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C:\Modeling\EPS\EU\eps-eu\InputData\indst\BPE\"/>
    </mc:Choice>
  </mc:AlternateContent>
  <xr:revisionPtr revIDLastSave="0" documentId="13_ncr:1_{64930F9E-773A-4B10-AC39-0DAAB8CDA2AF}" xr6:coauthVersionLast="47" xr6:coauthVersionMax="47" xr10:uidLastSave="{00000000-0000-0000-0000-000000000000}"/>
  <bookViews>
    <workbookView xWindow="59820" yWindow="1320" windowWidth="26250" windowHeight="15270" tabRatio="885" firstSheet="23" activeTab="31" xr2:uid="{51A0B403-D956-4CAF-910E-428729DA1325}"/>
  </bookViews>
  <sheets>
    <sheet name="About" sheetId="59" r:id="rId1"/>
    <sheet name="Multipliers and Adjustments" sheetId="60" r:id="rId2"/>
    <sheet name="aeo 13_21" sheetId="150" state="hidden" r:id="rId3"/>
    <sheet name="AEO 15_21" sheetId="146" state="hidden" r:id="rId4"/>
    <sheet name="aeo 11_21" sheetId="148" state="hidden" r:id="rId5"/>
    <sheet name="Country Selector" sheetId="49" r:id="rId6"/>
    <sheet name="Summary1.As1" sheetId="161" r:id="rId7"/>
    <sheet name="Summary1.As2" sheetId="162" r:id="rId8"/>
    <sheet name="Summary1.As3" sheetId="163" r:id="rId9"/>
    <sheet name="Table2(I)s1" sheetId="167" r:id="rId10"/>
    <sheet name="Table2(I).A-Hs1" sheetId="170" r:id="rId11"/>
    <sheet name="F-gas Impact Assessment" sheetId="165" r:id="rId12"/>
    <sheet name="IRA Agriculture Funding" sheetId="154" r:id="rId13"/>
    <sheet name="EPA Methane Rules" sheetId="155" r:id="rId14"/>
    <sheet name="BPCiObIC" sheetId="166" r:id="rId15"/>
    <sheet name="EU specific multipliers" sheetId="135" r:id="rId16"/>
    <sheet name="EPA Data Summary_before mult" sheetId="134" r:id="rId17"/>
    <sheet name="US COVID adjustment" sheetId="121" r:id="rId18"/>
    <sheet name="EU f-gases" sheetId="164" r:id="rId19"/>
    <sheet name="US f-gases" sheetId="127" r:id="rId20"/>
    <sheet name="USCA Data" sheetId="128" r:id="rId21"/>
    <sheet name="AIM Impact Assessment" sheetId="129" r:id="rId22"/>
    <sheet name="IEA-MethaneEmissions" sheetId="62" r:id="rId23"/>
    <sheet name="EPA non-CO2 Data" sheetId="51" r:id="rId24"/>
    <sheet name="EPA Source to Industry Map" sheetId="52" r:id="rId25"/>
    <sheet name="Process CO2 Hist Year" sheetId="58" r:id="rId26"/>
    <sheet name="Eurostat Pop Projections" sheetId="61" r:id="rId27"/>
    <sheet name="Process CO2 Growth" sheetId="57" r:id="rId28"/>
    <sheet name="Hydrogen Production" sheetId="169" r:id="rId29"/>
    <sheet name="BPE-SoAPEfA" sheetId="47" r:id="rId30"/>
    <sheet name="GHGs -&gt;" sheetId="70" r:id="rId31"/>
    <sheet name="BPE-CO2" sheetId="67" r:id="rId32"/>
    <sheet name="BPE-CH4" sheetId="63" r:id="rId33"/>
    <sheet name="BPE-N2O" sheetId="64" r:id="rId34"/>
    <sheet name="BPE-F-gases" sheetId="65" r:id="rId35"/>
    <sheet name="Non-GHGs -&gt;" sheetId="71" r:id="rId36"/>
    <sheet name="BPE-VOC" sheetId="68" r:id="rId37"/>
    <sheet name="BPE-CO" sheetId="69" r:id="rId38"/>
    <sheet name="BPE-NOx" sheetId="72" r:id="rId39"/>
    <sheet name="BPE-PM10" sheetId="73" r:id="rId40"/>
    <sheet name="BPE-PM25" sheetId="77" r:id="rId41"/>
    <sheet name="BPE-SOx" sheetId="74" r:id="rId42"/>
    <sheet name="BPE-BC" sheetId="75" r:id="rId43"/>
    <sheet name="BPE-OC" sheetId="76" r:id="rId44"/>
  </sheets>
  <externalReferences>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s>
  <definedNames>
    <definedName name="____W.O.R.K.B.O.O.K..C.O.N.T.E.N.T.S____" localSheetId="10">#REF!</definedName>
    <definedName name="____W.O.R.K.B.O.O.K..C.O.N.T.E.N.T.S____" localSheetId="9">#REF!</definedName>
    <definedName name="____W.O.R.K.B.O.O.K..C.O.N.T.E.N.T.S____">#REF!</definedName>
    <definedName name="_xlnm._FilterDatabase" localSheetId="23" hidden="1">'EPA non-CO2 Data'!$A$1:$J$1</definedName>
    <definedName name="_xlnm._FilterDatabase" localSheetId="22" hidden="1">'IEA-MethaneEmissions'!$A$1:$E$199</definedName>
    <definedName name="CH4_AR4">About!$A$58</definedName>
    <definedName name="CH4_Ar4_to_AR5" localSheetId="28">#REF!</definedName>
    <definedName name="CH4_Ar4_to_AR5">#REF!</definedName>
    <definedName name="CH4_AR5">About!$A$59</definedName>
    <definedName name="CH4_to_CO2e" localSheetId="28">#REF!</definedName>
    <definedName name="CH4_to_CO2e">#REF!</definedName>
    <definedName name="CRF_4_KP__Doc">'[1]4(KP)'!$A$17:$E$18</definedName>
    <definedName name="CRF_4_KP__Main">'[1]4(KP)'!$A$5:$E$15</definedName>
    <definedName name="CRF_4_KP_I_A.1.1_Doc" localSheetId="10">#REF!</definedName>
    <definedName name="CRF_4_KP_I_A.1.1_Doc" localSheetId="9">#REF!</definedName>
    <definedName name="CRF_4_KP_I_A.1.1_Doc">#REF!</definedName>
    <definedName name="CRF_4_KP_I_A.1.1_Main">'[2]4(KP-I)A.1'!$A$6:$O$18</definedName>
    <definedName name="CRF_4_KP_I_A.1_Doc">'[3]4(KP-I)A'!$A$16:$AA$17</definedName>
    <definedName name="CRF_4_KP_I_A.1_Main">'[3]4(KP-I)A'!$A$6:$AA$14</definedName>
    <definedName name="CRF_4_KP_I_A.2.1_Doc" localSheetId="10">#REF!</definedName>
    <definedName name="CRF_4_KP_I_A.2.1_Doc" localSheetId="9">#REF!</definedName>
    <definedName name="CRF_4_KP_I_A.2.1_Doc">#REF!</definedName>
    <definedName name="CRF_4_KP_I_A.2.1_Main">'[4]4(KP-I)A.2'!$A$6:$B$9</definedName>
    <definedName name="CRF_4_KP_I_A.2_Doc" localSheetId="10">#REF!</definedName>
    <definedName name="CRF_4_KP_I_A.2_Doc" localSheetId="9">#REF!</definedName>
    <definedName name="CRF_4_KP_I_A.2_Doc">#REF!</definedName>
    <definedName name="CRF_4_KP_I_A.2_Main1">'[5]4(KP-I)A'!$A$6:$AA$14</definedName>
    <definedName name="CRF_4_KP_I_A.2_Main2">'[5]4(KP-I)A'!$A$18:$AA$24</definedName>
    <definedName name="CRF_4_KP_I_B.1.1_Doc" localSheetId="10">#REF!</definedName>
    <definedName name="CRF_4_KP_I_B.1.1_Doc" localSheetId="9">#REF!</definedName>
    <definedName name="CRF_4_KP_I_B.1.1_Doc">#REF!</definedName>
    <definedName name="CRF_4_KP_I_B.1.1_Main">'[6]4(KP-I)B.1'!$A$6:$C$10</definedName>
    <definedName name="CRF_4_KP_I_B.1.2_Doc">'[7]4(KP-I)B.1'!$A$13:$J$14</definedName>
    <definedName name="CRF_4_KP_I_B.1.2_Main">'[7]4(KP-I)B.1'!$A$7:$J$11</definedName>
    <definedName name="CRF_4_KP_I_B.1.3_Doc" localSheetId="10">#REF!</definedName>
    <definedName name="CRF_4_KP_I_B.1.3_Doc" localSheetId="9">#REF!</definedName>
    <definedName name="CRF_4_KP_I_B.1.3_Doc">#REF!</definedName>
    <definedName name="CRF_4_KP_I_B.1.3_Main">'[8]4(KP-I)B.1'!$A$6:$O$18</definedName>
    <definedName name="CRF_4_KP_I_B.1_Doc">'[9]4(KP-I)B'!$A$20:$AB$21</definedName>
    <definedName name="CRF_4_KP_I_B.1_Main">'[9]4(KP-I)B'!$A$6:$AB$18</definedName>
    <definedName name="CRF_4_KP_I_B.2_Doc">'[10]4(KP-I)B'!$A$13:$Z$14</definedName>
    <definedName name="CRF_4_KP_I_B.2_Main">'[10]4(KP-I)B'!$A$6:$Z$11</definedName>
    <definedName name="CRF_4_KP_I_B.3_Doc">'[11]4(KP-I)B'!$A$13:$Z$14</definedName>
    <definedName name="CRF_4_KP_I_B.3_Main">'[11]4(KP-I)B'!$A$6:$Z$11</definedName>
    <definedName name="CRF_4_KP_I_B.4_Doc">'[12]4(KP-I)B'!$A$13:$Z$14</definedName>
    <definedName name="CRF_4_KP_I_B.4_Main">'[12]4(KP-I)B'!$A$6:$Z$11</definedName>
    <definedName name="CRF_4_KP_I_B.5_Doc">'[13]4(KP-I)B'!$A$13:$Z$14</definedName>
    <definedName name="CRF_4_KP_I_B.5_Main">'[13]4(KP-I)B'!$A$6:$Z$11</definedName>
    <definedName name="CRF_4_KP_II_1_Doc">'[14]4(KP-II)1'!$A$15:$D$16</definedName>
    <definedName name="CRF_4_KP_II_1_Main">'[14]4(KP-II)1'!$A$6:$D$13</definedName>
    <definedName name="CRF_4_KP_II_2_Doc">'[15]4(KP-II)2'!$A$38:$F$39</definedName>
    <definedName name="CRF_4_KP_II_2_Main">'[15]4(KP-II)2'!$A$6:$F$36</definedName>
    <definedName name="CRF_4_KP_II_3_Doc">'[16]4(KP-II)3'!$A$22:$E$23</definedName>
    <definedName name="CRF_4_KP_II_3_Main">'[16]4(KP-II)3'!$A$6:$E$20</definedName>
    <definedName name="CRF_4_KP_II_4_Doc">'[17]4(KP-II)4'!$A$45:$J$46</definedName>
    <definedName name="CRF_4_KP_II_4_Main">'[17]4(KP-II)4'!$A$6:$J$43</definedName>
    <definedName name="CRF_4_KP_Recalculations_Doc">'[18]4(KP)Recalculations'!$A$74:$R$75</definedName>
    <definedName name="CRF_4_KP_Recalculations_Main1">'[18]4(KP)Recalculations'!$A$5:$R$60</definedName>
    <definedName name="CRF_4_KP_Recalculations_Main2">'[18]4(KP)Recalculations'!$A$62:$F$70</definedName>
    <definedName name="CRF_accounting_Main">[19]accounting!$A$7:$M$29</definedName>
    <definedName name="CRF_NIR_1_Add">'[20]NIR-1'!$A$33:$C$36</definedName>
    <definedName name="CRF_NIR_1_Main">'[20]NIR-1'!$A$5:$P$16</definedName>
    <definedName name="CRF_NIR_2.1_Main">'[21]NIR-2'!$A$5:$C$10</definedName>
    <definedName name="CRF_NIR_2_Main">'[22]NIR-2'!$A$5:$J$18</definedName>
    <definedName name="CRF_NIR_3_Main">'[23]NIR-3'!$A$5:$F$7</definedName>
    <definedName name="CRF_Summary1.As1_Main">Summary1.As1!$A$5:$M$28</definedName>
    <definedName name="CRF_Summary1.As2_Main">Summary1.As2!$A$5:$M$34</definedName>
    <definedName name="CRF_Summary1.As3_Main">Summary1.As3!$A$5:$M$17</definedName>
    <definedName name="CRF_Table2_I_.A_Hs1_Main">'Table2(I).A-Hs1'!$A$5:$L$39</definedName>
    <definedName name="CRF_Table2_I_s1_Main">'Table2(I)s1'!$A$5:$M$31</definedName>
    <definedName name="CRF_Table3.B_a_s2_Add" localSheetId="10">#REF!</definedName>
    <definedName name="CRF_Table3.B_a_s2_Add" localSheetId="9">#REF!</definedName>
    <definedName name="CRF_Table3.B_a_s2_Add">#REF!</definedName>
    <definedName name="CRF_Table7_Main" localSheetId="10">#REF!</definedName>
    <definedName name="CRF_Table7_Main" localSheetId="9">#REF!</definedName>
    <definedName name="CRF_Table7_Main">#REF!</definedName>
    <definedName name="dollars_2009_2012">About!$B$80</definedName>
    <definedName name="gal_per_barrel">[24]About!$A$63</definedName>
    <definedName name="HHV_Adjust">[25]About!$A$203</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[26]Overview!$B$19</definedName>
    <definedName name="million">[26]Overview!$B$22</definedName>
    <definedName name="N2O_AR4">About!$A$60</definedName>
    <definedName name="N2O_AR5">About!$A$61</definedName>
    <definedName name="N2O_to_CO2e">'[27]Cross-Page Data'!$C$13</definedName>
    <definedName name="unit_conv">[28]About!$A$108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85" i="135" l="1"/>
  <c r="P150" i="135"/>
  <c r="AH150" i="135"/>
  <c r="AG150" i="135"/>
  <c r="AF150" i="135"/>
  <c r="AE150" i="135"/>
  <c r="AD150" i="135"/>
  <c r="AC150" i="135"/>
  <c r="AB150" i="135"/>
  <c r="AA150" i="135"/>
  <c r="Z150" i="135"/>
  <c r="Y150" i="135"/>
  <c r="X150" i="135"/>
  <c r="W150" i="135"/>
  <c r="V150" i="135"/>
  <c r="U150" i="135"/>
  <c r="T150" i="135"/>
  <c r="S150" i="135"/>
  <c r="R150" i="135"/>
  <c r="Q150" i="135"/>
  <c r="O150" i="135"/>
  <c r="N150" i="135"/>
  <c r="M150" i="135"/>
  <c r="L150" i="135"/>
  <c r="K150" i="135"/>
  <c r="J150" i="135"/>
  <c r="I150" i="135"/>
  <c r="H150" i="135"/>
  <c r="G150" i="135"/>
  <c r="F150" i="135"/>
  <c r="E150" i="135"/>
  <c r="AH118" i="135"/>
  <c r="AG118" i="135"/>
  <c r="AF118" i="135"/>
  <c r="AE118" i="135"/>
  <c r="AD118" i="135"/>
  <c r="AC118" i="135"/>
  <c r="AB118" i="135"/>
  <c r="AA118" i="135"/>
  <c r="Z118" i="135"/>
  <c r="Y118" i="135"/>
  <c r="X118" i="135"/>
  <c r="W118" i="135"/>
  <c r="V118" i="135"/>
  <c r="U118" i="135"/>
  <c r="T118" i="135"/>
  <c r="S118" i="135"/>
  <c r="R118" i="135"/>
  <c r="Q118" i="135"/>
  <c r="P118" i="135"/>
  <c r="O118" i="135"/>
  <c r="N118" i="135"/>
  <c r="M118" i="135"/>
  <c r="L118" i="135"/>
  <c r="K118" i="135"/>
  <c r="J118" i="135"/>
  <c r="I118" i="135"/>
  <c r="H118" i="135"/>
  <c r="G118" i="135"/>
  <c r="F118" i="135"/>
  <c r="E118" i="135"/>
  <c r="E85" i="135"/>
  <c r="AH53" i="135"/>
  <c r="AG53" i="135"/>
  <c r="AF53" i="135"/>
  <c r="AE53" i="135"/>
  <c r="AD53" i="135"/>
  <c r="AC53" i="135"/>
  <c r="AB53" i="135"/>
  <c r="AA53" i="135"/>
  <c r="Z53" i="135"/>
  <c r="Y53" i="135"/>
  <c r="X53" i="135"/>
  <c r="W53" i="135"/>
  <c r="V53" i="135"/>
  <c r="U53" i="135"/>
  <c r="T53" i="135"/>
  <c r="S53" i="135"/>
  <c r="R53" i="135"/>
  <c r="Q53" i="135"/>
  <c r="P53" i="135"/>
  <c r="O53" i="135"/>
  <c r="N53" i="135"/>
  <c r="M53" i="135"/>
  <c r="L53" i="135"/>
  <c r="K53" i="135"/>
  <c r="J53" i="135"/>
  <c r="I53" i="135"/>
  <c r="H53" i="135"/>
  <c r="G53" i="135"/>
  <c r="F53" i="135"/>
  <c r="E21" i="135"/>
  <c r="E22" i="135" s="1"/>
  <c r="B30" i="58"/>
  <c r="B29" i="58"/>
  <c r="O75" i="57"/>
  <c r="O74" i="57"/>
  <c r="O73" i="57"/>
  <c r="O72" i="57"/>
  <c r="O71" i="57"/>
  <c r="O98" i="57" s="1"/>
  <c r="AE114" i="57"/>
  <c r="C103" i="57"/>
  <c r="AE102" i="57"/>
  <c r="AD102" i="57"/>
  <c r="AC102" i="57"/>
  <c r="AB102" i="57"/>
  <c r="AA102" i="57"/>
  <c r="Z102" i="57"/>
  <c r="Y102" i="57"/>
  <c r="X102" i="57"/>
  <c r="W102" i="57"/>
  <c r="V102" i="57"/>
  <c r="U102" i="57"/>
  <c r="T102" i="57"/>
  <c r="S102" i="57"/>
  <c r="R102" i="57"/>
  <c r="Q102" i="57"/>
  <c r="P102" i="57"/>
  <c r="O102" i="57"/>
  <c r="N102" i="57"/>
  <c r="M102" i="57"/>
  <c r="L102" i="57"/>
  <c r="K102" i="57"/>
  <c r="J102" i="57"/>
  <c r="I102" i="57"/>
  <c r="H102" i="57"/>
  <c r="G102" i="57"/>
  <c r="F102" i="57"/>
  <c r="E102" i="57"/>
  <c r="D102" i="57"/>
  <c r="C102" i="57"/>
  <c r="B102" i="57"/>
  <c r="B101" i="57"/>
  <c r="B100" i="57"/>
  <c r="B99" i="57"/>
  <c r="AE101" i="57"/>
  <c r="AD101" i="57"/>
  <c r="AC101" i="57"/>
  <c r="AB101" i="57"/>
  <c r="AA101" i="57"/>
  <c r="Z101" i="57"/>
  <c r="Y101" i="57"/>
  <c r="X101" i="57"/>
  <c r="W101" i="57"/>
  <c r="V101" i="57"/>
  <c r="U101" i="57"/>
  <c r="T101" i="57"/>
  <c r="S101" i="57"/>
  <c r="R101" i="57"/>
  <c r="Q101" i="57"/>
  <c r="P101" i="57"/>
  <c r="O101" i="57"/>
  <c r="N101" i="57"/>
  <c r="M101" i="57"/>
  <c r="L101" i="57"/>
  <c r="K101" i="57"/>
  <c r="J101" i="57"/>
  <c r="I101" i="57"/>
  <c r="H101" i="57"/>
  <c r="G101" i="57"/>
  <c r="F101" i="57"/>
  <c r="E101" i="57"/>
  <c r="D101" i="57"/>
  <c r="C101" i="57"/>
  <c r="AE73" i="57"/>
  <c r="AD73" i="57"/>
  <c r="AC73" i="57"/>
  <c r="AB73" i="57"/>
  <c r="AA73" i="57"/>
  <c r="Z73" i="57"/>
  <c r="Y73" i="57"/>
  <c r="X73" i="57"/>
  <c r="X100" i="57" s="1"/>
  <c r="W73" i="57"/>
  <c r="V73" i="57"/>
  <c r="U73" i="57"/>
  <c r="T73" i="57"/>
  <c r="S73" i="57"/>
  <c r="R73" i="57"/>
  <c r="Q73" i="57"/>
  <c r="Q100" i="57" s="1"/>
  <c r="P73" i="57"/>
  <c r="P100" i="57" s="1"/>
  <c r="N73" i="57"/>
  <c r="M73" i="57"/>
  <c r="L73" i="57"/>
  <c r="K73" i="57"/>
  <c r="J73" i="57"/>
  <c r="I73" i="57"/>
  <c r="I100" i="57" s="1"/>
  <c r="H73" i="57"/>
  <c r="H100" i="57" s="1"/>
  <c r="G73" i="57"/>
  <c r="F73" i="57"/>
  <c r="E73" i="57"/>
  <c r="D73" i="57"/>
  <c r="C73" i="57"/>
  <c r="B73" i="57"/>
  <c r="AE100" i="57" s="1"/>
  <c r="AA100" i="57"/>
  <c r="Y100" i="57"/>
  <c r="S100" i="57"/>
  <c r="K100" i="57"/>
  <c r="C100" i="57"/>
  <c r="AE99" i="57"/>
  <c r="AD99" i="57"/>
  <c r="AC99" i="57"/>
  <c r="AB99" i="57"/>
  <c r="AA99" i="57"/>
  <c r="Z99" i="57"/>
  <c r="Y99" i="57"/>
  <c r="X99" i="57"/>
  <c r="W99" i="57"/>
  <c r="V99" i="57"/>
  <c r="U99" i="57"/>
  <c r="T99" i="57"/>
  <c r="S99" i="57"/>
  <c r="R99" i="57"/>
  <c r="Q99" i="57"/>
  <c r="P99" i="57"/>
  <c r="O99" i="57"/>
  <c r="N99" i="57"/>
  <c r="M99" i="57"/>
  <c r="L99" i="57"/>
  <c r="K99" i="57"/>
  <c r="J99" i="57"/>
  <c r="I99" i="57"/>
  <c r="H99" i="57"/>
  <c r="G99" i="57"/>
  <c r="F99" i="57"/>
  <c r="E99" i="57"/>
  <c r="D99" i="57"/>
  <c r="C99" i="57"/>
  <c r="AE98" i="57"/>
  <c r="AD98" i="57"/>
  <c r="AC98" i="57"/>
  <c r="AB98" i="57"/>
  <c r="AA98" i="57"/>
  <c r="Z98" i="57"/>
  <c r="Y98" i="57"/>
  <c r="X98" i="57"/>
  <c r="W98" i="57"/>
  <c r="V98" i="57"/>
  <c r="U98" i="57"/>
  <c r="T98" i="57"/>
  <c r="S98" i="57"/>
  <c r="R98" i="57"/>
  <c r="Q98" i="57"/>
  <c r="P98" i="57"/>
  <c r="N98" i="57"/>
  <c r="M98" i="57"/>
  <c r="L98" i="57"/>
  <c r="K98" i="57"/>
  <c r="J98" i="57"/>
  <c r="I98" i="57"/>
  <c r="H98" i="57"/>
  <c r="G98" i="57"/>
  <c r="F98" i="57"/>
  <c r="E98" i="57"/>
  <c r="D98" i="57"/>
  <c r="C98" i="57"/>
  <c r="B98" i="57"/>
  <c r="B71" i="57"/>
  <c r="AE71" i="57"/>
  <c r="AD71" i="57"/>
  <c r="AC71" i="57"/>
  <c r="AB71" i="57"/>
  <c r="AA71" i="57"/>
  <c r="Z71" i="57"/>
  <c r="Y71" i="57"/>
  <c r="X71" i="57"/>
  <c r="W71" i="57"/>
  <c r="V71" i="57"/>
  <c r="U71" i="57"/>
  <c r="T71" i="57"/>
  <c r="S71" i="57"/>
  <c r="R71" i="57"/>
  <c r="Q71" i="57"/>
  <c r="P71" i="57"/>
  <c r="N71" i="57"/>
  <c r="M71" i="57"/>
  <c r="L71" i="57"/>
  <c r="K71" i="57"/>
  <c r="J71" i="57"/>
  <c r="I71" i="57"/>
  <c r="H71" i="57"/>
  <c r="G71" i="57"/>
  <c r="F71" i="57"/>
  <c r="E71" i="57"/>
  <c r="D71" i="57"/>
  <c r="C71" i="57"/>
  <c r="B63" i="57"/>
  <c r="B74" i="57"/>
  <c r="B15" i="58"/>
  <c r="B14" i="58"/>
  <c r="AE72" i="57"/>
  <c r="AD72" i="57"/>
  <c r="AC72" i="57"/>
  <c r="AB72" i="57"/>
  <c r="AA72" i="57"/>
  <c r="Z72" i="57"/>
  <c r="Y72" i="57"/>
  <c r="X72" i="57"/>
  <c r="W72" i="57"/>
  <c r="V72" i="57"/>
  <c r="U72" i="57"/>
  <c r="T72" i="57"/>
  <c r="S72" i="57"/>
  <c r="R72" i="57"/>
  <c r="Q72" i="57"/>
  <c r="P72" i="57"/>
  <c r="N72" i="57"/>
  <c r="M72" i="57"/>
  <c r="L72" i="57"/>
  <c r="K72" i="57"/>
  <c r="J72" i="57"/>
  <c r="I72" i="57"/>
  <c r="H72" i="57"/>
  <c r="G72" i="57"/>
  <c r="F72" i="57"/>
  <c r="E72" i="57"/>
  <c r="D72" i="57"/>
  <c r="C72" i="57"/>
  <c r="B72" i="57"/>
  <c r="AE67" i="57"/>
  <c r="AD67" i="57"/>
  <c r="AC67" i="57"/>
  <c r="AB67" i="57"/>
  <c r="AA67" i="57"/>
  <c r="Z67" i="57"/>
  <c r="Y67" i="57"/>
  <c r="X67" i="57"/>
  <c r="W67" i="57"/>
  <c r="V67" i="57"/>
  <c r="U67" i="57"/>
  <c r="T67" i="57"/>
  <c r="S67" i="57"/>
  <c r="R67" i="57"/>
  <c r="Q67" i="57"/>
  <c r="P67" i="57"/>
  <c r="O67" i="57"/>
  <c r="N67" i="57"/>
  <c r="AE66" i="57"/>
  <c r="AD66" i="57"/>
  <c r="AC66" i="57"/>
  <c r="AC74" i="57" s="1"/>
  <c r="AB66" i="57"/>
  <c r="AA66" i="57"/>
  <c r="Z66" i="57"/>
  <c r="Y66" i="57"/>
  <c r="X66" i="57"/>
  <c r="W66" i="57"/>
  <c r="V66" i="57"/>
  <c r="U66" i="57"/>
  <c r="T66" i="57"/>
  <c r="T74" i="57" s="1"/>
  <c r="S66" i="57"/>
  <c r="S74" i="57" s="1"/>
  <c r="R66" i="57"/>
  <c r="Q66" i="57"/>
  <c r="AB74" i="57"/>
  <c r="P66" i="57"/>
  <c r="O66" i="57"/>
  <c r="N66" i="57"/>
  <c r="M66" i="57"/>
  <c r="L66" i="57"/>
  <c r="L74" i="57" s="1"/>
  <c r="AE75" i="57"/>
  <c r="AD75" i="57"/>
  <c r="AC75" i="57"/>
  <c r="AB75" i="57"/>
  <c r="AA75" i="57"/>
  <c r="Z75" i="57"/>
  <c r="Y75" i="57"/>
  <c r="X75" i="57"/>
  <c r="W75" i="57"/>
  <c r="V75" i="57"/>
  <c r="U75" i="57"/>
  <c r="T75" i="57"/>
  <c r="S75" i="57"/>
  <c r="R75" i="57"/>
  <c r="Q75" i="57"/>
  <c r="P75" i="57"/>
  <c r="N75" i="57"/>
  <c r="M75" i="57"/>
  <c r="L75" i="57"/>
  <c r="K75" i="57"/>
  <c r="J75" i="57"/>
  <c r="I75" i="57"/>
  <c r="H75" i="57"/>
  <c r="G75" i="57"/>
  <c r="F75" i="57"/>
  <c r="E75" i="57"/>
  <c r="D75" i="57"/>
  <c r="C75" i="57"/>
  <c r="B75" i="57"/>
  <c r="K74" i="57"/>
  <c r="J74" i="57"/>
  <c r="I74" i="57"/>
  <c r="H74" i="57"/>
  <c r="G74" i="57"/>
  <c r="F74" i="57"/>
  <c r="E74" i="57"/>
  <c r="D74" i="57"/>
  <c r="C74" i="57"/>
  <c r="AH85" i="135" l="1"/>
  <c r="K85" i="135"/>
  <c r="S85" i="135"/>
  <c r="AA85" i="135"/>
  <c r="L85" i="135"/>
  <c r="T85" i="135"/>
  <c r="AB85" i="135"/>
  <c r="AC85" i="135"/>
  <c r="M85" i="135"/>
  <c r="F85" i="135"/>
  <c r="N85" i="135"/>
  <c r="V85" i="135"/>
  <c r="AD85" i="135"/>
  <c r="U85" i="135"/>
  <c r="G85" i="135"/>
  <c r="O85" i="135"/>
  <c r="W85" i="135"/>
  <c r="AE85" i="135"/>
  <c r="H85" i="135"/>
  <c r="X85" i="135"/>
  <c r="AF85" i="135"/>
  <c r="I85" i="135"/>
  <c r="Q85" i="135"/>
  <c r="Y85" i="135"/>
  <c r="AG85" i="135"/>
  <c r="J85" i="135"/>
  <c r="R85" i="135"/>
  <c r="Z85" i="135"/>
  <c r="J100" i="57"/>
  <c r="R100" i="57"/>
  <c r="Z100" i="57"/>
  <c r="D100" i="57"/>
  <c r="L100" i="57"/>
  <c r="T100" i="57"/>
  <c r="AB100" i="57"/>
  <c r="E100" i="57"/>
  <c r="M100" i="57"/>
  <c r="U100" i="57"/>
  <c r="AC100" i="57"/>
  <c r="F100" i="57"/>
  <c r="N100" i="57"/>
  <c r="V100" i="57"/>
  <c r="AD100" i="57"/>
  <c r="G100" i="57"/>
  <c r="O100" i="57"/>
  <c r="W100" i="57"/>
  <c r="U74" i="57"/>
  <c r="AE74" i="57"/>
  <c r="AA74" i="57"/>
  <c r="M74" i="57"/>
  <c r="N74" i="57"/>
  <c r="V74" i="57"/>
  <c r="AD74" i="57"/>
  <c r="W74" i="57"/>
  <c r="P74" i="57"/>
  <c r="X74" i="57"/>
  <c r="Q74" i="57"/>
  <c r="Y74" i="57"/>
  <c r="R74" i="57"/>
  <c r="Z74" i="57"/>
  <c r="C95" i="57" l="1"/>
  <c r="AE113" i="57"/>
  <c r="AC113" i="57"/>
  <c r="Y113" i="57"/>
  <c r="X113" i="57"/>
  <c r="W113" i="57"/>
  <c r="V113" i="57"/>
  <c r="U113" i="57"/>
  <c r="R113" i="57"/>
  <c r="Q113" i="57"/>
  <c r="P113" i="57"/>
  <c r="O113" i="57"/>
  <c r="N113" i="57"/>
  <c r="M113" i="57"/>
  <c r="I113" i="57"/>
  <c r="H113" i="57"/>
  <c r="G113" i="57"/>
  <c r="E113" i="57"/>
  <c r="B113" i="57"/>
  <c r="AA113" i="57"/>
  <c r="S113" i="57"/>
  <c r="K113" i="57"/>
  <c r="C113" i="57"/>
  <c r="AD113" i="57"/>
  <c r="AB113" i="57"/>
  <c r="Z113" i="57"/>
  <c r="T113" i="57"/>
  <c r="L113" i="57"/>
  <c r="J113" i="57"/>
  <c r="F113" i="57"/>
  <c r="D113" i="57"/>
  <c r="B114" i="57"/>
  <c r="E17" i="135"/>
  <c r="E14" i="135"/>
  <c r="B11" i="58"/>
  <c r="B12" i="58"/>
  <c r="AH63" i="135" l="1"/>
  <c r="AG63" i="135"/>
  <c r="AF63" i="135"/>
  <c r="AE63" i="135"/>
  <c r="AD63" i="135"/>
  <c r="AC63" i="135"/>
  <c r="AB63" i="135"/>
  <c r="AA63" i="135"/>
  <c r="Z63" i="135"/>
  <c r="Y63" i="135"/>
  <c r="X63" i="135"/>
  <c r="W63" i="135"/>
  <c r="V63" i="135"/>
  <c r="U63" i="135"/>
  <c r="T63" i="135"/>
  <c r="S63" i="135"/>
  <c r="R63" i="135"/>
  <c r="Q63" i="135"/>
  <c r="P63" i="135"/>
  <c r="O63" i="135"/>
  <c r="N63" i="135"/>
  <c r="M63" i="135"/>
  <c r="L63" i="135"/>
  <c r="K63" i="135"/>
  <c r="J63" i="135"/>
  <c r="I63" i="135"/>
  <c r="H63" i="135"/>
  <c r="G63" i="135"/>
  <c r="F63" i="135"/>
  <c r="B26" i="58"/>
  <c r="B31" i="58"/>
  <c r="B112" i="57"/>
  <c r="I2" i="51"/>
  <c r="I3" i="51"/>
  <c r="I4" i="51"/>
  <c r="I5" i="51"/>
  <c r="I6" i="51"/>
  <c r="I7" i="51"/>
  <c r="I8" i="51"/>
  <c r="I9" i="51"/>
  <c r="I10" i="51"/>
  <c r="I11" i="51"/>
  <c r="I12" i="51"/>
  <c r="I13" i="51"/>
  <c r="I14" i="51"/>
  <c r="I15" i="51"/>
  <c r="I16" i="51"/>
  <c r="I17" i="51"/>
  <c r="I18" i="51"/>
  <c r="I19" i="51"/>
  <c r="I20" i="51"/>
  <c r="I21" i="51"/>
  <c r="I22" i="51"/>
  <c r="I23" i="51"/>
  <c r="I24" i="51"/>
  <c r="I25" i="51"/>
  <c r="I26" i="51"/>
  <c r="I27" i="51"/>
  <c r="I28" i="51"/>
  <c r="I29" i="51"/>
  <c r="I30" i="51"/>
  <c r="I31" i="51"/>
  <c r="I32" i="51"/>
  <c r="I33" i="51"/>
  <c r="I34" i="51"/>
  <c r="I35" i="51"/>
  <c r="I36" i="51"/>
  <c r="I37" i="51"/>
  <c r="I38" i="51"/>
  <c r="I39" i="51"/>
  <c r="I40" i="51"/>
  <c r="I41" i="51"/>
  <c r="I42" i="51"/>
  <c r="I43" i="51"/>
  <c r="I44" i="51"/>
  <c r="I45" i="51"/>
  <c r="I46" i="51"/>
  <c r="I47" i="51"/>
  <c r="I48" i="51"/>
  <c r="I49" i="51"/>
  <c r="I50" i="51"/>
  <c r="I51" i="51"/>
  <c r="I52" i="51"/>
  <c r="I53" i="51"/>
  <c r="I54" i="51"/>
  <c r="I55" i="51"/>
  <c r="I56" i="51"/>
  <c r="I57" i="51"/>
  <c r="I58" i="51"/>
  <c r="I59" i="51"/>
  <c r="I60" i="51"/>
  <c r="I61" i="51"/>
  <c r="I62" i="51"/>
  <c r="I63" i="51"/>
  <c r="I64" i="51"/>
  <c r="I65" i="51"/>
  <c r="I66" i="51"/>
  <c r="I67" i="51"/>
  <c r="I68" i="51"/>
  <c r="I69" i="51"/>
  <c r="I70" i="51"/>
  <c r="I71" i="51"/>
  <c r="I72" i="51"/>
  <c r="I73" i="51"/>
  <c r="I74" i="51"/>
  <c r="I75" i="51"/>
  <c r="I76" i="51"/>
  <c r="I77" i="51"/>
  <c r="I78" i="51"/>
  <c r="I79" i="51"/>
  <c r="I80" i="51"/>
  <c r="I81" i="51"/>
  <c r="I82" i="51"/>
  <c r="I83" i="51"/>
  <c r="I84" i="51"/>
  <c r="I85" i="51"/>
  <c r="I86" i="51"/>
  <c r="I87" i="51"/>
  <c r="I88" i="51"/>
  <c r="I89" i="51"/>
  <c r="I90" i="51"/>
  <c r="I91" i="51"/>
  <c r="I92" i="51"/>
  <c r="I93" i="51"/>
  <c r="I94" i="51"/>
  <c r="I95" i="51"/>
  <c r="I96" i="51"/>
  <c r="I97" i="51"/>
  <c r="I98" i="51"/>
  <c r="I99" i="51"/>
  <c r="I100" i="51"/>
  <c r="I101" i="51"/>
  <c r="I102" i="51"/>
  <c r="I103" i="51"/>
  <c r="I104" i="51"/>
  <c r="I105" i="51"/>
  <c r="I106" i="51"/>
  <c r="I107" i="51"/>
  <c r="I108" i="51"/>
  <c r="I109" i="51"/>
  <c r="I110" i="51"/>
  <c r="I111" i="51"/>
  <c r="I112" i="51"/>
  <c r="I113" i="51"/>
  <c r="I114" i="51"/>
  <c r="I115" i="51"/>
  <c r="I116" i="51"/>
  <c r="I117" i="51"/>
  <c r="I118" i="51"/>
  <c r="I119" i="51"/>
  <c r="I120" i="51"/>
  <c r="I121" i="51"/>
  <c r="I122" i="51"/>
  <c r="I123" i="51"/>
  <c r="I124" i="51"/>
  <c r="I125" i="51"/>
  <c r="I126" i="51"/>
  <c r="I127" i="51"/>
  <c r="I128" i="51"/>
  <c r="I129" i="51"/>
  <c r="I130" i="51"/>
  <c r="I131" i="51"/>
  <c r="I132" i="51"/>
  <c r="I133" i="51"/>
  <c r="I134" i="51"/>
  <c r="I135" i="51"/>
  <c r="I136" i="51"/>
  <c r="I137" i="51"/>
  <c r="I138" i="51"/>
  <c r="I139" i="51"/>
  <c r="I140" i="51"/>
  <c r="I141" i="51"/>
  <c r="I142" i="51"/>
  <c r="I143" i="51"/>
  <c r="I144" i="51"/>
  <c r="I145" i="51"/>
  <c r="I146" i="51"/>
  <c r="I147" i="51"/>
  <c r="I148" i="51"/>
  <c r="I149" i="51"/>
  <c r="I150" i="51"/>
  <c r="I151" i="51"/>
  <c r="I152" i="51"/>
  <c r="I153" i="51"/>
  <c r="I154" i="51"/>
  <c r="I155" i="51"/>
  <c r="I156" i="51"/>
  <c r="I157" i="51"/>
  <c r="I158" i="51"/>
  <c r="I159" i="51"/>
  <c r="I160" i="51"/>
  <c r="I161" i="51"/>
  <c r="I162" i="51"/>
  <c r="I163" i="51"/>
  <c r="I164" i="51"/>
  <c r="I165" i="51"/>
  <c r="I166" i="51"/>
  <c r="I167" i="51"/>
  <c r="I168" i="51"/>
  <c r="I169" i="51"/>
  <c r="I170" i="51"/>
  <c r="I171" i="51"/>
  <c r="I172" i="51"/>
  <c r="I173" i="51"/>
  <c r="I174" i="51"/>
  <c r="I175" i="51"/>
  <c r="I176" i="51"/>
  <c r="I177" i="51"/>
  <c r="I178" i="51"/>
  <c r="I179" i="51"/>
  <c r="I180" i="51"/>
  <c r="I181" i="51"/>
  <c r="I182" i="51"/>
  <c r="I183" i="51"/>
  <c r="I184" i="51"/>
  <c r="I185" i="51"/>
  <c r="I186" i="51"/>
  <c r="I187" i="51"/>
  <c r="I188" i="51"/>
  <c r="I189" i="51"/>
  <c r="I190" i="51"/>
  <c r="I191" i="51"/>
  <c r="I192" i="51"/>
  <c r="I193" i="51"/>
  <c r="I194" i="51"/>
  <c r="I195" i="51"/>
  <c r="I196" i="51"/>
  <c r="I197" i="51"/>
  <c r="I198" i="51"/>
  <c r="I199" i="51"/>
  <c r="I200" i="51"/>
  <c r="I201" i="51"/>
  <c r="I202" i="51"/>
  <c r="I203" i="51"/>
  <c r="I204" i="51"/>
  <c r="I205" i="51"/>
  <c r="I206" i="51"/>
  <c r="I207" i="51"/>
  <c r="I208" i="51"/>
  <c r="I209" i="51"/>
  <c r="I210" i="51"/>
  <c r="I211" i="51"/>
  <c r="I212" i="51"/>
  <c r="I213" i="51"/>
  <c r="I214" i="51"/>
  <c r="I215" i="51"/>
  <c r="I216" i="51"/>
  <c r="I217" i="51"/>
  <c r="I218" i="51"/>
  <c r="I219" i="51"/>
  <c r="I220" i="51"/>
  <c r="I221" i="51"/>
  <c r="I222" i="51"/>
  <c r="I223" i="51"/>
  <c r="I224" i="51"/>
  <c r="I225" i="51"/>
  <c r="I226" i="51"/>
  <c r="I227" i="51"/>
  <c r="I228" i="51"/>
  <c r="I229" i="51"/>
  <c r="I230" i="51"/>
  <c r="I231" i="51"/>
  <c r="I232" i="51"/>
  <c r="I233" i="51"/>
  <c r="I234" i="51"/>
  <c r="I235" i="51"/>
  <c r="I236" i="51"/>
  <c r="I237" i="51"/>
  <c r="I238" i="51"/>
  <c r="I239" i="51"/>
  <c r="I240" i="51"/>
  <c r="I241" i="51"/>
  <c r="I242" i="51"/>
  <c r="I243" i="51"/>
  <c r="I244" i="51"/>
  <c r="I245" i="51"/>
  <c r="I246" i="51"/>
  <c r="I247" i="51"/>
  <c r="I248" i="51"/>
  <c r="I249" i="51"/>
  <c r="I250" i="51"/>
  <c r="I251" i="51"/>
  <c r="I252" i="51"/>
  <c r="I253" i="51"/>
  <c r="I254" i="51"/>
  <c r="I255" i="51"/>
  <c r="I256" i="51"/>
  <c r="I257" i="51"/>
  <c r="I258" i="51"/>
  <c r="I259" i="51"/>
  <c r="I260" i="51"/>
  <c r="I261" i="51"/>
  <c r="I262" i="51"/>
  <c r="I263" i="51"/>
  <c r="I264" i="51"/>
  <c r="I265" i="51"/>
  <c r="I266" i="51"/>
  <c r="I267" i="51"/>
  <c r="I268" i="51"/>
  <c r="I269" i="51"/>
  <c r="I270" i="51"/>
  <c r="I271" i="51"/>
  <c r="I272" i="51"/>
  <c r="I273" i="51"/>
  <c r="I274" i="51"/>
  <c r="I275" i="51"/>
  <c r="I276" i="51"/>
  <c r="I277" i="51"/>
  <c r="I278" i="51"/>
  <c r="I279" i="51"/>
  <c r="I280" i="51"/>
  <c r="I281" i="51"/>
  <c r="I282" i="51"/>
  <c r="I283" i="51"/>
  <c r="I284" i="51"/>
  <c r="I285" i="51"/>
  <c r="I286" i="51"/>
  <c r="I287" i="51"/>
  <c r="I288" i="51"/>
  <c r="I289" i="51"/>
  <c r="I290" i="51"/>
  <c r="I291" i="51"/>
  <c r="I292" i="51"/>
  <c r="I293" i="51"/>
  <c r="I294" i="51"/>
  <c r="I295" i="51"/>
  <c r="I296" i="51"/>
  <c r="I297" i="51"/>
  <c r="I298" i="51"/>
  <c r="I299" i="51"/>
  <c r="I300" i="51"/>
  <c r="I301" i="51"/>
  <c r="I302" i="51"/>
  <c r="I303" i="51"/>
  <c r="I304" i="51"/>
  <c r="I305" i="51"/>
  <c r="I306" i="51"/>
  <c r="I307" i="51"/>
  <c r="I308" i="51"/>
  <c r="I309" i="51"/>
  <c r="I310" i="51"/>
  <c r="I311" i="51"/>
  <c r="I312" i="51"/>
  <c r="I313" i="51"/>
  <c r="I314" i="51"/>
  <c r="I315" i="51"/>
  <c r="I316" i="51"/>
  <c r="I317" i="51"/>
  <c r="I318" i="51"/>
  <c r="I319" i="51"/>
  <c r="I320" i="51"/>
  <c r="I321" i="51"/>
  <c r="I322" i="51"/>
  <c r="I323" i="51"/>
  <c r="I324" i="51"/>
  <c r="I325" i="51"/>
  <c r="I326" i="51"/>
  <c r="I327" i="51"/>
  <c r="I328" i="51"/>
  <c r="I329" i="51"/>
  <c r="I330" i="51"/>
  <c r="I331" i="51"/>
  <c r="I332" i="51"/>
  <c r="I333" i="51"/>
  <c r="I334" i="51"/>
  <c r="I335" i="51"/>
  <c r="I336" i="51"/>
  <c r="I337" i="51"/>
  <c r="I338" i="51"/>
  <c r="I339" i="51"/>
  <c r="I340" i="51"/>
  <c r="I341" i="51"/>
  <c r="I342" i="51"/>
  <c r="I343" i="51"/>
  <c r="I344" i="51"/>
  <c r="I345" i="51"/>
  <c r="I346" i="51"/>
  <c r="I347" i="51"/>
  <c r="I348" i="51"/>
  <c r="I349" i="51"/>
  <c r="I350" i="51"/>
  <c r="I351" i="51"/>
  <c r="I352" i="51"/>
  <c r="I353" i="51"/>
  <c r="I354" i="51"/>
  <c r="I355" i="51"/>
  <c r="I356" i="51"/>
  <c r="I357" i="51"/>
  <c r="I358" i="51"/>
  <c r="I359" i="51"/>
  <c r="I360" i="51"/>
  <c r="I361" i="51"/>
  <c r="I362" i="51"/>
  <c r="I363" i="51"/>
  <c r="I364" i="51"/>
  <c r="I365" i="51"/>
  <c r="I366" i="51"/>
  <c r="I367" i="51"/>
  <c r="I368" i="51"/>
  <c r="I369" i="51"/>
  <c r="I370" i="51"/>
  <c r="I371" i="51"/>
  <c r="I372" i="51"/>
  <c r="I373" i="51"/>
  <c r="I374" i="51"/>
  <c r="I375" i="51"/>
  <c r="I376" i="51"/>
  <c r="I377" i="51"/>
  <c r="I378" i="51"/>
  <c r="I379" i="51"/>
  <c r="I380" i="51"/>
  <c r="I381" i="51"/>
  <c r="I382" i="51"/>
  <c r="I383" i="51"/>
  <c r="I384" i="51"/>
  <c r="I385" i="51"/>
  <c r="I386" i="51"/>
  <c r="I387" i="51"/>
  <c r="I388" i="51"/>
  <c r="I389" i="51"/>
  <c r="I390" i="51"/>
  <c r="I391" i="51"/>
  <c r="I392" i="51"/>
  <c r="I393" i="51"/>
  <c r="I394" i="51"/>
  <c r="I395" i="51"/>
  <c r="I396" i="51"/>
  <c r="I397" i="51"/>
  <c r="I398" i="51"/>
  <c r="I399" i="51"/>
  <c r="I400" i="51"/>
  <c r="I401" i="51"/>
  <c r="I402" i="51"/>
  <c r="I403" i="51"/>
  <c r="I404" i="51"/>
  <c r="I405" i="51"/>
  <c r="I406" i="51"/>
  <c r="I407" i="51"/>
  <c r="I408" i="51"/>
  <c r="I409" i="51"/>
  <c r="I410" i="51"/>
  <c r="I411" i="51"/>
  <c r="I412" i="51"/>
  <c r="I413" i="51"/>
  <c r="I414" i="51"/>
  <c r="I415" i="51"/>
  <c r="I416" i="51"/>
  <c r="I417" i="51"/>
  <c r="I418" i="51"/>
  <c r="I419" i="51"/>
  <c r="I420" i="51"/>
  <c r="I421" i="51"/>
  <c r="I422" i="51"/>
  <c r="I423" i="51"/>
  <c r="I424" i="51"/>
  <c r="I425" i="51"/>
  <c r="I426" i="51"/>
  <c r="I427" i="51"/>
  <c r="I428" i="51"/>
  <c r="I429" i="51"/>
  <c r="I430" i="51"/>
  <c r="I431" i="51"/>
  <c r="I432" i="51"/>
  <c r="I433" i="51"/>
  <c r="I434" i="51"/>
  <c r="I435" i="51"/>
  <c r="I436" i="51"/>
  <c r="I437" i="51"/>
  <c r="I438" i="51"/>
  <c r="I439" i="51"/>
  <c r="I440" i="51"/>
  <c r="I441" i="51"/>
  <c r="I442" i="51"/>
  <c r="I443" i="51"/>
  <c r="I444" i="51"/>
  <c r="I445" i="51"/>
  <c r="I446" i="51"/>
  <c r="I447" i="51"/>
  <c r="I448" i="51"/>
  <c r="I449" i="51"/>
  <c r="I450" i="51"/>
  <c r="I451" i="51"/>
  <c r="I452" i="51"/>
  <c r="I453" i="51"/>
  <c r="I454" i="51"/>
  <c r="I455" i="51"/>
  <c r="I456" i="51"/>
  <c r="I457" i="51"/>
  <c r="I458" i="51"/>
  <c r="I459" i="51"/>
  <c r="I460" i="51"/>
  <c r="I461" i="51"/>
  <c r="I462" i="51"/>
  <c r="I463" i="51"/>
  <c r="I464" i="51"/>
  <c r="I465" i="51"/>
  <c r="I466" i="51"/>
  <c r="I467" i="51"/>
  <c r="I468" i="51"/>
  <c r="I469" i="51"/>
  <c r="I470" i="51"/>
  <c r="I471" i="51"/>
  <c r="I472" i="51"/>
  <c r="I473" i="51"/>
  <c r="I474" i="51"/>
  <c r="I475" i="51"/>
  <c r="I476" i="51"/>
  <c r="I477" i="51"/>
  <c r="I478" i="51"/>
  <c r="I479" i="51"/>
  <c r="I480" i="51"/>
  <c r="I481" i="51"/>
  <c r="I482" i="51"/>
  <c r="I483" i="51"/>
  <c r="I484" i="51"/>
  <c r="I485" i="51"/>
  <c r="I486" i="51"/>
  <c r="I487" i="51"/>
  <c r="I488" i="51"/>
  <c r="I489" i="51"/>
  <c r="I490" i="51"/>
  <c r="I491" i="51"/>
  <c r="I492" i="51"/>
  <c r="I493" i="51"/>
  <c r="I494" i="51"/>
  <c r="I495" i="51"/>
  <c r="I496" i="51"/>
  <c r="I497" i="51"/>
  <c r="I498" i="51"/>
  <c r="I499" i="51"/>
  <c r="I500" i="51"/>
  <c r="I501" i="51"/>
  <c r="I502" i="51"/>
  <c r="I503" i="51"/>
  <c r="I504" i="51"/>
  <c r="I505" i="51"/>
  <c r="I506" i="51"/>
  <c r="I507" i="51"/>
  <c r="I508" i="51"/>
  <c r="I509" i="51"/>
  <c r="I510" i="51"/>
  <c r="I511" i="51"/>
  <c r="I512" i="51"/>
  <c r="I513" i="51"/>
  <c r="I514" i="51"/>
  <c r="I515" i="51"/>
  <c r="I516" i="51"/>
  <c r="I517" i="51"/>
  <c r="I518" i="51"/>
  <c r="I519" i="51"/>
  <c r="I520" i="51"/>
  <c r="I521" i="51"/>
  <c r="I522" i="51"/>
  <c r="I523" i="51"/>
  <c r="I524" i="51"/>
  <c r="I525" i="51"/>
  <c r="I526" i="51"/>
  <c r="I527" i="51"/>
  <c r="I528" i="51"/>
  <c r="I529" i="51"/>
  <c r="I530" i="51"/>
  <c r="I531" i="51"/>
  <c r="I532" i="51"/>
  <c r="I533" i="51"/>
  <c r="I534" i="51"/>
  <c r="I535" i="51"/>
  <c r="I536" i="51"/>
  <c r="I537" i="51"/>
  <c r="I538" i="51"/>
  <c r="I539" i="51"/>
  <c r="I540" i="51"/>
  <c r="I541" i="51"/>
  <c r="I542" i="51"/>
  <c r="I543" i="51"/>
  <c r="I544" i="51"/>
  <c r="I545" i="51"/>
  <c r="I546" i="51"/>
  <c r="I547" i="51"/>
  <c r="I548" i="51"/>
  <c r="I549" i="51"/>
  <c r="I550" i="51"/>
  <c r="I551" i="51"/>
  <c r="I552" i="51"/>
  <c r="I553" i="51"/>
  <c r="I554" i="51"/>
  <c r="I555" i="51"/>
  <c r="I556" i="51"/>
  <c r="I557" i="51"/>
  <c r="I558" i="51"/>
  <c r="I559" i="51"/>
  <c r="I560" i="51"/>
  <c r="I561" i="51"/>
  <c r="I562" i="51"/>
  <c r="I563" i="51"/>
  <c r="I564" i="51"/>
  <c r="I565" i="51"/>
  <c r="I566" i="51"/>
  <c r="I567" i="51"/>
  <c r="I568" i="51"/>
  <c r="I569" i="51"/>
  <c r="I570" i="51"/>
  <c r="I571" i="51"/>
  <c r="I572" i="51"/>
  <c r="I573" i="51"/>
  <c r="I574" i="51"/>
  <c r="I575" i="51"/>
  <c r="I576" i="51"/>
  <c r="I577" i="51"/>
  <c r="I578" i="51"/>
  <c r="I579" i="51"/>
  <c r="I580" i="51"/>
  <c r="I581" i="51"/>
  <c r="I582" i="51"/>
  <c r="I583" i="51"/>
  <c r="I584" i="51"/>
  <c r="I585" i="51"/>
  <c r="I586" i="51"/>
  <c r="I587" i="51"/>
  <c r="I588" i="51"/>
  <c r="I589" i="51"/>
  <c r="I590" i="51"/>
  <c r="I591" i="51"/>
  <c r="I592" i="51"/>
  <c r="I593" i="51"/>
  <c r="I594" i="51"/>
  <c r="I595" i="51"/>
  <c r="I596" i="51"/>
  <c r="I597" i="51"/>
  <c r="I598" i="51"/>
  <c r="I599" i="51"/>
  <c r="I600" i="51"/>
  <c r="I601" i="51"/>
  <c r="I602" i="51"/>
  <c r="I603" i="51"/>
  <c r="I604" i="51"/>
  <c r="I605" i="51"/>
  <c r="I606" i="51"/>
  <c r="I607" i="51"/>
  <c r="I608" i="51"/>
  <c r="I609" i="51"/>
  <c r="I610" i="51"/>
  <c r="I611" i="51"/>
  <c r="I612" i="51"/>
  <c r="I613" i="51"/>
  <c r="I614" i="51"/>
  <c r="I615" i="51"/>
  <c r="I616" i="51"/>
  <c r="I617" i="51"/>
  <c r="I618" i="51"/>
  <c r="I619" i="51"/>
  <c r="I620" i="51"/>
  <c r="I621" i="51"/>
  <c r="I622" i="51"/>
  <c r="I623" i="51"/>
  <c r="I624" i="51"/>
  <c r="I625" i="51"/>
  <c r="I626" i="51"/>
  <c r="I627" i="51"/>
  <c r="I628" i="51"/>
  <c r="I629" i="51"/>
  <c r="I630" i="51"/>
  <c r="I631" i="51"/>
  <c r="I632" i="51"/>
  <c r="I633" i="51"/>
  <c r="I634" i="51"/>
  <c r="I635" i="51"/>
  <c r="I636" i="51"/>
  <c r="I637" i="51"/>
  <c r="I638" i="51"/>
  <c r="I639" i="51"/>
  <c r="I640" i="51"/>
  <c r="I641" i="51"/>
  <c r="I642" i="51"/>
  <c r="I643" i="51"/>
  <c r="I644" i="51"/>
  <c r="I645" i="51"/>
  <c r="I646" i="51"/>
  <c r="I647" i="51"/>
  <c r="I648" i="51"/>
  <c r="I649" i="51"/>
  <c r="I650" i="51"/>
  <c r="I651" i="51"/>
  <c r="I652" i="51"/>
  <c r="I653" i="51"/>
  <c r="I654" i="51"/>
  <c r="I655" i="51"/>
  <c r="I656" i="51"/>
  <c r="I657" i="51"/>
  <c r="I658" i="51"/>
  <c r="I659" i="51"/>
  <c r="I660" i="51"/>
  <c r="I661" i="51"/>
  <c r="I662" i="51"/>
  <c r="I663" i="51"/>
  <c r="I664" i="51"/>
  <c r="I665" i="51"/>
  <c r="I666" i="51"/>
  <c r="I667" i="51"/>
  <c r="I668" i="51"/>
  <c r="I669" i="51"/>
  <c r="I670" i="51"/>
  <c r="I671" i="51"/>
  <c r="I672" i="51"/>
  <c r="I673" i="51"/>
  <c r="I674" i="51"/>
  <c r="I675" i="51"/>
  <c r="I676" i="51"/>
  <c r="I677" i="51"/>
  <c r="I678" i="51"/>
  <c r="I679" i="51"/>
  <c r="I680" i="51"/>
  <c r="I681" i="51"/>
  <c r="I682" i="51"/>
  <c r="I683" i="51"/>
  <c r="I684" i="51"/>
  <c r="I685" i="51"/>
  <c r="I686" i="51"/>
  <c r="I687" i="51"/>
  <c r="I688" i="51"/>
  <c r="I689" i="51"/>
  <c r="I690" i="51"/>
  <c r="I691" i="51"/>
  <c r="I692" i="51"/>
  <c r="I693" i="51"/>
  <c r="I694" i="51"/>
  <c r="I695" i="51"/>
  <c r="I696" i="51"/>
  <c r="I697" i="51"/>
  <c r="I698" i="51"/>
  <c r="I699" i="51"/>
  <c r="I700" i="51"/>
  <c r="I701" i="51"/>
  <c r="I702" i="51"/>
  <c r="I703" i="51"/>
  <c r="I704" i="51"/>
  <c r="I705" i="51"/>
  <c r="I706" i="51"/>
  <c r="I707" i="51"/>
  <c r="I708" i="51"/>
  <c r="I709" i="51"/>
  <c r="I710" i="51"/>
  <c r="I711" i="51"/>
  <c r="I712" i="51"/>
  <c r="I713" i="51"/>
  <c r="I714" i="51"/>
  <c r="I715" i="51"/>
  <c r="I716" i="51"/>
  <c r="I717" i="51"/>
  <c r="I718" i="51"/>
  <c r="I719" i="51"/>
  <c r="I720" i="51"/>
  <c r="I721" i="51"/>
  <c r="I722" i="51"/>
  <c r="I723" i="51"/>
  <c r="I724" i="51"/>
  <c r="I725" i="51"/>
  <c r="I726" i="51"/>
  <c r="I727" i="51"/>
  <c r="I728" i="51"/>
  <c r="I729" i="51"/>
  <c r="I730" i="51"/>
  <c r="I731" i="51"/>
  <c r="I732" i="51"/>
  <c r="I733" i="51"/>
  <c r="I734" i="51"/>
  <c r="I735" i="51"/>
  <c r="I736" i="51"/>
  <c r="I737" i="51"/>
  <c r="I738" i="51"/>
  <c r="I739" i="51"/>
  <c r="I740" i="51"/>
  <c r="I741" i="51"/>
  <c r="I742" i="51"/>
  <c r="I743" i="51"/>
  <c r="I744" i="51"/>
  <c r="I745" i="51"/>
  <c r="I746" i="51"/>
  <c r="I747" i="51"/>
  <c r="I748" i="51"/>
  <c r="I749" i="51"/>
  <c r="I750" i="51"/>
  <c r="I751" i="51"/>
  <c r="I752" i="51"/>
  <c r="I753" i="51"/>
  <c r="I754" i="51"/>
  <c r="I755" i="51"/>
  <c r="I756" i="51"/>
  <c r="I757" i="51"/>
  <c r="I758" i="51"/>
  <c r="I759" i="51"/>
  <c r="I760" i="51"/>
  <c r="I761" i="51"/>
  <c r="I762" i="51"/>
  <c r="I763" i="51"/>
  <c r="I764" i="51"/>
  <c r="I765" i="51"/>
  <c r="I766" i="51"/>
  <c r="I767" i="51"/>
  <c r="I768" i="51"/>
  <c r="I769" i="51"/>
  <c r="I770" i="51"/>
  <c r="I771" i="51"/>
  <c r="I772" i="51"/>
  <c r="I773" i="51"/>
  <c r="I774" i="51"/>
  <c r="I775" i="51"/>
  <c r="I776" i="51"/>
  <c r="I777" i="51"/>
  <c r="I778" i="51"/>
  <c r="I779" i="51"/>
  <c r="I780" i="51"/>
  <c r="I781" i="51"/>
  <c r="I782" i="51"/>
  <c r="I783" i="51"/>
  <c r="I784" i="51"/>
  <c r="I785" i="51"/>
  <c r="I786" i="51"/>
  <c r="I787" i="51"/>
  <c r="I788" i="51"/>
  <c r="I789" i="51"/>
  <c r="I790" i="51"/>
  <c r="I791" i="51"/>
  <c r="I792" i="51"/>
  <c r="I793" i="51"/>
  <c r="I794" i="51"/>
  <c r="I795" i="51"/>
  <c r="I796" i="51"/>
  <c r="I797" i="51"/>
  <c r="I798" i="51"/>
  <c r="I799" i="51"/>
  <c r="I800" i="51"/>
  <c r="I801" i="51"/>
  <c r="I802" i="51"/>
  <c r="I803" i="51"/>
  <c r="I804" i="51"/>
  <c r="I805" i="51"/>
  <c r="I806" i="51"/>
  <c r="I807" i="51"/>
  <c r="I808" i="51"/>
  <c r="I809" i="51"/>
  <c r="I810" i="51"/>
  <c r="I811" i="51"/>
  <c r="I812" i="51"/>
  <c r="I813" i="51"/>
  <c r="I814" i="51"/>
  <c r="I815" i="51"/>
  <c r="I816" i="51"/>
  <c r="I817" i="51"/>
  <c r="I818" i="51"/>
  <c r="I819" i="51"/>
  <c r="I820" i="51"/>
  <c r="I821" i="51"/>
  <c r="I822" i="51"/>
  <c r="I823" i="51"/>
  <c r="I824" i="51"/>
  <c r="I825" i="51"/>
  <c r="I826" i="51"/>
  <c r="I827" i="51"/>
  <c r="I828" i="51"/>
  <c r="I829" i="51"/>
  <c r="I830" i="51"/>
  <c r="I831" i="51"/>
  <c r="I832" i="51"/>
  <c r="I833" i="51"/>
  <c r="I834" i="51"/>
  <c r="I835" i="51"/>
  <c r="I836" i="51"/>
  <c r="I837" i="51"/>
  <c r="I838" i="51"/>
  <c r="I839" i="51"/>
  <c r="I840" i="51"/>
  <c r="I841" i="51"/>
  <c r="I842" i="51"/>
  <c r="I843" i="51"/>
  <c r="I844" i="51"/>
  <c r="I845" i="51"/>
  <c r="I846" i="51"/>
  <c r="I847" i="51"/>
  <c r="I848" i="51"/>
  <c r="I849" i="51"/>
  <c r="I850" i="51"/>
  <c r="I851" i="51"/>
  <c r="I852" i="51"/>
  <c r="I853" i="51"/>
  <c r="I854" i="51"/>
  <c r="I855" i="51"/>
  <c r="I856" i="51"/>
  <c r="I857" i="51"/>
  <c r="I858" i="51"/>
  <c r="I859" i="51"/>
  <c r="I860" i="51"/>
  <c r="I861" i="51"/>
  <c r="I862" i="51"/>
  <c r="I863" i="51"/>
  <c r="I864" i="51"/>
  <c r="I865" i="51"/>
  <c r="I866" i="51"/>
  <c r="I867" i="51"/>
  <c r="I868" i="51"/>
  <c r="I869" i="51"/>
  <c r="I870" i="51"/>
  <c r="I871" i="51"/>
  <c r="I872" i="51"/>
  <c r="I873" i="51"/>
  <c r="I874" i="51"/>
  <c r="I875" i="51"/>
  <c r="I876" i="51"/>
  <c r="I877" i="51"/>
  <c r="I878" i="51"/>
  <c r="I879" i="51"/>
  <c r="I880" i="51"/>
  <c r="I881" i="51"/>
  <c r="I882" i="51"/>
  <c r="I883" i="51"/>
  <c r="I884" i="51"/>
  <c r="I885" i="51"/>
  <c r="I886" i="51"/>
  <c r="I887" i="51"/>
  <c r="I888" i="51"/>
  <c r="I889" i="51"/>
  <c r="I890" i="51"/>
  <c r="I891" i="51"/>
  <c r="I892" i="51"/>
  <c r="I893" i="51"/>
  <c r="I894" i="51"/>
  <c r="I895" i="51"/>
  <c r="I896" i="51"/>
  <c r="I897" i="51"/>
  <c r="I898" i="51"/>
  <c r="I899" i="51"/>
  <c r="I900" i="51"/>
  <c r="I901" i="51"/>
  <c r="I902" i="51"/>
  <c r="I903" i="51"/>
  <c r="I904" i="51"/>
  <c r="I905" i="51"/>
  <c r="I906" i="51"/>
  <c r="I907" i="51"/>
  <c r="I908" i="51"/>
  <c r="I909" i="51"/>
  <c r="I910" i="51"/>
  <c r="I911" i="51"/>
  <c r="I912" i="51"/>
  <c r="I913" i="51"/>
  <c r="I914" i="51"/>
  <c r="I915" i="51"/>
  <c r="I916" i="51"/>
  <c r="I917" i="51"/>
  <c r="I918" i="51"/>
  <c r="I919" i="51"/>
  <c r="I920" i="51"/>
  <c r="I921" i="51"/>
  <c r="I922" i="51"/>
  <c r="I923" i="51"/>
  <c r="I924" i="51"/>
  <c r="I925" i="51"/>
  <c r="I926" i="51"/>
  <c r="I927" i="51"/>
  <c r="I928" i="51"/>
  <c r="I929" i="51"/>
  <c r="I930" i="51"/>
  <c r="I931" i="51"/>
  <c r="I932" i="51"/>
  <c r="I933" i="51"/>
  <c r="I934" i="51"/>
  <c r="I935" i="51"/>
  <c r="I936" i="51"/>
  <c r="I937" i="51"/>
  <c r="I938" i="51"/>
  <c r="I939" i="51"/>
  <c r="I940" i="51"/>
  <c r="I941" i="51"/>
  <c r="I942" i="51"/>
  <c r="I943" i="51"/>
  <c r="I944" i="51"/>
  <c r="I945" i="51"/>
  <c r="I946" i="51"/>
  <c r="I947" i="51"/>
  <c r="I948" i="51"/>
  <c r="I949" i="51"/>
  <c r="I950" i="51"/>
  <c r="I951" i="51"/>
  <c r="I952" i="51"/>
  <c r="I953" i="51"/>
  <c r="I954" i="51"/>
  <c r="I955" i="51"/>
  <c r="I956" i="51"/>
  <c r="I957" i="51"/>
  <c r="I958" i="51"/>
  <c r="I959" i="51"/>
  <c r="I960" i="51"/>
  <c r="I961" i="51"/>
  <c r="I962" i="51"/>
  <c r="I963" i="51"/>
  <c r="I964" i="51"/>
  <c r="I965" i="51"/>
  <c r="I966" i="51"/>
  <c r="I967" i="51"/>
  <c r="I968" i="51"/>
  <c r="I969" i="51"/>
  <c r="I970" i="51"/>
  <c r="I971" i="51"/>
  <c r="I972" i="51"/>
  <c r="I973" i="51"/>
  <c r="I974" i="51"/>
  <c r="I975" i="51"/>
  <c r="I976" i="51"/>
  <c r="I977" i="51"/>
  <c r="I978" i="51"/>
  <c r="I979" i="51"/>
  <c r="I980" i="51"/>
  <c r="I981" i="51"/>
  <c r="I982" i="51"/>
  <c r="I983" i="51"/>
  <c r="I984" i="51"/>
  <c r="I985" i="51"/>
  <c r="I986" i="51"/>
  <c r="I987" i="51"/>
  <c r="I988" i="51"/>
  <c r="I989" i="51"/>
  <c r="I990" i="51"/>
  <c r="I991" i="51"/>
  <c r="I992" i="51"/>
  <c r="I993" i="51"/>
  <c r="I994" i="51"/>
  <c r="I995" i="51"/>
  <c r="I996" i="51"/>
  <c r="I997" i="51"/>
  <c r="I998" i="51"/>
  <c r="I999" i="51"/>
  <c r="I1000" i="51"/>
  <c r="I1001" i="51"/>
  <c r="I1002" i="51"/>
  <c r="I1003" i="51"/>
  <c r="I1004" i="51"/>
  <c r="I1005" i="51"/>
  <c r="I1006" i="51"/>
  <c r="I1007" i="51"/>
  <c r="I1008" i="51"/>
  <c r="I1009" i="51"/>
  <c r="I1010" i="51"/>
  <c r="I1011" i="51"/>
  <c r="I1012" i="51"/>
  <c r="I1013" i="51"/>
  <c r="I1014" i="51"/>
  <c r="I1015" i="51"/>
  <c r="I1016" i="51"/>
  <c r="I1017" i="51"/>
  <c r="I1018" i="51"/>
  <c r="I1019" i="51"/>
  <c r="I1020" i="51"/>
  <c r="I1021" i="51"/>
  <c r="I1022" i="51"/>
  <c r="I1023" i="51"/>
  <c r="I1024" i="51"/>
  <c r="I1025" i="51"/>
  <c r="I1026" i="51"/>
  <c r="I1027" i="51"/>
  <c r="I1028" i="51"/>
  <c r="I1029" i="51"/>
  <c r="I1030" i="51"/>
  <c r="I1031" i="51"/>
  <c r="I1032" i="51"/>
  <c r="I1033" i="51"/>
  <c r="I1034" i="51"/>
  <c r="I1035" i="51"/>
  <c r="I1036" i="51"/>
  <c r="I1037" i="51"/>
  <c r="I1038" i="51"/>
  <c r="I1039" i="51"/>
  <c r="I1040" i="51"/>
  <c r="I1041" i="51"/>
  <c r="I1042" i="51"/>
  <c r="I1043" i="51"/>
  <c r="I1044" i="51"/>
  <c r="I1045" i="51"/>
  <c r="I1046" i="51"/>
  <c r="I1047" i="51"/>
  <c r="I1048" i="51"/>
  <c r="I1049" i="51"/>
  <c r="I1050" i="51"/>
  <c r="I1051" i="51"/>
  <c r="I1052" i="51"/>
  <c r="I1053" i="51"/>
  <c r="I1054" i="51"/>
  <c r="I1055" i="51"/>
  <c r="I1056" i="51"/>
  <c r="I1057" i="51"/>
  <c r="I1058" i="51"/>
  <c r="I1059" i="51"/>
  <c r="I1060" i="51"/>
  <c r="I1061" i="51"/>
  <c r="I1062" i="51"/>
  <c r="I1063" i="51"/>
  <c r="I1064" i="51"/>
  <c r="I1065" i="51"/>
  <c r="I1066" i="51"/>
  <c r="I1067" i="51"/>
  <c r="I1068" i="51"/>
  <c r="I1069" i="51"/>
  <c r="I1070" i="51"/>
  <c r="I1071" i="51"/>
  <c r="I1072" i="51"/>
  <c r="I1073" i="51"/>
  <c r="I1074" i="51"/>
  <c r="I1075" i="51"/>
  <c r="I1076" i="51"/>
  <c r="I1077" i="51"/>
  <c r="I1078" i="51"/>
  <c r="I1079" i="51"/>
  <c r="I1080" i="51"/>
  <c r="I1081" i="51"/>
  <c r="I1082" i="51"/>
  <c r="I1083" i="51"/>
  <c r="I1084" i="51"/>
  <c r="I1085" i="51"/>
  <c r="I1086" i="51"/>
  <c r="I1087" i="51"/>
  <c r="I1088" i="51"/>
  <c r="I1089" i="51"/>
  <c r="I1090" i="51"/>
  <c r="I1091" i="51"/>
  <c r="I1092" i="51"/>
  <c r="I1093" i="51"/>
  <c r="I1094" i="51"/>
  <c r="I1095" i="51"/>
  <c r="I1096" i="51"/>
  <c r="I1097" i="51"/>
  <c r="I1098" i="51"/>
  <c r="I1099" i="51"/>
  <c r="I1100" i="51"/>
  <c r="I1101" i="51"/>
  <c r="I1102" i="51"/>
  <c r="I1103" i="51"/>
  <c r="I1104" i="51"/>
  <c r="I1105" i="51"/>
  <c r="I1106" i="51"/>
  <c r="I1107" i="51"/>
  <c r="I1108" i="51"/>
  <c r="I1109" i="51"/>
  <c r="I1110" i="51"/>
  <c r="I1111" i="51"/>
  <c r="I1112" i="51"/>
  <c r="I1113" i="51"/>
  <c r="I1114" i="51"/>
  <c r="I1115" i="51"/>
  <c r="I1116" i="51"/>
  <c r="I1117" i="51"/>
  <c r="I1118" i="51"/>
  <c r="I1119" i="51"/>
  <c r="I1120" i="51"/>
  <c r="I1121" i="51"/>
  <c r="I1122" i="51"/>
  <c r="I1123" i="51"/>
  <c r="I1124" i="51"/>
  <c r="I1125" i="51"/>
  <c r="I1126" i="51"/>
  <c r="I1127" i="51"/>
  <c r="I1128" i="51"/>
  <c r="I1129" i="51"/>
  <c r="I1130" i="51"/>
  <c r="I1131" i="51"/>
  <c r="I1132" i="51"/>
  <c r="I1133" i="51"/>
  <c r="I1134" i="51"/>
  <c r="I1135" i="51"/>
  <c r="I1136" i="51"/>
  <c r="I1137" i="51"/>
  <c r="I1138" i="51"/>
  <c r="I1139" i="51"/>
  <c r="I1140" i="51"/>
  <c r="I1141" i="51"/>
  <c r="I1142" i="51"/>
  <c r="I1143" i="51"/>
  <c r="I1144" i="51"/>
  <c r="I1145" i="51"/>
  <c r="I1146" i="51"/>
  <c r="I1147" i="51"/>
  <c r="I1148" i="51"/>
  <c r="I1149" i="51"/>
  <c r="I1150" i="51"/>
  <c r="I1151" i="51"/>
  <c r="I1152" i="51"/>
  <c r="I1153" i="51"/>
  <c r="I1154" i="51"/>
  <c r="I1155" i="51"/>
  <c r="I1156" i="51"/>
  <c r="I1157" i="51"/>
  <c r="I1158" i="51"/>
  <c r="I1159" i="51"/>
  <c r="I1160" i="51"/>
  <c r="I1161" i="51"/>
  <c r="I1162" i="51"/>
  <c r="I1163" i="51"/>
  <c r="I1164" i="51"/>
  <c r="I1165" i="51"/>
  <c r="I1166" i="51"/>
  <c r="I1167" i="51"/>
  <c r="I1168" i="51"/>
  <c r="I1169" i="51"/>
  <c r="I1170" i="51"/>
  <c r="I1171" i="51"/>
  <c r="I1172" i="51"/>
  <c r="I1173" i="51"/>
  <c r="I1174" i="51"/>
  <c r="I1175" i="51"/>
  <c r="I1176" i="51"/>
  <c r="I1177" i="51"/>
  <c r="I1178" i="51"/>
  <c r="I1179" i="51"/>
  <c r="I1180" i="51"/>
  <c r="I1181" i="51"/>
  <c r="I1182" i="51"/>
  <c r="I1183" i="51"/>
  <c r="I1184" i="51"/>
  <c r="I1185" i="51"/>
  <c r="I1186" i="51"/>
  <c r="I1187" i="51"/>
  <c r="I1188" i="51"/>
  <c r="I1189" i="51"/>
  <c r="I1190" i="51"/>
  <c r="I1191" i="51"/>
  <c r="I1192" i="51"/>
  <c r="I1193" i="51"/>
  <c r="I1194" i="51"/>
  <c r="I1195" i="51"/>
  <c r="I1196" i="51"/>
  <c r="I1197" i="51"/>
  <c r="I1198" i="51"/>
  <c r="I1199" i="51"/>
  <c r="I1200" i="51"/>
  <c r="I1201" i="51"/>
  <c r="I1202" i="51"/>
  <c r="I1203" i="51"/>
  <c r="I1204" i="51"/>
  <c r="I1205" i="51"/>
  <c r="I1206" i="51"/>
  <c r="I1207" i="51"/>
  <c r="I1208" i="51"/>
  <c r="I1209" i="51"/>
  <c r="I1210" i="51"/>
  <c r="I1211" i="51"/>
  <c r="I1212" i="51"/>
  <c r="I1213" i="51"/>
  <c r="I1214" i="51"/>
  <c r="I1215" i="51"/>
  <c r="I1216" i="51"/>
  <c r="I1217" i="51"/>
  <c r="I1218" i="51"/>
  <c r="I1219" i="51"/>
  <c r="I1220" i="51"/>
  <c r="I1221" i="51"/>
  <c r="I1222" i="51"/>
  <c r="I1223" i="51"/>
  <c r="I1224" i="51"/>
  <c r="I1225" i="51"/>
  <c r="I1226" i="51"/>
  <c r="I1227" i="51"/>
  <c r="I1228" i="51"/>
  <c r="I1229" i="51"/>
  <c r="I1230" i="51"/>
  <c r="I1231" i="51"/>
  <c r="I1232" i="51"/>
  <c r="I1233" i="51"/>
  <c r="I1234" i="51"/>
  <c r="I1235" i="51"/>
  <c r="I1236" i="51"/>
  <c r="I1237" i="51"/>
  <c r="I1238" i="51"/>
  <c r="I1239" i="51"/>
  <c r="I1240" i="51"/>
  <c r="I1241" i="51"/>
  <c r="I1242" i="51"/>
  <c r="I1243" i="51"/>
  <c r="I1244" i="51"/>
  <c r="I1245" i="51"/>
  <c r="I1246" i="51"/>
  <c r="I1247" i="51"/>
  <c r="I1248" i="51"/>
  <c r="I1249" i="51"/>
  <c r="I1250" i="51"/>
  <c r="I1251" i="51"/>
  <c r="I1252" i="51"/>
  <c r="I1253" i="51"/>
  <c r="I1254" i="51"/>
  <c r="I1255" i="51"/>
  <c r="I1256" i="51"/>
  <c r="I1257" i="51"/>
  <c r="I1258" i="51"/>
  <c r="I1259" i="51"/>
  <c r="I1260" i="51"/>
  <c r="I1261" i="51"/>
  <c r="I1262" i="51"/>
  <c r="I1263" i="51"/>
  <c r="I1264" i="51"/>
  <c r="I1265" i="51"/>
  <c r="I1266" i="51"/>
  <c r="I1267" i="51"/>
  <c r="I1268" i="51"/>
  <c r="I1269" i="51"/>
  <c r="I1270" i="51"/>
  <c r="I1271" i="51"/>
  <c r="I1272" i="51"/>
  <c r="I1273" i="51"/>
  <c r="I1274" i="51"/>
  <c r="I1275" i="51"/>
  <c r="I1276" i="51"/>
  <c r="I1277" i="51"/>
  <c r="I1278" i="51"/>
  <c r="I1279" i="51"/>
  <c r="I1280" i="51"/>
  <c r="I1281" i="51"/>
  <c r="I1282" i="51"/>
  <c r="I1283" i="51"/>
  <c r="I1284" i="51"/>
  <c r="I1285" i="51"/>
  <c r="I1286" i="51"/>
  <c r="I1287" i="51"/>
  <c r="I1288" i="51"/>
  <c r="I1289" i="51"/>
  <c r="I1290" i="51"/>
  <c r="I1291" i="51"/>
  <c r="I1292" i="51"/>
  <c r="I1293" i="51"/>
  <c r="I1294" i="51"/>
  <c r="I1295" i="51"/>
  <c r="I1296" i="51"/>
  <c r="I1297" i="51"/>
  <c r="I1298" i="51"/>
  <c r="I1299" i="51"/>
  <c r="I1300" i="51"/>
  <c r="I1301" i="51"/>
  <c r="I1302" i="51"/>
  <c r="I1303" i="51"/>
  <c r="I1304" i="51"/>
  <c r="I1305" i="51"/>
  <c r="I1306" i="51"/>
  <c r="I1307" i="51"/>
  <c r="I1308" i="51"/>
  <c r="I1309" i="51"/>
  <c r="I1310" i="51"/>
  <c r="I1311" i="51"/>
  <c r="I1312" i="51"/>
  <c r="I1313" i="51"/>
  <c r="I1314" i="51"/>
  <c r="I1315" i="51"/>
  <c r="I1316" i="51"/>
  <c r="I1317" i="51"/>
  <c r="I1318" i="51"/>
  <c r="I1319" i="51"/>
  <c r="I1320" i="51"/>
  <c r="I1321" i="51"/>
  <c r="I1322" i="51"/>
  <c r="I1323" i="51"/>
  <c r="I1324" i="51"/>
  <c r="I1325" i="51"/>
  <c r="I1326" i="51"/>
  <c r="I1327" i="51"/>
  <c r="I1328" i="51"/>
  <c r="I1329" i="51"/>
  <c r="I1330" i="51"/>
  <c r="I1331" i="51"/>
  <c r="I1332" i="51"/>
  <c r="I1333" i="51"/>
  <c r="I1334" i="51"/>
  <c r="I1335" i="51"/>
  <c r="I1336" i="51"/>
  <c r="I1337" i="51"/>
  <c r="I1338" i="51"/>
  <c r="I1339" i="51"/>
  <c r="I1340" i="51"/>
  <c r="I1341" i="51"/>
  <c r="I1342" i="51"/>
  <c r="I1343" i="51"/>
  <c r="I1344" i="51"/>
  <c r="I1345" i="51"/>
  <c r="I1346" i="51"/>
  <c r="I1347" i="51"/>
  <c r="I1348" i="51"/>
  <c r="I1349" i="51"/>
  <c r="I1350" i="51"/>
  <c r="I1351" i="51"/>
  <c r="I1352" i="51"/>
  <c r="I1353" i="51"/>
  <c r="I1354" i="51"/>
  <c r="I1355" i="51"/>
  <c r="I1356" i="51"/>
  <c r="I1357" i="51"/>
  <c r="I1358" i="51"/>
  <c r="I1359" i="51"/>
  <c r="I1360" i="51"/>
  <c r="I1361" i="51"/>
  <c r="I1362" i="51"/>
  <c r="I1363" i="51"/>
  <c r="I1364" i="51"/>
  <c r="I1365" i="51"/>
  <c r="I1366" i="51"/>
  <c r="I1367" i="51"/>
  <c r="I1368" i="51"/>
  <c r="I1369" i="51"/>
  <c r="I1370" i="51"/>
  <c r="I1371" i="51"/>
  <c r="I1372" i="51"/>
  <c r="I1373" i="51"/>
  <c r="I1374" i="51"/>
  <c r="I1375" i="51"/>
  <c r="I1376" i="51"/>
  <c r="I1377" i="51"/>
  <c r="I1378" i="51"/>
  <c r="I1379" i="51"/>
  <c r="I1380" i="51"/>
  <c r="I1381" i="51"/>
  <c r="I1382" i="51"/>
  <c r="I1383" i="51"/>
  <c r="I1384" i="51"/>
  <c r="I1385" i="51"/>
  <c r="I1386" i="51"/>
  <c r="I1387" i="51"/>
  <c r="I1388" i="51"/>
  <c r="I1389" i="51"/>
  <c r="I1390" i="51"/>
  <c r="I1391" i="51"/>
  <c r="I1392" i="51"/>
  <c r="I1393" i="51"/>
  <c r="I1394" i="51"/>
  <c r="I1395" i="51"/>
  <c r="I1396" i="51"/>
  <c r="I1397" i="51"/>
  <c r="I1398" i="51"/>
  <c r="I1399" i="51"/>
  <c r="I1400" i="51"/>
  <c r="I1401" i="51"/>
  <c r="I1402" i="51"/>
  <c r="I1403" i="51"/>
  <c r="I1404" i="51"/>
  <c r="I1405" i="51"/>
  <c r="I1406" i="51"/>
  <c r="I1407" i="51"/>
  <c r="I1408" i="51"/>
  <c r="I1409" i="51"/>
  <c r="I1410" i="51"/>
  <c r="I1411" i="51"/>
  <c r="I1412" i="51"/>
  <c r="I1413" i="51"/>
  <c r="I1414" i="51"/>
  <c r="I1415" i="51"/>
  <c r="I1416" i="51"/>
  <c r="I1417" i="51"/>
  <c r="I1418" i="51"/>
  <c r="I1419" i="51"/>
  <c r="I1420" i="51"/>
  <c r="I1421" i="51"/>
  <c r="I1422" i="51"/>
  <c r="I1423" i="51"/>
  <c r="I1424" i="51"/>
  <c r="I1425" i="51"/>
  <c r="I1426" i="51"/>
  <c r="I1427" i="51"/>
  <c r="I1428" i="51"/>
  <c r="I1429" i="51"/>
  <c r="I1430" i="51"/>
  <c r="I1431" i="51"/>
  <c r="I1432" i="51"/>
  <c r="I1433" i="51"/>
  <c r="I1434" i="51"/>
  <c r="I1435" i="51"/>
  <c r="I1436" i="51"/>
  <c r="I1437" i="51"/>
  <c r="I1438" i="51"/>
  <c r="I1439" i="51"/>
  <c r="I1440" i="51"/>
  <c r="I1441" i="51"/>
  <c r="I1442" i="51"/>
  <c r="I1443" i="51"/>
  <c r="I1444" i="51"/>
  <c r="I1445" i="51"/>
  <c r="I1446" i="51"/>
  <c r="I1447" i="51"/>
  <c r="I1448" i="51"/>
  <c r="I1449" i="51"/>
  <c r="I1450" i="51"/>
  <c r="I1451" i="51"/>
  <c r="I1452" i="51"/>
  <c r="I1453" i="51"/>
  <c r="I1454" i="51"/>
  <c r="I1455" i="51"/>
  <c r="I1456" i="51"/>
  <c r="I1457" i="51"/>
  <c r="I1458" i="51"/>
  <c r="I1459" i="51"/>
  <c r="I1460" i="51"/>
  <c r="I1461" i="51"/>
  <c r="I1462" i="51"/>
  <c r="I1463" i="51"/>
  <c r="I1464" i="51"/>
  <c r="I1465" i="51"/>
  <c r="I1466" i="51"/>
  <c r="I1467" i="51"/>
  <c r="I1468" i="51"/>
  <c r="I1469" i="51"/>
  <c r="I1470" i="51"/>
  <c r="I1471" i="51"/>
  <c r="I1472" i="51"/>
  <c r="I1473" i="51"/>
  <c r="I1474" i="51"/>
  <c r="I1475" i="51"/>
  <c r="I1476" i="51"/>
  <c r="I1477" i="51"/>
  <c r="I1478" i="51"/>
  <c r="I1479" i="51"/>
  <c r="I1480" i="51"/>
  <c r="I1481" i="51"/>
  <c r="I1482" i="51"/>
  <c r="I1483" i="51"/>
  <c r="I1484" i="51"/>
  <c r="I1485" i="51"/>
  <c r="I1486" i="51"/>
  <c r="I1487" i="51"/>
  <c r="I1488" i="51"/>
  <c r="I1489" i="51"/>
  <c r="I1490" i="51"/>
  <c r="I1491" i="51"/>
  <c r="I1492" i="51"/>
  <c r="I1493" i="51"/>
  <c r="I1494" i="51"/>
  <c r="I1495" i="51"/>
  <c r="I1496" i="51"/>
  <c r="I1497" i="51"/>
  <c r="I1498" i="51"/>
  <c r="I1499" i="51"/>
  <c r="I1500" i="51"/>
  <c r="I1501" i="51"/>
  <c r="I1502" i="51"/>
  <c r="I1503" i="51"/>
  <c r="I1504" i="51"/>
  <c r="I1505" i="51"/>
  <c r="I1506" i="51"/>
  <c r="I1507" i="51"/>
  <c r="I1508" i="51"/>
  <c r="I1509" i="51"/>
  <c r="I1510" i="51"/>
  <c r="I1511" i="51"/>
  <c r="I1512" i="51"/>
  <c r="I1513" i="51"/>
  <c r="I1514" i="51"/>
  <c r="I1515" i="51"/>
  <c r="I1516" i="51"/>
  <c r="I1517" i="51"/>
  <c r="I1518" i="51"/>
  <c r="I1519" i="51"/>
  <c r="I1520" i="51"/>
  <c r="I1521" i="51"/>
  <c r="I1522" i="51"/>
  <c r="I1523" i="51"/>
  <c r="I1524" i="51"/>
  <c r="I1525" i="51"/>
  <c r="I1526" i="51"/>
  <c r="I1527" i="51"/>
  <c r="I1528" i="51"/>
  <c r="I1529" i="51"/>
  <c r="I1530" i="51"/>
  <c r="I1531" i="51"/>
  <c r="I1532" i="51"/>
  <c r="I1533" i="51"/>
  <c r="I1534" i="51"/>
  <c r="I1535" i="51"/>
  <c r="I1536" i="51"/>
  <c r="I1537" i="51"/>
  <c r="I1538" i="51"/>
  <c r="I1539" i="51"/>
  <c r="I1540" i="51"/>
  <c r="I1541" i="51"/>
  <c r="I1542" i="51"/>
  <c r="I1543" i="51"/>
  <c r="I1544" i="51"/>
  <c r="I1545" i="51"/>
  <c r="I1546" i="51"/>
  <c r="I1547" i="51"/>
  <c r="I1548" i="51"/>
  <c r="I1549" i="51"/>
  <c r="I1550" i="51"/>
  <c r="I1551" i="51"/>
  <c r="I1552" i="51"/>
  <c r="I1553" i="51"/>
  <c r="I1554" i="51"/>
  <c r="I1555" i="51"/>
  <c r="I1556" i="51"/>
  <c r="I1557" i="51"/>
  <c r="I1558" i="51"/>
  <c r="I1559" i="51"/>
  <c r="I1560" i="51"/>
  <c r="I1561" i="51"/>
  <c r="I1562" i="51"/>
  <c r="I1563" i="51"/>
  <c r="I1564" i="51"/>
  <c r="I1565" i="51"/>
  <c r="I1566" i="51"/>
  <c r="I1567" i="51"/>
  <c r="I1568" i="51"/>
  <c r="I1569" i="51"/>
  <c r="I1570" i="51"/>
  <c r="I1571" i="51"/>
  <c r="I1572" i="51"/>
  <c r="I1573" i="51"/>
  <c r="I1574" i="51"/>
  <c r="I1575" i="51"/>
  <c r="I1576" i="51"/>
  <c r="I1577" i="51"/>
  <c r="I1578" i="51"/>
  <c r="I1579" i="51"/>
  <c r="I1580" i="51"/>
  <c r="I1581" i="51"/>
  <c r="I1582" i="51"/>
  <c r="I1583" i="51"/>
  <c r="I1584" i="51"/>
  <c r="I1585" i="51"/>
  <c r="I1586" i="51"/>
  <c r="I1587" i="51"/>
  <c r="I1588" i="51"/>
  <c r="I1589" i="51"/>
  <c r="I1590" i="51"/>
  <c r="I1591" i="51"/>
  <c r="I1592" i="51"/>
  <c r="I1593" i="51"/>
  <c r="I1594" i="51"/>
  <c r="I1595" i="51"/>
  <c r="I1596" i="51"/>
  <c r="I1597" i="51"/>
  <c r="I1598" i="51"/>
  <c r="I1599" i="51"/>
  <c r="I1600" i="51"/>
  <c r="I1601" i="51"/>
  <c r="I1602" i="51"/>
  <c r="I1603" i="51"/>
  <c r="I1604" i="51"/>
  <c r="I1605" i="51"/>
  <c r="I1606" i="51"/>
  <c r="I1607" i="51"/>
  <c r="I1608" i="51"/>
  <c r="I1609" i="51"/>
  <c r="I1610" i="51"/>
  <c r="I1611" i="51"/>
  <c r="I1612" i="51"/>
  <c r="I1613" i="51"/>
  <c r="I1614" i="51"/>
  <c r="I1615" i="51"/>
  <c r="I1616" i="51"/>
  <c r="I1617" i="51"/>
  <c r="I1618" i="51"/>
  <c r="I1619" i="51"/>
  <c r="I1620" i="51"/>
  <c r="I1621" i="51"/>
  <c r="I1622" i="51"/>
  <c r="I1623" i="51"/>
  <c r="I1624" i="51"/>
  <c r="I1625" i="51"/>
  <c r="I1626" i="51"/>
  <c r="I1627" i="51"/>
  <c r="I1628" i="51"/>
  <c r="I1629" i="51"/>
  <c r="I1630" i="51"/>
  <c r="I1631" i="51"/>
  <c r="I1632" i="51"/>
  <c r="I1633" i="51"/>
  <c r="I1634" i="51"/>
  <c r="I1635" i="51"/>
  <c r="I1636" i="51"/>
  <c r="I1637" i="51"/>
  <c r="I1638" i="51"/>
  <c r="I1639" i="51"/>
  <c r="I1640" i="51"/>
  <c r="I1641" i="51"/>
  <c r="I1642" i="51"/>
  <c r="I1643" i="51"/>
  <c r="I1644" i="51"/>
  <c r="I1645" i="51"/>
  <c r="I1646" i="51"/>
  <c r="I1647" i="51"/>
  <c r="I1648" i="51"/>
  <c r="I1649" i="51"/>
  <c r="I1650" i="51"/>
  <c r="I1651" i="51"/>
  <c r="I1652" i="51"/>
  <c r="I1653" i="51"/>
  <c r="I1654" i="51"/>
  <c r="I1655" i="51"/>
  <c r="I1656" i="51"/>
  <c r="I1657" i="51"/>
  <c r="I1658" i="51"/>
  <c r="I1659" i="51"/>
  <c r="I1660" i="51"/>
  <c r="I1661" i="51"/>
  <c r="I1662" i="51"/>
  <c r="I1663" i="51"/>
  <c r="I1664" i="51"/>
  <c r="I1665" i="51"/>
  <c r="I1666" i="51"/>
  <c r="I1667" i="51"/>
  <c r="I1668" i="51"/>
  <c r="I1669" i="51"/>
  <c r="I1670" i="51"/>
  <c r="I1671" i="51"/>
  <c r="I1672" i="51"/>
  <c r="I1673" i="51"/>
  <c r="I1674" i="51"/>
  <c r="I1675" i="51"/>
  <c r="I1676" i="51"/>
  <c r="I1677" i="51"/>
  <c r="I1678" i="51"/>
  <c r="I1679" i="51"/>
  <c r="I1680" i="51"/>
  <c r="I1681" i="51"/>
  <c r="I1682" i="51"/>
  <c r="I1683" i="51"/>
  <c r="I1684" i="51"/>
  <c r="I1685" i="51"/>
  <c r="I1686" i="51"/>
  <c r="I1687" i="51"/>
  <c r="I1688" i="51"/>
  <c r="I1689" i="51"/>
  <c r="I1690" i="51"/>
  <c r="I1691" i="51"/>
  <c r="I1692" i="51"/>
  <c r="I1693" i="51"/>
  <c r="I1694" i="51"/>
  <c r="I1695" i="51"/>
  <c r="I1696" i="51"/>
  <c r="I1697" i="51"/>
  <c r="I1698" i="51"/>
  <c r="I1699" i="51"/>
  <c r="I1700" i="51"/>
  <c r="I1701" i="51"/>
  <c r="I1702" i="51"/>
  <c r="I1703" i="51"/>
  <c r="I1704" i="51"/>
  <c r="I1705" i="51"/>
  <c r="I1706" i="51"/>
  <c r="I1707" i="51"/>
  <c r="I1708" i="51"/>
  <c r="I1709" i="51"/>
  <c r="I1710" i="51"/>
  <c r="I1711" i="51"/>
  <c r="I1712" i="51"/>
  <c r="I1713" i="51"/>
  <c r="I1714" i="51"/>
  <c r="I1715" i="51"/>
  <c r="I1716" i="51"/>
  <c r="I1717" i="51"/>
  <c r="I1718" i="51"/>
  <c r="I1719" i="51"/>
  <c r="I1720" i="51"/>
  <c r="I1721" i="51"/>
  <c r="I1722" i="51"/>
  <c r="I1723" i="51"/>
  <c r="I1724" i="51"/>
  <c r="I1725" i="51"/>
  <c r="I1726" i="51"/>
  <c r="I1727" i="51"/>
  <c r="I1728" i="51"/>
  <c r="I1729" i="51"/>
  <c r="I1730" i="51"/>
  <c r="I1731" i="51"/>
  <c r="I1732" i="51"/>
  <c r="I1733" i="51"/>
  <c r="I1734" i="51"/>
  <c r="I1735" i="51"/>
  <c r="I1736" i="51"/>
  <c r="I1737" i="51"/>
  <c r="I1738" i="51"/>
  <c r="I1739" i="51"/>
  <c r="I1740" i="51"/>
  <c r="I1741" i="51"/>
  <c r="I1742" i="51"/>
  <c r="I1743" i="51"/>
  <c r="I1744" i="51"/>
  <c r="I1745" i="51"/>
  <c r="I1746" i="51"/>
  <c r="I1747" i="51"/>
  <c r="I1748" i="51"/>
  <c r="I1749" i="51"/>
  <c r="I1750" i="51"/>
  <c r="I1751" i="51"/>
  <c r="I1752" i="51"/>
  <c r="I1753" i="51"/>
  <c r="I1754" i="51"/>
  <c r="I1755" i="51"/>
  <c r="I1756" i="51"/>
  <c r="I1757" i="51"/>
  <c r="I1758" i="51"/>
  <c r="I1759" i="51"/>
  <c r="I1760" i="51"/>
  <c r="I1761" i="51"/>
  <c r="I1762" i="51"/>
  <c r="I1763" i="51"/>
  <c r="I1764" i="51"/>
  <c r="I1765" i="51"/>
  <c r="I1766" i="51"/>
  <c r="I1767" i="51"/>
  <c r="I1768" i="51"/>
  <c r="I1769" i="51"/>
  <c r="I1770" i="51"/>
  <c r="I1771" i="51"/>
  <c r="I1772" i="51"/>
  <c r="I1773" i="51"/>
  <c r="I1774" i="51"/>
  <c r="I1775" i="51"/>
  <c r="I1776" i="51"/>
  <c r="I1777" i="51"/>
  <c r="I1778" i="51"/>
  <c r="I1779" i="51"/>
  <c r="I1780" i="51"/>
  <c r="I1781" i="51"/>
  <c r="I1782" i="51"/>
  <c r="I1783" i="51"/>
  <c r="I1784" i="51"/>
  <c r="I1785" i="51"/>
  <c r="I1786" i="51"/>
  <c r="I1787" i="51"/>
  <c r="I1788" i="51"/>
  <c r="I1789" i="51"/>
  <c r="I1790" i="51"/>
  <c r="I1791" i="51"/>
  <c r="I1792" i="51"/>
  <c r="I1793" i="51"/>
  <c r="I1794" i="51"/>
  <c r="I1795" i="51"/>
  <c r="I1796" i="51"/>
  <c r="I1797" i="51"/>
  <c r="I1798" i="51"/>
  <c r="I1799" i="51"/>
  <c r="I1800" i="51"/>
  <c r="I1801" i="51"/>
  <c r="I1802" i="51"/>
  <c r="I1803" i="51"/>
  <c r="I1804" i="51"/>
  <c r="I1805" i="51"/>
  <c r="I1806" i="51"/>
  <c r="I1807" i="51"/>
  <c r="I1808" i="51"/>
  <c r="I1809" i="51"/>
  <c r="I1810" i="51"/>
  <c r="I1811" i="51"/>
  <c r="I1812" i="51"/>
  <c r="I1813" i="51"/>
  <c r="I1814" i="51"/>
  <c r="I1815" i="51"/>
  <c r="I1816" i="51"/>
  <c r="I1817" i="51"/>
  <c r="I1818" i="51"/>
  <c r="I1819" i="51"/>
  <c r="I1820" i="51"/>
  <c r="I1821" i="51"/>
  <c r="I1822" i="51"/>
  <c r="I1823" i="51"/>
  <c r="I1824" i="51"/>
  <c r="I1825" i="51"/>
  <c r="I1826" i="51"/>
  <c r="I1827" i="51"/>
  <c r="I1828" i="51"/>
  <c r="I1829" i="51"/>
  <c r="I1830" i="51"/>
  <c r="I1831" i="51"/>
  <c r="I1832" i="51"/>
  <c r="I1833" i="51"/>
  <c r="I1834" i="51"/>
  <c r="I1835" i="51"/>
  <c r="I1836" i="51"/>
  <c r="I1837" i="51"/>
  <c r="I1838" i="51"/>
  <c r="I1839" i="51"/>
  <c r="I1840" i="51"/>
  <c r="I1841" i="51"/>
  <c r="I1842" i="51"/>
  <c r="I1843" i="51"/>
  <c r="I1844" i="51"/>
  <c r="I1845" i="51"/>
  <c r="I1846" i="51"/>
  <c r="I1847" i="51"/>
  <c r="I1848" i="51"/>
  <c r="I1849" i="51"/>
  <c r="I1850" i="51"/>
  <c r="I1851" i="51"/>
  <c r="I1852" i="51"/>
  <c r="I1853" i="51"/>
  <c r="I1854" i="51"/>
  <c r="I1855" i="51"/>
  <c r="I1856" i="51"/>
  <c r="I1857" i="51"/>
  <c r="I1858" i="51"/>
  <c r="I1859" i="51"/>
  <c r="I1860" i="51"/>
  <c r="I1861" i="51"/>
  <c r="I1862" i="51"/>
  <c r="I1863" i="51"/>
  <c r="I1864" i="51"/>
  <c r="I1865" i="51"/>
  <c r="I1866" i="51"/>
  <c r="I1867" i="51"/>
  <c r="I1868" i="51"/>
  <c r="I1869" i="51"/>
  <c r="I1870" i="51"/>
  <c r="I1871" i="51"/>
  <c r="I1872" i="51"/>
  <c r="I1873" i="51"/>
  <c r="I1874" i="51"/>
  <c r="I1875" i="51"/>
  <c r="I1876" i="51"/>
  <c r="I1877" i="51"/>
  <c r="I1878" i="51"/>
  <c r="I1879" i="51"/>
  <c r="I1880" i="51"/>
  <c r="I1881" i="51"/>
  <c r="I1882" i="51"/>
  <c r="I1883" i="51"/>
  <c r="I1884" i="51"/>
  <c r="I1885" i="51"/>
  <c r="I1886" i="51"/>
  <c r="I1887" i="51"/>
  <c r="I1888" i="51"/>
  <c r="I1889" i="51"/>
  <c r="I1890" i="51"/>
  <c r="I1891" i="51"/>
  <c r="I1892" i="51"/>
  <c r="I1893" i="51"/>
  <c r="I1894" i="51"/>
  <c r="I1895" i="51"/>
  <c r="I1896" i="51"/>
  <c r="I1897" i="51"/>
  <c r="I1898" i="51"/>
  <c r="I1899" i="51"/>
  <c r="I1900" i="51"/>
  <c r="I1901" i="51"/>
  <c r="I1902" i="51"/>
  <c r="I1903" i="51"/>
  <c r="I1904" i="51"/>
  <c r="I1905" i="51"/>
  <c r="I1906" i="51"/>
  <c r="I1907" i="51"/>
  <c r="I1908" i="51"/>
  <c r="I1909" i="51"/>
  <c r="I1910" i="51"/>
  <c r="I1911" i="51"/>
  <c r="I1912" i="51"/>
  <c r="I1913" i="51"/>
  <c r="I1914" i="51"/>
  <c r="I1915" i="51"/>
  <c r="I1916" i="51"/>
  <c r="I1917" i="51"/>
  <c r="I1918" i="51"/>
  <c r="I1919" i="51"/>
  <c r="I1920" i="51"/>
  <c r="I1921" i="51"/>
  <c r="I1922" i="51"/>
  <c r="I1923" i="51"/>
  <c r="I1924" i="51"/>
  <c r="I1925" i="51"/>
  <c r="I1926" i="51"/>
  <c r="I1927" i="51"/>
  <c r="I1928" i="51"/>
  <c r="I1929" i="51"/>
  <c r="I1930" i="51"/>
  <c r="I1931" i="51"/>
  <c r="I1932" i="51"/>
  <c r="I1933" i="51"/>
  <c r="I1934" i="51"/>
  <c r="I1935" i="51"/>
  <c r="I1936" i="51"/>
  <c r="I1937" i="51"/>
  <c r="I1938" i="51"/>
  <c r="I1939" i="51"/>
  <c r="I1940" i="51"/>
  <c r="I1941" i="51"/>
  <c r="I1942" i="51"/>
  <c r="I1943" i="51"/>
  <c r="I1944" i="51"/>
  <c r="I1945" i="51"/>
  <c r="I1946" i="51"/>
  <c r="I1947" i="51"/>
  <c r="I1948" i="51"/>
  <c r="I1949" i="51"/>
  <c r="I1950" i="51"/>
  <c r="I1951" i="51"/>
  <c r="I1952" i="51"/>
  <c r="I1953" i="51"/>
  <c r="I1954" i="51"/>
  <c r="I1955" i="51"/>
  <c r="I1956" i="51"/>
  <c r="I1957" i="51"/>
  <c r="I1958" i="51"/>
  <c r="I1959" i="51"/>
  <c r="I1960" i="51"/>
  <c r="I1961" i="51"/>
  <c r="I1962" i="51"/>
  <c r="I1963" i="51"/>
  <c r="I1964" i="51"/>
  <c r="I1965" i="51"/>
  <c r="I1966" i="51"/>
  <c r="I1967" i="51"/>
  <c r="I1968" i="51"/>
  <c r="I1969" i="51"/>
  <c r="I1970" i="51"/>
  <c r="I1971" i="51"/>
  <c r="I1972" i="51"/>
  <c r="I1973" i="51"/>
  <c r="I1974" i="51"/>
  <c r="I1975" i="51"/>
  <c r="I1976" i="51"/>
  <c r="I1977" i="51"/>
  <c r="I1978" i="51"/>
  <c r="I1979" i="51"/>
  <c r="I1980" i="51"/>
  <c r="I1981" i="51"/>
  <c r="I1982" i="51"/>
  <c r="I1983" i="51"/>
  <c r="I1984" i="51"/>
  <c r="I1985" i="51"/>
  <c r="I1986" i="51"/>
  <c r="I1987" i="51"/>
  <c r="I1988" i="51"/>
  <c r="I1989" i="51"/>
  <c r="I1990" i="51"/>
  <c r="I1991" i="51"/>
  <c r="I1992" i="51"/>
  <c r="I1993" i="51"/>
  <c r="I1994" i="51"/>
  <c r="I1995" i="51"/>
  <c r="I1996" i="51"/>
  <c r="I1997" i="51"/>
  <c r="I1998" i="51"/>
  <c r="I1999" i="51"/>
  <c r="I2000" i="51"/>
  <c r="I2001" i="51"/>
  <c r="I2002" i="51"/>
  <c r="I2003" i="51"/>
  <c r="I2004" i="51"/>
  <c r="I2005" i="51"/>
  <c r="I2006" i="51"/>
  <c r="I2007" i="51"/>
  <c r="I2008" i="51"/>
  <c r="I2009" i="51"/>
  <c r="I2010" i="51"/>
  <c r="I2011" i="51"/>
  <c r="I2012" i="51"/>
  <c r="I2013" i="51"/>
  <c r="I2014" i="51"/>
  <c r="I2015" i="51"/>
  <c r="I2016" i="51"/>
  <c r="I2017" i="51"/>
  <c r="I2018" i="51"/>
  <c r="I2019" i="51"/>
  <c r="I2020" i="51"/>
  <c r="I2021" i="51"/>
  <c r="I2022" i="51"/>
  <c r="I2023" i="51"/>
  <c r="I2024" i="51"/>
  <c r="I2025" i="51"/>
  <c r="I2026" i="51"/>
  <c r="I2027" i="51"/>
  <c r="I2028" i="51"/>
  <c r="I2029" i="51"/>
  <c r="I2030" i="51"/>
  <c r="I2031" i="51"/>
  <c r="I2032" i="51"/>
  <c r="I2033" i="51"/>
  <c r="I2034" i="51"/>
  <c r="I2035" i="51"/>
  <c r="I2036" i="51"/>
  <c r="I2037" i="51"/>
  <c r="I2038" i="51"/>
  <c r="I2039" i="51"/>
  <c r="I2040" i="51"/>
  <c r="I2041" i="51"/>
  <c r="I2042" i="51"/>
  <c r="I2043" i="51"/>
  <c r="I2044" i="51"/>
  <c r="I2045" i="51"/>
  <c r="I2046" i="51"/>
  <c r="I2047" i="51"/>
  <c r="I2048" i="51"/>
  <c r="I2049" i="51"/>
  <c r="I2050" i="51"/>
  <c r="I2051" i="51"/>
  <c r="I2052" i="51"/>
  <c r="I2053" i="51"/>
  <c r="I2054" i="51"/>
  <c r="I2055" i="51"/>
  <c r="I2056" i="51"/>
  <c r="I2057" i="51"/>
  <c r="I2058" i="51"/>
  <c r="I2059" i="51"/>
  <c r="I2060" i="51"/>
  <c r="I2061" i="51"/>
  <c r="I2062" i="51"/>
  <c r="I2063" i="51"/>
  <c r="I2064" i="51"/>
  <c r="I2065" i="51"/>
  <c r="I2066" i="51"/>
  <c r="I2067" i="51"/>
  <c r="I2068" i="51"/>
  <c r="I2069" i="51"/>
  <c r="I2070" i="51"/>
  <c r="I2071" i="51"/>
  <c r="I2072" i="51"/>
  <c r="I2073" i="51"/>
  <c r="I2074" i="51"/>
  <c r="I2075" i="51"/>
  <c r="I2076" i="51"/>
  <c r="I2077" i="51"/>
  <c r="I2078" i="51"/>
  <c r="I2079" i="51"/>
  <c r="I2080" i="51"/>
  <c r="I2081" i="51"/>
  <c r="I2082" i="51"/>
  <c r="I2083" i="51"/>
  <c r="I2084" i="51"/>
  <c r="I2085" i="51"/>
  <c r="I2086" i="51"/>
  <c r="I2087" i="51"/>
  <c r="I2088" i="51"/>
  <c r="I2089" i="51"/>
  <c r="I2090" i="51"/>
  <c r="I2091" i="51"/>
  <c r="I2092" i="51"/>
  <c r="I2093" i="51"/>
  <c r="I2094" i="51"/>
  <c r="I2095" i="51"/>
  <c r="I2096" i="51"/>
  <c r="I2097" i="51"/>
  <c r="I2098" i="51"/>
  <c r="I2099" i="51"/>
  <c r="I2100" i="51"/>
  <c r="I2101" i="51"/>
  <c r="I2102" i="51"/>
  <c r="I2103" i="51"/>
  <c r="I2104" i="51"/>
  <c r="I2105" i="51"/>
  <c r="I2106" i="51"/>
  <c r="I2107" i="51"/>
  <c r="I2108" i="51"/>
  <c r="I2109" i="51"/>
  <c r="I2110" i="51"/>
  <c r="I2111" i="51"/>
  <c r="I2112" i="51"/>
  <c r="I2113" i="51"/>
  <c r="I2114" i="51"/>
  <c r="I2115" i="51"/>
  <c r="I2116" i="51"/>
  <c r="I2117" i="51"/>
  <c r="I2118" i="51"/>
  <c r="I2119" i="51"/>
  <c r="I2120" i="51"/>
  <c r="I2121" i="51"/>
  <c r="I2122" i="51"/>
  <c r="I2123" i="51"/>
  <c r="I2124" i="51"/>
  <c r="I2125" i="51"/>
  <c r="I2126" i="51"/>
  <c r="I2127" i="51"/>
  <c r="I2128" i="51"/>
  <c r="I2129" i="51"/>
  <c r="I2130" i="51"/>
  <c r="I2131" i="51"/>
  <c r="I2132" i="51"/>
  <c r="I2133" i="51"/>
  <c r="I2134" i="51"/>
  <c r="I2135" i="51"/>
  <c r="I2136" i="51"/>
  <c r="I2137" i="51"/>
  <c r="I2138" i="51"/>
  <c r="I2139" i="51"/>
  <c r="I2140" i="51"/>
  <c r="I2141" i="51"/>
  <c r="I2142" i="51"/>
  <c r="I2143" i="51"/>
  <c r="I2144" i="51"/>
  <c r="I2145" i="51"/>
  <c r="I2146" i="51"/>
  <c r="I2147" i="51"/>
  <c r="I2148" i="51"/>
  <c r="I2149" i="51"/>
  <c r="I2150" i="51"/>
  <c r="I2151" i="51"/>
  <c r="I2152" i="51"/>
  <c r="I2153" i="51"/>
  <c r="I2154" i="51"/>
  <c r="I2155" i="51"/>
  <c r="I2156" i="51"/>
  <c r="I2157" i="51"/>
  <c r="I2158" i="51"/>
  <c r="I2159" i="51"/>
  <c r="I2160" i="51"/>
  <c r="I2161" i="51"/>
  <c r="I2162" i="51"/>
  <c r="I2163" i="51"/>
  <c r="I2164" i="51"/>
  <c r="I2165" i="51"/>
  <c r="I2166" i="51"/>
  <c r="I2167" i="51"/>
  <c r="I2168" i="51"/>
  <c r="I2169" i="51"/>
  <c r="I2170" i="51"/>
  <c r="I2171" i="51"/>
  <c r="I2172" i="51"/>
  <c r="I2173" i="51"/>
  <c r="I2174" i="51"/>
  <c r="I2175" i="51"/>
  <c r="I2176" i="51"/>
  <c r="I2177" i="51"/>
  <c r="I2178" i="51"/>
  <c r="I2179" i="51"/>
  <c r="I2180" i="51"/>
  <c r="I2181" i="51"/>
  <c r="I2182" i="51"/>
  <c r="I2183" i="51"/>
  <c r="I2184" i="51"/>
  <c r="I2185" i="51"/>
  <c r="I2186" i="51"/>
  <c r="I2187" i="51"/>
  <c r="I2188" i="51"/>
  <c r="I2189" i="51"/>
  <c r="I2190" i="51"/>
  <c r="I2191" i="51"/>
  <c r="I2192" i="51"/>
  <c r="I2193" i="51"/>
  <c r="I2194" i="51"/>
  <c r="I2195" i="51"/>
  <c r="I2196" i="51"/>
  <c r="I2197" i="51"/>
  <c r="I2198" i="51"/>
  <c r="I2199" i="51"/>
  <c r="I2200" i="51"/>
  <c r="I2201" i="51"/>
  <c r="I2202" i="51"/>
  <c r="I2203" i="51"/>
  <c r="I2204" i="51"/>
  <c r="I2205" i="51"/>
  <c r="I2206" i="51"/>
  <c r="I2207" i="51"/>
  <c r="I2208" i="51"/>
  <c r="I2209" i="51"/>
  <c r="I2210" i="51"/>
  <c r="I2211" i="51"/>
  <c r="I2212" i="51"/>
  <c r="I2213" i="51"/>
  <c r="I2214" i="51"/>
  <c r="I2215" i="51"/>
  <c r="I2216" i="51"/>
  <c r="I2217" i="51"/>
  <c r="I2218" i="51"/>
  <c r="I2219" i="51"/>
  <c r="I2220" i="51"/>
  <c r="I2221" i="51"/>
  <c r="I2222" i="51"/>
  <c r="I2223" i="51"/>
  <c r="I2224" i="51"/>
  <c r="I2225" i="51"/>
  <c r="I2226" i="51"/>
  <c r="I2227" i="51"/>
  <c r="I2228" i="51"/>
  <c r="I2229" i="51"/>
  <c r="I2230" i="51"/>
  <c r="I2231" i="51"/>
  <c r="I2232" i="51"/>
  <c r="I2233" i="51"/>
  <c r="I2234" i="51"/>
  <c r="I2235" i="51"/>
  <c r="I2236" i="51"/>
  <c r="I2237" i="51"/>
  <c r="I2238" i="51"/>
  <c r="I2239" i="51"/>
  <c r="I2240" i="51"/>
  <c r="I2241" i="51"/>
  <c r="I2242" i="51"/>
  <c r="I2243" i="51"/>
  <c r="I2244" i="51"/>
  <c r="I2245" i="51"/>
  <c r="I2246" i="51"/>
  <c r="I2247" i="51"/>
  <c r="I2248" i="51"/>
  <c r="I2249" i="51"/>
  <c r="I2250" i="51"/>
  <c r="I2251" i="51"/>
  <c r="I2252" i="51"/>
  <c r="I2253" i="51"/>
  <c r="I2254" i="51"/>
  <c r="I2255" i="51"/>
  <c r="I2256" i="51"/>
  <c r="I2257" i="51"/>
  <c r="I2258" i="51"/>
  <c r="I2259" i="51"/>
  <c r="I2260" i="51"/>
  <c r="I2261" i="51"/>
  <c r="I2262" i="51"/>
  <c r="I2263" i="51"/>
  <c r="I2264" i="51"/>
  <c r="I2265" i="51"/>
  <c r="I2266" i="51"/>
  <c r="I2267" i="51"/>
  <c r="I2268" i="51"/>
  <c r="I2269" i="51"/>
  <c r="I2270" i="51"/>
  <c r="I2271" i="51"/>
  <c r="I2272" i="51"/>
  <c r="I2273" i="51"/>
  <c r="I2274" i="51"/>
  <c r="I2275" i="51"/>
  <c r="I2276" i="51"/>
  <c r="I2277" i="51"/>
  <c r="I2278" i="51"/>
  <c r="I2279" i="51"/>
  <c r="I2280" i="51"/>
  <c r="I2281" i="51"/>
  <c r="I2282" i="51"/>
  <c r="I2283" i="51"/>
  <c r="I2284" i="51"/>
  <c r="I2285" i="51"/>
  <c r="I2286" i="51"/>
  <c r="I2287" i="51"/>
  <c r="I2288" i="51"/>
  <c r="I2289" i="51"/>
  <c r="I2290" i="51"/>
  <c r="I2291" i="51"/>
  <c r="I2292" i="51"/>
  <c r="I2293" i="51"/>
  <c r="I2294" i="51"/>
  <c r="I2295" i="51"/>
  <c r="I2296" i="51"/>
  <c r="I2297" i="51"/>
  <c r="I2298" i="51"/>
  <c r="I2299" i="51"/>
  <c r="I2300" i="51"/>
  <c r="I2301" i="51"/>
  <c r="I2302" i="51"/>
  <c r="I2303" i="51"/>
  <c r="I2304" i="51"/>
  <c r="I2305" i="51"/>
  <c r="I2306" i="51"/>
  <c r="I2307" i="51"/>
  <c r="I2308" i="51"/>
  <c r="I2309" i="51"/>
  <c r="I2310" i="51"/>
  <c r="I2311" i="51"/>
  <c r="I2312" i="51"/>
  <c r="I2313" i="51"/>
  <c r="I2314" i="51"/>
  <c r="I2315" i="51"/>
  <c r="I2316" i="51"/>
  <c r="I2317" i="51"/>
  <c r="I2318" i="51"/>
  <c r="I2319" i="51"/>
  <c r="I2320" i="51"/>
  <c r="I2321" i="51"/>
  <c r="I2322" i="51"/>
  <c r="I2323" i="51"/>
  <c r="I2324" i="51"/>
  <c r="I2325" i="51"/>
  <c r="I2326" i="51"/>
  <c r="I2327" i="51"/>
  <c r="I2328" i="51"/>
  <c r="I2329" i="51"/>
  <c r="I2330" i="51"/>
  <c r="I2331" i="51"/>
  <c r="I2332" i="51"/>
  <c r="I2333" i="51"/>
  <c r="I2334" i="51"/>
  <c r="I2335" i="51"/>
  <c r="I2336" i="51"/>
  <c r="I2337" i="51"/>
  <c r="I2338" i="51"/>
  <c r="I2339" i="51"/>
  <c r="I2340" i="51"/>
  <c r="I2341" i="51"/>
  <c r="I2342" i="51"/>
  <c r="I2343" i="51"/>
  <c r="I2344" i="51"/>
  <c r="I2345" i="51"/>
  <c r="I2346" i="51"/>
  <c r="I2347" i="51"/>
  <c r="I2348" i="51"/>
  <c r="I2349" i="51"/>
  <c r="I2350" i="51"/>
  <c r="I2351" i="51"/>
  <c r="I2352" i="51"/>
  <c r="I2353" i="51"/>
  <c r="I2354" i="51"/>
  <c r="I2355" i="51"/>
  <c r="I2356" i="51"/>
  <c r="I2357" i="51"/>
  <c r="I2358" i="51"/>
  <c r="I2359" i="51"/>
  <c r="I2360" i="51"/>
  <c r="I2361" i="51"/>
  <c r="I2362" i="51"/>
  <c r="I2363" i="51"/>
  <c r="I2364" i="51"/>
  <c r="I2365" i="51"/>
  <c r="I2366" i="51"/>
  <c r="I2367" i="51"/>
  <c r="I2368" i="51"/>
  <c r="I2369" i="51"/>
  <c r="I2370" i="51"/>
  <c r="I2371" i="51"/>
  <c r="I2372" i="51"/>
  <c r="I2373" i="51"/>
  <c r="I2374" i="51"/>
  <c r="I2375" i="51"/>
  <c r="I2376" i="51"/>
  <c r="I2377" i="51"/>
  <c r="I2378" i="51"/>
  <c r="I2379" i="51"/>
  <c r="I2380" i="51"/>
  <c r="I2381" i="51"/>
  <c r="I2382" i="51"/>
  <c r="I2383" i="51"/>
  <c r="I2384" i="51"/>
  <c r="I2385" i="51"/>
  <c r="I2386" i="51"/>
  <c r="I2387" i="51"/>
  <c r="I2388" i="51"/>
  <c r="I2389" i="51"/>
  <c r="I2390" i="51"/>
  <c r="I2391" i="51"/>
  <c r="I2392" i="51"/>
  <c r="I2393" i="51"/>
  <c r="I2394" i="51"/>
  <c r="I2395" i="51"/>
  <c r="I2396" i="51"/>
  <c r="I2397" i="51"/>
  <c r="I2398" i="51"/>
  <c r="I2399" i="51"/>
  <c r="I2400" i="51"/>
  <c r="I2401" i="51"/>
  <c r="I2402" i="51"/>
  <c r="I2403" i="51"/>
  <c r="I2404" i="51"/>
  <c r="I2405" i="51"/>
  <c r="I2406" i="51"/>
  <c r="I2407" i="51"/>
  <c r="I2408" i="51"/>
  <c r="I2409" i="51"/>
  <c r="I2410" i="51"/>
  <c r="I2411" i="51"/>
  <c r="I2412" i="51"/>
  <c r="I2413" i="51"/>
  <c r="I2414" i="51"/>
  <c r="I2415" i="51"/>
  <c r="I2416" i="51"/>
  <c r="I2417" i="51"/>
  <c r="I2418" i="51"/>
  <c r="I2419" i="51"/>
  <c r="I2420" i="51"/>
  <c r="I2421" i="51"/>
  <c r="I2422" i="51"/>
  <c r="I2423" i="51"/>
  <c r="I2424" i="51"/>
  <c r="I2425" i="51"/>
  <c r="I2426" i="51"/>
  <c r="I2427" i="51"/>
  <c r="I2428" i="51"/>
  <c r="I2429" i="51"/>
  <c r="I2430" i="51"/>
  <c r="I2431" i="51"/>
  <c r="I2432" i="51"/>
  <c r="I2433" i="51"/>
  <c r="I2434" i="51"/>
  <c r="I2435" i="51"/>
  <c r="I2436" i="51"/>
  <c r="I2437" i="51"/>
  <c r="I2438" i="51"/>
  <c r="I2439" i="51"/>
  <c r="I2440" i="51"/>
  <c r="I2441" i="51"/>
  <c r="I2442" i="51"/>
  <c r="I2443" i="51"/>
  <c r="I2444" i="51"/>
  <c r="I2445" i="51"/>
  <c r="I2446" i="51"/>
  <c r="I2447" i="51"/>
  <c r="I2448" i="51"/>
  <c r="I2449" i="51"/>
  <c r="I2450" i="51"/>
  <c r="I2451" i="51"/>
  <c r="I2452" i="51"/>
  <c r="I2453" i="51"/>
  <c r="I2454" i="51"/>
  <c r="I2455" i="51"/>
  <c r="I2456" i="51"/>
  <c r="I2457" i="51"/>
  <c r="I2458" i="51"/>
  <c r="I2459" i="51"/>
  <c r="I2460" i="51"/>
  <c r="I2461" i="51"/>
  <c r="I2462" i="51"/>
  <c r="I2463" i="51"/>
  <c r="I2464" i="51"/>
  <c r="I2465" i="51"/>
  <c r="I2466" i="51"/>
  <c r="I2467" i="51"/>
  <c r="I2468" i="51"/>
  <c r="I2469" i="51"/>
  <c r="I2470" i="51"/>
  <c r="I2471" i="51"/>
  <c r="I2472" i="51"/>
  <c r="I2473" i="51"/>
  <c r="I2474" i="51"/>
  <c r="I2475" i="51"/>
  <c r="I2476" i="51"/>
  <c r="I2477" i="51"/>
  <c r="I2478" i="51"/>
  <c r="I2479" i="51"/>
  <c r="I2480" i="51"/>
  <c r="I2481" i="51"/>
  <c r="I2482" i="51"/>
  <c r="I2483" i="51"/>
  <c r="I2484" i="51"/>
  <c r="I2485" i="51"/>
  <c r="I2486" i="51"/>
  <c r="I2487" i="51"/>
  <c r="I2488" i="51"/>
  <c r="I2489" i="51"/>
  <c r="I2490" i="51"/>
  <c r="I2491" i="51"/>
  <c r="I2492" i="51"/>
  <c r="I2493" i="51"/>
  <c r="I2494" i="51"/>
  <c r="I2495" i="51"/>
  <c r="I2496" i="51"/>
  <c r="I2497" i="51"/>
  <c r="I2498" i="51"/>
  <c r="I2499" i="51"/>
  <c r="I2500" i="51"/>
  <c r="I2501" i="51"/>
  <c r="I2502" i="51"/>
  <c r="I2503" i="51"/>
  <c r="I2504" i="51"/>
  <c r="I2505" i="51"/>
  <c r="I2506" i="51"/>
  <c r="I2507" i="51"/>
  <c r="I2508" i="51"/>
  <c r="I2509" i="51"/>
  <c r="I2510" i="51"/>
  <c r="I2511" i="51"/>
  <c r="I2512" i="51"/>
  <c r="I2513" i="51"/>
  <c r="I2514" i="51"/>
  <c r="I2515" i="51"/>
  <c r="I2516" i="51"/>
  <c r="I2517" i="51"/>
  <c r="I2518" i="51"/>
  <c r="I2519" i="51"/>
  <c r="I2520" i="51"/>
  <c r="I2521" i="51"/>
  <c r="I2522" i="51"/>
  <c r="I2523" i="51"/>
  <c r="I2524" i="51"/>
  <c r="I2525" i="51"/>
  <c r="I2526" i="51"/>
  <c r="I2527" i="51"/>
  <c r="I2528" i="51"/>
  <c r="I2529" i="51"/>
  <c r="I2530" i="51"/>
  <c r="I2531" i="51"/>
  <c r="I2532" i="51"/>
  <c r="I2533" i="51"/>
  <c r="I2534" i="51"/>
  <c r="I2535" i="51"/>
  <c r="I2536" i="51"/>
  <c r="I2537" i="51"/>
  <c r="I2538" i="51"/>
  <c r="I2539" i="51"/>
  <c r="I2540" i="51"/>
  <c r="I2541" i="51"/>
  <c r="I2542" i="51"/>
  <c r="I2543" i="51"/>
  <c r="I2544" i="51"/>
  <c r="I2545" i="51"/>
  <c r="I2546" i="51"/>
  <c r="I2547" i="51"/>
  <c r="I2548" i="51"/>
  <c r="I2549" i="51"/>
  <c r="I2550" i="51"/>
  <c r="I2551" i="51"/>
  <c r="I2552" i="51"/>
  <c r="I2553" i="51"/>
  <c r="I2554" i="51"/>
  <c r="I2555" i="51"/>
  <c r="I2556" i="51"/>
  <c r="I2557" i="51"/>
  <c r="I2558" i="51"/>
  <c r="I2559" i="51"/>
  <c r="I2560" i="51"/>
  <c r="I2561" i="51"/>
  <c r="I2562" i="51"/>
  <c r="I2563" i="51"/>
  <c r="I2564" i="51"/>
  <c r="I2565" i="51"/>
  <c r="I2566" i="51"/>
  <c r="I2567" i="51"/>
  <c r="I2568" i="51"/>
  <c r="I2569" i="51"/>
  <c r="I2570" i="51"/>
  <c r="I2571" i="51"/>
  <c r="I2572" i="51"/>
  <c r="I2573" i="51"/>
  <c r="I2574" i="51"/>
  <c r="I2575" i="51"/>
  <c r="I2576" i="51"/>
  <c r="I2577" i="51"/>
  <c r="I2578" i="51"/>
  <c r="I2579" i="51"/>
  <c r="I2580" i="51"/>
  <c r="I2581" i="51"/>
  <c r="I2582" i="51"/>
  <c r="I2583" i="51"/>
  <c r="I2584" i="51"/>
  <c r="I2585" i="51"/>
  <c r="I2586" i="51"/>
  <c r="I2587" i="51"/>
  <c r="I2588" i="51"/>
  <c r="I2589" i="51"/>
  <c r="I2590" i="51"/>
  <c r="I2591" i="51"/>
  <c r="I2592" i="51"/>
  <c r="I2593" i="51"/>
  <c r="I2594" i="51"/>
  <c r="I2595" i="51"/>
  <c r="I2596" i="51"/>
  <c r="I2597" i="51"/>
  <c r="I2598" i="51"/>
  <c r="I2599" i="51"/>
  <c r="I2600" i="51"/>
  <c r="I2601" i="51"/>
  <c r="I2602" i="51"/>
  <c r="I2603" i="51"/>
  <c r="I2604" i="51"/>
  <c r="I2605" i="51"/>
  <c r="I2606" i="51"/>
  <c r="I2607" i="51"/>
  <c r="I2608" i="51"/>
  <c r="I2609" i="51"/>
  <c r="I2610" i="51"/>
  <c r="I2611" i="51"/>
  <c r="I2612" i="51"/>
  <c r="I2613" i="51"/>
  <c r="I2614" i="51"/>
  <c r="I2615" i="51"/>
  <c r="I2616" i="51"/>
  <c r="I2617" i="51"/>
  <c r="I2618" i="51"/>
  <c r="I2619" i="51"/>
  <c r="I2620" i="51"/>
  <c r="I2621" i="51"/>
  <c r="I2622" i="51"/>
  <c r="I2623" i="51"/>
  <c r="I2624" i="51"/>
  <c r="I2625" i="51"/>
  <c r="I2626" i="51"/>
  <c r="I2627" i="51"/>
  <c r="I2628" i="51"/>
  <c r="I2629" i="51"/>
  <c r="I2630" i="51"/>
  <c r="I2631" i="51"/>
  <c r="I2632" i="51"/>
  <c r="I2633" i="51"/>
  <c r="I2634" i="51"/>
  <c r="I2635" i="51"/>
  <c r="I2636" i="51"/>
  <c r="I2637" i="51"/>
  <c r="I2638" i="51"/>
  <c r="I2639" i="51"/>
  <c r="I2640" i="51"/>
  <c r="I2641" i="51"/>
  <c r="I2642" i="51"/>
  <c r="I2643" i="51"/>
  <c r="I2644" i="51"/>
  <c r="I2645" i="51"/>
  <c r="I2646" i="51"/>
  <c r="I2647" i="51"/>
  <c r="I2648" i="51"/>
  <c r="I2649" i="51"/>
  <c r="I2650" i="51"/>
  <c r="I2651" i="51"/>
  <c r="I2652" i="51"/>
  <c r="I2653" i="51"/>
  <c r="I2654" i="51"/>
  <c r="I2655" i="51"/>
  <c r="I2656" i="51"/>
  <c r="I2657" i="51"/>
  <c r="I2658" i="51"/>
  <c r="I2659" i="51"/>
  <c r="I2660" i="51"/>
  <c r="I2661" i="51"/>
  <c r="I2662" i="51"/>
  <c r="I2663" i="51"/>
  <c r="I2664" i="51"/>
  <c r="I2665" i="51"/>
  <c r="I2666" i="51"/>
  <c r="I2667" i="51"/>
  <c r="I2668" i="51"/>
  <c r="I2669" i="51"/>
  <c r="I2670" i="51"/>
  <c r="I2671" i="51"/>
  <c r="I2672" i="51"/>
  <c r="I2673" i="51"/>
  <c r="I2674" i="51"/>
  <c r="I2675" i="51"/>
  <c r="I2676" i="51"/>
  <c r="I2677" i="51"/>
  <c r="I2678" i="51"/>
  <c r="I2679" i="51"/>
  <c r="I2680" i="51"/>
  <c r="I2681" i="51"/>
  <c r="I2682" i="51"/>
  <c r="I2683" i="51"/>
  <c r="I2684" i="51"/>
  <c r="I2685" i="51"/>
  <c r="I2686" i="51"/>
  <c r="I2687" i="51"/>
  <c r="I2688" i="51"/>
  <c r="I2689" i="51"/>
  <c r="I2690" i="51"/>
  <c r="I2691" i="51"/>
  <c r="I2692" i="51"/>
  <c r="I2693" i="51"/>
  <c r="I2694" i="51"/>
  <c r="I2695" i="51"/>
  <c r="I2696" i="51"/>
  <c r="I2697" i="51"/>
  <c r="I2698" i="51"/>
  <c r="I2699" i="51"/>
  <c r="I2700" i="51"/>
  <c r="I2701" i="51"/>
  <c r="I2702" i="51"/>
  <c r="I2703" i="51"/>
  <c r="I2704" i="51"/>
  <c r="I2705" i="51"/>
  <c r="I2706" i="51"/>
  <c r="I2707" i="51"/>
  <c r="I2708" i="51"/>
  <c r="I2709" i="51"/>
  <c r="I2710" i="51"/>
  <c r="I2711" i="51"/>
  <c r="I2712" i="51"/>
  <c r="I2713" i="51"/>
  <c r="I2714" i="51"/>
  <c r="I2715" i="51"/>
  <c r="I2716" i="51"/>
  <c r="I2717" i="51"/>
  <c r="I2718" i="51"/>
  <c r="I2719" i="51"/>
  <c r="I2720" i="51"/>
  <c r="I2721" i="51"/>
  <c r="I2722" i="51"/>
  <c r="I2723" i="51"/>
  <c r="I2724" i="51"/>
  <c r="I2725" i="51"/>
  <c r="I2726" i="51"/>
  <c r="I2727" i="51"/>
  <c r="I2728" i="51"/>
  <c r="I2729" i="51"/>
  <c r="I2730" i="51"/>
  <c r="I2731" i="51"/>
  <c r="I2732" i="51"/>
  <c r="I2733" i="51"/>
  <c r="I2734" i="51"/>
  <c r="I2735" i="51"/>
  <c r="I2736" i="51"/>
  <c r="I2737" i="51"/>
  <c r="I2738" i="51"/>
  <c r="I2739" i="51"/>
  <c r="I2740" i="51"/>
  <c r="I2741" i="51"/>
  <c r="I2742" i="51"/>
  <c r="I2743" i="51"/>
  <c r="I2744" i="51"/>
  <c r="I2745" i="51"/>
  <c r="I2746" i="51"/>
  <c r="I2747" i="51"/>
  <c r="I2748" i="51"/>
  <c r="I2749" i="51"/>
  <c r="I2750" i="51"/>
  <c r="I2751" i="51"/>
  <c r="I2752" i="51"/>
  <c r="I2753" i="51"/>
  <c r="I2754" i="51"/>
  <c r="I2755" i="51"/>
  <c r="I2756" i="51"/>
  <c r="I2757" i="51"/>
  <c r="I2758" i="51"/>
  <c r="I2759" i="51"/>
  <c r="I2760" i="51"/>
  <c r="I2761" i="51"/>
  <c r="I2762" i="51"/>
  <c r="I2763" i="51"/>
  <c r="I2764" i="51"/>
  <c r="I2765" i="51"/>
  <c r="I2766" i="51"/>
  <c r="I2767" i="51"/>
  <c r="I2768" i="51"/>
  <c r="I2769" i="51"/>
  <c r="I2770" i="51"/>
  <c r="I2771" i="51"/>
  <c r="I2772" i="51"/>
  <c r="I2773" i="51"/>
  <c r="I2774" i="51"/>
  <c r="I2775" i="51"/>
  <c r="I2776" i="51"/>
  <c r="I2777" i="51"/>
  <c r="I2778" i="51"/>
  <c r="I2779" i="51"/>
  <c r="I2780" i="51"/>
  <c r="I2781" i="51"/>
  <c r="I2782" i="51"/>
  <c r="I2783" i="51"/>
  <c r="I2784" i="51"/>
  <c r="I2785" i="51"/>
  <c r="I2786" i="51"/>
  <c r="I2787" i="51"/>
  <c r="I2788" i="51"/>
  <c r="I2789" i="51"/>
  <c r="I2790" i="51"/>
  <c r="I2791" i="51"/>
  <c r="I2792" i="51"/>
  <c r="I2793" i="51"/>
  <c r="I2794" i="51"/>
  <c r="I2795" i="51"/>
  <c r="I2796" i="51"/>
  <c r="I2797" i="51"/>
  <c r="I2798" i="51"/>
  <c r="I2799" i="51"/>
  <c r="I2800" i="51"/>
  <c r="I2801" i="51"/>
  <c r="I2802" i="51"/>
  <c r="I2803" i="51"/>
  <c r="I2804" i="51"/>
  <c r="I2805" i="51"/>
  <c r="I2806" i="51"/>
  <c r="I2807" i="51"/>
  <c r="I2808" i="51"/>
  <c r="I2809" i="51"/>
  <c r="I2810" i="51"/>
  <c r="I2811" i="51"/>
  <c r="I2812" i="51"/>
  <c r="I2813" i="51"/>
  <c r="I2814" i="51"/>
  <c r="I2815" i="51"/>
  <c r="I2816" i="51"/>
  <c r="I2817" i="51"/>
  <c r="I2818" i="51"/>
  <c r="I2819" i="51"/>
  <c r="I2820" i="51"/>
  <c r="I2821" i="51"/>
  <c r="I2822" i="51"/>
  <c r="I2823" i="51"/>
  <c r="I2824" i="51"/>
  <c r="I2825" i="51"/>
  <c r="I2826" i="51"/>
  <c r="I2827" i="51"/>
  <c r="I2828" i="51"/>
  <c r="I2829" i="51"/>
  <c r="I2830" i="51"/>
  <c r="I2831" i="51"/>
  <c r="I2832" i="51"/>
  <c r="I2833" i="51"/>
  <c r="I2834" i="51"/>
  <c r="I2835" i="51"/>
  <c r="I2836" i="51"/>
  <c r="I2837" i="51"/>
  <c r="I2838" i="51"/>
  <c r="I2839" i="51"/>
  <c r="I2840" i="51"/>
  <c r="I2841" i="51"/>
  <c r="I2842" i="51"/>
  <c r="I2843" i="51"/>
  <c r="I2844" i="51"/>
  <c r="I2845" i="51"/>
  <c r="I2846" i="51"/>
  <c r="I2847" i="51"/>
  <c r="I2848" i="51"/>
  <c r="I2849" i="51"/>
  <c r="I2850" i="51"/>
  <c r="I2851" i="51"/>
  <c r="I2852" i="51"/>
  <c r="I2853" i="51"/>
  <c r="I2854" i="51"/>
  <c r="I2855" i="51"/>
  <c r="I2856" i="51"/>
  <c r="I2857" i="51"/>
  <c r="I2858" i="51"/>
  <c r="I2859" i="51"/>
  <c r="I2860" i="51"/>
  <c r="I2861" i="51"/>
  <c r="I2862" i="51"/>
  <c r="I2863" i="51"/>
  <c r="I2864" i="51"/>
  <c r="I2865" i="51"/>
  <c r="I2866" i="51"/>
  <c r="I2867" i="51"/>
  <c r="I2868" i="51"/>
  <c r="I2869" i="51"/>
  <c r="I2870" i="51"/>
  <c r="I2871" i="51"/>
  <c r="I2872" i="51"/>
  <c r="I2873" i="51"/>
  <c r="I2874" i="51"/>
  <c r="I2875" i="51"/>
  <c r="I2876" i="51"/>
  <c r="I2877" i="51"/>
  <c r="I2878" i="51"/>
  <c r="I2879" i="51"/>
  <c r="I2880" i="51"/>
  <c r="I2881" i="51"/>
  <c r="I2882" i="51"/>
  <c r="I2883" i="51"/>
  <c r="I2884" i="51"/>
  <c r="I2885" i="51"/>
  <c r="I2886" i="51"/>
  <c r="I2887" i="51"/>
  <c r="I2888" i="51"/>
  <c r="I2889" i="51"/>
  <c r="I2890" i="51"/>
  <c r="I2891" i="51"/>
  <c r="I2892" i="51"/>
  <c r="I2893" i="51"/>
  <c r="I2894" i="51"/>
  <c r="I2895" i="51"/>
  <c r="I2896" i="51"/>
  <c r="I2897" i="51"/>
  <c r="I2898" i="51"/>
  <c r="I2899" i="51"/>
  <c r="I2900" i="51"/>
  <c r="I2901" i="51"/>
  <c r="I2902" i="51"/>
  <c r="I2903" i="51"/>
  <c r="I2904" i="51"/>
  <c r="I2905" i="51"/>
  <c r="I2906" i="51"/>
  <c r="I2907" i="51"/>
  <c r="I2908" i="51"/>
  <c r="I2909" i="51"/>
  <c r="I2910" i="51"/>
  <c r="I2911" i="51"/>
  <c r="I2912" i="51"/>
  <c r="I2913" i="51"/>
  <c r="I2914" i="51"/>
  <c r="I2915" i="51"/>
  <c r="I2916" i="51"/>
  <c r="I2917" i="51"/>
  <c r="I2918" i="51"/>
  <c r="I2919" i="51"/>
  <c r="I2920" i="51"/>
  <c r="I2921" i="51"/>
  <c r="I2922" i="51"/>
  <c r="I2923" i="51"/>
  <c r="I2924" i="51"/>
  <c r="I2925" i="51"/>
  <c r="I2926" i="51"/>
  <c r="I2927" i="51"/>
  <c r="I2928" i="51"/>
  <c r="I2929" i="51"/>
  <c r="I2930" i="51"/>
  <c r="I2931" i="51"/>
  <c r="I2932" i="51"/>
  <c r="I2933" i="51"/>
  <c r="I2934" i="51"/>
  <c r="I2935" i="51"/>
  <c r="I2936" i="51"/>
  <c r="I2937" i="51"/>
  <c r="I2938" i="51"/>
  <c r="I2939" i="51"/>
  <c r="I2940" i="51"/>
  <c r="I2941" i="51"/>
  <c r="I2942" i="51"/>
  <c r="I2943" i="51"/>
  <c r="I2944" i="51"/>
  <c r="I2945" i="51"/>
  <c r="I2946" i="51"/>
  <c r="I2947" i="51"/>
  <c r="I2948" i="51"/>
  <c r="I2949" i="51"/>
  <c r="I2950" i="51"/>
  <c r="I2951" i="51"/>
  <c r="I2952" i="51"/>
  <c r="I2953" i="51"/>
  <c r="I2954" i="51"/>
  <c r="I2955" i="51"/>
  <c r="I2956" i="51"/>
  <c r="I2957" i="51"/>
  <c r="I2958" i="51"/>
  <c r="I2959" i="51"/>
  <c r="I2960" i="51"/>
  <c r="I2961" i="51"/>
  <c r="I2962" i="51"/>
  <c r="I2963" i="51"/>
  <c r="I2964" i="51"/>
  <c r="I2965" i="51"/>
  <c r="I2966" i="51"/>
  <c r="I2967" i="51"/>
  <c r="I2968" i="51"/>
  <c r="I2969" i="51"/>
  <c r="I2970" i="51"/>
  <c r="I2971" i="51"/>
  <c r="I2972" i="51"/>
  <c r="I2973" i="51"/>
  <c r="I2974" i="51"/>
  <c r="I2975" i="51"/>
  <c r="I2976" i="51"/>
  <c r="I2977" i="51"/>
  <c r="I2978" i="51"/>
  <c r="I2979" i="51"/>
  <c r="I2980" i="51"/>
  <c r="I2981" i="51"/>
  <c r="I2982" i="51"/>
  <c r="I2983" i="51"/>
  <c r="I2984" i="51"/>
  <c r="I2985" i="51"/>
  <c r="I2986" i="51"/>
  <c r="I2987" i="51"/>
  <c r="I2988" i="51"/>
  <c r="I2989" i="51"/>
  <c r="I2990" i="51"/>
  <c r="I2991" i="51"/>
  <c r="I2992" i="51"/>
  <c r="I2993" i="51"/>
  <c r="I2994" i="51"/>
  <c r="I2995" i="51"/>
  <c r="I2996" i="51"/>
  <c r="I2997" i="51"/>
  <c r="I2998" i="51"/>
  <c r="I2999" i="51"/>
  <c r="I3000" i="51"/>
  <c r="I3001" i="51"/>
  <c r="I3002" i="51"/>
  <c r="I3003" i="51"/>
  <c r="I3004" i="51"/>
  <c r="I3005" i="51"/>
  <c r="I3006" i="51"/>
  <c r="I3007" i="51"/>
  <c r="I3008" i="51"/>
  <c r="I3009" i="51"/>
  <c r="I3010" i="51"/>
  <c r="I3011" i="51"/>
  <c r="I3012" i="51"/>
  <c r="I3013" i="51"/>
  <c r="I3014" i="51"/>
  <c r="I3015" i="51"/>
  <c r="I3016" i="51"/>
  <c r="I3017" i="51"/>
  <c r="I3018" i="51"/>
  <c r="I3019" i="51"/>
  <c r="I3020" i="51"/>
  <c r="I3021" i="51"/>
  <c r="I3022" i="51"/>
  <c r="I3023" i="51"/>
  <c r="I3024" i="51"/>
  <c r="I3025" i="51"/>
  <c r="I3026" i="51"/>
  <c r="I3027" i="51"/>
  <c r="I3028" i="51"/>
  <c r="I3029" i="51"/>
  <c r="I3030" i="51"/>
  <c r="I3031" i="51"/>
  <c r="I3032" i="51"/>
  <c r="I3033" i="51"/>
  <c r="I3034" i="51"/>
  <c r="I3035" i="51"/>
  <c r="I3036" i="51"/>
  <c r="I3037" i="51"/>
  <c r="I3038" i="51"/>
  <c r="I3039" i="51"/>
  <c r="I3040" i="51"/>
  <c r="I3041" i="51"/>
  <c r="I3042" i="51"/>
  <c r="I3043" i="51"/>
  <c r="I3044" i="51"/>
  <c r="I3045" i="51"/>
  <c r="I3046" i="51"/>
  <c r="I3047" i="51"/>
  <c r="I3048" i="51"/>
  <c r="I3049" i="51"/>
  <c r="I3050" i="51"/>
  <c r="I3051" i="51"/>
  <c r="B96" i="57" l="1"/>
  <c r="D96" i="57"/>
  <c r="E26" i="135"/>
  <c r="E20" i="135"/>
  <c r="E84" i="135" l="1"/>
  <c r="AF14" i="169" l="1"/>
  <c r="AF51" i="169" s="1"/>
  <c r="AE14" i="169"/>
  <c r="AE51" i="169" s="1"/>
  <c r="AD14" i="169"/>
  <c r="AD50" i="169" s="1"/>
  <c r="AC14" i="169"/>
  <c r="AC50" i="169" s="1"/>
  <c r="AB14" i="169"/>
  <c r="AB49" i="169" s="1"/>
  <c r="AA14" i="169"/>
  <c r="AA49" i="169" s="1"/>
  <c r="Z14" i="169"/>
  <c r="Z48" i="169" s="1"/>
  <c r="Y14" i="169"/>
  <c r="Y48" i="169" s="1"/>
  <c r="X14" i="169"/>
  <c r="X51" i="169" s="1"/>
  <c r="W14" i="169"/>
  <c r="W51" i="169" s="1"/>
  <c r="V14" i="169"/>
  <c r="V50" i="169" s="1"/>
  <c r="U14" i="169"/>
  <c r="U50" i="169" s="1"/>
  <c r="T14" i="169"/>
  <c r="T49" i="169" s="1"/>
  <c r="S14" i="169"/>
  <c r="S49" i="169" s="1"/>
  <c r="R14" i="169"/>
  <c r="R48" i="169" s="1"/>
  <c r="Q14" i="169"/>
  <c r="Q48" i="169" s="1"/>
  <c r="P14" i="169"/>
  <c r="P51" i="169" s="1"/>
  <c r="O14" i="169"/>
  <c r="O51" i="169" s="1"/>
  <c r="N14" i="169"/>
  <c r="N50" i="169" s="1"/>
  <c r="M14" i="169"/>
  <c r="M50" i="169" s="1"/>
  <c r="L14" i="169"/>
  <c r="L49" i="169" s="1"/>
  <c r="K14" i="169"/>
  <c r="K49" i="169" s="1"/>
  <c r="J14" i="169"/>
  <c r="J48" i="169" s="1"/>
  <c r="I14" i="169"/>
  <c r="I48" i="169" s="1"/>
  <c r="H14" i="169"/>
  <c r="H51" i="169" s="1"/>
  <c r="G14" i="169"/>
  <c r="G51" i="169" s="1"/>
  <c r="F14" i="169"/>
  <c r="F50" i="169" s="1"/>
  <c r="E14" i="169"/>
  <c r="E50" i="169" s="1"/>
  <c r="D14" i="169"/>
  <c r="D49" i="169" s="1"/>
  <c r="C14" i="169"/>
  <c r="C49" i="169" s="1"/>
  <c r="AF13" i="169"/>
  <c r="AE13" i="169"/>
  <c r="AD13" i="169"/>
  <c r="AC13" i="169"/>
  <c r="AB13" i="169"/>
  <c r="AA13" i="169"/>
  <c r="Z13" i="169"/>
  <c r="Y13" i="169"/>
  <c r="X13" i="169"/>
  <c r="W13" i="169"/>
  <c r="V13" i="169"/>
  <c r="U13" i="169"/>
  <c r="T13" i="169"/>
  <c r="S13" i="169"/>
  <c r="R13" i="169"/>
  <c r="Q13" i="169"/>
  <c r="P13" i="169"/>
  <c r="O13" i="169"/>
  <c r="N13" i="169"/>
  <c r="M13" i="169"/>
  <c r="L13" i="169"/>
  <c r="K13" i="169"/>
  <c r="J13" i="169"/>
  <c r="I13" i="169"/>
  <c r="H13" i="169"/>
  <c r="G13" i="169"/>
  <c r="F13" i="169"/>
  <c r="E13" i="169"/>
  <c r="D13" i="169"/>
  <c r="C13" i="169"/>
  <c r="C40" i="169" l="1"/>
  <c r="K40" i="169"/>
  <c r="S40" i="169"/>
  <c r="AA40" i="169"/>
  <c r="E41" i="169"/>
  <c r="M41" i="169"/>
  <c r="U41" i="169"/>
  <c r="AC41" i="169"/>
  <c r="G42" i="169"/>
  <c r="O42" i="169"/>
  <c r="W42" i="169"/>
  <c r="AE42" i="169"/>
  <c r="I43" i="169"/>
  <c r="Q43" i="169"/>
  <c r="Y43" i="169"/>
  <c r="C44" i="169"/>
  <c r="K44" i="169"/>
  <c r="S44" i="169"/>
  <c r="AA44" i="169"/>
  <c r="E45" i="169"/>
  <c r="M45" i="169"/>
  <c r="U45" i="169"/>
  <c r="AC45" i="169"/>
  <c r="G46" i="169"/>
  <c r="O46" i="169"/>
  <c r="W46" i="169"/>
  <c r="AE46" i="169"/>
  <c r="I47" i="169"/>
  <c r="Q47" i="169"/>
  <c r="Y47" i="169"/>
  <c r="C48" i="169"/>
  <c r="K48" i="169"/>
  <c r="S48" i="169"/>
  <c r="AA48" i="169"/>
  <c r="E49" i="169"/>
  <c r="M49" i="169"/>
  <c r="U49" i="169"/>
  <c r="AC49" i="169"/>
  <c r="G50" i="169"/>
  <c r="O50" i="169"/>
  <c r="W50" i="169"/>
  <c r="AE50" i="169"/>
  <c r="I51" i="169"/>
  <c r="Q51" i="169"/>
  <c r="Y51" i="169"/>
  <c r="D40" i="169"/>
  <c r="L40" i="169"/>
  <c r="T40" i="169"/>
  <c r="AB40" i="169"/>
  <c r="F41" i="169"/>
  <c r="N41" i="169"/>
  <c r="V41" i="169"/>
  <c r="AD41" i="169"/>
  <c r="H42" i="169"/>
  <c r="P42" i="169"/>
  <c r="X42" i="169"/>
  <c r="AF42" i="169"/>
  <c r="J43" i="169"/>
  <c r="R43" i="169"/>
  <c r="Z43" i="169"/>
  <c r="D44" i="169"/>
  <c r="L44" i="169"/>
  <c r="T44" i="169"/>
  <c r="AB44" i="169"/>
  <c r="F45" i="169"/>
  <c r="N45" i="169"/>
  <c r="V45" i="169"/>
  <c r="AD45" i="169"/>
  <c r="H46" i="169"/>
  <c r="P46" i="169"/>
  <c r="X46" i="169"/>
  <c r="AF46" i="169"/>
  <c r="J47" i="169"/>
  <c r="R47" i="169"/>
  <c r="Z47" i="169"/>
  <c r="D48" i="169"/>
  <c r="L48" i="169"/>
  <c r="T48" i="169"/>
  <c r="AB48" i="169"/>
  <c r="F49" i="169"/>
  <c r="N49" i="169"/>
  <c r="V49" i="169"/>
  <c r="AD49" i="169"/>
  <c r="H50" i="169"/>
  <c r="P50" i="169"/>
  <c r="X50" i="169"/>
  <c r="AF50" i="169"/>
  <c r="J51" i="169"/>
  <c r="R51" i="169"/>
  <c r="Z51" i="169"/>
  <c r="E40" i="169"/>
  <c r="M40" i="169"/>
  <c r="U40" i="169"/>
  <c r="AC40" i="169"/>
  <c r="G41" i="169"/>
  <c r="O41" i="169"/>
  <c r="W41" i="169"/>
  <c r="AE41" i="169"/>
  <c r="I42" i="169"/>
  <c r="Q42" i="169"/>
  <c r="Y42" i="169"/>
  <c r="C43" i="169"/>
  <c r="K43" i="169"/>
  <c r="S43" i="169"/>
  <c r="AA43" i="169"/>
  <c r="E44" i="169"/>
  <c r="M44" i="169"/>
  <c r="U44" i="169"/>
  <c r="AC44" i="169"/>
  <c r="G45" i="169"/>
  <c r="O45" i="169"/>
  <c r="W45" i="169"/>
  <c r="AE45" i="169"/>
  <c r="I46" i="169"/>
  <c r="Q46" i="169"/>
  <c r="Y46" i="169"/>
  <c r="C47" i="169"/>
  <c r="K47" i="169"/>
  <c r="S47" i="169"/>
  <c r="AA47" i="169"/>
  <c r="E48" i="169"/>
  <c r="M48" i="169"/>
  <c r="U48" i="169"/>
  <c r="AC48" i="169"/>
  <c r="G49" i="169"/>
  <c r="O49" i="169"/>
  <c r="W49" i="169"/>
  <c r="AE49" i="169"/>
  <c r="I50" i="169"/>
  <c r="Q50" i="169"/>
  <c r="Y50" i="169"/>
  <c r="C51" i="169"/>
  <c r="K51" i="169"/>
  <c r="S51" i="169"/>
  <c r="AA51" i="169"/>
  <c r="F40" i="169"/>
  <c r="N40" i="169"/>
  <c r="V40" i="169"/>
  <c r="AD40" i="169"/>
  <c r="H41" i="169"/>
  <c r="P41" i="169"/>
  <c r="X41" i="169"/>
  <c r="AF41" i="169"/>
  <c r="J42" i="169"/>
  <c r="R42" i="169"/>
  <c r="Z42" i="169"/>
  <c r="D43" i="169"/>
  <c r="L43" i="169"/>
  <c r="T43" i="169"/>
  <c r="AB43" i="169"/>
  <c r="F44" i="169"/>
  <c r="N44" i="169"/>
  <c r="V44" i="169"/>
  <c r="AD44" i="169"/>
  <c r="H45" i="169"/>
  <c r="P45" i="169"/>
  <c r="X45" i="169"/>
  <c r="AF45" i="169"/>
  <c r="J46" i="169"/>
  <c r="R46" i="169"/>
  <c r="Z46" i="169"/>
  <c r="D47" i="169"/>
  <c r="L47" i="169"/>
  <c r="T47" i="169"/>
  <c r="AB47" i="169"/>
  <c r="F48" i="169"/>
  <c r="N48" i="169"/>
  <c r="V48" i="169"/>
  <c r="AD48" i="169"/>
  <c r="H49" i="169"/>
  <c r="P49" i="169"/>
  <c r="X49" i="169"/>
  <c r="AF49" i="169"/>
  <c r="J50" i="169"/>
  <c r="R50" i="169"/>
  <c r="Z50" i="169"/>
  <c r="D51" i="169"/>
  <c r="L51" i="169"/>
  <c r="T51" i="169"/>
  <c r="AB51" i="169"/>
  <c r="G40" i="169"/>
  <c r="O40" i="169"/>
  <c r="W40" i="169"/>
  <c r="AE40" i="169"/>
  <c r="I41" i="169"/>
  <c r="Q41" i="169"/>
  <c r="Y41" i="169"/>
  <c r="C42" i="169"/>
  <c r="K42" i="169"/>
  <c r="S42" i="169"/>
  <c r="AA42" i="169"/>
  <c r="E43" i="169"/>
  <c r="M43" i="169"/>
  <c r="U43" i="169"/>
  <c r="AC43" i="169"/>
  <c r="G44" i="169"/>
  <c r="O44" i="169"/>
  <c r="W44" i="169"/>
  <c r="AE44" i="169"/>
  <c r="I45" i="169"/>
  <c r="Q45" i="169"/>
  <c r="Y45" i="169"/>
  <c r="C46" i="169"/>
  <c r="K46" i="169"/>
  <c r="S46" i="169"/>
  <c r="AA46" i="169"/>
  <c r="E47" i="169"/>
  <c r="M47" i="169"/>
  <c r="U47" i="169"/>
  <c r="AC47" i="169"/>
  <c r="G48" i="169"/>
  <c r="O48" i="169"/>
  <c r="W48" i="169"/>
  <c r="AE48" i="169"/>
  <c r="I49" i="169"/>
  <c r="Q49" i="169"/>
  <c r="Y49" i="169"/>
  <c r="C50" i="169"/>
  <c r="K50" i="169"/>
  <c r="S50" i="169"/>
  <c r="AA50" i="169"/>
  <c r="E51" i="169"/>
  <c r="M51" i="169"/>
  <c r="U51" i="169"/>
  <c r="AC51" i="169"/>
  <c r="H40" i="169"/>
  <c r="P40" i="169"/>
  <c r="X40" i="169"/>
  <c r="AF40" i="169"/>
  <c r="J41" i="169"/>
  <c r="R41" i="169"/>
  <c r="Z41" i="169"/>
  <c r="D42" i="169"/>
  <c r="L42" i="169"/>
  <c r="T42" i="169"/>
  <c r="AB42" i="169"/>
  <c r="F43" i="169"/>
  <c r="N43" i="169"/>
  <c r="V43" i="169"/>
  <c r="AD43" i="169"/>
  <c r="H44" i="169"/>
  <c r="P44" i="169"/>
  <c r="X44" i="169"/>
  <c r="AF44" i="169"/>
  <c r="J45" i="169"/>
  <c r="R45" i="169"/>
  <c r="Z45" i="169"/>
  <c r="D46" i="169"/>
  <c r="L46" i="169"/>
  <c r="T46" i="169"/>
  <c r="AB46" i="169"/>
  <c r="F47" i="169"/>
  <c r="N47" i="169"/>
  <c r="V47" i="169"/>
  <c r="AD47" i="169"/>
  <c r="H48" i="169"/>
  <c r="P48" i="169"/>
  <c r="X48" i="169"/>
  <c r="AF48" i="169"/>
  <c r="J49" i="169"/>
  <c r="R49" i="169"/>
  <c r="Z49" i="169"/>
  <c r="D50" i="169"/>
  <c r="L50" i="169"/>
  <c r="T50" i="169"/>
  <c r="AB50" i="169"/>
  <c r="F51" i="169"/>
  <c r="N51" i="169"/>
  <c r="V51" i="169"/>
  <c r="AD51" i="169"/>
  <c r="I40" i="169"/>
  <c r="Q40" i="169"/>
  <c r="Y40" i="169"/>
  <c r="C41" i="169"/>
  <c r="K41" i="169"/>
  <c r="S41" i="169"/>
  <c r="AA41" i="169"/>
  <c r="E42" i="169"/>
  <c r="M42" i="169"/>
  <c r="U42" i="169"/>
  <c r="AC42" i="169"/>
  <c r="G43" i="169"/>
  <c r="O43" i="169"/>
  <c r="W43" i="169"/>
  <c r="AE43" i="169"/>
  <c r="I44" i="169"/>
  <c r="Q44" i="169"/>
  <c r="Y44" i="169"/>
  <c r="C45" i="169"/>
  <c r="K45" i="169"/>
  <c r="S45" i="169"/>
  <c r="AA45" i="169"/>
  <c r="E46" i="169"/>
  <c r="M46" i="169"/>
  <c r="U46" i="169"/>
  <c r="AC46" i="169"/>
  <c r="G47" i="169"/>
  <c r="O47" i="169"/>
  <c r="W47" i="169"/>
  <c r="AE47" i="169"/>
  <c r="J40" i="169"/>
  <c r="R40" i="169"/>
  <c r="Z40" i="169"/>
  <c r="D41" i="169"/>
  <c r="L41" i="169"/>
  <c r="T41" i="169"/>
  <c r="AB41" i="169"/>
  <c r="F42" i="169"/>
  <c r="N42" i="169"/>
  <c r="V42" i="169"/>
  <c r="AD42" i="169"/>
  <c r="H43" i="169"/>
  <c r="P43" i="169"/>
  <c r="X43" i="169"/>
  <c r="AF43" i="169"/>
  <c r="J44" i="169"/>
  <c r="R44" i="169"/>
  <c r="Z44" i="169"/>
  <c r="D45" i="169"/>
  <c r="L45" i="169"/>
  <c r="T45" i="169"/>
  <c r="AB45" i="169"/>
  <c r="F46" i="169"/>
  <c r="N46" i="169"/>
  <c r="V46" i="169"/>
  <c r="AD46" i="169"/>
  <c r="H47" i="169"/>
  <c r="P47" i="169"/>
  <c r="X47" i="169"/>
  <c r="AF47" i="169"/>
  <c r="E25" i="135" l="1"/>
  <c r="E89" i="135" s="1"/>
  <c r="E23" i="135" a="1"/>
  <c r="E23" i="135" s="1"/>
  <c r="B116" i="57"/>
  <c r="B17" i="58" l="1"/>
  <c r="B16" i="58"/>
  <c r="AK19" i="67"/>
  <c r="AJ19" i="67"/>
  <c r="AI19" i="67"/>
  <c r="AH19" i="67"/>
  <c r="AG19" i="67"/>
  <c r="AF19" i="67"/>
  <c r="AE19" i="67"/>
  <c r="AD19" i="67"/>
  <c r="AC19" i="67"/>
  <c r="AB19" i="67"/>
  <c r="AA19" i="67"/>
  <c r="Z19" i="67"/>
  <c r="Y19" i="67"/>
  <c r="X19" i="67"/>
  <c r="W19" i="67"/>
  <c r="V19" i="67"/>
  <c r="U19" i="67"/>
  <c r="T19" i="67"/>
  <c r="S19" i="67"/>
  <c r="R19" i="67"/>
  <c r="Q19" i="67"/>
  <c r="P19" i="67"/>
  <c r="O19" i="67"/>
  <c r="N19" i="67"/>
  <c r="M19" i="67"/>
  <c r="L19" i="67"/>
  <c r="K19" i="67"/>
  <c r="J19" i="67"/>
  <c r="I19" i="67"/>
  <c r="H19" i="67"/>
  <c r="E91" i="135"/>
  <c r="AK11" i="67"/>
  <c r="AJ11" i="67"/>
  <c r="AI11" i="67"/>
  <c r="AH11" i="67"/>
  <c r="AG11" i="67"/>
  <c r="AF11" i="67"/>
  <c r="AE11" i="67"/>
  <c r="AD11" i="67"/>
  <c r="AC11" i="67"/>
  <c r="AB11" i="67"/>
  <c r="AA11" i="67"/>
  <c r="Z11" i="67"/>
  <c r="Y11" i="67"/>
  <c r="X11" i="67"/>
  <c r="W11" i="67"/>
  <c r="V11" i="67"/>
  <c r="U11" i="67"/>
  <c r="T11" i="67"/>
  <c r="S11" i="67"/>
  <c r="R11" i="67"/>
  <c r="Q11" i="67"/>
  <c r="P11" i="67"/>
  <c r="O11" i="67"/>
  <c r="N11" i="67"/>
  <c r="M11" i="67"/>
  <c r="L11" i="67"/>
  <c r="K11" i="67"/>
  <c r="J11" i="67"/>
  <c r="I11" i="67"/>
  <c r="H11" i="67"/>
  <c r="E32" i="135"/>
  <c r="E31" i="135"/>
  <c r="E95" i="135" s="1"/>
  <c r="AH95" i="135" l="1"/>
  <c r="Z95" i="135"/>
  <c r="R95" i="135"/>
  <c r="J95" i="135"/>
  <c r="AG95" i="135"/>
  <c r="Y95" i="135"/>
  <c r="Q95" i="135"/>
  <c r="I95" i="135"/>
  <c r="AF95" i="135"/>
  <c r="AE95" i="135"/>
  <c r="W95" i="135"/>
  <c r="O95" i="135"/>
  <c r="G95" i="135"/>
  <c r="S95" i="135"/>
  <c r="P95" i="135"/>
  <c r="AD95" i="135"/>
  <c r="V95" i="135"/>
  <c r="N95" i="135"/>
  <c r="F95" i="135"/>
  <c r="K95" i="135"/>
  <c r="X95" i="135"/>
  <c r="AC95" i="135"/>
  <c r="U95" i="135"/>
  <c r="M95" i="135"/>
  <c r="AB95" i="135"/>
  <c r="T95" i="135"/>
  <c r="L95" i="135"/>
  <c r="AA95" i="135"/>
  <c r="H95" i="135"/>
  <c r="G25" i="135"/>
  <c r="AH61" i="135"/>
  <c r="AG61" i="135"/>
  <c r="AF61" i="135"/>
  <c r="AE61" i="135"/>
  <c r="AD61" i="135"/>
  <c r="AC61" i="135"/>
  <c r="AB61" i="135"/>
  <c r="AA61" i="135"/>
  <c r="Z61" i="135"/>
  <c r="Y61" i="135"/>
  <c r="X61" i="135"/>
  <c r="W61" i="135"/>
  <c r="V61" i="135"/>
  <c r="U61" i="135"/>
  <c r="T61" i="135"/>
  <c r="S61" i="135"/>
  <c r="R61" i="135"/>
  <c r="Q61" i="135"/>
  <c r="P61" i="135"/>
  <c r="O61" i="135"/>
  <c r="N61" i="135"/>
  <c r="M61" i="135"/>
  <c r="L61" i="135"/>
  <c r="K61" i="135"/>
  <c r="J61" i="135"/>
  <c r="I61" i="135"/>
  <c r="H61" i="135"/>
  <c r="G61" i="135"/>
  <c r="F61" i="135"/>
  <c r="AH60" i="135"/>
  <c r="AG60" i="135"/>
  <c r="AF60" i="135"/>
  <c r="AE60" i="135"/>
  <c r="AD60" i="135"/>
  <c r="AC60" i="135"/>
  <c r="AB60" i="135"/>
  <c r="AA60" i="135"/>
  <c r="Z60" i="135"/>
  <c r="Y60" i="135"/>
  <c r="X60" i="135"/>
  <c r="W60" i="135"/>
  <c r="V60" i="135"/>
  <c r="U60" i="135"/>
  <c r="T60" i="135"/>
  <c r="S60" i="135"/>
  <c r="R60" i="135"/>
  <c r="Q60" i="135"/>
  <c r="P60" i="135"/>
  <c r="O60" i="135"/>
  <c r="N60" i="135"/>
  <c r="M60" i="135"/>
  <c r="L60" i="135"/>
  <c r="K60" i="135"/>
  <c r="J60" i="135"/>
  <c r="I60" i="135"/>
  <c r="H60" i="135"/>
  <c r="G60" i="135"/>
  <c r="F60" i="135"/>
  <c r="AH59" i="135"/>
  <c r="AH91" i="135" s="1"/>
  <c r="AG59" i="135"/>
  <c r="AG91" i="135" s="1"/>
  <c r="AF59" i="135"/>
  <c r="AF91" i="135" s="1"/>
  <c r="AE59" i="135"/>
  <c r="AE91" i="135" s="1"/>
  <c r="AD59" i="135"/>
  <c r="AD91" i="135" s="1"/>
  <c r="AC59" i="135"/>
  <c r="AC91" i="135" s="1"/>
  <c r="AB59" i="135"/>
  <c r="AB91" i="135" s="1"/>
  <c r="AA59" i="135"/>
  <c r="AA91" i="135" s="1"/>
  <c r="Z59" i="135"/>
  <c r="Z91" i="135" s="1"/>
  <c r="Y59" i="135"/>
  <c r="Y91" i="135" s="1"/>
  <c r="X59" i="135"/>
  <c r="X91" i="135" s="1"/>
  <c r="W59" i="135"/>
  <c r="W91" i="135" s="1"/>
  <c r="V59" i="135"/>
  <c r="V91" i="135" s="1"/>
  <c r="U59" i="135"/>
  <c r="U91" i="135" s="1"/>
  <c r="T59" i="135"/>
  <c r="T91" i="135" s="1"/>
  <c r="S59" i="135"/>
  <c r="S91" i="135" s="1"/>
  <c r="R59" i="135"/>
  <c r="R91" i="135" s="1"/>
  <c r="Q59" i="135"/>
  <c r="Q91" i="135" s="1"/>
  <c r="P59" i="135"/>
  <c r="P91" i="135" s="1"/>
  <c r="O59" i="135"/>
  <c r="O91" i="135" s="1"/>
  <c r="N59" i="135"/>
  <c r="N91" i="135" s="1"/>
  <c r="M59" i="135"/>
  <c r="M91" i="135" s="1"/>
  <c r="L59" i="135"/>
  <c r="L91" i="135" s="1"/>
  <c r="K59" i="135"/>
  <c r="K91" i="135" s="1"/>
  <c r="J59" i="135"/>
  <c r="J91" i="135" s="1"/>
  <c r="I59" i="135"/>
  <c r="I91" i="135" s="1"/>
  <c r="H59" i="135"/>
  <c r="H91" i="135" s="1"/>
  <c r="G59" i="135"/>
  <c r="G91" i="135" s="1"/>
  <c r="F59" i="135"/>
  <c r="F91" i="135" s="1"/>
  <c r="AH57" i="135"/>
  <c r="AH89" i="135" s="1"/>
  <c r="AG57" i="135"/>
  <c r="AG89" i="135" s="1"/>
  <c r="AF57" i="135"/>
  <c r="AF89" i="135" s="1"/>
  <c r="AE57" i="135"/>
  <c r="AE89" i="135" s="1"/>
  <c r="AD57" i="135"/>
  <c r="AD89" i="135" s="1"/>
  <c r="AC57" i="135"/>
  <c r="AC89" i="135" s="1"/>
  <c r="AB57" i="135"/>
  <c r="AB89" i="135" s="1"/>
  <c r="AA57" i="135"/>
  <c r="AA89" i="135" s="1"/>
  <c r="Z57" i="135"/>
  <c r="Z89" i="135" s="1"/>
  <c r="Y57" i="135"/>
  <c r="Y89" i="135" s="1"/>
  <c r="X57" i="135"/>
  <c r="X89" i="135" s="1"/>
  <c r="W57" i="135"/>
  <c r="W89" i="135" s="1"/>
  <c r="V57" i="135"/>
  <c r="V89" i="135" s="1"/>
  <c r="U57" i="135"/>
  <c r="U89" i="135" s="1"/>
  <c r="T57" i="135"/>
  <c r="T89" i="135" s="1"/>
  <c r="S57" i="135"/>
  <c r="S89" i="135" s="1"/>
  <c r="R57" i="135"/>
  <c r="R89" i="135" s="1"/>
  <c r="Q57" i="135"/>
  <c r="Q89" i="135" s="1"/>
  <c r="P57" i="135"/>
  <c r="P89" i="135" s="1"/>
  <c r="O57" i="135"/>
  <c r="O89" i="135" s="1"/>
  <c r="N57" i="135"/>
  <c r="N89" i="135" s="1"/>
  <c r="M57" i="135"/>
  <c r="M89" i="135" s="1"/>
  <c r="L57" i="135"/>
  <c r="L89" i="135" s="1"/>
  <c r="K57" i="135"/>
  <c r="K89" i="135" s="1"/>
  <c r="J57" i="135"/>
  <c r="J89" i="135" s="1"/>
  <c r="I57" i="135"/>
  <c r="I89" i="135" s="1"/>
  <c r="H57" i="135"/>
  <c r="H89" i="135" s="1"/>
  <c r="G57" i="135"/>
  <c r="G89" i="135" s="1"/>
  <c r="F57" i="135"/>
  <c r="F89" i="135" s="1"/>
  <c r="AH56" i="135"/>
  <c r="AG56" i="135"/>
  <c r="AF56" i="135"/>
  <c r="AE56" i="135"/>
  <c r="AD56" i="135"/>
  <c r="AC56" i="135"/>
  <c r="AB56" i="135"/>
  <c r="AA56" i="135"/>
  <c r="Z56" i="135"/>
  <c r="Y56" i="135"/>
  <c r="X56" i="135"/>
  <c r="W56" i="135"/>
  <c r="V56" i="135"/>
  <c r="U56" i="135"/>
  <c r="T56" i="135"/>
  <c r="S56" i="135"/>
  <c r="R56" i="135"/>
  <c r="Q56" i="135"/>
  <c r="P56" i="135"/>
  <c r="O56" i="135"/>
  <c r="N56" i="135"/>
  <c r="M56" i="135"/>
  <c r="L56" i="135"/>
  <c r="K56" i="135"/>
  <c r="J56" i="135"/>
  <c r="I56" i="135"/>
  <c r="H56" i="135"/>
  <c r="G56" i="135"/>
  <c r="F56" i="135"/>
  <c r="AH55" i="135"/>
  <c r="AG55" i="135"/>
  <c r="AF55" i="135"/>
  <c r="AE55" i="135"/>
  <c r="AD55" i="135"/>
  <c r="AC55" i="135"/>
  <c r="AB55" i="135"/>
  <c r="AA55" i="135"/>
  <c r="Z55" i="135"/>
  <c r="Y55" i="135"/>
  <c r="X55" i="135"/>
  <c r="W55" i="135"/>
  <c r="V55" i="135"/>
  <c r="U55" i="135"/>
  <c r="T55" i="135"/>
  <c r="S55" i="135"/>
  <c r="R55" i="135"/>
  <c r="Q55" i="135"/>
  <c r="P55" i="135"/>
  <c r="O55" i="135"/>
  <c r="N55" i="135"/>
  <c r="M55" i="135"/>
  <c r="L55" i="135"/>
  <c r="K55" i="135"/>
  <c r="J55" i="135"/>
  <c r="I55" i="135"/>
  <c r="H55" i="135"/>
  <c r="G55" i="135"/>
  <c r="F55" i="135"/>
  <c r="AH54" i="135"/>
  <c r="AG54" i="135"/>
  <c r="AF54" i="135"/>
  <c r="AE54" i="135"/>
  <c r="AD54" i="135"/>
  <c r="AC54" i="135"/>
  <c r="AB54" i="135"/>
  <c r="AA54" i="135"/>
  <c r="Z54" i="135"/>
  <c r="Y54" i="135"/>
  <c r="X54" i="135"/>
  <c r="W54" i="135"/>
  <c r="V54" i="135"/>
  <c r="U54" i="135"/>
  <c r="T54" i="135"/>
  <c r="S54" i="135"/>
  <c r="R54" i="135"/>
  <c r="Q54" i="135"/>
  <c r="P54" i="135"/>
  <c r="O54" i="135"/>
  <c r="N54" i="135"/>
  <c r="M54" i="135"/>
  <c r="L54" i="135"/>
  <c r="K54" i="135"/>
  <c r="J54" i="135"/>
  <c r="I54" i="135"/>
  <c r="H54" i="135"/>
  <c r="G54" i="135"/>
  <c r="F54" i="135"/>
  <c r="AH49" i="135"/>
  <c r="AG49" i="135"/>
  <c r="AF49" i="135"/>
  <c r="AE49" i="135"/>
  <c r="AD49" i="135"/>
  <c r="AC49" i="135"/>
  <c r="AB49" i="135"/>
  <c r="AA49" i="135"/>
  <c r="Z49" i="135"/>
  <c r="Y49" i="135"/>
  <c r="X49" i="135"/>
  <c r="W49" i="135"/>
  <c r="V49" i="135"/>
  <c r="U49" i="135"/>
  <c r="T49" i="135"/>
  <c r="S49" i="135"/>
  <c r="R49" i="135"/>
  <c r="Q49" i="135"/>
  <c r="P49" i="135"/>
  <c r="O49" i="135"/>
  <c r="N49" i="135"/>
  <c r="M49" i="135"/>
  <c r="L49" i="135"/>
  <c r="K49" i="135"/>
  <c r="J49" i="135"/>
  <c r="I49" i="135"/>
  <c r="H49" i="135"/>
  <c r="G49" i="135"/>
  <c r="F49" i="135"/>
  <c r="AH48" i="135"/>
  <c r="AG48" i="135"/>
  <c r="AF48" i="135"/>
  <c r="AE48" i="135"/>
  <c r="AD48" i="135"/>
  <c r="AC48" i="135"/>
  <c r="AB48" i="135"/>
  <c r="AA48" i="135"/>
  <c r="Z48" i="135"/>
  <c r="Y48" i="135"/>
  <c r="X48" i="135"/>
  <c r="W48" i="135"/>
  <c r="V48" i="135"/>
  <c r="U48" i="135"/>
  <c r="T48" i="135"/>
  <c r="S48" i="135"/>
  <c r="R48" i="135"/>
  <c r="Q48" i="135"/>
  <c r="P48" i="135"/>
  <c r="O48" i="135"/>
  <c r="N48" i="135"/>
  <c r="M48" i="135"/>
  <c r="L48" i="135"/>
  <c r="K48" i="135"/>
  <c r="J48" i="135"/>
  <c r="I48" i="135"/>
  <c r="H48" i="135"/>
  <c r="G48" i="135"/>
  <c r="F48" i="135"/>
  <c r="AH47" i="135"/>
  <c r="AG47" i="135"/>
  <c r="AF47" i="135"/>
  <c r="AE47" i="135"/>
  <c r="AD47" i="135"/>
  <c r="AC47" i="135"/>
  <c r="AB47" i="135"/>
  <c r="AA47" i="135"/>
  <c r="Z47" i="135"/>
  <c r="Y47" i="135"/>
  <c r="X47" i="135"/>
  <c r="W47" i="135"/>
  <c r="V47" i="135"/>
  <c r="U47" i="135"/>
  <c r="T47" i="135"/>
  <c r="S47" i="135"/>
  <c r="R47" i="135"/>
  <c r="Q47" i="135"/>
  <c r="P47" i="135"/>
  <c r="O47" i="135"/>
  <c r="N47" i="135"/>
  <c r="M47" i="135"/>
  <c r="L47" i="135"/>
  <c r="K47" i="135"/>
  <c r="J47" i="135"/>
  <c r="I47" i="135"/>
  <c r="H47" i="135"/>
  <c r="G47" i="135"/>
  <c r="F47" i="135"/>
  <c r="AH46" i="135"/>
  <c r="AG46" i="135"/>
  <c r="AF46" i="135"/>
  <c r="AE46" i="135"/>
  <c r="AD46" i="135"/>
  <c r="AC46" i="135"/>
  <c r="AB46" i="135"/>
  <c r="AA46" i="135"/>
  <c r="Z46" i="135"/>
  <c r="Y46" i="135"/>
  <c r="X46" i="135"/>
  <c r="W46" i="135"/>
  <c r="V46" i="135"/>
  <c r="U46" i="135"/>
  <c r="T46" i="135"/>
  <c r="S46" i="135"/>
  <c r="R46" i="135"/>
  <c r="Q46" i="135"/>
  <c r="P46" i="135"/>
  <c r="O46" i="135"/>
  <c r="N46" i="135"/>
  <c r="M46" i="135"/>
  <c r="L46" i="135"/>
  <c r="K46" i="135"/>
  <c r="J46" i="135"/>
  <c r="I46" i="135"/>
  <c r="H46" i="135"/>
  <c r="G46" i="135"/>
  <c r="F46" i="135"/>
  <c r="AH45" i="135"/>
  <c r="AG45" i="135"/>
  <c r="AF45" i="135"/>
  <c r="AE45" i="135"/>
  <c r="AD45" i="135"/>
  <c r="AC45" i="135"/>
  <c r="AB45" i="135"/>
  <c r="AA45" i="135"/>
  <c r="Z45" i="135"/>
  <c r="Y45" i="135"/>
  <c r="X45" i="135"/>
  <c r="W45" i="135"/>
  <c r="V45" i="135"/>
  <c r="U45" i="135"/>
  <c r="T45" i="135"/>
  <c r="S45" i="135"/>
  <c r="R45" i="135"/>
  <c r="Q45" i="135"/>
  <c r="P45" i="135"/>
  <c r="O45" i="135"/>
  <c r="N45" i="135"/>
  <c r="M45" i="135"/>
  <c r="L45" i="135"/>
  <c r="K45" i="135"/>
  <c r="J45" i="135"/>
  <c r="I45" i="135"/>
  <c r="H45" i="135"/>
  <c r="G45" i="135"/>
  <c r="F45" i="135"/>
  <c r="AH43" i="135"/>
  <c r="AG43" i="135"/>
  <c r="AF43" i="135"/>
  <c r="AE43" i="135"/>
  <c r="AD43" i="135"/>
  <c r="AC43" i="135"/>
  <c r="AB43" i="135"/>
  <c r="AA43" i="135"/>
  <c r="Z43" i="135"/>
  <c r="Y43" i="135"/>
  <c r="X43" i="135"/>
  <c r="W43" i="135"/>
  <c r="V43" i="135"/>
  <c r="U43" i="135"/>
  <c r="T43" i="135"/>
  <c r="S43" i="135"/>
  <c r="R43" i="135"/>
  <c r="Q43" i="135"/>
  <c r="P43" i="135"/>
  <c r="O43" i="135"/>
  <c r="N43" i="135"/>
  <c r="M43" i="135"/>
  <c r="L43" i="135"/>
  <c r="K43" i="135"/>
  <c r="J43" i="135"/>
  <c r="I43" i="135"/>
  <c r="H43" i="135"/>
  <c r="G43" i="135"/>
  <c r="F43" i="135"/>
  <c r="K41" i="134"/>
  <c r="AH41" i="135"/>
  <c r="AG41" i="135"/>
  <c r="AF41" i="135"/>
  <c r="AE41" i="135"/>
  <c r="AD41" i="135"/>
  <c r="AC41" i="135"/>
  <c r="AB41" i="135"/>
  <c r="AA41" i="135"/>
  <c r="Z41" i="135"/>
  <c r="Y41" i="135"/>
  <c r="X41" i="135"/>
  <c r="W41" i="135"/>
  <c r="V41" i="135"/>
  <c r="U41" i="135"/>
  <c r="T41" i="135"/>
  <c r="S41" i="135"/>
  <c r="R41" i="135"/>
  <c r="Q41" i="135"/>
  <c r="P41" i="135"/>
  <c r="O41" i="135"/>
  <c r="N41" i="135"/>
  <c r="M41" i="135"/>
  <c r="L41" i="135"/>
  <c r="K41" i="135"/>
  <c r="J41" i="135"/>
  <c r="I41" i="135"/>
  <c r="H41" i="135"/>
  <c r="G41" i="135"/>
  <c r="F41" i="135"/>
  <c r="AH38" i="135"/>
  <c r="AG38" i="135"/>
  <c r="AF38" i="135"/>
  <c r="AE38" i="135"/>
  <c r="AD38" i="135"/>
  <c r="AC38" i="135"/>
  <c r="AB38" i="135"/>
  <c r="AA38" i="135"/>
  <c r="Z38" i="135"/>
  <c r="Y38" i="135"/>
  <c r="X38" i="135"/>
  <c r="W38" i="135"/>
  <c r="V38" i="135"/>
  <c r="U38" i="135"/>
  <c r="T38" i="135"/>
  <c r="S38" i="135"/>
  <c r="R38" i="135"/>
  <c r="Q38" i="135"/>
  <c r="P38" i="135"/>
  <c r="O38" i="135"/>
  <c r="N38" i="135"/>
  <c r="M38" i="135"/>
  <c r="L38" i="135"/>
  <c r="K38" i="135"/>
  <c r="J38" i="135"/>
  <c r="I38" i="135"/>
  <c r="H38" i="135"/>
  <c r="G38" i="135"/>
  <c r="F38" i="135"/>
  <c r="B3" i="58" l="1"/>
  <c r="B4" i="58"/>
  <c r="B5" i="58"/>
  <c r="B24" i="58"/>
  <c r="E6" i="164"/>
  <c r="F6" i="164"/>
  <c r="G6" i="164"/>
  <c r="H6" i="164"/>
  <c r="I6" i="164"/>
  <c r="J6" i="164"/>
  <c r="K6" i="164"/>
  <c r="L6" i="164"/>
  <c r="M6" i="164"/>
  <c r="N6" i="164"/>
  <c r="O6" i="164"/>
  <c r="P6" i="164"/>
  <c r="Q6" i="164"/>
  <c r="R6" i="164"/>
  <c r="S6" i="164"/>
  <c r="T6" i="164"/>
  <c r="U6" i="164"/>
  <c r="V6" i="164"/>
  <c r="W6" i="164"/>
  <c r="X6" i="164"/>
  <c r="Y6" i="164"/>
  <c r="Z6" i="164"/>
  <c r="AA6" i="164"/>
  <c r="AB6" i="164"/>
  <c r="AC6" i="164"/>
  <c r="AD6" i="164"/>
  <c r="AE6" i="164"/>
  <c r="AF6" i="164"/>
  <c r="AG6" i="164"/>
  <c r="AH6" i="164"/>
  <c r="AI6" i="164"/>
  <c r="AJ6" i="164"/>
  <c r="AK6" i="164"/>
  <c r="AL6" i="164"/>
  <c r="AM6" i="164"/>
  <c r="E7" i="164"/>
  <c r="F7" i="164"/>
  <c r="G7" i="164"/>
  <c r="H7" i="164"/>
  <c r="I7" i="164"/>
  <c r="J7" i="164"/>
  <c r="K7" i="164"/>
  <c r="L7" i="164"/>
  <c r="M7" i="164"/>
  <c r="N7" i="164"/>
  <c r="O7" i="164"/>
  <c r="P7" i="164"/>
  <c r="Q7" i="164"/>
  <c r="R7" i="164"/>
  <c r="S7" i="164"/>
  <c r="T7" i="164"/>
  <c r="U7" i="164"/>
  <c r="V7" i="164"/>
  <c r="W7" i="164"/>
  <c r="X7" i="164"/>
  <c r="Y7" i="164"/>
  <c r="Z7" i="164"/>
  <c r="AA7" i="164"/>
  <c r="AB7" i="164"/>
  <c r="AC7" i="164"/>
  <c r="AD7" i="164"/>
  <c r="AE7" i="164"/>
  <c r="AF7" i="164"/>
  <c r="AG7" i="164"/>
  <c r="AH7" i="164"/>
  <c r="AI7" i="164"/>
  <c r="AJ7" i="164"/>
  <c r="AK7" i="164"/>
  <c r="AL7" i="164"/>
  <c r="AM7" i="164"/>
  <c r="D7" i="164"/>
  <c r="D6" i="164"/>
  <c r="E3" i="164"/>
  <c r="E4" i="164" s="1"/>
  <c r="F3" i="164"/>
  <c r="F4" i="164" s="1"/>
  <c r="G3" i="164"/>
  <c r="G4" i="164" s="1"/>
  <c r="H3" i="164"/>
  <c r="I3" i="164"/>
  <c r="J3" i="164"/>
  <c r="J4" i="164" s="1"/>
  <c r="K3" i="164"/>
  <c r="K4" i="164" s="1"/>
  <c r="L3" i="164"/>
  <c r="L4" i="164" s="1"/>
  <c r="M3" i="164"/>
  <c r="M4" i="164" s="1"/>
  <c r="N3" i="164"/>
  <c r="N4" i="164" s="1"/>
  <c r="O3" i="164"/>
  <c r="O4" i="164" s="1"/>
  <c r="P3" i="164"/>
  <c r="P4" i="164" s="1"/>
  <c r="Q3" i="164"/>
  <c r="Q4" i="164" s="1"/>
  <c r="R3" i="164"/>
  <c r="R4" i="164" s="1"/>
  <c r="S3" i="164"/>
  <c r="T3" i="164"/>
  <c r="T4" i="164" s="1"/>
  <c r="U3" i="164"/>
  <c r="U4" i="164" s="1"/>
  <c r="V3" i="164"/>
  <c r="V4" i="164" s="1"/>
  <c r="W3" i="164"/>
  <c r="W4" i="164" s="1"/>
  <c r="X3" i="164"/>
  <c r="X4" i="164" s="1"/>
  <c r="Y3" i="164"/>
  <c r="Y4" i="164" s="1"/>
  <c r="Z3" i="164"/>
  <c r="Z4" i="164" s="1"/>
  <c r="AA3" i="164"/>
  <c r="AA4" i="164" s="1"/>
  <c r="AB3" i="164"/>
  <c r="AB4" i="164" s="1"/>
  <c r="AC3" i="164"/>
  <c r="AC4" i="164" s="1"/>
  <c r="AD3" i="164"/>
  <c r="AD4" i="164" s="1"/>
  <c r="AE3" i="164"/>
  <c r="AE4" i="164" s="1"/>
  <c r="AF3" i="164"/>
  <c r="AF4" i="164" s="1"/>
  <c r="AG3" i="164"/>
  <c r="AG4" i="164" s="1"/>
  <c r="AH3" i="164"/>
  <c r="AH4" i="164" s="1"/>
  <c r="AI3" i="164"/>
  <c r="AI4" i="164" s="1"/>
  <c r="AJ3" i="164"/>
  <c r="AJ4" i="164" s="1"/>
  <c r="AK3" i="164"/>
  <c r="AK4" i="164" s="1"/>
  <c r="AL3" i="164"/>
  <c r="AL4" i="164" s="1"/>
  <c r="AM3" i="164"/>
  <c r="AM4" i="164" s="1"/>
  <c r="H4" i="164"/>
  <c r="I4" i="164"/>
  <c r="S4" i="164"/>
  <c r="D3" i="164"/>
  <c r="D4" i="164" s="1"/>
  <c r="E90" i="135" l="1"/>
  <c r="S15" i="164"/>
  <c r="N15" i="164"/>
  <c r="X15" i="164"/>
  <c r="AM15" i="164"/>
  <c r="AH15" i="164"/>
  <c r="AC15" i="164"/>
  <c r="I15" i="164"/>
  <c r="G26" i="135" l="1"/>
  <c r="G20" i="135"/>
  <c r="AI15" i="164"/>
  <c r="J15" i="164"/>
  <c r="AD15" i="164"/>
  <c r="Y15" i="164"/>
  <c r="O15" i="164"/>
  <c r="T15" i="164"/>
  <c r="K15" i="164" l="1"/>
  <c r="L15" i="164" s="1"/>
  <c r="P15" i="164"/>
  <c r="U15" i="164"/>
  <c r="AE15" i="164"/>
  <c r="Z15" i="164"/>
  <c r="AJ15" i="164"/>
  <c r="AK15" i="164" l="1"/>
  <c r="AA15" i="164"/>
  <c r="V15" i="164"/>
  <c r="M15" i="164"/>
  <c r="AF15" i="164"/>
  <c r="Q15" i="164"/>
  <c r="AB15" i="164" l="1"/>
  <c r="R15" i="164"/>
  <c r="AG15" i="164"/>
  <c r="W15" i="164"/>
  <c r="AL15" i="164"/>
  <c r="C42" i="57" l="1"/>
  <c r="D42" i="57"/>
  <c r="E42" i="57"/>
  <c r="F42" i="57"/>
  <c r="G42" i="57"/>
  <c r="H42" i="57"/>
  <c r="I42" i="57"/>
  <c r="J42" i="57"/>
  <c r="K42" i="57"/>
  <c r="L42" i="57"/>
  <c r="M42" i="57"/>
  <c r="N42" i="57"/>
  <c r="O42" i="57"/>
  <c r="P42" i="57"/>
  <c r="Q42" i="57"/>
  <c r="R42" i="57"/>
  <c r="S42" i="57"/>
  <c r="T42" i="57"/>
  <c r="U42" i="57"/>
  <c r="V42" i="57"/>
  <c r="W42" i="57"/>
  <c r="X42" i="57"/>
  <c r="Y42" i="57"/>
  <c r="Z42" i="57"/>
  <c r="AA42" i="57"/>
  <c r="AB42" i="57"/>
  <c r="AC42" i="57"/>
  <c r="AD42" i="57"/>
  <c r="AE42" i="57"/>
  <c r="B42" i="57"/>
  <c r="B20" i="61" a="1"/>
  <c r="B20" i="61" s="1"/>
  <c r="E20" i="61"/>
  <c r="AB20" i="61"/>
  <c r="AC20" i="61" s="1"/>
  <c r="AD20" i="61" s="1"/>
  <c r="AA20" i="61"/>
  <c r="W20" i="61"/>
  <c r="X20" i="61" s="1"/>
  <c r="Y20" i="61" s="1"/>
  <c r="V20" i="61"/>
  <c r="R20" i="61"/>
  <c r="S20" i="61" s="1"/>
  <c r="T20" i="61" s="1"/>
  <c r="Q20" i="61"/>
  <c r="M20" i="61"/>
  <c r="N20" i="61" s="1"/>
  <c r="O20" i="61" s="1"/>
  <c r="L20" i="61"/>
  <c r="H20" i="61"/>
  <c r="I20" i="61" s="1"/>
  <c r="J20" i="61" s="1"/>
  <c r="G20" i="61"/>
  <c r="D20" i="61"/>
  <c r="F20" i="61"/>
  <c r="K20" i="61"/>
  <c r="P20" i="61"/>
  <c r="U20" i="61"/>
  <c r="Z20" i="61"/>
  <c r="AE20" i="61"/>
  <c r="C20" i="61"/>
  <c r="E33" i="135" l="1"/>
  <c r="E24" i="135"/>
  <c r="E19" i="135"/>
  <c r="E18" i="135"/>
  <c r="E13" i="135"/>
  <c r="E11" i="135"/>
  <c r="E10" i="135"/>
  <c r="E9" i="135"/>
  <c r="E8" i="135"/>
  <c r="E7" i="135"/>
  <c r="E6" i="135"/>
  <c r="B27" i="155"/>
  <c r="B26" i="155"/>
  <c r="B25" i="155"/>
  <c r="B24" i="155"/>
  <c r="A63" i="59"/>
  <c r="A62" i="59"/>
  <c r="E74" i="135" l="1"/>
  <c r="G10" i="135" s="1"/>
  <c r="B29" i="155"/>
  <c r="C8" i="155" s="1"/>
  <c r="D8" i="155" l="1"/>
  <c r="L34" i="155" s="1"/>
  <c r="L33" i="155"/>
  <c r="C11" i="155"/>
  <c r="C15" i="155"/>
  <c r="C19" i="155"/>
  <c r="C17" i="155"/>
  <c r="C10" i="155"/>
  <c r="C12" i="155"/>
  <c r="C14" i="155"/>
  <c r="C21" i="155"/>
  <c r="C7" i="155"/>
  <c r="C16" i="155"/>
  <c r="C18" i="155"/>
  <c r="C20" i="155"/>
  <c r="C9" i="155"/>
  <c r="C13" i="155"/>
  <c r="B22" i="154"/>
  <c r="D14" i="155" l="1"/>
  <c r="R34" i="155" s="1"/>
  <c r="R33" i="155"/>
  <c r="D13" i="155"/>
  <c r="Q34" i="155" s="1"/>
  <c r="Q33" i="155"/>
  <c r="D10" i="155"/>
  <c r="N34" i="155" s="1"/>
  <c r="N33" i="155"/>
  <c r="D7" i="155"/>
  <c r="K34" i="155" s="1"/>
  <c r="K33" i="155"/>
  <c r="D11" i="155"/>
  <c r="O34" i="155" s="1"/>
  <c r="O33" i="155"/>
  <c r="D21" i="155"/>
  <c r="Y34" i="155" s="1"/>
  <c r="Y33" i="155"/>
  <c r="D9" i="155"/>
  <c r="M34" i="155" s="1"/>
  <c r="M33" i="155"/>
  <c r="D19" i="155"/>
  <c r="W34" i="155" s="1"/>
  <c r="W33" i="155"/>
  <c r="D12" i="155"/>
  <c r="P34" i="155" s="1"/>
  <c r="P33" i="155"/>
  <c r="D20" i="155"/>
  <c r="X34" i="155" s="1"/>
  <c r="X33" i="155"/>
  <c r="D17" i="155"/>
  <c r="U34" i="155" s="1"/>
  <c r="U33" i="155"/>
  <c r="D18" i="155"/>
  <c r="V34" i="155" s="1"/>
  <c r="V33" i="155"/>
  <c r="D16" i="155"/>
  <c r="T34" i="155" s="1"/>
  <c r="T33" i="155"/>
  <c r="D15" i="155"/>
  <c r="S34" i="155" s="1"/>
  <c r="S33" i="155"/>
  <c r="E70" i="135"/>
  <c r="J25" i="154"/>
  <c r="E112" i="135"/>
  <c r="F112" i="135"/>
  <c r="G112" i="135"/>
  <c r="H112" i="135"/>
  <c r="I112" i="135"/>
  <c r="J112" i="135"/>
  <c r="K112" i="135"/>
  <c r="L112" i="135"/>
  <c r="M112" i="135"/>
  <c r="N112" i="135"/>
  <c r="O112" i="135"/>
  <c r="P112" i="135"/>
  <c r="Q112" i="135"/>
  <c r="R112" i="135"/>
  <c r="S112" i="135"/>
  <c r="T112" i="135"/>
  <c r="U112" i="135"/>
  <c r="V112" i="135"/>
  <c r="W112" i="135"/>
  <c r="X112" i="135"/>
  <c r="Y112" i="135"/>
  <c r="Z112" i="135"/>
  <c r="AA112" i="135"/>
  <c r="AB112" i="135"/>
  <c r="AC112" i="135"/>
  <c r="AD112" i="135"/>
  <c r="AE112" i="135"/>
  <c r="AF112" i="135"/>
  <c r="AG112" i="135"/>
  <c r="AH112" i="135"/>
  <c r="AE70" i="135" l="1"/>
  <c r="W70" i="135"/>
  <c r="O70" i="135"/>
  <c r="G70" i="135"/>
  <c r="AD70" i="135"/>
  <c r="V70" i="135"/>
  <c r="N70" i="135"/>
  <c r="F70" i="135"/>
  <c r="AC70" i="135"/>
  <c r="U70" i="135"/>
  <c r="M70" i="135"/>
  <c r="AB70" i="135"/>
  <c r="T70" i="135"/>
  <c r="L70" i="135"/>
  <c r="AA70" i="135"/>
  <c r="S70" i="135"/>
  <c r="K70" i="135"/>
  <c r="AH70" i="135"/>
  <c r="Z70" i="135"/>
  <c r="R70" i="135"/>
  <c r="J70" i="135"/>
  <c r="AG70" i="135"/>
  <c r="Y70" i="135"/>
  <c r="Q70" i="135"/>
  <c r="I70" i="135"/>
  <c r="AF70" i="135"/>
  <c r="X70" i="135"/>
  <c r="P70" i="135"/>
  <c r="H70" i="135"/>
  <c r="G6" i="135"/>
  <c r="AF34" i="155"/>
  <c r="AG34" i="155"/>
  <c r="AH34" i="155"/>
  <c r="AA34" i="155"/>
  <c r="AI34" i="155"/>
  <c r="AB34" i="155"/>
  <c r="AJ34" i="155"/>
  <c r="AC34" i="155"/>
  <c r="AK34" i="155"/>
  <c r="AD34" i="155"/>
  <c r="Z34" i="155"/>
  <c r="AE34" i="155"/>
  <c r="AA33" i="155"/>
  <c r="AI33" i="155"/>
  <c r="AB33" i="155"/>
  <c r="AJ33" i="155"/>
  <c r="AC33" i="155"/>
  <c r="AK33" i="155"/>
  <c r="AD33" i="155"/>
  <c r="AE33" i="155"/>
  <c r="AF33" i="155"/>
  <c r="AG33" i="155"/>
  <c r="AH33" i="155"/>
  <c r="Z33" i="155"/>
  <c r="E71" i="135"/>
  <c r="G7" i="135" s="1"/>
  <c r="E72" i="135"/>
  <c r="G8" i="135" s="1"/>
  <c r="E73" i="135"/>
  <c r="E77" i="135"/>
  <c r="E80" i="135"/>
  <c r="E82" i="135"/>
  <c r="G18" i="135" s="1"/>
  <c r="E83" i="135"/>
  <c r="G19" i="135" s="1"/>
  <c r="E86" i="135"/>
  <c r="E87" i="135"/>
  <c r="E88" i="135"/>
  <c r="E92" i="135"/>
  <c r="E93" i="135"/>
  <c r="E96" i="135"/>
  <c r="G32" i="135" s="1"/>
  <c r="E97" i="135"/>
  <c r="G33" i="135" s="1"/>
  <c r="AE86" i="135" l="1"/>
  <c r="W86" i="135"/>
  <c r="O86" i="135"/>
  <c r="G86" i="135"/>
  <c r="AD86" i="135"/>
  <c r="V86" i="135"/>
  <c r="N86" i="135"/>
  <c r="F86" i="135"/>
  <c r="AC86" i="135"/>
  <c r="U86" i="135"/>
  <c r="M86" i="135"/>
  <c r="AB86" i="135"/>
  <c r="T86" i="135"/>
  <c r="L86" i="135"/>
  <c r="AA86" i="135"/>
  <c r="S86" i="135"/>
  <c r="K86" i="135"/>
  <c r="AH86" i="135"/>
  <c r="Z86" i="135"/>
  <c r="R86" i="135"/>
  <c r="J86" i="135"/>
  <c r="AG86" i="135"/>
  <c r="Y86" i="135"/>
  <c r="Q86" i="135"/>
  <c r="I86" i="135"/>
  <c r="AF86" i="135"/>
  <c r="X86" i="135"/>
  <c r="P86" i="135"/>
  <c r="H86" i="135"/>
  <c r="G22" i="135"/>
  <c r="AB93" i="135"/>
  <c r="T93" i="135"/>
  <c r="L93" i="135"/>
  <c r="G29" i="135"/>
  <c r="AA93" i="135"/>
  <c r="S93" i="135"/>
  <c r="K93" i="135"/>
  <c r="AH93" i="135"/>
  <c r="Z93" i="135"/>
  <c r="R93" i="135"/>
  <c r="J93" i="135"/>
  <c r="AG93" i="135"/>
  <c r="Y93" i="135"/>
  <c r="Q93" i="135"/>
  <c r="I93" i="135"/>
  <c r="AF93" i="135"/>
  <c r="X93" i="135"/>
  <c r="P93" i="135"/>
  <c r="H93" i="135"/>
  <c r="AE93" i="135"/>
  <c r="W93" i="135"/>
  <c r="O93" i="135"/>
  <c r="G93" i="135"/>
  <c r="AD93" i="135"/>
  <c r="V93" i="135"/>
  <c r="N93" i="135"/>
  <c r="F93" i="135"/>
  <c r="AC93" i="135"/>
  <c r="U93" i="135"/>
  <c r="M93" i="135"/>
  <c r="AF80" i="135"/>
  <c r="X80" i="135"/>
  <c r="P80" i="135"/>
  <c r="H80" i="135"/>
  <c r="AE80" i="135"/>
  <c r="W80" i="135"/>
  <c r="O80" i="135"/>
  <c r="G80" i="135"/>
  <c r="AD80" i="135"/>
  <c r="V80" i="135"/>
  <c r="N80" i="135"/>
  <c r="F80" i="135"/>
  <c r="AC80" i="135"/>
  <c r="U80" i="135"/>
  <c r="M80" i="135"/>
  <c r="AB80" i="135"/>
  <c r="T80" i="135"/>
  <c r="L80" i="135"/>
  <c r="AA80" i="135"/>
  <c r="S80" i="135"/>
  <c r="K80" i="135"/>
  <c r="G16" i="135"/>
  <c r="AH80" i="135"/>
  <c r="Z80" i="135"/>
  <c r="R80" i="135"/>
  <c r="J80" i="135"/>
  <c r="AG80" i="135"/>
  <c r="Y80" i="135"/>
  <c r="Q80" i="135"/>
  <c r="I80" i="135"/>
  <c r="H7" i="67"/>
  <c r="AG92" i="135"/>
  <c r="AJ7" i="67" s="1"/>
  <c r="Y92" i="135"/>
  <c r="AB7" i="67" s="1"/>
  <c r="Q92" i="135"/>
  <c r="T7" i="67" s="1"/>
  <c r="I92" i="135"/>
  <c r="L7" i="67" s="1"/>
  <c r="AF92" i="135"/>
  <c r="AI7" i="67" s="1"/>
  <c r="X92" i="135"/>
  <c r="AA7" i="67" s="1"/>
  <c r="P92" i="135"/>
  <c r="S7" i="67" s="1"/>
  <c r="H92" i="135"/>
  <c r="K7" i="67" s="1"/>
  <c r="G28" i="135"/>
  <c r="AE92" i="135"/>
  <c r="AH7" i="67" s="1"/>
  <c r="W92" i="135"/>
  <c r="Z7" i="67" s="1"/>
  <c r="O92" i="135"/>
  <c r="R7" i="67" s="1"/>
  <c r="G92" i="135"/>
  <c r="J7" i="67" s="1"/>
  <c r="AD92" i="135"/>
  <c r="AG7" i="67" s="1"/>
  <c r="V92" i="135"/>
  <c r="Y7" i="67" s="1"/>
  <c r="N92" i="135"/>
  <c r="Q7" i="67" s="1"/>
  <c r="F92" i="135"/>
  <c r="I7" i="67" s="1"/>
  <c r="AC92" i="135"/>
  <c r="AF7" i="67" s="1"/>
  <c r="U92" i="135"/>
  <c r="X7" i="67" s="1"/>
  <c r="M92" i="135"/>
  <c r="P7" i="67" s="1"/>
  <c r="AB92" i="135"/>
  <c r="AE7" i="67" s="1"/>
  <c r="T92" i="135"/>
  <c r="W7" i="67" s="1"/>
  <c r="L92" i="135"/>
  <c r="O7" i="67" s="1"/>
  <c r="AA92" i="135"/>
  <c r="AD7" i="67" s="1"/>
  <c r="S92" i="135"/>
  <c r="V7" i="67" s="1"/>
  <c r="K92" i="135"/>
  <c r="N7" i="67" s="1"/>
  <c r="AH92" i="135"/>
  <c r="AK7" i="67" s="1"/>
  <c r="Z92" i="135"/>
  <c r="AC7" i="67" s="1"/>
  <c r="R92" i="135"/>
  <c r="U7" i="67" s="1"/>
  <c r="J92" i="135"/>
  <c r="M7" i="67" s="1"/>
  <c r="AE87" i="135"/>
  <c r="W87" i="135"/>
  <c r="O87" i="135"/>
  <c r="G87" i="135"/>
  <c r="V87" i="135"/>
  <c r="N87" i="135"/>
  <c r="F87" i="135"/>
  <c r="Y87" i="135"/>
  <c r="I87" i="135"/>
  <c r="H87" i="135"/>
  <c r="AD87" i="135"/>
  <c r="AF87" i="135"/>
  <c r="AC87" i="135"/>
  <c r="U87" i="135"/>
  <c r="M87" i="135"/>
  <c r="G23" i="135"/>
  <c r="AB87" i="135"/>
  <c r="T87" i="135"/>
  <c r="L87" i="135"/>
  <c r="AA87" i="135"/>
  <c r="S87" i="135"/>
  <c r="K87" i="135"/>
  <c r="X87" i="135"/>
  <c r="AH87" i="135"/>
  <c r="Z87" i="135"/>
  <c r="R87" i="135"/>
  <c r="J87" i="135"/>
  <c r="AG87" i="135"/>
  <c r="Q87" i="135"/>
  <c r="P87" i="135"/>
  <c r="AB77" i="135"/>
  <c r="T77" i="135"/>
  <c r="L77" i="135"/>
  <c r="W77" i="135"/>
  <c r="AA77" i="135"/>
  <c r="S77" i="135"/>
  <c r="K77" i="135"/>
  <c r="G77" i="135"/>
  <c r="AH77" i="135"/>
  <c r="Z77" i="135"/>
  <c r="R77" i="135"/>
  <c r="J77" i="135"/>
  <c r="AG77" i="135"/>
  <c r="Y77" i="135"/>
  <c r="Q77" i="135"/>
  <c r="I77" i="135"/>
  <c r="O77" i="135"/>
  <c r="AF77" i="135"/>
  <c r="X77" i="135"/>
  <c r="P77" i="135"/>
  <c r="H77" i="135"/>
  <c r="AE77" i="135"/>
  <c r="AD77" i="135"/>
  <c r="V77" i="135"/>
  <c r="N77" i="135"/>
  <c r="F77" i="135"/>
  <c r="AC77" i="135"/>
  <c r="U77" i="135"/>
  <c r="M77" i="135"/>
  <c r="G13" i="135"/>
  <c r="AD73" i="135"/>
  <c r="V73" i="135"/>
  <c r="N73" i="135"/>
  <c r="F73" i="135"/>
  <c r="I73" i="135"/>
  <c r="G73" i="135"/>
  <c r="AC73" i="135"/>
  <c r="U73" i="135"/>
  <c r="M73" i="135"/>
  <c r="Q73" i="135"/>
  <c r="AB73" i="135"/>
  <c r="T73" i="135"/>
  <c r="L73" i="135"/>
  <c r="Y73" i="135"/>
  <c r="AA73" i="135"/>
  <c r="S73" i="135"/>
  <c r="K73" i="135"/>
  <c r="AG73" i="135"/>
  <c r="AH73" i="135"/>
  <c r="Z73" i="135"/>
  <c r="R73" i="135"/>
  <c r="J73" i="135"/>
  <c r="AF73" i="135"/>
  <c r="X73" i="135"/>
  <c r="P73" i="135"/>
  <c r="H73" i="135"/>
  <c r="AE73" i="135"/>
  <c r="W73" i="135"/>
  <c r="O73" i="135"/>
  <c r="G9" i="135"/>
  <c r="AG88" i="135"/>
  <c r="Y88" i="135"/>
  <c r="Q88" i="135"/>
  <c r="I88" i="135"/>
  <c r="T88" i="135"/>
  <c r="AF88" i="135"/>
  <c r="X88" i="135"/>
  <c r="P88" i="135"/>
  <c r="H88" i="135"/>
  <c r="L88" i="135"/>
  <c r="AE88" i="135"/>
  <c r="W88" i="135"/>
  <c r="O88" i="135"/>
  <c r="G88" i="135"/>
  <c r="AD88" i="135"/>
  <c r="V88" i="135"/>
  <c r="N88" i="135"/>
  <c r="F88" i="135"/>
  <c r="AC88" i="135"/>
  <c r="U88" i="135"/>
  <c r="M88" i="135"/>
  <c r="AB88" i="135"/>
  <c r="AA88" i="135"/>
  <c r="S88" i="135"/>
  <c r="K88" i="135"/>
  <c r="AH88" i="135"/>
  <c r="Z88" i="135"/>
  <c r="R88" i="135"/>
  <c r="J88" i="135"/>
  <c r="G24" i="135"/>
  <c r="C5" i="67"/>
  <c r="E81" i="135"/>
  <c r="B19" i="67"/>
  <c r="B7" i="67"/>
  <c r="G7" i="67"/>
  <c r="F7" i="67"/>
  <c r="E7" i="67"/>
  <c r="D7" i="67"/>
  <c r="C7" i="67"/>
  <c r="G19" i="67"/>
  <c r="F19" i="67"/>
  <c r="E19" i="67"/>
  <c r="D19" i="67"/>
  <c r="C19" i="67"/>
  <c r="G5" i="67"/>
  <c r="F5" i="67"/>
  <c r="E79" i="135"/>
  <c r="E75" i="135"/>
  <c r="E78" i="135"/>
  <c r="G14" i="135" l="1"/>
  <c r="AH78" i="135"/>
  <c r="Z78" i="135"/>
  <c r="R78" i="135"/>
  <c r="J78" i="135"/>
  <c r="AG78" i="135"/>
  <c r="Y78" i="135"/>
  <c r="Q78" i="135"/>
  <c r="I78" i="135"/>
  <c r="AF78" i="135"/>
  <c r="X78" i="135"/>
  <c r="P78" i="135"/>
  <c r="H78" i="135"/>
  <c r="AE78" i="135"/>
  <c r="W78" i="135"/>
  <c r="O78" i="135"/>
  <c r="G78" i="135"/>
  <c r="AD78" i="135"/>
  <c r="V78" i="135"/>
  <c r="N78" i="135"/>
  <c r="F78" i="135"/>
  <c r="AC78" i="135"/>
  <c r="U78" i="135"/>
  <c r="M78" i="135"/>
  <c r="AB78" i="135"/>
  <c r="T78" i="135"/>
  <c r="L78" i="135"/>
  <c r="AA78" i="135"/>
  <c r="S78" i="135"/>
  <c r="K78" i="135"/>
  <c r="AC79" i="135"/>
  <c r="U79" i="135"/>
  <c r="U144" i="135" s="1"/>
  <c r="M79" i="135"/>
  <c r="AB79" i="135"/>
  <c r="T79" i="135"/>
  <c r="L79" i="135"/>
  <c r="AA79" i="135"/>
  <c r="S79" i="135"/>
  <c r="K79" i="135"/>
  <c r="AH79" i="135"/>
  <c r="AH144" i="135" s="1"/>
  <c r="Z79" i="135"/>
  <c r="R79" i="135"/>
  <c r="J79" i="135"/>
  <c r="AG79" i="135"/>
  <c r="Y79" i="135"/>
  <c r="Q79" i="135"/>
  <c r="I79" i="135"/>
  <c r="AF79" i="135"/>
  <c r="AF144" i="135" s="1"/>
  <c r="X79" i="135"/>
  <c r="P79" i="135"/>
  <c r="H79" i="135"/>
  <c r="AE79" i="135"/>
  <c r="W79" i="135"/>
  <c r="O79" i="135"/>
  <c r="O144" i="135" s="1"/>
  <c r="G79" i="135"/>
  <c r="G15" i="135"/>
  <c r="AD79" i="135"/>
  <c r="V79" i="135"/>
  <c r="N79" i="135"/>
  <c r="F79" i="135"/>
  <c r="F81" i="135"/>
  <c r="AB81" i="135"/>
  <c r="T81" i="135"/>
  <c r="L81" i="135"/>
  <c r="AA81" i="135"/>
  <c r="S81" i="135"/>
  <c r="K81" i="135"/>
  <c r="AH81" i="135"/>
  <c r="Z81" i="135"/>
  <c r="R81" i="135"/>
  <c r="J81" i="135"/>
  <c r="AG81" i="135"/>
  <c r="Y81" i="135"/>
  <c r="Q81" i="135"/>
  <c r="I81" i="135"/>
  <c r="AF81" i="135"/>
  <c r="X81" i="135"/>
  <c r="P81" i="135"/>
  <c r="H81" i="135"/>
  <c r="AE81" i="135"/>
  <c r="W81" i="135"/>
  <c r="O81" i="135"/>
  <c r="G81" i="135"/>
  <c r="AD81" i="135"/>
  <c r="V81" i="135"/>
  <c r="N81" i="135"/>
  <c r="AC81" i="135"/>
  <c r="U81" i="135"/>
  <c r="M81" i="135"/>
  <c r="G17" i="135"/>
  <c r="H5" i="67"/>
  <c r="AG75" i="135"/>
  <c r="AJ5" i="67" s="1"/>
  <c r="Y75" i="135"/>
  <c r="AB5" i="67" s="1"/>
  <c r="Q75" i="135"/>
  <c r="T5" i="67" s="1"/>
  <c r="I75" i="135"/>
  <c r="L5" i="67" s="1"/>
  <c r="T75" i="135"/>
  <c r="W5" i="67" s="1"/>
  <c r="AF75" i="135"/>
  <c r="AI5" i="67" s="1"/>
  <c r="X75" i="135"/>
  <c r="AA5" i="67" s="1"/>
  <c r="P75" i="135"/>
  <c r="S5" i="67" s="1"/>
  <c r="H75" i="135"/>
  <c r="K5" i="67" s="1"/>
  <c r="AE75" i="135"/>
  <c r="AH5" i="67" s="1"/>
  <c r="W75" i="135"/>
  <c r="Z5" i="67" s="1"/>
  <c r="O75" i="135"/>
  <c r="R5" i="67" s="1"/>
  <c r="G75" i="135"/>
  <c r="J5" i="67" s="1"/>
  <c r="AB75" i="135"/>
  <c r="AE5" i="67" s="1"/>
  <c r="AD75" i="135"/>
  <c r="AG5" i="67" s="1"/>
  <c r="V75" i="135"/>
  <c r="Y5" i="67" s="1"/>
  <c r="N75" i="135"/>
  <c r="Q5" i="67" s="1"/>
  <c r="F75" i="135"/>
  <c r="I5" i="67" s="1"/>
  <c r="AC75" i="135"/>
  <c r="AF5" i="67" s="1"/>
  <c r="U75" i="135"/>
  <c r="X5" i="67" s="1"/>
  <c r="M75" i="135"/>
  <c r="P5" i="67" s="1"/>
  <c r="L75" i="135"/>
  <c r="O5" i="67" s="1"/>
  <c r="AA75" i="135"/>
  <c r="AD5" i="67" s="1"/>
  <c r="S75" i="135"/>
  <c r="V5" i="67" s="1"/>
  <c r="K75" i="135"/>
  <c r="N5" i="67" s="1"/>
  <c r="AH75" i="135"/>
  <c r="AK5" i="67" s="1"/>
  <c r="Z75" i="135"/>
  <c r="AC5" i="67" s="1"/>
  <c r="R75" i="135"/>
  <c r="U5" i="67" s="1"/>
  <c r="J75" i="135"/>
  <c r="M5" i="67" s="1"/>
  <c r="G11" i="135"/>
  <c r="L144" i="135"/>
  <c r="T144" i="135"/>
  <c r="AB144" i="135"/>
  <c r="F144" i="135"/>
  <c r="Q144" i="135"/>
  <c r="AC144" i="135"/>
  <c r="N144" i="135"/>
  <c r="V144" i="135"/>
  <c r="AD144" i="135"/>
  <c r="G144" i="135"/>
  <c r="W144" i="135"/>
  <c r="AE144" i="135"/>
  <c r="AG144" i="135"/>
  <c r="H144" i="135"/>
  <c r="P144" i="135"/>
  <c r="X144" i="135"/>
  <c r="J144" i="135"/>
  <c r="R144" i="135"/>
  <c r="Z144" i="135"/>
  <c r="I144" i="135"/>
  <c r="K144" i="135"/>
  <c r="S144" i="135"/>
  <c r="AA144" i="135"/>
  <c r="Y144" i="135"/>
  <c r="D11" i="67"/>
  <c r="F11" i="67"/>
  <c r="E11" i="67"/>
  <c r="G11" i="67"/>
  <c r="E144" i="135"/>
  <c r="K52" i="60" s="1"/>
  <c r="L52" i="60" s="1"/>
  <c r="M52" i="60" s="1"/>
  <c r="N52" i="60" s="1"/>
  <c r="O52" i="60" s="1"/>
  <c r="P52" i="60" s="1"/>
  <c r="Q52" i="60" s="1"/>
  <c r="R52" i="60" s="1"/>
  <c r="S52" i="60" s="1"/>
  <c r="T52" i="60" s="1"/>
  <c r="U52" i="60" s="1"/>
  <c r="V52" i="60" s="1"/>
  <c r="W52" i="60" s="1"/>
  <c r="X52" i="60" s="1"/>
  <c r="Y52" i="60" s="1"/>
  <c r="Z52" i="60" s="1"/>
  <c r="AA52" i="60" s="1"/>
  <c r="AB52" i="60" s="1"/>
  <c r="AC52" i="60" s="1"/>
  <c r="AD52" i="60" s="1"/>
  <c r="AE52" i="60" s="1"/>
  <c r="AF52" i="60" s="1"/>
  <c r="AG52" i="60" s="1"/>
  <c r="AH52" i="60" s="1"/>
  <c r="AI52" i="60" s="1"/>
  <c r="AJ52" i="60" s="1"/>
  <c r="AK52" i="60" s="1"/>
  <c r="AL52" i="60" s="1"/>
  <c r="AM52" i="60" s="1"/>
  <c r="AN52" i="60" s="1"/>
  <c r="M144" i="135"/>
  <c r="D5" i="67"/>
  <c r="E5" i="67"/>
  <c r="C11" i="67"/>
  <c r="B31" i="154"/>
  <c r="B32" i="154" s="1"/>
  <c r="B29" i="154"/>
  <c r="B30" i="154" l="1"/>
  <c r="J42" i="154" s="1"/>
  <c r="J38" i="154"/>
  <c r="K26" i="154" l="1"/>
  <c r="L26" i="154"/>
  <c r="M26" i="154"/>
  <c r="N26" i="154"/>
  <c r="O26" i="154"/>
  <c r="P26" i="154"/>
  <c r="Q26" i="154"/>
  <c r="R26" i="154"/>
  <c r="S26" i="154"/>
  <c r="K27" i="154"/>
  <c r="K35" i="154" s="1"/>
  <c r="L27" i="154"/>
  <c r="L35" i="154" s="1"/>
  <c r="M27" i="154"/>
  <c r="M35" i="154" s="1"/>
  <c r="N27" i="154"/>
  <c r="N35" i="154" s="1"/>
  <c r="O27" i="154"/>
  <c r="O35" i="154" s="1"/>
  <c r="P27" i="154"/>
  <c r="P35" i="154" s="1"/>
  <c r="Q27" i="154"/>
  <c r="Q35" i="154" s="1"/>
  <c r="R27" i="154"/>
  <c r="R35" i="154" s="1"/>
  <c r="S27" i="154"/>
  <c r="J26" i="154"/>
  <c r="J27" i="154"/>
  <c r="J35" i="154" s="1"/>
  <c r="K25" i="154"/>
  <c r="L25" i="154"/>
  <c r="M25" i="154"/>
  <c r="N25" i="154"/>
  <c r="O25" i="154"/>
  <c r="P25" i="154"/>
  <c r="Q25" i="154"/>
  <c r="R25" i="154"/>
  <c r="S25" i="154"/>
  <c r="A237" i="154"/>
  <c r="A161" i="154"/>
  <c r="A84" i="154"/>
  <c r="R39" i="154" l="1"/>
  <c r="R43" i="154"/>
  <c r="Q43" i="154"/>
  <c r="Q39" i="154"/>
  <c r="L43" i="154"/>
  <c r="L39" i="154"/>
  <c r="P43" i="154"/>
  <c r="P39" i="154"/>
  <c r="O43" i="154"/>
  <c r="O39" i="154"/>
  <c r="N43" i="154"/>
  <c r="N39" i="154"/>
  <c r="J39" i="154"/>
  <c r="J43" i="154"/>
  <c r="M43" i="154"/>
  <c r="M39" i="154"/>
  <c r="T26" i="154"/>
  <c r="S39" i="154"/>
  <c r="S43" i="154"/>
  <c r="K39" i="154"/>
  <c r="K43" i="154"/>
  <c r="S42" i="154"/>
  <c r="S38" i="154"/>
  <c r="R42" i="154"/>
  <c r="R38" i="154"/>
  <c r="Q38" i="154"/>
  <c r="Q42" i="154"/>
  <c r="P42" i="154"/>
  <c r="P38" i="154"/>
  <c r="O42" i="154"/>
  <c r="O38" i="154"/>
  <c r="N38" i="154"/>
  <c r="N42" i="154"/>
  <c r="M42" i="154"/>
  <c r="M38" i="154"/>
  <c r="L42" i="154"/>
  <c r="L38" i="154"/>
  <c r="K42" i="154"/>
  <c r="K38" i="154"/>
  <c r="T27" i="154"/>
  <c r="T35" i="154" s="1"/>
  <c r="S35" i="154"/>
  <c r="T25" i="154"/>
  <c r="U26" i="154"/>
  <c r="U27" i="154" l="1"/>
  <c r="U35" i="154" s="1"/>
  <c r="T43" i="154"/>
  <c r="T39" i="154"/>
  <c r="U39" i="154"/>
  <c r="U43" i="154"/>
  <c r="U25" i="154"/>
  <c r="T42" i="154"/>
  <c r="T38" i="154"/>
  <c r="B18" i="154"/>
  <c r="U42" i="154" l="1"/>
  <c r="U38" i="154"/>
  <c r="B273" i="154"/>
  <c r="B272" i="154"/>
  <c r="B271" i="154"/>
  <c r="B270" i="154"/>
  <c r="B269" i="154"/>
  <c r="B268" i="154"/>
  <c r="B267" i="154"/>
  <c r="B266" i="154"/>
  <c r="B265" i="154"/>
  <c r="B264" i="154"/>
  <c r="B263" i="154"/>
  <c r="B262" i="154"/>
  <c r="B261" i="154"/>
  <c r="B260" i="154"/>
  <c r="B259" i="154"/>
  <c r="B258" i="154"/>
  <c r="B257" i="154"/>
  <c r="B256" i="154"/>
  <c r="B255" i="154"/>
  <c r="B254" i="154"/>
  <c r="B253" i="154"/>
  <c r="B252" i="154"/>
  <c r="B251" i="154"/>
  <c r="B250" i="154"/>
  <c r="B249" i="154"/>
  <c r="B248" i="154"/>
  <c r="B247" i="154"/>
  <c r="B246" i="154"/>
  <c r="B245" i="154"/>
  <c r="B244" i="154"/>
  <c r="B243" i="154"/>
  <c r="B242" i="154"/>
  <c r="B241" i="154"/>
  <c r="B240" i="154"/>
  <c r="B239" i="154"/>
  <c r="B238" i="154"/>
  <c r="B237" i="154"/>
  <c r="B236" i="154"/>
  <c r="B235" i="154"/>
  <c r="B234" i="154"/>
  <c r="B233" i="154"/>
  <c r="B232" i="154"/>
  <c r="B231" i="154"/>
  <c r="B230" i="154"/>
  <c r="B229" i="154"/>
  <c r="B228" i="154"/>
  <c r="B227" i="154"/>
  <c r="B226" i="154"/>
  <c r="B225" i="154"/>
  <c r="B224" i="154"/>
  <c r="B223" i="154"/>
  <c r="B222" i="154"/>
  <c r="B221" i="154"/>
  <c r="B220" i="154"/>
  <c r="B219" i="154"/>
  <c r="B218" i="154"/>
  <c r="B217" i="154"/>
  <c r="B216" i="154"/>
  <c r="B215" i="154"/>
  <c r="B214" i="154"/>
  <c r="B213" i="154"/>
  <c r="B212" i="154"/>
  <c r="B211" i="154"/>
  <c r="B210" i="154"/>
  <c r="B209" i="154"/>
  <c r="B208" i="154"/>
  <c r="B207" i="154"/>
  <c r="B206" i="154"/>
  <c r="B205" i="154"/>
  <c r="B204" i="154"/>
  <c r="B203" i="154"/>
  <c r="B202" i="154"/>
  <c r="B197" i="154"/>
  <c r="B196" i="154"/>
  <c r="B195" i="154"/>
  <c r="B194" i="154"/>
  <c r="B193" i="154"/>
  <c r="B192" i="154"/>
  <c r="B191" i="154"/>
  <c r="B190" i="154"/>
  <c r="B189" i="154"/>
  <c r="B188" i="154"/>
  <c r="B187" i="154"/>
  <c r="B186" i="154"/>
  <c r="B185" i="154"/>
  <c r="B184" i="154"/>
  <c r="B183" i="154"/>
  <c r="B182" i="154"/>
  <c r="B181" i="154"/>
  <c r="B180" i="154"/>
  <c r="B179" i="154"/>
  <c r="B178" i="154"/>
  <c r="B177" i="154"/>
  <c r="B176" i="154"/>
  <c r="B175" i="154"/>
  <c r="B174" i="154"/>
  <c r="B173" i="154"/>
  <c r="B172" i="154"/>
  <c r="B171" i="154"/>
  <c r="B170" i="154"/>
  <c r="B169" i="154"/>
  <c r="B168" i="154"/>
  <c r="B167" i="154"/>
  <c r="B166" i="154"/>
  <c r="B165" i="154"/>
  <c r="B164" i="154"/>
  <c r="B163" i="154"/>
  <c r="B162" i="154"/>
  <c r="B161" i="154"/>
  <c r="B160" i="154"/>
  <c r="B159" i="154"/>
  <c r="B158" i="154"/>
  <c r="B157" i="154"/>
  <c r="B156" i="154"/>
  <c r="B155" i="154"/>
  <c r="B154" i="154"/>
  <c r="B153" i="154"/>
  <c r="B152" i="154"/>
  <c r="B151" i="154"/>
  <c r="B150" i="154"/>
  <c r="B149" i="154"/>
  <c r="B148" i="154"/>
  <c r="B147" i="154"/>
  <c r="B146" i="154"/>
  <c r="B145" i="154"/>
  <c r="B144" i="154"/>
  <c r="B143" i="154"/>
  <c r="B142" i="154"/>
  <c r="B141" i="154"/>
  <c r="B140" i="154"/>
  <c r="B139" i="154"/>
  <c r="B138" i="154"/>
  <c r="B137" i="154"/>
  <c r="B136" i="154"/>
  <c r="B135" i="154"/>
  <c r="B134" i="154"/>
  <c r="B133" i="154"/>
  <c r="B132" i="154"/>
  <c r="B131" i="154"/>
  <c r="B130" i="154"/>
  <c r="B129" i="154"/>
  <c r="B128" i="154"/>
  <c r="B127" i="154"/>
  <c r="B126" i="154"/>
  <c r="B120" i="154"/>
  <c r="B119" i="154"/>
  <c r="B118" i="154"/>
  <c r="B117" i="154"/>
  <c r="B116" i="154"/>
  <c r="B115" i="154"/>
  <c r="B114" i="154"/>
  <c r="B113" i="154"/>
  <c r="B112" i="154"/>
  <c r="B111" i="154"/>
  <c r="B110" i="154"/>
  <c r="B109" i="154"/>
  <c r="B108" i="154"/>
  <c r="B107" i="154"/>
  <c r="B106" i="154"/>
  <c r="B105" i="154"/>
  <c r="B104" i="154"/>
  <c r="B103" i="154"/>
  <c r="B102" i="154"/>
  <c r="B101" i="154"/>
  <c r="B100" i="154"/>
  <c r="B99" i="154"/>
  <c r="B98" i="154"/>
  <c r="B97" i="154"/>
  <c r="B96" i="154"/>
  <c r="B95" i="154"/>
  <c r="B94" i="154"/>
  <c r="B93" i="154"/>
  <c r="B92" i="154"/>
  <c r="B91" i="154"/>
  <c r="B90" i="154"/>
  <c r="B89" i="154"/>
  <c r="B88" i="154"/>
  <c r="B87" i="154"/>
  <c r="B86" i="154"/>
  <c r="B85" i="154"/>
  <c r="B84" i="154"/>
  <c r="B83" i="154"/>
  <c r="B82" i="154"/>
  <c r="B81" i="154"/>
  <c r="B80" i="154"/>
  <c r="B79" i="154"/>
  <c r="B78" i="154"/>
  <c r="B77" i="154"/>
  <c r="B76" i="154"/>
  <c r="B75" i="154"/>
  <c r="B74" i="154"/>
  <c r="B73" i="154"/>
  <c r="B72" i="154"/>
  <c r="B71" i="154"/>
  <c r="B70" i="154"/>
  <c r="B69" i="154"/>
  <c r="B68" i="154"/>
  <c r="B67" i="154"/>
  <c r="B66" i="154"/>
  <c r="B65" i="154"/>
  <c r="B64" i="154"/>
  <c r="B63" i="154"/>
  <c r="B62" i="154"/>
  <c r="B61" i="154"/>
  <c r="B60" i="154"/>
  <c r="B59" i="154"/>
  <c r="B58" i="154"/>
  <c r="B57" i="154"/>
  <c r="B56" i="154"/>
  <c r="B55" i="154"/>
  <c r="B54" i="154"/>
  <c r="B53" i="154"/>
  <c r="B52" i="154"/>
  <c r="B51" i="154"/>
  <c r="B50" i="154"/>
  <c r="B49" i="154"/>
  <c r="J18" i="127" l="1"/>
  <c r="J17" i="127" s="1"/>
  <c r="AE12" i="127"/>
  <c r="Q17" i="127"/>
  <c r="R17" i="127"/>
  <c r="Z17" i="127"/>
  <c r="K18" i="127"/>
  <c r="K17" i="127" s="1"/>
  <c r="L18" i="127"/>
  <c r="L17" i="127" s="1"/>
  <c r="M18" i="127"/>
  <c r="M17" i="127" s="1"/>
  <c r="N18" i="127"/>
  <c r="N17" i="127" s="1"/>
  <c r="O18" i="127"/>
  <c r="O17" i="127" s="1"/>
  <c r="P18" i="127"/>
  <c r="P17" i="127" s="1"/>
  <c r="Q18" i="127"/>
  <c r="R18" i="127"/>
  <c r="S18" i="127"/>
  <c r="S17" i="127" s="1"/>
  <c r="T18" i="127"/>
  <c r="T17" i="127" s="1"/>
  <c r="U18" i="127"/>
  <c r="U17" i="127" s="1"/>
  <c r="V18" i="127"/>
  <c r="V17" i="127" s="1"/>
  <c r="W18" i="127"/>
  <c r="W17" i="127" s="1"/>
  <c r="X18" i="127"/>
  <c r="X17" i="127" s="1"/>
  <c r="Y18" i="127"/>
  <c r="Y17" i="127" s="1"/>
  <c r="Z18" i="127"/>
  <c r="AA18" i="127"/>
  <c r="AA17" i="127" s="1"/>
  <c r="AB18" i="127"/>
  <c r="AB17" i="127" s="1"/>
  <c r="AC18" i="127"/>
  <c r="AC17" i="127" s="1"/>
  <c r="AD18" i="127"/>
  <c r="AD17" i="127" s="1"/>
  <c r="J13" i="127"/>
  <c r="J12" i="127"/>
  <c r="B101" i="60" l="1"/>
  <c r="B102" i="60" l="1"/>
  <c r="L27" i="121" l="1"/>
  <c r="M27" i="121"/>
  <c r="N27" i="121"/>
  <c r="O27" i="121"/>
  <c r="P27" i="121"/>
  <c r="Q27" i="121"/>
  <c r="R27" i="121"/>
  <c r="S27" i="121"/>
  <c r="T27" i="121"/>
  <c r="U27" i="121"/>
  <c r="V27" i="121"/>
  <c r="W27" i="121"/>
  <c r="X27" i="121"/>
  <c r="Y27" i="121"/>
  <c r="Z27" i="121"/>
  <c r="AA27" i="121"/>
  <c r="AB27" i="121"/>
  <c r="AC27" i="121"/>
  <c r="AD27" i="121"/>
  <c r="AE27" i="121"/>
  <c r="AF27" i="121"/>
  <c r="AG27" i="121"/>
  <c r="AH27" i="121"/>
  <c r="AI27" i="121"/>
  <c r="AJ27" i="121"/>
  <c r="AK27" i="121"/>
  <c r="B11" i="67" l="1"/>
  <c r="B5" i="67" l="1"/>
  <c r="G82" i="60"/>
  <c r="F82" i="60"/>
  <c r="E82" i="60"/>
  <c r="D82" i="60"/>
  <c r="C82" i="60"/>
  <c r="G81" i="60"/>
  <c r="F81" i="60"/>
  <c r="E81" i="60"/>
  <c r="D81" i="60"/>
  <c r="C81" i="60"/>
  <c r="K1585" i="62"/>
  <c r="K1594" i="62"/>
  <c r="K1601" i="62"/>
  <c r="K1665" i="62"/>
  <c r="K1681" i="62"/>
  <c r="K1690" i="62"/>
  <c r="K1754" i="62"/>
  <c r="K1761" i="62"/>
  <c r="K1777" i="62"/>
  <c r="K1841" i="62"/>
  <c r="K1850" i="62"/>
  <c r="K1857" i="62"/>
  <c r="K1921" i="62"/>
  <c r="K1937" i="62"/>
  <c r="K1946" i="62"/>
  <c r="K2010" i="62"/>
  <c r="K2017" i="62"/>
  <c r="K2033" i="62"/>
  <c r="K2097" i="62"/>
  <c r="K2106" i="62"/>
  <c r="K2113" i="62"/>
  <c r="O38" i="62"/>
  <c r="O37" i="62"/>
  <c r="O36" i="62"/>
  <c r="O35" i="62"/>
  <c r="O34" i="62"/>
  <c r="P34" i="62" s="1"/>
  <c r="O33" i="62"/>
  <c r="P33" i="62" s="1"/>
  <c r="O32" i="62"/>
  <c r="O31" i="62"/>
  <c r="P31" i="62" s="1"/>
  <c r="O30" i="62"/>
  <c r="P30" i="62" s="1"/>
  <c r="O29" i="62"/>
  <c r="P29" i="62" s="1"/>
  <c r="O28" i="62"/>
  <c r="P28" i="62" s="1"/>
  <c r="O27" i="62"/>
  <c r="P27" i="62" s="1"/>
  <c r="O26" i="62"/>
  <c r="P26" i="62" s="1"/>
  <c r="O25" i="62"/>
  <c r="P25" i="62" s="1"/>
  <c r="O24" i="62"/>
  <c r="P24" i="62" s="1"/>
  <c r="O23" i="62"/>
  <c r="P23" i="62" s="1"/>
  <c r="O22" i="62"/>
  <c r="P22" i="62" s="1"/>
  <c r="O21" i="62"/>
  <c r="O20" i="62"/>
  <c r="O19" i="62"/>
  <c r="O18" i="62"/>
  <c r="K1617" i="62" s="1"/>
  <c r="O17" i="62"/>
  <c r="K1602" i="62" s="1"/>
  <c r="J2123" i="62"/>
  <c r="J2122" i="62"/>
  <c r="J2121" i="62"/>
  <c r="J2120" i="62"/>
  <c r="J2119" i="62"/>
  <c r="J2118" i="62"/>
  <c r="J2117" i="62"/>
  <c r="K2117" i="62" s="1"/>
  <c r="J2116" i="62"/>
  <c r="K2116" i="62" s="1"/>
  <c r="J2115" i="62"/>
  <c r="K2115" i="62" s="1"/>
  <c r="J2114" i="62"/>
  <c r="J2113" i="62"/>
  <c r="J2112" i="62"/>
  <c r="J2111" i="62"/>
  <c r="J2110" i="62"/>
  <c r="J2109" i="62"/>
  <c r="K2109" i="62" s="1"/>
  <c r="J2108" i="62"/>
  <c r="K2108" i="62" s="1"/>
  <c r="J2107" i="62"/>
  <c r="K2107" i="62" s="1"/>
  <c r="J2106" i="62"/>
  <c r="J2105" i="62"/>
  <c r="J2104" i="62"/>
  <c r="J2103" i="62"/>
  <c r="J2102" i="62"/>
  <c r="K2102" i="62" s="1"/>
  <c r="J2101" i="62"/>
  <c r="K2101" i="62" s="1"/>
  <c r="J2100" i="62"/>
  <c r="K2100" i="62" s="1"/>
  <c r="J2099" i="62"/>
  <c r="K2099" i="62" s="1"/>
  <c r="J2098" i="62"/>
  <c r="J2097" i="62"/>
  <c r="J2096" i="62"/>
  <c r="J2095" i="62"/>
  <c r="J2094" i="62"/>
  <c r="J2093" i="62"/>
  <c r="K2093" i="62" s="1"/>
  <c r="J2092" i="62"/>
  <c r="K2092" i="62" s="1"/>
  <c r="J2091" i="62"/>
  <c r="K2091" i="62" s="1"/>
  <c r="J2090" i="62"/>
  <c r="J2089" i="62"/>
  <c r="J2088" i="62"/>
  <c r="J2087" i="62"/>
  <c r="J2086" i="62"/>
  <c r="J2085" i="62"/>
  <c r="K2085" i="62" s="1"/>
  <c r="J2084" i="62"/>
  <c r="K2084" i="62" s="1"/>
  <c r="J2083" i="62"/>
  <c r="K2083" i="62" s="1"/>
  <c r="J2082" i="62"/>
  <c r="J2081" i="62"/>
  <c r="J2080" i="62"/>
  <c r="J2079" i="62"/>
  <c r="J2078" i="62"/>
  <c r="J2077" i="62"/>
  <c r="K2077" i="62" s="1"/>
  <c r="J2076" i="62"/>
  <c r="K2076" i="62" s="1"/>
  <c r="J2075" i="62"/>
  <c r="K2075" i="62" s="1"/>
  <c r="J2074" i="62"/>
  <c r="J2073" i="62"/>
  <c r="J2072" i="62"/>
  <c r="J2071" i="62"/>
  <c r="J2070" i="62"/>
  <c r="J2069" i="62"/>
  <c r="K2069" i="62" s="1"/>
  <c r="J2068" i="62"/>
  <c r="K2068" i="62" s="1"/>
  <c r="J2067" i="62"/>
  <c r="K2067" i="62" s="1"/>
  <c r="J2066" i="62"/>
  <c r="J2065" i="62"/>
  <c r="J2064" i="62"/>
  <c r="J2063" i="62"/>
  <c r="J2062" i="62"/>
  <c r="J2061" i="62"/>
  <c r="K2061" i="62" s="1"/>
  <c r="J2060" i="62"/>
  <c r="K2060" i="62" s="1"/>
  <c r="J2059" i="62"/>
  <c r="K2059" i="62" s="1"/>
  <c r="J2058" i="62"/>
  <c r="J2057" i="62"/>
  <c r="J2056" i="62"/>
  <c r="J2055" i="62"/>
  <c r="J2054" i="62"/>
  <c r="J2053" i="62"/>
  <c r="K2053" i="62" s="1"/>
  <c r="J2052" i="62"/>
  <c r="K2052" i="62" s="1"/>
  <c r="J2051" i="62"/>
  <c r="K2051" i="62" s="1"/>
  <c r="J2050" i="62"/>
  <c r="J2049" i="62"/>
  <c r="J2048" i="62"/>
  <c r="J2047" i="62"/>
  <c r="J2046" i="62"/>
  <c r="J2045" i="62"/>
  <c r="K2045" i="62" s="1"/>
  <c r="J2044" i="62"/>
  <c r="K2044" i="62" s="1"/>
  <c r="J2043" i="62"/>
  <c r="K2043" i="62" s="1"/>
  <c r="J2042" i="62"/>
  <c r="J2041" i="62"/>
  <c r="J2040" i="62"/>
  <c r="J2039" i="62"/>
  <c r="J2038" i="62"/>
  <c r="J2037" i="62"/>
  <c r="K2037" i="62" s="1"/>
  <c r="J2036" i="62"/>
  <c r="K2036" i="62" s="1"/>
  <c r="J2035" i="62"/>
  <c r="K2035" i="62" s="1"/>
  <c r="J2034" i="62"/>
  <c r="J2033" i="62"/>
  <c r="J2032" i="62"/>
  <c r="J2031" i="62"/>
  <c r="J2030" i="62"/>
  <c r="J2029" i="62"/>
  <c r="K2029" i="62" s="1"/>
  <c r="J2028" i="62"/>
  <c r="K2028" i="62" s="1"/>
  <c r="J2027" i="62"/>
  <c r="K2027" i="62" s="1"/>
  <c r="J2026" i="62"/>
  <c r="J2025" i="62"/>
  <c r="J2024" i="62"/>
  <c r="J2023" i="62"/>
  <c r="J2022" i="62"/>
  <c r="J2021" i="62"/>
  <c r="K2021" i="62" s="1"/>
  <c r="J2020" i="62"/>
  <c r="K2020" i="62" s="1"/>
  <c r="J2019" i="62"/>
  <c r="K2019" i="62" s="1"/>
  <c r="J2018" i="62"/>
  <c r="J2017" i="62"/>
  <c r="J2016" i="62"/>
  <c r="J2015" i="62"/>
  <c r="J2014" i="62"/>
  <c r="J2013" i="62"/>
  <c r="K2013" i="62" s="1"/>
  <c r="J2012" i="62"/>
  <c r="K2012" i="62" s="1"/>
  <c r="J2011" i="62"/>
  <c r="K2011" i="62" s="1"/>
  <c r="J2010" i="62"/>
  <c r="J2009" i="62"/>
  <c r="J2008" i="62"/>
  <c r="J2007" i="62"/>
  <c r="J2006" i="62"/>
  <c r="J2005" i="62"/>
  <c r="K2005" i="62" s="1"/>
  <c r="J2004" i="62"/>
  <c r="K2004" i="62" s="1"/>
  <c r="J2003" i="62"/>
  <c r="K2003" i="62" s="1"/>
  <c r="J2002" i="62"/>
  <c r="J2001" i="62"/>
  <c r="J2000" i="62"/>
  <c r="J1999" i="62"/>
  <c r="J1998" i="62"/>
  <c r="J1997" i="62"/>
  <c r="K1997" i="62" s="1"/>
  <c r="J1996" i="62"/>
  <c r="K1996" i="62" s="1"/>
  <c r="J1995" i="62"/>
  <c r="K1995" i="62" s="1"/>
  <c r="J1994" i="62"/>
  <c r="J1993" i="62"/>
  <c r="J1992" i="62"/>
  <c r="J1991" i="62"/>
  <c r="J1990" i="62"/>
  <c r="J1989" i="62"/>
  <c r="K1989" i="62" s="1"/>
  <c r="J1988" i="62"/>
  <c r="K1988" i="62" s="1"/>
  <c r="J1987" i="62"/>
  <c r="K1987" i="62" s="1"/>
  <c r="J1986" i="62"/>
  <c r="J1985" i="62"/>
  <c r="J1984" i="62"/>
  <c r="J1983" i="62"/>
  <c r="J1982" i="62"/>
  <c r="J1981" i="62"/>
  <c r="K1981" i="62" s="1"/>
  <c r="J1980" i="62"/>
  <c r="K1980" i="62" s="1"/>
  <c r="J1979" i="62"/>
  <c r="K1979" i="62" s="1"/>
  <c r="J1978" i="62"/>
  <c r="J1977" i="62"/>
  <c r="J1976" i="62"/>
  <c r="J1975" i="62"/>
  <c r="J1974" i="62"/>
  <c r="J1973" i="62"/>
  <c r="K1973" i="62" s="1"/>
  <c r="J1972" i="62"/>
  <c r="K1972" i="62" s="1"/>
  <c r="J1971" i="62"/>
  <c r="K1971" i="62" s="1"/>
  <c r="J1970" i="62"/>
  <c r="J1969" i="62"/>
  <c r="J1968" i="62"/>
  <c r="J1967" i="62"/>
  <c r="J1966" i="62"/>
  <c r="J1965" i="62"/>
  <c r="K1965" i="62" s="1"/>
  <c r="J1964" i="62"/>
  <c r="K1964" i="62" s="1"/>
  <c r="J1963" i="62"/>
  <c r="K1963" i="62" s="1"/>
  <c r="J1962" i="62"/>
  <c r="J1961" i="62"/>
  <c r="J1960" i="62"/>
  <c r="K1960" i="62" s="1"/>
  <c r="J1959" i="62"/>
  <c r="J1958" i="62"/>
  <c r="J1957" i="62"/>
  <c r="K1957" i="62" s="1"/>
  <c r="J1956" i="62"/>
  <c r="K1956" i="62" s="1"/>
  <c r="J1955" i="62"/>
  <c r="K1955" i="62" s="1"/>
  <c r="J1954" i="62"/>
  <c r="J1953" i="62"/>
  <c r="J1952" i="62"/>
  <c r="J1951" i="62"/>
  <c r="J1950" i="62"/>
  <c r="J1949" i="62"/>
  <c r="K1949" i="62" s="1"/>
  <c r="J1948" i="62"/>
  <c r="K1948" i="62" s="1"/>
  <c r="J1947" i="62"/>
  <c r="K1947" i="62" s="1"/>
  <c r="J1946" i="62"/>
  <c r="J1945" i="62"/>
  <c r="J1944" i="62"/>
  <c r="J1943" i="62"/>
  <c r="J1942" i="62"/>
  <c r="J1941" i="62"/>
  <c r="K1941" i="62" s="1"/>
  <c r="J1940" i="62"/>
  <c r="K1940" i="62" s="1"/>
  <c r="J1939" i="62"/>
  <c r="K1939" i="62" s="1"/>
  <c r="J1938" i="62"/>
  <c r="J1937" i="62"/>
  <c r="J1936" i="62"/>
  <c r="J1935" i="62"/>
  <c r="J1934" i="62"/>
  <c r="J1933" i="62"/>
  <c r="K1933" i="62" s="1"/>
  <c r="J1932" i="62"/>
  <c r="K1932" i="62" s="1"/>
  <c r="J1931" i="62"/>
  <c r="K1931" i="62" s="1"/>
  <c r="J1930" i="62"/>
  <c r="J1929" i="62"/>
  <c r="J1928" i="62"/>
  <c r="J1927" i="62"/>
  <c r="J1926" i="62"/>
  <c r="K1926" i="62" s="1"/>
  <c r="J1925" i="62"/>
  <c r="K1925" i="62" s="1"/>
  <c r="J1924" i="62"/>
  <c r="K1924" i="62" s="1"/>
  <c r="J1923" i="62"/>
  <c r="K1923" i="62" s="1"/>
  <c r="J1922" i="62"/>
  <c r="J1921" i="62"/>
  <c r="J1920" i="62"/>
  <c r="J1919" i="62"/>
  <c r="J1918" i="62"/>
  <c r="K1918" i="62" s="1"/>
  <c r="J1917" i="62"/>
  <c r="K1917" i="62" s="1"/>
  <c r="J1916" i="62"/>
  <c r="K1916" i="62" s="1"/>
  <c r="J1915" i="62"/>
  <c r="K1915" i="62" s="1"/>
  <c r="J1914" i="62"/>
  <c r="J1913" i="62"/>
  <c r="J1912" i="62"/>
  <c r="J1911" i="62"/>
  <c r="J1910" i="62"/>
  <c r="K1910" i="62" s="1"/>
  <c r="J1909" i="62"/>
  <c r="K1909" i="62" s="1"/>
  <c r="J1908" i="62"/>
  <c r="K1908" i="62" s="1"/>
  <c r="J1907" i="62"/>
  <c r="K1907" i="62" s="1"/>
  <c r="J1906" i="62"/>
  <c r="J1905" i="62"/>
  <c r="J1904" i="62"/>
  <c r="J1903" i="62"/>
  <c r="J1902" i="62"/>
  <c r="K1902" i="62" s="1"/>
  <c r="J1901" i="62"/>
  <c r="K1901" i="62" s="1"/>
  <c r="J1900" i="62"/>
  <c r="K1900" i="62" s="1"/>
  <c r="J1899" i="62"/>
  <c r="K1899" i="62" s="1"/>
  <c r="J1898" i="62"/>
  <c r="J1897" i="62"/>
  <c r="J1896" i="62"/>
  <c r="K1896" i="62" s="1"/>
  <c r="J1895" i="62"/>
  <c r="J1894" i="62"/>
  <c r="K1894" i="62" s="1"/>
  <c r="J1893" i="62"/>
  <c r="K1893" i="62" s="1"/>
  <c r="J1892" i="62"/>
  <c r="K1892" i="62" s="1"/>
  <c r="J1891" i="62"/>
  <c r="K1891" i="62" s="1"/>
  <c r="J1890" i="62"/>
  <c r="J1889" i="62"/>
  <c r="J1888" i="62"/>
  <c r="J1887" i="62"/>
  <c r="J1886" i="62"/>
  <c r="K1886" i="62" s="1"/>
  <c r="J1885" i="62"/>
  <c r="K1885" i="62" s="1"/>
  <c r="J1884" i="62"/>
  <c r="K1884" i="62" s="1"/>
  <c r="J1883" i="62"/>
  <c r="K1883" i="62" s="1"/>
  <c r="J1882" i="62"/>
  <c r="J1881" i="62"/>
  <c r="J1880" i="62"/>
  <c r="J1879" i="62"/>
  <c r="J1878" i="62"/>
  <c r="K1878" i="62" s="1"/>
  <c r="J1877" i="62"/>
  <c r="K1877" i="62" s="1"/>
  <c r="J1876" i="62"/>
  <c r="K1876" i="62" s="1"/>
  <c r="J1875" i="62"/>
  <c r="K1875" i="62" s="1"/>
  <c r="J1874" i="62"/>
  <c r="J1873" i="62"/>
  <c r="J1872" i="62"/>
  <c r="J1871" i="62"/>
  <c r="J1870" i="62"/>
  <c r="K1870" i="62" s="1"/>
  <c r="J1869" i="62"/>
  <c r="K1869" i="62" s="1"/>
  <c r="J1868" i="62"/>
  <c r="K1868" i="62" s="1"/>
  <c r="J1867" i="62"/>
  <c r="K1867" i="62" s="1"/>
  <c r="J1866" i="62"/>
  <c r="J1865" i="62"/>
  <c r="J1864" i="62"/>
  <c r="K1864" i="62" s="1"/>
  <c r="J1863" i="62"/>
  <c r="K1863" i="62" s="1"/>
  <c r="J1862" i="62"/>
  <c r="K1862" i="62" s="1"/>
  <c r="J1861" i="62"/>
  <c r="K1861" i="62" s="1"/>
  <c r="J1860" i="62"/>
  <c r="K1860" i="62" s="1"/>
  <c r="J1859" i="62"/>
  <c r="K1859" i="62" s="1"/>
  <c r="J1858" i="62"/>
  <c r="J1857" i="62"/>
  <c r="J1856" i="62"/>
  <c r="K1856" i="62" s="1"/>
  <c r="J1855" i="62"/>
  <c r="K1855" i="62" s="1"/>
  <c r="J1854" i="62"/>
  <c r="K1854" i="62" s="1"/>
  <c r="J1853" i="62"/>
  <c r="K1853" i="62" s="1"/>
  <c r="J1852" i="62"/>
  <c r="K1852" i="62" s="1"/>
  <c r="J1851" i="62"/>
  <c r="K1851" i="62" s="1"/>
  <c r="J1850" i="62"/>
  <c r="J1849" i="62"/>
  <c r="J1848" i="62"/>
  <c r="K1848" i="62" s="1"/>
  <c r="J1847" i="62"/>
  <c r="K1847" i="62" s="1"/>
  <c r="J1846" i="62"/>
  <c r="K1846" i="62" s="1"/>
  <c r="J1845" i="62"/>
  <c r="K1845" i="62" s="1"/>
  <c r="J1844" i="62"/>
  <c r="K1844" i="62" s="1"/>
  <c r="J1843" i="62"/>
  <c r="K1843" i="62" s="1"/>
  <c r="J1842" i="62"/>
  <c r="J1841" i="62"/>
  <c r="J1840" i="62"/>
  <c r="K1840" i="62" s="1"/>
  <c r="J1839" i="62"/>
  <c r="K1839" i="62" s="1"/>
  <c r="J1838" i="62"/>
  <c r="K1838" i="62" s="1"/>
  <c r="J1837" i="62"/>
  <c r="K1837" i="62" s="1"/>
  <c r="J1836" i="62"/>
  <c r="K1836" i="62" s="1"/>
  <c r="J1835" i="62"/>
  <c r="K1835" i="62" s="1"/>
  <c r="J1834" i="62"/>
  <c r="J1833" i="62"/>
  <c r="J1832" i="62"/>
  <c r="K1832" i="62" s="1"/>
  <c r="J1831" i="62"/>
  <c r="K1831" i="62" s="1"/>
  <c r="J1830" i="62"/>
  <c r="K1830" i="62" s="1"/>
  <c r="J1829" i="62"/>
  <c r="K1829" i="62" s="1"/>
  <c r="J1828" i="62"/>
  <c r="K1828" i="62" s="1"/>
  <c r="J1827" i="62"/>
  <c r="K1827" i="62" s="1"/>
  <c r="J1826" i="62"/>
  <c r="J1825" i="62"/>
  <c r="J1824" i="62"/>
  <c r="K1824" i="62" s="1"/>
  <c r="J1823" i="62"/>
  <c r="K1823" i="62" s="1"/>
  <c r="J1822" i="62"/>
  <c r="K1822" i="62" s="1"/>
  <c r="J1821" i="62"/>
  <c r="K1821" i="62" s="1"/>
  <c r="J1820" i="62"/>
  <c r="K1820" i="62" s="1"/>
  <c r="J1819" i="62"/>
  <c r="K1819" i="62" s="1"/>
  <c r="J1818" i="62"/>
  <c r="J1817" i="62"/>
  <c r="J1816" i="62"/>
  <c r="K1816" i="62" s="1"/>
  <c r="J1815" i="62"/>
  <c r="K1815" i="62" s="1"/>
  <c r="J1814" i="62"/>
  <c r="K1814" i="62" s="1"/>
  <c r="J1813" i="62"/>
  <c r="K1813" i="62" s="1"/>
  <c r="J1812" i="62"/>
  <c r="K1812" i="62" s="1"/>
  <c r="J1811" i="62"/>
  <c r="K1811" i="62" s="1"/>
  <c r="J1810" i="62"/>
  <c r="J1809" i="62"/>
  <c r="J1808" i="62"/>
  <c r="K1808" i="62" s="1"/>
  <c r="J1807" i="62"/>
  <c r="K1807" i="62" s="1"/>
  <c r="J1806" i="62"/>
  <c r="K1806" i="62" s="1"/>
  <c r="J1805" i="62"/>
  <c r="K1805" i="62" s="1"/>
  <c r="J1804" i="62"/>
  <c r="K1804" i="62" s="1"/>
  <c r="J1803" i="62"/>
  <c r="K1803" i="62" s="1"/>
  <c r="J1802" i="62"/>
  <c r="J1801" i="62"/>
  <c r="J1800" i="62"/>
  <c r="K1800" i="62" s="1"/>
  <c r="J1799" i="62"/>
  <c r="K1799" i="62" s="1"/>
  <c r="J1798" i="62"/>
  <c r="K1798" i="62" s="1"/>
  <c r="J1797" i="62"/>
  <c r="K1797" i="62" s="1"/>
  <c r="J1796" i="62"/>
  <c r="K1796" i="62" s="1"/>
  <c r="J1795" i="62"/>
  <c r="K1795" i="62" s="1"/>
  <c r="J1794" i="62"/>
  <c r="J1793" i="62"/>
  <c r="J1792" i="62"/>
  <c r="K1792" i="62" s="1"/>
  <c r="J1791" i="62"/>
  <c r="K1791" i="62" s="1"/>
  <c r="J1790" i="62"/>
  <c r="K1790" i="62" s="1"/>
  <c r="J1789" i="62"/>
  <c r="K1789" i="62" s="1"/>
  <c r="J1788" i="62"/>
  <c r="K1788" i="62" s="1"/>
  <c r="J1787" i="62"/>
  <c r="K1787" i="62" s="1"/>
  <c r="J1786" i="62"/>
  <c r="J1785" i="62"/>
  <c r="J1784" i="62"/>
  <c r="K1784" i="62" s="1"/>
  <c r="J1783" i="62"/>
  <c r="K1783" i="62" s="1"/>
  <c r="J1782" i="62"/>
  <c r="K1782" i="62" s="1"/>
  <c r="J1781" i="62"/>
  <c r="K1781" i="62" s="1"/>
  <c r="J1780" i="62"/>
  <c r="K1780" i="62" s="1"/>
  <c r="J1779" i="62"/>
  <c r="K1779" i="62" s="1"/>
  <c r="J1778" i="62"/>
  <c r="J1777" i="62"/>
  <c r="J1776" i="62"/>
  <c r="K1776" i="62" s="1"/>
  <c r="J1775" i="62"/>
  <c r="K1775" i="62" s="1"/>
  <c r="J1774" i="62"/>
  <c r="K1774" i="62" s="1"/>
  <c r="J1773" i="62"/>
  <c r="K1773" i="62" s="1"/>
  <c r="J1772" i="62"/>
  <c r="K1772" i="62" s="1"/>
  <c r="J1771" i="62"/>
  <c r="K1771" i="62" s="1"/>
  <c r="J1770" i="62"/>
  <c r="J1769" i="62"/>
  <c r="J1768" i="62"/>
  <c r="K1768" i="62" s="1"/>
  <c r="J1767" i="62"/>
  <c r="K1767" i="62" s="1"/>
  <c r="J1766" i="62"/>
  <c r="K1766" i="62" s="1"/>
  <c r="J1765" i="62"/>
  <c r="K1765" i="62" s="1"/>
  <c r="J1764" i="62"/>
  <c r="K1764" i="62" s="1"/>
  <c r="J1763" i="62"/>
  <c r="K1763" i="62" s="1"/>
  <c r="J1762" i="62"/>
  <c r="J1761" i="62"/>
  <c r="J1760" i="62"/>
  <c r="K1760" i="62" s="1"/>
  <c r="J1759" i="62"/>
  <c r="K1759" i="62" s="1"/>
  <c r="J1758" i="62"/>
  <c r="K1758" i="62" s="1"/>
  <c r="J1757" i="62"/>
  <c r="K1757" i="62" s="1"/>
  <c r="J1756" i="62"/>
  <c r="K1756" i="62" s="1"/>
  <c r="J1755" i="62"/>
  <c r="K1755" i="62" s="1"/>
  <c r="J1754" i="62"/>
  <c r="J1753" i="62"/>
  <c r="J1752" i="62"/>
  <c r="K1752" i="62" s="1"/>
  <c r="J1751" i="62"/>
  <c r="K1751" i="62" s="1"/>
  <c r="J1750" i="62"/>
  <c r="K1750" i="62" s="1"/>
  <c r="J1749" i="62"/>
  <c r="K1749" i="62" s="1"/>
  <c r="J1748" i="62"/>
  <c r="K1748" i="62" s="1"/>
  <c r="J1747" i="62"/>
  <c r="K1747" i="62" s="1"/>
  <c r="J1746" i="62"/>
  <c r="J1745" i="62"/>
  <c r="J1744" i="62"/>
  <c r="K1744" i="62" s="1"/>
  <c r="J1743" i="62"/>
  <c r="K1743" i="62" s="1"/>
  <c r="J1742" i="62"/>
  <c r="K1742" i="62" s="1"/>
  <c r="J1741" i="62"/>
  <c r="K1741" i="62" s="1"/>
  <c r="J1740" i="62"/>
  <c r="K1740" i="62" s="1"/>
  <c r="J1739" i="62"/>
  <c r="K1739" i="62" s="1"/>
  <c r="J1738" i="62"/>
  <c r="J1737" i="62"/>
  <c r="J1736" i="62"/>
  <c r="K1736" i="62" s="1"/>
  <c r="J1735" i="62"/>
  <c r="K1735" i="62" s="1"/>
  <c r="J1734" i="62"/>
  <c r="K1734" i="62" s="1"/>
  <c r="J1733" i="62"/>
  <c r="K1733" i="62" s="1"/>
  <c r="J1732" i="62"/>
  <c r="K1732" i="62" s="1"/>
  <c r="J1731" i="62"/>
  <c r="K1731" i="62" s="1"/>
  <c r="J1730" i="62"/>
  <c r="J1729" i="62"/>
  <c r="J1728" i="62"/>
  <c r="K1728" i="62" s="1"/>
  <c r="J1727" i="62"/>
  <c r="K1727" i="62" s="1"/>
  <c r="J1726" i="62"/>
  <c r="K1726" i="62" s="1"/>
  <c r="J1725" i="62"/>
  <c r="K1725" i="62" s="1"/>
  <c r="J1724" i="62"/>
  <c r="K1724" i="62" s="1"/>
  <c r="J1723" i="62"/>
  <c r="K1723" i="62" s="1"/>
  <c r="J1722" i="62"/>
  <c r="J1721" i="62"/>
  <c r="J1720" i="62"/>
  <c r="K1720" i="62" s="1"/>
  <c r="J1719" i="62"/>
  <c r="K1719" i="62" s="1"/>
  <c r="J1718" i="62"/>
  <c r="K1718" i="62" s="1"/>
  <c r="J1717" i="62"/>
  <c r="K1717" i="62" s="1"/>
  <c r="J1716" i="62"/>
  <c r="K1716" i="62" s="1"/>
  <c r="J1715" i="62"/>
  <c r="K1715" i="62" s="1"/>
  <c r="J1714" i="62"/>
  <c r="J1713" i="62"/>
  <c r="J1712" i="62"/>
  <c r="K1712" i="62" s="1"/>
  <c r="J1711" i="62"/>
  <c r="K1711" i="62" s="1"/>
  <c r="J1710" i="62"/>
  <c r="K1710" i="62" s="1"/>
  <c r="J1709" i="62"/>
  <c r="K1709" i="62" s="1"/>
  <c r="J1708" i="62"/>
  <c r="K1708" i="62" s="1"/>
  <c r="J1707" i="62"/>
  <c r="K1707" i="62" s="1"/>
  <c r="J1706" i="62"/>
  <c r="J1705" i="62"/>
  <c r="J1704" i="62"/>
  <c r="K1704" i="62" s="1"/>
  <c r="J1703" i="62"/>
  <c r="K1703" i="62" s="1"/>
  <c r="J1702" i="62"/>
  <c r="K1702" i="62" s="1"/>
  <c r="J1701" i="62"/>
  <c r="K1701" i="62" s="1"/>
  <c r="J1700" i="62"/>
  <c r="K1700" i="62" s="1"/>
  <c r="J1699" i="62"/>
  <c r="K1699" i="62" s="1"/>
  <c r="J1698" i="62"/>
  <c r="J1697" i="62"/>
  <c r="J1696" i="62"/>
  <c r="K1696" i="62" s="1"/>
  <c r="J1695" i="62"/>
  <c r="K1695" i="62" s="1"/>
  <c r="J1694" i="62"/>
  <c r="K1694" i="62" s="1"/>
  <c r="J1693" i="62"/>
  <c r="K1693" i="62" s="1"/>
  <c r="J1692" i="62"/>
  <c r="K1692" i="62" s="1"/>
  <c r="J1691" i="62"/>
  <c r="K1691" i="62" s="1"/>
  <c r="J1690" i="62"/>
  <c r="J1689" i="62"/>
  <c r="J1688" i="62"/>
  <c r="K1688" i="62" s="1"/>
  <c r="J1687" i="62"/>
  <c r="K1687" i="62" s="1"/>
  <c r="J1686" i="62"/>
  <c r="K1686" i="62" s="1"/>
  <c r="J1685" i="62"/>
  <c r="K1685" i="62" s="1"/>
  <c r="J1684" i="62"/>
  <c r="K1684" i="62" s="1"/>
  <c r="J1683" i="62"/>
  <c r="K1683" i="62" s="1"/>
  <c r="J1682" i="62"/>
  <c r="J1681" i="62"/>
  <c r="J1680" i="62"/>
  <c r="K1680" i="62" s="1"/>
  <c r="J1679" i="62"/>
  <c r="K1679" i="62" s="1"/>
  <c r="J1678" i="62"/>
  <c r="K1678" i="62" s="1"/>
  <c r="J1677" i="62"/>
  <c r="K1677" i="62" s="1"/>
  <c r="J1676" i="62"/>
  <c r="K1676" i="62" s="1"/>
  <c r="J1675" i="62"/>
  <c r="K1675" i="62" s="1"/>
  <c r="J1674" i="62"/>
  <c r="J1673" i="62"/>
  <c r="J1672" i="62"/>
  <c r="K1672" i="62" s="1"/>
  <c r="J1671" i="62"/>
  <c r="K1671" i="62" s="1"/>
  <c r="J1670" i="62"/>
  <c r="K1670" i="62" s="1"/>
  <c r="J1669" i="62"/>
  <c r="K1669" i="62" s="1"/>
  <c r="J1668" i="62"/>
  <c r="K1668" i="62" s="1"/>
  <c r="J1667" i="62"/>
  <c r="K1667" i="62" s="1"/>
  <c r="J1666" i="62"/>
  <c r="J1665" i="62"/>
  <c r="J1664" i="62"/>
  <c r="K1664" i="62" s="1"/>
  <c r="J1663" i="62"/>
  <c r="K1663" i="62" s="1"/>
  <c r="J1662" i="62"/>
  <c r="K1662" i="62" s="1"/>
  <c r="J1661" i="62"/>
  <c r="K1661" i="62" s="1"/>
  <c r="J1660" i="62"/>
  <c r="K1660" i="62" s="1"/>
  <c r="J1659" i="62"/>
  <c r="K1659" i="62" s="1"/>
  <c r="J1658" i="62"/>
  <c r="J1657" i="62"/>
  <c r="J1656" i="62"/>
  <c r="K1656" i="62" s="1"/>
  <c r="J1655" i="62"/>
  <c r="K1655" i="62" s="1"/>
  <c r="J1654" i="62"/>
  <c r="K1654" i="62" s="1"/>
  <c r="J1653" i="62"/>
  <c r="K1653" i="62" s="1"/>
  <c r="J1652" i="62"/>
  <c r="K1652" i="62" s="1"/>
  <c r="J1651" i="62"/>
  <c r="K1651" i="62" s="1"/>
  <c r="J1650" i="62"/>
  <c r="J1649" i="62"/>
  <c r="J1648" i="62"/>
  <c r="K1648" i="62" s="1"/>
  <c r="J1647" i="62"/>
  <c r="K1647" i="62" s="1"/>
  <c r="J1646" i="62"/>
  <c r="K1646" i="62" s="1"/>
  <c r="J1645" i="62"/>
  <c r="K1645" i="62" s="1"/>
  <c r="J1644" i="62"/>
  <c r="K1644" i="62" s="1"/>
  <c r="J1643" i="62"/>
  <c r="K1643" i="62" s="1"/>
  <c r="J1642" i="62"/>
  <c r="J1641" i="62"/>
  <c r="J1640" i="62"/>
  <c r="K1640" i="62" s="1"/>
  <c r="J1639" i="62"/>
  <c r="K1639" i="62" s="1"/>
  <c r="J1638" i="62"/>
  <c r="K1638" i="62" s="1"/>
  <c r="J1637" i="62"/>
  <c r="K1637" i="62" s="1"/>
  <c r="J1636" i="62"/>
  <c r="K1636" i="62" s="1"/>
  <c r="J1635" i="62"/>
  <c r="K1635" i="62" s="1"/>
  <c r="J1634" i="62"/>
  <c r="J1633" i="62"/>
  <c r="J1632" i="62"/>
  <c r="K1632" i="62" s="1"/>
  <c r="J1631" i="62"/>
  <c r="K1631" i="62" s="1"/>
  <c r="J1630" i="62"/>
  <c r="K1630" i="62" s="1"/>
  <c r="J1629" i="62"/>
  <c r="K1629" i="62" s="1"/>
  <c r="J1628" i="62"/>
  <c r="K1628" i="62" s="1"/>
  <c r="J1627" i="62"/>
  <c r="K1627" i="62" s="1"/>
  <c r="J1626" i="62"/>
  <c r="J1625" i="62"/>
  <c r="J1624" i="62"/>
  <c r="K1624" i="62" s="1"/>
  <c r="J1623" i="62"/>
  <c r="K1623" i="62" s="1"/>
  <c r="J1622" i="62"/>
  <c r="K1622" i="62" s="1"/>
  <c r="J1621" i="62"/>
  <c r="K1621" i="62" s="1"/>
  <c r="J1620" i="62"/>
  <c r="K1620" i="62" s="1"/>
  <c r="J1619" i="62"/>
  <c r="K1619" i="62" s="1"/>
  <c r="J1618" i="62"/>
  <c r="J1617" i="62"/>
  <c r="J1616" i="62"/>
  <c r="K1616" i="62" s="1"/>
  <c r="J1615" i="62"/>
  <c r="K1615" i="62" s="1"/>
  <c r="J1614" i="62"/>
  <c r="K1614" i="62" s="1"/>
  <c r="J1613" i="62"/>
  <c r="K1613" i="62" s="1"/>
  <c r="J1612" i="62"/>
  <c r="K1612" i="62" s="1"/>
  <c r="J1611" i="62"/>
  <c r="K1611" i="62" s="1"/>
  <c r="J1610" i="62"/>
  <c r="J1609" i="62"/>
  <c r="J1608" i="62"/>
  <c r="K1608" i="62" s="1"/>
  <c r="J1607" i="62"/>
  <c r="K1607" i="62" s="1"/>
  <c r="J1606" i="62"/>
  <c r="K1606" i="62" s="1"/>
  <c r="J1605" i="62"/>
  <c r="K1605" i="62" s="1"/>
  <c r="J1604" i="62"/>
  <c r="K1604" i="62" s="1"/>
  <c r="J1603" i="62"/>
  <c r="K1603" i="62" s="1"/>
  <c r="J1602" i="62"/>
  <c r="J1601" i="62"/>
  <c r="J1600" i="62"/>
  <c r="K1600" i="62" s="1"/>
  <c r="J1599" i="62"/>
  <c r="K1599" i="62" s="1"/>
  <c r="J1598" i="62"/>
  <c r="K1598" i="62" s="1"/>
  <c r="J1597" i="62"/>
  <c r="K1597" i="62" s="1"/>
  <c r="J1596" i="62"/>
  <c r="K1596" i="62" s="1"/>
  <c r="J1595" i="62"/>
  <c r="K1595" i="62" s="1"/>
  <c r="J1594" i="62"/>
  <c r="J1593" i="62"/>
  <c r="J1592" i="62"/>
  <c r="K1592" i="62" s="1"/>
  <c r="J1591" i="62"/>
  <c r="K1591" i="62" s="1"/>
  <c r="J1590" i="62"/>
  <c r="K1590" i="62" s="1"/>
  <c r="J1589" i="62"/>
  <c r="K1589" i="62" s="1"/>
  <c r="J1588" i="62"/>
  <c r="K1588" i="62" s="1"/>
  <c r="J1587" i="62"/>
  <c r="K1587" i="62" s="1"/>
  <c r="J1586" i="62"/>
  <c r="K1586" i="62" s="1"/>
  <c r="J1585" i="62"/>
  <c r="J1584" i="62"/>
  <c r="K1584" i="62" s="1"/>
  <c r="J1583" i="62"/>
  <c r="K1583" i="62" s="1"/>
  <c r="J1582" i="62"/>
  <c r="K1582" i="62" s="1"/>
  <c r="J1581" i="62"/>
  <c r="K1581" i="62" s="1"/>
  <c r="J1580" i="62"/>
  <c r="K1580" i="62" s="1"/>
  <c r="J1579" i="62"/>
  <c r="K1579" i="62" s="1"/>
  <c r="J1578" i="62"/>
  <c r="K1578" i="62" s="1"/>
  <c r="J1577" i="62"/>
  <c r="J1576" i="62"/>
  <c r="K1576" i="62" s="1"/>
  <c r="J1575" i="62"/>
  <c r="K1575" i="62" s="1"/>
  <c r="J1574" i="62"/>
  <c r="K1574" i="62" s="1"/>
  <c r="J1573" i="62"/>
  <c r="K1573" i="62" s="1"/>
  <c r="J1572" i="62"/>
  <c r="K1572" i="62" s="1"/>
  <c r="J1571" i="62"/>
  <c r="K1571" i="62" s="1"/>
  <c r="J1570" i="62"/>
  <c r="K1570" i="62" s="1"/>
  <c r="J1569" i="62"/>
  <c r="J1568" i="62"/>
  <c r="K1568" i="62" s="1"/>
  <c r="J1567" i="62"/>
  <c r="K1567" i="62" s="1"/>
  <c r="J1566" i="62"/>
  <c r="K1566" i="62" s="1"/>
  <c r="J1565" i="62"/>
  <c r="K1565" i="62" s="1"/>
  <c r="J1564" i="62"/>
  <c r="K1564" i="62" s="1"/>
  <c r="J1563" i="62"/>
  <c r="K1563" i="62" s="1"/>
  <c r="J1562" i="62"/>
  <c r="J1561" i="62"/>
  <c r="J1560" i="62"/>
  <c r="K1560" i="62" s="1"/>
  <c r="J1559" i="62"/>
  <c r="K1559" i="62" s="1"/>
  <c r="J1558" i="62"/>
  <c r="J1557" i="62"/>
  <c r="J1556" i="62"/>
  <c r="K1556" i="62" s="1"/>
  <c r="J1555" i="62"/>
  <c r="K1555" i="62" s="1"/>
  <c r="J1554" i="62"/>
  <c r="K1554" i="62" s="1"/>
  <c r="J1553" i="62"/>
  <c r="J1552" i="62"/>
  <c r="K1552" i="62" s="1"/>
  <c r="J1551" i="62"/>
  <c r="K1551" i="62" s="1"/>
  <c r="J1550" i="62"/>
  <c r="J1549" i="62"/>
  <c r="J1548" i="62"/>
  <c r="K1548" i="62" s="1"/>
  <c r="J1547" i="62"/>
  <c r="K1547" i="62" s="1"/>
  <c r="J1546" i="62"/>
  <c r="K1546" i="62" s="1"/>
  <c r="J1545" i="62"/>
  <c r="J1544" i="62"/>
  <c r="K1544" i="62" s="1"/>
  <c r="J1543" i="62"/>
  <c r="K1543" i="62" s="1"/>
  <c r="J1542" i="62"/>
  <c r="J1541" i="62"/>
  <c r="J1540" i="62"/>
  <c r="K1540" i="62" s="1"/>
  <c r="J1539" i="62"/>
  <c r="K1539" i="62" s="1"/>
  <c r="J1538" i="62"/>
  <c r="K1538" i="62" s="1"/>
  <c r="J1537" i="62"/>
  <c r="J1536" i="62"/>
  <c r="K1536" i="62" s="1"/>
  <c r="J1535" i="62"/>
  <c r="K1535" i="62" s="1"/>
  <c r="J1534" i="62"/>
  <c r="K1534" i="62" s="1"/>
  <c r="J1533" i="62"/>
  <c r="K1533" i="62" s="1"/>
  <c r="J1532" i="62"/>
  <c r="K1532" i="62" s="1"/>
  <c r="J1531" i="62"/>
  <c r="K1531" i="62" s="1"/>
  <c r="J1530" i="62"/>
  <c r="K1530" i="62" s="1"/>
  <c r="J1529" i="62"/>
  <c r="J1528" i="62"/>
  <c r="K1528" i="62" s="1"/>
  <c r="J1527" i="62"/>
  <c r="K1527" i="62" s="1"/>
  <c r="J1526" i="62"/>
  <c r="K1526" i="62" s="1"/>
  <c r="J1525" i="62"/>
  <c r="K1525" i="62" s="1"/>
  <c r="J1524" i="62"/>
  <c r="K1524" i="62" s="1"/>
  <c r="J1523" i="62"/>
  <c r="K1523" i="62" s="1"/>
  <c r="J1522" i="62"/>
  <c r="K1522" i="62" s="1"/>
  <c r="J1521" i="62"/>
  <c r="J1520" i="62"/>
  <c r="K1520" i="62" s="1"/>
  <c r="J1519" i="62"/>
  <c r="K1519" i="62" s="1"/>
  <c r="J1518" i="62"/>
  <c r="K1518" i="62" s="1"/>
  <c r="J1517" i="62"/>
  <c r="K1517" i="62" s="1"/>
  <c r="J1516" i="62"/>
  <c r="K1516" i="62" s="1"/>
  <c r="J1515" i="62"/>
  <c r="K1515" i="62" s="1"/>
  <c r="J1514" i="62"/>
  <c r="K1514" i="62" s="1"/>
  <c r="J1513" i="62"/>
  <c r="K1513" i="62" s="1"/>
  <c r="J1512" i="62"/>
  <c r="K1512" i="62" s="1"/>
  <c r="J1511" i="62"/>
  <c r="K1511" i="62" s="1"/>
  <c r="J1510" i="62"/>
  <c r="K1510" i="62" s="1"/>
  <c r="J1509" i="62"/>
  <c r="K1509" i="62" s="1"/>
  <c r="J1508" i="62"/>
  <c r="K1508" i="62" s="1"/>
  <c r="J1507" i="62"/>
  <c r="K1507" i="62" s="1"/>
  <c r="J1506" i="62"/>
  <c r="K1506" i="62" s="1"/>
  <c r="J1505" i="62"/>
  <c r="K1505" i="62" s="1"/>
  <c r="J1504" i="62"/>
  <c r="K1504" i="62" s="1"/>
  <c r="J1503" i="62"/>
  <c r="K1503" i="62" s="1"/>
  <c r="J1502" i="62"/>
  <c r="K1502" i="62" s="1"/>
  <c r="J1501" i="62"/>
  <c r="K1501" i="62" s="1"/>
  <c r="J1500" i="62"/>
  <c r="K1500" i="62" s="1"/>
  <c r="J1499" i="62"/>
  <c r="K1499" i="62" s="1"/>
  <c r="J1498" i="62"/>
  <c r="K1498" i="62" s="1"/>
  <c r="J1497" i="62"/>
  <c r="K1497" i="62" s="1"/>
  <c r="J1496" i="62"/>
  <c r="K1496" i="62" s="1"/>
  <c r="J1495" i="62"/>
  <c r="K1495" i="62" s="1"/>
  <c r="J1494" i="62"/>
  <c r="K1494" i="62" s="1"/>
  <c r="J1493" i="62"/>
  <c r="K1493" i="62" s="1"/>
  <c r="J1492" i="62"/>
  <c r="K1492" i="62" s="1"/>
  <c r="J1491" i="62"/>
  <c r="K1491" i="62" s="1"/>
  <c r="J1490" i="62"/>
  <c r="K1490" i="62" s="1"/>
  <c r="J1489" i="62"/>
  <c r="K1489" i="62" s="1"/>
  <c r="J1488" i="62"/>
  <c r="K1488" i="62" s="1"/>
  <c r="J1487" i="62"/>
  <c r="K1487" i="62" s="1"/>
  <c r="J1486" i="62"/>
  <c r="K1486" i="62" s="1"/>
  <c r="J1485" i="62"/>
  <c r="K1485" i="62" s="1"/>
  <c r="J1484" i="62"/>
  <c r="K1484" i="62" s="1"/>
  <c r="J1483" i="62"/>
  <c r="K1483" i="62" s="1"/>
  <c r="J1482" i="62"/>
  <c r="K1482" i="62" s="1"/>
  <c r="J1481" i="62"/>
  <c r="K1481" i="62" s="1"/>
  <c r="J1480" i="62"/>
  <c r="K1480" i="62" s="1"/>
  <c r="J1479" i="62"/>
  <c r="K1479" i="62" s="1"/>
  <c r="J1478" i="62"/>
  <c r="K1478" i="62" s="1"/>
  <c r="J1477" i="62"/>
  <c r="K1477" i="62" s="1"/>
  <c r="J1476" i="62"/>
  <c r="K1476" i="62" s="1"/>
  <c r="J1475" i="62"/>
  <c r="K1475" i="62" s="1"/>
  <c r="J1474" i="62"/>
  <c r="K1474" i="62" s="1"/>
  <c r="J1473" i="62"/>
  <c r="K1473" i="62" s="1"/>
  <c r="J1472" i="62"/>
  <c r="K1472" i="62" s="1"/>
  <c r="J1471" i="62"/>
  <c r="K1471" i="62" s="1"/>
  <c r="J1470" i="62"/>
  <c r="K1470" i="62" s="1"/>
  <c r="J1469" i="62"/>
  <c r="K1469" i="62" s="1"/>
  <c r="J1468" i="62"/>
  <c r="K1468" i="62" s="1"/>
  <c r="J1467" i="62"/>
  <c r="K1467" i="62" s="1"/>
  <c r="J1466" i="62"/>
  <c r="K1466" i="62" s="1"/>
  <c r="J1465" i="62"/>
  <c r="K1465" i="62" s="1"/>
  <c r="J1464" i="62"/>
  <c r="K1464" i="62" s="1"/>
  <c r="J1463" i="62"/>
  <c r="K1463" i="62" s="1"/>
  <c r="J1462" i="62"/>
  <c r="K1462" i="62" s="1"/>
  <c r="J1461" i="62"/>
  <c r="K1461" i="62" s="1"/>
  <c r="J1460" i="62"/>
  <c r="K1460" i="62" s="1"/>
  <c r="J1459" i="62"/>
  <c r="K1459" i="62" s="1"/>
  <c r="J1458" i="62"/>
  <c r="K1458" i="62" s="1"/>
  <c r="J1457" i="62"/>
  <c r="K1457" i="62" s="1"/>
  <c r="J1456" i="62"/>
  <c r="K1456" i="62" s="1"/>
  <c r="J1455" i="62"/>
  <c r="K1455" i="62" s="1"/>
  <c r="J1454" i="62"/>
  <c r="K1454" i="62" s="1"/>
  <c r="J1453" i="62"/>
  <c r="K1453" i="62" s="1"/>
  <c r="J1452" i="62"/>
  <c r="K1452" i="62" s="1"/>
  <c r="J1451" i="62"/>
  <c r="K1451" i="62" s="1"/>
  <c r="J1450" i="62"/>
  <c r="K1450" i="62" s="1"/>
  <c r="J1449" i="62"/>
  <c r="K1449" i="62" s="1"/>
  <c r="J1448" i="62"/>
  <c r="K1448" i="62" s="1"/>
  <c r="J1447" i="62"/>
  <c r="K1447" i="62" s="1"/>
  <c r="J1446" i="62"/>
  <c r="K1446" i="62" s="1"/>
  <c r="J1445" i="62"/>
  <c r="K1445" i="62" s="1"/>
  <c r="J1444" i="62"/>
  <c r="K1444" i="62" s="1"/>
  <c r="J1443" i="62"/>
  <c r="K1443" i="62" s="1"/>
  <c r="J1442" i="62"/>
  <c r="K1442" i="62" s="1"/>
  <c r="J1441" i="62"/>
  <c r="K1441" i="62" s="1"/>
  <c r="J1440" i="62"/>
  <c r="K1440" i="62" s="1"/>
  <c r="J1439" i="62"/>
  <c r="K1439" i="62" s="1"/>
  <c r="J1438" i="62"/>
  <c r="K1438" i="62" s="1"/>
  <c r="J1437" i="62"/>
  <c r="K1437" i="62" s="1"/>
  <c r="J1436" i="62"/>
  <c r="K1436" i="62" s="1"/>
  <c r="J1435" i="62"/>
  <c r="K1435" i="62" s="1"/>
  <c r="J1434" i="62"/>
  <c r="K1434" i="62" s="1"/>
  <c r="J1433" i="62"/>
  <c r="K1433" i="62" s="1"/>
  <c r="J1432" i="62"/>
  <c r="K1432" i="62" s="1"/>
  <c r="J1431" i="62"/>
  <c r="K1431" i="62" s="1"/>
  <c r="J1430" i="62"/>
  <c r="K1430" i="62" s="1"/>
  <c r="J1429" i="62"/>
  <c r="K1429" i="62" s="1"/>
  <c r="J1428" i="62"/>
  <c r="K1428" i="62" s="1"/>
  <c r="J1427" i="62"/>
  <c r="K1427" i="62" s="1"/>
  <c r="J1426" i="62"/>
  <c r="K1426" i="62" s="1"/>
  <c r="J1425" i="62"/>
  <c r="K1425" i="62" s="1"/>
  <c r="J1424" i="62"/>
  <c r="K1424" i="62" s="1"/>
  <c r="J1423" i="62"/>
  <c r="K1423" i="62" s="1"/>
  <c r="J1422" i="62"/>
  <c r="K1422" i="62" s="1"/>
  <c r="J1421" i="62"/>
  <c r="K1421" i="62" s="1"/>
  <c r="J1420" i="62"/>
  <c r="K1420" i="62" s="1"/>
  <c r="J1419" i="62"/>
  <c r="K1419" i="62" s="1"/>
  <c r="J1418" i="62"/>
  <c r="K1418" i="62" s="1"/>
  <c r="J1417" i="62"/>
  <c r="K1417" i="62" s="1"/>
  <c r="J1416" i="62"/>
  <c r="K1416" i="62" s="1"/>
  <c r="J1415" i="62"/>
  <c r="K1415" i="62" s="1"/>
  <c r="J1414" i="62"/>
  <c r="K1414" i="62" s="1"/>
  <c r="J1413" i="62"/>
  <c r="K1413" i="62" s="1"/>
  <c r="J1412" i="62"/>
  <c r="K1412" i="62" s="1"/>
  <c r="J1411" i="62"/>
  <c r="K1411" i="62" s="1"/>
  <c r="J1410" i="62"/>
  <c r="K1410" i="62" s="1"/>
  <c r="J1409" i="62"/>
  <c r="K1409" i="62" s="1"/>
  <c r="J1408" i="62"/>
  <c r="K1408" i="62" s="1"/>
  <c r="J1407" i="62"/>
  <c r="K1407" i="62" s="1"/>
  <c r="J1406" i="62"/>
  <c r="K1406" i="62" s="1"/>
  <c r="J1405" i="62"/>
  <c r="K1405" i="62" s="1"/>
  <c r="J1404" i="62"/>
  <c r="K1404" i="62" s="1"/>
  <c r="J1403" i="62"/>
  <c r="K1403" i="62" s="1"/>
  <c r="J1402" i="62"/>
  <c r="K1402" i="62" s="1"/>
  <c r="J1401" i="62"/>
  <c r="K1401" i="62" s="1"/>
  <c r="J1400" i="62"/>
  <c r="K1400" i="62" s="1"/>
  <c r="J1399" i="62"/>
  <c r="K1399" i="62" s="1"/>
  <c r="J1398" i="62"/>
  <c r="K1398" i="62" s="1"/>
  <c r="J1397" i="62"/>
  <c r="K1397" i="62" s="1"/>
  <c r="J1396" i="62"/>
  <c r="K1396" i="62" s="1"/>
  <c r="J1395" i="62"/>
  <c r="K1395" i="62" s="1"/>
  <c r="J1394" i="62"/>
  <c r="K1394" i="62" s="1"/>
  <c r="J1393" i="62"/>
  <c r="K1393" i="62" s="1"/>
  <c r="J1392" i="62"/>
  <c r="K1392" i="62" s="1"/>
  <c r="J1391" i="62"/>
  <c r="K1391" i="62" s="1"/>
  <c r="J1390" i="62"/>
  <c r="K1390" i="62" s="1"/>
  <c r="J1389" i="62"/>
  <c r="K1389" i="62" s="1"/>
  <c r="J1388" i="62"/>
  <c r="K1388" i="62" s="1"/>
  <c r="J1387" i="62"/>
  <c r="K1387" i="62" s="1"/>
  <c r="J1386" i="62"/>
  <c r="K1386" i="62" s="1"/>
  <c r="J1385" i="62"/>
  <c r="K1385" i="62" s="1"/>
  <c r="J1384" i="62"/>
  <c r="K1384" i="62" s="1"/>
  <c r="J1383" i="62"/>
  <c r="K1383" i="62" s="1"/>
  <c r="J1382" i="62"/>
  <c r="K1382" i="62" s="1"/>
  <c r="J1381" i="62"/>
  <c r="K1381" i="62" s="1"/>
  <c r="J1380" i="62"/>
  <c r="K1380" i="62" s="1"/>
  <c r="J1379" i="62"/>
  <c r="K1379" i="62" s="1"/>
  <c r="J1378" i="62"/>
  <c r="K1378" i="62" s="1"/>
  <c r="J1377" i="62"/>
  <c r="K1377" i="62" s="1"/>
  <c r="J1376" i="62"/>
  <c r="K1376" i="62" s="1"/>
  <c r="J1375" i="62"/>
  <c r="K1375" i="62" s="1"/>
  <c r="J1374" i="62"/>
  <c r="K1374" i="62" s="1"/>
  <c r="J1373" i="62"/>
  <c r="K1373" i="62" s="1"/>
  <c r="J1372" i="62"/>
  <c r="K1372" i="62" s="1"/>
  <c r="J1371" i="62"/>
  <c r="K1371" i="62" s="1"/>
  <c r="J1370" i="62"/>
  <c r="K1370" i="62" s="1"/>
  <c r="J1369" i="62"/>
  <c r="K1369" i="62" s="1"/>
  <c r="J1368" i="62"/>
  <c r="K1368" i="62" s="1"/>
  <c r="J1367" i="62"/>
  <c r="K1367" i="62" s="1"/>
  <c r="J1366" i="62"/>
  <c r="K1366" i="62" s="1"/>
  <c r="J1365" i="62"/>
  <c r="K1365" i="62" s="1"/>
  <c r="J1364" i="62"/>
  <c r="K1364" i="62" s="1"/>
  <c r="J1363" i="62"/>
  <c r="K1363" i="62" s="1"/>
  <c r="J1362" i="62"/>
  <c r="K1362" i="62" s="1"/>
  <c r="J1361" i="62"/>
  <c r="K1361" i="62" s="1"/>
  <c r="J1360" i="62"/>
  <c r="K1360" i="62" s="1"/>
  <c r="J1359" i="62"/>
  <c r="K1359" i="62" s="1"/>
  <c r="J1358" i="62"/>
  <c r="K1358" i="62" s="1"/>
  <c r="J1357" i="62"/>
  <c r="K1357" i="62" s="1"/>
  <c r="J1356" i="62"/>
  <c r="K1356" i="62" s="1"/>
  <c r="J1355" i="62"/>
  <c r="K1355" i="62" s="1"/>
  <c r="J1354" i="62"/>
  <c r="K1354" i="62" s="1"/>
  <c r="J1353" i="62"/>
  <c r="K1353" i="62" s="1"/>
  <c r="J1352" i="62"/>
  <c r="K1352" i="62" s="1"/>
  <c r="J1351" i="62"/>
  <c r="K1351" i="62" s="1"/>
  <c r="J1350" i="62"/>
  <c r="K1350" i="62" s="1"/>
  <c r="J1349" i="62"/>
  <c r="K1349" i="62" s="1"/>
  <c r="J1348" i="62"/>
  <c r="K1348" i="62" s="1"/>
  <c r="J1347" i="62"/>
  <c r="K1347" i="62" s="1"/>
  <c r="J1346" i="62"/>
  <c r="K1346" i="62" s="1"/>
  <c r="J1345" i="62"/>
  <c r="K1345" i="62" s="1"/>
  <c r="J1344" i="62"/>
  <c r="K1344" i="62" s="1"/>
  <c r="J1343" i="62"/>
  <c r="K1343" i="62" s="1"/>
  <c r="J1342" i="62"/>
  <c r="K1342" i="62" s="1"/>
  <c r="J1341" i="62"/>
  <c r="K1341" i="62" s="1"/>
  <c r="J1340" i="62"/>
  <c r="K1340" i="62" s="1"/>
  <c r="J1339" i="62"/>
  <c r="K1339" i="62" s="1"/>
  <c r="J1338" i="62"/>
  <c r="K1338" i="62" s="1"/>
  <c r="J1337" i="62"/>
  <c r="K1337" i="62" s="1"/>
  <c r="J1336" i="62"/>
  <c r="K1336" i="62" s="1"/>
  <c r="J1335" i="62"/>
  <c r="K1335" i="62" s="1"/>
  <c r="J1334" i="62"/>
  <c r="K1334" i="62" s="1"/>
  <c r="J1333" i="62"/>
  <c r="K1333" i="62" s="1"/>
  <c r="J1332" i="62"/>
  <c r="K1332" i="62" s="1"/>
  <c r="J1331" i="62"/>
  <c r="K1331" i="62" s="1"/>
  <c r="J1330" i="62"/>
  <c r="K1330" i="62" s="1"/>
  <c r="J1329" i="62"/>
  <c r="K1329" i="62" s="1"/>
  <c r="J1328" i="62"/>
  <c r="K1328" i="62" s="1"/>
  <c r="J1327" i="62"/>
  <c r="K1327" i="62" s="1"/>
  <c r="J1326" i="62"/>
  <c r="K1326" i="62" s="1"/>
  <c r="J1325" i="62"/>
  <c r="K1325" i="62" s="1"/>
  <c r="J1324" i="62"/>
  <c r="K1324" i="62" s="1"/>
  <c r="J1323" i="62"/>
  <c r="K1323" i="62" s="1"/>
  <c r="J1322" i="62"/>
  <c r="K1322" i="62" s="1"/>
  <c r="J1321" i="62"/>
  <c r="K1321" i="62" s="1"/>
  <c r="J1320" i="62"/>
  <c r="K1320" i="62" s="1"/>
  <c r="J1319" i="62"/>
  <c r="K1319" i="62" s="1"/>
  <c r="J1318" i="62"/>
  <c r="K1318" i="62" s="1"/>
  <c r="J1317" i="62"/>
  <c r="K1317" i="62" s="1"/>
  <c r="J1316" i="62"/>
  <c r="K1316" i="62" s="1"/>
  <c r="J1315" i="62"/>
  <c r="K1315" i="62" s="1"/>
  <c r="J1314" i="62"/>
  <c r="K1314" i="62" s="1"/>
  <c r="J1313" i="62"/>
  <c r="K1313" i="62" s="1"/>
  <c r="J1312" i="62"/>
  <c r="K1312" i="62" s="1"/>
  <c r="J1311" i="62"/>
  <c r="K1311" i="62" s="1"/>
  <c r="J1310" i="62"/>
  <c r="K1310" i="62" s="1"/>
  <c r="J1309" i="62"/>
  <c r="K1309" i="62" s="1"/>
  <c r="J1308" i="62"/>
  <c r="K1308" i="62" s="1"/>
  <c r="J1307" i="62"/>
  <c r="K1307" i="62" s="1"/>
  <c r="J1306" i="62"/>
  <c r="K1306" i="62" s="1"/>
  <c r="J1305" i="62"/>
  <c r="K1305" i="62" s="1"/>
  <c r="J1304" i="62"/>
  <c r="K1304" i="62" s="1"/>
  <c r="J1303" i="62"/>
  <c r="K1303" i="62" s="1"/>
  <c r="J1302" i="62"/>
  <c r="K1302" i="62" s="1"/>
  <c r="J1301" i="62"/>
  <c r="K1301" i="62" s="1"/>
  <c r="J1300" i="62"/>
  <c r="K1300" i="62" s="1"/>
  <c r="J1299" i="62"/>
  <c r="K1299" i="62" s="1"/>
  <c r="J1298" i="62"/>
  <c r="K1298" i="62" s="1"/>
  <c r="J1297" i="62"/>
  <c r="K1297" i="62" s="1"/>
  <c r="J1296" i="62"/>
  <c r="K1296" i="62" s="1"/>
  <c r="J1295" i="62"/>
  <c r="K1295" i="62" s="1"/>
  <c r="J1294" i="62"/>
  <c r="K1294" i="62" s="1"/>
  <c r="J1293" i="62"/>
  <c r="K1293" i="62" s="1"/>
  <c r="J1292" i="62"/>
  <c r="K1292" i="62" s="1"/>
  <c r="J1291" i="62"/>
  <c r="K1291" i="62" s="1"/>
  <c r="J1290" i="62"/>
  <c r="K1290" i="62" s="1"/>
  <c r="J1289" i="62"/>
  <c r="K1289" i="62" s="1"/>
  <c r="J1288" i="62"/>
  <c r="K1288" i="62" s="1"/>
  <c r="J1287" i="62"/>
  <c r="K1287" i="62" s="1"/>
  <c r="J1286" i="62"/>
  <c r="K1286" i="62" s="1"/>
  <c r="J1285" i="62"/>
  <c r="K1285" i="62" s="1"/>
  <c r="J1284" i="62"/>
  <c r="K1284" i="62" s="1"/>
  <c r="J1283" i="62"/>
  <c r="K1283" i="62" s="1"/>
  <c r="J1282" i="62"/>
  <c r="K1282" i="62" s="1"/>
  <c r="J1281" i="62"/>
  <c r="K1281" i="62" s="1"/>
  <c r="J1280" i="62"/>
  <c r="K1280" i="62" s="1"/>
  <c r="J1279" i="62"/>
  <c r="K1279" i="62" s="1"/>
  <c r="J1278" i="62"/>
  <c r="K1278" i="62" s="1"/>
  <c r="J1277" i="62"/>
  <c r="K1277" i="62" s="1"/>
  <c r="J1276" i="62"/>
  <c r="K1276" i="62" s="1"/>
  <c r="J1275" i="62"/>
  <c r="K1275" i="62" s="1"/>
  <c r="J1274" i="62"/>
  <c r="K1274" i="62" s="1"/>
  <c r="J1273" i="62"/>
  <c r="K1273" i="62" s="1"/>
  <c r="J1272" i="62"/>
  <c r="K1272" i="62" s="1"/>
  <c r="J1271" i="62"/>
  <c r="K1271" i="62" s="1"/>
  <c r="J1270" i="62"/>
  <c r="K1270" i="62" s="1"/>
  <c r="J1269" i="62"/>
  <c r="K1269" i="62" s="1"/>
  <c r="J1268" i="62"/>
  <c r="K1268" i="62" s="1"/>
  <c r="J1267" i="62"/>
  <c r="K1267" i="62" s="1"/>
  <c r="J1266" i="62"/>
  <c r="K1266" i="62" s="1"/>
  <c r="J1265" i="62"/>
  <c r="K1265" i="62" s="1"/>
  <c r="J1264" i="62"/>
  <c r="K1264" i="62" s="1"/>
  <c r="J1263" i="62"/>
  <c r="K1263" i="62" s="1"/>
  <c r="J1262" i="62"/>
  <c r="K1262" i="62" s="1"/>
  <c r="J1261" i="62"/>
  <c r="K1261" i="62" s="1"/>
  <c r="J1260" i="62"/>
  <c r="K1260" i="62" s="1"/>
  <c r="J1259" i="62"/>
  <c r="K1259" i="62" s="1"/>
  <c r="J1258" i="62"/>
  <c r="K1258" i="62" s="1"/>
  <c r="J1257" i="62"/>
  <c r="K1257" i="62" s="1"/>
  <c r="J1256" i="62"/>
  <c r="K1256" i="62" s="1"/>
  <c r="J1255" i="62"/>
  <c r="K1255" i="62" s="1"/>
  <c r="J1254" i="62"/>
  <c r="K1254" i="62" s="1"/>
  <c r="J1253" i="62"/>
  <c r="K1253" i="62" s="1"/>
  <c r="J1252" i="62"/>
  <c r="K1252" i="62" s="1"/>
  <c r="J1251" i="62"/>
  <c r="K1251" i="62" s="1"/>
  <c r="J1250" i="62"/>
  <c r="K1250" i="62" s="1"/>
  <c r="J1249" i="62"/>
  <c r="K1249" i="62" s="1"/>
  <c r="J1248" i="62"/>
  <c r="K1248" i="62" s="1"/>
  <c r="J1247" i="62"/>
  <c r="K1247" i="62" s="1"/>
  <c r="J1246" i="62"/>
  <c r="K1246" i="62" s="1"/>
  <c r="J1245" i="62"/>
  <c r="K1245" i="62" s="1"/>
  <c r="J1244" i="62"/>
  <c r="K1244" i="62" s="1"/>
  <c r="J1243" i="62"/>
  <c r="K1243" i="62" s="1"/>
  <c r="J1242" i="62"/>
  <c r="K1242" i="62" s="1"/>
  <c r="J1241" i="62"/>
  <c r="K1241" i="62" s="1"/>
  <c r="J1240" i="62"/>
  <c r="K1240" i="62" s="1"/>
  <c r="J1239" i="62"/>
  <c r="K1239" i="62" s="1"/>
  <c r="J1238" i="62"/>
  <c r="K1238" i="62" s="1"/>
  <c r="J1237" i="62"/>
  <c r="K1237" i="62" s="1"/>
  <c r="J1236" i="62"/>
  <c r="K1236" i="62" s="1"/>
  <c r="J1235" i="62"/>
  <c r="K1235" i="62" s="1"/>
  <c r="J1234" i="62"/>
  <c r="K1234" i="62" s="1"/>
  <c r="J1233" i="62"/>
  <c r="K1233" i="62" s="1"/>
  <c r="J1232" i="62"/>
  <c r="K1232" i="62" s="1"/>
  <c r="J1231" i="62"/>
  <c r="K1231" i="62" s="1"/>
  <c r="J1230" i="62"/>
  <c r="K1230" i="62" s="1"/>
  <c r="J1229" i="62"/>
  <c r="K1229" i="62" s="1"/>
  <c r="J1228" i="62"/>
  <c r="K1228" i="62" s="1"/>
  <c r="J1227" i="62"/>
  <c r="K1227" i="62" s="1"/>
  <c r="J1226" i="62"/>
  <c r="K1226" i="62" s="1"/>
  <c r="J1225" i="62"/>
  <c r="K1225" i="62" s="1"/>
  <c r="J1224" i="62"/>
  <c r="K1224" i="62" s="1"/>
  <c r="J1223" i="62"/>
  <c r="K1223" i="62" s="1"/>
  <c r="J1222" i="62"/>
  <c r="K1222" i="62" s="1"/>
  <c r="J1221" i="62"/>
  <c r="K1221" i="62" s="1"/>
  <c r="J1220" i="62"/>
  <c r="K1220" i="62" s="1"/>
  <c r="J1219" i="62"/>
  <c r="K1219" i="62" s="1"/>
  <c r="J1218" i="62"/>
  <c r="K1218" i="62" s="1"/>
  <c r="J1217" i="62"/>
  <c r="K1217" i="62" s="1"/>
  <c r="J1216" i="62"/>
  <c r="K1216" i="62" s="1"/>
  <c r="J1215" i="62"/>
  <c r="K1215" i="62" s="1"/>
  <c r="J1214" i="62"/>
  <c r="K1214" i="62" s="1"/>
  <c r="J1213" i="62"/>
  <c r="K1213" i="62" s="1"/>
  <c r="J1212" i="62"/>
  <c r="K1212" i="62" s="1"/>
  <c r="J1211" i="62"/>
  <c r="K1211" i="62" s="1"/>
  <c r="J1210" i="62"/>
  <c r="K1210" i="62" s="1"/>
  <c r="J1209" i="62"/>
  <c r="K1209" i="62" s="1"/>
  <c r="J1208" i="62"/>
  <c r="K1208" i="62" s="1"/>
  <c r="J1207" i="62"/>
  <c r="K1207" i="62" s="1"/>
  <c r="J1206" i="62"/>
  <c r="K1206" i="62" s="1"/>
  <c r="J1205" i="62"/>
  <c r="K1205" i="62" s="1"/>
  <c r="J1204" i="62"/>
  <c r="K1204" i="62" s="1"/>
  <c r="J1203" i="62"/>
  <c r="K1203" i="62" s="1"/>
  <c r="J1202" i="62"/>
  <c r="K1202" i="62" s="1"/>
  <c r="J1201" i="62"/>
  <c r="K1201" i="62" s="1"/>
  <c r="J1200" i="62"/>
  <c r="K1200" i="62" s="1"/>
  <c r="J1199" i="62"/>
  <c r="K1199" i="62" s="1"/>
  <c r="J1198" i="62"/>
  <c r="K1198" i="62" s="1"/>
  <c r="J1197" i="62"/>
  <c r="K1197" i="62" s="1"/>
  <c r="J1196" i="62"/>
  <c r="K1196" i="62" s="1"/>
  <c r="J1195" i="62"/>
  <c r="K1195" i="62" s="1"/>
  <c r="J1194" i="62"/>
  <c r="K1194" i="62" s="1"/>
  <c r="J1193" i="62"/>
  <c r="K1193" i="62" s="1"/>
  <c r="J1192" i="62"/>
  <c r="K1192" i="62" s="1"/>
  <c r="J1191" i="62"/>
  <c r="K1191" i="62" s="1"/>
  <c r="J1190" i="62"/>
  <c r="K1190" i="62" s="1"/>
  <c r="J1189" i="62"/>
  <c r="K1189" i="62" s="1"/>
  <c r="J1188" i="62"/>
  <c r="K1188" i="62" s="1"/>
  <c r="J1187" i="62"/>
  <c r="K1187" i="62" s="1"/>
  <c r="J1186" i="62"/>
  <c r="K1186" i="62" s="1"/>
  <c r="J1185" i="62"/>
  <c r="K1185" i="62" s="1"/>
  <c r="J1184" i="62"/>
  <c r="K1184" i="62" s="1"/>
  <c r="J1183" i="62"/>
  <c r="K1183" i="62" s="1"/>
  <c r="J1182" i="62"/>
  <c r="K1182" i="62" s="1"/>
  <c r="J1181" i="62"/>
  <c r="K1181" i="62" s="1"/>
  <c r="J1180" i="62"/>
  <c r="K1180" i="62" s="1"/>
  <c r="J1179" i="62"/>
  <c r="K1179" i="62" s="1"/>
  <c r="J1178" i="62"/>
  <c r="K1178" i="62" s="1"/>
  <c r="J1177" i="62"/>
  <c r="K1177" i="62" s="1"/>
  <c r="J1176" i="62"/>
  <c r="K1176" i="62" s="1"/>
  <c r="J1175" i="62"/>
  <c r="K1175" i="62" s="1"/>
  <c r="J1174" i="62"/>
  <c r="K1174" i="62" s="1"/>
  <c r="J1173" i="62"/>
  <c r="K1173" i="62" s="1"/>
  <c r="J1172" i="62"/>
  <c r="K1172" i="62" s="1"/>
  <c r="J1171" i="62"/>
  <c r="K1171" i="62" s="1"/>
  <c r="J1170" i="62"/>
  <c r="K1170" i="62" s="1"/>
  <c r="J1169" i="62"/>
  <c r="K1169" i="62" s="1"/>
  <c r="J1168" i="62"/>
  <c r="K1168" i="62" s="1"/>
  <c r="J1167" i="62"/>
  <c r="K1167" i="62" s="1"/>
  <c r="J1166" i="62"/>
  <c r="K1166" i="62" s="1"/>
  <c r="J1165" i="62"/>
  <c r="K1165" i="62" s="1"/>
  <c r="J1164" i="62"/>
  <c r="K1164" i="62" s="1"/>
  <c r="J1163" i="62"/>
  <c r="K1163" i="62" s="1"/>
  <c r="J1162" i="62"/>
  <c r="K1162" i="62" s="1"/>
  <c r="J1161" i="62"/>
  <c r="K1161" i="62" s="1"/>
  <c r="J1160" i="62"/>
  <c r="K1160" i="62" s="1"/>
  <c r="J1159" i="62"/>
  <c r="K1159" i="62" s="1"/>
  <c r="J1158" i="62"/>
  <c r="K1158" i="62" s="1"/>
  <c r="J1157" i="62"/>
  <c r="K1157" i="62" s="1"/>
  <c r="J1156" i="62"/>
  <c r="K1156" i="62" s="1"/>
  <c r="J1155" i="62"/>
  <c r="K1155" i="62" s="1"/>
  <c r="J1154" i="62"/>
  <c r="K1154" i="62" s="1"/>
  <c r="J1153" i="62"/>
  <c r="K1153" i="62" s="1"/>
  <c r="J1152" i="62"/>
  <c r="K1152" i="62" s="1"/>
  <c r="J1151" i="62"/>
  <c r="K1151" i="62" s="1"/>
  <c r="J1150" i="62"/>
  <c r="K1150" i="62" s="1"/>
  <c r="J1149" i="62"/>
  <c r="K1149" i="62" s="1"/>
  <c r="J1148" i="62"/>
  <c r="K1148" i="62" s="1"/>
  <c r="J1147" i="62"/>
  <c r="K1147" i="62" s="1"/>
  <c r="J1146" i="62"/>
  <c r="K1146" i="62" s="1"/>
  <c r="J1145" i="62"/>
  <c r="K1145" i="62" s="1"/>
  <c r="J1144" i="62"/>
  <c r="K1144" i="62" s="1"/>
  <c r="J1143" i="62"/>
  <c r="K1143" i="62" s="1"/>
  <c r="J1142" i="62"/>
  <c r="K1142" i="62" s="1"/>
  <c r="J1141" i="62"/>
  <c r="K1141" i="62" s="1"/>
  <c r="J1140" i="62"/>
  <c r="K1140" i="62" s="1"/>
  <c r="J1139" i="62"/>
  <c r="K1139" i="62" s="1"/>
  <c r="J1138" i="62"/>
  <c r="K1138" i="62" s="1"/>
  <c r="J1137" i="62"/>
  <c r="K1137" i="62" s="1"/>
  <c r="J1136" i="62"/>
  <c r="K1136" i="62" s="1"/>
  <c r="J1135" i="62"/>
  <c r="K1135" i="62" s="1"/>
  <c r="J1134" i="62"/>
  <c r="K1134" i="62" s="1"/>
  <c r="J1133" i="62"/>
  <c r="K1133" i="62" s="1"/>
  <c r="J1132" i="62"/>
  <c r="K1132" i="62" s="1"/>
  <c r="J1131" i="62"/>
  <c r="K1131" i="62" s="1"/>
  <c r="J1130" i="62"/>
  <c r="K1130" i="62" s="1"/>
  <c r="J1129" i="62"/>
  <c r="K1129" i="62" s="1"/>
  <c r="J1128" i="62"/>
  <c r="K1128" i="62" s="1"/>
  <c r="J1127" i="62"/>
  <c r="K1127" i="62" s="1"/>
  <c r="J1126" i="62"/>
  <c r="K1126" i="62" s="1"/>
  <c r="J1125" i="62"/>
  <c r="K1125" i="62" s="1"/>
  <c r="J1124" i="62"/>
  <c r="K1124" i="62" s="1"/>
  <c r="J1123" i="62"/>
  <c r="K1123" i="62" s="1"/>
  <c r="J1122" i="62"/>
  <c r="K1122" i="62" s="1"/>
  <c r="J1121" i="62"/>
  <c r="K1121" i="62" s="1"/>
  <c r="J1120" i="62"/>
  <c r="K1120" i="62" s="1"/>
  <c r="J1119" i="62"/>
  <c r="K1119" i="62" s="1"/>
  <c r="J1118" i="62"/>
  <c r="K1118" i="62" s="1"/>
  <c r="J1117" i="62"/>
  <c r="K1117" i="62" s="1"/>
  <c r="J1116" i="62"/>
  <c r="K1116" i="62" s="1"/>
  <c r="J1115" i="62"/>
  <c r="K1115" i="62" s="1"/>
  <c r="J1114" i="62"/>
  <c r="K1114" i="62" s="1"/>
  <c r="J1113" i="62"/>
  <c r="K1113" i="62" s="1"/>
  <c r="J1112" i="62"/>
  <c r="K1112" i="62" s="1"/>
  <c r="J1111" i="62"/>
  <c r="K1111" i="62" s="1"/>
  <c r="J1110" i="62"/>
  <c r="K1110" i="62" s="1"/>
  <c r="J1109" i="62"/>
  <c r="K1109" i="62" s="1"/>
  <c r="J1108" i="62"/>
  <c r="K1108" i="62" s="1"/>
  <c r="J1107" i="62"/>
  <c r="K1107" i="62" s="1"/>
  <c r="J1106" i="62"/>
  <c r="K1106" i="62" s="1"/>
  <c r="J1105" i="62"/>
  <c r="K1105" i="62" s="1"/>
  <c r="J1104" i="62"/>
  <c r="K1104" i="62" s="1"/>
  <c r="J1103" i="62"/>
  <c r="K1103" i="62" s="1"/>
  <c r="J1102" i="62"/>
  <c r="K1102" i="62" s="1"/>
  <c r="J1101" i="62"/>
  <c r="K1101" i="62" s="1"/>
  <c r="J1100" i="62"/>
  <c r="K1100" i="62" s="1"/>
  <c r="J1099" i="62"/>
  <c r="K1099" i="62" s="1"/>
  <c r="J1098" i="62"/>
  <c r="K1098" i="62" s="1"/>
  <c r="J1097" i="62"/>
  <c r="K1097" i="62" s="1"/>
  <c r="J1096" i="62"/>
  <c r="K1096" i="62" s="1"/>
  <c r="J1095" i="62"/>
  <c r="K1095" i="62" s="1"/>
  <c r="J1094" i="62"/>
  <c r="K1094" i="62" s="1"/>
  <c r="J1093" i="62"/>
  <c r="K1093" i="62" s="1"/>
  <c r="J1092" i="62"/>
  <c r="K1092" i="62" s="1"/>
  <c r="J1091" i="62"/>
  <c r="K1091" i="62" s="1"/>
  <c r="J1090" i="62"/>
  <c r="K1090" i="62" s="1"/>
  <c r="J1089" i="62"/>
  <c r="K1089" i="62" s="1"/>
  <c r="J1088" i="62"/>
  <c r="K1088" i="62" s="1"/>
  <c r="J1087" i="62"/>
  <c r="K1087" i="62" s="1"/>
  <c r="J1086" i="62"/>
  <c r="K1086" i="62" s="1"/>
  <c r="J1085" i="62"/>
  <c r="K1085" i="62" s="1"/>
  <c r="J1084" i="62"/>
  <c r="K1084" i="62" s="1"/>
  <c r="J1083" i="62"/>
  <c r="K1083" i="62" s="1"/>
  <c r="J1082" i="62"/>
  <c r="K1082" i="62" s="1"/>
  <c r="J1081" i="62"/>
  <c r="K1081" i="62" s="1"/>
  <c r="J1080" i="62"/>
  <c r="K1080" i="62" s="1"/>
  <c r="J1079" i="62"/>
  <c r="K1079" i="62" s="1"/>
  <c r="J1078" i="62"/>
  <c r="K1078" i="62" s="1"/>
  <c r="J1077" i="62"/>
  <c r="K1077" i="62" s="1"/>
  <c r="J1076" i="62"/>
  <c r="K1076" i="62" s="1"/>
  <c r="J1075" i="62"/>
  <c r="K1075" i="62" s="1"/>
  <c r="J1074" i="62"/>
  <c r="K1074" i="62" s="1"/>
  <c r="J1073" i="62"/>
  <c r="K1073" i="62" s="1"/>
  <c r="J1072" i="62"/>
  <c r="K1072" i="62" s="1"/>
  <c r="J1071" i="62"/>
  <c r="K1071" i="62" s="1"/>
  <c r="J1070" i="62"/>
  <c r="K1070" i="62" s="1"/>
  <c r="J1069" i="62"/>
  <c r="K1069" i="62" s="1"/>
  <c r="J1068" i="62"/>
  <c r="K1068" i="62" s="1"/>
  <c r="J1067" i="62"/>
  <c r="K1067" i="62" s="1"/>
  <c r="J1066" i="62"/>
  <c r="K1066" i="62" s="1"/>
  <c r="J1065" i="62"/>
  <c r="K1065" i="62" s="1"/>
  <c r="J1064" i="62"/>
  <c r="K1064" i="62" s="1"/>
  <c r="J1063" i="62"/>
  <c r="K1063" i="62" s="1"/>
  <c r="J1062" i="62"/>
  <c r="K1062" i="62" s="1"/>
  <c r="J1061" i="62"/>
  <c r="K1061" i="62" s="1"/>
  <c r="J1060" i="62"/>
  <c r="K1060" i="62" s="1"/>
  <c r="J1059" i="62"/>
  <c r="K1059" i="62" s="1"/>
  <c r="J1058" i="62"/>
  <c r="K1058" i="62" s="1"/>
  <c r="J1057" i="62"/>
  <c r="K1057" i="62" s="1"/>
  <c r="J1056" i="62"/>
  <c r="K1056" i="62" s="1"/>
  <c r="J1055" i="62"/>
  <c r="K1055" i="62" s="1"/>
  <c r="J1054" i="62"/>
  <c r="K1054" i="62" s="1"/>
  <c r="J1053" i="62"/>
  <c r="K1053" i="62" s="1"/>
  <c r="J1052" i="62"/>
  <c r="K1052" i="62" s="1"/>
  <c r="J1051" i="62"/>
  <c r="K1051" i="62" s="1"/>
  <c r="J1050" i="62"/>
  <c r="K1050" i="62" s="1"/>
  <c r="J1049" i="62"/>
  <c r="K1049" i="62" s="1"/>
  <c r="J1048" i="62"/>
  <c r="K1048" i="62" s="1"/>
  <c r="J1047" i="62"/>
  <c r="K1047" i="62" s="1"/>
  <c r="J1046" i="62"/>
  <c r="K1046" i="62" s="1"/>
  <c r="J1045" i="62"/>
  <c r="K1045" i="62" s="1"/>
  <c r="J1044" i="62"/>
  <c r="K1044" i="62" s="1"/>
  <c r="J1043" i="62"/>
  <c r="K1043" i="62" s="1"/>
  <c r="J1042" i="62"/>
  <c r="K1042" i="62" s="1"/>
  <c r="J1041" i="62"/>
  <c r="K1041" i="62" s="1"/>
  <c r="J1040" i="62"/>
  <c r="K1040" i="62" s="1"/>
  <c r="J1039" i="62"/>
  <c r="K1039" i="62" s="1"/>
  <c r="J1038" i="62"/>
  <c r="K1038" i="62" s="1"/>
  <c r="J1037" i="62"/>
  <c r="K1037" i="62" s="1"/>
  <c r="J1036" i="62"/>
  <c r="K1036" i="62" s="1"/>
  <c r="J1035" i="62"/>
  <c r="K1035" i="62" s="1"/>
  <c r="J1034" i="62"/>
  <c r="K1034" i="62" s="1"/>
  <c r="J1033" i="62"/>
  <c r="K1033" i="62" s="1"/>
  <c r="J1032" i="62"/>
  <c r="K1032" i="62" s="1"/>
  <c r="J1031" i="62"/>
  <c r="K1031" i="62" s="1"/>
  <c r="J1030" i="62"/>
  <c r="K1030" i="62" s="1"/>
  <c r="J1029" i="62"/>
  <c r="K1029" i="62" s="1"/>
  <c r="J1028" i="62"/>
  <c r="K1028" i="62" s="1"/>
  <c r="J1027" i="62"/>
  <c r="K1027" i="62" s="1"/>
  <c r="J1026" i="62"/>
  <c r="K1026" i="62" s="1"/>
  <c r="J1025" i="62"/>
  <c r="K1025" i="62" s="1"/>
  <c r="J1024" i="62"/>
  <c r="K1024" i="62" s="1"/>
  <c r="J1023" i="62"/>
  <c r="K1023" i="62" s="1"/>
  <c r="J1022" i="62"/>
  <c r="K1022" i="62" s="1"/>
  <c r="J1021" i="62"/>
  <c r="K1021" i="62" s="1"/>
  <c r="J1020" i="62"/>
  <c r="K1020" i="62" s="1"/>
  <c r="J1019" i="62"/>
  <c r="K1019" i="62" s="1"/>
  <c r="J1018" i="62"/>
  <c r="K1018" i="62" s="1"/>
  <c r="J1017" i="62"/>
  <c r="K1017" i="62" s="1"/>
  <c r="J1016" i="62"/>
  <c r="K1016" i="62" s="1"/>
  <c r="J1015" i="62"/>
  <c r="K1015" i="62" s="1"/>
  <c r="J1014" i="62"/>
  <c r="K1014" i="62" s="1"/>
  <c r="J1013" i="62"/>
  <c r="K1013" i="62" s="1"/>
  <c r="J1012" i="62"/>
  <c r="K1012" i="62" s="1"/>
  <c r="J1011" i="62"/>
  <c r="K1011" i="62" s="1"/>
  <c r="J1010" i="62"/>
  <c r="K1010" i="62" s="1"/>
  <c r="J1009" i="62"/>
  <c r="K1009" i="62" s="1"/>
  <c r="J1008" i="62"/>
  <c r="K1008" i="62" s="1"/>
  <c r="J1007" i="62"/>
  <c r="K1007" i="62" s="1"/>
  <c r="J1006" i="62"/>
  <c r="K1006" i="62" s="1"/>
  <c r="J1005" i="62"/>
  <c r="K1005" i="62" s="1"/>
  <c r="J1004" i="62"/>
  <c r="K1004" i="62" s="1"/>
  <c r="J1003" i="62"/>
  <c r="K1003" i="62" s="1"/>
  <c r="J1002" i="62"/>
  <c r="K1002" i="62" s="1"/>
  <c r="J1001" i="62"/>
  <c r="K1001" i="62" s="1"/>
  <c r="J1000" i="62"/>
  <c r="K1000" i="62" s="1"/>
  <c r="J999" i="62"/>
  <c r="K999" i="62" s="1"/>
  <c r="J998" i="62"/>
  <c r="K998" i="62" s="1"/>
  <c r="J997" i="62"/>
  <c r="K997" i="62" s="1"/>
  <c r="J996" i="62"/>
  <c r="K996" i="62" s="1"/>
  <c r="J995" i="62"/>
  <c r="K995" i="62" s="1"/>
  <c r="J994" i="62"/>
  <c r="K994" i="62" s="1"/>
  <c r="J993" i="62"/>
  <c r="K993" i="62" s="1"/>
  <c r="J992" i="62"/>
  <c r="K992" i="62" s="1"/>
  <c r="J991" i="62"/>
  <c r="K991" i="62" s="1"/>
  <c r="J990" i="62"/>
  <c r="K990" i="62" s="1"/>
  <c r="J989" i="62"/>
  <c r="K989" i="62" s="1"/>
  <c r="J988" i="62"/>
  <c r="K988" i="62" s="1"/>
  <c r="J987" i="62"/>
  <c r="K987" i="62" s="1"/>
  <c r="J986" i="62"/>
  <c r="K986" i="62" s="1"/>
  <c r="J985" i="62"/>
  <c r="K985" i="62" s="1"/>
  <c r="J984" i="62"/>
  <c r="K984" i="62" s="1"/>
  <c r="J983" i="62"/>
  <c r="K983" i="62" s="1"/>
  <c r="J982" i="62"/>
  <c r="K982" i="62" s="1"/>
  <c r="J981" i="62"/>
  <c r="K981" i="62" s="1"/>
  <c r="J980" i="62"/>
  <c r="K980" i="62" s="1"/>
  <c r="J979" i="62"/>
  <c r="K979" i="62" s="1"/>
  <c r="J978" i="62"/>
  <c r="K978" i="62" s="1"/>
  <c r="J977" i="62"/>
  <c r="K977" i="62" s="1"/>
  <c r="J976" i="62"/>
  <c r="K976" i="62" s="1"/>
  <c r="J975" i="62"/>
  <c r="K975" i="62" s="1"/>
  <c r="J974" i="62"/>
  <c r="K974" i="62" s="1"/>
  <c r="J973" i="62"/>
  <c r="K973" i="62" s="1"/>
  <c r="J972" i="62"/>
  <c r="K972" i="62" s="1"/>
  <c r="J971" i="62"/>
  <c r="K971" i="62" s="1"/>
  <c r="J970" i="62"/>
  <c r="K970" i="62" s="1"/>
  <c r="J969" i="62"/>
  <c r="K969" i="62" s="1"/>
  <c r="J968" i="62"/>
  <c r="K968" i="62" s="1"/>
  <c r="J967" i="62"/>
  <c r="K967" i="62" s="1"/>
  <c r="J966" i="62"/>
  <c r="K966" i="62" s="1"/>
  <c r="J965" i="62"/>
  <c r="K965" i="62" s="1"/>
  <c r="J964" i="62"/>
  <c r="K964" i="62" s="1"/>
  <c r="J963" i="62"/>
  <c r="K963" i="62" s="1"/>
  <c r="J962" i="62"/>
  <c r="K962" i="62" s="1"/>
  <c r="J961" i="62"/>
  <c r="K961" i="62" s="1"/>
  <c r="J960" i="62"/>
  <c r="K960" i="62" s="1"/>
  <c r="J959" i="62"/>
  <c r="K959" i="62" s="1"/>
  <c r="J958" i="62"/>
  <c r="K958" i="62" s="1"/>
  <c r="J957" i="62"/>
  <c r="K957" i="62" s="1"/>
  <c r="J956" i="62"/>
  <c r="K956" i="62" s="1"/>
  <c r="J955" i="62"/>
  <c r="K955" i="62" s="1"/>
  <c r="J954" i="62"/>
  <c r="K954" i="62" s="1"/>
  <c r="J953" i="62"/>
  <c r="K953" i="62" s="1"/>
  <c r="J952" i="62"/>
  <c r="K952" i="62" s="1"/>
  <c r="J951" i="62"/>
  <c r="K951" i="62" s="1"/>
  <c r="J950" i="62"/>
  <c r="K950" i="62" s="1"/>
  <c r="J949" i="62"/>
  <c r="K949" i="62" s="1"/>
  <c r="J948" i="62"/>
  <c r="K948" i="62" s="1"/>
  <c r="J947" i="62"/>
  <c r="K947" i="62" s="1"/>
  <c r="J946" i="62"/>
  <c r="K946" i="62" s="1"/>
  <c r="J945" i="62"/>
  <c r="K945" i="62" s="1"/>
  <c r="J944" i="62"/>
  <c r="K944" i="62" s="1"/>
  <c r="J943" i="62"/>
  <c r="K943" i="62" s="1"/>
  <c r="J942" i="62"/>
  <c r="K942" i="62" s="1"/>
  <c r="J941" i="62"/>
  <c r="K941" i="62" s="1"/>
  <c r="J940" i="62"/>
  <c r="K940" i="62" s="1"/>
  <c r="J939" i="62"/>
  <c r="K939" i="62" s="1"/>
  <c r="J938" i="62"/>
  <c r="K938" i="62" s="1"/>
  <c r="J937" i="62"/>
  <c r="K937" i="62" s="1"/>
  <c r="J936" i="62"/>
  <c r="K936" i="62" s="1"/>
  <c r="J935" i="62"/>
  <c r="K935" i="62" s="1"/>
  <c r="J934" i="62"/>
  <c r="K934" i="62" s="1"/>
  <c r="J933" i="62"/>
  <c r="K933" i="62" s="1"/>
  <c r="J932" i="62"/>
  <c r="K932" i="62" s="1"/>
  <c r="J931" i="62"/>
  <c r="K931" i="62" s="1"/>
  <c r="J930" i="62"/>
  <c r="K930" i="62" s="1"/>
  <c r="J929" i="62"/>
  <c r="K929" i="62" s="1"/>
  <c r="J928" i="62"/>
  <c r="K928" i="62" s="1"/>
  <c r="J927" i="62"/>
  <c r="K927" i="62" s="1"/>
  <c r="J926" i="62"/>
  <c r="K926" i="62" s="1"/>
  <c r="J925" i="62"/>
  <c r="K925" i="62" s="1"/>
  <c r="J924" i="62"/>
  <c r="K924" i="62" s="1"/>
  <c r="J923" i="62"/>
  <c r="K923" i="62" s="1"/>
  <c r="J922" i="62"/>
  <c r="K922" i="62" s="1"/>
  <c r="J921" i="62"/>
  <c r="K921" i="62" s="1"/>
  <c r="J920" i="62"/>
  <c r="K920" i="62" s="1"/>
  <c r="J919" i="62"/>
  <c r="K919" i="62" s="1"/>
  <c r="J918" i="62"/>
  <c r="K918" i="62" s="1"/>
  <c r="J917" i="62"/>
  <c r="K917" i="62" s="1"/>
  <c r="J916" i="62"/>
  <c r="K916" i="62" s="1"/>
  <c r="J915" i="62"/>
  <c r="K915" i="62" s="1"/>
  <c r="J914" i="62"/>
  <c r="K914" i="62" s="1"/>
  <c r="J913" i="62"/>
  <c r="K913" i="62" s="1"/>
  <c r="J912" i="62"/>
  <c r="K912" i="62" s="1"/>
  <c r="J911" i="62"/>
  <c r="K911" i="62" s="1"/>
  <c r="J910" i="62"/>
  <c r="K910" i="62" s="1"/>
  <c r="J909" i="62"/>
  <c r="K909" i="62" s="1"/>
  <c r="J908" i="62"/>
  <c r="K908" i="62" s="1"/>
  <c r="J907" i="62"/>
  <c r="K907" i="62" s="1"/>
  <c r="J906" i="62"/>
  <c r="K906" i="62" s="1"/>
  <c r="J905" i="62"/>
  <c r="K905" i="62" s="1"/>
  <c r="J904" i="62"/>
  <c r="K904" i="62" s="1"/>
  <c r="J903" i="62"/>
  <c r="K903" i="62" s="1"/>
  <c r="J902" i="62"/>
  <c r="K902" i="62" s="1"/>
  <c r="J901" i="62"/>
  <c r="K901" i="62" s="1"/>
  <c r="J900" i="62"/>
  <c r="K900" i="62" s="1"/>
  <c r="J899" i="62"/>
  <c r="K899" i="62" s="1"/>
  <c r="J898" i="62"/>
  <c r="K898" i="62" s="1"/>
  <c r="J897" i="62"/>
  <c r="K897" i="62" s="1"/>
  <c r="J896" i="62"/>
  <c r="K896" i="62" s="1"/>
  <c r="J895" i="62"/>
  <c r="K895" i="62" s="1"/>
  <c r="J894" i="62"/>
  <c r="K894" i="62" s="1"/>
  <c r="J893" i="62"/>
  <c r="K893" i="62" s="1"/>
  <c r="J892" i="62"/>
  <c r="K892" i="62" s="1"/>
  <c r="J891" i="62"/>
  <c r="K891" i="62" s="1"/>
  <c r="J890" i="62"/>
  <c r="K890" i="62" s="1"/>
  <c r="J889" i="62"/>
  <c r="K889" i="62" s="1"/>
  <c r="J888" i="62"/>
  <c r="K888" i="62" s="1"/>
  <c r="J887" i="62"/>
  <c r="K887" i="62" s="1"/>
  <c r="J886" i="62"/>
  <c r="K886" i="62" s="1"/>
  <c r="J885" i="62"/>
  <c r="K885" i="62" s="1"/>
  <c r="J884" i="62"/>
  <c r="K884" i="62" s="1"/>
  <c r="J883" i="62"/>
  <c r="K883" i="62" s="1"/>
  <c r="J882" i="62"/>
  <c r="K882" i="62" s="1"/>
  <c r="J881" i="62"/>
  <c r="K881" i="62" s="1"/>
  <c r="J880" i="62"/>
  <c r="K880" i="62" s="1"/>
  <c r="J879" i="62"/>
  <c r="K879" i="62" s="1"/>
  <c r="J878" i="62"/>
  <c r="K878" i="62" s="1"/>
  <c r="J877" i="62"/>
  <c r="K877" i="62" s="1"/>
  <c r="J876" i="62"/>
  <c r="K876" i="62" s="1"/>
  <c r="J875" i="62"/>
  <c r="K875" i="62" s="1"/>
  <c r="J874" i="62"/>
  <c r="K874" i="62" s="1"/>
  <c r="J873" i="62"/>
  <c r="K873" i="62" s="1"/>
  <c r="J872" i="62"/>
  <c r="K872" i="62" s="1"/>
  <c r="J871" i="62"/>
  <c r="K871" i="62" s="1"/>
  <c r="J870" i="62"/>
  <c r="K870" i="62" s="1"/>
  <c r="J869" i="62"/>
  <c r="K869" i="62" s="1"/>
  <c r="J868" i="62"/>
  <c r="K868" i="62" s="1"/>
  <c r="J867" i="62"/>
  <c r="K867" i="62" s="1"/>
  <c r="J866" i="62"/>
  <c r="K866" i="62" s="1"/>
  <c r="J865" i="62"/>
  <c r="K865" i="62" s="1"/>
  <c r="J864" i="62"/>
  <c r="K864" i="62" s="1"/>
  <c r="J863" i="62"/>
  <c r="K863" i="62" s="1"/>
  <c r="J862" i="62"/>
  <c r="K862" i="62" s="1"/>
  <c r="J861" i="62"/>
  <c r="K861" i="62" s="1"/>
  <c r="J860" i="62"/>
  <c r="K860" i="62" s="1"/>
  <c r="J859" i="62"/>
  <c r="K859" i="62" s="1"/>
  <c r="J858" i="62"/>
  <c r="K858" i="62" s="1"/>
  <c r="J857" i="62"/>
  <c r="K857" i="62" s="1"/>
  <c r="J856" i="62"/>
  <c r="K856" i="62" s="1"/>
  <c r="J855" i="62"/>
  <c r="K855" i="62" s="1"/>
  <c r="J854" i="62"/>
  <c r="K854" i="62" s="1"/>
  <c r="J853" i="62"/>
  <c r="K853" i="62" s="1"/>
  <c r="J852" i="62"/>
  <c r="K852" i="62" s="1"/>
  <c r="J851" i="62"/>
  <c r="K851" i="62" s="1"/>
  <c r="J850" i="62"/>
  <c r="K850" i="62" s="1"/>
  <c r="J849" i="62"/>
  <c r="K849" i="62" s="1"/>
  <c r="J848" i="62"/>
  <c r="K848" i="62" s="1"/>
  <c r="J847" i="62"/>
  <c r="K847" i="62" s="1"/>
  <c r="J846" i="62"/>
  <c r="K846" i="62" s="1"/>
  <c r="J845" i="62"/>
  <c r="K845" i="62" s="1"/>
  <c r="J844" i="62"/>
  <c r="K844" i="62" s="1"/>
  <c r="J843" i="62"/>
  <c r="K843" i="62" s="1"/>
  <c r="J842" i="62"/>
  <c r="K842" i="62" s="1"/>
  <c r="J841" i="62"/>
  <c r="K841" i="62" s="1"/>
  <c r="J840" i="62"/>
  <c r="K840" i="62" s="1"/>
  <c r="J839" i="62"/>
  <c r="K839" i="62" s="1"/>
  <c r="J838" i="62"/>
  <c r="K838" i="62" s="1"/>
  <c r="J837" i="62"/>
  <c r="K837" i="62" s="1"/>
  <c r="J836" i="62"/>
  <c r="K836" i="62" s="1"/>
  <c r="J835" i="62"/>
  <c r="K835" i="62" s="1"/>
  <c r="J834" i="62"/>
  <c r="K834" i="62" s="1"/>
  <c r="J833" i="62"/>
  <c r="K833" i="62" s="1"/>
  <c r="J832" i="62"/>
  <c r="K832" i="62" s="1"/>
  <c r="J831" i="62"/>
  <c r="K831" i="62" s="1"/>
  <c r="J830" i="62"/>
  <c r="K830" i="62" s="1"/>
  <c r="J829" i="62"/>
  <c r="K829" i="62" s="1"/>
  <c r="J828" i="62"/>
  <c r="K828" i="62" s="1"/>
  <c r="J827" i="62"/>
  <c r="K827" i="62" s="1"/>
  <c r="J826" i="62"/>
  <c r="K826" i="62" s="1"/>
  <c r="J825" i="62"/>
  <c r="K825" i="62" s="1"/>
  <c r="J824" i="62"/>
  <c r="K824" i="62" s="1"/>
  <c r="J823" i="62"/>
  <c r="K823" i="62" s="1"/>
  <c r="J822" i="62"/>
  <c r="K822" i="62" s="1"/>
  <c r="J821" i="62"/>
  <c r="K821" i="62" s="1"/>
  <c r="J820" i="62"/>
  <c r="K820" i="62" s="1"/>
  <c r="J819" i="62"/>
  <c r="K819" i="62" s="1"/>
  <c r="J818" i="62"/>
  <c r="K818" i="62" s="1"/>
  <c r="J817" i="62"/>
  <c r="K817" i="62" s="1"/>
  <c r="J816" i="62"/>
  <c r="K816" i="62" s="1"/>
  <c r="J815" i="62"/>
  <c r="K815" i="62" s="1"/>
  <c r="J814" i="62"/>
  <c r="K814" i="62" s="1"/>
  <c r="J813" i="62"/>
  <c r="K813" i="62" s="1"/>
  <c r="J812" i="62"/>
  <c r="K812" i="62" s="1"/>
  <c r="J811" i="62"/>
  <c r="K811" i="62" s="1"/>
  <c r="J810" i="62"/>
  <c r="K810" i="62" s="1"/>
  <c r="J809" i="62"/>
  <c r="K809" i="62" s="1"/>
  <c r="J808" i="62"/>
  <c r="K808" i="62" s="1"/>
  <c r="J807" i="62"/>
  <c r="K807" i="62" s="1"/>
  <c r="J806" i="62"/>
  <c r="K806" i="62" s="1"/>
  <c r="J805" i="62"/>
  <c r="K805" i="62" s="1"/>
  <c r="J804" i="62"/>
  <c r="K804" i="62" s="1"/>
  <c r="J803" i="62"/>
  <c r="K803" i="62" s="1"/>
  <c r="J802" i="62"/>
  <c r="K802" i="62" s="1"/>
  <c r="J801" i="62"/>
  <c r="K801" i="62" s="1"/>
  <c r="J800" i="62"/>
  <c r="K800" i="62" s="1"/>
  <c r="J799" i="62"/>
  <c r="K799" i="62" s="1"/>
  <c r="J798" i="62"/>
  <c r="K798" i="62" s="1"/>
  <c r="J797" i="62"/>
  <c r="K797" i="62" s="1"/>
  <c r="J796" i="62"/>
  <c r="K796" i="62" s="1"/>
  <c r="J795" i="62"/>
  <c r="K795" i="62" s="1"/>
  <c r="J794" i="62"/>
  <c r="K794" i="62" s="1"/>
  <c r="J793" i="62"/>
  <c r="K793" i="62" s="1"/>
  <c r="J792" i="62"/>
  <c r="K792" i="62" s="1"/>
  <c r="J791" i="62"/>
  <c r="K791" i="62" s="1"/>
  <c r="J790" i="62"/>
  <c r="K790" i="62" s="1"/>
  <c r="J789" i="62"/>
  <c r="K789" i="62" s="1"/>
  <c r="J788" i="62"/>
  <c r="K788" i="62" s="1"/>
  <c r="J787" i="62"/>
  <c r="K787" i="62" s="1"/>
  <c r="J786" i="62"/>
  <c r="K786" i="62" s="1"/>
  <c r="J785" i="62"/>
  <c r="K785" i="62" s="1"/>
  <c r="J784" i="62"/>
  <c r="K784" i="62" s="1"/>
  <c r="J783" i="62"/>
  <c r="K783" i="62" s="1"/>
  <c r="J782" i="62"/>
  <c r="K782" i="62" s="1"/>
  <c r="J781" i="62"/>
  <c r="K781" i="62" s="1"/>
  <c r="J780" i="62"/>
  <c r="K780" i="62" s="1"/>
  <c r="J779" i="62"/>
  <c r="K779" i="62" s="1"/>
  <c r="J778" i="62"/>
  <c r="K778" i="62" s="1"/>
  <c r="J777" i="62"/>
  <c r="K777" i="62" s="1"/>
  <c r="J776" i="62"/>
  <c r="K776" i="62" s="1"/>
  <c r="J775" i="62"/>
  <c r="K775" i="62" s="1"/>
  <c r="J774" i="62"/>
  <c r="K774" i="62" s="1"/>
  <c r="J773" i="62"/>
  <c r="K773" i="62" s="1"/>
  <c r="J772" i="62"/>
  <c r="K772" i="62" s="1"/>
  <c r="J771" i="62"/>
  <c r="K771" i="62" s="1"/>
  <c r="J770" i="62"/>
  <c r="K770" i="62" s="1"/>
  <c r="J769" i="62"/>
  <c r="K769" i="62" s="1"/>
  <c r="J768" i="62"/>
  <c r="K768" i="62" s="1"/>
  <c r="J767" i="62"/>
  <c r="K767" i="62" s="1"/>
  <c r="J766" i="62"/>
  <c r="K766" i="62" s="1"/>
  <c r="J765" i="62"/>
  <c r="K765" i="62" s="1"/>
  <c r="J764" i="62"/>
  <c r="K764" i="62" s="1"/>
  <c r="J763" i="62"/>
  <c r="K763" i="62" s="1"/>
  <c r="J762" i="62"/>
  <c r="K762" i="62" s="1"/>
  <c r="J761" i="62"/>
  <c r="K761" i="62" s="1"/>
  <c r="J760" i="62"/>
  <c r="K760" i="62" s="1"/>
  <c r="J759" i="62"/>
  <c r="K759" i="62" s="1"/>
  <c r="J758" i="62"/>
  <c r="K758" i="62" s="1"/>
  <c r="J757" i="62"/>
  <c r="K757" i="62" s="1"/>
  <c r="J756" i="62"/>
  <c r="K756" i="62" s="1"/>
  <c r="J755" i="62"/>
  <c r="K755" i="62" s="1"/>
  <c r="J754" i="62"/>
  <c r="K754" i="62" s="1"/>
  <c r="J753" i="62"/>
  <c r="K753" i="62" s="1"/>
  <c r="J752" i="62"/>
  <c r="K752" i="62" s="1"/>
  <c r="J751" i="62"/>
  <c r="K751" i="62" s="1"/>
  <c r="J750" i="62"/>
  <c r="K750" i="62" s="1"/>
  <c r="J749" i="62"/>
  <c r="K749" i="62" s="1"/>
  <c r="J748" i="62"/>
  <c r="K748" i="62" s="1"/>
  <c r="J747" i="62"/>
  <c r="K747" i="62" s="1"/>
  <c r="J746" i="62"/>
  <c r="K746" i="62" s="1"/>
  <c r="J745" i="62"/>
  <c r="K745" i="62" s="1"/>
  <c r="J744" i="62"/>
  <c r="K744" i="62" s="1"/>
  <c r="J743" i="62"/>
  <c r="K743" i="62" s="1"/>
  <c r="J742" i="62"/>
  <c r="K742" i="62" s="1"/>
  <c r="J741" i="62"/>
  <c r="K741" i="62" s="1"/>
  <c r="J740" i="62"/>
  <c r="K740" i="62" s="1"/>
  <c r="J739" i="62"/>
  <c r="K739" i="62" s="1"/>
  <c r="J738" i="62"/>
  <c r="K738" i="62" s="1"/>
  <c r="J737" i="62"/>
  <c r="K737" i="62" s="1"/>
  <c r="J736" i="62"/>
  <c r="K736" i="62" s="1"/>
  <c r="J735" i="62"/>
  <c r="K735" i="62" s="1"/>
  <c r="J734" i="62"/>
  <c r="K734" i="62" s="1"/>
  <c r="J733" i="62"/>
  <c r="K733" i="62" s="1"/>
  <c r="J732" i="62"/>
  <c r="K732" i="62" s="1"/>
  <c r="J731" i="62"/>
  <c r="K731" i="62" s="1"/>
  <c r="J730" i="62"/>
  <c r="K730" i="62" s="1"/>
  <c r="J729" i="62"/>
  <c r="K729" i="62" s="1"/>
  <c r="J728" i="62"/>
  <c r="K728" i="62" s="1"/>
  <c r="J727" i="62"/>
  <c r="K727" i="62" s="1"/>
  <c r="J726" i="62"/>
  <c r="K726" i="62" s="1"/>
  <c r="J725" i="62"/>
  <c r="K725" i="62" s="1"/>
  <c r="J724" i="62"/>
  <c r="K724" i="62" s="1"/>
  <c r="J723" i="62"/>
  <c r="K723" i="62" s="1"/>
  <c r="J722" i="62"/>
  <c r="K722" i="62" s="1"/>
  <c r="J721" i="62"/>
  <c r="K721" i="62" s="1"/>
  <c r="J720" i="62"/>
  <c r="K720" i="62" s="1"/>
  <c r="J719" i="62"/>
  <c r="K719" i="62" s="1"/>
  <c r="J718" i="62"/>
  <c r="K718" i="62" s="1"/>
  <c r="J717" i="62"/>
  <c r="K717" i="62" s="1"/>
  <c r="J716" i="62"/>
  <c r="K716" i="62" s="1"/>
  <c r="J715" i="62"/>
  <c r="K715" i="62" s="1"/>
  <c r="J714" i="62"/>
  <c r="K714" i="62" s="1"/>
  <c r="J713" i="62"/>
  <c r="K713" i="62" s="1"/>
  <c r="J712" i="62"/>
  <c r="K712" i="62" s="1"/>
  <c r="J711" i="62"/>
  <c r="K711" i="62" s="1"/>
  <c r="J710" i="62"/>
  <c r="K710" i="62" s="1"/>
  <c r="J709" i="62"/>
  <c r="K709" i="62" s="1"/>
  <c r="J708" i="62"/>
  <c r="K708" i="62" s="1"/>
  <c r="J707" i="62"/>
  <c r="K707" i="62" s="1"/>
  <c r="J706" i="62"/>
  <c r="K706" i="62" s="1"/>
  <c r="J705" i="62"/>
  <c r="K705" i="62" s="1"/>
  <c r="J704" i="62"/>
  <c r="K704" i="62" s="1"/>
  <c r="J703" i="62"/>
  <c r="K703" i="62" s="1"/>
  <c r="J702" i="62"/>
  <c r="K702" i="62" s="1"/>
  <c r="J701" i="62"/>
  <c r="K701" i="62" s="1"/>
  <c r="J700" i="62"/>
  <c r="K700" i="62" s="1"/>
  <c r="J699" i="62"/>
  <c r="K699" i="62" s="1"/>
  <c r="J698" i="62"/>
  <c r="K698" i="62" s="1"/>
  <c r="J697" i="62"/>
  <c r="K697" i="62" s="1"/>
  <c r="J696" i="62"/>
  <c r="K696" i="62" s="1"/>
  <c r="J695" i="62"/>
  <c r="K695" i="62" s="1"/>
  <c r="J694" i="62"/>
  <c r="K694" i="62" s="1"/>
  <c r="J693" i="62"/>
  <c r="K693" i="62" s="1"/>
  <c r="J692" i="62"/>
  <c r="K692" i="62" s="1"/>
  <c r="J691" i="62"/>
  <c r="K691" i="62" s="1"/>
  <c r="J690" i="62"/>
  <c r="K690" i="62" s="1"/>
  <c r="J689" i="62"/>
  <c r="K689" i="62" s="1"/>
  <c r="J688" i="62"/>
  <c r="K688" i="62" s="1"/>
  <c r="J687" i="62"/>
  <c r="K687" i="62" s="1"/>
  <c r="J686" i="62"/>
  <c r="K686" i="62" s="1"/>
  <c r="J685" i="62"/>
  <c r="K685" i="62" s="1"/>
  <c r="J684" i="62"/>
  <c r="K684" i="62" s="1"/>
  <c r="J683" i="62"/>
  <c r="K683" i="62" s="1"/>
  <c r="J682" i="62"/>
  <c r="K682" i="62" s="1"/>
  <c r="J681" i="62"/>
  <c r="K681" i="62" s="1"/>
  <c r="J680" i="62"/>
  <c r="K680" i="62" s="1"/>
  <c r="J679" i="62"/>
  <c r="K679" i="62" s="1"/>
  <c r="J678" i="62"/>
  <c r="K678" i="62" s="1"/>
  <c r="J677" i="62"/>
  <c r="K677" i="62" s="1"/>
  <c r="J676" i="62"/>
  <c r="K676" i="62" s="1"/>
  <c r="J675" i="62"/>
  <c r="K675" i="62" s="1"/>
  <c r="J674" i="62"/>
  <c r="K674" i="62" s="1"/>
  <c r="J673" i="62"/>
  <c r="K673" i="62" s="1"/>
  <c r="J672" i="62"/>
  <c r="K672" i="62" s="1"/>
  <c r="J671" i="62"/>
  <c r="K671" i="62" s="1"/>
  <c r="J670" i="62"/>
  <c r="K670" i="62" s="1"/>
  <c r="J669" i="62"/>
  <c r="K669" i="62" s="1"/>
  <c r="J668" i="62"/>
  <c r="K668" i="62" s="1"/>
  <c r="J667" i="62"/>
  <c r="K667" i="62" s="1"/>
  <c r="J666" i="62"/>
  <c r="K666" i="62" s="1"/>
  <c r="J665" i="62"/>
  <c r="K665" i="62" s="1"/>
  <c r="J664" i="62"/>
  <c r="K664" i="62" s="1"/>
  <c r="J663" i="62"/>
  <c r="K663" i="62" s="1"/>
  <c r="J662" i="62"/>
  <c r="K662" i="62" s="1"/>
  <c r="J661" i="62"/>
  <c r="K661" i="62" s="1"/>
  <c r="J660" i="62"/>
  <c r="K660" i="62" s="1"/>
  <c r="J659" i="62"/>
  <c r="K659" i="62" s="1"/>
  <c r="J658" i="62"/>
  <c r="K658" i="62" s="1"/>
  <c r="J657" i="62"/>
  <c r="K657" i="62" s="1"/>
  <c r="J656" i="62"/>
  <c r="K656" i="62" s="1"/>
  <c r="J655" i="62"/>
  <c r="K655" i="62" s="1"/>
  <c r="J654" i="62"/>
  <c r="K654" i="62" s="1"/>
  <c r="J653" i="62"/>
  <c r="K653" i="62" s="1"/>
  <c r="J652" i="62"/>
  <c r="K652" i="62" s="1"/>
  <c r="J651" i="62"/>
  <c r="K651" i="62" s="1"/>
  <c r="J650" i="62"/>
  <c r="K650" i="62" s="1"/>
  <c r="J649" i="62"/>
  <c r="K649" i="62" s="1"/>
  <c r="J648" i="62"/>
  <c r="K648" i="62" s="1"/>
  <c r="J647" i="62"/>
  <c r="K647" i="62" s="1"/>
  <c r="J646" i="62"/>
  <c r="K646" i="62" s="1"/>
  <c r="J645" i="62"/>
  <c r="K645" i="62" s="1"/>
  <c r="J644" i="62"/>
  <c r="K644" i="62" s="1"/>
  <c r="J643" i="62"/>
  <c r="K643" i="62" s="1"/>
  <c r="J642" i="62"/>
  <c r="K642" i="62" s="1"/>
  <c r="J641" i="62"/>
  <c r="K641" i="62" s="1"/>
  <c r="J640" i="62"/>
  <c r="K640" i="62" s="1"/>
  <c r="J639" i="62"/>
  <c r="K639" i="62" s="1"/>
  <c r="J638" i="62"/>
  <c r="K638" i="62" s="1"/>
  <c r="J637" i="62"/>
  <c r="K637" i="62" s="1"/>
  <c r="J636" i="62"/>
  <c r="K636" i="62" s="1"/>
  <c r="J635" i="62"/>
  <c r="K635" i="62" s="1"/>
  <c r="J634" i="62"/>
  <c r="K634" i="62" s="1"/>
  <c r="J633" i="62"/>
  <c r="K633" i="62" s="1"/>
  <c r="J632" i="62"/>
  <c r="K632" i="62" s="1"/>
  <c r="J631" i="62"/>
  <c r="K631" i="62" s="1"/>
  <c r="J630" i="62"/>
  <c r="K630" i="62" s="1"/>
  <c r="J629" i="62"/>
  <c r="K629" i="62" s="1"/>
  <c r="J628" i="62"/>
  <c r="K628" i="62" s="1"/>
  <c r="J627" i="62"/>
  <c r="K627" i="62" s="1"/>
  <c r="J626" i="62"/>
  <c r="K626" i="62" s="1"/>
  <c r="J625" i="62"/>
  <c r="K625" i="62" s="1"/>
  <c r="J624" i="62"/>
  <c r="K624" i="62" s="1"/>
  <c r="J623" i="62"/>
  <c r="K623" i="62" s="1"/>
  <c r="J622" i="62"/>
  <c r="K622" i="62" s="1"/>
  <c r="J621" i="62"/>
  <c r="K621" i="62" s="1"/>
  <c r="J620" i="62"/>
  <c r="K620" i="62" s="1"/>
  <c r="J619" i="62"/>
  <c r="K619" i="62" s="1"/>
  <c r="J618" i="62"/>
  <c r="K618" i="62" s="1"/>
  <c r="J617" i="62"/>
  <c r="K617" i="62" s="1"/>
  <c r="J616" i="62"/>
  <c r="K616" i="62" s="1"/>
  <c r="J615" i="62"/>
  <c r="K615" i="62" s="1"/>
  <c r="J614" i="62"/>
  <c r="K614" i="62" s="1"/>
  <c r="J613" i="62"/>
  <c r="K613" i="62" s="1"/>
  <c r="J612" i="62"/>
  <c r="K612" i="62" s="1"/>
  <c r="J611" i="62"/>
  <c r="K611" i="62" s="1"/>
  <c r="J610" i="62"/>
  <c r="K610" i="62" s="1"/>
  <c r="J609" i="62"/>
  <c r="K609" i="62" s="1"/>
  <c r="J608" i="62"/>
  <c r="K608" i="62" s="1"/>
  <c r="J607" i="62"/>
  <c r="K607" i="62" s="1"/>
  <c r="J606" i="62"/>
  <c r="K606" i="62" s="1"/>
  <c r="J605" i="62"/>
  <c r="K605" i="62" s="1"/>
  <c r="J604" i="62"/>
  <c r="K604" i="62" s="1"/>
  <c r="J603" i="62"/>
  <c r="K603" i="62" s="1"/>
  <c r="J602" i="62"/>
  <c r="K602" i="62" s="1"/>
  <c r="J601" i="62"/>
  <c r="K601" i="62" s="1"/>
  <c r="J600" i="62"/>
  <c r="K600" i="62" s="1"/>
  <c r="J599" i="62"/>
  <c r="K599" i="62" s="1"/>
  <c r="J598" i="62"/>
  <c r="K598" i="62" s="1"/>
  <c r="J597" i="62"/>
  <c r="K597" i="62" s="1"/>
  <c r="J596" i="62"/>
  <c r="K596" i="62" s="1"/>
  <c r="J595" i="62"/>
  <c r="K595" i="62" s="1"/>
  <c r="J594" i="62"/>
  <c r="K594" i="62" s="1"/>
  <c r="J593" i="62"/>
  <c r="K593" i="62" s="1"/>
  <c r="J592" i="62"/>
  <c r="K592" i="62" s="1"/>
  <c r="J591" i="62"/>
  <c r="K591" i="62" s="1"/>
  <c r="J590" i="62"/>
  <c r="K590" i="62" s="1"/>
  <c r="J589" i="62"/>
  <c r="K589" i="62" s="1"/>
  <c r="J588" i="62"/>
  <c r="K588" i="62" s="1"/>
  <c r="J587" i="62"/>
  <c r="K587" i="62" s="1"/>
  <c r="J586" i="62"/>
  <c r="K586" i="62" s="1"/>
  <c r="J585" i="62"/>
  <c r="K585" i="62" s="1"/>
  <c r="J584" i="62"/>
  <c r="K584" i="62" s="1"/>
  <c r="J583" i="62"/>
  <c r="K583" i="62" s="1"/>
  <c r="J582" i="62"/>
  <c r="K582" i="62" s="1"/>
  <c r="J581" i="62"/>
  <c r="K581" i="62" s="1"/>
  <c r="J580" i="62"/>
  <c r="K580" i="62" s="1"/>
  <c r="J579" i="62"/>
  <c r="K579" i="62" s="1"/>
  <c r="J578" i="62"/>
  <c r="K578" i="62" s="1"/>
  <c r="J577" i="62"/>
  <c r="K577" i="62" s="1"/>
  <c r="J576" i="62"/>
  <c r="K576" i="62" s="1"/>
  <c r="J575" i="62"/>
  <c r="K575" i="62" s="1"/>
  <c r="J574" i="62"/>
  <c r="K574" i="62" s="1"/>
  <c r="J573" i="62"/>
  <c r="K573" i="62" s="1"/>
  <c r="J572" i="62"/>
  <c r="K572" i="62" s="1"/>
  <c r="J571" i="62"/>
  <c r="K571" i="62" s="1"/>
  <c r="J570" i="62"/>
  <c r="K570" i="62" s="1"/>
  <c r="J569" i="62"/>
  <c r="K569" i="62" s="1"/>
  <c r="J568" i="62"/>
  <c r="K568" i="62" s="1"/>
  <c r="J567" i="62"/>
  <c r="K567" i="62" s="1"/>
  <c r="J566" i="62"/>
  <c r="K566" i="62" s="1"/>
  <c r="J565" i="62"/>
  <c r="K565" i="62" s="1"/>
  <c r="J564" i="62"/>
  <c r="K564" i="62" s="1"/>
  <c r="J563" i="62"/>
  <c r="K563" i="62" s="1"/>
  <c r="J562" i="62"/>
  <c r="K562" i="62" s="1"/>
  <c r="J561" i="62"/>
  <c r="K561" i="62" s="1"/>
  <c r="J560" i="62"/>
  <c r="K560" i="62" s="1"/>
  <c r="J559" i="62"/>
  <c r="K559" i="62" s="1"/>
  <c r="J558" i="62"/>
  <c r="K558" i="62" s="1"/>
  <c r="J557" i="62"/>
  <c r="K557" i="62" s="1"/>
  <c r="J556" i="62"/>
  <c r="K556" i="62" s="1"/>
  <c r="J555" i="62"/>
  <c r="K555" i="62" s="1"/>
  <c r="J554" i="62"/>
  <c r="K554" i="62" s="1"/>
  <c r="J553" i="62"/>
  <c r="K553" i="62" s="1"/>
  <c r="J552" i="62"/>
  <c r="K552" i="62" s="1"/>
  <c r="J551" i="62"/>
  <c r="K551" i="62" s="1"/>
  <c r="J550" i="62"/>
  <c r="K550" i="62" s="1"/>
  <c r="J549" i="62"/>
  <c r="K549" i="62" s="1"/>
  <c r="J548" i="62"/>
  <c r="K548" i="62" s="1"/>
  <c r="J547" i="62"/>
  <c r="K547" i="62" s="1"/>
  <c r="J546" i="62"/>
  <c r="K546" i="62" s="1"/>
  <c r="J545" i="62"/>
  <c r="K545" i="62" s="1"/>
  <c r="J544" i="62"/>
  <c r="K544" i="62" s="1"/>
  <c r="J543" i="62"/>
  <c r="K543" i="62" s="1"/>
  <c r="J542" i="62"/>
  <c r="K542" i="62" s="1"/>
  <c r="J541" i="62"/>
  <c r="K541" i="62" s="1"/>
  <c r="J540" i="62"/>
  <c r="K540" i="62" s="1"/>
  <c r="J539" i="62"/>
  <c r="K539" i="62" s="1"/>
  <c r="J538" i="62"/>
  <c r="K538" i="62" s="1"/>
  <c r="J537" i="62"/>
  <c r="K537" i="62" s="1"/>
  <c r="J536" i="62"/>
  <c r="K536" i="62" s="1"/>
  <c r="J535" i="62"/>
  <c r="K535" i="62" s="1"/>
  <c r="J534" i="62"/>
  <c r="K534" i="62" s="1"/>
  <c r="J533" i="62"/>
  <c r="K533" i="62" s="1"/>
  <c r="J532" i="62"/>
  <c r="K532" i="62" s="1"/>
  <c r="J531" i="62"/>
  <c r="K531" i="62" s="1"/>
  <c r="J530" i="62"/>
  <c r="K530" i="62" s="1"/>
  <c r="J529" i="62"/>
  <c r="K529" i="62" s="1"/>
  <c r="J528" i="62"/>
  <c r="K528" i="62" s="1"/>
  <c r="J527" i="62"/>
  <c r="K527" i="62" s="1"/>
  <c r="J526" i="62"/>
  <c r="K526" i="62" s="1"/>
  <c r="J525" i="62"/>
  <c r="K525" i="62" s="1"/>
  <c r="J524" i="62"/>
  <c r="K524" i="62" s="1"/>
  <c r="J523" i="62"/>
  <c r="K523" i="62" s="1"/>
  <c r="J522" i="62"/>
  <c r="K522" i="62" s="1"/>
  <c r="J521" i="62"/>
  <c r="K521" i="62" s="1"/>
  <c r="J520" i="62"/>
  <c r="K520" i="62" s="1"/>
  <c r="J519" i="62"/>
  <c r="K519" i="62" s="1"/>
  <c r="J518" i="62"/>
  <c r="K518" i="62" s="1"/>
  <c r="J517" i="62"/>
  <c r="K517" i="62" s="1"/>
  <c r="J516" i="62"/>
  <c r="K516" i="62" s="1"/>
  <c r="J515" i="62"/>
  <c r="K515" i="62" s="1"/>
  <c r="J514" i="62"/>
  <c r="K514" i="62" s="1"/>
  <c r="J513" i="62"/>
  <c r="K513" i="62" s="1"/>
  <c r="J512" i="62"/>
  <c r="K512" i="62" s="1"/>
  <c r="J511" i="62"/>
  <c r="K511" i="62" s="1"/>
  <c r="J510" i="62"/>
  <c r="K510" i="62" s="1"/>
  <c r="J509" i="62"/>
  <c r="K509" i="62" s="1"/>
  <c r="J508" i="62"/>
  <c r="K508" i="62" s="1"/>
  <c r="J507" i="62"/>
  <c r="K507" i="62" s="1"/>
  <c r="J506" i="62"/>
  <c r="K506" i="62" s="1"/>
  <c r="J505" i="62"/>
  <c r="K505" i="62" s="1"/>
  <c r="J504" i="62"/>
  <c r="K504" i="62" s="1"/>
  <c r="J503" i="62"/>
  <c r="K503" i="62" s="1"/>
  <c r="J502" i="62"/>
  <c r="K502" i="62" s="1"/>
  <c r="J501" i="62"/>
  <c r="K501" i="62" s="1"/>
  <c r="J500" i="62"/>
  <c r="K500" i="62" s="1"/>
  <c r="J499" i="62"/>
  <c r="K499" i="62" s="1"/>
  <c r="J498" i="62"/>
  <c r="K498" i="62" s="1"/>
  <c r="J497" i="62"/>
  <c r="K497" i="62" s="1"/>
  <c r="J496" i="62"/>
  <c r="K496" i="62" s="1"/>
  <c r="J495" i="62"/>
  <c r="K495" i="62" s="1"/>
  <c r="J494" i="62"/>
  <c r="K494" i="62" s="1"/>
  <c r="J493" i="62"/>
  <c r="K493" i="62" s="1"/>
  <c r="J492" i="62"/>
  <c r="K492" i="62" s="1"/>
  <c r="J491" i="62"/>
  <c r="K491" i="62" s="1"/>
  <c r="J490" i="62"/>
  <c r="K490" i="62" s="1"/>
  <c r="J489" i="62"/>
  <c r="K489" i="62" s="1"/>
  <c r="J488" i="62"/>
  <c r="K488" i="62" s="1"/>
  <c r="J487" i="62"/>
  <c r="K487" i="62" s="1"/>
  <c r="J486" i="62"/>
  <c r="K486" i="62" s="1"/>
  <c r="J485" i="62"/>
  <c r="K485" i="62" s="1"/>
  <c r="J484" i="62"/>
  <c r="K484" i="62" s="1"/>
  <c r="J483" i="62"/>
  <c r="K483" i="62" s="1"/>
  <c r="J482" i="62"/>
  <c r="K482" i="62" s="1"/>
  <c r="J481" i="62"/>
  <c r="K481" i="62" s="1"/>
  <c r="J480" i="62"/>
  <c r="K480" i="62" s="1"/>
  <c r="J479" i="62"/>
  <c r="K479" i="62" s="1"/>
  <c r="J478" i="62"/>
  <c r="K478" i="62" s="1"/>
  <c r="J477" i="62"/>
  <c r="K477" i="62" s="1"/>
  <c r="J476" i="62"/>
  <c r="K476" i="62" s="1"/>
  <c r="J475" i="62"/>
  <c r="K475" i="62" s="1"/>
  <c r="J474" i="62"/>
  <c r="K474" i="62" s="1"/>
  <c r="J473" i="62"/>
  <c r="K473" i="62" s="1"/>
  <c r="J472" i="62"/>
  <c r="K472" i="62" s="1"/>
  <c r="J471" i="62"/>
  <c r="K471" i="62" s="1"/>
  <c r="J470" i="62"/>
  <c r="K470" i="62" s="1"/>
  <c r="J469" i="62"/>
  <c r="K469" i="62" s="1"/>
  <c r="J468" i="62"/>
  <c r="K468" i="62" s="1"/>
  <c r="J467" i="62"/>
  <c r="K467" i="62" s="1"/>
  <c r="J466" i="62"/>
  <c r="K466" i="62" s="1"/>
  <c r="J465" i="62"/>
  <c r="K465" i="62" s="1"/>
  <c r="J464" i="62"/>
  <c r="K464" i="62" s="1"/>
  <c r="J463" i="62"/>
  <c r="K463" i="62" s="1"/>
  <c r="J462" i="62"/>
  <c r="K462" i="62" s="1"/>
  <c r="J461" i="62"/>
  <c r="K461" i="62" s="1"/>
  <c r="J460" i="62"/>
  <c r="K460" i="62" s="1"/>
  <c r="J459" i="62"/>
  <c r="K459" i="62" s="1"/>
  <c r="J458" i="62"/>
  <c r="K458" i="62" s="1"/>
  <c r="J457" i="62"/>
  <c r="K457" i="62" s="1"/>
  <c r="J456" i="62"/>
  <c r="K456" i="62" s="1"/>
  <c r="J455" i="62"/>
  <c r="K455" i="62" s="1"/>
  <c r="J454" i="62"/>
  <c r="K454" i="62" s="1"/>
  <c r="J453" i="62"/>
  <c r="K453" i="62" s="1"/>
  <c r="J452" i="62"/>
  <c r="K452" i="62" s="1"/>
  <c r="J451" i="62"/>
  <c r="K451" i="62" s="1"/>
  <c r="J450" i="62"/>
  <c r="K450" i="62" s="1"/>
  <c r="J449" i="62"/>
  <c r="K449" i="62" s="1"/>
  <c r="J448" i="62"/>
  <c r="K448" i="62" s="1"/>
  <c r="J447" i="62"/>
  <c r="K447" i="62" s="1"/>
  <c r="J446" i="62"/>
  <c r="K446" i="62" s="1"/>
  <c r="J445" i="62"/>
  <c r="K445" i="62" s="1"/>
  <c r="J444" i="62"/>
  <c r="K444" i="62" s="1"/>
  <c r="J443" i="62"/>
  <c r="K443" i="62" s="1"/>
  <c r="J442" i="62"/>
  <c r="K442" i="62" s="1"/>
  <c r="J441" i="62"/>
  <c r="K441" i="62" s="1"/>
  <c r="J440" i="62"/>
  <c r="K440" i="62" s="1"/>
  <c r="J439" i="62"/>
  <c r="K439" i="62" s="1"/>
  <c r="J438" i="62"/>
  <c r="K438" i="62" s="1"/>
  <c r="J437" i="62"/>
  <c r="K437" i="62" s="1"/>
  <c r="J436" i="62"/>
  <c r="K436" i="62" s="1"/>
  <c r="J435" i="62"/>
  <c r="K435" i="62" s="1"/>
  <c r="J434" i="62"/>
  <c r="K434" i="62" s="1"/>
  <c r="J433" i="62"/>
  <c r="K433" i="62" s="1"/>
  <c r="J432" i="62"/>
  <c r="K432" i="62" s="1"/>
  <c r="J431" i="62"/>
  <c r="K431" i="62" s="1"/>
  <c r="J430" i="62"/>
  <c r="K430" i="62" s="1"/>
  <c r="J429" i="62"/>
  <c r="K429" i="62" s="1"/>
  <c r="J428" i="62"/>
  <c r="K428" i="62" s="1"/>
  <c r="J427" i="62"/>
  <c r="K427" i="62" s="1"/>
  <c r="J426" i="62"/>
  <c r="K426" i="62" s="1"/>
  <c r="J425" i="62"/>
  <c r="K425" i="62" s="1"/>
  <c r="J424" i="62"/>
  <c r="K424" i="62" s="1"/>
  <c r="J423" i="62"/>
  <c r="K423" i="62" s="1"/>
  <c r="J422" i="62"/>
  <c r="K422" i="62" s="1"/>
  <c r="J421" i="62"/>
  <c r="K421" i="62" s="1"/>
  <c r="J420" i="62"/>
  <c r="K420" i="62" s="1"/>
  <c r="J419" i="62"/>
  <c r="K419" i="62" s="1"/>
  <c r="J418" i="62"/>
  <c r="K418" i="62" s="1"/>
  <c r="J417" i="62"/>
  <c r="K417" i="62" s="1"/>
  <c r="J416" i="62"/>
  <c r="K416" i="62" s="1"/>
  <c r="J415" i="62"/>
  <c r="K415" i="62" s="1"/>
  <c r="J414" i="62"/>
  <c r="K414" i="62" s="1"/>
  <c r="J413" i="62"/>
  <c r="K413" i="62" s="1"/>
  <c r="J412" i="62"/>
  <c r="K412" i="62" s="1"/>
  <c r="J411" i="62"/>
  <c r="K411" i="62" s="1"/>
  <c r="J410" i="62"/>
  <c r="K410" i="62" s="1"/>
  <c r="J409" i="62"/>
  <c r="K409" i="62" s="1"/>
  <c r="J408" i="62"/>
  <c r="K408" i="62" s="1"/>
  <c r="J407" i="62"/>
  <c r="K407" i="62" s="1"/>
  <c r="J406" i="62"/>
  <c r="K406" i="62" s="1"/>
  <c r="J405" i="62"/>
  <c r="K405" i="62" s="1"/>
  <c r="J404" i="62"/>
  <c r="K404" i="62" s="1"/>
  <c r="J403" i="62"/>
  <c r="K403" i="62" s="1"/>
  <c r="J402" i="62"/>
  <c r="K402" i="62" s="1"/>
  <c r="J401" i="62"/>
  <c r="K401" i="62" s="1"/>
  <c r="J400" i="62"/>
  <c r="K400" i="62" s="1"/>
  <c r="J399" i="62"/>
  <c r="K399" i="62" s="1"/>
  <c r="J398" i="62"/>
  <c r="K398" i="62" s="1"/>
  <c r="J397" i="62"/>
  <c r="K397" i="62" s="1"/>
  <c r="J396" i="62"/>
  <c r="K396" i="62" s="1"/>
  <c r="J395" i="62"/>
  <c r="K395" i="62" s="1"/>
  <c r="J394" i="62"/>
  <c r="K394" i="62" s="1"/>
  <c r="J393" i="62"/>
  <c r="K393" i="62" s="1"/>
  <c r="J392" i="62"/>
  <c r="K392" i="62" s="1"/>
  <c r="J391" i="62"/>
  <c r="K391" i="62" s="1"/>
  <c r="J390" i="62"/>
  <c r="K390" i="62" s="1"/>
  <c r="J389" i="62"/>
  <c r="K389" i="62" s="1"/>
  <c r="J388" i="62"/>
  <c r="K388" i="62" s="1"/>
  <c r="J387" i="62"/>
  <c r="K387" i="62" s="1"/>
  <c r="J386" i="62"/>
  <c r="K386" i="62" s="1"/>
  <c r="J385" i="62"/>
  <c r="K385" i="62" s="1"/>
  <c r="J384" i="62"/>
  <c r="K384" i="62" s="1"/>
  <c r="J383" i="62"/>
  <c r="K383" i="62" s="1"/>
  <c r="J382" i="62"/>
  <c r="K382" i="62" s="1"/>
  <c r="J381" i="62"/>
  <c r="K381" i="62" s="1"/>
  <c r="J380" i="62"/>
  <c r="K380" i="62" s="1"/>
  <c r="J379" i="62"/>
  <c r="K379" i="62" s="1"/>
  <c r="J378" i="62"/>
  <c r="K378" i="62" s="1"/>
  <c r="J377" i="62"/>
  <c r="K377" i="62" s="1"/>
  <c r="J376" i="62"/>
  <c r="K376" i="62" s="1"/>
  <c r="J375" i="62"/>
  <c r="K375" i="62" s="1"/>
  <c r="J374" i="62"/>
  <c r="K374" i="62" s="1"/>
  <c r="J373" i="62"/>
  <c r="K373" i="62" s="1"/>
  <c r="J372" i="62"/>
  <c r="K372" i="62" s="1"/>
  <c r="J371" i="62"/>
  <c r="K371" i="62" s="1"/>
  <c r="J370" i="62"/>
  <c r="K370" i="62" s="1"/>
  <c r="J369" i="62"/>
  <c r="K369" i="62" s="1"/>
  <c r="J368" i="62"/>
  <c r="K368" i="62" s="1"/>
  <c r="J367" i="62"/>
  <c r="K367" i="62" s="1"/>
  <c r="J366" i="62"/>
  <c r="K366" i="62" s="1"/>
  <c r="J365" i="62"/>
  <c r="K365" i="62" s="1"/>
  <c r="J364" i="62"/>
  <c r="K364" i="62" s="1"/>
  <c r="J363" i="62"/>
  <c r="K363" i="62" s="1"/>
  <c r="J362" i="62"/>
  <c r="K362" i="62" s="1"/>
  <c r="J361" i="62"/>
  <c r="K361" i="62" s="1"/>
  <c r="J360" i="62"/>
  <c r="K360" i="62" s="1"/>
  <c r="J359" i="62"/>
  <c r="K359" i="62" s="1"/>
  <c r="J358" i="62"/>
  <c r="K358" i="62" s="1"/>
  <c r="J357" i="62"/>
  <c r="K357" i="62" s="1"/>
  <c r="J356" i="62"/>
  <c r="K356" i="62" s="1"/>
  <c r="J355" i="62"/>
  <c r="K355" i="62" s="1"/>
  <c r="J354" i="62"/>
  <c r="K354" i="62" s="1"/>
  <c r="J353" i="62"/>
  <c r="K353" i="62" s="1"/>
  <c r="J352" i="62"/>
  <c r="K352" i="62" s="1"/>
  <c r="J351" i="62"/>
  <c r="K351" i="62" s="1"/>
  <c r="J350" i="62"/>
  <c r="K350" i="62" s="1"/>
  <c r="J349" i="62"/>
  <c r="K349" i="62" s="1"/>
  <c r="J348" i="62"/>
  <c r="K348" i="62" s="1"/>
  <c r="J347" i="62"/>
  <c r="K347" i="62" s="1"/>
  <c r="J346" i="62"/>
  <c r="K346" i="62" s="1"/>
  <c r="J345" i="62"/>
  <c r="K345" i="62" s="1"/>
  <c r="J344" i="62"/>
  <c r="K344" i="62" s="1"/>
  <c r="J343" i="62"/>
  <c r="K343" i="62" s="1"/>
  <c r="J342" i="62"/>
  <c r="K342" i="62" s="1"/>
  <c r="J341" i="62"/>
  <c r="K341" i="62" s="1"/>
  <c r="J340" i="62"/>
  <c r="K340" i="62" s="1"/>
  <c r="J339" i="62"/>
  <c r="K339" i="62" s="1"/>
  <c r="J338" i="62"/>
  <c r="K338" i="62" s="1"/>
  <c r="J337" i="62"/>
  <c r="K337" i="62" s="1"/>
  <c r="J336" i="62"/>
  <c r="K336" i="62" s="1"/>
  <c r="J335" i="62"/>
  <c r="K335" i="62" s="1"/>
  <c r="J334" i="62"/>
  <c r="K334" i="62" s="1"/>
  <c r="J333" i="62"/>
  <c r="K333" i="62" s="1"/>
  <c r="J332" i="62"/>
  <c r="K332" i="62" s="1"/>
  <c r="J331" i="62"/>
  <c r="K331" i="62" s="1"/>
  <c r="J330" i="62"/>
  <c r="K330" i="62" s="1"/>
  <c r="J329" i="62"/>
  <c r="K329" i="62" s="1"/>
  <c r="J328" i="62"/>
  <c r="K328" i="62" s="1"/>
  <c r="J327" i="62"/>
  <c r="K327" i="62" s="1"/>
  <c r="J326" i="62"/>
  <c r="K326" i="62" s="1"/>
  <c r="J325" i="62"/>
  <c r="K325" i="62" s="1"/>
  <c r="J324" i="62"/>
  <c r="K324" i="62" s="1"/>
  <c r="J323" i="62"/>
  <c r="K323" i="62" s="1"/>
  <c r="J322" i="62"/>
  <c r="K322" i="62" s="1"/>
  <c r="J321" i="62"/>
  <c r="K321" i="62" s="1"/>
  <c r="J320" i="62"/>
  <c r="K320" i="62" s="1"/>
  <c r="J319" i="62"/>
  <c r="K319" i="62" s="1"/>
  <c r="J318" i="62"/>
  <c r="K318" i="62" s="1"/>
  <c r="J317" i="62"/>
  <c r="K317" i="62" s="1"/>
  <c r="J316" i="62"/>
  <c r="K316" i="62" s="1"/>
  <c r="J315" i="62"/>
  <c r="K315" i="62" s="1"/>
  <c r="J314" i="62"/>
  <c r="K314" i="62" s="1"/>
  <c r="J313" i="62"/>
  <c r="K313" i="62" s="1"/>
  <c r="J312" i="62"/>
  <c r="K312" i="62" s="1"/>
  <c r="J311" i="62"/>
  <c r="K311" i="62" s="1"/>
  <c r="J310" i="62"/>
  <c r="K310" i="62" s="1"/>
  <c r="J309" i="62"/>
  <c r="K309" i="62" s="1"/>
  <c r="J308" i="62"/>
  <c r="K308" i="62" s="1"/>
  <c r="J307" i="62"/>
  <c r="K307" i="62" s="1"/>
  <c r="J306" i="62"/>
  <c r="K306" i="62" s="1"/>
  <c r="J305" i="62"/>
  <c r="K305" i="62" s="1"/>
  <c r="J304" i="62"/>
  <c r="K304" i="62" s="1"/>
  <c r="J303" i="62"/>
  <c r="K303" i="62" s="1"/>
  <c r="J302" i="62"/>
  <c r="K302" i="62" s="1"/>
  <c r="J301" i="62"/>
  <c r="K301" i="62" s="1"/>
  <c r="J300" i="62"/>
  <c r="K300" i="62" s="1"/>
  <c r="J299" i="62"/>
  <c r="K299" i="62" s="1"/>
  <c r="J298" i="62"/>
  <c r="K298" i="62" s="1"/>
  <c r="J297" i="62"/>
  <c r="K297" i="62" s="1"/>
  <c r="J296" i="62"/>
  <c r="K296" i="62" s="1"/>
  <c r="J295" i="62"/>
  <c r="K295" i="62" s="1"/>
  <c r="J294" i="62"/>
  <c r="K294" i="62" s="1"/>
  <c r="J293" i="62"/>
  <c r="K293" i="62" s="1"/>
  <c r="J292" i="62"/>
  <c r="K292" i="62" s="1"/>
  <c r="J291" i="62"/>
  <c r="K291" i="62" s="1"/>
  <c r="J290" i="62"/>
  <c r="K290" i="62" s="1"/>
  <c r="J289" i="62"/>
  <c r="K289" i="62" s="1"/>
  <c r="J288" i="62"/>
  <c r="K288" i="62" s="1"/>
  <c r="J287" i="62"/>
  <c r="K287" i="62" s="1"/>
  <c r="J286" i="62"/>
  <c r="K286" i="62" s="1"/>
  <c r="J285" i="62"/>
  <c r="K285" i="62" s="1"/>
  <c r="J284" i="62"/>
  <c r="K284" i="62" s="1"/>
  <c r="J283" i="62"/>
  <c r="K283" i="62" s="1"/>
  <c r="J282" i="62"/>
  <c r="K282" i="62" s="1"/>
  <c r="J281" i="62"/>
  <c r="K281" i="62" s="1"/>
  <c r="J280" i="62"/>
  <c r="K280" i="62" s="1"/>
  <c r="J279" i="62"/>
  <c r="K279" i="62" s="1"/>
  <c r="J278" i="62"/>
  <c r="K278" i="62" s="1"/>
  <c r="J277" i="62"/>
  <c r="K277" i="62" s="1"/>
  <c r="J276" i="62"/>
  <c r="K276" i="62" s="1"/>
  <c r="J275" i="62"/>
  <c r="K275" i="62" s="1"/>
  <c r="J274" i="62"/>
  <c r="K274" i="62" s="1"/>
  <c r="J273" i="62"/>
  <c r="K273" i="62" s="1"/>
  <c r="J272" i="62"/>
  <c r="K272" i="62" s="1"/>
  <c r="J271" i="62"/>
  <c r="K271" i="62" s="1"/>
  <c r="J270" i="62"/>
  <c r="K270" i="62" s="1"/>
  <c r="J269" i="62"/>
  <c r="K269" i="62" s="1"/>
  <c r="J268" i="62"/>
  <c r="K268" i="62" s="1"/>
  <c r="J267" i="62"/>
  <c r="K267" i="62" s="1"/>
  <c r="J266" i="62"/>
  <c r="K266" i="62" s="1"/>
  <c r="J265" i="62"/>
  <c r="K265" i="62" s="1"/>
  <c r="J264" i="62"/>
  <c r="K264" i="62" s="1"/>
  <c r="J263" i="62"/>
  <c r="K263" i="62" s="1"/>
  <c r="J262" i="62"/>
  <c r="K262" i="62" s="1"/>
  <c r="J261" i="62"/>
  <c r="K261" i="62" s="1"/>
  <c r="J260" i="62"/>
  <c r="K260" i="62" s="1"/>
  <c r="J259" i="62"/>
  <c r="K259" i="62" s="1"/>
  <c r="J258" i="62"/>
  <c r="K258" i="62" s="1"/>
  <c r="J257" i="62"/>
  <c r="K257" i="62" s="1"/>
  <c r="J256" i="62"/>
  <c r="K256" i="62" s="1"/>
  <c r="J255" i="62"/>
  <c r="K255" i="62" s="1"/>
  <c r="J254" i="62"/>
  <c r="K254" i="62" s="1"/>
  <c r="J253" i="62"/>
  <c r="K253" i="62" s="1"/>
  <c r="J252" i="62"/>
  <c r="K252" i="62" s="1"/>
  <c r="J251" i="62"/>
  <c r="K251" i="62" s="1"/>
  <c r="J250" i="62"/>
  <c r="K250" i="62" s="1"/>
  <c r="J249" i="62"/>
  <c r="K249" i="62" s="1"/>
  <c r="J248" i="62"/>
  <c r="K248" i="62" s="1"/>
  <c r="J247" i="62"/>
  <c r="K247" i="62" s="1"/>
  <c r="J246" i="62"/>
  <c r="K246" i="62" s="1"/>
  <c r="J245" i="62"/>
  <c r="K245" i="62" s="1"/>
  <c r="J244" i="62"/>
  <c r="K244" i="62" s="1"/>
  <c r="J243" i="62"/>
  <c r="K243" i="62" s="1"/>
  <c r="J242" i="62"/>
  <c r="K242" i="62" s="1"/>
  <c r="J241" i="62"/>
  <c r="K241" i="62" s="1"/>
  <c r="J240" i="62"/>
  <c r="K240" i="62" s="1"/>
  <c r="J239" i="62"/>
  <c r="K239" i="62" s="1"/>
  <c r="J238" i="62"/>
  <c r="K238" i="62" s="1"/>
  <c r="J237" i="62"/>
  <c r="K237" i="62" s="1"/>
  <c r="J236" i="62"/>
  <c r="K236" i="62" s="1"/>
  <c r="J235" i="62"/>
  <c r="K235" i="62" s="1"/>
  <c r="J234" i="62"/>
  <c r="K234" i="62" s="1"/>
  <c r="J233" i="62"/>
  <c r="K233" i="62" s="1"/>
  <c r="J232" i="62"/>
  <c r="K232" i="62" s="1"/>
  <c r="J231" i="62"/>
  <c r="K231" i="62" s="1"/>
  <c r="J230" i="62"/>
  <c r="K230" i="62" s="1"/>
  <c r="J229" i="62"/>
  <c r="K229" i="62" s="1"/>
  <c r="J228" i="62"/>
  <c r="K228" i="62" s="1"/>
  <c r="J227" i="62"/>
  <c r="K227" i="62" s="1"/>
  <c r="J226" i="62"/>
  <c r="K226" i="62" s="1"/>
  <c r="J225" i="62"/>
  <c r="K225" i="62" s="1"/>
  <c r="J224" i="62"/>
  <c r="K224" i="62" s="1"/>
  <c r="J223" i="62"/>
  <c r="K223" i="62" s="1"/>
  <c r="J222" i="62"/>
  <c r="K222" i="62" s="1"/>
  <c r="J221" i="62"/>
  <c r="K221" i="62" s="1"/>
  <c r="J220" i="62"/>
  <c r="K220" i="62" s="1"/>
  <c r="J219" i="62"/>
  <c r="K219" i="62" s="1"/>
  <c r="J218" i="62"/>
  <c r="K218" i="62" s="1"/>
  <c r="J217" i="62"/>
  <c r="K217" i="62" s="1"/>
  <c r="J216" i="62"/>
  <c r="K216" i="62" s="1"/>
  <c r="J215" i="62"/>
  <c r="K215" i="62" s="1"/>
  <c r="J214" i="62"/>
  <c r="K214" i="62" s="1"/>
  <c r="J213" i="62"/>
  <c r="K213" i="62" s="1"/>
  <c r="J212" i="62"/>
  <c r="K212" i="62" s="1"/>
  <c r="J211" i="62"/>
  <c r="K211" i="62" s="1"/>
  <c r="J210" i="62"/>
  <c r="K210" i="62" s="1"/>
  <c r="J209" i="62"/>
  <c r="K209" i="62" s="1"/>
  <c r="J208" i="62"/>
  <c r="K208" i="62" s="1"/>
  <c r="J207" i="62"/>
  <c r="K207" i="62" s="1"/>
  <c r="J206" i="62"/>
  <c r="K206" i="62" s="1"/>
  <c r="J205" i="62"/>
  <c r="K205" i="62" s="1"/>
  <c r="J204" i="62"/>
  <c r="K204" i="62" s="1"/>
  <c r="J203" i="62"/>
  <c r="K203" i="62" s="1"/>
  <c r="J202" i="62"/>
  <c r="K202" i="62" s="1"/>
  <c r="J201" i="62"/>
  <c r="K201" i="62" s="1"/>
  <c r="J200" i="62"/>
  <c r="K200" i="62" s="1"/>
  <c r="J199" i="62"/>
  <c r="K199" i="62" s="1"/>
  <c r="J198" i="62"/>
  <c r="K198" i="62" s="1"/>
  <c r="J197" i="62"/>
  <c r="K197" i="62" s="1"/>
  <c r="J196" i="62"/>
  <c r="K196" i="62" s="1"/>
  <c r="J195" i="62"/>
  <c r="K195" i="62" s="1"/>
  <c r="J194" i="62"/>
  <c r="K194" i="62" s="1"/>
  <c r="J193" i="62"/>
  <c r="K193" i="62" s="1"/>
  <c r="J192" i="62"/>
  <c r="K192" i="62" s="1"/>
  <c r="J191" i="62"/>
  <c r="K191" i="62" s="1"/>
  <c r="J190" i="62"/>
  <c r="K190" i="62" s="1"/>
  <c r="J189" i="62"/>
  <c r="K189" i="62" s="1"/>
  <c r="J188" i="62"/>
  <c r="K188" i="62" s="1"/>
  <c r="J187" i="62"/>
  <c r="K187" i="62" s="1"/>
  <c r="J186" i="62"/>
  <c r="K186" i="62" s="1"/>
  <c r="J185" i="62"/>
  <c r="K185" i="62" s="1"/>
  <c r="J184" i="62"/>
  <c r="K184" i="62" s="1"/>
  <c r="J183" i="62"/>
  <c r="K183" i="62" s="1"/>
  <c r="J182" i="62"/>
  <c r="K182" i="62" s="1"/>
  <c r="J181" i="62"/>
  <c r="K181" i="62" s="1"/>
  <c r="J180" i="62"/>
  <c r="K180" i="62" s="1"/>
  <c r="J179" i="62"/>
  <c r="K179" i="62" s="1"/>
  <c r="J178" i="62"/>
  <c r="K178" i="62" s="1"/>
  <c r="J177" i="62"/>
  <c r="K177" i="62" s="1"/>
  <c r="J176" i="62"/>
  <c r="K176" i="62" s="1"/>
  <c r="J175" i="62"/>
  <c r="K175" i="62" s="1"/>
  <c r="J174" i="62"/>
  <c r="K174" i="62" s="1"/>
  <c r="J173" i="62"/>
  <c r="K173" i="62" s="1"/>
  <c r="J172" i="62"/>
  <c r="K172" i="62" s="1"/>
  <c r="J171" i="62"/>
  <c r="K171" i="62" s="1"/>
  <c r="J170" i="62"/>
  <c r="K170" i="62" s="1"/>
  <c r="J169" i="62"/>
  <c r="K169" i="62" s="1"/>
  <c r="J168" i="62"/>
  <c r="K168" i="62" s="1"/>
  <c r="J167" i="62"/>
  <c r="K167" i="62" s="1"/>
  <c r="J166" i="62"/>
  <c r="K166" i="62" s="1"/>
  <c r="J165" i="62"/>
  <c r="K165" i="62" s="1"/>
  <c r="J164" i="62"/>
  <c r="K164" i="62" s="1"/>
  <c r="J163" i="62"/>
  <c r="K163" i="62" s="1"/>
  <c r="J162" i="62"/>
  <c r="K162" i="62" s="1"/>
  <c r="J161" i="62"/>
  <c r="K161" i="62" s="1"/>
  <c r="J160" i="62"/>
  <c r="K160" i="62" s="1"/>
  <c r="J159" i="62"/>
  <c r="K159" i="62" s="1"/>
  <c r="J158" i="62"/>
  <c r="K158" i="62" s="1"/>
  <c r="J157" i="62"/>
  <c r="K157" i="62" s="1"/>
  <c r="J156" i="62"/>
  <c r="K156" i="62" s="1"/>
  <c r="J155" i="62"/>
  <c r="K155" i="62" s="1"/>
  <c r="J154" i="62"/>
  <c r="K154" i="62" s="1"/>
  <c r="J153" i="62"/>
  <c r="K153" i="62" s="1"/>
  <c r="J152" i="62"/>
  <c r="K152" i="62" s="1"/>
  <c r="J151" i="62"/>
  <c r="K151" i="62" s="1"/>
  <c r="J150" i="62"/>
  <c r="K150" i="62" s="1"/>
  <c r="J149" i="62"/>
  <c r="K149" i="62" s="1"/>
  <c r="J148" i="62"/>
  <c r="K148" i="62" s="1"/>
  <c r="J147" i="62"/>
  <c r="K147" i="62" s="1"/>
  <c r="J146" i="62"/>
  <c r="K146" i="62" s="1"/>
  <c r="J145" i="62"/>
  <c r="K145" i="62" s="1"/>
  <c r="J144" i="62"/>
  <c r="K144" i="62" s="1"/>
  <c r="J143" i="62"/>
  <c r="K143" i="62" s="1"/>
  <c r="J142" i="62"/>
  <c r="K142" i="62" s="1"/>
  <c r="J141" i="62"/>
  <c r="K141" i="62" s="1"/>
  <c r="J140" i="62"/>
  <c r="K140" i="62" s="1"/>
  <c r="J139" i="62"/>
  <c r="K139" i="62" s="1"/>
  <c r="J138" i="62"/>
  <c r="K138" i="62" s="1"/>
  <c r="J137" i="62"/>
  <c r="K137" i="62" s="1"/>
  <c r="J136" i="62"/>
  <c r="K136" i="62" s="1"/>
  <c r="J135" i="62"/>
  <c r="K135" i="62" s="1"/>
  <c r="J134" i="62"/>
  <c r="K134" i="62" s="1"/>
  <c r="J133" i="62"/>
  <c r="K133" i="62" s="1"/>
  <c r="J132" i="62"/>
  <c r="K132" i="62" s="1"/>
  <c r="J131" i="62"/>
  <c r="K131" i="62" s="1"/>
  <c r="J130" i="62"/>
  <c r="K130" i="62" s="1"/>
  <c r="J129" i="62"/>
  <c r="K129" i="62" s="1"/>
  <c r="J128" i="62"/>
  <c r="K128" i="62" s="1"/>
  <c r="J127" i="62"/>
  <c r="K127" i="62" s="1"/>
  <c r="J126" i="62"/>
  <c r="K126" i="62" s="1"/>
  <c r="J125" i="62"/>
  <c r="K125" i="62" s="1"/>
  <c r="J124" i="62"/>
  <c r="K124" i="62" s="1"/>
  <c r="J123" i="62"/>
  <c r="K123" i="62" s="1"/>
  <c r="J122" i="62"/>
  <c r="K122" i="62" s="1"/>
  <c r="J121" i="62"/>
  <c r="K121" i="62" s="1"/>
  <c r="J120" i="62"/>
  <c r="K120" i="62" s="1"/>
  <c r="J119" i="62"/>
  <c r="K119" i="62" s="1"/>
  <c r="J118" i="62"/>
  <c r="K118" i="62" s="1"/>
  <c r="J117" i="62"/>
  <c r="K117" i="62" s="1"/>
  <c r="J116" i="62"/>
  <c r="K116" i="62" s="1"/>
  <c r="J115" i="62"/>
  <c r="K115" i="62" s="1"/>
  <c r="J114" i="62"/>
  <c r="K114" i="62" s="1"/>
  <c r="J113" i="62"/>
  <c r="K113" i="62" s="1"/>
  <c r="J112" i="62"/>
  <c r="K112" i="62" s="1"/>
  <c r="J111" i="62"/>
  <c r="K111" i="62" s="1"/>
  <c r="J110" i="62"/>
  <c r="K110" i="62" s="1"/>
  <c r="J109" i="62"/>
  <c r="K109" i="62" s="1"/>
  <c r="J108" i="62"/>
  <c r="K108" i="62" s="1"/>
  <c r="J107" i="62"/>
  <c r="K107" i="62" s="1"/>
  <c r="J106" i="62"/>
  <c r="K106" i="62" s="1"/>
  <c r="J105" i="62"/>
  <c r="K105" i="62" s="1"/>
  <c r="J104" i="62"/>
  <c r="K104" i="62" s="1"/>
  <c r="J103" i="62"/>
  <c r="K103" i="62" s="1"/>
  <c r="J102" i="62"/>
  <c r="K102" i="62" s="1"/>
  <c r="J101" i="62"/>
  <c r="K101" i="62" s="1"/>
  <c r="J100" i="62"/>
  <c r="K100" i="62" s="1"/>
  <c r="J99" i="62"/>
  <c r="K99" i="62" s="1"/>
  <c r="J98" i="62"/>
  <c r="K98" i="62" s="1"/>
  <c r="J97" i="62"/>
  <c r="K97" i="62" s="1"/>
  <c r="J96" i="62"/>
  <c r="K96" i="62" s="1"/>
  <c r="J95" i="62"/>
  <c r="K95" i="62" s="1"/>
  <c r="J94" i="62"/>
  <c r="K94" i="62" s="1"/>
  <c r="J93" i="62"/>
  <c r="K93" i="62" s="1"/>
  <c r="J92" i="62"/>
  <c r="K92" i="62" s="1"/>
  <c r="J91" i="62"/>
  <c r="K91" i="62" s="1"/>
  <c r="J90" i="62"/>
  <c r="K90" i="62" s="1"/>
  <c r="J89" i="62"/>
  <c r="K89" i="62" s="1"/>
  <c r="J88" i="62"/>
  <c r="K88" i="62" s="1"/>
  <c r="J87" i="62"/>
  <c r="K87" i="62" s="1"/>
  <c r="J86" i="62"/>
  <c r="K86" i="62" s="1"/>
  <c r="J85" i="62"/>
  <c r="K85" i="62" s="1"/>
  <c r="J84" i="62"/>
  <c r="K84" i="62" s="1"/>
  <c r="J83" i="62"/>
  <c r="K83" i="62" s="1"/>
  <c r="J82" i="62"/>
  <c r="K82" i="62" s="1"/>
  <c r="J81" i="62"/>
  <c r="K81" i="62" s="1"/>
  <c r="J80" i="62"/>
  <c r="K80" i="62" s="1"/>
  <c r="J79" i="62"/>
  <c r="K79" i="62" s="1"/>
  <c r="J78" i="62"/>
  <c r="K78" i="62" s="1"/>
  <c r="J77" i="62"/>
  <c r="K77" i="62" s="1"/>
  <c r="J76" i="62"/>
  <c r="K76" i="62" s="1"/>
  <c r="J75" i="62"/>
  <c r="K75" i="62" s="1"/>
  <c r="J74" i="62"/>
  <c r="K74" i="62" s="1"/>
  <c r="J73" i="62"/>
  <c r="K73" i="62" s="1"/>
  <c r="J72" i="62"/>
  <c r="K72" i="62" s="1"/>
  <c r="J71" i="62"/>
  <c r="K71" i="62" s="1"/>
  <c r="J70" i="62"/>
  <c r="K70" i="62" s="1"/>
  <c r="J69" i="62"/>
  <c r="K69" i="62" s="1"/>
  <c r="J68" i="62"/>
  <c r="K68" i="62" s="1"/>
  <c r="J67" i="62"/>
  <c r="K67" i="62" s="1"/>
  <c r="J66" i="62"/>
  <c r="K66" i="62" s="1"/>
  <c r="J65" i="62"/>
  <c r="K65" i="62" s="1"/>
  <c r="J64" i="62"/>
  <c r="K64" i="62" s="1"/>
  <c r="J63" i="62"/>
  <c r="K63" i="62" s="1"/>
  <c r="J62" i="62"/>
  <c r="K62" i="62" s="1"/>
  <c r="J61" i="62"/>
  <c r="K61" i="62" s="1"/>
  <c r="J60" i="62"/>
  <c r="K60" i="62" s="1"/>
  <c r="J59" i="62"/>
  <c r="K59" i="62" s="1"/>
  <c r="J58" i="62"/>
  <c r="K58" i="62" s="1"/>
  <c r="J57" i="62"/>
  <c r="K57" i="62" s="1"/>
  <c r="J56" i="62"/>
  <c r="K56" i="62" s="1"/>
  <c r="J55" i="62"/>
  <c r="K55" i="62" s="1"/>
  <c r="J54" i="62"/>
  <c r="J53" i="62"/>
  <c r="K53" i="62" s="1"/>
  <c r="J52" i="62"/>
  <c r="K52" i="62" s="1"/>
  <c r="J51" i="62"/>
  <c r="K51" i="62" s="1"/>
  <c r="J50" i="62"/>
  <c r="K50" i="62" s="1"/>
  <c r="J49" i="62"/>
  <c r="K49" i="62" s="1"/>
  <c r="J48" i="62"/>
  <c r="K48" i="62" s="1"/>
  <c r="J47" i="62"/>
  <c r="K47" i="62" s="1"/>
  <c r="J46" i="62"/>
  <c r="K46" i="62" s="1"/>
  <c r="J45" i="62"/>
  <c r="K45" i="62" s="1"/>
  <c r="J44" i="62"/>
  <c r="K44" i="62" s="1"/>
  <c r="J43" i="62"/>
  <c r="K43" i="62" s="1"/>
  <c r="J42" i="62"/>
  <c r="K42" i="62" s="1"/>
  <c r="J41" i="62"/>
  <c r="K41" i="62" s="1"/>
  <c r="J40" i="62"/>
  <c r="K40" i="62" s="1"/>
  <c r="J39" i="62"/>
  <c r="K39" i="62" s="1"/>
  <c r="J38" i="62"/>
  <c r="K38" i="62" s="1"/>
  <c r="J37" i="62"/>
  <c r="K37" i="62" s="1"/>
  <c r="J36" i="62"/>
  <c r="K36" i="62" s="1"/>
  <c r="J35" i="62"/>
  <c r="J34" i="62"/>
  <c r="J33" i="62"/>
  <c r="K33" i="62" s="1"/>
  <c r="J32" i="62"/>
  <c r="K32" i="62" s="1"/>
  <c r="J31" i="62"/>
  <c r="K31" i="62" s="1"/>
  <c r="J30" i="62"/>
  <c r="K30" i="62" s="1"/>
  <c r="J29" i="62"/>
  <c r="K29" i="62" s="1"/>
  <c r="J28" i="62"/>
  <c r="K28" i="62" s="1"/>
  <c r="J27" i="62"/>
  <c r="K27" i="62" s="1"/>
  <c r="J26" i="62"/>
  <c r="K26" i="62" s="1"/>
  <c r="J25" i="62"/>
  <c r="K25" i="62" s="1"/>
  <c r="J24" i="62"/>
  <c r="K24" i="62" s="1"/>
  <c r="J23" i="62"/>
  <c r="K23" i="62" s="1"/>
  <c r="J22" i="62"/>
  <c r="K22" i="62" s="1"/>
  <c r="J21" i="62"/>
  <c r="K21" i="62" s="1"/>
  <c r="J20" i="62"/>
  <c r="K20" i="62" s="1"/>
  <c r="J19" i="62"/>
  <c r="K19" i="62" s="1"/>
  <c r="J18" i="62"/>
  <c r="J17" i="62"/>
  <c r="K17" i="62" s="1"/>
  <c r="J16" i="62"/>
  <c r="K16" i="62" s="1"/>
  <c r="J15" i="62"/>
  <c r="J14" i="62"/>
  <c r="J13" i="62"/>
  <c r="K13" i="62" s="1"/>
  <c r="J12" i="62"/>
  <c r="K12" i="62" s="1"/>
  <c r="J11" i="62"/>
  <c r="K11" i="62" s="1"/>
  <c r="J10" i="62"/>
  <c r="K10" i="62" s="1"/>
  <c r="J9" i="62"/>
  <c r="K9" i="62" s="1"/>
  <c r="J8" i="62"/>
  <c r="K8" i="62" s="1"/>
  <c r="J7" i="62"/>
  <c r="K7" i="62" s="1"/>
  <c r="J6" i="62"/>
  <c r="K6" i="62" s="1"/>
  <c r="J5" i="62"/>
  <c r="K5" i="62" s="1"/>
  <c r="J4" i="62"/>
  <c r="K4" i="62" s="1"/>
  <c r="J3" i="62"/>
  <c r="K3" i="62" s="1"/>
  <c r="J2" i="62"/>
  <c r="K2" i="62" s="1"/>
  <c r="K2081" i="62" l="1"/>
  <c r="K2001" i="62"/>
  <c r="K1914" i="62"/>
  <c r="K1825" i="62"/>
  <c r="K1745" i="62"/>
  <c r="K1658" i="62"/>
  <c r="K1569" i="62"/>
  <c r="K1934" i="62"/>
  <c r="K1942" i="62"/>
  <c r="K1950" i="62"/>
  <c r="K1958" i="62"/>
  <c r="K1966" i="62"/>
  <c r="K1974" i="62"/>
  <c r="K1982" i="62"/>
  <c r="K1990" i="62"/>
  <c r="K1998" i="62"/>
  <c r="K2006" i="62"/>
  <c r="K2014" i="62"/>
  <c r="K2022" i="62"/>
  <c r="K2030" i="62"/>
  <c r="K2038" i="62"/>
  <c r="K2046" i="62"/>
  <c r="K2054" i="62"/>
  <c r="K2062" i="62"/>
  <c r="K2070" i="62"/>
  <c r="K2078" i="62"/>
  <c r="K2086" i="62"/>
  <c r="K2094" i="62"/>
  <c r="K2110" i="62"/>
  <c r="K2118" i="62"/>
  <c r="K2074" i="62"/>
  <c r="K1985" i="62"/>
  <c r="K1905" i="62"/>
  <c r="K1818" i="62"/>
  <c r="K1729" i="62"/>
  <c r="K1649" i="62"/>
  <c r="K1562" i="62"/>
  <c r="K1871" i="62"/>
  <c r="K1879" i="62"/>
  <c r="K1887" i="62"/>
  <c r="K1895" i="62"/>
  <c r="K1903" i="62"/>
  <c r="K1911" i="62"/>
  <c r="K1919" i="62"/>
  <c r="K1927" i="62"/>
  <c r="K1935" i="62"/>
  <c r="K1943" i="62"/>
  <c r="K1951" i="62"/>
  <c r="K1959" i="62"/>
  <c r="K1967" i="62"/>
  <c r="K1975" i="62"/>
  <c r="K1983" i="62"/>
  <c r="K1991" i="62"/>
  <c r="K1999" i="62"/>
  <c r="K2007" i="62"/>
  <c r="K2015" i="62"/>
  <c r="K2023" i="62"/>
  <c r="K2065" i="62"/>
  <c r="K1978" i="62"/>
  <c r="K1889" i="62"/>
  <c r="K1809" i="62"/>
  <c r="K1722" i="62"/>
  <c r="K1633" i="62"/>
  <c r="K1872" i="62"/>
  <c r="K1880" i="62"/>
  <c r="K1888" i="62"/>
  <c r="K1904" i="62"/>
  <c r="K1912" i="62"/>
  <c r="K1920" i="62"/>
  <c r="K1928" i="62"/>
  <c r="K1936" i="62"/>
  <c r="K1944" i="62"/>
  <c r="K1952" i="62"/>
  <c r="K1968" i="62"/>
  <c r="K1976" i="62"/>
  <c r="K1984" i="62"/>
  <c r="K1992" i="62"/>
  <c r="K2049" i="62"/>
  <c r="K1969" i="62"/>
  <c r="K1882" i="62"/>
  <c r="K1793" i="62"/>
  <c r="K1713" i="62"/>
  <c r="K1626" i="62"/>
  <c r="K1521" i="62"/>
  <c r="K1529" i="62"/>
  <c r="K1537" i="62"/>
  <c r="K1545" i="62"/>
  <c r="K1553" i="62"/>
  <c r="K2042" i="62"/>
  <c r="K1953" i="62"/>
  <c r="K1873" i="62"/>
  <c r="K1786" i="62"/>
  <c r="K1697" i="62"/>
  <c r="K2031" i="62"/>
  <c r="K2039" i="62"/>
  <c r="K2047" i="62"/>
  <c r="K2055" i="62"/>
  <c r="K2063" i="62"/>
  <c r="K2071" i="62"/>
  <c r="K2079" i="62"/>
  <c r="K2087" i="62"/>
  <c r="K2095" i="62"/>
  <c r="K2103" i="62"/>
  <c r="K2111" i="62"/>
  <c r="K2119" i="62"/>
  <c r="K2105" i="62"/>
  <c r="K2073" i="62"/>
  <c r="K2041" i="62"/>
  <c r="K2009" i="62"/>
  <c r="K1977" i="62"/>
  <c r="K1945" i="62"/>
  <c r="K1913" i="62"/>
  <c r="K1881" i="62"/>
  <c r="K1849" i="62"/>
  <c r="K1817" i="62"/>
  <c r="K1785" i="62"/>
  <c r="K1753" i="62"/>
  <c r="K1721" i="62"/>
  <c r="K1689" i="62"/>
  <c r="K1657" i="62"/>
  <c r="K1625" i="62"/>
  <c r="K1593" i="62"/>
  <c r="K2000" i="62"/>
  <c r="K2008" i="62"/>
  <c r="K2016" i="62"/>
  <c r="K2024" i="62"/>
  <c r="K2032" i="62"/>
  <c r="K2040" i="62"/>
  <c r="K2048" i="62"/>
  <c r="K2056" i="62"/>
  <c r="K2064" i="62"/>
  <c r="K2072" i="62"/>
  <c r="K2080" i="62"/>
  <c r="K2088" i="62"/>
  <c r="K2096" i="62"/>
  <c r="K2104" i="62"/>
  <c r="K2112" i="62"/>
  <c r="K2120" i="62"/>
  <c r="K2098" i="62"/>
  <c r="K2066" i="62"/>
  <c r="K2034" i="62"/>
  <c r="K2002" i="62"/>
  <c r="K1970" i="62"/>
  <c r="K1938" i="62"/>
  <c r="K1906" i="62"/>
  <c r="K1874" i="62"/>
  <c r="K1842" i="62"/>
  <c r="K1810" i="62"/>
  <c r="K1778" i="62"/>
  <c r="K1746" i="62"/>
  <c r="K1714" i="62"/>
  <c r="K1682" i="62"/>
  <c r="K1650" i="62"/>
  <c r="K1618" i="62"/>
  <c r="K2122" i="62"/>
  <c r="K2090" i="62"/>
  <c r="K2058" i="62"/>
  <c r="K2026" i="62"/>
  <c r="K1994" i="62"/>
  <c r="K1962" i="62"/>
  <c r="K1930" i="62"/>
  <c r="K1898" i="62"/>
  <c r="K1866" i="62"/>
  <c r="K1834" i="62"/>
  <c r="K1802" i="62"/>
  <c r="K1770" i="62"/>
  <c r="K1738" i="62"/>
  <c r="K1706" i="62"/>
  <c r="K1674" i="62"/>
  <c r="K1642" i="62"/>
  <c r="K1610" i="62"/>
  <c r="K2123" i="62"/>
  <c r="K2121" i="62"/>
  <c r="K2089" i="62"/>
  <c r="K2057" i="62"/>
  <c r="K2025" i="62"/>
  <c r="K1993" i="62"/>
  <c r="K1961" i="62"/>
  <c r="K1929" i="62"/>
  <c r="K1897" i="62"/>
  <c r="K1865" i="62"/>
  <c r="K1833" i="62"/>
  <c r="K1801" i="62"/>
  <c r="K1769" i="62"/>
  <c r="K1737" i="62"/>
  <c r="K1705" i="62"/>
  <c r="K1673" i="62"/>
  <c r="K1641" i="62"/>
  <c r="K1609" i="62"/>
  <c r="K1577" i="62"/>
  <c r="K2114" i="62"/>
  <c r="K2082" i="62"/>
  <c r="K2050" i="62"/>
  <c r="K2018" i="62"/>
  <c r="K1986" i="62"/>
  <c r="K1954" i="62"/>
  <c r="K1922" i="62"/>
  <c r="K1890" i="62"/>
  <c r="K1858" i="62"/>
  <c r="K1826" i="62"/>
  <c r="K1794" i="62"/>
  <c r="K1762" i="62"/>
  <c r="K1730" i="62"/>
  <c r="K1698" i="62"/>
  <c r="K1666" i="62"/>
  <c r="K1634" i="62"/>
  <c r="K1541" i="62"/>
  <c r="K1549" i="62"/>
  <c r="K1557" i="62"/>
  <c r="K18" i="62"/>
  <c r="K1542" i="62"/>
  <c r="K1550" i="62"/>
  <c r="K1558" i="62"/>
  <c r="K14" i="62"/>
  <c r="K1561" i="62"/>
  <c r="K35" i="62"/>
  <c r="K34" i="62"/>
  <c r="K15" i="62"/>
  <c r="K54" i="62"/>
  <c r="AE16" i="128" l="1"/>
  <c r="AZ14" i="128"/>
  <c r="AY14" i="128"/>
  <c r="AX14" i="128"/>
  <c r="AW14" i="128"/>
  <c r="AV14" i="128"/>
  <c r="AU14" i="128"/>
  <c r="AT14" i="128"/>
  <c r="AS14" i="128"/>
  <c r="AR14" i="128"/>
  <c r="AQ14" i="128"/>
  <c r="AP14" i="128"/>
  <c r="AO14" i="128"/>
  <c r="AN14" i="128"/>
  <c r="AM14" i="128"/>
  <c r="AL14" i="128"/>
  <c r="AK14" i="128"/>
  <c r="AJ14" i="128"/>
  <c r="AI14" i="128"/>
  <c r="AH14" i="128"/>
  <c r="AG14" i="128"/>
  <c r="AF14" i="128"/>
  <c r="AE14" i="128"/>
  <c r="AD14" i="128"/>
  <c r="AC14" i="128"/>
  <c r="AB14" i="128"/>
  <c r="AA14" i="128"/>
  <c r="Z14" i="128"/>
  <c r="Y14" i="128"/>
  <c r="X14" i="128"/>
  <c r="W14" i="128"/>
  <c r="V14" i="128"/>
  <c r="U14" i="128"/>
  <c r="T14" i="128"/>
  <c r="S14" i="128"/>
  <c r="R14" i="128"/>
  <c r="Q14" i="128"/>
  <c r="AF11" i="128"/>
  <c r="AE11" i="128"/>
  <c r="AD11" i="128"/>
  <c r="AC11" i="128"/>
  <c r="AB11" i="128"/>
  <c r="AA11" i="128"/>
  <c r="Z11" i="128"/>
  <c r="Y11" i="128"/>
  <c r="X11" i="128"/>
  <c r="W11" i="128"/>
  <c r="V11" i="128"/>
  <c r="U11" i="128"/>
  <c r="T11" i="128"/>
  <c r="S11" i="128"/>
  <c r="R11" i="128"/>
  <c r="Q11" i="128"/>
  <c r="AF10" i="128"/>
  <c r="AE10" i="128"/>
  <c r="AD10" i="128"/>
  <c r="AC10" i="128"/>
  <c r="AB10" i="128"/>
  <c r="AA10" i="128"/>
  <c r="Z10" i="128"/>
  <c r="Y10" i="128"/>
  <c r="X10" i="128"/>
  <c r="W10" i="128"/>
  <c r="V10" i="128"/>
  <c r="U10" i="128"/>
  <c r="T10" i="128"/>
  <c r="S10" i="128"/>
  <c r="R10" i="128"/>
  <c r="Q10" i="128"/>
  <c r="AF9" i="128"/>
  <c r="AE9" i="128"/>
  <c r="AD9" i="128"/>
  <c r="AC9" i="128"/>
  <c r="AB9" i="128"/>
  <c r="AA9" i="128"/>
  <c r="Z9" i="128"/>
  <c r="Y9" i="128"/>
  <c r="X9" i="128"/>
  <c r="W9" i="128"/>
  <c r="V9" i="128"/>
  <c r="U9" i="128"/>
  <c r="T9" i="128"/>
  <c r="S9" i="128"/>
  <c r="R9" i="128"/>
  <c r="Q9" i="128"/>
  <c r="AF8" i="128"/>
  <c r="AE8" i="128"/>
  <c r="AD8" i="128"/>
  <c r="AC8" i="128"/>
  <c r="AB8" i="128"/>
  <c r="AA8" i="128"/>
  <c r="Z8" i="128"/>
  <c r="Y8" i="128"/>
  <c r="X8" i="128"/>
  <c r="W8" i="128"/>
  <c r="V8" i="128"/>
  <c r="U8" i="128"/>
  <c r="T8" i="128"/>
  <c r="S8" i="128"/>
  <c r="R8" i="128"/>
  <c r="Q8" i="128"/>
  <c r="AF7" i="128"/>
  <c r="AE7" i="128"/>
  <c r="AD7" i="128"/>
  <c r="AC7" i="128"/>
  <c r="AB7" i="128"/>
  <c r="AA7" i="128"/>
  <c r="Z7" i="128"/>
  <c r="Y7" i="128"/>
  <c r="X7" i="128"/>
  <c r="W7" i="128"/>
  <c r="V7" i="128"/>
  <c r="U7" i="128"/>
  <c r="T7" i="128"/>
  <c r="S7" i="128"/>
  <c r="R7" i="128"/>
  <c r="Q7" i="128"/>
  <c r="AF6" i="128"/>
  <c r="AE6" i="128"/>
  <c r="AD6" i="128"/>
  <c r="AC6" i="128"/>
  <c r="AB6" i="128"/>
  <c r="AA6" i="128"/>
  <c r="Z6" i="128"/>
  <c r="Y6" i="128"/>
  <c r="X6" i="128"/>
  <c r="W6" i="128"/>
  <c r="V6" i="128"/>
  <c r="U6" i="128"/>
  <c r="T6" i="128"/>
  <c r="S6" i="128"/>
  <c r="R6" i="128"/>
  <c r="Q6" i="128"/>
  <c r="AF5" i="128"/>
  <c r="AE5" i="128"/>
  <c r="AD5" i="128"/>
  <c r="AC5" i="128"/>
  <c r="AB5" i="128"/>
  <c r="AA5" i="128"/>
  <c r="Z5" i="128"/>
  <c r="Y5" i="128"/>
  <c r="X5" i="128"/>
  <c r="W5" i="128"/>
  <c r="V5" i="128"/>
  <c r="U5" i="128"/>
  <c r="T5" i="128"/>
  <c r="S5" i="128"/>
  <c r="R5" i="128"/>
  <c r="Q5" i="128"/>
  <c r="AF4" i="128"/>
  <c r="AE4" i="128"/>
  <c r="AD4" i="128"/>
  <c r="AC4" i="128"/>
  <c r="AB4" i="128"/>
  <c r="AA4" i="128"/>
  <c r="Z4" i="128"/>
  <c r="Y4" i="128"/>
  <c r="X4" i="128"/>
  <c r="W4" i="128"/>
  <c r="V4" i="128"/>
  <c r="U4" i="128"/>
  <c r="T4" i="128"/>
  <c r="S4" i="128"/>
  <c r="R4" i="128"/>
  <c r="Q4" i="128"/>
  <c r="AF3" i="128"/>
  <c r="AF16" i="128" s="1"/>
  <c r="AE3" i="128"/>
  <c r="AD3" i="128"/>
  <c r="AC3" i="128"/>
  <c r="AC16" i="128" s="1"/>
  <c r="AB3" i="128"/>
  <c r="AA3" i="128"/>
  <c r="Z3" i="128"/>
  <c r="Z16" i="128" s="1"/>
  <c r="Y3" i="128"/>
  <c r="Y16" i="128" s="1"/>
  <c r="X3" i="128"/>
  <c r="X16" i="128" s="1"/>
  <c r="W3" i="128"/>
  <c r="W16" i="128" s="1"/>
  <c r="V3" i="128"/>
  <c r="V16" i="128" s="1"/>
  <c r="U3" i="128"/>
  <c r="U16" i="128" s="1"/>
  <c r="T3" i="128"/>
  <c r="T16" i="128" s="1"/>
  <c r="S3" i="128"/>
  <c r="S16" i="128" s="1"/>
  <c r="R3" i="128"/>
  <c r="R16" i="128" s="1"/>
  <c r="Q3" i="128"/>
  <c r="Q16" i="128" s="1"/>
  <c r="AC13" i="127"/>
  <c r="AB13" i="127"/>
  <c r="Z13" i="127"/>
  <c r="W13" i="127"/>
  <c r="U13" i="127"/>
  <c r="T13" i="127"/>
  <c r="R13" i="127"/>
  <c r="O13" i="127"/>
  <c r="M13" i="127"/>
  <c r="L13" i="127"/>
  <c r="AD12" i="127"/>
  <c r="AD13" i="127" s="1"/>
  <c r="AC12" i="127"/>
  <c r="AB12" i="127"/>
  <c r="AA12" i="127"/>
  <c r="AA13" i="127" s="1"/>
  <c r="Z12" i="127"/>
  <c r="Y12" i="127"/>
  <c r="Y13" i="127" s="1"/>
  <c r="X12" i="127"/>
  <c r="X13" i="127" s="1"/>
  <c r="W12" i="127"/>
  <c r="V12" i="127"/>
  <c r="V13" i="127" s="1"/>
  <c r="U12" i="127"/>
  <c r="T12" i="127"/>
  <c r="S12" i="127"/>
  <c r="S13" i="127" s="1"/>
  <c r="R12" i="127"/>
  <c r="Q12" i="127"/>
  <c r="Q13" i="127" s="1"/>
  <c r="P12" i="127"/>
  <c r="P13" i="127" s="1"/>
  <c r="O12" i="127"/>
  <c r="N12" i="127"/>
  <c r="N13" i="127" s="1"/>
  <c r="M12" i="127"/>
  <c r="L12" i="127"/>
  <c r="K12" i="127"/>
  <c r="K13" i="127" s="1"/>
  <c r="O9" i="127"/>
  <c r="N9" i="127"/>
  <c r="M9" i="127"/>
  <c r="L9" i="127"/>
  <c r="K9" i="127"/>
  <c r="J9" i="127"/>
  <c r="AD16" i="128" l="1"/>
  <c r="AX3" i="128" a="1"/>
  <c r="AX3" i="128" s="1"/>
  <c r="AH3" i="128" a="1"/>
  <c r="AH3" i="128" s="1"/>
  <c r="AH16" i="128" s="1"/>
  <c r="AH18" i="128" s="1"/>
  <c r="AB16" i="128"/>
  <c r="AY3" i="128" a="1"/>
  <c r="AY3" i="128" s="1"/>
  <c r="AQ3" i="128" a="1"/>
  <c r="AQ3" i="128" s="1"/>
  <c r="AL3" i="128" a="1"/>
  <c r="AL3" i="128" s="1"/>
  <c r="AL16" i="128" s="1"/>
  <c r="AU3" i="128" a="1"/>
  <c r="AU3" i="128" s="1"/>
  <c r="AU16" i="128" s="1"/>
  <c r="AT3" i="128" a="1"/>
  <c r="AT3" i="128" s="1"/>
  <c r="AM3" i="128" a="1"/>
  <c r="AM3" i="128" s="1"/>
  <c r="AW3" i="128" a="1"/>
  <c r="AW3" i="128" s="1"/>
  <c r="AS3" i="128" a="1"/>
  <c r="AS3" i="128" s="1"/>
  <c r="AO3" i="128" a="1"/>
  <c r="AO3" i="128" s="1"/>
  <c r="AK3" i="128" a="1"/>
  <c r="AK3" i="128" s="1"/>
  <c r="AK16" i="128" s="1"/>
  <c r="AG3" i="128" a="1"/>
  <c r="AG3" i="128" s="1"/>
  <c r="AG16" i="128" s="1"/>
  <c r="AG18" i="128" s="1"/>
  <c r="AA16" i="128"/>
  <c r="AZ3" i="128" a="1"/>
  <c r="AZ3" i="128" s="1"/>
  <c r="AZ16" i="128" s="1"/>
  <c r="AV3" i="128" a="1"/>
  <c r="AV3" i="128" s="1"/>
  <c r="AR3" i="128" a="1"/>
  <c r="AR3" i="128" s="1"/>
  <c r="AN3" i="128" a="1"/>
  <c r="AN3" i="128" s="1"/>
  <c r="AJ3" i="128" a="1"/>
  <c r="AJ3" i="128" s="1"/>
  <c r="AJ16" i="128" s="1"/>
  <c r="AI3" i="128" a="1"/>
  <c r="AI3" i="128" s="1"/>
  <c r="AI16" i="128" s="1"/>
  <c r="AP3" i="128" a="1"/>
  <c r="AP3" i="128" s="1"/>
  <c r="AS12" i="127" l="1"/>
  <c r="AN12" i="127"/>
  <c r="AV16" i="128"/>
  <c r="AW16" i="128" s="1"/>
  <c r="AM16" i="128"/>
  <c r="AN16" i="128" s="1"/>
  <c r="AG12" i="127" l="1"/>
  <c r="AO16" i="128"/>
  <c r="AP12" i="127"/>
  <c r="AX16" i="128"/>
  <c r="AO12" i="127"/>
  <c r="AF12" i="127"/>
  <c r="AY16" i="128" l="1"/>
  <c r="AR12" i="127" s="1"/>
  <c r="AQ12" i="127"/>
  <c r="AH12" i="127"/>
  <c r="AP16" i="128"/>
  <c r="AQ16" i="128" l="1"/>
  <c r="AI12" i="127"/>
  <c r="AR16" i="128" l="1"/>
  <c r="AJ12" i="127"/>
  <c r="AS16" i="128" l="1"/>
  <c r="AK12" i="127"/>
  <c r="AT16" i="128" l="1"/>
  <c r="AM12" i="127" s="1"/>
  <c r="AL12" i="127"/>
  <c r="D20" i="121" l="1"/>
  <c r="E20" i="121"/>
  <c r="F20" i="121"/>
  <c r="G20" i="121"/>
  <c r="H20" i="121"/>
  <c r="M81" i="60" s="1"/>
  <c r="I20" i="121"/>
  <c r="N81" i="60" s="1"/>
  <c r="J20" i="121"/>
  <c r="O81" i="60" s="1"/>
  <c r="K20" i="121"/>
  <c r="P81" i="60" s="1"/>
  <c r="L20" i="121"/>
  <c r="M20" i="121"/>
  <c r="R81" i="60" s="1"/>
  <c r="N20" i="121"/>
  <c r="S81" i="60" s="1"/>
  <c r="O20" i="121"/>
  <c r="T81" i="60" s="1"/>
  <c r="P20" i="121"/>
  <c r="U81" i="60" s="1"/>
  <c r="Q20" i="121"/>
  <c r="V81" i="60" s="1"/>
  <c r="R20" i="121"/>
  <c r="W81" i="60" s="1"/>
  <c r="S20" i="121"/>
  <c r="X81" i="60" s="1"/>
  <c r="T20" i="121"/>
  <c r="U20" i="121"/>
  <c r="Z81" i="60" s="1"/>
  <c r="V20" i="121"/>
  <c r="AA81" i="60" s="1"/>
  <c r="W20" i="121"/>
  <c r="AB81" i="60" s="1"/>
  <c r="X20" i="121"/>
  <c r="AC81" i="60" s="1"/>
  <c r="Y20" i="121"/>
  <c r="AD81" i="60" s="1"/>
  <c r="Z20" i="121"/>
  <c r="AE81" i="60" s="1"/>
  <c r="AA20" i="121"/>
  <c r="AF81" i="60" s="1"/>
  <c r="AB20" i="121"/>
  <c r="AC20" i="121"/>
  <c r="AH81" i="60" s="1"/>
  <c r="AD20" i="121"/>
  <c r="AI81" i="60" s="1"/>
  <c r="AE20" i="121"/>
  <c r="AJ81" i="60" s="1"/>
  <c r="AF20" i="121"/>
  <c r="AK81" i="60" s="1"/>
  <c r="AG20" i="121"/>
  <c r="AL81" i="60" s="1"/>
  <c r="AH20" i="121"/>
  <c r="C20" i="121"/>
  <c r="G26" i="121" s="1"/>
  <c r="H81" i="60" l="1"/>
  <c r="G27" i="121"/>
  <c r="H26" i="121"/>
  <c r="H27" i="121" s="1"/>
  <c r="Q82" i="60"/>
  <c r="AG81" i="60"/>
  <c r="Y82" i="60"/>
  <c r="Y81" i="60"/>
  <c r="I82" i="60"/>
  <c r="Q81" i="60"/>
  <c r="AG82" i="60"/>
  <c r="I81" i="60"/>
  <c r="AF82" i="60"/>
  <c r="P82" i="60"/>
  <c r="I26" i="121" l="1"/>
  <c r="W82" i="60"/>
  <c r="AA82" i="60"/>
  <c r="AC82" i="60"/>
  <c r="AE82" i="60"/>
  <c r="AI82" i="60"/>
  <c r="AK82" i="60"/>
  <c r="H82" i="60"/>
  <c r="O82" i="60"/>
  <c r="U82" i="60"/>
  <c r="N82" i="60"/>
  <c r="M82" i="60"/>
  <c r="R82" i="60"/>
  <c r="T82" i="60"/>
  <c r="V82" i="60"/>
  <c r="S82" i="60"/>
  <c r="Z82" i="60"/>
  <c r="AB82" i="60"/>
  <c r="AD82" i="60"/>
  <c r="X82" i="60"/>
  <c r="AH82" i="60"/>
  <c r="AJ82" i="60"/>
  <c r="AL82" i="60"/>
  <c r="J26" i="121" l="1"/>
  <c r="I27" i="121"/>
  <c r="J82" i="60" s="1"/>
  <c r="J81" i="60"/>
  <c r="K26" i="121" l="1"/>
  <c r="J27" i="121"/>
  <c r="K82" i="60" s="1"/>
  <c r="K81" i="60"/>
  <c r="B108" i="57" l="1"/>
  <c r="B117" i="57"/>
  <c r="K27" i="121"/>
  <c r="L82" i="60" s="1"/>
  <c r="L81" i="60"/>
  <c r="B118" i="57" l="1"/>
  <c r="B115" i="57"/>
  <c r="C1" i="67" l="1"/>
  <c r="C1" i="63"/>
  <c r="C1" i="64"/>
  <c r="C1" i="77"/>
  <c r="C1" i="76"/>
  <c r="C1" i="75"/>
  <c r="C1" i="74"/>
  <c r="C1" i="73"/>
  <c r="C1" i="72"/>
  <c r="C1" i="69"/>
  <c r="C1" i="68"/>
  <c r="N1" i="62" l="1"/>
  <c r="N6" i="62" l="1"/>
  <c r="N11" i="62"/>
  <c r="A38" i="57"/>
  <c r="H94" i="57" l="1"/>
  <c r="H108" i="57" s="1"/>
  <c r="H104" i="57"/>
  <c r="H118" i="57" s="1"/>
  <c r="F94" i="57"/>
  <c r="F108" i="57" s="1"/>
  <c r="F104" i="57"/>
  <c r="F118" i="57" s="1"/>
  <c r="E94" i="57"/>
  <c r="E108" i="57" s="1"/>
  <c r="E104" i="57"/>
  <c r="E118" i="57" s="1"/>
  <c r="W94" i="57"/>
  <c r="W108" i="57" s="1"/>
  <c r="W104" i="57"/>
  <c r="W118" i="57" s="1"/>
  <c r="L94" i="57"/>
  <c r="L108" i="57" s="1"/>
  <c r="L104" i="57"/>
  <c r="L118" i="57" s="1"/>
  <c r="AE94" i="57"/>
  <c r="AE108" i="57" s="1"/>
  <c r="AE104" i="57"/>
  <c r="AE118" i="57" s="1"/>
  <c r="J104" i="57"/>
  <c r="J118" i="57" s="1"/>
  <c r="J94" i="57"/>
  <c r="J108" i="57" s="1"/>
  <c r="Q104" i="57"/>
  <c r="Q118" i="57" s="1"/>
  <c r="Q94" i="57"/>
  <c r="Q108" i="57" s="1"/>
  <c r="AA94" i="57"/>
  <c r="AA108" i="57" s="1"/>
  <c r="AA104" i="57"/>
  <c r="AA118" i="57" s="1"/>
  <c r="P94" i="57"/>
  <c r="P108" i="57" s="1"/>
  <c r="P104" i="57"/>
  <c r="P118" i="57" s="1"/>
  <c r="S94" i="57"/>
  <c r="S108" i="57" s="1"/>
  <c r="S104" i="57"/>
  <c r="S118" i="57" s="1"/>
  <c r="N94" i="57"/>
  <c r="N108" i="57" s="1"/>
  <c r="N104" i="57"/>
  <c r="N118" i="57" s="1"/>
  <c r="Y104" i="57"/>
  <c r="Y118" i="57" s="1"/>
  <c r="Y94" i="57"/>
  <c r="Y108" i="57" s="1"/>
  <c r="I104" i="57"/>
  <c r="I118" i="57" s="1"/>
  <c r="I94" i="57"/>
  <c r="I108" i="57" s="1"/>
  <c r="T94" i="57"/>
  <c r="T108" i="57" s="1"/>
  <c r="T104" i="57"/>
  <c r="T118" i="57" s="1"/>
  <c r="R104" i="57"/>
  <c r="R118" i="57" s="1"/>
  <c r="R94" i="57"/>
  <c r="R108" i="57" s="1"/>
  <c r="C94" i="57"/>
  <c r="C108" i="57" s="1"/>
  <c r="C104" i="57"/>
  <c r="C118" i="57" s="1"/>
  <c r="M94" i="57"/>
  <c r="M108" i="57" s="1"/>
  <c r="M104" i="57"/>
  <c r="M118" i="57" s="1"/>
  <c r="X94" i="57"/>
  <c r="X108" i="57" s="1"/>
  <c r="X104" i="57"/>
  <c r="X118" i="57" s="1"/>
  <c r="V94" i="57"/>
  <c r="V108" i="57" s="1"/>
  <c r="V104" i="57"/>
  <c r="V118" i="57" s="1"/>
  <c r="G94" i="57"/>
  <c r="G108" i="57" s="1"/>
  <c r="G104" i="57"/>
  <c r="G118" i="57" s="1"/>
  <c r="U94" i="57"/>
  <c r="U108" i="57" s="1"/>
  <c r="U104" i="57"/>
  <c r="U118" i="57" s="1"/>
  <c r="AB94" i="57"/>
  <c r="AB108" i="57" s="1"/>
  <c r="AB104" i="57"/>
  <c r="AB118" i="57" s="1"/>
  <c r="Z104" i="57"/>
  <c r="Z118" i="57" s="1"/>
  <c r="Z94" i="57"/>
  <c r="Z108" i="57" s="1"/>
  <c r="K94" i="57"/>
  <c r="K108" i="57" s="1"/>
  <c r="K104" i="57"/>
  <c r="K118" i="57" s="1"/>
  <c r="AC94" i="57"/>
  <c r="AC108" i="57" s="1"/>
  <c r="AC104" i="57"/>
  <c r="AC118" i="57" s="1"/>
  <c r="AD94" i="57"/>
  <c r="AD108" i="57" s="1"/>
  <c r="AD104" i="57"/>
  <c r="AD118" i="57" s="1"/>
  <c r="O94" i="57"/>
  <c r="O108" i="57" s="1"/>
  <c r="O104" i="57"/>
  <c r="O118" i="57" s="1"/>
  <c r="D94" i="57"/>
  <c r="D108" i="57" s="1"/>
  <c r="D104" i="57"/>
  <c r="D118" i="57" s="1"/>
  <c r="A29" i="57"/>
  <c r="B33" i="57" s="1"/>
  <c r="C34" i="57" l="1"/>
  <c r="C35" i="57"/>
  <c r="B35" i="57"/>
  <c r="C33" i="57"/>
  <c r="B34" i="57"/>
  <c r="D3" i="52"/>
  <c r="D4" i="52"/>
  <c r="D5" i="52"/>
  <c r="D6" i="52"/>
  <c r="D7" i="52"/>
  <c r="D8" i="52"/>
  <c r="D9" i="52"/>
  <c r="D10" i="52"/>
  <c r="D11" i="52"/>
  <c r="D12" i="52"/>
  <c r="D13" i="52"/>
  <c r="D14" i="52"/>
  <c r="D15" i="52"/>
  <c r="D16" i="52"/>
  <c r="D17" i="52"/>
  <c r="D18" i="52"/>
  <c r="D19" i="52"/>
  <c r="D20" i="52"/>
  <c r="D21" i="52"/>
  <c r="D22" i="52"/>
  <c r="D23" i="52"/>
  <c r="D24" i="52"/>
  <c r="D25" i="52"/>
  <c r="D26" i="52"/>
  <c r="D27" i="52"/>
  <c r="D28" i="52"/>
  <c r="D29" i="52"/>
  <c r="D30" i="52"/>
  <c r="D31" i="52"/>
  <c r="D32" i="52"/>
  <c r="D33" i="52"/>
  <c r="D34" i="52"/>
  <c r="D35" i="52"/>
  <c r="D2" i="52"/>
  <c r="AE116" i="57" l="1"/>
  <c r="W116" i="57"/>
  <c r="O116" i="57"/>
  <c r="G116" i="57"/>
  <c r="L116" i="57"/>
  <c r="S116" i="57"/>
  <c r="Z116" i="57"/>
  <c r="Q116" i="57"/>
  <c r="X116" i="57"/>
  <c r="AD116" i="57"/>
  <c r="V116" i="57"/>
  <c r="N116" i="57"/>
  <c r="F116" i="57"/>
  <c r="T116" i="57"/>
  <c r="AA116" i="57"/>
  <c r="C116" i="57"/>
  <c r="J116" i="57"/>
  <c r="I116" i="57"/>
  <c r="H116" i="57"/>
  <c r="AC116" i="57"/>
  <c r="U116" i="57"/>
  <c r="M116" i="57"/>
  <c r="E116" i="57"/>
  <c r="AB116" i="57"/>
  <c r="D116" i="57"/>
  <c r="K116" i="57"/>
  <c r="R116" i="57"/>
  <c r="Y116" i="57"/>
  <c r="P116" i="57"/>
  <c r="G103" i="57"/>
  <c r="M103" i="57"/>
  <c r="Z103" i="57"/>
  <c r="N103" i="57"/>
  <c r="T103" i="57"/>
  <c r="AA103" i="57"/>
  <c r="H103" i="57"/>
  <c r="O103" i="57"/>
  <c r="U103" i="57"/>
  <c r="I103" i="57"/>
  <c r="V103" i="57"/>
  <c r="AB103" i="57"/>
  <c r="J103" i="57"/>
  <c r="P103" i="57"/>
  <c r="W103" i="57"/>
  <c r="AC103" i="57"/>
  <c r="D103" i="57"/>
  <c r="K103" i="57"/>
  <c r="Q103" i="57"/>
  <c r="AD103" i="57"/>
  <c r="E103" i="57"/>
  <c r="R103" i="57"/>
  <c r="X103" i="57"/>
  <c r="AE103" i="57"/>
  <c r="F103" i="57"/>
  <c r="L103" i="57"/>
  <c r="S103" i="57"/>
  <c r="Y103" i="57"/>
  <c r="V114" i="57"/>
  <c r="AB114" i="57"/>
  <c r="J114" i="57"/>
  <c r="P114" i="57"/>
  <c r="W114" i="57"/>
  <c r="D114" i="57"/>
  <c r="K114" i="57"/>
  <c r="Q114" i="57"/>
  <c r="AD114" i="57"/>
  <c r="E114" i="57"/>
  <c r="X114" i="57"/>
  <c r="F114" i="57"/>
  <c r="L114" i="57"/>
  <c r="S114" i="57"/>
  <c r="Y114" i="57"/>
  <c r="G114" i="57"/>
  <c r="Z114" i="57"/>
  <c r="T114" i="57"/>
  <c r="AA114" i="57"/>
  <c r="H114" i="57"/>
  <c r="O114" i="57"/>
  <c r="U114" i="57"/>
  <c r="I112" i="57"/>
  <c r="AM3" i="127"/>
  <c r="AM4" i="127" s="1"/>
  <c r="AE3" i="127"/>
  <c r="AE4" i="127" s="1"/>
  <c r="W3" i="127"/>
  <c r="O3" i="127"/>
  <c r="O4" i="127" s="1"/>
  <c r="O15" i="127" s="1"/>
  <c r="AL3" i="127"/>
  <c r="AL4" i="127" s="1"/>
  <c r="AD3" i="127"/>
  <c r="AD4" i="127" s="1"/>
  <c r="V3" i="127"/>
  <c r="V4" i="127" s="1"/>
  <c r="V15" i="127" s="1"/>
  <c r="N3" i="127"/>
  <c r="AS3" i="127"/>
  <c r="AS4" i="127" s="1"/>
  <c r="AK3" i="127"/>
  <c r="AK4" i="127" s="1"/>
  <c r="AC3" i="127"/>
  <c r="AC4" i="127" s="1"/>
  <c r="AC15" i="127" s="1"/>
  <c r="U3" i="127"/>
  <c r="U4" i="127" s="1"/>
  <c r="U15" i="127" s="1"/>
  <c r="M3" i="127"/>
  <c r="M4" i="127" s="1"/>
  <c r="M15" i="127" s="1"/>
  <c r="AR3" i="127"/>
  <c r="AR4" i="127" s="1"/>
  <c r="AJ3" i="127"/>
  <c r="AJ4" i="127" s="1"/>
  <c r="AB3" i="127"/>
  <c r="AB4" i="127" s="1"/>
  <c r="AB15" i="127" s="1"/>
  <c r="T3" i="127"/>
  <c r="T4" i="127" s="1"/>
  <c r="T15" i="127" s="1"/>
  <c r="L3" i="127"/>
  <c r="L4" i="127" s="1"/>
  <c r="L15" i="127" s="1"/>
  <c r="AQ3" i="127"/>
  <c r="AQ4" i="127" s="1"/>
  <c r="AI3" i="127"/>
  <c r="AI4" i="127" s="1"/>
  <c r="AA3" i="127"/>
  <c r="AA4" i="127" s="1"/>
  <c r="AA15" i="127" s="1"/>
  <c r="S3" i="127"/>
  <c r="S4" i="127" s="1"/>
  <c r="S15" i="127" s="1"/>
  <c r="K3" i="127"/>
  <c r="K4" i="127" s="1"/>
  <c r="K15" i="127" s="1"/>
  <c r="AH3" i="127"/>
  <c r="AH4" i="127" s="1"/>
  <c r="J3" i="127"/>
  <c r="J4" i="127" s="1"/>
  <c r="J15" i="127" s="1"/>
  <c r="AP3" i="127"/>
  <c r="AP4" i="127" s="1"/>
  <c r="R3" i="127"/>
  <c r="R4" i="127" s="1"/>
  <c r="R15" i="127" s="1"/>
  <c r="AO3" i="127"/>
  <c r="AO4" i="127" s="1"/>
  <c r="AG3" i="127"/>
  <c r="AG4" i="127" s="1"/>
  <c r="Y3" i="127"/>
  <c r="Y4" i="127" s="1"/>
  <c r="Y15" i="127" s="1"/>
  <c r="Q3" i="127"/>
  <c r="Q4" i="127" s="1"/>
  <c r="Q15" i="127" s="1"/>
  <c r="Z3" i="127"/>
  <c r="Z4" i="127" s="1"/>
  <c r="Z15" i="127" s="1"/>
  <c r="AN3" i="127"/>
  <c r="AN4" i="127" s="1"/>
  <c r="AF3" i="127"/>
  <c r="AF4" i="127" s="1"/>
  <c r="X3" i="127"/>
  <c r="X4" i="127" s="1"/>
  <c r="X15" i="127" s="1"/>
  <c r="P3" i="127"/>
  <c r="P4" i="127" s="1"/>
  <c r="P15" i="127" s="1"/>
  <c r="W4" i="127"/>
  <c r="W15" i="127" s="1"/>
  <c r="N4" i="127"/>
  <c r="N15" i="127" s="1"/>
  <c r="AI2" i="47"/>
  <c r="AH2" i="47"/>
  <c r="Z2" i="47"/>
  <c r="R2" i="47"/>
  <c r="J2" i="47"/>
  <c r="B2" i="47"/>
  <c r="AG2" i="47"/>
  <c r="AF2" i="47"/>
  <c r="X2" i="47"/>
  <c r="P2" i="47"/>
  <c r="H2" i="47"/>
  <c r="W2" i="47"/>
  <c r="O2" i="47"/>
  <c r="G2" i="47"/>
  <c r="AA2" i="47"/>
  <c r="F2" i="47"/>
  <c r="C2" i="47"/>
  <c r="I2" i="47"/>
  <c r="AC2" i="47"/>
  <c r="U2" i="47"/>
  <c r="AB2" i="47"/>
  <c r="T2" i="47"/>
  <c r="L2" i="47"/>
  <c r="D2" i="47"/>
  <c r="AE112" i="57"/>
  <c r="C112" i="57"/>
  <c r="C115" i="57"/>
  <c r="N115" i="57"/>
  <c r="S115" i="57"/>
  <c r="V115" i="57"/>
  <c r="Q115" i="57"/>
  <c r="P115" i="57"/>
  <c r="M114" i="57"/>
  <c r="R114" i="57"/>
  <c r="AC114" i="57"/>
  <c r="I114" i="57"/>
  <c r="N114" i="57"/>
  <c r="C114" i="57"/>
  <c r="AD2" i="47"/>
  <c r="V2" i="47"/>
  <c r="N2" i="47"/>
  <c r="M2" i="47"/>
  <c r="E2" i="47"/>
  <c r="AJ2" i="47"/>
  <c r="S2" i="47"/>
  <c r="K2" i="47"/>
  <c r="Y2" i="47"/>
  <c r="Q2" i="47"/>
  <c r="AE2" i="47"/>
  <c r="C69" i="134"/>
  <c r="AL78" i="134"/>
  <c r="Q49" i="134"/>
  <c r="U115" i="57" l="1"/>
  <c r="D115" i="57"/>
  <c r="AB115" i="57"/>
  <c r="Y115" i="57"/>
  <c r="AD115" i="57"/>
  <c r="Z115" i="57"/>
  <c r="AC112" i="57"/>
  <c r="U112" i="57"/>
  <c r="M112" i="57"/>
  <c r="F112" i="57"/>
  <c r="D112" i="57"/>
  <c r="W112" i="57"/>
  <c r="O112" i="57"/>
  <c r="Y112" i="57"/>
  <c r="AD112" i="57"/>
  <c r="P112" i="57"/>
  <c r="AA112" i="57"/>
  <c r="S112" i="57"/>
  <c r="R112" i="57"/>
  <c r="J112" i="57"/>
  <c r="T112" i="57"/>
  <c r="L112" i="57"/>
  <c r="Z112" i="57"/>
  <c r="AB112" i="57"/>
  <c r="N112" i="57"/>
  <c r="G112" i="57"/>
  <c r="Q112" i="57"/>
  <c r="V112" i="57"/>
  <c r="H112" i="57"/>
  <c r="E112" i="57"/>
  <c r="K112" i="57"/>
  <c r="X112" i="57"/>
  <c r="K115" i="57"/>
  <c r="L115" i="57"/>
  <c r="I115" i="57"/>
  <c r="G115" i="57"/>
  <c r="AE115" i="57"/>
  <c r="AC115" i="57"/>
  <c r="O115" i="57"/>
  <c r="M115" i="57"/>
  <c r="X115" i="57"/>
  <c r="F115" i="57"/>
  <c r="E115" i="57"/>
  <c r="R115" i="57"/>
  <c r="W115" i="57"/>
  <c r="J115" i="57"/>
  <c r="H115" i="57"/>
  <c r="T115" i="57"/>
  <c r="AA115" i="57"/>
  <c r="V6" i="127"/>
  <c r="AD74" i="134"/>
  <c r="AI69" i="134"/>
  <c r="AL42" i="134"/>
  <c r="U52" i="134"/>
  <c r="X73" i="134"/>
  <c r="AA53" i="134"/>
  <c r="AE13" i="127"/>
  <c r="AE15" i="127" s="1"/>
  <c r="H73" i="134"/>
  <c r="AJ42" i="134"/>
  <c r="F54" i="134"/>
  <c r="N82" i="134"/>
  <c r="N52" i="134"/>
  <c r="O48" i="134"/>
  <c r="H53" i="134"/>
  <c r="K43" i="134"/>
  <c r="AG71" i="134"/>
  <c r="AH51" i="134"/>
  <c r="K79" i="134"/>
  <c r="L72" i="134"/>
  <c r="E80" i="134"/>
  <c r="AK80" i="134"/>
  <c r="G84" i="134"/>
  <c r="I45" i="134"/>
  <c r="E121" i="135" s="1"/>
  <c r="E153" i="135" s="1"/>
  <c r="K61" i="60" s="1"/>
  <c r="L61" i="60" s="1"/>
  <c r="M61" i="60" s="1"/>
  <c r="N61" i="60" s="1"/>
  <c r="O61" i="60" s="1"/>
  <c r="P61" i="60" s="1"/>
  <c r="Q61" i="60" s="1"/>
  <c r="R61" i="60" s="1"/>
  <c r="S61" i="60" s="1"/>
  <c r="T61" i="60" s="1"/>
  <c r="U61" i="60" s="1"/>
  <c r="V61" i="60" s="1"/>
  <c r="W61" i="60" s="1"/>
  <c r="X61" i="60" s="1"/>
  <c r="Y61" i="60" s="1"/>
  <c r="Z61" i="60" s="1"/>
  <c r="AA61" i="60" s="1"/>
  <c r="AB61" i="60" s="1"/>
  <c r="AC61" i="60" s="1"/>
  <c r="AD61" i="60" s="1"/>
  <c r="AE61" i="60" s="1"/>
  <c r="AF61" i="60" s="1"/>
  <c r="AG61" i="60" s="1"/>
  <c r="AH61" i="60" s="1"/>
  <c r="AI61" i="60" s="1"/>
  <c r="AJ61" i="60" s="1"/>
  <c r="AK61" i="60" s="1"/>
  <c r="AL61" i="60" s="1"/>
  <c r="AM61" i="60" s="1"/>
  <c r="AN61" i="60" s="1"/>
  <c r="S75" i="134"/>
  <c r="V56" i="134"/>
  <c r="E56" i="134"/>
  <c r="P73" i="134"/>
  <c r="S55" i="134"/>
  <c r="I65" i="134"/>
  <c r="L52" i="134"/>
  <c r="D42" i="134"/>
  <c r="W80" i="134"/>
  <c r="Y51" i="134"/>
  <c r="AA73" i="134"/>
  <c r="AD54" i="134"/>
  <c r="J71" i="134"/>
  <c r="M48" i="134"/>
  <c r="T82" i="134"/>
  <c r="W52" i="134"/>
  <c r="M85" i="134"/>
  <c r="P53" i="134"/>
  <c r="Q69" i="134"/>
  <c r="T42" i="134"/>
  <c r="R47" i="134"/>
  <c r="R67" i="134"/>
  <c r="Z71" i="134"/>
  <c r="AC56" i="134"/>
  <c r="AB74" i="134"/>
  <c r="AE42" i="134"/>
  <c r="U84" i="134"/>
  <c r="X53" i="134"/>
  <c r="O82" i="134"/>
  <c r="AG51" i="134"/>
  <c r="F84" i="134"/>
  <c r="AH71" i="134"/>
  <c r="AF85" i="134"/>
  <c r="AI49" i="134"/>
  <c r="Y71" i="134"/>
  <c r="AB54" i="134"/>
  <c r="J51" i="134"/>
  <c r="AK46" i="134"/>
  <c r="C49" i="134"/>
  <c r="AE78" i="134"/>
  <c r="Z51" i="134"/>
  <c r="V80" i="134"/>
  <c r="D78" i="134"/>
  <c r="AJ78" i="134"/>
  <c r="G44" i="134"/>
  <c r="AC82" i="134"/>
  <c r="AF55" i="134"/>
  <c r="E34" i="134"/>
  <c r="E53" i="134"/>
  <c r="E73" i="134"/>
  <c r="E46" i="134"/>
  <c r="E66" i="134"/>
  <c r="M41" i="134"/>
  <c r="M61" i="134"/>
  <c r="M77" i="134"/>
  <c r="M50" i="134"/>
  <c r="M70" i="134"/>
  <c r="U36" i="134"/>
  <c r="U45" i="134"/>
  <c r="U65" i="134"/>
  <c r="U38" i="134"/>
  <c r="U54" i="134"/>
  <c r="U74" i="134"/>
  <c r="AC36" i="134"/>
  <c r="AC49" i="134"/>
  <c r="AC69" i="134"/>
  <c r="Y113" i="135" s="1"/>
  <c r="AC42" i="134"/>
  <c r="AC62" i="134"/>
  <c r="AC78" i="134"/>
  <c r="AK39" i="134"/>
  <c r="AK55" i="134"/>
  <c r="AK75" i="134"/>
  <c r="AK48" i="134"/>
  <c r="AK68" i="134"/>
  <c r="F43" i="134"/>
  <c r="F63" i="134"/>
  <c r="F79" i="134"/>
  <c r="F40" i="134"/>
  <c r="F56" i="134"/>
  <c r="F76" i="134"/>
  <c r="V43" i="134"/>
  <c r="V63" i="134"/>
  <c r="R110" i="135" s="1"/>
  <c r="V79" i="134"/>
  <c r="V42" i="134"/>
  <c r="V62" i="134"/>
  <c r="V78" i="134"/>
  <c r="AL45" i="134"/>
  <c r="AL65" i="134"/>
  <c r="AL81" i="134"/>
  <c r="AL44" i="134"/>
  <c r="AL64" i="134"/>
  <c r="I35" i="134"/>
  <c r="I54" i="134"/>
  <c r="E127" i="135" s="1"/>
  <c r="I74" i="134"/>
  <c r="I47" i="134"/>
  <c r="I67" i="134"/>
  <c r="S38" i="134"/>
  <c r="S54" i="134"/>
  <c r="O127" i="135" s="1"/>
  <c r="S74" i="134"/>
  <c r="S41" i="134"/>
  <c r="S61" i="134"/>
  <c r="S77" i="134"/>
  <c r="AB41" i="134"/>
  <c r="X115" i="135" s="1"/>
  <c r="AB47" i="134"/>
  <c r="AB67" i="134"/>
  <c r="AB83" i="134"/>
  <c r="AB56" i="134"/>
  <c r="AB76" i="134"/>
  <c r="N41" i="134"/>
  <c r="N61" i="134"/>
  <c r="N77" i="134"/>
  <c r="N38" i="134"/>
  <c r="N54" i="134"/>
  <c r="N74" i="134"/>
  <c r="AD41" i="134"/>
  <c r="AD61" i="134"/>
  <c r="AD77" i="134"/>
  <c r="AD40" i="134"/>
  <c r="AD56" i="134"/>
  <c r="AD76" i="134"/>
  <c r="Q33" i="134"/>
  <c r="Q42" i="134"/>
  <c r="Q62" i="134"/>
  <c r="Q78" i="134"/>
  <c r="Q51" i="134"/>
  <c r="Q71" i="134"/>
  <c r="Z38" i="134"/>
  <c r="Z54" i="134"/>
  <c r="V127" i="135" s="1"/>
  <c r="Z74" i="134"/>
  <c r="Z37" i="134"/>
  <c r="Z53" i="134"/>
  <c r="Z73" i="134"/>
  <c r="AJ41" i="134"/>
  <c r="AJ51" i="134"/>
  <c r="AJ71" i="134"/>
  <c r="AJ44" i="134"/>
  <c r="AJ64" i="134"/>
  <c r="AJ80" i="134"/>
  <c r="G41" i="134"/>
  <c r="G61" i="134"/>
  <c r="G77" i="134"/>
  <c r="G46" i="134"/>
  <c r="G66" i="134"/>
  <c r="O45" i="134"/>
  <c r="K121" i="135" s="1"/>
  <c r="O65" i="134"/>
  <c r="O34" i="134"/>
  <c r="K109" i="135" s="1"/>
  <c r="O50" i="134"/>
  <c r="O70" i="134"/>
  <c r="W33" i="134"/>
  <c r="W49" i="134"/>
  <c r="W69" i="134"/>
  <c r="S113" i="135" s="1"/>
  <c r="W38" i="134"/>
  <c r="W54" i="134"/>
  <c r="W74" i="134"/>
  <c r="AE39" i="134"/>
  <c r="AE55" i="134"/>
  <c r="AE75" i="134"/>
  <c r="AE44" i="134"/>
  <c r="AE64" i="134"/>
  <c r="J38" i="134"/>
  <c r="J54" i="134"/>
  <c r="J74" i="134"/>
  <c r="J37" i="134"/>
  <c r="J53" i="134"/>
  <c r="J73" i="134"/>
  <c r="AH38" i="134"/>
  <c r="AH54" i="134"/>
  <c r="AD127" i="135" s="1"/>
  <c r="AH74" i="134"/>
  <c r="AH37" i="134"/>
  <c r="AH53" i="134"/>
  <c r="AH73" i="134"/>
  <c r="T41" i="134"/>
  <c r="T51" i="134"/>
  <c r="T71" i="134"/>
  <c r="T44" i="134"/>
  <c r="T64" i="134"/>
  <c r="T80" i="134"/>
  <c r="H38" i="134"/>
  <c r="H44" i="134"/>
  <c r="H64" i="134"/>
  <c r="H80" i="134"/>
  <c r="H55" i="134"/>
  <c r="H75" i="134"/>
  <c r="P40" i="134"/>
  <c r="P46" i="134"/>
  <c r="P66" i="134"/>
  <c r="P82" i="134"/>
  <c r="P55" i="134"/>
  <c r="P75" i="134"/>
  <c r="X39" i="134"/>
  <c r="X46" i="134"/>
  <c r="X66" i="134"/>
  <c r="X82" i="134"/>
  <c r="X55" i="134"/>
  <c r="X75" i="134"/>
  <c r="AF38" i="134"/>
  <c r="AF48" i="134"/>
  <c r="AF68" i="134"/>
  <c r="AF41" i="134"/>
  <c r="AF61" i="134"/>
  <c r="AF77" i="134"/>
  <c r="Y34" i="134"/>
  <c r="U109" i="135" s="1"/>
  <c r="Y44" i="134"/>
  <c r="Y64" i="134"/>
  <c r="Y80" i="134"/>
  <c r="Y53" i="134"/>
  <c r="Y73" i="134"/>
  <c r="D85" i="134"/>
  <c r="AK81" i="134"/>
  <c r="AC83" i="134"/>
  <c r="U85" i="134"/>
  <c r="AE81" i="134"/>
  <c r="W83" i="134"/>
  <c r="O85" i="134"/>
  <c r="AB82" i="134"/>
  <c r="T84" i="134"/>
  <c r="I81" i="134"/>
  <c r="AK82" i="134"/>
  <c r="AC84" i="134"/>
  <c r="AD80" i="134"/>
  <c r="V82" i="134"/>
  <c r="N84" i="134"/>
  <c r="AE80" i="134"/>
  <c r="W82" i="134"/>
  <c r="O84" i="134"/>
  <c r="AI85" i="134"/>
  <c r="R34" i="134"/>
  <c r="R50" i="134"/>
  <c r="R70" i="134"/>
  <c r="R33" i="134"/>
  <c r="R49" i="134"/>
  <c r="R69" i="134"/>
  <c r="N113" i="135" s="1"/>
  <c r="D36" i="134"/>
  <c r="D51" i="134"/>
  <c r="D71" i="134"/>
  <c r="D44" i="134"/>
  <c r="D64" i="134"/>
  <c r="D80" i="134"/>
  <c r="AG33" i="134"/>
  <c r="AC107" i="135" s="1"/>
  <c r="AG44" i="134"/>
  <c r="AG64" i="134"/>
  <c r="AG80" i="134"/>
  <c r="AG53" i="134"/>
  <c r="AG73" i="134"/>
  <c r="C32" i="134"/>
  <c r="C46" i="134"/>
  <c r="C66" i="134"/>
  <c r="C35" i="134"/>
  <c r="C51" i="134"/>
  <c r="C71" i="134"/>
  <c r="AA36" i="134"/>
  <c r="AA52" i="134"/>
  <c r="AA72" i="134"/>
  <c r="AA39" i="134"/>
  <c r="AA55" i="134"/>
  <c r="AA75" i="134"/>
  <c r="K40" i="134"/>
  <c r="K56" i="134"/>
  <c r="K76" i="134"/>
  <c r="K45" i="134"/>
  <c r="K65" i="134"/>
  <c r="AI46" i="134"/>
  <c r="AI66" i="134"/>
  <c r="AI35" i="134"/>
  <c r="AI51" i="134"/>
  <c r="AI71" i="134"/>
  <c r="L37" i="134"/>
  <c r="L45" i="134"/>
  <c r="L65" i="134"/>
  <c r="L81" i="134"/>
  <c r="L54" i="134"/>
  <c r="H127" i="135" s="1"/>
  <c r="L74" i="134"/>
  <c r="AS6" i="127"/>
  <c r="E36" i="134"/>
  <c r="E55" i="134"/>
  <c r="E75" i="134"/>
  <c r="E48" i="134"/>
  <c r="E68" i="134"/>
  <c r="M33" i="134"/>
  <c r="I107" i="135" s="1"/>
  <c r="M43" i="134"/>
  <c r="M63" i="134"/>
  <c r="M79" i="134"/>
  <c r="M52" i="134"/>
  <c r="M72" i="134"/>
  <c r="U34" i="134"/>
  <c r="Q109" i="135" s="1"/>
  <c r="U47" i="134"/>
  <c r="U67" i="134"/>
  <c r="U40" i="134"/>
  <c r="U56" i="134"/>
  <c r="U76" i="134"/>
  <c r="AC32" i="134"/>
  <c r="AC51" i="134"/>
  <c r="AC71" i="134"/>
  <c r="AC44" i="134"/>
  <c r="AC64" i="134"/>
  <c r="AK41" i="134"/>
  <c r="AG115" i="135" s="1"/>
  <c r="AK61" i="134"/>
  <c r="AK77" i="134"/>
  <c r="AK50" i="134"/>
  <c r="AK70" i="134"/>
  <c r="F45" i="134"/>
  <c r="F65" i="134"/>
  <c r="F81" i="134"/>
  <c r="F42" i="134"/>
  <c r="F62" i="134"/>
  <c r="F78" i="134"/>
  <c r="V45" i="134"/>
  <c r="V65" i="134"/>
  <c r="V81" i="134"/>
  <c r="V44" i="134"/>
  <c r="V64" i="134"/>
  <c r="AL47" i="134"/>
  <c r="AL67" i="134"/>
  <c r="AL83" i="134"/>
  <c r="AL46" i="134"/>
  <c r="AL66" i="134"/>
  <c r="I40" i="134"/>
  <c r="I56" i="134"/>
  <c r="I76" i="134"/>
  <c r="I49" i="134"/>
  <c r="I69" i="134"/>
  <c r="S40" i="134"/>
  <c r="S56" i="134"/>
  <c r="S76" i="134"/>
  <c r="S43" i="134"/>
  <c r="S63" i="134"/>
  <c r="S79" i="134"/>
  <c r="AB40" i="134"/>
  <c r="AB49" i="134"/>
  <c r="AB69" i="134"/>
  <c r="X113" i="135" s="1"/>
  <c r="X145" i="135" s="1"/>
  <c r="AB42" i="134"/>
  <c r="AB62" i="134"/>
  <c r="AB78" i="134"/>
  <c r="N43" i="134"/>
  <c r="N63" i="134"/>
  <c r="J110" i="135" s="1"/>
  <c r="N79" i="134"/>
  <c r="N40" i="134"/>
  <c r="N56" i="134"/>
  <c r="N76" i="134"/>
  <c r="AD43" i="134"/>
  <c r="AD63" i="134"/>
  <c r="Z110" i="135" s="1"/>
  <c r="AD79" i="134"/>
  <c r="AD42" i="134"/>
  <c r="AD62" i="134"/>
  <c r="AD78" i="134"/>
  <c r="Q32" i="134"/>
  <c r="Q44" i="134"/>
  <c r="Q64" i="134"/>
  <c r="Q80" i="134"/>
  <c r="Q53" i="134"/>
  <c r="Q73" i="134"/>
  <c r="Z40" i="134"/>
  <c r="Z56" i="134"/>
  <c r="Z76" i="134"/>
  <c r="Z39" i="134"/>
  <c r="Z55" i="134"/>
  <c r="Z75" i="134"/>
  <c r="AJ37" i="134"/>
  <c r="AJ53" i="134"/>
  <c r="AJ73" i="134"/>
  <c r="AJ46" i="134"/>
  <c r="AJ66" i="134"/>
  <c r="G43" i="134"/>
  <c r="G63" i="134"/>
  <c r="G79" i="134"/>
  <c r="G48" i="134"/>
  <c r="G68" i="134"/>
  <c r="O32" i="134"/>
  <c r="O47" i="134"/>
  <c r="O67" i="134"/>
  <c r="O36" i="134"/>
  <c r="O52" i="134"/>
  <c r="O72" i="134"/>
  <c r="W35" i="134"/>
  <c r="W51" i="134"/>
  <c r="W71" i="134"/>
  <c r="W40" i="134"/>
  <c r="W56" i="134"/>
  <c r="W76" i="134"/>
  <c r="AE41" i="134"/>
  <c r="AE61" i="134"/>
  <c r="AE77" i="134"/>
  <c r="AE46" i="134"/>
  <c r="AE66" i="134"/>
  <c r="J40" i="134"/>
  <c r="J56" i="134"/>
  <c r="J76" i="134"/>
  <c r="J39" i="134"/>
  <c r="J55" i="134"/>
  <c r="J75" i="134"/>
  <c r="AH40" i="134"/>
  <c r="AH56" i="134"/>
  <c r="AH76" i="134"/>
  <c r="AH39" i="134"/>
  <c r="AH55" i="134"/>
  <c r="AH75" i="134"/>
  <c r="T37" i="134"/>
  <c r="T53" i="134"/>
  <c r="T73" i="134"/>
  <c r="T46" i="134"/>
  <c r="T66" i="134"/>
  <c r="H41" i="134"/>
  <c r="G50" i="135" s="1"/>
  <c r="G82" i="135" s="1"/>
  <c r="H46" i="134"/>
  <c r="H66" i="134"/>
  <c r="H82" i="134"/>
  <c r="H61" i="134"/>
  <c r="H77" i="134"/>
  <c r="P33" i="134"/>
  <c r="L107" i="135" s="1"/>
  <c r="P48" i="134"/>
  <c r="P68" i="134"/>
  <c r="P41" i="134"/>
  <c r="P61" i="134"/>
  <c r="P77" i="134"/>
  <c r="X34" i="134"/>
  <c r="X48" i="134"/>
  <c r="X68" i="134"/>
  <c r="X41" i="134"/>
  <c r="X61" i="134"/>
  <c r="X77" i="134"/>
  <c r="AF37" i="134"/>
  <c r="AF50" i="134"/>
  <c r="AF70" i="134"/>
  <c r="AF43" i="134"/>
  <c r="AF63" i="134"/>
  <c r="AF79" i="134"/>
  <c r="Y37" i="134"/>
  <c r="Y46" i="134"/>
  <c r="Y66" i="134"/>
  <c r="Y39" i="134"/>
  <c r="Y55" i="134"/>
  <c r="U64" i="135" s="1"/>
  <c r="U96" i="135" s="1"/>
  <c r="Y75" i="134"/>
  <c r="L85" i="134"/>
  <c r="I82" i="134"/>
  <c r="AK83" i="134"/>
  <c r="AC85" i="134"/>
  <c r="C82" i="134"/>
  <c r="AE83" i="134"/>
  <c r="W85" i="134"/>
  <c r="AJ82" i="134"/>
  <c r="AB84" i="134"/>
  <c r="Q81" i="134"/>
  <c r="I83" i="134"/>
  <c r="AK84" i="134"/>
  <c r="AL80" i="134"/>
  <c r="AD82" i="134"/>
  <c r="V84" i="134"/>
  <c r="C81" i="134"/>
  <c r="AE82" i="134"/>
  <c r="W84" i="134"/>
  <c r="AJ85" i="134"/>
  <c r="R36" i="134"/>
  <c r="R52" i="134"/>
  <c r="R72" i="134"/>
  <c r="R35" i="134"/>
  <c r="R51" i="134"/>
  <c r="R71" i="134"/>
  <c r="D40" i="134"/>
  <c r="D53" i="134"/>
  <c r="D73" i="134"/>
  <c r="D46" i="134"/>
  <c r="D66" i="134"/>
  <c r="AG36" i="134"/>
  <c r="AG46" i="134"/>
  <c r="AG66" i="134"/>
  <c r="AG39" i="134"/>
  <c r="AG55" i="134"/>
  <c r="AG75" i="134"/>
  <c r="C34" i="134"/>
  <c r="C48" i="134"/>
  <c r="C68" i="134"/>
  <c r="C37" i="134"/>
  <c r="C53" i="134"/>
  <c r="C73" i="134"/>
  <c r="AA38" i="134"/>
  <c r="AA54" i="134"/>
  <c r="AA74" i="134"/>
  <c r="AA41" i="134"/>
  <c r="AA61" i="134"/>
  <c r="W40" i="135" s="1"/>
  <c r="W72" i="135" s="1"/>
  <c r="AA77" i="134"/>
  <c r="K42" i="134"/>
  <c r="K62" i="134"/>
  <c r="K78" i="134"/>
  <c r="K47" i="134"/>
  <c r="K67" i="134"/>
  <c r="AI32" i="134"/>
  <c r="AI48" i="134"/>
  <c r="AI68" i="134"/>
  <c r="AI37" i="134"/>
  <c r="AI53" i="134"/>
  <c r="AI73" i="134"/>
  <c r="L41" i="134"/>
  <c r="L47" i="134"/>
  <c r="L67" i="134"/>
  <c r="L83" i="134"/>
  <c r="L56" i="134"/>
  <c r="L76" i="134"/>
  <c r="E41" i="134"/>
  <c r="E61" i="134"/>
  <c r="E77" i="134"/>
  <c r="E50" i="134"/>
  <c r="E70" i="134"/>
  <c r="M32" i="134"/>
  <c r="M45" i="134"/>
  <c r="I121" i="135" s="1"/>
  <c r="M65" i="134"/>
  <c r="M38" i="134"/>
  <c r="M54" i="134"/>
  <c r="I127" i="135" s="1"/>
  <c r="M74" i="134"/>
  <c r="U35" i="134"/>
  <c r="U49" i="134"/>
  <c r="U69" i="134"/>
  <c r="U42" i="134"/>
  <c r="U62" i="134"/>
  <c r="U78" i="134"/>
  <c r="AC35" i="134"/>
  <c r="AC53" i="134"/>
  <c r="AC73" i="134"/>
  <c r="AC46" i="134"/>
  <c r="AC66" i="134"/>
  <c r="AK33" i="134"/>
  <c r="AG107" i="135" s="1"/>
  <c r="AK43" i="134"/>
  <c r="AK63" i="134"/>
  <c r="AK79" i="134"/>
  <c r="AK52" i="134"/>
  <c r="AK72" i="134"/>
  <c r="F47" i="134"/>
  <c r="F67" i="134"/>
  <c r="F83" i="134"/>
  <c r="F44" i="134"/>
  <c r="F64" i="134"/>
  <c r="V47" i="134"/>
  <c r="V67" i="134"/>
  <c r="V83" i="134"/>
  <c r="V46" i="134"/>
  <c r="V66" i="134"/>
  <c r="AL33" i="134"/>
  <c r="AH107" i="135" s="1"/>
  <c r="AL49" i="134"/>
  <c r="AL69" i="134"/>
  <c r="AL32" i="134"/>
  <c r="AL48" i="134"/>
  <c r="AL68" i="134"/>
  <c r="I33" i="134"/>
  <c r="E107" i="135" s="1"/>
  <c r="E139" i="135" s="1"/>
  <c r="K47" i="60" s="1"/>
  <c r="L47" i="60" s="1"/>
  <c r="M47" i="60" s="1"/>
  <c r="N47" i="60" s="1"/>
  <c r="O47" i="60" s="1"/>
  <c r="P47" i="60" s="1"/>
  <c r="Q47" i="60" s="1"/>
  <c r="R47" i="60" s="1"/>
  <c r="S47" i="60" s="1"/>
  <c r="T47" i="60" s="1"/>
  <c r="U47" i="60" s="1"/>
  <c r="V47" i="60" s="1"/>
  <c r="W47" i="60" s="1"/>
  <c r="X47" i="60" s="1"/>
  <c r="Y47" i="60" s="1"/>
  <c r="Z47" i="60" s="1"/>
  <c r="AA47" i="60" s="1"/>
  <c r="AB47" i="60" s="1"/>
  <c r="AC47" i="60" s="1"/>
  <c r="AD47" i="60" s="1"/>
  <c r="AE47" i="60" s="1"/>
  <c r="AF47" i="60" s="1"/>
  <c r="AG47" i="60" s="1"/>
  <c r="AH47" i="60" s="1"/>
  <c r="AI47" i="60" s="1"/>
  <c r="AJ47" i="60" s="1"/>
  <c r="AK47" i="60" s="1"/>
  <c r="AL47" i="60" s="1"/>
  <c r="AM47" i="60" s="1"/>
  <c r="AN47" i="60" s="1"/>
  <c r="I42" i="134"/>
  <c r="I62" i="134"/>
  <c r="I78" i="134"/>
  <c r="I51" i="134"/>
  <c r="I71" i="134"/>
  <c r="S42" i="134"/>
  <c r="S62" i="134"/>
  <c r="S78" i="134"/>
  <c r="S45" i="134"/>
  <c r="S65" i="134"/>
  <c r="AB36" i="134"/>
  <c r="AB51" i="134"/>
  <c r="AB71" i="134"/>
  <c r="AB44" i="134"/>
  <c r="AB64" i="134"/>
  <c r="AB80" i="134"/>
  <c r="N45" i="134"/>
  <c r="N65" i="134"/>
  <c r="N81" i="134"/>
  <c r="N42" i="134"/>
  <c r="N62" i="134"/>
  <c r="N78" i="134"/>
  <c r="AD45" i="134"/>
  <c r="AD65" i="134"/>
  <c r="AD81" i="134"/>
  <c r="AD44" i="134"/>
  <c r="AD64" i="134"/>
  <c r="Q35" i="134"/>
  <c r="Q46" i="134"/>
  <c r="Q66" i="134"/>
  <c r="Q39" i="134"/>
  <c r="Q55" i="134"/>
  <c r="Q75" i="134"/>
  <c r="Z42" i="134"/>
  <c r="Z62" i="134"/>
  <c r="Z78" i="134"/>
  <c r="Z41" i="134"/>
  <c r="V50" i="135" s="1"/>
  <c r="V82" i="135" s="1"/>
  <c r="Z61" i="134"/>
  <c r="Z77" i="134"/>
  <c r="AJ33" i="134"/>
  <c r="AF107" i="135" s="1"/>
  <c r="AJ39" i="134"/>
  <c r="AJ55" i="134"/>
  <c r="AJ75" i="134"/>
  <c r="AJ48" i="134"/>
  <c r="AJ68" i="134"/>
  <c r="G45" i="134"/>
  <c r="G65" i="134"/>
  <c r="G34" i="134"/>
  <c r="G50" i="134"/>
  <c r="G70" i="134"/>
  <c r="O33" i="134"/>
  <c r="O49" i="134"/>
  <c r="O69" i="134"/>
  <c r="K113" i="135" s="1"/>
  <c r="O38" i="134"/>
  <c r="O54" i="134"/>
  <c r="O74" i="134"/>
  <c r="W37" i="134"/>
  <c r="W53" i="134"/>
  <c r="W73" i="134"/>
  <c r="W42" i="134"/>
  <c r="W62" i="134"/>
  <c r="W78" i="134"/>
  <c r="AE43" i="134"/>
  <c r="AE63" i="134"/>
  <c r="AA110" i="135" s="1"/>
  <c r="AE79" i="134"/>
  <c r="AE48" i="134"/>
  <c r="AE68" i="134"/>
  <c r="J42" i="134"/>
  <c r="J62" i="134"/>
  <c r="J78" i="134"/>
  <c r="J41" i="134"/>
  <c r="J61" i="134"/>
  <c r="J77" i="134"/>
  <c r="AH42" i="134"/>
  <c r="AH62" i="134"/>
  <c r="AH78" i="134"/>
  <c r="AH41" i="134"/>
  <c r="AD50" i="135" s="1"/>
  <c r="AD82" i="135" s="1"/>
  <c r="AH61" i="134"/>
  <c r="AH77" i="134"/>
  <c r="T34" i="134"/>
  <c r="T38" i="134"/>
  <c r="T55" i="134"/>
  <c r="T75" i="134"/>
  <c r="T48" i="134"/>
  <c r="T68" i="134"/>
  <c r="H35" i="134"/>
  <c r="H48" i="134"/>
  <c r="H68" i="134"/>
  <c r="H43" i="134"/>
  <c r="H63" i="134"/>
  <c r="H79" i="134"/>
  <c r="P37" i="134"/>
  <c r="P50" i="134"/>
  <c r="P70" i="134"/>
  <c r="P43" i="134"/>
  <c r="P63" i="134"/>
  <c r="L110" i="135" s="1"/>
  <c r="P79" i="134"/>
  <c r="X40" i="134"/>
  <c r="X50" i="134"/>
  <c r="X70" i="134"/>
  <c r="X43" i="134"/>
  <c r="X63" i="134"/>
  <c r="X79" i="134"/>
  <c r="AF39" i="134"/>
  <c r="AF52" i="134"/>
  <c r="AF72" i="134"/>
  <c r="AF45" i="134"/>
  <c r="AF65" i="134"/>
  <c r="Y33" i="134"/>
  <c r="U107" i="135" s="1"/>
  <c r="Y48" i="134"/>
  <c r="Y68" i="134"/>
  <c r="Y41" i="134"/>
  <c r="Y61" i="134"/>
  <c r="U40" i="135" s="1"/>
  <c r="U72" i="135" s="1"/>
  <c r="Y77" i="134"/>
  <c r="T85" i="134"/>
  <c r="Q82" i="134"/>
  <c r="I84" i="134"/>
  <c r="E130" i="135" s="1"/>
  <c r="E162" i="135" s="1"/>
  <c r="K70" i="60" s="1"/>
  <c r="L70" i="60" s="1"/>
  <c r="M70" i="60" s="1"/>
  <c r="N70" i="60" s="1"/>
  <c r="O70" i="60" s="1"/>
  <c r="P70" i="60" s="1"/>
  <c r="Q70" i="60" s="1"/>
  <c r="R70" i="60" s="1"/>
  <c r="S70" i="60" s="1"/>
  <c r="T70" i="60" s="1"/>
  <c r="U70" i="60" s="1"/>
  <c r="V70" i="60" s="1"/>
  <c r="W70" i="60" s="1"/>
  <c r="X70" i="60" s="1"/>
  <c r="Y70" i="60" s="1"/>
  <c r="Z70" i="60" s="1"/>
  <c r="AA70" i="60" s="1"/>
  <c r="AB70" i="60" s="1"/>
  <c r="AC70" i="60" s="1"/>
  <c r="AD70" i="60" s="1"/>
  <c r="AE70" i="60" s="1"/>
  <c r="AF70" i="60" s="1"/>
  <c r="AG70" i="60" s="1"/>
  <c r="AH70" i="60" s="1"/>
  <c r="AI70" i="60" s="1"/>
  <c r="AJ70" i="60" s="1"/>
  <c r="AK70" i="60" s="1"/>
  <c r="AL70" i="60" s="1"/>
  <c r="AM70" i="60" s="1"/>
  <c r="AN70" i="60" s="1"/>
  <c r="V85" i="134"/>
  <c r="K82" i="134"/>
  <c r="C84" i="134"/>
  <c r="AE85" i="134"/>
  <c r="H83" i="134"/>
  <c r="AJ84" i="134"/>
  <c r="Y81" i="134"/>
  <c r="Q83" i="134"/>
  <c r="I85" i="134"/>
  <c r="J81" i="134"/>
  <c r="AL82" i="134"/>
  <c r="AD84" i="134"/>
  <c r="K81" i="134"/>
  <c r="C83" i="134"/>
  <c r="AE84" i="134"/>
  <c r="AK85" i="134"/>
  <c r="R38" i="134"/>
  <c r="R54" i="134"/>
  <c r="R74" i="134"/>
  <c r="R37" i="134"/>
  <c r="R53" i="134"/>
  <c r="R73" i="134"/>
  <c r="D32" i="134"/>
  <c r="D35" i="134"/>
  <c r="D55" i="134"/>
  <c r="D75" i="134"/>
  <c r="D48" i="134"/>
  <c r="D68" i="134"/>
  <c r="AG34" i="134"/>
  <c r="AC109" i="135" s="1"/>
  <c r="AG48" i="134"/>
  <c r="AG68" i="134"/>
  <c r="AG41" i="134"/>
  <c r="AC50" i="135" s="1"/>
  <c r="AC82" i="135" s="1"/>
  <c r="AG61" i="134"/>
  <c r="AG77" i="134"/>
  <c r="C33" i="134"/>
  <c r="C50" i="134"/>
  <c r="C70" i="134"/>
  <c r="C39" i="134"/>
  <c r="C55" i="134"/>
  <c r="C75" i="134"/>
  <c r="AA40" i="134"/>
  <c r="AA56" i="134"/>
  <c r="AA76" i="134"/>
  <c r="AA43" i="134"/>
  <c r="AA63" i="134"/>
  <c r="W110" i="135" s="1"/>
  <c r="AA79" i="134"/>
  <c r="K44" i="134"/>
  <c r="K64" i="134"/>
  <c r="K80" i="134"/>
  <c r="K49" i="134"/>
  <c r="K69" i="134"/>
  <c r="AI34" i="134"/>
  <c r="AI50" i="134"/>
  <c r="AI70" i="134"/>
  <c r="AI39" i="134"/>
  <c r="AI55" i="134"/>
  <c r="AI75" i="134"/>
  <c r="L38" i="134"/>
  <c r="L49" i="134"/>
  <c r="L69" i="134"/>
  <c r="L42" i="134"/>
  <c r="L62" i="134"/>
  <c r="L78" i="134"/>
  <c r="E32" i="134"/>
  <c r="E43" i="134"/>
  <c r="E63" i="134"/>
  <c r="E79" i="134"/>
  <c r="E52" i="134"/>
  <c r="E72" i="134"/>
  <c r="M34" i="134"/>
  <c r="M47" i="134"/>
  <c r="M67" i="134"/>
  <c r="M40" i="134"/>
  <c r="M56" i="134"/>
  <c r="M76" i="134"/>
  <c r="U33" i="134"/>
  <c r="Q107" i="135" s="1"/>
  <c r="U51" i="134"/>
  <c r="U71" i="134"/>
  <c r="U44" i="134"/>
  <c r="U64" i="134"/>
  <c r="U80" i="134"/>
  <c r="AC39" i="134"/>
  <c r="AC55" i="134"/>
  <c r="AC75" i="134"/>
  <c r="AC48" i="134"/>
  <c r="AC68" i="134"/>
  <c r="AK36" i="134"/>
  <c r="AK45" i="134"/>
  <c r="AG121" i="135" s="1"/>
  <c r="AK65" i="134"/>
  <c r="AK38" i="134"/>
  <c r="AK54" i="134"/>
  <c r="AK74" i="134"/>
  <c r="F33" i="134"/>
  <c r="F49" i="134"/>
  <c r="F69" i="134"/>
  <c r="F85" i="134"/>
  <c r="F46" i="134"/>
  <c r="F66" i="134"/>
  <c r="V35" i="134"/>
  <c r="V49" i="134"/>
  <c r="V69" i="134"/>
  <c r="R113" i="135" s="1"/>
  <c r="V32" i="134"/>
  <c r="V48" i="134"/>
  <c r="V68" i="134"/>
  <c r="AL35" i="134"/>
  <c r="AL51" i="134"/>
  <c r="AL71" i="134"/>
  <c r="AL34" i="134"/>
  <c r="AL50" i="134"/>
  <c r="AL70" i="134"/>
  <c r="I34" i="134"/>
  <c r="I44" i="134"/>
  <c r="I64" i="134"/>
  <c r="I80" i="134"/>
  <c r="I53" i="134"/>
  <c r="I73" i="134"/>
  <c r="S44" i="134"/>
  <c r="S64" i="134"/>
  <c r="S80" i="134"/>
  <c r="S47" i="134"/>
  <c r="S67" i="134"/>
  <c r="AB32" i="134"/>
  <c r="AB53" i="134"/>
  <c r="AB73" i="134"/>
  <c r="AB46" i="134"/>
  <c r="AB66" i="134"/>
  <c r="N47" i="134"/>
  <c r="N67" i="134"/>
  <c r="N83" i="134"/>
  <c r="N44" i="134"/>
  <c r="N64" i="134"/>
  <c r="AD47" i="134"/>
  <c r="AD67" i="134"/>
  <c r="AD83" i="134"/>
  <c r="AD46" i="134"/>
  <c r="AD66" i="134"/>
  <c r="Q37" i="134"/>
  <c r="Q48" i="134"/>
  <c r="Q68" i="134"/>
  <c r="Q41" i="134"/>
  <c r="Q61" i="134"/>
  <c r="Q77" i="134"/>
  <c r="Z44" i="134"/>
  <c r="Z64" i="134"/>
  <c r="Z80" i="134"/>
  <c r="Z43" i="134"/>
  <c r="Z63" i="134"/>
  <c r="Z79" i="134"/>
  <c r="AJ32" i="134"/>
  <c r="AJ40" i="134"/>
  <c r="AJ61" i="134"/>
  <c r="AJ77" i="134"/>
  <c r="AJ50" i="134"/>
  <c r="AJ70" i="134"/>
  <c r="G32" i="134"/>
  <c r="G47" i="134"/>
  <c r="G67" i="134"/>
  <c r="G36" i="134"/>
  <c r="G52" i="134"/>
  <c r="G72" i="134"/>
  <c r="O35" i="134"/>
  <c r="O51" i="134"/>
  <c r="O71" i="134"/>
  <c r="O40" i="134"/>
  <c r="O56" i="134"/>
  <c r="O76" i="134"/>
  <c r="W39" i="134"/>
  <c r="W55" i="134"/>
  <c r="W75" i="134"/>
  <c r="W44" i="134"/>
  <c r="W64" i="134"/>
  <c r="AE45" i="134"/>
  <c r="AE65" i="134"/>
  <c r="AE34" i="134"/>
  <c r="AE50" i="134"/>
  <c r="AE70" i="134"/>
  <c r="AA116" i="135" s="1"/>
  <c r="J44" i="134"/>
  <c r="J64" i="134"/>
  <c r="J80" i="134"/>
  <c r="J43" i="134"/>
  <c r="J63" i="134"/>
  <c r="F110" i="135" s="1"/>
  <c r="F142" i="135" s="1"/>
  <c r="J79" i="134"/>
  <c r="AH44" i="134"/>
  <c r="AH64" i="134"/>
  <c r="AH80" i="134"/>
  <c r="AH43" i="134"/>
  <c r="AH63" i="134"/>
  <c r="AH79" i="134"/>
  <c r="T33" i="134"/>
  <c r="T32" i="134"/>
  <c r="T61" i="134"/>
  <c r="T77" i="134"/>
  <c r="T50" i="134"/>
  <c r="T70" i="134"/>
  <c r="H42" i="134"/>
  <c r="H50" i="134"/>
  <c r="H70" i="134"/>
  <c r="H45" i="134"/>
  <c r="H65" i="134"/>
  <c r="H81" i="134"/>
  <c r="P38" i="134"/>
  <c r="P52" i="134"/>
  <c r="P72" i="134"/>
  <c r="P45" i="134"/>
  <c r="P65" i="134"/>
  <c r="P81" i="134"/>
  <c r="X35" i="134"/>
  <c r="X52" i="134"/>
  <c r="X72" i="134"/>
  <c r="X45" i="134"/>
  <c r="X65" i="134"/>
  <c r="AF40" i="134"/>
  <c r="AF54" i="134"/>
  <c r="AB127" i="135" s="1"/>
  <c r="AF74" i="134"/>
  <c r="AF47" i="134"/>
  <c r="AF67" i="134"/>
  <c r="Y36" i="134"/>
  <c r="Y50" i="134"/>
  <c r="Y70" i="134"/>
  <c r="Y43" i="134"/>
  <c r="Y63" i="134"/>
  <c r="U110" i="135" s="1"/>
  <c r="Y79" i="134"/>
  <c r="AB85" i="134"/>
  <c r="Y82" i="134"/>
  <c r="Q84" i="134"/>
  <c r="AD85" i="134"/>
  <c r="S82" i="134"/>
  <c r="K84" i="134"/>
  <c r="X81" i="134"/>
  <c r="P83" i="134"/>
  <c r="H85" i="134"/>
  <c r="AG81" i="134"/>
  <c r="Y83" i="134"/>
  <c r="Q85" i="134"/>
  <c r="R81" i="134"/>
  <c r="J83" i="134"/>
  <c r="AL84" i="134"/>
  <c r="S81" i="134"/>
  <c r="K83" i="134"/>
  <c r="C85" i="134"/>
  <c r="AL85" i="134"/>
  <c r="R40" i="134"/>
  <c r="R56" i="134"/>
  <c r="R76" i="134"/>
  <c r="R39" i="134"/>
  <c r="R55" i="134"/>
  <c r="R75" i="134"/>
  <c r="D33" i="134"/>
  <c r="D38" i="134"/>
  <c r="D61" i="134"/>
  <c r="D77" i="134"/>
  <c r="D50" i="134"/>
  <c r="D70" i="134"/>
  <c r="AG35" i="134"/>
  <c r="AG50" i="134"/>
  <c r="AG70" i="134"/>
  <c r="AC116" i="135" s="1"/>
  <c r="AG43" i="134"/>
  <c r="AG63" i="134"/>
  <c r="AG79" i="134"/>
  <c r="C36" i="134"/>
  <c r="C52" i="134"/>
  <c r="C72" i="134"/>
  <c r="C41" i="134"/>
  <c r="C61" i="134"/>
  <c r="C77" i="134"/>
  <c r="AA42" i="134"/>
  <c r="AA62" i="134"/>
  <c r="AA78" i="134"/>
  <c r="AA45" i="134"/>
  <c r="AA65" i="134"/>
  <c r="K34" i="134"/>
  <c r="K46" i="134"/>
  <c r="K66" i="134"/>
  <c r="K35" i="134"/>
  <c r="K51" i="134"/>
  <c r="K71" i="134"/>
  <c r="AI36" i="134"/>
  <c r="AI52" i="134"/>
  <c r="AI72" i="134"/>
  <c r="AI41" i="134"/>
  <c r="AE50" i="135" s="1"/>
  <c r="AE82" i="135" s="1"/>
  <c r="AI61" i="134"/>
  <c r="AI77" i="134"/>
  <c r="L34" i="134"/>
  <c r="L51" i="134"/>
  <c r="L71" i="134"/>
  <c r="L44" i="134"/>
  <c r="L64" i="134"/>
  <c r="L80" i="134"/>
  <c r="E35" i="134"/>
  <c r="E45" i="134"/>
  <c r="E65" i="134"/>
  <c r="E38" i="134"/>
  <c r="E54" i="134"/>
  <c r="E74" i="134"/>
  <c r="M37" i="134"/>
  <c r="M49" i="134"/>
  <c r="M69" i="134"/>
  <c r="M42" i="134"/>
  <c r="M62" i="134"/>
  <c r="M78" i="134"/>
  <c r="U37" i="134"/>
  <c r="U53" i="134"/>
  <c r="U73" i="134"/>
  <c r="U46" i="134"/>
  <c r="U66" i="134"/>
  <c r="AC41" i="134"/>
  <c r="AC61" i="134"/>
  <c r="AC77" i="134"/>
  <c r="AC50" i="134"/>
  <c r="AC70" i="134"/>
  <c r="AK35" i="134"/>
  <c r="AK47" i="134"/>
  <c r="AK67" i="134"/>
  <c r="AK40" i="134"/>
  <c r="AK56" i="134"/>
  <c r="AK76" i="134"/>
  <c r="F35" i="134"/>
  <c r="F51" i="134"/>
  <c r="F71" i="134"/>
  <c r="F32" i="134"/>
  <c r="F48" i="134"/>
  <c r="F68" i="134"/>
  <c r="V33" i="134"/>
  <c r="V51" i="134"/>
  <c r="V71" i="134"/>
  <c r="V34" i="134"/>
  <c r="V50" i="134"/>
  <c r="V70" i="134"/>
  <c r="AL37" i="134"/>
  <c r="AL53" i="134"/>
  <c r="AL73" i="134"/>
  <c r="AL36" i="134"/>
  <c r="AL52" i="134"/>
  <c r="AL72" i="134"/>
  <c r="I32" i="134"/>
  <c r="E104" i="135" s="1"/>
  <c r="E136" i="135" s="1"/>
  <c r="K44" i="60" s="1"/>
  <c r="I46" i="134"/>
  <c r="I66" i="134"/>
  <c r="I39" i="134"/>
  <c r="I55" i="134"/>
  <c r="E129" i="135" s="1"/>
  <c r="E161" i="135" s="1"/>
  <c r="I75" i="134"/>
  <c r="S46" i="134"/>
  <c r="S66" i="134"/>
  <c r="S33" i="134"/>
  <c r="S49" i="134"/>
  <c r="S69" i="134"/>
  <c r="AB38" i="134"/>
  <c r="AB35" i="134"/>
  <c r="AB55" i="134"/>
  <c r="X64" i="135" s="1"/>
  <c r="X96" i="135" s="1"/>
  <c r="AB75" i="134"/>
  <c r="AB48" i="134"/>
  <c r="AB68" i="134"/>
  <c r="N33" i="134"/>
  <c r="J107" i="135" s="1"/>
  <c r="N49" i="134"/>
  <c r="N69" i="134"/>
  <c r="N85" i="134"/>
  <c r="N46" i="134"/>
  <c r="N66" i="134"/>
  <c r="AD33" i="134"/>
  <c r="AD49" i="134"/>
  <c r="AD69" i="134"/>
  <c r="AD32" i="134"/>
  <c r="AD48" i="134"/>
  <c r="AD68" i="134"/>
  <c r="Q38" i="134"/>
  <c r="Q50" i="134"/>
  <c r="Q70" i="134"/>
  <c r="M116" i="135" s="1"/>
  <c r="Q43" i="134"/>
  <c r="Q63" i="134"/>
  <c r="M110" i="135" s="1"/>
  <c r="Q79" i="134"/>
  <c r="Z46" i="134"/>
  <c r="Z66" i="134"/>
  <c r="Z82" i="134"/>
  <c r="Z45" i="134"/>
  <c r="V121" i="135" s="1"/>
  <c r="Z65" i="134"/>
  <c r="AJ34" i="134"/>
  <c r="AJ43" i="134"/>
  <c r="AJ63" i="134"/>
  <c r="AJ79" i="134"/>
  <c r="AJ52" i="134"/>
  <c r="AJ72" i="134"/>
  <c r="G33" i="134"/>
  <c r="G49" i="134"/>
  <c r="G69" i="134"/>
  <c r="G38" i="134"/>
  <c r="G54" i="134"/>
  <c r="G74" i="134"/>
  <c r="O37" i="134"/>
  <c r="O53" i="134"/>
  <c r="O73" i="134"/>
  <c r="O42" i="134"/>
  <c r="O62" i="134"/>
  <c r="O78" i="134"/>
  <c r="W41" i="134"/>
  <c r="W61" i="134"/>
  <c r="W77" i="134"/>
  <c r="W46" i="134"/>
  <c r="W66" i="134"/>
  <c r="AE32" i="134"/>
  <c r="AE47" i="134"/>
  <c r="AE67" i="134"/>
  <c r="AE36" i="134"/>
  <c r="AE52" i="134"/>
  <c r="AE72" i="134"/>
  <c r="J46" i="134"/>
  <c r="J66" i="134"/>
  <c r="J82" i="134"/>
  <c r="J45" i="134"/>
  <c r="J65" i="134"/>
  <c r="AH46" i="134"/>
  <c r="AH66" i="134"/>
  <c r="AH82" i="134"/>
  <c r="AH45" i="134"/>
  <c r="AH65" i="134"/>
  <c r="T36" i="134"/>
  <c r="T43" i="134"/>
  <c r="T63" i="134"/>
  <c r="T79" i="134"/>
  <c r="T52" i="134"/>
  <c r="T72" i="134"/>
  <c r="H39" i="134"/>
  <c r="H52" i="134"/>
  <c r="H72" i="134"/>
  <c r="H47" i="134"/>
  <c r="H67" i="134"/>
  <c r="P36" i="134"/>
  <c r="P54" i="134"/>
  <c r="P74" i="134"/>
  <c r="P47" i="134"/>
  <c r="P67" i="134"/>
  <c r="X38" i="134"/>
  <c r="X54" i="134"/>
  <c r="X74" i="134"/>
  <c r="X47" i="134"/>
  <c r="X67" i="134"/>
  <c r="AF32" i="134"/>
  <c r="AF33" i="134"/>
  <c r="AF56" i="134"/>
  <c r="AF76" i="134"/>
  <c r="AF49" i="134"/>
  <c r="AF69" i="134"/>
  <c r="AB113" i="135" s="1"/>
  <c r="Y35" i="134"/>
  <c r="Y52" i="134"/>
  <c r="Y72" i="134"/>
  <c r="Y45" i="134"/>
  <c r="Y65" i="134"/>
  <c r="H84" i="134"/>
  <c r="E81" i="134"/>
  <c r="AG82" i="134"/>
  <c r="Y84" i="134"/>
  <c r="AI80" i="134"/>
  <c r="AA82" i="134"/>
  <c r="S84" i="134"/>
  <c r="AF81" i="134"/>
  <c r="X83" i="134"/>
  <c r="P85" i="134"/>
  <c r="E82" i="134"/>
  <c r="AG83" i="134"/>
  <c r="Y85" i="134"/>
  <c r="Z81" i="134"/>
  <c r="R83" i="134"/>
  <c r="J85" i="134"/>
  <c r="AA81" i="134"/>
  <c r="S83" i="134"/>
  <c r="K85" i="134"/>
  <c r="AG85" i="134"/>
  <c r="R42" i="134"/>
  <c r="R62" i="134"/>
  <c r="R78" i="134"/>
  <c r="R41" i="134"/>
  <c r="R61" i="134"/>
  <c r="R77" i="134"/>
  <c r="D34" i="134"/>
  <c r="D41" i="134"/>
  <c r="D63" i="134"/>
  <c r="D79" i="134"/>
  <c r="D52" i="134"/>
  <c r="D72" i="134"/>
  <c r="AG38" i="134"/>
  <c r="AG52" i="134"/>
  <c r="AG72" i="134"/>
  <c r="AG45" i="134"/>
  <c r="AG65" i="134"/>
  <c r="C38" i="134"/>
  <c r="C54" i="134"/>
  <c r="C74" i="134"/>
  <c r="C43" i="134"/>
  <c r="C63" i="134"/>
  <c r="C79" i="134"/>
  <c r="AA44" i="134"/>
  <c r="AA64" i="134"/>
  <c r="AA80" i="134"/>
  <c r="AA47" i="134"/>
  <c r="AA67" i="134"/>
  <c r="K33" i="134"/>
  <c r="K48" i="134"/>
  <c r="K68" i="134"/>
  <c r="K37" i="134"/>
  <c r="K53" i="134"/>
  <c r="K73" i="134"/>
  <c r="AI38" i="134"/>
  <c r="AI54" i="134"/>
  <c r="AE127" i="135" s="1"/>
  <c r="AI74" i="134"/>
  <c r="AI43" i="134"/>
  <c r="AI63" i="134"/>
  <c r="AE110" i="135" s="1"/>
  <c r="AI79" i="134"/>
  <c r="L36" i="134"/>
  <c r="L53" i="134"/>
  <c r="L73" i="134"/>
  <c r="L46" i="134"/>
  <c r="L66" i="134"/>
  <c r="E33" i="134"/>
  <c r="E47" i="134"/>
  <c r="E67" i="134"/>
  <c r="E40" i="134"/>
  <c r="E76" i="134"/>
  <c r="M36" i="134"/>
  <c r="M51" i="134"/>
  <c r="M71" i="134"/>
  <c r="M44" i="134"/>
  <c r="M64" i="134"/>
  <c r="M80" i="134"/>
  <c r="U39" i="134"/>
  <c r="U55" i="134"/>
  <c r="Q64" i="135" s="1"/>
  <c r="Q96" i="135" s="1"/>
  <c r="U75" i="134"/>
  <c r="U48" i="134"/>
  <c r="U68" i="134"/>
  <c r="AC34" i="134"/>
  <c r="AC43" i="134"/>
  <c r="AC63" i="134"/>
  <c r="AC79" i="134"/>
  <c r="AC52" i="134"/>
  <c r="AC72" i="134"/>
  <c r="AK32" i="134"/>
  <c r="AK49" i="134"/>
  <c r="AK69" i="134"/>
  <c r="AK42" i="134"/>
  <c r="AK62" i="134"/>
  <c r="AK78" i="134"/>
  <c r="F37" i="134"/>
  <c r="F53" i="134"/>
  <c r="F73" i="134"/>
  <c r="F34" i="134"/>
  <c r="F50" i="134"/>
  <c r="F70" i="134"/>
  <c r="V37" i="134"/>
  <c r="V53" i="134"/>
  <c r="V73" i="134"/>
  <c r="V36" i="134"/>
  <c r="V52" i="134"/>
  <c r="V72" i="134"/>
  <c r="AL39" i="134"/>
  <c r="AL55" i="134"/>
  <c r="AH64" i="135" s="1"/>
  <c r="AH96" i="135" s="1"/>
  <c r="AL75" i="134"/>
  <c r="AL38" i="134"/>
  <c r="AL54" i="134"/>
  <c r="AL74" i="134"/>
  <c r="I37" i="134"/>
  <c r="I48" i="134"/>
  <c r="I68" i="134"/>
  <c r="I41" i="134"/>
  <c r="E115" i="135" s="1"/>
  <c r="E147" i="135" s="1"/>
  <c r="K55" i="60" s="1"/>
  <c r="L55" i="60" s="1"/>
  <c r="M55" i="60" s="1"/>
  <c r="N55" i="60" s="1"/>
  <c r="O55" i="60" s="1"/>
  <c r="P55" i="60" s="1"/>
  <c r="Q55" i="60" s="1"/>
  <c r="R55" i="60" s="1"/>
  <c r="S55" i="60" s="1"/>
  <c r="T55" i="60" s="1"/>
  <c r="U55" i="60" s="1"/>
  <c r="V55" i="60" s="1"/>
  <c r="W55" i="60" s="1"/>
  <c r="X55" i="60" s="1"/>
  <c r="Y55" i="60" s="1"/>
  <c r="Z55" i="60" s="1"/>
  <c r="AA55" i="60" s="1"/>
  <c r="AB55" i="60" s="1"/>
  <c r="AC55" i="60" s="1"/>
  <c r="AD55" i="60" s="1"/>
  <c r="AE55" i="60" s="1"/>
  <c r="AF55" i="60" s="1"/>
  <c r="AG55" i="60" s="1"/>
  <c r="AH55" i="60" s="1"/>
  <c r="AI55" i="60" s="1"/>
  <c r="AJ55" i="60" s="1"/>
  <c r="AK55" i="60" s="1"/>
  <c r="AL55" i="60" s="1"/>
  <c r="AM55" i="60" s="1"/>
  <c r="AN55" i="60" s="1"/>
  <c r="I61" i="134"/>
  <c r="I77" i="134"/>
  <c r="S34" i="134"/>
  <c r="S48" i="134"/>
  <c r="S68" i="134"/>
  <c r="S35" i="134"/>
  <c r="S51" i="134"/>
  <c r="S71" i="134"/>
  <c r="AB37" i="134"/>
  <c r="AB34" i="134"/>
  <c r="AB61" i="134"/>
  <c r="AB77" i="134"/>
  <c r="AB50" i="134"/>
  <c r="AB70" i="134"/>
  <c r="N35" i="134"/>
  <c r="N51" i="134"/>
  <c r="N71" i="134"/>
  <c r="N32" i="134"/>
  <c r="N48" i="134"/>
  <c r="N68" i="134"/>
  <c r="AD35" i="134"/>
  <c r="AD51" i="134"/>
  <c r="AD71" i="134"/>
  <c r="AD34" i="134"/>
  <c r="Z109" i="135" s="1"/>
  <c r="AD50" i="134"/>
  <c r="AD70" i="134"/>
  <c r="Q34" i="134"/>
  <c r="Q52" i="134"/>
  <c r="Q72" i="134"/>
  <c r="Q45" i="134"/>
  <c r="Q65" i="134"/>
  <c r="Z32" i="134"/>
  <c r="Z48" i="134"/>
  <c r="Z68" i="134"/>
  <c r="Z84" i="134"/>
  <c r="Z47" i="134"/>
  <c r="Z67" i="134"/>
  <c r="AJ36" i="134"/>
  <c r="AJ45" i="134"/>
  <c r="AJ65" i="134"/>
  <c r="AJ81" i="134"/>
  <c r="AJ54" i="134"/>
  <c r="AJ74" i="134"/>
  <c r="G35" i="134"/>
  <c r="G51" i="134"/>
  <c r="G71" i="134"/>
  <c r="G40" i="134"/>
  <c r="G56" i="134"/>
  <c r="G76" i="134"/>
  <c r="O39" i="134"/>
  <c r="O55" i="134"/>
  <c r="K64" i="135" s="1"/>
  <c r="K96" i="135" s="1"/>
  <c r="O75" i="134"/>
  <c r="O44" i="134"/>
  <c r="O64" i="134"/>
  <c r="O80" i="134"/>
  <c r="W43" i="134"/>
  <c r="W63" i="134"/>
  <c r="W79" i="134"/>
  <c r="W48" i="134"/>
  <c r="W68" i="134"/>
  <c r="AE33" i="134"/>
  <c r="AA107" i="135" s="1"/>
  <c r="AE49" i="134"/>
  <c r="AE69" i="134"/>
  <c r="AE38" i="134"/>
  <c r="AE54" i="134"/>
  <c r="AE74" i="134"/>
  <c r="J32" i="134"/>
  <c r="J48" i="134"/>
  <c r="J68" i="134"/>
  <c r="J84" i="134"/>
  <c r="F65" i="135" s="1"/>
  <c r="F97" i="135" s="1"/>
  <c r="J47" i="134"/>
  <c r="J67" i="134"/>
  <c r="AH32" i="134"/>
  <c r="AH48" i="134"/>
  <c r="AH68" i="134"/>
  <c r="AH84" i="134"/>
  <c r="AH47" i="134"/>
  <c r="AH67" i="134"/>
  <c r="T35" i="134"/>
  <c r="T45" i="134"/>
  <c r="T65" i="134"/>
  <c r="T81" i="134"/>
  <c r="T54" i="134"/>
  <c r="T74" i="134"/>
  <c r="H32" i="134"/>
  <c r="H34" i="134"/>
  <c r="H54" i="134"/>
  <c r="H74" i="134"/>
  <c r="H49" i="134"/>
  <c r="H69" i="134"/>
  <c r="P34" i="134"/>
  <c r="P42" i="134"/>
  <c r="P56" i="134"/>
  <c r="P76" i="134"/>
  <c r="P49" i="134"/>
  <c r="P69" i="134"/>
  <c r="X32" i="134"/>
  <c r="X37" i="134"/>
  <c r="X56" i="134"/>
  <c r="X76" i="134"/>
  <c r="X49" i="134"/>
  <c r="X69" i="134"/>
  <c r="AF42" i="134"/>
  <c r="AF36" i="134"/>
  <c r="AF62" i="134"/>
  <c r="AF78" i="134"/>
  <c r="AF51" i="134"/>
  <c r="AF71" i="134"/>
  <c r="Y38" i="134"/>
  <c r="Y54" i="134"/>
  <c r="Y74" i="134"/>
  <c r="Y47" i="134"/>
  <c r="Y67" i="134"/>
  <c r="P84" i="134"/>
  <c r="M81" i="134"/>
  <c r="E83" i="134"/>
  <c r="AG84" i="134"/>
  <c r="G81" i="134"/>
  <c r="AI82" i="134"/>
  <c r="AA84" i="134"/>
  <c r="D82" i="134"/>
  <c r="AF83" i="134"/>
  <c r="X85" i="134"/>
  <c r="M82" i="134"/>
  <c r="E84" i="134"/>
  <c r="F80" i="134"/>
  <c r="AH81" i="134"/>
  <c r="Z83" i="134"/>
  <c r="R85" i="134"/>
  <c r="AI81" i="134"/>
  <c r="AA83" i="134"/>
  <c r="S85" i="134"/>
  <c r="AH85" i="134"/>
  <c r="R44" i="134"/>
  <c r="R64" i="134"/>
  <c r="R80" i="134"/>
  <c r="R43" i="134"/>
  <c r="R63" i="134"/>
  <c r="R79" i="134"/>
  <c r="D43" i="134"/>
  <c r="D45" i="134"/>
  <c r="D65" i="134"/>
  <c r="D81" i="134"/>
  <c r="D54" i="134"/>
  <c r="D74" i="134"/>
  <c r="AG37" i="134"/>
  <c r="AG54" i="134"/>
  <c r="AG74" i="134"/>
  <c r="AG47" i="134"/>
  <c r="AG67" i="134"/>
  <c r="C40" i="134"/>
  <c r="C56" i="134"/>
  <c r="C76" i="134"/>
  <c r="C45" i="134"/>
  <c r="C65" i="134"/>
  <c r="AA46" i="134"/>
  <c r="AA66" i="134"/>
  <c r="AA33" i="134"/>
  <c r="AA49" i="134"/>
  <c r="AA69" i="134"/>
  <c r="W113" i="135" s="1"/>
  <c r="W145" i="135" s="1"/>
  <c r="K32" i="134"/>
  <c r="K50" i="134"/>
  <c r="K70" i="134"/>
  <c r="K39" i="134"/>
  <c r="K55" i="134"/>
  <c r="G64" i="135" s="1"/>
  <c r="G96" i="135" s="1"/>
  <c r="K75" i="134"/>
  <c r="AI40" i="134"/>
  <c r="AI56" i="134"/>
  <c r="AI76" i="134"/>
  <c r="AI45" i="134"/>
  <c r="AI65" i="134"/>
  <c r="L32" i="134"/>
  <c r="L33" i="134"/>
  <c r="L55" i="134"/>
  <c r="H64" i="135" s="1"/>
  <c r="H96" i="135" s="1"/>
  <c r="L75" i="134"/>
  <c r="L48" i="134"/>
  <c r="L68" i="134"/>
  <c r="E37" i="134"/>
  <c r="E49" i="134"/>
  <c r="E69" i="134"/>
  <c r="E42" i="134"/>
  <c r="E62" i="134"/>
  <c r="E78" i="134"/>
  <c r="M35" i="134"/>
  <c r="M53" i="134"/>
  <c r="M73" i="134"/>
  <c r="M46" i="134"/>
  <c r="M66" i="134"/>
  <c r="U41" i="134"/>
  <c r="U61" i="134"/>
  <c r="U77" i="134"/>
  <c r="U50" i="134"/>
  <c r="U70" i="134"/>
  <c r="AC33" i="134"/>
  <c r="AC45" i="134"/>
  <c r="AC65" i="134"/>
  <c r="AC38" i="134"/>
  <c r="AC54" i="134"/>
  <c r="Y62" i="135" s="1"/>
  <c r="AC74" i="134"/>
  <c r="AK34" i="134"/>
  <c r="AK51" i="134"/>
  <c r="AK71" i="134"/>
  <c r="AK44" i="134"/>
  <c r="AK64" i="134"/>
  <c r="F39" i="134"/>
  <c r="F55" i="134"/>
  <c r="F75" i="134"/>
  <c r="F36" i="134"/>
  <c r="F52" i="134"/>
  <c r="F72" i="134"/>
  <c r="V39" i="134"/>
  <c r="V55" i="134"/>
  <c r="R64" i="135" s="1"/>
  <c r="R96" i="135" s="1"/>
  <c r="V75" i="134"/>
  <c r="V38" i="134"/>
  <c r="V54" i="134"/>
  <c r="R62" i="135" s="1"/>
  <c r="V74" i="134"/>
  <c r="AL41" i="134"/>
  <c r="AL61" i="134"/>
  <c r="AL77" i="134"/>
  <c r="AL40" i="134"/>
  <c r="AL56" i="134"/>
  <c r="AL76" i="134"/>
  <c r="I36" i="134"/>
  <c r="I50" i="134"/>
  <c r="I70" i="134"/>
  <c r="I43" i="134"/>
  <c r="I63" i="134"/>
  <c r="E110" i="135" s="1"/>
  <c r="E142" i="135" s="1"/>
  <c r="K50" i="60" s="1"/>
  <c r="L50" i="60" s="1"/>
  <c r="M50" i="60" s="1"/>
  <c r="N50" i="60" s="1"/>
  <c r="O50" i="60" s="1"/>
  <c r="P50" i="60" s="1"/>
  <c r="Q50" i="60" s="1"/>
  <c r="R50" i="60" s="1"/>
  <c r="S50" i="60" s="1"/>
  <c r="T50" i="60" s="1"/>
  <c r="U50" i="60" s="1"/>
  <c r="V50" i="60" s="1"/>
  <c r="W50" i="60" s="1"/>
  <c r="X50" i="60" s="1"/>
  <c r="Y50" i="60" s="1"/>
  <c r="Z50" i="60" s="1"/>
  <c r="AA50" i="60" s="1"/>
  <c r="AB50" i="60" s="1"/>
  <c r="AC50" i="60" s="1"/>
  <c r="AD50" i="60" s="1"/>
  <c r="AE50" i="60" s="1"/>
  <c r="AF50" i="60" s="1"/>
  <c r="AG50" i="60" s="1"/>
  <c r="AH50" i="60" s="1"/>
  <c r="AI50" i="60" s="1"/>
  <c r="AJ50" i="60" s="1"/>
  <c r="AK50" i="60" s="1"/>
  <c r="AL50" i="60" s="1"/>
  <c r="AM50" i="60" s="1"/>
  <c r="AN50" i="60" s="1"/>
  <c r="I79" i="134"/>
  <c r="S32" i="134"/>
  <c r="O39" i="135" s="1"/>
  <c r="O71" i="135" s="1"/>
  <c r="S50" i="134"/>
  <c r="S70" i="134"/>
  <c r="S37" i="134"/>
  <c r="S53" i="134"/>
  <c r="S73" i="134"/>
  <c r="AB33" i="134"/>
  <c r="AB43" i="134"/>
  <c r="AB63" i="134"/>
  <c r="AB79" i="134"/>
  <c r="AB52" i="134"/>
  <c r="AB72" i="134"/>
  <c r="N37" i="134"/>
  <c r="N53" i="134"/>
  <c r="N73" i="134"/>
  <c r="N34" i="134"/>
  <c r="N50" i="134"/>
  <c r="N70" i="134"/>
  <c r="AD37" i="134"/>
  <c r="AD53" i="134"/>
  <c r="AD73" i="134"/>
  <c r="AD36" i="134"/>
  <c r="AD52" i="134"/>
  <c r="AD72" i="134"/>
  <c r="Q36" i="134"/>
  <c r="Q54" i="134"/>
  <c r="Q74" i="134"/>
  <c r="Q47" i="134"/>
  <c r="Q67" i="134"/>
  <c r="Z34" i="134"/>
  <c r="Z50" i="134"/>
  <c r="Z70" i="134"/>
  <c r="Z33" i="134"/>
  <c r="Z49" i="134"/>
  <c r="Z69" i="134"/>
  <c r="AJ35" i="134"/>
  <c r="AJ47" i="134"/>
  <c r="AJ67" i="134"/>
  <c r="AJ83" i="134"/>
  <c r="AJ56" i="134"/>
  <c r="AJ76" i="134"/>
  <c r="G37" i="134"/>
  <c r="G53" i="134"/>
  <c r="G73" i="134"/>
  <c r="G42" i="134"/>
  <c r="G62" i="134"/>
  <c r="G78" i="134"/>
  <c r="O41" i="134"/>
  <c r="O61" i="134"/>
  <c r="O77" i="134"/>
  <c r="O46" i="134"/>
  <c r="O66" i="134"/>
  <c r="W45" i="134"/>
  <c r="W65" i="134"/>
  <c r="W34" i="134"/>
  <c r="W50" i="134"/>
  <c r="W70" i="134"/>
  <c r="S51" i="135" s="1"/>
  <c r="S83" i="135" s="1"/>
  <c r="AE35" i="134"/>
  <c r="AE51" i="134"/>
  <c r="AE71" i="134"/>
  <c r="AE40" i="134"/>
  <c r="AE56" i="134"/>
  <c r="AE76" i="134"/>
  <c r="J34" i="134"/>
  <c r="F109" i="135" s="1"/>
  <c r="J50" i="134"/>
  <c r="J70" i="134"/>
  <c r="J33" i="134"/>
  <c r="J49" i="134"/>
  <c r="J69" i="134"/>
  <c r="AH36" i="134"/>
  <c r="AH50" i="134"/>
  <c r="AH70" i="134"/>
  <c r="AH33" i="134"/>
  <c r="AH49" i="134"/>
  <c r="AH69" i="134"/>
  <c r="T39" i="134"/>
  <c r="T47" i="134"/>
  <c r="T67" i="134"/>
  <c r="T83" i="134"/>
  <c r="T56" i="134"/>
  <c r="T76" i="134"/>
  <c r="H33" i="134"/>
  <c r="H37" i="134"/>
  <c r="H56" i="134"/>
  <c r="H76" i="134"/>
  <c r="H51" i="134"/>
  <c r="H71" i="134"/>
  <c r="P32" i="134"/>
  <c r="P35" i="134"/>
  <c r="P62" i="134"/>
  <c r="P78" i="134"/>
  <c r="P51" i="134"/>
  <c r="P71" i="134"/>
  <c r="X33" i="134"/>
  <c r="X42" i="134"/>
  <c r="X62" i="134"/>
  <c r="X78" i="134"/>
  <c r="X51" i="134"/>
  <c r="X71" i="134"/>
  <c r="AF34" i="134"/>
  <c r="AF44" i="134"/>
  <c r="AF64" i="134"/>
  <c r="AF80" i="134"/>
  <c r="AF53" i="134"/>
  <c r="AF73" i="134"/>
  <c r="Y40" i="134"/>
  <c r="Y56" i="134"/>
  <c r="Y76" i="134"/>
  <c r="Y49" i="134"/>
  <c r="Y69" i="134"/>
  <c r="X84" i="134"/>
  <c r="U81" i="134"/>
  <c r="M83" i="134"/>
  <c r="E85" i="134"/>
  <c r="O81" i="134"/>
  <c r="G83" i="134"/>
  <c r="AI84" i="134"/>
  <c r="L82" i="134"/>
  <c r="D84" i="134"/>
  <c r="AC80" i="134"/>
  <c r="U82" i="134"/>
  <c r="M84" i="134"/>
  <c r="I65" i="135" s="1"/>
  <c r="I97" i="135" s="1"/>
  <c r="N80" i="134"/>
  <c r="F82" i="134"/>
  <c r="AH83" i="134"/>
  <c r="Z85" i="134"/>
  <c r="G82" i="134"/>
  <c r="AI83" i="134"/>
  <c r="AA85" i="134"/>
  <c r="R46" i="134"/>
  <c r="R66" i="134"/>
  <c r="R82" i="134"/>
  <c r="R45" i="134"/>
  <c r="R65" i="134"/>
  <c r="D37" i="134"/>
  <c r="D47" i="134"/>
  <c r="D67" i="134"/>
  <c r="D83" i="134"/>
  <c r="D56" i="134"/>
  <c r="D76" i="134"/>
  <c r="AG40" i="134"/>
  <c r="AG56" i="134"/>
  <c r="AG76" i="134"/>
  <c r="AG49" i="134"/>
  <c r="AG69" i="134"/>
  <c r="C42" i="134"/>
  <c r="C62" i="134"/>
  <c r="C78" i="134"/>
  <c r="C47" i="134"/>
  <c r="C67" i="134"/>
  <c r="AA32" i="134"/>
  <c r="AA48" i="134"/>
  <c r="AA68" i="134"/>
  <c r="AA35" i="134"/>
  <c r="AA51" i="134"/>
  <c r="AA71" i="134"/>
  <c r="K36" i="134"/>
  <c r="K52" i="134"/>
  <c r="K72" i="134"/>
  <c r="K61" i="134"/>
  <c r="K77" i="134"/>
  <c r="AI42" i="134"/>
  <c r="AI62" i="134"/>
  <c r="AI78" i="134"/>
  <c r="AI47" i="134"/>
  <c r="AI67" i="134"/>
  <c r="L35" i="134"/>
  <c r="L39" i="134"/>
  <c r="L61" i="134"/>
  <c r="L77" i="134"/>
  <c r="L50" i="134"/>
  <c r="L70" i="134"/>
  <c r="E39" i="134"/>
  <c r="E51" i="134"/>
  <c r="E71" i="134"/>
  <c r="E44" i="134"/>
  <c r="E64" i="134"/>
  <c r="M39" i="134"/>
  <c r="M55" i="134"/>
  <c r="I64" i="135" s="1"/>
  <c r="I96" i="135" s="1"/>
  <c r="M75" i="134"/>
  <c r="M68" i="134"/>
  <c r="U32" i="134"/>
  <c r="U43" i="134"/>
  <c r="U63" i="134"/>
  <c r="U79" i="134"/>
  <c r="U72" i="134"/>
  <c r="AC37" i="134"/>
  <c r="AC47" i="134"/>
  <c r="AC67" i="134"/>
  <c r="AC40" i="134"/>
  <c r="AC76" i="134"/>
  <c r="AK37" i="134"/>
  <c r="AK53" i="134"/>
  <c r="AK73" i="134"/>
  <c r="AK66" i="134"/>
  <c r="F41" i="134"/>
  <c r="F61" i="134"/>
  <c r="F77" i="134"/>
  <c r="F38" i="134"/>
  <c r="F74" i="134"/>
  <c r="V41" i="134"/>
  <c r="V61" i="134"/>
  <c r="V77" i="134"/>
  <c r="V40" i="134"/>
  <c r="V76" i="134"/>
  <c r="AL43" i="134"/>
  <c r="AL63" i="134"/>
  <c r="AL79" i="134"/>
  <c r="AL62" i="134"/>
  <c r="I38" i="134"/>
  <c r="I52" i="134"/>
  <c r="I72" i="134"/>
  <c r="S36" i="134"/>
  <c r="S52" i="134"/>
  <c r="S72" i="134"/>
  <c r="S39" i="134"/>
  <c r="AB39" i="134"/>
  <c r="AB45" i="134"/>
  <c r="AB65" i="134"/>
  <c r="AB81" i="134"/>
  <c r="N39" i="134"/>
  <c r="N55" i="134"/>
  <c r="J64" i="135" s="1"/>
  <c r="J96" i="135" s="1"/>
  <c r="N75" i="134"/>
  <c r="N36" i="134"/>
  <c r="N72" i="134"/>
  <c r="AD39" i="134"/>
  <c r="AD55" i="134"/>
  <c r="Z64" i="135" s="1"/>
  <c r="Z96" i="135" s="1"/>
  <c r="AD75" i="134"/>
  <c r="AD38" i="134"/>
  <c r="Q40" i="134"/>
  <c r="Q56" i="134"/>
  <c r="Q76" i="134"/>
  <c r="Z36" i="134"/>
  <c r="Z52" i="134"/>
  <c r="Z72" i="134"/>
  <c r="Z35" i="134"/>
  <c r="AJ38" i="134"/>
  <c r="AJ49" i="134"/>
  <c r="AJ69" i="134"/>
  <c r="AJ62" i="134"/>
  <c r="G39" i="134"/>
  <c r="G55" i="134"/>
  <c r="G75" i="134"/>
  <c r="G64" i="134"/>
  <c r="G80" i="134"/>
  <c r="O43" i="134"/>
  <c r="O63" i="134"/>
  <c r="O79" i="134"/>
  <c r="O68" i="134"/>
  <c r="W32" i="134"/>
  <c r="W47" i="134"/>
  <c r="W67" i="134"/>
  <c r="W36" i="134"/>
  <c r="W72" i="134"/>
  <c r="AE37" i="134"/>
  <c r="AE53" i="134"/>
  <c r="AE73" i="134"/>
  <c r="AE62" i="134"/>
  <c r="J36" i="134"/>
  <c r="J52" i="134"/>
  <c r="J72" i="134"/>
  <c r="J35" i="134"/>
  <c r="AH34" i="134"/>
  <c r="AH52" i="134"/>
  <c r="AH72" i="134"/>
  <c r="AH35" i="134"/>
  <c r="T40" i="134"/>
  <c r="T49" i="134"/>
  <c r="T69" i="134"/>
  <c r="T62" i="134"/>
  <c r="T78" i="134"/>
  <c r="H36" i="134"/>
  <c r="H40" i="134"/>
  <c r="H62" i="134"/>
  <c r="H78" i="134"/>
  <c r="P39" i="134"/>
  <c r="P44" i="134"/>
  <c r="P64" i="134"/>
  <c r="P80" i="134"/>
  <c r="X36" i="134"/>
  <c r="X44" i="134"/>
  <c r="X64" i="134"/>
  <c r="X80" i="134"/>
  <c r="AF35" i="134"/>
  <c r="AF46" i="134"/>
  <c r="AF66" i="134"/>
  <c r="AF82" i="134"/>
  <c r="AF75" i="134"/>
  <c r="Y32" i="134"/>
  <c r="U39" i="135" s="1"/>
  <c r="U71" i="135" s="1"/>
  <c r="Y42" i="134"/>
  <c r="Y62" i="134"/>
  <c r="Y78" i="134"/>
  <c r="AF84" i="134"/>
  <c r="AC81" i="134"/>
  <c r="U83" i="134"/>
  <c r="W81" i="134"/>
  <c r="O83" i="134"/>
  <c r="G85" i="134"/>
  <c r="L84" i="134"/>
  <c r="R32" i="134"/>
  <c r="R48" i="134"/>
  <c r="R68" i="134"/>
  <c r="R84" i="134"/>
  <c r="D39" i="134"/>
  <c r="D49" i="134"/>
  <c r="D69" i="134"/>
  <c r="D62" i="134"/>
  <c r="AG32" i="134"/>
  <c r="AG42" i="134"/>
  <c r="AG62" i="134"/>
  <c r="AG78" i="134"/>
  <c r="C44" i="134"/>
  <c r="C64" i="134"/>
  <c r="C80" i="134"/>
  <c r="AA34" i="134"/>
  <c r="AA50" i="134"/>
  <c r="AA70" i="134"/>
  <c r="AA37" i="134"/>
  <c r="K38" i="134"/>
  <c r="K54" i="134"/>
  <c r="K74" i="134"/>
  <c r="K63" i="134"/>
  <c r="AI44" i="134"/>
  <c r="AI64" i="134"/>
  <c r="AI33" i="134"/>
  <c r="L40" i="134"/>
  <c r="L43" i="134"/>
  <c r="L63" i="134"/>
  <c r="L79" i="134"/>
  <c r="AN13" i="127"/>
  <c r="AN15" i="127" s="1"/>
  <c r="Z116" i="135"/>
  <c r="Z113" i="135"/>
  <c r="AE113" i="135"/>
  <c r="AE96" i="57"/>
  <c r="AE97" i="57" s="1"/>
  <c r="AE95" i="57"/>
  <c r="AH115" i="135"/>
  <c r="AH121" i="135"/>
  <c r="N110" i="135"/>
  <c r="N142" i="135" s="1"/>
  <c r="N116" i="135"/>
  <c r="N96" i="57"/>
  <c r="N97" i="57" s="1"/>
  <c r="Q127" i="135"/>
  <c r="N95" i="57"/>
  <c r="Q121" i="135"/>
  <c r="T110" i="135"/>
  <c r="T142" i="135" s="1"/>
  <c r="T116" i="135"/>
  <c r="W127" i="135"/>
  <c r="T95" i="57"/>
  <c r="T96" i="57"/>
  <c r="T97" i="57" s="1"/>
  <c r="M113" i="135"/>
  <c r="M96" i="57"/>
  <c r="M97" i="57" s="1"/>
  <c r="M95" i="57"/>
  <c r="P115" i="135"/>
  <c r="N121" i="135"/>
  <c r="N109" i="135"/>
  <c r="N107" i="135"/>
  <c r="N127" i="135"/>
  <c r="K95" i="57"/>
  <c r="K96" i="57"/>
  <c r="K97" i="57" s="1"/>
  <c r="AF13" i="127"/>
  <c r="AF15" i="127" s="1"/>
  <c r="AP13" i="127"/>
  <c r="AP15" i="127" s="1"/>
  <c r="V110" i="135"/>
  <c r="V113" i="135"/>
  <c r="Y107" i="135"/>
  <c r="V96" i="57"/>
  <c r="V97" i="57" s="1"/>
  <c r="V95" i="57"/>
  <c r="Y115" i="135"/>
  <c r="AF6" i="127"/>
  <c r="X96" i="57"/>
  <c r="X97" i="57" s="1"/>
  <c r="AA115" i="135"/>
  <c r="X95" i="57"/>
  <c r="AA127" i="135"/>
  <c r="Q113" i="135"/>
  <c r="T109" i="135"/>
  <c r="T115" i="135"/>
  <c r="T107" i="135"/>
  <c r="T127" i="135"/>
  <c r="T121" i="135"/>
  <c r="Q96" i="57"/>
  <c r="Q97" i="57" s="1"/>
  <c r="Q95" i="57"/>
  <c r="K116" i="135"/>
  <c r="AC121" i="135"/>
  <c r="Z95" i="57"/>
  <c r="Z96" i="57"/>
  <c r="Z97" i="57" s="1"/>
  <c r="F115" i="135"/>
  <c r="F127" i="135"/>
  <c r="F121" i="135"/>
  <c r="F153" i="135" s="1"/>
  <c r="C109" i="57"/>
  <c r="C96" i="57"/>
  <c r="C97" i="57" s="1"/>
  <c r="AD113" i="135"/>
  <c r="AD96" i="57"/>
  <c r="AD97" i="57" s="1"/>
  <c r="AD95" i="57"/>
  <c r="AB116" i="135"/>
  <c r="AE121" i="135"/>
  <c r="AB95" i="57"/>
  <c r="AB96" i="57"/>
  <c r="AB97" i="57" s="1"/>
  <c r="X127" i="135"/>
  <c r="X109" i="135"/>
  <c r="U95" i="57"/>
  <c r="U96" i="57"/>
  <c r="U97" i="57" s="1"/>
  <c r="AA113" i="135"/>
  <c r="V109" i="135"/>
  <c r="S95" i="57"/>
  <c r="S96" i="57"/>
  <c r="S97" i="57" s="1"/>
  <c r="AF110" i="135"/>
  <c r="AF142" i="135" s="1"/>
  <c r="AF116" i="135"/>
  <c r="Y110" i="135"/>
  <c r="AB115" i="135"/>
  <c r="Y95" i="57"/>
  <c r="Y96" i="57"/>
  <c r="Y97" i="57" s="1"/>
  <c r="M115" i="135"/>
  <c r="M107" i="135"/>
  <c r="J95" i="57"/>
  <c r="J96" i="57"/>
  <c r="J97" i="57" s="1"/>
  <c r="AH113" i="135"/>
  <c r="G121" i="135"/>
  <c r="G109" i="135"/>
  <c r="G115" i="135"/>
  <c r="D97" i="57"/>
  <c r="D95" i="57"/>
  <c r="AC110" i="135"/>
  <c r="AF115" i="135"/>
  <c r="AC95" i="57"/>
  <c r="AC96" i="57"/>
  <c r="AC97" i="57" s="1"/>
  <c r="AF127" i="135"/>
  <c r="J113" i="135"/>
  <c r="AA96" i="57"/>
  <c r="AA97" i="57" s="1"/>
  <c r="AA95" i="57"/>
  <c r="J127" i="135"/>
  <c r="J121" i="135"/>
  <c r="G96" i="57"/>
  <c r="G97" i="57" s="1"/>
  <c r="J115" i="135"/>
  <c r="G95" i="57"/>
  <c r="K127" i="135"/>
  <c r="H95" i="57"/>
  <c r="H96" i="57"/>
  <c r="H97" i="57" s="1"/>
  <c r="AG116" i="135"/>
  <c r="AG113" i="135"/>
  <c r="AG110" i="135"/>
  <c r="AG142" i="135" s="1"/>
  <c r="AK13" i="127"/>
  <c r="AK15" i="127" s="1"/>
  <c r="E109" i="135"/>
  <c r="B95" i="57"/>
  <c r="B97" i="57"/>
  <c r="B111" i="57" s="1"/>
  <c r="O110" i="135"/>
  <c r="O142" i="135" s="1"/>
  <c r="O116" i="135"/>
  <c r="O113" i="135"/>
  <c r="O95" i="57"/>
  <c r="O96" i="57"/>
  <c r="O97" i="57" s="1"/>
  <c r="R127" i="135"/>
  <c r="R121" i="135"/>
  <c r="L116" i="135"/>
  <c r="O121" i="135"/>
  <c r="O107" i="135"/>
  <c r="O115" i="135"/>
  <c r="L96" i="57"/>
  <c r="L97" i="57" s="1"/>
  <c r="L95" i="57"/>
  <c r="E105" i="135"/>
  <c r="E137" i="135" s="1"/>
  <c r="K45" i="60" s="1"/>
  <c r="L45" i="60" s="1"/>
  <c r="M45" i="60" s="1"/>
  <c r="N45" i="60" s="1"/>
  <c r="O45" i="60" s="1"/>
  <c r="P45" i="60" s="1"/>
  <c r="Q45" i="60" s="1"/>
  <c r="R45" i="60" s="1"/>
  <c r="S45" i="60" s="1"/>
  <c r="T45" i="60" s="1"/>
  <c r="U45" i="60" s="1"/>
  <c r="V45" i="60" s="1"/>
  <c r="W45" i="60" s="1"/>
  <c r="X45" i="60" s="1"/>
  <c r="Y45" i="60" s="1"/>
  <c r="Z45" i="60" s="1"/>
  <c r="AA45" i="60" s="1"/>
  <c r="AB45" i="60" s="1"/>
  <c r="AC45" i="60" s="1"/>
  <c r="AD45" i="60" s="1"/>
  <c r="AE45" i="60" s="1"/>
  <c r="AF45" i="60" s="1"/>
  <c r="AG45" i="60" s="1"/>
  <c r="AH45" i="60" s="1"/>
  <c r="AI45" i="60" s="1"/>
  <c r="AJ45" i="60" s="1"/>
  <c r="AK45" i="60" s="1"/>
  <c r="AL45" i="60" s="1"/>
  <c r="AM45" i="60" s="1"/>
  <c r="AN45" i="60" s="1"/>
  <c r="E116" i="135"/>
  <c r="E148" i="135" s="1"/>
  <c r="K56" i="60" s="1"/>
  <c r="L56" i="60" s="1"/>
  <c r="M56" i="60" s="1"/>
  <c r="N56" i="60" s="1"/>
  <c r="O56" i="60" s="1"/>
  <c r="P56" i="60" s="1"/>
  <c r="Q56" i="60" s="1"/>
  <c r="R56" i="60" s="1"/>
  <c r="S56" i="60" s="1"/>
  <c r="T56" i="60" s="1"/>
  <c r="U56" i="60" s="1"/>
  <c r="V56" i="60" s="1"/>
  <c r="W56" i="60" s="1"/>
  <c r="X56" i="60" s="1"/>
  <c r="Y56" i="60" s="1"/>
  <c r="Z56" i="60" s="1"/>
  <c r="AA56" i="60" s="1"/>
  <c r="AB56" i="60" s="1"/>
  <c r="AC56" i="60" s="1"/>
  <c r="AD56" i="60" s="1"/>
  <c r="AE56" i="60" s="1"/>
  <c r="AF56" i="60" s="1"/>
  <c r="AG56" i="60" s="1"/>
  <c r="AH56" i="60" s="1"/>
  <c r="AI56" i="60" s="1"/>
  <c r="AJ56" i="60" s="1"/>
  <c r="AK56" i="60" s="1"/>
  <c r="AL56" i="60" s="1"/>
  <c r="AM56" i="60" s="1"/>
  <c r="AN56" i="60" s="1"/>
  <c r="E113" i="135"/>
  <c r="E145" i="135" s="1"/>
  <c r="K53" i="60" s="1"/>
  <c r="L53" i="60" s="1"/>
  <c r="M53" i="60" s="1"/>
  <c r="N53" i="60" s="1"/>
  <c r="O53" i="60" s="1"/>
  <c r="P53" i="60" s="1"/>
  <c r="Q53" i="60" s="1"/>
  <c r="R53" i="60" s="1"/>
  <c r="S53" i="60" s="1"/>
  <c r="T53" i="60" s="1"/>
  <c r="U53" i="60" s="1"/>
  <c r="V53" i="60" s="1"/>
  <c r="W53" i="60" s="1"/>
  <c r="X53" i="60" s="1"/>
  <c r="Y53" i="60" s="1"/>
  <c r="Z53" i="60" s="1"/>
  <c r="AA53" i="60" s="1"/>
  <c r="AB53" i="60" s="1"/>
  <c r="AC53" i="60" s="1"/>
  <c r="AD53" i="60" s="1"/>
  <c r="AE53" i="60" s="1"/>
  <c r="AF53" i="60" s="1"/>
  <c r="AG53" i="60" s="1"/>
  <c r="AH53" i="60" s="1"/>
  <c r="AI53" i="60" s="1"/>
  <c r="AJ53" i="60" s="1"/>
  <c r="AK53" i="60" s="1"/>
  <c r="AL53" i="60" s="1"/>
  <c r="AM53" i="60" s="1"/>
  <c r="AN53" i="60" s="1"/>
  <c r="H121" i="135"/>
  <c r="H115" i="135"/>
  <c r="E96" i="57"/>
  <c r="E97" i="57" s="1"/>
  <c r="E95" i="57"/>
  <c r="S110" i="135"/>
  <c r="R95" i="57"/>
  <c r="R96" i="57"/>
  <c r="R97" i="57" s="1"/>
  <c r="W96" i="57"/>
  <c r="W97" i="57" s="1"/>
  <c r="W95" i="57"/>
  <c r="Z115" i="135"/>
  <c r="Z127" i="135"/>
  <c r="Z121" i="135"/>
  <c r="F96" i="57"/>
  <c r="F97" i="57" s="1"/>
  <c r="I115" i="135"/>
  <c r="F95" i="57"/>
  <c r="P6" i="127"/>
  <c r="P110" i="135"/>
  <c r="P116" i="135"/>
  <c r="S127" i="135"/>
  <c r="S121" i="135"/>
  <c r="P95" i="57"/>
  <c r="S107" i="135"/>
  <c r="P96" i="57"/>
  <c r="P97" i="57" s="1"/>
  <c r="I110" i="135"/>
  <c r="I116" i="135"/>
  <c r="I113" i="135"/>
  <c r="L115" i="135"/>
  <c r="L127" i="135"/>
  <c r="I96" i="57"/>
  <c r="I97" i="57" s="1"/>
  <c r="I95" i="57"/>
  <c r="Z7" i="127"/>
  <c r="S7" i="127"/>
  <c r="X6" i="127"/>
  <c r="AD6" i="127"/>
  <c r="W7" i="127"/>
  <c r="AH6" i="127"/>
  <c r="AA6" i="127"/>
  <c r="T7" i="127"/>
  <c r="L6" i="127"/>
  <c r="AN6" i="127"/>
  <c r="AL7" i="127"/>
  <c r="AG6" i="127"/>
  <c r="O6" i="127"/>
  <c r="N6" i="127"/>
  <c r="AM6" i="127"/>
  <c r="AJ6" i="127"/>
  <c r="Q7" i="127"/>
  <c r="R7" i="127"/>
  <c r="K7" i="127"/>
  <c r="U6" i="127"/>
  <c r="AI7" i="127"/>
  <c r="M7" i="127"/>
  <c r="Y6" i="127"/>
  <c r="O7" i="127"/>
  <c r="J7" i="127"/>
  <c r="M6" i="127"/>
  <c r="R6" i="127"/>
  <c r="W6" i="127"/>
  <c r="AA7" i="127"/>
  <c r="AL6" i="127"/>
  <c r="AJ13" i="127"/>
  <c r="AJ15" i="127" s="1"/>
  <c r="J6" i="127"/>
  <c r="N7" i="127"/>
  <c r="X7" i="127"/>
  <c r="AD7" i="127"/>
  <c r="AM7" i="127"/>
  <c r="AR13" i="127"/>
  <c r="AR15" i="127" s="1"/>
  <c r="K6" i="127"/>
  <c r="S6" i="127"/>
  <c r="Y7" i="127"/>
  <c r="AF7" i="127"/>
  <c r="AN7" i="127"/>
  <c r="AG13" i="127"/>
  <c r="AG15" i="127" s="1"/>
  <c r="AS13" i="127"/>
  <c r="AS15" i="127" s="1"/>
  <c r="P7" i="127"/>
  <c r="AH13" i="127"/>
  <c r="AH15" i="127" s="1"/>
  <c r="AL13" i="127"/>
  <c r="AL15" i="127" s="1"/>
  <c r="AP7" i="127"/>
  <c r="AC6" i="127"/>
  <c r="AO6" i="127"/>
  <c r="AR6" i="127"/>
  <c r="AB6" i="127"/>
  <c r="AE6" i="127"/>
  <c r="AK7" i="127"/>
  <c r="AQ7" i="127"/>
  <c r="L7" i="127"/>
  <c r="U7" i="127"/>
  <c r="Z6" i="127"/>
  <c r="AH7" i="127"/>
  <c r="AS7" i="127"/>
  <c r="AO13" i="127"/>
  <c r="AO15" i="127" s="1"/>
  <c r="Q6" i="127"/>
  <c r="AI13" i="127"/>
  <c r="AI15" i="127" s="1"/>
  <c r="AM13" i="127"/>
  <c r="AM15" i="127" s="1"/>
  <c r="AD15" i="127"/>
  <c r="AQ13" i="127"/>
  <c r="AQ15" i="127" s="1"/>
  <c r="AI6" i="127"/>
  <c r="AQ6" i="127"/>
  <c r="V7" i="127"/>
  <c r="AG7" i="127"/>
  <c r="AO7" i="127"/>
  <c r="AB7" i="127"/>
  <c r="AJ7" i="127"/>
  <c r="AR7" i="127"/>
  <c r="M93" i="134"/>
  <c r="T6" i="127"/>
  <c r="AE7" i="127"/>
  <c r="AP6" i="127"/>
  <c r="AC7" i="127"/>
  <c r="AK6" i="127"/>
  <c r="AD91" i="134"/>
  <c r="J90" i="134"/>
  <c r="K92" i="134"/>
  <c r="D93" i="134"/>
  <c r="AJ93" i="134"/>
  <c r="N91" i="134"/>
  <c r="F90" i="134"/>
  <c r="AC93" i="134"/>
  <c r="AH91" i="134"/>
  <c r="P90" i="134"/>
  <c r="Y91" i="134"/>
  <c r="AA91" i="134"/>
  <c r="AE93" i="134"/>
  <c r="X90" i="134"/>
  <c r="U91" i="134"/>
  <c r="AI92" i="134"/>
  <c r="AB93" i="134"/>
  <c r="AK90" i="134"/>
  <c r="G90" i="134"/>
  <c r="AF92" i="134"/>
  <c r="R106" i="134"/>
  <c r="N124" i="135" s="1"/>
  <c r="R110" i="134"/>
  <c r="R114" i="134"/>
  <c r="R113" i="134"/>
  <c r="R112" i="134"/>
  <c r="R100" i="134"/>
  <c r="R107" i="134"/>
  <c r="R101" i="134"/>
  <c r="R95" i="134"/>
  <c r="R109" i="134"/>
  <c r="R104" i="134"/>
  <c r="R103" i="134"/>
  <c r="R93" i="134"/>
  <c r="R96" i="134"/>
  <c r="R98" i="134"/>
  <c r="R108" i="134"/>
  <c r="R99" i="134"/>
  <c r="R111" i="134"/>
  <c r="R94" i="134"/>
  <c r="R102" i="134"/>
  <c r="R105" i="134"/>
  <c r="R97" i="134"/>
  <c r="O107" i="134"/>
  <c r="O111" i="134"/>
  <c r="O114" i="134"/>
  <c r="O110" i="134"/>
  <c r="O113" i="134"/>
  <c r="O112" i="134"/>
  <c r="O95" i="134"/>
  <c r="O106" i="134"/>
  <c r="O103" i="134"/>
  <c r="O98" i="134"/>
  <c r="O92" i="134"/>
  <c r="O94" i="134"/>
  <c r="O101" i="134"/>
  <c r="O102" i="134"/>
  <c r="O104" i="134"/>
  <c r="O108" i="134"/>
  <c r="O105" i="134"/>
  <c r="O96" i="134"/>
  <c r="O109" i="134"/>
  <c r="O97" i="134"/>
  <c r="O91" i="134"/>
  <c r="O100" i="134"/>
  <c r="O99" i="134"/>
  <c r="H110" i="134"/>
  <c r="H107" i="134"/>
  <c r="H109" i="134"/>
  <c r="H104" i="134"/>
  <c r="H100" i="134"/>
  <c r="H91" i="134"/>
  <c r="H112" i="134"/>
  <c r="H95" i="134"/>
  <c r="H106" i="134"/>
  <c r="H98" i="134"/>
  <c r="H113" i="134"/>
  <c r="H101" i="134"/>
  <c r="H103" i="134"/>
  <c r="H99" i="134"/>
  <c r="H96" i="134"/>
  <c r="H111" i="134"/>
  <c r="H94" i="134"/>
  <c r="H108" i="134"/>
  <c r="H102" i="134"/>
  <c r="H105" i="134"/>
  <c r="H114" i="134"/>
  <c r="H97" i="134"/>
  <c r="X93" i="134"/>
  <c r="M104" i="134"/>
  <c r="R92" i="134"/>
  <c r="AK93" i="134"/>
  <c r="H92" i="134"/>
  <c r="N90" i="134"/>
  <c r="G92" i="134"/>
  <c r="K93" i="134"/>
  <c r="V111" i="134"/>
  <c r="V110" i="134"/>
  <c r="V114" i="134"/>
  <c r="V109" i="134"/>
  <c r="V108" i="134"/>
  <c r="V105" i="134"/>
  <c r="V95" i="134"/>
  <c r="V102" i="134"/>
  <c r="V103" i="134"/>
  <c r="V92" i="134"/>
  <c r="V98" i="134"/>
  <c r="V107" i="134"/>
  <c r="V93" i="134"/>
  <c r="V101" i="134"/>
  <c r="V113" i="134"/>
  <c r="V96" i="134"/>
  <c r="V112" i="134"/>
  <c r="V104" i="134"/>
  <c r="V97" i="134"/>
  <c r="V99" i="134"/>
  <c r="V106" i="134"/>
  <c r="V100" i="134"/>
  <c r="V94" i="134"/>
  <c r="Z112" i="134"/>
  <c r="Z111" i="134"/>
  <c r="Z106" i="134"/>
  <c r="V124" i="135" s="1"/>
  <c r="V156" i="135" s="1"/>
  <c r="Z110" i="134"/>
  <c r="Z114" i="134"/>
  <c r="Z113" i="134"/>
  <c r="Z109" i="134"/>
  <c r="Z96" i="134"/>
  <c r="Z90" i="134"/>
  <c r="Z99" i="134"/>
  <c r="Z98" i="134"/>
  <c r="Z107" i="134"/>
  <c r="Z94" i="134"/>
  <c r="Z102" i="134"/>
  <c r="Z93" i="134"/>
  <c r="Z97" i="134"/>
  <c r="Z108" i="134"/>
  <c r="Z100" i="134"/>
  <c r="Z105" i="134"/>
  <c r="Z101" i="134"/>
  <c r="Z95" i="134"/>
  <c r="Z104" i="134"/>
  <c r="Z103" i="134"/>
  <c r="I110" i="134"/>
  <c r="I109" i="134"/>
  <c r="I113" i="134"/>
  <c r="I112" i="134"/>
  <c r="I111" i="134"/>
  <c r="I99" i="134"/>
  <c r="E117" i="135" s="1"/>
  <c r="E149" i="135" s="1"/>
  <c r="I103" i="134"/>
  <c r="I108" i="134"/>
  <c r="I94" i="134"/>
  <c r="I98" i="134"/>
  <c r="I102" i="134"/>
  <c r="I93" i="134"/>
  <c r="I105" i="134"/>
  <c r="I101" i="134"/>
  <c r="I91" i="134"/>
  <c r="I97" i="134"/>
  <c r="I114" i="134"/>
  <c r="I106" i="134"/>
  <c r="E124" i="135" s="1"/>
  <c r="I92" i="134"/>
  <c r="I96" i="134"/>
  <c r="I100" i="134"/>
  <c r="I107" i="134"/>
  <c r="I104" i="134"/>
  <c r="E123" i="135" s="1"/>
  <c r="I95" i="134"/>
  <c r="S114" i="134"/>
  <c r="S113" i="134"/>
  <c r="S109" i="134"/>
  <c r="S112" i="134"/>
  <c r="S111" i="134"/>
  <c r="S110" i="134"/>
  <c r="S102" i="134"/>
  <c r="S98" i="134"/>
  <c r="S95" i="134"/>
  <c r="S101" i="134"/>
  <c r="S103" i="134"/>
  <c r="S105" i="134"/>
  <c r="S104" i="134"/>
  <c r="S107" i="134"/>
  <c r="S96" i="134"/>
  <c r="S99" i="134"/>
  <c r="S94" i="134"/>
  <c r="S90" i="134"/>
  <c r="S97" i="134"/>
  <c r="S106" i="134"/>
  <c r="O124" i="135" s="1"/>
  <c r="O156" i="135" s="1"/>
  <c r="S108" i="134"/>
  <c r="S100" i="134"/>
  <c r="L111" i="134"/>
  <c r="L110" i="134"/>
  <c r="L113" i="134"/>
  <c r="L105" i="134"/>
  <c r="L101" i="134"/>
  <c r="L92" i="134"/>
  <c r="L114" i="134"/>
  <c r="L96" i="134"/>
  <c r="L100" i="134"/>
  <c r="L109" i="134"/>
  <c r="L104" i="134"/>
  <c r="L112" i="134"/>
  <c r="L106" i="134"/>
  <c r="L91" i="134"/>
  <c r="L99" i="134"/>
  <c r="L107" i="134"/>
  <c r="L95" i="134"/>
  <c r="L94" i="134"/>
  <c r="L108" i="134"/>
  <c r="L103" i="134"/>
  <c r="L102" i="134"/>
  <c r="L98" i="134"/>
  <c r="L97" i="134"/>
  <c r="L90" i="134"/>
  <c r="P93" i="134"/>
  <c r="V91" i="134"/>
  <c r="D94" i="134"/>
  <c r="J92" i="134"/>
  <c r="AI91" i="134"/>
  <c r="F96" i="134"/>
  <c r="F111" i="134"/>
  <c r="F105" i="134"/>
  <c r="F107" i="134"/>
  <c r="F97" i="134"/>
  <c r="F104" i="134"/>
  <c r="F110" i="134"/>
  <c r="F100" i="134"/>
  <c r="F99" i="134"/>
  <c r="F114" i="134"/>
  <c r="F108" i="134"/>
  <c r="F95" i="134"/>
  <c r="F94" i="134"/>
  <c r="F103" i="134"/>
  <c r="F102" i="134"/>
  <c r="F109" i="134"/>
  <c r="F106" i="134"/>
  <c r="F98" i="134"/>
  <c r="F112" i="134"/>
  <c r="F93" i="134"/>
  <c r="F113" i="134"/>
  <c r="F101" i="134"/>
  <c r="F92" i="134"/>
  <c r="AC114" i="134"/>
  <c r="AC105" i="134"/>
  <c r="AC113" i="134"/>
  <c r="AC109" i="134"/>
  <c r="AC112" i="134"/>
  <c r="AC108" i="134"/>
  <c r="AC111" i="134"/>
  <c r="AC110" i="134"/>
  <c r="AC98" i="134"/>
  <c r="AC107" i="134"/>
  <c r="AC101" i="134"/>
  <c r="AC104" i="134"/>
  <c r="AC96" i="134"/>
  <c r="AC90" i="134"/>
  <c r="AC99" i="134"/>
  <c r="AC100" i="134"/>
  <c r="AC94" i="134"/>
  <c r="AC106" i="134"/>
  <c r="AC95" i="134"/>
  <c r="AC102" i="134"/>
  <c r="AC103" i="134"/>
  <c r="AC97" i="134"/>
  <c r="AC92" i="134"/>
  <c r="AL108" i="134"/>
  <c r="AL111" i="134"/>
  <c r="AL110" i="134"/>
  <c r="AL114" i="134"/>
  <c r="AL105" i="134"/>
  <c r="AL109" i="134"/>
  <c r="AL113" i="134"/>
  <c r="AL112" i="134"/>
  <c r="AL93" i="134"/>
  <c r="AL106" i="134"/>
  <c r="AL101" i="134"/>
  <c r="AL104" i="134"/>
  <c r="AL96" i="134"/>
  <c r="AL102" i="134"/>
  <c r="AL99" i="134"/>
  <c r="AL97" i="134"/>
  <c r="AL94" i="134"/>
  <c r="AL92" i="134"/>
  <c r="AL100" i="134"/>
  <c r="AL107" i="134"/>
  <c r="AL95" i="134"/>
  <c r="AL103" i="134"/>
  <c r="AL98" i="134"/>
  <c r="AH111" i="134"/>
  <c r="AH110" i="134"/>
  <c r="AH106" i="134"/>
  <c r="AD124" i="135" s="1"/>
  <c r="AD156" i="135" s="1"/>
  <c r="AH114" i="134"/>
  <c r="AH113" i="134"/>
  <c r="AH109" i="134"/>
  <c r="AH112" i="134"/>
  <c r="AH108" i="134"/>
  <c r="AH94" i="134"/>
  <c r="AH102" i="134"/>
  <c r="AH97" i="134"/>
  <c r="AH107" i="134"/>
  <c r="AH100" i="134"/>
  <c r="AH101" i="134"/>
  <c r="AH95" i="134"/>
  <c r="AH93" i="134"/>
  <c r="AH104" i="134"/>
  <c r="AH103" i="134"/>
  <c r="AH96" i="134"/>
  <c r="AH90" i="134"/>
  <c r="AH105" i="134"/>
  <c r="AH99" i="134"/>
  <c r="AH98" i="134"/>
  <c r="Q111" i="134"/>
  <c r="Q112" i="134"/>
  <c r="Q114" i="134"/>
  <c r="Q109" i="134"/>
  <c r="Q107" i="134"/>
  <c r="Q105" i="134"/>
  <c r="Q101" i="134"/>
  <c r="Q97" i="134"/>
  <c r="Q108" i="134"/>
  <c r="Q92" i="134"/>
  <c r="Q104" i="134"/>
  <c r="Q100" i="134"/>
  <c r="Q96" i="134"/>
  <c r="Q95" i="134"/>
  <c r="Q91" i="134"/>
  <c r="Q99" i="134"/>
  <c r="Q103" i="134"/>
  <c r="Q110" i="134"/>
  <c r="Q106" i="134"/>
  <c r="Q94" i="134"/>
  <c r="Q98" i="134"/>
  <c r="Q113" i="134"/>
  <c r="Q102" i="134"/>
  <c r="Q93" i="134"/>
  <c r="W109" i="134"/>
  <c r="W113" i="134"/>
  <c r="W112" i="134"/>
  <c r="W107" i="134"/>
  <c r="W111" i="134"/>
  <c r="W114" i="134"/>
  <c r="W110" i="134"/>
  <c r="W94" i="134"/>
  <c r="W98" i="134"/>
  <c r="W102" i="134"/>
  <c r="W101" i="134"/>
  <c r="W106" i="134"/>
  <c r="W105" i="134"/>
  <c r="W104" i="134"/>
  <c r="W97" i="134"/>
  <c r="W96" i="134"/>
  <c r="W92" i="134"/>
  <c r="W100" i="134"/>
  <c r="W91" i="134"/>
  <c r="W95" i="134"/>
  <c r="W99" i="134"/>
  <c r="W108" i="134"/>
  <c r="W103" i="134"/>
  <c r="W90" i="134"/>
  <c r="P114" i="134"/>
  <c r="P110" i="134"/>
  <c r="P109" i="134"/>
  <c r="P113" i="134"/>
  <c r="P112" i="134"/>
  <c r="P111" i="134"/>
  <c r="P101" i="134"/>
  <c r="P107" i="134"/>
  <c r="P103" i="134"/>
  <c r="P99" i="134"/>
  <c r="P104" i="134"/>
  <c r="P91" i="134"/>
  <c r="P94" i="134"/>
  <c r="P96" i="134"/>
  <c r="P106" i="134"/>
  <c r="P102" i="134"/>
  <c r="P97" i="134"/>
  <c r="P105" i="134"/>
  <c r="P100" i="134"/>
  <c r="P95" i="134"/>
  <c r="P108" i="134"/>
  <c r="P98" i="134"/>
  <c r="H93" i="134"/>
  <c r="AK91" i="134"/>
  <c r="H90" i="134"/>
  <c r="U93" i="134"/>
  <c r="Z91" i="134"/>
  <c r="G94" i="134"/>
  <c r="Y113" i="134"/>
  <c r="Y109" i="134"/>
  <c r="Y108" i="134"/>
  <c r="Y112" i="134"/>
  <c r="Y111" i="134"/>
  <c r="Y110" i="134"/>
  <c r="Y114" i="134"/>
  <c r="Y100" i="134"/>
  <c r="Y107" i="134"/>
  <c r="Y95" i="134"/>
  <c r="Y96" i="134"/>
  <c r="Y103" i="134"/>
  <c r="Y105" i="134"/>
  <c r="Y99" i="134"/>
  <c r="Y98" i="134"/>
  <c r="Y94" i="134"/>
  <c r="Y93" i="134"/>
  <c r="Y102" i="134"/>
  <c r="Y101" i="134"/>
  <c r="Y97" i="134"/>
  <c r="Y104" i="134"/>
  <c r="Y106" i="134"/>
  <c r="U124" i="135" s="1"/>
  <c r="Y92" i="134"/>
  <c r="AA106" i="134"/>
  <c r="W124" i="135" s="1"/>
  <c r="W156" i="135" s="1"/>
  <c r="AA114" i="134"/>
  <c r="AA113" i="134"/>
  <c r="AA109" i="134"/>
  <c r="AA112" i="134"/>
  <c r="AA108" i="134"/>
  <c r="AA111" i="134"/>
  <c r="AA110" i="134"/>
  <c r="AA105" i="134"/>
  <c r="AA96" i="134"/>
  <c r="AA99" i="134"/>
  <c r="AA94" i="134"/>
  <c r="AA97" i="134"/>
  <c r="AA102" i="134"/>
  <c r="AA107" i="134"/>
  <c r="AA100" i="134"/>
  <c r="AA98" i="134"/>
  <c r="AA95" i="134"/>
  <c r="AA103" i="134"/>
  <c r="AA101" i="134"/>
  <c r="AA90" i="134"/>
  <c r="AA93" i="134"/>
  <c r="AA104" i="134"/>
  <c r="T111" i="134"/>
  <c r="T110" i="134"/>
  <c r="T114" i="134"/>
  <c r="T113" i="134"/>
  <c r="T109" i="134"/>
  <c r="T105" i="134"/>
  <c r="T96" i="134"/>
  <c r="T90" i="134"/>
  <c r="T91" i="134"/>
  <c r="T99" i="134"/>
  <c r="T95" i="134"/>
  <c r="T94" i="134"/>
  <c r="T112" i="134"/>
  <c r="T106" i="134"/>
  <c r="P124" i="135" s="1"/>
  <c r="T103" i="134"/>
  <c r="T102" i="134"/>
  <c r="T98" i="134"/>
  <c r="T97" i="134"/>
  <c r="T108" i="134"/>
  <c r="T107" i="134"/>
  <c r="T101" i="134"/>
  <c r="T92" i="134"/>
  <c r="T104" i="134"/>
  <c r="T100" i="134"/>
  <c r="F91" i="134"/>
  <c r="W93" i="134"/>
  <c r="AC91" i="134"/>
  <c r="S91" i="134"/>
  <c r="R91" i="134"/>
  <c r="E114" i="134"/>
  <c r="E98" i="134"/>
  <c r="E90" i="134"/>
  <c r="E113" i="134"/>
  <c r="E101" i="134"/>
  <c r="E109" i="134"/>
  <c r="E96" i="134"/>
  <c r="E112" i="134"/>
  <c r="E106" i="134"/>
  <c r="E99" i="134"/>
  <c r="E108" i="134"/>
  <c r="E102" i="134"/>
  <c r="E92" i="134"/>
  <c r="E104" i="134"/>
  <c r="E100" i="134"/>
  <c r="E105" i="134"/>
  <c r="E111" i="134"/>
  <c r="E107" i="134"/>
  <c r="E95" i="134"/>
  <c r="E97" i="134"/>
  <c r="E110" i="134"/>
  <c r="E103" i="134"/>
  <c r="AG113" i="134"/>
  <c r="AG109" i="134"/>
  <c r="AG108" i="134"/>
  <c r="AG112" i="134"/>
  <c r="AG111" i="134"/>
  <c r="AG110" i="134"/>
  <c r="AG114" i="134"/>
  <c r="AG106" i="134"/>
  <c r="AC124" i="135" s="1"/>
  <c r="AG96" i="134"/>
  <c r="AG103" i="134"/>
  <c r="AG99" i="134"/>
  <c r="AG98" i="134"/>
  <c r="AG107" i="134"/>
  <c r="AG94" i="134"/>
  <c r="AG93" i="134"/>
  <c r="AG102" i="134"/>
  <c r="AG101" i="134"/>
  <c r="AG105" i="134"/>
  <c r="AG104" i="134"/>
  <c r="AG97" i="134"/>
  <c r="AG92" i="134"/>
  <c r="AG100" i="134"/>
  <c r="AG91" i="134"/>
  <c r="AG95" i="134"/>
  <c r="AE110" i="134"/>
  <c r="AE114" i="134"/>
  <c r="AE113" i="134"/>
  <c r="AE109" i="134"/>
  <c r="AE112" i="134"/>
  <c r="AE108" i="134"/>
  <c r="AE107" i="134"/>
  <c r="AE111" i="134"/>
  <c r="AE97" i="134"/>
  <c r="AE96" i="134"/>
  <c r="AE105" i="134"/>
  <c r="AE100" i="134"/>
  <c r="AE91" i="134"/>
  <c r="AE95" i="134"/>
  <c r="AE99" i="134"/>
  <c r="AE106" i="134"/>
  <c r="AA124" i="135" s="1"/>
  <c r="AE103" i="134"/>
  <c r="AE90" i="134"/>
  <c r="AE98" i="134"/>
  <c r="AE94" i="134"/>
  <c r="AE101" i="134"/>
  <c r="AE102" i="134"/>
  <c r="AE104" i="134"/>
  <c r="X111" i="134"/>
  <c r="X107" i="134"/>
  <c r="X114" i="134"/>
  <c r="X110" i="134"/>
  <c r="X109" i="134"/>
  <c r="X113" i="134"/>
  <c r="X112" i="134"/>
  <c r="X108" i="134"/>
  <c r="X102" i="134"/>
  <c r="X105" i="134"/>
  <c r="X97" i="134"/>
  <c r="X100" i="134"/>
  <c r="X91" i="134"/>
  <c r="X95" i="134"/>
  <c r="X106" i="134"/>
  <c r="T124" i="135" s="1"/>
  <c r="X98" i="134"/>
  <c r="X103" i="134"/>
  <c r="X101" i="134"/>
  <c r="X99" i="134"/>
  <c r="X104" i="134"/>
  <c r="X94" i="134"/>
  <c r="X96" i="134"/>
  <c r="R90" i="134"/>
  <c r="AA92" i="134"/>
  <c r="AG90" i="134"/>
  <c r="O93" i="134"/>
  <c r="O90" i="134"/>
  <c r="E93" i="134"/>
  <c r="K91" i="134"/>
  <c r="T93" i="134"/>
  <c r="J91" i="134"/>
  <c r="M114" i="134"/>
  <c r="M113" i="134"/>
  <c r="M109" i="134"/>
  <c r="M108" i="134"/>
  <c r="M110" i="134"/>
  <c r="M99" i="134"/>
  <c r="M94" i="134"/>
  <c r="M100" i="134"/>
  <c r="M102" i="134"/>
  <c r="M95" i="134"/>
  <c r="M105" i="134"/>
  <c r="M106" i="134"/>
  <c r="I124" i="135" s="1"/>
  <c r="M103" i="134"/>
  <c r="M97" i="134"/>
  <c r="M111" i="134"/>
  <c r="M98" i="134"/>
  <c r="M92" i="134"/>
  <c r="M112" i="134"/>
  <c r="M101" i="134"/>
  <c r="M107" i="134"/>
  <c r="M96" i="134"/>
  <c r="AD113" i="134"/>
  <c r="AD112" i="134"/>
  <c r="AD108" i="134"/>
  <c r="AD111" i="134"/>
  <c r="AD110" i="134"/>
  <c r="AD114" i="134"/>
  <c r="AD105" i="134"/>
  <c r="AD109" i="134"/>
  <c r="AD106" i="134"/>
  <c r="Z124" i="135" s="1"/>
  <c r="AD93" i="134"/>
  <c r="AD104" i="134"/>
  <c r="AD101" i="134"/>
  <c r="AD96" i="134"/>
  <c r="AD92" i="134"/>
  <c r="AD97" i="134"/>
  <c r="AD99" i="134"/>
  <c r="AD107" i="134"/>
  <c r="AD100" i="134"/>
  <c r="AD94" i="134"/>
  <c r="AD102" i="134"/>
  <c r="AD95" i="134"/>
  <c r="AD103" i="134"/>
  <c r="AD98" i="134"/>
  <c r="U109" i="134"/>
  <c r="U105" i="134"/>
  <c r="U112" i="134"/>
  <c r="U108" i="134"/>
  <c r="U111" i="134"/>
  <c r="U107" i="134"/>
  <c r="U100" i="134"/>
  <c r="U94" i="134"/>
  <c r="U114" i="134"/>
  <c r="U95" i="134"/>
  <c r="U102" i="134"/>
  <c r="U110" i="134"/>
  <c r="U103" i="134"/>
  <c r="U97" i="134"/>
  <c r="U90" i="134"/>
  <c r="U113" i="134"/>
  <c r="U98" i="134"/>
  <c r="U101" i="134"/>
  <c r="U106" i="134"/>
  <c r="Q124" i="135" s="1"/>
  <c r="Q156" i="135" s="1"/>
  <c r="U104" i="134"/>
  <c r="U96" i="134"/>
  <c r="U92" i="134"/>
  <c r="U99" i="134"/>
  <c r="AI114" i="134"/>
  <c r="AI113" i="134"/>
  <c r="AI109" i="134"/>
  <c r="AI112" i="134"/>
  <c r="AI108" i="134"/>
  <c r="AI111" i="134"/>
  <c r="AI110" i="134"/>
  <c r="AI106" i="134"/>
  <c r="AE124" i="135" s="1"/>
  <c r="AE156" i="135" s="1"/>
  <c r="AI94" i="134"/>
  <c r="AI105" i="134"/>
  <c r="AI97" i="134"/>
  <c r="AI100" i="134"/>
  <c r="AI103" i="134"/>
  <c r="AI95" i="134"/>
  <c r="AI98" i="134"/>
  <c r="AI107" i="134"/>
  <c r="AI101" i="134"/>
  <c r="AI104" i="134"/>
  <c r="AI96" i="134"/>
  <c r="AI102" i="134"/>
  <c r="AI99" i="134"/>
  <c r="AI90" i="134"/>
  <c r="AI93" i="134"/>
  <c r="AB110" i="134"/>
  <c r="AB111" i="134"/>
  <c r="AB114" i="134"/>
  <c r="AB113" i="134"/>
  <c r="AB109" i="134"/>
  <c r="AB108" i="134"/>
  <c r="AB112" i="134"/>
  <c r="AB95" i="134"/>
  <c r="AB94" i="134"/>
  <c r="AB103" i="134"/>
  <c r="AB102" i="134"/>
  <c r="AB90" i="134"/>
  <c r="AB98" i="134"/>
  <c r="AB97" i="134"/>
  <c r="AB105" i="134"/>
  <c r="AB101" i="134"/>
  <c r="AB92" i="134"/>
  <c r="AB104" i="134"/>
  <c r="AB100" i="134"/>
  <c r="AB106" i="134"/>
  <c r="AB96" i="134"/>
  <c r="AB91" i="134"/>
  <c r="AB107" i="134"/>
  <c r="AB99" i="134"/>
  <c r="S92" i="134"/>
  <c r="Y90" i="134"/>
  <c r="G93" i="134"/>
  <c r="M91" i="134"/>
  <c r="AL90" i="134"/>
  <c r="L93" i="134"/>
  <c r="AK114" i="134"/>
  <c r="AK105" i="134"/>
  <c r="AK113" i="134"/>
  <c r="AK109" i="134"/>
  <c r="AK112" i="134"/>
  <c r="AK108" i="134"/>
  <c r="AK111" i="134"/>
  <c r="AK110" i="134"/>
  <c r="AK101" i="134"/>
  <c r="AK92" i="134"/>
  <c r="AK104" i="134"/>
  <c r="AK107" i="134"/>
  <c r="AK96" i="134"/>
  <c r="AK99" i="134"/>
  <c r="AK100" i="134"/>
  <c r="AK94" i="134"/>
  <c r="AK95" i="134"/>
  <c r="AK102" i="134"/>
  <c r="AK103" i="134"/>
  <c r="AK97" i="134"/>
  <c r="AK106" i="134"/>
  <c r="AG124" i="135" s="1"/>
  <c r="AG156" i="135" s="1"/>
  <c r="AK98" i="134"/>
  <c r="G111" i="134"/>
  <c r="G114" i="134"/>
  <c r="G106" i="134"/>
  <c r="G100" i="134"/>
  <c r="G99" i="134"/>
  <c r="G95" i="134"/>
  <c r="G110" i="134"/>
  <c r="G109" i="134"/>
  <c r="G103" i="134"/>
  <c r="G112" i="134"/>
  <c r="G98" i="134"/>
  <c r="G113" i="134"/>
  <c r="G108" i="134"/>
  <c r="G101" i="134"/>
  <c r="G107" i="134"/>
  <c r="G102" i="134"/>
  <c r="G96" i="134"/>
  <c r="G105" i="134"/>
  <c r="G104" i="134"/>
  <c r="G97" i="134"/>
  <c r="G91" i="134"/>
  <c r="AF108" i="134"/>
  <c r="AF107" i="134"/>
  <c r="AF111" i="134"/>
  <c r="AF110" i="134"/>
  <c r="AF114" i="134"/>
  <c r="AF113" i="134"/>
  <c r="AF109" i="134"/>
  <c r="AF112" i="134"/>
  <c r="AF103" i="134"/>
  <c r="AF100" i="134"/>
  <c r="AF95" i="134"/>
  <c r="AF105" i="134"/>
  <c r="AF98" i="134"/>
  <c r="AF101" i="134"/>
  <c r="AF91" i="134"/>
  <c r="AF99" i="134"/>
  <c r="AF104" i="134"/>
  <c r="AF106" i="134"/>
  <c r="AB124" i="135" s="1"/>
  <c r="AF94" i="134"/>
  <c r="AF96" i="134"/>
  <c r="AF102" i="134"/>
  <c r="AF97" i="134"/>
  <c r="E94" i="134"/>
  <c r="Q90" i="134"/>
  <c r="AH92" i="134"/>
  <c r="E91" i="134"/>
  <c r="X92" i="134"/>
  <c r="AD90" i="134"/>
  <c r="M90" i="134"/>
  <c r="J112" i="134"/>
  <c r="J111" i="134"/>
  <c r="J106" i="134"/>
  <c r="J114" i="134"/>
  <c r="J107" i="134"/>
  <c r="J105" i="134"/>
  <c r="J97" i="134"/>
  <c r="J93" i="134"/>
  <c r="J100" i="134"/>
  <c r="J108" i="134"/>
  <c r="J101" i="134"/>
  <c r="J95" i="134"/>
  <c r="J109" i="134"/>
  <c r="J96" i="134"/>
  <c r="J103" i="134"/>
  <c r="J110" i="134"/>
  <c r="J104" i="134"/>
  <c r="J98" i="134"/>
  <c r="J113" i="134"/>
  <c r="J99" i="134"/>
  <c r="J102" i="134"/>
  <c r="K110" i="134"/>
  <c r="K106" i="134"/>
  <c r="G124" i="135" s="1"/>
  <c r="K114" i="134"/>
  <c r="K113" i="134"/>
  <c r="K109" i="134"/>
  <c r="K111" i="134"/>
  <c r="K97" i="134"/>
  <c r="K100" i="134"/>
  <c r="K107" i="134"/>
  <c r="K98" i="134"/>
  <c r="K95" i="134"/>
  <c r="K102" i="134"/>
  <c r="K101" i="134"/>
  <c r="K96" i="134"/>
  <c r="K90" i="134"/>
  <c r="K104" i="134"/>
  <c r="K108" i="134"/>
  <c r="K99" i="134"/>
  <c r="K112" i="134"/>
  <c r="K105" i="134"/>
  <c r="K103" i="134"/>
  <c r="K94" i="134"/>
  <c r="D103" i="134"/>
  <c r="D105" i="134"/>
  <c r="D98" i="134"/>
  <c r="D97" i="134"/>
  <c r="D111" i="134"/>
  <c r="D106" i="134"/>
  <c r="D101" i="134"/>
  <c r="D92" i="134"/>
  <c r="D110" i="134"/>
  <c r="D96" i="134"/>
  <c r="D100" i="134"/>
  <c r="D114" i="134"/>
  <c r="D107" i="134"/>
  <c r="D104" i="134"/>
  <c r="D113" i="134"/>
  <c r="D91" i="134"/>
  <c r="D109" i="134"/>
  <c r="D99" i="134"/>
  <c r="D90" i="134"/>
  <c r="D112" i="134"/>
  <c r="D108" i="134"/>
  <c r="D95" i="134"/>
  <c r="D102" i="134"/>
  <c r="AJ110" i="134"/>
  <c r="AJ111" i="134"/>
  <c r="AJ114" i="134"/>
  <c r="AJ113" i="134"/>
  <c r="AJ109" i="134"/>
  <c r="AJ108" i="134"/>
  <c r="AJ112" i="134"/>
  <c r="AJ107" i="134"/>
  <c r="AJ103" i="134"/>
  <c r="AJ102" i="134"/>
  <c r="AJ98" i="134"/>
  <c r="AJ97" i="134"/>
  <c r="AJ101" i="134"/>
  <c r="AJ92" i="134"/>
  <c r="AJ90" i="134"/>
  <c r="AJ104" i="134"/>
  <c r="AJ100" i="134"/>
  <c r="AJ105" i="134"/>
  <c r="AJ96" i="134"/>
  <c r="AJ91" i="134"/>
  <c r="AJ106" i="134"/>
  <c r="AF124" i="135" s="1"/>
  <c r="AF156" i="135" s="1"/>
  <c r="AJ99" i="134"/>
  <c r="AJ95" i="134"/>
  <c r="AJ94" i="134"/>
  <c r="N112" i="134"/>
  <c r="N113" i="134"/>
  <c r="N111" i="134"/>
  <c r="N110" i="134"/>
  <c r="N114" i="134"/>
  <c r="N97" i="134"/>
  <c r="N99" i="134"/>
  <c r="N92" i="134"/>
  <c r="N100" i="134"/>
  <c r="N94" i="134"/>
  <c r="N109" i="134"/>
  <c r="N105" i="134"/>
  <c r="N107" i="134"/>
  <c r="N104" i="134"/>
  <c r="N95" i="134"/>
  <c r="N103" i="134"/>
  <c r="N108" i="134"/>
  <c r="N98" i="134"/>
  <c r="N93" i="134"/>
  <c r="N106" i="134"/>
  <c r="J124" i="135" s="1"/>
  <c r="N102" i="134"/>
  <c r="N101" i="134"/>
  <c r="N96" i="134"/>
  <c r="AF93" i="134"/>
  <c r="AL91" i="134"/>
  <c r="I90" i="134"/>
  <c r="Z92" i="134"/>
  <c r="AF90" i="134"/>
  <c r="J94" i="134"/>
  <c r="P92" i="134"/>
  <c r="V90" i="134"/>
  <c r="AE92" i="134"/>
  <c r="S93" i="134"/>
  <c r="N7" i="62"/>
  <c r="C109" i="134"/>
  <c r="C102" i="134"/>
  <c r="C110" i="134"/>
  <c r="C103" i="134"/>
  <c r="C96" i="134"/>
  <c r="C111" i="134"/>
  <c r="C104" i="134"/>
  <c r="C97" i="134"/>
  <c r="C93" i="134"/>
  <c r="C113" i="134"/>
  <c r="C106" i="134"/>
  <c r="C91" i="134"/>
  <c r="C112" i="134"/>
  <c r="C114" i="134"/>
  <c r="C99" i="134"/>
  <c r="C92" i="134"/>
  <c r="C101" i="134"/>
  <c r="C107" i="134"/>
  <c r="C100" i="134"/>
  <c r="C95" i="134"/>
  <c r="C90" i="134"/>
  <c r="C108" i="134"/>
  <c r="C94" i="134"/>
  <c r="C105" i="134"/>
  <c r="C98" i="134"/>
  <c r="N12" i="62"/>
  <c r="N13" i="62" s="1"/>
  <c r="B100" i="60" s="1"/>
  <c r="Z117" i="57"/>
  <c r="N117" i="57"/>
  <c r="H117" i="57"/>
  <c r="AB117" i="57"/>
  <c r="O117" i="57"/>
  <c r="K117" i="57"/>
  <c r="W117" i="57"/>
  <c r="AC117" i="57"/>
  <c r="Y117" i="57"/>
  <c r="J117" i="57"/>
  <c r="F117" i="57"/>
  <c r="M117" i="57"/>
  <c r="X117" i="57"/>
  <c r="T117" i="57"/>
  <c r="C117" i="57"/>
  <c r="P117" i="57"/>
  <c r="Q117" i="57"/>
  <c r="AD117" i="57"/>
  <c r="U117" i="57"/>
  <c r="E117" i="57"/>
  <c r="L117" i="57"/>
  <c r="AA117" i="57"/>
  <c r="R117" i="57"/>
  <c r="I117" i="57"/>
  <c r="V117" i="57"/>
  <c r="AE117" i="57"/>
  <c r="G117" i="57"/>
  <c r="D117" i="57"/>
  <c r="S117" i="57"/>
  <c r="K57" i="60" l="1"/>
  <c r="U62" i="135"/>
  <c r="K69" i="60"/>
  <c r="L69" i="60" s="1"/>
  <c r="M69" i="60" s="1"/>
  <c r="N69" i="60" s="1"/>
  <c r="O69" i="60" s="1"/>
  <c r="P69" i="60" s="1"/>
  <c r="Q69" i="60" s="1"/>
  <c r="R69" i="60" s="1"/>
  <c r="S69" i="60" s="1"/>
  <c r="T69" i="60" s="1"/>
  <c r="U69" i="60" s="1"/>
  <c r="V69" i="60" s="1"/>
  <c r="W69" i="60" s="1"/>
  <c r="X69" i="60" s="1"/>
  <c r="Y69" i="60" s="1"/>
  <c r="Z69" i="60" s="1"/>
  <c r="AA69" i="60" s="1"/>
  <c r="AB69" i="60" s="1"/>
  <c r="AC69" i="60" s="1"/>
  <c r="AD69" i="60" s="1"/>
  <c r="AE69" i="60" s="1"/>
  <c r="AF69" i="60" s="1"/>
  <c r="AG69" i="60" s="1"/>
  <c r="AH69" i="60" s="1"/>
  <c r="AI69" i="60" s="1"/>
  <c r="AJ69" i="60" s="1"/>
  <c r="AK69" i="60" s="1"/>
  <c r="AL69" i="60" s="1"/>
  <c r="AM69" i="60" s="1"/>
  <c r="AN69" i="60" s="1"/>
  <c r="T50" i="135"/>
  <c r="T82" i="135" s="1"/>
  <c r="AD115" i="135"/>
  <c r="AE115" i="135"/>
  <c r="AC115" i="135"/>
  <c r="AC147" i="135" s="1"/>
  <c r="R50" i="135"/>
  <c r="R82" i="135" s="1"/>
  <c r="M50" i="135"/>
  <c r="M82" i="135" s="1"/>
  <c r="M147" i="135" s="1"/>
  <c r="W50" i="135"/>
  <c r="W82" i="135" s="1"/>
  <c r="Y50" i="135"/>
  <c r="Y82" i="135" s="1"/>
  <c r="Y147" i="135" s="1"/>
  <c r="F50" i="135"/>
  <c r="F82" i="135" s="1"/>
  <c r="F147" i="135" s="1"/>
  <c r="V115" i="135"/>
  <c r="AH50" i="135"/>
  <c r="AH82" i="135" s="1"/>
  <c r="H50" i="135"/>
  <c r="H82" i="135" s="1"/>
  <c r="H147" i="135" s="1"/>
  <c r="L50" i="135"/>
  <c r="L82" i="135" s="1"/>
  <c r="S116" i="135"/>
  <c r="E156" i="135"/>
  <c r="K64" i="60" s="1"/>
  <c r="L64" i="60" s="1"/>
  <c r="M64" i="60" s="1"/>
  <c r="N64" i="60" s="1"/>
  <c r="O64" i="60" s="1"/>
  <c r="P64" i="60" s="1"/>
  <c r="Q64" i="60" s="1"/>
  <c r="R64" i="60" s="1"/>
  <c r="S64" i="60" s="1"/>
  <c r="T64" i="60" s="1"/>
  <c r="U64" i="60" s="1"/>
  <c r="V64" i="60" s="1"/>
  <c r="W64" i="60" s="1"/>
  <c r="X64" i="60" s="1"/>
  <c r="Y64" i="60" s="1"/>
  <c r="Z64" i="60" s="1"/>
  <c r="AA64" i="60" s="1"/>
  <c r="AB64" i="60" s="1"/>
  <c r="AC64" i="60" s="1"/>
  <c r="AD64" i="60" s="1"/>
  <c r="AE64" i="60" s="1"/>
  <c r="AF64" i="60" s="1"/>
  <c r="AG64" i="60" s="1"/>
  <c r="AH64" i="60" s="1"/>
  <c r="AI64" i="60" s="1"/>
  <c r="AJ64" i="60" s="1"/>
  <c r="AK64" i="60" s="1"/>
  <c r="AL64" i="60" s="1"/>
  <c r="AM64" i="60" s="1"/>
  <c r="AN64" i="60" s="1"/>
  <c r="AC39" i="135"/>
  <c r="AC71" i="135" s="1"/>
  <c r="N39" i="135"/>
  <c r="N71" i="135" s="1"/>
  <c r="H51" i="135"/>
  <c r="H83" i="135" s="1"/>
  <c r="O51" i="135"/>
  <c r="O83" i="135" s="1"/>
  <c r="S39" i="135"/>
  <c r="S71" i="135" s="1"/>
  <c r="J51" i="135"/>
  <c r="J83" i="135" s="1"/>
  <c r="M51" i="135"/>
  <c r="M83" i="135" s="1"/>
  <c r="Y51" i="135"/>
  <c r="Y83" i="135" s="1"/>
  <c r="L39" i="135"/>
  <c r="L71" i="135" s="1"/>
  <c r="W39" i="135"/>
  <c r="W71" i="135" s="1"/>
  <c r="Q39" i="135"/>
  <c r="Q71" i="135" s="1"/>
  <c r="Z51" i="135"/>
  <c r="Z83" i="135" s="1"/>
  <c r="Z148" i="135" s="1"/>
  <c r="AA50" i="135"/>
  <c r="AA82" i="135" s="1"/>
  <c r="R115" i="135"/>
  <c r="G39" i="135"/>
  <c r="G71" i="135" s="1"/>
  <c r="H116" i="135"/>
  <c r="L124" i="135"/>
  <c r="L156" i="135" s="1"/>
  <c r="E155" i="135"/>
  <c r="K63" i="60" s="1"/>
  <c r="AA62" i="135"/>
  <c r="L44" i="60"/>
  <c r="M44" i="60" s="1"/>
  <c r="N44" i="60" s="1"/>
  <c r="O44" i="60" s="1"/>
  <c r="P44" i="60" s="1"/>
  <c r="Q44" i="60" s="1"/>
  <c r="R44" i="60" s="1"/>
  <c r="S44" i="60" s="1"/>
  <c r="T44" i="60" s="1"/>
  <c r="U44" i="60" s="1"/>
  <c r="V44" i="60" s="1"/>
  <c r="W44" i="60" s="1"/>
  <c r="X44" i="60" s="1"/>
  <c r="Y44" i="60" s="1"/>
  <c r="Z44" i="60" s="1"/>
  <c r="AA44" i="60" s="1"/>
  <c r="AB44" i="60" s="1"/>
  <c r="AC44" i="60" s="1"/>
  <c r="AD44" i="60" s="1"/>
  <c r="AE44" i="60" s="1"/>
  <c r="AF44" i="60" s="1"/>
  <c r="AG44" i="60" s="1"/>
  <c r="AH44" i="60" s="1"/>
  <c r="AI44" i="60" s="1"/>
  <c r="AJ44" i="60" s="1"/>
  <c r="AK44" i="60" s="1"/>
  <c r="AL44" i="60" s="1"/>
  <c r="AM44" i="60" s="1"/>
  <c r="AN44" i="60" s="1"/>
  <c r="AE147" i="135"/>
  <c r="G147" i="135"/>
  <c r="AD147" i="135"/>
  <c r="N64" i="135"/>
  <c r="N96" i="135" s="1"/>
  <c r="P64" i="135"/>
  <c r="P96" i="135" s="1"/>
  <c r="AF64" i="135"/>
  <c r="AF96" i="135" s="1"/>
  <c r="W64" i="135"/>
  <c r="W96" i="135" s="1"/>
  <c r="Y64" i="135"/>
  <c r="Y96" i="135" s="1"/>
  <c r="M64" i="135"/>
  <c r="M96" i="135" s="1"/>
  <c r="F64" i="135"/>
  <c r="F96" i="135" s="1"/>
  <c r="V64" i="135"/>
  <c r="V96" i="135" s="1"/>
  <c r="L64" i="135"/>
  <c r="L96" i="135" s="1"/>
  <c r="AD64" i="135"/>
  <c r="AD96" i="135" s="1"/>
  <c r="S64" i="135"/>
  <c r="S96" i="135" s="1"/>
  <c r="AE64" i="135"/>
  <c r="AE96" i="135" s="1"/>
  <c r="AC64" i="135"/>
  <c r="AC96" i="135" s="1"/>
  <c r="T64" i="135"/>
  <c r="T96" i="135" s="1"/>
  <c r="AE145" i="135"/>
  <c r="Z142" i="135"/>
  <c r="V142" i="135"/>
  <c r="AH51" i="135"/>
  <c r="AH83" i="135" s="1"/>
  <c r="AE51" i="135"/>
  <c r="AE83" i="135" s="1"/>
  <c r="AC142" i="135"/>
  <c r="AG50" i="135"/>
  <c r="O145" i="135"/>
  <c r="V62" i="135"/>
  <c r="AA64" i="135"/>
  <c r="AA96" i="135" s="1"/>
  <c r="W115" i="135"/>
  <c r="W142" i="135"/>
  <c r="X116" i="135"/>
  <c r="X51" i="135"/>
  <c r="X83" i="135" s="1"/>
  <c r="G42" i="135"/>
  <c r="G74" i="135" s="1"/>
  <c r="Z107" i="135"/>
  <c r="Z42" i="135"/>
  <c r="Z74" i="135" s="1"/>
  <c r="R44" i="135"/>
  <c r="AA44" i="135"/>
  <c r="I44" i="135"/>
  <c r="AF65" i="135"/>
  <c r="AF97" i="135" s="1"/>
  <c r="K42" i="135"/>
  <c r="X65" i="135"/>
  <c r="X97" i="135" s="1"/>
  <c r="L42" i="135"/>
  <c r="L74" i="135" s="1"/>
  <c r="P65" i="135"/>
  <c r="P97" i="135" s="1"/>
  <c r="AG117" i="135"/>
  <c r="AG52" i="135"/>
  <c r="AG84" i="135" s="1"/>
  <c r="U123" i="135"/>
  <c r="U58" i="135"/>
  <c r="U90" i="135" s="1"/>
  <c r="W107" i="135"/>
  <c r="W42" i="135"/>
  <c r="W74" i="135" s="1"/>
  <c r="AE123" i="135"/>
  <c r="AE58" i="135"/>
  <c r="AE90" i="135" s="1"/>
  <c r="Z117" i="135"/>
  <c r="Z52" i="135"/>
  <c r="Z84" i="135" s="1"/>
  <c r="T123" i="135"/>
  <c r="T58" i="135"/>
  <c r="T90" i="135" s="1"/>
  <c r="AC123" i="135"/>
  <c r="AC58" i="135"/>
  <c r="AC90" i="135" s="1"/>
  <c r="AC117" i="135"/>
  <c r="AC52" i="135"/>
  <c r="AC84" i="135" s="1"/>
  <c r="M117" i="135"/>
  <c r="M52" i="135"/>
  <c r="M84" i="135" s="1"/>
  <c r="V123" i="135"/>
  <c r="V58" i="135"/>
  <c r="G107" i="135"/>
  <c r="N153" i="135"/>
  <c r="AC113" i="135"/>
  <c r="AD145" i="135"/>
  <c r="AD107" i="135"/>
  <c r="AD42" i="135"/>
  <c r="AD74" i="135" s="1"/>
  <c r="V107" i="135"/>
  <c r="V42" i="135"/>
  <c r="V74" i="135" s="1"/>
  <c r="X110" i="135"/>
  <c r="X142" i="135" s="1"/>
  <c r="Y142" i="135"/>
  <c r="Q115" i="135"/>
  <c r="Q50" i="135"/>
  <c r="Q82" i="135" s="1"/>
  <c r="H107" i="135"/>
  <c r="H42" i="135"/>
  <c r="AC65" i="135"/>
  <c r="AC97" i="135" s="1"/>
  <c r="AA42" i="135"/>
  <c r="AA74" i="135" s="1"/>
  <c r="AA139" i="135" s="1"/>
  <c r="AE62" i="135"/>
  <c r="N115" i="135"/>
  <c r="N50" i="135"/>
  <c r="N82" i="135" s="1"/>
  <c r="W121" i="135"/>
  <c r="AH65" i="135"/>
  <c r="AH97" i="135" s="1"/>
  <c r="AB62" i="135"/>
  <c r="P107" i="135"/>
  <c r="P42" i="135"/>
  <c r="P74" i="135" s="1"/>
  <c r="AC44" i="135"/>
  <c r="AH42" i="135"/>
  <c r="AH74" i="135" s="1"/>
  <c r="AG42" i="135"/>
  <c r="J153" i="135"/>
  <c r="I42" i="135"/>
  <c r="H62" i="135"/>
  <c r="AC42" i="135"/>
  <c r="AC74" i="135" s="1"/>
  <c r="AC139" i="135" s="1"/>
  <c r="AB50" i="135"/>
  <c r="AB82" i="135" s="1"/>
  <c r="AB147" i="135" s="1"/>
  <c r="AD62" i="135"/>
  <c r="X50" i="135"/>
  <c r="X82" i="135" s="1"/>
  <c r="X147" i="135" s="1"/>
  <c r="AG64" i="135"/>
  <c r="AG96" i="135" s="1"/>
  <c r="AB64" i="135"/>
  <c r="AB96" i="135" s="1"/>
  <c r="X121" i="135"/>
  <c r="F117" i="135"/>
  <c r="F52" i="135"/>
  <c r="F84" i="135" s="1"/>
  <c r="AB123" i="135"/>
  <c r="AB58" i="135"/>
  <c r="AB90" i="135" s="1"/>
  <c r="X123" i="135"/>
  <c r="X58" i="135"/>
  <c r="X90" i="135" s="1"/>
  <c r="T117" i="135"/>
  <c r="T52" i="135"/>
  <c r="AD117" i="135"/>
  <c r="AD52" i="135"/>
  <c r="AD84" i="135" s="1"/>
  <c r="Y123" i="135"/>
  <c r="Y58" i="135"/>
  <c r="Y90" i="135" s="1"/>
  <c r="R117" i="135"/>
  <c r="R52" i="135"/>
  <c r="R84" i="135" s="1"/>
  <c r="I109" i="135"/>
  <c r="L142" i="135"/>
  <c r="AC153" i="135"/>
  <c r="N156" i="135"/>
  <c r="AE116" i="135"/>
  <c r="H110" i="135"/>
  <c r="G127" i="135"/>
  <c r="G62" i="135"/>
  <c r="Q110" i="135"/>
  <c r="Q142" i="135" s="1"/>
  <c r="AD116" i="135"/>
  <c r="AD51" i="135"/>
  <c r="AD83" i="135" s="1"/>
  <c r="F44" i="135"/>
  <c r="K115" i="135"/>
  <c r="K50" i="135"/>
  <c r="V116" i="135"/>
  <c r="V51" i="135"/>
  <c r="V83" i="135" s="1"/>
  <c r="J109" i="135"/>
  <c r="J44" i="135"/>
  <c r="H39" i="135"/>
  <c r="H71" i="135" s="1"/>
  <c r="AD65" i="135"/>
  <c r="AD97" i="135" s="1"/>
  <c r="X124" i="135"/>
  <c r="X156" i="135" s="1"/>
  <c r="O65" i="135"/>
  <c r="O97" i="135" s="1"/>
  <c r="U121" i="135"/>
  <c r="V153" i="135"/>
  <c r="AB107" i="135"/>
  <c r="AB42" i="135"/>
  <c r="AB74" i="135" s="1"/>
  <c r="AD121" i="135"/>
  <c r="AE153" i="135"/>
  <c r="Y124" i="135"/>
  <c r="Y156" i="135" s="1"/>
  <c r="Z156" i="135"/>
  <c r="G65" i="135"/>
  <c r="G97" i="135" s="1"/>
  <c r="L121" i="135"/>
  <c r="L153" i="135" s="1"/>
  <c r="AA121" i="135"/>
  <c r="AH109" i="135"/>
  <c r="AH44" i="135"/>
  <c r="Q42" i="135"/>
  <c r="Q74" i="135" s="1"/>
  <c r="Q139" i="135" s="1"/>
  <c r="H113" i="135"/>
  <c r="AE109" i="135"/>
  <c r="AE44" i="135"/>
  <c r="Z65" i="135"/>
  <c r="Z97" i="135" s="1"/>
  <c r="F124" i="135"/>
  <c r="F156" i="135" s="1"/>
  <c r="G156" i="135"/>
  <c r="K153" i="135"/>
  <c r="R65" i="135"/>
  <c r="R97" i="135" s="1"/>
  <c r="AB51" i="135"/>
  <c r="AB83" i="135" s="1"/>
  <c r="T44" i="135"/>
  <c r="AB156" i="135"/>
  <c r="N42" i="135"/>
  <c r="J65" i="135"/>
  <c r="J97" i="135" s="1"/>
  <c r="P156" i="135"/>
  <c r="Q62" i="135"/>
  <c r="I117" i="135"/>
  <c r="I52" i="135"/>
  <c r="I84" i="135" s="1"/>
  <c r="F116" i="135"/>
  <c r="F51" i="135"/>
  <c r="F83" i="135" s="1"/>
  <c r="G123" i="135"/>
  <c r="G58" i="135"/>
  <c r="G90" i="135" s="1"/>
  <c r="AB117" i="135"/>
  <c r="AB52" i="135"/>
  <c r="AB84" i="135" s="1"/>
  <c r="AG123" i="135"/>
  <c r="AG58" i="135"/>
  <c r="AG90" i="135" s="1"/>
  <c r="Q117" i="135"/>
  <c r="Q52" i="135"/>
  <c r="Q84" i="135" s="1"/>
  <c r="W117" i="135"/>
  <c r="W52" i="135"/>
  <c r="W84" i="135" s="1"/>
  <c r="S123" i="135"/>
  <c r="S58" i="135"/>
  <c r="S90" i="135" s="1"/>
  <c r="AH123" i="135"/>
  <c r="AH58" i="135"/>
  <c r="AH90" i="135" s="1"/>
  <c r="H117" i="135"/>
  <c r="H52" i="135"/>
  <c r="H84" i="135" s="1"/>
  <c r="O123" i="135"/>
  <c r="O58" i="135"/>
  <c r="O90" i="135" s="1"/>
  <c r="I145" i="135"/>
  <c r="K107" i="135"/>
  <c r="J116" i="135"/>
  <c r="M121" i="135"/>
  <c r="Y116" i="135"/>
  <c r="N65" i="135"/>
  <c r="N97" i="135" s="1"/>
  <c r="AD109" i="135"/>
  <c r="AD44" i="135"/>
  <c r="K110" i="135"/>
  <c r="K142" i="135" s="1"/>
  <c r="AF113" i="135"/>
  <c r="AH110" i="135"/>
  <c r="T65" i="135"/>
  <c r="T97" i="135" s="1"/>
  <c r="S109" i="135"/>
  <c r="S44" i="135"/>
  <c r="X107" i="135"/>
  <c r="X42" i="135"/>
  <c r="AH124" i="135"/>
  <c r="Y121" i="135"/>
  <c r="Z153" i="135"/>
  <c r="G116" i="135"/>
  <c r="G51" i="135"/>
  <c r="AC127" i="135"/>
  <c r="AC62" i="135"/>
  <c r="L109" i="135"/>
  <c r="L44" i="135"/>
  <c r="P127" i="135"/>
  <c r="P62" i="135"/>
  <c r="F39" i="135"/>
  <c r="F71" i="135" s="1"/>
  <c r="V65" i="135"/>
  <c r="V97" i="135" s="1"/>
  <c r="M109" i="135"/>
  <c r="M44" i="135"/>
  <c r="O109" i="135"/>
  <c r="O44" i="135"/>
  <c r="AH127" i="135"/>
  <c r="AH62" i="135"/>
  <c r="S124" i="135"/>
  <c r="T156" i="135"/>
  <c r="R107" i="135"/>
  <c r="R42" i="135"/>
  <c r="R74" i="135" s="1"/>
  <c r="H109" i="135"/>
  <c r="H44" i="135"/>
  <c r="U116" i="135"/>
  <c r="U51" i="135"/>
  <c r="U83" i="135" s="1"/>
  <c r="AD110" i="135"/>
  <c r="AD142" i="135" s="1"/>
  <c r="AE142" i="135"/>
  <c r="AG127" i="135"/>
  <c r="AG62" i="135"/>
  <c r="G113" i="135"/>
  <c r="U115" i="135"/>
  <c r="U50" i="135"/>
  <c r="M142" i="135"/>
  <c r="P109" i="135"/>
  <c r="P44" i="135"/>
  <c r="AF42" i="135"/>
  <c r="AA142" i="135"/>
  <c r="Q44" i="135"/>
  <c r="N51" i="135"/>
  <c r="S42" i="135"/>
  <c r="AF50" i="135"/>
  <c r="AA156" i="135"/>
  <c r="J50" i="135"/>
  <c r="J82" i="135" s="1"/>
  <c r="I50" i="135"/>
  <c r="O64" i="135"/>
  <c r="O96" i="135" s="1"/>
  <c r="AF123" i="135"/>
  <c r="AF58" i="135"/>
  <c r="AF90" i="135" s="1"/>
  <c r="X117" i="135"/>
  <c r="X52" i="135"/>
  <c r="X84" i="135" s="1"/>
  <c r="S117" i="135"/>
  <c r="S52" i="135"/>
  <c r="S84" i="135" s="1"/>
  <c r="R123" i="135"/>
  <c r="R58" i="135"/>
  <c r="R90" i="135" s="1"/>
  <c r="I123" i="135"/>
  <c r="I58" i="135"/>
  <c r="I90" i="135" s="1"/>
  <c r="K117" i="135"/>
  <c r="K52" i="135"/>
  <c r="K84" i="135" s="1"/>
  <c r="K123" i="135"/>
  <c r="K58" i="135"/>
  <c r="K90" i="135" s="1"/>
  <c r="U127" i="135"/>
  <c r="Y127" i="135"/>
  <c r="U113" i="135"/>
  <c r="U145" i="135" s="1"/>
  <c r="V145" i="135"/>
  <c r="T42" i="135"/>
  <c r="V44" i="135"/>
  <c r="Y42" i="135"/>
  <c r="Y74" i="135" s="1"/>
  <c r="L65" i="135"/>
  <c r="L97" i="135" s="1"/>
  <c r="AF62" i="135"/>
  <c r="X44" i="135"/>
  <c r="L62" i="135"/>
  <c r="K145" i="135"/>
  <c r="P51" i="135"/>
  <c r="P83" i="135" s="1"/>
  <c r="P148" i="135" s="1"/>
  <c r="AF51" i="135"/>
  <c r="AF83" i="135" s="1"/>
  <c r="AF148" i="135" s="1"/>
  <c r="N62" i="135"/>
  <c r="K62" i="135"/>
  <c r="AG51" i="135"/>
  <c r="AG83" i="135" s="1"/>
  <c r="AG148" i="135" s="1"/>
  <c r="H153" i="135"/>
  <c r="P50" i="135"/>
  <c r="P82" i="135" s="1"/>
  <c r="K51" i="135"/>
  <c r="O50" i="135"/>
  <c r="X62" i="135"/>
  <c r="Z62" i="135"/>
  <c r="P123" i="135"/>
  <c r="P58" i="135"/>
  <c r="P90" i="135" s="1"/>
  <c r="AH117" i="135"/>
  <c r="AH52" i="135"/>
  <c r="AH84" i="135" s="1"/>
  <c r="O117" i="135"/>
  <c r="O52" i="135"/>
  <c r="N117" i="135"/>
  <c r="N52" i="135"/>
  <c r="N84" i="135" s="1"/>
  <c r="G110" i="135"/>
  <c r="G142" i="135" s="1"/>
  <c r="J117" i="135"/>
  <c r="J52" i="135"/>
  <c r="J84" i="135" s="1"/>
  <c r="F123" i="135"/>
  <c r="F58" i="135"/>
  <c r="F90" i="135" s="1"/>
  <c r="AA123" i="135"/>
  <c r="AA58" i="135"/>
  <c r="AA90" i="135" s="1"/>
  <c r="AA117" i="135"/>
  <c r="AA52" i="135"/>
  <c r="AA84" i="135" s="1"/>
  <c r="P117" i="135"/>
  <c r="P52" i="135"/>
  <c r="P84" i="135" s="1"/>
  <c r="V117" i="135"/>
  <c r="V52" i="135"/>
  <c r="V84" i="135" s="1"/>
  <c r="I142" i="135"/>
  <c r="P142" i="135"/>
  <c r="J156" i="135"/>
  <c r="AA109" i="135"/>
  <c r="AE107" i="135"/>
  <c r="AE42" i="135"/>
  <c r="W116" i="135"/>
  <c r="W51" i="135"/>
  <c r="W83" i="135" s="1"/>
  <c r="AB65" i="135"/>
  <c r="AB97" i="135" s="1"/>
  <c r="P113" i="135"/>
  <c r="O153" i="135"/>
  <c r="AE65" i="135"/>
  <c r="AE97" i="135" s="1"/>
  <c r="F113" i="135"/>
  <c r="F145" i="135" s="1"/>
  <c r="T153" i="135"/>
  <c r="Q116" i="135"/>
  <c r="Q51" i="135"/>
  <c r="Q83" i="135" s="1"/>
  <c r="T39" i="135"/>
  <c r="T71" i="135" s="1"/>
  <c r="AD39" i="135"/>
  <c r="AD71" i="135" s="1"/>
  <c r="U65" i="135"/>
  <c r="U97" i="135" s="1"/>
  <c r="S115" i="135"/>
  <c r="S50" i="135"/>
  <c r="S82" i="135" s="1"/>
  <c r="J145" i="135"/>
  <c r="M65" i="135"/>
  <c r="M97" i="135" s="1"/>
  <c r="U142" i="135"/>
  <c r="L51" i="135"/>
  <c r="W62" i="135"/>
  <c r="AG65" i="135"/>
  <c r="AG97" i="135" s="1"/>
  <c r="U156" i="135"/>
  <c r="S153" i="135"/>
  <c r="N44" i="135"/>
  <c r="Y65" i="135"/>
  <c r="Y97" i="135" s="1"/>
  <c r="Z50" i="135"/>
  <c r="R153" i="135"/>
  <c r="Q65" i="135"/>
  <c r="Q97" i="135" s="1"/>
  <c r="R142" i="135"/>
  <c r="Q145" i="135"/>
  <c r="J123" i="135"/>
  <c r="J58" i="135"/>
  <c r="J90" i="135" s="1"/>
  <c r="AF117" i="135"/>
  <c r="AF52" i="135"/>
  <c r="AE117" i="135"/>
  <c r="AE52" i="135"/>
  <c r="AE84" i="135" s="1"/>
  <c r="Q123" i="135"/>
  <c r="Q58" i="135"/>
  <c r="Q90" i="135" s="1"/>
  <c r="Z123" i="135"/>
  <c r="Z58" i="135"/>
  <c r="L123" i="135"/>
  <c r="L58" i="135"/>
  <c r="L90" i="135" s="1"/>
  <c r="M123" i="135"/>
  <c r="M58" i="135"/>
  <c r="N123" i="135"/>
  <c r="N58" i="135"/>
  <c r="N90" i="135" s="1"/>
  <c r="R109" i="135"/>
  <c r="AH116" i="135"/>
  <c r="AH148" i="135" s="1"/>
  <c r="K124" i="135"/>
  <c r="K156" i="135" s="1"/>
  <c r="T147" i="135"/>
  <c r="M124" i="135"/>
  <c r="M156" i="135" s="1"/>
  <c r="T113" i="135"/>
  <c r="AB109" i="135"/>
  <c r="AB44" i="135"/>
  <c r="AG109" i="135"/>
  <c r="AG44" i="135"/>
  <c r="W65" i="135"/>
  <c r="W97" i="135" s="1"/>
  <c r="L113" i="135"/>
  <c r="M145" i="135"/>
  <c r="P121" i="135"/>
  <c r="Q153" i="135"/>
  <c r="Z44" i="135"/>
  <c r="AA145" i="135"/>
  <c r="J42" i="135"/>
  <c r="J74" i="135" s="1"/>
  <c r="R116" i="135"/>
  <c r="R51" i="135"/>
  <c r="AC51" i="135"/>
  <c r="AC83" i="135" s="1"/>
  <c r="AC148" i="135" s="1"/>
  <c r="AA51" i="135"/>
  <c r="AH153" i="135"/>
  <c r="U42" i="135"/>
  <c r="U74" i="135" s="1"/>
  <c r="I62" i="135"/>
  <c r="Y145" i="135"/>
  <c r="U44" i="135"/>
  <c r="K44" i="135"/>
  <c r="O62" i="135"/>
  <c r="S142" i="135"/>
  <c r="Z145" i="135"/>
  <c r="H124" i="135"/>
  <c r="H156" i="135" s="1"/>
  <c r="I156" i="135"/>
  <c r="M127" i="135"/>
  <c r="M62" i="135"/>
  <c r="G117" i="135"/>
  <c r="G52" i="135"/>
  <c r="G84" i="135" s="1"/>
  <c r="W123" i="135"/>
  <c r="W58" i="135"/>
  <c r="W90" i="135" s="1"/>
  <c r="U117" i="135"/>
  <c r="U52" i="135"/>
  <c r="U84" i="135" s="1"/>
  <c r="L117" i="135"/>
  <c r="L52" i="135"/>
  <c r="L84" i="135" s="1"/>
  <c r="AD123" i="135"/>
  <c r="AD58" i="135"/>
  <c r="AD90" i="135" s="1"/>
  <c r="Y117" i="135"/>
  <c r="Y52" i="135"/>
  <c r="Y84" i="135" s="1"/>
  <c r="H123" i="135"/>
  <c r="H58" i="135"/>
  <c r="H90" i="135" s="1"/>
  <c r="I153" i="135"/>
  <c r="S145" i="135"/>
  <c r="AG145" i="135"/>
  <c r="AB121" i="135"/>
  <c r="AB153" i="135" s="1"/>
  <c r="R145" i="135"/>
  <c r="AB110" i="135"/>
  <c r="AB142" i="135" s="1"/>
  <c r="N145" i="135"/>
  <c r="W109" i="135"/>
  <c r="W44" i="135"/>
  <c r="H65" i="135"/>
  <c r="H97" i="135" s="1"/>
  <c r="R124" i="135"/>
  <c r="R156" i="135" s="1"/>
  <c r="F107" i="135"/>
  <c r="F42" i="135"/>
  <c r="F74" i="135" s="1"/>
  <c r="AB145" i="135"/>
  <c r="AF121" i="135"/>
  <c r="AF153" i="135" s="1"/>
  <c r="AG153" i="135"/>
  <c r="AH145" i="135"/>
  <c r="Y109" i="135"/>
  <c r="Y44" i="135"/>
  <c r="T62" i="135"/>
  <c r="G153" i="135"/>
  <c r="AF109" i="135"/>
  <c r="AF44" i="135"/>
  <c r="O42" i="135"/>
  <c r="O74" i="135" s="1"/>
  <c r="G44" i="135"/>
  <c r="AA65" i="135"/>
  <c r="AA97" i="135" s="1"/>
  <c r="T51" i="135"/>
  <c r="T83" i="135" s="1"/>
  <c r="T148" i="135" s="1"/>
  <c r="S65" i="135"/>
  <c r="S97" i="135" s="1"/>
  <c r="J142" i="135"/>
  <c r="K65" i="135"/>
  <c r="K97" i="135" s="1"/>
  <c r="AC156" i="135"/>
  <c r="F62" i="135"/>
  <c r="S62" i="135"/>
  <c r="M42" i="135"/>
  <c r="J62" i="135"/>
  <c r="I51" i="135"/>
  <c r="I83" i="135" s="1"/>
  <c r="I148" i="135" s="1"/>
  <c r="H40" i="135"/>
  <c r="H72" i="135" s="1"/>
  <c r="Q40" i="135"/>
  <c r="Q72" i="135" s="1"/>
  <c r="N40" i="135"/>
  <c r="N72" i="135" s="1"/>
  <c r="G40" i="135"/>
  <c r="G72" i="135" s="1"/>
  <c r="K40" i="135"/>
  <c r="K72" i="135" s="1"/>
  <c r="M40" i="135"/>
  <c r="M72" i="135" s="1"/>
  <c r="X40" i="135"/>
  <c r="X72" i="135" s="1"/>
  <c r="Y40" i="135"/>
  <c r="Y72" i="135" s="1"/>
  <c r="F40" i="135"/>
  <c r="F72" i="135" s="1"/>
  <c r="AH40" i="135"/>
  <c r="AH72" i="135" s="1"/>
  <c r="S40" i="135"/>
  <c r="S72" i="135" s="1"/>
  <c r="AE40" i="135"/>
  <c r="AE72" i="135" s="1"/>
  <c r="AC40" i="135"/>
  <c r="AC72" i="135" s="1"/>
  <c r="AD40" i="135"/>
  <c r="AD72" i="135" s="1"/>
  <c r="V40" i="135"/>
  <c r="V72" i="135" s="1"/>
  <c r="R40" i="135"/>
  <c r="R72" i="135" s="1"/>
  <c r="P40" i="135"/>
  <c r="P72" i="135" s="1"/>
  <c r="AF40" i="135"/>
  <c r="AF72" i="135" s="1"/>
  <c r="L40" i="135"/>
  <c r="L72" i="135" s="1"/>
  <c r="V39" i="135"/>
  <c r="V71" i="135" s="1"/>
  <c r="T40" i="135"/>
  <c r="T72" i="135" s="1"/>
  <c r="AA39" i="135"/>
  <c r="AA71" i="135" s="1"/>
  <c r="P39" i="135"/>
  <c r="P71" i="135" s="1"/>
  <c r="R39" i="135"/>
  <c r="R71" i="135" s="1"/>
  <c r="K39" i="135"/>
  <c r="K71" i="135" s="1"/>
  <c r="AB40" i="135"/>
  <c r="AB72" i="135" s="1"/>
  <c r="AG39" i="135"/>
  <c r="AG71" i="135" s="1"/>
  <c r="AF39" i="135"/>
  <c r="AF71" i="135" s="1"/>
  <c r="I39" i="135"/>
  <c r="I71" i="135" s="1"/>
  <c r="J40" i="135"/>
  <c r="J72" i="135" s="1"/>
  <c r="I40" i="135"/>
  <c r="I72" i="135" s="1"/>
  <c r="AB39" i="135"/>
  <c r="AB71" i="135" s="1"/>
  <c r="AE39" i="135"/>
  <c r="AE71" i="135" s="1"/>
  <c r="AA40" i="135"/>
  <c r="AA72" i="135" s="1"/>
  <c r="O40" i="135"/>
  <c r="O72" i="135" s="1"/>
  <c r="J39" i="135"/>
  <c r="J71" i="135" s="1"/>
  <c r="X39" i="135"/>
  <c r="X71" i="135" s="1"/>
  <c r="Z40" i="135"/>
  <c r="Z72" i="135" s="1"/>
  <c r="Z39" i="135"/>
  <c r="Z71" i="135" s="1"/>
  <c r="Y39" i="135"/>
  <c r="Y71" i="135" s="1"/>
  <c r="AH39" i="135"/>
  <c r="AH71" i="135" s="1"/>
  <c r="M39" i="135"/>
  <c r="M71" i="135" s="1"/>
  <c r="AG40" i="135"/>
  <c r="AG72" i="135" s="1"/>
  <c r="AH18" i="127"/>
  <c r="AH17" i="127" s="1"/>
  <c r="AS18" i="127"/>
  <c r="AS17" i="127" s="1"/>
  <c r="AJ18" i="127"/>
  <c r="AJ17" i="127" s="1"/>
  <c r="AI18" i="127"/>
  <c r="AI17" i="127" s="1"/>
  <c r="AM18" i="127"/>
  <c r="AL18" i="127"/>
  <c r="AL17" i="127" s="1"/>
  <c r="AN18" i="127"/>
  <c r="AN17" i="127" s="1"/>
  <c r="AF18" i="127"/>
  <c r="AP18" i="127"/>
  <c r="AP17" i="127" s="1"/>
  <c r="AO18" i="127"/>
  <c r="AO17" i="127" s="1"/>
  <c r="S104" i="135"/>
  <c r="P130" i="135"/>
  <c r="Z104" i="135"/>
  <c r="Z129" i="135"/>
  <c r="S130" i="135"/>
  <c r="O129" i="135"/>
  <c r="L130" i="135"/>
  <c r="AF129" i="135"/>
  <c r="V104" i="135"/>
  <c r="U130" i="135"/>
  <c r="AE104" i="135"/>
  <c r="X130" i="135"/>
  <c r="M105" i="135"/>
  <c r="L129" i="135"/>
  <c r="P105" i="135"/>
  <c r="W130" i="135"/>
  <c r="S105" i="135"/>
  <c r="L105" i="135"/>
  <c r="R104" i="135"/>
  <c r="O130" i="135"/>
  <c r="K129" i="135"/>
  <c r="G105" i="135"/>
  <c r="AD129" i="135"/>
  <c r="AH130" i="135"/>
  <c r="M129" i="135"/>
  <c r="AB104" i="135"/>
  <c r="AA105" i="135"/>
  <c r="N129" i="135"/>
  <c r="W129" i="135"/>
  <c r="AH104" i="135"/>
  <c r="AH129" i="135"/>
  <c r="AE130" i="135"/>
  <c r="AR18" i="127"/>
  <c r="AR17" i="127" s="1"/>
  <c r="I129" i="135"/>
  <c r="H129" i="135"/>
  <c r="H104" i="135"/>
  <c r="G130" i="135"/>
  <c r="AC130" i="135"/>
  <c r="AF105" i="135"/>
  <c r="R130" i="135"/>
  <c r="AA130" i="135"/>
  <c r="Q105" i="135"/>
  <c r="Q130" i="135"/>
  <c r="W104" i="135"/>
  <c r="K104" i="135"/>
  <c r="H130" i="135"/>
  <c r="J129" i="135"/>
  <c r="AD104" i="135"/>
  <c r="J105" i="135"/>
  <c r="Y105" i="135"/>
  <c r="Y130" i="135"/>
  <c r="R105" i="135"/>
  <c r="U105" i="135"/>
  <c r="AG104" i="135"/>
  <c r="AD130" i="135"/>
  <c r="F129" i="135"/>
  <c r="AC104" i="135"/>
  <c r="K105" i="135"/>
  <c r="AA129" i="135"/>
  <c r="N104" i="135"/>
  <c r="O105" i="135"/>
  <c r="AG130" i="135"/>
  <c r="J104" i="135"/>
  <c r="AC105" i="135"/>
  <c r="X129" i="135"/>
  <c r="X104" i="135"/>
  <c r="AG129" i="135"/>
  <c r="AC129" i="135"/>
  <c r="X105" i="135"/>
  <c r="V130" i="135"/>
  <c r="M130" i="135"/>
  <c r="T130" i="135"/>
  <c r="Z105" i="135"/>
  <c r="I104" i="135"/>
  <c r="F130" i="135"/>
  <c r="F162" i="135" s="1"/>
  <c r="AG105" i="135"/>
  <c r="J130" i="135"/>
  <c r="G104" i="135"/>
  <c r="AB129" i="135"/>
  <c r="AE129" i="135"/>
  <c r="K130" i="135"/>
  <c r="AA104" i="135"/>
  <c r="Y104" i="135"/>
  <c r="P129" i="135"/>
  <c r="T105" i="135"/>
  <c r="N130" i="135"/>
  <c r="Z130" i="135"/>
  <c r="AG18" i="127"/>
  <c r="AQ18" i="127"/>
  <c r="AQ17" i="127" s="1"/>
  <c r="I105" i="135"/>
  <c r="I130" i="135"/>
  <c r="S129" i="135"/>
  <c r="U104" i="135"/>
  <c r="R129" i="135"/>
  <c r="G129" i="135"/>
  <c r="AB130" i="135"/>
  <c r="AD105" i="135"/>
  <c r="F104" i="135"/>
  <c r="T129" i="135"/>
  <c r="Y129" i="135"/>
  <c r="P104" i="135"/>
  <c r="Q104" i="135"/>
  <c r="N105" i="135"/>
  <c r="AE18" i="127"/>
  <c r="AK18" i="127"/>
  <c r="L104" i="135"/>
  <c r="F105" i="135"/>
  <c r="W105" i="135"/>
  <c r="U129" i="135"/>
  <c r="O104" i="135"/>
  <c r="H105" i="135"/>
  <c r="AF104" i="135"/>
  <c r="AH105" i="135"/>
  <c r="M104" i="135"/>
  <c r="AF130" i="135"/>
  <c r="V129" i="135"/>
  <c r="AB105" i="135"/>
  <c r="T104" i="135"/>
  <c r="V105" i="135"/>
  <c r="Q129" i="135"/>
  <c r="AE105" i="135"/>
  <c r="N8" i="62"/>
  <c r="B99" i="60" s="1"/>
  <c r="R147" i="135" l="1"/>
  <c r="N155" i="135"/>
  <c r="T63" i="60" s="1"/>
  <c r="AH162" i="135"/>
  <c r="W147" i="135"/>
  <c r="F137" i="135"/>
  <c r="M149" i="135"/>
  <c r="S57" i="60" s="1"/>
  <c r="Q155" i="135"/>
  <c r="W63" i="60" s="1"/>
  <c r="Y148" i="135"/>
  <c r="P149" i="135"/>
  <c r="V57" i="60" s="1"/>
  <c r="J149" i="135"/>
  <c r="P57" i="60" s="1"/>
  <c r="Z149" i="135"/>
  <c r="AF57" i="60" s="1"/>
  <c r="X149" i="135"/>
  <c r="AD57" i="60" s="1"/>
  <c r="J155" i="135"/>
  <c r="P63" i="60" s="1"/>
  <c r="Y155" i="135"/>
  <c r="AE63" i="60" s="1"/>
  <c r="K149" i="135"/>
  <c r="Q57" i="60" s="1"/>
  <c r="L155" i="135"/>
  <c r="R63" i="60" s="1"/>
  <c r="I149" i="135"/>
  <c r="O57" i="60" s="1"/>
  <c r="AB155" i="135"/>
  <c r="AH63" i="60" s="1"/>
  <c r="F136" i="135"/>
  <c r="AD155" i="135"/>
  <c r="AJ63" i="60" s="1"/>
  <c r="G149" i="135"/>
  <c r="M57" i="60" s="1"/>
  <c r="P155" i="135"/>
  <c r="V63" i="60" s="1"/>
  <c r="R155" i="135"/>
  <c r="X63" i="60" s="1"/>
  <c r="B127" i="135"/>
  <c r="E30" i="135" s="1"/>
  <c r="H149" i="135"/>
  <c r="N57" i="60" s="1"/>
  <c r="Q149" i="135"/>
  <c r="W57" i="60" s="1"/>
  <c r="R149" i="135"/>
  <c r="X57" i="60" s="1"/>
  <c r="X155" i="135"/>
  <c r="AD63" i="60" s="1"/>
  <c r="AH155" i="135"/>
  <c r="AN63" i="60" s="1"/>
  <c r="F161" i="135"/>
  <c r="W155" i="135"/>
  <c r="AC63" i="60" s="1"/>
  <c r="AH149" i="135"/>
  <c r="AN57" i="60" s="1"/>
  <c r="S147" i="135"/>
  <c r="T155" i="135"/>
  <c r="Z63" i="60" s="1"/>
  <c r="U155" i="135"/>
  <c r="AA63" i="60" s="1"/>
  <c r="N149" i="135"/>
  <c r="T57" i="60" s="1"/>
  <c r="M74" i="135"/>
  <c r="M139" i="135" s="1"/>
  <c r="S148" i="135"/>
  <c r="R83" i="135"/>
  <c r="R148" i="135" s="1"/>
  <c r="M90" i="135"/>
  <c r="M155" i="135" s="1"/>
  <c r="S63" i="60" s="1"/>
  <c r="S74" i="135"/>
  <c r="S139" i="135" s="1"/>
  <c r="V147" i="135"/>
  <c r="U82" i="135"/>
  <c r="U147" i="135" s="1"/>
  <c r="L139" i="135"/>
  <c r="K74" i="135"/>
  <c r="K139" i="135" s="1"/>
  <c r="AH147" i="135"/>
  <c r="AG82" i="135"/>
  <c r="AG147" i="135" s="1"/>
  <c r="O148" i="135"/>
  <c r="N83" i="135"/>
  <c r="N148" i="135" s="1"/>
  <c r="V90" i="135"/>
  <c r="V155" i="135" s="1"/>
  <c r="AB63" i="60" s="1"/>
  <c r="AA147" i="135"/>
  <c r="Z82" i="135"/>
  <c r="Z147" i="135" s="1"/>
  <c r="AB139" i="135"/>
  <c r="T84" i="135"/>
  <c r="T149" i="135" s="1"/>
  <c r="Z57" i="60" s="1"/>
  <c r="J139" i="135"/>
  <c r="I74" i="135"/>
  <c r="I139" i="135" s="1"/>
  <c r="H155" i="135"/>
  <c r="N63" i="60" s="1"/>
  <c r="Z90" i="135"/>
  <c r="Z155" i="135" s="1"/>
  <c r="AF63" i="60" s="1"/>
  <c r="Q148" i="135"/>
  <c r="W148" i="135"/>
  <c r="O84" i="135"/>
  <c r="O149" i="135" s="1"/>
  <c r="U57" i="60" s="1"/>
  <c r="P147" i="135"/>
  <c r="O82" i="135"/>
  <c r="O147" i="135" s="1"/>
  <c r="U139" i="135"/>
  <c r="T74" i="135"/>
  <c r="T139" i="135" s="1"/>
  <c r="J147" i="135"/>
  <c r="I82" i="135"/>
  <c r="I147" i="135" s="1"/>
  <c r="AF74" i="135"/>
  <c r="AF139" i="135" s="1"/>
  <c r="O155" i="135"/>
  <c r="U63" i="60" s="1"/>
  <c r="O139" i="135"/>
  <c r="N74" i="135"/>
  <c r="N139" i="135" s="1"/>
  <c r="AB149" i="135"/>
  <c r="AH57" i="60" s="1"/>
  <c r="AE74" i="135"/>
  <c r="AE139" i="135" s="1"/>
  <c r="K83" i="135"/>
  <c r="K148" i="135" s="1"/>
  <c r="H148" i="135"/>
  <c r="G83" i="135"/>
  <c r="G148" i="135" s="1"/>
  <c r="AH139" i="135"/>
  <c r="AG74" i="135"/>
  <c r="AG139" i="135" s="1"/>
  <c r="AF84" i="135"/>
  <c r="AF149" i="135" s="1"/>
  <c r="AL57" i="60" s="1"/>
  <c r="Y139" i="135"/>
  <c r="X74" i="135"/>
  <c r="X139" i="135" s="1"/>
  <c r="H74" i="135"/>
  <c r="H139" i="135" s="1"/>
  <c r="F139" i="135"/>
  <c r="AB148" i="135"/>
  <c r="AA83" i="135"/>
  <c r="AA148" i="135" s="1"/>
  <c r="K155" i="135"/>
  <c r="Q63" i="60" s="1"/>
  <c r="S149" i="135"/>
  <c r="Y57" i="60" s="1"/>
  <c r="F148" i="135"/>
  <c r="L147" i="135"/>
  <c r="K82" i="135"/>
  <c r="K147" i="135" s="1"/>
  <c r="N147" i="135"/>
  <c r="M148" i="135"/>
  <c r="L83" i="135"/>
  <c r="L148" i="135" s="1"/>
  <c r="AF82" i="135"/>
  <c r="AF147" i="135" s="1"/>
  <c r="P153" i="135"/>
  <c r="L145" i="135"/>
  <c r="R136" i="135"/>
  <c r="R139" i="135"/>
  <c r="X153" i="135"/>
  <c r="T145" i="135"/>
  <c r="W162" i="135"/>
  <c r="I155" i="135"/>
  <c r="O63" i="60" s="1"/>
  <c r="AF155" i="135"/>
  <c r="AL63" i="60" s="1"/>
  <c r="Y153" i="135"/>
  <c r="S155" i="135"/>
  <c r="Y63" i="60" s="1"/>
  <c r="AD148" i="135"/>
  <c r="Y149" i="135"/>
  <c r="AE57" i="60" s="1"/>
  <c r="AA162" i="135"/>
  <c r="AE149" i="135"/>
  <c r="AK57" i="60" s="1"/>
  <c r="L149" i="135"/>
  <c r="R57" i="60" s="1"/>
  <c r="P145" i="135"/>
  <c r="P139" i="135"/>
  <c r="AE155" i="135"/>
  <c r="AK63" i="60" s="1"/>
  <c r="F155" i="135"/>
  <c r="L63" i="60" s="1"/>
  <c r="S156" i="135"/>
  <c r="F149" i="135"/>
  <c r="L57" i="60" s="1"/>
  <c r="M153" i="135"/>
  <c r="H145" i="135"/>
  <c r="U153" i="135"/>
  <c r="V139" i="135"/>
  <c r="U148" i="135"/>
  <c r="J148" i="135"/>
  <c r="V148" i="135"/>
  <c r="W139" i="135"/>
  <c r="AH142" i="135"/>
  <c r="W153" i="135"/>
  <c r="AD139" i="135"/>
  <c r="Z139" i="135"/>
  <c r="J137" i="135"/>
  <c r="AG149" i="135"/>
  <c r="AM57" i="60" s="1"/>
  <c r="G145" i="135"/>
  <c r="AH156" i="135"/>
  <c r="AD149" i="135"/>
  <c r="AJ57" i="60" s="1"/>
  <c r="AF145" i="135"/>
  <c r="AD153" i="135"/>
  <c r="H142" i="135"/>
  <c r="Q147" i="135"/>
  <c r="AC145" i="135"/>
  <c r="G139" i="135"/>
  <c r="AA153" i="135"/>
  <c r="AE148" i="135"/>
  <c r="X148" i="135"/>
  <c r="AM17" i="127"/>
  <c r="AC149" i="135" s="1"/>
  <c r="AI57" i="60" s="1"/>
  <c r="AF137" i="135"/>
  <c r="Z136" i="135"/>
  <c r="V136" i="135"/>
  <c r="P162" i="135"/>
  <c r="U162" i="135"/>
  <c r="G162" i="135"/>
  <c r="P137" i="135"/>
  <c r="AH161" i="135"/>
  <c r="K136" i="135"/>
  <c r="R137" i="135"/>
  <c r="J136" i="135"/>
  <c r="S136" i="135"/>
  <c r="S137" i="135"/>
  <c r="S162" i="135"/>
  <c r="N136" i="135"/>
  <c r="Y137" i="135"/>
  <c r="L137" i="135"/>
  <c r="AH136" i="135"/>
  <c r="AB136" i="135"/>
  <c r="G137" i="135"/>
  <c r="U137" i="135"/>
  <c r="H136" i="135"/>
  <c r="U136" i="135"/>
  <c r="AF17" i="127"/>
  <c r="V149" i="135" s="1"/>
  <c r="AB57" i="60" s="1"/>
  <c r="Z162" i="135"/>
  <c r="AH137" i="135"/>
  <c r="O136" i="135"/>
  <c r="L136" i="135"/>
  <c r="AG136" i="135"/>
  <c r="AE137" i="135"/>
  <c r="O137" i="135"/>
  <c r="W161" i="135"/>
  <c r="V161" i="135"/>
  <c r="T161" i="135"/>
  <c r="G155" i="135"/>
  <c r="M63" i="60" s="1"/>
  <c r="Q161" i="135"/>
  <c r="AG155" i="135"/>
  <c r="AM63" i="60" s="1"/>
  <c r="AK17" i="127"/>
  <c r="AA149" i="135" s="1"/>
  <c r="AG57" i="60" s="1"/>
  <c r="AG162" i="135"/>
  <c r="X137" i="135"/>
  <c r="AA155" i="135"/>
  <c r="AG63" i="60" s="1"/>
  <c r="AE17" i="127"/>
  <c r="U149" i="135" s="1"/>
  <c r="AA57" i="60" s="1"/>
  <c r="Q136" i="135"/>
  <c r="G136" i="135"/>
  <c r="H161" i="135"/>
  <c r="J162" i="135"/>
  <c r="AF161" i="135"/>
  <c r="K162" i="135"/>
  <c r="AD161" i="135"/>
  <c r="AB161" i="135"/>
  <c r="AE162" i="135"/>
  <c r="AE136" i="135"/>
  <c r="R162" i="135"/>
  <c r="H162" i="135"/>
  <c r="AF162" i="135"/>
  <c r="AA161" i="135"/>
  <c r="AC137" i="135"/>
  <c r="I137" i="135"/>
  <c r="O162" i="135"/>
  <c r="N162" i="135"/>
  <c r="AD137" i="135"/>
  <c r="N137" i="135"/>
  <c r="W136" i="135"/>
  <c r="M162" i="135"/>
  <c r="AA136" i="135"/>
  <c r="Z161" i="135"/>
  <c r="AC161" i="135"/>
  <c r="AG137" i="135"/>
  <c r="AB137" i="135"/>
  <c r="AE161" i="135"/>
  <c r="X162" i="135"/>
  <c r="P161" i="135"/>
  <c r="S161" i="135"/>
  <c r="Z137" i="135"/>
  <c r="I136" i="135"/>
  <c r="Y162" i="135"/>
  <c r="Q162" i="135"/>
  <c r="Y136" i="135"/>
  <c r="AD136" i="135"/>
  <c r="V137" i="135"/>
  <c r="K161" i="135"/>
  <c r="O161" i="135"/>
  <c r="AC136" i="135"/>
  <c r="H137" i="135"/>
  <c r="Q137" i="135"/>
  <c r="AG161" i="135"/>
  <c r="R161" i="135"/>
  <c r="P136" i="135"/>
  <c r="M136" i="135"/>
  <c r="U161" i="135"/>
  <c r="W137" i="135"/>
  <c r="AC162" i="135"/>
  <c r="AC155" i="135"/>
  <c r="AI63" i="60" s="1"/>
  <c r="AG17" i="127"/>
  <c r="W149" i="135" s="1"/>
  <c r="AC57" i="60" s="1"/>
  <c r="L162" i="135"/>
  <c r="AA137" i="135"/>
  <c r="I162" i="135"/>
  <c r="X136" i="135"/>
  <c r="AD162" i="135"/>
  <c r="I161" i="135"/>
  <c r="M137" i="135"/>
  <c r="AF136" i="135"/>
  <c r="T162" i="135"/>
  <c r="T136" i="135"/>
  <c r="Y161" i="135"/>
  <c r="K137" i="135"/>
  <c r="AB162" i="135"/>
  <c r="N161" i="135"/>
  <c r="M161" i="135"/>
  <c r="G161" i="135"/>
  <c r="J161" i="135"/>
  <c r="X161" i="135"/>
  <c r="L161" i="135"/>
  <c r="T137" i="135"/>
  <c r="V162" i="135"/>
  <c r="B109" i="57"/>
  <c r="E12" i="135" l="1"/>
  <c r="I12" i="135" s="1"/>
  <c r="E94" i="135"/>
  <c r="G30" i="135" s="1"/>
  <c r="B110" i="57"/>
  <c r="E76" i="135" l="1"/>
  <c r="AC76" i="135" s="1"/>
  <c r="AC141" i="135" s="1"/>
  <c r="E159" i="135"/>
  <c r="K67" i="60" s="1"/>
  <c r="L67" i="60" s="1"/>
  <c r="M67" i="60" s="1"/>
  <c r="N67" i="60" s="1"/>
  <c r="O67" i="60" s="1"/>
  <c r="P67" i="60" s="1"/>
  <c r="Q67" i="60" s="1"/>
  <c r="R67" i="60" s="1"/>
  <c r="S67" i="60" s="1"/>
  <c r="T67" i="60" s="1"/>
  <c r="U67" i="60" s="1"/>
  <c r="V67" i="60" s="1"/>
  <c r="W67" i="60" s="1"/>
  <c r="X67" i="60" s="1"/>
  <c r="Y67" i="60" s="1"/>
  <c r="Z67" i="60" s="1"/>
  <c r="AA67" i="60" s="1"/>
  <c r="AB67" i="60" s="1"/>
  <c r="AC67" i="60" s="1"/>
  <c r="AD67" i="60" s="1"/>
  <c r="AE67" i="60" s="1"/>
  <c r="AF67" i="60" s="1"/>
  <c r="AG67" i="60" s="1"/>
  <c r="AH67" i="60" s="1"/>
  <c r="AI67" i="60" s="1"/>
  <c r="AJ67" i="60" s="1"/>
  <c r="AK67" i="60" s="1"/>
  <c r="AL67" i="60" s="1"/>
  <c r="AM67" i="60" s="1"/>
  <c r="AN67" i="60" s="1"/>
  <c r="AB94" i="135"/>
  <c r="AB159" i="135" s="1"/>
  <c r="T94" i="135"/>
  <c r="T159" i="135" s="1"/>
  <c r="L94" i="135"/>
  <c r="L159" i="135" s="1"/>
  <c r="AA94" i="135"/>
  <c r="AA159" i="135" s="1"/>
  <c r="S94" i="135"/>
  <c r="S159" i="135" s="1"/>
  <c r="K94" i="135"/>
  <c r="K159" i="135" s="1"/>
  <c r="AH94" i="135"/>
  <c r="AH159" i="135" s="1"/>
  <c r="Z94" i="135"/>
  <c r="Z159" i="135" s="1"/>
  <c r="R94" i="135"/>
  <c r="R159" i="135" s="1"/>
  <c r="J94" i="135"/>
  <c r="J159" i="135" s="1"/>
  <c r="W94" i="135"/>
  <c r="W159" i="135" s="1"/>
  <c r="G94" i="135"/>
  <c r="G159" i="135" s="1"/>
  <c r="AD94" i="135"/>
  <c r="AD159" i="135" s="1"/>
  <c r="F94" i="135"/>
  <c r="F159" i="135" s="1"/>
  <c r="AG94" i="135"/>
  <c r="AG159" i="135" s="1"/>
  <c r="Y94" i="135"/>
  <c r="Y159" i="135" s="1"/>
  <c r="Q94" i="135"/>
  <c r="Q159" i="135" s="1"/>
  <c r="I94" i="135"/>
  <c r="I159" i="135" s="1"/>
  <c r="AF94" i="135"/>
  <c r="AF159" i="135" s="1"/>
  <c r="X94" i="135"/>
  <c r="X159" i="135" s="1"/>
  <c r="P94" i="135"/>
  <c r="P159" i="135" s="1"/>
  <c r="H94" i="135"/>
  <c r="H159" i="135" s="1"/>
  <c r="AE94" i="135"/>
  <c r="AE159" i="135" s="1"/>
  <c r="O94" i="135"/>
  <c r="O159" i="135" s="1"/>
  <c r="V94" i="135"/>
  <c r="V159" i="135" s="1"/>
  <c r="N94" i="135"/>
  <c r="N159" i="135" s="1"/>
  <c r="AC94" i="135"/>
  <c r="AC159" i="135" s="1"/>
  <c r="U94" i="135"/>
  <c r="U159" i="135" s="1"/>
  <c r="M94" i="135"/>
  <c r="M159" i="135" s="1"/>
  <c r="G12" i="135" l="1"/>
  <c r="H76" i="135"/>
  <c r="H141" i="135" s="1"/>
  <c r="AG76" i="135"/>
  <c r="AG141" i="135" s="1"/>
  <c r="AD76" i="135"/>
  <c r="AD141" i="135" s="1"/>
  <c r="O76" i="135"/>
  <c r="O141" i="135" s="1"/>
  <c r="X76" i="135"/>
  <c r="X141" i="135" s="1"/>
  <c r="U76" i="135"/>
  <c r="U141" i="135" s="1"/>
  <c r="K76" i="135"/>
  <c r="K141" i="135" s="1"/>
  <c r="T76" i="135"/>
  <c r="T141" i="135" s="1"/>
  <c r="AA76" i="135"/>
  <c r="AA141" i="135" s="1"/>
  <c r="W76" i="135"/>
  <c r="W141" i="135" s="1"/>
  <c r="AH76" i="135"/>
  <c r="AH141" i="135" s="1"/>
  <c r="AE76" i="135"/>
  <c r="AE141" i="135" s="1"/>
  <c r="V76" i="135"/>
  <c r="V141" i="135" s="1"/>
  <c r="F76" i="135"/>
  <c r="F141" i="135" s="1"/>
  <c r="G76" i="135"/>
  <c r="G141" i="135" s="1"/>
  <c r="Y76" i="135"/>
  <c r="Y141" i="135" s="1"/>
  <c r="J76" i="135"/>
  <c r="J141" i="135" s="1"/>
  <c r="L76" i="135"/>
  <c r="L141" i="135" s="1"/>
  <c r="M76" i="135"/>
  <c r="M141" i="135" s="1"/>
  <c r="AB76" i="135"/>
  <c r="AB141" i="135" s="1"/>
  <c r="Z76" i="135"/>
  <c r="Z141" i="135" s="1"/>
  <c r="S76" i="135"/>
  <c r="S141" i="135" s="1"/>
  <c r="P76" i="135"/>
  <c r="P141" i="135" s="1"/>
  <c r="Q76" i="135"/>
  <c r="Q141" i="135" s="1"/>
  <c r="I76" i="135"/>
  <c r="I141" i="135" s="1"/>
  <c r="AF76" i="135"/>
  <c r="AF141" i="135" s="1"/>
  <c r="N76" i="135"/>
  <c r="N141" i="135" s="1"/>
  <c r="E141" i="135"/>
  <c r="K49" i="60" s="1"/>
  <c r="L49" i="60" s="1"/>
  <c r="M49" i="60" s="1"/>
  <c r="N49" i="60" s="1"/>
  <c r="O49" i="60" s="1"/>
  <c r="P49" i="60" s="1"/>
  <c r="Q49" i="60" s="1"/>
  <c r="R49" i="60" s="1"/>
  <c r="S49" i="60" s="1"/>
  <c r="T49" i="60" s="1"/>
  <c r="U49" i="60" s="1"/>
  <c r="V49" i="60" s="1"/>
  <c r="W49" i="60" s="1"/>
  <c r="X49" i="60" s="1"/>
  <c r="Y49" i="60" s="1"/>
  <c r="Z49" i="60" s="1"/>
  <c r="AA49" i="60" s="1"/>
  <c r="AB49" i="60" s="1"/>
  <c r="AC49" i="60" s="1"/>
  <c r="AD49" i="60" s="1"/>
  <c r="AE49" i="60" s="1"/>
  <c r="AF49" i="60" s="1"/>
  <c r="AG49" i="60" s="1"/>
  <c r="AH49" i="60" s="1"/>
  <c r="AI49" i="60" s="1"/>
  <c r="AJ49" i="60" s="1"/>
  <c r="AK49" i="60" s="1"/>
  <c r="AL49" i="60" s="1"/>
  <c r="AM49" i="60" s="1"/>
  <c r="AN49" i="60" s="1"/>
  <c r="R76" i="135"/>
  <c r="R141" i="135" s="1"/>
  <c r="S110" i="57"/>
  <c r="H110" i="57"/>
  <c r="F111" i="57"/>
  <c r="J110" i="57"/>
  <c r="R110" i="57"/>
  <c r="R111" i="57"/>
  <c r="N111" i="57"/>
  <c r="W109" i="57"/>
  <c r="E109" i="57"/>
  <c r="O109" i="57"/>
  <c r="N109" i="57"/>
  <c r="R109" i="57"/>
  <c r="S109" i="57"/>
  <c r="P109" i="57"/>
  <c r="T109" i="57"/>
  <c r="F109" i="57"/>
  <c r="AC109" i="57"/>
  <c r="X109" i="57"/>
  <c r="U109" i="57"/>
  <c r="K109" i="57"/>
  <c r="V109" i="57"/>
  <c r="Y109" i="57"/>
  <c r="N110" i="57" l="1"/>
  <c r="Y110" i="57"/>
  <c r="Y111" i="57"/>
  <c r="M110" i="57"/>
  <c r="M111" i="57"/>
  <c r="U110" i="57"/>
  <c r="U111" i="57"/>
  <c r="C111" i="57"/>
  <c r="K110" i="57"/>
  <c r="K111" i="57"/>
  <c r="AC111" i="57"/>
  <c r="AC110" i="57"/>
  <c r="V110" i="57"/>
  <c r="V111" i="57"/>
  <c r="X110" i="57"/>
  <c r="X111" i="57"/>
  <c r="AB110" i="57"/>
  <c r="AB111" i="57"/>
  <c r="Q111" i="57"/>
  <c r="Q110" i="57"/>
  <c r="G111" i="57"/>
  <c r="G110" i="57"/>
  <c r="W110" i="57"/>
  <c r="W111" i="57"/>
  <c r="O111" i="57"/>
  <c r="O110" i="57"/>
  <c r="L110" i="57"/>
  <c r="AE110" i="57"/>
  <c r="AE111" i="57"/>
  <c r="Z110" i="57"/>
  <c r="Z111" i="57"/>
  <c r="AD111" i="57"/>
  <c r="AD110" i="57"/>
  <c r="P110" i="57"/>
  <c r="P111" i="57"/>
  <c r="I110" i="57"/>
  <c r="I111" i="57"/>
  <c r="H111" i="57"/>
  <c r="AA111" i="57"/>
  <c r="E110" i="57"/>
  <c r="E111" i="57"/>
  <c r="T111" i="57"/>
  <c r="D111" i="57"/>
  <c r="D110" i="57"/>
  <c r="L109" i="57" l="1"/>
  <c r="M109" i="57"/>
  <c r="G109" i="57"/>
  <c r="J109" i="57"/>
  <c r="AA109" i="57"/>
  <c r="AB109" i="57"/>
  <c r="T110" i="57"/>
  <c r="S111" i="57"/>
  <c r="C110" i="57"/>
  <c r="J111" i="57"/>
  <c r="AA110" i="57"/>
  <c r="L111" i="57"/>
  <c r="F110" i="57"/>
  <c r="I109" i="57"/>
  <c r="D109" i="57"/>
  <c r="AE109" i="57"/>
  <c r="Q109" i="57"/>
  <c r="AD109" i="57"/>
  <c r="Z109" i="57"/>
  <c r="H109" i="57"/>
  <c r="I15" i="134" l="1" a="1"/>
  <c r="I15" i="134" s="1"/>
  <c r="I16" i="134" a="1"/>
  <c r="I16" i="134" s="1"/>
  <c r="E120" i="135" s="1"/>
  <c r="AJ3" i="134" a="1"/>
  <c r="AJ3" i="134" s="1"/>
  <c r="AD3" i="134" a="1"/>
  <c r="AD3" i="134" s="1"/>
  <c r="H11" i="134" a="1"/>
  <c r="H11" i="134" s="1"/>
  <c r="Y11" i="134" a="1"/>
  <c r="Y11" i="134" s="1"/>
  <c r="AK13" i="134" a="1"/>
  <c r="AK13" i="134" s="1"/>
  <c r="AD10" i="134" a="1"/>
  <c r="AD10" i="134" s="1"/>
  <c r="Y9" i="134" a="1"/>
  <c r="Y9" i="134" s="1"/>
  <c r="X16" i="134" a="1"/>
  <c r="X16" i="134" s="1"/>
  <c r="L24" i="134" a="1"/>
  <c r="L24" i="134" s="1"/>
  <c r="N14" i="134" a="1"/>
  <c r="N14" i="134" s="1"/>
  <c r="Z23" i="134" a="1"/>
  <c r="Z23" i="134" s="1"/>
  <c r="W5" i="134" a="1"/>
  <c r="W5" i="134" s="1"/>
  <c r="AA6" i="134" a="1"/>
  <c r="AA6" i="134" s="1"/>
  <c r="AH5" i="134" a="1"/>
  <c r="AH5" i="134" s="1"/>
  <c r="F21" i="134" a="1"/>
  <c r="F21" i="134" s="1"/>
  <c r="W18" i="134" a="1"/>
  <c r="W18" i="134" s="1"/>
  <c r="Y12" i="134" a="1"/>
  <c r="Y12" i="134" s="1"/>
  <c r="X19" i="134" a="1"/>
  <c r="X19" i="134" s="1"/>
  <c r="AB7" i="134" a="1"/>
  <c r="AB7" i="134" s="1"/>
  <c r="L25" i="134" a="1"/>
  <c r="L25" i="134" s="1"/>
  <c r="AD15" i="134" a="1"/>
  <c r="AD15" i="134" s="1"/>
  <c r="AI9" i="134" a="1"/>
  <c r="AI9" i="134" s="1"/>
  <c r="AL22" i="134" a="1"/>
  <c r="AL22" i="134" s="1"/>
  <c r="AL17" i="134" a="1"/>
  <c r="AL17" i="134" s="1"/>
  <c r="U12" i="134" a="1"/>
  <c r="U12" i="134" s="1"/>
  <c r="X13" i="134" a="1"/>
  <c r="X13" i="134" s="1"/>
  <c r="Z26" i="134" a="1"/>
  <c r="Z26" i="134" s="1"/>
  <c r="V128" i="135" s="1"/>
  <c r="V160" i="135" s="1"/>
  <c r="Y25" i="134" a="1"/>
  <c r="Y25" i="134" s="1"/>
  <c r="R19" i="134" a="1"/>
  <c r="R19" i="134" s="1"/>
  <c r="Q23" i="134" a="1"/>
  <c r="Q23" i="134" s="1"/>
  <c r="P22" i="134" a="1"/>
  <c r="P22" i="134" s="1"/>
  <c r="Z7" i="134" a="1"/>
  <c r="Z7" i="134" s="1"/>
  <c r="Q24" i="134" a="1"/>
  <c r="Q24" i="134" s="1"/>
  <c r="H4" i="134" a="1"/>
  <c r="H4" i="134" s="1"/>
  <c r="D27" i="134" a="1"/>
  <c r="D27" i="134" s="1"/>
  <c r="AB22" i="134" a="1"/>
  <c r="AB22" i="134" s="1"/>
  <c r="K27" i="134" a="1"/>
  <c r="K27" i="134" s="1"/>
  <c r="S19" i="134" a="1"/>
  <c r="S19" i="134" s="1"/>
  <c r="K12" i="134" a="1"/>
  <c r="K12" i="134" s="1"/>
  <c r="AH12" i="134" a="1"/>
  <c r="AH12" i="134" s="1"/>
  <c r="AL10" i="134" a="1"/>
  <c r="AL10" i="134" s="1"/>
  <c r="AB21" i="134" a="1"/>
  <c r="AB21" i="134" s="1"/>
  <c r="AG16" i="134" a="1"/>
  <c r="AG16" i="134" s="1"/>
  <c r="G18" i="134" a="1"/>
  <c r="G18" i="134" s="1"/>
  <c r="T5" i="134" a="1"/>
  <c r="T5" i="134" s="1"/>
  <c r="AD19" i="134" a="1"/>
  <c r="AD19" i="134" s="1"/>
  <c r="AF7" i="134" a="1"/>
  <c r="AF7" i="134" s="1"/>
  <c r="S25" i="134" a="1"/>
  <c r="S25" i="134" s="1"/>
  <c r="N5" i="134" a="1"/>
  <c r="N5" i="134" s="1"/>
  <c r="T14" i="134" a="1"/>
  <c r="T14" i="134" s="1"/>
  <c r="E20" i="134" a="1"/>
  <c r="E20" i="134" s="1"/>
  <c r="M26" i="134" a="1"/>
  <c r="M26" i="134" s="1"/>
  <c r="I128" i="135" s="1"/>
  <c r="I160" i="135" s="1"/>
  <c r="L3" i="134" a="1"/>
  <c r="L3" i="134" s="1"/>
  <c r="Q18" i="134" a="1"/>
  <c r="Q18" i="134" s="1"/>
  <c r="AJ11" i="134" a="1"/>
  <c r="AJ11" i="134" s="1"/>
  <c r="I4" i="134" a="1"/>
  <c r="I4" i="134" s="1"/>
  <c r="E106" i="135" s="1"/>
  <c r="E138" i="135" s="1"/>
  <c r="K46" i="60" s="1"/>
  <c r="W15" i="134" a="1"/>
  <c r="W15" i="134" s="1"/>
  <c r="AA14" i="134" a="1"/>
  <c r="AA14" i="134" s="1"/>
  <c r="AJ23" i="134" a="1"/>
  <c r="AJ23" i="134" s="1"/>
  <c r="Y23" i="134" a="1"/>
  <c r="Y23" i="134" s="1"/>
  <c r="V13" i="134" a="1"/>
  <c r="V13" i="134" s="1"/>
  <c r="D14" i="134" a="1"/>
  <c r="D14" i="134" s="1"/>
  <c r="AC4" i="134" a="1"/>
  <c r="AC4" i="134" s="1"/>
  <c r="Y106" i="135" s="1"/>
  <c r="Y138" i="135" s="1"/>
  <c r="AI21" i="134" a="1"/>
  <c r="AI21" i="134" s="1"/>
  <c r="R21" i="134" a="1"/>
  <c r="R21" i="134" s="1"/>
  <c r="T4" i="134" a="1"/>
  <c r="T4" i="134" s="1"/>
  <c r="P106" i="135" s="1"/>
  <c r="P138" i="135" s="1"/>
  <c r="AH25" i="134" a="1"/>
  <c r="AH25" i="134" s="1"/>
  <c r="AF22" i="134" a="1"/>
  <c r="AF22" i="134" s="1"/>
  <c r="AC22" i="134" a="1"/>
  <c r="AC22" i="134" s="1"/>
  <c r="M24" i="134" a="1"/>
  <c r="M24" i="134" s="1"/>
  <c r="T11" i="134" a="1"/>
  <c r="T11" i="134" s="1"/>
  <c r="C5" i="134" a="1"/>
  <c r="C5" i="134" s="1"/>
  <c r="Z5" i="134" a="1"/>
  <c r="Z5" i="134" s="1"/>
  <c r="U20" i="134" a="1"/>
  <c r="U20" i="134" s="1"/>
  <c r="R24" i="134" a="1"/>
  <c r="R24" i="134" s="1"/>
  <c r="I19" i="134" a="1"/>
  <c r="I19" i="134" s="1"/>
  <c r="Y6" i="134" a="1"/>
  <c r="Y6" i="134" s="1"/>
  <c r="AJ19" i="134" a="1"/>
  <c r="AJ19" i="134" s="1"/>
  <c r="M14" i="134" a="1"/>
  <c r="M14" i="134" s="1"/>
  <c r="Q10" i="134" a="1"/>
  <c r="Q10" i="134" s="1"/>
  <c r="AK22" i="134" a="1"/>
  <c r="AK22" i="134" s="1"/>
  <c r="AG23" i="134" a="1"/>
  <c r="AG23" i="134" s="1"/>
  <c r="M7" i="134" a="1"/>
  <c r="M7" i="134" s="1"/>
  <c r="M16" i="134" a="1"/>
  <c r="M16" i="134" s="1"/>
  <c r="R15" i="134" a="1"/>
  <c r="R15" i="134" s="1"/>
  <c r="U14" i="134" a="1"/>
  <c r="U14" i="134" s="1"/>
  <c r="AG21" i="134" a="1"/>
  <c r="AG21" i="134" s="1"/>
  <c r="AE10" i="134" a="1"/>
  <c r="AE10" i="134" s="1"/>
  <c r="AI18" i="134" a="1"/>
  <c r="AI18" i="134" s="1"/>
  <c r="H25" i="134" a="1"/>
  <c r="H25" i="134" s="1"/>
  <c r="I18" i="134" a="1"/>
  <c r="I18" i="134" s="1"/>
  <c r="C27" i="134" a="1"/>
  <c r="C27" i="134" s="1"/>
  <c r="Q7" i="134" a="1"/>
  <c r="Q7" i="134" s="1"/>
  <c r="J27" i="134" a="1"/>
  <c r="J27" i="134" s="1"/>
  <c r="H26" i="134" a="1"/>
  <c r="H26" i="134" s="1"/>
  <c r="V25" i="134" a="1"/>
  <c r="V25" i="134" s="1"/>
  <c r="I17" i="134" a="1"/>
  <c r="I17" i="134" s="1"/>
  <c r="E122" i="135" s="1"/>
  <c r="E154" i="135" s="1"/>
  <c r="K62" i="60" s="1"/>
  <c r="L62" i="60" s="1"/>
  <c r="M62" i="60" s="1"/>
  <c r="N62" i="60" s="1"/>
  <c r="O62" i="60" s="1"/>
  <c r="P62" i="60" s="1"/>
  <c r="Q62" i="60" s="1"/>
  <c r="R62" i="60" s="1"/>
  <c r="S62" i="60" s="1"/>
  <c r="T62" i="60" s="1"/>
  <c r="U62" i="60" s="1"/>
  <c r="V62" i="60" s="1"/>
  <c r="W62" i="60" s="1"/>
  <c r="X62" i="60" s="1"/>
  <c r="Y62" i="60" s="1"/>
  <c r="Z62" i="60" s="1"/>
  <c r="AA62" i="60" s="1"/>
  <c r="AB62" i="60" s="1"/>
  <c r="AC62" i="60" s="1"/>
  <c r="AD62" i="60" s="1"/>
  <c r="AE62" i="60" s="1"/>
  <c r="AF62" i="60" s="1"/>
  <c r="AG62" i="60" s="1"/>
  <c r="AH62" i="60" s="1"/>
  <c r="AI62" i="60" s="1"/>
  <c r="AJ62" i="60" s="1"/>
  <c r="AK62" i="60" s="1"/>
  <c r="AL62" i="60" s="1"/>
  <c r="AM62" i="60" s="1"/>
  <c r="AN62" i="60" s="1"/>
  <c r="Z4" i="134" a="1"/>
  <c r="Z4" i="134" s="1"/>
  <c r="V106" i="135" s="1"/>
  <c r="V138" i="135" s="1"/>
  <c r="AJ4" i="134" a="1"/>
  <c r="AJ4" i="134" s="1"/>
  <c r="AF106" i="135" s="1"/>
  <c r="AF138" i="135" s="1"/>
  <c r="AK15" i="134" a="1"/>
  <c r="AK15" i="134" s="1"/>
  <c r="C25" i="134" a="1"/>
  <c r="C25" i="134" s="1"/>
  <c r="AJ18" i="134" a="1"/>
  <c r="AJ18" i="134" s="1"/>
  <c r="F3" i="134" a="1"/>
  <c r="F3" i="134" s="1"/>
  <c r="S22" i="134" a="1"/>
  <c r="S22" i="134" s="1"/>
  <c r="F12" i="134" a="1"/>
  <c r="F12" i="134" s="1"/>
  <c r="F4" i="134" a="1"/>
  <c r="F4" i="134" s="1"/>
  <c r="AL4" i="134" a="1"/>
  <c r="AL4" i="134" s="1"/>
  <c r="AH106" i="135" s="1"/>
  <c r="AH138" i="135" s="1"/>
  <c r="AE14" i="134" a="1"/>
  <c r="AE14" i="134" s="1"/>
  <c r="AH15" i="134" a="1"/>
  <c r="AH15" i="134" s="1"/>
  <c r="S11" i="134" a="1"/>
  <c r="S11" i="134" s="1"/>
  <c r="H3" i="134" a="1"/>
  <c r="H3" i="134" s="1"/>
  <c r="P25" i="134" a="1"/>
  <c r="P25" i="134" s="1"/>
  <c r="U13" i="134" a="1"/>
  <c r="U13" i="134" s="1"/>
  <c r="AI13" i="134" a="1"/>
  <c r="AI13" i="134" s="1"/>
  <c r="AC12" i="134" a="1"/>
  <c r="AC12" i="134" s="1"/>
  <c r="AH17" i="134" a="1"/>
  <c r="AH17" i="134" s="1"/>
  <c r="AA17" i="134" a="1"/>
  <c r="AA17" i="134" s="1"/>
  <c r="AI20" i="134" a="1"/>
  <c r="AI20" i="134" s="1"/>
  <c r="AG5" i="134" a="1"/>
  <c r="AG5" i="134" s="1"/>
  <c r="V3" i="134" a="1"/>
  <c r="V3" i="134" s="1"/>
  <c r="AF16" i="134" a="1"/>
  <c r="AF16" i="134" s="1"/>
  <c r="S27" i="134" a="1"/>
  <c r="S27" i="134" s="1"/>
  <c r="V16" i="134" a="1"/>
  <c r="V16" i="134" s="1"/>
  <c r="U5" i="134" a="1"/>
  <c r="U5" i="134" s="1"/>
  <c r="M3" i="134" a="1"/>
  <c r="M3" i="134" s="1"/>
  <c r="AL16" i="134" a="1"/>
  <c r="AL16" i="134" s="1"/>
  <c r="L21" i="134" a="1"/>
  <c r="L21" i="134" s="1"/>
  <c r="AK26" i="134" a="1"/>
  <c r="AK26" i="134" s="1"/>
  <c r="AG128" i="135" s="1"/>
  <c r="AG160" i="135" s="1"/>
  <c r="AC15" i="134" a="1"/>
  <c r="AC15" i="134" s="1"/>
  <c r="V20" i="134" a="1"/>
  <c r="V20" i="134" s="1"/>
  <c r="K26" i="134" a="1"/>
  <c r="K26" i="134" s="1"/>
  <c r="G128" i="135" s="1"/>
  <c r="G160" i="135" s="1"/>
  <c r="R10" i="134" a="1"/>
  <c r="R10" i="134" s="1"/>
  <c r="Z8" i="134" a="1"/>
  <c r="Z8" i="134" s="1"/>
  <c r="AH6" i="134" a="1"/>
  <c r="AH6" i="134" s="1"/>
  <c r="I3" i="134" a="1"/>
  <c r="I3" i="134" s="1"/>
  <c r="E103" i="135" s="1"/>
  <c r="E135" i="135" s="1"/>
  <c r="K43" i="60" s="1"/>
  <c r="L43" i="60" s="1"/>
  <c r="M43" i="60" s="1"/>
  <c r="N43" i="60" s="1"/>
  <c r="O43" i="60" s="1"/>
  <c r="P43" i="60" s="1"/>
  <c r="Q43" i="60" s="1"/>
  <c r="R43" i="60" s="1"/>
  <c r="S43" i="60" s="1"/>
  <c r="T43" i="60" s="1"/>
  <c r="U43" i="60" s="1"/>
  <c r="V43" i="60" s="1"/>
  <c r="W43" i="60" s="1"/>
  <c r="X43" i="60" s="1"/>
  <c r="Y43" i="60" s="1"/>
  <c r="Z43" i="60" s="1"/>
  <c r="AA43" i="60" s="1"/>
  <c r="AB43" i="60" s="1"/>
  <c r="AC43" i="60" s="1"/>
  <c r="AD43" i="60" s="1"/>
  <c r="AE43" i="60" s="1"/>
  <c r="AF43" i="60" s="1"/>
  <c r="AG43" i="60" s="1"/>
  <c r="AH43" i="60" s="1"/>
  <c r="AI43" i="60" s="1"/>
  <c r="AJ43" i="60" s="1"/>
  <c r="AK43" i="60" s="1"/>
  <c r="AL43" i="60" s="1"/>
  <c r="AM43" i="60" s="1"/>
  <c r="AN43" i="60" s="1"/>
  <c r="Q14" i="134" a="1"/>
  <c r="Q14" i="134" s="1"/>
  <c r="X17" i="134" a="1"/>
  <c r="X17" i="134" s="1"/>
  <c r="J25" i="134" a="1"/>
  <c r="J25" i="134" s="1"/>
  <c r="AD12" i="134" a="1"/>
  <c r="AD12" i="134" s="1"/>
  <c r="M25" i="134" a="1"/>
  <c r="M25" i="134" s="1"/>
  <c r="W23" i="134" a="1"/>
  <c r="W23" i="134" s="1"/>
  <c r="L11" i="134" a="1"/>
  <c r="L11" i="134" s="1"/>
  <c r="AK17" i="134" a="1"/>
  <c r="AK17" i="134" s="1"/>
  <c r="H14" i="134" a="1"/>
  <c r="H14" i="134" s="1"/>
  <c r="AA24" i="134" a="1"/>
  <c r="AA24" i="134" s="1"/>
  <c r="AI26" i="134" a="1"/>
  <c r="AI26" i="134" s="1"/>
  <c r="AE128" i="135" s="1"/>
  <c r="AE160" i="135" s="1"/>
  <c r="AG9" i="134" a="1"/>
  <c r="AG9" i="134" s="1"/>
  <c r="AF24" i="134" a="1"/>
  <c r="AF24" i="134" s="1"/>
  <c r="AF11" i="134" a="1"/>
  <c r="AF11" i="134" s="1"/>
  <c r="AB20" i="134" a="1"/>
  <c r="AB20" i="134" s="1"/>
  <c r="AB3" i="134" a="1"/>
  <c r="AB3" i="134" s="1"/>
  <c r="AJ24" i="134" a="1"/>
  <c r="AJ24" i="134" s="1"/>
  <c r="AA25" i="134" a="1"/>
  <c r="AA25" i="134" s="1"/>
  <c r="AA4" i="134" a="1"/>
  <c r="AA4" i="134" s="1"/>
  <c r="W106" i="135" s="1"/>
  <c r="W138" i="135" s="1"/>
  <c r="U9" i="134" a="1"/>
  <c r="U9" i="134" s="1"/>
  <c r="AI10" i="134" a="1"/>
  <c r="AI10" i="134" s="1"/>
  <c r="AF10" i="134" a="1"/>
  <c r="AF10" i="134" s="1"/>
  <c r="AJ14" i="134" a="1"/>
  <c r="AJ14" i="134" s="1"/>
  <c r="G10" i="134" a="1"/>
  <c r="G10" i="134" s="1"/>
  <c r="AL21" i="134" a="1"/>
  <c r="AL21" i="134" s="1"/>
  <c r="C3" i="134" a="1"/>
  <c r="C3" i="134" s="1"/>
  <c r="AJ6" i="134" a="1"/>
  <c r="AJ6" i="134" s="1"/>
  <c r="Q17" i="134" a="1"/>
  <c r="Q17" i="134" s="1"/>
  <c r="E7" i="134" a="1"/>
  <c r="E7" i="134" s="1"/>
  <c r="M18" i="134" a="1"/>
  <c r="M18" i="134" s="1"/>
  <c r="AH23" i="134" a="1"/>
  <c r="AH23" i="134" s="1"/>
  <c r="AC10" i="134" a="1"/>
  <c r="AC10" i="134" s="1"/>
  <c r="R7" i="134" a="1"/>
  <c r="R7" i="134" s="1"/>
  <c r="AI24" i="134" a="1"/>
  <c r="AI24" i="134" s="1"/>
  <c r="J14" i="134" a="1"/>
  <c r="J14" i="134" s="1"/>
  <c r="N8" i="134" a="1"/>
  <c r="N8" i="134" s="1"/>
  <c r="AK10" i="134" a="1"/>
  <c r="AK10" i="134" s="1"/>
  <c r="N18" i="134" a="1"/>
  <c r="N18" i="134" s="1"/>
  <c r="AL15" i="134" a="1"/>
  <c r="AL15" i="134" s="1"/>
  <c r="C10" i="134" a="1"/>
  <c r="C10" i="134" s="1"/>
  <c r="AG10" i="134" a="1"/>
  <c r="AG10" i="134" s="1"/>
  <c r="G14" i="134" a="1"/>
  <c r="G14" i="134" s="1"/>
  <c r="I21" i="134" a="1"/>
  <c r="I21" i="134" s="1"/>
  <c r="D16" i="134" a="1"/>
  <c r="D16" i="134" s="1"/>
  <c r="AF15" i="134" a="1"/>
  <c r="AF15" i="134" s="1"/>
  <c r="D11" i="134" a="1"/>
  <c r="D11" i="134" s="1"/>
  <c r="AF13" i="134" a="1"/>
  <c r="AF13" i="134" s="1"/>
  <c r="D22" i="134" a="1"/>
  <c r="D22" i="134" s="1"/>
  <c r="F23" i="134" a="1"/>
  <c r="F23" i="134" s="1"/>
  <c r="AC24" i="134" a="1"/>
  <c r="AC24" i="134" s="1"/>
  <c r="AA7" i="134" a="1"/>
  <c r="AA7" i="134" s="1"/>
  <c r="W20" i="134" a="1"/>
  <c r="W20" i="134" s="1"/>
  <c r="M4" i="134" a="1"/>
  <c r="M4" i="134" s="1"/>
  <c r="I106" i="135" s="1"/>
  <c r="I138" i="135" s="1"/>
  <c r="R9" i="134" a="1"/>
  <c r="R9" i="134" s="1"/>
  <c r="Q13" i="134" a="1"/>
  <c r="Q13" i="134" s="1"/>
  <c r="AG20" i="134" a="1"/>
  <c r="AG20" i="134" s="1"/>
  <c r="D25" i="134" a="1"/>
  <c r="D25" i="134" s="1"/>
  <c r="U17" i="134" a="1"/>
  <c r="U17" i="134" s="1"/>
  <c r="AD6" i="134" a="1"/>
  <c r="AD6" i="134" s="1"/>
  <c r="Y22" i="134" a="1"/>
  <c r="Y22" i="134" s="1"/>
  <c r="I13" i="134" a="1"/>
  <c r="I13" i="134" s="1"/>
  <c r="N24" i="134" a="1"/>
  <c r="N24" i="134" s="1"/>
  <c r="Q25" i="134" a="1"/>
  <c r="Q25" i="134" s="1"/>
  <c r="G17" i="134" a="1"/>
  <c r="G17" i="134" s="1"/>
  <c r="AG24" i="134" a="1"/>
  <c r="AG24" i="134" s="1"/>
  <c r="AK16" i="134" a="1"/>
  <c r="AK16" i="134" s="1"/>
  <c r="Q9" i="134" a="1"/>
  <c r="Q9" i="134" s="1"/>
  <c r="AK7" i="134" a="1"/>
  <c r="AK7" i="134" s="1"/>
  <c r="AC16" i="134" a="1"/>
  <c r="AC16" i="134" s="1"/>
  <c r="AH20" i="134" a="1"/>
  <c r="AH20" i="134" s="1"/>
  <c r="N20" i="134" a="1"/>
  <c r="N20" i="134" s="1"/>
  <c r="O20" i="134" a="1"/>
  <c r="O20" i="134" s="1"/>
  <c r="Z6" i="134" a="1"/>
  <c r="Z6" i="134" s="1"/>
  <c r="U23" i="134" a="1"/>
  <c r="U23" i="134" s="1"/>
  <c r="Q12" i="134" a="1"/>
  <c r="Q12" i="134" s="1"/>
  <c r="G25" i="134" a="1"/>
  <c r="G25" i="134" s="1"/>
  <c r="I6" i="134" a="1"/>
  <c r="I6" i="134" s="1"/>
  <c r="F14" i="134" a="1"/>
  <c r="F14" i="134" s="1"/>
  <c r="G27" i="134" a="1"/>
  <c r="G27" i="134" s="1"/>
  <c r="AH8" i="134" a="1"/>
  <c r="AH8" i="134" s="1"/>
  <c r="E19" i="134" a="1"/>
  <c r="E19" i="134" s="1"/>
  <c r="R20" i="134" a="1"/>
  <c r="R20" i="134" s="1"/>
  <c r="AL25" i="134" a="1"/>
  <c r="AL25" i="134" s="1"/>
  <c r="S9" i="134" a="1"/>
  <c r="S9" i="134" s="1"/>
  <c r="AH27" i="134" a="1"/>
  <c r="AH27" i="134" s="1"/>
  <c r="Y26" i="134" a="1"/>
  <c r="Y26" i="134" s="1"/>
  <c r="U128" i="135" s="1"/>
  <c r="U160" i="135" s="1"/>
  <c r="AL12" i="134" a="1"/>
  <c r="AL12" i="134" s="1"/>
  <c r="T27" i="134" a="1"/>
  <c r="T27" i="134" s="1"/>
  <c r="M20" i="134" a="1"/>
  <c r="M20" i="134" s="1"/>
  <c r="L10" i="134" a="1"/>
  <c r="L10" i="134" s="1"/>
  <c r="U8" i="134" a="1"/>
  <c r="U8" i="134" s="1"/>
  <c r="AF23" i="134" a="1"/>
  <c r="AF23" i="134" s="1"/>
  <c r="J4" i="134" a="1"/>
  <c r="J4" i="134" s="1"/>
  <c r="F106" i="135" s="1"/>
  <c r="F138" i="135" s="1"/>
  <c r="R11" i="134" a="1"/>
  <c r="R11" i="134" s="1"/>
  <c r="J15" i="134" a="1"/>
  <c r="J15" i="134" s="1"/>
  <c r="AK24" i="134" a="1"/>
  <c r="AK24" i="134" s="1"/>
  <c r="X23" i="134" a="1"/>
  <c r="X23" i="134" s="1"/>
  <c r="AH3" i="134" a="1"/>
  <c r="AH3" i="134" s="1"/>
  <c r="O5" i="134" a="1"/>
  <c r="O5" i="134" s="1"/>
  <c r="K15" i="134" a="1"/>
  <c r="K15" i="134" s="1"/>
  <c r="X6" i="134" a="1"/>
  <c r="X6" i="134" s="1"/>
  <c r="Q26" i="134" a="1"/>
  <c r="Q26" i="134" s="1"/>
  <c r="M128" i="135" s="1"/>
  <c r="M160" i="135" s="1"/>
  <c r="P3" i="134" a="1"/>
  <c r="P3" i="134" s="1"/>
  <c r="Q6" i="134" a="1"/>
  <c r="Q6" i="134" s="1"/>
  <c r="AE4" i="134" a="1"/>
  <c r="AE4" i="134" s="1"/>
  <c r="AA106" i="135" s="1"/>
  <c r="AA138" i="135" s="1"/>
  <c r="H7" i="134" a="1"/>
  <c r="H7" i="134" s="1"/>
  <c r="AJ27" i="134" a="1"/>
  <c r="AJ27" i="134" s="1"/>
  <c r="AG3" i="134" a="1"/>
  <c r="AG3" i="134" s="1"/>
  <c r="S16" i="134" a="1"/>
  <c r="S16" i="134" s="1"/>
  <c r="T22" i="134" a="1"/>
  <c r="T22" i="134" s="1"/>
  <c r="J20" i="134" a="1"/>
  <c r="J20" i="134" s="1"/>
  <c r="K18" i="134" a="1"/>
  <c r="K18" i="134" s="1"/>
  <c r="P13" i="134" a="1"/>
  <c r="P13" i="134" s="1"/>
  <c r="Q4" i="134" a="1"/>
  <c r="Q4" i="134" s="1"/>
  <c r="M106" i="135" s="1"/>
  <c r="M138" i="135" s="1"/>
  <c r="P4" i="134" a="1"/>
  <c r="P4" i="134" s="1"/>
  <c r="L106" i="135" s="1"/>
  <c r="L138" i="135" s="1"/>
  <c r="S14" i="134" a="1"/>
  <c r="S14" i="134" s="1"/>
  <c r="AL26" i="134" a="1"/>
  <c r="AL26" i="134" s="1"/>
  <c r="AH128" i="135" s="1"/>
  <c r="AH160" i="135" s="1"/>
  <c r="G7" i="134" a="1"/>
  <c r="G7" i="134" s="1"/>
  <c r="AH24" i="134" a="1"/>
  <c r="AH24" i="134" s="1"/>
  <c r="N19" i="134" a="1"/>
  <c r="N19" i="134" s="1"/>
  <c r="K20" i="134" a="1"/>
  <c r="K20" i="134" s="1"/>
  <c r="K22" i="134" a="1"/>
  <c r="K22" i="134" s="1"/>
  <c r="R18" i="134" a="1"/>
  <c r="R18" i="134" s="1"/>
  <c r="H8" i="134" a="1"/>
  <c r="H8" i="134" s="1"/>
  <c r="AK4" i="134" a="1"/>
  <c r="AK4" i="134" s="1"/>
  <c r="AG106" i="135" s="1"/>
  <c r="AG138" i="135" s="1"/>
  <c r="I11" i="134" a="1"/>
  <c r="I11" i="134" s="1"/>
  <c r="E111" i="135" s="1"/>
  <c r="E143" i="135" s="1"/>
  <c r="K51" i="60" s="1"/>
  <c r="L51" i="60" s="1"/>
  <c r="M51" i="60" s="1"/>
  <c r="N51" i="60" s="1"/>
  <c r="O51" i="60" s="1"/>
  <c r="P51" i="60" s="1"/>
  <c r="Q51" i="60" s="1"/>
  <c r="R51" i="60" s="1"/>
  <c r="S51" i="60" s="1"/>
  <c r="T51" i="60" s="1"/>
  <c r="U51" i="60" s="1"/>
  <c r="V51" i="60" s="1"/>
  <c r="W51" i="60" s="1"/>
  <c r="X51" i="60" s="1"/>
  <c r="Y51" i="60" s="1"/>
  <c r="Z51" i="60" s="1"/>
  <c r="AA51" i="60" s="1"/>
  <c r="AB51" i="60" s="1"/>
  <c r="AC51" i="60" s="1"/>
  <c r="AD51" i="60" s="1"/>
  <c r="AE51" i="60" s="1"/>
  <c r="AF51" i="60" s="1"/>
  <c r="AG51" i="60" s="1"/>
  <c r="AH51" i="60" s="1"/>
  <c r="AI51" i="60" s="1"/>
  <c r="AJ51" i="60" s="1"/>
  <c r="AK51" i="60" s="1"/>
  <c r="AL51" i="60" s="1"/>
  <c r="AM51" i="60" s="1"/>
  <c r="AN51" i="60" s="1"/>
  <c r="E8" i="134" a="1"/>
  <c r="E8" i="134" s="1"/>
  <c r="J6" i="134" a="1"/>
  <c r="J6" i="134" s="1"/>
  <c r="AL9" i="134" a="1"/>
  <c r="AL9" i="134" s="1"/>
  <c r="P6" i="134" a="1"/>
  <c r="P6" i="134" s="1"/>
  <c r="AB6" i="134" a="1"/>
  <c r="AB6" i="134" s="1"/>
  <c r="G20" i="134" a="1"/>
  <c r="G20" i="134" s="1"/>
  <c r="AL24" i="134" a="1"/>
  <c r="AL24" i="134" s="1"/>
  <c r="N3" i="134" a="1"/>
  <c r="N3" i="134" s="1"/>
  <c r="AE9" i="134" a="1"/>
  <c r="AE9" i="134" s="1"/>
  <c r="H15" i="134" a="1"/>
  <c r="H15" i="134" s="1"/>
  <c r="D26" i="134" a="1"/>
  <c r="D26" i="134" s="1"/>
  <c r="AA18" i="134" a="1"/>
  <c r="AA18" i="134" s="1"/>
  <c r="M5" i="134" a="1"/>
  <c r="M5" i="134" s="1"/>
  <c r="AK14" i="134" a="1"/>
  <c r="AK14" i="134" s="1"/>
  <c r="AE6" i="134" a="1"/>
  <c r="AE6" i="134" s="1"/>
  <c r="T18" i="134" a="1"/>
  <c r="T18" i="134" s="1"/>
  <c r="K9" i="134" a="1"/>
  <c r="K9" i="134" s="1"/>
  <c r="G15" i="134" a="1"/>
  <c r="G15" i="134" s="1"/>
  <c r="Q27" i="134" a="1"/>
  <c r="Q27" i="134" s="1"/>
  <c r="AL27" i="134" a="1"/>
  <c r="AL27" i="134" s="1"/>
  <c r="Y17" i="134" a="1"/>
  <c r="Y17" i="134" s="1"/>
  <c r="Z20" i="134" a="1"/>
  <c r="Z20" i="134" s="1"/>
  <c r="V19" i="134" a="1"/>
  <c r="V19" i="134" s="1"/>
  <c r="K21" i="134" a="1"/>
  <c r="K21" i="134" s="1"/>
  <c r="E14" i="134" a="1"/>
  <c r="E14" i="134" s="1"/>
  <c r="J26" i="134" a="1"/>
  <c r="J26" i="134" s="1"/>
  <c r="F128" i="135" s="1"/>
  <c r="F160" i="135" s="1"/>
  <c r="T17" i="134" a="1"/>
  <c r="T17" i="134" s="1"/>
  <c r="AD8" i="134" a="1"/>
  <c r="AD8" i="134" s="1"/>
  <c r="R22" i="134" a="1"/>
  <c r="R22" i="134" s="1"/>
  <c r="R6" i="134" a="1"/>
  <c r="R6" i="134" s="1"/>
  <c r="AB19" i="134" a="1"/>
  <c r="AB19" i="134" s="1"/>
  <c r="D6" i="134" a="1"/>
  <c r="D6" i="134" s="1"/>
  <c r="Y8" i="134" a="1"/>
  <c r="Y8" i="134" s="1"/>
  <c r="O4" i="134" a="1"/>
  <c r="O4" i="134" s="1"/>
  <c r="K106" i="135" s="1"/>
  <c r="K138" i="135" s="1"/>
  <c r="E16" i="134" a="1"/>
  <c r="E16" i="134" s="1"/>
  <c r="AL13" i="134" a="1"/>
  <c r="AL13" i="134" s="1"/>
  <c r="C9" i="134" a="1"/>
  <c r="C9" i="134" s="1"/>
  <c r="Y15" i="134" a="1"/>
  <c r="Y15" i="134" s="1"/>
  <c r="AI17" i="134" a="1"/>
  <c r="AI17" i="134" s="1"/>
  <c r="AB5" i="134" a="1"/>
  <c r="AB5" i="134" s="1"/>
  <c r="Y14" i="134" a="1"/>
  <c r="Y14" i="134" s="1"/>
  <c r="E11" i="134" a="1"/>
  <c r="E11" i="134" s="1"/>
  <c r="AI14" i="134" a="1"/>
  <c r="AI14" i="134" s="1"/>
  <c r="AD25" i="134" a="1"/>
  <c r="AD25" i="134" s="1"/>
  <c r="C12" i="134" a="1"/>
  <c r="C12" i="134" s="1"/>
  <c r="AD5" i="134" a="1"/>
  <c r="AD5" i="134" s="1"/>
  <c r="AJ21" i="134" a="1"/>
  <c r="AJ21" i="134" s="1"/>
  <c r="O6" i="134" a="1"/>
  <c r="O6" i="134" s="1"/>
  <c r="S7" i="134" a="1"/>
  <c r="S7" i="134" s="1"/>
  <c r="AE8" i="134" a="1"/>
  <c r="AE8" i="134" s="1"/>
  <c r="C23" i="134" a="1"/>
  <c r="C23" i="134" s="1"/>
  <c r="AL6" i="134" a="1"/>
  <c r="AL6" i="134" s="1"/>
  <c r="AJ13" i="134" a="1"/>
  <c r="AJ13" i="134" s="1"/>
  <c r="AI11" i="134" a="1"/>
  <c r="AI11" i="134" s="1"/>
  <c r="Z22" i="134" a="1"/>
  <c r="Z22" i="134" s="1"/>
  <c r="E152" i="135"/>
  <c r="K60" i="60" s="1"/>
  <c r="AB4" i="134" a="1"/>
  <c r="AB4" i="134" s="1"/>
  <c r="X106" i="135" s="1"/>
  <c r="X138" i="135" s="1"/>
  <c r="T23" i="134" a="1"/>
  <c r="T23" i="134" s="1"/>
  <c r="AA27" i="134" a="1"/>
  <c r="AA27" i="134" s="1"/>
  <c r="G12" i="134" a="1"/>
  <c r="G12" i="134" s="1"/>
  <c r="H20" i="134" a="1"/>
  <c r="H20" i="134" s="1"/>
  <c r="G3" i="134" a="1"/>
  <c r="G3" i="134" s="1"/>
  <c r="S26" i="134" a="1"/>
  <c r="S26" i="134" s="1"/>
  <c r="O128" i="135" s="1"/>
  <c r="O160" i="135" s="1"/>
  <c r="E18" i="134" a="1"/>
  <c r="E18" i="134" s="1"/>
  <c r="G4" i="134" a="1"/>
  <c r="G4" i="134" s="1"/>
  <c r="M9" i="134" a="1"/>
  <c r="M9" i="134" s="1"/>
  <c r="AE5" i="134" a="1"/>
  <c r="AE5" i="134" s="1"/>
  <c r="AJ16" i="134" a="1"/>
  <c r="AJ16" i="134" s="1"/>
  <c r="M15" i="134" a="1"/>
  <c r="M15" i="134" s="1"/>
  <c r="O8" i="134" a="1"/>
  <c r="O8" i="134" s="1"/>
  <c r="C7" i="134" a="1"/>
  <c r="C7" i="134" s="1"/>
  <c r="N27" i="134" a="1"/>
  <c r="N27" i="134" s="1"/>
  <c r="AF9" i="134" a="1"/>
  <c r="AF9" i="134" s="1"/>
  <c r="AB16" i="134" a="1"/>
  <c r="AB16" i="134" s="1"/>
  <c r="AC11" i="134" a="1"/>
  <c r="AC11" i="134" s="1"/>
  <c r="J12" i="134" a="1"/>
  <c r="J12" i="134" s="1"/>
  <c r="N9" i="134" a="1"/>
  <c r="N9" i="134" s="1"/>
  <c r="G26" i="134" a="1"/>
  <c r="G26" i="134" s="1"/>
  <c r="Y7" i="134" a="1"/>
  <c r="Y7" i="134" s="1"/>
  <c r="AD27" i="134" a="1"/>
  <c r="AD27" i="134" s="1"/>
  <c r="O23" i="134" a="1"/>
  <c r="O23" i="134" s="1"/>
  <c r="C8" i="134" a="1"/>
  <c r="C8" i="134" s="1"/>
  <c r="X27" i="134" a="1"/>
  <c r="X27" i="134" s="1"/>
  <c r="AC19" i="134" a="1"/>
  <c r="AC19" i="134" s="1"/>
  <c r="I5" i="134" a="1"/>
  <c r="I5" i="134" s="1"/>
  <c r="E108" i="135" s="1"/>
  <c r="E140" i="135" s="1"/>
  <c r="K48" i="60" s="1"/>
  <c r="L48" i="60" s="1"/>
  <c r="M48" i="60" s="1"/>
  <c r="N48" i="60" s="1"/>
  <c r="O48" i="60" s="1"/>
  <c r="P48" i="60" s="1"/>
  <c r="Q48" i="60" s="1"/>
  <c r="R48" i="60" s="1"/>
  <c r="S48" i="60" s="1"/>
  <c r="T48" i="60" s="1"/>
  <c r="U48" i="60" s="1"/>
  <c r="V48" i="60" s="1"/>
  <c r="W48" i="60" s="1"/>
  <c r="X48" i="60" s="1"/>
  <c r="Y48" i="60" s="1"/>
  <c r="Z48" i="60" s="1"/>
  <c r="AA48" i="60" s="1"/>
  <c r="AB48" i="60" s="1"/>
  <c r="AC48" i="60" s="1"/>
  <c r="AD48" i="60" s="1"/>
  <c r="AE48" i="60" s="1"/>
  <c r="AF48" i="60" s="1"/>
  <c r="AG48" i="60" s="1"/>
  <c r="AH48" i="60" s="1"/>
  <c r="AI48" i="60" s="1"/>
  <c r="AJ48" i="60" s="1"/>
  <c r="AK48" i="60" s="1"/>
  <c r="AL48" i="60" s="1"/>
  <c r="AM48" i="60" s="1"/>
  <c r="AN48" i="60" s="1"/>
  <c r="F8" i="134" a="1"/>
  <c r="F8" i="134" s="1"/>
  <c r="K16" i="134" a="1"/>
  <c r="K16" i="134" s="1"/>
  <c r="F24" i="134" a="1"/>
  <c r="F24" i="134" s="1"/>
  <c r="AA13" i="134" a="1"/>
  <c r="AA13" i="134" s="1"/>
  <c r="O24" i="134" a="1"/>
  <c r="O24" i="134" s="1"/>
  <c r="AD9" i="134" a="1"/>
  <c r="AD9" i="134" s="1"/>
  <c r="AC18" i="134" a="1"/>
  <c r="AC18" i="134" s="1"/>
  <c r="K19" i="134" a="1"/>
  <c r="K19" i="134" s="1"/>
  <c r="AF3" i="134" a="1"/>
  <c r="AF3" i="134" s="1"/>
  <c r="X20" i="134" a="1"/>
  <c r="X20" i="134" s="1"/>
  <c r="E4" i="134" a="1"/>
  <c r="E4" i="134" s="1"/>
  <c r="U22" i="134" a="1"/>
  <c r="U22" i="134" s="1"/>
  <c r="O26" i="134" a="1"/>
  <c r="O26" i="134" s="1"/>
  <c r="K128" i="135" s="1"/>
  <c r="K160" i="135" s="1"/>
  <c r="AE21" i="134" a="1"/>
  <c r="AE21" i="134" s="1"/>
  <c r="H18" i="134" a="1"/>
  <c r="H18" i="134" s="1"/>
  <c r="Z15" i="134" a="1"/>
  <c r="Z15" i="134" s="1"/>
  <c r="M23" i="134" a="1"/>
  <c r="M23" i="134" s="1"/>
  <c r="AA19" i="134" a="1"/>
  <c r="AA19" i="134" s="1"/>
  <c r="AL3" i="134" a="1"/>
  <c r="AL3" i="134" s="1"/>
  <c r="R25" i="134" a="1"/>
  <c r="R25" i="134" s="1"/>
  <c r="F19" i="134" a="1"/>
  <c r="F19" i="134" s="1"/>
  <c r="V8" i="134" a="1"/>
  <c r="V8" i="134" s="1"/>
  <c r="V12" i="134" a="1"/>
  <c r="V12" i="134" s="1"/>
  <c r="AL18" i="134" a="1"/>
  <c r="AL18" i="134" s="1"/>
  <c r="AL14" i="134" a="1"/>
  <c r="AL14" i="134" s="1"/>
  <c r="N16" i="134" a="1"/>
  <c r="N16" i="134" s="1"/>
  <c r="AE17" i="134" a="1"/>
  <c r="AE17" i="134" s="1"/>
  <c r="Q15" i="134" a="1"/>
  <c r="Q15" i="134" s="1"/>
  <c r="AK6" i="134" a="1"/>
  <c r="AK6" i="134" s="1"/>
  <c r="L14" i="134" a="1"/>
  <c r="L14" i="134" s="1"/>
  <c r="AI8" i="134" a="1"/>
  <c r="AI8" i="134" s="1"/>
  <c r="AE23" i="134" a="1"/>
  <c r="AE23" i="134" s="1"/>
  <c r="I20" i="134" a="1"/>
  <c r="I20" i="134" s="1"/>
  <c r="C6" i="134" a="1"/>
  <c r="C6" i="134" s="1"/>
  <c r="P11" i="134" a="1"/>
  <c r="P11" i="134" s="1"/>
  <c r="AH10" i="134" a="1"/>
  <c r="AH10" i="134" s="1"/>
  <c r="I7" i="134" a="1"/>
  <c r="I7" i="134" s="1"/>
  <c r="E125" i="135" s="1"/>
  <c r="E157" i="135" s="1"/>
  <c r="K65" i="60" s="1"/>
  <c r="L65" i="60" s="1"/>
  <c r="M65" i="60" s="1"/>
  <c r="N65" i="60" s="1"/>
  <c r="O65" i="60" s="1"/>
  <c r="P65" i="60" s="1"/>
  <c r="Q65" i="60" s="1"/>
  <c r="R65" i="60" s="1"/>
  <c r="S65" i="60" s="1"/>
  <c r="T65" i="60" s="1"/>
  <c r="U65" i="60" s="1"/>
  <c r="V65" i="60" s="1"/>
  <c r="W65" i="60" s="1"/>
  <c r="X65" i="60" s="1"/>
  <c r="Y65" i="60" s="1"/>
  <c r="Z65" i="60" s="1"/>
  <c r="AA65" i="60" s="1"/>
  <c r="AB65" i="60" s="1"/>
  <c r="AC65" i="60" s="1"/>
  <c r="AD65" i="60" s="1"/>
  <c r="AE65" i="60" s="1"/>
  <c r="AF65" i="60" s="1"/>
  <c r="AG65" i="60" s="1"/>
  <c r="AH65" i="60" s="1"/>
  <c r="AI65" i="60" s="1"/>
  <c r="AJ65" i="60" s="1"/>
  <c r="AK65" i="60" s="1"/>
  <c r="AL65" i="60" s="1"/>
  <c r="AM65" i="60" s="1"/>
  <c r="AN65" i="60" s="1"/>
  <c r="AA5" i="134" a="1"/>
  <c r="AA5" i="134" s="1"/>
  <c r="V6" i="134" a="1"/>
  <c r="V6" i="134" s="1"/>
  <c r="AB11" i="134" a="1"/>
  <c r="AB11" i="134" s="1"/>
  <c r="AD21" i="134" a="1"/>
  <c r="AD21" i="134" s="1"/>
  <c r="K8" i="134" a="1"/>
  <c r="K8" i="134" s="1"/>
  <c r="AK8" i="134" a="1"/>
  <c r="AK8" i="134" s="1"/>
  <c r="G11" i="134" a="1"/>
  <c r="G11" i="134" s="1"/>
  <c r="AD26" i="134" a="1"/>
  <c r="AD26" i="134" s="1"/>
  <c r="Z128" i="135" s="1"/>
  <c r="Z160" i="135" s="1"/>
  <c r="AG17" i="134" a="1"/>
  <c r="AG17" i="134" s="1"/>
  <c r="I9" i="134" a="1"/>
  <c r="I9" i="134" s="1"/>
  <c r="AB13" i="134" a="1"/>
  <c r="AB13" i="134" s="1"/>
  <c r="L27" i="134" a="1"/>
  <c r="L27" i="134" s="1"/>
  <c r="W9" i="134" a="1"/>
  <c r="W9" i="134" s="1"/>
  <c r="S21" i="134" a="1"/>
  <c r="S21" i="134" s="1"/>
  <c r="O14" i="134" a="1"/>
  <c r="O14" i="134" s="1"/>
  <c r="P5" i="134" a="1"/>
  <c r="P5" i="134" s="1"/>
  <c r="G5" i="134" a="1"/>
  <c r="G5" i="134" s="1"/>
  <c r="I27" i="134" a="1"/>
  <c r="I27" i="134" s="1"/>
  <c r="AL20" i="134" a="1"/>
  <c r="AL20" i="134" s="1"/>
  <c r="M10" i="134" a="1"/>
  <c r="M10" i="134" s="1"/>
  <c r="M6" i="134" a="1"/>
  <c r="M6" i="134" s="1"/>
  <c r="X24" i="134" a="1"/>
  <c r="X24" i="134" s="1"/>
  <c r="AG19" i="134" a="1"/>
  <c r="AG19" i="134" s="1"/>
  <c r="U4" i="134" a="1"/>
  <c r="U4" i="134" s="1"/>
  <c r="Q106" i="135" s="1"/>
  <c r="Q138" i="135" s="1"/>
  <c r="AI16" i="134" a="1"/>
  <c r="AI16" i="134" s="1"/>
  <c r="C11" i="134" a="1"/>
  <c r="C11" i="134" s="1"/>
  <c r="H24" i="134" a="1"/>
  <c r="H24" i="134" s="1"/>
  <c r="AE15" i="134" a="1"/>
  <c r="AE15" i="134" s="1"/>
  <c r="K23" i="134" a="1"/>
  <c r="K23" i="134" s="1"/>
  <c r="AB14" i="134" a="1"/>
  <c r="AB14" i="134" s="1"/>
  <c r="AG11" i="134" a="1"/>
  <c r="AG11" i="134" s="1"/>
  <c r="T13" i="134" a="1"/>
  <c r="T13" i="134" s="1"/>
  <c r="AH7" i="134" a="1"/>
  <c r="AH7" i="134" s="1"/>
  <c r="AC5" i="134" a="1"/>
  <c r="AC5" i="134" s="1"/>
  <c r="V26" i="134" a="1"/>
  <c r="V26" i="134" s="1"/>
  <c r="R128" i="135" s="1"/>
  <c r="R160" i="135" s="1"/>
  <c r="AE24" i="134" a="1"/>
  <c r="AE24" i="134" s="1"/>
  <c r="AD11" i="134" a="1"/>
  <c r="AD11" i="134" s="1"/>
  <c r="L9" i="134" a="1"/>
  <c r="L9" i="134" s="1"/>
  <c r="Y4" i="134" a="1"/>
  <c r="Y4" i="134" s="1"/>
  <c r="U106" i="135" s="1"/>
  <c r="U138" i="135" s="1"/>
  <c r="AI4" i="134" a="1"/>
  <c r="AI4" i="134" s="1"/>
  <c r="AE106" i="135" s="1"/>
  <c r="AE138" i="135" s="1"/>
  <c r="E25" i="134" a="1"/>
  <c r="E25" i="134" s="1"/>
  <c r="F6" i="134" a="1"/>
  <c r="F6" i="134" s="1"/>
  <c r="N26" i="134" a="1"/>
  <c r="N26" i="134" s="1"/>
  <c r="J128" i="135" s="1"/>
  <c r="J160" i="135" s="1"/>
  <c r="AG12" i="134" a="1"/>
  <c r="AG12" i="134" s="1"/>
  <c r="V11" i="134" a="1"/>
  <c r="V11" i="134" s="1"/>
  <c r="AJ9" i="134" a="1"/>
  <c r="AJ9" i="134" s="1"/>
  <c r="I23" i="134" a="1"/>
  <c r="I23" i="134" s="1"/>
  <c r="X12" i="134" a="1"/>
  <c r="X12" i="134" s="1"/>
  <c r="AI27" i="134" a="1"/>
  <c r="AI27" i="134" s="1"/>
  <c r="AF4" i="134" a="1"/>
  <c r="AF4" i="134" s="1"/>
  <c r="AB106" i="135" s="1"/>
  <c r="AB138" i="135" s="1"/>
  <c r="AC26" i="134" a="1"/>
  <c r="AC26" i="134" s="1"/>
  <c r="Y128" i="135" s="1"/>
  <c r="Y160" i="135" s="1"/>
  <c r="Q8" i="134" a="1"/>
  <c r="Q8" i="134" s="1"/>
  <c r="S18" i="134" a="1"/>
  <c r="S18" i="134" s="1"/>
  <c r="K10" i="134" a="1"/>
  <c r="K10" i="134" s="1"/>
  <c r="S17" i="134" a="1"/>
  <c r="S17" i="134" s="1"/>
  <c r="AJ26" i="134" a="1"/>
  <c r="AJ26" i="134" s="1"/>
  <c r="AF128" i="135" s="1"/>
  <c r="AF160" i="135" s="1"/>
  <c r="L20" i="134" a="1"/>
  <c r="L20" i="134" s="1"/>
  <c r="AH13" i="134" a="1"/>
  <c r="AH13" i="134" s="1"/>
  <c r="AI23" i="134" a="1"/>
  <c r="AI23" i="134" s="1"/>
  <c r="P24" i="134" a="1"/>
  <c r="P24" i="134" s="1"/>
  <c r="R3" i="134" a="1"/>
  <c r="R3" i="134" s="1"/>
  <c r="D12" i="134" a="1"/>
  <c r="D12" i="134" s="1"/>
  <c r="L15" i="134" a="1"/>
  <c r="L15" i="134" s="1"/>
  <c r="E12" i="134" a="1"/>
  <c r="E12" i="134" s="1"/>
  <c r="L22" i="134" a="1"/>
  <c r="L22" i="134" s="1"/>
  <c r="T16" i="134" a="1"/>
  <c r="T16" i="134" s="1"/>
  <c r="AG4" i="134" a="1"/>
  <c r="AG4" i="134" s="1"/>
  <c r="AC106" i="135" s="1"/>
  <c r="AC138" i="135" s="1"/>
  <c r="C15" i="134" a="1"/>
  <c r="C15" i="134" s="1"/>
  <c r="U26" i="134" a="1"/>
  <c r="U26" i="134" s="1"/>
  <c r="Q128" i="135" s="1"/>
  <c r="Q160" i="135" s="1"/>
  <c r="Q19" i="134" a="1"/>
  <c r="Q19" i="134" s="1"/>
  <c r="Y16" i="134" a="1"/>
  <c r="Y16" i="134" s="1"/>
  <c r="S13" i="134" a="1"/>
  <c r="S13" i="134" s="1"/>
  <c r="AJ12" i="134" a="1"/>
  <c r="AJ12" i="134" s="1"/>
  <c r="V24" i="134" a="1"/>
  <c r="V24" i="134" s="1"/>
  <c r="F5" i="134" a="1"/>
  <c r="F5" i="134" s="1"/>
  <c r="S15" i="134" a="1"/>
  <c r="S15" i="134" s="1"/>
  <c r="Z18" i="134" a="1"/>
  <c r="Z18" i="134" s="1"/>
  <c r="W13" i="134" a="1"/>
  <c r="W13" i="134" s="1"/>
  <c r="AB25" i="134" a="1"/>
  <c r="AB25" i="134" s="1"/>
  <c r="AL7" i="134" a="1"/>
  <c r="AL7" i="134" s="1"/>
  <c r="K7" i="134" a="1"/>
  <c r="K7" i="134" s="1"/>
  <c r="R5" i="134" a="1"/>
  <c r="R5" i="134" s="1"/>
  <c r="AC23" i="134" a="1"/>
  <c r="AC23" i="134" s="1"/>
  <c r="F27" i="134" a="1"/>
  <c r="F27" i="134" s="1"/>
  <c r="W14" i="134" a="1"/>
  <c r="W14" i="134" s="1"/>
  <c r="E22" i="134" a="1"/>
  <c r="E22" i="134" s="1"/>
  <c r="AG7" i="134" a="1"/>
  <c r="AG7" i="134" s="1"/>
  <c r="AG6" i="134" a="1"/>
  <c r="AG6" i="134" s="1"/>
  <c r="T7" i="134" a="1"/>
  <c r="T7" i="134" s="1"/>
  <c r="J11" i="134" a="1"/>
  <c r="J11" i="134" s="1"/>
  <c r="X15" i="134" a="1"/>
  <c r="X15" i="134" s="1"/>
  <c r="T10" i="134" a="1"/>
  <c r="T10" i="134" s="1"/>
  <c r="R13" i="134" a="1"/>
  <c r="R13" i="134" s="1"/>
  <c r="X4" i="134" a="1"/>
  <c r="X4" i="134" s="1"/>
  <c r="T106" i="135" s="1"/>
  <c r="T138" i="135" s="1"/>
  <c r="G23" i="134" a="1"/>
  <c r="G23" i="134" s="1"/>
  <c r="U10" i="134" a="1"/>
  <c r="U10" i="134" s="1"/>
  <c r="AK19" i="134" a="1"/>
  <c r="AK19" i="134" s="1"/>
  <c r="AI5" i="134" a="1"/>
  <c r="AI5" i="134" s="1"/>
  <c r="AK3" i="134" a="1"/>
  <c r="AK3" i="134" s="1"/>
  <c r="K17" i="134" a="1"/>
  <c r="K17" i="134" s="1"/>
  <c r="H27" i="134" a="1"/>
  <c r="H27" i="134" s="1"/>
  <c r="J16" i="134" a="1"/>
  <c r="J16" i="134" s="1"/>
  <c r="AB26" i="134" a="1"/>
  <c r="AB26" i="134" s="1"/>
  <c r="X128" i="135" s="1"/>
  <c r="X160" i="135" s="1"/>
  <c r="H9" i="134" a="1"/>
  <c r="H9" i="134" s="1"/>
  <c r="S3" i="134" a="1"/>
  <c r="S3" i="134" s="1"/>
  <c r="C20" i="134" a="1"/>
  <c r="C20" i="134" s="1"/>
  <c r="T8" i="134" a="1"/>
  <c r="T8" i="134" s="1"/>
  <c r="F9" i="134" a="1"/>
  <c r="F9" i="134" s="1"/>
  <c r="X5" i="134" a="1"/>
  <c r="X5" i="134" s="1"/>
  <c r="AJ25" i="134" a="1"/>
  <c r="AJ25" i="134" s="1"/>
  <c r="V9" i="134" a="1"/>
  <c r="V9" i="134" s="1"/>
  <c r="S23" i="134" a="1"/>
  <c r="S23" i="134" s="1"/>
  <c r="AB8" i="134" a="1"/>
  <c r="AB8" i="134" s="1"/>
  <c r="H16" i="134" a="1"/>
  <c r="H16" i="134" s="1"/>
  <c r="Y18" i="134" a="1"/>
  <c r="Y18" i="134" s="1"/>
  <c r="Y20" i="134" a="1"/>
  <c r="Y20" i="134" s="1"/>
  <c r="E26" i="134" a="1"/>
  <c r="E26" i="134" s="1"/>
  <c r="O7" i="134" a="1"/>
  <c r="O7" i="134" s="1"/>
  <c r="J13" i="134" a="1"/>
  <c r="J13" i="134" s="1"/>
  <c r="U3" i="134" a="1"/>
  <c r="U3" i="134" s="1"/>
  <c r="O19" i="134" a="1"/>
  <c r="O19" i="134" s="1"/>
  <c r="E10" i="134" a="1"/>
  <c r="E10" i="134" s="1"/>
  <c r="AH9" i="134" a="1"/>
  <c r="AH9" i="134" s="1"/>
  <c r="AF6" i="134" a="1"/>
  <c r="AF6" i="134" s="1"/>
  <c r="X10" i="134" a="1"/>
  <c r="X10" i="134" s="1"/>
  <c r="I14" i="134" a="1"/>
  <c r="I14" i="134" s="1"/>
  <c r="AE16" i="134" a="1"/>
  <c r="AE16" i="134" s="1"/>
  <c r="L5" i="134" a="1"/>
  <c r="L5" i="134" s="1"/>
  <c r="X14" i="134" a="1"/>
  <c r="X14" i="134" s="1"/>
  <c r="U25" i="134" a="1"/>
  <c r="U25" i="134" s="1"/>
  <c r="AL23" i="134" a="1"/>
  <c r="AL23" i="134" s="1"/>
  <c r="V14" i="134" a="1"/>
  <c r="V14" i="134" s="1"/>
  <c r="AD13" i="134" a="1"/>
  <c r="AD13" i="134" s="1"/>
  <c r="AI15" i="134" a="1"/>
  <c r="AI15" i="134" s="1"/>
  <c r="X11" i="134" a="1"/>
  <c r="X11" i="134" s="1"/>
  <c r="P15" i="134" a="1"/>
  <c r="P15" i="134" s="1"/>
  <c r="V21" i="134" a="1"/>
  <c r="V21" i="134" s="1"/>
  <c r="P14" i="134" a="1"/>
  <c r="P14" i="134" s="1"/>
  <c r="K4" i="134" a="1"/>
  <c r="K4" i="134" s="1"/>
  <c r="G106" i="135" s="1"/>
  <c r="G138" i="135" s="1"/>
  <c r="AC20" i="134" a="1"/>
  <c r="AC20" i="134" s="1"/>
  <c r="AC27" i="134" a="1"/>
  <c r="AC27" i="134" s="1"/>
  <c r="AA15" i="134" a="1"/>
  <c r="AA15" i="134" s="1"/>
  <c r="C4" i="134" a="1"/>
  <c r="C4" i="134" s="1"/>
  <c r="E23" i="134" a="1"/>
  <c r="E23" i="134" s="1"/>
  <c r="L6" i="134" a="1"/>
  <c r="L6" i="134" s="1"/>
  <c r="O17" i="134" a="1"/>
  <c r="O17" i="134" s="1"/>
  <c r="U27" i="134" a="1"/>
  <c r="U27" i="134" s="1"/>
  <c r="AF8" i="134" a="1"/>
  <c r="AF8" i="134" s="1"/>
  <c r="O27" i="134" a="1"/>
  <c r="O27" i="134" s="1"/>
  <c r="F20" i="134" a="1"/>
  <c r="F20" i="134" s="1"/>
  <c r="L23" i="134" a="1"/>
  <c r="L23" i="134" s="1"/>
  <c r="N25" i="134" a="1"/>
  <c r="N25" i="134" s="1"/>
  <c r="U18" i="134" a="1"/>
  <c r="U18" i="134" s="1"/>
  <c r="C13" i="134" a="1"/>
  <c r="C13" i="134" s="1"/>
  <c r="G16" i="134" a="1"/>
  <c r="G16" i="134" s="1"/>
  <c r="D9" i="134" a="1"/>
  <c r="D9" i="134" s="1"/>
  <c r="AL19" i="134" a="1"/>
  <c r="AL19" i="134" s="1"/>
  <c r="AE27" i="134" a="1"/>
  <c r="AE27" i="134" s="1"/>
  <c r="S4" i="134" a="1"/>
  <c r="S4" i="134" s="1"/>
  <c r="O106" i="135" s="1"/>
  <c r="O138" i="135" s="1"/>
  <c r="K13" i="134" a="1"/>
  <c r="K13" i="134" s="1"/>
  <c r="W10" i="134" a="1"/>
  <c r="W10" i="134" s="1"/>
  <c r="Z13" i="134" a="1"/>
  <c r="Z13" i="134" s="1"/>
  <c r="AD20" i="134" a="1"/>
  <c r="AD20" i="134" s="1"/>
  <c r="Z16" i="134" a="1"/>
  <c r="Z16" i="134" s="1"/>
  <c r="AK27" i="134" a="1"/>
  <c r="AK27" i="134" s="1"/>
  <c r="H13" i="134" a="1"/>
  <c r="H13" i="134" s="1"/>
  <c r="AJ8" i="134" a="1"/>
  <c r="AJ8" i="134" s="1"/>
  <c r="AK21" i="134" a="1"/>
  <c r="AK21" i="134" s="1"/>
  <c r="AB24" i="134" a="1"/>
  <c r="AB24" i="134" s="1"/>
  <c r="P10" i="134" a="1"/>
  <c r="P10" i="134" s="1"/>
  <c r="M27" i="134" a="1"/>
  <c r="M27" i="134" s="1"/>
  <c r="D15" i="134" a="1"/>
  <c r="D15" i="134" s="1"/>
  <c r="Y5" i="134" a="1"/>
  <c r="Y5" i="134" s="1"/>
  <c r="Z27" i="134" a="1"/>
  <c r="Z27" i="134" s="1"/>
  <c r="W7" i="134" a="1"/>
  <c r="W7" i="134" s="1"/>
  <c r="H12" i="134" a="1"/>
  <c r="H12" i="134" s="1"/>
  <c r="P18" i="134" a="1"/>
  <c r="P18" i="134" s="1"/>
  <c r="P9" i="134" a="1"/>
  <c r="P9" i="134" s="1"/>
  <c r="E21" i="134" a="1"/>
  <c r="E21" i="134" s="1"/>
  <c r="AC14" i="134" a="1"/>
  <c r="AC14" i="134" s="1"/>
  <c r="N11" i="134" a="1"/>
  <c r="N11" i="134" s="1"/>
  <c r="AB9" i="134" a="1"/>
  <c r="AB9" i="134" s="1"/>
  <c r="W8" i="134" a="1"/>
  <c r="W8" i="134" s="1"/>
  <c r="F15" i="134" a="1"/>
  <c r="F15" i="134" s="1"/>
  <c r="V7" i="134" a="1"/>
  <c r="V7" i="134" s="1"/>
  <c r="N7" i="134" a="1"/>
  <c r="N7" i="134" s="1"/>
  <c r="R4" i="134" a="1"/>
  <c r="R4" i="134" s="1"/>
  <c r="N106" i="135" s="1"/>
  <c r="N138" i="135" s="1"/>
  <c r="O16" i="134" a="1"/>
  <c r="O16" i="134" s="1"/>
  <c r="AH26" i="134" a="1"/>
  <c r="AH26" i="134" s="1"/>
  <c r="AD128" i="135" s="1"/>
  <c r="AD160" i="135" s="1"/>
  <c r="Y10" i="134" a="1"/>
  <c r="Y10" i="134" s="1"/>
  <c r="AC3" i="134" a="1"/>
  <c r="AC3" i="134" s="1"/>
  <c r="J8" i="134" a="1"/>
  <c r="J8" i="134" s="1"/>
  <c r="Z14" i="134" a="1"/>
  <c r="Z14" i="134" s="1"/>
  <c r="I22" i="134" a="1"/>
  <c r="I22" i="134" s="1"/>
  <c r="S20" i="134" a="1"/>
  <c r="S20" i="134" s="1"/>
  <c r="L7" i="134" a="1"/>
  <c r="L7" i="134" s="1"/>
  <c r="F13" i="134" a="1"/>
  <c r="F13" i="134" s="1"/>
  <c r="S24" i="134" a="1"/>
  <c r="S24" i="134" s="1"/>
  <c r="AC13" i="134" a="1"/>
  <c r="AC13" i="134" s="1"/>
  <c r="Z3" i="134" a="1"/>
  <c r="Z3" i="134" s="1"/>
  <c r="AA12" i="134" a="1"/>
  <c r="AA12" i="134" s="1"/>
  <c r="V5" i="134" a="1"/>
  <c r="V5" i="134" s="1"/>
  <c r="J17" i="134" a="1"/>
  <c r="J17" i="134" s="1"/>
  <c r="E17" i="134" a="1"/>
  <c r="E17" i="134" s="1"/>
  <c r="C26" i="134" a="1"/>
  <c r="C26" i="134" s="1"/>
  <c r="AI19" i="134" a="1"/>
  <c r="AI19" i="134" s="1"/>
  <c r="AI25" i="134" a="1"/>
  <c r="AI25" i="134" s="1"/>
  <c r="AF18" i="134" a="1"/>
  <c r="AF18" i="134" s="1"/>
  <c r="AA10" i="134" a="1"/>
  <c r="AA10" i="134" s="1"/>
  <c r="L16" i="134" a="1"/>
  <c r="L16" i="134" s="1"/>
  <c r="E27" i="134" a="1"/>
  <c r="E27" i="134" s="1"/>
  <c r="O18" i="134" a="1"/>
  <c r="O18" i="134" s="1"/>
  <c r="I10" i="134" a="1"/>
  <c r="I10" i="134" s="1"/>
  <c r="L19" i="134" a="1"/>
  <c r="L19" i="134" s="1"/>
  <c r="M12" i="134" a="1"/>
  <c r="M12" i="134" s="1"/>
  <c r="X7" i="134" a="1"/>
  <c r="X7" i="134" s="1"/>
  <c r="D23" i="134" a="1"/>
  <c r="D23" i="134" s="1"/>
  <c r="U16" i="134" a="1"/>
  <c r="U16" i="134" s="1"/>
  <c r="AI22" i="134" a="1"/>
  <c r="AI22" i="134" s="1"/>
  <c r="AE19" i="134" a="1"/>
  <c r="AE19" i="134" s="1"/>
  <c r="X3" i="134" a="1"/>
  <c r="X3" i="134" s="1"/>
  <c r="P19" i="134" a="1"/>
  <c r="P19" i="134" s="1"/>
  <c r="AE26" i="134" a="1"/>
  <c r="AE26" i="134" s="1"/>
  <c r="AA128" i="135" s="1"/>
  <c r="AA160" i="135" s="1"/>
  <c r="M11" i="134" a="1"/>
  <c r="M11" i="134" s="1"/>
  <c r="AC9" i="134" a="1"/>
  <c r="AC9" i="134" s="1"/>
  <c r="AB15" i="134" a="1"/>
  <c r="AB15" i="134" s="1"/>
  <c r="M13" i="134" a="1"/>
  <c r="M13" i="134" s="1"/>
  <c r="AI7" i="134" a="1"/>
  <c r="AI7" i="134" s="1"/>
  <c r="AG13" i="134" a="1"/>
  <c r="AG13" i="134" s="1"/>
  <c r="T24" i="134" a="1"/>
  <c r="T24" i="134" s="1"/>
  <c r="AG26" i="134" a="1"/>
  <c r="AG26" i="134" s="1"/>
  <c r="AC128" i="135" s="1"/>
  <c r="AC160" i="135" s="1"/>
  <c r="P27" i="134" a="1"/>
  <c r="P27" i="134" s="1"/>
  <c r="D18" i="134" a="1"/>
  <c r="D18" i="134" s="1"/>
  <c r="O13" i="134" a="1"/>
  <c r="O13" i="134" s="1"/>
  <c r="R23" i="134" a="1"/>
  <c r="R23" i="134" s="1"/>
  <c r="AF19" i="134" a="1"/>
  <c r="AF19" i="134" s="1"/>
  <c r="R14" i="134" a="1"/>
  <c r="R14" i="134" s="1"/>
  <c r="C19" i="134" a="1"/>
  <c r="C19" i="134" s="1"/>
  <c r="D4" i="134" a="1"/>
  <c r="D4" i="134" s="1"/>
  <c r="L18" i="134" a="1"/>
  <c r="L18" i="134" s="1"/>
  <c r="C21" i="134" a="1"/>
  <c r="C21" i="134" s="1"/>
  <c r="Y3" i="134" a="1"/>
  <c r="Y3" i="134" s="1"/>
  <c r="J22" i="134" a="1"/>
  <c r="J22" i="134" s="1"/>
  <c r="C14" i="134" a="1"/>
  <c r="C14" i="134" s="1"/>
  <c r="Z10" i="134" a="1"/>
  <c r="Z10" i="134" s="1"/>
  <c r="N6" i="134" a="1"/>
  <c r="N6" i="134" s="1"/>
  <c r="J10" i="134" a="1"/>
  <c r="J10" i="134" s="1"/>
  <c r="S12" i="134" a="1"/>
  <c r="S12" i="134" s="1"/>
  <c r="AC8" i="134" a="1"/>
  <c r="AC8" i="134" s="1"/>
  <c r="AJ20" i="134" a="1"/>
  <c r="AJ20" i="134" s="1"/>
  <c r="U21" i="134" a="1"/>
  <c r="U21" i="134" s="1"/>
  <c r="AI12" i="134" a="1"/>
  <c r="AI12" i="134" s="1"/>
  <c r="W25" i="134" a="1"/>
  <c r="W25" i="134" s="1"/>
  <c r="K14" i="134" a="1"/>
  <c r="K14" i="134" s="1"/>
  <c r="F11" i="134" a="1"/>
  <c r="F11" i="134" s="1"/>
  <c r="S6" i="134" a="1"/>
  <c r="S6" i="134" s="1"/>
  <c r="M22" i="134" a="1"/>
  <c r="M22" i="134" s="1"/>
  <c r="AF17" i="134" a="1"/>
  <c r="AF17" i="134" s="1"/>
  <c r="J19" i="134" a="1"/>
  <c r="J19" i="134" s="1"/>
  <c r="G9" i="134" a="1"/>
  <c r="G9" i="134" s="1"/>
  <c r="Z21" i="134" a="1"/>
  <c r="Z21" i="134" s="1"/>
  <c r="AJ15" i="134" a="1"/>
  <c r="AJ15" i="134" s="1"/>
  <c r="AE25" i="134" a="1"/>
  <c r="AE25" i="134" s="1"/>
  <c r="W24" i="134" a="1"/>
  <c r="W24" i="134" s="1"/>
  <c r="J7" i="134" a="1"/>
  <c r="J7" i="134" s="1"/>
  <c r="AF26" i="134" a="1"/>
  <c r="AF26" i="134" s="1"/>
  <c r="AB128" i="135" s="1"/>
  <c r="AB160" i="135" s="1"/>
  <c r="AK9" i="134" a="1"/>
  <c r="AK9" i="134" s="1"/>
  <c r="F18" i="134" a="1"/>
  <c r="F18" i="134" s="1"/>
  <c r="D7" i="134" a="1"/>
  <c r="D7" i="134" s="1"/>
  <c r="AJ22" i="134" a="1"/>
  <c r="AJ22" i="134" s="1"/>
  <c r="R27" i="134" a="1"/>
  <c r="R27" i="134" s="1"/>
  <c r="R26" i="134" a="1"/>
  <c r="R26" i="134" s="1"/>
  <c r="N128" i="135" s="1"/>
  <c r="N160" i="135" s="1"/>
  <c r="C24" i="134" a="1"/>
  <c r="C24" i="134" s="1"/>
  <c r="W17" i="134" a="1"/>
  <c r="W17" i="134" s="1"/>
  <c r="AB10" i="134" a="1"/>
  <c r="AB10" i="134" s="1"/>
  <c r="AH4" i="134" a="1"/>
  <c r="AH4" i="134" s="1"/>
  <c r="AD106" i="135" s="1"/>
  <c r="AD138" i="135" s="1"/>
  <c r="AH16" i="134" a="1"/>
  <c r="AH16" i="134" s="1"/>
  <c r="O9" i="134" a="1"/>
  <c r="O9" i="134" s="1"/>
  <c r="AA9" i="134" a="1"/>
  <c r="AA9" i="134" s="1"/>
  <c r="P16" i="134" a="1"/>
  <c r="P16" i="134" s="1"/>
  <c r="G22" i="134" a="1"/>
  <c r="G22" i="134" s="1"/>
  <c r="J21" i="134" a="1"/>
  <c r="J21" i="134" s="1"/>
  <c r="AD16" i="134" a="1"/>
  <c r="AD16" i="134" s="1"/>
  <c r="I24" i="134" a="1"/>
  <c r="I24" i="134" s="1"/>
  <c r="AG22" i="134" a="1"/>
  <c r="AG22" i="134" s="1"/>
  <c r="F16" i="134" a="1"/>
  <c r="F16" i="134" s="1"/>
  <c r="N17" i="134" a="1"/>
  <c r="N17" i="134" s="1"/>
  <c r="AB17" i="134" a="1"/>
  <c r="AB17" i="134" s="1"/>
  <c r="T3" i="134" a="1"/>
  <c r="T3" i="134" s="1"/>
  <c r="AD23" i="134" a="1"/>
  <c r="AD23" i="134" s="1"/>
  <c r="P7" i="134" a="1"/>
  <c r="P7" i="134" s="1"/>
  <c r="D20" i="134" a="1"/>
  <c r="D20" i="134" s="1"/>
  <c r="F17" i="134" a="1"/>
  <c r="F17" i="134" s="1"/>
  <c r="AC7" i="134" a="1"/>
  <c r="AC7" i="134" s="1"/>
  <c r="H19" i="134" a="1"/>
  <c r="H19" i="134" s="1"/>
  <c r="U24" i="134" a="1"/>
  <c r="U24" i="134" s="1"/>
  <c r="AK12" i="134" a="1"/>
  <c r="AK12" i="134" s="1"/>
  <c r="R17" i="134" a="1"/>
  <c r="R17" i="134" s="1"/>
  <c r="AA16" i="134" a="1"/>
  <c r="AA16" i="134" s="1"/>
  <c r="Q20" i="134" a="1"/>
  <c r="Q20" i="134" s="1"/>
  <c r="L17" i="134" a="1"/>
  <c r="L17" i="134" s="1"/>
  <c r="F22" i="134" a="1"/>
  <c r="F22" i="134" s="1"/>
  <c r="Q3" i="134" a="1"/>
  <c r="Q3" i="134" s="1"/>
  <c r="AK25" i="134" a="1"/>
  <c r="AK25" i="134" s="1"/>
  <c r="W26" i="134" a="1"/>
  <c r="W26" i="134" s="1"/>
  <c r="S128" i="135" s="1"/>
  <c r="S160" i="135" s="1"/>
  <c r="K24" i="134" a="1"/>
  <c r="K24" i="134" s="1"/>
  <c r="P26" i="134" a="1"/>
  <c r="P26" i="134" s="1"/>
  <c r="L128" i="135" s="1"/>
  <c r="L160" i="135" s="1"/>
  <c r="AC6" i="134" a="1"/>
  <c r="AC6" i="134" s="1"/>
  <c r="AD17" i="134" a="1"/>
  <c r="AD17" i="134" s="1"/>
  <c r="V10" i="134" a="1"/>
  <c r="V10" i="134" s="1"/>
  <c r="T15" i="134" a="1"/>
  <c r="T15" i="134" s="1"/>
  <c r="K3" i="134" a="1"/>
  <c r="K3" i="134" s="1"/>
  <c r="P20" i="134" a="1"/>
  <c r="P20" i="134" s="1"/>
  <c r="Z12" i="134" a="1"/>
  <c r="Z12" i="134" s="1"/>
  <c r="O12" i="134" a="1"/>
  <c r="O12" i="134" s="1"/>
  <c r="N23" i="134" a="1"/>
  <c r="N23" i="134" s="1"/>
  <c r="F25" i="134" a="1"/>
  <c r="F25" i="134" s="1"/>
  <c r="AI3" i="134" a="1"/>
  <c r="AI3" i="134" s="1"/>
  <c r="X9" i="134" a="1"/>
  <c r="X9" i="134" s="1"/>
  <c r="W12" i="134" a="1"/>
  <c r="W12" i="134" s="1"/>
  <c r="K6" i="134" a="1"/>
  <c r="K6" i="134" s="1"/>
  <c r="Y24" i="134" a="1"/>
  <c r="Y24" i="134" s="1"/>
  <c r="AD7" i="134" a="1"/>
  <c r="AD7" i="134" s="1"/>
  <c r="AE20" i="134" a="1"/>
  <c r="AE20" i="134" s="1"/>
  <c r="AA23" i="134" a="1"/>
  <c r="AA23" i="134" s="1"/>
  <c r="J18" i="134" a="1"/>
  <c r="J18" i="134" s="1"/>
  <c r="C16" i="134" a="1"/>
  <c r="C16" i="134" s="1"/>
  <c r="V17" i="134" a="1"/>
  <c r="V17" i="134" s="1"/>
  <c r="T26" i="134" a="1"/>
  <c r="T26" i="134" s="1"/>
  <c r="P128" i="135" s="1"/>
  <c r="P160" i="135" s="1"/>
  <c r="P8" i="134" a="1"/>
  <c r="P8" i="134" s="1"/>
  <c r="X26" i="134" a="1"/>
  <c r="X26" i="134" s="1"/>
  <c r="T128" i="135" s="1"/>
  <c r="T160" i="135" s="1"/>
  <c r="Y19" i="134" a="1"/>
  <c r="Y19" i="134" s="1"/>
  <c r="AA3" i="134" a="1"/>
  <c r="AA3" i="134" s="1"/>
  <c r="I26" i="134" a="1"/>
  <c r="I26" i="134" s="1"/>
  <c r="E128" i="135" s="1"/>
  <c r="E160" i="135" s="1"/>
  <c r="K68" i="60" s="1"/>
  <c r="L68" i="60" s="1"/>
  <c r="M68" i="60" s="1"/>
  <c r="N68" i="60" s="1"/>
  <c r="O68" i="60" s="1"/>
  <c r="P68" i="60" s="1"/>
  <c r="Q68" i="60" s="1"/>
  <c r="R68" i="60" s="1"/>
  <c r="S68" i="60" s="1"/>
  <c r="T68" i="60" s="1"/>
  <c r="U68" i="60" s="1"/>
  <c r="V68" i="60" s="1"/>
  <c r="W68" i="60" s="1"/>
  <c r="X68" i="60" s="1"/>
  <c r="Y68" i="60" s="1"/>
  <c r="Z68" i="60" s="1"/>
  <c r="AA68" i="60" s="1"/>
  <c r="AB68" i="60" s="1"/>
  <c r="AC68" i="60" s="1"/>
  <c r="AD68" i="60" s="1"/>
  <c r="AE68" i="60" s="1"/>
  <c r="AF68" i="60" s="1"/>
  <c r="AG68" i="60" s="1"/>
  <c r="AH68" i="60" s="1"/>
  <c r="AI68" i="60" s="1"/>
  <c r="AJ68" i="60" s="1"/>
  <c r="AK68" i="60" s="1"/>
  <c r="AL68" i="60" s="1"/>
  <c r="AM68" i="60" s="1"/>
  <c r="AN68" i="60" s="1"/>
  <c r="AB27" i="134" a="1"/>
  <c r="AB27" i="134" s="1"/>
  <c r="AG18" i="134" a="1"/>
  <c r="AG18" i="134" s="1"/>
  <c r="D17" i="134" a="1"/>
  <c r="D17" i="134" s="1"/>
  <c r="AH19" i="134" a="1"/>
  <c r="AH19" i="134" s="1"/>
  <c r="N12" i="134" a="1"/>
  <c r="N12" i="134" s="1"/>
  <c r="AE13" i="134" a="1"/>
  <c r="AE13" i="134" s="1"/>
  <c r="AH21" i="134" a="1"/>
  <c r="AH21" i="134" s="1"/>
  <c r="F7" i="134" a="1"/>
  <c r="F7" i="134" s="1"/>
  <c r="U15" i="134" a="1"/>
  <c r="U15" i="134" s="1"/>
  <c r="AB23" i="134" a="1"/>
  <c r="AB23" i="134" s="1"/>
  <c r="Z24" i="134" a="1"/>
  <c r="Z24" i="134" s="1"/>
  <c r="F10" i="134" a="1"/>
  <c r="F10" i="134" s="1"/>
  <c r="Y21" i="134" a="1"/>
  <c r="Y21" i="134" s="1"/>
  <c r="E13" i="134" a="1"/>
  <c r="E13" i="134" s="1"/>
  <c r="O3" i="134" a="1"/>
  <c r="O3" i="134" s="1"/>
  <c r="Q16" i="134" a="1"/>
  <c r="Q16" i="134" s="1"/>
  <c r="H6" i="134" a="1"/>
  <c r="H6" i="134" s="1"/>
  <c r="E119" i="135"/>
  <c r="E151" i="135" s="1"/>
  <c r="W19" i="134" a="1"/>
  <c r="W19" i="134" s="1"/>
  <c r="AC21" i="134" a="1"/>
  <c r="AC21" i="134" s="1"/>
  <c r="I12" i="134" a="1"/>
  <c r="I12" i="134" s="1"/>
  <c r="E114" i="135" s="1"/>
  <c r="E146" i="135" s="1"/>
  <c r="K54" i="60" s="1"/>
  <c r="L54" i="60" s="1"/>
  <c r="M54" i="60" s="1"/>
  <c r="N54" i="60" s="1"/>
  <c r="O54" i="60" s="1"/>
  <c r="P54" i="60" s="1"/>
  <c r="Q54" i="60" s="1"/>
  <c r="R54" i="60" s="1"/>
  <c r="S54" i="60" s="1"/>
  <c r="T54" i="60" s="1"/>
  <c r="U54" i="60" s="1"/>
  <c r="V54" i="60" s="1"/>
  <c r="W54" i="60" s="1"/>
  <c r="X54" i="60" s="1"/>
  <c r="Y54" i="60" s="1"/>
  <c r="Z54" i="60" s="1"/>
  <c r="AA54" i="60" s="1"/>
  <c r="AB54" i="60" s="1"/>
  <c r="AC54" i="60" s="1"/>
  <c r="AD54" i="60" s="1"/>
  <c r="AE54" i="60" s="1"/>
  <c r="AF54" i="60" s="1"/>
  <c r="AG54" i="60" s="1"/>
  <c r="AH54" i="60" s="1"/>
  <c r="AI54" i="60" s="1"/>
  <c r="AJ54" i="60" s="1"/>
  <c r="AK54" i="60" s="1"/>
  <c r="AL54" i="60" s="1"/>
  <c r="AM54" i="60" s="1"/>
  <c r="AN54" i="60" s="1"/>
  <c r="AK11" i="134" a="1"/>
  <c r="AK11" i="134" s="1"/>
  <c r="L13" i="134" a="1"/>
  <c r="L13" i="134" s="1"/>
  <c r="Y27" i="134" a="1"/>
  <c r="Y27" i="134" s="1"/>
  <c r="V22" i="134" a="1"/>
  <c r="V22" i="134" s="1"/>
  <c r="N22" i="134" a="1"/>
  <c r="N22" i="134" s="1"/>
  <c r="O25" i="134" a="1"/>
  <c r="O25" i="134" s="1"/>
  <c r="R8" i="134" a="1"/>
  <c r="R8" i="134" s="1"/>
  <c r="P12" i="134" a="1"/>
  <c r="P12" i="134" s="1"/>
  <c r="AB18" i="134" a="1"/>
  <c r="AB18" i="134" s="1"/>
  <c r="P17" i="134" a="1"/>
  <c r="P17" i="134" s="1"/>
  <c r="AL5" i="134" a="1"/>
  <c r="AL5" i="134" s="1"/>
  <c r="S5" i="134" a="1"/>
  <c r="S5" i="134" s="1"/>
  <c r="C17" i="134" a="1"/>
  <c r="C17" i="134" s="1"/>
  <c r="AG27" i="134" a="1"/>
  <c r="AG27" i="134" s="1"/>
  <c r="G8" i="134" a="1"/>
  <c r="G8" i="134" s="1"/>
  <c r="T25" i="134" a="1"/>
  <c r="T25" i="134" s="1"/>
  <c r="AD18" i="134" a="1"/>
  <c r="AD18" i="134" s="1"/>
  <c r="AJ5" i="134" a="1"/>
  <c r="AJ5" i="134" s="1"/>
  <c r="AA11" i="134" a="1"/>
  <c r="AA11" i="134" s="1"/>
  <c r="AD14" i="134" a="1"/>
  <c r="AD14" i="134" s="1"/>
  <c r="AH22" i="134" a="1"/>
  <c r="AH22" i="134" s="1"/>
  <c r="AC25" i="134" a="1"/>
  <c r="AC25" i="134" s="1"/>
  <c r="Q21" i="134" a="1"/>
  <c r="Q21" i="134" s="1"/>
  <c r="AK5" i="134" a="1"/>
  <c r="AK5" i="134" s="1"/>
  <c r="V4" i="134" a="1"/>
  <c r="V4" i="134" s="1"/>
  <c r="R106" i="135" s="1"/>
  <c r="R138" i="135" s="1"/>
  <c r="O11" i="134" a="1"/>
  <c r="O11" i="134" s="1"/>
  <c r="X25" i="134" a="1"/>
  <c r="X25" i="134" s="1"/>
  <c r="D8" i="134" a="1"/>
  <c r="D8" i="134" s="1"/>
  <c r="AG14" i="134" a="1"/>
  <c r="AG14" i="134" s="1"/>
  <c r="AF27" i="134" a="1"/>
  <c r="AF27" i="134" s="1"/>
  <c r="AE22" i="134" a="1"/>
  <c r="AE22" i="134" s="1"/>
  <c r="U11" i="134" a="1"/>
  <c r="U11" i="134" s="1"/>
  <c r="K11" i="134" a="1"/>
  <c r="K11" i="134" s="1"/>
  <c r="J24" i="134" a="1"/>
  <c r="J24" i="134" s="1"/>
  <c r="H10" i="134" a="1"/>
  <c r="H10" i="134" s="1"/>
  <c r="AF25" i="134" a="1"/>
  <c r="AF25" i="134" s="1"/>
  <c r="X18" i="134" a="1"/>
  <c r="X18" i="134" s="1"/>
  <c r="C18" i="134" a="1"/>
  <c r="C18" i="134" s="1"/>
  <c r="P23" i="134" a="1"/>
  <c r="P23" i="134" s="1"/>
  <c r="H22" i="134" a="1"/>
  <c r="H22" i="134" s="1"/>
  <c r="T12" i="134" a="1"/>
  <c r="T12" i="134" s="1"/>
  <c r="AJ10" i="134" a="1"/>
  <c r="AJ10" i="134" s="1"/>
  <c r="D3" i="134" a="1"/>
  <c r="D3" i="134" s="1"/>
  <c r="G21" i="134" a="1"/>
  <c r="G21" i="134" s="1"/>
  <c r="K5" i="134" a="1"/>
  <c r="K5" i="134" s="1"/>
  <c r="J3" i="134" a="1"/>
  <c r="J3" i="134" s="1"/>
  <c r="G24" i="134" a="1"/>
  <c r="G24" i="134" s="1"/>
  <c r="AJ17" i="134" a="1"/>
  <c r="AJ17" i="134" s="1"/>
  <c r="AG25" i="134" a="1"/>
  <c r="AG25" i="134" s="1"/>
  <c r="G6" i="134" a="1"/>
  <c r="G6" i="134" s="1"/>
  <c r="Z17" i="134" a="1"/>
  <c r="Z17" i="134" s="1"/>
  <c r="AD22" i="134" a="1"/>
  <c r="AD22" i="134" s="1"/>
  <c r="M17" i="134" a="1"/>
  <c r="M17" i="134" s="1"/>
  <c r="T19" i="134" a="1"/>
  <c r="T19" i="134" s="1"/>
  <c r="H21" i="134" a="1"/>
  <c r="H21" i="134" s="1"/>
  <c r="J5" i="134" a="1"/>
  <c r="J5" i="134" s="1"/>
  <c r="M8" i="134" a="1"/>
  <c r="M8" i="134" s="1"/>
  <c r="L12" i="134" a="1"/>
  <c r="L12" i="134" s="1"/>
  <c r="D19" i="134" a="1"/>
  <c r="D19" i="134" s="1"/>
  <c r="AF20" i="134" a="1"/>
  <c r="AF20" i="134" s="1"/>
  <c r="U19" i="134" a="1"/>
  <c r="U19" i="134" s="1"/>
  <c r="D10" i="134" a="1"/>
  <c r="D10" i="134" s="1"/>
  <c r="W22" i="134" a="1"/>
  <c r="W22" i="134" s="1"/>
  <c r="D21" i="134" a="1"/>
  <c r="D21" i="134" s="1"/>
  <c r="Q11" i="134" a="1"/>
  <c r="Q11" i="134" s="1"/>
  <c r="V18" i="134" a="1"/>
  <c r="V18" i="134" s="1"/>
  <c r="E5" i="134" a="1"/>
  <c r="E5" i="134" s="1"/>
  <c r="AK23" i="134" a="1"/>
  <c r="AK23" i="134" s="1"/>
  <c r="AB12" i="134" a="1"/>
  <c r="AB12" i="134" s="1"/>
  <c r="N15" i="134" a="1"/>
  <c r="N15" i="134" s="1"/>
  <c r="AF5" i="134" a="1"/>
  <c r="AF5" i="134" s="1"/>
  <c r="W16" i="134" a="1"/>
  <c r="W16" i="134" s="1"/>
  <c r="Z11" i="134" a="1"/>
  <c r="Z11" i="134" s="1"/>
  <c r="D24" i="134" a="1"/>
  <c r="D24" i="134" s="1"/>
  <c r="AJ7" i="134" a="1"/>
  <c r="AJ7" i="134" s="1"/>
  <c r="T20" i="134" a="1"/>
  <c r="T20" i="134" s="1"/>
  <c r="E24" i="134" a="1"/>
  <c r="E24" i="134" s="1"/>
  <c r="Q5" i="134" a="1"/>
  <c r="Q5" i="134" s="1"/>
  <c r="I25" i="134" a="1"/>
  <c r="I25" i="134" s="1"/>
  <c r="E126" i="135" s="1"/>
  <c r="E158" i="135" s="1"/>
  <c r="K66" i="60" s="1"/>
  <c r="L66" i="60" s="1"/>
  <c r="M66" i="60" s="1"/>
  <c r="N66" i="60" s="1"/>
  <c r="O66" i="60" s="1"/>
  <c r="P66" i="60" s="1"/>
  <c r="Q66" i="60" s="1"/>
  <c r="R66" i="60" s="1"/>
  <c r="S66" i="60" s="1"/>
  <c r="T66" i="60" s="1"/>
  <c r="U66" i="60" s="1"/>
  <c r="V66" i="60" s="1"/>
  <c r="W66" i="60" s="1"/>
  <c r="X66" i="60" s="1"/>
  <c r="Y66" i="60" s="1"/>
  <c r="Z66" i="60" s="1"/>
  <c r="AA66" i="60" s="1"/>
  <c r="AB66" i="60" s="1"/>
  <c r="AC66" i="60" s="1"/>
  <c r="AD66" i="60" s="1"/>
  <c r="AE66" i="60" s="1"/>
  <c r="AF66" i="60" s="1"/>
  <c r="AG66" i="60" s="1"/>
  <c r="AH66" i="60" s="1"/>
  <c r="AI66" i="60" s="1"/>
  <c r="AJ66" i="60" s="1"/>
  <c r="AK66" i="60" s="1"/>
  <c r="AL66" i="60" s="1"/>
  <c r="AM66" i="60" s="1"/>
  <c r="AN66" i="60" s="1"/>
  <c r="AE3" i="134" a="1"/>
  <c r="AE3" i="134" s="1"/>
  <c r="AE12" i="134" a="1"/>
  <c r="AE12" i="134" s="1"/>
  <c r="T21" i="134" a="1"/>
  <c r="T21" i="134" s="1"/>
  <c r="H17" i="134" a="1"/>
  <c r="H17" i="134" s="1"/>
  <c r="V15" i="134" a="1"/>
  <c r="V15" i="134" s="1"/>
  <c r="K25" i="134" a="1"/>
  <c r="K25" i="134" s="1"/>
  <c r="G19" i="134" a="1"/>
  <c r="G19" i="134" s="1"/>
  <c r="AA26" i="134" a="1"/>
  <c r="AA26" i="134" s="1"/>
  <c r="W128" i="135" s="1"/>
  <c r="W160" i="135" s="1"/>
  <c r="C22" i="134" a="1"/>
  <c r="C22" i="134" s="1"/>
  <c r="T9" i="134" a="1"/>
  <c r="T9" i="134" s="1"/>
  <c r="I8" i="134" a="1"/>
  <c r="I8" i="134" s="1"/>
  <c r="J9" i="134" a="1"/>
  <c r="J9" i="134" s="1"/>
  <c r="O15" i="134" a="1"/>
  <c r="O15" i="134" s="1"/>
  <c r="T6" i="134" a="1"/>
  <c r="T6" i="134" s="1"/>
  <c r="X22" i="134" a="1"/>
  <c r="X22" i="134" s="1"/>
  <c r="U6" i="134" a="1"/>
  <c r="U6" i="134" s="1"/>
  <c r="L4" i="134" a="1"/>
  <c r="L4" i="134" s="1"/>
  <c r="H106" i="135" s="1"/>
  <c r="H138" i="135" s="1"/>
  <c r="E15" i="134" a="1"/>
  <c r="E15" i="134" s="1"/>
  <c r="AA8" i="134" a="1"/>
  <c r="AA8" i="134" s="1"/>
  <c r="L8" i="134" a="1"/>
  <c r="L8" i="134" s="1"/>
  <c r="AE7" i="134" a="1"/>
  <c r="AE7" i="134" s="1"/>
  <c r="AF12" i="134" a="1"/>
  <c r="AF12" i="134" s="1"/>
  <c r="AF21" i="134" a="1"/>
  <c r="AF21" i="134" s="1"/>
  <c r="M21" i="134" a="1"/>
  <c r="M21" i="134" s="1"/>
  <c r="W21" i="134" a="1"/>
  <c r="W21" i="134" s="1"/>
  <c r="X8" i="134" a="1"/>
  <c r="X8" i="134" s="1"/>
  <c r="W4" i="134" a="1"/>
  <c r="W4" i="134" s="1"/>
  <c r="S106" i="135" s="1"/>
  <c r="S138" i="135" s="1"/>
  <c r="AE11" i="134" a="1"/>
  <c r="AE11" i="134" s="1"/>
  <c r="AA21" i="134" a="1"/>
  <c r="AA21" i="134" s="1"/>
  <c r="E9" i="134" a="1"/>
  <c r="E9" i="134" s="1"/>
  <c r="Z9" i="134" a="1"/>
  <c r="Z9" i="134" s="1"/>
  <c r="AL8" i="134" a="1"/>
  <c r="AL8" i="134" s="1"/>
  <c r="N10" i="134" a="1"/>
  <c r="N10" i="134" s="1"/>
  <c r="H23" i="134" a="1"/>
  <c r="H23" i="134" s="1"/>
  <c r="O10" i="134" a="1"/>
  <c r="O10" i="134" s="1"/>
  <c r="R12" i="134" a="1"/>
  <c r="R12" i="134" s="1"/>
  <c r="P21" i="134" a="1"/>
  <c r="P21" i="134" s="1"/>
  <c r="AL11" i="134" a="1"/>
  <c r="AL11" i="134" s="1"/>
  <c r="J23" i="134" a="1"/>
  <c r="J23" i="134" s="1"/>
  <c r="W11" i="134" a="1"/>
  <c r="W11" i="134" s="1"/>
  <c r="N13" i="134" a="1"/>
  <c r="N13" i="134" s="1"/>
  <c r="H5" i="134" a="1"/>
  <c r="H5" i="134" s="1"/>
  <c r="AD4" i="134" a="1"/>
  <c r="AD4" i="134" s="1"/>
  <c r="Z106" i="135" s="1"/>
  <c r="Z138" i="135" s="1"/>
  <c r="U7" i="134" a="1"/>
  <c r="U7" i="134" s="1"/>
  <c r="AG8" i="134" a="1"/>
  <c r="AG8" i="134" s="1"/>
  <c r="AD24" i="134" a="1"/>
  <c r="AD24" i="134" s="1"/>
  <c r="D13" i="134" a="1"/>
  <c r="D13" i="134" s="1"/>
  <c r="E6" i="134" a="1"/>
  <c r="E6" i="134" s="1"/>
  <c r="X21" i="134" a="1"/>
  <c r="X21" i="134" s="1"/>
  <c r="AE18" i="134" a="1"/>
  <c r="AE18" i="134" s="1"/>
  <c r="V27" i="134" a="1"/>
  <c r="V27" i="134" s="1"/>
  <c r="M19" i="134" a="1"/>
  <c r="M19" i="134" s="1"/>
  <c r="AH18" i="134" a="1"/>
  <c r="AH18" i="134" s="1"/>
  <c r="W6" i="134" a="1"/>
  <c r="W6" i="134" s="1"/>
  <c r="AA22" i="134" a="1"/>
  <c r="AA22" i="134" s="1"/>
  <c r="Q22" i="134" a="1"/>
  <c r="Q22" i="134" s="1"/>
  <c r="AH14" i="134" a="1"/>
  <c r="AH14" i="134" s="1"/>
  <c r="E3" i="134" a="1"/>
  <c r="E3" i="134" s="1"/>
  <c r="AI6" i="134" a="1"/>
  <c r="AI6" i="134" s="1"/>
  <c r="Y13" i="134" a="1"/>
  <c r="Y13" i="134" s="1"/>
  <c r="W27" i="134" a="1"/>
  <c r="W27" i="134" s="1"/>
  <c r="L26" i="134" a="1"/>
  <c r="L26" i="134" s="1"/>
  <c r="H128" i="135" s="1"/>
  <c r="H160" i="135" s="1"/>
  <c r="Z19" i="134" a="1"/>
  <c r="Z19" i="134" s="1"/>
  <c r="G13" i="134" a="1"/>
  <c r="G13" i="134" s="1"/>
  <c r="AF14" i="134" a="1"/>
  <c r="AF14" i="134" s="1"/>
  <c r="N21" i="134" a="1"/>
  <c r="N21" i="134" s="1"/>
  <c r="AA20" i="134" a="1"/>
  <c r="AA20" i="134" s="1"/>
  <c r="S8" i="134" a="1"/>
  <c r="S8" i="134" s="1"/>
  <c r="O22" i="134" a="1"/>
  <c r="O22" i="134" s="1"/>
  <c r="O21" i="134" a="1"/>
  <c r="O21" i="134" s="1"/>
  <c r="V23" i="134" a="1"/>
  <c r="V23" i="134" s="1"/>
  <c r="D5" i="134" a="1"/>
  <c r="D5" i="134" s="1"/>
  <c r="R16" i="134" a="1"/>
  <c r="R16" i="134" s="1"/>
  <c r="N4" i="134" a="1"/>
  <c r="N4" i="134" s="1"/>
  <c r="J106" i="135" s="1"/>
  <c r="J138" i="135" s="1"/>
  <c r="AK18" i="134" a="1"/>
  <c r="AK18" i="134" s="1"/>
  <c r="F26" i="134" a="1"/>
  <c r="F26" i="134" s="1"/>
  <c r="AK20" i="134" a="1"/>
  <c r="AK20" i="134" s="1"/>
  <c r="AH11" i="134" a="1"/>
  <c r="AH11" i="134" s="1"/>
  <c r="W3" i="134" a="1"/>
  <c r="W3" i="134" s="1"/>
  <c r="Z25" i="134" a="1"/>
  <c r="Z25" i="134" s="1"/>
  <c r="AG15" i="134" a="1"/>
  <c r="AG15" i="134" s="1"/>
  <c r="S10" i="134" a="1"/>
  <c r="S10" i="134" s="1"/>
  <c r="AC17" i="134" a="1"/>
  <c r="AC17" i="134" s="1"/>
  <c r="K59" i="60" l="1"/>
  <c r="L59" i="60" s="1"/>
  <c r="M59" i="60" s="1"/>
  <c r="N59" i="60" s="1"/>
  <c r="O59" i="60" s="1"/>
  <c r="P59" i="60" s="1"/>
  <c r="Q59" i="60" s="1"/>
  <c r="R59" i="60" s="1"/>
  <c r="S59" i="60" s="1"/>
  <c r="T59" i="60" s="1"/>
  <c r="U59" i="60" s="1"/>
  <c r="V59" i="60" s="1"/>
  <c r="W59" i="60" s="1"/>
  <c r="X59" i="60" s="1"/>
  <c r="Y59" i="60" s="1"/>
  <c r="Z59" i="60" s="1"/>
  <c r="AA59" i="60" s="1"/>
  <c r="AB59" i="60" s="1"/>
  <c r="AC59" i="60" s="1"/>
  <c r="AD59" i="60" s="1"/>
  <c r="AE59" i="60" s="1"/>
  <c r="AF59" i="60" s="1"/>
  <c r="AG59" i="60" s="1"/>
  <c r="AH59" i="60" s="1"/>
  <c r="AI59" i="60" s="1"/>
  <c r="AJ59" i="60" s="1"/>
  <c r="AK59" i="60" s="1"/>
  <c r="AL59" i="60" s="1"/>
  <c r="AM59" i="60" s="1"/>
  <c r="AN59" i="60" s="1"/>
  <c r="K58" i="60"/>
  <c r="L58" i="60" s="1"/>
  <c r="M58" i="60" s="1"/>
  <c r="N58" i="60" s="1"/>
  <c r="O58" i="60" s="1"/>
  <c r="P58" i="60" s="1"/>
  <c r="Q58" i="60" s="1"/>
  <c r="R58" i="60" s="1"/>
  <c r="S58" i="60" s="1"/>
  <c r="T58" i="60" s="1"/>
  <c r="U58" i="60" s="1"/>
  <c r="V58" i="60" s="1"/>
  <c r="W58" i="60" s="1"/>
  <c r="X58" i="60" s="1"/>
  <c r="Y58" i="60" s="1"/>
  <c r="Z58" i="60" s="1"/>
  <c r="AA58" i="60" s="1"/>
  <c r="AB58" i="60" s="1"/>
  <c r="AC58" i="60" s="1"/>
  <c r="AD58" i="60" s="1"/>
  <c r="AE58" i="60" s="1"/>
  <c r="AF58" i="60" s="1"/>
  <c r="AG58" i="60" s="1"/>
  <c r="AH58" i="60" s="1"/>
  <c r="AI58" i="60" s="1"/>
  <c r="AJ58" i="60" s="1"/>
  <c r="AK58" i="60" s="1"/>
  <c r="AL58" i="60" s="1"/>
  <c r="AM58" i="60" s="1"/>
  <c r="AN58" i="60" s="1"/>
  <c r="L46" i="60"/>
  <c r="M46" i="60" s="1"/>
  <c r="N46" i="60" s="1"/>
  <c r="O46" i="60" s="1"/>
  <c r="P46" i="60" s="1"/>
  <c r="Q46" i="60" s="1"/>
  <c r="R46" i="60" s="1"/>
  <c r="S46" i="60" s="1"/>
  <c r="T46" i="60" s="1"/>
  <c r="U46" i="60" s="1"/>
  <c r="V46" i="60" s="1"/>
  <c r="W46" i="60" s="1"/>
  <c r="X46" i="60" s="1"/>
  <c r="Y46" i="60" s="1"/>
  <c r="Z46" i="60" s="1"/>
  <c r="AA46" i="60" s="1"/>
  <c r="AB46" i="60" s="1"/>
  <c r="AC46" i="60" s="1"/>
  <c r="AD46" i="60" s="1"/>
  <c r="AE46" i="60" s="1"/>
  <c r="AF46" i="60" s="1"/>
  <c r="AG46" i="60" s="1"/>
  <c r="AH46" i="60" s="1"/>
  <c r="AI46" i="60" s="1"/>
  <c r="AJ46" i="60" s="1"/>
  <c r="AK46" i="60" s="1"/>
  <c r="AL46" i="60" s="1"/>
  <c r="AM46" i="60" s="1"/>
  <c r="AN46" i="60" s="1"/>
  <c r="L60" i="60"/>
  <c r="M60" i="60" s="1"/>
  <c r="N60" i="60" s="1"/>
  <c r="O60" i="60" s="1"/>
  <c r="P60" i="60" s="1"/>
  <c r="Q60" i="60" s="1"/>
  <c r="R60" i="60" s="1"/>
  <c r="S60" i="60" s="1"/>
  <c r="T60" i="60" s="1"/>
  <c r="U60" i="60" s="1"/>
  <c r="V60" i="60" s="1"/>
  <c r="W60" i="60" s="1"/>
  <c r="X60" i="60" s="1"/>
  <c r="Y60" i="60" s="1"/>
  <c r="Z60" i="60" s="1"/>
  <c r="AA60" i="60" s="1"/>
  <c r="AB60" i="60" s="1"/>
  <c r="AC60" i="60" s="1"/>
  <c r="AD60" i="60" s="1"/>
  <c r="AE60" i="60" s="1"/>
  <c r="AF60" i="60" s="1"/>
  <c r="AG60" i="60" s="1"/>
  <c r="AH60" i="60" s="1"/>
  <c r="AI60" i="60" s="1"/>
  <c r="AJ60" i="60" s="1"/>
  <c r="AK60" i="60" s="1"/>
  <c r="AL60" i="60" s="1"/>
  <c r="AM60" i="60" s="1"/>
  <c r="AN60" i="60" s="1"/>
  <c r="I5" i="63" a="1"/>
  <c r="I5" i="63" s="1"/>
  <c r="I6" i="63" a="1"/>
  <c r="I6" i="63" s="1"/>
  <c r="R119" i="135"/>
  <c r="AB126" i="135"/>
  <c r="Q119" i="135"/>
  <c r="J122" i="135"/>
  <c r="M119" i="135"/>
  <c r="AH114" i="135"/>
  <c r="AH119" i="135"/>
  <c r="AH120" i="135"/>
  <c r="AE119" i="135"/>
  <c r="AD119" i="135"/>
  <c r="H114" i="135"/>
  <c r="K111" i="135"/>
  <c r="AF108" i="135"/>
  <c r="L122" i="135"/>
  <c r="Z122" i="135"/>
  <c r="H122" i="135"/>
  <c r="AD120" i="135"/>
  <c r="S126" i="135"/>
  <c r="J111" i="135"/>
  <c r="U108" i="135"/>
  <c r="T108" i="135"/>
  <c r="R111" i="135"/>
  <c r="Z111" i="135"/>
  <c r="J120" i="135"/>
  <c r="G120" i="135"/>
  <c r="U125" i="135"/>
  <c r="AE122" i="135"/>
  <c r="O120" i="135"/>
  <c r="Y120" i="135"/>
  <c r="AB119" i="135"/>
  <c r="I126" i="135"/>
  <c r="Q108" i="135"/>
  <c r="AD122" i="135"/>
  <c r="AG119" i="135"/>
  <c r="I120" i="135"/>
  <c r="U126" i="135"/>
  <c r="H126" i="135"/>
  <c r="S108" i="135"/>
  <c r="U111" i="135"/>
  <c r="P119" i="135"/>
  <c r="AA126" i="135"/>
  <c r="I114" i="135"/>
  <c r="U120" i="135"/>
  <c r="M126" i="135"/>
  <c r="M120" i="135"/>
  <c r="AF126" i="135"/>
  <c r="AB111" i="135"/>
  <c r="N119" i="135"/>
  <c r="Y122" i="135"/>
  <c r="AA114" i="135"/>
  <c r="V111" i="135"/>
  <c r="M111" i="135"/>
  <c r="AC126" i="135"/>
  <c r="P114" i="135"/>
  <c r="G111" i="135"/>
  <c r="AG111" i="135"/>
  <c r="AE114" i="135"/>
  <c r="AE125" i="135"/>
  <c r="H125" i="135"/>
  <c r="K120" i="135"/>
  <c r="V120" i="135"/>
  <c r="G122" i="135"/>
  <c r="O119" i="135"/>
  <c r="AC114" i="135"/>
  <c r="AA119" i="135"/>
  <c r="AE111" i="135"/>
  <c r="Z108" i="135"/>
  <c r="U119" i="135"/>
  <c r="G119" i="135"/>
  <c r="AG125" i="135"/>
  <c r="M122" i="135"/>
  <c r="Z114" i="135"/>
  <c r="R120" i="135"/>
  <c r="Y114" i="135"/>
  <c r="I125" i="135"/>
  <c r="AD126" i="135"/>
  <c r="AC120" i="135"/>
  <c r="X125" i="135"/>
  <c r="K119" i="135"/>
  <c r="O122" i="135"/>
  <c r="O111" i="135"/>
  <c r="AD108" i="135"/>
  <c r="Q125" i="135"/>
  <c r="AF125" i="135"/>
  <c r="T126" i="135"/>
  <c r="T158" i="135" s="1"/>
  <c r="K125" i="135"/>
  <c r="Z119" i="135"/>
  <c r="S120" i="135"/>
  <c r="F108" i="135"/>
  <c r="F140" i="135" s="1"/>
  <c r="AF122" i="135"/>
  <c r="Q111" i="135"/>
  <c r="AG108" i="135"/>
  <c r="P126" i="135"/>
  <c r="L114" i="135"/>
  <c r="J114" i="135"/>
  <c r="Z125" i="135"/>
  <c r="K114" i="135"/>
  <c r="W120" i="135"/>
  <c r="L125" i="135"/>
  <c r="Z120" i="135"/>
  <c r="F122" i="135"/>
  <c r="F154" i="135" s="1"/>
  <c r="T119" i="135"/>
  <c r="X111" i="135"/>
  <c r="V119" i="135"/>
  <c r="I119" i="135"/>
  <c r="U122" i="135"/>
  <c r="I108" i="135"/>
  <c r="K108" i="135"/>
  <c r="AH126" i="135"/>
  <c r="M114" i="135"/>
  <c r="W125" i="135"/>
  <c r="F126" i="135"/>
  <c r="F158" i="135" s="1"/>
  <c r="AA120" i="135"/>
  <c r="X126" i="135"/>
  <c r="AC111" i="135"/>
  <c r="N126" i="135"/>
  <c r="O125" i="135"/>
  <c r="N114" i="135"/>
  <c r="AF119" i="135"/>
  <c r="AA122" i="135"/>
  <c r="N111" i="135"/>
  <c r="W122" i="135"/>
  <c r="AC119" i="135"/>
  <c r="AB108" i="135"/>
  <c r="V114" i="135"/>
  <c r="N122" i="135"/>
  <c r="S122" i="135"/>
  <c r="AB122" i="135"/>
  <c r="X119" i="135"/>
  <c r="Q120" i="135"/>
  <c r="H120" i="135"/>
  <c r="H152" i="135" s="1"/>
  <c r="R108" i="135"/>
  <c r="J125" i="135"/>
  <c r="K122" i="135"/>
  <c r="Q126" i="135"/>
  <c r="AE108" i="135"/>
  <c r="F111" i="135"/>
  <c r="F143" i="135" s="1"/>
  <c r="N108" i="135"/>
  <c r="P120" i="135"/>
  <c r="Y108" i="135"/>
  <c r="R114" i="135"/>
  <c r="F114" i="135"/>
  <c r="F146" i="135" s="1"/>
  <c r="AF120" i="135"/>
  <c r="Z126" i="135"/>
  <c r="AG120" i="135"/>
  <c r="Q122" i="135"/>
  <c r="W126" i="135"/>
  <c r="T122" i="135"/>
  <c r="Y119" i="135"/>
  <c r="AB120" i="135"/>
  <c r="V108" i="135"/>
  <c r="V140" i="135" s="1"/>
  <c r="S119" i="135"/>
  <c r="S151" i="135" s="1"/>
  <c r="J108" i="135"/>
  <c r="Q114" i="135"/>
  <c r="U114" i="135"/>
  <c r="AA125" i="135"/>
  <c r="AE126" i="135"/>
  <c r="S125" i="135"/>
  <c r="T111" i="135"/>
  <c r="AC125" i="135"/>
  <c r="H111" i="135"/>
  <c r="V122" i="135"/>
  <c r="W111" i="135"/>
  <c r="Y125" i="135"/>
  <c r="L111" i="135"/>
  <c r="M125" i="135"/>
  <c r="N120" i="135"/>
  <c r="N152" i="135" s="1"/>
  <c r="V126" i="135"/>
  <c r="S111" i="135"/>
  <c r="M108" i="135"/>
  <c r="J119" i="135"/>
  <c r="Y126" i="135"/>
  <c r="K126" i="135"/>
  <c r="AG114" i="135"/>
  <c r="F125" i="135"/>
  <c r="F157" i="135" s="1"/>
  <c r="W114" i="135"/>
  <c r="R125" i="135"/>
  <c r="P125" i="135"/>
  <c r="G125" i="135"/>
  <c r="AF114" i="135"/>
  <c r="AF146" i="135" s="1"/>
  <c r="AD125" i="135"/>
  <c r="AE120" i="135"/>
  <c r="AE152" i="135" s="1"/>
  <c r="AC122" i="135"/>
  <c r="W108" i="135"/>
  <c r="Y111" i="135"/>
  <c r="AA108" i="135"/>
  <c r="P122" i="135"/>
  <c r="N125" i="135"/>
  <c r="L126" i="135"/>
  <c r="R126" i="135"/>
  <c r="O126" i="135"/>
  <c r="AD114" i="135"/>
  <c r="V125" i="135"/>
  <c r="V157" i="135" s="1"/>
  <c r="AH122" i="135"/>
  <c r="T120" i="135"/>
  <c r="O108" i="135"/>
  <c r="H119" i="135"/>
  <c r="H151" i="135" s="1"/>
  <c r="F119" i="135"/>
  <c r="F151" i="135" s="1"/>
  <c r="AA111" i="135"/>
  <c r="AH108" i="135"/>
  <c r="W119" i="135"/>
  <c r="F120" i="135"/>
  <c r="F152" i="135" s="1"/>
  <c r="X108" i="135"/>
  <c r="P108" i="135"/>
  <c r="AD111" i="135"/>
  <c r="AH111" i="135"/>
  <c r="AB114" i="135"/>
  <c r="AB146" i="135" s="1"/>
  <c r="G126" i="135"/>
  <c r="X114" i="135"/>
  <c r="I122" i="135"/>
  <c r="G108" i="135"/>
  <c r="R122" i="135"/>
  <c r="S114" i="135"/>
  <c r="AG126" i="135"/>
  <c r="X122" i="135"/>
  <c r="L120" i="135"/>
  <c r="O114" i="135"/>
  <c r="I111" i="135"/>
  <c r="T125" i="135"/>
  <c r="J126" i="135"/>
  <c r="L119" i="135"/>
  <c r="H108" i="135"/>
  <c r="AH125" i="135"/>
  <c r="AH157" i="135" s="1"/>
  <c r="T114" i="135"/>
  <c r="L108" i="135"/>
  <c r="X120" i="135"/>
  <c r="AG122" i="135"/>
  <c r="AG154" i="135" s="1"/>
  <c r="AC108" i="135"/>
  <c r="P111" i="135"/>
  <c r="P143" i="135" s="1"/>
  <c r="AF111" i="135"/>
  <c r="AB125" i="135"/>
  <c r="G114" i="135"/>
  <c r="G103" i="135"/>
  <c r="V103" i="135"/>
  <c r="Q103" i="135"/>
  <c r="X103" i="135"/>
  <c r="AF103" i="135"/>
  <c r="M103" i="135"/>
  <c r="Y103" i="135"/>
  <c r="L103" i="135"/>
  <c r="AE103" i="135"/>
  <c r="AH103" i="135"/>
  <c r="J103" i="135"/>
  <c r="I103" i="135"/>
  <c r="H103" i="135"/>
  <c r="K103" i="135"/>
  <c r="W103" i="135"/>
  <c r="T103" i="135"/>
  <c r="N103" i="135"/>
  <c r="AB103" i="135"/>
  <c r="AC103" i="135"/>
  <c r="AA103" i="135"/>
  <c r="AG103" i="135"/>
  <c r="Z103" i="135"/>
  <c r="U103" i="135"/>
  <c r="AD103" i="135"/>
  <c r="S103" i="135"/>
  <c r="F103" i="135"/>
  <c r="F135" i="135" s="1"/>
  <c r="P103" i="135"/>
  <c r="O103" i="135"/>
  <c r="R103" i="135"/>
  <c r="N17" i="67" l="1" a="1"/>
  <c r="N17" i="67" s="1"/>
  <c r="D17" i="67" a="1"/>
  <c r="D17" i="67" s="1"/>
  <c r="E17" i="67" a="1"/>
  <c r="E17" i="67" s="1"/>
  <c r="F17" i="67" a="1"/>
  <c r="F17" i="67" s="1"/>
  <c r="G17" i="67" a="1"/>
  <c r="G17" i="67" s="1"/>
  <c r="C17" i="67" a="1"/>
  <c r="C17" i="67" s="1"/>
  <c r="B17" i="67" a="1"/>
  <c r="B17" i="67" s="1"/>
  <c r="U17" i="67" a="1"/>
  <c r="U17" i="67" s="1"/>
  <c r="AH17" i="67" a="1"/>
  <c r="AH17" i="67" s="1"/>
  <c r="AC17" i="67" a="1"/>
  <c r="AC17" i="67" s="1"/>
  <c r="O17" i="67" a="1"/>
  <c r="O17" i="67" s="1"/>
  <c r="AF17" i="67" a="1"/>
  <c r="AF17" i="67" s="1"/>
  <c r="K17" i="67" a="1"/>
  <c r="K17" i="67" s="1"/>
  <c r="AK17" i="67" a="1"/>
  <c r="AK17" i="67" s="1"/>
  <c r="W17" i="67" a="1"/>
  <c r="W17" i="67" s="1"/>
  <c r="R17" i="67" a="1"/>
  <c r="R17" i="67" s="1"/>
  <c r="X17" i="67" a="1"/>
  <c r="X17" i="67" s="1"/>
  <c r="S17" i="67" a="1"/>
  <c r="S17" i="67" s="1"/>
  <c r="T17" i="67" a="1"/>
  <c r="T17" i="67" s="1"/>
  <c r="AE17" i="67" a="1"/>
  <c r="AE17" i="67" s="1"/>
  <c r="AB17" i="67" a="1"/>
  <c r="AB17" i="67" s="1"/>
  <c r="AA17" i="67" a="1"/>
  <c r="AA17" i="67" s="1"/>
  <c r="AJ17" i="67" a="1"/>
  <c r="AJ17" i="67" s="1"/>
  <c r="J17" i="67" a="1"/>
  <c r="J17" i="67" s="1"/>
  <c r="I17" i="67" a="1"/>
  <c r="I17" i="67" s="1"/>
  <c r="AI17" i="67" a="1"/>
  <c r="AI17" i="67" s="1"/>
  <c r="V17" i="67" a="1"/>
  <c r="V17" i="67" s="1"/>
  <c r="L17" i="67" a="1"/>
  <c r="L17" i="67" s="1"/>
  <c r="Q17" i="67" a="1"/>
  <c r="Q17" i="67" s="1"/>
  <c r="Z17" i="67" a="1"/>
  <c r="Z17" i="67" s="1"/>
  <c r="AD17" i="67" a="1"/>
  <c r="AD17" i="67" s="1"/>
  <c r="H17" i="67" a="1"/>
  <c r="H17" i="67" s="1"/>
  <c r="Y17" i="67" a="1"/>
  <c r="Y17" i="67" s="1"/>
  <c r="M17" i="67" a="1"/>
  <c r="M17" i="67" s="1"/>
  <c r="H16" i="67" a="1"/>
  <c r="H16" i="67" s="1"/>
  <c r="P17" i="67" a="1"/>
  <c r="P17" i="67" s="1"/>
  <c r="AG17" i="67" a="1"/>
  <c r="AG17" i="67" s="1"/>
  <c r="AC158" i="135"/>
  <c r="M154" i="135"/>
  <c r="Z152" i="135"/>
  <c r="N151" i="135"/>
  <c r="AC151" i="135"/>
  <c r="AF151" i="135"/>
  <c r="J146" i="135"/>
  <c r="S143" i="135"/>
  <c r="AG140" i="135"/>
  <c r="G140" i="135"/>
  <c r="T157" i="135"/>
  <c r="X154" i="135"/>
  <c r="J151" i="135"/>
  <c r="T143" i="135"/>
  <c r="Q158" i="135"/>
  <c r="I158" i="135"/>
  <c r="AE154" i="135"/>
  <c r="Z154" i="135"/>
  <c r="AH151" i="135"/>
  <c r="G146" i="135"/>
  <c r="AC140" i="135"/>
  <c r="T146" i="135"/>
  <c r="J158" i="135"/>
  <c r="L152" i="135"/>
  <c r="R154" i="135"/>
  <c r="G158" i="135"/>
  <c r="P140" i="135"/>
  <c r="AH140" i="135"/>
  <c r="O140" i="135"/>
  <c r="AD146" i="135"/>
  <c r="N157" i="135"/>
  <c r="W140" i="135"/>
  <c r="W146" i="135"/>
  <c r="Y158" i="135"/>
  <c r="V158" i="135"/>
  <c r="Y157" i="135"/>
  <c r="AC157" i="135"/>
  <c r="AA157" i="135"/>
  <c r="T154" i="135"/>
  <c r="Z158" i="135"/>
  <c r="Y140" i="135"/>
  <c r="AE140" i="135"/>
  <c r="R140" i="135"/>
  <c r="AB154" i="135"/>
  <c r="AB140" i="135"/>
  <c r="AA154" i="135"/>
  <c r="N158" i="135"/>
  <c r="K140" i="135"/>
  <c r="V151" i="135"/>
  <c r="Z157" i="135"/>
  <c r="S152" i="135"/>
  <c r="AF157" i="135"/>
  <c r="O154" i="135"/>
  <c r="AD158" i="135"/>
  <c r="Z146" i="135"/>
  <c r="U151" i="135"/>
  <c r="AC146" i="135"/>
  <c r="K152" i="135"/>
  <c r="AG143" i="135"/>
  <c r="M143" i="135"/>
  <c r="M158" i="135"/>
  <c r="P151" i="135"/>
  <c r="U158" i="135"/>
  <c r="Q140" i="135"/>
  <c r="O152" i="135"/>
  <c r="J152" i="135"/>
  <c r="U140" i="135"/>
  <c r="H154" i="135"/>
  <c r="K143" i="135"/>
  <c r="AH152" i="135"/>
  <c r="J154" i="135"/>
  <c r="AB157" i="135"/>
  <c r="X140" i="135"/>
  <c r="AA143" i="135"/>
  <c r="T152" i="135"/>
  <c r="O158" i="135"/>
  <c r="P154" i="135"/>
  <c r="AC154" i="135"/>
  <c r="G157" i="135"/>
  <c r="W143" i="135"/>
  <c r="U146" i="135"/>
  <c r="W158" i="135"/>
  <c r="AF152" i="135"/>
  <c r="P152" i="135"/>
  <c r="S154" i="135"/>
  <c r="AC143" i="135"/>
  <c r="W157" i="135"/>
  <c r="I140" i="135"/>
  <c r="X143" i="135"/>
  <c r="L157" i="135"/>
  <c r="Q143" i="135"/>
  <c r="Z151" i="135"/>
  <c r="Q157" i="135"/>
  <c r="K151" i="135"/>
  <c r="I157" i="135"/>
  <c r="Z140" i="135"/>
  <c r="O151" i="135"/>
  <c r="H157" i="135"/>
  <c r="G143" i="135"/>
  <c r="V143" i="135"/>
  <c r="AB143" i="135"/>
  <c r="U152" i="135"/>
  <c r="U143" i="135"/>
  <c r="I152" i="135"/>
  <c r="Z143" i="135"/>
  <c r="J143" i="135"/>
  <c r="H146" i="135"/>
  <c r="Q151" i="135"/>
  <c r="AF143" i="135"/>
  <c r="X152" i="135"/>
  <c r="H140" i="135"/>
  <c r="I143" i="135"/>
  <c r="AG158" i="135"/>
  <c r="I154" i="135"/>
  <c r="AH143" i="135"/>
  <c r="AH154" i="135"/>
  <c r="R158" i="135"/>
  <c r="AA140" i="135"/>
  <c r="P157" i="135"/>
  <c r="AG146" i="135"/>
  <c r="M140" i="135"/>
  <c r="M157" i="135"/>
  <c r="V154" i="135"/>
  <c r="S157" i="135"/>
  <c r="Q146" i="135"/>
  <c r="AB152" i="135"/>
  <c r="Q154" i="135"/>
  <c r="N140" i="135"/>
  <c r="K154" i="135"/>
  <c r="Q152" i="135"/>
  <c r="N154" i="135"/>
  <c r="W154" i="135"/>
  <c r="N146" i="135"/>
  <c r="X158" i="135"/>
  <c r="M146" i="135"/>
  <c r="U154" i="135"/>
  <c r="T151" i="135"/>
  <c r="W152" i="135"/>
  <c r="L146" i="135"/>
  <c r="AF154" i="135"/>
  <c r="K157" i="135"/>
  <c r="AD140" i="135"/>
  <c r="X157" i="135"/>
  <c r="Y146" i="135"/>
  <c r="AG157" i="135"/>
  <c r="AE143" i="135"/>
  <c r="G154" i="135"/>
  <c r="AE157" i="135"/>
  <c r="P146" i="135"/>
  <c r="AA146" i="135"/>
  <c r="AF158" i="135"/>
  <c r="I146" i="135"/>
  <c r="S140" i="135"/>
  <c r="AG151" i="135"/>
  <c r="AB151" i="135"/>
  <c r="U157" i="135"/>
  <c r="R143" i="135"/>
  <c r="S158" i="135"/>
  <c r="L154" i="135"/>
  <c r="AD151" i="135"/>
  <c r="AH146" i="135"/>
  <c r="AB158" i="135"/>
  <c r="L140" i="135"/>
  <c r="L151" i="135"/>
  <c r="O146" i="135"/>
  <c r="S146" i="135"/>
  <c r="X146" i="135"/>
  <c r="AD143" i="135"/>
  <c r="W151" i="135"/>
  <c r="L158" i="135"/>
  <c r="Y143" i="135"/>
  <c r="AD157" i="135"/>
  <c r="R157" i="135"/>
  <c r="K158" i="135"/>
  <c r="L143" i="135"/>
  <c r="H143" i="135"/>
  <c r="AE158" i="135"/>
  <c r="J140" i="135"/>
  <c r="Y151" i="135"/>
  <c r="AG152" i="135"/>
  <c r="R146" i="135"/>
  <c r="J157" i="135"/>
  <c r="X151" i="135"/>
  <c r="V146" i="135"/>
  <c r="N143" i="135"/>
  <c r="O157" i="135"/>
  <c r="AA152" i="135"/>
  <c r="AH158" i="135"/>
  <c r="I151" i="135"/>
  <c r="K146" i="135"/>
  <c r="P158" i="135"/>
  <c r="O143" i="135"/>
  <c r="AC152" i="135"/>
  <c r="R152" i="135"/>
  <c r="G151" i="135"/>
  <c r="AA151" i="135"/>
  <c r="V152" i="135"/>
  <c r="AE146" i="135"/>
  <c r="Y154" i="135"/>
  <c r="M152" i="135"/>
  <c r="AA158" i="135"/>
  <c r="H158" i="135"/>
  <c r="AD154" i="135"/>
  <c r="Y152" i="135"/>
  <c r="G152" i="135"/>
  <c r="T140" i="135"/>
  <c r="AD152" i="135"/>
  <c r="AF140" i="135"/>
  <c r="AE151" i="135"/>
  <c r="M151" i="135"/>
  <c r="R151" i="135"/>
  <c r="AK16" i="63" a="1"/>
  <c r="AK16" i="63" s="1"/>
  <c r="AJ11" i="64" a="1"/>
  <c r="AJ11" i="64" s="1"/>
  <c r="N5" i="64" a="1"/>
  <c r="N5" i="64" s="1"/>
  <c r="AJ5" i="64" a="1"/>
  <c r="AJ5" i="64" s="1"/>
  <c r="T135" i="135"/>
  <c r="Q135" i="135"/>
  <c r="G135" i="135"/>
  <c r="Y5" i="64" s="1" a="1"/>
  <c r="Y5" i="64" s="1"/>
  <c r="AA135" i="135"/>
  <c r="R135" i="135"/>
  <c r="S135" i="135"/>
  <c r="AE135" i="135"/>
  <c r="X135" i="135"/>
  <c r="AG135" i="135"/>
  <c r="I135" i="135"/>
  <c r="AF135" i="135"/>
  <c r="M135" i="135"/>
  <c r="W135" i="135"/>
  <c r="P135" i="135"/>
  <c r="V135" i="135"/>
  <c r="AH135" i="135"/>
  <c r="L135" i="135"/>
  <c r="AD135" i="135"/>
  <c r="J135" i="135"/>
  <c r="Z135" i="135"/>
  <c r="H135" i="135"/>
  <c r="AE5" i="64" s="1" a="1"/>
  <c r="AE5" i="64" s="1"/>
  <c r="AB135" i="135"/>
  <c r="O135" i="135"/>
  <c r="AC135" i="135"/>
  <c r="K135" i="135"/>
  <c r="N135" i="135"/>
  <c r="Y135" i="135"/>
  <c r="U135" i="135"/>
  <c r="Q11" i="64" l="1" a="1"/>
  <c r="Q11" i="64" s="1"/>
  <c r="E16" i="63" a="1"/>
  <c r="E16" i="63" s="1"/>
  <c r="Y11" i="64" a="1"/>
  <c r="Y11" i="64" s="1"/>
  <c r="R5" i="64" a="1"/>
  <c r="R5" i="64" s="1"/>
  <c r="X11" i="64" a="1"/>
  <c r="X11" i="64" s="1"/>
  <c r="P5" i="64" a="1"/>
  <c r="P5" i="64" s="1"/>
  <c r="B5" i="64" a="1"/>
  <c r="B5" i="64" s="1"/>
  <c r="S16" i="63" a="1"/>
  <c r="S16" i="63" s="1"/>
  <c r="D11" i="64" a="1"/>
  <c r="D11" i="64" s="1"/>
  <c r="Z11" i="64" a="1"/>
  <c r="Z11" i="64" s="1"/>
  <c r="AK5" i="64" a="1"/>
  <c r="AK5" i="64" s="1"/>
  <c r="U5" i="64" a="1"/>
  <c r="U5" i="64" s="1"/>
  <c r="R16" i="63" a="1"/>
  <c r="R16" i="63" s="1"/>
  <c r="AE11" i="64" a="1"/>
  <c r="AE11" i="64" s="1"/>
  <c r="K11" i="64" a="1"/>
  <c r="K11" i="64" s="1"/>
  <c r="X16" i="63" a="1"/>
  <c r="X16" i="63" s="1"/>
  <c r="AH16" i="63" a="1"/>
  <c r="AH16" i="63" s="1"/>
  <c r="K5" i="64" a="1"/>
  <c r="K5" i="64" s="1"/>
  <c r="D5" i="64" a="1"/>
  <c r="D5" i="64" s="1"/>
  <c r="AF5" i="64" a="1"/>
  <c r="AF5" i="64" s="1"/>
  <c r="V16" i="63" a="1"/>
  <c r="V16" i="63" s="1"/>
  <c r="AH11" i="64" a="1"/>
  <c r="AH11" i="64" s="1"/>
  <c r="Q5" i="64" a="1"/>
  <c r="Q5" i="64" s="1"/>
  <c r="AB11" i="64" a="1"/>
  <c r="AB11" i="64" s="1"/>
  <c r="AG11" i="64" a="1"/>
  <c r="AG11" i="64" s="1"/>
  <c r="U11" i="64" a="1"/>
  <c r="U11" i="64" s="1"/>
  <c r="AA11" i="64" a="1"/>
  <c r="AA11" i="64" s="1"/>
  <c r="H16" i="63" a="1"/>
  <c r="H16" i="63" s="1"/>
  <c r="S5" i="64" a="1"/>
  <c r="S5" i="64" s="1"/>
  <c r="E5" i="64" a="1"/>
  <c r="E5" i="64" s="1"/>
  <c r="N16" i="63" a="1"/>
  <c r="N16" i="63" s="1"/>
  <c r="AB5" i="64" a="1"/>
  <c r="AB5" i="64" s="1"/>
  <c r="T16" i="63" a="1"/>
  <c r="T16" i="63" s="1"/>
  <c r="L16" i="63" a="1"/>
  <c r="L16" i="63" s="1"/>
  <c r="AI5" i="64" a="1"/>
  <c r="AI5" i="64" s="1"/>
  <c r="AD5" i="64" a="1"/>
  <c r="AD5" i="64" s="1"/>
  <c r="AA16" i="63" a="1"/>
  <c r="AA16" i="63" s="1"/>
  <c r="U16" i="63" a="1"/>
  <c r="U16" i="63" s="1"/>
  <c r="R11" i="64" a="1"/>
  <c r="R11" i="64" s="1"/>
  <c r="AK11" i="64" a="1"/>
  <c r="AK11" i="64" s="1"/>
  <c r="G5" i="64" a="1"/>
  <c r="G5" i="64" s="1"/>
  <c r="AC5" i="64" a="1"/>
  <c r="AC5" i="64" s="1"/>
  <c r="I11" i="64" a="1"/>
  <c r="I11" i="64" s="1"/>
  <c r="O16" i="63" a="1"/>
  <c r="O16" i="63" s="1"/>
  <c r="P11" i="64" a="1"/>
  <c r="P11" i="64" s="1"/>
  <c r="H5" i="64" a="1"/>
  <c r="H5" i="64" s="1"/>
  <c r="Z16" i="63" a="1"/>
  <c r="Z16" i="63" s="1"/>
  <c r="AA5" i="64" a="1"/>
  <c r="AA5" i="64" s="1"/>
  <c r="AE16" i="63" a="1"/>
  <c r="AE16" i="63" s="1"/>
  <c r="AD16" i="63" a="1"/>
  <c r="AD16" i="63" s="1"/>
  <c r="K16" i="63" a="1"/>
  <c r="K16" i="63" s="1"/>
  <c r="B11" i="64" a="1"/>
  <c r="B11" i="64" s="1"/>
  <c r="O5" i="64" a="1"/>
  <c r="O5" i="64" s="1"/>
  <c r="F5" i="64" a="1"/>
  <c r="F5" i="64" s="1"/>
  <c r="E11" i="64" a="1"/>
  <c r="E11" i="64" s="1"/>
  <c r="J16" i="63" a="1"/>
  <c r="J16" i="63" s="1"/>
  <c r="C5" i="64" a="1"/>
  <c r="C5" i="64" s="1"/>
  <c r="G11" i="64" a="1"/>
  <c r="G11" i="64" s="1"/>
  <c r="O11" i="64" a="1"/>
  <c r="O11" i="64" s="1"/>
  <c r="W11" i="64" a="1"/>
  <c r="W11" i="64" s="1"/>
  <c r="I16" i="63" a="1"/>
  <c r="I16" i="63" s="1"/>
  <c r="I5" i="64" a="1"/>
  <c r="I5" i="64" s="1"/>
  <c r="F11" i="64" a="1"/>
  <c r="F11" i="64" s="1"/>
  <c r="Y16" i="63" a="1"/>
  <c r="Y16" i="63" s="1"/>
  <c r="C16" i="63" a="1"/>
  <c r="C16" i="63" s="1"/>
  <c r="J5" i="64" a="1"/>
  <c r="J5" i="64" s="1"/>
  <c r="N11" i="64" a="1"/>
  <c r="N11" i="64" s="1"/>
  <c r="AG5" i="64" a="1"/>
  <c r="AG5" i="64" s="1"/>
  <c r="AD11" i="64" a="1"/>
  <c r="AD11" i="64" s="1"/>
  <c r="AF16" i="63" a="1"/>
  <c r="AF16" i="63" s="1"/>
  <c r="D16" i="63" a="1"/>
  <c r="D16" i="63" s="1"/>
  <c r="S11" i="64" a="1"/>
  <c r="S11" i="64" s="1"/>
  <c r="AF11" i="64" a="1"/>
  <c r="AF11" i="64" s="1"/>
  <c r="X5" i="64" a="1"/>
  <c r="X5" i="64" s="1"/>
  <c r="AG16" i="63" a="1"/>
  <c r="AG16" i="63" s="1"/>
  <c r="W16" i="63" a="1"/>
  <c r="W16" i="63" s="1"/>
  <c r="L11" i="64" a="1"/>
  <c r="L11" i="64" s="1"/>
  <c r="Z5" i="64" a="1"/>
  <c r="Z5" i="64" s="1"/>
  <c r="F16" i="63" a="1"/>
  <c r="F16" i="63" s="1"/>
  <c r="AH5" i="64" a="1"/>
  <c r="AH5" i="64" s="1"/>
  <c r="M11" i="64" a="1"/>
  <c r="M11" i="64" s="1"/>
  <c r="AC16" i="63" a="1"/>
  <c r="AC16" i="63" s="1"/>
  <c r="P16" i="63" a="1"/>
  <c r="P16" i="63" s="1"/>
  <c r="B16" i="63" a="1"/>
  <c r="B16" i="63" s="1"/>
  <c r="AI11" i="64" a="1"/>
  <c r="AI11" i="64" s="1"/>
  <c r="L5" i="64" a="1"/>
  <c r="L5" i="64" s="1"/>
  <c r="AJ16" i="63" a="1"/>
  <c r="AJ16" i="63" s="1"/>
  <c r="T11" i="64" a="1"/>
  <c r="T11" i="64" s="1"/>
  <c r="G16" i="63" a="1"/>
  <c r="G16" i="63" s="1"/>
  <c r="V11" i="64" a="1"/>
  <c r="V11" i="64" s="1"/>
  <c r="C11" i="64" a="1"/>
  <c r="C11" i="64" s="1"/>
  <c r="V5" i="64" a="1"/>
  <c r="V5" i="64" s="1"/>
  <c r="AI16" i="63" a="1"/>
  <c r="AI16" i="63" s="1"/>
  <c r="Q16" i="63" a="1"/>
  <c r="Q16" i="63" s="1"/>
  <c r="J11" i="64" a="1"/>
  <c r="J11" i="64" s="1"/>
  <c r="AC11" i="64" a="1"/>
  <c r="AC11" i="64" s="1"/>
  <c r="M16" i="63" a="1"/>
  <c r="M16" i="63" s="1"/>
  <c r="M5" i="64" a="1"/>
  <c r="M5" i="64" s="1"/>
  <c r="T5" i="64" a="1"/>
  <c r="T5" i="64" s="1"/>
  <c r="AB16" i="63" a="1"/>
  <c r="AB16" i="63" s="1"/>
  <c r="W5" i="64" a="1"/>
  <c r="W5" i="64" s="1"/>
  <c r="H11" i="64" a="1"/>
  <c r="H11" i="64" s="1"/>
  <c r="L13" i="63" a="1"/>
  <c r="L13" i="63" s="1"/>
  <c r="AK17" i="65" a="1"/>
  <c r="AK17" i="65" s="1"/>
  <c r="E23" i="65" a="1"/>
  <c r="E23" i="65" s="1"/>
  <c r="B9" i="63" a="1"/>
  <c r="B9" i="63" s="1"/>
  <c r="Y19" i="65" a="1"/>
  <c r="Y19" i="65" s="1"/>
  <c r="U18" i="65" a="1"/>
  <c r="U18" i="65" s="1"/>
  <c r="AF5" i="65" a="1"/>
  <c r="AF5" i="65" s="1"/>
  <c r="U20" i="65" a="1"/>
  <c r="U20" i="65" s="1"/>
  <c r="P3" i="67" a="1"/>
  <c r="P3" i="67" s="1"/>
  <c r="C16" i="65" a="1"/>
  <c r="C16" i="65" s="1"/>
  <c r="J10" i="65" a="1"/>
  <c r="J10" i="65" s="1"/>
  <c r="S20" i="65" a="1"/>
  <c r="S20" i="65" s="1"/>
  <c r="AK12" i="67" a="1"/>
  <c r="AK12" i="67" s="1"/>
  <c r="S18" i="67" a="1"/>
  <c r="S18" i="67" s="1"/>
  <c r="AH13" i="67" a="1"/>
  <c r="AH13" i="67" s="1"/>
  <c r="AK27" i="67" a="1"/>
  <c r="AK27" i="67" s="1"/>
  <c r="C24" i="67" a="1"/>
  <c r="C24" i="67" s="1"/>
  <c r="T10" i="67" a="1"/>
  <c r="T10" i="67" s="1"/>
  <c r="H14" i="67" a="1"/>
  <c r="H14" i="67" s="1"/>
  <c r="AJ8" i="67" a="1"/>
  <c r="AJ8" i="67" s="1"/>
  <c r="N15" i="67" a="1"/>
  <c r="N15" i="67" s="1"/>
  <c r="M25" i="67" a="1"/>
  <c r="M25" i="67" s="1"/>
  <c r="B21" i="67" a="1"/>
  <c r="B21" i="67" s="1"/>
  <c r="I12" i="67" a="1"/>
  <c r="I12" i="67" s="1"/>
  <c r="Q10" i="67" a="1"/>
  <c r="Q10" i="67" s="1"/>
  <c r="D13" i="67" a="1"/>
  <c r="D13" i="67" s="1"/>
  <c r="U12" i="67" a="1"/>
  <c r="U12" i="67" s="1"/>
  <c r="J24" i="67" a="1"/>
  <c r="J24" i="67" s="1"/>
  <c r="H13" i="67" a="1"/>
  <c r="H13" i="67" s="1"/>
  <c r="D6" i="67" a="1"/>
  <c r="D6" i="67" s="1"/>
  <c r="O8" i="67" a="1"/>
  <c r="O8" i="67" s="1"/>
  <c r="AG21" i="67" a="1"/>
  <c r="AG21" i="67" s="1"/>
  <c r="J22" i="67" a="1"/>
  <c r="J22" i="67" s="1"/>
  <c r="N8" i="67" a="1"/>
  <c r="N8" i="67" s="1"/>
  <c r="G15" i="67" a="1"/>
  <c r="G15" i="67" s="1"/>
  <c r="V4" i="67" a="1"/>
  <c r="V4" i="67" s="1"/>
  <c r="E16" i="67" a="1"/>
  <c r="E16" i="67" s="1"/>
  <c r="X22" i="67" a="1"/>
  <c r="X22" i="67" s="1"/>
  <c r="I4" i="67" a="1"/>
  <c r="I4" i="67" s="1"/>
  <c r="AJ20" i="67" a="1"/>
  <c r="AJ20" i="67" s="1"/>
  <c r="G25" i="67" a="1"/>
  <c r="G25" i="67" s="1"/>
  <c r="AI14" i="67" a="1"/>
  <c r="AI14" i="67" s="1"/>
  <c r="AD4" i="67" a="1"/>
  <c r="AD4" i="67" s="1"/>
  <c r="Z26" i="67" a="1"/>
  <c r="Z26" i="67" s="1"/>
  <c r="AH12" i="67" a="1"/>
  <c r="AH12" i="67" s="1"/>
  <c r="M16" i="67" a="1"/>
  <c r="M16" i="67" s="1"/>
  <c r="AF13" i="67" a="1"/>
  <c r="AF13" i="67" s="1"/>
  <c r="G14" i="67" a="1"/>
  <c r="G14" i="67" s="1"/>
  <c r="R27" i="67" a="1"/>
  <c r="R27" i="67" s="1"/>
  <c r="X18" i="67" a="1"/>
  <c r="X18" i="67" s="1"/>
  <c r="AB10" i="67" a="1"/>
  <c r="AB10" i="67" s="1"/>
  <c r="J20" i="67" a="1"/>
  <c r="J20" i="67" s="1"/>
  <c r="O20" i="67" a="1"/>
  <c r="O20" i="67" s="1"/>
  <c r="AG23" i="67" a="1"/>
  <c r="AG23" i="67" s="1"/>
  <c r="H23" i="67" a="1"/>
  <c r="H23" i="67" s="1"/>
  <c r="AK8" i="67" a="1"/>
  <c r="AK8" i="67" s="1"/>
  <c r="AK13" i="67" a="1"/>
  <c r="AK13" i="67" s="1"/>
  <c r="S26" i="67" a="1"/>
  <c r="S26" i="67" s="1"/>
  <c r="Y12" i="67" a="1"/>
  <c r="Y12" i="67" s="1"/>
  <c r="AC8" i="67" a="1"/>
  <c r="AC8" i="67" s="1"/>
  <c r="I26" i="67" a="1"/>
  <c r="I26" i="67" s="1"/>
  <c r="AK4" i="67" a="1"/>
  <c r="AK4" i="67" s="1"/>
  <c r="H24" i="67" a="1"/>
  <c r="H24" i="67" s="1"/>
  <c r="AF12" i="67" a="1"/>
  <c r="AF12" i="67" s="1"/>
  <c r="K24" i="67" a="1"/>
  <c r="K24" i="67" s="1"/>
  <c r="R8" i="67" a="1"/>
  <c r="R8" i="67" s="1"/>
  <c r="AH24" i="67" a="1"/>
  <c r="AH24" i="67" s="1"/>
  <c r="Z24" i="67" a="1"/>
  <c r="Z24" i="67" s="1"/>
  <c r="Z27" i="67" a="1"/>
  <c r="Z27" i="67" s="1"/>
  <c r="O12" i="67" a="1"/>
  <c r="O12" i="67" s="1"/>
  <c r="C18" i="67" a="1"/>
  <c r="C18" i="67" s="1"/>
  <c r="O25" i="67" a="1"/>
  <c r="O25" i="67" s="1"/>
  <c r="O18" i="67" a="1"/>
  <c r="O18" i="67" s="1"/>
  <c r="AA18" i="67" a="1"/>
  <c r="AA18" i="67" s="1"/>
  <c r="B23" i="67" a="1"/>
  <c r="B23" i="67" s="1"/>
  <c r="J23" i="67" a="1"/>
  <c r="J23" i="67" s="1"/>
  <c r="AC25" i="67" a="1"/>
  <c r="AC25" i="67" s="1"/>
  <c r="D26" i="67" a="1"/>
  <c r="D26" i="67" s="1"/>
  <c r="I14" i="67" a="1"/>
  <c r="I14" i="67" s="1"/>
  <c r="S13" i="67" a="1"/>
  <c r="S13" i="67" s="1"/>
  <c r="AC15" i="67" a="1"/>
  <c r="AC15" i="67" s="1"/>
  <c r="R13" i="67" a="1"/>
  <c r="R13" i="67" s="1"/>
  <c r="AA15" i="67" a="1"/>
  <c r="AA15" i="67" s="1"/>
  <c r="AH6" i="67" a="1"/>
  <c r="AH6" i="67" s="1"/>
  <c r="O27" i="67" a="1"/>
  <c r="O27" i="67" s="1"/>
  <c r="AJ6" i="67" a="1"/>
  <c r="AJ6" i="67" s="1"/>
  <c r="I13" i="67" a="1"/>
  <c r="I13" i="67" s="1"/>
  <c r="W8" i="67" a="1"/>
  <c r="W8" i="67" s="1"/>
  <c r="P4" i="67" a="1"/>
  <c r="P4" i="67" s="1"/>
  <c r="AF20" i="67" a="1"/>
  <c r="AF20" i="67" s="1"/>
  <c r="AC6" i="67" a="1"/>
  <c r="AC6" i="67" s="1"/>
  <c r="L21" i="67" a="1"/>
  <c r="L21" i="67" s="1"/>
  <c r="AD14" i="67" a="1"/>
  <c r="AD14" i="67" s="1"/>
  <c r="AI10" i="67" a="1"/>
  <c r="AI10" i="67" s="1"/>
  <c r="X24" i="67" a="1"/>
  <c r="X24" i="67" s="1"/>
  <c r="V23" i="67" a="1"/>
  <c r="V23" i="67" s="1"/>
  <c r="Z16" i="67" a="1"/>
  <c r="Z16" i="67" s="1"/>
  <c r="Q11" i="63" a="1"/>
  <c r="Q11" i="63" s="1"/>
  <c r="H13" i="63" a="1"/>
  <c r="H13" i="63" s="1"/>
  <c r="AJ10" i="63" a="1"/>
  <c r="AJ10" i="63" s="1"/>
  <c r="AC15" i="63" a="1"/>
  <c r="AC15" i="63" s="1"/>
  <c r="P8" i="63" a="1"/>
  <c r="P8" i="63" s="1"/>
  <c r="Z9" i="63" a="1"/>
  <c r="Z9" i="63" s="1"/>
  <c r="U10" i="63" a="1"/>
  <c r="U10" i="63" s="1"/>
  <c r="F12" i="63" a="1"/>
  <c r="F12" i="63" s="1"/>
  <c r="T26" i="63" a="1"/>
  <c r="T26" i="63" s="1"/>
  <c r="N22" i="63" a="1"/>
  <c r="N22" i="63" s="1"/>
  <c r="AH3" i="63" a="1"/>
  <c r="AH3" i="63" s="1"/>
  <c r="V17" i="63" a="1"/>
  <c r="V17" i="63" s="1"/>
  <c r="AI6" i="63" a="1"/>
  <c r="AI6" i="63" s="1"/>
  <c r="AI5" i="63" a="1"/>
  <c r="AI5" i="63" s="1"/>
  <c r="AI16" i="64" a="1"/>
  <c r="AI16" i="64" s="1"/>
  <c r="AC24" i="65" a="1"/>
  <c r="AC24" i="65" s="1"/>
  <c r="L25" i="64" a="1"/>
  <c r="L25" i="64" s="1"/>
  <c r="AF9" i="64" a="1"/>
  <c r="AF9" i="64" s="1"/>
  <c r="U13" i="64" a="1"/>
  <c r="U13" i="64" s="1"/>
  <c r="AI27" i="64" a="1"/>
  <c r="AI27" i="64" s="1"/>
  <c r="Z21" i="64" a="1"/>
  <c r="Z21" i="64" s="1"/>
  <c r="Y14" i="64" a="1"/>
  <c r="Y14" i="64" s="1"/>
  <c r="D6" i="64" a="1"/>
  <c r="D6" i="64" s="1"/>
  <c r="AJ21" i="64" a="1"/>
  <c r="AJ21" i="64" s="1"/>
  <c r="AE16" i="64" a="1"/>
  <c r="AE16" i="64" s="1"/>
  <c r="P19" i="65" a="1"/>
  <c r="P19" i="65" s="1"/>
  <c r="W22" i="65" a="1"/>
  <c r="W22" i="65" s="1"/>
  <c r="Z3" i="65" a="1"/>
  <c r="Z3" i="65" s="1"/>
  <c r="X16" i="65" a="1"/>
  <c r="X16" i="65" s="1"/>
  <c r="O25" i="65" a="1"/>
  <c r="O25" i="65" s="1"/>
  <c r="AD8" i="65" a="1"/>
  <c r="AD8" i="65" s="1"/>
  <c r="AH10" i="65" a="1"/>
  <c r="AH10" i="65" s="1"/>
  <c r="M8" i="65" a="1"/>
  <c r="M8" i="65" s="1"/>
  <c r="G10" i="65" a="1"/>
  <c r="G10" i="65" s="1"/>
  <c r="C19" i="65" a="1"/>
  <c r="C19" i="65" s="1"/>
  <c r="AI27" i="65" a="1"/>
  <c r="AI27" i="65" s="1"/>
  <c r="Q14" i="65" a="1"/>
  <c r="Q14" i="65" s="1"/>
  <c r="AH6" i="65" a="1"/>
  <c r="AH6" i="65" s="1"/>
  <c r="R4" i="65" a="1"/>
  <c r="R4" i="65" s="1"/>
  <c r="AF22" i="63" a="1"/>
  <c r="AF22" i="63" s="1"/>
  <c r="R20" i="63" a="1"/>
  <c r="R20" i="63" s="1"/>
  <c r="D26" i="63" a="1"/>
  <c r="D26" i="63" s="1"/>
  <c r="O13" i="63" a="1"/>
  <c r="O13" i="63" s="1"/>
  <c r="C18" i="63" a="1"/>
  <c r="C18" i="63" s="1"/>
  <c r="AB3" i="63" a="1"/>
  <c r="AB3" i="63" s="1"/>
  <c r="AC10" i="63" a="1"/>
  <c r="AC10" i="63" s="1"/>
  <c r="E18" i="63" a="1"/>
  <c r="E18" i="63" s="1"/>
  <c r="AB21" i="63" a="1"/>
  <c r="AB21" i="63" s="1"/>
  <c r="H15" i="63" a="1"/>
  <c r="H15" i="63" s="1"/>
  <c r="F17" i="63" a="1"/>
  <c r="F17" i="63" s="1"/>
  <c r="Q3" i="64" a="1"/>
  <c r="Q3" i="64" s="1"/>
  <c r="G14" i="63" a="1"/>
  <c r="G14" i="63" s="1"/>
  <c r="Q5" i="63" a="1"/>
  <c r="Q5" i="63" s="1"/>
  <c r="R12" i="64" a="1"/>
  <c r="R12" i="64" s="1"/>
  <c r="G6" i="64" a="1"/>
  <c r="G6" i="64" s="1"/>
  <c r="S22" i="64" a="1"/>
  <c r="S22" i="64" s="1"/>
  <c r="K6" i="64" a="1"/>
  <c r="K6" i="64" s="1"/>
  <c r="G17" i="64" a="1"/>
  <c r="G17" i="64" s="1"/>
  <c r="S16" i="64" a="1"/>
  <c r="S16" i="64" s="1"/>
  <c r="AF26" i="64" a="1"/>
  <c r="AF26" i="64" s="1"/>
  <c r="AK10" i="64" a="1"/>
  <c r="AK10" i="64" s="1"/>
  <c r="M7" i="64" a="1"/>
  <c r="M7" i="64" s="1"/>
  <c r="P27" i="64" a="1"/>
  <c r="P27" i="64" s="1"/>
  <c r="G27" i="64" a="1"/>
  <c r="G27" i="64" s="1"/>
  <c r="S25" i="65" a="1"/>
  <c r="S25" i="65" s="1"/>
  <c r="Y15" i="65" a="1"/>
  <c r="Y15" i="65" s="1"/>
  <c r="R21" i="65" a="1"/>
  <c r="R21" i="65" s="1"/>
  <c r="B8" i="63" a="1"/>
  <c r="B8" i="63" s="1"/>
  <c r="Q7" i="65" a="1"/>
  <c r="Q7" i="65" s="1"/>
  <c r="B21" i="64" a="1"/>
  <c r="B21" i="64" s="1"/>
  <c r="U16" i="65" a="1"/>
  <c r="U16" i="65" s="1"/>
  <c r="J14" i="65" a="1"/>
  <c r="J14" i="65" s="1"/>
  <c r="K9" i="65" a="1"/>
  <c r="K9" i="65" s="1"/>
  <c r="Y7" i="65" a="1"/>
  <c r="Y7" i="65" s="1"/>
  <c r="C17" i="65" a="1"/>
  <c r="C17" i="65" s="1"/>
  <c r="N22" i="64" a="1"/>
  <c r="N22" i="64" s="1"/>
  <c r="W17" i="65" a="1"/>
  <c r="W17" i="65" s="1"/>
  <c r="Z3" i="67" a="1"/>
  <c r="Z3" i="67" s="1"/>
  <c r="C3" i="64" a="1"/>
  <c r="C3" i="64" s="1"/>
  <c r="V21" i="63" a="1"/>
  <c r="V21" i="63" s="1"/>
  <c r="C22" i="63" a="1"/>
  <c r="C22" i="63" s="1"/>
  <c r="AB26" i="63" a="1"/>
  <c r="AB26" i="63" s="1"/>
  <c r="N19" i="63" a="1"/>
  <c r="N19" i="63" s="1"/>
  <c r="AA23" i="63" a="1"/>
  <c r="AA23" i="63" s="1"/>
  <c r="Z4" i="63" a="1"/>
  <c r="Z4" i="63" s="1"/>
  <c r="N9" i="63" a="1"/>
  <c r="N9" i="63" s="1"/>
  <c r="AJ21" i="63" a="1"/>
  <c r="AJ21" i="63" s="1"/>
  <c r="L23" i="63" a="1"/>
  <c r="L23" i="63" s="1"/>
  <c r="AI20" i="63" a="1"/>
  <c r="AI20" i="63" s="1"/>
  <c r="W21" i="63" a="1"/>
  <c r="W21" i="63" s="1"/>
  <c r="AC17" i="63" a="1"/>
  <c r="AC17" i="63" s="1"/>
  <c r="AK25" i="63" a="1"/>
  <c r="AK25" i="63" s="1"/>
  <c r="Y23" i="64" a="1"/>
  <c r="Y23" i="64" s="1"/>
  <c r="E13" i="64" a="1"/>
  <c r="E13" i="64" s="1"/>
  <c r="AD7" i="64" a="1"/>
  <c r="AD7" i="64" s="1"/>
  <c r="D27" i="64" a="1"/>
  <c r="D27" i="64" s="1"/>
  <c r="L12" i="64" a="1"/>
  <c r="L12" i="64" s="1"/>
  <c r="AF12" i="64" a="1"/>
  <c r="AF12" i="64" s="1"/>
  <c r="K24" i="64" a="1"/>
  <c r="K24" i="64" s="1"/>
  <c r="AJ25" i="64" a="1"/>
  <c r="AJ25" i="64" s="1"/>
  <c r="D13" i="64" a="1"/>
  <c r="D13" i="64" s="1"/>
  <c r="Z13" i="64" a="1"/>
  <c r="Z13" i="64" s="1"/>
  <c r="N25" i="64" a="1"/>
  <c r="N25" i="64" s="1"/>
  <c r="P16" i="65" a="1"/>
  <c r="P16" i="65" s="1"/>
  <c r="Q16" i="65" a="1"/>
  <c r="Q16" i="65" s="1"/>
  <c r="AC12" i="65" a="1"/>
  <c r="AC12" i="65" s="1"/>
  <c r="U27" i="64" a="1"/>
  <c r="U27" i="64" s="1"/>
  <c r="I23" i="65" a="1"/>
  <c r="I23" i="65" s="1"/>
  <c r="H25" i="64" a="1"/>
  <c r="H25" i="64" s="1"/>
  <c r="N13" i="65" a="1"/>
  <c r="N13" i="65" s="1"/>
  <c r="Z24" i="64" a="1"/>
  <c r="Z24" i="64" s="1"/>
  <c r="T5" i="65" a="1"/>
  <c r="T5" i="65" s="1"/>
  <c r="AF10" i="65" a="1"/>
  <c r="AF10" i="65" s="1"/>
  <c r="R23" i="65" a="1"/>
  <c r="R23" i="65" s="1"/>
  <c r="AF9" i="65" a="1"/>
  <c r="AF9" i="65" s="1"/>
  <c r="R14" i="65" a="1"/>
  <c r="R14" i="65" s="1"/>
  <c r="B10" i="64" a="1"/>
  <c r="B10" i="64" s="1"/>
  <c r="F17" i="65" a="1"/>
  <c r="F17" i="65" s="1"/>
  <c r="J25" i="65" a="1"/>
  <c r="J25" i="65" s="1"/>
  <c r="Q6" i="65" a="1"/>
  <c r="Q6" i="65" s="1"/>
  <c r="AD15" i="63" a="1"/>
  <c r="AD15" i="63" s="1"/>
  <c r="U8" i="63" a="1"/>
  <c r="U8" i="63" s="1"/>
  <c r="AH26" i="63" a="1"/>
  <c r="AH26" i="63" s="1"/>
  <c r="L27" i="63" a="1"/>
  <c r="L27" i="63" s="1"/>
  <c r="E21" i="63" a="1"/>
  <c r="E21" i="63" s="1"/>
  <c r="Q7" i="63" a="1"/>
  <c r="Q7" i="63" s="1"/>
  <c r="K14" i="63" a="1"/>
  <c r="K14" i="63" s="1"/>
  <c r="AE21" i="63" a="1"/>
  <c r="AE21" i="63" s="1"/>
  <c r="S4" i="63" a="1"/>
  <c r="S4" i="63" s="1"/>
  <c r="G23" i="63" a="1"/>
  <c r="G23" i="63" s="1"/>
  <c r="AA15" i="63" a="1"/>
  <c r="AA15" i="63" s="1"/>
  <c r="O23" i="63" a="1"/>
  <c r="O23" i="63" s="1"/>
  <c r="AG20" i="63" a="1"/>
  <c r="AG20" i="63" s="1"/>
  <c r="AH5" i="63" a="1"/>
  <c r="AH5" i="63" s="1"/>
  <c r="N13" i="64" a="1"/>
  <c r="N13" i="64" s="1"/>
  <c r="Z9" i="64" a="1"/>
  <c r="Z9" i="64" s="1"/>
  <c r="H21" i="64" a="1"/>
  <c r="H21" i="64" s="1"/>
  <c r="AB4" i="64" a="1"/>
  <c r="AB4" i="64" s="1"/>
  <c r="Q6" i="64" a="1"/>
  <c r="Q6" i="64" s="1"/>
  <c r="G20" i="64" a="1"/>
  <c r="G20" i="64" s="1"/>
  <c r="AF19" i="64" a="1"/>
  <c r="AF19" i="64" s="1"/>
  <c r="V20" i="64" a="1"/>
  <c r="V20" i="64" s="1"/>
  <c r="AA16" i="64" a="1"/>
  <c r="AA16" i="64" s="1"/>
  <c r="B24" i="64" a="1"/>
  <c r="B24" i="64" s="1"/>
  <c r="H12" i="64" a="1"/>
  <c r="H12" i="64" s="1"/>
  <c r="C14" i="65" a="1"/>
  <c r="C14" i="65" s="1"/>
  <c r="M6" i="65" a="1"/>
  <c r="M6" i="65" s="1"/>
  <c r="X8" i="65" a="1"/>
  <c r="X8" i="65" s="1"/>
  <c r="AE18" i="65" a="1"/>
  <c r="AE18" i="65" s="1"/>
  <c r="AE15" i="65" a="1"/>
  <c r="AE15" i="65" s="1"/>
  <c r="F21" i="65" a="1"/>
  <c r="F21" i="65" s="1"/>
  <c r="AC16" i="65" a="1"/>
  <c r="AC16" i="65" s="1"/>
  <c r="Y16" i="65" a="1"/>
  <c r="Y16" i="65" s="1"/>
  <c r="AI20" i="65" a="1"/>
  <c r="AI20" i="65" s="1"/>
  <c r="AC27" i="65" a="1"/>
  <c r="AC27" i="65" s="1"/>
  <c r="D21" i="65" a="1"/>
  <c r="D21" i="65" s="1"/>
  <c r="J11" i="65" a="1"/>
  <c r="J11" i="65" s="1"/>
  <c r="O13" i="65" a="1"/>
  <c r="O13" i="65" s="1"/>
  <c r="G14" i="65" a="1"/>
  <c r="G14" i="65" s="1"/>
  <c r="G18" i="65" a="1"/>
  <c r="G18" i="65" s="1"/>
  <c r="T6" i="63" a="1"/>
  <c r="T6" i="63" s="1"/>
  <c r="AG19" i="63" a="1"/>
  <c r="AG19" i="63" s="1"/>
  <c r="AD21" i="63" a="1"/>
  <c r="AD21" i="63" s="1"/>
  <c r="D18" i="63" a="1"/>
  <c r="D18" i="63" s="1"/>
  <c r="Y27" i="63" a="1"/>
  <c r="Y27" i="63" s="1"/>
  <c r="O7" i="63" a="1"/>
  <c r="O7" i="63" s="1"/>
  <c r="AG22" i="63" a="1"/>
  <c r="AG22" i="63" s="1"/>
  <c r="AJ11" i="63" a="1"/>
  <c r="AJ11" i="63" s="1"/>
  <c r="L24" i="63" a="1"/>
  <c r="L24" i="63" s="1"/>
  <c r="C23" i="63" a="1"/>
  <c r="C23" i="63" s="1"/>
  <c r="D10" i="63" a="1"/>
  <c r="D10" i="63" s="1"/>
  <c r="K8" i="63" a="1"/>
  <c r="K8" i="63" s="1"/>
  <c r="P9" i="63" a="1"/>
  <c r="P9" i="63" s="1"/>
  <c r="O5" i="63" a="1"/>
  <c r="O5" i="63" s="1"/>
  <c r="O12" i="64" a="1"/>
  <c r="O12" i="64" s="1"/>
  <c r="V22" i="64" a="1"/>
  <c r="V22" i="64" s="1"/>
  <c r="X15" i="64" a="1"/>
  <c r="X15" i="64" s="1"/>
  <c r="D14" i="64" a="1"/>
  <c r="D14" i="64" s="1"/>
  <c r="E6" i="64" a="1"/>
  <c r="E6" i="64" s="1"/>
  <c r="AG26" i="64" a="1"/>
  <c r="AG26" i="64" s="1"/>
  <c r="F12" i="64" a="1"/>
  <c r="F12" i="64" s="1"/>
  <c r="AC9" i="64" a="1"/>
  <c r="AC9" i="64" s="1"/>
  <c r="J14" i="64" a="1"/>
  <c r="J14" i="64" s="1"/>
  <c r="AA20" i="64" a="1"/>
  <c r="AA20" i="64" s="1"/>
  <c r="K7" i="64" a="1"/>
  <c r="K7" i="64" s="1"/>
  <c r="J26" i="64" a="1"/>
  <c r="J26" i="64" s="1"/>
  <c r="O15" i="65" a="1"/>
  <c r="O15" i="65" s="1"/>
  <c r="V19" i="65" a="1"/>
  <c r="V19" i="65" s="1"/>
  <c r="M21" i="65" a="1"/>
  <c r="M21" i="65" s="1"/>
  <c r="E19" i="65" a="1"/>
  <c r="E19" i="65" s="1"/>
  <c r="E4" i="65" a="1"/>
  <c r="E4" i="65" s="1"/>
  <c r="B18" i="63" a="1"/>
  <c r="B18" i="63" s="1"/>
  <c r="E22" i="65" a="1"/>
  <c r="E22" i="65" s="1"/>
  <c r="K16" i="65" a="1"/>
  <c r="K16" i="65" s="1"/>
  <c r="E27" i="65" a="1"/>
  <c r="E27" i="65" s="1"/>
  <c r="Q23" i="65" a="1"/>
  <c r="Q23" i="65" s="1"/>
  <c r="S23" i="65" a="1"/>
  <c r="S23" i="65" s="1"/>
  <c r="T18" i="65" a="1"/>
  <c r="T18" i="65" s="1"/>
  <c r="B6" i="67" a="1"/>
  <c r="B6" i="67" s="1"/>
  <c r="AD10" i="63" a="1"/>
  <c r="AD10" i="63" s="1"/>
  <c r="U24" i="63" a="1"/>
  <c r="U24" i="63" s="1"/>
  <c r="AH7" i="63" a="1"/>
  <c r="AH7" i="63" s="1"/>
  <c r="L9" i="63" a="1"/>
  <c r="L9" i="63" s="1"/>
  <c r="J10" i="63" a="1"/>
  <c r="J10" i="63" s="1"/>
  <c r="D8" i="63" a="1"/>
  <c r="D8" i="63" s="1"/>
  <c r="X17" i="63" a="1"/>
  <c r="X17" i="63" s="1"/>
  <c r="P20" i="63" a="1"/>
  <c r="P20" i="63" s="1"/>
  <c r="Q6" i="63" a="1"/>
  <c r="Q6" i="63" s="1"/>
  <c r="G27" i="63" a="1"/>
  <c r="G27" i="63" s="1"/>
  <c r="Y23" i="63" a="1"/>
  <c r="Y23" i="63" s="1"/>
  <c r="D13" i="63" a="1"/>
  <c r="D13" i="63" s="1"/>
  <c r="M14" i="63" a="1"/>
  <c r="M14" i="63" s="1"/>
  <c r="AB5" i="63" a="1"/>
  <c r="AB5" i="63" s="1"/>
  <c r="AD13" i="64" a="1"/>
  <c r="AD13" i="64" s="1"/>
  <c r="AG9" i="64" a="1"/>
  <c r="AG9" i="64" s="1"/>
  <c r="AD22" i="64" a="1"/>
  <c r="AD22" i="64" s="1"/>
  <c r="S21" i="64" a="1"/>
  <c r="S21" i="64" s="1"/>
  <c r="AF7" i="64" a="1"/>
  <c r="AF7" i="64" s="1"/>
  <c r="AD24" i="65" a="1"/>
  <c r="AD24" i="65" s="1"/>
  <c r="AD12" i="65" s="1" a="1"/>
  <c r="AD12" i="65" s="1"/>
  <c r="K26" i="64" a="1"/>
  <c r="K26" i="64" s="1"/>
  <c r="D8" i="64" a="1"/>
  <c r="D8" i="64" s="1"/>
  <c r="W26" i="64" a="1"/>
  <c r="W26" i="64" s="1"/>
  <c r="K20" i="64" a="1"/>
  <c r="K20" i="64" s="1"/>
  <c r="W14" i="64" a="1"/>
  <c r="W14" i="64" s="1"/>
  <c r="I17" i="65" a="1"/>
  <c r="I17" i="65" s="1"/>
  <c r="AE21" i="65" a="1"/>
  <c r="AE21" i="65" s="1"/>
  <c r="V21" i="65" a="1"/>
  <c r="V21" i="65" s="1"/>
  <c r="I13" i="65" a="1"/>
  <c r="I13" i="65" s="1"/>
  <c r="E18" i="65" a="1"/>
  <c r="E18" i="65" s="1"/>
  <c r="B26" i="63" a="1"/>
  <c r="B26" i="63" s="1"/>
  <c r="M3" i="65" a="1"/>
  <c r="M3" i="65" s="1"/>
  <c r="D25" i="65" a="1"/>
  <c r="D25" i="65" s="1"/>
  <c r="D10" i="65" a="1"/>
  <c r="D10" i="65" s="1"/>
  <c r="N16" i="65" a="1"/>
  <c r="N16" i="65" s="1"/>
  <c r="G7" i="65" a="1"/>
  <c r="G7" i="65" s="1"/>
  <c r="B27" i="64" a="1"/>
  <c r="B27" i="64" s="1"/>
  <c r="H5" i="65" a="1"/>
  <c r="H5" i="65" s="1"/>
  <c r="F23" i="65" a="1"/>
  <c r="F23" i="65" s="1"/>
  <c r="H3" i="67" a="1"/>
  <c r="H3" i="67" s="1"/>
  <c r="AI11" i="63" a="1"/>
  <c r="AI11" i="63" s="1"/>
  <c r="Q18" i="63" a="1"/>
  <c r="Q18" i="63" s="1"/>
  <c r="H27" i="63" a="1"/>
  <c r="H27" i="63" s="1"/>
  <c r="AH4" i="63" a="1"/>
  <c r="AH4" i="63" s="1"/>
  <c r="AC13" i="63" a="1"/>
  <c r="AC13" i="63" s="1"/>
  <c r="C3" i="63" a="1"/>
  <c r="C3" i="63" s="1"/>
  <c r="S3" i="67" a="1"/>
  <c r="S3" i="67" s="1"/>
  <c r="AB4" i="67" a="1"/>
  <c r="AB4" i="67" s="1"/>
  <c r="Y27" i="67" a="1"/>
  <c r="Y27" i="67" s="1"/>
  <c r="AA14" i="67" a="1"/>
  <c r="AA14" i="67" s="1"/>
  <c r="W4" i="67" a="1"/>
  <c r="W4" i="67" s="1"/>
  <c r="W25" i="67" a="1"/>
  <c r="W25" i="67" s="1"/>
  <c r="AF15" i="67" a="1"/>
  <c r="AF15" i="67" s="1"/>
  <c r="X9" i="67" a="1"/>
  <c r="X9" i="67" s="1"/>
  <c r="AI25" i="67" a="1"/>
  <c r="AI25" i="67" s="1"/>
  <c r="U15" i="67" a="1"/>
  <c r="U15" i="67" s="1"/>
  <c r="AE18" i="67" a="1"/>
  <c r="AE18" i="67" s="1"/>
  <c r="I24" i="67" a="1"/>
  <c r="I24" i="67" s="1"/>
  <c r="AE26" i="67" a="1"/>
  <c r="AE26" i="67" s="1"/>
  <c r="W22" i="67" a="1"/>
  <c r="W22" i="67" s="1"/>
  <c r="D21" i="67" a="1"/>
  <c r="D21" i="67" s="1"/>
  <c r="J18" i="67" a="1"/>
  <c r="J18" i="67" s="1"/>
  <c r="X21" i="67" a="1"/>
  <c r="X21" i="67" s="1"/>
  <c r="AG25" i="67" a="1"/>
  <c r="AG25" i="67" s="1"/>
  <c r="N14" i="67" a="1"/>
  <c r="N14" i="67" s="1"/>
  <c r="AB27" i="67" a="1"/>
  <c r="AB27" i="67" s="1"/>
  <c r="Y15" i="67" a="1"/>
  <c r="Y15" i="67" s="1"/>
  <c r="B9" i="67" a="1"/>
  <c r="B9" i="67" s="1"/>
  <c r="AB8" i="67" a="1"/>
  <c r="AB8" i="67" s="1"/>
  <c r="AG22" i="67" a="1"/>
  <c r="AG22" i="67" s="1"/>
  <c r="AF18" i="67" a="1"/>
  <c r="AF18" i="67" s="1"/>
  <c r="K22" i="67" a="1"/>
  <c r="K22" i="67" s="1"/>
  <c r="AF27" i="67" a="1"/>
  <c r="AF27" i="67" s="1"/>
  <c r="C23" i="67" a="1"/>
  <c r="C23" i="67" s="1"/>
  <c r="M23" i="67" a="1"/>
  <c r="M23" i="67" s="1"/>
  <c r="AG18" i="67" a="1"/>
  <c r="AG18" i="67" s="1"/>
  <c r="AB13" i="67" a="1"/>
  <c r="AB13" i="67" s="1"/>
  <c r="M15" i="67" a="1"/>
  <c r="M15" i="67" s="1"/>
  <c r="Z8" i="67" a="1"/>
  <c r="Z8" i="67" s="1"/>
  <c r="D18" i="67" a="1"/>
  <c r="D18" i="67" s="1"/>
  <c r="G24" i="67" a="1"/>
  <c r="G24" i="67" s="1"/>
  <c r="X13" i="67" a="1"/>
  <c r="X13" i="67" s="1"/>
  <c r="M27" i="67" a="1"/>
  <c r="M27" i="67" s="1"/>
  <c r="O14" i="67" a="1"/>
  <c r="O14" i="67" s="1"/>
  <c r="E14" i="67" a="1"/>
  <c r="E14" i="67" s="1"/>
  <c r="J8" i="67" a="1"/>
  <c r="J8" i="67" s="1"/>
  <c r="L10" i="67" a="1"/>
  <c r="L10" i="67" s="1"/>
  <c r="R24" i="67" a="1"/>
  <c r="R24" i="67" s="1"/>
  <c r="O23" i="67" a="1"/>
  <c r="O23" i="67" s="1"/>
  <c r="Y4" i="67" a="1"/>
  <c r="Y4" i="67" s="1"/>
  <c r="AB15" i="67" a="1"/>
  <c r="AB15" i="67" s="1"/>
  <c r="E22" i="67" a="1"/>
  <c r="E22" i="67" s="1"/>
  <c r="P13" i="67" a="1"/>
  <c r="P13" i="67" s="1"/>
  <c r="V25" i="67" a="1"/>
  <c r="V25" i="67" s="1"/>
  <c r="C22" i="67" a="1"/>
  <c r="C22" i="67" s="1"/>
  <c r="T15" i="67" a="1"/>
  <c r="T15" i="67" s="1"/>
  <c r="H9" i="67" a="1"/>
  <c r="H9" i="67" s="1"/>
  <c r="P27" i="67" a="1"/>
  <c r="P27" i="67" s="1"/>
  <c r="S6" i="67" a="1"/>
  <c r="S6" i="67" s="1"/>
  <c r="N16" i="67" a="1"/>
  <c r="N16" i="67" s="1"/>
  <c r="W27" i="67" a="1"/>
  <c r="W27" i="67" s="1"/>
  <c r="T21" i="67" a="1"/>
  <c r="T21" i="67" s="1"/>
  <c r="C26" i="67" a="1"/>
  <c r="C26" i="67" s="1"/>
  <c r="N4" i="67" a="1"/>
  <c r="N4" i="67" s="1"/>
  <c r="U8" i="67" a="1"/>
  <c r="U8" i="67" s="1"/>
  <c r="W23" i="67" a="1"/>
  <c r="W23" i="67" s="1"/>
  <c r="AJ24" i="67" a="1"/>
  <c r="AJ24" i="67" s="1"/>
  <c r="X23" i="67" a="1"/>
  <c r="X23" i="67" s="1"/>
  <c r="E4" i="67" a="1"/>
  <c r="E4" i="67" s="1"/>
  <c r="Q23" i="67" a="1"/>
  <c r="Q23" i="67" s="1"/>
  <c r="X8" i="67" a="1"/>
  <c r="X8" i="67" s="1"/>
  <c r="U4" i="67" a="1"/>
  <c r="U4" i="67" s="1"/>
  <c r="F4" i="67" a="1"/>
  <c r="F4" i="67" s="1"/>
  <c r="Y6" i="67" a="1"/>
  <c r="Y6" i="67" s="1"/>
  <c r="F23" i="67" a="1"/>
  <c r="F23" i="67" s="1"/>
  <c r="Z13" i="67" a="1"/>
  <c r="Z13" i="67" s="1"/>
  <c r="H12" i="67" a="1"/>
  <c r="H12" i="67" s="1"/>
  <c r="Y23" i="67" a="1"/>
  <c r="Y23" i="67" s="1"/>
  <c r="T14" i="67" a="1"/>
  <c r="T14" i="67" s="1"/>
  <c r="G20" i="67" a="1"/>
  <c r="G20" i="67" s="1"/>
  <c r="AH16" i="67" a="1"/>
  <c r="AH16" i="67" s="1"/>
  <c r="AB24" i="67" a="1"/>
  <c r="AB24" i="67" s="1"/>
  <c r="Y20" i="67" a="1"/>
  <c r="Y20" i="67" s="1"/>
  <c r="J9" i="67" a="1"/>
  <c r="J9" i="67" s="1"/>
  <c r="L23" i="67" a="1"/>
  <c r="L23" i="67" s="1"/>
  <c r="R4" i="67" a="1"/>
  <c r="R4" i="67" s="1"/>
  <c r="N26" i="67" a="1"/>
  <c r="N26" i="67" s="1"/>
  <c r="Q18" i="67" a="1"/>
  <c r="Q18" i="67" s="1"/>
  <c r="Q24" i="67" a="1"/>
  <c r="Q24" i="67" s="1"/>
  <c r="AI8" i="67" a="1"/>
  <c r="AI8" i="67" s="1"/>
  <c r="J12" i="67" a="1"/>
  <c r="J12" i="67" s="1"/>
  <c r="J6" i="67" a="1"/>
  <c r="J6" i="67" s="1"/>
  <c r="AF19" i="63" a="1"/>
  <c r="AF19" i="63" s="1"/>
  <c r="R14" i="63" a="1"/>
  <c r="R14" i="63" s="1"/>
  <c r="AA4" i="63" a="1"/>
  <c r="AA4" i="63" s="1"/>
  <c r="O8" i="63" a="1"/>
  <c r="O8" i="63" s="1"/>
  <c r="C27" i="63" a="1"/>
  <c r="C27" i="63" s="1"/>
  <c r="AB20" i="63" a="1"/>
  <c r="AB20" i="63" s="1"/>
  <c r="AC23" i="63" a="1"/>
  <c r="AC23" i="63" s="1"/>
  <c r="P18" i="63" a="1"/>
  <c r="P18" i="63" s="1"/>
  <c r="AB18" i="63" a="1"/>
  <c r="AB18" i="63" s="1"/>
  <c r="H3" i="63" a="1"/>
  <c r="H3" i="63" s="1"/>
  <c r="F26" i="63" a="1"/>
  <c r="F26" i="63" s="1"/>
  <c r="AK13" i="63" a="1"/>
  <c r="AK13" i="63" s="1"/>
  <c r="G11" i="63" a="1"/>
  <c r="G11" i="63" s="1"/>
  <c r="S5" i="63" a="1"/>
  <c r="S5" i="63" s="1"/>
  <c r="I7" i="64" a="1"/>
  <c r="I7" i="64" s="1"/>
  <c r="F24" i="65" a="1"/>
  <c r="F24" i="65" s="1"/>
  <c r="F12" i="65" s="1" a="1"/>
  <c r="F12" i="65" s="1"/>
  <c r="AJ27" i="64" a="1"/>
  <c r="AJ27" i="64" s="1"/>
  <c r="D26" i="64" a="1"/>
  <c r="D26" i="64" s="1"/>
  <c r="E24" i="65" a="1"/>
  <c r="E24" i="65" s="1"/>
  <c r="E12" i="65" s="1" a="1"/>
  <c r="E12" i="65" s="1"/>
  <c r="L15" i="64" a="1"/>
  <c r="L15" i="64" s="1"/>
  <c r="L20" i="64" a="1"/>
  <c r="L20" i="64" s="1"/>
  <c r="R9" i="64" a="1"/>
  <c r="R9" i="64" s="1"/>
  <c r="AG8" i="64" a="1"/>
  <c r="AG8" i="64" s="1"/>
  <c r="AF25" i="64" a="1"/>
  <c r="AF25" i="64" s="1"/>
  <c r="I18" i="64" a="1"/>
  <c r="I18" i="64" s="1"/>
  <c r="F19" i="65" a="1"/>
  <c r="F19" i="65" s="1"/>
  <c r="K20" i="65" a="1"/>
  <c r="K20" i="65" s="1"/>
  <c r="V5" i="65" a="1"/>
  <c r="V5" i="65" s="1"/>
  <c r="G11" i="65" a="1"/>
  <c r="G11" i="65" s="1"/>
  <c r="E10" i="65" a="1"/>
  <c r="E10" i="65" s="1"/>
  <c r="T20" i="65" a="1"/>
  <c r="T20" i="65" s="1"/>
  <c r="E21" i="65" a="1"/>
  <c r="E21" i="65" s="1"/>
  <c r="G8" i="65" a="1"/>
  <c r="G8" i="65" s="1"/>
  <c r="AC14" i="65" a="1"/>
  <c r="AC14" i="65" s="1"/>
  <c r="AF21" i="65" a="1"/>
  <c r="AF21" i="65" s="1"/>
  <c r="C26" i="64" a="1"/>
  <c r="C26" i="64" s="1"/>
  <c r="S17" i="65" a="1"/>
  <c r="S17" i="65" s="1"/>
  <c r="B10" i="67" a="1"/>
  <c r="B10" i="67" s="1"/>
  <c r="AJ13" i="63" a="1"/>
  <c r="AJ13" i="63" s="1"/>
  <c r="AC19" i="63" a="1"/>
  <c r="AC19" i="63" s="1"/>
  <c r="AE10" i="63" a="1"/>
  <c r="AE10" i="63" s="1"/>
  <c r="Z3" i="63" a="1"/>
  <c r="Z3" i="63" s="1"/>
  <c r="AG24" i="63" a="1"/>
  <c r="AG24" i="63" s="1"/>
  <c r="I14" i="63" a="1"/>
  <c r="I14" i="63" s="1"/>
  <c r="AK6" i="63" a="1"/>
  <c r="AK6" i="63" s="1"/>
  <c r="AI27" i="63" a="1"/>
  <c r="AI27" i="63" s="1"/>
  <c r="W17" i="63" a="1"/>
  <c r="W17" i="63" s="1"/>
  <c r="K17" i="63" a="1"/>
  <c r="K17" i="63" s="1"/>
  <c r="AK3" i="64" a="1"/>
  <c r="AK3" i="64" s="1"/>
  <c r="Q15" i="63" a="1"/>
  <c r="Q15" i="63" s="1"/>
  <c r="R13" i="63" a="1"/>
  <c r="R13" i="63" s="1"/>
  <c r="Z5" i="63" a="1"/>
  <c r="Z5" i="63" s="1"/>
  <c r="V6" i="64" a="1"/>
  <c r="V6" i="64" s="1"/>
  <c r="Q18" i="64" a="1"/>
  <c r="Q18" i="64" s="1"/>
  <c r="U8" i="64" a="1"/>
  <c r="U8" i="64" s="1"/>
  <c r="R26" i="64" a="1"/>
  <c r="R26" i="64" s="1"/>
  <c r="O24" i="64" a="1"/>
  <c r="O24" i="64" s="1"/>
  <c r="H7" i="64" a="1"/>
  <c r="H7" i="64" s="1"/>
  <c r="AJ15" i="64" a="1"/>
  <c r="AJ15" i="64" s="1"/>
  <c r="V24" i="64" a="1"/>
  <c r="V24" i="64" s="1"/>
  <c r="V7" i="64" a="1"/>
  <c r="V7" i="64" s="1"/>
  <c r="U6" i="64" a="1"/>
  <c r="U6" i="64" s="1"/>
  <c r="M21" i="64" a="1"/>
  <c r="M21" i="64" s="1"/>
  <c r="C9" i="65" a="1"/>
  <c r="C9" i="65" s="1"/>
  <c r="P4" i="65" a="1"/>
  <c r="P4" i="65" s="1"/>
  <c r="E15" i="65" a="1"/>
  <c r="E15" i="65" s="1"/>
  <c r="AC25" i="65" a="1"/>
  <c r="AC25" i="65" s="1"/>
  <c r="E5" i="65" a="1"/>
  <c r="E5" i="65" s="1"/>
  <c r="B14" i="63" a="1"/>
  <c r="B14" i="63" s="1"/>
  <c r="O22" i="65" a="1"/>
  <c r="O22" i="65" s="1"/>
  <c r="AJ3" i="65" a="1"/>
  <c r="AJ3" i="65" s="1"/>
  <c r="L22" i="65" a="1"/>
  <c r="L22" i="65" s="1"/>
  <c r="AI26" i="64" a="1"/>
  <c r="AI26" i="64" s="1"/>
  <c r="D18" i="65" a="1"/>
  <c r="D18" i="65" s="1"/>
  <c r="M25" i="64" a="1"/>
  <c r="M25" i="64" s="1"/>
  <c r="V3" i="65" a="1"/>
  <c r="V3" i="65" s="1"/>
  <c r="M3" i="67" a="1"/>
  <c r="M3" i="67" s="1"/>
  <c r="P11" i="63" a="1"/>
  <c r="P11" i="63" s="1"/>
  <c r="T22" i="63" a="1"/>
  <c r="T22" i="63" s="1"/>
  <c r="D22" i="63" a="1"/>
  <c r="D22" i="63" s="1"/>
  <c r="AF15" i="63" a="1"/>
  <c r="AF15" i="63" s="1"/>
  <c r="U26" i="63" a="1"/>
  <c r="U26" i="63" s="1"/>
  <c r="AE7" i="63" a="1"/>
  <c r="AE7" i="63" s="1"/>
  <c r="AB24" i="63" a="1"/>
  <c r="AB24" i="63" s="1"/>
  <c r="U27" i="63" a="1"/>
  <c r="U27" i="63" s="1"/>
  <c r="Y14" i="63" a="1"/>
  <c r="Y14" i="63" s="1"/>
  <c r="AK9" i="63" a="1"/>
  <c r="AK9" i="63" s="1"/>
  <c r="N10" i="63" a="1"/>
  <c r="N10" i="63" s="1"/>
  <c r="AJ27" i="63" a="1"/>
  <c r="AJ27" i="63" s="1"/>
  <c r="O17" i="63" a="1"/>
  <c r="O17" i="63" s="1"/>
  <c r="O10" i="64" a="1"/>
  <c r="O10" i="64" s="1"/>
  <c r="G23" i="64" a="1"/>
  <c r="G23" i="64" s="1"/>
  <c r="Q10" i="64" a="1"/>
  <c r="Q10" i="64" s="1"/>
  <c r="E12" i="64" a="1"/>
  <c r="E12" i="64" s="1"/>
  <c r="N27" i="64" a="1"/>
  <c r="N27" i="64" s="1"/>
  <c r="K21" i="64" a="1"/>
  <c r="K21" i="64" s="1"/>
  <c r="F4" i="64" a="1"/>
  <c r="F4" i="64" s="1"/>
  <c r="AD6" i="64" a="1"/>
  <c r="AD6" i="64" s="1"/>
  <c r="W23" i="64" a="1"/>
  <c r="W23" i="64" s="1"/>
  <c r="I17" i="64" a="1"/>
  <c r="I17" i="64" s="1"/>
  <c r="P13" i="64" a="1"/>
  <c r="P13" i="64" s="1"/>
  <c r="AG16" i="64" a="1"/>
  <c r="AG16" i="64" s="1"/>
  <c r="N4" i="65" a="1"/>
  <c r="N4" i="65" s="1"/>
  <c r="O20" i="64" a="1"/>
  <c r="O20" i="64" s="1"/>
  <c r="AJ5" i="65" a="1"/>
  <c r="AJ5" i="65" s="1"/>
  <c r="F18" i="65" a="1"/>
  <c r="F18" i="65" s="1"/>
  <c r="AE11" i="65" a="1"/>
  <c r="AE11" i="65" s="1"/>
  <c r="T23" i="65" a="1"/>
  <c r="T23" i="65" s="1"/>
  <c r="H25" i="65" a="1"/>
  <c r="H25" i="65" s="1"/>
  <c r="L26" i="65" a="1"/>
  <c r="L26" i="65" s="1"/>
  <c r="M15" i="65" a="1"/>
  <c r="M15" i="65" s="1"/>
  <c r="B8" i="65" a="1"/>
  <c r="B8" i="65" s="1"/>
  <c r="U4" i="65" a="1"/>
  <c r="U4" i="65" s="1"/>
  <c r="Z10" i="65" a="1"/>
  <c r="Z10" i="65" s="1"/>
  <c r="J20" i="65" a="1"/>
  <c r="J20" i="65" s="1"/>
  <c r="AD6" i="65" a="1"/>
  <c r="AD6" i="65" s="1"/>
  <c r="I12" i="63" a="1"/>
  <c r="I12" i="63" s="1"/>
  <c r="K10" i="63" a="1"/>
  <c r="K10" i="63" s="1"/>
  <c r="Y9" i="63" a="1"/>
  <c r="Y9" i="63" s="1"/>
  <c r="AK19" i="63" a="1"/>
  <c r="AK19" i="63" s="1"/>
  <c r="AI22" i="63" a="1"/>
  <c r="AI22" i="63" s="1"/>
  <c r="AD24" i="63" a="1"/>
  <c r="AD24" i="63" s="1"/>
  <c r="L15" i="63" a="1"/>
  <c r="L15" i="63" s="1"/>
  <c r="J27" i="63" a="1"/>
  <c r="J27" i="63" s="1"/>
  <c r="AD22" i="63" a="1"/>
  <c r="AD22" i="63" s="1"/>
  <c r="U22" i="63" a="1"/>
  <c r="U22" i="63" s="1"/>
  <c r="AE15" i="63" a="1"/>
  <c r="AE15" i="63" s="1"/>
  <c r="T3" i="63" a="1"/>
  <c r="T3" i="63" s="1"/>
  <c r="H25" i="63" a="1"/>
  <c r="H25" i="63" s="1"/>
  <c r="T5" i="63" a="1"/>
  <c r="T5" i="63" s="1"/>
  <c r="AJ10" i="64" a="1"/>
  <c r="AJ10" i="64" s="1"/>
  <c r="AC8" i="64" a="1"/>
  <c r="AC8" i="64" s="1"/>
  <c r="G25" i="64" a="1"/>
  <c r="G25" i="64" s="1"/>
  <c r="S18" i="64" a="1"/>
  <c r="S18" i="64" s="1"/>
  <c r="N4" i="64" a="1"/>
  <c r="N4" i="64" s="1"/>
  <c r="S17" i="64" a="1"/>
  <c r="S17" i="64" s="1"/>
  <c r="R21" i="64" a="1"/>
  <c r="R21" i="64" s="1"/>
  <c r="R7" i="64" a="1"/>
  <c r="R7" i="64" s="1"/>
  <c r="X12" i="64" a="1"/>
  <c r="X12" i="64" s="1"/>
  <c r="AD26" i="64" a="1"/>
  <c r="AD26" i="64" s="1"/>
  <c r="AJ16" i="64" a="1"/>
  <c r="AJ16" i="64" s="1"/>
  <c r="AG22" i="65" a="1"/>
  <c r="AG22" i="65" s="1"/>
  <c r="B10" i="63" a="1"/>
  <c r="B10" i="63" s="1"/>
  <c r="K11" i="65" a="1"/>
  <c r="K11" i="65" s="1"/>
  <c r="AG8" i="65" a="1"/>
  <c r="AG8" i="65" s="1"/>
  <c r="Z6" i="65" a="1"/>
  <c r="Z6" i="65" s="1"/>
  <c r="V16" i="65" a="1"/>
  <c r="V16" i="65" s="1"/>
  <c r="B20" i="64" a="1"/>
  <c r="B20" i="64" s="1"/>
  <c r="H20" i="65" a="1"/>
  <c r="H20" i="65" s="1"/>
  <c r="B19" i="64" a="1"/>
  <c r="B19" i="64" s="1"/>
  <c r="V25" i="64" a="1"/>
  <c r="V25" i="64" s="1"/>
  <c r="Z26" i="65" a="1"/>
  <c r="Z26" i="65" s="1"/>
  <c r="H26" i="64" a="1"/>
  <c r="H26" i="64" s="1"/>
  <c r="W23" i="65" a="1"/>
  <c r="W23" i="65" s="1"/>
  <c r="U24" i="64" a="1"/>
  <c r="U24" i="64" s="1"/>
  <c r="W13" i="65" a="1"/>
  <c r="W13" i="65" s="1"/>
  <c r="AG15" i="65" a="1"/>
  <c r="AG15" i="65" s="1"/>
  <c r="S15" i="63" a="1"/>
  <c r="S15" i="63" s="1"/>
  <c r="N26" i="63" a="1"/>
  <c r="N26" i="63" s="1"/>
  <c r="I25" i="63" a="1"/>
  <c r="I25" i="63" s="1"/>
  <c r="D12" i="63" a="1"/>
  <c r="D12" i="63" s="1"/>
  <c r="AE26" i="63" a="1"/>
  <c r="AE26" i="63" s="1"/>
  <c r="T23" i="63" a="1"/>
  <c r="T23" i="63" s="1"/>
  <c r="G19" i="63" a="1"/>
  <c r="G19" i="63" s="1"/>
  <c r="L6" i="63" a="1"/>
  <c r="L6" i="63" s="1"/>
  <c r="AC3" i="64" a="1"/>
  <c r="AC3" i="64" s="1"/>
  <c r="M27" i="63" a="1"/>
  <c r="M27" i="63" s="1"/>
  <c r="AJ15" i="63" a="1"/>
  <c r="AJ15" i="63" s="1"/>
  <c r="L3" i="63" a="1"/>
  <c r="L3" i="63" s="1"/>
  <c r="J18" i="63" a="1"/>
  <c r="J18" i="63" s="1"/>
  <c r="X5" i="63" a="1"/>
  <c r="X5" i="63" s="1"/>
  <c r="X13" i="64" a="1"/>
  <c r="X13" i="64" s="1"/>
  <c r="AC6" i="64" a="1"/>
  <c r="AC6" i="64" s="1"/>
  <c r="C21" i="64" a="1"/>
  <c r="C21" i="64" s="1"/>
  <c r="Q7" i="64" a="1"/>
  <c r="Q7" i="64" s="1"/>
  <c r="AC14" i="64" a="1"/>
  <c r="AC14" i="64" s="1"/>
  <c r="AB25" i="64" a="1"/>
  <c r="AB25" i="64" s="1"/>
  <c r="AK7" i="64" a="1"/>
  <c r="AK7" i="64" s="1"/>
  <c r="Y15" i="64" a="1"/>
  <c r="Y15" i="64" s="1"/>
  <c r="AA9" i="64" a="1"/>
  <c r="AA9" i="64" s="1"/>
  <c r="AG22" i="64" a="1"/>
  <c r="AG22" i="64" s="1"/>
  <c r="AI19" i="64" a="1"/>
  <c r="AI19" i="64" s="1"/>
  <c r="AI17" i="65" a="1"/>
  <c r="AI17" i="65" s="1"/>
  <c r="L18" i="65" a="1"/>
  <c r="L18" i="65" s="1"/>
  <c r="AD27" i="65" a="1"/>
  <c r="AD27" i="65" s="1"/>
  <c r="O17" i="65" a="1"/>
  <c r="O17" i="65" s="1"/>
  <c r="AI15" i="65" a="1"/>
  <c r="AI15" i="65" s="1"/>
  <c r="N15" i="65" a="1"/>
  <c r="N15" i="65" s="1"/>
  <c r="B9" i="65" a="1"/>
  <c r="B9" i="65" s="1"/>
  <c r="AB4" i="65" a="1"/>
  <c r="AB4" i="65" s="1"/>
  <c r="I10" i="65" a="1"/>
  <c r="I10" i="65" s="1"/>
  <c r="AB6" i="65" a="1"/>
  <c r="AB6" i="65" s="1"/>
  <c r="AA6" i="65" a="1"/>
  <c r="AA6" i="65" s="1"/>
  <c r="M5" i="65" a="1"/>
  <c r="M5" i="65" s="1"/>
  <c r="H3" i="65" a="1"/>
  <c r="H3" i="65" s="1"/>
  <c r="U3" i="65" a="1"/>
  <c r="U3" i="65" s="1"/>
  <c r="AH22" i="67" a="1"/>
  <c r="AH22" i="67" s="1"/>
  <c r="I23" i="63" a="1"/>
  <c r="I23" i="63" s="1"/>
  <c r="K19" i="63" a="1"/>
  <c r="K19" i="63" s="1"/>
  <c r="F22" i="63" a="1"/>
  <c r="F22" i="63" s="1"/>
  <c r="T8" i="63" a="1"/>
  <c r="T8" i="63" s="1"/>
  <c r="AI4" i="63" a="1"/>
  <c r="AI4" i="63" s="1"/>
  <c r="W9" i="63" a="1"/>
  <c r="W9" i="63" s="1"/>
  <c r="V13" i="63" a="1"/>
  <c r="V13" i="63" s="1"/>
  <c r="J6" i="63" a="1"/>
  <c r="J6" i="63" s="1"/>
  <c r="AD18" i="63" a="1"/>
  <c r="AD18" i="63" s="1"/>
  <c r="R11" i="63" a="1"/>
  <c r="R11" i="63" s="1"/>
  <c r="D25" i="63" a="1"/>
  <c r="D25" i="63" s="1"/>
  <c r="Z22" i="63" a="1"/>
  <c r="Z22" i="63" s="1"/>
  <c r="H8" i="63" a="1"/>
  <c r="H8" i="63" s="1"/>
  <c r="AF25" i="63" a="1"/>
  <c r="AF25" i="63" s="1"/>
  <c r="K17" i="64" a="1"/>
  <c r="K17" i="64" s="1"/>
  <c r="AH13" i="64" a="1"/>
  <c r="AH13" i="64" s="1"/>
  <c r="F23" i="64" a="1"/>
  <c r="F23" i="64" s="1"/>
  <c r="Q17" i="64" a="1"/>
  <c r="Q17" i="64" s="1"/>
  <c r="F10" i="64" a="1"/>
  <c r="F10" i="64" s="1"/>
  <c r="Z8" i="64" a="1"/>
  <c r="Z8" i="64" s="1"/>
  <c r="Q27" i="64" a="1"/>
  <c r="Q27" i="64" s="1"/>
  <c r="L19" i="64" a="1"/>
  <c r="L19" i="64" s="1"/>
  <c r="Q24" i="65" a="1"/>
  <c r="Q24" i="65" s="1"/>
  <c r="T27" i="64" a="1"/>
  <c r="T27" i="64" s="1"/>
  <c r="X24" i="64" a="1"/>
  <c r="X24" i="64" s="1"/>
  <c r="AE5" i="65" a="1"/>
  <c r="AE5" i="65" s="1"/>
  <c r="G25" i="65" a="1"/>
  <c r="G25" i="65" s="1"/>
  <c r="AE22" i="65" a="1"/>
  <c r="AE22" i="65" s="1"/>
  <c r="P6" i="65" a="1"/>
  <c r="P6" i="65" s="1"/>
  <c r="B4" i="64" a="1"/>
  <c r="B4" i="64" s="1"/>
  <c r="E11" i="65" a="1"/>
  <c r="E11" i="65" s="1"/>
  <c r="H11" i="65" a="1"/>
  <c r="H11" i="65" s="1"/>
  <c r="AI16" i="65" a="1"/>
  <c r="AI16" i="65" s="1"/>
  <c r="AK22" i="65" a="1"/>
  <c r="AK22" i="65" s="1"/>
  <c r="Y20" i="64" a="1"/>
  <c r="Y20" i="64" s="1"/>
  <c r="AA18" i="65" a="1"/>
  <c r="AA18" i="65" s="1"/>
  <c r="J18" i="64" a="1"/>
  <c r="J18" i="64" s="1"/>
  <c r="Y5" i="65" a="1"/>
  <c r="Y5" i="65" s="1"/>
  <c r="W20" i="64" a="1"/>
  <c r="W20" i="64" s="1"/>
  <c r="Z12" i="63" a="1"/>
  <c r="Z12" i="63" s="1"/>
  <c r="M9" i="63" a="1"/>
  <c r="M9" i="63" s="1"/>
  <c r="AD13" i="63" a="1"/>
  <c r="AD13" i="63" s="1"/>
  <c r="R6" i="63" a="1"/>
  <c r="R6" i="63" s="1"/>
  <c r="Y18" i="63" a="1"/>
  <c r="Y18" i="63" s="1"/>
  <c r="O15" i="63" a="1"/>
  <c r="O15" i="63" s="1"/>
  <c r="M23" i="63" a="1"/>
  <c r="M23" i="63" s="1"/>
  <c r="AJ9" i="65" a="1"/>
  <c r="AJ9" i="65" s="1"/>
  <c r="U13" i="67" a="1"/>
  <c r="U13" i="67" s="1"/>
  <c r="D27" i="67" a="1"/>
  <c r="D27" i="67" s="1"/>
  <c r="AF8" i="67" a="1"/>
  <c r="AF8" i="67" s="1"/>
  <c r="V12" i="67" a="1"/>
  <c r="V12" i="67" s="1"/>
  <c r="X6" i="67" a="1"/>
  <c r="X6" i="67" s="1"/>
  <c r="AG6" i="67" a="1"/>
  <c r="AG6" i="67" s="1"/>
  <c r="AK6" i="67" a="1"/>
  <c r="AK6" i="67" s="1"/>
  <c r="U16" i="67" a="1"/>
  <c r="U16" i="67" s="1"/>
  <c r="R21" i="67" a="1"/>
  <c r="R21" i="67" s="1"/>
  <c r="F26" i="67" a="1"/>
  <c r="F26" i="67" s="1"/>
  <c r="AI21" i="67" a="1"/>
  <c r="AI21" i="67" s="1"/>
  <c r="AC26" i="67" a="1"/>
  <c r="AC26" i="67" s="1"/>
  <c r="W6" i="67" a="1"/>
  <c r="W6" i="67" s="1"/>
  <c r="T18" i="67" a="1"/>
  <c r="T18" i="67" s="1"/>
  <c r="X15" i="67" a="1"/>
  <c r="X15" i="67" s="1"/>
  <c r="W13" i="67" a="1"/>
  <c r="W13" i="67" s="1"/>
  <c r="S4" i="67" a="1"/>
  <c r="S4" i="67" s="1"/>
  <c r="AG16" i="67" a="1"/>
  <c r="AG16" i="67" s="1"/>
  <c r="AH9" i="67" a="1"/>
  <c r="AH9" i="67" s="1"/>
  <c r="AB23" i="67" a="1"/>
  <c r="AB23" i="67" s="1"/>
  <c r="B14" i="67" a="1"/>
  <c r="B14" i="67" s="1"/>
  <c r="P9" i="67" a="1"/>
  <c r="P9" i="67" s="1"/>
  <c r="D25" i="67" a="1"/>
  <c r="D25" i="67" s="1"/>
  <c r="AF24" i="67" a="1"/>
  <c r="AF24" i="67" s="1"/>
  <c r="I16" i="67" a="1"/>
  <c r="I16" i="67" s="1"/>
  <c r="E18" i="67" a="1"/>
  <c r="E18" i="67" s="1"/>
  <c r="X4" i="67" a="1"/>
  <c r="X4" i="67" s="1"/>
  <c r="N20" i="67" a="1"/>
  <c r="N20" i="67" s="1"/>
  <c r="O6" i="67" a="1"/>
  <c r="O6" i="67" s="1"/>
  <c r="M9" i="67" a="1"/>
  <c r="M9" i="67" s="1"/>
  <c r="O21" i="67" a="1"/>
  <c r="O21" i="67" s="1"/>
  <c r="L16" i="67" a="1"/>
  <c r="L16" i="67" s="1"/>
  <c r="AB14" i="67" a="1"/>
  <c r="AB14" i="67" s="1"/>
  <c r="S12" i="67" a="1"/>
  <c r="S12" i="67" s="1"/>
  <c r="AA9" i="67" a="1"/>
  <c r="AA9" i="67" s="1"/>
  <c r="Q20" i="67" a="1"/>
  <c r="Q20" i="67" s="1"/>
  <c r="AA8" i="67" a="1"/>
  <c r="AA8" i="67" s="1"/>
  <c r="Q25" i="67" a="1"/>
  <c r="Q25" i="67" s="1"/>
  <c r="G27" i="67" a="1"/>
  <c r="G27" i="67" s="1"/>
  <c r="N21" i="67" a="1"/>
  <c r="N21" i="67" s="1"/>
  <c r="Y14" i="67" a="1"/>
  <c r="Y14" i="67" s="1"/>
  <c r="J25" i="67" a="1"/>
  <c r="J25" i="67" s="1"/>
  <c r="L20" i="67" a="1"/>
  <c r="L20" i="67" s="1"/>
  <c r="AI27" i="67" a="1"/>
  <c r="AI27" i="67" s="1"/>
  <c r="M12" i="67" a="1"/>
  <c r="M12" i="67" s="1"/>
  <c r="AA4" i="67" a="1"/>
  <c r="AA4" i="67" s="1"/>
  <c r="L27" i="67" a="1"/>
  <c r="L27" i="67" s="1"/>
  <c r="E13" i="67" a="1"/>
  <c r="E13" i="67" s="1"/>
  <c r="K15" i="67" a="1"/>
  <c r="K15" i="67" s="1"/>
  <c r="S27" i="67" a="1"/>
  <c r="S27" i="67" s="1"/>
  <c r="C8" i="67" a="1"/>
  <c r="C8" i="67" s="1"/>
  <c r="AJ12" i="67" a="1"/>
  <c r="AJ12" i="67" s="1"/>
  <c r="J4" i="67" a="1"/>
  <c r="J4" i="67" s="1"/>
  <c r="AJ21" i="67" a="1"/>
  <c r="AJ21" i="67" s="1"/>
  <c r="I22" i="67" a="1"/>
  <c r="I22" i="67" s="1"/>
  <c r="W26" i="67" a="1"/>
  <c r="W26" i="67" s="1"/>
  <c r="AA22" i="67" a="1"/>
  <c r="AA22" i="67" s="1"/>
  <c r="E24" i="67" a="1"/>
  <c r="E24" i="67" s="1"/>
  <c r="L15" i="67" a="1"/>
  <c r="L15" i="67" s="1"/>
  <c r="L25" i="67" a="1"/>
  <c r="L25" i="67" s="1"/>
  <c r="AE13" i="67" a="1"/>
  <c r="AE13" i="67" s="1"/>
  <c r="AA6" i="67" a="1"/>
  <c r="AA6" i="67" s="1"/>
  <c r="X27" i="67" a="1"/>
  <c r="X27" i="67" s="1"/>
  <c r="AD15" i="67" a="1"/>
  <c r="AD15" i="67" s="1"/>
  <c r="C21" i="67" a="1"/>
  <c r="C21" i="67" s="1"/>
  <c r="AK10" i="67" a="1"/>
  <c r="AK10" i="67" s="1"/>
  <c r="V27" i="67" a="1"/>
  <c r="V27" i="67" s="1"/>
  <c r="C12" i="67" a="1"/>
  <c r="C12" i="67" s="1"/>
  <c r="M10" i="67" a="1"/>
  <c r="M10" i="67" s="1"/>
  <c r="AA13" i="67" a="1"/>
  <c r="AA13" i="67" s="1"/>
  <c r="AD26" i="67" a="1"/>
  <c r="AD26" i="67" s="1"/>
  <c r="Z6" i="67" a="1"/>
  <c r="Z6" i="67" s="1"/>
  <c r="K10" i="67" a="1"/>
  <c r="K10" i="67" s="1"/>
  <c r="B27" i="67" a="1"/>
  <c r="B27" i="67" s="1"/>
  <c r="X25" i="67" a="1"/>
  <c r="X25" i="67" s="1"/>
  <c r="AJ25" i="67" a="1"/>
  <c r="AJ25" i="67" s="1"/>
  <c r="AK16" i="67" a="1"/>
  <c r="AK16" i="67" s="1"/>
  <c r="R10" i="67" a="1"/>
  <c r="R10" i="67" s="1"/>
  <c r="K26" i="67" a="1"/>
  <c r="K26" i="67" s="1"/>
  <c r="S25" i="67" a="1"/>
  <c r="S25" i="67" s="1"/>
  <c r="AD9" i="67" a="1"/>
  <c r="AD9" i="67" s="1"/>
  <c r="AC23" i="67" a="1"/>
  <c r="AC23" i="67" s="1"/>
  <c r="AB25" i="67" a="1"/>
  <c r="AB25" i="67" s="1"/>
  <c r="U24" i="67" a="1"/>
  <c r="U24" i="67" s="1"/>
  <c r="K3" i="67" a="1"/>
  <c r="K3" i="67" s="1"/>
  <c r="AJ6" i="63" a="1"/>
  <c r="AJ6" i="63" s="1"/>
  <c r="X23" i="63" a="1"/>
  <c r="X23" i="63" s="1"/>
  <c r="AE6" i="63" a="1"/>
  <c r="AE6" i="63" s="1"/>
  <c r="Z8" i="63" a="1"/>
  <c r="Z8" i="63" s="1"/>
  <c r="AG4" i="63" a="1"/>
  <c r="AG4" i="63" s="1"/>
  <c r="AF3" i="63" a="1"/>
  <c r="AF3" i="63" s="1"/>
  <c r="O18" i="63" a="1"/>
  <c r="O18" i="63" s="1"/>
  <c r="AI18" i="63" a="1"/>
  <c r="AI18" i="63" s="1"/>
  <c r="W19" i="63" a="1"/>
  <c r="W19" i="63" s="1"/>
  <c r="K24" i="63" a="1"/>
  <c r="K24" i="63" s="1"/>
  <c r="P14" i="63" a="1"/>
  <c r="P14" i="63" s="1"/>
  <c r="S27" i="63" a="1"/>
  <c r="S27" i="63" s="1"/>
  <c r="U4" i="63" a="1"/>
  <c r="U4" i="63" s="1"/>
  <c r="W5" i="63" a="1"/>
  <c r="W5" i="63" s="1"/>
  <c r="Q22" i="64" a="1"/>
  <c r="Q22" i="64" s="1"/>
  <c r="H10" i="64" a="1"/>
  <c r="H10" i="64" s="1"/>
  <c r="F6" i="64" a="1"/>
  <c r="F6" i="64" s="1"/>
  <c r="Z18" i="64" a="1"/>
  <c r="Z18" i="64" s="1"/>
  <c r="E20" i="64" a="1"/>
  <c r="E20" i="64" s="1"/>
  <c r="AD4" i="64" a="1"/>
  <c r="AD4" i="64" s="1"/>
  <c r="AB18" i="64" a="1"/>
  <c r="AB18" i="64" s="1"/>
  <c r="AJ8" i="64" a="1"/>
  <c r="AJ8" i="64" s="1"/>
  <c r="Z12" i="64" a="1"/>
  <c r="Z12" i="64" s="1"/>
  <c r="J13" i="64" a="1"/>
  <c r="J13" i="64" s="1"/>
  <c r="AC25" i="64" a="1"/>
  <c r="AC25" i="64" s="1"/>
  <c r="AI5" i="65" a="1"/>
  <c r="AI5" i="65" s="1"/>
  <c r="AD25" i="65" a="1"/>
  <c r="AD25" i="65" s="1"/>
  <c r="D4" i="65" a="1"/>
  <c r="D4" i="65" s="1"/>
  <c r="B5" i="65" a="1"/>
  <c r="B5" i="65" s="1"/>
  <c r="AB27" i="65" a="1"/>
  <c r="AB27" i="65" s="1"/>
  <c r="AB16" i="65" a="1"/>
  <c r="AB16" i="65" s="1"/>
  <c r="R18" i="65" a="1"/>
  <c r="R18" i="65" s="1"/>
  <c r="Q17" i="65" a="1"/>
  <c r="Q17" i="65" s="1"/>
  <c r="J9" i="65" a="1"/>
  <c r="J9" i="65" s="1"/>
  <c r="AG20" i="64" a="1"/>
  <c r="AG20" i="64" s="1"/>
  <c r="AC5" i="65" a="1"/>
  <c r="AC5" i="65" s="1"/>
  <c r="F17" i="64" a="1"/>
  <c r="F17" i="64" s="1"/>
  <c r="J17" i="65" a="1"/>
  <c r="J17" i="65" s="1"/>
  <c r="AK3" i="67" a="1"/>
  <c r="AK3" i="67" s="1"/>
  <c r="Y20" i="63" a="1"/>
  <c r="Y20" i="63" s="1"/>
  <c r="V24" i="63" a="1"/>
  <c r="V24" i="63" s="1"/>
  <c r="J3" i="63" a="1"/>
  <c r="J3" i="63" s="1"/>
  <c r="AB15" i="63" a="1"/>
  <c r="AB15" i="63" s="1"/>
  <c r="N8" i="63" a="1"/>
  <c r="N8" i="63" s="1"/>
  <c r="AA17" i="63" a="1"/>
  <c r="AA17" i="63" s="1"/>
  <c r="Z11" i="63" a="1"/>
  <c r="Z11" i="63" s="1"/>
  <c r="N7" i="63" a="1"/>
  <c r="N7" i="63" s="1"/>
  <c r="L20" i="63" a="1"/>
  <c r="L20" i="63" s="1"/>
  <c r="C11" i="63" a="1"/>
  <c r="C11" i="63" s="1"/>
  <c r="W23" i="63" a="1"/>
  <c r="W23" i="63" s="1"/>
  <c r="AC26" i="63" a="1"/>
  <c r="AC26" i="63" s="1"/>
  <c r="S25" i="63" a="1"/>
  <c r="S25" i="63" s="1"/>
  <c r="R18" i="64" a="1"/>
  <c r="R18" i="64" s="1"/>
  <c r="AH10" i="64" a="1"/>
  <c r="AH10" i="64" s="1"/>
  <c r="K8" i="64" a="1"/>
  <c r="K8" i="64" s="1"/>
  <c r="H20" i="64" a="1"/>
  <c r="H20" i="64" s="1"/>
  <c r="AC4" i="64" a="1"/>
  <c r="AC4" i="64" s="1"/>
  <c r="J22" i="64" a="1"/>
  <c r="J22" i="64" s="1"/>
  <c r="K19" i="64" a="1"/>
  <c r="K19" i="64" s="1"/>
  <c r="AH14" i="64" a="1"/>
  <c r="AH14" i="64" s="1"/>
  <c r="AK13" i="64" a="1"/>
  <c r="AK13" i="64" s="1"/>
  <c r="AJ24" i="64" a="1"/>
  <c r="AJ24" i="64" s="1"/>
  <c r="AJ27" i="65" a="1"/>
  <c r="AJ27" i="65" s="1"/>
  <c r="B16" i="64" a="1"/>
  <c r="B16" i="64" s="1"/>
  <c r="B14" i="65" a="1"/>
  <c r="B14" i="65" s="1"/>
  <c r="AB23" i="64" a="1"/>
  <c r="AB23" i="64" s="1"/>
  <c r="AE9" i="65" a="1"/>
  <c r="AE9" i="65" s="1"/>
  <c r="W22" i="64" a="1"/>
  <c r="W22" i="64" s="1"/>
  <c r="S18" i="65" a="1"/>
  <c r="S18" i="65" s="1"/>
  <c r="D19" i="64" a="1"/>
  <c r="D19" i="64" s="1"/>
  <c r="AJ10" i="65" a="1"/>
  <c r="AJ10" i="65" s="1"/>
  <c r="L6" i="65" a="1"/>
  <c r="L6" i="65" s="1"/>
  <c r="Z15" i="65" a="1"/>
  <c r="Z15" i="65" s="1"/>
  <c r="W21" i="65" a="1"/>
  <c r="W21" i="65" s="1"/>
  <c r="AF13" i="65" a="1"/>
  <c r="AF13" i="65" s="1"/>
  <c r="E3" i="67" a="1"/>
  <c r="E3" i="67" s="1"/>
  <c r="C5" i="63" a="1"/>
  <c r="C5" i="63" s="1"/>
  <c r="S9" i="63" a="1"/>
  <c r="S9" i="63" s="1"/>
  <c r="N4" i="63" a="1"/>
  <c r="N4" i="63" s="1"/>
  <c r="AJ7" i="63" a="1"/>
  <c r="AJ7" i="63" s="1"/>
  <c r="X11" i="63" a="1"/>
  <c r="X11" i="63" s="1"/>
  <c r="J24" i="63" a="1"/>
  <c r="J24" i="63" s="1"/>
  <c r="W22" i="63" a="1"/>
  <c r="W22" i="63" s="1"/>
  <c r="V3" i="64" a="1"/>
  <c r="V3" i="64" s="1"/>
  <c r="AE3" i="63" a="1"/>
  <c r="AE3" i="63" s="1"/>
  <c r="S21" i="63" a="1"/>
  <c r="S21" i="63" s="1"/>
  <c r="H22" i="63" a="1"/>
  <c r="H22" i="63" s="1"/>
  <c r="Y11" i="63" a="1"/>
  <c r="Y11" i="63" s="1"/>
  <c r="AI25" i="63" a="1"/>
  <c r="AI25" i="63" s="1"/>
  <c r="AE10" i="64" a="1"/>
  <c r="AE10" i="64" s="1"/>
  <c r="V21" i="64" a="1"/>
  <c r="V21" i="64" s="1"/>
  <c r="AG15" i="64" a="1"/>
  <c r="AG15" i="64" s="1"/>
  <c r="J7" i="64" a="1"/>
  <c r="J7" i="64" s="1"/>
  <c r="S4" i="64" a="1"/>
  <c r="S4" i="64" s="1"/>
  <c r="P20" i="64" a="1"/>
  <c r="P20" i="64" s="1"/>
  <c r="S13" i="64" a="1"/>
  <c r="S13" i="64" s="1"/>
  <c r="E8" i="64" a="1"/>
  <c r="E8" i="64" s="1"/>
  <c r="E27" i="64" a="1"/>
  <c r="E27" i="64" s="1"/>
  <c r="O17" i="64" a="1"/>
  <c r="O17" i="64" s="1"/>
  <c r="Q15" i="64" a="1"/>
  <c r="Q15" i="64" s="1"/>
  <c r="Z20" i="64" a="1"/>
  <c r="Z20" i="64" s="1"/>
  <c r="S26" i="65" a="1"/>
  <c r="S26" i="65" s="1"/>
  <c r="AF6" i="65" a="1"/>
  <c r="AF6" i="65" s="1"/>
  <c r="AB17" i="65" a="1"/>
  <c r="AB17" i="65" s="1"/>
  <c r="AI25" i="65" a="1"/>
  <c r="AI25" i="65" s="1"/>
  <c r="G21" i="65" a="1"/>
  <c r="G21" i="65" s="1"/>
  <c r="Z4" i="65" a="1"/>
  <c r="Z4" i="65" s="1"/>
  <c r="Y11" i="65" a="1"/>
  <c r="Y11" i="65" s="1"/>
  <c r="C6" i="65" a="1"/>
  <c r="C6" i="65" s="1"/>
  <c r="Z25" i="65" a="1"/>
  <c r="Z25" i="65" s="1"/>
  <c r="Z14" i="65" a="1"/>
  <c r="Z14" i="65" s="1"/>
  <c r="V10" i="65" a="1"/>
  <c r="V10" i="65" s="1"/>
  <c r="AH23" i="65" a="1"/>
  <c r="AH23" i="65" s="1"/>
  <c r="B17" i="65" a="1"/>
  <c r="B17" i="65" s="1"/>
  <c r="N6" i="65" a="1"/>
  <c r="N6" i="65" s="1"/>
  <c r="AD19" i="65" a="1"/>
  <c r="AD19" i="65" s="1"/>
  <c r="AG3" i="67" a="1"/>
  <c r="AG3" i="67" s="1"/>
  <c r="AK3" i="65" a="1"/>
  <c r="AK3" i="65" s="1"/>
  <c r="AH17" i="63" a="1"/>
  <c r="AH17" i="63" s="1"/>
  <c r="AC14" i="63" a="1"/>
  <c r="AC14" i="63" s="1"/>
  <c r="P12" i="63" a="1"/>
  <c r="P12" i="63" s="1"/>
  <c r="S8" i="63" a="1"/>
  <c r="S8" i="63" s="1"/>
  <c r="AG8" i="63" a="1"/>
  <c r="AG8" i="63" s="1"/>
  <c r="I8" i="63" a="1"/>
  <c r="I8" i="63" s="1"/>
  <c r="AK27" i="63" a="1"/>
  <c r="AK27" i="63" s="1"/>
  <c r="AG21" i="63" a="1"/>
  <c r="AG21" i="63" s="1"/>
  <c r="D14" i="63" a="1"/>
  <c r="D14" i="63" s="1"/>
  <c r="K7" i="63" a="1"/>
  <c r="K7" i="63" s="1"/>
  <c r="E19" i="63" a="1"/>
  <c r="E19" i="63" s="1"/>
  <c r="AB8" i="63" a="1"/>
  <c r="AB8" i="63" s="1"/>
  <c r="R7" i="63" a="1"/>
  <c r="R7" i="63" s="1"/>
  <c r="AD5" i="63" a="1"/>
  <c r="AD5" i="63" s="1"/>
  <c r="P6" i="64" a="1"/>
  <c r="P6" i="64" s="1"/>
  <c r="Y8" i="64" a="1"/>
  <c r="Y8" i="64" s="1"/>
  <c r="U12" i="64" a="1"/>
  <c r="U12" i="64" s="1"/>
  <c r="N20" i="64" a="1"/>
  <c r="N20" i="64" s="1"/>
  <c r="D16" i="64" a="1"/>
  <c r="D16" i="64" s="1"/>
  <c r="AE13" i="64" a="1"/>
  <c r="AE13" i="64" s="1"/>
  <c r="T18" i="64" a="1"/>
  <c r="T18" i="64" s="1"/>
  <c r="R17" i="64" a="1"/>
  <c r="R17" i="64" s="1"/>
  <c r="J12" i="64" a="1"/>
  <c r="J12" i="64" s="1"/>
  <c r="Q4" i="64" a="1"/>
  <c r="Q4" i="64" s="1"/>
  <c r="O21" i="64" a="1"/>
  <c r="O21" i="64" s="1"/>
  <c r="M23" i="65" a="1"/>
  <c r="M23" i="65" s="1"/>
  <c r="AK25" i="65" a="1"/>
  <c r="AK25" i="65" s="1"/>
  <c r="N14" i="65" a="1"/>
  <c r="N14" i="65" s="1"/>
  <c r="T19" i="65" a="1"/>
  <c r="T19" i="65" s="1"/>
  <c r="H16" i="65" a="1"/>
  <c r="H16" i="65" s="1"/>
  <c r="AK19" i="64" a="1"/>
  <c r="AK19" i="64" s="1"/>
  <c r="L8" i="65" a="1"/>
  <c r="L8" i="65" s="1"/>
  <c r="Y21" i="64" a="1"/>
  <c r="Y21" i="64" s="1"/>
  <c r="I21" i="65" a="1"/>
  <c r="I21" i="65" s="1"/>
  <c r="AE20" i="64" a="1"/>
  <c r="AE20" i="64" s="1"/>
  <c r="AD11" i="65" a="1"/>
  <c r="AD11" i="65" s="1"/>
  <c r="AE25" i="64" a="1"/>
  <c r="AE25" i="64" s="1"/>
  <c r="AH14" i="65" a="1"/>
  <c r="AH14" i="65" s="1"/>
  <c r="AK21" i="64" a="1"/>
  <c r="AK21" i="64" s="1"/>
  <c r="H18" i="65" a="1"/>
  <c r="H18" i="65" s="1"/>
  <c r="F27" i="65" a="1"/>
  <c r="F27" i="65" s="1"/>
  <c r="AD14" i="63" a="1"/>
  <c r="AD14" i="63" s="1"/>
  <c r="U12" i="63" a="1"/>
  <c r="U12" i="63" s="1"/>
  <c r="AH10" i="63" a="1"/>
  <c r="AH10" i="63" s="1"/>
  <c r="L17" i="63" a="1"/>
  <c r="L17" i="63" s="1"/>
  <c r="E4" i="63" a="1"/>
  <c r="E4" i="63" s="1"/>
  <c r="Q23" i="63" a="1"/>
  <c r="Q23" i="63" s="1"/>
  <c r="K21" i="63" a="1"/>
  <c r="K21" i="63" s="1"/>
  <c r="D3" i="63" a="1"/>
  <c r="D3" i="63" s="1"/>
  <c r="S10" i="63" a="1"/>
  <c r="S10" i="63" s="1"/>
  <c r="G24" i="63" a="1"/>
  <c r="G24" i="63" s="1"/>
  <c r="Y19" i="63" a="1"/>
  <c r="Y19" i="63" s="1"/>
  <c r="O19" i="63" a="1"/>
  <c r="O19" i="63" s="1"/>
  <c r="M13" i="63" a="1"/>
  <c r="M13" i="63" s="1"/>
  <c r="AA25" i="63" a="1"/>
  <c r="AA25" i="63" s="1"/>
  <c r="P15" i="64" a="1"/>
  <c r="P15" i="64" s="1"/>
  <c r="AA17" i="64" a="1"/>
  <c r="AA17" i="64" s="1"/>
  <c r="N18" i="64" a="1"/>
  <c r="N18" i="64" s="1"/>
  <c r="O6" i="64" a="1"/>
  <c r="O6" i="64" s="1"/>
  <c r="L6" i="64" a="1"/>
  <c r="L6" i="64" s="1"/>
  <c r="AJ17" i="64" a="1"/>
  <c r="AJ17" i="64" s="1"/>
  <c r="V26" i="64" a="1"/>
  <c r="V26" i="64" s="1"/>
  <c r="R19" i="64" a="1"/>
  <c r="R19" i="64" s="1"/>
  <c r="AI7" i="64" a="1"/>
  <c r="AI7" i="64" s="1"/>
  <c r="U19" i="64" a="1"/>
  <c r="U19" i="64" s="1"/>
  <c r="Z10" i="64" a="1"/>
  <c r="Z10" i="64" s="1"/>
  <c r="C26" i="65" a="1"/>
  <c r="C26" i="65" s="1"/>
  <c r="L10" i="65" a="1"/>
  <c r="L10" i="65" s="1"/>
  <c r="AA25" i="65" a="1"/>
  <c r="AA25" i="65" s="1"/>
  <c r="M13" i="65" a="1"/>
  <c r="M13" i="65" s="1"/>
  <c r="AE20" i="65" a="1"/>
  <c r="AE20" i="65" s="1"/>
  <c r="M17" i="65" a="1"/>
  <c r="M17" i="65" s="1"/>
  <c r="L19" i="65" a="1"/>
  <c r="L19" i="65" s="1"/>
  <c r="V18" i="65" a="1"/>
  <c r="V18" i="65" s="1"/>
  <c r="AK16" i="65" a="1"/>
  <c r="AK16" i="65" s="1"/>
  <c r="Q20" i="65" a="1"/>
  <c r="Q20" i="65" s="1"/>
  <c r="N3" i="65" a="1"/>
  <c r="N3" i="65" s="1"/>
  <c r="Z18" i="65" a="1"/>
  <c r="Z18" i="65" s="1"/>
  <c r="B8" i="64" a="1"/>
  <c r="B8" i="64" s="1"/>
  <c r="AE10" i="65" a="1"/>
  <c r="AE10" i="65" s="1"/>
  <c r="AA24" i="63" a="1"/>
  <c r="AA24" i="63" s="1"/>
  <c r="L26" i="63" a="1"/>
  <c r="L26" i="63" s="1"/>
  <c r="E8" i="63" a="1"/>
  <c r="E8" i="63" s="1"/>
  <c r="Q17" i="63" a="1"/>
  <c r="Q17" i="63" s="1"/>
  <c r="M6" i="63" a="1"/>
  <c r="M6" i="63" s="1"/>
  <c r="AJ22" i="63" a="1"/>
  <c r="AJ22" i="63" s="1"/>
  <c r="T9" i="63" a="1"/>
  <c r="T9" i="63" s="1"/>
  <c r="M20" i="63" a="1"/>
  <c r="M20" i="63" s="1"/>
  <c r="AF18" i="63" a="1"/>
  <c r="AF18" i="63" s="1"/>
  <c r="X10" i="63" a="1"/>
  <c r="X10" i="63" s="1"/>
  <c r="J9" i="63" a="1"/>
  <c r="J9" i="63" s="1"/>
  <c r="AD12" i="63" a="1"/>
  <c r="AD12" i="63" s="1"/>
  <c r="K22" i="63" a="1"/>
  <c r="K22" i="63" s="1"/>
  <c r="T25" i="63" a="1"/>
  <c r="T25" i="63" s="1"/>
  <c r="O4" i="64" a="1"/>
  <c r="O4" i="64" s="1"/>
  <c r="AK14" i="64" a="1"/>
  <c r="AK14" i="64" s="1"/>
  <c r="AG10" i="64" a="1"/>
  <c r="AG10" i="64" s="1"/>
  <c r="AJ23" i="64" a="1"/>
  <c r="AJ23" i="64" s="1"/>
  <c r="K25" i="64" a="1"/>
  <c r="K25" i="64" s="1"/>
  <c r="M24" i="65" a="1"/>
  <c r="M24" i="65" s="1"/>
  <c r="M12" i="65" s="1" a="1"/>
  <c r="M12" i="65" s="1"/>
  <c r="AB19" i="64" a="1"/>
  <c r="AB19" i="64" s="1"/>
  <c r="AC12" i="64" a="1"/>
  <c r="AC12" i="64" s="1"/>
  <c r="AE6" i="64" a="1"/>
  <c r="AE6" i="64" s="1"/>
  <c r="G15" i="64" a="1"/>
  <c r="G15" i="64" s="1"/>
  <c r="P22" i="64" a="1"/>
  <c r="P22" i="64" s="1"/>
  <c r="S22" i="65" a="1"/>
  <c r="S22" i="65" s="1"/>
  <c r="AD14" i="65" a="1"/>
  <c r="AD14" i="65" s="1"/>
  <c r="AI9" i="65" a="1"/>
  <c r="AI9" i="65" s="1"/>
  <c r="K17" i="65" a="1"/>
  <c r="K17" i="65" s="1"/>
  <c r="M11" i="65" a="1"/>
  <c r="M11" i="65" s="1"/>
  <c r="Y27" i="64" a="1"/>
  <c r="Y27" i="64" s="1"/>
  <c r="P8" i="65" a="1"/>
  <c r="P8" i="65" s="1"/>
  <c r="AK25" i="64" a="1"/>
  <c r="AK25" i="64" s="1"/>
  <c r="T14" i="65" a="1"/>
  <c r="T14" i="65" s="1"/>
  <c r="AH19" i="64" a="1"/>
  <c r="AH19" i="64" s="1"/>
  <c r="AI14" i="65" a="1"/>
  <c r="AI14" i="65" s="1"/>
  <c r="AG21" i="65" a="1"/>
  <c r="AG21" i="65" s="1"/>
  <c r="G4" i="65" a="1"/>
  <c r="G4" i="65" s="1"/>
  <c r="U9" i="65" a="1"/>
  <c r="U9" i="65" s="1"/>
  <c r="Q10" i="63" a="1"/>
  <c r="Q10" i="63" s="1"/>
  <c r="G17" i="63" a="1"/>
  <c r="G17" i="63" s="1"/>
  <c r="I11" i="63" a="1"/>
  <c r="I11" i="63" s="1"/>
  <c r="X7" i="63" a="1"/>
  <c r="X7" i="63" s="1"/>
  <c r="P3" i="63" a="1"/>
  <c r="P3" i="63" s="1"/>
  <c r="Z20" i="63" a="1"/>
  <c r="Z20" i="63" s="1"/>
  <c r="H10" i="63" a="1"/>
  <c r="H10" i="63" s="1"/>
  <c r="Y12" i="63" a="1"/>
  <c r="Y12" i="63" s="1"/>
  <c r="AK4" i="63" a="1"/>
  <c r="AK4" i="63" s="1"/>
  <c r="M3" i="63" a="1"/>
  <c r="M3" i="63" s="1"/>
  <c r="B3" i="63" a="1"/>
  <c r="B3" i="63" s="1"/>
  <c r="V6" i="63" a="1"/>
  <c r="V6" i="63" s="1"/>
  <c r="AA10" i="65" a="1"/>
  <c r="AA10" i="65" s="1"/>
  <c r="L18" i="67" a="1"/>
  <c r="L18" i="67" s="1"/>
  <c r="P21" i="67" a="1"/>
  <c r="P21" i="67" s="1"/>
  <c r="Y13" i="67" a="1"/>
  <c r="Y13" i="67" s="1"/>
  <c r="H18" i="67" a="1"/>
  <c r="H18" i="67" s="1"/>
  <c r="H8" i="67" a="1"/>
  <c r="H8" i="67" s="1"/>
  <c r="R22" i="67" a="1"/>
  <c r="R22" i="67" s="1"/>
  <c r="Z21" i="67" a="1"/>
  <c r="Z21" i="67" s="1"/>
  <c r="P23" i="67" a="1"/>
  <c r="P23" i="67" s="1"/>
  <c r="I6" i="67" a="1"/>
  <c r="I6" i="67" s="1"/>
  <c r="E21" i="67" a="1"/>
  <c r="E21" i="67" s="1"/>
  <c r="T16" i="67" a="1"/>
  <c r="T16" i="67" s="1"/>
  <c r="AK23" i="67" a="1"/>
  <c r="AK23" i="67" s="1"/>
  <c r="O24" i="67" a="1"/>
  <c r="O24" i="67" s="1"/>
  <c r="Q9" i="67" a="1"/>
  <c r="Q9" i="67" s="1"/>
  <c r="G9" i="67" a="1"/>
  <c r="G9" i="67" s="1"/>
  <c r="G6" i="67" a="1"/>
  <c r="G6" i="67" s="1"/>
  <c r="W9" i="67" a="1"/>
  <c r="W9" i="67" s="1"/>
  <c r="AK26" i="67" a="1"/>
  <c r="AK26" i="67" s="1"/>
  <c r="AJ9" i="67" a="1"/>
  <c r="AJ9" i="67" s="1"/>
  <c r="U22" i="67" a="1"/>
  <c r="U22" i="67" s="1"/>
  <c r="Z18" i="67" a="1"/>
  <c r="Z18" i="67" s="1"/>
  <c r="AC16" i="67" a="1"/>
  <c r="AC16" i="67" s="1"/>
  <c r="N24" i="67" a="1"/>
  <c r="N24" i="67" s="1"/>
  <c r="C9" i="67" a="1"/>
  <c r="C9" i="67" s="1"/>
  <c r="M22" i="67" a="1"/>
  <c r="M22" i="67" s="1"/>
  <c r="Q21" i="67" a="1"/>
  <c r="Q21" i="67" s="1"/>
  <c r="AH14" i="67" a="1"/>
  <c r="AH14" i="67" s="1"/>
  <c r="T25" i="67" a="1"/>
  <c r="T25" i="67" s="1"/>
  <c r="X14" i="67" a="1"/>
  <c r="X14" i="67" s="1"/>
  <c r="F9" i="67" a="1"/>
  <c r="F9" i="67" s="1"/>
  <c r="B4" i="67" a="1"/>
  <c r="B4" i="67" s="1"/>
  <c r="L6" i="67" a="1"/>
  <c r="L6" i="67" s="1"/>
  <c r="AH8" i="67" a="1"/>
  <c r="AH8" i="67" s="1"/>
  <c r="S14" i="67" a="1"/>
  <c r="S14" i="67" s="1"/>
  <c r="R16" i="67" a="1"/>
  <c r="R16" i="67" s="1"/>
  <c r="Y16" i="67" a="1"/>
  <c r="Y16" i="67" s="1"/>
  <c r="AF21" i="67" a="1"/>
  <c r="AF21" i="67" s="1"/>
  <c r="AC14" i="67" a="1"/>
  <c r="AC14" i="67" s="1"/>
  <c r="AC18" i="67" a="1"/>
  <c r="AC18" i="67" s="1"/>
  <c r="AB9" i="67" a="1"/>
  <c r="AB9" i="67" s="1"/>
  <c r="Q14" i="67" a="1"/>
  <c r="Q14" i="67" s="1"/>
  <c r="H25" i="67" a="1"/>
  <c r="H25" i="67" s="1"/>
  <c r="S23" i="67" a="1"/>
  <c r="S23" i="67" s="1"/>
  <c r="I25" i="67" a="1"/>
  <c r="I25" i="67" s="1"/>
  <c r="G26" i="67" a="1"/>
  <c r="G26" i="67" s="1"/>
  <c r="G23" i="67" a="1"/>
  <c r="G23" i="67" s="1"/>
  <c r="W14" i="67" a="1"/>
  <c r="W14" i="67" s="1"/>
  <c r="AA23" i="67" a="1"/>
  <c r="AA23" i="67" s="1"/>
  <c r="AH15" i="67" a="1"/>
  <c r="AH15" i="67" s="1"/>
  <c r="AE14" i="67" a="1"/>
  <c r="AE14" i="67" s="1"/>
  <c r="R18" i="67" a="1"/>
  <c r="R18" i="67" s="1"/>
  <c r="V24" i="67" a="1"/>
  <c r="V24" i="67" s="1"/>
  <c r="AG26" i="67" a="1"/>
  <c r="AG26" i="67" s="1"/>
  <c r="T26" i="67" a="1"/>
  <c r="T26" i="67" s="1"/>
  <c r="V14" i="67" a="1"/>
  <c r="V14" i="67" s="1"/>
  <c r="I10" i="67" a="1"/>
  <c r="I10" i="67" s="1"/>
  <c r="Q12" i="67" a="1"/>
  <c r="Q12" i="67" s="1"/>
  <c r="L8" i="67" a="1"/>
  <c r="L8" i="67" s="1"/>
  <c r="P20" i="67" a="1"/>
  <c r="P20" i="67" s="1"/>
  <c r="Z25" i="67" a="1"/>
  <c r="Z25" i="67" s="1"/>
  <c r="U10" i="67" a="1"/>
  <c r="U10" i="67" s="1"/>
  <c r="AC4" i="67" a="1"/>
  <c r="AC4" i="67" s="1"/>
  <c r="V10" i="67" a="1"/>
  <c r="V10" i="67" s="1"/>
  <c r="S10" i="67" a="1"/>
  <c r="S10" i="67" s="1"/>
  <c r="J14" i="67" a="1"/>
  <c r="J14" i="67" s="1"/>
  <c r="AD23" i="67" a="1"/>
  <c r="AD23" i="67" s="1"/>
  <c r="F18" i="67" a="1"/>
  <c r="F18" i="67" s="1"/>
  <c r="AB18" i="67" a="1"/>
  <c r="AB18" i="67" s="1"/>
  <c r="I20" i="67" a="1"/>
  <c r="I20" i="67" s="1"/>
  <c r="N12" i="67" a="1"/>
  <c r="N12" i="67" s="1"/>
  <c r="AH20" i="67" a="1"/>
  <c r="AH20" i="67" s="1"/>
  <c r="W12" i="67" a="1"/>
  <c r="W12" i="67" s="1"/>
  <c r="AC24" i="67" a="1"/>
  <c r="AC24" i="67" s="1"/>
  <c r="G13" i="67" a="1"/>
  <c r="G13" i="67" s="1"/>
  <c r="AB12" i="67" a="1"/>
  <c r="AB12" i="67" s="1"/>
  <c r="P24" i="67" a="1"/>
  <c r="P24" i="67" s="1"/>
  <c r="O4" i="67" a="1"/>
  <c r="O4" i="67" s="1"/>
  <c r="L22" i="67" a="1"/>
  <c r="L22" i="67" s="1"/>
  <c r="F6" i="67" a="1"/>
  <c r="F6" i="67" s="1"/>
  <c r="AG13" i="67" a="1"/>
  <c r="AG13" i="67" s="1"/>
  <c r="AD10" i="67" a="1"/>
  <c r="AD10" i="67" s="1"/>
  <c r="F14" i="67" a="1"/>
  <c r="F14" i="67" s="1"/>
  <c r="B22" i="67" a="1"/>
  <c r="B22" i="67" s="1"/>
  <c r="AE3" i="67" a="1"/>
  <c r="AE3" i="67" s="1"/>
  <c r="Y4" i="63" a="1"/>
  <c r="Y4" i="63" s="1"/>
  <c r="V9" i="63" a="1"/>
  <c r="V9" i="63" s="1"/>
  <c r="E13" i="63" a="1"/>
  <c r="E13" i="63" s="1"/>
  <c r="D17" i="63" a="1"/>
  <c r="D17" i="63" s="1"/>
  <c r="N27" i="63" a="1"/>
  <c r="N27" i="63" s="1"/>
  <c r="AA13" i="63" a="1"/>
  <c r="AA13" i="63" s="1"/>
  <c r="Z27" i="63" a="1"/>
  <c r="Z27" i="63" s="1"/>
  <c r="N6" i="63" a="1"/>
  <c r="N6" i="63" s="1"/>
  <c r="I21" i="63" a="1"/>
  <c r="I21" i="63" s="1"/>
  <c r="AC9" i="63" a="1"/>
  <c r="AC9" i="63" s="1"/>
  <c r="C21" i="63" a="1"/>
  <c r="C21" i="63" s="1"/>
  <c r="W14" i="63" a="1"/>
  <c r="W14" i="63" s="1"/>
  <c r="X26" i="63" a="1"/>
  <c r="X26" i="63" s="1"/>
  <c r="AJ25" i="63" a="1"/>
  <c r="AJ25" i="63" s="1"/>
  <c r="X17" i="64" a="1"/>
  <c r="X17" i="64" s="1"/>
  <c r="W9" i="64" a="1"/>
  <c r="W9" i="64" s="1"/>
  <c r="AE9" i="64" a="1"/>
  <c r="AE9" i="64" s="1"/>
  <c r="I24" i="64" a="1"/>
  <c r="I24" i="64" s="1"/>
  <c r="AH9" i="64" a="1"/>
  <c r="AH9" i="64" s="1"/>
  <c r="I4" i="64" a="1"/>
  <c r="I4" i="64" s="1"/>
  <c r="O27" i="64" a="1"/>
  <c r="O27" i="64" s="1"/>
  <c r="R24" i="64" a="1"/>
  <c r="R24" i="64" s="1"/>
  <c r="K9" i="64" a="1"/>
  <c r="K9" i="64" s="1"/>
  <c r="H9" i="64" a="1"/>
  <c r="H9" i="64" s="1"/>
  <c r="Y18" i="64" a="1"/>
  <c r="Y18" i="64" s="1"/>
  <c r="AJ14" i="65" a="1"/>
  <c r="AJ14" i="65" s="1"/>
  <c r="Y4" i="65" a="1"/>
  <c r="Y4" i="65" s="1"/>
  <c r="W9" i="65" a="1"/>
  <c r="W9" i="65" s="1"/>
  <c r="O22" i="64" a="1"/>
  <c r="O22" i="64" s="1"/>
  <c r="Q3" i="65" a="1"/>
  <c r="Q3" i="65" s="1"/>
  <c r="Q16" i="64" a="1"/>
  <c r="Q16" i="64" s="1"/>
  <c r="U22" i="65" a="1"/>
  <c r="U22" i="65" s="1"/>
  <c r="U21" i="64" a="1"/>
  <c r="U21" i="64" s="1"/>
  <c r="J19" i="65" a="1"/>
  <c r="J19" i="65" s="1"/>
  <c r="AA13" i="65" a="1"/>
  <c r="AA13" i="65" s="1"/>
  <c r="AK7" i="65" a="1"/>
  <c r="AK7" i="65" s="1"/>
  <c r="AA22" i="65" a="1"/>
  <c r="AA22" i="65" s="1"/>
  <c r="E22" i="64" a="1"/>
  <c r="E22" i="64" s="1"/>
  <c r="AA3" i="67" a="1"/>
  <c r="AA3" i="67" s="1"/>
  <c r="P7" i="63" a="1"/>
  <c r="P7" i="63" s="1"/>
  <c r="AK8" i="63" a="1"/>
  <c r="AK8" i="63" s="1"/>
  <c r="AI13" i="63" a="1"/>
  <c r="AI13" i="63" s="1"/>
  <c r="AF13" i="63" a="1"/>
  <c r="AF13" i="63" s="1"/>
  <c r="U14" i="63" a="1"/>
  <c r="U14" i="63" s="1"/>
  <c r="AE13" i="63" a="1"/>
  <c r="AE13" i="63" s="1"/>
  <c r="D19" i="63" a="1"/>
  <c r="D19" i="63" s="1"/>
  <c r="H19" i="63" a="1"/>
  <c r="H19" i="63" s="1"/>
  <c r="Y8" i="63" a="1"/>
  <c r="Y8" i="63" s="1"/>
  <c r="AK17" i="63" a="1"/>
  <c r="AK17" i="63" s="1"/>
  <c r="M8" i="63" a="1"/>
  <c r="M8" i="63" s="1"/>
  <c r="I3" i="63" a="1"/>
  <c r="I3" i="63" s="1"/>
  <c r="V7" i="63" a="1"/>
  <c r="V7" i="63" s="1"/>
  <c r="X10" i="64" a="1"/>
  <c r="X10" i="64" s="1"/>
  <c r="I19" i="64" a="1"/>
  <c r="I19" i="64" s="1"/>
  <c r="AK12" i="64" a="1"/>
  <c r="AK12" i="64" s="1"/>
  <c r="U24" i="65" a="1"/>
  <c r="U24" i="65" s="1"/>
  <c r="U12" i="65" s="1" a="1"/>
  <c r="U12" i="65" s="1"/>
  <c r="AD27" i="64" a="1"/>
  <c r="AD27" i="64" s="1"/>
  <c r="AH17" i="64" a="1"/>
  <c r="AH17" i="64" s="1"/>
  <c r="AD18" i="64" a="1"/>
  <c r="AD18" i="64" s="1"/>
  <c r="E18" i="64" a="1"/>
  <c r="E18" i="64" s="1"/>
  <c r="Z26" i="64" a="1"/>
  <c r="Z26" i="64" s="1"/>
  <c r="K24" i="65" a="1"/>
  <c r="K24" i="65" s="1"/>
  <c r="K12" i="65" s="1" a="1"/>
  <c r="K12" i="65" s="1"/>
  <c r="AA4" i="64" a="1"/>
  <c r="AA4" i="64" s="1"/>
  <c r="AG21" i="64" a="1"/>
  <c r="AG21" i="64" s="1"/>
  <c r="AE8" i="65" a="1"/>
  <c r="AE8" i="65" s="1"/>
  <c r="AC24" i="64" a="1"/>
  <c r="AC24" i="64" s="1"/>
  <c r="J13" i="65" a="1"/>
  <c r="J13" i="65" s="1"/>
  <c r="T22" i="64" a="1"/>
  <c r="T22" i="64" s="1"/>
  <c r="X3" i="65" a="1"/>
  <c r="X3" i="65" s="1"/>
  <c r="K10" i="65" a="1"/>
  <c r="K10" i="65" s="1"/>
  <c r="AJ19" i="65" a="1"/>
  <c r="AJ19" i="65" s="1"/>
  <c r="J18" i="65" a="1"/>
  <c r="J18" i="65" s="1"/>
  <c r="H26" i="65" a="1"/>
  <c r="H26" i="65" s="1"/>
  <c r="J26" i="65" a="1"/>
  <c r="J26" i="65" s="1"/>
  <c r="P21" i="65" a="1"/>
  <c r="P21" i="65" s="1"/>
  <c r="Y8" i="65" a="1"/>
  <c r="Y8" i="65" s="1"/>
  <c r="AK12" i="63" a="1"/>
  <c r="AK12" i="63" s="1"/>
  <c r="AG9" i="63" a="1"/>
  <c r="AG9" i="63" s="1"/>
  <c r="AB11" i="63" a="1"/>
  <c r="AB11" i="63" s="1"/>
  <c r="U21" i="63" a="1"/>
  <c r="U21" i="63" s="1"/>
  <c r="AA22" i="63" a="1"/>
  <c r="AA22" i="63" s="1"/>
  <c r="V22" i="63" a="1"/>
  <c r="V22" i="63" s="1"/>
  <c r="AI8" i="63" a="1"/>
  <c r="AI8" i="63" s="1"/>
  <c r="E3" i="64" a="1"/>
  <c r="E3" i="64" s="1"/>
  <c r="I3" i="64" a="1"/>
  <c r="I3" i="64" s="1"/>
  <c r="J23" i="63" a="1"/>
  <c r="J23" i="63" s="1"/>
  <c r="W13" i="63" a="1"/>
  <c r="W13" i="63" s="1"/>
  <c r="R24" i="63" a="1"/>
  <c r="R24" i="63" s="1"/>
  <c r="AE8" i="63" a="1"/>
  <c r="AE8" i="63" s="1"/>
  <c r="J25" i="63" a="1"/>
  <c r="J25" i="63" s="1"/>
  <c r="R4" i="64" a="1"/>
  <c r="R4" i="64" s="1"/>
  <c r="AK16" i="64" a="1"/>
  <c r="AK16" i="64" s="1"/>
  <c r="H13" i="64" a="1"/>
  <c r="H13" i="64" s="1"/>
  <c r="AB10" i="64" a="1"/>
  <c r="AB10" i="64" s="1"/>
  <c r="Z6" i="64" a="1"/>
  <c r="Z6" i="64" s="1"/>
  <c r="C22" i="64" a="1"/>
  <c r="C22" i="64" s="1"/>
  <c r="O24" i="65" a="1"/>
  <c r="O24" i="65" s="1"/>
  <c r="R13" i="64" a="1"/>
  <c r="R13" i="64" s="1"/>
  <c r="H19" i="64" a="1"/>
  <c r="H19" i="64" s="1"/>
  <c r="AE26" i="64" a="1"/>
  <c r="AE26" i="64" s="1"/>
  <c r="D17" i="64" a="1"/>
  <c r="D17" i="64" s="1"/>
  <c r="G22" i="64" a="1"/>
  <c r="G22" i="64" s="1"/>
  <c r="AC9" i="65" a="1"/>
  <c r="AC9" i="65" s="1"/>
  <c r="AF11" i="65" a="1"/>
  <c r="AF11" i="65" s="1"/>
  <c r="U26" i="65" a="1"/>
  <c r="U26" i="65" s="1"/>
  <c r="AC10" i="65" a="1"/>
  <c r="AC10" i="65" s="1"/>
  <c r="B14" i="64" a="1"/>
  <c r="B14" i="64" s="1"/>
  <c r="Q27" i="65" a="1"/>
  <c r="Q27" i="65" s="1"/>
  <c r="L23" i="65" a="1"/>
  <c r="L23" i="65" s="1"/>
  <c r="B4" i="63" a="1"/>
  <c r="B4" i="63" s="1"/>
  <c r="B18" i="65" a="1"/>
  <c r="B18" i="65" s="1"/>
  <c r="Y21" i="65" a="1"/>
  <c r="Y21" i="65" s="1"/>
  <c r="T4" i="65" a="1"/>
  <c r="T4" i="65" s="1"/>
  <c r="AK8" i="65" a="1"/>
  <c r="AK8" i="65" s="1"/>
  <c r="D16" i="65" a="1"/>
  <c r="D16" i="65" s="1"/>
  <c r="B15" i="65" a="1"/>
  <c r="B15" i="65" s="1"/>
  <c r="D3" i="67" a="1"/>
  <c r="D3" i="67" s="1"/>
  <c r="AH3" i="67" a="1"/>
  <c r="AH3" i="67" s="1"/>
  <c r="F10" i="63" a="1"/>
  <c r="F10" i="63" s="1"/>
  <c r="V3" i="63" a="1"/>
  <c r="V3" i="63" s="1"/>
  <c r="C13" i="63" a="1"/>
  <c r="C13" i="63" s="1"/>
  <c r="AB6" i="63" a="1"/>
  <c r="AB6" i="63" s="1"/>
  <c r="AJ3" i="64" a="1"/>
  <c r="AJ3" i="64" s="1"/>
  <c r="AA19" i="63" a="1"/>
  <c r="AA19" i="63" s="1"/>
  <c r="S3" i="63" a="1"/>
  <c r="S3" i="63" s="1"/>
  <c r="N18" i="63" a="1"/>
  <c r="N18" i="63" s="1"/>
  <c r="AJ14" i="63" a="1"/>
  <c r="AJ14" i="63" s="1"/>
  <c r="V27" i="63" a="1"/>
  <c r="V27" i="63" s="1"/>
  <c r="AI3" i="63" a="1"/>
  <c r="AI3" i="63" s="1"/>
  <c r="AF8" i="63" a="1"/>
  <c r="AF8" i="63" s="1"/>
  <c r="AC20" i="63" a="1"/>
  <c r="AC20" i="63" s="1"/>
  <c r="W25" i="63" a="1"/>
  <c r="W25" i="63" s="1"/>
  <c r="O19" i="64" a="1"/>
  <c r="O19" i="64" s="1"/>
  <c r="L7" i="64" a="1"/>
  <c r="L7" i="64" s="1"/>
  <c r="AD8" i="64" a="1"/>
  <c r="AD8" i="64" s="1"/>
  <c r="AE18" i="64" a="1"/>
  <c r="AE18" i="64" s="1"/>
  <c r="AD9" i="64" a="1"/>
  <c r="AD9" i="64" s="1"/>
  <c r="X9" i="64" a="1"/>
  <c r="X9" i="64" s="1"/>
  <c r="AF6" i="64" a="1"/>
  <c r="AF6" i="64" s="1"/>
  <c r="D18" i="64" a="1"/>
  <c r="D18" i="64" s="1"/>
  <c r="P17" i="64" a="1"/>
  <c r="P17" i="64" s="1"/>
  <c r="M14" i="64" a="1"/>
  <c r="M14" i="64" s="1"/>
  <c r="J23" i="64" a="1"/>
  <c r="J23" i="64" s="1"/>
  <c r="AG6" i="65" a="1"/>
  <c r="AG6" i="65" s="1"/>
  <c r="N25" i="65" a="1"/>
  <c r="N25" i="65" s="1"/>
  <c r="H21" i="65" a="1"/>
  <c r="H21" i="65" s="1"/>
  <c r="AK27" i="64" a="1"/>
  <c r="AK27" i="64" s="1"/>
  <c r="P20" i="65" a="1"/>
  <c r="P20" i="65" s="1"/>
  <c r="J27" i="64" a="1"/>
  <c r="J27" i="64" s="1"/>
  <c r="AC22" i="65" a="1"/>
  <c r="AC22" i="65" s="1"/>
  <c r="L24" i="64" a="1"/>
  <c r="L24" i="64" s="1"/>
  <c r="AH4" i="65" a="1"/>
  <c r="AH4" i="65" s="1"/>
  <c r="N27" i="65" a="1"/>
  <c r="N27" i="65" s="1"/>
  <c r="I4" i="65" a="1"/>
  <c r="I4" i="65" s="1"/>
  <c r="H27" i="65" a="1"/>
  <c r="H27" i="65" s="1"/>
  <c r="AD15" i="65" a="1"/>
  <c r="AD15" i="65" s="1"/>
  <c r="U17" i="65" a="1"/>
  <c r="U17" i="65" s="1"/>
  <c r="W27" i="65" a="1"/>
  <c r="W27" i="65" s="1"/>
  <c r="G20" i="65" a="1"/>
  <c r="G20" i="65" s="1"/>
  <c r="K27" i="63" a="1"/>
  <c r="K27" i="63" s="1"/>
  <c r="F3" i="63" a="1"/>
  <c r="F3" i="63" s="1"/>
  <c r="T7" i="63" a="1"/>
  <c r="T7" i="63" s="1"/>
  <c r="AI9" i="63" a="1"/>
  <c r="AI9" i="63" s="1"/>
  <c r="AD7" i="63" a="1"/>
  <c r="AD7" i="63" s="1"/>
  <c r="V26" i="63" a="1"/>
  <c r="V26" i="63" s="1"/>
  <c r="J15" i="63" a="1"/>
  <c r="J15" i="63" s="1"/>
  <c r="AD9" i="63" a="1"/>
  <c r="AD9" i="63" s="1"/>
  <c r="U11" i="63" a="1"/>
  <c r="U11" i="63" s="1"/>
  <c r="AE17" i="63" a="1"/>
  <c r="AE17" i="63" s="1"/>
  <c r="Z24" i="63" a="1"/>
  <c r="Z24" i="63" s="1"/>
  <c r="H9" i="63" a="1"/>
  <c r="H9" i="63" s="1"/>
  <c r="AH25" i="63" a="1"/>
  <c r="AH25" i="63" s="1"/>
  <c r="AF13" i="64" a="1"/>
  <c r="AF13" i="64" s="1"/>
  <c r="AI4" i="64" a="1"/>
  <c r="AI4" i="64" s="1"/>
  <c r="AJ26" i="64" a="1"/>
  <c r="AJ26" i="64" s="1"/>
  <c r="AB22" i="64" a="1"/>
  <c r="AB22" i="64" s="1"/>
  <c r="D24" i="65" a="1"/>
  <c r="D24" i="65" s="1"/>
  <c r="D12" i="65" s="1" a="1"/>
  <c r="D12" i="65" s="1"/>
  <c r="AK4" i="64" a="1"/>
  <c r="AK4" i="64" s="1"/>
  <c r="I26" i="64" a="1"/>
  <c r="I26" i="64" s="1"/>
  <c r="AB7" i="64" a="1"/>
  <c r="AB7" i="64" s="1"/>
  <c r="T16" i="64" a="1"/>
  <c r="T16" i="64" s="1"/>
  <c r="AJ20" i="64" a="1"/>
  <c r="AJ20" i="64" s="1"/>
  <c r="AC22" i="64" a="1"/>
  <c r="AC22" i="64" s="1"/>
  <c r="AE14" i="65" a="1"/>
  <c r="AE14" i="65" s="1"/>
  <c r="AG25" i="65" a="1"/>
  <c r="AG25" i="65" s="1"/>
  <c r="X23" i="65" a="1"/>
  <c r="X23" i="65" s="1"/>
  <c r="I11" i="65" a="1"/>
  <c r="I11" i="65" s="1"/>
  <c r="R10" i="65" a="1"/>
  <c r="R10" i="65" s="1"/>
  <c r="AB18" i="65" a="1"/>
  <c r="AB18" i="65" s="1"/>
  <c r="AK9" i="65" a="1"/>
  <c r="AK9" i="65" s="1"/>
  <c r="S7" i="65" a="1"/>
  <c r="S7" i="65" s="1"/>
  <c r="AK15" i="65" a="1"/>
  <c r="AK15" i="65" s="1"/>
  <c r="M17" i="64" a="1"/>
  <c r="M17" i="64" s="1"/>
  <c r="C3" i="65" a="1"/>
  <c r="C3" i="65" s="1"/>
  <c r="S25" i="64" a="1"/>
  <c r="S25" i="64" s="1"/>
  <c r="AK19" i="65" a="1"/>
  <c r="AK19" i="65" s="1"/>
  <c r="J16" i="65" a="1"/>
  <c r="J16" i="65" s="1"/>
  <c r="N3" i="67" a="1"/>
  <c r="N3" i="67" s="1"/>
  <c r="F14" i="63" a="1"/>
  <c r="F14" i="63" s="1"/>
  <c r="O22" i="63" a="1"/>
  <c r="O22" i="63" s="1"/>
  <c r="C17" i="63" a="1"/>
  <c r="C17" i="63" s="1"/>
  <c r="AD8" i="63" a="1"/>
  <c r="AD8" i="63" s="1"/>
  <c r="G13" i="63" a="1"/>
  <c r="G13" i="63" s="1"/>
  <c r="Y6" i="63" a="1"/>
  <c r="Y6" i="63" s="1"/>
  <c r="S20" i="63" a="1"/>
  <c r="S20" i="63" s="1"/>
  <c r="G18" i="63" a="1"/>
  <c r="G18" i="63" s="1"/>
  <c r="AH22" i="63" a="1"/>
  <c r="AH22" i="63" s="1"/>
  <c r="O4" i="63" a="1"/>
  <c r="O4" i="63" s="1"/>
  <c r="AG12" i="63" a="1"/>
  <c r="AG12" i="63" s="1"/>
  <c r="AF24" i="63" a="1"/>
  <c r="AF24" i="63" s="1"/>
  <c r="L8" i="63" a="1"/>
  <c r="L8" i="63" s="1"/>
  <c r="AJ5" i="63" a="1"/>
  <c r="AJ5" i="63" s="1"/>
  <c r="AH22" i="64" a="1"/>
  <c r="AH22" i="64" s="1"/>
  <c r="C24" i="65" a="1"/>
  <c r="C24" i="65" s="1"/>
  <c r="C12" i="65" s="1" a="1"/>
  <c r="C12" i="65" s="1"/>
  <c r="X8" i="64" a="1"/>
  <c r="X8" i="64" s="1"/>
  <c r="D20" i="64" a="1"/>
  <c r="D20" i="64" s="1"/>
  <c r="G13" i="64" a="1"/>
  <c r="G13" i="64" s="1"/>
  <c r="AG14" i="64" a="1"/>
  <c r="AG14" i="64" s="1"/>
  <c r="S15" i="64" a="1"/>
  <c r="S15" i="64" s="1"/>
  <c r="R27" i="64" a="1"/>
  <c r="R27" i="64" s="1"/>
  <c r="S10" i="64" a="1"/>
  <c r="S10" i="64" s="1"/>
  <c r="F15" i="64" a="1"/>
  <c r="F15" i="64" s="1"/>
  <c r="T23" i="64" a="1"/>
  <c r="T23" i="64" s="1"/>
  <c r="AJ13" i="65" a="1"/>
  <c r="AJ13" i="65" s="1"/>
  <c r="V22" i="65" a="1"/>
  <c r="V22" i="65" s="1"/>
  <c r="Y17" i="65" a="1"/>
  <c r="Y17" i="65" s="1"/>
  <c r="G26" i="64" a="1"/>
  <c r="G26" i="64" s="1"/>
  <c r="AC17" i="65" a="1"/>
  <c r="AC17" i="65" s="1"/>
  <c r="K5" i="65" a="1"/>
  <c r="K5" i="65" s="1"/>
  <c r="P17" i="65" a="1"/>
  <c r="P17" i="65" s="1"/>
  <c r="L4" i="65" a="1"/>
  <c r="L4" i="65" s="1"/>
  <c r="AD21" i="65" a="1"/>
  <c r="AD21" i="65" s="1"/>
  <c r="AK6" i="65" a="1"/>
  <c r="AK6" i="65" s="1"/>
  <c r="V7" i="65" a="1"/>
  <c r="V7" i="65" s="1"/>
  <c r="S21" i="65" a="1"/>
  <c r="S21" i="65" s="1"/>
  <c r="X20" i="65" a="1"/>
  <c r="X20" i="65" s="1"/>
  <c r="Q8" i="65" a="1"/>
  <c r="Q8" i="65" s="1"/>
  <c r="W7" i="63" a="1"/>
  <c r="W7" i="63" s="1"/>
  <c r="D20" i="63" a="1"/>
  <c r="D20" i="63" s="1"/>
  <c r="AH14" i="63" a="1"/>
  <c r="AH14" i="63" s="1"/>
  <c r="V23" i="63" a="1"/>
  <c r="V23" i="63" s="1"/>
  <c r="J12" i="63" a="1"/>
  <c r="J12" i="63" s="1"/>
  <c r="AB27" i="63" a="1"/>
  <c r="AB27" i="63" s="1"/>
  <c r="X15" i="63" a="1"/>
  <c r="X15" i="63" s="1"/>
  <c r="P23" i="63" a="1"/>
  <c r="P23" i="63" s="1"/>
  <c r="Q8" i="63" a="1"/>
  <c r="Q8" i="63" s="1"/>
  <c r="G4" i="63" a="1"/>
  <c r="G4" i="63" s="1"/>
  <c r="Y3" i="63" a="1"/>
  <c r="Y3" i="63" s="1"/>
  <c r="AK11" i="63" a="1"/>
  <c r="AK11" i="63" s="1"/>
  <c r="N13" i="63" a="1"/>
  <c r="N13" i="63" s="1"/>
  <c r="AD25" i="63" a="1"/>
  <c r="AD25" i="63" s="1"/>
  <c r="L24" i="65" a="1"/>
  <c r="L24" i="65" s="1"/>
  <c r="L12" i="65" s="1" a="1"/>
  <c r="L12" i="65" s="1"/>
  <c r="R15" i="67" a="1"/>
  <c r="R15" i="67" s="1"/>
  <c r="M14" i="67" a="1"/>
  <c r="M14" i="67" s="1"/>
  <c r="F22" i="67" a="1"/>
  <c r="F22" i="67" s="1"/>
  <c r="U20" i="67" a="1"/>
  <c r="U20" i="67" s="1"/>
  <c r="AG20" i="67" a="1"/>
  <c r="AG20" i="67" s="1"/>
  <c r="AB26" i="67" a="1"/>
  <c r="AB26" i="67" s="1"/>
  <c r="AK22" i="67" a="1"/>
  <c r="AK22" i="67" s="1"/>
  <c r="P10" i="67" a="1"/>
  <c r="P10" i="67" s="1"/>
  <c r="AA21" i="67" a="1"/>
  <c r="AA21" i="67" s="1"/>
  <c r="O9" i="67" a="1"/>
  <c r="O9" i="67" s="1"/>
  <c r="M21" i="67" a="1"/>
  <c r="M21" i="67" s="1"/>
  <c r="C15" i="67" a="1"/>
  <c r="C15" i="67" s="1"/>
  <c r="T23" i="67" a="1"/>
  <c r="T23" i="67" s="1"/>
  <c r="AJ10" i="67" a="1"/>
  <c r="AJ10" i="67" s="1"/>
  <c r="D16" i="67" a="1"/>
  <c r="D16" i="67" s="1"/>
  <c r="AB6" i="67" a="1"/>
  <c r="AB6" i="67" s="1"/>
  <c r="AB20" i="67" a="1"/>
  <c r="AB20" i="67" s="1"/>
  <c r="AD6" i="67" a="1"/>
  <c r="AD6" i="67" s="1"/>
  <c r="L12" i="67" a="1"/>
  <c r="L12" i="67" s="1"/>
  <c r="V15" i="67" a="1"/>
  <c r="V15" i="67" s="1"/>
  <c r="D9" i="67" a="1"/>
  <c r="D9" i="67" s="1"/>
  <c r="U18" i="67" a="1"/>
  <c r="U18" i="67" s="1"/>
  <c r="AI26" i="67" a="1"/>
  <c r="AI26" i="67" s="1"/>
  <c r="G4" i="67" a="1"/>
  <c r="G4" i="67" s="1"/>
  <c r="AK9" i="67" a="1"/>
  <c r="AK9" i="67" s="1"/>
  <c r="AE9" i="67" a="1"/>
  <c r="AE9" i="67" s="1"/>
  <c r="AC27" i="67" a="1"/>
  <c r="AC27" i="67" s="1"/>
  <c r="E20" i="67" a="1"/>
  <c r="E20" i="67" s="1"/>
  <c r="AD8" i="67" a="1"/>
  <c r="AD8" i="67" s="1"/>
  <c r="F12" i="67" a="1"/>
  <c r="F12" i="67" s="1"/>
  <c r="V6" i="67" a="1"/>
  <c r="V6" i="67" s="1"/>
  <c r="B15" i="67" a="1"/>
  <c r="B15" i="67" s="1"/>
  <c r="L13" i="67" a="1"/>
  <c r="L13" i="67" s="1"/>
  <c r="K14" i="67" a="1"/>
  <c r="K14" i="67" s="1"/>
  <c r="Y18" i="67" a="1"/>
  <c r="Y18" i="67" s="1"/>
  <c r="E10" i="67" a="1"/>
  <c r="E10" i="67" s="1"/>
  <c r="F16" i="67" a="1"/>
  <c r="F16" i="67" s="1"/>
  <c r="AD24" i="67" a="1"/>
  <c r="AD24" i="67" s="1"/>
  <c r="P14" i="67" a="1"/>
  <c r="P14" i="67" s="1"/>
  <c r="AJ23" i="67" a="1"/>
  <c r="AJ23" i="67" s="1"/>
  <c r="Q13" i="67" a="1"/>
  <c r="Q13" i="67" s="1"/>
  <c r="AF14" i="67" a="1"/>
  <c r="AF14" i="67" s="1"/>
  <c r="F24" i="67" a="1"/>
  <c r="F24" i="67" s="1"/>
  <c r="H4" i="67" a="1"/>
  <c r="H4" i="67" s="1"/>
  <c r="Z15" i="67" a="1"/>
  <c r="Z15" i="67" s="1"/>
  <c r="AE20" i="67" a="1"/>
  <c r="AE20" i="67" s="1"/>
  <c r="AF22" i="67" a="1"/>
  <c r="AF22" i="67" s="1"/>
  <c r="E8" i="67" a="1"/>
  <c r="E8" i="67" s="1"/>
  <c r="M4" i="67" a="1"/>
  <c r="M4" i="67" s="1"/>
  <c r="AG15" i="67" a="1"/>
  <c r="AG15" i="67" s="1"/>
  <c r="U6" i="67" a="1"/>
  <c r="U6" i="67" s="1"/>
  <c r="P16" i="67" a="1"/>
  <c r="P16" i="67" s="1"/>
  <c r="B18" i="67" a="1"/>
  <c r="B18" i="67" s="1"/>
  <c r="AF26" i="67" a="1"/>
  <c r="AF26" i="67" s="1"/>
  <c r="V13" i="67" a="1"/>
  <c r="V13" i="67" s="1"/>
  <c r="M18" i="67" a="1"/>
  <c r="M18" i="67" s="1"/>
  <c r="X20" i="67" a="1"/>
  <c r="X20" i="67" s="1"/>
  <c r="K6" i="67" a="1"/>
  <c r="K6" i="67" s="1"/>
  <c r="AI4" i="67" a="1"/>
  <c r="AI4" i="67" s="1"/>
  <c r="AJ14" i="67" a="1"/>
  <c r="AJ14" i="67" s="1"/>
  <c r="AH25" i="67" a="1"/>
  <c r="AH25" i="67" s="1"/>
  <c r="G16" i="67" a="1"/>
  <c r="G16" i="67" s="1"/>
  <c r="K9" i="67" a="1"/>
  <c r="K9" i="67" s="1"/>
  <c r="AC21" i="67" a="1"/>
  <c r="AC21" i="67" s="1"/>
  <c r="AH21" i="67" a="1"/>
  <c r="AH21" i="67" s="1"/>
  <c r="C25" i="67" a="1"/>
  <c r="C25" i="67" s="1"/>
  <c r="AC10" i="67" a="1"/>
  <c r="AC10" i="67" s="1"/>
  <c r="L9" i="67" a="1"/>
  <c r="L9" i="67" s="1"/>
  <c r="N27" i="67" a="1"/>
  <c r="N27" i="67" s="1"/>
  <c r="AI20" i="67" a="1"/>
  <c r="AI20" i="67" s="1"/>
  <c r="G18" i="67" a="1"/>
  <c r="G18" i="67" s="1"/>
  <c r="AH23" i="67" a="1"/>
  <c r="AH23" i="67" s="1"/>
  <c r="X10" i="67" a="1"/>
  <c r="X10" i="67" s="1"/>
  <c r="AI13" i="67" a="1"/>
  <c r="AI13" i="67" s="1"/>
  <c r="F20" i="67" a="1"/>
  <c r="F20" i="67" s="1"/>
  <c r="H6" i="67" a="1"/>
  <c r="H6" i="67" s="1"/>
  <c r="K27" i="67" a="1"/>
  <c r="K27" i="67" s="1"/>
  <c r="F21" i="67" a="1"/>
  <c r="F21" i="67" s="1"/>
  <c r="C20" i="67" a="1"/>
  <c r="C20" i="67" s="1"/>
  <c r="L26" i="67" a="1"/>
  <c r="L26" i="67" s="1"/>
  <c r="H10" i="67" a="1"/>
  <c r="H10" i="67" s="1"/>
  <c r="AB21" i="67" a="1"/>
  <c r="AB21" i="67" s="1"/>
  <c r="U27" i="67" a="1"/>
  <c r="U27" i="67" s="1"/>
  <c r="AD18" i="67" a="1"/>
  <c r="AD18" i="67" s="1"/>
  <c r="I23" i="67" a="1"/>
  <c r="I23" i="67" s="1"/>
  <c r="M26" i="67" a="1"/>
  <c r="M26" i="67" s="1"/>
  <c r="P17" i="63" a="1"/>
  <c r="P17" i="63" s="1"/>
  <c r="AK10" i="63" a="1"/>
  <c r="AK10" i="63" s="1"/>
  <c r="AI26" i="63" a="1"/>
  <c r="AI26" i="63" s="1"/>
  <c r="W20" i="63" a="1"/>
  <c r="W20" i="63" s="1"/>
  <c r="H6" i="63" a="1"/>
  <c r="H6" i="63" s="1"/>
  <c r="F15" i="63" a="1"/>
  <c r="F15" i="63" s="1"/>
  <c r="Q14" i="63" a="1"/>
  <c r="Q14" i="63" s="1"/>
  <c r="H21" i="63" a="1"/>
  <c r="H21" i="63" s="1"/>
  <c r="AA11" i="63" a="1"/>
  <c r="AA11" i="63" s="1"/>
  <c r="AK15" i="63" a="1"/>
  <c r="AK15" i="63" s="1"/>
  <c r="M15" i="63" a="1"/>
  <c r="M15" i="63" s="1"/>
  <c r="I7" i="63" a="1"/>
  <c r="I7" i="63" s="1"/>
  <c r="V15" i="63" a="1"/>
  <c r="V15" i="63" s="1"/>
  <c r="D7" i="64" a="1"/>
  <c r="D7" i="64" s="1"/>
  <c r="AE22" i="64" a="1"/>
  <c r="AE22" i="64" s="1"/>
  <c r="O7" i="64" a="1"/>
  <c r="O7" i="64" s="1"/>
  <c r="Q13" i="64" a="1"/>
  <c r="Q13" i="64" s="1"/>
  <c r="AC26" i="64" a="1"/>
  <c r="AC26" i="64" s="1"/>
  <c r="AD20" i="64" a="1"/>
  <c r="AD20" i="64" s="1"/>
  <c r="I10" i="64" a="1"/>
  <c r="I10" i="64" s="1"/>
  <c r="AE24" i="65" a="1"/>
  <c r="AE24" i="65" s="1"/>
  <c r="AE12" i="65" s="1" a="1"/>
  <c r="AE12" i="65" s="1"/>
  <c r="H23" i="64" a="1"/>
  <c r="H23" i="64" s="1"/>
  <c r="AG24" i="64" a="1"/>
  <c r="AG24" i="64" s="1"/>
  <c r="Q8" i="64" a="1"/>
  <c r="Q8" i="64" s="1"/>
  <c r="AJ22" i="64" a="1"/>
  <c r="AJ22" i="64" s="1"/>
  <c r="H15" i="65" a="1"/>
  <c r="H15" i="65" s="1"/>
  <c r="E24" i="64" a="1"/>
  <c r="E24" i="64" s="1"/>
  <c r="AA20" i="65" a="1"/>
  <c r="AA20" i="65" s="1"/>
  <c r="AK24" i="64" a="1"/>
  <c r="AK24" i="64" s="1"/>
  <c r="AK4" i="65" a="1"/>
  <c r="AK4" i="65" s="1"/>
  <c r="D17" i="65" a="1"/>
  <c r="D17" i="65" s="1"/>
  <c r="Z11" i="65" a="1"/>
  <c r="Z11" i="65" s="1"/>
  <c r="U25" i="65" a="1"/>
  <c r="U25" i="65" s="1"/>
  <c r="U6" i="65" a="1"/>
  <c r="U6" i="65" s="1"/>
  <c r="C20" i="65" a="1"/>
  <c r="C20" i="65" s="1"/>
  <c r="AJ8" i="65" a="1"/>
  <c r="AJ8" i="65" s="1"/>
  <c r="X15" i="65" a="1"/>
  <c r="X15" i="65" s="1"/>
  <c r="U3" i="67" a="1"/>
  <c r="U3" i="67" s="1"/>
  <c r="J8" i="63" a="1"/>
  <c r="J8" i="63" s="1"/>
  <c r="S12" i="63" a="1"/>
  <c r="S12" i="63" s="1"/>
  <c r="N20" i="63" a="1"/>
  <c r="N20" i="63" s="1"/>
  <c r="AJ4" i="63" a="1"/>
  <c r="AJ4" i="63" s="1"/>
  <c r="D9" i="63" a="1"/>
  <c r="D9" i="63" s="1"/>
  <c r="E9" i="63" a="1"/>
  <c r="E9" i="63" s="1"/>
  <c r="W8" i="63" a="1"/>
  <c r="W8" i="63" s="1"/>
  <c r="K3" i="63" a="1"/>
  <c r="K3" i="63" s="1"/>
  <c r="AE24" i="63" a="1"/>
  <c r="AE24" i="63" s="1"/>
  <c r="Z13" i="63" a="1"/>
  <c r="Z13" i="63" s="1"/>
  <c r="H4" i="63" a="1"/>
  <c r="H4" i="63" s="1"/>
  <c r="D6" i="63" a="1"/>
  <c r="D6" i="63" s="1"/>
  <c r="J5" i="63" a="1"/>
  <c r="J5" i="63" s="1"/>
  <c r="L10" i="64" a="1"/>
  <c r="L10" i="64" s="1"/>
  <c r="P25" i="64" a="1"/>
  <c r="P25" i="64" s="1"/>
  <c r="M12" i="64" a="1"/>
  <c r="M12" i="64" s="1"/>
  <c r="C12" i="64" a="1"/>
  <c r="C12" i="64" s="1"/>
  <c r="AB14" i="64" a="1"/>
  <c r="AB14" i="64" s="1"/>
  <c r="Y24" i="64" a="1"/>
  <c r="Y24" i="64" s="1"/>
  <c r="O9" i="64" a="1"/>
  <c r="O9" i="64" s="1"/>
  <c r="Z4" i="64" a="1"/>
  <c r="Z4" i="64" s="1"/>
  <c r="Z25" i="64" a="1"/>
  <c r="Z25" i="64" s="1"/>
  <c r="C10" i="64" a="1"/>
  <c r="C10" i="64" s="1"/>
  <c r="AG12" i="64" a="1"/>
  <c r="AG12" i="64" s="1"/>
  <c r="AG18" i="64" a="1"/>
  <c r="AG18" i="64" s="1"/>
  <c r="AE26" i="65" a="1"/>
  <c r="AE26" i="65" s="1"/>
  <c r="T26" i="64" a="1"/>
  <c r="T26" i="64" s="1"/>
  <c r="O23" i="65" a="1"/>
  <c r="O23" i="65" s="1"/>
  <c r="AH17" i="65" a="1"/>
  <c r="AH17" i="65" s="1"/>
  <c r="O26" i="65" a="1"/>
  <c r="O26" i="65" s="1"/>
  <c r="Y18" i="65" a="1"/>
  <c r="Y18" i="65" s="1"/>
  <c r="N7" i="65" a="1"/>
  <c r="N7" i="65" s="1"/>
  <c r="X21" i="65" a="1"/>
  <c r="X21" i="65" s="1"/>
  <c r="AD16" i="65" a="1"/>
  <c r="AD16" i="65" s="1"/>
  <c r="AK10" i="65" a="1"/>
  <c r="AK10" i="65" s="1"/>
  <c r="Z22" i="65" a="1"/>
  <c r="Z22" i="65" s="1"/>
  <c r="AD4" i="65" a="1"/>
  <c r="AD4" i="65" s="1"/>
  <c r="B6" i="63" a="1"/>
  <c r="B6" i="63" s="1"/>
  <c r="S26" i="63" a="1"/>
  <c r="S26" i="63" s="1"/>
  <c r="N17" i="63" a="1"/>
  <c r="N17" i="63" s="1"/>
  <c r="AF21" i="63" a="1"/>
  <c r="AF21" i="63" s="1"/>
  <c r="K6" i="63" a="1"/>
  <c r="K6" i="63" s="1"/>
  <c r="AB3" i="64" a="1"/>
  <c r="AB3" i="64" s="1"/>
  <c r="AK24" i="63" a="1"/>
  <c r="AK24" i="63" s="1"/>
  <c r="G21" i="63" a="1"/>
  <c r="G21" i="63" s="1"/>
  <c r="AA27" i="63" a="1"/>
  <c r="AA27" i="63" s="1"/>
  <c r="O26" i="63" a="1"/>
  <c r="O26" i="63" s="1"/>
  <c r="AG14" i="63" a="1"/>
  <c r="AG14" i="63" s="1"/>
  <c r="I17" i="63" a="1"/>
  <c r="I17" i="63" s="1"/>
  <c r="AC24" i="63" a="1"/>
  <c r="AC24" i="63" s="1"/>
  <c r="J17" i="63" a="1"/>
  <c r="J17" i="63" s="1"/>
  <c r="M25" i="63" a="1"/>
  <c r="M25" i="63" s="1"/>
  <c r="C9" i="64" a="1"/>
  <c r="C9" i="64" s="1"/>
  <c r="F7" i="64" a="1"/>
  <c r="F7" i="64" s="1"/>
  <c r="AI20" i="64" a="1"/>
  <c r="AI20" i="64" s="1"/>
  <c r="U14" i="64" a="1"/>
  <c r="U14" i="64" s="1"/>
  <c r="V8" i="64" a="1"/>
  <c r="V8" i="64" s="1"/>
  <c r="AI25" i="64" a="1"/>
  <c r="AI25" i="64" s="1"/>
  <c r="F21" i="64" a="1"/>
  <c r="F21" i="64" s="1"/>
  <c r="AI9" i="64" a="1"/>
  <c r="AI9" i="64" s="1"/>
  <c r="N16" i="64" a="1"/>
  <c r="N16" i="64" s="1"/>
  <c r="Q19" i="64" a="1"/>
  <c r="Q19" i="64" s="1"/>
  <c r="I24" i="65" a="1"/>
  <c r="I24" i="65" s="1"/>
  <c r="I12" i="65" s="1" a="1"/>
  <c r="I12" i="65" s="1"/>
  <c r="E8" i="65" a="1"/>
  <c r="E8" i="65" s="1"/>
  <c r="B12" i="64" a="1"/>
  <c r="B12" i="64" s="1"/>
  <c r="R19" i="65" a="1"/>
  <c r="R19" i="65" s="1"/>
  <c r="AI11" i="65" a="1"/>
  <c r="AI11" i="65" s="1"/>
  <c r="X9" i="65" a="1"/>
  <c r="X9" i="65" s="1"/>
  <c r="Y20" i="65" a="1"/>
  <c r="Y20" i="65" s="1"/>
  <c r="N10" i="65" a="1"/>
  <c r="N10" i="65" s="1"/>
  <c r="AF26" i="65" a="1"/>
  <c r="AF26" i="65" s="1"/>
  <c r="N18" i="65" a="1"/>
  <c r="N18" i="65" s="1"/>
  <c r="AJ23" i="65" a="1"/>
  <c r="AJ23" i="65" s="1"/>
  <c r="C25" i="65" a="1"/>
  <c r="C25" i="65" s="1"/>
  <c r="O21" i="65" a="1"/>
  <c r="O21" i="65" s="1"/>
  <c r="AB14" i="65" a="1"/>
  <c r="AB14" i="65" s="1"/>
  <c r="AF25" i="65" a="1"/>
  <c r="AF25" i="65" s="1"/>
  <c r="M18" i="65" a="1"/>
  <c r="M18" i="65" s="1"/>
  <c r="Z5" i="65" a="1"/>
  <c r="Z5" i="65" s="1"/>
  <c r="Y26" i="64" a="1"/>
  <c r="Y26" i="64" s="1"/>
  <c r="D15" i="67" a="1"/>
  <c r="D15" i="67" s="1"/>
  <c r="E27" i="63" a="1"/>
  <c r="E27" i="63" s="1"/>
  <c r="T24" i="63" a="1"/>
  <c r="T24" i="63" s="1"/>
  <c r="AG27" i="63" a="1"/>
  <c r="AG27" i="63" s="1"/>
  <c r="I20" i="63" a="1"/>
  <c r="I20" i="63" s="1"/>
  <c r="U15" i="63" a="1"/>
  <c r="U15" i="63" s="1"/>
  <c r="AE27" i="63" a="1"/>
  <c r="AE27" i="63" s="1"/>
  <c r="AB23" i="63" a="1"/>
  <c r="AB23" i="63" s="1"/>
  <c r="U7" i="63" a="1"/>
  <c r="U7" i="63" s="1"/>
  <c r="Y7" i="63" a="1"/>
  <c r="Y7" i="63" s="1"/>
  <c r="T15" i="63" a="1"/>
  <c r="T15" i="63" s="1"/>
  <c r="N12" i="63" a="1"/>
  <c r="N12" i="63" s="1"/>
  <c r="AH20" i="63" a="1"/>
  <c r="AH20" i="63" s="1"/>
  <c r="O12" i="63" a="1"/>
  <c r="O12" i="63" s="1"/>
  <c r="W4" i="64" a="1"/>
  <c r="W4" i="64" s="1"/>
  <c r="O18" i="64" a="1"/>
  <c r="O18" i="64" s="1"/>
  <c r="AD16" i="64" a="1"/>
  <c r="AD16" i="64" s="1"/>
  <c r="AH15" i="64" a="1"/>
  <c r="AH15" i="64" s="1"/>
  <c r="S23" i="64" a="1"/>
  <c r="S23" i="64" s="1"/>
  <c r="O23" i="64" a="1"/>
  <c r="O23" i="64" s="1"/>
  <c r="AB8" i="64" a="1"/>
  <c r="AB8" i="64" s="1"/>
  <c r="P7" i="64" a="1"/>
  <c r="P7" i="64" s="1"/>
  <c r="AH24" i="64" a="1"/>
  <c r="AH24" i="64" s="1"/>
  <c r="AJ18" i="64" a="1"/>
  <c r="AJ18" i="64" s="1"/>
  <c r="M4" i="64" a="1"/>
  <c r="M4" i="64" s="1"/>
  <c r="H22" i="64" a="1"/>
  <c r="H22" i="64" s="1"/>
  <c r="Q26" i="65" a="1"/>
  <c r="Q26" i="65" s="1"/>
  <c r="AA24" i="64" a="1"/>
  <c r="AA24" i="64" s="1"/>
  <c r="AC20" i="65" a="1"/>
  <c r="AC20" i="65" s="1"/>
  <c r="L17" i="65" a="1"/>
  <c r="L17" i="65" s="1"/>
  <c r="X5" i="65" a="1"/>
  <c r="X5" i="65" s="1"/>
  <c r="AG16" i="65" a="1"/>
  <c r="AG16" i="65" s="1"/>
  <c r="AJ16" i="65" a="1"/>
  <c r="AJ16" i="65" s="1"/>
  <c r="O3" i="65" a="1"/>
  <c r="O3" i="65" s="1"/>
  <c r="V26" i="65" a="1"/>
  <c r="V26" i="65" s="1"/>
  <c r="AI7" i="65" a="1"/>
  <c r="AI7" i="65" s="1"/>
  <c r="AH20" i="65" a="1"/>
  <c r="AH20" i="65" s="1"/>
  <c r="S8" i="65" a="1"/>
  <c r="S8" i="65" s="1"/>
  <c r="AI3" i="65" a="1"/>
  <c r="AI3" i="65" s="1"/>
  <c r="S13" i="65" a="1"/>
  <c r="S13" i="65" s="1"/>
  <c r="M14" i="65" a="1"/>
  <c r="M14" i="65" s="1"/>
  <c r="AH23" i="63" a="1"/>
  <c r="AH23" i="63" s="1"/>
  <c r="L22" i="63" a="1"/>
  <c r="L22" i="63" s="1"/>
  <c r="B3" i="64" a="1"/>
  <c r="B3" i="64" s="1"/>
  <c r="S11" i="63" a="1"/>
  <c r="S11" i="63" s="1"/>
  <c r="J3" i="64" a="1"/>
  <c r="J3" i="64" s="1"/>
  <c r="AG3" i="64" a="1"/>
  <c r="AG3" i="64" s="1"/>
  <c r="T19" i="63" a="1"/>
  <c r="T19" i="63" s="1"/>
  <c r="AG3" i="63" a="1"/>
  <c r="AG3" i="63" s="1"/>
  <c r="AF20" i="63" a="1"/>
  <c r="AF20" i="63" s="1"/>
  <c r="X9" i="63" a="1"/>
  <c r="X9" i="63" s="1"/>
  <c r="E22" i="63" a="1"/>
  <c r="E22" i="63" s="1"/>
  <c r="AB12" i="63" a="1"/>
  <c r="AB12" i="63" s="1"/>
  <c r="K13" i="63" a="1"/>
  <c r="K13" i="63" s="1"/>
  <c r="AA5" i="63" a="1"/>
  <c r="AA5" i="63" s="1"/>
  <c r="D10" i="64" a="1"/>
  <c r="D10" i="64" s="1"/>
  <c r="AG24" i="65" a="1"/>
  <c r="AG24" i="65" s="1"/>
  <c r="AG12" i="65" s="1" a="1"/>
  <c r="AG12" i="65" s="1"/>
  <c r="AC10" i="64" a="1"/>
  <c r="AC10" i="64" s="1"/>
  <c r="L27" i="64" a="1"/>
  <c r="L27" i="64" s="1"/>
  <c r="C13" i="64" a="1"/>
  <c r="C13" i="64" s="1"/>
  <c r="Y12" i="64" a="1"/>
  <c r="Y12" i="64" s="1"/>
  <c r="V23" i="64" a="1"/>
  <c r="V23" i="64" s="1"/>
  <c r="G4" i="64" a="1"/>
  <c r="G4" i="64" s="1"/>
  <c r="R24" i="65" a="1"/>
  <c r="R24" i="65" s="1"/>
  <c r="R12" i="65" s="1" a="1"/>
  <c r="R12" i="65" s="1"/>
  <c r="G24" i="65" a="1"/>
  <c r="G24" i="65" s="1"/>
  <c r="K27" i="64" a="1"/>
  <c r="K27" i="64" s="1"/>
  <c r="V15" i="65" a="1"/>
  <c r="V15" i="65" s="1"/>
  <c r="AF23" i="65" a="1"/>
  <c r="AF23" i="65" s="1"/>
  <c r="F3" i="65" a="1"/>
  <c r="F3" i="65" s="1"/>
  <c r="AD17" i="65" a="1"/>
  <c r="AD17" i="65" s="1"/>
  <c r="AF18" i="65" a="1"/>
  <c r="AF18" i="65" s="1"/>
  <c r="M24" i="64" a="1"/>
  <c r="M24" i="64" s="1"/>
  <c r="I15" i="65" a="1"/>
  <c r="I15" i="65" s="1"/>
  <c r="AF23" i="64" a="1"/>
  <c r="AF23" i="64" s="1"/>
  <c r="AG9" i="65" a="1"/>
  <c r="AG9" i="65" s="1"/>
  <c r="O26" i="64" a="1"/>
  <c r="O26" i="64" s="1"/>
  <c r="S6" i="65" a="1"/>
  <c r="S6" i="65" s="1"/>
  <c r="B23" i="63" a="1"/>
  <c r="B23" i="63" s="1"/>
  <c r="I6" i="65" a="1"/>
  <c r="I6" i="65" s="1"/>
  <c r="O14" i="65" a="1"/>
  <c r="O14" i="65" s="1"/>
  <c r="X3" i="67" a="1"/>
  <c r="X3" i="67" s="1"/>
  <c r="E6" i="63" a="1"/>
  <c r="E6" i="63" s="1"/>
  <c r="Z10" i="63" a="1"/>
  <c r="Z10" i="63" s="1"/>
  <c r="AG15" i="63" a="1"/>
  <c r="AG15" i="63" s="1"/>
  <c r="I26" i="63" a="1"/>
  <c r="I26" i="63" s="1"/>
  <c r="R18" i="63" a="1"/>
  <c r="R18" i="63" s="1"/>
  <c r="P26" i="63" a="1"/>
  <c r="P26" i="63" s="1"/>
  <c r="AD20" i="63" a="1"/>
  <c r="AD20" i="63" s="1"/>
  <c r="R9" i="63" a="1"/>
  <c r="R9" i="63" s="1"/>
  <c r="AI3" i="64" a="1"/>
  <c r="AI3" i="64" s="1"/>
  <c r="T20" i="63" a="1"/>
  <c r="T20" i="63" s="1"/>
  <c r="G20" i="63" a="1"/>
  <c r="G20" i="63" s="1"/>
  <c r="AH13" i="63" a="1"/>
  <c r="AH13" i="63" s="1"/>
  <c r="O11" i="63" a="1"/>
  <c r="O11" i="63" s="1"/>
  <c r="J15" i="64" a="1"/>
  <c r="J15" i="64" s="1"/>
  <c r="AA26" i="64" a="1"/>
  <c r="AA26" i="64" s="1"/>
  <c r="AH20" i="64" a="1"/>
  <c r="AH20" i="64" s="1"/>
  <c r="Y6" i="64" a="1"/>
  <c r="Y6" i="64" s="1"/>
  <c r="P21" i="64" a="1"/>
  <c r="P21" i="64" s="1"/>
  <c r="AK20" i="64" a="1"/>
  <c r="AK20" i="64" s="1"/>
  <c r="AI15" i="64" a="1"/>
  <c r="AI15" i="64" s="1"/>
  <c r="AD15" i="64" a="1"/>
  <c r="AD15" i="64" s="1"/>
  <c r="AG19" i="64" a="1"/>
  <c r="AG19" i="64" s="1"/>
  <c r="P16" i="64" a="1"/>
  <c r="P16" i="64" s="1"/>
  <c r="X7" i="64" a="1"/>
  <c r="X7" i="64" s="1"/>
  <c r="N24" i="64" a="1"/>
  <c r="N24" i="64" s="1"/>
  <c r="AH13" i="65" a="1"/>
  <c r="AH13" i="65" s="1"/>
  <c r="AH25" i="64" a="1"/>
  <c r="AH25" i="64" s="1"/>
  <c r="L20" i="65" a="1"/>
  <c r="L20" i="65" s="1"/>
  <c r="AG26" i="65" a="1"/>
  <c r="AG26" i="65" s="1"/>
  <c r="AE3" i="65" a="1"/>
  <c r="AE3" i="65" s="1"/>
  <c r="AG4" i="65" a="1"/>
  <c r="AG4" i="65" s="1"/>
  <c r="N26" i="65" a="1"/>
  <c r="N26" i="65" s="1"/>
  <c r="H17" i="65" a="1"/>
  <c r="H17" i="65" s="1"/>
  <c r="K4" i="65" a="1"/>
  <c r="K4" i="65" s="1"/>
  <c r="W20" i="65" a="1"/>
  <c r="W20" i="65" s="1"/>
  <c r="Z23" i="65" a="1"/>
  <c r="Z23" i="65" s="1"/>
  <c r="W3" i="65" a="1"/>
  <c r="W3" i="65" s="1"/>
  <c r="AH26" i="65" a="1"/>
  <c r="AH26" i="65" s="1"/>
  <c r="B23" i="65" a="1"/>
  <c r="B23" i="65" s="1"/>
  <c r="AJ24" i="63" a="1"/>
  <c r="AJ24" i="63" s="1"/>
  <c r="D4" i="63" a="1"/>
  <c r="D4" i="63" s="1"/>
  <c r="N22" i="67" a="1"/>
  <c r="N22" i="67" s="1"/>
  <c r="AF9" i="67" a="1"/>
  <c r="AF9" i="67" s="1"/>
  <c r="H20" i="67" a="1"/>
  <c r="H20" i="67" s="1"/>
  <c r="K21" i="67" a="1"/>
  <c r="K21" i="67" s="1"/>
  <c r="Q6" i="67" a="1"/>
  <c r="Q6" i="67" s="1"/>
  <c r="AI6" i="67" a="1"/>
  <c r="AI6" i="67" s="1"/>
  <c r="R9" i="67" a="1"/>
  <c r="R9" i="67" s="1"/>
  <c r="T12" i="67" a="1"/>
  <c r="T12" i="67" s="1"/>
  <c r="AI18" i="67" a="1"/>
  <c r="AI18" i="67" s="1"/>
  <c r="K12" i="67" a="1"/>
  <c r="K12" i="67" s="1"/>
  <c r="B8" i="67" a="1"/>
  <c r="B8" i="67" s="1"/>
  <c r="W24" i="67" a="1"/>
  <c r="W24" i="67" s="1"/>
  <c r="G8" i="67" a="1"/>
  <c r="G8" i="67" s="1"/>
  <c r="AD20" i="67" a="1"/>
  <c r="AD20" i="67" s="1"/>
  <c r="G22" i="67" a="1"/>
  <c r="G22" i="67" s="1"/>
  <c r="U23" i="67" a="1"/>
  <c r="U23" i="67" s="1"/>
  <c r="Q27" i="67" a="1"/>
  <c r="Q27" i="67" s="1"/>
  <c r="Q8" i="67" a="1"/>
  <c r="Q8" i="67" s="1"/>
  <c r="M8" i="67" a="1"/>
  <c r="M8" i="67" s="1"/>
  <c r="R25" i="67" a="1"/>
  <c r="R25" i="67" s="1"/>
  <c r="G10" i="67" a="1"/>
  <c r="G10" i="67" s="1"/>
  <c r="AJ15" i="67" a="1"/>
  <c r="AJ15" i="67" s="1"/>
  <c r="AH4" i="67" a="1"/>
  <c r="AH4" i="67" s="1"/>
  <c r="K25" i="67" a="1"/>
  <c r="K25" i="67" s="1"/>
  <c r="AE10" i="67" a="1"/>
  <c r="AE10" i="67" s="1"/>
  <c r="Z9" i="67" a="1"/>
  <c r="Z9" i="67" s="1"/>
  <c r="AI23" i="67" a="1"/>
  <c r="AI23" i="67" s="1"/>
  <c r="U25" i="67" a="1"/>
  <c r="U25" i="67" s="1"/>
  <c r="J16" i="67" a="1"/>
  <c r="J16" i="67" s="1"/>
  <c r="D23" i="67" a="1"/>
  <c r="D23" i="67" s="1"/>
  <c r="AE4" i="67" a="1"/>
  <c r="AE4" i="67" s="1"/>
  <c r="M24" i="67" a="1"/>
  <c r="M24" i="67" s="1"/>
  <c r="E26" i="67" a="1"/>
  <c r="E26" i="67" s="1"/>
  <c r="X12" i="67" a="1"/>
  <c r="X12" i="67" s="1"/>
  <c r="F10" i="67" a="1"/>
  <c r="F10" i="67" s="1"/>
  <c r="AD25" i="67" a="1"/>
  <c r="AD25" i="67" s="1"/>
  <c r="V21" i="67" a="1"/>
  <c r="V21" i="67" s="1"/>
  <c r="AD13" i="67" a="1"/>
  <c r="AD13" i="67" s="1"/>
  <c r="AI16" i="67" a="1"/>
  <c r="AI16" i="67" s="1"/>
  <c r="K23" i="67" a="1"/>
  <c r="K23" i="67" s="1"/>
  <c r="X16" i="67" a="1"/>
  <c r="X16" i="67" s="1"/>
  <c r="AC9" i="67" a="1"/>
  <c r="AC9" i="67" s="1"/>
  <c r="AJ18" i="67" a="1"/>
  <c r="AJ18" i="67" s="1"/>
  <c r="T20" i="67" a="1"/>
  <c r="T20" i="67" s="1"/>
  <c r="AF4" i="67" a="1"/>
  <c r="AF4" i="67" s="1"/>
  <c r="H27" i="67" a="1"/>
  <c r="H27" i="67" s="1"/>
  <c r="O16" i="67" a="1"/>
  <c r="O16" i="67" s="1"/>
  <c r="E15" i="67" a="1"/>
  <c r="E15" i="67" s="1"/>
  <c r="AE21" i="67" a="1"/>
  <c r="AE21" i="67" s="1"/>
  <c r="E27" i="67" a="1"/>
  <c r="E27" i="67" s="1"/>
  <c r="C10" i="67" a="1"/>
  <c r="C10" i="67" s="1"/>
  <c r="T24" i="67" a="1"/>
  <c r="T24" i="67" s="1"/>
  <c r="Z22" i="67" a="1"/>
  <c r="Z22" i="67" s="1"/>
  <c r="Y9" i="67" a="1"/>
  <c r="Y9" i="67" s="1"/>
  <c r="AG4" i="67" a="1"/>
  <c r="AG4" i="67" s="1"/>
  <c r="H22" i="67" a="1"/>
  <c r="H22" i="67" s="1"/>
  <c r="Z4" i="67" a="1"/>
  <c r="Z4" i="67" s="1"/>
  <c r="Z10" i="67" a="1"/>
  <c r="Z10" i="67" s="1"/>
  <c r="J21" i="67" a="1"/>
  <c r="J21" i="67" s="1"/>
  <c r="K18" i="67" a="1"/>
  <c r="K18" i="67" s="1"/>
  <c r="AF23" i="67" a="1"/>
  <c r="AF23" i="67" s="1"/>
  <c r="Y25" i="67" a="1"/>
  <c r="Y25" i="67" s="1"/>
  <c r="U9" i="67" a="1"/>
  <c r="U9" i="67" s="1"/>
  <c r="B12" i="67" a="1"/>
  <c r="B12" i="67" s="1"/>
  <c r="K16" i="67" a="1"/>
  <c r="K16" i="67" s="1"/>
  <c r="I9" i="67" a="1"/>
  <c r="I9" i="67" s="1"/>
  <c r="P18" i="67" a="1"/>
  <c r="P18" i="67" s="1"/>
  <c r="V22" i="67" a="1"/>
  <c r="V22" i="67" s="1"/>
  <c r="N9" i="67" a="1"/>
  <c r="N9" i="67" s="1"/>
  <c r="AA12" i="67" a="1"/>
  <c r="AA12" i="67" s="1"/>
  <c r="AK14" i="67" a="1"/>
  <c r="AK14" i="67" s="1"/>
  <c r="AD16" i="67" a="1"/>
  <c r="AD16" i="67" s="1"/>
  <c r="J26" i="67" a="1"/>
  <c r="J26" i="67" s="1"/>
  <c r="B20" i="67" a="1"/>
  <c r="B20" i="67" s="1"/>
  <c r="AI9" i="67" a="1"/>
  <c r="AI9" i="67" s="1"/>
  <c r="S24" i="67" a="1"/>
  <c r="S24" i="67" s="1"/>
  <c r="W20" i="67" a="1"/>
  <c r="W20" i="67" s="1"/>
  <c r="F25" i="67" a="1"/>
  <c r="F25" i="67" s="1"/>
  <c r="AD12" i="67" a="1"/>
  <c r="AD12" i="67" s="1"/>
  <c r="C27" i="67" a="1"/>
  <c r="C27" i="67" s="1"/>
  <c r="F15" i="67" a="1"/>
  <c r="F15" i="67" s="1"/>
  <c r="AC12" i="67" a="1"/>
  <c r="AC12" i="67" s="1"/>
  <c r="J10" i="67" a="1"/>
  <c r="J10" i="67" s="1"/>
  <c r="P6" i="67" a="1"/>
  <c r="P6" i="67" s="1"/>
  <c r="W21" i="67" a="1"/>
  <c r="W21" i="67" s="1"/>
  <c r="I3" i="67" a="1"/>
  <c r="I3" i="67" s="1"/>
  <c r="J19" i="63" a="1"/>
  <c r="J19" i="63" s="1"/>
  <c r="S13" i="63" a="1"/>
  <c r="S13" i="63" s="1"/>
  <c r="N3" i="63" a="1"/>
  <c r="N3" i="63" s="1"/>
  <c r="AJ12" i="63" a="1"/>
  <c r="AJ12" i="63" s="1"/>
  <c r="K18" i="63" a="1"/>
  <c r="K18" i="63" s="1"/>
  <c r="E11" i="63" a="1"/>
  <c r="E11" i="63" s="1"/>
  <c r="W18" i="63" a="1"/>
  <c r="W18" i="63" s="1"/>
  <c r="K26" i="63" a="1"/>
  <c r="K26" i="63" s="1"/>
  <c r="AE4" i="63" a="1"/>
  <c r="AE4" i="63" s="1"/>
  <c r="Z21" i="63" a="1"/>
  <c r="Z21" i="63" s="1"/>
  <c r="G3" i="63" a="1"/>
  <c r="G3" i="63" s="1"/>
  <c r="AA8" i="63" a="1"/>
  <c r="AA8" i="63" s="1"/>
  <c r="AG5" i="63" a="1"/>
  <c r="AG5" i="63" s="1"/>
  <c r="X24" i="65" a="1"/>
  <c r="X24" i="65" s="1"/>
  <c r="W18" i="64" a="1"/>
  <c r="W18" i="64" s="1"/>
  <c r="AK8" i="64" a="1"/>
  <c r="AK8" i="64" s="1"/>
  <c r="AF17" i="64" a="1"/>
  <c r="AF17" i="64" s="1"/>
  <c r="R15" i="64" a="1"/>
  <c r="R15" i="64" s="1"/>
  <c r="V19" i="64" a="1"/>
  <c r="V19" i="64" s="1"/>
  <c r="F16" i="64" a="1"/>
  <c r="F16" i="64" s="1"/>
  <c r="R14" i="64" a="1"/>
  <c r="R14" i="64" s="1"/>
  <c r="M20" i="64" a="1"/>
  <c r="M20" i="64" s="1"/>
  <c r="AJ7" i="64" a="1"/>
  <c r="AJ7" i="64" s="1"/>
  <c r="O13" i="64" a="1"/>
  <c r="O13" i="64" s="1"/>
  <c r="K23" i="64" a="1"/>
  <c r="K23" i="64" s="1"/>
  <c r="V27" i="65" a="1"/>
  <c r="V27" i="65" s="1"/>
  <c r="AI22" i="64" a="1"/>
  <c r="AI22" i="64" s="1"/>
  <c r="AK20" i="65" a="1"/>
  <c r="AK20" i="65" s="1"/>
  <c r="W5" i="65" a="1"/>
  <c r="W5" i="65" s="1"/>
  <c r="S19" i="65" a="1"/>
  <c r="S19" i="65" s="1"/>
  <c r="R3" i="65" a="1"/>
  <c r="R3" i="65" s="1"/>
  <c r="O5" i="65" a="1"/>
  <c r="O5" i="65" s="1"/>
  <c r="AG10" i="65" a="1"/>
  <c r="AG10" i="65" s="1"/>
  <c r="AA5" i="65" a="1"/>
  <c r="AA5" i="65" s="1"/>
  <c r="P14" i="65" a="1"/>
  <c r="P14" i="65" s="1"/>
  <c r="Q18" i="65" a="1"/>
  <c r="Q18" i="65" s="1"/>
  <c r="AA9" i="65" a="1"/>
  <c r="AA9" i="65" s="1"/>
  <c r="H14" i="65" a="1"/>
  <c r="H14" i="65" s="1"/>
  <c r="AK23" i="63" a="1"/>
  <c r="AK23" i="63" s="1"/>
  <c r="AI14" i="63" a="1"/>
  <c r="AI14" i="63" s="1"/>
  <c r="AB19" i="63" a="1"/>
  <c r="AB19" i="63" s="1"/>
  <c r="U6" i="63" a="1"/>
  <c r="U6" i="63" s="1"/>
  <c r="AA9" i="63" a="1"/>
  <c r="AA9" i="63" s="1"/>
  <c r="V11" i="63" a="1"/>
  <c r="V11" i="63" s="1"/>
  <c r="AI21" i="63" a="1"/>
  <c r="AI21" i="63" s="1"/>
  <c r="I19" i="63" a="1"/>
  <c r="I19" i="63" s="1"/>
  <c r="AC3" i="63" a="1"/>
  <c r="AC3" i="63" s="1"/>
  <c r="G3" i="64" a="1"/>
  <c r="G3" i="64" s="1"/>
  <c r="W24" i="63" a="1"/>
  <c r="W24" i="63" s="1"/>
  <c r="R26" i="63" a="1"/>
  <c r="R26" i="63" s="1"/>
  <c r="AE19" i="63" a="1"/>
  <c r="AE19" i="63" s="1"/>
  <c r="R25" i="63" a="1"/>
  <c r="R25" i="63" s="1"/>
  <c r="AA24" i="65" a="1"/>
  <c r="AA24" i="65" s="1"/>
  <c r="AA12" i="65" s="1" a="1"/>
  <c r="AA12" i="65" s="1"/>
  <c r="AE19" i="64" a="1"/>
  <c r="AE19" i="64" s="1"/>
  <c r="AH8" i="64" a="1"/>
  <c r="AH8" i="64" s="1"/>
  <c r="AF15" i="64" a="1"/>
  <c r="AF15" i="64" s="1"/>
  <c r="AK24" i="65" a="1"/>
  <c r="AK24" i="65" s="1"/>
  <c r="AK12" i="65" s="1" a="1"/>
  <c r="AK12" i="65" s="1"/>
  <c r="I27" i="64" a="1"/>
  <c r="I27" i="64" s="1"/>
  <c r="AF21" i="64" a="1"/>
  <c r="AF21" i="64" s="1"/>
  <c r="AI8" i="64" a="1"/>
  <c r="AI8" i="64" s="1"/>
  <c r="D21" i="64" a="1"/>
  <c r="D21" i="64" s="1"/>
  <c r="S27" i="64" a="1"/>
  <c r="S27" i="64" s="1"/>
  <c r="F13" i="64" a="1"/>
  <c r="F13" i="64" s="1"/>
  <c r="L22" i="64" a="1"/>
  <c r="L22" i="64" s="1"/>
  <c r="L21" i="65" a="1"/>
  <c r="L21" i="65" s="1"/>
  <c r="C23" i="65" a="1"/>
  <c r="C23" i="65" s="1"/>
  <c r="B13" i="65" a="1"/>
  <c r="B13" i="65" s="1"/>
  <c r="AI6" i="65" a="1"/>
  <c r="AI6" i="65" s="1"/>
  <c r="Z16" i="65" a="1"/>
  <c r="Z16" i="65" s="1"/>
  <c r="K7" i="65" a="1"/>
  <c r="K7" i="65" s="1"/>
  <c r="R26" i="65" a="1"/>
  <c r="R26" i="65" s="1"/>
  <c r="H23" i="65" a="1"/>
  <c r="H23" i="65" s="1"/>
  <c r="AH25" i="65" a="1"/>
  <c r="AH25" i="65" s="1"/>
  <c r="AA8" i="65" a="1"/>
  <c r="AA8" i="65" s="1"/>
  <c r="B25" i="65" a="1"/>
  <c r="B25" i="65" s="1"/>
  <c r="U19" i="65" a="1"/>
  <c r="U19" i="65" s="1"/>
  <c r="I5" i="65" a="1"/>
  <c r="I5" i="65" s="1"/>
  <c r="AB17" i="63" a="1"/>
  <c r="AB17" i="63" s="1"/>
  <c r="U13" i="63" a="1"/>
  <c r="U13" i="63" s="1"/>
  <c r="AJ18" i="63" a="1"/>
  <c r="AJ18" i="63" s="1"/>
  <c r="AC22" i="63" a="1"/>
  <c r="AC22" i="63" s="1"/>
  <c r="E26" i="63" a="1"/>
  <c r="E26" i="63" s="1"/>
  <c r="Q12" i="63" a="1"/>
  <c r="Q12" i="63" s="1"/>
  <c r="R3" i="63" a="1"/>
  <c r="R3" i="63" s="1"/>
  <c r="AE22" i="63" a="1"/>
  <c r="AE22" i="63" s="1"/>
  <c r="Z14" i="63" a="1"/>
  <c r="Z14" i="63" s="1"/>
  <c r="G7" i="63" a="1"/>
  <c r="G7" i="63" s="1"/>
  <c r="AA21" i="63" a="1"/>
  <c r="AA21" i="63" s="1"/>
  <c r="O20" i="63" a="1"/>
  <c r="O20" i="63" s="1"/>
  <c r="AG18" i="63" a="1"/>
  <c r="AG18" i="63" s="1"/>
  <c r="P25" i="63" a="1"/>
  <c r="P25" i="63" s="1"/>
  <c r="AE12" i="64" a="1"/>
  <c r="AE12" i="64" s="1"/>
  <c r="AD12" i="64" a="1"/>
  <c r="AD12" i="64" s="1"/>
  <c r="AB24" i="64" a="1"/>
  <c r="AB24" i="64" s="1"/>
  <c r="V4" i="64" a="1"/>
  <c r="V4" i="64" s="1"/>
  <c r="AB12" i="64" a="1"/>
  <c r="AB12" i="64" s="1"/>
  <c r="AD23" i="64" a="1"/>
  <c r="AD23" i="64" s="1"/>
  <c r="M22" i="64" a="1"/>
  <c r="M22" i="64" s="1"/>
  <c r="AI10" i="64" a="1"/>
  <c r="AI10" i="64" s="1"/>
  <c r="AH24" i="65" a="1"/>
  <c r="AH24" i="65" s="1"/>
  <c r="AH12" i="65" s="1" a="1"/>
  <c r="AH12" i="65" s="1"/>
  <c r="AG23" i="64" a="1"/>
  <c r="AG23" i="64" s="1"/>
  <c r="AC19" i="64" a="1"/>
  <c r="AC19" i="64" s="1"/>
  <c r="U8" i="65" a="1"/>
  <c r="U8" i="65" s="1"/>
  <c r="AE4" i="65" a="1"/>
  <c r="AE4" i="65" s="1"/>
  <c r="AJ26" i="65" a="1"/>
  <c r="AJ26" i="65" s="1"/>
  <c r="J7" i="65" a="1"/>
  <c r="J7" i="65" s="1"/>
  <c r="X17" i="65" a="1"/>
  <c r="X17" i="65" s="1"/>
  <c r="N23" i="65" a="1"/>
  <c r="N23" i="65" s="1"/>
  <c r="F14" i="65" a="1"/>
  <c r="F14" i="65" s="1"/>
  <c r="AD13" i="65" a="1"/>
  <c r="AD13" i="65" s="1"/>
  <c r="O18" i="65" a="1"/>
  <c r="O18" i="65" s="1"/>
  <c r="AJ20" i="65" a="1"/>
  <c r="AJ20" i="65" s="1"/>
  <c r="AC23" i="65" a="1"/>
  <c r="AC23" i="65" s="1"/>
  <c r="E3" i="65" a="1"/>
  <c r="E3" i="65" s="1"/>
  <c r="M16" i="65" a="1"/>
  <c r="M16" i="65" s="1"/>
  <c r="E16" i="65" a="1"/>
  <c r="E16" i="65" s="1"/>
  <c r="J15" i="65" a="1"/>
  <c r="J15" i="65" s="1"/>
  <c r="AJ3" i="67" a="1"/>
  <c r="AJ3" i="67" s="1"/>
  <c r="C9" i="63" a="1"/>
  <c r="C9" i="63" s="1"/>
  <c r="S17" i="63" a="1"/>
  <c r="S17" i="63" s="1"/>
  <c r="G6" i="63" a="1"/>
  <c r="G6" i="63" s="1"/>
  <c r="B25" i="63" a="1"/>
  <c r="B25" i="63" s="1"/>
  <c r="X22" i="63" a="1"/>
  <c r="X22" i="63" s="1"/>
  <c r="J7" i="63" a="1"/>
  <c r="J7" i="63" s="1"/>
  <c r="W26" i="63" a="1"/>
  <c r="W26" i="63" s="1"/>
  <c r="X19" i="63" a="1"/>
  <c r="X19" i="63" s="1"/>
  <c r="D24" i="63" a="1"/>
  <c r="D24" i="63" s="1"/>
  <c r="Q21" i="63" a="1"/>
  <c r="Q21" i="63" s="1"/>
  <c r="H11" i="63" a="1"/>
  <c r="H11" i="63" s="1"/>
  <c r="Y17" i="63" a="1"/>
  <c r="Y17" i="63" s="1"/>
  <c r="N25" i="63" a="1"/>
  <c r="N25" i="63" s="1"/>
  <c r="G16" i="64" a="1"/>
  <c r="G16" i="64" s="1"/>
  <c r="AH18" i="64" a="1"/>
  <c r="AH18" i="64" s="1"/>
  <c r="AK15" i="64" a="1"/>
  <c r="AK15" i="64" s="1"/>
  <c r="N10" i="64" a="1"/>
  <c r="N10" i="64" s="1"/>
  <c r="E9" i="64" a="1"/>
  <c r="E9" i="64" s="1"/>
  <c r="N23" i="64" a="1"/>
  <c r="N23" i="64" s="1"/>
  <c r="J24" i="65" a="1"/>
  <c r="J24" i="65" s="1"/>
  <c r="J12" i="65" s="1" a="1"/>
  <c r="J12" i="65" s="1"/>
  <c r="AH16" i="64" a="1"/>
  <c r="AH16" i="64" s="1"/>
  <c r="W27" i="64" a="1"/>
  <c r="W27" i="64" s="1"/>
  <c r="B24" i="65" a="1"/>
  <c r="B24" i="65" s="1"/>
  <c r="B12" i="65" s="1" a="1"/>
  <c r="B12" i="65" s="1"/>
  <c r="AJ12" i="64" a="1"/>
  <c r="AJ12" i="64" s="1"/>
  <c r="T25" i="64" a="1"/>
  <c r="T25" i="64" s="1"/>
  <c r="Q9" i="65" a="1"/>
  <c r="Q9" i="65" s="1"/>
  <c r="P25" i="65" a="1"/>
  <c r="P25" i="65" s="1"/>
  <c r="G13" i="65" a="1"/>
  <c r="G13" i="65" s="1"/>
  <c r="AI22" i="65" a="1"/>
  <c r="AI22" i="65" s="1"/>
  <c r="S9" i="65" a="1"/>
  <c r="S9" i="65" s="1"/>
  <c r="AF7" i="65" a="1"/>
  <c r="AF7" i="65" s="1"/>
  <c r="I19" i="65" a="1"/>
  <c r="I19" i="65" s="1"/>
  <c r="Z19" i="65" a="1"/>
  <c r="Z19" i="65" s="1"/>
  <c r="AJ15" i="65" a="1"/>
  <c r="AJ15" i="65" s="1"/>
  <c r="G23" i="65" a="1"/>
  <c r="G23" i="65" s="1"/>
  <c r="Y27" i="65" a="1"/>
  <c r="Y27" i="65" s="1"/>
  <c r="AB9" i="65" a="1"/>
  <c r="AB9" i="65" s="1"/>
  <c r="Z21" i="65" a="1"/>
  <c r="Z21" i="65" s="1"/>
  <c r="F9" i="65" a="1"/>
  <c r="F9" i="65" s="1"/>
  <c r="AH11" i="65" a="1"/>
  <c r="AH11" i="65" s="1"/>
  <c r="AF3" i="67" a="1"/>
  <c r="AF3" i="67" s="1"/>
  <c r="F11" i="63" a="1"/>
  <c r="F11" i="63" s="1"/>
  <c r="O27" i="63" a="1"/>
  <c r="O27" i="63" s="1"/>
  <c r="C24" i="63" a="1"/>
  <c r="C24" i="63" s="1"/>
  <c r="AD19" i="63" a="1"/>
  <c r="AD19" i="63" s="1"/>
  <c r="G26" i="63" a="1"/>
  <c r="G26" i="63" s="1"/>
  <c r="Y22" i="63" a="1"/>
  <c r="Y22" i="63" s="1"/>
  <c r="S7" i="63" a="1"/>
  <c r="S7" i="63" s="1"/>
  <c r="G10" i="63" a="1"/>
  <c r="G10" i="63" s="1"/>
  <c r="AH19" i="63" a="1"/>
  <c r="AH19" i="63" s="1"/>
  <c r="V8" i="63" a="1"/>
  <c r="V8" i="63" s="1"/>
  <c r="AG11" i="63" a="1"/>
  <c r="AG11" i="63" s="1"/>
  <c r="AF4" i="63" a="1"/>
  <c r="AF4" i="63" s="1"/>
  <c r="L14" i="63" a="1"/>
  <c r="L14" i="63" s="1"/>
  <c r="Q25" i="63" a="1"/>
  <c r="Q25" i="63" s="1"/>
  <c r="AF24" i="64" a="1"/>
  <c r="AF24" i="64" s="1"/>
  <c r="S9" i="64" a="1"/>
  <c r="S9" i="64" s="1"/>
  <c r="M6" i="64" a="1"/>
  <c r="M6" i="64" s="1"/>
  <c r="F25" i="64" a="1"/>
  <c r="F25" i="64" s="1"/>
  <c r="C15" i="64" a="1"/>
  <c r="C15" i="64" s="1"/>
  <c r="AB24" i="65" a="1"/>
  <c r="AB24" i="65" s="1"/>
  <c r="AA12" i="64" a="1"/>
  <c r="AA12" i="64" s="1"/>
  <c r="Q21" i="64" a="1"/>
  <c r="Q21" i="64" s="1"/>
  <c r="Y10" i="64" a="1"/>
  <c r="Y10" i="64" s="1"/>
  <c r="L17" i="64" a="1"/>
  <c r="L17" i="64" s="1"/>
  <c r="T19" i="64" a="1"/>
  <c r="T19" i="64" s="1"/>
  <c r="B15" i="64" a="1"/>
  <c r="B15" i="64" s="1"/>
  <c r="B19" i="63" a="1"/>
  <c r="B19" i="63" s="1"/>
  <c r="T8" i="65" a="1"/>
  <c r="T8" i="65" s="1"/>
  <c r="J17" i="64" a="1"/>
  <c r="J17" i="64" s="1"/>
  <c r="AF27" i="65" a="1"/>
  <c r="AF27" i="65" s="1"/>
  <c r="G18" i="64" a="1"/>
  <c r="G18" i="64" s="1"/>
  <c r="S16" i="65" a="1"/>
  <c r="S16" i="65" s="1"/>
  <c r="F27" i="64" a="1"/>
  <c r="F27" i="64" s="1"/>
  <c r="AK11" i="65" a="1"/>
  <c r="AK11" i="65" s="1"/>
  <c r="AJ11" i="65" a="1"/>
  <c r="AJ11" i="65" s="1"/>
  <c r="Z27" i="65" a="1"/>
  <c r="Z27" i="65" s="1"/>
  <c r="AB7" i="65" a="1"/>
  <c r="AB7" i="65" s="1"/>
  <c r="AK27" i="65" a="1"/>
  <c r="AK27" i="65" s="1"/>
  <c r="W18" i="65" a="1"/>
  <c r="W18" i="65" s="1"/>
  <c r="J3" i="67" a="1"/>
  <c r="J3" i="67" s="1"/>
  <c r="C26" i="63" a="1"/>
  <c r="C26" i="63" s="1"/>
  <c r="Q22" i="63" a="1"/>
  <c r="Q22" i="63" s="1"/>
  <c r="H5" i="63" a="1"/>
  <c r="H5" i="63" s="1"/>
  <c r="AH8" i="63" a="1"/>
  <c r="AH8" i="63" s="1"/>
  <c r="AC4" i="63" a="1"/>
  <c r="AC4" i="63" s="1"/>
  <c r="C6" i="63" a="1"/>
  <c r="C6" i="63" s="1"/>
  <c r="AF14" i="63" a="1"/>
  <c r="AF14" i="63" s="1"/>
  <c r="X27" i="63" a="1"/>
  <c r="X27" i="63" s="1"/>
  <c r="P19" i="63" a="1"/>
  <c r="P19" i="63" s="1"/>
  <c r="AB14" i="63" a="1"/>
  <c r="AB14" i="63" s="1"/>
  <c r="R3" i="64" a="1"/>
  <c r="R3" i="64" s="1"/>
  <c r="F19" i="63" a="1"/>
  <c r="F19" i="63" s="1"/>
  <c r="O25" i="63" a="1"/>
  <c r="O25" i="63" s="1"/>
  <c r="N7" i="64" a="1"/>
  <c r="N7" i="64" s="1"/>
  <c r="H27" i="64" a="1"/>
  <c r="H27" i="64" s="1"/>
  <c r="Z24" i="65" a="1"/>
  <c r="Z24" i="65" s="1"/>
  <c r="N12" i="64" a="1"/>
  <c r="N12" i="64" s="1"/>
  <c r="T15" i="64" a="1"/>
  <c r="T15" i="64" s="1"/>
  <c r="W25" i="64" a="1"/>
  <c r="W25" i="64" s="1"/>
  <c r="U18" i="64" a="1"/>
  <c r="U18" i="64" s="1"/>
  <c r="C17" i="64" a="1"/>
  <c r="C17" i="64" s="1"/>
  <c r="E23" i="64" a="1"/>
  <c r="E23" i="64" s="1"/>
  <c r="K12" i="64" a="1"/>
  <c r="K12" i="64" s="1"/>
  <c r="AA15" i="64" a="1"/>
  <c r="AA15" i="64" s="1"/>
  <c r="H18" i="64" a="1"/>
  <c r="H18" i="64" s="1"/>
  <c r="W4" i="65" a="1"/>
  <c r="W4" i="65" s="1"/>
  <c r="W7" i="65" a="1"/>
  <c r="W7" i="65" s="1"/>
  <c r="W11" i="65" a="1"/>
  <c r="W11" i="65" s="1"/>
  <c r="B12" i="63" a="1"/>
  <c r="B12" i="63" s="1"/>
  <c r="P3" i="65" a="1"/>
  <c r="P3" i="65" s="1"/>
  <c r="AI26" i="65" a="1"/>
  <c r="AI26" i="65" s="1"/>
  <c r="Y13" i="65" a="1"/>
  <c r="Y13" i="65" s="1"/>
  <c r="Z9" i="65" a="1"/>
  <c r="Z9" i="65" s="1"/>
  <c r="Y26" i="65" a="1"/>
  <c r="Y26" i="65" s="1"/>
  <c r="F22" i="65" a="1"/>
  <c r="F22" i="65" s="1"/>
  <c r="B17" i="63" a="1"/>
  <c r="B17" i="63" s="1"/>
  <c r="W6" i="65" a="1"/>
  <c r="W6" i="65" s="1"/>
  <c r="B3" i="65" a="1"/>
  <c r="B3" i="65" s="1"/>
  <c r="AC3" i="67" a="1"/>
  <c r="AC3" i="67" s="1"/>
  <c r="AA12" i="63" a="1"/>
  <c r="AA12" i="63" s="1"/>
  <c r="L21" i="63" a="1"/>
  <c r="L21" i="63" s="1"/>
  <c r="E23" i="63" a="1"/>
  <c r="E23" i="63" s="1"/>
  <c r="Q19" i="63" a="1"/>
  <c r="Q19" i="63" s="1"/>
  <c r="M17" i="63" a="1"/>
  <c r="M17" i="63" s="1"/>
  <c r="AJ20" i="63" a="1"/>
  <c r="AJ20" i="63" s="1"/>
  <c r="T4" i="63" a="1"/>
  <c r="T4" i="63" s="1"/>
  <c r="M24" i="63" a="1"/>
  <c r="M24" i="63" s="1"/>
  <c r="AE8" i="67" a="1"/>
  <c r="AE8" i="67" s="1"/>
  <c r="AC22" i="67" a="1"/>
  <c r="AC22" i="67" s="1"/>
  <c r="M20" i="67" a="1"/>
  <c r="M20" i="67" s="1"/>
  <c r="G12" i="67" a="1"/>
  <c r="G12" i="67" s="1"/>
  <c r="S8" i="67" a="1"/>
  <c r="S8" i="67" s="1"/>
  <c r="V18" i="67" a="1"/>
  <c r="V18" i="67" s="1"/>
  <c r="H15" i="67" a="1"/>
  <c r="H15" i="67" s="1"/>
  <c r="C13" i="67" a="1"/>
  <c r="C13" i="67" s="1"/>
  <c r="AG8" i="67" a="1"/>
  <c r="AG8" i="67" s="1"/>
  <c r="S20" i="67" a="1"/>
  <c r="S20" i="67" s="1"/>
  <c r="B24" i="67" a="1"/>
  <c r="B24" i="67" s="1"/>
  <c r="R14" i="67" a="1"/>
  <c r="R14" i="67" s="1"/>
  <c r="AH18" i="67" a="1"/>
  <c r="AH18" i="67" s="1"/>
  <c r="P12" i="67" a="1"/>
  <c r="P12" i="67" s="1"/>
  <c r="P22" i="67" a="1"/>
  <c r="P22" i="67" s="1"/>
  <c r="AE12" i="67" a="1"/>
  <c r="AE12" i="67" s="1"/>
  <c r="AH10" i="67" a="1"/>
  <c r="AH10" i="67" s="1"/>
  <c r="J15" i="67" a="1"/>
  <c r="J15" i="67" s="1"/>
  <c r="AH26" i="67" a="1"/>
  <c r="AH26" i="67" s="1"/>
  <c r="F27" i="67" a="1"/>
  <c r="F27" i="67" s="1"/>
  <c r="W10" i="67" a="1"/>
  <c r="W10" i="67" s="1"/>
  <c r="N23" i="67" a="1"/>
  <c r="N23" i="67" s="1"/>
  <c r="E23" i="67" a="1"/>
  <c r="E23" i="67" s="1"/>
  <c r="Y8" i="67" a="1"/>
  <c r="Y8" i="67" s="1"/>
  <c r="T8" i="67" a="1"/>
  <c r="T8" i="67" s="1"/>
  <c r="AA25" i="67" a="1"/>
  <c r="AA25" i="67" s="1"/>
  <c r="E12" i="67" a="1"/>
  <c r="E12" i="67" s="1"/>
  <c r="J13" i="67" a="1"/>
  <c r="J13" i="67" s="1"/>
  <c r="AE24" i="67" a="1"/>
  <c r="AE24" i="67" s="1"/>
  <c r="N6" i="67" a="1"/>
  <c r="N6" i="67" s="1"/>
  <c r="AJ13" i="67" a="1"/>
  <c r="AJ13" i="67" s="1"/>
  <c r="AE23" i="67" a="1"/>
  <c r="AE23" i="67" s="1"/>
  <c r="Z12" i="67" a="1"/>
  <c r="Z12" i="67" s="1"/>
  <c r="R26" i="67" a="1"/>
  <c r="R26" i="67" s="1"/>
  <c r="S16" i="67" a="1"/>
  <c r="S16" i="67" s="1"/>
  <c r="D10" i="67" a="1"/>
  <c r="D10" i="67" s="1"/>
  <c r="B26" i="67" a="1"/>
  <c r="B26" i="67" s="1"/>
  <c r="N25" i="67" a="1"/>
  <c r="N25" i="67" s="1"/>
  <c r="AF16" i="67" a="1"/>
  <c r="AF16" i="67" s="1"/>
  <c r="AJ26" i="67" a="1"/>
  <c r="AJ26" i="67" s="1"/>
  <c r="AD22" i="67" a="1"/>
  <c r="AD22" i="67" s="1"/>
  <c r="I27" i="67" a="1"/>
  <c r="I27" i="67" s="1"/>
  <c r="S22" i="67" a="1"/>
  <c r="S22" i="67" s="1"/>
  <c r="M6" i="67" a="1"/>
  <c r="M6" i="67" s="1"/>
  <c r="J27" i="67" a="1"/>
  <c r="J27" i="67" s="1"/>
  <c r="M13" i="67" a="1"/>
  <c r="M13" i="67" s="1"/>
  <c r="AG24" i="67" a="1"/>
  <c r="AG24" i="67" s="1"/>
  <c r="S21" i="67" a="1"/>
  <c r="S21" i="67" s="1"/>
  <c r="Q16" i="67" a="1"/>
  <c r="Q16" i="67" s="1"/>
  <c r="Y10" i="67" a="1"/>
  <c r="Y10" i="67" s="1"/>
  <c r="K8" i="67" a="1"/>
  <c r="K8" i="67" s="1"/>
  <c r="D8" i="67" a="1"/>
  <c r="D8" i="67" s="1"/>
  <c r="AA24" i="67" a="1"/>
  <c r="AA24" i="67" s="1"/>
  <c r="V9" i="67" a="1"/>
  <c r="V9" i="67" s="1"/>
  <c r="P15" i="67" a="1"/>
  <c r="P15" i="67" s="1"/>
  <c r="AE15" i="67" a="1"/>
  <c r="AE15" i="67" s="1"/>
  <c r="U14" i="67" a="1"/>
  <c r="U14" i="67" s="1"/>
  <c r="N10" i="67" a="1"/>
  <c r="N10" i="67" s="1"/>
  <c r="T27" i="67" a="1"/>
  <c r="T27" i="67" s="1"/>
  <c r="AA20" i="67" a="1"/>
  <c r="AA20" i="67" s="1"/>
  <c r="K13" i="67" a="1"/>
  <c r="K13" i="67" s="1"/>
  <c r="S9" i="67" a="1"/>
  <c r="S9" i="67" s="1"/>
  <c r="Z23" i="67" a="1"/>
  <c r="Z23" i="67" s="1"/>
  <c r="AB16" i="67" a="1"/>
  <c r="AB16" i="67" s="1"/>
  <c r="Y26" i="67" a="1"/>
  <c r="Y26" i="67" s="1"/>
  <c r="F8" i="67" a="1"/>
  <c r="F8" i="67" s="1"/>
  <c r="AG12" i="67" a="1"/>
  <c r="AG12" i="67" s="1"/>
  <c r="I21" i="67" a="1"/>
  <c r="I21" i="67" s="1"/>
  <c r="AF10" i="67" a="1"/>
  <c r="AF10" i="67" s="1"/>
  <c r="AA10" i="67" a="1"/>
  <c r="AA10" i="67" s="1"/>
  <c r="AE16" i="67" a="1"/>
  <c r="AE16" i="67" s="1"/>
  <c r="V16" i="67" a="1"/>
  <c r="V16" i="67" s="1"/>
  <c r="Q22" i="67" a="1"/>
  <c r="Q22" i="67" s="1"/>
  <c r="AK24" i="67" a="1"/>
  <c r="AK24" i="67" s="1"/>
  <c r="O13" i="67" a="1"/>
  <c r="O13" i="67" s="1"/>
  <c r="E6" i="67" a="1"/>
  <c r="E6" i="67" s="1"/>
  <c r="AK15" i="67" a="1"/>
  <c r="AK15" i="67" s="1"/>
  <c r="D14" i="67" a="1"/>
  <c r="D14" i="67" s="1"/>
  <c r="AA16" i="67" a="1"/>
  <c r="AA16" i="67" s="1"/>
  <c r="Y21" i="67" a="1"/>
  <c r="Y21" i="67" s="1"/>
  <c r="AJ27" i="67" a="1"/>
  <c r="AJ27" i="67" s="1"/>
  <c r="AD27" i="67" a="1"/>
  <c r="AD27" i="67" s="1"/>
  <c r="Y24" i="67" a="1"/>
  <c r="Y24" i="67" s="1"/>
  <c r="R6" i="67" a="1"/>
  <c r="R6" i="67" s="1"/>
  <c r="U21" i="67" a="1"/>
  <c r="U21" i="67" s="1"/>
  <c r="AK20" i="63" a="1"/>
  <c r="AK20" i="63" s="1"/>
  <c r="AI12" i="63" a="1"/>
  <c r="AI12" i="63" s="1"/>
  <c r="AB7" i="63" a="1"/>
  <c r="AB7" i="63" s="1"/>
  <c r="H14" i="63" a="1"/>
  <c r="H14" i="63" s="1"/>
  <c r="AA10" i="63" a="1"/>
  <c r="AA10" i="63" s="1"/>
  <c r="L7" i="63" a="1"/>
  <c r="L7" i="63" s="1"/>
  <c r="C8" i="63" a="1"/>
  <c r="C8" i="63" s="1"/>
  <c r="I10" i="63" a="1"/>
  <c r="I10" i="63" s="1"/>
  <c r="AC27" i="63" a="1"/>
  <c r="AC27" i="63" s="1"/>
  <c r="E17" i="63" a="1"/>
  <c r="E17" i="63" s="1"/>
  <c r="AD3" i="63" a="1"/>
  <c r="AD3" i="63" s="1"/>
  <c r="U18" i="63" a="1"/>
  <c r="U18" i="63" s="1"/>
  <c r="F23" i="63" a="1"/>
  <c r="F23" i="63" s="1"/>
  <c r="U25" i="63" a="1"/>
  <c r="U25" i="63" s="1"/>
  <c r="U15" i="64" a="1"/>
  <c r="U15" i="64" s="1"/>
  <c r="Q23" i="64" a="1"/>
  <c r="Q23" i="64" s="1"/>
  <c r="AJ24" i="65" a="1"/>
  <c r="AJ24" i="65" s="1"/>
  <c r="AJ12" i="65" s="1" a="1"/>
  <c r="AJ12" i="65" s="1"/>
  <c r="AF24" i="65" a="1"/>
  <c r="AF24" i="65" s="1"/>
  <c r="AF12" i="65" s="1" a="1"/>
  <c r="AF12" i="65" s="1"/>
  <c r="X16" i="64" a="1"/>
  <c r="X16" i="64" s="1"/>
  <c r="X20" i="64" a="1"/>
  <c r="X20" i="64" s="1"/>
  <c r="Y24" i="65" a="1"/>
  <c r="Y24" i="65" s="1"/>
  <c r="Q12" i="64" a="1"/>
  <c r="Q12" i="64" s="1"/>
  <c r="AF20" i="64" a="1"/>
  <c r="AF20" i="64" s="1"/>
  <c r="J21" i="64" a="1"/>
  <c r="J21" i="64" s="1"/>
  <c r="Q14" i="64" a="1"/>
  <c r="Q14" i="64" s="1"/>
  <c r="C20" i="64" a="1"/>
  <c r="C20" i="64" s="1"/>
  <c r="D9" i="65" a="1"/>
  <c r="D9" i="65" s="1"/>
  <c r="N22" i="65" a="1"/>
  <c r="N22" i="65" s="1"/>
  <c r="I27" i="65" a="1"/>
  <c r="I27" i="65" s="1"/>
  <c r="AF16" i="65" a="1"/>
  <c r="AF16" i="65" s="1"/>
  <c r="AH5" i="65" a="1"/>
  <c r="AH5" i="65" s="1"/>
  <c r="K14" i="65" a="1"/>
  <c r="K14" i="65" s="1"/>
  <c r="O16" i="65" a="1"/>
  <c r="O16" i="65" s="1"/>
  <c r="L25" i="65" a="1"/>
  <c r="L25" i="65" s="1"/>
  <c r="L13" i="65" a="1"/>
  <c r="L13" i="65" s="1"/>
  <c r="B11" i="63" a="1"/>
  <c r="B11" i="63" s="1"/>
  <c r="F5" i="65" a="1"/>
  <c r="F5" i="65" s="1"/>
  <c r="H4" i="65" a="1"/>
  <c r="H4" i="65" s="1"/>
  <c r="S19" i="63" a="1"/>
  <c r="S19" i="63" s="1"/>
  <c r="N11" i="63" a="1"/>
  <c r="N11" i="63" s="1"/>
  <c r="AF7" i="63" a="1"/>
  <c r="AF7" i="63" s="1"/>
  <c r="K15" i="63" a="1"/>
  <c r="K15" i="63" s="1"/>
  <c r="F5" i="63" a="1"/>
  <c r="F5" i="63" s="1"/>
  <c r="AK7" i="63" a="1"/>
  <c r="AK7" i="63" s="1"/>
  <c r="N14" i="63" a="1"/>
  <c r="N14" i="63" s="1"/>
  <c r="AA6" i="63" a="1"/>
  <c r="AA6" i="63" s="1"/>
  <c r="O3" i="63" a="1"/>
  <c r="O3" i="63" s="1"/>
  <c r="AI23" i="63" a="1"/>
  <c r="AI23" i="63" s="1"/>
  <c r="I15" i="63" a="1"/>
  <c r="I15" i="63" s="1"/>
  <c r="X8" i="63" a="1"/>
  <c r="X8" i="63" s="1"/>
  <c r="E14" i="63" a="1"/>
  <c r="E14" i="63" s="1"/>
  <c r="L5" i="63" a="1"/>
  <c r="L5" i="63" s="1"/>
  <c r="F8" i="64" a="1"/>
  <c r="F8" i="64" s="1"/>
  <c r="AB15" i="64" a="1"/>
  <c r="AB15" i="64" s="1"/>
  <c r="K16" i="64" a="1"/>
  <c r="K16" i="64" s="1"/>
  <c r="T10" i="64" a="1"/>
  <c r="T10" i="64" s="1"/>
  <c r="P9" i="64" a="1"/>
  <c r="P9" i="64" s="1"/>
  <c r="I20" i="64" a="1"/>
  <c r="I20" i="64" s="1"/>
  <c r="AD14" i="64" a="1"/>
  <c r="AD14" i="64" s="1"/>
  <c r="AK18" i="64" a="1"/>
  <c r="AK18" i="64" s="1"/>
  <c r="AH4" i="64" a="1"/>
  <c r="AH4" i="64" s="1"/>
  <c r="N26" i="64" a="1"/>
  <c r="N26" i="64" s="1"/>
  <c r="W7" i="64" a="1"/>
  <c r="W7" i="64" s="1"/>
  <c r="AK5" i="65" a="1"/>
  <c r="AK5" i="65" s="1"/>
  <c r="B13" i="64" a="1"/>
  <c r="B13" i="64" s="1"/>
  <c r="M9" i="65" a="1"/>
  <c r="M9" i="65" s="1"/>
  <c r="AF4" i="65" a="1"/>
  <c r="AF4" i="65" s="1"/>
  <c r="D13" i="65" a="1"/>
  <c r="D13" i="65" s="1"/>
  <c r="V4" i="65" a="1"/>
  <c r="V4" i="65" s="1"/>
  <c r="AB13" i="65" a="1"/>
  <c r="AB13" i="65" s="1"/>
  <c r="Q4" i="65" a="1"/>
  <c r="Q4" i="65" s="1"/>
  <c r="N5" i="65" a="1"/>
  <c r="N5" i="65" s="1"/>
  <c r="B22" i="63" a="1"/>
  <c r="B22" i="63" s="1"/>
  <c r="N19" i="65" a="1"/>
  <c r="N19" i="65" s="1"/>
  <c r="Y10" i="65" a="1"/>
  <c r="Y10" i="65" s="1"/>
  <c r="AF19" i="65" a="1"/>
  <c r="AF19" i="65" s="1"/>
  <c r="X13" i="65" a="1"/>
  <c r="X13" i="65" s="1"/>
  <c r="AF6" i="63" a="1"/>
  <c r="AF6" i="63" s="1"/>
  <c r="H3" i="64" a="1"/>
  <c r="H3" i="64" s="1"/>
  <c r="Y13" i="63" a="1"/>
  <c r="Y13" i="63" s="1"/>
  <c r="AK14" i="63" a="1"/>
  <c r="AK14" i="63" s="1"/>
  <c r="C20" i="63" a="1"/>
  <c r="C20" i="63" s="1"/>
  <c r="AD17" i="63" a="1"/>
  <c r="AD17" i="63" s="1"/>
  <c r="L19" i="63" a="1"/>
  <c r="L19" i="63" s="1"/>
  <c r="E7" i="63" a="1"/>
  <c r="E7" i="63" s="1"/>
  <c r="AB10" i="63" a="1"/>
  <c r="AB10" i="63" s="1"/>
  <c r="H24" i="63" a="1"/>
  <c r="H24" i="63" s="1"/>
  <c r="F27" i="63" a="1"/>
  <c r="F27" i="63" s="1"/>
  <c r="T12" i="63" a="1"/>
  <c r="T12" i="63" s="1"/>
  <c r="G9" i="63" a="1"/>
  <c r="G9" i="63" s="1"/>
  <c r="Y5" i="63" a="1"/>
  <c r="Y5" i="63" s="1"/>
  <c r="AK9" i="64" a="1"/>
  <c r="AK9" i="64" s="1"/>
  <c r="T24" i="65" a="1"/>
  <c r="T24" i="65" s="1"/>
  <c r="T12" i="65" s="1" a="1"/>
  <c r="T12" i="65" s="1"/>
  <c r="M18" i="64" a="1"/>
  <c r="M18" i="64" s="1"/>
  <c r="R22" i="64" a="1"/>
  <c r="R22" i="64" s="1"/>
  <c r="Y13" i="64" a="1"/>
  <c r="Y13" i="64" s="1"/>
  <c r="H16" i="64" a="1"/>
  <c r="H16" i="64" s="1"/>
  <c r="X21" i="64" a="1"/>
  <c r="X21" i="64" s="1"/>
  <c r="H15" i="64" a="1"/>
  <c r="H15" i="64" s="1"/>
  <c r="AJ9" i="64" a="1"/>
  <c r="AJ9" i="64" s="1"/>
  <c r="W19" i="64" a="1"/>
  <c r="W19" i="64" s="1"/>
  <c r="AB21" i="64" a="1"/>
  <c r="AB21" i="64" s="1"/>
  <c r="B10" i="65" a="1"/>
  <c r="B10" i="65" s="1"/>
  <c r="AI21" i="65" a="1"/>
  <c r="AI21" i="65" s="1"/>
  <c r="T17" i="65" a="1"/>
  <c r="T17" i="65" s="1"/>
  <c r="L3" i="65" a="1"/>
  <c r="L3" i="65" s="1"/>
  <c r="J27" i="65" a="1"/>
  <c r="J27" i="65" s="1"/>
  <c r="P13" i="65" a="1"/>
  <c r="P13" i="65" s="1"/>
  <c r="R11" i="65" a="1"/>
  <c r="R11" i="65" s="1"/>
  <c r="D6" i="65" a="1"/>
  <c r="D6" i="65" s="1"/>
  <c r="I26" i="65" a="1"/>
  <c r="I26" i="65" s="1"/>
  <c r="K27" i="65" a="1"/>
  <c r="K27" i="65" s="1"/>
  <c r="AI8" i="65" a="1"/>
  <c r="AI8" i="65" s="1"/>
  <c r="F19" i="64" a="1"/>
  <c r="F19" i="64" s="1"/>
  <c r="AD9" i="65" a="1"/>
  <c r="AD9" i="65" s="1"/>
  <c r="I22" i="64" a="1"/>
  <c r="I22" i="64" s="1"/>
  <c r="X18" i="65" a="1"/>
  <c r="X18" i="65" s="1"/>
  <c r="AD3" i="67" a="1"/>
  <c r="AD3" i="67" s="1"/>
  <c r="G22" i="65" a="1"/>
  <c r="G22" i="65" s="1"/>
  <c r="T14" i="63" a="1"/>
  <c r="T14" i="63" s="1"/>
  <c r="AG6" i="63" a="1"/>
  <c r="AG6" i="63" s="1"/>
  <c r="AA3" i="64" a="1"/>
  <c r="AA3" i="64" s="1"/>
  <c r="U17" i="63" a="1"/>
  <c r="U17" i="63" s="1"/>
  <c r="AD3" i="64" a="1"/>
  <c r="AD3" i="64" s="1"/>
  <c r="L3" i="64" a="1"/>
  <c r="L3" i="64" s="1"/>
  <c r="D5" i="63" a="1"/>
  <c r="D5" i="63" s="1"/>
  <c r="AJ3" i="63" a="1"/>
  <c r="AJ3" i="63" s="1"/>
  <c r="L12" i="63" a="1"/>
  <c r="L12" i="63" s="1"/>
  <c r="J20" i="63" a="1"/>
  <c r="J20" i="63" s="1"/>
  <c r="W27" i="63" a="1"/>
  <c r="W27" i="63" s="1"/>
  <c r="R19" i="63" a="1"/>
  <c r="R19" i="63" s="1"/>
  <c r="AE12" i="63" a="1"/>
  <c r="AE12" i="63" s="1"/>
  <c r="V25" i="63" a="1"/>
  <c r="V25" i="63" s="1"/>
  <c r="O16" i="64" a="1"/>
  <c r="O16" i="64" s="1"/>
  <c r="AI18" i="64" a="1"/>
  <c r="AI18" i="64" s="1"/>
  <c r="N8" i="64" a="1"/>
  <c r="N8" i="64" s="1"/>
  <c r="AJ14" i="64" a="1"/>
  <c r="AJ14" i="64" s="1"/>
  <c r="T7" i="64" a="1"/>
  <c r="T7" i="64" s="1"/>
  <c r="AA23" i="64" a="1"/>
  <c r="AA23" i="64" s="1"/>
  <c r="V15" i="64" a="1"/>
  <c r="V15" i="64" s="1"/>
  <c r="U16" i="64" a="1"/>
  <c r="U16" i="64" s="1"/>
  <c r="X25" i="64" a="1"/>
  <c r="X25" i="64" s="1"/>
  <c r="AJ19" i="64" a="1"/>
  <c r="AJ19" i="64" s="1"/>
  <c r="V16" i="64" a="1"/>
  <c r="V16" i="64" s="1"/>
  <c r="AA19" i="64" a="1"/>
  <c r="AA19" i="64" s="1"/>
  <c r="Z17" i="65" a="1"/>
  <c r="Z17" i="65" s="1"/>
  <c r="T25" i="65" a="1"/>
  <c r="T25" i="65" s="1"/>
  <c r="V13" i="65" a="1"/>
  <c r="V13" i="65" s="1"/>
  <c r="T21" i="65" a="1"/>
  <c r="T21" i="65" s="1"/>
  <c r="AH22" i="65" a="1"/>
  <c r="AH22" i="65" s="1"/>
  <c r="Q19" i="65" a="1"/>
  <c r="Q19" i="65" s="1"/>
  <c r="K26" i="65" a="1"/>
  <c r="K26" i="65" s="1"/>
  <c r="K3" i="65" a="1"/>
  <c r="K3" i="65" s="1"/>
  <c r="K13" i="65" a="1"/>
  <c r="K13" i="65" s="1"/>
  <c r="R5" i="65" a="1"/>
  <c r="R5" i="65" s="1"/>
  <c r="O4" i="65" a="1"/>
  <c r="O4" i="65" s="1"/>
  <c r="Z13" i="65" a="1"/>
  <c r="Z13" i="65" s="1"/>
  <c r="AE17" i="65" a="1"/>
  <c r="AE17" i="65" s="1"/>
  <c r="T26" i="65" a="1"/>
  <c r="T26" i="65" s="1"/>
  <c r="R9" i="65" a="1"/>
  <c r="R9" i="65" s="1"/>
  <c r="F3" i="67" a="1"/>
  <c r="F3" i="67" s="1"/>
  <c r="E3" i="63" a="1"/>
  <c r="E3" i="63" s="1"/>
  <c r="Z19" i="63" a="1"/>
  <c r="Z19" i="63" s="1"/>
  <c r="AG10" i="63" a="1"/>
  <c r="AG10" i="63" s="1"/>
  <c r="I13" i="63" a="1"/>
  <c r="I13" i="63" s="1"/>
  <c r="R12" i="63" a="1"/>
  <c r="R12" i="63" s="1"/>
  <c r="AE9" i="63" a="1"/>
  <c r="AE9" i="63" s="1"/>
  <c r="AB13" i="63" a="1"/>
  <c r="AB13" i="63" s="1"/>
  <c r="R23" i="63" a="1"/>
  <c r="R23" i="63" s="1"/>
  <c r="Y24" i="63" a="1"/>
  <c r="Y24" i="63" s="1"/>
  <c r="T11" i="63" a="1"/>
  <c r="T11" i="63" s="1"/>
  <c r="G25" i="63" a="1"/>
  <c r="G25" i="63" s="1"/>
  <c r="AH27" i="63" a="1"/>
  <c r="AH27" i="63" s="1"/>
  <c r="O10" i="63" a="1"/>
  <c r="O10" i="63" s="1"/>
  <c r="N14" i="64" a="1"/>
  <c r="N14" i="64" s="1"/>
  <c r="P26" i="64" a="1"/>
  <c r="P26" i="64" s="1"/>
  <c r="O15" i="64" a="1"/>
  <c r="O15" i="64" s="1"/>
  <c r="AI6" i="64" a="1"/>
  <c r="AI6" i="64" s="1"/>
  <c r="Z17" i="64" a="1"/>
  <c r="Z17" i="64" s="1"/>
  <c r="P24" i="64" a="1"/>
  <c r="P24" i="64" s="1"/>
  <c r="H14" i="64" a="1"/>
  <c r="H14" i="64" s="1"/>
  <c r="AA14" i="64" a="1"/>
  <c r="AA14" i="64" s="1"/>
  <c r="N21" i="64" a="1"/>
  <c r="N21" i="64" s="1"/>
  <c r="R6" i="64" a="1"/>
  <c r="R6" i="64" s="1"/>
  <c r="AB9" i="64" a="1"/>
  <c r="AB9" i="64" s="1"/>
  <c r="AB27" i="64" a="1"/>
  <c r="AB27" i="64" s="1"/>
  <c r="Y22" i="65" a="1"/>
  <c r="Y22" i="65" s="1"/>
  <c r="AK17" i="64" a="1"/>
  <c r="AK17" i="64" s="1"/>
  <c r="AC4" i="65" a="1"/>
  <c r="AC4" i="65" s="1"/>
  <c r="AK23" i="65" a="1"/>
  <c r="AK23" i="65" s="1"/>
  <c r="P23" i="65" a="1"/>
  <c r="P23" i="65" s="1"/>
  <c r="AG18" i="65" a="1"/>
  <c r="AG18" i="65" s="1"/>
  <c r="L14" i="65" a="1"/>
  <c r="L14" i="65" s="1"/>
  <c r="V11" i="65" a="1"/>
  <c r="V11" i="65" s="1"/>
  <c r="H8" i="65" a="1"/>
  <c r="H8" i="65" s="1"/>
  <c r="AH18" i="65" a="1"/>
  <c r="AH18" i="65" s="1"/>
  <c r="AC3" i="65" a="1"/>
  <c r="AC3" i="65" s="1"/>
  <c r="O9" i="65" a="1"/>
  <c r="O9" i="65" s="1"/>
  <c r="AF22" i="65" a="1"/>
  <c r="AF22" i="65" s="1"/>
  <c r="Z8" i="65" a="1"/>
  <c r="Z8" i="65" s="1"/>
  <c r="Z15" i="63" a="1"/>
  <c r="Z15" i="63" s="1"/>
  <c r="AG7" i="63" a="1"/>
  <c r="AG7" i="63" s="1"/>
  <c r="AD6" i="63" a="1"/>
  <c r="AD6" i="63" s="1"/>
  <c r="R27" i="63" a="1"/>
  <c r="R27" i="63" s="1"/>
  <c r="Y10" i="63" a="1"/>
  <c r="Y10" i="63" s="1"/>
  <c r="O24" i="63" a="1"/>
  <c r="O24" i="63" s="1"/>
  <c r="AG23" i="63" a="1"/>
  <c r="AG23" i="63" s="1"/>
  <c r="AH11" i="63" a="1"/>
  <c r="AH11" i="63" s="1"/>
  <c r="L11" i="63" a="1"/>
  <c r="L11" i="63" s="1"/>
  <c r="C10" i="63" a="1"/>
  <c r="C10" i="63" s="1"/>
  <c r="AF11" i="63" a="1"/>
  <c r="AF11" i="63" s="1"/>
  <c r="K4" i="63" a="1"/>
  <c r="K4" i="63" s="1"/>
  <c r="P15" i="63" a="1"/>
  <c r="P15" i="63" s="1"/>
  <c r="X25" i="63" a="1"/>
  <c r="X25" i="63" s="1"/>
  <c r="AE8" i="64" a="1"/>
  <c r="AE8" i="64" s="1"/>
  <c r="AC27" i="64" a="1"/>
  <c r="AC27" i="64" s="1"/>
  <c r="S8" i="64" a="1"/>
  <c r="S8" i="64" s="1"/>
  <c r="AJ13" i="64" a="1"/>
  <c r="AJ13" i="64" s="1"/>
  <c r="AF8" i="64" a="1"/>
  <c r="AF8" i="64" s="1"/>
  <c r="S24" i="64" a="1"/>
  <c r="S24" i="64" s="1"/>
  <c r="AG7" i="64" a="1"/>
  <c r="AG7" i="64" s="1"/>
  <c r="C7" i="64" a="1"/>
  <c r="C7" i="64" s="1"/>
  <c r="O8" i="64" a="1"/>
  <c r="O8" i="64" s="1"/>
  <c r="S19" i="64" a="1"/>
  <c r="S19" i="64" s="1"/>
  <c r="P12" i="64" a="1"/>
  <c r="P12" i="64" s="1"/>
  <c r="J20" i="64" a="1"/>
  <c r="J20" i="64" s="1"/>
  <c r="N11" i="65" a="1"/>
  <c r="N11" i="65" s="1"/>
  <c r="E9" i="65" a="1"/>
  <c r="E9" i="65" s="1"/>
  <c r="U5" i="65" a="1"/>
  <c r="U5" i="65" s="1"/>
  <c r="L27" i="65" a="1"/>
  <c r="L27" i="65" s="1"/>
  <c r="H7" i="65" a="1"/>
  <c r="H7" i="65" s="1"/>
  <c r="O11" i="65" a="1"/>
  <c r="O11" i="65" s="1"/>
  <c r="P5" i="65" a="1"/>
  <c r="P5" i="65" s="1"/>
  <c r="R22" i="65" a="1"/>
  <c r="R22" i="65" s="1"/>
  <c r="K19" i="65" a="1"/>
  <c r="K19" i="65" s="1"/>
  <c r="AA19" i="65" a="1"/>
  <c r="AA19" i="65" s="1"/>
  <c r="R13" i="65" a="1"/>
  <c r="R13" i="65" s="1"/>
  <c r="W25" i="65" a="1"/>
  <c r="W25" i="65" s="1"/>
  <c r="O3" i="67" a="1"/>
  <c r="O3" i="67" s="1"/>
  <c r="F18" i="63" a="1"/>
  <c r="F18" i="63" s="1"/>
  <c r="O21" i="63" a="1"/>
  <c r="O21" i="63" s="1"/>
  <c r="AI15" i="63" a="1"/>
  <c r="AI15" i="63" s="1"/>
  <c r="W4" i="63" a="1"/>
  <c r="W4" i="63" s="1"/>
  <c r="H23" i="63" a="1"/>
  <c r="H23" i="63" s="1"/>
  <c r="F8" i="63" a="1"/>
  <c r="F8" i="63" s="1"/>
  <c r="Q26" i="63" a="1"/>
  <c r="Q26" i="63" s="1"/>
  <c r="G22" i="63" a="1"/>
  <c r="G22" i="63" s="1"/>
  <c r="AH15" i="63" a="1"/>
  <c r="AH15" i="63" s="1"/>
  <c r="O14" i="63" a="1"/>
  <c r="O14" i="63" s="1"/>
  <c r="M12" i="63" a="1"/>
  <c r="M12" i="63" s="1"/>
  <c r="AF12" i="63" a="1"/>
  <c r="AF12" i="63" s="1"/>
  <c r="L4" i="63" a="1"/>
  <c r="L4" i="63" s="1"/>
  <c r="AK6" i="64" a="1"/>
  <c r="AK6" i="64" s="1"/>
  <c r="M19" i="64" a="1"/>
  <c r="M19" i="64" s="1"/>
  <c r="T13" i="67" a="1"/>
  <c r="T13" i="67" s="1"/>
  <c r="L24" i="67" a="1"/>
  <c r="L24" i="67" s="1"/>
  <c r="AI22" i="67" a="1"/>
  <c r="AI22" i="67" s="1"/>
  <c r="AJ22" i="67" a="1"/>
  <c r="AJ22" i="67" s="1"/>
  <c r="AF25" i="67" a="1"/>
  <c r="AF25" i="67" s="1"/>
  <c r="AC20" i="67" a="1"/>
  <c r="AC20" i="67" s="1"/>
  <c r="AD21" i="67" a="1"/>
  <c r="AD21" i="67" s="1"/>
  <c r="AK18" i="67" a="1"/>
  <c r="AK18" i="67" s="1"/>
  <c r="V8" i="67" a="1"/>
  <c r="V8" i="67" s="1"/>
  <c r="H21" i="67" a="1"/>
  <c r="H21" i="67" s="1"/>
  <c r="AA26" i="67" a="1"/>
  <c r="AA26" i="67" s="1"/>
  <c r="Q4" i="67" a="1"/>
  <c r="Q4" i="67" s="1"/>
  <c r="I8" i="67" a="1"/>
  <c r="I8" i="67" s="1"/>
  <c r="E9" i="67" a="1"/>
  <c r="E9" i="67" s="1"/>
  <c r="AK20" i="67" a="1"/>
  <c r="AK20" i="67" s="1"/>
  <c r="G21" i="67" a="1"/>
  <c r="G21" i="67" s="1"/>
  <c r="W15" i="67" a="1"/>
  <c r="W15" i="67" s="1"/>
  <c r="AI15" i="67" a="1"/>
  <c r="AI15" i="67" s="1"/>
  <c r="D4" i="67" a="1"/>
  <c r="D4" i="67" s="1"/>
  <c r="AA27" i="67" a="1"/>
  <c r="AA27" i="67" s="1"/>
  <c r="U26" i="67" a="1"/>
  <c r="U26" i="67" s="1"/>
  <c r="Z14" i="67" a="1"/>
  <c r="Z14" i="67" s="1"/>
  <c r="AG9" i="67" a="1"/>
  <c r="AG9" i="67" s="1"/>
  <c r="AI12" i="67" a="1"/>
  <c r="AI12" i="67" s="1"/>
  <c r="V20" i="67" a="1"/>
  <c r="V20" i="67" s="1"/>
  <c r="X26" i="67" a="1"/>
  <c r="X26" i="67" s="1"/>
  <c r="R20" i="67" a="1"/>
  <c r="R20" i="67" s="1"/>
  <c r="AK25" i="67" a="1"/>
  <c r="AK25" i="67" s="1"/>
  <c r="O15" i="67" a="1"/>
  <c r="O15" i="67" s="1"/>
  <c r="P25" i="67" a="1"/>
  <c r="P25" i="67" s="1"/>
  <c r="L14" i="67" a="1"/>
  <c r="L14" i="67" s="1"/>
  <c r="D24" i="67" a="1"/>
  <c r="D24" i="67" s="1"/>
  <c r="C16" i="67" a="1"/>
  <c r="C16" i="67" s="1"/>
  <c r="C14" i="67" a="1"/>
  <c r="C14" i="67" s="1"/>
  <c r="H26" i="67" a="1"/>
  <c r="H26" i="67" s="1"/>
  <c r="C4" i="67" a="1"/>
  <c r="C4" i="67" s="1"/>
  <c r="AE6" i="67" a="1"/>
  <c r="AE6" i="67" s="1"/>
  <c r="S15" i="67" a="1"/>
  <c r="S15" i="67" s="1"/>
  <c r="O22" i="67" a="1"/>
  <c r="O22" i="67" s="1"/>
  <c r="Q15" i="67" a="1"/>
  <c r="Q15" i="67" s="1"/>
  <c r="N13" i="67" a="1"/>
  <c r="N13" i="67" s="1"/>
  <c r="B13" i="67" a="1"/>
  <c r="B13" i="67" s="1"/>
  <c r="T6" i="67" a="1"/>
  <c r="T6" i="67" s="1"/>
  <c r="O10" i="67" a="1"/>
  <c r="O10" i="67" s="1"/>
  <c r="W16" i="67" a="1"/>
  <c r="W16" i="67" s="1"/>
  <c r="K20" i="67" a="1"/>
  <c r="K20" i="67" s="1"/>
  <c r="AH27" i="67" a="1"/>
  <c r="AH27" i="67" s="1"/>
  <c r="T9" i="67" a="1"/>
  <c r="T9" i="67" s="1"/>
  <c r="I18" i="67" a="1"/>
  <c r="I18" i="67" s="1"/>
  <c r="AK21" i="67" a="1"/>
  <c r="AK21" i="67" s="1"/>
  <c r="AG14" i="67" a="1"/>
  <c r="AG14" i="67" s="1"/>
  <c r="T4" i="67" a="1"/>
  <c r="T4" i="67" s="1"/>
  <c r="AE25" i="67" a="1"/>
  <c r="AE25" i="67" s="1"/>
  <c r="R12" i="67" a="1"/>
  <c r="R12" i="67" s="1"/>
  <c r="Y22" i="67" a="1"/>
  <c r="Y22" i="67" s="1"/>
  <c r="L4" i="67" a="1"/>
  <c r="L4" i="67" s="1"/>
  <c r="AF6" i="67" a="1"/>
  <c r="AF6" i="67" s="1"/>
  <c r="D22" i="67" a="1"/>
  <c r="D22" i="67" s="1"/>
  <c r="AG27" i="67" a="1"/>
  <c r="AG27" i="67" s="1"/>
  <c r="AE22" i="67" a="1"/>
  <c r="AE22" i="67" s="1"/>
  <c r="D12" i="67" a="1"/>
  <c r="D12" i="67" s="1"/>
  <c r="F13" i="67" a="1"/>
  <c r="F13" i="67" s="1"/>
  <c r="B25" i="67" a="1"/>
  <c r="B25" i="67" s="1"/>
  <c r="Q26" i="67" a="1"/>
  <c r="Q26" i="67" s="1"/>
  <c r="AI24" i="67" a="1"/>
  <c r="AI24" i="67" s="1"/>
  <c r="AJ16" i="67" a="1"/>
  <c r="AJ16" i="67" s="1"/>
  <c r="AG10" i="67" a="1"/>
  <c r="AG10" i="67" s="1"/>
  <c r="C6" i="67" a="1"/>
  <c r="C6" i="67" s="1"/>
  <c r="P8" i="67" a="1"/>
  <c r="P8" i="67" s="1"/>
  <c r="Z20" i="67" a="1"/>
  <c r="Z20" i="67" s="1"/>
  <c r="AJ4" i="67" a="1"/>
  <c r="AJ4" i="67" s="1"/>
  <c r="AC13" i="67" a="1"/>
  <c r="AC13" i="67" s="1"/>
  <c r="E25" i="67" a="1"/>
  <c r="E25" i="67" s="1"/>
  <c r="AB22" i="67" a="1"/>
  <c r="AB22" i="67" s="1"/>
  <c r="K4" i="67" a="1"/>
  <c r="K4" i="67" s="1"/>
  <c r="I15" i="67" a="1"/>
  <c r="I15" i="67" s="1"/>
  <c r="O26" i="67" a="1"/>
  <c r="O26" i="67" s="1"/>
  <c r="W18" i="67" a="1"/>
  <c r="W18" i="67" s="1"/>
  <c r="AE27" i="67" a="1"/>
  <c r="AE27" i="67" s="1"/>
  <c r="R23" i="67" a="1"/>
  <c r="R23" i="67" s="1"/>
  <c r="P26" i="67" a="1"/>
  <c r="P26" i="67" s="1"/>
  <c r="V26" i="67" a="1"/>
  <c r="V26" i="67" s="1"/>
  <c r="N18" i="67" a="1"/>
  <c r="N18" i="67" s="1"/>
  <c r="D20" i="67" a="1"/>
  <c r="D20" i="67" s="1"/>
  <c r="B16" i="67" a="1"/>
  <c r="B16" i="67" s="1"/>
  <c r="Z18" i="63" a="1"/>
  <c r="Z18" i="63" s="1"/>
  <c r="K3" i="64" a="1"/>
  <c r="K3" i="64" s="1"/>
  <c r="W15" i="63" a="1"/>
  <c r="W15" i="63" s="1"/>
  <c r="R8" i="63" a="1"/>
  <c r="R8" i="63" s="1"/>
  <c r="F4" i="63" a="1"/>
  <c r="F4" i="63" s="1"/>
  <c r="AK22" i="63" a="1"/>
  <c r="AK22" i="63" s="1"/>
  <c r="N24" i="63" a="1"/>
  <c r="N24" i="63" s="1"/>
  <c r="X3" i="64" a="1"/>
  <c r="X3" i="64" s="1"/>
  <c r="V10" i="63" a="1"/>
  <c r="V10" i="63" s="1"/>
  <c r="AI19" i="63" a="1"/>
  <c r="AI19" i="63" s="1"/>
  <c r="I4" i="63" a="1"/>
  <c r="I4" i="63" s="1"/>
  <c r="X21" i="63" a="1"/>
  <c r="X21" i="63" s="1"/>
  <c r="E5" i="63" a="1"/>
  <c r="E5" i="63" s="1"/>
  <c r="M5" i="63" a="1"/>
  <c r="M5" i="63" s="1"/>
  <c r="V24" i="65" a="1"/>
  <c r="V24" i="65" s="1"/>
  <c r="G14" i="64" a="1"/>
  <c r="G14" i="64" s="1"/>
  <c r="E4" i="64" a="1"/>
  <c r="E4" i="64" s="1"/>
  <c r="Z7" i="64" a="1"/>
  <c r="Z7" i="64" s="1"/>
  <c r="AG13" i="64" a="1"/>
  <c r="AG13" i="64" s="1"/>
  <c r="R25" i="64" a="1"/>
  <c r="R25" i="64" s="1"/>
  <c r="AH7" i="64" a="1"/>
  <c r="AH7" i="64" s="1"/>
  <c r="W16" i="64" a="1"/>
  <c r="W16" i="64" s="1"/>
  <c r="D4" i="64" a="1"/>
  <c r="D4" i="64" s="1"/>
  <c r="I25" i="64" a="1"/>
  <c r="I25" i="64" s="1"/>
  <c r="AJ4" i="64" a="1"/>
  <c r="AJ4" i="64" s="1"/>
  <c r="M10" i="65" a="1"/>
  <c r="M10" i="65" s="1"/>
  <c r="P22" i="65" a="1"/>
  <c r="P22" i="65" s="1"/>
  <c r="AG5" i="65" a="1"/>
  <c r="AG5" i="65" s="1"/>
  <c r="B18" i="64" a="1"/>
  <c r="B18" i="64" s="1"/>
  <c r="W26" i="65" a="1"/>
  <c r="W26" i="65" s="1"/>
  <c r="H6" i="65" a="1"/>
  <c r="H6" i="65" s="1"/>
  <c r="C5" i="65" a="1"/>
  <c r="C5" i="65" s="1"/>
  <c r="D20" i="65" a="1"/>
  <c r="D20" i="65" s="1"/>
  <c r="U21" i="65" a="1"/>
  <c r="U21" i="65" s="1"/>
  <c r="B13" i="63" a="1"/>
  <c r="B13" i="63" s="1"/>
  <c r="AE19" i="65" a="1"/>
  <c r="AE19" i="65" s="1"/>
  <c r="M27" i="65" a="1"/>
  <c r="M27" i="65" s="1"/>
  <c r="AJ7" i="65" a="1"/>
  <c r="AJ7" i="65" s="1"/>
  <c r="AG3" i="65" a="1"/>
  <c r="AG3" i="65" s="1"/>
  <c r="AB4" i="63" a="1"/>
  <c r="AB4" i="63" s="1"/>
  <c r="H20" i="63" a="1"/>
  <c r="H20" i="63" s="1"/>
  <c r="AJ26" i="63" a="1"/>
  <c r="AJ26" i="63" s="1"/>
  <c r="AC8" i="63" a="1"/>
  <c r="AC8" i="63" s="1"/>
  <c r="E15" i="63" a="1"/>
  <c r="E15" i="63" s="1"/>
  <c r="S14" i="63" a="1"/>
  <c r="S14" i="63" s="1"/>
  <c r="R10" i="63" a="1"/>
  <c r="R10" i="63" s="1"/>
  <c r="F6" i="63" a="1"/>
  <c r="F6" i="63" s="1"/>
  <c r="T18" i="63" a="1"/>
  <c r="T18" i="63" s="1"/>
  <c r="N21" i="63" a="1"/>
  <c r="N21" i="63" s="1"/>
  <c r="AA14" i="63" a="1"/>
  <c r="AA14" i="63" s="1"/>
  <c r="V4" i="63" a="1"/>
  <c r="V4" i="63" s="1"/>
  <c r="M3" i="64" a="1"/>
  <c r="M3" i="64" s="1"/>
  <c r="AC25" i="63" a="1"/>
  <c r="AC25" i="63" s="1"/>
  <c r="M10" i="64" a="1"/>
  <c r="M10" i="64" s="1"/>
  <c r="U10" i="64" a="1"/>
  <c r="U10" i="64" s="1"/>
  <c r="Z27" i="64" a="1"/>
  <c r="Z27" i="64" s="1"/>
  <c r="Q26" i="64" a="1"/>
  <c r="Q26" i="64" s="1"/>
  <c r="AG4" i="64" a="1"/>
  <c r="AG4" i="64" s="1"/>
  <c r="Y25" i="64" a="1"/>
  <c r="Y25" i="64" s="1"/>
  <c r="E26" i="64" a="1"/>
  <c r="E26" i="64" s="1"/>
  <c r="X18" i="64" a="1"/>
  <c r="X18" i="64" s="1"/>
  <c r="AI14" i="64" a="1"/>
  <c r="AI14" i="64" s="1"/>
  <c r="V27" i="64" a="1"/>
  <c r="V27" i="64" s="1"/>
  <c r="E16" i="64" a="1"/>
  <c r="E16" i="64" s="1"/>
  <c r="AH3" i="65" a="1"/>
  <c r="AH3" i="65" s="1"/>
  <c r="AC6" i="65" a="1"/>
  <c r="AC6" i="65" s="1"/>
  <c r="U13" i="65" a="1"/>
  <c r="U13" i="65" s="1"/>
  <c r="P26" i="65" a="1"/>
  <c r="P26" i="65" s="1"/>
  <c r="U10" i="65" a="1"/>
  <c r="U10" i="65" s="1"/>
  <c r="AI19" i="65" a="1"/>
  <c r="AI19" i="65" s="1"/>
  <c r="Q5" i="65" a="1"/>
  <c r="Q5" i="65" s="1"/>
  <c r="Y25" i="65" a="1"/>
  <c r="Y25" i="65" s="1"/>
  <c r="AE6" i="65" a="1"/>
  <c r="AE6" i="65" s="1"/>
  <c r="AB12" i="65" a="1"/>
  <c r="AB12" i="65" s="1"/>
  <c r="N17" i="65" a="1"/>
  <c r="N17" i="65" s="1"/>
  <c r="T11" i="65" a="1"/>
  <c r="T11" i="65" s="1"/>
  <c r="C3" i="67" a="1"/>
  <c r="C3" i="67" s="1"/>
  <c r="AH18" i="63" a="1"/>
  <c r="AH18" i="63" s="1"/>
  <c r="AC21" i="63" a="1"/>
  <c r="AC21" i="63" s="1"/>
  <c r="AE11" i="63" a="1"/>
  <c r="AE11" i="63" s="1"/>
  <c r="S6" i="63" a="1"/>
  <c r="S6" i="63" s="1"/>
  <c r="AG13" i="63" a="1"/>
  <c r="AG13" i="63" s="1"/>
  <c r="I22" i="63" a="1"/>
  <c r="I22" i="63" s="1"/>
  <c r="AK21" i="63" a="1"/>
  <c r="AK21" i="63" s="1"/>
  <c r="AG17" i="63" a="1"/>
  <c r="AG17" i="63" s="1"/>
  <c r="N3" i="64" a="1"/>
  <c r="N3" i="64" s="1"/>
  <c r="K23" i="63" a="1"/>
  <c r="K23" i="63" s="1"/>
  <c r="E12" i="63" a="1"/>
  <c r="E12" i="63" s="1"/>
  <c r="Q20" i="63" a="1"/>
  <c r="Q20" i="63" s="1"/>
  <c r="R21" i="63" a="1"/>
  <c r="R21" i="63" s="1"/>
  <c r="AK5" i="63" a="1"/>
  <c r="AK5" i="63" s="1"/>
  <c r="C23" i="64" a="1"/>
  <c r="C23" i="64" s="1"/>
  <c r="G12" i="64" a="1"/>
  <c r="G12" i="64" s="1"/>
  <c r="T8" i="64" a="1"/>
  <c r="T8" i="64" s="1"/>
  <c r="AA22" i="64" a="1"/>
  <c r="AA22" i="64" s="1"/>
  <c r="N24" i="65" a="1"/>
  <c r="N24" i="65" s="1"/>
  <c r="N12" i="65" s="1" a="1"/>
  <c r="N12" i="65" s="1"/>
  <c r="R16" i="64" a="1"/>
  <c r="R16" i="64" s="1"/>
  <c r="AF22" i="64" a="1"/>
  <c r="AF22" i="64" s="1"/>
  <c r="AF4" i="64" a="1"/>
  <c r="AF4" i="64" s="1"/>
  <c r="J4" i="64" a="1"/>
  <c r="J4" i="64" s="1"/>
  <c r="C6" i="64" a="1"/>
  <c r="C6" i="64" s="1"/>
  <c r="Q25" i="64" a="1"/>
  <c r="Q25" i="64" s="1"/>
  <c r="B27" i="65" a="1"/>
  <c r="B27" i="65" s="1"/>
  <c r="AD7" i="65" a="1"/>
  <c r="AD7" i="65" s="1"/>
  <c r="T3" i="65" a="1"/>
  <c r="T3" i="65" s="1"/>
  <c r="D23" i="65" a="1"/>
  <c r="D23" i="65" s="1"/>
  <c r="Y23" i="65" a="1"/>
  <c r="Y23" i="65" s="1"/>
  <c r="AD25" i="64" a="1"/>
  <c r="AD25" i="64" s="1"/>
  <c r="F8" i="65" a="1"/>
  <c r="F8" i="65" s="1"/>
  <c r="F11" i="65" a="1"/>
  <c r="F11" i="65" s="1"/>
  <c r="J3" i="65" a="1"/>
  <c r="J3" i="65" s="1"/>
  <c r="R23" i="64" a="1"/>
  <c r="R23" i="64" s="1"/>
  <c r="I14" i="65" a="1"/>
  <c r="I14" i="65" s="1"/>
  <c r="J25" i="64" a="1"/>
  <c r="J25" i="64" s="1"/>
  <c r="V14" i="65" a="1"/>
  <c r="V14" i="65" s="1"/>
  <c r="X22" i="64" a="1"/>
  <c r="X22" i="64" s="1"/>
  <c r="AF20" i="65" a="1"/>
  <c r="AF20" i="65" s="1"/>
  <c r="G3" i="67" a="1"/>
  <c r="G3" i="67" s="1"/>
  <c r="K22" i="65" a="1"/>
  <c r="K22" i="65" s="1"/>
  <c r="S24" i="63" a="1"/>
  <c r="S24" i="63" s="1"/>
  <c r="N23" i="63" a="1"/>
  <c r="N23" i="63" s="1"/>
  <c r="AF9" i="63" a="1"/>
  <c r="AF9" i="63" s="1"/>
  <c r="K9" i="63" a="1"/>
  <c r="K9" i="63" s="1"/>
  <c r="AE18" i="63" a="1"/>
  <c r="AE18" i="63" s="1"/>
  <c r="T27" i="63" a="1"/>
  <c r="T27" i="63" s="1"/>
  <c r="G5" i="63" a="1"/>
  <c r="G5" i="63" s="1"/>
  <c r="AA3" i="63" a="1"/>
  <c r="AA3" i="63" s="1"/>
  <c r="D3" i="64" a="1"/>
  <c r="D3" i="64" s="1"/>
  <c r="AG26" i="63" a="1"/>
  <c r="AG26" i="63" s="1"/>
  <c r="AJ19" i="63" a="1"/>
  <c r="AJ19" i="63" s="1"/>
  <c r="AC12" i="63" a="1"/>
  <c r="AC12" i="63" s="1"/>
  <c r="J14" i="63" a="1"/>
  <c r="J14" i="63" s="1"/>
  <c r="K5" i="63" a="1"/>
  <c r="K5" i="63" s="1"/>
  <c r="AD10" i="64" a="1"/>
  <c r="AD10" i="64" s="1"/>
  <c r="P10" i="64" a="1"/>
  <c r="P10" i="64" s="1"/>
  <c r="E25" i="64" a="1"/>
  <c r="E25" i="64" s="1"/>
  <c r="W15" i="64" a="1"/>
  <c r="W15" i="64" s="1"/>
  <c r="AF14" i="64" a="1"/>
  <c r="AF14" i="64" s="1"/>
  <c r="D22" i="64" a="1"/>
  <c r="D22" i="64" s="1"/>
  <c r="K14" i="64" a="1"/>
  <c r="K14" i="64" s="1"/>
  <c r="T9" i="64" a="1"/>
  <c r="T9" i="64" s="1"/>
  <c r="AH12" i="64" a="1"/>
  <c r="AH12" i="64" s="1"/>
  <c r="X26" i="64" a="1"/>
  <c r="X26" i="64" s="1"/>
  <c r="I16" i="64" a="1"/>
  <c r="I16" i="64" s="1"/>
  <c r="AG13" i="65" a="1"/>
  <c r="AG13" i="65" s="1"/>
  <c r="L11" i="65" a="1"/>
  <c r="L11" i="65" s="1"/>
  <c r="G5" i="65" a="1"/>
  <c r="G5" i="65" s="1"/>
  <c r="C11" i="65" a="1"/>
  <c r="C11" i="65" s="1"/>
  <c r="AG23" i="65" a="1"/>
  <c r="AG23" i="65" s="1"/>
  <c r="T13" i="65" a="1"/>
  <c r="T13" i="65" s="1"/>
  <c r="D22" i="65" a="1"/>
  <c r="D22" i="65" s="1"/>
  <c r="V23" i="65" a="1"/>
  <c r="V23" i="65" s="1"/>
  <c r="AI10" i="65" a="1"/>
  <c r="AI10" i="65" s="1"/>
  <c r="AD18" i="65" a="1"/>
  <c r="AD18" i="65" s="1"/>
  <c r="Y14" i="65" a="1"/>
  <c r="Y14" i="65" s="1"/>
  <c r="T9" i="65" a="1"/>
  <c r="T9" i="65" s="1"/>
  <c r="P27" i="65" a="1"/>
  <c r="P27" i="65" s="1"/>
  <c r="AI13" i="65" a="1"/>
  <c r="AI13" i="65" s="1"/>
  <c r="G9" i="65" a="1"/>
  <c r="G9" i="65" s="1"/>
  <c r="E13" i="65" a="1"/>
  <c r="E13" i="65" s="1"/>
  <c r="V3" i="67" a="1"/>
  <c r="V3" i="67" s="1"/>
  <c r="C7" i="63" a="1"/>
  <c r="C7" i="63" s="1"/>
  <c r="Q9" i="63" a="1"/>
  <c r="Q9" i="63" s="1"/>
  <c r="D23" i="63" a="1"/>
  <c r="D23" i="63" s="1"/>
  <c r="B5" i="63" a="1"/>
  <c r="B5" i="63" s="1"/>
  <c r="AC6" i="63" a="1"/>
  <c r="AC6" i="63" s="1"/>
  <c r="J22" i="63" a="1"/>
  <c r="J22" i="63" s="1"/>
  <c r="D7" i="63" a="1"/>
  <c r="D7" i="63" s="1"/>
  <c r="X6" i="63" a="1"/>
  <c r="X6" i="63" s="1"/>
  <c r="P27" i="63" a="1"/>
  <c r="P27" i="63" s="1"/>
  <c r="Y3" i="64" a="1"/>
  <c r="Y3" i="64" s="1"/>
  <c r="H17" i="63" a="1"/>
  <c r="H17" i="63" s="1"/>
  <c r="Y15" i="63" a="1"/>
  <c r="Y15" i="63" s="1"/>
  <c r="AC5" i="63" a="1"/>
  <c r="AC5" i="63" s="1"/>
  <c r="R8" i="64" a="1"/>
  <c r="R8" i="64" s="1"/>
  <c r="F24" i="64" a="1"/>
  <c r="F24" i="64" s="1"/>
  <c r="AB16" i="64" a="1"/>
  <c r="AB16" i="64" s="1"/>
  <c r="C16" i="64" a="1"/>
  <c r="C16" i="64" s="1"/>
  <c r="D12" i="64" a="1"/>
  <c r="D12" i="64" s="1"/>
  <c r="T21" i="64" a="1"/>
  <c r="T21" i="64" s="1"/>
  <c r="S24" i="65" a="1"/>
  <c r="S24" i="65" s="1"/>
  <c r="S12" i="65" s="1" a="1"/>
  <c r="S12" i="65" s="1"/>
  <c r="U7" i="64" a="1"/>
  <c r="U7" i="64" s="1"/>
  <c r="AD17" i="64" a="1"/>
  <c r="AD17" i="64" s="1"/>
  <c r="W17" i="64" a="1"/>
  <c r="W17" i="64" s="1"/>
  <c r="J8" i="64" a="1"/>
  <c r="J8" i="64" s="1"/>
  <c r="AF16" i="64" a="1"/>
  <c r="AF16" i="64" s="1"/>
  <c r="AJ25" i="65" a="1"/>
  <c r="AJ25" i="65" s="1"/>
  <c r="Q15" i="65" a="1"/>
  <c r="Q15" i="65" s="1"/>
  <c r="W14" i="65" a="1"/>
  <c r="W14" i="65" s="1"/>
  <c r="D26" i="65" a="1"/>
  <c r="D26" i="65" s="1"/>
  <c r="AJ22" i="65" a="1"/>
  <c r="AJ22" i="65" s="1"/>
  <c r="AC8" i="65" a="1"/>
  <c r="AC8" i="65" s="1"/>
  <c r="S11" i="65" a="1"/>
  <c r="S11" i="65" s="1"/>
  <c r="AH9" i="65" a="1"/>
  <c r="AH9" i="65" s="1"/>
  <c r="H10" i="65" a="1"/>
  <c r="H10" i="65" s="1"/>
  <c r="AD23" i="65" a="1"/>
  <c r="AD23" i="65" s="1"/>
  <c r="AC15" i="65" a="1"/>
  <c r="AC15" i="65" s="1"/>
  <c r="Z7" i="65" a="1"/>
  <c r="Z7" i="65" s="1"/>
  <c r="C18" i="65" a="1"/>
  <c r="C18" i="65" s="1"/>
  <c r="L7" i="65" a="1"/>
  <c r="L7" i="65" s="1"/>
  <c r="S22" i="63" a="1"/>
  <c r="S22" i="63" s="1"/>
  <c r="G8" i="63" a="1"/>
  <c r="G8" i="63" s="1"/>
  <c r="I27" i="63" a="1"/>
  <c r="I27" i="63" s="1"/>
  <c r="X20" i="63" a="1"/>
  <c r="X20" i="63" s="1"/>
  <c r="AE14" i="63" a="1"/>
  <c r="AE14" i="63" s="1"/>
  <c r="T13" i="63" a="1"/>
  <c r="T13" i="63" s="1"/>
  <c r="H12" i="63" a="1"/>
  <c r="H12" i="63" s="1"/>
  <c r="Y26" i="63" a="1"/>
  <c r="Y26" i="63" s="1"/>
  <c r="AK18" i="63" a="1"/>
  <c r="AK18" i="63" s="1"/>
  <c r="M11" i="63" a="1"/>
  <c r="M11" i="63" s="1"/>
  <c r="AE3" i="64" a="1"/>
  <c r="AE3" i="64" s="1"/>
  <c r="L10" i="63" a="1"/>
  <c r="L10" i="63" s="1"/>
  <c r="J11" i="63" a="1"/>
  <c r="J11" i="63" s="1"/>
  <c r="L25" i="63" a="1"/>
  <c r="L25" i="63" s="1"/>
  <c r="S7" i="64" a="1"/>
  <c r="S7" i="64" s="1"/>
  <c r="U9" i="64" a="1"/>
  <c r="U9" i="64" s="1"/>
  <c r="AB26" i="64" a="1"/>
  <c r="AB26" i="64" s="1"/>
  <c r="F14" i="64" a="1"/>
  <c r="F14" i="64" s="1"/>
  <c r="AE14" i="64" a="1"/>
  <c r="AE14" i="64" s="1"/>
  <c r="AI21" i="64" a="1"/>
  <c r="AI21" i="64" s="1"/>
  <c r="W8" i="64" a="1"/>
  <c r="W8" i="64" s="1"/>
  <c r="I15" i="64" a="1"/>
  <c r="I15" i="64" s="1"/>
  <c r="X6" i="64" a="1"/>
  <c r="X6" i="64" s="1"/>
  <c r="AE21" i="64" a="1"/>
  <c r="AE21" i="64" s="1"/>
  <c r="L13" i="64" a="1"/>
  <c r="L13" i="64" s="1"/>
  <c r="AA3" i="65" a="1"/>
  <c r="AA3" i="65" s="1"/>
  <c r="AB22" i="65" a="1"/>
  <c r="AB22" i="65" s="1"/>
  <c r="T15" i="65" a="1"/>
  <c r="T15" i="65" s="1"/>
  <c r="R20" i="65" a="1"/>
  <c r="R20" i="65" s="1"/>
  <c r="J6" i="65" a="1"/>
  <c r="J6" i="65" s="1"/>
  <c r="T16" i="65" a="1"/>
  <c r="T16" i="65" s="1"/>
  <c r="W15" i="65" a="1"/>
  <c r="W15" i="65" s="1"/>
  <c r="AB26" i="65" a="1"/>
  <c r="AB26" i="65" s="1"/>
  <c r="X26" i="65" a="1"/>
  <c r="X26" i="65" s="1"/>
  <c r="J22" i="65" a="1"/>
  <c r="J22" i="65" s="1"/>
  <c r="S3" i="65" a="1"/>
  <c r="S3" i="65" s="1"/>
  <c r="AH19" i="65" a="1"/>
  <c r="AH19" i="65" s="1"/>
  <c r="N21" i="65" a="1"/>
  <c r="N21" i="65" s="1"/>
  <c r="M19" i="65" a="1"/>
  <c r="M19" i="65" s="1"/>
  <c r="T3" i="67" a="1"/>
  <c r="T3" i="67" s="1"/>
  <c r="J4" i="63" a="1"/>
  <c r="J4" i="63" s="1"/>
  <c r="Z6" i="63" a="1"/>
  <c r="Z6" i="63" s="1"/>
  <c r="M26" i="63" a="1"/>
  <c r="M26" i="63" s="1"/>
  <c r="AJ17" i="63" a="1"/>
  <c r="AJ17" i="63" s="1"/>
  <c r="R4" i="63" a="1"/>
  <c r="R4" i="63" s="1"/>
  <c r="P4" i="63" a="1"/>
  <c r="P4" i="63" s="1"/>
  <c r="AD26" i="63" a="1"/>
  <c r="AD26" i="63" s="1"/>
  <c r="K12" i="63" a="1"/>
  <c r="K12" i="63" s="1"/>
  <c r="F24" i="63" a="1"/>
  <c r="F24" i="63" s="1"/>
  <c r="W3" i="64" a="1"/>
  <c r="W3" i="64" s="1"/>
  <c r="G15" i="63" a="1"/>
  <c r="G15" i="63" s="1"/>
  <c r="AA26" i="63" a="1"/>
  <c r="AA26" i="63" s="1"/>
  <c r="F21" i="63" a="1"/>
  <c r="F21" i="63" s="1"/>
  <c r="Z3" i="64" a="1"/>
  <c r="Z3" i="64" s="1"/>
  <c r="AB22" i="63" a="1"/>
  <c r="AB22" i="63" s="1"/>
  <c r="F7" i="63" a="1"/>
  <c r="F7" i="63" s="1"/>
  <c r="N5" i="63" a="1"/>
  <c r="N5" i="63" s="1"/>
  <c r="I9" i="64" a="1"/>
  <c r="I9" i="64" s="1"/>
  <c r="V13" i="64" a="1"/>
  <c r="V13" i="64" s="1"/>
  <c r="Z16" i="64" a="1"/>
  <c r="Z16" i="64" s="1"/>
  <c r="U25" i="64" a="1"/>
  <c r="U25" i="64" s="1"/>
  <c r="AB6" i="64" a="1"/>
  <c r="AB6" i="64" s="1"/>
  <c r="AC7" i="64" a="1"/>
  <c r="AC7" i="64" s="1"/>
  <c r="Q9" i="64" a="1"/>
  <c r="Q9" i="64" s="1"/>
  <c r="F22" i="64" a="1"/>
  <c r="F22" i="64" s="1"/>
  <c r="AA7" i="64" a="1"/>
  <c r="AA7" i="64" s="1"/>
  <c r="M16" i="64" a="1"/>
  <c r="M16" i="64" s="1"/>
  <c r="AC18" i="64" a="1"/>
  <c r="AC18" i="64" s="1"/>
  <c r="Z20" i="65" a="1"/>
  <c r="Z20" i="65" s="1"/>
  <c r="B4" i="65" a="1"/>
  <c r="B4" i="65" s="1"/>
  <c r="AC26" i="65" a="1"/>
  <c r="AC26" i="65" s="1"/>
  <c r="E21" i="64" a="1"/>
  <c r="E21" i="64" s="1"/>
  <c r="D15" i="65" a="1"/>
  <c r="D15" i="65" s="1"/>
  <c r="AE16" i="65" a="1"/>
  <c r="AE16" i="65" s="1"/>
  <c r="B22" i="65" a="1"/>
  <c r="B22" i="65" s="1"/>
  <c r="B22" i="64" a="1"/>
  <c r="B22" i="64" s="1"/>
  <c r="E7" i="65" a="1"/>
  <c r="E7" i="65" s="1"/>
  <c r="S4" i="65" a="1"/>
  <c r="S4" i="65" s="1"/>
  <c r="AH16" i="65" a="1"/>
  <c r="AH16" i="65" s="1"/>
  <c r="B16" i="65" a="1"/>
  <c r="B16" i="65" s="1"/>
  <c r="B17" i="64" a="1"/>
  <c r="B17" i="64" s="1"/>
  <c r="D14" i="65" a="1"/>
  <c r="D14" i="65" s="1"/>
  <c r="C4" i="65" a="1"/>
  <c r="C4" i="65" s="1"/>
  <c r="R3" i="67" a="1"/>
  <c r="R3" i="67" s="1"/>
  <c r="W10" i="63" a="1"/>
  <c r="W10" i="63" s="1"/>
  <c r="O3" i="64" a="1"/>
  <c r="O3" i="64" s="1"/>
  <c r="AA20" i="63" a="1"/>
  <c r="AA20" i="63" s="1"/>
  <c r="O9" i="63" a="1"/>
  <c r="O9" i="63" s="1"/>
  <c r="AF3" i="64" a="1"/>
  <c r="AF3" i="64" s="1"/>
  <c r="AB9" i="63" a="1"/>
  <c r="AB9" i="63" s="1"/>
  <c r="AC18" i="63" a="1"/>
  <c r="AC18" i="63" s="1"/>
  <c r="P6" i="63" a="1"/>
  <c r="P6" i="63" s="1"/>
  <c r="Q4" i="63" a="1"/>
  <c r="Q4" i="63" s="1"/>
  <c r="H18" i="63" a="1"/>
  <c r="H18" i="63" s="1"/>
  <c r="U3" i="64" a="1"/>
  <c r="U3" i="64" s="1"/>
  <c r="AK3" i="63" a="1"/>
  <c r="AK3" i="63" s="1"/>
  <c r="N15" i="63" a="1"/>
  <c r="N15" i="63" s="1"/>
  <c r="AF5" i="63" a="1"/>
  <c r="AF5" i="63" s="1"/>
  <c r="K22" i="64" a="1"/>
  <c r="K22" i="64" s="1"/>
  <c r="L23" i="64" a="1"/>
  <c r="L23" i="64" s="1"/>
  <c r="AC23" i="64" a="1"/>
  <c r="AC23" i="64" s="1"/>
  <c r="C8" i="64" a="1"/>
  <c r="C8" i="64" s="1"/>
  <c r="W24" i="65" a="1"/>
  <c r="W24" i="65" s="1"/>
  <c r="W12" i="65" s="1" a="1"/>
  <c r="W12" i="65" s="1"/>
  <c r="AG27" i="64" a="1"/>
  <c r="AG27" i="64" s="1"/>
  <c r="O14" i="64" a="1"/>
  <c r="O14" i="64" s="1"/>
  <c r="Y9" i="64" a="1"/>
  <c r="Y9" i="64" s="1"/>
  <c r="S20" i="64" a="1"/>
  <c r="S20" i="64" s="1"/>
  <c r="N9" i="64" a="1"/>
  <c r="N9" i="64" s="1"/>
  <c r="AH15" i="65" a="1"/>
  <c r="AH15" i="65" s="1"/>
  <c r="R17" i="65" a="1"/>
  <c r="R17" i="65" s="1"/>
  <c r="J5" i="65" a="1"/>
  <c r="J5" i="65" s="1"/>
  <c r="F4" i="65" a="1"/>
  <c r="F4" i="65" s="1"/>
  <c r="E25" i="65" a="1"/>
  <c r="E25" i="65" s="1"/>
  <c r="G19" i="65" a="1"/>
  <c r="G19" i="65" s="1"/>
  <c r="Z12" i="65" a="1"/>
  <c r="Z12" i="65" s="1"/>
  <c r="Q12" i="65" a="1"/>
  <c r="Q12" i="65" s="1"/>
  <c r="O6" i="65" a="1"/>
  <c r="O6" i="65" s="1"/>
  <c r="K18" i="65" a="1"/>
  <c r="K18" i="65" s="1"/>
  <c r="B9" i="64" a="1"/>
  <c r="B9" i="64" s="1"/>
  <c r="AC21" i="64" a="1"/>
  <c r="AC21" i="64" s="1"/>
  <c r="N9" i="65" a="1"/>
  <c r="N9" i="65" s="1"/>
  <c r="E19" i="64" a="1"/>
  <c r="E19" i="64" s="1"/>
  <c r="M4" i="65" a="1"/>
  <c r="M4" i="65" s="1"/>
  <c r="Q3" i="67" a="1"/>
  <c r="Q3" i="67" s="1"/>
  <c r="U20" i="64" a="1"/>
  <c r="U20" i="64" s="1"/>
  <c r="I7" i="65" a="1"/>
  <c r="I7" i="65" s="1"/>
  <c r="T17" i="63" a="1"/>
  <c r="T17" i="63" s="1"/>
  <c r="V20" i="63" a="1"/>
  <c r="V20" i="63" s="1"/>
  <c r="AF27" i="63" a="1"/>
  <c r="AF27" i="63" s="1"/>
  <c r="E20" i="63" a="1"/>
  <c r="E20" i="63" s="1"/>
  <c r="AE25" i="63" a="1"/>
  <c r="AE25" i="63" s="1"/>
  <c r="R20" i="64" a="1"/>
  <c r="R20" i="64" s="1"/>
  <c r="S12" i="64" a="1"/>
  <c r="S12" i="64" s="1"/>
  <c r="C4" i="64" a="1"/>
  <c r="C4" i="64" s="1"/>
  <c r="P19" i="64" a="1"/>
  <c r="P19" i="64" s="1"/>
  <c r="K18" i="64" a="1"/>
  <c r="K18" i="64" s="1"/>
  <c r="AF10" i="64" a="1"/>
  <c r="AF10" i="64" s="1"/>
  <c r="AE17" i="64" a="1"/>
  <c r="AE17" i="64" s="1"/>
  <c r="F20" i="64" a="1"/>
  <c r="F20" i="64" s="1"/>
  <c r="AC13" i="64" a="1"/>
  <c r="AC13" i="64" s="1"/>
  <c r="E10" i="64" a="1"/>
  <c r="E10" i="64" s="1"/>
  <c r="AA25" i="64" a="1"/>
  <c r="AA25" i="64" s="1"/>
  <c r="Q22" i="65" a="1"/>
  <c r="Q22" i="65" s="1"/>
  <c r="J24" i="64" a="1"/>
  <c r="J24" i="64" s="1"/>
  <c r="M26" i="65" a="1"/>
  <c r="M26" i="65" s="1"/>
  <c r="B26" i="64" a="1"/>
  <c r="B26" i="64" s="1"/>
  <c r="R15" i="65" a="1"/>
  <c r="R15" i="65" s="1"/>
  <c r="F6" i="65" a="1"/>
  <c r="F6" i="65" s="1"/>
  <c r="C7" i="65" a="1"/>
  <c r="C7" i="65" s="1"/>
  <c r="AE25" i="65" a="1"/>
  <c r="AE25" i="65" s="1"/>
  <c r="AH21" i="65" a="1"/>
  <c r="AH21" i="65" s="1"/>
  <c r="K8" i="65" a="1"/>
  <c r="K8" i="65" s="1"/>
  <c r="I16" i="65" a="1"/>
  <c r="I16" i="65" s="1"/>
  <c r="T10" i="65" a="1"/>
  <c r="T10" i="65" s="1"/>
  <c r="U15" i="65" a="1"/>
  <c r="U15" i="65" s="1"/>
  <c r="Q21" i="65" a="1"/>
  <c r="Q21" i="65" s="1"/>
  <c r="X7" i="65" a="1"/>
  <c r="X7" i="65" s="1"/>
  <c r="L3" i="67" a="1"/>
  <c r="L3" i="67" s="1"/>
  <c r="AJ8" i="63" a="1"/>
  <c r="AJ8" i="63" s="1"/>
  <c r="X13" i="63" a="1"/>
  <c r="X13" i="63" s="1"/>
  <c r="AE23" i="63" a="1"/>
  <c r="AE23" i="63" s="1"/>
  <c r="Z26" i="63" a="1"/>
  <c r="Z26" i="63" s="1"/>
  <c r="D11" i="63" a="1"/>
  <c r="D11" i="63" s="1"/>
  <c r="AF17" i="63" a="1"/>
  <c r="AF17" i="63" s="1"/>
  <c r="O6" i="63" a="1"/>
  <c r="O6" i="63" s="1"/>
  <c r="C14" i="63" a="1"/>
  <c r="C14" i="63" s="1"/>
  <c r="W3" i="63" a="1"/>
  <c r="W3" i="63" s="1"/>
  <c r="R22" i="63" a="1"/>
  <c r="R22" i="63" s="1"/>
  <c r="P10" i="63" a="1"/>
  <c r="P10" i="63" s="1"/>
  <c r="S18" i="63" a="1"/>
  <c r="S18" i="63" s="1"/>
  <c r="U3" i="63" a="1"/>
  <c r="U3" i="63" s="1"/>
  <c r="Y25" i="63" a="1"/>
  <c r="Y25" i="63" s="1"/>
  <c r="N6" i="64" a="1"/>
  <c r="N6" i="64" s="1"/>
  <c r="H6" i="64" a="1"/>
  <c r="H6" i="64" s="1"/>
  <c r="T17" i="64" a="1"/>
  <c r="T17" i="64" s="1"/>
  <c r="Z22" i="64" a="1"/>
  <c r="Z22" i="64" s="1"/>
  <c r="G12" i="65" a="1"/>
  <c r="G12" i="65" s="1"/>
  <c r="L14" i="64" a="1"/>
  <c r="L14" i="64" s="1"/>
  <c r="N19" i="64" a="1"/>
  <c r="N19" i="64" s="1"/>
  <c r="E17" i="64" a="1"/>
  <c r="E17" i="64" s="1"/>
  <c r="J6" i="64" a="1"/>
  <c r="J6" i="64" s="1"/>
  <c r="J9" i="64" a="1"/>
  <c r="J9" i="64" s="1"/>
  <c r="AH21" i="64" a="1"/>
  <c r="AH21" i="64" s="1"/>
  <c r="R7" i="65" a="1"/>
  <c r="R7" i="65" s="1"/>
  <c r="J8" i="65" a="1"/>
  <c r="J8" i="65" s="1"/>
  <c r="AJ17" i="65" a="1"/>
  <c r="AJ17" i="65" s="1"/>
  <c r="AJ6" i="65" a="1"/>
  <c r="AJ6" i="65" s="1"/>
  <c r="R6" i="65" a="1"/>
  <c r="R6" i="65" s="1"/>
  <c r="AA17" i="65" a="1"/>
  <c r="AA17" i="65" s="1"/>
  <c r="AD3" i="65" a="1"/>
  <c r="AD3" i="65" s="1"/>
  <c r="B7" i="63" a="1"/>
  <c r="B7" i="63" s="1"/>
  <c r="C8" i="65" a="1"/>
  <c r="C8" i="65" s="1"/>
  <c r="M23" i="64" a="1"/>
  <c r="M23" i="64" s="1"/>
  <c r="E26" i="65" a="1"/>
  <c r="E26" i="65" s="1"/>
  <c r="U22" i="64" a="1"/>
  <c r="U22" i="64" s="1"/>
  <c r="AG27" i="65" a="1"/>
  <c r="AG27" i="65" s="1"/>
  <c r="Y17" i="64" a="1"/>
  <c r="Y17" i="64" s="1"/>
  <c r="U14" i="65" a="1"/>
  <c r="U14" i="65" s="1"/>
  <c r="B3" i="67" a="1"/>
  <c r="B3" i="67" s="1"/>
  <c r="S15" i="65" a="1"/>
  <c r="S15" i="65" s="1"/>
  <c r="Q11" i="65" a="1"/>
  <c r="Q11" i="65" s="1"/>
  <c r="L5" i="65" a="1"/>
  <c r="L5" i="65" s="1"/>
  <c r="AC19" i="65" a="1"/>
  <c r="AC19" i="65" s="1"/>
  <c r="B25" i="64" a="1"/>
  <c r="B25" i="64" s="1"/>
  <c r="AI10" i="63" a="1"/>
  <c r="AI10" i="63" s="1"/>
  <c r="T3" i="64" a="1"/>
  <c r="T3" i="64" s="1"/>
  <c r="P13" i="63" a="1"/>
  <c r="P13" i="63" s="1"/>
  <c r="C25" i="63" a="1"/>
  <c r="C25" i="63" s="1"/>
  <c r="Z25" i="63" a="1"/>
  <c r="Z25" i="63" s="1"/>
  <c r="AA27" i="64" a="1"/>
  <c r="AA27" i="64" s="1"/>
  <c r="AB13" i="64" a="1"/>
  <c r="AB13" i="64" s="1"/>
  <c r="AE7" i="64" a="1"/>
  <c r="AE7" i="64" s="1"/>
  <c r="C14" i="64" a="1"/>
  <c r="C14" i="64" s="1"/>
  <c r="W21" i="64" a="1"/>
  <c r="W21" i="64" s="1"/>
  <c r="E7" i="64" a="1"/>
  <c r="E7" i="64" s="1"/>
  <c r="G10" i="64" a="1"/>
  <c r="G10" i="64" s="1"/>
  <c r="AA18" i="64" a="1"/>
  <c r="AA18" i="64" s="1"/>
  <c r="AD19" i="64" a="1"/>
  <c r="AD19" i="64" s="1"/>
  <c r="I13" i="64" a="1"/>
  <c r="I13" i="64" s="1"/>
  <c r="L26" i="64" a="1"/>
  <c r="L26" i="64" s="1"/>
  <c r="K25" i="65" a="1"/>
  <c r="K25" i="65" s="1"/>
  <c r="B27" i="63" a="1"/>
  <c r="B27" i="63" s="1"/>
  <c r="AB3" i="65" a="1"/>
  <c r="AB3" i="65" s="1"/>
  <c r="H19" i="65" a="1"/>
  <c r="H19" i="65" s="1"/>
  <c r="AA11" i="65" a="1"/>
  <c r="AA11" i="65" s="1"/>
  <c r="AB10" i="65" a="1"/>
  <c r="AB10" i="65" s="1"/>
  <c r="F15" i="65" a="1"/>
  <c r="F15" i="65" s="1"/>
  <c r="T6" i="65" a="1"/>
  <c r="T6" i="65" s="1"/>
  <c r="R16" i="65" a="1"/>
  <c r="R16" i="65" s="1"/>
  <c r="P15" i="65" a="1"/>
  <c r="P15" i="65" s="1"/>
  <c r="AK26" i="65" a="1"/>
  <c r="AK26" i="65" s="1"/>
  <c r="AJ18" i="65" a="1"/>
  <c r="AJ18" i="65" s="1"/>
  <c r="AA21" i="65" a="1"/>
  <c r="AA21" i="65" s="1"/>
  <c r="M25" i="65" a="1"/>
  <c r="M25" i="65" s="1"/>
  <c r="Y3" i="67" a="1"/>
  <c r="Y3" i="67" s="1"/>
  <c r="D27" i="63" a="1"/>
  <c r="D27" i="63" s="1"/>
  <c r="S3" i="64" a="1"/>
  <c r="S3" i="64" s="1"/>
  <c r="E24" i="63" a="1"/>
  <c r="E24" i="63" s="1"/>
  <c r="Q27" i="63" a="1"/>
  <c r="Q27" i="63" s="1"/>
  <c r="M10" i="63" a="1"/>
  <c r="M10" i="63" s="1"/>
  <c r="AH24" i="63" a="1"/>
  <c r="AH24" i="63" s="1"/>
  <c r="T21" i="63" a="1"/>
  <c r="T21" i="63" s="1"/>
  <c r="M21" i="63" a="1"/>
  <c r="M21" i="63" s="1"/>
  <c r="I24" i="63" a="1"/>
  <c r="I24" i="63" s="1"/>
  <c r="AC11" i="63" a="1"/>
  <c r="AC11" i="63" s="1"/>
  <c r="J26" i="63" a="1"/>
  <c r="J26" i="63" s="1"/>
  <c r="AD11" i="63" a="1"/>
  <c r="AD11" i="63" s="1"/>
  <c r="X4" i="63" a="1"/>
  <c r="X4" i="63" s="1"/>
  <c r="AB25" i="63" a="1"/>
  <c r="AB25" i="63" s="1"/>
  <c r="H8" i="64" a="1"/>
  <c r="H8" i="64" s="1"/>
  <c r="K10" i="64" a="1"/>
  <c r="K10" i="64" s="1"/>
  <c r="Y7" i="64" a="1"/>
  <c r="Y7" i="64" s="1"/>
  <c r="X19" i="64" a="1"/>
  <c r="X19" i="64" s="1"/>
  <c r="AB20" i="64" a="1"/>
  <c r="AB20" i="64" s="1"/>
  <c r="S6" i="64" a="1"/>
  <c r="S6" i="64" s="1"/>
  <c r="AC20" i="64" a="1"/>
  <c r="AC20" i="64" s="1"/>
  <c r="U17" i="64" a="1"/>
  <c r="U17" i="64" s="1"/>
  <c r="W6" i="64" a="1"/>
  <c r="W6" i="64" s="1"/>
  <c r="M13" i="64" a="1"/>
  <c r="M13" i="64" s="1"/>
  <c r="AK22" i="64" a="1"/>
  <c r="AK22" i="64" s="1"/>
  <c r="X6" i="65" a="1"/>
  <c r="X6" i="65" s="1"/>
  <c r="AK21" i="65" a="1"/>
  <c r="AK21" i="65" s="1"/>
  <c r="AD5" i="65" a="1"/>
  <c r="AD5" i="65" s="1"/>
  <c r="V17" i="64" a="1"/>
  <c r="V17" i="64" s="1"/>
  <c r="V9" i="65" a="1"/>
  <c r="V9" i="65" s="1"/>
  <c r="Y19" i="64" a="1"/>
  <c r="Y19" i="64" s="1"/>
  <c r="S10" i="65" a="1"/>
  <c r="S10" i="65" s="1"/>
  <c r="Z23" i="64" a="1"/>
  <c r="Z23" i="64" s="1"/>
  <c r="F13" i="65" a="1"/>
  <c r="F13" i="65" s="1"/>
  <c r="M26" i="64" a="1"/>
  <c r="M26" i="64" s="1"/>
  <c r="AA4" i="65" a="1"/>
  <c r="AA4" i="65" s="1"/>
  <c r="B7" i="65" a="1"/>
  <c r="B7" i="65" s="1"/>
  <c r="AC7" i="65" a="1"/>
  <c r="AC7" i="65" s="1"/>
  <c r="K15" i="65" a="1"/>
  <c r="K15" i="65" s="1"/>
  <c r="N8" i="65" a="1"/>
  <c r="N8" i="65" s="1"/>
  <c r="B6" i="65" a="1"/>
  <c r="B6" i="65" s="1"/>
  <c r="B21" i="65" a="1"/>
  <c r="B21" i="65" s="1"/>
  <c r="W12" i="63" a="1"/>
  <c r="W12" i="63" s="1"/>
  <c r="AF26" i="63" a="1"/>
  <c r="AF26" i="63" s="1"/>
  <c r="J21" i="63" a="1"/>
  <c r="J21" i="63" s="1"/>
  <c r="U9" i="63" a="1"/>
  <c r="U9" i="63" s="1"/>
  <c r="M15" i="64" a="1"/>
  <c r="M15" i="64" s="1"/>
  <c r="Q20" i="64" a="1"/>
  <c r="Q20" i="64" s="1"/>
  <c r="G19" i="64" a="1"/>
  <c r="G19" i="64" s="1"/>
  <c r="L9" i="64" a="1"/>
  <c r="L9" i="64" s="1"/>
  <c r="H24" i="65" a="1"/>
  <c r="H24" i="65" s="1"/>
  <c r="H12" i="65" s="1" a="1"/>
  <c r="H12" i="65" s="1"/>
  <c r="U26" i="64" a="1"/>
  <c r="U26" i="64" s="1"/>
  <c r="I8" i="64" a="1"/>
  <c r="I8" i="64" s="1"/>
  <c r="P4" i="64" a="1"/>
  <c r="P4" i="64" s="1"/>
  <c r="K15" i="64" a="1"/>
  <c r="K15" i="64" s="1"/>
  <c r="D24" i="64" a="1"/>
  <c r="D24" i="64" s="1"/>
  <c r="I14" i="64" a="1"/>
  <c r="I14" i="64" s="1"/>
  <c r="AB23" i="65" a="1"/>
  <c r="AB23" i="65" s="1"/>
  <c r="W19" i="65" a="1"/>
  <c r="W19" i="65" s="1"/>
  <c r="V8" i="65" a="1"/>
  <c r="V8" i="65" s="1"/>
  <c r="U11" i="65" a="1"/>
  <c r="U11" i="65" s="1"/>
  <c r="I22" i="65" a="1"/>
  <c r="I22" i="65" s="1"/>
  <c r="E14" i="65" a="1"/>
  <c r="E14" i="65" s="1"/>
  <c r="X14" i="65" a="1"/>
  <c r="X14" i="65" s="1"/>
  <c r="AE27" i="65" a="1"/>
  <c r="AE27" i="65" s="1"/>
  <c r="D7" i="65" a="1"/>
  <c r="D7" i="65" s="1"/>
  <c r="Q13" i="65" a="1"/>
  <c r="Q13" i="65" s="1"/>
  <c r="F25" i="65" a="1"/>
  <c r="F25" i="65" s="1"/>
  <c r="N20" i="65" a="1"/>
  <c r="N20" i="65" s="1"/>
  <c r="O10" i="65" a="1"/>
  <c r="O10" i="65" s="1"/>
  <c r="M22" i="65" a="1"/>
  <c r="M22" i="65" s="1"/>
  <c r="AF17" i="65" a="1"/>
  <c r="AF17" i="65" s="1"/>
  <c r="X12" i="65" a="1"/>
  <c r="X12" i="65" s="1"/>
  <c r="T22" i="67" a="1"/>
  <c r="T22" i="67" s="1"/>
  <c r="AE20" i="63" a="1"/>
  <c r="AE20" i="63" s="1"/>
  <c r="AH3" i="64" a="1"/>
  <c r="AH3" i="64" s="1"/>
  <c r="AI24" i="63" a="1"/>
  <c r="AI24" i="63" s="1"/>
  <c r="W6" i="63" a="1"/>
  <c r="W6" i="63" s="1"/>
  <c r="H26" i="63" a="1"/>
  <c r="H26" i="63" s="1"/>
  <c r="F25" i="63" a="1"/>
  <c r="F25" i="63" s="1"/>
  <c r="Q13" i="63" a="1"/>
  <c r="Q13" i="63" s="1"/>
  <c r="F3" i="64" a="1"/>
  <c r="F3" i="64" s="1"/>
  <c r="AH6" i="63" a="1"/>
  <c r="AH6" i="63" s="1"/>
  <c r="D15" i="63" a="1"/>
  <c r="D15" i="63" s="1"/>
  <c r="M4" i="63" a="1"/>
  <c r="M4" i="63" s="1"/>
  <c r="I9" i="63" a="1"/>
  <c r="I9" i="63" s="1"/>
  <c r="V12" i="63" a="1"/>
  <c r="V12" i="63" s="1"/>
  <c r="V10" i="64" a="1"/>
  <c r="V10" i="64" s="1"/>
  <c r="AE23" i="64" a="1"/>
  <c r="AE23" i="64" s="1"/>
  <c r="W12" i="64" a="1"/>
  <c r="W12" i="64" s="1"/>
  <c r="W10" i="64" a="1"/>
  <c r="W10" i="64" s="1"/>
  <c r="U23" i="64" a="1"/>
  <c r="U23" i="64" s="1"/>
  <c r="C24" i="64" a="1"/>
  <c r="C24" i="64" s="1"/>
  <c r="AE4" i="64" a="1"/>
  <c r="AE4" i="64" s="1"/>
  <c r="G7" i="64" a="1"/>
  <c r="G7" i="64" s="1"/>
  <c r="F18" i="64" a="1"/>
  <c r="F18" i="64" s="1"/>
  <c r="X14" i="64" a="1"/>
  <c r="X14" i="64" s="1"/>
  <c r="S14" i="64" a="1"/>
  <c r="S14" i="64" s="1"/>
  <c r="AD21" i="64" a="1"/>
  <c r="AD21" i="64" s="1"/>
  <c r="M7" i="65" a="1"/>
  <c r="M7" i="65" s="1"/>
  <c r="O25" i="64" a="1"/>
  <c r="O25" i="64" s="1"/>
  <c r="AB20" i="65" a="1"/>
  <c r="AB20" i="65" s="1"/>
  <c r="AK26" i="64" a="1"/>
  <c r="AK26" i="64" s="1"/>
  <c r="L15" i="65" a="1"/>
  <c r="L15" i="65" s="1"/>
  <c r="V25" i="65" a="1"/>
  <c r="V25" i="65" s="1"/>
  <c r="O20" i="65" a="1"/>
  <c r="O20" i="65" s="1"/>
  <c r="K23" i="65" a="1"/>
  <c r="K23" i="65" s="1"/>
  <c r="T27" i="65" a="1"/>
  <c r="T27" i="65" s="1"/>
  <c r="O27" i="65" a="1"/>
  <c r="O27" i="65" s="1"/>
  <c r="I25" i="65" a="1"/>
  <c r="I25" i="65" s="1"/>
  <c r="Y12" i="65" a="1"/>
  <c r="Y12" i="65" s="1"/>
  <c r="K21" i="65" a="1"/>
  <c r="K21" i="65" s="1"/>
  <c r="AF15" i="65" a="1"/>
  <c r="AF15" i="65" s="1"/>
  <c r="K6" i="65" a="1"/>
  <c r="K6" i="65" s="1"/>
  <c r="AI4" i="65" a="1"/>
  <c r="AI4" i="65" s="1"/>
  <c r="M20" i="65" a="1"/>
  <c r="M20" i="65" s="1"/>
  <c r="AC21" i="65" a="1"/>
  <c r="AC21" i="65" s="1"/>
  <c r="AE13" i="65" a="1"/>
  <c r="AE13" i="65" s="1"/>
  <c r="N17" i="64" a="1"/>
  <c r="N17" i="64" s="1"/>
  <c r="V18" i="63" a="1"/>
  <c r="V18" i="63" s="1"/>
  <c r="P21" i="63" a="1"/>
  <c r="P21" i="63" s="1"/>
  <c r="U23" i="63" a="1"/>
  <c r="U23" i="63" s="1"/>
  <c r="X3" i="63" a="1"/>
  <c r="X3" i="63" s="1"/>
  <c r="AA10" i="64" a="1"/>
  <c r="AA10" i="64" s="1"/>
  <c r="T13" i="64" a="1"/>
  <c r="T13" i="64" s="1"/>
  <c r="C25" i="64" a="1"/>
  <c r="C25" i="64" s="1"/>
  <c r="AA13" i="64" a="1"/>
  <c r="AA13" i="64" s="1"/>
  <c r="K4" i="64" a="1"/>
  <c r="K4" i="64" s="1"/>
  <c r="J19" i="64" a="1"/>
  <c r="J19" i="64" s="1"/>
  <c r="L21" i="64" a="1"/>
  <c r="L21" i="64" s="1"/>
  <c r="U4" i="64" a="1"/>
  <c r="U4" i="64" s="1"/>
  <c r="Z15" i="64" a="1"/>
  <c r="Z15" i="64" s="1"/>
  <c r="AA21" i="64" a="1"/>
  <c r="AA21" i="64" s="1"/>
  <c r="L4" i="64" a="1"/>
  <c r="L4" i="64" s="1"/>
  <c r="AE7" i="65" a="1"/>
  <c r="AE7" i="65" s="1"/>
  <c r="AK18" i="65" a="1"/>
  <c r="AK18" i="65" s="1"/>
  <c r="V20" i="65" a="1"/>
  <c r="V20" i="65" s="1"/>
  <c r="D3" i="65" a="1"/>
  <c r="D3" i="65" s="1"/>
  <c r="S14" i="65" a="1"/>
  <c r="S14" i="65" s="1"/>
  <c r="AB21" i="65" a="1"/>
  <c r="AB21" i="65" s="1"/>
  <c r="AB19" i="65" a="1"/>
  <c r="AB19" i="65" s="1"/>
  <c r="AA16" i="65" a="1"/>
  <c r="AA16" i="65" s="1"/>
  <c r="C10" i="65" a="1"/>
  <c r="C10" i="65" s="1"/>
  <c r="C27" i="65" a="1"/>
  <c r="C27" i="65" s="1"/>
  <c r="AI18" i="65" a="1"/>
  <c r="AI18" i="65" s="1"/>
  <c r="AD10" i="65" a="1"/>
  <c r="AD10" i="65" s="1"/>
  <c r="B23" i="64" a="1"/>
  <c r="B23" i="64" s="1"/>
  <c r="B11" i="65" a="1"/>
  <c r="B11" i="65" s="1"/>
  <c r="B19" i="65" a="1"/>
  <c r="B19" i="65" s="1"/>
  <c r="I8" i="65" a="1"/>
  <c r="I8" i="65" s="1"/>
  <c r="AB3" i="67" a="1"/>
  <c r="AB3" i="67" s="1"/>
  <c r="J13" i="63" a="1"/>
  <c r="J13" i="63" s="1"/>
  <c r="P3" i="64" a="1"/>
  <c r="P3" i="64" s="1"/>
  <c r="M18" i="63" a="1"/>
  <c r="M18" i="63" s="1"/>
  <c r="AJ9" i="63" a="1"/>
  <c r="AJ9" i="63" s="1"/>
  <c r="K11" i="63" a="1"/>
  <c r="K11" i="63" s="1"/>
  <c r="P24" i="63" a="1"/>
  <c r="P24" i="63" s="1"/>
  <c r="AD4" i="63" a="1"/>
  <c r="AD4" i="63" s="1"/>
  <c r="K20" i="63" a="1"/>
  <c r="K20" i="63" s="1"/>
  <c r="F9" i="63" a="1"/>
  <c r="F9" i="63" s="1"/>
  <c r="Z23" i="63" a="1"/>
  <c r="Z23" i="63" s="1"/>
  <c r="G12" i="63" a="1"/>
  <c r="G12" i="63" s="1"/>
  <c r="AA18" i="63" a="1"/>
  <c r="AA18" i="63" s="1"/>
  <c r="U5" i="63" a="1"/>
  <c r="U5" i="63" s="1"/>
  <c r="N15" i="64" a="1"/>
  <c r="N15" i="64" s="1"/>
  <c r="C27" i="64" a="1"/>
  <c r="C27" i="64" s="1"/>
  <c r="AE15" i="64" a="1"/>
  <c r="AE15" i="64" s="1"/>
  <c r="Z14" i="64" a="1"/>
  <c r="Z14" i="64" s="1"/>
  <c r="X23" i="64" a="1"/>
  <c r="X23" i="64" s="1"/>
  <c r="AD24" i="64" a="1"/>
  <c r="AD24" i="64" s="1"/>
  <c r="L18" i="64" a="1"/>
  <c r="L18" i="64" s="1"/>
  <c r="P18" i="64" a="1"/>
  <c r="P18" i="64" s="1"/>
  <c r="Q24" i="64" a="1"/>
  <c r="Q24" i="64" s="1"/>
  <c r="V9" i="64" a="1"/>
  <c r="V9" i="64" s="1"/>
  <c r="P14" i="64" a="1"/>
  <c r="P14" i="64" s="1"/>
  <c r="C18" i="64" a="1"/>
  <c r="C18" i="64" s="1"/>
  <c r="AF8" i="65" a="1"/>
  <c r="AF8" i="65" s="1"/>
  <c r="V18" i="64" a="1"/>
  <c r="V18" i="64" s="1"/>
  <c r="C21" i="65" a="1"/>
  <c r="C21" i="65" s="1"/>
  <c r="AF3" i="65" a="1"/>
  <c r="AF3" i="65" s="1"/>
  <c r="F7" i="65" a="1"/>
  <c r="F7" i="65" s="1"/>
  <c r="U23" i="65" a="1"/>
  <c r="U23" i="65" s="1"/>
  <c r="AG17" i="65" a="1"/>
  <c r="AG17" i="65" s="1"/>
  <c r="G15" i="65" a="1"/>
  <c r="G15" i="65" s="1"/>
  <c r="AA26" i="65" a="1"/>
  <c r="AA26" i="65" s="1"/>
  <c r="B21" i="63" a="1"/>
  <c r="B21" i="63" s="1"/>
  <c r="I9" i="65" a="1"/>
  <c r="I9" i="65" s="1"/>
  <c r="AH7" i="65" a="1"/>
  <c r="AH7" i="65" s="1"/>
  <c r="AA27" i="65" a="1"/>
  <c r="AA27" i="65" s="1"/>
  <c r="G3" i="65" a="1"/>
  <c r="G3" i="65" s="1"/>
  <c r="Q25" i="65" a="1"/>
  <c r="Q25" i="65" s="1"/>
  <c r="F20" i="65" a="1"/>
  <c r="F20" i="65" s="1"/>
  <c r="W3" i="67" a="1"/>
  <c r="W3" i="67" s="1"/>
  <c r="U27" i="65" a="1"/>
  <c r="U27" i="65" s="1"/>
  <c r="AG20" i="65" a="1"/>
  <c r="AG20" i="65" s="1"/>
  <c r="AF10" i="63" a="1"/>
  <c r="AF10" i="63" s="1"/>
  <c r="C12" i="63" a="1"/>
  <c r="C12" i="63" s="1"/>
  <c r="X12" i="63" a="1"/>
  <c r="X12" i="63" s="1"/>
  <c r="V5" i="63" a="1"/>
  <c r="V5" i="63" s="1"/>
  <c r="L8" i="64" a="1"/>
  <c r="L8" i="64" s="1"/>
  <c r="G8" i="64" a="1"/>
  <c r="G8" i="64" s="1"/>
  <c r="F26" i="64" a="1"/>
  <c r="F26" i="64" s="1"/>
  <c r="AK23" i="64" a="1"/>
  <c r="AK23" i="64" s="1"/>
  <c r="I12" i="64" a="1"/>
  <c r="I12" i="64" s="1"/>
  <c r="E14" i="64" a="1"/>
  <c r="E14" i="64" s="1"/>
  <c r="I21" i="64" a="1"/>
  <c r="I21" i="64" s="1"/>
  <c r="D15" i="64" a="1"/>
  <c r="D15" i="64" s="1"/>
  <c r="AI12" i="64" a="1"/>
  <c r="AI12" i="64" s="1"/>
  <c r="W24" i="64" a="1"/>
  <c r="W24" i="64" s="1"/>
  <c r="J10" i="64" a="1"/>
  <c r="J10" i="64" s="1"/>
  <c r="AG19" i="65" a="1"/>
  <c r="AG19" i="65" s="1"/>
  <c r="G26" i="65" a="1"/>
  <c r="G26" i="65" s="1"/>
  <c r="AD20" i="65" a="1"/>
  <c r="AD20" i="65" s="1"/>
  <c r="B20" i="65" a="1"/>
  <c r="B20" i="65" s="1"/>
  <c r="AH27" i="65" a="1"/>
  <c r="AH27" i="65" s="1"/>
  <c r="AE23" i="65" a="1"/>
  <c r="AE23" i="65" s="1"/>
  <c r="AA7" i="65" a="1"/>
  <c r="AA7" i="65" s="1"/>
  <c r="AF14" i="65" a="1"/>
  <c r="AF14" i="65" s="1"/>
  <c r="S5" i="65" a="1"/>
  <c r="S5" i="65" s="1"/>
  <c r="AJ21" i="65" a="1"/>
  <c r="AJ21" i="65" s="1"/>
  <c r="T7" i="65" a="1"/>
  <c r="T7" i="65" s="1"/>
  <c r="B24" i="63" a="1"/>
  <c r="B24" i="63" s="1"/>
  <c r="B7" i="64" a="1"/>
  <c r="B7" i="64" s="1"/>
  <c r="P7" i="65" a="1"/>
  <c r="P7" i="65" s="1"/>
  <c r="T22" i="65" a="1"/>
  <c r="T22" i="65" s="1"/>
  <c r="R27" i="65" a="1"/>
  <c r="R27" i="65" s="1"/>
  <c r="AI17" i="63" a="1"/>
  <c r="AI17" i="63" s="1"/>
  <c r="Q3" i="63" a="1"/>
  <c r="Q3" i="63" s="1"/>
  <c r="H7" i="63" a="1"/>
  <c r="H7" i="63" s="1"/>
  <c r="AA7" i="63" a="1"/>
  <c r="AA7" i="63" s="1"/>
  <c r="L18" i="63" a="1"/>
  <c r="L18" i="63" s="1"/>
  <c r="C15" i="63" a="1"/>
  <c r="C15" i="63" s="1"/>
  <c r="I18" i="63" a="1"/>
  <c r="I18" i="63" s="1"/>
  <c r="AC7" i="63" a="1"/>
  <c r="AC7" i="63" s="1"/>
  <c r="E10" i="63" a="1"/>
  <c r="E10" i="63" s="1"/>
  <c r="AD23" i="63" a="1"/>
  <c r="AD23" i="63" s="1"/>
  <c r="U19" i="63" a="1"/>
  <c r="U19" i="63" s="1"/>
  <c r="F20" i="63" a="1"/>
  <c r="F20" i="63" s="1"/>
  <c r="K25" i="63" a="1"/>
  <c r="K25" i="63" s="1"/>
  <c r="V14" i="64" a="1"/>
  <c r="V14" i="64" s="1"/>
  <c r="G24" i="64" a="1"/>
  <c r="G24" i="64" s="1"/>
  <c r="AC17" i="64" a="1"/>
  <c r="AC17" i="64" s="1"/>
  <c r="R10" i="64" a="1"/>
  <c r="R10" i="64" s="1"/>
  <c r="AF18" i="64" a="1"/>
  <c r="AF18" i="64" s="1"/>
  <c r="I23" i="64" a="1"/>
  <c r="I23" i="64" s="1"/>
  <c r="Y22" i="64" a="1"/>
  <c r="Y22" i="64" s="1"/>
  <c r="E15" i="64" a="1"/>
  <c r="E15" i="64" s="1"/>
  <c r="AI23" i="64" a="1"/>
  <c r="AI23" i="64" s="1"/>
  <c r="S26" i="64" a="1"/>
  <c r="S26" i="64" s="1"/>
  <c r="AC16" i="64" a="1"/>
  <c r="AC16" i="64" s="1"/>
  <c r="X27" i="64" a="1"/>
  <c r="X27" i="64" s="1"/>
  <c r="F16" i="65" a="1"/>
  <c r="F16" i="65" s="1"/>
  <c r="C13" i="65" a="1"/>
  <c r="C13" i="65" s="1"/>
  <c r="AK14" i="65" a="1"/>
  <c r="AK14" i="65" s="1"/>
  <c r="P9" i="65" a="1"/>
  <c r="P9" i="65" s="1"/>
  <c r="O19" i="65" a="1"/>
  <c r="O19" i="65" s="1"/>
  <c r="R8" i="65" a="1"/>
  <c r="R8" i="65" s="1"/>
  <c r="L9" i="65" a="1"/>
  <c r="L9" i="65" s="1"/>
  <c r="H22" i="65" a="1"/>
  <c r="H22" i="65" s="1"/>
  <c r="AA23" i="65" a="1"/>
  <c r="AA23" i="65" s="1"/>
  <c r="J4" i="65" a="1"/>
  <c r="J4" i="65" s="1"/>
  <c r="X27" i="65" a="1"/>
  <c r="X27" i="65" s="1"/>
  <c r="AC13" i="65" a="1"/>
  <c r="AC13" i="65" s="1"/>
  <c r="B20" i="63" a="1"/>
  <c r="B20" i="63" s="1"/>
  <c r="AA15" i="65" a="1"/>
  <c r="AA15" i="65" s="1"/>
  <c r="F26" i="65" a="1"/>
  <c r="F26" i="65" s="1"/>
  <c r="AG7" i="65" a="1"/>
  <c r="AG7" i="65" s="1"/>
  <c r="C22" i="65" a="1"/>
  <c r="C22" i="65" s="1"/>
  <c r="L16" i="65" a="1"/>
  <c r="L16" i="65" s="1"/>
  <c r="AH12" i="63" a="1"/>
  <c r="AH12" i="63" s="1"/>
  <c r="R15" i="63" a="1"/>
  <c r="R15" i="63" s="1"/>
  <c r="S23" i="63" a="1"/>
  <c r="S23" i="63" s="1"/>
  <c r="P5" i="63" a="1"/>
  <c r="P5" i="63" s="1"/>
  <c r="M9" i="64" a="1"/>
  <c r="M9" i="64" s="1"/>
  <c r="I6" i="64" a="1"/>
  <c r="I6" i="64" s="1"/>
  <c r="Y16" i="64" a="1"/>
  <c r="Y16" i="64" s="1"/>
  <c r="AH26" i="64" a="1"/>
  <c r="AH26" i="64" s="1"/>
  <c r="G9" i="64" a="1"/>
  <c r="G9" i="64" s="1"/>
  <c r="Y4" i="64" a="1"/>
  <c r="Y4" i="64" s="1"/>
  <c r="D23" i="64" a="1"/>
  <c r="D23" i="64" s="1"/>
  <c r="T6" i="64" a="1"/>
  <c r="T6" i="64" s="1"/>
  <c r="J16" i="64" a="1"/>
  <c r="J16" i="64" s="1"/>
  <c r="W13" i="64" a="1"/>
  <c r="W13" i="64" s="1"/>
  <c r="M27" i="64" a="1"/>
  <c r="M27" i="64" s="1"/>
  <c r="X19" i="65" a="1"/>
  <c r="X19" i="65" s="1"/>
  <c r="E17" i="65" a="1"/>
  <c r="E17" i="65" s="1"/>
  <c r="O7" i="65" a="1"/>
  <c r="O7" i="65" s="1"/>
  <c r="E20" i="65" a="1"/>
  <c r="E20" i="65" s="1"/>
  <c r="D11" i="65" a="1"/>
  <c r="D11" i="65" s="1"/>
  <c r="AH8" i="65" a="1"/>
  <c r="AH8" i="65" s="1"/>
  <c r="AB8" i="65" a="1"/>
  <c r="AB8" i="65" s="1"/>
  <c r="V17" i="65" a="1"/>
  <c r="V17" i="65" s="1"/>
  <c r="B15" i="63" a="1"/>
  <c r="B15" i="63" s="1"/>
  <c r="AH27" i="64" a="1"/>
  <c r="AH27" i="64" s="1"/>
  <c r="P18" i="65" a="1"/>
  <c r="P18" i="65" s="1"/>
  <c r="AI24" i="64" a="1"/>
  <c r="AI24" i="64" s="1"/>
  <c r="W8" i="65" a="1"/>
  <c r="W8" i="65" s="1"/>
  <c r="AG17" i="64" a="1"/>
  <c r="AG17" i="64" s="1"/>
  <c r="AI23" i="65" a="1"/>
  <c r="AI23" i="65" s="1"/>
  <c r="P10" i="65" a="1"/>
  <c r="P10" i="65" s="1"/>
  <c r="Z7" i="63" a="1"/>
  <c r="Z7" i="63" s="1"/>
  <c r="M22" i="63" a="1"/>
  <c r="M22" i="63" s="1"/>
  <c r="W11" i="63" a="1"/>
  <c r="W11" i="63" s="1"/>
  <c r="R17" i="63" a="1"/>
  <c r="R17" i="63" s="1"/>
  <c r="F13" i="63" a="1"/>
  <c r="F13" i="63" s="1"/>
  <c r="AK26" i="63" a="1"/>
  <c r="AK26" i="63" s="1"/>
  <c r="M7" i="63" a="1"/>
  <c r="M7" i="63" s="1"/>
  <c r="AH21" i="63" a="1"/>
  <c r="AH21" i="63" s="1"/>
  <c r="V19" i="63" a="1"/>
  <c r="V19" i="63" s="1"/>
  <c r="AI7" i="63" a="1"/>
  <c r="AI7" i="63" s="1"/>
  <c r="AF23" i="63" a="1"/>
  <c r="AF23" i="63" s="1"/>
  <c r="X14" i="63" a="1"/>
  <c r="X14" i="63" s="1"/>
  <c r="E25" i="63" a="1"/>
  <c r="E25" i="63" s="1"/>
  <c r="R5" i="63" a="1"/>
  <c r="R5" i="63" s="1"/>
  <c r="P8" i="64" a="1"/>
  <c r="P8" i="64" s="1"/>
  <c r="AA6" i="64" a="1"/>
  <c r="AA6" i="64" s="1"/>
  <c r="AI17" i="64" a="1"/>
  <c r="AI17" i="64" s="1"/>
  <c r="P23" i="64" a="1"/>
  <c r="P23" i="64" s="1"/>
  <c r="AG6" i="64" a="1"/>
  <c r="AG6" i="64" s="1"/>
  <c r="C19" i="64" a="1"/>
  <c r="C19" i="64" s="1"/>
  <c r="AB17" i="64" a="1"/>
  <c r="AB17" i="64" s="1"/>
  <c r="AI24" i="65" a="1"/>
  <c r="AI24" i="65" s="1"/>
  <c r="AI12" i="65" s="1" a="1"/>
  <c r="AI12" i="65" s="1"/>
  <c r="H4" i="64" a="1"/>
  <c r="H4" i="64" s="1"/>
  <c r="Z19" i="64" a="1"/>
  <c r="Z19" i="64" s="1"/>
  <c r="T14" i="64" a="1"/>
  <c r="T14" i="64" s="1"/>
  <c r="D8" i="65" a="1"/>
  <c r="D8" i="65" s="1"/>
  <c r="AD26" i="65" a="1"/>
  <c r="AD26" i="65" s="1"/>
  <c r="H13" i="65" a="1"/>
  <c r="H13" i="65" s="1"/>
  <c r="I18" i="65" a="1"/>
  <c r="I18" i="65" s="1"/>
  <c r="D5" i="65" a="1"/>
  <c r="D5" i="65" s="1"/>
  <c r="G16" i="65" a="1"/>
  <c r="G16" i="65" s="1"/>
  <c r="Y6" i="65" a="1"/>
  <c r="Y6" i="65" s="1"/>
  <c r="D19" i="65" a="1"/>
  <c r="D19" i="65" s="1"/>
  <c r="W16" i="65" a="1"/>
  <c r="W16" i="65" s="1"/>
  <c r="AC11" i="65" a="1"/>
  <c r="AC11" i="65" s="1"/>
  <c r="J23" i="65" a="1"/>
  <c r="J23" i="65" s="1"/>
  <c r="AG14" i="65" a="1"/>
  <c r="AG14" i="65" s="1"/>
  <c r="X4" i="65" a="1"/>
  <c r="X4" i="65" s="1"/>
  <c r="X25" i="65" a="1"/>
  <c r="X25" i="65" s="1"/>
  <c r="X11" i="65" a="1"/>
  <c r="X11" i="65" s="1"/>
  <c r="F10" i="65" a="1"/>
  <c r="F10" i="65" s="1"/>
  <c r="P11" i="65" a="1"/>
  <c r="P11" i="65" s="1"/>
  <c r="C15" i="65" a="1"/>
  <c r="C15" i="65" s="1"/>
  <c r="W10" i="65" a="1"/>
  <c r="W10" i="65" s="1"/>
  <c r="Q10" i="65" a="1"/>
  <c r="Q10" i="65" s="1"/>
  <c r="R25" i="65" a="1"/>
  <c r="R25" i="65" s="1"/>
  <c r="C19" i="63" a="1"/>
  <c r="C19" i="63" s="1"/>
  <c r="X24" i="63" a="1"/>
  <c r="X24" i="63" s="1"/>
  <c r="AD27" i="63" a="1"/>
  <c r="AD27" i="63" s="1"/>
  <c r="AG25" i="63" a="1"/>
  <c r="AG25" i="63" s="1"/>
  <c r="H17" i="64" a="1"/>
  <c r="H17" i="64" s="1"/>
  <c r="V12" i="64" a="1"/>
  <c r="V12" i="64" s="1"/>
  <c r="AC15" i="64" a="1"/>
  <c r="AC15" i="64" s="1"/>
  <c r="T20" i="64" a="1"/>
  <c r="T20" i="64" s="1"/>
  <c r="D9" i="64" a="1"/>
  <c r="D9" i="64" s="1"/>
  <c r="T12" i="64" a="1"/>
  <c r="T12" i="64" s="1"/>
  <c r="D25" i="64" a="1"/>
  <c r="D25" i="64" s="1"/>
  <c r="AJ6" i="64" a="1"/>
  <c r="AJ6" i="64" s="1"/>
  <c r="K13" i="64" a="1"/>
  <c r="K13" i="64" s="1"/>
  <c r="P24" i="65" a="1"/>
  <c r="P24" i="65" s="1"/>
  <c r="P12" i="65" s="1" a="1"/>
  <c r="P12" i="65" s="1"/>
  <c r="AE27" i="64" a="1"/>
  <c r="AE27" i="64" s="1"/>
  <c r="AG11" i="65" a="1"/>
  <c r="AG11" i="65" s="1"/>
  <c r="S27" i="65" a="1"/>
  <c r="S27" i="65" s="1"/>
  <c r="O8" i="65" a="1"/>
  <c r="O8" i="65" s="1"/>
  <c r="V6" i="65" a="1"/>
  <c r="V6" i="65" s="1"/>
  <c r="G6" i="65" a="1"/>
  <c r="G6" i="65" s="1"/>
  <c r="T24" i="64" a="1"/>
  <c r="T24" i="64" s="1"/>
  <c r="AB15" i="65" a="1"/>
  <c r="AB15" i="65" s="1"/>
  <c r="AE24" i="64" a="1"/>
  <c r="AE24" i="64" s="1"/>
  <c r="X22" i="65" a="1"/>
  <c r="X22" i="65" s="1"/>
  <c r="AF27" i="64" a="1"/>
  <c r="AF27" i="64" s="1"/>
  <c r="E6" i="65" a="1"/>
  <c r="E6" i="65" s="1"/>
  <c r="J21" i="65" a="1"/>
  <c r="J21" i="65" s="1"/>
  <c r="I20" i="65" a="1"/>
  <c r="I20" i="65" s="1"/>
  <c r="G17" i="65" a="1"/>
  <c r="G17" i="65" s="1"/>
  <c r="D27" i="65" a="1"/>
  <c r="D27" i="65" s="1"/>
  <c r="Y3" i="65" a="1"/>
  <c r="Y3" i="65" s="1"/>
  <c r="Q24" i="63" a="1"/>
  <c r="Q24" i="63" s="1"/>
  <c r="D21" i="63" a="1"/>
  <c r="D21" i="63" s="1"/>
  <c r="AJ23" i="63" a="1"/>
  <c r="AJ23" i="63" s="1"/>
  <c r="X18" i="63" a="1"/>
  <c r="X18" i="63" s="1"/>
  <c r="P22" i="63" a="1"/>
  <c r="P22" i="63" s="1"/>
  <c r="Z17" i="63" a="1"/>
  <c r="Z17" i="63" s="1"/>
  <c r="U20" i="63" a="1"/>
  <c r="U20" i="63" s="1"/>
  <c r="Y21" i="63" a="1"/>
  <c r="Y21" i="63" s="1"/>
  <c r="T10" i="63" a="1"/>
  <c r="T10" i="63" s="1"/>
  <c r="M19" i="63" a="1"/>
  <c r="M19" i="63" s="1"/>
  <c r="AH9" i="63" a="1"/>
  <c r="AH9" i="63" s="1"/>
  <c r="V14" i="63" a="1"/>
  <c r="V14" i="63" s="1"/>
  <c r="C4" i="63" a="1"/>
  <c r="C4" i="63" s="1"/>
  <c r="AE5" i="63" a="1"/>
  <c r="AE5" i="63" s="1"/>
  <c r="X4" i="64" a="1"/>
  <c r="X4" i="64" s="1"/>
  <c r="AA8" i="64" a="1"/>
  <c r="AA8" i="64" s="1"/>
  <c r="G21" i="64" a="1"/>
  <c r="G21" i="64" s="1"/>
  <c r="T4" i="64" a="1"/>
  <c r="T4" i="64" s="1"/>
  <c r="AI13" i="64" a="1"/>
  <c r="AI13" i="64" s="1"/>
  <c r="AG25" i="64" a="1"/>
  <c r="AG25" i="64" s="1"/>
  <c r="F9" i="64" a="1"/>
  <c r="F9" i="64" s="1"/>
  <c r="AH6" i="64" a="1"/>
  <c r="AH6" i="64" s="1"/>
  <c r="H24" i="64" a="1"/>
  <c r="H24" i="64" s="1"/>
  <c r="L16" i="64" a="1"/>
  <c r="L16" i="64" s="1"/>
  <c r="M8" i="64" a="1"/>
  <c r="M8" i="64" s="1"/>
  <c r="U7" i="65" a="1"/>
  <c r="U7" i="65" s="1"/>
  <c r="H9" i="65" a="1"/>
  <c r="H9" i="65" s="1"/>
  <c r="AB5" i="65" a="1"/>
  <c r="AB5" i="65" s="1"/>
  <c r="AJ4" i="65" a="1"/>
  <c r="AJ4" i="65" s="1"/>
  <c r="X10" i="65" a="1"/>
  <c r="X10" i="65" s="1"/>
  <c r="AB11" i="65" a="1"/>
  <c r="AB11" i="65" s="1"/>
  <c r="AA14" i="65" a="1"/>
  <c r="AA14" i="65" s="1"/>
  <c r="I3" i="65" a="1"/>
  <c r="I3" i="65" s="1"/>
  <c r="AC18" i="65" a="1"/>
  <c r="AC18" i="65" s="1"/>
  <c r="V12" i="65" a="1"/>
  <c r="V12" i="65" s="1"/>
  <c r="AB25" i="65" a="1"/>
  <c r="AB25" i="65" s="1"/>
  <c r="B6" i="64" a="1"/>
  <c r="B6" i="64" s="1"/>
  <c r="Y9" i="65" a="1"/>
  <c r="Y9" i="65" s="1"/>
  <c r="G27" i="65" a="1"/>
  <c r="G27" i="65" s="1"/>
  <c r="AK13" i="65" a="1"/>
  <c r="AK13" i="65" s="1"/>
  <c r="AD22" i="65" a="1"/>
  <c r="AD22" i="65" s="1"/>
  <c r="B26" i="65" a="1"/>
  <c r="B26" i="65" s="1"/>
  <c r="AI3" i="67" a="1"/>
  <c r="AI3" i="67" s="1"/>
  <c r="AH23" i="64" a="1"/>
  <c r="AH23" i="64" s="1"/>
  <c r="O12" i="65" a="1"/>
  <c r="O12" i="6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2" authorId="0" shapeId="0" xr:uid="{9C7F31CC-BA12-491D-99CC-D9DEDB3C9BA2}">
      <text>
        <r>
          <rPr>
            <sz val="11"/>
            <color theme="1"/>
            <rFont val="Calibri"/>
            <family val="2"/>
            <scheme val="minor"/>
          </rPr>
          <t xml:space="preserve">AUT: NA
BEL: NA
BGR: NO
CYP: NE
CZE: NA,NE
DNM: NE
EST: NO
FIN: NE,NO
FRK: NO
DEU: NA
GRC: NE
HRV: NE
HUN: NA
IRL: NE
ITA: NE
LVA: NE
LTU: NA
LUX: NO
MLT: NA,NE
NLD: NO
POL: NA
PRT: NO
ROU: NE
SVK: NO
SVN: NO
ESP: IE
SWE: NO
</t>
        </r>
      </text>
    </comment>
    <comment ref="J12" authorId="0" shapeId="0" xr:uid="{0B07CC22-428E-4428-84F6-4B55D2AAF69F}">
      <text>
        <r>
          <rPr>
            <sz val="11"/>
            <color theme="1"/>
            <rFont val="Calibri"/>
            <family val="2"/>
            <scheme val="minor"/>
          </rPr>
          <t xml:space="preserve">AUT: 10.42785147048219
BEL: 11.8825274963475
BGR: NO
CYP: 1.26984831139316
CZE: NE
DNM: 17.5264439482035
EST: 2.736216
FIN: 2.187105
FRK: 136.523168817077
DEU: 106.52019647673654
GRC: NA
HRV: 1.88032
HUN: 23.13911843824936
IRL: 35.22062655391652
ITA: 52.22016679839364
LVA: 4.501295
LTU: 8.998815225
LUX: 1.12913169737811
MLT: 0.10933378813376
NLD: 4.40479452322669
POL: NA
PRT: 9.20817547234193
ROU: NE
SVK: 6.96606159826542
SVN: 2.32412864275242
ESP: 74.731423758
SWE: 12.883050172214
</t>
        </r>
      </text>
    </comment>
    <comment ref="K12" authorId="0" shapeId="0" xr:uid="{E83EC1DF-83CE-4DD8-85AC-6AF4BADE8DE2}">
      <text>
        <r>
          <rPr>
            <sz val="11"/>
            <color theme="1"/>
            <rFont val="Calibri"/>
            <family val="2"/>
            <scheme val="minor"/>
          </rPr>
          <t xml:space="preserve">AUT: NA
BEL: NA
BGR: NO
CYP: NA
CZE: NE
DNM: NA
EST: NO
FIN: NE
FRK: NO
DEU: NA
GRC: NA
HRV: NO
HUN: NA
IRL: NE
ITA: NA
LVA: NE
LTU: NO
LUX: NO
MLT: NA,NO
NLD: NO
POL: NA
PRT: NO
ROU: NE
SVK: NA
SVN: NO
ESP: NA
SWE: NO
</t>
        </r>
      </text>
    </comment>
    <comment ref="L12" authorId="0" shapeId="0" xr:uid="{A15A794C-4BE9-44E3-82CC-94001FDAD6B2}">
      <text>
        <r>
          <rPr>
            <sz val="11"/>
            <color theme="1"/>
            <rFont val="Calibri"/>
            <family val="2"/>
            <scheme val="minor"/>
          </rPr>
          <t xml:space="preserve">AUT: 9.33294599129467
BEL: 2.8388841968056
BGR: NO
CYP: 0.022747
CZE: NA,NE
DNM: 8.23303470192835
EST: NE,NO
FIN: 2.98172925292891
FRK: 177.121137407497
DEU: 9.43124033571198
GRC: NA
HRV: NE
HUN: 3.45471601808005
IRL: 4.51718831013242
ITA: 23.1250212652644
LVA: 1.120064
LTU: 1.81357
LUX: 0.80621159830262
MLT: 0.00536368817927
NLD: 0.00387431978568
POL: NA
PRT: 5.35114880585925
ROU: NE
SVK: 0.1281419914
SVN: 1.89078342228892
ESP: 38.690825016
SWE: 8.58929948357942
</t>
        </r>
      </text>
    </comment>
    <comment ref="J13" authorId="0" shapeId="0" xr:uid="{9D7FECF7-564C-4D7A-8118-C3D74C701C2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K13" authorId="0" shapeId="0" xr:uid="{A1614BA8-68A3-4D88-93E9-68A2DEE875C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L13" authorId="0" shapeId="0" xr:uid="{F38DF9EB-0CE7-4BFB-BE1B-AD9FD1AD7C6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J14" authorId="0" shapeId="0" xr:uid="{0E3939E7-4DD2-4812-8056-EC337403B4A2}">
      <text>
        <r>
          <rPr>
            <sz val="11"/>
            <color theme="1"/>
            <rFont val="Calibri"/>
            <family val="2"/>
            <scheme val="minor"/>
          </rPr>
          <t xml:space="preserve">AUT: NO
BEL: NO
BGR: 0.97483696969957
CYP: 0.0036501
CZE: NO
DNM: 0.039670101
EST: NO
FIN: NA
FRK: 1.77302214819625
DEU: NO
GRC: 0.56330088335548
HRV: NO
HUN: 0.00719716284747
IRL: NO
ITA: 0.46600090097953
LVA: NO
LTU: NO
LUX: NO
MLT: 0.00009124810847
NLD: NO
POL: NA
PRT: 0.22100039944906
ROU: 31.67458062339329
SVK: NE
SVN: NO
ESP: 0.630003132
SWE: NO
</t>
        </r>
      </text>
    </comment>
    <comment ref="K14" authorId="0" shapeId="0" xr:uid="{D0B629ED-4157-4517-8443-7962B6D77B74}">
      <text>
        <r>
          <rPr>
            <sz val="11"/>
            <color theme="1"/>
            <rFont val="Calibri"/>
            <family val="2"/>
            <scheme val="minor"/>
          </rPr>
          <t xml:space="preserve">AUT: NO
BEL: NO
BGR: 25.86254798942262
CYP: 0.1058529
CZE: NO
DNM: 1.150432929
EST: NO
FIN: NA
FRK: 32.2000843340007
DEU: NO
GRC: 0.68062784548882
HRV: NO
HUN: 0.00020991724972
IRL: NO
ITA: 11.74255049627539
LVA: NO
LTU: NO
LUX: NO
MLT: 0.00268161973005
NLD: NO
POL: NA
PRT: 5.41695908148161
ROU: 827.76237362467805
SVK: NE
SVN: NO
ESP: 18.270090859
SWE: NO
</t>
        </r>
      </text>
    </comment>
    <comment ref="L14" authorId="0" shapeId="0" xr:uid="{AE8ECFC2-2647-4E3E-A9C4-B2D1577F40B4}">
      <text>
        <r>
          <rPr>
            <sz val="11"/>
            <color theme="1"/>
            <rFont val="Calibri"/>
            <family val="2"/>
            <scheme val="minor"/>
          </rPr>
          <t xml:space="preserve">AUT: NO
BEL: NO
BGR: NO
CYP: 0.0007935
CZE: NO
DNM: 0.008623935
EST: NO
FIN: NA
FRK: 1.03900893400445
DEU: NO
GRC: NE,NO
HRV: NO
HUN: 0.0188925524746
IRL: NO
ITA: 0.57552764008761
LVA: NO
LTU: NO
LUX: NO
MLT: 0.00003913433684
NLD: NO
POL: NA
PRT: 0.56914518846321
ROU: NE
SVK: NE
SVN: NO
ESP: 0.136957204
SWE: NO
</t>
        </r>
      </text>
    </comment>
    <comment ref="B16" authorId="0" shapeId="0" xr:uid="{17D8536B-58B5-4579-B033-8E35CC246013}">
      <text>
        <r>
          <rPr>
            <sz val="11"/>
            <color theme="1"/>
            <rFont val="Calibri"/>
            <family val="2"/>
            <scheme val="minor"/>
          </rPr>
          <t xml:space="preserve">AUT: 23.11939142857143
BEL: 49.86164786341551
BGR: 33.92446891721887
CYP: 0.29883333333333
CZE: 175.6149384
DNM: 1.1858
EST: 0.13287868337164
FIN: 1.20503063059423
FRK: 1,014.76257142857
DEU: 399.47678571428497
GRC: 33.49911578934778
HRV: 84.15438533333332
HUN: 127.98076143529808
IRL: 102.04333333333332
ITA: 413.50099999999998
LVA: 9.5722
LTU: 58.12440337890168
LUX: 0.0651394164185
MLT: NE
NLD: 59.1363523804827
POL: 399.14285714285711
PRT: 16.2702471449275
ROU: 94.96709072463769
SVK: 63.6334850433332
SVN: 9.43873333333334
ESP: 316.019654
SWE: 0.35250727536231
</t>
        </r>
      </text>
    </comment>
    <comment ref="B17" authorId="0" shapeId="0" xr:uid="{FFB65D65-46F8-4BD9-B85D-36279035CDD6}">
      <text>
        <r>
          <rPr>
            <sz val="11"/>
            <color theme="1"/>
            <rFont val="Calibri"/>
            <family val="2"/>
            <scheme val="minor"/>
          </rPr>
          <t xml:space="preserve">AUT: 27.06173439153438
BEL: NO
BGR: NO
CYP: NO
CZE: NO
DNM: 3.45411733333333
EST: NO
FIN: NA
FRK: 160.144220238095
DEU: 182.16412839506199
GRC: NO
HRV: NA
HUN: 104.31855437007538
IRL: NO
ITA: 22.16832723354037
LVA: NE
LTU: NE
LUX: 3.70198856470097
MLT: NO
NLD: NO
POL: 141.89999999999998
PRT: 5.61276069319453
ROU: NA
SVK: NO
SVN: 4.23201141
ESP: 47.100496
SWE: NO
</t>
        </r>
      </text>
    </comment>
    <comment ref="B18" authorId="0" shapeId="0" xr:uid="{40B0498D-4718-40D6-9EAA-AEEE15712888}">
      <text>
        <r>
          <rPr>
            <sz val="11"/>
            <color theme="1"/>
            <rFont val="Calibri"/>
            <family val="2"/>
            <scheme val="minor"/>
          </rPr>
          <t xml:space="preserve">AUT: NA
BEL: NO
BGR: NO VALUE
CYP: NO
CZE: NO
DNM: NA
EST: NO
FIN: NO VALUE
FRK: NO
DEU: NO,NA
GRC: NO VALUE
HRV: NO
HUN: NO
IRL: NO
ITA: NO
LVA: NO
LTU: NO
LUX: NO
MLT: NO VALUE
NLD: NO
POL: NO
PRT: NO
ROU: NO
SVK: NO
SVN: NO
ESP: NO
SWE: NO VALUE
</t>
        </r>
      </text>
    </comment>
    <comment ref="C18" authorId="0" shapeId="0" xr:uid="{74510403-CC96-46E2-89E8-A76B35406BF1}">
      <text>
        <r>
          <rPr>
            <sz val="11"/>
            <color theme="1"/>
            <rFont val="Calibri"/>
            <family val="2"/>
            <scheme val="minor"/>
          </rPr>
          <t xml:space="preserve">AUT: NA
BEL: NO
BGR: NO VALUE
CYP: NO
CZE: NO
DNM: NA
EST: NO
FIN: NO VALUE
FRK: NO
DEU: 53.5788166508765
GRC: NO VALUE
HRV: NO
HUN: NO
IRL: NO
ITA: NO
LVA: NO
LTU: NO
LUX: NO
MLT: NA
NLD: NA
POL: NO
PRT: NO
ROU: NO
SVK: NO
SVN: NO
ESP: NO
SWE: NO VALUE
</t>
        </r>
      </text>
    </comment>
    <comment ref="D18" authorId="0" shapeId="0" xr:uid="{0AE6933D-7466-48F1-B4A1-57FC582E6C3E}">
      <text>
        <r>
          <rPr>
            <sz val="11"/>
            <color theme="1"/>
            <rFont val="Calibri"/>
            <family val="2"/>
            <scheme val="minor"/>
          </rPr>
          <t xml:space="preserve">AUT: NA
BEL: NO
BGR: NO VALUE
CYP: NO
CZE: NO
DNM: NA
EST: NO
FIN: NO VALUE
FRK: NO
DEU: 0.85800756036304
GRC: NO VALUE
HRV: NO
HUN: NO
IRL: NO
ITA: NO
LVA: NO
LTU: NO
LUX: NO
MLT: NA
NLD: NA
POL: NO
PRT: NO
ROU: NO
SVK: NO
SVN: NO
ESP: NO
SWE: NO VALUE
</t>
        </r>
      </text>
    </comment>
    <comment ref="J18" authorId="0" shapeId="0" xr:uid="{2A281594-2520-4BED-9FD7-EAA0A2F23C43}">
      <text>
        <r>
          <rPr>
            <sz val="11"/>
            <color theme="1"/>
            <rFont val="Calibri"/>
            <family val="2"/>
            <scheme val="minor"/>
          </rPr>
          <t xml:space="preserve">AUT: 0.57873865040435
BEL: 1.56655601679409
BGR: NO VALUE
CYP: NO
CZE: NO
DNM: 0.7594667520693
EST: NO
FIN: NO VALUE
FRK: NO
DEU: 1.47732051357787
GRC: NO VALUE
HRV: NO
HUN: NO
IRL: 0.96869871165534
ITA: NO
LVA: NO
LTU: NO
LUX: NO
MLT: NA
NLD: 28.6428242693302
POL: NO
PRT: NO
ROU: NO
SVK: NO
SVN: NO
ESP: 7.168390869
SWE: 0.39361651360621
</t>
        </r>
      </text>
    </comment>
    <comment ref="K18" authorId="0" shapeId="0" xr:uid="{8541D0F9-6E85-42D4-AEEA-8CB981F0C3A7}">
      <text>
        <r>
          <rPr>
            <sz val="11"/>
            <color theme="1"/>
            <rFont val="Calibri"/>
            <family val="2"/>
            <scheme val="minor"/>
          </rPr>
          <t xml:space="preserve">AUT: NA
BEL: NO
BGR: NO VALUE
CYP: NO
CZE: NO
DNM: NA
EST: NO
FIN: NO VALUE
FRK: NO
DEU: NO,NA
GRC: NO VALUE
HRV: NO
HUN: NO
IRL: NO
ITA: NO
LVA: NO
LTU: NO
LUX: NO
MLT: NA
NLD: NA
POL: NO
PRT: NO
ROU: NO
SVK: NO
SVN: NO
ESP: NO
SWE: NO VALUE
</t>
        </r>
      </text>
    </comment>
    <comment ref="L18" authorId="0" shapeId="0" xr:uid="{8C1BC80E-9AC5-4A8B-A2BF-8C08F2D9E5E0}">
      <text>
        <r>
          <rPr>
            <sz val="11"/>
            <color theme="1"/>
            <rFont val="Calibri"/>
            <family val="2"/>
            <scheme val="minor"/>
          </rPr>
          <t xml:space="preserve">AUT: NA
BEL: NO
BGR: NO VALUE
CYP: NO
CZE: NO
DNM: NA
EST: NO
FIN: NO VALUE
FRK: NO
DEU: NO,NA
GRC: NO VALUE
HRV: NO
HUN: NO
IRL: NO
ITA: NO
LVA: NO
LTU: NO
LUX: NO
MLT: NA
NLD: 12.8474677727331
POL: NO
PRT: NO
ROU: NO
SVK: NO
SVN: NO
ESP: NO
SWE: NO VALUE
</t>
        </r>
      </text>
    </comment>
    <comment ref="M18" authorId="0" shapeId="0" xr:uid="{FE35BBA9-0CD3-49FF-BE20-865E4A21AD1F}">
      <text>
        <r>
          <rPr>
            <sz val="11"/>
            <color theme="1"/>
            <rFont val="Calibri"/>
            <family val="2"/>
            <scheme val="minor"/>
          </rPr>
          <t xml:space="preserve">AUT: NA
BEL: NO
BGR: NO
CYP: 0.0007935
CZE: NO
DNM: 0.008623935
EST: NO
FIN: NO
FRK: NO
DEU: NO
GRC: NO
HRV: NA
HUN: NO
IRL: NO
ITA: 0.07856910429271
LVA: NO
LTU: NO
LUX: NO
MLT: NO
NLD: NO
POL: NO
PRT: NO
ROU: NE
SVK: NA
SVN: NO
ESP: 0.136957204
SWE: NO VALUE
</t>
        </r>
      </text>
    </comment>
    <comment ref="B27" authorId="0" shapeId="0" xr:uid="{A739463F-E3C1-40C5-AD81-E4EF8CCCB097}">
      <text>
        <r>
          <rPr>
            <sz val="11"/>
            <color theme="1"/>
            <rFont val="Calibri"/>
            <family val="2"/>
            <scheme val="minor"/>
          </rPr>
          <t xml:space="preserve">AUT: NO
BEL: NO
BGR: NO
CYP: NO
CZE: NO
DNM: NA
EST: NO
FIN: NA
FRK: 35.00
DEU: NO,IE,NA
GRC: NO
HRV: NO
HUN: NA
IRL: NO
ITA: NO
LVA: NA
LTU: NO
LUX: NO
MLT: NO
NLD: NO
POL: NA
PRT: NO
ROU: NA
SVK: NO
SVN: NO
ESP: NO
SWE: NO
</t>
        </r>
      </text>
    </comment>
    <comment ref="C27" authorId="0" shapeId="0" xr:uid="{6B4A6F9A-623B-4198-B016-62F2D8CF3072}">
      <text>
        <r>
          <rPr>
            <sz val="11"/>
            <color theme="1"/>
            <rFont val="Calibri"/>
            <family val="2"/>
            <scheme val="minor"/>
          </rPr>
          <t xml:space="preserve">AUT: NO
BEL: NO
BGR: NO
CYP: NO
CZE: NO
DNM: NA
EST: NO
FIN: NA
FRK: 8.72
DEU: NO,IE,NA
GRC: NO
HRV: NO
HUN: NA
IRL: NO
ITA: NO
LVA: NA
LTU: NO
LUX: NO
MLT: NO
NLD: NO
POL: NA
PRT: NO
ROU: NA
SVK: NO
SVN: NO
ESP: NO
SWE: NO
</t>
        </r>
      </text>
    </comment>
    <comment ref="D27" authorId="0" shapeId="0" xr:uid="{FCC1C762-8CFF-48AB-A133-ED4603759AF6}">
      <text>
        <r>
          <rPr>
            <sz val="11"/>
            <color theme="1"/>
            <rFont val="Calibri"/>
            <family val="2"/>
            <scheme val="minor"/>
          </rPr>
          <t xml:space="preserve">AUT: NO
BEL: NO
BGR: NO
CYP: NO
CZE: NO
DNM: NA
EST: NO
FIN: NA
FRK: NA
DEU: 0.41046281
GRC: NO
HRV: NO
HUN: NA
IRL: NO
ITA: NO
LVA: NA
LTU: NO
LUX: NO
MLT: NO
NLD: NO
POL: NA
PRT: NO
ROU: NA
SVK: NO
SVN: NO
ESP: NO
SWE: NO
</t>
        </r>
      </text>
    </comment>
    <comment ref="J27" authorId="0" shapeId="0" xr:uid="{ECCDA471-D782-4F56-BF5F-9AA84DAA2E6F}">
      <text>
        <r>
          <rPr>
            <sz val="11"/>
            <color theme="1"/>
            <rFont val="Calibri"/>
            <family val="2"/>
            <scheme val="minor"/>
          </rPr>
          <t xml:space="preserve">AUT: NO
BEL: NO
BGR: NO
CYP: NO
CZE: NO
DNM: NA
EST: NO
FIN: NA
FRK: NA
DEU: NO
GRC: NO
HRV: NO
HUN: NA
IRL: NO
ITA: NO
LVA: NA
LTU: NO
LUX: NO
MLT: NO
NLD: NO
POL: NA
PRT: NO
ROU: NA
SVK: NO
SVN: NO
ESP: NO
SWE: NO
</t>
        </r>
      </text>
    </comment>
    <comment ref="K27" authorId="0" shapeId="0" xr:uid="{E9339C86-80FB-403A-B4F4-6D7AEB4D306A}">
      <text>
        <r>
          <rPr>
            <sz val="11"/>
            <color theme="1"/>
            <rFont val="Calibri"/>
            <family val="2"/>
            <scheme val="minor"/>
          </rPr>
          <t xml:space="preserve">AUT: NO
BEL: NO
BGR: NO
CYP: NO
CZE: NO
DNM: NA
EST: NO
FIN: NA
FRK: NA
DEU: NO
GRC: NO
HRV: NO
HUN: NA
IRL: NO
ITA: NO
LVA: NA
LTU: NO
LUX: NO
MLT: NO
NLD: NO
POL: NA
PRT: NO
ROU: NA
SVK: NO
SVN: NO
ESP: NO
SWE: NO
</t>
        </r>
      </text>
    </comment>
    <comment ref="L27" authorId="0" shapeId="0" xr:uid="{C6E055C7-3EC9-4760-9E1B-1EE33E07C600}">
      <text>
        <r>
          <rPr>
            <sz val="11"/>
            <color theme="1"/>
            <rFont val="Calibri"/>
            <family val="2"/>
            <scheme val="minor"/>
          </rPr>
          <t xml:space="preserve">AUT: NO
BEL: NE
BGR: NO
CYP: NO
CZE: NO
DNM: NA
EST: NO
FIN: NE
FRK: 1,180.888
DEU: NO
GRC: NO
HRV: NO
HUN: NA
IRL: NO
ITA: NO
LVA: NA
LTU: NO
LUX: NO
MLT: NO
NLD: NO
POL: NA
PRT: NO
ROU: NA
SVK: NO
SVN: NO
ESP: NO
SWE: NO
</t>
        </r>
      </text>
    </comment>
    <comment ref="M27" authorId="0" shapeId="0" xr:uid="{327E6B33-20BC-44C5-98DA-934126AD036A}">
      <text>
        <r>
          <rPr>
            <sz val="11"/>
            <color theme="1"/>
            <rFont val="Calibri"/>
            <family val="2"/>
            <scheme val="minor"/>
          </rPr>
          <t xml:space="preserve">AUT: NO
BEL: NE
BGR: NO
CYP: NO
CZE: NO
DNM: NO VALUE
EST: NO
FIN: NE
FRK: 0.10104186033
DEU: 0.00550535402274
GRC: NO
HRV: NA
HUN: NA
IRL: NO
ITA: 2.79488512
LVA: NA
LTU: NO
LUX: NO
MLT: NO
NLD: NO
POL: NA
PRT: NO
ROU: NA
SVK: 0.00603972
SVN: NO
ESP: NO
SWE: NO VALUE
</t>
        </r>
      </text>
    </comment>
    <comment ref="B33" authorId="0" shapeId="0" xr:uid="{C2107980-1F99-4B5B-B8AA-81982E59E165}">
      <text>
        <r>
          <rPr>
            <sz val="11"/>
            <color theme="1"/>
            <rFont val="Calibri"/>
            <family val="2"/>
            <scheme val="minor"/>
          </rPr>
          <t xml:space="preserve">AUT: NO
BEL: NO
BGR: NO
CYP: NO
CZE: NO
DNM: 21.6085173444581
EST: NO
FIN: NO
FRK: NO
DEU: NE,NA
GRC: NO
HRV: NO
HUN: NO
IRL: NO
ITA: NO
LVA: NO
LTU: NO
LUX: NO
MLT: NO
NLD: NO
POL: NO
PRT: NA
ROU: NA
SVK: NO
SVN: NO
ESP: NA
SWE: NO
</t>
        </r>
      </text>
    </comment>
    <comment ref="C33" authorId="0" shapeId="0" xr:uid="{6718C73E-890D-4475-BDDC-116776FCDC11}">
      <text>
        <r>
          <rPr>
            <sz val="11"/>
            <color theme="1"/>
            <rFont val="Calibri"/>
            <family val="2"/>
            <scheme val="minor"/>
          </rPr>
          <t xml:space="preserve">AUT: NO
BEL: NO
BGR: NO
CYP: NO
CZE: NO
DNM: 0.10437793482086
EST: NO
FIN: NO
FRK: NO
DEU: 0.09434106
GRC: NO
HRV: NO
HUN: NO
IRL: NO
ITA: NO
LVA: NO
LTU: NO
LUX: NO
MLT: NO
NLD: NO
POL: NO
PRT: 0.00000214300908
ROU: NA
SVK: NO
SVN: NO
ESP: 0.020107899
SWE: NO
</t>
        </r>
      </text>
    </comment>
    <comment ref="D33" authorId="0" shapeId="0" xr:uid="{D9B96A68-9B72-4E88-BEB2-234898CC2834}">
      <text>
        <r>
          <rPr>
            <sz val="11"/>
            <color theme="1"/>
            <rFont val="Calibri"/>
            <family val="2"/>
            <scheme val="minor"/>
          </rPr>
          <t xml:space="preserve">AUT: NO
BEL: NO
BGR: NO
CYP: NO
CZE: NO
DNM: NE
EST: NO
FIN: NO
FRK: NO
DEU: 0.10952238
GRC: NO
HRV: NO
HUN: NO
IRL: NO
ITA: NO
LVA: NO
LTU: NO
LUX: NO
MLT: NO
NLD: NO
POL: NO
PRT: 0.00000021430091
ROU: NA
SVK: NO
SVN: NO
ESP: NA
SWE: NO
</t>
        </r>
      </text>
    </comment>
    <comment ref="J33" authorId="0" shapeId="0" xr:uid="{C7177685-81AC-4DC3-89C3-EDD86A859A3A}">
      <text>
        <r>
          <rPr>
            <sz val="11"/>
            <color theme="1"/>
            <rFont val="Calibri"/>
            <family val="2"/>
            <scheme val="minor"/>
          </rPr>
          <t xml:space="preserve">AUT: NO
BEL: 0.03030411
BGR: NO
CYP: NO
CZE: NE
DNM: 0.04830586079388
EST: NO
FIN: NO
FRK: NO
DEU: NE,NA
GRC: NO
HRV: NO
HUN: NO
IRL: NO
ITA: NO
LVA: NO
LTU: NO
LUX: NO
MLT: NO
NLD: NO
POL: NO
PRT: 0.00015858267192
ROU: NA
SVK: NO
SVN: NO
ESP: NA
SWE: NA,NO
</t>
        </r>
      </text>
    </comment>
    <comment ref="K33" authorId="0" shapeId="0" xr:uid="{BD8234AC-E7D1-4AC8-AB5E-1EE8A317EE89}">
      <text>
        <r>
          <rPr>
            <sz val="11"/>
            <color theme="1"/>
            <rFont val="Calibri"/>
            <family val="2"/>
            <scheme val="minor"/>
          </rPr>
          <t xml:space="preserve">AUT: NO
BEL: NE
BGR: NO
CYP: NO
CZE: NE
DNM: 0.76903205111439
EST: NO
FIN: NO
FRK: NO
DEU: NE,NA
GRC: NO
HRV: NO
HUN: NO
IRL: NO
ITA: NO
LVA: NO
LTU: NO
LUX: NO
MLT: NO
NLD: NO
POL: NO
PRT: 0.00006214726332
ROU: NA
SVK: NO
SVN: NO
ESP: NA
SWE: NA,NO
</t>
        </r>
      </text>
    </comment>
    <comment ref="L33" authorId="0" shapeId="0" xr:uid="{82BBFE11-9F91-4677-B668-9D4E9EE76D80}">
      <text>
        <r>
          <rPr>
            <sz val="11"/>
            <color theme="1"/>
            <rFont val="Calibri"/>
            <family val="2"/>
            <scheme val="minor"/>
          </rPr>
          <t xml:space="preserve">AUT: NO
BEL: 0.04458796
BGR: NO
CYP: NO
CZE: 0.027499
DNM: 0.23282023420198
EST: NO
FIN: NO
FRK: NO
DEU: NE,NA
GRC: NO
HRV: NO
HUN: NO
IRL: NO
ITA: NO
LVA: NO
LTU: NO
LUX: NO
MLT: NO
NLD: NO
POL: NO
PRT: 0.00004928920884
ROU: NA
SVK: NO
SVN: NO
ESP: 0.013867517
SWE: NA,NO
</t>
        </r>
      </text>
    </comment>
    <comment ref="M33" authorId="0" shapeId="0" xr:uid="{FA923540-CEF7-4AFE-A7F1-76507CC7D5DA}">
      <text>
        <r>
          <rPr>
            <sz val="11"/>
            <color theme="1"/>
            <rFont val="Calibri"/>
            <family val="2"/>
            <scheme val="minor"/>
          </rPr>
          <t xml:space="preserve">AUT: NO
BEL: NE
BGR: NO
CYP: NO
CZE: NE
DNM: 0.87251786909595
EST: NO
FIN: NO
FRK: NO
DEU: NE,NA
GRC: NO
HRV: NO
HUN: NO
IRL: NO
ITA: NO
LVA: NO
LTU: NO
LUX: NO
MLT: NO
NLD: 0.0052136285
POL: NO
PRT: 0.00000143581608
ROU: NA
SVK: 0.003477109
SVN: NO
ESP: NA
SWE: NA,NO
</t>
        </r>
      </text>
    </comment>
    <comment ref="B34" authorId="0" shapeId="0" xr:uid="{86722ED3-8DC3-4D3D-8140-A8CF83357B71}">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C34" authorId="0" shapeId="0" xr:uid="{CBF07242-62BE-4F63-91D6-1002297C7039}">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D34" authorId="0" shapeId="0" xr:uid="{1272711F-AB6F-44B2-ADD2-3500B0D8AFC2}">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E34" authorId="0" shapeId="0" xr:uid="{A92C1E64-5560-40A2-8DE9-54D1FC337048}">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F34" authorId="0" shapeId="0" xr:uid="{C6429346-D5FF-4C2F-90EF-97956D2D786C}">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G34" authorId="0" shapeId="0" xr:uid="{55B68331-D222-4929-AE2A-7D56BCE9F2F8}">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H34" authorId="0" shapeId="0" xr:uid="{0DA5921C-0FA2-49C7-A050-03BC2618E847}">
      <text>
        <r>
          <rPr>
            <sz val="11"/>
            <color theme="1"/>
            <rFont val="Calibri"/>
            <family val="2"/>
            <scheme val="minor"/>
          </rPr>
          <t xml:space="preserve">AUT: NO
BEL: NO
BGR: NO VALUE
CYP: NO VALUE
CZE: NO VALUE
DNM: NO
EST: NO
FIN: NO
FRK: NO
DEU: NO
GRC: NO VALUE
HRV: NO
HUN: NO
IRL: NO
ITA: NO
LVA: NO
LTU: NO
LUX: NO
MLT: NA
NLD: NO
POL: NO
PRT: NO
ROU: NO
SVK: NO
SVN: NO
ESP: NA
SWE: NO VALUE
</t>
        </r>
      </text>
    </comment>
    <comment ref="I34" authorId="0" shapeId="0" xr:uid="{8E1E5D42-FB71-489F-89B1-33DE1AD0DA9F}">
      <text>
        <r>
          <rPr>
            <sz val="11"/>
            <color theme="1"/>
            <rFont val="Calibri"/>
            <family val="2"/>
            <scheme val="minor"/>
          </rPr>
          <t xml:space="preserve">AUT: NO
BEL: NO
BGR: NO VALUE
CYP: NO VALUE
CZE: NO VALUE
DNM: NO
EST: NO
FIN: NO
FRK: NO
DEU: NO
GRC: NO VALUE
HRV: NO
HUN: NO
IRL: NO
ITA: NO
LVA: NO
LTU: NO
LUX: NO
MLT: NA
NLD: NO
POL: NO
PRT: NA
ROU: NO
SVK: NO
SVN: NO
ESP: NA
SWE: NO VALUE
</t>
        </r>
      </text>
    </comment>
    <comment ref="J34" authorId="0" shapeId="0" xr:uid="{28CE24EF-0680-403C-BC1B-B154E100C2A0}">
      <text>
        <r>
          <rPr>
            <sz val="11"/>
            <color theme="1"/>
            <rFont val="Calibri"/>
            <family val="2"/>
            <scheme val="minor"/>
          </rPr>
          <t xml:space="preserve">AUT: NO
BEL: NO
BGR: NO VALUE
CYP: NO VALUE
CZE: NO VALUE
DNM: NO
EST: NO
FIN: NO
FRK: NO
DEU: 0.0227044762032
GRC: NO VALUE
HRV: NO
HUN: 1.25335864409698
IRL: NO
ITA: NO
LVA: NO
LTU: NO
LUX: NO
MLT: NA
NLD: NO
POL: 591.38565355244612
PRT: NO
ROU: NO
SVK: NO
SVN: NO
ESP: NA
SWE: NO VALUE
</t>
        </r>
      </text>
    </comment>
    <comment ref="K34" authorId="0" shapeId="0" xr:uid="{DD59767C-F8AE-4E21-82A3-D2B1D1FF9BE3}">
      <text>
        <r>
          <rPr>
            <sz val="11"/>
            <color theme="1"/>
            <rFont val="Calibri"/>
            <family val="2"/>
            <scheme val="minor"/>
          </rPr>
          <t xml:space="preserve">AUT: NO
BEL: NO
BGR: NO VALUE
CYP: NO VALUE
CZE: NO VALUE
DNM: NO
EST: NO
FIN: NO
FRK: NO
DEU: 0.088754
GRC: NO VALUE
HRV: NO
HUN: NO
IRL: NO
ITA: NO
LVA: NO
LTU: NO
LUX: NO
MLT: NA
NLD: NO
POL: 2,520.7337221416692
PRT: NO
ROU: NO
SVK: NO
SVN: NO
ESP: NA
SWE: NO VALUE
</t>
        </r>
      </text>
    </comment>
    <comment ref="L34" authorId="0" shapeId="0" xr:uid="{0180396B-0DD2-4D91-8C87-11D9F14975D8}">
      <text>
        <r>
          <rPr>
            <sz val="11"/>
            <color theme="1"/>
            <rFont val="Calibri"/>
            <family val="2"/>
            <scheme val="minor"/>
          </rPr>
          <t xml:space="preserve">AUT: NO
BEL: NO
BGR: NO VALUE
CYP: NO VALUE
CZE: NO VALUE
DNM: NO
EST: NO
FIN: NO
FRK: NO
DEU: NO
GRC: NO VALUE
HRV: NO
HUN: NO
IRL: NO
ITA: NO
LVA: NO
LTU: NO
LUX: NO
MLT: NA
NLD: NO
POL: 715.35402981073173
PRT: NO
ROU: NO
SVK: NO
SVN: NO
ESP: NA
SWE: NO VALUE
</t>
        </r>
      </text>
    </comment>
    <comment ref="M34" authorId="0" shapeId="0" xr:uid="{124F6FA9-BE9C-4E49-B413-7E6ABC76B9D6}">
      <text>
        <r>
          <rPr>
            <sz val="11"/>
            <color theme="1"/>
            <rFont val="Calibri"/>
            <family val="2"/>
            <scheme val="minor"/>
          </rPr>
          <t xml:space="preserve">AUT: NO
BEL: NO
BGR: NO VALUE
CYP: NO VALUE
CZE: NO VALUE
DNM: NO
EST: NO
FIN: NO
FRK: NO
DEU: NO
GRC: NO VALUE
HRV: NO
HUN: NO
IRL: NO
ITA: NO
LVA: NO
LTU: NO
LUX: NO
MLT: NA
NLD: NO
POL: 392.3755812631403
PRT: NO
ROU: NO
SVK: NO
SVN: NO
ESP: NA
SWE: NO VALUE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10" authorId="0" shapeId="0" xr:uid="{2F18AB9C-1763-47F0-8682-B8123808F882}">
      <text>
        <r>
          <rPr>
            <sz val="11"/>
            <color theme="1"/>
            <rFont val="Calibri"/>
            <family val="2"/>
            <scheme val="minor"/>
          </rPr>
          <t xml:space="preserve">AUT: 6.10108282825865
BEL: 19.10815311915588
BGR: 1.71521658
CYP: 0.265710908331
CZE: 4.15605575
DNM: 6.16264131800237
EST: 0.413595106385
FIN: 3.5018
FRK: 46.5230610868359
DEU: 93.5264281
GRC: 10.481399332649
HRV: NE
HUN: 1.5845668285083
IRL: 5.14867078266414
ITA: 21.375638332378
LVA: 0.70411998386577
LTU: 0.83346765949996
LUX: 0.95364349869714
MLT: 0.981675963428
NLD: NE
POL: NA
PRT: 9.31361493082449
ROU: 0.8612158559185
SVK: 0.04236123075
SVN: NE
ESP: 36.34388331481223
SWE: NO
</t>
        </r>
      </text>
    </comment>
    <comment ref="K10" authorId="0" shapeId="0" xr:uid="{EE85B4BE-8DE9-4BFB-9A08-F51B579FC306}">
      <text>
        <r>
          <rPr>
            <sz val="11"/>
            <color theme="1"/>
            <rFont val="Calibri"/>
            <family val="2"/>
            <scheme val="minor"/>
          </rPr>
          <t xml:space="preserve">AUT: 1.57427814020982
BEL: 45.0022951661507
BGR: 190.93319999999997
CYP: 0.140929767638
CZE: 1.09610025
DNM: 1.05976744825559
EST: 0.508761893025
FIN: 0.7184
FRK: 7.48245890545495
DEU: 11.16726645
GRC: 2.556647893294
HRV: NE
HUN: 0.09962457529468
IRL: 1.22399811279594
ITA: 5.129052970263
LVA: 0.21994113479195
LTU: 0.16758112863601
LUX: 0.414312
MLT: 0.304264851518
NLD: NE
POL: NA
PRT: 3.29669009134094
ROU: 0.3444863423674
SVK: 0.03475027026
SVN: NE
ESP: 7.84487679608604
SWE: NO
</t>
        </r>
      </text>
    </comment>
    <comment ref="L10" authorId="0" shapeId="0" xr:uid="{2D948EC5-A414-42BC-A866-86052236B0A7}">
      <text>
        <r>
          <rPr>
            <sz val="11"/>
            <color theme="1"/>
            <rFont val="Calibri"/>
            <family val="2"/>
            <scheme val="minor"/>
          </rPr>
          <t xml:space="preserve">AUT: 0.20595372771589
BEL: 0.27759924650196
BGR: 3.023109
CYP: 0.01643714213855
CZE: 0.61083375
DNM: 0.08708995609663
EST: 0.02516542217
FIN: 0.06
FRK: 0.7799972944413
DEU: 1.23576601
GRC: 0.240249080286
HRV: NE
HUN: 0.46037687097533
IRL: 0.12655565452876
ITA: 0.569263878568
LVA: 0.05191684308725
LTU: 0.04557905559192
LUX: 0.04453854
MLT: 0.034091934334
NLD: NE
POL: NA
PRT: 0.51209205744198
ROU: 0.1722431711837
SVK: 0.0009371555
SVN: NE
ESP: 0.84912800617224
SWE: NO
</t>
        </r>
      </text>
    </comment>
    <comment ref="M10" authorId="0" shapeId="0" xr:uid="{AD1562DA-BE3F-4824-99E6-95212D384B92}">
      <text>
        <r>
          <rPr>
            <sz val="11"/>
            <color theme="1"/>
            <rFont val="Calibri"/>
            <family val="2"/>
            <scheme val="minor"/>
          </rPr>
          <t xml:space="preserve">AUT: 0.30625458267905
BEL: 1.03622459773404
BGR: 0.159111
CYP: 0.014566559005
CZE: 0.068054
DNM: 0.40166902329759
EST: 0.033944423485
FIN: 0.2184
FRK: 2.64450215621157
DEU: 4.86071398
GRC: 0.669466186839
HRV: NE
HUN: 0.04823565814937
IRL: 0.32193485659742
ITA: 1.5225901134439
LVA: 0.0759914861745
LTU: 0.06501252972084
LUX: 0.03573441
MLT: 0.066003339011
NLD: NE
POL: NA
PRT: 0.51930208307974
ROU: 0.071791
SVK: 0.00259027502
SVN: NE
ESP: 2.20237178762769
SWE: NO
</t>
        </r>
      </text>
    </comment>
    <comment ref="J11" authorId="0" shapeId="0" xr:uid="{4B4CD932-5B08-4E9D-AC92-D18CD40E674D}">
      <text>
        <r>
          <rPr>
            <sz val="11"/>
            <color theme="1"/>
            <rFont val="Calibri"/>
            <family val="2"/>
            <scheme val="minor"/>
          </rPr>
          <t xml:space="preserve">AUT: 0.72921749956094
BEL: 13.38605772874304
BGR: 6.7135591
CYP: NE
CZE: NO
DNM: 29.5919310703266
EST: 21.89617942943904
FIN: 15.6683
FRK: 77.1839200488958
DEU: 68.39707433
GRC: 147.50149289999999
HRV: NE
HUN: NE
IRL: 9.80681232399889
ITA: 107.27
LVA: 16.08262075502463
LTU: 15.70
LUX: 0.00014012304493
MLT: 157.14035
NLD: NE
POL: NA
PRT: 54.6664649284226
ROU: 2.4166062
SVK: 0.432799575
SVN: NE
ESP: 512.96107391999999
SWE: 112.90026366724
</t>
        </r>
      </text>
    </comment>
    <comment ref="K11" authorId="0" shapeId="0" xr:uid="{31B02FD4-2963-40DF-8A67-67EAC7908DBD}">
      <text>
        <r>
          <rPr>
            <sz val="11"/>
            <color theme="1"/>
            <rFont val="Calibri"/>
            <family val="2"/>
            <scheme val="minor"/>
          </rPr>
          <t xml:space="preserve">AUT: 0.39944424751778
BEL: 4.00856391283939
BGR: 0.630887
CYP: NE
CZE: NO
DNM: 3.26856479898261
EST: 2.09699401943905
FIN: 2.1895
FRK: 4.48935232329643
DEU: 7.11901675
GRC: 13.7929562
HRV: NE
HUN: NE
IRL: 1.23132989408189
ITA: 13.02
LVA: 1.51526733832512
LTU: NE
LUX: 0.00008702856058
MLT: 14.69206
NLD: NE
POL: NA
PRT: 5.11269136924443
ROU: 0.12852864
SVK: 0.04038735
SVN: NE
ESP: 28.520877183
SWE: 8.803106470396
</t>
        </r>
      </text>
    </comment>
    <comment ref="L11" authorId="0" shapeId="0" xr:uid="{27C3C875-1163-42E4-AC45-A2754904349A}">
      <text>
        <r>
          <rPr>
            <sz val="11"/>
            <color theme="1"/>
            <rFont val="Calibri"/>
            <family val="2"/>
            <scheme val="minor"/>
          </rPr>
          <t xml:space="preserve">AUT: 0.15408097557526
BEL: 0.58802148766781
BGR: 0.2360838
CYP: NE
CZE: NO
DNM: 1.14399767964391
EST: 0.74712371429594
FIN: 0.691053
FRK: 2.00130020869811
DEU: 1.95478022
GRC: 5.0709161
HRV: NE
HUN: NE
IRL: 0.465225748967
ITA: 4.23
LVA: 0.57225883169265
LTU: 0.54
LUX: 0.00003697127406
MLT: 5.39849
NLD: NE
POL: NA
PRT: 1.88072159943303
ROU: 0.05857425
SVK: 0.014735925
SVN: NE
ESP: 12.586360684
SWE: 2.554909556444
</t>
        </r>
      </text>
    </comment>
    <comment ref="M11" authorId="0" shapeId="0" xr:uid="{2E031504-369B-4726-B7D3-AD120ABFFDDA}">
      <text>
        <r>
          <rPr>
            <sz val="11"/>
            <color theme="1"/>
            <rFont val="Calibri"/>
            <family val="2"/>
            <scheme val="minor"/>
          </rPr>
          <t xml:space="preserve">AUT: 0.00388593924927
BEL: 0.57703823847552
BGR: 1.7051
CYP: NE
CZE: NO
DNM: 0.85998343663405
EST: 5.50715076
FIN: 0.55485
FRK: 9.65678223204992
DEU: 2.11486434
GRC: 37.27826
HRV: NE
HUN: NE
IRL: 0.26235837973081
ITA: 98.06
LVA: 0.408828
LTU: 3.98
LUX: 0.00000008891097
MLT: 16.426117143
NLD: NE
POL: NA
PRT: 16.4486840811995
ROU: 0.062323002
SVK: 0.109155
SVN: NE
ESP: 51.204600002
SWE: 16.0700867148208
</t>
        </r>
      </text>
    </comment>
    <comment ref="B12" authorId="0" shapeId="0" xr:uid="{BD9788D4-A6EF-43D7-A262-25436D1605DB}">
      <text>
        <r>
          <rPr>
            <sz val="11"/>
            <color theme="1"/>
            <rFont val="Calibri"/>
            <family val="2"/>
            <scheme val="minor"/>
          </rPr>
          <t xml:space="preserve">AUT: NO
BEL: NO
BGR: NO
CYP: NO
CZE: NO
DNM: NE
EST: NO
FIN: NO
FRK: 0.8806275
DEU: IE,NE
GRC: NO
HRV: C
HUN: NO
IRL: NO
ITA: NE
LVA: NA
LTU: NO
LUX: NO
MLT: NO
NLD: IE
POL: NA
PRT: NO
ROU: NA
SVK: NO
SVN: 0.63873857047
ESP: 92.68482672090001
SWE: NO
</t>
        </r>
      </text>
    </comment>
    <comment ref="C12" authorId="0" shapeId="0" xr:uid="{40506EF2-233F-4653-B6F5-BB72CF82C51D}">
      <text>
        <r>
          <rPr>
            <sz val="11"/>
            <color theme="1"/>
            <rFont val="Calibri"/>
            <family val="2"/>
            <scheme val="minor"/>
          </rPr>
          <t xml:space="preserve">AUT: NO
BEL: NO
BGR: NO
CYP: NO
CZE: NO
DNM: NE
EST: NO
FIN: NO
FRK: NE
DEU: IE,NE
GRC: NO
HRV: C
HUN: NO
IRL: NO
ITA: NE
LVA: NA
LTU: NO
LUX: NO
MLT: NO
NLD: IE
POL: NA
PRT: NO
ROU: NA
SVK: NO
SVN: 0.00000446670329
ESP: 0.005733829
SWE: NO
</t>
        </r>
      </text>
    </comment>
    <comment ref="D12" authorId="0" shapeId="0" xr:uid="{2FD55299-CD0F-40AB-9396-1AA8241AF68A}">
      <text>
        <r>
          <rPr>
            <sz val="11"/>
            <color theme="1"/>
            <rFont val="Calibri"/>
            <family val="2"/>
            <scheme val="minor"/>
          </rPr>
          <t xml:space="preserve">AUT: NO
BEL: NO
BGR: NO
CYP: NO
CZE: NO
DNM: NE
EST: NO
FIN: NO
FRK: NE
DEU: IE,NE
GRC: NO
HRV: C
HUN: NO
IRL: NO
ITA: NE
LVA: NA
LTU: NO
LUX: NO
MLT: NO
NLD: IE
POL: NA
PRT: NO
ROU: NA
SVK: NO
SVN: 0.00001786681316
ESP: 0.002572887
SWE: NO
</t>
        </r>
      </text>
    </comment>
    <comment ref="J12" authorId="0" shapeId="0" xr:uid="{A99789A9-7BD3-44F7-9A26-C1B86B1F318C}">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1.421081822
SWE: NO
</t>
        </r>
      </text>
    </comment>
    <comment ref="K12" authorId="0" shapeId="0" xr:uid="{475B4728-10FA-45D0-B095-35526491B25A}">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0.103976812
SWE: NO
</t>
        </r>
      </text>
    </comment>
    <comment ref="L12" authorId="0" shapeId="0" xr:uid="{0DC15057-1750-414A-B88E-DBFC40AFDD07}">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0.033596692
SWE: NO
</t>
        </r>
      </text>
    </comment>
    <comment ref="M12" authorId="0" shapeId="0" xr:uid="{3963794F-726F-44BA-AA1D-8B3DD813AA1E}">
      <text>
        <r>
          <rPr>
            <sz val="11"/>
            <color theme="1"/>
            <rFont val="Calibri"/>
            <family val="2"/>
            <scheme val="minor"/>
          </rPr>
          <t xml:space="preserve">AUT: NO
BEL: NO
BGR: NO
CYP: NO
CZE: NE
DNM: NE
EST: NO
FIN: NO
FRK: NE
DEU: IE,NE
GRC: NO
HRV: C
HUN: NO
IRL: NO
ITA: NE
LVA: NA
LTU: NO
LUX: NO
MLT: NO
NLD: NE
POL: NA
PRT: NO
ROU: NA
SVK: NO
SVN: NE
ESP: 0.045889015
SWE: NO
</t>
        </r>
      </text>
    </comment>
    <comment ref="B15" authorId="0" shapeId="0" xr:uid="{DF50859C-9350-47FF-9FD3-41F8128C9780}">
      <text>
        <r>
          <rPr>
            <sz val="11"/>
            <color theme="1"/>
            <rFont val="Calibri"/>
            <family val="2"/>
            <scheme val="minor"/>
          </rPr>
          <t xml:space="preserve">AUT: 30,424.279933397531
BEL: NA
BGR: NE
CYP: NO VALUE
CZE: 48,667.965203
DNM: NE
EST: 1,787.35840680936
FIN: 54,663.0481
FRK: NE
DEU: NO
GRC: NE
HRV: 637.95075989300767
HUN: 48,582.573856891569
IRL: NE
ITA: 2,463.5698374851781
LVA: NA
LTU: 3,917.1922022895874
LUX: NE
MLT: NE
NLD: NO
POL: 29,604.037970141257
PRT: NE
ROU: NA
SVK: 3,143.5431899999999
SVN: 3,248.9817706448707
ESP: NE
SWE: NE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9" authorId="0" shapeId="0" xr:uid="{153AAA18-AB81-4E2E-9AD8-42315DB7943F}">
      <text>
        <r>
          <rPr>
            <sz val="11"/>
            <color theme="1"/>
            <rFont val="Calibri"/>
            <family val="2"/>
            <scheme val="minor"/>
          </rPr>
          <t xml:space="preserve">AUT: 1,888.7970743583908
BEL: 2,659.0684200000001
BGR: 1,060.3850368122564
CYP: 878.80700000000002
CZE: 1,957.8745950943191
DNM: 1,214.60885
EST: NO
FIN: 622.65259019098482
FRK: 6,494.58980628435
DEU: 13,640.2170156
GRC: 3,166.7776147007617
HRV: 1,204.8467302726619
HUN: 1,001.500157757
IRL: 2,102.8090125484487
ITA: 7,918.8268567415234
LVA: 538.55102486071189
LTU: 633.48599999999999
LUX: 350.572
MLT: NO
NLD: NO
POL: 7,365.51782
PRT: 2,105.91856030473
ROU: 3,961.8583283047647
SVK: 1,452.9337399976471
SVN: 468.85534708
ESP: 8,471.5874061991944
SWE: 1,258.5723058902599
</t>
        </r>
      </text>
    </comment>
    <comment ref="M9" authorId="0" shapeId="0" xr:uid="{B73A6C5D-35DB-47EF-AE88-30DB3D4A2429}">
      <text>
        <r>
          <rPr>
            <sz val="11"/>
            <color theme="1"/>
            <rFont val="Calibri"/>
            <family val="2"/>
            <scheme val="minor"/>
          </rPr>
          <t xml:space="preserve">AUT: IE
BEL: 2.50954287
BGR: 0.6286046864836
CYP: NE
CZE: NE
DNM: IE
EST: NO
FIN: NO
FRK: IE
DEU: 6.97452606
GRC: 1.8351486
HRV: NA
HUN: IE
IRL: IE
ITA: NA
LVA: 0.12380385
LTU: NA
LUX: IE
MLT: NO
NLD: IE
POL: NA
PRT: IE
ROU: 3.202884
SVK: IE
SVN: NE
ESP: NA
SWE: 0.147749
</t>
        </r>
      </text>
    </comment>
    <comment ref="B10" authorId="0" shapeId="0" xr:uid="{F0AE8B20-B851-4780-9165-5AE2BDE7EE7C}">
      <text>
        <r>
          <rPr>
            <sz val="11"/>
            <color theme="1"/>
            <rFont val="Calibri"/>
            <family val="2"/>
            <scheme val="minor"/>
          </rPr>
          <t xml:space="preserve">AUT: 662.81417916934481
BEL: 1,221.9746399999999
BGR: 255.85022773863199
CYP: 3.9932475
CZE: 667.02435484753278
DNM: 48.418792
EST: 46.753945569126
FIN: 309.07823180399998
FRK: 2,301.28472173483
DEU: 4,524.939787
GRC: 192.67767759005642
HRV: 122.9888291984156
HUN: 111.43186219313981
IRL: 148.01245194378129
ITA: 2,003.28380829045
LVA: NO
LTU: 1.5723831568988
LUX: NO
MLT: NO
NLD: 180.755803421053
POL: 1,457.5161733333334
PRT: 386.631876554705
ROU: 584.7705204879851
SVK: 539.95673918016644
SVN: 66.91143712
ESP: 1,514.5650738980521
SWE: 374.93166262608997
</t>
        </r>
      </text>
    </comment>
    <comment ref="B11" authorId="0" shapeId="0" xr:uid="{64D5A140-AD87-412F-9F6C-1528F96255CA}">
      <text>
        <r>
          <rPr>
            <sz val="11"/>
            <color theme="1"/>
            <rFont val="Calibri"/>
            <family val="2"/>
            <scheme val="minor"/>
          </rPr>
          <t xml:space="preserve">AUT: 35.7317239189
BEL: 155.77828
BGR: 100.03147008630327
CYP: NO
CZE: 143.91969496377382
DNM: 11.18997
EST: 11.0451827722545
FIN: 1.79750692881879
FRK: 514.678936344519
DEU: 916.9106828
GRC: 16.6818824138
HRV: 28.85339230587
HUN: 39.6694174412487
IRL: NO
ITA: 614.06582643224272
LVA: 0.71703925744168
LTU: 7.46163145883538
LUX: 31.4452
MLT: NO
NLD: 67.954
POL: 626.98866127999986
PRT: 160.030499962688
ROU: 66.974543842
SVK: 19.6974822694774
SVN: 14.26826813286
ESP: 463.6984751937477
SWE: 15.128644961277
</t>
        </r>
      </text>
    </comment>
    <comment ref="B14" authorId="0" shapeId="0" xr:uid="{3667BDC4-5DE4-48A4-AD8D-B6F34B5C1513}">
      <text>
        <r>
          <rPr>
            <sz val="11"/>
            <color theme="1"/>
            <rFont val="Calibri"/>
            <family val="2"/>
            <scheme val="minor"/>
          </rPr>
          <t xml:space="preserve">AUT: 500.47020949531088
BEL: 862.44980899999996
BGR: 595.12639358056629
CYP: NO
CZE: 701.30571000000009
DNM: NO
EST: NO
FIN: NO
FRK: 1,201.78353169479
DEU: 4,012.00
GRC: 196.19401999999999
HRV: 365.49260645906674
HUN: 1,201.1871572063935
IRL: NO
ITA: 631.08600000000001
LVA: NO
LTU: 1,412.6375658241245
LUX: NO
MLT: NO
NLD: 2,131.64056827443
POL: 3,665.4238008629145
PRT: NO
ROU: 762.91895796626204
SVK: 768.62430935317104
SVN: NO
ESP: 290.84042441407058
SWE: NO
</t>
        </r>
      </text>
    </comment>
    <comment ref="C14" authorId="0" shapeId="0" xr:uid="{848B0443-D758-4EE2-BA0A-BBB1388F9A7A}">
      <text>
        <r>
          <rPr>
            <sz val="11"/>
            <color theme="1"/>
            <rFont val="Calibri"/>
            <family val="2"/>
            <scheme val="minor"/>
          </rPr>
          <t xml:space="preserve">AUT: 0.0484
BEL: 0.00061
BGR: NA
CYP: NO
CZE: NA
DNM: NO
EST: NO
FIN: NO
FRK: NO
DEU: NA
GRC: NA
HRV: NE
HUN: NA
IRL: NO
ITA: NA
LVA: NO
LTU: NO
LUX: NO
MLT: NO
NLD: NO
POL: NA
PRT: NO
ROU: NA
SVK: 0.016638421
SVN: NO
ESP: NA
SWE: NO
</t>
        </r>
      </text>
    </comment>
    <comment ref="D14" authorId="0" shapeId="0" xr:uid="{ADBA38B9-ADB2-4593-AEAE-619DCA3E7E9B}">
      <text>
        <r>
          <rPr>
            <sz val="11"/>
            <color theme="1"/>
            <rFont val="Calibri"/>
            <family val="2"/>
            <scheme val="minor"/>
          </rPr>
          <t xml:space="preserve">AUT: NA
BEL: NA
BGR: NA
CYP: NO
CZE: NA
DNM: NO
EST: NO
FIN: NO
FRK: NO
DEU: NA
GRC: NA
HRV: NA
HUN: NA
IRL: NO
ITA: NA
LVA: NO
LTU: NO
LUX: NO
MLT: NO
NLD: NO
POL: NA
PRT: NO
ROU: NA
SVK: 0.001663842
SVN: NO
ESP: NA
SWE: NO
</t>
        </r>
      </text>
    </comment>
    <comment ref="J14" authorId="0" shapeId="0" xr:uid="{16576941-7A1A-485C-A1C9-CFF9E3FDE528}">
      <text>
        <r>
          <rPr>
            <sz val="11"/>
            <color theme="1"/>
            <rFont val="Calibri"/>
            <family val="2"/>
            <scheme val="minor"/>
          </rPr>
          <t xml:space="preserve">AUT: 0.2083
BEL: 0.367465001
BGR: NA
CYP: NO
CZE: 0.21427
DNM: NO
EST: NO
FIN: NO
FRK: 0.916493234
DEU: 2.891851
GRC: 0.114677
HRV: NE
HUN: 0.39462069566257
IRL: NO
ITA: 0.221025
LVA: NO
LTU: 0.577435
LUX: NO
MLT: NO
NLD: IE
POL: NA
PRT: NO
ROU: NE
SVK: 0.164708744
SVN: NO
ESP: IE
SWE: NO
</t>
        </r>
      </text>
    </comment>
    <comment ref="K14" authorId="0" shapeId="0" xr:uid="{1A8C6F39-CA57-499E-A77F-79FFC013C27D}">
      <text>
        <r>
          <rPr>
            <sz val="11"/>
            <color theme="1"/>
            <rFont val="Calibri"/>
            <family val="2"/>
            <scheme val="minor"/>
          </rPr>
          <t xml:space="preserve">AUT: 0.0183
BEL: 0.145138
BGR: NA
CYP: NO
CZE: 0.021427
DNM: NO
EST: NO
FIN: NO
FRK: 0.005498959404
DEU: 0.2891851
GRC: 0.000688062
HRV: NE
HUN: 0.20789017347414
IRL: NO
ITA: 0.08265639516129
LVA: NO
LTU: 0.603115
LUX: NO
MLT: NO
NLD: IE
POL: NA
PRT: NO
ROU: 3.4710704
SVK: 0.055394399
SVN: NO
ESP: NA
SWE: NO
</t>
        </r>
      </text>
    </comment>
    <comment ref="L14" authorId="0" shapeId="0" xr:uid="{7935B293-697E-4DE7-957E-B9042856BD92}">
      <text>
        <r>
          <rPr>
            <sz val="11"/>
            <color theme="1"/>
            <rFont val="Calibri"/>
            <family val="2"/>
            <scheme val="minor"/>
          </rPr>
          <t xml:space="preserve">AUT: IE
BEL: IE
BGR: NA
CYP: NO
CZE: NE
DNM: NO
EST: NO
FIN: NO
FRK: 0.08248439106
DEU: NA
GRC: 0.01032093
HRV: NE
HUN: 0.04340403
IRL: NO
ITA: 0.10
LVA: NO
LTU: 0.020844
LUX: NO
MLT: NO
NLD: IE
POL: NA
PRT: NO
ROU: NE
SVK: 0.002294975
SVN: NO
ESP: NA
SWE: NO
</t>
        </r>
      </text>
    </comment>
    <comment ref="M14" authorId="0" shapeId="0" xr:uid="{FF48BCBD-C379-427B-8C40-3BD5CCA15B0F}">
      <text>
        <r>
          <rPr>
            <sz val="11"/>
            <color theme="1"/>
            <rFont val="Calibri"/>
            <family val="2"/>
            <scheme val="minor"/>
          </rPr>
          <t xml:space="preserve">AUT: IE
BEL: NE
BGR: NA
CYP: NO
CZE: NE
DNM: NO
EST: NO
FIN: NO
FRK: NO
DEU: NA
GRC: 0.00344031
HRV: NE
HUN: 0.0027843323046
IRL: NO
ITA: 0.01073459677419
LVA: NO
LTU: 0.000408
LUX: NO
MLT: NO
NLD: IE
POL: NA
PRT: NO
ROU: 0.01318128
SVK: 0.000900243
SVN: NO
ESP: NA
SWE: NO
</t>
        </r>
      </text>
    </comment>
    <comment ref="D15" authorId="0" shapeId="0" xr:uid="{6863029B-8991-4407-BA5C-7E94B7A45944}">
      <text>
        <r>
          <rPr>
            <sz val="11"/>
            <color theme="1"/>
            <rFont val="Calibri"/>
            <family val="2"/>
            <scheme val="minor"/>
          </rPr>
          <t xml:space="preserve">AUT: 0.156062
BEL: 0.90742492806
BGR: 0.24495951823364
CYP: NO
CZE: 0.40639563758389
DNM: NO
EST: NO
FIN: 0.828109
FRK: 0.952194858
DEU: 1.29938102
GRC: 0.01967288002848
HRV: 0.13688679245283
HUN: 0.10968283072702
IRL: NO
ITA: 0.0875190588515
LVA: NO
LTU: 0.523565
LUX: NO
MLT: NO
NLD: 0.6774
POL: 1.59629988784847
PRT: 0.12540730260734
ROU: 0.28909945030478
SVK: 0.21371863041551
SVN: NO
ESP: 0.43657
SWE: 0.037345
</t>
        </r>
      </text>
    </comment>
    <comment ref="J15" authorId="0" shapeId="0" xr:uid="{04B6F076-E49F-4EEF-9100-CED5E367D086}">
      <text>
        <r>
          <rPr>
            <sz val="11"/>
            <color theme="1"/>
            <rFont val="Calibri"/>
            <family val="2"/>
            <scheme val="minor"/>
          </rPr>
          <t xml:space="preserve">AUT: 0.0612
BEL: 0.421532835
BGR: 7.23901
CYP: NO
CZE: 0.278707
DNM: NO
EST: NO
FIN: NO
FRK: 0.689008161
DEU: 0.99204914
GRC: 0.25149641384531
HRV: NE
HUN: 0.01604677963724
IRL: NO
ITA: 0.26809018027512
LVA: NO
LTU: NO
LUX: NO
MLT: NO
NLD: IE
POL: NO
PRT: 0.12341762219592
ROU: 0.238802
SVK: 0.290631133
SVN: NO
ESP: 0.1735
SWE: 0.014453
</t>
        </r>
      </text>
    </comment>
    <comment ref="B16" authorId="0" shapeId="0" xr:uid="{B1CC1B6E-2413-4842-8997-C7F7BF34F3B7}">
      <text>
        <r>
          <rPr>
            <sz val="11"/>
            <color theme="1"/>
            <rFont val="Calibri"/>
            <family val="2"/>
            <scheme val="minor"/>
          </rPr>
          <t xml:space="preserve">AUT: NO
BEL: NO
BGR: NO
CYP: NO
CZE: NO
DNM: NO
EST: NO
FIN: NO
FRK: 21.5092146174732
DEU: NA
GRC: NO
HRV: NO
HUN: NO
IRL: NO
ITA: 2.0560968360418
LVA: NO
LTU: NO
LUX: NO
MLT: NO
NLD: NO
POL: NA
PRT: NO
ROU: NO
SVK: NO
SVN: NO
ESP: NO
SWE: NO
</t>
        </r>
      </text>
    </comment>
    <comment ref="D16" authorId="0" shapeId="0" xr:uid="{E8A3F530-B9C3-4BF6-AD3B-2213E01B1DA6}">
      <text>
        <r>
          <rPr>
            <sz val="11"/>
            <color theme="1"/>
            <rFont val="Calibri"/>
            <family val="2"/>
            <scheme val="minor"/>
          </rPr>
          <t xml:space="preserve">AUT: NO
BEL: NO
BGR: NO
CYP: NO
CZE: NO
DNM: NO
EST: NO
FIN: NO
FRK: 0.06949477249182
DEU: 0.2500776
GRC: NO
HRV: NO
HUN: NO
IRL: NO
ITA: 0.13392479391416
LVA: NO
LTU: NO
LUX: NO
MLT: NO
NLD: NO
POL: NO
PRT: NO
ROU: NO
SVK: NO
SVN: NO
ESP: NO
SWE: NO
</t>
        </r>
      </text>
    </comment>
    <comment ref="J16" authorId="0" shapeId="0" xr:uid="{F0FB95F7-3CE8-4B0D-87EA-0C62681A192A}">
      <text>
        <r>
          <rPr>
            <sz val="11"/>
            <color theme="1"/>
            <rFont val="Calibri"/>
            <family val="2"/>
            <scheme val="minor"/>
          </rPr>
          <t xml:space="preserve">AUT: NO
BEL: NO
BGR: NO
CYP: NO
CZE: NO
DNM: NO
EST: NO
FIN: NO
FRK: 0.06296751267651
DEU: 0.12632031
GRC: NO
HRV: NO
HUN: NO
IRL: NO
ITA: 0.02299996460725
LVA: NO
LTU: NO
LUX: NO
MLT: NO
NLD: NO
POL: NO
PRT: NO
ROU: NO
SVK: NO
SVN: NO
ESP: NO
SWE: NO
</t>
        </r>
      </text>
    </comment>
    <comment ref="K16" authorId="0" shapeId="0" xr:uid="{AB6D61EF-87D4-47F9-8C27-74B0A60FA140}">
      <text>
        <r>
          <rPr>
            <sz val="11"/>
            <color theme="1"/>
            <rFont val="Calibri"/>
            <family val="2"/>
            <scheme val="minor"/>
          </rPr>
          <t xml:space="preserve">AUT: NO
BEL: NO
BGR: NO
CYP: NO
CZE: NO
DNM: NO
EST: NO
FIN: NO
FRK: 0.05193203376816
DEU: 0.06590625
GRC: NO
HRV: NO
HUN: NO
IRL: NO
ITA: NA
LVA: NO
LTU: NO
LUX: NO
MLT: NO
NLD: NO
POL: NO
PRT: NO
ROU: NO
SVK: NO
SVN: NO
ESP: NO
SWE: NO
</t>
        </r>
      </text>
    </comment>
    <comment ref="L16" authorId="0" shapeId="0" xr:uid="{C0C8F45B-0E0F-476B-8B03-9B849608D87E}">
      <text>
        <r>
          <rPr>
            <sz val="11"/>
            <color theme="1"/>
            <rFont val="Calibri"/>
            <family val="2"/>
            <scheme val="minor"/>
          </rPr>
          <t xml:space="preserve">AUT: NO
BEL: NO
BGR: NO
CYP: NO
CZE: NO
DNM: NO
EST: NO
FIN: NO
FRK: 0.05853883023732
DEU: NA
GRC: NO
HRV: NO
HUN: NO
IRL: NO
ITA: NA
LVA: NO
LTU: NO
LUX: NO
MLT: NO
NLD: NO
POL: NO
PRT: NO
ROU: NO
SVK: NO
SVN: NO
ESP: NO
SWE: NO
</t>
        </r>
      </text>
    </comment>
    <comment ref="L17" authorId="0" shapeId="0" xr:uid="{6695C9C4-B63A-414F-AB5D-5012068C2181}">
      <text>
        <r>
          <rPr>
            <sz val="11"/>
            <color theme="1"/>
            <rFont val="Calibri"/>
            <family val="2"/>
            <scheme val="minor"/>
          </rPr>
          <t xml:space="preserve">AUT: NO
BEL: IE
BGR: NO
CYP: NO
CZE: NE
DNM: NO
EST: NO
FIN: NO
FRK: 0.00816156
DEU: NA
GRC: NO
HRV: NO
HUN: NO
IRL: NO
ITA: NO
LVA: NO
LTU: NO
LUX: NO
MLT: NO
NLD: IE
POL: NA
PRT: NO
ROU: NO
SVK: NO
SVN: NO
ESP: NA,NO
SWE: NO
</t>
        </r>
      </text>
    </comment>
    <comment ref="M17" authorId="0" shapeId="0" xr:uid="{6F646D84-C53A-4F15-B4BA-F95517E46290}">
      <text>
        <r>
          <rPr>
            <sz val="11"/>
            <color theme="1"/>
            <rFont val="Calibri"/>
            <family val="2"/>
            <scheme val="minor"/>
          </rPr>
          <t xml:space="preserve">AUT: NO
BEL: IE
BGR: NO
CYP: NO
CZE: NE
DNM: NO
EST: NO
FIN: NO
FRK: NO
DEU: NO
GRC: NO
HRV: NO
HUN: NO
IRL: NO
ITA: NO
LVA: NO
LTU: NO
LUX: NO
MLT: NO
NLD: IE
POL: NA
PRT: NO
ROU: NO
SVK: NO
SVN: NO
ESP: NA,NO
SWE: NO
</t>
        </r>
      </text>
    </comment>
    <comment ref="J18" authorId="0" shapeId="0" xr:uid="{CBF18963-F679-4550-83A3-D5B09CDDE3D5}">
      <text>
        <r>
          <rPr>
            <sz val="11"/>
            <color theme="1"/>
            <rFont val="Calibri"/>
            <family val="2"/>
            <scheme val="minor"/>
          </rPr>
          <t xml:space="preserve">AUT: NA
BEL: NO
BGR: NA
CYP: NO
CZE: NO
DNM: NO
EST: NO
FIN: NO
FRK: NO
DEU: NA
GRC: NO
HRV: NO
HUN: NO
IRL: NO
ITA: NA
LVA: NO
LTU: NO
LUX: NO
MLT: NA
NLD: IE
POL: NA
PRT: NO
ROU: NE
SVK: 0.060660141
SVN: NE
ESP: NE
SWE: NA
</t>
        </r>
      </text>
    </comment>
    <comment ref="K18" authorId="0" shapeId="0" xr:uid="{8C4A4B21-225C-498E-88F1-2CF4A289187F}">
      <text>
        <r>
          <rPr>
            <sz val="11"/>
            <color theme="1"/>
            <rFont val="Calibri"/>
            <family val="2"/>
            <scheme val="minor"/>
          </rPr>
          <t xml:space="preserve">AUT: NA
BEL: NO
BGR: NA
CYP: NO
CZE: NO
DNM: NO
EST: NO
FIN: NO
FRK: NO
DEU: NA
GRC: NO
HRV: NO
HUN: NO
IRL: NO
ITA: NA
LVA: NO
LTU: NO
LUX: NO
MLT: NA
NLD: IE
POL: NA
PRT: NO
ROU: NE
SVK: 0.159679535
SVN: NE
ESP: 6.782448312
SWE: NE
</t>
        </r>
      </text>
    </comment>
    <comment ref="L18" authorId="0" shapeId="0" xr:uid="{C3E60F4C-F62F-40A9-BE5B-6C14B94A8CE1}">
      <text>
        <r>
          <rPr>
            <sz val="11"/>
            <color theme="1"/>
            <rFont val="Calibri"/>
            <family val="2"/>
            <scheme val="minor"/>
          </rPr>
          <t xml:space="preserve">AUT: NA
BEL: NO
BGR: NA
CYP: NO
CZE: NO
DNM: NO
EST: NO
FIN: NO
FRK: NO
DEU: NA
GRC: NO
HRV: NO
HUN: NO
IRL: NO
ITA: NA
LVA: NO
LTU: NO
LUX: NO
MLT: NA
NLD: IE
POL: NA
PRT: NO
ROU: NE
SVK: 0.000099958
SVN: NE
ESP: NE
SWE: NA
</t>
        </r>
      </text>
    </comment>
    <comment ref="M18" authorId="0" shapeId="0" xr:uid="{276E1A65-9FD2-42A4-AE3B-DF0CB9D8250C}">
      <text>
        <r>
          <rPr>
            <sz val="11"/>
            <color theme="1"/>
            <rFont val="Calibri"/>
            <family val="2"/>
            <scheme val="minor"/>
          </rPr>
          <t xml:space="preserve">AUT: NA
BEL: NO
BGR: NA
CYP: NO
CZE: NO
DNM: NO
EST: NO
FIN: NO
FRK: NO
DEU: NA
GRC: NO
HRV: NO
HUN: NO
IRL: NO
ITA: NA
LVA: NO
LTU: NO
LUX: NO
MLT: NA
NLD: IE
POL: NA
PRT: NO
ROU: NE
SVK: 0.007291718
SVN: NE
ESP: NE
SWE: NA
</t>
        </r>
      </text>
    </comment>
    <comment ref="B19" authorId="0" shapeId="0" xr:uid="{C2EC3B06-9E96-4096-B64B-17B98EF10B26}">
      <text>
        <r>
          <rPr>
            <sz val="11"/>
            <color theme="1"/>
            <rFont val="Calibri"/>
            <family val="2"/>
            <scheme val="minor"/>
          </rPr>
          <t xml:space="preserve">AUT: NO
BEL: 65.3635
BGR: NO
CYP: NO
CZE: NA
DNM: NO
EST: NO
FIN: IE
FRK: 6.40561152
DEU: NE
GRC: NO
HRV: NO
HUN: NO
IRL: NO
ITA: NO
LVA: NO
LTU: NO
LUX: NO
MLT: NO
NLD: IE
POL: NO
PRT: 0.02700775
ROU: NO
SVK: NO
SVN: 51.71297397
ESP: NA
SWE: NO
</t>
        </r>
      </text>
    </comment>
    <comment ref="B20" authorId="0" shapeId="0" xr:uid="{889FD2FE-7467-4BE0-95AA-C5D1CF9A2779}">
      <text>
        <r>
          <rPr>
            <sz val="11"/>
            <color theme="1"/>
            <rFont val="Calibri"/>
            <family val="2"/>
            <scheme val="minor"/>
          </rPr>
          <t xml:space="preserve">AUT: NO
BEL: IE
BGR: 569.42951337875672
CYP: NO
CZE: NO
DNM: NO
EST: NO
FIN: NO
FRK: 243.349663
DEU: 457.8097909
GRC: NO
HRV: NO
HUN: NO
IRL: NO
ITA: 278.38
LVA: NO
LTU: NO
LUX: NO
MLT: NO
NLD: NO
POL: IE
PRT: NO
ROU: NO
SVK: NO
SVN: NO
ESP: 283.18200000000002
SWE: NO
</t>
        </r>
      </text>
    </comment>
    <comment ref="J21" authorId="0" shapeId="0" xr:uid="{D72951A3-EF51-4F13-9817-EE57DF963E6D}">
      <text>
        <r>
          <rPr>
            <sz val="11"/>
            <color theme="1"/>
            <rFont val="Calibri"/>
            <family val="2"/>
            <scheme val="minor"/>
          </rPr>
          <t xml:space="preserve">AUT: NA
BEL: IE,NA,NO
BGR: NO
CYP: NO
CZE: 1.063423636
DNM: NO
EST: NO
FIN: NO
FRK: 0.473124355
DEU: NA
GRC: NO
HRV: NO
HUN: IE
IRL: NO
ITA: 1.750093
LVA: NO
LTU: NO
LUX: NO
MLT: NO
NLD: IE
POL: NA
PRT: NO
ROU: NO
SVK: NO
SVN: NA
ESP: 0.238392
SWE: IE,NA,NO
</t>
        </r>
      </text>
    </comment>
    <comment ref="K21" authorId="0" shapeId="0" xr:uid="{C8B03DA2-CE1E-4B45-93FE-3653019E9E16}">
      <text>
        <r>
          <rPr>
            <sz val="11"/>
            <color theme="1"/>
            <rFont val="Calibri"/>
            <family val="2"/>
            <scheme val="minor"/>
          </rPr>
          <t xml:space="preserve">AUT: NA
BEL: IE,NA,NO
BGR: NO
CYP: NO
CZE: 0.18777
DNM: NO
EST: NO
FIN: NO
FRK: 0.27522
DEU: 0.77289158
GRC: NO
HRV: NO
HUN: IE
IRL: NO
ITA: 4.21371706484221
LVA: NO
LTU: NO
LUX: NO
MLT: NO
NLD: IE
POL: NA
PRT: 1.389876948
ROU: NO
SVK: NO
SVN: NA
ESP: 0.259299042
SWE: IE,NA,NO
</t>
        </r>
      </text>
    </comment>
    <comment ref="L21" authorId="0" shapeId="0" xr:uid="{8BB2EC2B-7B88-449B-A641-FFD212A9B3D9}">
      <text>
        <r>
          <rPr>
            <sz val="11"/>
            <color theme="1"/>
            <rFont val="Calibri"/>
            <family val="2"/>
            <scheme val="minor"/>
          </rPr>
          <t xml:space="preserve">AUT: IE
BEL: IE,NA,NO
BGR: NO
CYP: NO
CZE: 1.5994050056
DNM: NO
EST: NO
FIN: NO
FRK: 4.03577021999694
DEU: 4.90003467
GRC: NO
HRV: NO
HUN: IE
IRL: NO
ITA: 1.85419611039104
LVA: NO
LTU: NO
LUX: NO
MLT: NO
NLD: 4.62143637912514
POL: NA
PRT: 8.81044217968889
ROU: 1.248003700545
SVK: NO
SVN: NA
ESP: 10.206904463
SWE: IE,NA,NO
</t>
        </r>
      </text>
    </comment>
    <comment ref="M21" authorId="0" shapeId="0" xr:uid="{B57B6721-5AFD-4E5E-AC27-3CB6AB0E51A8}">
      <text>
        <r>
          <rPr>
            <sz val="11"/>
            <color theme="1"/>
            <rFont val="Calibri"/>
            <family val="2"/>
            <scheme val="minor"/>
          </rPr>
          <t xml:space="preserve">AUT: NA
BEL: IE,NA,NO
BGR: NO
CYP: NO
CZE: 8.583377378
DNM: NO
EST: NO
FIN: NO
FRK: 1.155194952
DEU: 3.09156633
GRC: NO
HRV: NO
HUN: IE
IRL: NO
ITA: 3.302994
LVA: NO
LTU: NO
LUX: NO
MLT: NO
NLD: IE
POL: NA
PRT: NO
ROU: 0.0046545625
SVK: NO
SVN: NA
ESP: 0.676511
SWE: IE,NA,NO
</t>
        </r>
      </text>
    </comment>
    <comment ref="B23" authorId="0" shapeId="0" xr:uid="{B3A4DF99-698C-4DCA-9881-C865088DC3F2}">
      <text>
        <r>
          <rPr>
            <sz val="11"/>
            <color theme="1"/>
            <rFont val="Calibri"/>
            <family val="2"/>
            <scheme val="minor"/>
          </rPr>
          <t xml:space="preserve">AUT: 143.64707830514056
BEL: 2,399.8326444178115
BGR: NA
CYP: NO
CZE: 191.44619703849032
DNM: 1.2346671
EST: NO
FIN: 968.83504790360993
FRK: 4,726.6959833804
DEU: NA
GRC: 483.22780000000006
HRV: NO
HUN: NO
IRL: NO
ITA: NA
LVA: NO
LTU: NO
LUX: NO
MLT: 0.000001375
NLD: 1,169.3867157309
POL: NO
PRT: NO,NA
ROU: NO
SVK: 315.62949939664799
SVN: 13.499765491791
ESP: 795.91573340607169
SWE: 886.47127120983236
</t>
        </r>
      </text>
    </comment>
    <comment ref="C23" authorId="0" shapeId="0" xr:uid="{069B35B4-8B83-4B10-A96C-B431BC31C73D}">
      <text>
        <r>
          <rPr>
            <sz val="11"/>
            <color theme="1"/>
            <rFont val="Calibri"/>
            <family val="2"/>
            <scheme val="minor"/>
          </rPr>
          <t xml:space="preserve">AUT: 0.3942
BEL: 0.6353097603
BGR: NA
CYP: NO
CZE: NO
DNM: NA
EST: NO
FIN: NO
FRK: 1.22529296862986
DEU: 2.32276227
GRC: NA
HRV: NO
HUN: NO
IRL: NO
ITA: NA
LVA: NO
LTU: NO
LUX: NO
MLT: NA
NLD: NO
POL: NO
PRT: NO,NA
ROU: NO
SVK: 0.00563983309721
SVN: NA
ESP: NA
SWE: 0.03231988303971
</t>
        </r>
      </text>
    </comment>
    <comment ref="D23" authorId="0" shapeId="0" xr:uid="{8D26219A-8629-45FF-ABE6-B40553E77D6B}">
      <text>
        <r>
          <rPr>
            <sz val="11"/>
            <color theme="1"/>
            <rFont val="Calibri"/>
            <family val="2"/>
            <scheme val="minor"/>
          </rPr>
          <t xml:space="preserve">AUT: NA
BEL: 0.2090087375
BGR: NA
CYP: NO
CZE: NO
DNM: NA
EST: NO
FIN: NO
FRK: 0.20208996058795
DEU: IE
GRC: NA
HRV: NO
HUN: NO
IRL: NO
ITA: NA
LVA: NO
LTU: NO
LUX: NO
MLT: NA
NLD: 1.34219
POL: NO
PRT: NO,NA
ROU: NO
SVK: 0.00056398330972
SVN: NA
ESP: NA
SWE: 0.00287647518841
</t>
        </r>
      </text>
    </comment>
    <comment ref="G23" authorId="0" shapeId="0" xr:uid="{217AEBA6-1198-44AE-8780-AFE749826091}">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H23" authorId="0" shapeId="0" xr:uid="{94AAB370-F84A-4D36-A5C6-263E8163E97D}">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I23" authorId="0" shapeId="0" xr:uid="{6CC49D95-8CA6-447C-85FF-1D73C748D512}">
      <text>
        <r>
          <rPr>
            <sz val="11"/>
            <color theme="1"/>
            <rFont val="Calibri"/>
            <family val="2"/>
            <scheme val="minor"/>
          </rPr>
          <t xml:space="preserve">AUT: NA
BEL: NA
BGR: NA
CYP: NO
CZE: NO
DNM: NA
EST: NO
FIN: NO
FRK: NA
DEU: NO
GRC: NA
HRV: NO
HUN: NO
IRL: NO
ITA: NA
LVA: NO
LTU: NO
LUX: NO
MLT: NA
NLD: NO
POL: NO
PRT: NO
ROU: NO
SVK: NO
SVN: NA
ESP: NA
SWE: NO VALUE
</t>
        </r>
      </text>
    </comment>
    <comment ref="J23" authorId="0" shapeId="0" xr:uid="{16CDF384-BA95-4A16-96D1-4610117C84D1}">
      <text>
        <r>
          <rPr>
            <sz val="11"/>
            <color theme="1"/>
            <rFont val="Calibri"/>
            <family val="2"/>
            <scheme val="minor"/>
          </rPr>
          <t xml:space="preserve">AUT: 0.0648
BEL: 4.385698037
BGR: NA
CYP: NO
CZE: NO
DNM: 0.0212
EST: NO
FIN: 0.781117
FRK: 3.01641660228044
DEU: 0.0376565504
GRC: NA
HRV: NO
HUN: 1.03992207884534
IRL: NO
ITA: 0.20590563461169
LVA: NO
LTU: 0.085953
LUX: NO
MLT: NA
NLD: NO
POL: NO
PRT: 0.252898492
ROU: NO
SVK: 0.505180423
SVN: NA
ESP: NA
SWE: 0.70792203185485
</t>
        </r>
      </text>
    </comment>
    <comment ref="K23" authorId="0" shapeId="0" xr:uid="{A12556FF-A606-430F-A3C1-1F0DBAC4E146}">
      <text>
        <r>
          <rPr>
            <sz val="11"/>
            <color theme="1"/>
            <rFont val="Calibri"/>
            <family val="2"/>
            <scheme val="minor"/>
          </rPr>
          <t xml:space="preserve">AUT: 11.0679
BEL: 0.92082582
BGR: NA
CYP: NO
CZE: NA
DNM: NA
EST: NO
FIN: NO
FRK: 3.13796216081674
DEU: 19.9200288
GRC: NA
HRV: NO
HUN: 0.31830156810506
IRL: NO
ITA: 19.65129037752097
LVA: NO
LTU: 0.004124
LUX: NO
MLT: NA
NLD: NO
POL: NO
PRT: NO,NA
ROU: NO
SVK: 0.990060213
SVN: NA
ESP: NA
SWE: 0.14929551884205
</t>
        </r>
      </text>
    </comment>
    <comment ref="L23" authorId="0" shapeId="0" xr:uid="{A68356C8-1CDE-42A9-9F29-DE5A6BAE8D18}">
      <text>
        <r>
          <rPr>
            <sz val="11"/>
            <color theme="1"/>
            <rFont val="Calibri"/>
            <family val="2"/>
            <scheme val="minor"/>
          </rPr>
          <t xml:space="preserve">AUT: 0.283415
BEL: 7.336009613
BGR: NA
CYP: NO
CZE: NA
DNM: 0.0158186
EST: NO
FIN: 2.6680367
FRK: 8.24375985113737
DEU: 8.1738359
GRC: NA
HRV: NO
HUN: 4.55129055952161
IRL: NO
ITA: 0.03018281354367
LVA: NO
LTU: 0.003076
LUX: NO
MLT: NA
NLD: 1.66719113
POL: NO
PRT: NO,IE
ROU: NO
SVK: 2.2032228421206
SVN: NA
ESP: NA
SWE: 1.7889570332
</t>
        </r>
      </text>
    </comment>
    <comment ref="M23" authorId="0" shapeId="0" xr:uid="{8E5F5D9C-C70D-4F26-9DFD-57D98073C559}">
      <text>
        <r>
          <rPr>
            <sz val="11"/>
            <color theme="1"/>
            <rFont val="Calibri"/>
            <family val="2"/>
            <scheme val="minor"/>
          </rPr>
          <t xml:space="preserve">AUT: 0.36540697007702
BEL: 2.206735452
BGR: NA
CYP: NO
CZE: NA
DNM: 0.291516
EST: NO
FIN: 3.937358425
FRK: 2.03409372981617
DEU: 7.77769783
GRC: 0.64574867490234
HRV: NO
HUN: 0.43952534305247
IRL: NO
ITA: 1.40274875280154
LVA: NO
LTU: 0.678542
LUX: NO
MLT: NA
NLD: NO
POL: NO
PRT: 0.6268269766
ROU: NO
SVK: 1.182141683
SVN: NA
ESP: 2.6864782511074
SWE: 0.57941221754385
</t>
        </r>
      </text>
    </comment>
    <comment ref="J25" authorId="0" shapeId="0" xr:uid="{5A3A6279-4DB2-4133-A4B2-DE3348869A3B}">
      <text>
        <r>
          <rPr>
            <sz val="11"/>
            <color theme="1"/>
            <rFont val="Calibri"/>
            <family val="2"/>
            <scheme val="minor"/>
          </rPr>
          <t xml:space="preserve">AUT: 0.08140835827555
BEL: 4.7511745
BGR: 0.02470293977596
CYP: NO
CZE: 0.870234
DNM: NA
EST: NO
FIN: 0.333
FRK: 0.66574556760331
DEU: 20.74817289
GRC: 0.20881791645
HRV: NE
HUN: IE
IRL: NO
ITA: 2.59161709633348
LVA: NO
LTU: NE
LUX: IE
MLT: NO
NLD: IE
POL: NA
PRT: 0.25389600301
ROU: 0.158767686
SVK: 3.825791339
SVN: 0.08884547386
ESP: 1.28733724833436
SWE: 0.87187760469086
</t>
        </r>
      </text>
    </comment>
    <comment ref="K25" authorId="0" shapeId="0" xr:uid="{89D432B5-C80C-41B6-8B21-23267CD274FC}">
      <text>
        <r>
          <rPr>
            <sz val="11"/>
            <color theme="1"/>
            <rFont val="Calibri"/>
            <family val="2"/>
            <scheme val="minor"/>
          </rPr>
          <t xml:space="preserve">AUT: 1.81225932630337
BEL: 101.4024443
BGR: NO
CYP: NO
CZE: 90.10053522299999
DNM: NA
EST: NO
FIN: 0.199
FRK: 320.410352924588
DEU: 689.29525114
GRC: 2.7306958305
HRV: NE
HUN: IE
IRL: NO
ITA: 45.4218556292
LVA: NO
LTU: NE
LUX: IE
MLT: NO
NLD: 0.00028527
POL: NA
PRT: 3.3201785009
ROU: 0.233973432
SVK: 86.357975907
SVN: 1.1618254274
ESP: 91.02120638828001
SWE: 2.47048091761169
</t>
        </r>
      </text>
    </comment>
    <comment ref="L25" authorId="0" shapeId="0" xr:uid="{4C8D22D3-74FE-48BC-AEB2-E7555D9573DA}">
      <text>
        <r>
          <rPr>
            <sz val="11"/>
            <color theme="1"/>
            <rFont val="Calibri"/>
            <family val="2"/>
            <scheme val="minor"/>
          </rPr>
          <t xml:space="preserve">AUT: 0.24062548457379
BEL: 0.3975392926185
BGR: 0.01852720483197
CYP: NO
CZE: 0.944
DNM: 0.004763045
EST: NO
FIN: 0.2756576
FRK: 1.11103292492291
DEU: 4.61652542
GRC: 0.07388941659
HRV: NE
HUN: 0.1664553315
IRL: NO
ITA: 3.3711772237639
LVA: NO
LTU: 0.000239519
LUX: IE
MLT: NO
NLD: 0.76358891646736
POL: NA
PRT: 0.089840124142
ROU: 0.04178097
SVK: 0.511685448
SVN: 0.031437629212
ESP: 0.76362701240844
SWE: 0.19224853629394
</t>
        </r>
      </text>
    </comment>
    <comment ref="M25" authorId="0" shapeId="0" xr:uid="{1FA24F17-42CF-42F0-96C0-DE1432086156}">
      <text>
        <r>
          <rPr>
            <sz val="11"/>
            <color theme="1"/>
            <rFont val="Calibri"/>
            <family val="2"/>
            <scheme val="minor"/>
          </rPr>
          <t xml:space="preserve">AUT: 0.04790161920306
BEL: 3.9959761
BGR: 0.02779080724796
CYP: NO
CZE: 0.466793
DNM: NA
EST: NO
FIN: 0.63828
FRK: 0.66803066290986
DEU: 28.64971266
GRC: 0.0963774999
HRV: NE
HUN: IE
IRL: NO
ITA: 1.39391701213883
LVA: NO
LTU: NE
LUX: IE
MLT: NO
NLD: IE
POL: NA
PRT: 0.11718277062
ROU: 0.062671455
SVK: 3.198324647
SVN: 0.04100560332
ESP: 1.38842641840283
SWE: 0.96030253564662
</t>
        </r>
      </text>
    </comment>
    <comment ref="B26" authorId="0" shapeId="0" xr:uid="{7A2B4D87-347C-4175-84F4-4E110C3E5D70}">
      <text>
        <r>
          <rPr>
            <sz val="11"/>
            <color theme="1"/>
            <rFont val="Calibri"/>
            <family val="2"/>
            <scheme val="minor"/>
          </rPr>
          <t xml:space="preserve">AUT: 17.00
BEL: NO
BGR: NO
CYP: NO
CZE: 0.69533333333333
DNM: NO
EST: NO
FIN: IE
FRK: 846.990375171679
DEU: 5.96574
GRC: 199.19397427286501
HRV: NO
HUN: NO
IRL: NO
ITA: NO
LVA: NO
LTU: NO
LUX: NO
MLT: NO
NLD: NO
POL: 293.48
PRT: NE
ROU: NO
SVK: 251.90040590000001
SVN: NO
ESP: 391.33339416710828
SWE: 162.91565481775999
</t>
        </r>
      </text>
    </comment>
    <comment ref="C26" authorId="0" shapeId="0" xr:uid="{ACF315EF-49C4-44CC-AA1A-A4D69DF58E52}">
      <text>
        <r>
          <rPr>
            <sz val="11"/>
            <color theme="1"/>
            <rFont val="Calibri"/>
            <family val="2"/>
            <scheme val="minor"/>
          </rPr>
          <t xml:space="preserve">AUT: NA
BEL: NO
BGR: NO
CYP: NO
CZE: 0.19255384615385
DNM: NO
EST: NO
FIN: NO
FRK: 0.2482809784
DEU: 0.0650808
GRC: NA
HRV: NO
HUN: NO
IRL: NO
ITA: NA
LVA: NO
LTU: NO
LUX: NO
MLT: NO
NLD: NO
POL: 0.07337
PRT: NE
ROU: NO
SVK: 0.0437398
SVN: NO
ESP: 0.079137708
SWE: NA
</t>
        </r>
      </text>
    </comment>
    <comment ref="J26" authorId="0" shapeId="0" xr:uid="{0A12EF63-8023-4C6D-A138-61D136714BCC}">
      <text>
        <r>
          <rPr>
            <sz val="11"/>
            <color theme="1"/>
            <rFont val="Calibri"/>
            <family val="2"/>
            <scheme val="minor"/>
          </rPr>
          <t xml:space="preserve">AUT: NA
BEL: NO
BGR: NO
CYP: NO
CZE: NE
DNM: NO
EST: NO
FIN: NO
FRK: NE
DEU: NA
GRC: IE
HRV: NO
HUN: NO
IRL: NO
ITA: NO
LVA: NO
LTU: NO
LUX: NO
MLT: NO
NLD: IE
POL: NA
PRT: NE
ROU: NO
SVK: 0.004604048
SVN: NO
ESP: NA
SWE: 0.039
</t>
        </r>
      </text>
    </comment>
    <comment ref="K26" authorId="0" shapeId="0" xr:uid="{C6001E24-AD60-4770-9DB9-89448B037873}">
      <text>
        <r>
          <rPr>
            <sz val="11"/>
            <color theme="1"/>
            <rFont val="Calibri"/>
            <family val="2"/>
            <scheme val="minor"/>
          </rPr>
          <t xml:space="preserve">AUT: NA
BEL: NO
BGR: NO
CYP: NO
CZE: NE
DNM: NO
EST: NO
FIN: NO
FRK: NE
DEU: NA
GRC: IE
HRV: NO
HUN: NO
IRL: NO
ITA: NO
LVA: NO
LTU: NO
LUX: NO
MLT: NO
NLD: NO
POL: NA
PRT: NE
ROU: NO
SVK: 0.082257816
SVN: NO
ESP: NO
SWE: NE
</t>
        </r>
      </text>
    </comment>
    <comment ref="L26" authorId="0" shapeId="0" xr:uid="{EEFFDB3E-DBE2-4DED-9C8E-3626B50E8F80}">
      <text>
        <r>
          <rPr>
            <sz val="11"/>
            <color theme="1"/>
            <rFont val="Calibri"/>
            <family val="2"/>
            <scheme val="minor"/>
          </rPr>
          <t xml:space="preserve">AUT: NA
BEL: NO
BGR: NO
CYP: NO
CZE: NE
DNM: NO
EST: NO
FIN: NO
FRK: NE
DEU: NA
GRC: NE
HRV: NO
HUN: NO
IRL: NO
ITA: NA
LVA: NO
LTU: NO
LUX: NO
MLT: NO
NLD: 0.010431
POL: NO
PRT: NE
ROU: NO
SVK: 0.009621447
SVN: NO
ESP: NA
SWE: NE
</t>
        </r>
      </text>
    </comment>
    <comment ref="M26" authorId="0" shapeId="0" xr:uid="{4C868BEF-FFB8-4EAC-8621-491A78AC3C3B}">
      <text>
        <r>
          <rPr>
            <sz val="11"/>
            <color theme="1"/>
            <rFont val="Calibri"/>
            <family val="2"/>
            <scheme val="minor"/>
          </rPr>
          <t xml:space="preserve">AUT: NA
BEL: NO
BGR: NO
CYP: NO
CZE: NE
DNM: NO
EST: NO
FIN: NO
FRK: NE
DEU: NA
GRC: 0.07344
HRV: NO
HUN: NO
IRL: NO
ITA: NO
LVA: NO
LTU: NO
LUX: NO
MLT: NO
NLD: IE
POL: NO
PRT: NE
ROU: NO
SVK: 0.007889957
SVN: NO
ESP: NA
SWE: 0.046
</t>
        </r>
      </text>
    </comment>
    <comment ref="J27" authorId="0" shapeId="0" xr:uid="{FDF38A1C-37F4-4053-9DAC-71E9F523D2F3}">
      <text>
        <r>
          <rPr>
            <sz val="11"/>
            <color theme="1"/>
            <rFont val="Calibri"/>
            <family val="2"/>
            <scheme val="minor"/>
          </rPr>
          <t xml:space="preserve">AUT: 0.02267028749743
BEL: NO
BGR: NO
CYP: NO
CZE: NE
DNM: NO
EST: NO
FIN: NO
FRK: NO
DEU: 0.509193
GRC: 0.18377
HRV: NO
HUN: NO
IRL: NO
ITA: NO
LVA: NO
LTU: NO
LUX: NO
MLT: NO
NLD: IE
POL: NA
PRT: NO
ROU: NE
SVK: 0.494111892
SVN: 0.0057
ESP: 0.207787
SWE: 0.05760632925486
</t>
        </r>
      </text>
    </comment>
    <comment ref="K27" authorId="0" shapeId="0" xr:uid="{10E7CD7C-0E10-419C-9ECB-24B224367C15}">
      <text>
        <r>
          <rPr>
            <sz val="11"/>
            <color theme="1"/>
            <rFont val="Calibri"/>
            <family val="2"/>
            <scheme val="minor"/>
          </rPr>
          <t xml:space="preserve">AUT: 0.11655799028413
BEL: NO
BGR: NO
CYP: NO
CZE: NE
DNM: NO
EST: NO
FIN: NO
FRK: 51.148518
DEU: 91.65474
GRC: 22.0524
HRV: NO
HUN: NO
IRL: NO
ITA: NO
LVA: NO
LTU: NO
LUX: NO
MLT: NO
NLD: 3.26780562114113
POL: NA
PRT: NO
ROU: 80.7484
SVK: 14.107417357
SVN: 3.35
ESP: 24.93444
SWE: 10.290733
</t>
        </r>
      </text>
    </comment>
    <comment ref="L27" authorId="0" shapeId="0" xr:uid="{81CF210E-0FBC-4970-B817-D0C5BA2D1AFD}">
      <text>
        <r>
          <rPr>
            <sz val="11"/>
            <color theme="1"/>
            <rFont val="Calibri"/>
            <family val="2"/>
            <scheme val="minor"/>
          </rPr>
          <t xml:space="preserve">AUT: 0.17867703100988
BEL: NO
BGR: NO
CYP: NO
CZE: NE
DNM: NO
EST: NO
FIN: NO
FRK: 0.03260973495243
DEU: NA
GRC: NE
HRV: NO
HUN: NO
IRL: NO
ITA: NO
LVA: NO
LTU: NO
LUX: NO
MLT: NO
NLD: 0.04933144943909
POL: NA
PRT: NO
ROU: NE
SVK: 0.036697254
SVN: NE
ESP: NO
SWE: 0.0007
</t>
        </r>
      </text>
    </comment>
    <comment ref="M27" authorId="0" shapeId="0" xr:uid="{15C177F7-9451-4274-B72C-C21B1DBA5F6C}">
      <text>
        <r>
          <rPr>
            <sz val="11"/>
            <color theme="1"/>
            <rFont val="Calibri"/>
            <family val="2"/>
            <scheme val="minor"/>
          </rPr>
          <t xml:space="preserve">AUT: 0.17301540985279
BEL: NO
BGR: NO
CYP: NO
CZE: NE
DNM: NO
EST: NO
FIN: NO
FRK: 5.066954287
DEU: 4.55778654
GRC: 1.10262
HRV: NO
HUN: NO
IRL: NO
ITA: NO
LVA: NO
LTU: NO
LUX: NO
MLT: NO
NLD: 0.11491655533598
POL: NA
PRT: NO
ROU: 0.1816839
SVK: 2.113416008
SVN: 0.232
ESP: 2.39904
SWE: 0.124803
</t>
        </r>
      </text>
    </comment>
    <comment ref="B28" authorId="0" shapeId="0" xr:uid="{371B5B89-76DE-42D5-80DC-A9432DB2EC9E}">
      <text>
        <r>
          <rPr>
            <sz val="11"/>
            <color theme="1"/>
            <rFont val="Calibri"/>
            <family val="2"/>
            <scheme val="minor"/>
          </rPr>
          <t xml:space="preserve">AUT: NO
BEL: NO
BGR: NO
CYP: NO
CZE: NA
DNM: NO
EST: NO
FIN: NO
FRK: IE
DEU: NA
GRC: NO
HRV: NO
HUN: NO
IRL: NO
ITA: NA
LVA: NO
LTU: NO
LUX: NO
MLT: NO
NLD: NO
POL: NA
PRT: NO
ROU: NO
SVK: NO
SVN: NO
ESP: NO
SWE: NO
</t>
        </r>
      </text>
    </comment>
    <comment ref="H28" authorId="0" shapeId="0" xr:uid="{9E877901-2FB7-4BF5-A646-585CAE879F98}">
      <text>
        <r>
          <rPr>
            <sz val="11"/>
            <color theme="1"/>
            <rFont val="Calibri"/>
            <family val="2"/>
            <scheme val="minor"/>
          </rPr>
          <t xml:space="preserve">AUT: 0.20
BEL: NO VALUE
BGR: NO VALUE
CYP: NO VALUE
CZE: NO VALUE
DNM: NO
EST: NO VALUE
FIN: NO
FRK: IE
DEU: 2.197
GRC: NO VALUE
HRV: NO VALUE
HUN: NO
IRL: NO
ITA: NO
LVA: NO VALUE
LTU: NO
LUX: NO VALUE
MLT: NO VALUE
NLD: NO
POL: NO
PRT: NO
ROU: NO
SVK: NO
SVN: NO VALUE
ESP: NO
SWE: NO
</t>
        </r>
      </text>
    </comment>
    <comment ref="J28" authorId="0" shapeId="0" xr:uid="{773AFC4D-915E-45A9-8542-0F05CADCF86F}">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K28" authorId="0" shapeId="0" xr:uid="{E964D610-269A-41F5-9B4C-4FFF507DDD25}">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L28" authorId="0" shapeId="0" xr:uid="{D5FB762A-B7A1-4F76-AA5D-EBC73A718A01}">
      <text>
        <r>
          <rPr>
            <sz val="11"/>
            <color theme="1"/>
            <rFont val="Calibri"/>
            <family val="2"/>
            <scheme val="minor"/>
          </rPr>
          <t xml:space="preserve">AUT: NO
BEL: NO VALUE
BGR: NO
CYP: NO
CZE: NE
DNM: NO
EST: NO
FIN: NO
FRK: NO
DEU: NA
GRC: NO
HRV: NO
HUN: NO
IRL: NO
ITA: NA
LVA: NO
LTU: NO
LUX: NO
MLT: NO
NLD: NO
POL: NA
PRT: NO
ROU: NO
SVK: NO
SVN: NO
ESP: NO
SWE: NO
</t>
        </r>
      </text>
    </comment>
    <comment ref="M28" authorId="0" shapeId="0" xr:uid="{3AA8A969-B4B3-4D9B-BF86-E793E591ECB8}">
      <text>
        <r>
          <rPr>
            <sz val="11"/>
            <color theme="1"/>
            <rFont val="Calibri"/>
            <family val="2"/>
            <scheme val="minor"/>
          </rPr>
          <t xml:space="preserve">AUT: NO
BEL: NO VALUE
BGR: NO
CYP: NO
CZE: NE
DNM: NO
EST: NO
FIN: NO
FRK: NO
DEU: NA
GRC: NO
HRV: NO
HUN: NO
IRL: NO
ITA: NA
LVA: NO
LTU: NO
LUX: NO
MLT: NO
NLD: NO
POL: NA
PRT: NO
ROU: 0.178984
SVK: NO
SVN: NO
ESP: NO
SWE: NO
</t>
        </r>
      </text>
    </comment>
    <comment ref="B29" authorId="0" shapeId="0" xr:uid="{7E38D5C9-C902-4687-B9D4-D7EBD5098092}">
      <text>
        <r>
          <rPr>
            <sz val="11"/>
            <color theme="1"/>
            <rFont val="Calibri"/>
            <family val="2"/>
            <scheme val="minor"/>
          </rPr>
          <t xml:space="preserve">AUT: 5.40
BEL: IE
BGR: 9.2050338812544
CYP: NO
CZE: 10.1902
DNM: 0.0694
EST: 2.9989608034346
FIN: NO
FRK: NO
DEU: 64.3736
GRC: 7.2208
HRV: NO
HUN: NO
IRL: NO
ITA: IE
LVA: NO
LTU: NO
LUX: NO
MLT: NO
NLD: NO
POL: 38.5632
PRT: 12.97851776
ROU: 6.94616
SVK: 0.031
SVN: 6.0254
ESP: 40.425806
SWE: IE
</t>
        </r>
      </text>
    </comment>
    <comment ref="J29" authorId="0" shapeId="0" xr:uid="{6EF67629-8886-4B5F-BAA8-45CF89312748}">
      <text>
        <r>
          <rPr>
            <sz val="11"/>
            <color theme="1"/>
            <rFont val="Calibri"/>
            <family val="2"/>
            <scheme val="minor"/>
          </rPr>
          <t xml:space="preserve">AUT: NA
BEL: NO
BGR: NA
CYP: NO
CZE: NE
DNM: NA
EST: NO
FIN: NO
FRK: NO
DEU: NA
GRC: NA
HRV: NO
HUN: NO
IRL: NO
ITA: IE
LVA: NO
LTU: NO
LUX: NO
MLT: NO
NLD: NO
POL: NA
PRT: NO
ROU: NE
SVK: 0.000004329
SVN: NE
ESP: NA
SWE: IE
</t>
        </r>
      </text>
    </comment>
    <comment ref="K29" authorId="0" shapeId="0" xr:uid="{8EFAC11D-2B42-4D75-A2E7-C835D3083F40}">
      <text>
        <r>
          <rPr>
            <sz val="11"/>
            <color theme="1"/>
            <rFont val="Calibri"/>
            <family val="2"/>
            <scheme val="minor"/>
          </rPr>
          <t xml:space="preserve">AUT: NA
BEL: NO
BGR: NA
CYP: NO
CZE: NE
DNM: NA
EST: NO
FIN: NO
FRK: NO
DEU: NA
GRC: NA
HRV: NO
HUN: NO
IRL: NO
ITA: IE
LVA: NO
LTU: NO
LUX: NO
MLT: NO
NLD: NO
POL: NA
PRT: NO
ROU: NE
SVK: 0.000001748
SVN: NE
ESP: NA
SWE: IE
</t>
        </r>
      </text>
    </comment>
    <comment ref="L29" authorId="0" shapeId="0" xr:uid="{A3A37C5F-3544-4869-9B2F-FF83802F7E9F}">
      <text>
        <r>
          <rPr>
            <sz val="11"/>
            <color theme="1"/>
            <rFont val="Calibri"/>
            <family val="2"/>
            <scheme val="minor"/>
          </rPr>
          <t xml:space="preserve">AUT: NA
BEL: NO
BGR: NA
CYP: NO
CZE: NE
DNM: NA
EST: NO
FIN: NO
FRK: NO
DEU: NA
GRC: NA
HRV: NO
HUN: NO
IRL: NO
ITA: IE
LVA: NO
LTU: NO
LUX: NO
MLT: NO
NLD: NO
POL: NA
PRT: NO
ROU: NE
SVK: 0.000000291
SVN: NE
ESP: NA
SWE: NE
</t>
        </r>
      </text>
    </comment>
    <comment ref="M29" authorId="0" shapeId="0" xr:uid="{A318F139-CC44-479D-AF48-31D2AFFCCB4A}">
      <text>
        <r>
          <rPr>
            <sz val="11"/>
            <color theme="1"/>
            <rFont val="Calibri"/>
            <family val="2"/>
            <scheme val="minor"/>
          </rPr>
          <t xml:space="preserve">AUT: IE
BEL: NO
BGR: NA
CYP: NO
CZE: NE
DNM: 0.000624001
EST: 0.0001037
FIN: NO
FRK: NO
DEU: 0.6265948
GRC: NA
HRV: NO
HUN: NO
IRL: NO
ITA: IE
LVA: NO
LTU: NO
LUX: NO
MLT: NO
NLD: NO
POL: NA
PRT: 0.12479344
ROU: NE
SVK: 0.000000027
SVN: 0.06176035
ESP: 1.01064515
SWE: IE
</t>
        </r>
      </text>
    </comment>
    <comment ref="B30" authorId="0" shapeId="0" xr:uid="{80377E83-FE13-4B2F-9625-E521E05F7770}">
      <text>
        <r>
          <rPr>
            <sz val="11"/>
            <color theme="1"/>
            <rFont val="Calibri"/>
            <family val="2"/>
            <scheme val="minor"/>
          </rPr>
          <t xml:space="preserve">AUT: NO
BEL: 7.67747
BGR: 112.68486053408805
CYP: NO
CZE: 0.88408
DNM: NO
EST: NO
FIN: IE
FRK: 79.3452057805194
DEU: 289.16296
GRC: 35.68044444444444
HRV: NO
HUN: NO
IRL: NO
ITA: 245.0068712150003
LVA: NO
LTU: NO
LUX: NO
MLT: NO
NLD: NO
POL: 174.46820000000002
PRT: NO
ROU: 0.77572
SVK: NO
SVN: 2.34027478696219
ESP: 69.49712499
SWE: IE
</t>
        </r>
      </text>
    </comment>
    <comment ref="J30" authorId="0" shapeId="0" xr:uid="{CDC20297-E128-467A-A9A0-D6F43E4AA90B}">
      <text>
        <r>
          <rPr>
            <sz val="11"/>
            <color theme="1"/>
            <rFont val="Calibri"/>
            <family val="2"/>
            <scheme val="minor"/>
          </rPr>
          <t xml:space="preserve">AUT: NO
BEL: NO
BGR: NA
CYP: NO
CZE: NE
DNM: NO
EST: NO
FIN: NO
FRK: NO
DEU: NA
GRC: NA
HRV: NO
HUN: NO
IRL: NO
ITA: NA
LVA: NO
LTU: NO
LUX: NO
MLT: NO
NLD: NO
POL: NA
PRT: NO
ROU: NE
SVK: NO
SVN: NE
ESP: NE
SWE: IE
</t>
        </r>
      </text>
    </comment>
    <comment ref="K30" authorId="0" shapeId="0" xr:uid="{241BB8F3-8BAC-42E5-B468-67ED9C57BB92}">
      <text>
        <r>
          <rPr>
            <sz val="11"/>
            <color theme="1"/>
            <rFont val="Calibri"/>
            <family val="2"/>
            <scheme val="minor"/>
          </rPr>
          <t xml:space="preserve">AUT: NO
BEL: NO
BGR: NA
CYP: NO
CZE: NE
DNM: NO
EST: NO
FIN: NO
FRK: NO
DEU: NA
GRC: NA
HRV: NO
HUN: NO
IRL: NO
ITA: IE
LVA: NO
LTU: NO
LUX: NO
MLT: NO
NLD: NO
POL: NA
PRT: NO
ROU: NE
SVK: NO
SVN: NE
ESP: NE
SWE: IE
</t>
        </r>
      </text>
    </comment>
    <comment ref="L30" authorId="0" shapeId="0" xr:uid="{64EE68AF-5D80-4167-A00C-2A2EA5C6515F}">
      <text>
        <r>
          <rPr>
            <sz val="11"/>
            <color theme="1"/>
            <rFont val="Calibri"/>
            <family val="2"/>
            <scheme val="minor"/>
          </rPr>
          <t xml:space="preserve">AUT: NO
BEL: NO
BGR: NA
CYP: NO
CZE: NE
DNM: NO
EST: NO
FIN: NO
FRK: NO
DEU: NA
GRC: NA
HRV: NO
HUN: NO
IRL: NO
ITA: IE
LVA: NO
LTU: NO
LUX: NO
MLT: NO
NLD: NO
POL: NA
PRT: NO
ROU: NE
SVK: NO
SVN: NE
ESP: NE
SWE: NE
</t>
        </r>
      </text>
    </comment>
    <comment ref="M30" authorId="0" shapeId="0" xr:uid="{A8A62E86-7492-4F62-89D9-E130F57E0476}">
      <text>
        <r>
          <rPr>
            <sz val="11"/>
            <color theme="1"/>
            <rFont val="Calibri"/>
            <family val="2"/>
            <scheme val="minor"/>
          </rPr>
          <t xml:space="preserve">AUT: NO
BEL: NO
BGR: NA
CYP: NO
CZE: NE
DNM: NO
EST: NO
FIN: NO
FRK: NO
DEU: 0.2269593
GRC: NA
HRV: NO
HUN: NO
IRL: NO
ITA: IE
LVA: NO
LTU: NO
LUX: NO
MLT: NO
NLD: NO
POL: NA
PRT: NO
ROU: NE
SVK: NO
SVN: 0.00183684358279
ESP: 0.76814162924
SWE: IE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0" authorId="0" shapeId="0" xr:uid="{C0ED3E7F-6C39-4134-8EFE-7D3C520F538B}">
      <text>
        <r>
          <rPr>
            <sz val="11"/>
            <color theme="1"/>
            <rFont val="Calibri"/>
            <family val="2"/>
            <scheme val="minor"/>
          </rPr>
          <t xml:space="preserve">AUT: 3,662.6120000000001
BEL: 4,871.9084800000001
BGR: 1,989.2553369734251
CYP: 1,663.6769999999999
CZE: 3,673.0250000000001
DNM: 2,201.727
EST: NO
FIN: 1,220.2036269999999
FRK: 12,242.0792978832
DEU: 25,736.25852
GRC: 6,117.1620000000003
HRV: 2,406.0265694127725
HUN: C
IRL: 3,851.0530123020003
ITA: 15,162.251029999999
LVA: 1,056.0912599999999
LTU: 1,179.6759999999999
LUX: 717.07376999999997
MLT: NO
NLD: NO
POL: 13,996.134
PRT: 4,204.61273207455
ROU: 7,724.8586860000005
SVK: 2,937.7393579999998
SVN: 916.02909999999997
ESP: 16,731.821
SWE: 2,405.0590000000002
</t>
        </r>
      </text>
    </comment>
    <comment ref="C10" authorId="0" shapeId="0" xr:uid="{E16CFABA-C87B-4912-BBD7-FFAAE2246D94}">
      <text>
        <r>
          <rPr>
            <sz val="11"/>
            <color theme="1"/>
            <rFont val="Calibri"/>
            <family val="2"/>
            <scheme val="minor"/>
          </rPr>
          <t xml:space="preserve">AUT: 3,662.6120000000001
BEL: 4,871.9084800000001
BGR: 1,989.2553369734251
CYP: 1,663.6769999999999
CZE: 3,673.0250000000001
DNM: 2,201.727
EST: NO
FIN: 1,220.2036269999999
FRK: 12,242.0792978832
DEU: 25,736.25852
GRC: 6,117.1620000000003
HRV: 2,406.0265694127725
HUN: C
IRL: 3,851.0530123020003
ITA: 15,162.251029999999
LVA: 1,056.0912599999999
LTU: 1,179.6759999999999
LUX: 717.07376999999997
MLT: NO
NLD: NO
POL: 13,996.134
PRT: 4,204.61273207455
ROU: 7,724.8586860000005
SVK: 2,937.7393579999998
SVN: 916.02909999999997
ESP: 16,731.821
SWE: 2,405.0590000000002
</t>
        </r>
      </text>
    </comment>
    <comment ref="G10" authorId="0" shapeId="0" xr:uid="{EC08BE90-5397-4152-9082-A9B57143C004}">
      <text>
        <r>
          <rPr>
            <sz val="11"/>
            <color theme="1"/>
            <rFont val="Calibri"/>
            <family val="2"/>
            <scheme val="minor"/>
          </rPr>
          <t xml:space="preserve">AUT: 1,888.7970743583908
BEL: 2,659.0684200000001
BGR: 1,060.3850368122564
CYP: 878.80700000000002
CZE: 1,957.8745950943191
DNM: 1,214.60885
EST: NO
FIN: 622.65259019098482
FRK: 6,494.58980628435
DEU: 13,640.2170156
GRC: 3,166.7776147007617
HRV: 1,204.8467302726619
HUN: 1,001.500157757
IRL: 2,102.8090125484487
ITA: 7,918.8268567415234
LVA: 538.55102486071189
LTU: 633.48599999999999
LUX: 350.572
MLT: NO
NLD: NO
POL: 7,365.51782
PRT: 2,105.91856030473
ROU: 3,961.8583283047647
SVK: 1,452.9337399976471
SVN: 468.85534708
ESP: 8,471.5874061991944
SWE: 1,258.5723058902599
</t>
        </r>
      </text>
    </comment>
    <comment ref="H10" authorId="0" shapeId="0" xr:uid="{4AD2B191-A585-4008-A257-9C0D3DAE5E6E}">
      <text>
        <r>
          <rPr>
            <sz val="11"/>
            <color theme="1"/>
            <rFont val="Calibri"/>
            <family val="2"/>
            <scheme val="minor"/>
          </rPr>
          <t xml:space="preserve">AUT: NO
BEL: NA
BGR: NO
CYP: NO
CZE: NA
DNM: NO
EST: NO
FIN: NO
FRK: NO
DEU: NO
GRC: NO
HRV: NO
HUN: NO
IRL: NO
ITA: NO
LVA: NA
LTU: NO
LUX: NO
MLT: NO
NLD: NO
POL: NA
PRT: NO
ROU: NO
SVK: NO
SVN: NO
ESP: NA
SWE: NA
</t>
        </r>
      </text>
    </comment>
    <comment ref="G11" authorId="0" shapeId="0" xr:uid="{6541BD96-6FAA-4A69-8962-C08771504B8A}">
      <text>
        <r>
          <rPr>
            <sz val="11"/>
            <color theme="1"/>
            <rFont val="Calibri"/>
            <family val="2"/>
            <scheme val="minor"/>
          </rPr>
          <t xml:space="preserve">AUT: 662.81417916934481
BEL: 1,221.9746399999999
BGR: 255.85022773863199
CYP: 3.9932475
CZE: 667.02435484753278
DNM: 48.418792
EST: 46.753945569126
FIN: 309.07823180399998
FRK: 2,301.28472173483
DEU: 4,524.939787
GRC: 192.67767759005642
HRV: 122.9888291984156
HUN: 111.43186219313981
IRL: 148.01245194378129
ITA: 2,003.28380829045
LVA: NO
LTU: 1.5723831568988
LUX: NO
MLT: NO
NLD: 180.755803421053
POL: 1,457.5161733333334
PRT: 386.631876554705
ROU: 584.7705204879851
SVK: 539.95673918016644
SVN: 66.91143712
ESP: 1,514.5650738980521
SWE: 374.93166262608997
</t>
        </r>
      </text>
    </comment>
    <comment ref="H11" authorId="0" shapeId="0" xr:uid="{E93B3FFD-854A-4569-A943-833831413B9E}">
      <text>
        <r>
          <rPr>
            <sz val="11"/>
            <color theme="1"/>
            <rFont val="Calibri"/>
            <family val="2"/>
            <scheme val="minor"/>
          </rPr>
          <t xml:space="preserve">AUT: 26.17122750914646
BEL: NA
BGR: NO
CYP: NO
CZE: NA
DNM: NO
EST: NO
FIN: NO
FRK: NO
DEU: NO
GRC: NO
HRV: NO
HUN: NA
IRL: NO
ITA: NO
LVA: NA
LTU: NO
LUX: NO
MLT: NO
NLD: NO
POL: NA
PRT: NO
ROU: NO
SVK: NO
SVN: NO
ESP: NA
SWE: NA
</t>
        </r>
      </text>
    </comment>
    <comment ref="G12" authorId="0" shapeId="0" xr:uid="{F5069535-2C24-4141-806F-24A924E5EAB8}">
      <text>
        <r>
          <rPr>
            <sz val="11"/>
            <color theme="1"/>
            <rFont val="Calibri"/>
            <family val="2"/>
            <scheme val="minor"/>
          </rPr>
          <t xml:space="preserve">AUT: 35.7317239189
BEL: 155.77828
BGR: 100.03147008630327
CYP: NO
CZE: 143.91969496377382
DNM: 11.18997
EST: 11.0451827722545
FIN: 1.79750692881879
FRK: 514.678936344519
DEU: 916.9106828
GRC: 16.6818824138
HRV: 28.85339230587
HUN: 39.6694174412487
IRL: NO
ITA: 614.06582643224272
LVA: 0.71703925744168
LTU: 7.46163145883538
LUX: 31.4452
MLT: NO
NLD: 67.954
POL: 626.98866127999986
PRT: 160.030499962688
ROU: 66.974543842
SVK: 19.6974822694774
SVN: 14.26826813286
ESP: 463.6984751937477
SWE: 15.128644961277
</t>
        </r>
      </text>
    </comment>
    <comment ref="H12" authorId="0" shapeId="0" xr:uid="{48754C2F-5965-4C80-A54B-C4CA8A5D22C9}">
      <text>
        <r>
          <rPr>
            <sz val="11"/>
            <color theme="1"/>
            <rFont val="Calibri"/>
            <family val="2"/>
            <scheme val="minor"/>
          </rPr>
          <t xml:space="preserve">AUT: NO
BEL: NA
BGR: NO
CYP: NO
CZE: NA
DNM: NO
EST: NO
FIN: NO
FRK: NO
DEU: NO
GRC: NO
HRV: NO
HUN: NA
IRL: NO
ITA: NO
LVA: NA
LTU: NO
LUX: NO
MLT: NO
NLD: NO
POL: NA
PRT: NO
ROU: NO
SVK: NO
SVN: NO
ESP: NA
SWE: NA
</t>
        </r>
      </text>
    </comment>
    <comment ref="G14" authorId="0" shapeId="0" xr:uid="{29BF4ED0-F7DB-4489-A943-E5A2A5E608BD}">
      <text>
        <r>
          <rPr>
            <sz val="11"/>
            <color theme="1"/>
            <rFont val="Calibri"/>
            <family val="2"/>
            <scheme val="minor"/>
          </rPr>
          <t xml:space="preserve">AUT: 96.00038115006752
BEL: 177.00921
BGR: 71.40977698035
CYP: 14.0847
CZE: 91.16572376679382
DNM: 53.392490286
EST: 1.03070578962293
FIN: 7.32721341941009
FRK: 210.823460125739
DEU: 580.50573209
GRC: 16.53550185168855
HRV: 2.71238751640014
HUN: 84.36289346237231
IRL: 0.84804941711
ITA: 558.01667293914534
LVA: 8.18369
LTU: 0.7056975275
LUX: NO
MLT: NO
NLD: 126.602426497442
POL: 122.03878551810985
PRT: 83.3444916554726
ROU: 93.32426190578889
SVK: 16.067
SVN: 2.36985109367606
ESP: 417.318442
SWE: 1.0779373243
</t>
        </r>
      </text>
    </comment>
    <comment ref="H14" authorId="0" shapeId="0" xr:uid="{7E923059-D41B-4081-88C6-A94F98445392}">
      <text>
        <r>
          <rPr>
            <sz val="11"/>
            <color theme="1"/>
            <rFont val="Calibri"/>
            <family val="2"/>
            <scheme val="minor"/>
          </rPr>
          <t xml:space="preserve">AUT: NO
BEL: NA
BGR: NO
CYP: NO
CZE: NA
DNM: NO
EST: NO
FIN: NO
FRK: NO
DEU: NO
GRC: NO
HRV: NO
HUN: NO
IRL: NO
ITA: NO
LVA: NA
LTU: NO
LUX: NO
MLT: NO
NLD: NO
POL: NA
PRT: NO
ROU: NO
SVK: NO
SVN: NO
ESP: NA
SWE: NA
</t>
        </r>
      </text>
    </comment>
    <comment ref="G15" authorId="0" shapeId="0" xr:uid="{904CE60E-A455-436C-B80D-281409DDF27C}">
      <text>
        <r>
          <rPr>
            <sz val="11"/>
            <color theme="1"/>
            <rFont val="Calibri"/>
            <family val="2"/>
            <scheme val="minor"/>
          </rPr>
          <t xml:space="preserve">AUT: 10.2257411
BEL: IE
BGR: 144.16641115370507
CYP: 0.1021138866
CZE: 0.99611134995831
DNM: 17.44904568
EST: IE
FIN: 9.77203903
FRK: 218.852265459729
DEU: 235.86234019
GRC: 16.31095793760667
HRV: NO
HUN: 0.78072529247412
IRL: 0.0273702
ITA: 6.35760993
LVA: 0.25108745
LTU: 1.231043491656
LUX: NO
MLT: 0.007354215
NLD: 120.362201481273
POL: 159.20148464000002
PRT: IE
ROU: 17.92964205125
SVK: NO
SVN: 0.96057174884
ESP: 91.59695600000001
SWE: 0.18049654748605
</t>
        </r>
      </text>
    </comment>
    <comment ref="H15" authorId="0" shapeId="0" xr:uid="{B2A5DEBD-45CB-4D98-91DC-5612B7735453}">
      <text>
        <r>
          <rPr>
            <sz val="11"/>
            <color theme="1"/>
            <rFont val="Calibri"/>
            <family val="2"/>
            <scheme val="minor"/>
          </rPr>
          <t xml:space="preserve">AUT: NO
BEL: NA
BGR: NO
CYP: NO
CZE: NA
DNM: NO
EST: NO
FIN: NO
FRK: NO
DEU: NO
GRC: NO
HRV: NO
HUN: NO
IRL: NO
ITA: NO
LVA: NO
LTU: NO
LUX: NO
MLT: NO
NLD: NO
POL: NA
PRT: IE
ROU: NO
SVK: NO
SVN: NO
ESP: NA
SWE: NA
</t>
        </r>
      </text>
    </comment>
    <comment ref="G16" authorId="0" shapeId="0" xr:uid="{F8D6BC4F-E6B9-47E2-AD16-4AB0C5A6EEBB}">
      <text>
        <r>
          <rPr>
            <sz val="11"/>
            <color theme="1"/>
            <rFont val="Calibri"/>
            <family val="2"/>
            <scheme val="minor"/>
          </rPr>
          <t xml:space="preserve">AUT: 356.76461435363257
BEL: NO
BGR: NO
CYP: NO
CZE: NO
DNM: NO
EST: NO
FIN: NO
FRK: NO
DEU: NE
GRC: 145.44038943725727
HRV: NO
HUN: NO
IRL: NO
ITA: NO
LVA: NO
LTU: NO
LUX: NO
MLT: NO
NLD: NO
POL: NO
PRT: NO
ROU: NO
SVK: 257.69507467524539
SVN: NO
ESP: 309.599089264876
SWE: NO
</t>
        </r>
      </text>
    </comment>
    <comment ref="H16" authorId="0" shapeId="0" xr:uid="{CC0D0ED1-7675-4E21-ABC9-9AC36EABC0BA}">
      <text>
        <r>
          <rPr>
            <sz val="11"/>
            <color theme="1"/>
            <rFont val="Calibri"/>
            <family val="2"/>
            <scheme val="minor"/>
          </rPr>
          <t xml:space="preserve">AUT: NO
BEL: NO
BGR: NO
CYP: NO
CZE: NA
DNM: NO
EST: NO
FIN: NO
FRK: NO
DEU: NO
GRC: NO
HRV: NO
HUN: NO
IRL: NO
ITA: NO
LVA: NO
LTU: NO
LUX: NO
MLT: NO
NLD: NO
POL: NO
PRT: NO
ROU: NO
SVK: NO
SVN: NO
ESP: NA
SWE: NO
</t>
        </r>
      </text>
    </comment>
    <comment ref="G17" authorId="0" shapeId="0" xr:uid="{021B0FC9-111F-483B-85C2-63D429A37C7D}">
      <text>
        <r>
          <rPr>
            <sz val="11"/>
            <color theme="1"/>
            <rFont val="Calibri"/>
            <family val="2"/>
            <scheme val="minor"/>
          </rPr>
          <t xml:space="preserve">AUT: NO
BEL: 24.99672
BGR: 717.05339879401208
CYP: NO
CZE: 582.97505944132138
DNM: 13.6885498683
EST: NO
FIN: 66.36622349770434
FRK: NO
DEU: IE
GRC: 66.22306404185554
HRV: 12.85566323788
HUN: 97.70830676533218
IRL: 5.24349665257016
ITA: 45.100437738883
LVA: NO
LTU: 11.13709937292
LUX: NO
MLT: 0.144375
NLD: 637.329088087948
POL: 2,183.5838509296464
PRT: 174.963364964853
ROU: 180.98087991689997
SVK: 49.1048
SVN: 14.161231584756
ESP: 25.55181897345904
SWE: 5.61754833691171
</t>
        </r>
      </text>
    </comment>
    <comment ref="H17" authorId="0" shapeId="0" xr:uid="{FCB98DE4-3667-468A-8765-922307E838B0}">
      <text>
        <r>
          <rPr>
            <sz val="11"/>
            <color theme="1"/>
            <rFont val="Calibri"/>
            <family val="2"/>
            <scheme val="minor"/>
          </rPr>
          <t xml:space="preserve">AUT: NO
BEL: NO
BGR: NA
CYP: NO
CZE: NA
DNM: NO
EST: NO
FIN: NO
FRK: NO
DEU: NO
GRC: NO
HRV: NO
HUN: NO
IRL: NO
ITA: NO
LVA: NA
LTU: NO
LUX: NO
MLT: NO
NLD: NO
POL: NA
PRT: NO
ROU: NO
SVK: NO
SVN: NO
ESP: NA
SWE: NA
</t>
        </r>
      </text>
    </comment>
    <comment ref="G19" authorId="0" shapeId="0" xr:uid="{5FAD8990-B5E0-413C-8100-EB4B4C053F62}">
      <text>
        <r>
          <rPr>
            <sz val="11"/>
            <color theme="1"/>
            <rFont val="Calibri"/>
            <family val="2"/>
            <scheme val="minor"/>
          </rPr>
          <t xml:space="preserve">AUT: 500.47020949531088
BEL: 862.44980899999996
BGR: 595.12639358056629
CYP: NO
CZE: 701.30571000000009
DNM: NO
EST: NO
FIN: NO
FRK: 1,201.78353169479
DEU: 4,012.00
GRC: 196.19401999999999
HRV: 365.49260645906674
HUN: 1,201.1871572063935
IRL: NO
ITA: 631.08600000000001
LVA: NO
LTU: 1,412.6375658241245
LUX: NO
MLT: NO
NLD: 2,131.64056827443
POL: 3,665.4238008629145
PRT: NO
ROU: 762.91895796626204
SVK: 768.62430935317104
SVN: NO
ESP: 290.84042441407058
SWE: NO
</t>
        </r>
      </text>
    </comment>
    <comment ref="H19" authorId="0" shapeId="0" xr:uid="{D08DD754-16CD-40C4-85D6-BB7501961409}">
      <text>
        <r>
          <rPr>
            <sz val="11"/>
            <color theme="1"/>
            <rFont val="Calibri"/>
            <family val="2"/>
            <scheme val="minor"/>
          </rPr>
          <t xml:space="preserve">AUT: 145.25082440068914
BEL: 109.366456
BGR: NO
CYP: NO
CZE: NO
DNM: NO
EST: NO
FIN: NO
FRK: 224.471
DEU: 1,234.00
GRC: NO
HRV: 232.34800000000001
HUN: 41.079908672
IRL: NO
ITA: 422.8294573930487
LVA: NO
LTU: 382.05948732014616
LUX: NO
MLT: NO
NLD: 1,196.62413082936
POL: 874.90553333333332
PRT: NO
ROU: 221.823360984728
SVK: 161.83374533333301
SVN: NO
ESP: 244.24299999999999
SWE: NO
</t>
        </r>
      </text>
    </comment>
    <comment ref="I19" authorId="0" shapeId="0" xr:uid="{8BE7416C-9D2D-4661-8BB3-4CB9D4A825BA}">
      <text>
        <r>
          <rPr>
            <sz val="11"/>
            <color theme="1"/>
            <rFont val="Calibri"/>
            <family val="2"/>
            <scheme val="minor"/>
          </rPr>
          <t xml:space="preserve">AUT: 0.0484
BEL: 0.00061
BGR: NA
CYP: NO
CZE: NA
DNM: NO
EST: NO
FIN: NO
FRK: NO
DEU: NA
GRC: NA
HRV: NE
HUN: NA
IRL: NO
ITA: NA
LVA: NO
LTU: NO
LUX: NO
MLT: NO
NLD: NO
POL: NA
PRT: NO
ROU: NA
SVK: 0.016638421
SVN: NO
ESP: NA
SWE: NO
</t>
        </r>
      </text>
    </comment>
    <comment ref="J19" authorId="0" shapeId="0" xr:uid="{32354185-E831-46D7-9102-3ECB83489717}">
      <text>
        <r>
          <rPr>
            <sz val="11"/>
            <color theme="1"/>
            <rFont val="Calibri"/>
            <family val="2"/>
            <scheme val="minor"/>
          </rPr>
          <t xml:space="preserve">AUT: NO
BEL: NA
BGR: NO
CYP: NO
CZE: NA
DNM: NO
EST: NO
FIN: NO
FRK: NO
DEU: NA
GRC: NO
HRV: NO
HUN: NA
IRL: NO
ITA: NO
LVA: NO
LTU: NO
LUX: NO
MLT: NO
NLD: NO
POL: NA
PRT: NO
ROU: NO
SVK: NO
SVN: NO
ESP: NA
SWE: NO
</t>
        </r>
      </text>
    </comment>
    <comment ref="K19" authorId="0" shapeId="0" xr:uid="{054F8AF9-DC03-4F06-8D9E-52C8333779C2}">
      <text>
        <r>
          <rPr>
            <sz val="11"/>
            <color theme="1"/>
            <rFont val="Calibri"/>
            <family val="2"/>
            <scheme val="minor"/>
          </rPr>
          <t xml:space="preserve">AUT: NA
BEL: NA
BGR: NA
CYP: NO
CZE: NA
DNM: NO
EST: NO
FIN: NO
FRK: NO
DEU: NA
GRC: NA
HRV: NA
HUN: NA
IRL: NO
ITA: NA
LVA: NO
LTU: NO
LUX: NO
MLT: NO
NLD: NO
POL: NA
PRT: NO
ROU: NA
SVK: 0.001663842
SVN: NO
ESP: NA
SWE: NO
</t>
        </r>
      </text>
    </comment>
    <comment ref="L19" authorId="0" shapeId="0" xr:uid="{83CEE59A-C6F9-4E18-A99A-1BDB1FE11DF0}">
      <text>
        <r>
          <rPr>
            <sz val="11"/>
            <color theme="1"/>
            <rFont val="Calibri"/>
            <family val="2"/>
            <scheme val="minor"/>
          </rPr>
          <t xml:space="preserve">AUT: NO
BEL: NA
BGR: NO
CYP: NO
CZE: NA
DNM: NO
EST: NO
FIN: NO
FRK: NO
DEU: NA
GRC: NO
HRV: NO
HUN: NA
IRL: NO
ITA: NO
LVA: NO
LTU: NO
LUX: NO
MLT: NO
NLD: NO
POL: NA
PRT: NO
ROU: NO
SVK: NO
SVN: NO
ESP: NA
SWE: NO
</t>
        </r>
      </text>
    </comment>
    <comment ref="K20" authorId="0" shapeId="0" xr:uid="{238634A5-2041-4653-9119-AFECC7DD445D}">
      <text>
        <r>
          <rPr>
            <sz val="11"/>
            <color theme="1"/>
            <rFont val="Calibri"/>
            <family val="2"/>
            <scheme val="minor"/>
          </rPr>
          <t xml:space="preserve">AUT: 0.156062
BEL: 0.90742492806
BGR: 0.24495951823364
CYP: NO
CZE: 0.40639563758389
DNM: NO
EST: NO
FIN: 0.828109
FRK: 0.952194858
DEU: 1.29938102
GRC: 0.01967288002848
HRV: 0.13688679245283
HUN: 0.10968283072702
IRL: NO
ITA: 0.0875190588515
LVA: NO
LTU: 0.523565
LUX: NO
MLT: NO
NLD: 0.6774
POL: 1.59629988784847
PRT: 0.12540730260734
ROU: 0.28909945030478
SVK: 0.21371863041551
SVN: NO
ESP: 0.43657
SWE: 0.037345
</t>
        </r>
      </text>
    </comment>
    <comment ref="L20" authorId="0" shapeId="0" xr:uid="{5915EC9D-F419-442B-A402-4DD1BAFC1D5B}">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21" authorId="0" shapeId="0" xr:uid="{73BDA39F-C12D-4845-8EAC-231E185BFF63}">
      <text>
        <r>
          <rPr>
            <sz val="11"/>
            <color theme="1"/>
            <rFont val="Calibri"/>
            <family val="2"/>
            <scheme val="minor"/>
          </rPr>
          <t xml:space="preserve">AUT: NO
BEL: NO
BGR: NO
CYP: NO
CZE: NO
DNM: NO
EST: NO
FIN: NO
FRK: 21.5092146174732
DEU: NA
GRC: NO
HRV: NO
HUN: NO
IRL: NO
ITA: 2.0560968360418
LVA: NO
LTU: NO
LUX: NO
MLT: NO
NLD: NO
POL: NA
PRT: NO
ROU: NO
SVK: NO
SVN: NO
ESP: NO
SWE: NO
</t>
        </r>
      </text>
    </comment>
    <comment ref="H21" authorId="0" shapeId="0" xr:uid="{30DFE40D-94C1-454D-8FFA-A2DDFF3D1AE7}">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NO
SWE: NO
</t>
        </r>
      </text>
    </comment>
    <comment ref="K21" authorId="0" shapeId="0" xr:uid="{D2AC9A5A-5D08-4A64-9874-CCE80CAF9428}">
      <text>
        <r>
          <rPr>
            <sz val="11"/>
            <color theme="1"/>
            <rFont val="Calibri"/>
            <family val="2"/>
            <scheme val="minor"/>
          </rPr>
          <t xml:space="preserve">AUT: NO
BEL: NO
BGR: NO
CYP: NO
CZE: NO
DNM: NO
EST: NO
FIN: NO
FRK: 0.06949477249182
DEU: 0.2500776
GRC: NO
HRV: NO
HUN: NO
IRL: NO
ITA: 0.13392479391416
LVA: NO
LTU: NO
LUX: NO
MLT: NO
NLD: NO
POL: NO
PRT: NO
ROU: NO
SVK: NO
SVN: NO
ESP: NO
SWE: NO
</t>
        </r>
      </text>
    </comment>
    <comment ref="L21" authorId="0" shapeId="0" xr:uid="{C6F2DA71-EA81-48C7-8750-8EE6CE0792F9}">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NO
SWE: NO
</t>
        </r>
      </text>
    </comment>
    <comment ref="G23" authorId="0" shapeId="0" xr:uid="{409AB6F7-7725-461F-A94C-5563D297F343}">
      <text>
        <r>
          <rPr>
            <sz val="11"/>
            <color theme="1"/>
            <rFont val="Calibri"/>
            <family val="2"/>
            <scheme val="minor"/>
          </rPr>
          <t xml:space="preserve">AUT: NO
BEL: NA
BGR: NO
CYP: NO
CZE: NA
DNM: NO
EST: NO
FIN: NO
FRK: NO
DEU: NA
GRC: NO
HRV: NO
HUN: NO
IRL: NO
ITA: NO
LVA: NO
LTU: NO
LUX: NO
MLT: NO
NLD: NO
POL: NO
PRT: NO
ROU: NO
SVK: NO
SVN: NO
ESP: NA
SWE: NO
</t>
        </r>
      </text>
    </comment>
    <comment ref="H23" authorId="0" shapeId="0" xr:uid="{3EFE5D4F-71E9-430A-887B-E61E6EF7640A}">
      <text>
        <r>
          <rPr>
            <sz val="11"/>
            <color theme="1"/>
            <rFont val="Calibri"/>
            <family val="2"/>
            <scheme val="minor"/>
          </rPr>
          <t xml:space="preserve">AUT: NO
BEL: NA
BGR: NO
CYP: NO
CZE: NA
DNM: NO
EST: NO
FIN: NO
FRK: NO
DEU: NO
GRC: NO
HRV: NO
HUN: NO
IRL: NO
ITA: NO
LVA: NO
LTU: NO
LUX: NO
MLT: NO
NLD: NO
POL: NA
PRT: NO
ROU: NO
SVK: NO
SVN: NO
ESP: NA
SWE: NO
</t>
        </r>
      </text>
    </comment>
    <comment ref="K23" authorId="0" shapeId="0" xr:uid="{4C264554-8069-47F0-88EE-7C1ADACE1ADD}">
      <text>
        <r>
          <rPr>
            <sz val="11"/>
            <color theme="1"/>
            <rFont val="Calibri"/>
            <family val="2"/>
            <scheme val="minor"/>
          </rPr>
          <t xml:space="preserve">AUT: NO
BEL: 1.09235
BGR: NO
CYP: NO
CZE: 0.2428257
DNM: NO
EST: NO
FIN: NO
FRK: NO
DEU: IE,NE
GRC: NO
HRV: NO
HUN: NO
IRL: NO
ITA: NO
LVA: NO
LTU: NO
LUX: NO
MLT: NO
NLD: 1.38537
POL: 0.1359904
PRT: NO
ROU: NO
SVK: NO
SVN: NO
ESP: 0.776628
SWE: NO
</t>
        </r>
      </text>
    </comment>
    <comment ref="L23" authorId="0" shapeId="0" xr:uid="{EDF11B02-8A92-4A8D-82C9-D18A0C6FC152}">
      <text>
        <r>
          <rPr>
            <sz val="11"/>
            <color theme="1"/>
            <rFont val="Calibri"/>
            <family val="2"/>
            <scheme val="minor"/>
          </rPr>
          <t xml:space="preserve">AUT: NO
BEL: NA
BGR: NO
CYP: NO
CZE: NA
DNM: NO
EST: NO
FIN: NO
FRK: NO
DEU: NO
GRC: NO
HRV: NO
HUN: NO
IRL: NO
ITA: NO
LVA: NO
LTU: NO
LUX: NO
MLT: NO
NLD: NO
POL: NA
PRT: NO
ROU: NO
SVK: NO
SVN: NO
ESP: NA
SWE: NO
</t>
        </r>
      </text>
    </comment>
    <comment ref="G24" authorId="0" shapeId="0" xr:uid="{4C66A7B6-7002-4E38-B3D0-FD7700B94134}">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H24" authorId="0" shapeId="0" xr:uid="{8641B235-0A51-4F66-99B9-25B080DD242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K24" authorId="0" shapeId="0" xr:uid="{E3A45DCF-1D6D-4533-B48C-A274DFAE3376}">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L24" authorId="0" shapeId="0" xr:uid="{ECBC2819-5196-4D7D-9DD2-337B95B3447D}">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25" authorId="0" shapeId="0" xr:uid="{724CBE0C-1ED9-4267-9A0A-D3C131C1FE1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H25" authorId="0" shapeId="0" xr:uid="{A7785350-EE95-4434-BD36-A1C29BEE8A5E}">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K25" authorId="0" shapeId="0" xr:uid="{0FC518E9-91FE-4D17-B303-8F641A11AF0C}">
      <text>
        <r>
          <rPr>
            <sz val="11"/>
            <color theme="1"/>
            <rFont val="Calibri"/>
            <family val="2"/>
            <scheme val="minor"/>
          </rPr>
          <t xml:space="preserve">AUT: NO
BEL: NO
BGR: NO
CYP: NO
CZE: NO
DNM: NO
EST: NO
FIN: NO
FRK: 0.274017252
DEU: NO
GRC: NO
HRV: NO
HUN: NO
IRL: NO
ITA: NO
LVA: NO
LTU: NO
LUX: NO
MLT: NO
NLD: NO
POL: NO
PRT: NO
ROU: NO
SVK: NO
SVN: NO
ESP: NO
SWE: NO
</t>
        </r>
      </text>
    </comment>
    <comment ref="L25" authorId="0" shapeId="0" xr:uid="{303DD46E-B10A-4045-9102-17D8C4016A2D}">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27" authorId="0" shapeId="0" xr:uid="{B51A07A3-29A6-4843-8BC7-A5ECA23EA145}">
      <text>
        <r>
          <rPr>
            <sz val="11"/>
            <color theme="1"/>
            <rFont val="Calibri"/>
            <family val="2"/>
            <scheme val="minor"/>
          </rPr>
          <t xml:space="preserve">AUT: NO
BEL: NO
BGR: NO
CYP: NO
CZE: NO
DNM: NO
EST: NO
FIN: NO
FRK: NO
DEU: NO
GRC: NO
HRV: NO
HUN: NO
IRL: NO
ITA: NO
LVA: NO
LTU: NO
LUX: NO
MLT: NO
NLD: IE
POL: NO
PRT: NO
ROU: IE
SVK: NO
SVN: NO
ESP: 36.296821
SWE: NO
</t>
        </r>
      </text>
    </comment>
    <comment ref="H27" authorId="0" shapeId="0" xr:uid="{0CA6E1BC-09EC-47E8-9628-3CCB5059D41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NA
SWE: NO
</t>
        </r>
      </text>
    </comment>
    <comment ref="I27" authorId="0" shapeId="0" xr:uid="{AEF85DF0-9F89-4DF1-931F-A1EE17B511BE}">
      <text>
        <r>
          <rPr>
            <sz val="11"/>
            <color theme="1"/>
            <rFont val="Calibri"/>
            <family val="2"/>
            <scheme val="minor"/>
          </rPr>
          <t xml:space="preserve">AUT: NO
BEL: NO
BGR: NO
CYP: NO
CZE: NO
DNM: NO
EST: NO
FIN: NO
FRK: NO
DEU: NO
GRC: NO
HRV: NO
HUN: NO
IRL: NO
ITA: NO
LVA: NO
LTU: NO
LUX: NO
MLT: NO
NLD: IE
POL: NO
PRT: NO
ROU: 0.3984809728
SVK: NO
SVN: NO
ESP: 0.157750782
SWE: NO
</t>
        </r>
      </text>
    </comment>
    <comment ref="J27" authorId="0" shapeId="0" xr:uid="{87ACB633-28E2-453C-A3D5-4A3B10FC05D9}">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NA
SWE: NO
</t>
        </r>
      </text>
    </comment>
    <comment ref="G28" authorId="0" shapeId="0" xr:uid="{DAD97CF4-227D-4F92-BDC6-CFB0041D3FEA}">
      <text>
        <r>
          <rPr>
            <sz val="11"/>
            <color theme="1"/>
            <rFont val="Calibri"/>
            <family val="2"/>
            <scheme val="minor"/>
          </rPr>
          <t xml:space="preserve">AUT: 44.270875
BEL: NO
BGR: 10.70295224805626
CYP: NO
CZE: NO
DNM: NO
EST: NO
FIN: NO
FRK: 27.6703669
DEU: 5.87759995
GRC: NO
HRV: NO
HUN: NO
IRL: NO
ITA: 4.73
LVA: NO
LTU: NO
LUX: NO
MLT: NO
NLD: NO
POL: NO
PRT: NO
ROU: 4.44066031
SVK: 47.56873243224834
SVN: NO
ESP: 21.014174
SWE: 43.9702166666667
</t>
        </r>
      </text>
    </comment>
    <comment ref="H28" authorId="0" shapeId="0" xr:uid="{F0D682B0-2C02-472D-A64D-17D7BDA585C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NA
SWE: NA
</t>
        </r>
      </text>
    </comment>
    <comment ref="I28" authorId="0" shapeId="0" xr:uid="{2803935D-E8C6-4A8E-9579-1ACD48927F21}">
      <text>
        <r>
          <rPr>
            <sz val="11"/>
            <color theme="1"/>
            <rFont val="Calibri"/>
            <family val="2"/>
            <scheme val="minor"/>
          </rPr>
          <t xml:space="preserve">AUT: NA
BEL: NO
BGR: NA
CYP: NO
CZE: NO
DNM: NO
EST: NO
FIN: NO
FRK: NA
DEU: NA
GRC: NO
HRV: NO
HUN: NO
IRL: NO
ITA: NA
LVA: NO
LTU: NO
LUX: NO
MLT: NO
NLD: NO
POL: NO
PRT: NO
ROU: NA
SVK: NO
SVN: NA
ESP: NA
SWE: NA
</t>
        </r>
      </text>
    </comment>
    <comment ref="J28" authorId="0" shapeId="0" xr:uid="{4564846E-9FAF-4282-8160-569F39D64714}">
      <text>
        <r>
          <rPr>
            <sz val="11"/>
            <color theme="1"/>
            <rFont val="Calibri"/>
            <family val="2"/>
            <scheme val="minor"/>
          </rPr>
          <t xml:space="preserve">AUT: NO
BEL: NO
BGR: NO
CYP: NO
CZE: NO
DNM: NO
EST: NO
FIN: NO
FRK: NA
DEU: NO
GRC: NO
HRV: NO
HUN: NO
IRL: NO
ITA: NO
LVA: NO
LTU: NO
LUX: NO
MLT: NA
NLD: NO
POL: NO
PRT: NO
ROU: NO
SVK: NO
SVN: NA
ESP: NA
SWE: NA
</t>
        </r>
      </text>
    </comment>
    <comment ref="G29" authorId="0" shapeId="0" xr:uid="{DF2E3B2B-D82F-45EB-AE99-E8AF44C09766}">
      <text>
        <r>
          <rPr>
            <sz val="11"/>
            <color theme="1"/>
            <rFont val="Calibri"/>
            <family val="2"/>
            <scheme val="minor"/>
          </rPr>
          <t xml:space="preserve">AUT: NO
BEL: 65.3635
BGR: NO
CYP: NO
CZE: NA
DNM: NO
EST: NO
FIN: IE
FRK: 6.40561152
DEU: NE
GRC: NO
HRV: NO
HUN: NO
IRL: NO
ITA: NO
LVA: NO
LTU: NO
LUX: NO
MLT: NO
NLD: IE
POL: NO
PRT: 0.02700775
ROU: NO
SVK: NO
SVN: 51.71297397
ESP: NA
SWE: NO
</t>
        </r>
      </text>
    </comment>
    <comment ref="H29" authorId="0" shapeId="0" xr:uid="{04642499-FC7A-4C74-AEE8-A66953D9CCAF}">
      <text>
        <r>
          <rPr>
            <sz val="11"/>
            <color theme="1"/>
            <rFont val="Calibri"/>
            <family val="2"/>
            <scheme val="minor"/>
          </rPr>
          <t xml:space="preserve">AUT: NO
BEL: NO
BGR: NO
CYP: NO
CZE: NA
DNM: NO
EST: NO
FIN: NO
FRK: NO
DEU: NO
GRC: NO
HRV: NO
HUN: NO
IRL: NO
ITA: NO
LVA: NO
LTU: NO
LUX: NO
MLT: NO
NLD: NO
POL: NO
PRT: NO
ROU: NO
SVK: NO
SVN: NO
ESP: NA
SWE: NO
</t>
        </r>
      </text>
    </comment>
    <comment ref="G30" authorId="0" shapeId="0" xr:uid="{F3DB5BAD-31AA-400D-9700-5830A8DE4284}">
      <text>
        <r>
          <rPr>
            <sz val="11"/>
            <color theme="1"/>
            <rFont val="Calibri"/>
            <family val="2"/>
            <scheme val="minor"/>
          </rPr>
          <t xml:space="preserve">AUT: NO
BEL: IE
BGR: 569.42951337875672
CYP: NO
CZE: NO
DNM: NO
EST: NO
FIN: NO
FRK: 243.349663
DEU: 457.8097909
GRC: NO
HRV: NO
HUN: NO
IRL: NO
ITA: 278.38
LVA: NO
LTU: NO
LUX: NO
MLT: NO
NLD: NO
POL: IE
PRT: NO
ROU: NO
SVK: NO
SVN: NO
ESP: 283.18200000000002
SWE: NO
</t>
        </r>
      </text>
    </comment>
    <comment ref="H30" authorId="0" shapeId="0" xr:uid="{CD07A04A-C211-4C61-9B60-F4EF1F83F838}">
      <text>
        <r>
          <rPr>
            <sz val="11"/>
            <color theme="1"/>
            <rFont val="Calibri"/>
            <family val="2"/>
            <scheme val="minor"/>
          </rPr>
          <t xml:space="preserve">AUT: NO
BEL: NO
BGR: 615.49639546872118
CYP: NO
CZE: NO
DNM: NO
EST: NO
FIN: NO
FRK: NO
DEU: NO
GRC: NO
HRV: NO
HUN: NO
IRL: NO
ITA: NO
LVA: NO
LTU: NO
LUX: NO
MLT: NO
NLD: NO
POL: NA
PRT: NO
ROU: NO
SVK: NO
SVN: NO
ESP: NA
SWE: NO
</t>
        </r>
      </text>
    </comment>
    <comment ref="G32" authorId="0" shapeId="0" xr:uid="{64FC1CE3-177F-4D28-B9A9-97301083889A}">
      <text>
        <r>
          <rPr>
            <sz val="11"/>
            <color theme="1"/>
            <rFont val="Calibri"/>
            <family val="2"/>
            <scheme val="minor"/>
          </rPr>
          <t xml:space="preserve">AUT: NO
BEL: NO
BGR: NO
CYP: NO
CZE: NO
DNM: NO
EST: NO
FIN: NO
FRK: NO
DEU: IE
GRC: NO
HRV: IE
HUN: NO
IRL: NO
ITA: NO
LVA: NO
LTU: NO
LUX: NO
MLT: NO
NLD: IE
POL: NO
PRT: NO
ROU: NO
SVK: NO
SVN: NO
ESP: NO
SWE: NO
</t>
        </r>
      </text>
    </comment>
    <comment ref="H32" authorId="0" shapeId="0" xr:uid="{7ED78860-FD02-4B48-814D-3EAFC0961314}">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NO
SWE: NO
</t>
        </r>
      </text>
    </comment>
    <comment ref="I32" authorId="0" shapeId="0" xr:uid="{B64E24AB-1EB2-4E22-8613-3052EF7C949F}">
      <text>
        <r>
          <rPr>
            <sz val="11"/>
            <color theme="1"/>
            <rFont val="Calibri"/>
            <family val="2"/>
            <scheme val="minor"/>
          </rPr>
          <t xml:space="preserve">AUT: NO
BEL: NO
BGR: NO
CYP: NO
CZE: NO
DNM: NO
EST: NO
FIN: NO
FRK: NO
DEU: IE
GRC: NO
HRV: IE
HUN: NO
IRL: NO
ITA: NO
LVA: NO
LTU: NO
LUX: NO
MLT: NO
NLD: IE
POL: NO
PRT: NO
ROU: NO
SVK: NO
SVN: NO
ESP: NO
SWE: NO
</t>
        </r>
      </text>
    </comment>
    <comment ref="J32" authorId="0" shapeId="0" xr:uid="{1B9E98DE-7CB3-4932-9739-9CA98BDA4E9C}">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NO
SWE: NO
</t>
        </r>
      </text>
    </comment>
    <comment ref="G33" authorId="0" shapeId="0" xr:uid="{BACD8CB4-45D1-4EFC-8E47-9C4E1CCF9ACE}">
      <text>
        <r>
          <rPr>
            <sz val="11"/>
            <color theme="1"/>
            <rFont val="Calibri"/>
            <family val="2"/>
            <scheme val="minor"/>
          </rPr>
          <t xml:space="preserve">AUT: IE
BEL: 3,566.3918633766575
BGR: NO
CYP: NO
CZE: 883.29077099999995
DNM: NO
EST: NO
FIN: IE
FRK: IE
DEU: IE
GRC: NO
HRV: NO
HUN: 1,068.8771138055292
IRL: NO
ITA: NA
LVA: NO
LTU: NO
LUX: NO
MLT: NO
NLD: IE
POL: 663.37057600000003
PRT: 622.16682
ROU: NO
SVK: 391.27508250979372
SVN: NO
ESP: 1,766.7674544792867
SWE: NA
</t>
        </r>
      </text>
    </comment>
    <comment ref="H33" authorId="0" shapeId="0" xr:uid="{F221E7DD-E416-4BED-A664-D37920FCE29D}">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I33" authorId="0" shapeId="0" xr:uid="{A72E3424-3435-48F7-BEB7-656F21ACEDEA}">
      <text>
        <r>
          <rPr>
            <sz val="11"/>
            <color theme="1"/>
            <rFont val="Calibri"/>
            <family val="2"/>
            <scheme val="minor"/>
          </rPr>
          <t xml:space="preserve">AUT: 1.50
BEL: IE
BGR: NO
CYP: NO
CZE: 1.392471
DNM: NO
EST: NO
FIN: 0.056
FRK: IE
DEU: IE
GRC: NO
HRV: NO
HUN: 1.90566201732
IRL: NO
ITA: 0.088298
LVA: NO
LTU: NO
LUX: NO
MLT: NO
NLD: IE
POL: 1.045776
PRT: 1.078902
ROU: NO
SVK: NA
SVN: NO
ESP: 3.659111556
SWE: IE
</t>
        </r>
      </text>
    </comment>
    <comment ref="J33" authorId="0" shapeId="0" xr:uid="{FC639D59-660E-4AE3-B055-09581481DEA0}">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34" authorId="0" shapeId="0" xr:uid="{2C574856-9BBC-4BB6-8637-7894A9514F55}">
      <text>
        <r>
          <rPr>
            <sz val="11"/>
            <color theme="1"/>
            <rFont val="Calibri"/>
            <family val="2"/>
            <scheme val="minor"/>
          </rPr>
          <t xml:space="preserve">AUT: NO
BEL: IE
BGR: NO
CYP: NO
CZE: 27.611304
DNM: NO
EST: NO
FIN: NO
FRK: IE
DEU: IE
GRC: NO
HRV: NO
HUN: 102.43230200117227
IRL: NO
ITA: NO
LVA: NO
LTU: NO
LUX: NO
MLT: NO
NLD: IE
POL: 64.404612
PRT: NO
ROU: NO
SVK: 4.213730968643
SVN: NO
ESP: 3.909219
SWE: NA
</t>
        </r>
      </text>
    </comment>
    <comment ref="H34" authorId="0" shapeId="0" xr:uid="{F54B8AAE-E582-4829-9235-94B834BCCFAF}">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I34" authorId="0" shapeId="0" xr:uid="{177377D5-E973-41B2-A47B-807CE9BD84DB}">
      <text>
        <r>
          <rPr>
            <sz val="11"/>
            <color theme="1"/>
            <rFont val="Calibri"/>
            <family val="2"/>
            <scheme val="minor"/>
          </rPr>
          <t xml:space="preserve">AUT: NO
BEL: NE
BGR: NO
CYP: NO
CZE: 0.0021225016
DNM: NO
EST: NO
FIN: NO
FRK: IE
DEU: IE
GRC: NO
HRV: NO
HUN: IE
IRL: NO
ITA: NO
LVA: NO
LTU: NO
LUX: NO
MLT: NO
NLD: IE
POL: 0.004945784
PRT: NO
ROU: NO
SVK: NA
SVN: NO
ESP: NA
SWE: IE
</t>
        </r>
      </text>
    </comment>
    <comment ref="J34" authorId="0" shapeId="0" xr:uid="{789C2E8F-CC94-43B1-AB96-3D05729D691E}">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35" authorId="0" shapeId="0" xr:uid="{C4C53284-00DE-4639-846E-29B3C6139CB5}">
      <text>
        <r>
          <rPr>
            <sz val="11"/>
            <color theme="1"/>
            <rFont val="Calibri"/>
            <family val="2"/>
            <scheme val="minor"/>
          </rPr>
          <t xml:space="preserve">AUT: NO
BEL: IE
BGR: NO
CYP: NO
CZE: NO
DNM: NO
EST: NO
FIN: NO
FRK: NO
DEU: IE
GRC: NO
HRV: NO
HUN: NO
IRL: NO
ITA: NO
LVA: NO
LTU: NO
LUX: NO
MLT: NO
NLD: IE
POL: 21.493878
PRT: NO
ROU: NO
SVK: NO
SVN: NO
ESP: 33.150063
SWE: IE
</t>
        </r>
      </text>
    </comment>
    <comment ref="H35" authorId="0" shapeId="0" xr:uid="{8960CB09-1B9E-4B0F-9AC3-6AA8EB687353}">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NA
SWE: NA
</t>
        </r>
      </text>
    </comment>
    <comment ref="I35" authorId="0" shapeId="0" xr:uid="{3319E1DA-D0E2-4563-B30B-A0A566B94F54}">
      <text>
        <r>
          <rPr>
            <sz val="11"/>
            <color theme="1"/>
            <rFont val="Calibri"/>
            <family val="2"/>
            <scheme val="minor"/>
          </rPr>
          <t xml:space="preserve">AUT: NO
BEL: IE
BGR: NO
CYP: NO
CZE: NO
DNM: NO
EST: NO
FIN: NO
FRK: NO
DEU: IE
GRC: NO
HRV: NO
HUN: NO
IRL: NO
ITA: NO
LVA: NO
LTU: NO
LUX: NO
MLT: NO
NLD: IE
POL: 0.04458174
PRT: NO
ROU: NO
SVK: NO
SVN: NO
ESP: 0.074824429
SWE: IE
</t>
        </r>
      </text>
    </comment>
    <comment ref="J35" authorId="0" shapeId="0" xr:uid="{B717CA1D-92E4-4929-8699-C1FCC8482473}">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NA
SWE: NA
</t>
        </r>
      </text>
    </comment>
    <comment ref="G36" authorId="0" shapeId="0" xr:uid="{F2F48CEF-AB56-4605-A769-1A045C545C41}">
      <text>
        <r>
          <rPr>
            <sz val="11"/>
            <color theme="1"/>
            <rFont val="Calibri"/>
            <family val="2"/>
            <scheme val="minor"/>
          </rPr>
          <t xml:space="preserve">AUT: NO
BEL: NO
BGR: NO
CYP: NO
CZE: NO
DNM: NO
EST: NO
FIN: NO
FRK: NO
DEU: IE
GRC: NO
HRV: NO
HUN: NO
IRL: NO
ITA: NO
LVA: NO
LTU: NO
LUX: NO
MLT: NO
NLD: IE
POL: NO
PRT: NO
ROU: NO
SVK: NO
SVN: NO
ESP: NO
SWE: NO
</t>
        </r>
      </text>
    </comment>
    <comment ref="H36" authorId="0" shapeId="0" xr:uid="{30B5E819-DFA3-4270-9C17-DB0C10A667EB}">
      <text>
        <r>
          <rPr>
            <sz val="11"/>
            <color theme="1"/>
            <rFont val="Calibri"/>
            <family val="2"/>
            <scheme val="minor"/>
          </rPr>
          <t xml:space="preserve">AUT: NO
BEL: NO
BGR: NO
CYP: NO
CZE: NO
DNM: NO
EST: NO
FIN: NO
FRK: NO
DEU: NO
GRC: NO
HRV: NO
HUN: NO
IRL: NO
ITA: NO
LVA: NO
LTU: NO
LUX: NO
MLT: NO
NLD: NO
POL: NA
PRT: NO
ROU: NO
SVK: NO
SVN: NO
ESP: NO
SWE: NO
</t>
        </r>
      </text>
    </comment>
    <comment ref="I36" authorId="0" shapeId="0" xr:uid="{0EB7904A-0C06-4E17-81B6-812DB2896D0A}">
      <text>
        <r>
          <rPr>
            <sz val="11"/>
            <color theme="1"/>
            <rFont val="Calibri"/>
            <family val="2"/>
            <scheme val="minor"/>
          </rPr>
          <t xml:space="preserve">AUT: NO
BEL: NO
BGR: NO
CYP: NO
CZE: NO
DNM: NO
EST: NO
FIN: NO
FRK: NO
DEU: IE
GRC: NO
HRV: NO
HUN: NO
IRL: NO
ITA: NO
LVA: NO
LTU: NO
LUX: NO
MLT: NO
NLD: IE
POL: NO
PRT: NO
ROU: NO
SVK: NO
SVN: NO
ESP: NO
SWE: NO
</t>
        </r>
      </text>
    </comment>
    <comment ref="J36" authorId="0" shapeId="0" xr:uid="{0C5D01FD-6D7F-457B-9266-76015D4E1F79}">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37" authorId="0" shapeId="0" xr:uid="{9D60CF32-56A8-4D4A-A96A-6B4B8C63B7DE}">
      <text>
        <r>
          <rPr>
            <sz val="11"/>
            <color theme="1"/>
            <rFont val="Calibri"/>
            <family val="2"/>
            <scheme val="minor"/>
          </rPr>
          <t xml:space="preserve">AUT: NO
BEL: IE
BGR: NO
CYP: NO
CZE: 71.364
DNM: NO
EST: NO
FIN: NO
FRK: 172.395215
DEU: 605.94700009
GRC: NO
HRV: NO
HUN: 227.43036015692701
IRL: NO
ITA: 486.69339100000002
LVA: NO
LTU: NO
LUX: NO
MLT: NO
NLD: IE
POL: 138.78139999999999
PRT: NO
ROU: NO
SVK: NO
SVN: NO
ESP: 120.41919059999999
SWE: NA
</t>
        </r>
      </text>
    </comment>
    <comment ref="H37" authorId="0" shapeId="0" xr:uid="{3B2B2A67-CD5A-4946-9ED1-EFE526C1CF38}">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I37" authorId="0" shapeId="0" xr:uid="{1EE06CDF-2407-447A-9FC1-249CC4BFD794}">
      <text>
        <r>
          <rPr>
            <sz val="11"/>
            <color theme="1"/>
            <rFont val="Calibri"/>
            <family val="2"/>
            <scheme val="minor"/>
          </rPr>
          <t xml:space="preserve">AUT: NO
BEL: NA
BGR: NO
CYP: NO
CZE: 0.00163429007634
DNM: NO
EST: NO
FIN: NO
FRK: 0.0055044
DEU: 0.0092747
GRC: NO
HRV: NO
HUN: IE
IRL: NO
ITA: 0.01319208
LVA: NO
LTU: NO
LUX: NO
MLT: NO
NLD: IE
POL: 0.0031782
PRT: NO
ROU: NO
SVK: NO
SVN: NO
ESP: 0.00450207684
SWE: IE
</t>
        </r>
      </text>
    </comment>
    <comment ref="J37" authorId="0" shapeId="0" xr:uid="{2DCC8A26-1E24-4A1B-9C73-44A316C3F0A6}">
      <text>
        <r>
          <rPr>
            <sz val="11"/>
            <color theme="1"/>
            <rFont val="Calibri"/>
            <family val="2"/>
            <scheme val="minor"/>
          </rPr>
          <t xml:space="preserve">AUT: NO
BEL: NO
BGR: NO
CYP: NO
CZE: NA
DNM: NO
EST: NO
FIN: NO
FRK: NO
DEU: NO
GRC: NO
HRV: NO
HUN: NO
IRL: NO
ITA: NO
LVA: NO
LTU: NO
LUX: NO
MLT: NO
NLD: NO
POL: NA
PRT: NO
ROU: NO
SVK: NO
SVN: NO
ESP: NA
SWE: NA
</t>
        </r>
      </text>
    </comment>
    <comment ref="G38" authorId="0" shapeId="0" xr:uid="{07B09835-D7BC-4CBA-B244-E03E3D52233C}">
      <text>
        <r>
          <rPr>
            <sz val="11"/>
            <color theme="1"/>
            <rFont val="Calibri"/>
            <family val="2"/>
            <scheme val="minor"/>
          </rPr>
          <t xml:space="preserve">AUT: NO
BEL: 14.17003
BGR: NA
CYP: NO
CZE: 33.8256
DNM: NO
EST: NO
FIN: NO
FRK: 21.1380337195141
DEU: 255.623452
GRC: NA
HRV: NO
HUN: 6.39398434426105
IRL: NO
ITA: NA
LVA: NO
LTU: NO
LUX: NO
MLT: NO VALUE
NLD: 556.47262564228197
POL: NA
PRT: 15.36309554403556
ROU: NO
SVK: NO
SVN: NO
ESP: NO
SWE: IE
</t>
        </r>
      </text>
    </comment>
    <comment ref="H38" authorId="0" shapeId="0" xr:uid="{793FD571-1A8E-492D-9644-EDCAB380F912}">
      <text>
        <r>
          <rPr>
            <sz val="11"/>
            <color theme="1"/>
            <rFont val="Calibri"/>
            <family val="2"/>
            <scheme val="minor"/>
          </rPr>
          <t xml:space="preserve">AUT: NO
BEL: NO
BGR: NA
CYP: NO
CZE: NO
DNM: NO
EST: NO
FIN: NO
FRK: NO
DEU: NO
GRC: NA
HRV: NO
HUN: NO
IRL: NO
ITA: NO
LVA: NO
LTU: NO
LUX: NO
MLT: NO VALUE
NLD: NO
POL: NA
PRT: NO
ROU: NO
SVK: NO
SVN: NO
ESP: NA
SWE: NO VALUE
</t>
        </r>
      </text>
    </comment>
    <comment ref="I38" authorId="0" shapeId="0" xr:uid="{AD121807-49F5-414B-AA45-E1BFDA52A942}">
      <text>
        <r>
          <rPr>
            <sz val="11"/>
            <color theme="1"/>
            <rFont val="Calibri"/>
            <family val="2"/>
            <scheme val="minor"/>
          </rPr>
          <t xml:space="preserve">AUT: NO
BEL: IE,NA
BGR: NA
CYP: NO
CZE: 0.50112
DNM: NO
EST: NO
FIN: NO
FRK: 0.00553601022222
DEU: 20.34724946
GRC: NA
HRV: NO
HUN: NO
IRL: NO
ITA: 0.046053
LVA: NO
LTU: NO
LUX: NO
MLT: NO VALUE
NLD: 12.7779851402578
POL: 0.510804
PRT: NO
ROU: NO
SVK: NO
SVN: NO
ESP: NO
SWE: IE
</t>
        </r>
      </text>
    </comment>
    <comment ref="J38" authorId="0" shapeId="0" xr:uid="{4845F580-2E1F-4675-82CF-2832A4272364}">
      <text>
        <r>
          <rPr>
            <sz val="11"/>
            <color theme="1"/>
            <rFont val="Calibri"/>
            <family val="2"/>
            <scheme val="minor"/>
          </rPr>
          <t xml:space="preserve">AUT: NO
BEL: NO
BGR: NA
CYP: NO
CZE: NO
DNM: NO
EST: NO
FIN: NO
FRK: NO
DEU: NO
GRC: NA
HRV: NO
HUN: NO
IRL: NO
ITA: NO
LVA: NO
LTU: NO
LUX: NO
MLT: NO VALUE
NLD: NO
POL: NA
PRT: NO
ROU: NO
SVK: NO
SVN: NO
ESP: NA
SWE: NA
</t>
        </r>
      </text>
    </comment>
    <comment ref="G39" authorId="0" shapeId="0" xr:uid="{2BA08D45-3BAF-4056-BE1B-E66203B036AC}">
      <text>
        <r>
          <rPr>
            <sz val="11"/>
            <color theme="1"/>
            <rFont val="Calibri"/>
            <family val="2"/>
            <scheme val="minor"/>
          </rPr>
          <t xml:space="preserve">AUT: 143.64707830514056
BEL: 2,399.8326444178115
BGR: NA
CYP: NO
CZE: 191.44619703849032
DNM: 1.2346671
EST: NO
FIN: 968.83504790360993
FRK: 4,726.6959833804
DEU: NA
GRC: 483.22780000000006
HRV: NO
HUN: NO
IRL: NO
ITA: NA
LVA: NO
LTU: NO
LUX: NO
MLT: 0.000001375
NLD: 1,169.3867157309
POL: NO
PRT: NO,NA
ROU: NO
SVK: 315.62949939664799
SVN: 13.499765491791
ESP: 795.91573340607169
SWE: 886.47127120983236
</t>
        </r>
      </text>
    </comment>
    <comment ref="H39" authorId="0" shapeId="0" xr:uid="{CF6B96DC-2967-413E-BFA2-3937EC9E2A20}">
      <text>
        <r>
          <rPr>
            <sz val="11"/>
            <color theme="1"/>
            <rFont val="Calibri"/>
            <family val="2"/>
            <scheme val="minor"/>
          </rPr>
          <t xml:space="preserve">AUT: NO
BEL: NA
BGR: NA
CYP: NO
CZE: NO
DNM: NA
EST: NO
FIN: NO
FRK: NO
DEU: NO
GRC: NO
HRV: NO
HUN: NO
IRL: NO
ITA: NO
LVA: NO
LTU: NO
LUX: NO
MLT: NO
NLD: NO
POL: NO
PRT: NO
ROU: NO
SVK: NO
SVN: NO
ESP: NA
SWE: NA
</t>
        </r>
      </text>
    </comment>
    <comment ref="I39" authorId="0" shapeId="0" xr:uid="{96D5C43F-BC5A-45E4-B0CE-89118E742E57}">
      <text>
        <r>
          <rPr>
            <sz val="11"/>
            <color theme="1"/>
            <rFont val="Calibri"/>
            <family val="2"/>
            <scheme val="minor"/>
          </rPr>
          <t xml:space="preserve">AUT: 0.3942
BEL: 0.6353097603
BGR: NA
CYP: NO
CZE: NO
DNM: NA
EST: NO
FIN: NO
FRK: 1.22529296862986
DEU: 2.32276227
GRC: NA
HRV: NO
HUN: NO
IRL: NO
ITA: NA
LVA: NO
LTU: NO
LUX: NO
MLT: NA
NLD: NO
POL: NO
PRT: NO,NA
ROU: NO
SVK: 0.00563983309721
SVN: NA
ESP: NA
SWE: 0.03231988303971
</t>
        </r>
      </text>
    </comment>
    <comment ref="J39" authorId="0" shapeId="0" xr:uid="{F57C8391-52C3-4377-8844-CE89B2C2A572}">
      <text>
        <r>
          <rPr>
            <sz val="11"/>
            <color theme="1"/>
            <rFont val="Calibri"/>
            <family val="2"/>
            <scheme val="minor"/>
          </rPr>
          <t xml:space="preserve">AUT: NO
BEL: NA
BGR: NA
CYP: NO
CZE: NO
DNM: NA
EST: NO
FIN: NO
FRK: NO
DEU: NO
GRC: NO
HRV: NO
HUN: NO
IRL: NO
ITA: NO
LVA: NO
LTU: NO
LUX: NO
MLT: NA
NLD: NO
POL: NO
PRT: NO,NA
ROU: NO
SVK: NO
SVN: NA
ESP: NA
SWE: NA
</t>
        </r>
      </text>
    </comment>
    <comment ref="K39" authorId="0" shapeId="0" xr:uid="{24D9A167-664B-479E-ACAD-CDAE92AF4EA6}">
      <text>
        <r>
          <rPr>
            <sz val="11"/>
            <color theme="1"/>
            <rFont val="Calibri"/>
            <family val="2"/>
            <scheme val="minor"/>
          </rPr>
          <t xml:space="preserve">AUT: NA
BEL: 0.2090087375
BGR: NA
CYP: NO
CZE: NO
DNM: NA
EST: NO
FIN: NO
FRK: 0.20208996058795
DEU: IE
GRC: NA
HRV: NO
HUN: NO
IRL: NO
ITA: NA
LVA: NO
LTU: NO
LUX: NO
MLT: NA
NLD: 1.34219
POL: NO
PRT: NO,NA
ROU: NO
SVK: 0.00056398330972
SVN: NA
ESP: NA
SWE: 0.00287647518841
</t>
        </r>
      </text>
    </comment>
    <comment ref="L39" authorId="0" shapeId="0" xr:uid="{BBECECE4-318A-40CF-AFA4-BFDA68891D95}">
      <text>
        <r>
          <rPr>
            <sz val="11"/>
            <color theme="1"/>
            <rFont val="Calibri"/>
            <family val="2"/>
            <scheme val="minor"/>
          </rPr>
          <t xml:space="preserve">AUT: NO
BEL: NA
BGR: NA
CYP: NO
CZE: NO
DNM: NA
EST: NO
FIN: NO
FRK: NO
DEU: NO
GRC: NO
HRV: NO
HUN: NO
IRL: NO
ITA: NO
LVA: NO
LTU: NO
LUX: NO
MLT: NA
NLD: NO
POL: NO
PRT: NO,NA
ROU: NO
SVK: NO
SVN: NA
ESP: NA
SWE: NA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<sst xmlns="http://schemas.openxmlformats.org/spreadsheetml/2006/main" count="55979" uniqueCount="1593">
  <si>
    <t>Year</t>
  </si>
  <si>
    <t>Sources:</t>
  </si>
  <si>
    <t>Energy</t>
  </si>
  <si>
    <t>Industrial Processes</t>
  </si>
  <si>
    <t>Agriculture</t>
  </si>
  <si>
    <t>Waste</t>
  </si>
  <si>
    <t>Landfills</t>
  </si>
  <si>
    <t>Cement</t>
  </si>
  <si>
    <t>Other</t>
  </si>
  <si>
    <t>Rice</t>
  </si>
  <si>
    <t>CO2</t>
  </si>
  <si>
    <t>CH4</t>
  </si>
  <si>
    <t>N2O</t>
  </si>
  <si>
    <t>HFCs</t>
  </si>
  <si>
    <t>PFCs</t>
  </si>
  <si>
    <t>SF6</t>
  </si>
  <si>
    <t>NF3</t>
  </si>
  <si>
    <t>Industrial</t>
  </si>
  <si>
    <t>Wastewater</t>
  </si>
  <si>
    <t>Industry</t>
  </si>
  <si>
    <t>Share of agriculture process emissions from animals</t>
  </si>
  <si>
    <t>sector</t>
  </si>
  <si>
    <t>source</t>
  </si>
  <si>
    <t>country</t>
  </si>
  <si>
    <t>gas</t>
  </si>
  <si>
    <t>year</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</si>
  <si>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</si>
  <si>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</si>
  <si>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</si>
  <si>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</si>
  <si>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</si>
  <si>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</si>
  <si>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</si>
  <si>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</si>
  <si>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</si>
  <si>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</si>
  <si>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</si>
  <si>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</si>
  <si>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</si>
  <si>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</si>
  <si>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</si>
  <si>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</si>
  <si>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</si>
  <si>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</si>
  <si>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</si>
  <si>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</si>
  <si>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</si>
  <si>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</si>
  <si>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</si>
  <si>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</si>
  <si>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</si>
  <si>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</si>
  <si>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</si>
  <si>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Burma</t>
  </si>
  <si>
    <t>Burundi</t>
  </si>
  <si>
    <t>Cambodia</t>
  </si>
  <si>
    <t>Cameroon</t>
  </si>
  <si>
    <t>Canada</t>
  </si>
  <si>
    <t>Cape Verde</t>
  </si>
  <si>
    <t>Central African Republic</t>
  </si>
  <si>
    <t>Chad</t>
  </si>
  <si>
    <t>Chile</t>
  </si>
  <si>
    <t>China</t>
  </si>
  <si>
    <t>Colombia</t>
  </si>
  <si>
    <t>Comoros</t>
  </si>
  <si>
    <t>Congo (Brazzaville)</t>
  </si>
  <si>
    <t>Congo (Kinshasa)</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</si>
  <si>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</si>
  <si>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</si>
  <si>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</si>
  <si>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</si>
  <si>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</si>
  <si>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</si>
  <si>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</si>
  <si>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</si>
  <si>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</si>
  <si>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</si>
  <si>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</si>
  <si>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</si>
  <si>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</si>
  <si>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</si>
  <si>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</si>
  <si>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</si>
  <si>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</si>
  <si>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</si>
  <si>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</si>
  <si>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</si>
  <si>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</si>
  <si>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</si>
  <si>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</si>
  <si>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</si>
  <si>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</si>
  <si>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</si>
  <si>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</si>
  <si>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</si>
  <si>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</si>
  <si>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</si>
  <si>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</si>
  <si>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</si>
  <si>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</si>
  <si>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</si>
  <si>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</si>
  <si>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</si>
  <si>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</si>
  <si>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</si>
  <si>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</si>
  <si>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</si>
  <si>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</si>
  <si>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</si>
  <si>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</si>
  <si>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</si>
  <si>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</si>
  <si>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</si>
  <si>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</si>
  <si>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</si>
  <si>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</si>
  <si>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</si>
  <si>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</si>
  <si>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</si>
  <si>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</si>
  <si>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</si>
  <si>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</si>
  <si>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</si>
  <si>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</si>
  <si>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</si>
  <si>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</si>
  <si>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</si>
  <si>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</si>
  <si>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Macedonia</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</si>
  <si>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</si>
  <si>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</si>
  <si>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</si>
  <si>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</si>
  <si>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</si>
  <si>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</si>
  <si>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</si>
  <si>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</si>
  <si>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</si>
  <si>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</si>
  <si>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</si>
  <si>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</si>
  <si>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</si>
  <si>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</si>
  <si>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</si>
  <si>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</si>
  <si>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</si>
  <si>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Namibia</t>
  </si>
  <si>
    <t>Nauru</t>
  </si>
  <si>
    <t>Nepal</t>
  </si>
  <si>
    <t>Netherlands</t>
  </si>
  <si>
    <t>New Zealand</t>
  </si>
  <si>
    <t>Nicaragua</t>
  </si>
  <si>
    <t>Niger</t>
  </si>
  <si>
    <t>Nigeria</t>
  </si>
  <si>
    <t>North Korea</t>
  </si>
  <si>
    <t>Norway</t>
  </si>
  <si>
    <t>Oman</t>
  </si>
  <si>
    <t>Pakistan</t>
  </si>
  <si>
    <t>Palau</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</si>
  <si>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</si>
  <si>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</si>
  <si>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</si>
  <si>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</si>
  <si>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</si>
  <si>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</si>
  <si>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</si>
  <si>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</si>
  <si>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</si>
  <si>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</si>
  <si>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</si>
  <si>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</si>
  <si>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</si>
  <si>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</si>
  <si>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</si>
  <si>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</si>
  <si>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</si>
  <si>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</si>
  <si>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</si>
  <si>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</si>
  <si>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</si>
  <si>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</si>
  <si>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</si>
  <si>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</si>
  <si>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</si>
  <si>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</si>
  <si>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</si>
  <si>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</si>
  <si>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</si>
  <si>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</si>
  <si>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</si>
  <si>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</si>
  <si>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</si>
  <si>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</si>
  <si>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Swaziland</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</si>
  <si>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</si>
  <si>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</si>
  <si>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</si>
  <si>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</si>
  <si>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</si>
  <si>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</si>
  <si>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</si>
  <si>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</si>
  <si>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</si>
  <si>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</si>
  <si>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</si>
  <si>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</si>
  <si>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</si>
  <si>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</si>
  <si>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</si>
  <si>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</si>
  <si>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</si>
  <si>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</si>
  <si>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</si>
  <si>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</si>
  <si>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</si>
  <si>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</si>
  <si>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</si>
  <si>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Vietnam</t>
  </si>
  <si>
    <t>Yemen</t>
  </si>
  <si>
    <t>Zambia</t>
  </si>
  <si>
    <t>Zimbabwe</t>
  </si>
  <si>
    <t>OtherAg</t>
  </si>
  <si>
    <t>Biomass</t>
  </si>
  <si>
    <t>OtherEnergy</t>
  </si>
  <si>
    <t>StatMob</t>
  </si>
  <si>
    <t>EPS</t>
  </si>
  <si>
    <t>FPD</t>
  </si>
  <si>
    <t>OtherIPPU</t>
  </si>
  <si>
    <t>PV</t>
  </si>
  <si>
    <t>OtherWaste</t>
  </si>
  <si>
    <t>Selected Country:</t>
  </si>
  <si>
    <t>EPS Industry Category</t>
  </si>
  <si>
    <t>non-industry</t>
  </si>
  <si>
    <t>Pollutant:</t>
  </si>
  <si>
    <t>subsource</t>
  </si>
  <si>
    <t>AgSoils</t>
  </si>
  <si>
    <t>Livestock</t>
  </si>
  <si>
    <t>Enteric</t>
  </si>
  <si>
    <t>Manure</t>
  </si>
  <si>
    <t>Combustion</t>
  </si>
  <si>
    <t>Coal</t>
  </si>
  <si>
    <t>Surface</t>
  </si>
  <si>
    <t>Under</t>
  </si>
  <si>
    <t>NGO</t>
  </si>
  <si>
    <t>Gas Product</t>
  </si>
  <si>
    <t>Gas TSD</t>
  </si>
  <si>
    <t>Oil Product</t>
  </si>
  <si>
    <t>Oil Refining</t>
  </si>
  <si>
    <t>Metals</t>
  </si>
  <si>
    <t>Aluminum</t>
  </si>
  <si>
    <t>Electronics</t>
  </si>
  <si>
    <t>HCFC22</t>
  </si>
  <si>
    <t>Magnesium</t>
  </si>
  <si>
    <t>NitricAdipic</t>
  </si>
  <si>
    <t>Adipic</t>
  </si>
  <si>
    <t>Nitric</t>
  </si>
  <si>
    <t>ODSSubs</t>
  </si>
  <si>
    <t>Aerosols</t>
  </si>
  <si>
    <t>Fire Ext</t>
  </si>
  <si>
    <t>Foams</t>
  </si>
  <si>
    <t>RefAC</t>
  </si>
  <si>
    <t>Solvents</t>
  </si>
  <si>
    <t>Semi</t>
  </si>
  <si>
    <t>MSW</t>
  </si>
  <si>
    <t>Rural</t>
  </si>
  <si>
    <t>Urban</t>
  </si>
  <si>
    <t>Notes</t>
  </si>
  <si>
    <t>excluded from output tabs</t>
  </si>
  <si>
    <t>assigned EPS industry</t>
  </si>
  <si>
    <t>concatenated</t>
  </si>
  <si>
    <t>Unit: grams CO2e</t>
  </si>
  <si>
    <t>assigned EPS pollutant</t>
  </si>
  <si>
    <t>F-gases</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</si>
  <si>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</si>
  <si>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</si>
  <si>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</si>
  <si>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</si>
  <si>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</si>
  <si>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</si>
  <si>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</si>
  <si>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</si>
  <si>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</si>
  <si>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</si>
  <si>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</si>
  <si>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</si>
  <si>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</si>
  <si>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</si>
  <si>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</si>
  <si>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</si>
  <si>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</si>
  <si>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</si>
  <si>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</si>
  <si>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</si>
  <si>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</si>
  <si>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</si>
  <si>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</si>
  <si>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</si>
  <si>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</si>
  <si>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</si>
  <si>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</si>
  <si>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</si>
  <si>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</si>
  <si>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</si>
  <si>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</si>
  <si>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</si>
  <si>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</si>
  <si>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</si>
  <si>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</si>
  <si>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</si>
  <si>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</si>
  <si>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</si>
  <si>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</si>
  <si>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</si>
  <si>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</si>
  <si>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</si>
  <si>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</si>
  <si>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</si>
  <si>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</si>
  <si>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</si>
  <si>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</si>
  <si>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</si>
  <si>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</si>
  <si>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</si>
  <si>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</si>
  <si>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</si>
  <si>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</si>
  <si>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</si>
  <si>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</si>
  <si>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</si>
  <si>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</si>
  <si>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</si>
  <si>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</si>
  <si>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</si>
  <si>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</si>
  <si>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</si>
  <si>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</si>
  <si>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</si>
  <si>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</si>
  <si>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</si>
  <si>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</si>
  <si>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</si>
  <si>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</si>
  <si>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</si>
  <si>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</si>
  <si>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</si>
  <si>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</si>
  <si>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</si>
  <si>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</si>
  <si>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</si>
  <si>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</si>
  <si>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</si>
  <si>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</si>
  <si>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</si>
  <si>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</si>
  <si>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</si>
  <si>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</si>
  <si>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</si>
  <si>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</si>
  <si>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</si>
  <si>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</si>
  <si>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</si>
  <si>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</si>
  <si>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</si>
  <si>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</si>
  <si>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</si>
  <si>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</si>
  <si>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</si>
  <si>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</si>
  <si>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</si>
  <si>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</si>
  <si>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</si>
  <si>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</si>
  <si>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</si>
  <si>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</si>
  <si>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</si>
  <si>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</si>
  <si>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</si>
  <si>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</si>
  <si>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</si>
  <si>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</si>
  <si>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</si>
  <si>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</si>
  <si>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</si>
  <si>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</si>
  <si>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</si>
  <si>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</si>
  <si>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</si>
  <si>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</si>
  <si>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</si>
  <si>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</si>
  <si>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</si>
  <si>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</si>
  <si>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</si>
  <si>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</si>
  <si>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</si>
  <si>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</si>
  <si>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</si>
  <si>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</si>
  <si>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</si>
  <si>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</si>
  <si>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</si>
  <si>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</si>
  <si>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</si>
  <si>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</si>
  <si>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</si>
  <si>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</si>
  <si>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</si>
  <si>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</si>
  <si>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</si>
  <si>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</si>
  <si>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</si>
  <si>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</si>
  <si>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</si>
  <si>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</si>
  <si>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</si>
  <si>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</si>
  <si>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</si>
  <si>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</si>
  <si>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</si>
  <si>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</si>
  <si>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</si>
  <si>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</si>
  <si>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</si>
  <si>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</si>
  <si>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</si>
  <si>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</si>
  <si>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</si>
  <si>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</si>
  <si>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</si>
  <si>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</si>
  <si>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</si>
  <si>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</si>
  <si>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</si>
  <si>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</si>
  <si>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</si>
  <si>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</si>
  <si>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</si>
  <si>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</si>
  <si>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</si>
  <si>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</si>
  <si>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</si>
  <si>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</si>
  <si>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</si>
  <si>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</si>
  <si>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</si>
  <si>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</si>
  <si>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</si>
  <si>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</si>
  <si>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</si>
  <si>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</si>
  <si>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</si>
  <si>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</si>
  <si>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</si>
  <si>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</si>
  <si>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</si>
  <si>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</si>
  <si>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</si>
  <si>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VAT</t>
  </si>
  <si>
    <t>VCT</t>
  </si>
  <si>
    <t>VEN</t>
  </si>
  <si>
    <t>VNM</t>
  </si>
  <si>
    <t>VUT</t>
  </si>
  <si>
    <t>WSM</t>
  </si>
  <si>
    <t>YEM</t>
  </si>
  <si>
    <t>ZAF</t>
  </si>
  <si>
    <t>ZMB</t>
  </si>
  <si>
    <t>ZWE</t>
  </si>
  <si>
    <t>Steel</t>
  </si>
  <si>
    <t>Americas</t>
  </si>
  <si>
    <t>Europe</t>
  </si>
  <si>
    <t>Middle East</t>
  </si>
  <si>
    <t>Africa</t>
  </si>
  <si>
    <t>Eurasia</t>
  </si>
  <si>
    <t>Other Asia Pacific</t>
  </si>
  <si>
    <t>Mt/yr</t>
  </si>
  <si>
    <t>ETC Region</t>
  </si>
  <si>
    <t>ISO 3166 Code</t>
  </si>
  <si>
    <t>Selected Country Process CO2 Growth Multipliers</t>
  </si>
  <si>
    <t>Selected Country's ETC Region</t>
  </si>
  <si>
    <t>BAU Production Data from ETC</t>
  </si>
  <si>
    <t>Selected Region's Production Values</t>
  </si>
  <si>
    <t>Unit: Gg CO2</t>
  </si>
  <si>
    <t>U.S. EPA</t>
  </si>
  <si>
    <t>Global Non-CO2 Greenhouse Gas Emission Projections &amp; Mitigation Potential: 2015-2050</t>
  </si>
  <si>
    <t>https://www.epa.gov/global-mitigation-non-co2-greenhouse-gases/global-non-co2-greenhouse-gas-emission-projections</t>
  </si>
  <si>
    <t>Non-CO2 Report Data Annex (data vintage 9/30/2019)</t>
  </si>
  <si>
    <t>Non-CO2 Process Emissions for All Countries (Present and Projections)</t>
  </si>
  <si>
    <t>Energy Transitions Commission</t>
  </si>
  <si>
    <t>http://www.energy-transitions.org/sites/default/files/ETC_MissionPossible_FullReport.pdf</t>
  </si>
  <si>
    <t>Mission Possible: Reachign Net-Zero Carbon Emissions from Harder-to-Abate Sectors by Mid-Century</t>
  </si>
  <si>
    <t>so adapting this variable to a country simply requires changing the drop-down menu on the</t>
  </si>
  <si>
    <t>"Country Selector" tab.</t>
  </si>
  <si>
    <t>Share of Agriculture Process Emissions from Animals should not include emissions</t>
  </si>
  <si>
    <t>from growing crops used for animal feed (like corn).  It should include emissions</t>
  </si>
  <si>
    <t>from animal operations, animal waste, etc.</t>
  </si>
  <si>
    <t>Notes on BPEiC Share of Agriculture Process Emissions from Animals</t>
  </si>
  <si>
    <t>Non-Country Multipliers</t>
  </si>
  <si>
    <t>If you are adapting the EPS to model a region that is not a country, set the multipliers below</t>
  </si>
  <si>
    <t>to indicate the share of industrial activity of each type that is in the modeled region relative</t>
  </si>
  <si>
    <t>to the country selected on the "Country Selector" tab.</t>
  </si>
  <si>
    <t>Use a value greater than 1 for a region that is larger than the selected country,</t>
  </si>
  <si>
    <t>or use a value between zero and 1 for a region within the selected country.</t>
  </si>
  <si>
    <t>If you are adapting the EPS to a non-country region (a city, state, or multi-country area),</t>
  </si>
  <si>
    <t>see the directions on the "Multipliers" tab in the "Non-Country Multipliers" section.</t>
  </si>
  <si>
    <t>This variable's data sources should not be changed when adapting the EPS to another</t>
  </si>
  <si>
    <t>country or region.</t>
  </si>
  <si>
    <t>Methane Leakage Multiplier</t>
  </si>
  <si>
    <t>If you are adapting the model to a non-U.S. region and</t>
  </si>
  <si>
    <t>Methane leakage</t>
  </si>
  <si>
    <t>This Excel file includes the ability to adjust the EPA's values</t>
  </si>
  <si>
    <t>for methane leakage rate.  If you wish to adjust this,</t>
  </si>
  <si>
    <t>change the value next to the country you have selected</t>
  </si>
  <si>
    <t>on the "Country Selector" tab.  For more explanation, see</t>
  </si>
  <si>
    <t>the "Multipliers and Adjustments" tab.</t>
  </si>
  <si>
    <t>EPA data for non-U.S. countries generally relies on values reported by those countries,</t>
  </si>
  <si>
    <t>be assumed to apply to the EPA's data on other countries' methane leakage.</t>
  </si>
  <si>
    <t>so any errors in the EPA's assessment of U.S. methane leakage cannot</t>
  </si>
  <si>
    <t>The same multipliers used here should also be used in indst/PERAC.</t>
  </si>
  <si>
    <t>Note that indst/PERAC has slightly different industry categories for the multipliers, but</t>
  </si>
  <si>
    <t>it should be clear which of these multipliers maps onto which one in PERAC.</t>
  </si>
  <si>
    <t>Generally, for a given industry, you will use the same multiplier in all years.</t>
  </si>
  <si>
    <t>If the industry in the modeled sub-national region comprises a growing or shrinking</t>
  </si>
  <si>
    <t>percentage of that industry nationally, then you might want to use growing or</t>
  </si>
  <si>
    <t>shrinking multipliers.  For example, if in 2015, the modeled sub-national region</t>
  </si>
  <si>
    <t>contains 6% of the nation's chemicals manufacturing, but you expect the sub-national</t>
  </si>
  <si>
    <t>region to contain 10% of the nation's chemical manufacturing in 2050, your "chemicals"</t>
  </si>
  <si>
    <t>industry multiplier should increase from 0.06 in 2015 to 0.1 in 2050.</t>
  </si>
  <si>
    <t>Gas</t>
  </si>
  <si>
    <t>World</t>
  </si>
  <si>
    <t>Congo</t>
  </si>
  <si>
    <t>UN Country Code</t>
  </si>
  <si>
    <t>EPA Country Name</t>
  </si>
  <si>
    <t>Selected Country's UN Country Code</t>
  </si>
  <si>
    <t>Population</t>
  </si>
  <si>
    <t>Selected Country's Population (thousands)</t>
  </si>
  <si>
    <t>Population Projection Used to Scale Agriculture and Waste Management Process CO2 Emissions</t>
  </si>
  <si>
    <t>IEA</t>
  </si>
  <si>
    <t>https://www.iea.org/reports/methane-tracker-2020/interactive-country-and-regional-estimates#abstract</t>
  </si>
  <si>
    <t>Fugitive</t>
  </si>
  <si>
    <t>Vented</t>
  </si>
  <si>
    <t>Offshore gas</t>
  </si>
  <si>
    <t>Offshore oil</t>
  </si>
  <si>
    <t>IEA Methane Leakage Multiplier</t>
  </si>
  <si>
    <t>you believe that neither the EPA or IEA methane leakage estimates are not</t>
  </si>
  <si>
    <t>Replace EPA methane data with IEA data?</t>
  </si>
  <si>
    <t>and we have set this file up to use IEA data by default. However,</t>
  </si>
  <si>
    <t>in column G of the Country Selector tab to FALSE.</t>
  </si>
  <si>
    <t>years. The IEA data also includes a MACC curve for methane abatement,</t>
  </si>
  <si>
    <t>which is used in the PERAC file. The IEA data provides data for each country,</t>
  </si>
  <si>
    <t>you may choose to revert to EPA data by toggling the appropriate cell</t>
  </si>
  <si>
    <t>Replace HFC Data?</t>
  </si>
  <si>
    <t>agriculture and forestry 01T03</t>
  </si>
  <si>
    <t>coal mining 05</t>
  </si>
  <si>
    <t>energy pipelines and gas processing 352T353</t>
  </si>
  <si>
    <t>refined petroleum and coke 19</t>
  </si>
  <si>
    <t>chemicals 20</t>
  </si>
  <si>
    <t>oil and gas extraction 06</t>
  </si>
  <si>
    <t>water and waste 36T39</t>
  </si>
  <si>
    <t>oil production</t>
  </si>
  <si>
    <t>gas production</t>
  </si>
  <si>
    <t>natural gas transmission, storage, and distribution (TSD)</t>
  </si>
  <si>
    <t>cement and other nonmetallic minerals 239</t>
  </si>
  <si>
    <t>iron and steel 241</t>
  </si>
  <si>
    <t>other metals 242</t>
  </si>
  <si>
    <t>IPPU = industrial processes and product use.  At least for the U.S., the only pollutants in this category are CH4 and N2O, and the quantities are very small.  There likely come from the chemicals industry (for example, CH4 from ammonia-based fertilizer plants, and N2O from various chemical processes other than nitric and adipic acid production).</t>
  </si>
  <si>
    <t>The production of HCFC-22 by the chemicals industry generates HFC-23 as a byproduct.</t>
  </si>
  <si>
    <t>PERAC doesn't have a classification for refining that is separate from "gas processing" and "transmission", so we assign this to "energy pipelines and gas processing 352T353" rather than to "refined petroleum and coke 19".  We can revisit this in the future if we further disaggregate PERAC.</t>
  </si>
  <si>
    <t>other mining and quarrying 07T08</t>
  </si>
  <si>
    <t>food beverage and tobacco 10T12</t>
  </si>
  <si>
    <t>textiles apparel and leather 13T15</t>
  </si>
  <si>
    <t>wood products 16</t>
  </si>
  <si>
    <t>pulp paper and printing 17T18</t>
  </si>
  <si>
    <t>rubber and plastic products 22</t>
  </si>
  <si>
    <t>glass and glass products 231</t>
  </si>
  <si>
    <t>metal products except machinery and vehicles 25</t>
  </si>
  <si>
    <t>computers and electronics 26</t>
  </si>
  <si>
    <t>appliances and electrical equipment 27</t>
  </si>
  <si>
    <t>other machinery 28</t>
  </si>
  <si>
    <t>road vehicles 29</t>
  </si>
  <si>
    <t>nonroad vehicles 30</t>
  </si>
  <si>
    <t>other manufacturing 31T33</t>
  </si>
  <si>
    <t>construction 41T43</t>
  </si>
  <si>
    <t>If you have non-zero GHG emissions for an industry and pollutant combination not listed below,</t>
  </si>
  <si>
    <t>this means the EPA and PRIMAP data have zero process emissions of that pollutant from that</t>
  </si>
  <si>
    <t>industry, so a multiplier would not make sense, since it would be multiplying by a zero value.</t>
  </si>
  <si>
    <t>emissions that don't match one of the industry/gas combinations below will not be abatable</t>
  </si>
  <si>
    <t>You can add process emissions of any gas to any industry in the blue output tabs, but note that any process</t>
  </si>
  <si>
    <t>by any of the levers governed by indst/PERAC.  See the notes on the "EPA Source to Industry Map"</t>
  </si>
  <si>
    <t>and "Process CO2 Hist Year" tabs to see how EPA and PRIMAP data are mapped to EPS</t>
  </si>
  <si>
    <t>industry categories before concluding that any emissions are missing, as not all assignments</t>
  </si>
  <si>
    <t>sources to match the emissions you found in a separate source, if you are adapting the EPS</t>
  </si>
  <si>
    <t>You can also use these multipliers to scale the process emissions from the EPA and PRIMAP</t>
  </si>
  <si>
    <t>Industry/Pollutant Combinations Without Multipliers</t>
  </si>
  <si>
    <t>All industries that have non-zero process emissions in the EPA and PRIMAP data sources</t>
  </si>
  <si>
    <t>have multipliers assigned to them below - one row for each pollutant.</t>
  </si>
  <si>
    <t>Time Series Multipliers</t>
  </si>
  <si>
    <t>Adapting BPEiC and PERAC to Use Different Source Data</t>
  </si>
  <si>
    <t>to a new country or region that has its own process emissions data that you prefer to EPA/PRIMAP.</t>
  </si>
  <si>
    <t>are obvious without viewing these tabs.  (For example, all process CO2 from the natural</t>
  </si>
  <si>
    <t>gas and petroleum industry is assigned to extraction, not to distribution, because it is from flaring.)</t>
  </si>
  <si>
    <t>Mapped EPS Industry</t>
  </si>
  <si>
    <t>Industry:</t>
  </si>
  <si>
    <t>IEA/EPA Ratio</t>
  </si>
  <si>
    <t>accurate, you can enter your own values below rather</t>
  </si>
  <si>
    <t>than using the calculations.</t>
  </si>
  <si>
    <t>Methane Multipliers by Industry</t>
  </si>
  <si>
    <t>Scale By</t>
  </si>
  <si>
    <t>population</t>
  </si>
  <si>
    <t>Plastics</t>
  </si>
  <si>
    <t>For plastics, ETC groups Middle East and Africa.  We repeate the same data here because we only care about growth rate below, not absolute quantities.</t>
  </si>
  <si>
    <t>For plastics, ETC groups India with other developing Asian countries.  We repeat the same data here because we only care about growth rate below, not absolute quantities.</t>
  </si>
  <si>
    <t>Cement, Steel, Plastics Production Projections Used to Scale Process CO2 Emissions</t>
  </si>
  <si>
    <t>Page 56, Exhibits 2.1 and 2.2, and page 57, Exhibit 2.3</t>
  </si>
  <si>
    <t>CH4 process emissions from oil and gas extraction</t>
  </si>
  <si>
    <t>CH4 process emissions from coal mining</t>
  </si>
  <si>
    <t>Absolute Process CO2 Before Non-Region Multipliers (Gg CO2)</t>
  </si>
  <si>
    <t>The EPA source data uses 100-year data from AR4 for Global Warming Potentials.  Therefore,</t>
  </si>
  <si>
    <t>kt CH4 (EPA)</t>
  </si>
  <si>
    <t>kt CH4 (IEA)</t>
  </si>
  <si>
    <t>BPE BAU Process Emissions</t>
  </si>
  <si>
    <t>BPE Share of Agriculture Process Emissions from Animals</t>
  </si>
  <si>
    <t>Global Warming Potentials</t>
  </si>
  <si>
    <t>We want our values in grams of each pollutant (except F-gases, which are in g CO2e), so we</t>
  </si>
  <si>
    <t>convert EPA CH4 and N2O data using the following conversion factors based on AR4.</t>
  </si>
  <si>
    <t>VOC</t>
  </si>
  <si>
    <t>CO</t>
  </si>
  <si>
    <t>NOx</t>
  </si>
  <si>
    <t>PM10</t>
  </si>
  <si>
    <t>PM25</t>
  </si>
  <si>
    <t>SOx</t>
  </si>
  <si>
    <t>BC</t>
  </si>
  <si>
    <t>OC</t>
  </si>
  <si>
    <t>Unit: dimensionless</t>
  </si>
  <si>
    <t>CH4 GWP in AR4</t>
  </si>
  <si>
    <t>CH4 GWP in AR5</t>
  </si>
  <si>
    <t>N2O GWP in AR4</t>
  </si>
  <si>
    <t>N2O GWP in AR5</t>
  </si>
  <si>
    <t>MMT pollutant</t>
  </si>
  <si>
    <t>Report</t>
  </si>
  <si>
    <t>Scenario</t>
  </si>
  <si>
    <t>Reference case</t>
  </si>
  <si>
    <t>Datekey</t>
  </si>
  <si>
    <t>Release Date</t>
  </si>
  <si>
    <t/>
  </si>
  <si>
    <t xml:space="preserve">  (nominal dollars per million Btu)</t>
  </si>
  <si>
    <t>NA</t>
  </si>
  <si>
    <t>2009_to_2012$</t>
  </si>
  <si>
    <t>EPS Sector</t>
  </si>
  <si>
    <t>EPA</t>
  </si>
  <si>
    <t>Total</t>
  </si>
  <si>
    <t>Aluminum Production</t>
  </si>
  <si>
    <t>Magnesium Production and Processing</t>
  </si>
  <si>
    <t>Electronics Industry</t>
  </si>
  <si>
    <t>HCFC-22 Production</t>
  </si>
  <si>
    <t>Substitution of Ozone Depleting Substances</t>
  </si>
  <si>
    <t>Electrical Transmission and Distribution</t>
  </si>
  <si>
    <t>To convert 2017 values (of process CO2) from PRIMAP into a future time series, we scale up as follows:</t>
  </si>
  <si>
    <t>We assign these process CO2 emissions to the industry that produced the fuel-derived products and solvents, not to the diverse industries, households, etc. who purchased and used those products.</t>
  </si>
  <si>
    <t>ETC production figures (plastics)</t>
  </si>
  <si>
    <t>ETC production figures (cement)</t>
  </si>
  <si>
    <t>ETC production figures (steel)</t>
  </si>
  <si>
    <t>Ivory Coast</t>
  </si>
  <si>
    <t>Methane Tracker 2021</t>
  </si>
  <si>
    <t>AEO 2021 (post-COVID estimate)</t>
  </si>
  <si>
    <t xml:space="preserve"> Supply, Disposition, and Prices</t>
  </si>
  <si>
    <t>(percent)</t>
  </si>
  <si>
    <t xml:space="preserve"> Production</t>
  </si>
  <si>
    <t>NGS000:ba_DryGasProduct</t>
  </si>
  <si>
    <t xml:space="preserve">   Dry Gas Production 1/</t>
  </si>
  <si>
    <t>AEO 2020 (pre-COVID estimate)</t>
  </si>
  <si>
    <t>Users can choose to use IEA Methane Tracker data</t>
  </si>
  <si>
    <t>as an alternative data source. It provides data for 2020, and we</t>
  </si>
  <si>
    <t>the ratio of 2020 IEA to EPA data to adjust projections in all</t>
  </si>
  <si>
    <t>Commercial</t>
  </si>
  <si>
    <t>Buildings</t>
  </si>
  <si>
    <t>MVAC</t>
  </si>
  <si>
    <t>Transport</t>
  </si>
  <si>
    <t>Residential</t>
  </si>
  <si>
    <t>Rhodium f-gas Data</t>
  </si>
  <si>
    <t>Other f-gases</t>
  </si>
  <si>
    <t>Rhodium baseline</t>
  </si>
  <si>
    <t>Projected based on EPA Data</t>
  </si>
  <si>
    <t>EPS = electric power systems</t>
  </si>
  <si>
    <t>Multiplier</t>
  </si>
  <si>
    <t>state</t>
  </si>
  <si>
    <t>category</t>
  </si>
  <si>
    <t>bau</t>
  </si>
  <si>
    <t>rmp</t>
  </si>
  <si>
    <t>snap</t>
  </si>
  <si>
    <t>kigali</t>
  </si>
  <si>
    <t>rmp_snap</t>
  </si>
  <si>
    <t>snap_kigali</t>
  </si>
  <si>
    <t>slcp</t>
  </si>
  <si>
    <t>rmp_snap_slcp</t>
  </si>
  <si>
    <t>rmp_snap_slcp_kigali</t>
  </si>
  <si>
    <t>USCA Data</t>
  </si>
  <si>
    <t>alabama</t>
  </si>
  <si>
    <t>annual_total</t>
  </si>
  <si>
    <t>mobile_r/ac</t>
  </si>
  <si>
    <t>foams</t>
  </si>
  <si>
    <t>refrigeration</t>
  </si>
  <si>
    <t>air_conditioning</t>
  </si>
  <si>
    <t>aerosols</t>
  </si>
  <si>
    <t>other</t>
  </si>
  <si>
    <t>alaska</t>
  </si>
  <si>
    <t>AIM Act Reductions</t>
  </si>
  <si>
    <t>arizona</t>
  </si>
  <si>
    <t>Difference between BAU and AIM</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</si>
  <si>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</si>
  <si>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</si>
  <si>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</si>
  <si>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</si>
  <si>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</si>
  <si>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</si>
  <si>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</si>
  <si>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</si>
  <si>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</si>
  <si>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</si>
  <si>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</si>
  <si>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</si>
  <si>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</si>
  <si>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</si>
  <si>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</si>
  <si>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</si>
  <si>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</si>
  <si>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</si>
  <si>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</si>
  <si>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</si>
  <si>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</si>
  <si>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</si>
  <si>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</si>
  <si>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</si>
  <si>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</si>
  <si>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new_hampshire</t>
  </si>
  <si>
    <t>new_jersey</t>
  </si>
  <si>
    <t>new_mexico</t>
  </si>
  <si>
    <t>new_york</t>
  </si>
  <si>
    <t>north_carolina</t>
  </si>
  <si>
    <t>north_dakota</t>
  </si>
  <si>
    <t>ohio</t>
  </si>
  <si>
    <t>oklahoma</t>
  </si>
  <si>
    <t>oregon</t>
  </si>
  <si>
    <t>pennsylvania</t>
  </si>
  <si>
    <t>rhode_island</t>
  </si>
  <si>
    <t>south_carolina</t>
  </si>
  <si>
    <t>south_dakota</t>
  </si>
  <si>
    <t>tennessee</t>
  </si>
  <si>
    <t>texas</t>
  </si>
  <si>
    <t>utah</t>
  </si>
  <si>
    <t>vermont</t>
  </si>
  <si>
    <t>virginia</t>
  </si>
  <si>
    <t>washington</t>
  </si>
  <si>
    <t>washington_dc</t>
  </si>
  <si>
    <t>west_virginia</t>
  </si>
  <si>
    <t>wisconsin</t>
  </si>
  <si>
    <t>wyoming</t>
  </si>
  <si>
    <t>Table 4-2: Emission reductions by year (MMTEVe)</t>
  </si>
  <si>
    <t>EPA Non-CO2 Report Data</t>
  </si>
  <si>
    <t>Extrapolated</t>
  </si>
  <si>
    <t>region</t>
  </si>
  <si>
    <t>emissions</t>
  </si>
  <si>
    <t>type</t>
  </si>
  <si>
    <t>segment</t>
  </si>
  <si>
    <t>reason</t>
  </si>
  <si>
    <t>baseYear</t>
  </si>
  <si>
    <t>notes</t>
  </si>
  <si>
    <t>Concatenated sector</t>
  </si>
  <si>
    <t>All</t>
  </si>
  <si>
    <t>2018-2019</t>
  </si>
  <si>
    <t xml:space="preserve">Average based on United Nations Framework Convention on Climate Change (UNFCCC) (2021), Greenhouse Gas Data Interface, available at: https://di.unfccc.int/; O'Rourke, P. R, Smith, S. J., Mott, A., Ahsan, H., McDuffie, E. E., Crippa, M., Klimont, S., McDonald, B., Z., Wang, Nicholson, M. B, Feng, L., and Hoesly, R. M. (2021, February 05). Community Emissions Data System (CEDS) v-2021-02-05 Emission Data 1975-2019 (Version Feb-05-2021). Available at: http://doi.org/10.5281/zenodo.4509372.; Crippa, Monica; Guizzardi, Diego; Muntean, Marilena; Schaaf, Edwin; Lo Vullo, Eleonora; Solazzo, Efisio; Monforti-Ferrario, Fabio; Olivier, Jos; Vignati, Elisabetta (2021): Emissions Database for Global Atmospheric Research (EDGAR) v6.0 Greenhouse Gas Emissions. European Commission, Joint Research Centre (JRC) [Dataset] PID: http://data.europa.eu/89h/97a67d67-c62e-4826-b873-9d972c4f670b; Climate Watch (2020) and Food and Agriculture Organisation of the United Nations (2020). CAIT data: GHG Emissions, FAOSTAT Emissions Database. Washington, DC: World Resources Institute. Available at: https://www.climatewatchdata.org/ghg-emissions. </t>
  </si>
  <si>
    <t>Bioenergy</t>
  </si>
  <si>
    <t>Estimates from end-uses are for 2019 (IEA, Greenhouse gas emissions from energy, 2021, https://www.iea.org/data-and-statistics/data-product/greenhouse-gas-emissions-from-energy)</t>
  </si>
  <si>
    <t>Gas pipelines and LNG facilities</t>
  </si>
  <si>
    <t>Flared</t>
  </si>
  <si>
    <t>Onshore gas</t>
  </si>
  <si>
    <t>Onshore oil</t>
  </si>
  <si>
    <t>Other from coal</t>
  </si>
  <si>
    <t>Other from oil and gas</t>
  </si>
  <si>
    <t>Satellite-detected large leaks</t>
  </si>
  <si>
    <t>BENIN</t>
  </si>
  <si>
    <t>BOTSWANA</t>
  </si>
  <si>
    <t>C?te Ivoire</t>
  </si>
  <si>
    <t>CAMEROON</t>
  </si>
  <si>
    <t>CHAD</t>
  </si>
  <si>
    <t>Democratic Republic of Congo</t>
  </si>
  <si>
    <t>EGYPT</t>
  </si>
  <si>
    <t>ERITREA</t>
  </si>
  <si>
    <t>ETHIOPIA</t>
  </si>
  <si>
    <t>GAMBIA</t>
  </si>
  <si>
    <t>GHANA</t>
  </si>
  <si>
    <t>GUINEA</t>
  </si>
  <si>
    <t>KENYA</t>
  </si>
  <si>
    <t>LIBERIA</t>
  </si>
  <si>
    <t>MADAGASCAR</t>
  </si>
  <si>
    <t>MAURITANIA</t>
  </si>
  <si>
    <t>MOROCCO</t>
  </si>
  <si>
    <t>Coking coal</t>
  </si>
  <si>
    <t>Steam coal</t>
  </si>
  <si>
    <t>NAMIBIA</t>
  </si>
  <si>
    <t>NIGER</t>
  </si>
  <si>
    <t>Asia Pacific</t>
  </si>
  <si>
    <t>BANGLADESH</t>
  </si>
  <si>
    <t>BRUNEI</t>
  </si>
  <si>
    <t>Korea</t>
  </si>
  <si>
    <t>MALAYSIA</t>
  </si>
  <si>
    <t>Other countries in Southeast Asia</t>
  </si>
  <si>
    <t>PHILIPPINES</t>
  </si>
  <si>
    <t>Rest of Other Southeast Asia</t>
  </si>
  <si>
    <t>Central and South America</t>
  </si>
  <si>
    <t>BOLIVIA</t>
  </si>
  <si>
    <t>COLOMBIA</t>
  </si>
  <si>
    <t>CUBA</t>
  </si>
  <si>
    <t>PARAGUAY</t>
  </si>
  <si>
    <t>PERU</t>
  </si>
  <si>
    <t>DENMARK</t>
  </si>
  <si>
    <t>ESTONIA</t>
  </si>
  <si>
    <t>FRANCE</t>
  </si>
  <si>
    <t>GERMANY</t>
  </si>
  <si>
    <t>ISRAEL</t>
  </si>
  <si>
    <t>ITALY</t>
  </si>
  <si>
    <t>NETHERLANDS</t>
  </si>
  <si>
    <t>Other countries in Europe</t>
  </si>
  <si>
    <t>Other EU17 countries</t>
  </si>
  <si>
    <t>Other EU7 countries</t>
  </si>
  <si>
    <t>POLAND</t>
  </si>
  <si>
    <t>Rest of European Union B</t>
  </si>
  <si>
    <t>Rest of European Union C</t>
  </si>
  <si>
    <t>Rest of Other Europe B</t>
  </si>
  <si>
    <t>BAHRAIN</t>
  </si>
  <si>
    <t>JORDAN</t>
  </si>
  <si>
    <t>LEBANON</t>
  </si>
  <si>
    <t>OMAN</t>
  </si>
  <si>
    <t>North America</t>
  </si>
  <si>
    <t>Russia &amp; Caspian</t>
  </si>
  <si>
    <t>EPS Sector Mapping</t>
  </si>
  <si>
    <t>energy pipelines and gas processing 352T354</t>
  </si>
  <si>
    <t>confirmed this is a duplicate total value</t>
  </si>
  <si>
    <t>Selected Year:</t>
  </si>
  <si>
    <t>If using IEA data, is region using the endogenous COVID-19 recession feature in the EPS?</t>
  </si>
  <si>
    <t>*This file gives the option to use either EPA or IEA data for oil and gas methane. The IEA data accounts for COVID, whereas the EPA data does not.</t>
  </si>
  <si>
    <t>To preserve the ability to have correct equations in this file and indst/PERAC while also using custom multipliers, we separate out the COVID adjustment</t>
  </si>
  <si>
    <t>from other adjustments that may be made above (for example, downscaling national data to a subnational level).</t>
  </si>
  <si>
    <t>*Even if your region is using the endogenous COVID-19 adjustment feature in the EPS (see ctrl-settings/GDPGR), you still need to fill in a value for 2021</t>
  </si>
  <si>
    <t>here, to account for the fact IEA data already accounts for COVID. The value should be the ratio of actual 2021 oil and gas production to what expected</t>
  </si>
  <si>
    <t xml:space="preserve">production would have been in the absence of the COVID-19 recession. </t>
  </si>
  <si>
    <t>If Using IEA Data, COVID-19 Adjustment Multiplier for Oil and Gas Methane</t>
  </si>
  <si>
    <t>*some of the difference in gas production may be due to assumptions other than COVID (global market developments). We take the 2020 and then interpolate to a value of 1 by 2025</t>
  </si>
  <si>
    <t>Production</t>
  </si>
  <si>
    <t>Gathering and Boosting</t>
  </si>
  <si>
    <t>Transmission and Storage</t>
  </si>
  <si>
    <t>Summary of Start Year EPA Data from Inventory</t>
  </si>
  <si>
    <t>- - = Not applicable.</t>
  </si>
  <si>
    <t>Btu = British thermal unit.</t>
  </si>
  <si>
    <t>--</t>
  </si>
  <si>
    <t>Annual</t>
  </si>
  <si>
    <t xml:space="preserve">   Total</t>
  </si>
  <si>
    <t>Note:  Totals may not equal sum of components due to independent rounding.</t>
  </si>
  <si>
    <t>10/ Free-alongside-ship price at U.S. port of exit.</t>
  </si>
  <si>
    <t>9/ Prices weighted by consumption; weighted average excludes commercial and institutional prices, and export free-alongside-ship prices.</t>
  </si>
  <si>
    <t>published in EIA data reports where it is weighted by reported sales.</t>
  </si>
  <si>
    <t>8/ Includes reported prices for both open market and captive mines.  Prices weighted by production, which differs from average minemouth prices</t>
  </si>
  <si>
    <t>7/ Balancing item:  the sum of production, net imports, and waste coal supplied minus total consumption.</t>
  </si>
  <si>
    <t>6/ Includes all electricity-only and combined heat and power plants that have a regulatory status.</t>
  </si>
  <si>
    <t>Excludes all coal use in the coal-to-liquids process.</t>
  </si>
  <si>
    <t>5/ Includes consumption for combined heat and power plants that have a non-regulatory status, and small on-site generating systems.</t>
  </si>
  <si>
    <t>4/ Production plus waste coal supplied plus net imports.</t>
  </si>
  <si>
    <t>3/ Excludes imports to Puerto Rico and the U.S. Virgin Islands.</t>
  </si>
  <si>
    <t>balance the same amount of waste coal included in the consumption data.</t>
  </si>
  <si>
    <t>2/ Includes waste coal consumed by the electric power and industrial sectors.  Waste coal supplied is counted as a supply-side item to</t>
  </si>
  <si>
    <t>1/ Includes anthracite, bituminous coal, subbituminous coal, and lignite.</t>
  </si>
  <si>
    <t xml:space="preserve">  Exports 10/</t>
  </si>
  <si>
    <t>CSD000:nom_Exports</t>
  </si>
  <si>
    <t xml:space="preserve">      Average</t>
  </si>
  <si>
    <t>CSD000:nom_Average</t>
  </si>
  <si>
    <t xml:space="preserve">    (nominal dollars per million Btu)</t>
  </si>
  <si>
    <t>CSD000:nom_dollmillionB</t>
  </si>
  <si>
    <t xml:space="preserve">    (nominal dollars per short ton)</t>
  </si>
  <si>
    <t>CSD000:nom_dollpershort</t>
  </si>
  <si>
    <t xml:space="preserve">  Electric Power 6/</t>
  </si>
  <si>
    <t xml:space="preserve">  Coal to Liquids</t>
  </si>
  <si>
    <t>CSD000:nom_CoaltoLiquid</t>
  </si>
  <si>
    <t xml:space="preserve">  Other Industrial 5/</t>
  </si>
  <si>
    <t>CSD000:nom_Industrial</t>
  </si>
  <si>
    <t xml:space="preserve">  Coke Plants</t>
  </si>
  <si>
    <t>CSD000:nom_CokePlants</t>
  </si>
  <si>
    <t xml:space="preserve">  Commercial and Institutional</t>
  </si>
  <si>
    <t>CSD000:nom_comm_inst</t>
  </si>
  <si>
    <t>(nominal dollars per short ton)</t>
  </si>
  <si>
    <t>Delivered Prices 9/</t>
  </si>
  <si>
    <t>CSD000:nom_dolpermilBtu</t>
  </si>
  <si>
    <t xml:space="preserve">  (nominal dollars per short ton)</t>
  </si>
  <si>
    <t>CSD000:nom_dolpershortn</t>
  </si>
  <si>
    <t>Average Minemouth Price 8/</t>
  </si>
  <si>
    <t>CSD000:ja_Exports</t>
  </si>
  <si>
    <t>CSD000:ja_Average</t>
  </si>
  <si>
    <t>CSD000:ja_dolpermillBtu</t>
  </si>
  <si>
    <t>CSD000:ia_dolpershorton</t>
  </si>
  <si>
    <t>CSD000:ja_CoaltoLiquids</t>
  </si>
  <si>
    <t>CSD000:ia_Industrial</t>
  </si>
  <si>
    <t>CSD000:ia_CokePlants</t>
  </si>
  <si>
    <t>CSD000:real_comm_inst</t>
  </si>
  <si>
    <t>CSD000:ha_dolpermillBtu</t>
  </si>
  <si>
    <t>CSD000:ha_dolpershorton</t>
  </si>
  <si>
    <t>Discrepancy and Stock Change 7/</t>
  </si>
  <si>
    <t>CSD000:ga_Discrepancyan</t>
  </si>
  <si>
    <t xml:space="preserve">    Total</t>
  </si>
  <si>
    <t>CSD000:fa_TotalCoalUse</t>
  </si>
  <si>
    <t>CSD000:fa_ElectricPower</t>
  </si>
  <si>
    <t xml:space="preserve">  Coal to Liquids Production</t>
  </si>
  <si>
    <t>CSD000:fa_LiquidsProduc</t>
  </si>
  <si>
    <t xml:space="preserve">  Coal-to-Liquids Heat and Power</t>
  </si>
  <si>
    <t>CSD000:fa_HeatandPower(</t>
  </si>
  <si>
    <t>CSD000:fa_Industrial</t>
  </si>
  <si>
    <t>CSD000:fa_CokePlants</t>
  </si>
  <si>
    <t>CSD000:fa_Residentialan</t>
  </si>
  <si>
    <t>Consumption by Sector</t>
  </si>
  <si>
    <t>Total Supply 4/</t>
  </si>
  <si>
    <t>CSD000:ea_TotalSupply</t>
  </si>
  <si>
    <t>CSD000:da_Total</t>
  </si>
  <si>
    <t xml:space="preserve">  Exports</t>
  </si>
  <si>
    <t>CSD000:da_Exports</t>
  </si>
  <si>
    <t xml:space="preserve">  Imports 3/</t>
  </si>
  <si>
    <t>CSD000:da_Imports</t>
  </si>
  <si>
    <t>Net Imports</t>
  </si>
  <si>
    <t>Waste Coal Supplied 2/</t>
  </si>
  <si>
    <t>CSD000:ca_WasteCoalSup</t>
  </si>
  <si>
    <t>CSD000:ca_Total</t>
  </si>
  <si>
    <t xml:space="preserve">  West of the Mississippi</t>
  </si>
  <si>
    <t>CSD000:ca_WestoftheMiss</t>
  </si>
  <si>
    <t xml:space="preserve">  East of the Mississippi</t>
  </si>
  <si>
    <t>CSD000:ca_EastoftheMiss</t>
  </si>
  <si>
    <t xml:space="preserve">  West</t>
  </si>
  <si>
    <t>CSD000:ba_West</t>
  </si>
  <si>
    <t xml:space="preserve">  Interior</t>
  </si>
  <si>
    <t>CSD000:ba_Interior</t>
  </si>
  <si>
    <t xml:space="preserve">  Appalachia</t>
  </si>
  <si>
    <t>CSD000:ba_Appalachia</t>
  </si>
  <si>
    <t>Production 1/</t>
  </si>
  <si>
    <t>(million short tons, unless otherwise noted)</t>
  </si>
  <si>
    <t>15. Coal Supply, Disposition, and Prices</t>
  </si>
  <si>
    <t>CSD000</t>
  </si>
  <si>
    <t>ref2021.d113020a</t>
  </si>
  <si>
    <t>Annual Energy Outlook 2021</t>
  </si>
  <si>
    <t>ref2021</t>
  </si>
  <si>
    <t>d113020a</t>
  </si>
  <si>
    <t xml:space="preserve"> January 2021</t>
  </si>
  <si>
    <t>Compound</t>
  </si>
  <si>
    <t xml:space="preserve"> Growth </t>
  </si>
  <si>
    <t xml:space="preserve">2020-2050 </t>
  </si>
  <si>
    <t>refined petroluem and coke 19</t>
  </si>
  <si>
    <t xml:space="preserve">  (2020 dollars per short ton)</t>
  </si>
  <si>
    <t xml:space="preserve">  (2020 dollars per million Btu)</t>
  </si>
  <si>
    <t>(2020 dollars per short ton)</t>
  </si>
  <si>
    <t xml:space="preserve">    (2020 dollars per short ton)</t>
  </si>
  <si>
    <t xml:space="preserve">    (2020 dollars per million Btu)</t>
  </si>
  <si>
    <t>Sources:  2020:  U.S. Energy Information Administration (EIA), Short-Term Energy Outlook, October 2020 and EIA,</t>
  </si>
  <si>
    <t>AEO2021 National Energy Modeling System run ref2021.d113020a. Projections:  EIA, AEO2021 National Energy Modeling System run ref2021.d113020a.</t>
  </si>
  <si>
    <t>National Energy Modeling System run ref2021.d113020a.  Projections:  EIA, AEO2021 National Energy Modeling System run ref2021.d113020a.</t>
  </si>
  <si>
    <t>operable refining capacity in barrels per calendar day.</t>
  </si>
  <si>
    <t>19/ Rate is calculated by dividing the gross annual input to atmospheric crude oil distillation units by their</t>
  </si>
  <si>
    <t>18/ End-of-year operable capacity.</t>
  </si>
  <si>
    <t>17/ Balancing item. Includes unaccounted for supply, losses, and gains.</t>
  </si>
  <si>
    <t>16/ Represents consumption unattributed to the sectors above.</t>
  </si>
  <si>
    <t>15/ Includes consumption of energy by electricity-only and combined heat and power plants that have a regulatory status.</t>
  </si>
  <si>
    <t>14/ Includes energy for combined heat and power plants that have a non-regulatory status, and small on-site generating systems.</t>
  </si>
  <si>
    <t>coke, crude oil product supplied, methanol, miscellaneous petroleum products, and kerosene not used in the residential sector.</t>
  </si>
  <si>
    <t>13/ Includes aviation gasoline, petrochemical feedstocks, lubricants, waxes, asphalt, road oil, still gas, special naphthas, petroleum</t>
  </si>
  <si>
    <t>12/ Includes distillate fuel oil from petroleum and biomass feedstocks and kerosene use in the residential sector.</t>
  </si>
  <si>
    <t>11/ Includes only kerosene type.</t>
  </si>
  <si>
    <t>issues, the percentage of ethanol varies seasonally.  The annual average ethanol content of 74 percent is used for these projections.</t>
  </si>
  <si>
    <t>10/ E85 refers to a blend of 85 percent ethanol (renewable) and 15 percent motor gasoline (nonrenewable).  To address cold starting</t>
  </si>
  <si>
    <t>9/ Includes ethanol and ethers blended into gasoline.</t>
  </si>
  <si>
    <t>8/ Includes ethane, natural gasoline, and refinery olefins.</t>
  </si>
  <si>
    <t>renewable sources, liquids from gas, liquids from coal, and other supply.</t>
  </si>
  <si>
    <t>7/ Total crude supply, net product imports, refinery processing gain, product stock withdrawal, natural gas plant liquids, supply from</t>
  </si>
  <si>
    <t>6/ Includes domestic sources of other blending components, other hydrocarbons, and ethers.</t>
  </si>
  <si>
    <t>on-site production of diesel and gasoline.</t>
  </si>
  <si>
    <t>5/ Includes pyrolysis oils, biomass-derived Fischer-Tropsch liquids, biobutanol, and renewable feedstocks used for the</t>
  </si>
  <si>
    <t>have a lower specific gravity than the crude oil processed.</t>
  </si>
  <si>
    <t>4/ The volumetric amount by which total output is greater than input due to the processing of crude oil into products which, in total,</t>
  </si>
  <si>
    <t>3/ Includes other hydrocarbons and alcohols.</t>
  </si>
  <si>
    <t>2/ Strategic petroleum reserve stock additions plus unaccounted for crude oil and crude oil stock withdrawals.</t>
  </si>
  <si>
    <t>1/ Includes lease condensate.</t>
  </si>
  <si>
    <t xml:space="preserve"> Petroleum Products (billion 2020 dollars)</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</si>
  <si>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</si>
  <si>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</si>
  <si>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</si>
  <si>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</si>
  <si>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</si>
  <si>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</si>
  <si>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</si>
  <si>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</si>
  <si>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</si>
  <si>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</si>
  <si>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</si>
  <si>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</si>
  <si>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</si>
  <si>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</si>
  <si>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</si>
  <si>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</si>
  <si>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</si>
  <si>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</si>
  <si>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</si>
  <si>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</si>
  <si>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</si>
  <si>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</si>
  <si>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</si>
  <si>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</si>
  <si>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</si>
  <si>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</si>
  <si>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</si>
  <si>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</si>
  <si>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</si>
  <si>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</si>
  <si>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</si>
  <si>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</si>
  <si>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</si>
  <si>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</si>
  <si>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</si>
  <si>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</si>
  <si>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</si>
  <si>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</si>
  <si>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</si>
  <si>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</si>
  <si>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</si>
  <si>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</si>
  <si>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</si>
  <si>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</si>
  <si>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</si>
  <si>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</si>
  <si>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</si>
  <si>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</si>
  <si>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</si>
  <si>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</si>
  <si>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</si>
  <si>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</si>
  <si>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</si>
  <si>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</si>
  <si>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</si>
  <si>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</si>
  <si>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</si>
  <si>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</si>
  <si>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</si>
  <si>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</si>
  <si>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</si>
  <si>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</si>
  <si>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</si>
  <si>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</si>
  <si>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</si>
  <si>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</si>
  <si>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</si>
  <si>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</si>
  <si>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</si>
  <si>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</si>
  <si>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</si>
  <si>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</si>
  <si>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</si>
  <si>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</si>
  <si>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</si>
  <si>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</si>
  <si>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</si>
  <si>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</si>
  <si>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</si>
  <si>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</si>
  <si>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</si>
  <si>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</si>
  <si>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</si>
  <si>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</si>
  <si>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</si>
  <si>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</si>
  <si>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</si>
  <si>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</si>
  <si>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</si>
  <si>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</si>
  <si>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 xml:space="preserve">     Total Crude Supply</t>
  </si>
  <si>
    <t>PSD000:ba_TotalCrudeSup</t>
  </si>
  <si>
    <t xml:space="preserve">   Other Crude Supply 2/</t>
  </si>
  <si>
    <t>PSD000:ba_OtherCrudeSup</t>
  </si>
  <si>
    <t xml:space="preserve">     Exports</t>
  </si>
  <si>
    <t>PSD000:ba_Exports</t>
  </si>
  <si>
    <t xml:space="preserve">     Gross Imports</t>
  </si>
  <si>
    <t>PSD000:ba_GrossImports</t>
  </si>
  <si>
    <t xml:space="preserve">   Net Imports</t>
  </si>
  <si>
    <t>PSD000:ba_NetImports</t>
  </si>
  <si>
    <t xml:space="preserve">     Lower 48 States</t>
  </si>
  <si>
    <t>PSD000:ba_Lower48States</t>
  </si>
  <si>
    <t xml:space="preserve">     Alaska</t>
  </si>
  <si>
    <t>PSD000:ba_Alaska</t>
  </si>
  <si>
    <t xml:space="preserve">   Domestic Crude Production 1/</t>
  </si>
  <si>
    <t>PSD000:ba_DomesticCrude</t>
  </si>
  <si>
    <t xml:space="preserve"> Crude Oil</t>
  </si>
  <si>
    <t xml:space="preserve"> Supply and Disposition</t>
  </si>
  <si>
    <t>(million barrels per day, unless otherwise noted)</t>
  </si>
  <si>
    <t>11. Petroleum and Other Liquids Supply and Disposition</t>
  </si>
  <si>
    <t>PSD000</t>
  </si>
  <si>
    <t>Sources:  2020:  U.S. Energy Information Administration (EIA), Short-Term Energy Outlook, October 2020 and EIA, AEO2021</t>
  </si>
  <si>
    <t>distribution fuel, and fuel used for liquefaction in export facilities.</t>
  </si>
  <si>
    <t>13/ Weighted average prices.  Weights used are the sectoral consumption values excluding lease, plant, pipeline and</t>
  </si>
  <si>
    <t>and estimated dispensing costs or charges.</t>
  </si>
  <si>
    <t>12/ Natural gas used as fuel in motor vehicles, trains, and ships.  Price includes estimated motor vehicle fuel taxes</t>
  </si>
  <si>
    <t>power plants that have a non-regulatory status, and small on-site generating systems.</t>
  </si>
  <si>
    <t>11/ Excludes use for lease and plant fuel and fuel for liquefaction in export facilities.  Includes energy for combined heat and</t>
  </si>
  <si>
    <t>respondent type.</t>
  </si>
  <si>
    <t>standard temperature and pressure and the merger of different data reporting systems which vary in scope, format, definition, and</t>
  </si>
  <si>
    <t>10/ Balancing item. Natural gas lost as a result of converting flow data measured at varying temperatures and pressures to a</t>
  </si>
  <si>
    <t>9/ Includes consumption of energy by electricity-only and combined heat and power plants that have a regulatory status.</t>
  </si>
  <si>
    <t>8/ Includes any natural gas converted into liquid fuel.</t>
  </si>
  <si>
    <t>7/ Includes any natural gas used in the process of converting natural gas to liquid fuel that is not actually converted.</t>
  </si>
  <si>
    <t>6/ Fuel used in facilities that liquefy natural gas for export.</t>
  </si>
  <si>
    <t>5/ Represents natural gas used in well, field, and lease operations, and in natural gas processing plant machinery.</t>
  </si>
  <si>
    <t>4/ Includes energy for combined heat and power plants that have a non-regulatory status, and small on-site generating systems.</t>
  </si>
  <si>
    <t>3/ Natural gas imported to and exported from Canada and Mexico.</t>
  </si>
  <si>
    <t>gas commingled and distributed with natural gas.</t>
  </si>
  <si>
    <t>2/ Synthetic natural gas, propane air, coke oven gas, refinery gas, biomass gas, air injected for Btu stabilization, and manufactured</t>
  </si>
  <si>
    <t>1/ Marketed production (wet) minus extraction losses.</t>
  </si>
  <si>
    <t xml:space="preserve">        Average 13/</t>
  </si>
  <si>
    <t>NGS000:nom_Average</t>
  </si>
  <si>
    <t xml:space="preserve">     Electric Power 9/</t>
  </si>
  <si>
    <t>NGS000:nom_ElectricPowr</t>
  </si>
  <si>
    <t xml:space="preserve">     Transportation 12/</t>
  </si>
  <si>
    <t>NGS000:nom_Transportati</t>
  </si>
  <si>
    <t xml:space="preserve">     Industrial 11/</t>
  </si>
  <si>
    <t>NGS000:nom_Industrial</t>
  </si>
  <si>
    <t xml:space="preserve">     Commercial</t>
  </si>
  <si>
    <t>NGS000:nom_Commercial</t>
  </si>
  <si>
    <t xml:space="preserve">     Residential</t>
  </si>
  <si>
    <t>NGS000:nom_Residential</t>
  </si>
  <si>
    <t xml:space="preserve">  (nominal dollars per thousand cubic feet)</t>
  </si>
  <si>
    <t xml:space="preserve">  Delivered Prices</t>
  </si>
  <si>
    <t>NGS000:nom_HenryHub</t>
  </si>
  <si>
    <t xml:space="preserve">  Natural Gas Spot Price at Henry Hub</t>
  </si>
  <si>
    <t>NGS000:ja_Average</t>
  </si>
  <si>
    <t>NGS000:ja_ElectricPower</t>
  </si>
  <si>
    <t>NGS000:ja_Transportatio</t>
  </si>
  <si>
    <t>NGS000:ja_Industrial</t>
  </si>
  <si>
    <t>NGS000:ja_Commercial</t>
  </si>
  <si>
    <t>NGS000:ja_Residential</t>
  </si>
  <si>
    <t xml:space="preserve">  (2020 dollars per thousand cubic feet)</t>
  </si>
  <si>
    <t>NGS000:ia_HenryHub</t>
  </si>
  <si>
    <t>Natural Gas Prices</t>
  </si>
  <si>
    <t xml:space="preserve"> Discrepancy 10/</t>
  </si>
  <si>
    <t>NGS000:ga_Discrepancy</t>
  </si>
  <si>
    <t xml:space="preserve">   Electric Power 9/</t>
  </si>
  <si>
    <t>NGS000:ea_ElectricPower</t>
  </si>
  <si>
    <t xml:space="preserve">     Pipeline and Distribution Fuel</t>
  </si>
  <si>
    <t>NGS000:ea_PipelineFuel</t>
  </si>
  <si>
    <t xml:space="preserve">     Motor Vehicles, Trains, and Ships</t>
  </si>
  <si>
    <t>NGS000:ea_Transportatio</t>
  </si>
  <si>
    <t xml:space="preserve">   Transportation</t>
  </si>
  <si>
    <t>NGS000:Total_transport</t>
  </si>
  <si>
    <t xml:space="preserve">     Natural Gas to Liquids Production 8/</t>
  </si>
  <si>
    <t>NGS000:fa_Gas2LiqLiqPrd</t>
  </si>
  <si>
    <t xml:space="preserve">     Natural Gas-to-Liquids Heat and Power 7/</t>
  </si>
  <si>
    <t>NGS000:fa_GastoLiquids</t>
  </si>
  <si>
    <t xml:space="preserve">     Fuel Used to Liquefy Gas for Export 6/</t>
  </si>
  <si>
    <t>NGS000:ea_liquefactexp</t>
  </si>
  <si>
    <t xml:space="preserve">     Lease and Plant Fuel 5/</t>
  </si>
  <si>
    <t>NGS000:ea_LeaseandPlant</t>
  </si>
  <si>
    <t xml:space="preserve">     Other Industrial 4/</t>
  </si>
  <si>
    <t>NGS000:ea_Industrial</t>
  </si>
  <si>
    <t xml:space="preserve">   Industrial 4/</t>
  </si>
  <si>
    <t>NGS000:Total_industrial</t>
  </si>
  <si>
    <t xml:space="preserve">   Commercial</t>
  </si>
  <si>
    <t>NGS000:ea_Commercial</t>
  </si>
  <si>
    <t xml:space="preserve">   Residential</t>
  </si>
  <si>
    <t>NGS000:ea_Residential</t>
  </si>
  <si>
    <t xml:space="preserve"> Consumption by Sector</t>
  </si>
  <si>
    <t>NGS000:ea_Total</t>
  </si>
  <si>
    <t xml:space="preserve"> Total Supply</t>
  </si>
  <si>
    <t>NGS000:da_TotalSupply</t>
  </si>
  <si>
    <t xml:space="preserve">   Liquefied Natural Gas</t>
  </si>
  <si>
    <t>NGS000:ca_LiquefiedNatu</t>
  </si>
  <si>
    <t xml:space="preserve">   Pipeline 3/</t>
  </si>
  <si>
    <t>NGS000:ca_PipelineImp</t>
  </si>
  <si>
    <t xml:space="preserve"> Net Imports</t>
  </si>
  <si>
    <t>NGS000:ca_NetImports</t>
  </si>
  <si>
    <t xml:space="preserve">   Supplemental Natural Gas 2/</t>
  </si>
  <si>
    <t>NGS000:ba_SupplementalN</t>
  </si>
  <si>
    <t>(trillion cubic feet, unless otherwise noted)</t>
  </si>
  <si>
    <t>13. Natural Gas Supply, Disposition, and Prices</t>
  </si>
  <si>
    <t>NGS000</t>
  </si>
  <si>
    <t>MULTIPLIERS</t>
  </si>
  <si>
    <t>If using IEA data, update oil and gas and energy pipelines CH4 multiplers to 100% in all years</t>
  </si>
  <si>
    <t>Replace EPA methane data with IEA data? (CAPABILITY NOT MAINTAINED IN VERSION 3.4)</t>
  </si>
  <si>
    <t>(IEA CAPABILITY NOT MAINTAINED IN VERSION 3.4)</t>
  </si>
  <si>
    <t>chemicals</t>
  </si>
  <si>
    <t>metals</t>
  </si>
  <si>
    <t>Methodology:</t>
  </si>
  <si>
    <t>Livestock Measures</t>
  </si>
  <si>
    <t>Tillage Measures</t>
  </si>
  <si>
    <t>Calculations:</t>
  </si>
  <si>
    <t>use positive costs only to determine spending value but use total (pos and neg cost) mitigation options</t>
  </si>
  <si>
    <t>Total Funding (Billion USD)</t>
  </si>
  <si>
    <t>Section 21001, (a)(1)</t>
  </si>
  <si>
    <t>Section 21001, (a)(2)</t>
  </si>
  <si>
    <t>Section 21001, (a)(3)</t>
  </si>
  <si>
    <t>Section 21001, (a)(4)</t>
  </si>
  <si>
    <t>Section 21002, (a)(1)</t>
  </si>
  <si>
    <t>Section 21002, (a)(2)</t>
  </si>
  <si>
    <t>emissions quantification program, not counted</t>
  </si>
  <si>
    <t>Section 21002, (c)</t>
  </si>
  <si>
    <t>administrative costs, not counted</t>
  </si>
  <si>
    <t>Policy:</t>
  </si>
  <si>
    <t>crop and rice measures</t>
  </si>
  <si>
    <t>Lower Bound</t>
  </si>
  <si>
    <t>Upper Bound</t>
  </si>
  <si>
    <t>TOTAL</t>
  </si>
  <si>
    <t>livestock measures</t>
  </si>
  <si>
    <t>tillage measures</t>
  </si>
  <si>
    <t>2022 to 2012 USD</t>
  </si>
  <si>
    <t>funding programs run from 2023-2032</t>
  </si>
  <si>
    <t>Percent of highest cost tier implemented</t>
  </si>
  <si>
    <t>Data below from the EPS file indst/PERAC, which gives the abatement potential in each cost tier for the various process emissions policies in the model. Note this represents the potential before the IRA adjustments.</t>
  </si>
  <si>
    <t>Average Cost</t>
  </si>
  <si>
    <t>Percent of Cost Tier Used</t>
  </si>
  <si>
    <t>Total Funding (2012 $)</t>
  </si>
  <si>
    <t xml:space="preserve">Total Amount Spent </t>
  </si>
  <si>
    <t>30-40</t>
  </si>
  <si>
    <t>Highest cost tier included in cost calculations</t>
  </si>
  <si>
    <t>Supporting Data:</t>
  </si>
  <si>
    <t>Crop and Rice Measures</t>
  </si>
  <si>
    <t>Our approach is to adjust the stringency of the model's 'crop and rice measures,' 'livestock measures,'improved soil measures' levers so that cumulative spending matches the total agriculture funding in the IRA.
The EPS assumes agricultural practices need to be consistently implemented in every year in order to maintain emissions reductions. To be conservative, we phase out agricultural practices incentivized by the IRA over a period of 3 years rather than assume permanent reductions.</t>
  </si>
  <si>
    <t>Emissions Reductions in the IRA (MMT CO2e)</t>
  </si>
  <si>
    <t>Emissions Reductions in the IRA (g CO2)</t>
  </si>
  <si>
    <t>Emissions Reductions in the IRA (g CH4)</t>
  </si>
  <si>
    <t>Emissions Reductions in the IRA (g N2O)</t>
  </si>
  <si>
    <t>Share of BAU crop emissions that are CH4</t>
  </si>
  <si>
    <t>Share of BAU crop emissions that are N2O</t>
  </si>
  <si>
    <t>Share of BAU livestock emissions that are CH4</t>
  </si>
  <si>
    <t>N/A</t>
  </si>
  <si>
    <t>The multiplers on the Multipliers and Adjustments tab take the EPA non-CO2 data and scale it to match the EPA 2021 GHG Inventory</t>
  </si>
  <si>
    <t xml:space="preserve"> </t>
  </si>
  <si>
    <t>Emissions Abated</t>
  </si>
  <si>
    <t>oil and gas production CH4 reductions (g CH4)</t>
  </si>
  <si>
    <t>transmission and distribution CH4 reductions (g CH4)</t>
  </si>
  <si>
    <t>MMT CO2e (AR4)</t>
  </si>
  <si>
    <t>MMT CO2e (AR5)</t>
  </si>
  <si>
    <t>CH4 AR4 to AR5</t>
  </si>
  <si>
    <t>N2O AR4 to AR5</t>
  </si>
  <si>
    <t>Forecasted Inventory Data (mmt CO2e AR5)</t>
  </si>
  <si>
    <t>Original EPA Data (mmt CO2e AR5)</t>
  </si>
  <si>
    <t>This tab estimates BAU emissions for the US, accounting for the most recent December 2023 methane rules announced by the EPA. These rules were announced after publication of the EPA source document we use in the BPE and PERAC files, meaning we need to subtract the estimated emissions reductions due to the rules from both BPE and PERAC (rather than handling the updates emissions trajectory through our standard multiplier system). Otherwise, PERAC would overstate the amount of abatement potential (since the EPA rules will address most of the oil and gas methane emissions that are able to be abated).</t>
  </si>
  <si>
    <t>Natural Gas Processing</t>
  </si>
  <si>
    <t>Table 5-5</t>
  </si>
  <si>
    <t>Methane Emissions Reductions (MMT CO2e)</t>
  </si>
  <si>
    <t>Table 3-2</t>
  </si>
  <si>
    <t>Methane Emissions Reductions, Production (MMT CO2e)</t>
  </si>
  <si>
    <t>Methane Emissions Reductions, T&amp;D (MMT CO2e)</t>
  </si>
  <si>
    <t>Percent of Emissions Reductions from oil and gas extraction</t>
  </si>
  <si>
    <t>The Regulatory Impact Assessment for the EPS Oil and Gas Rules do not appear to account for the Methane Fee included in the Inflation Reduction Act, which is still being finalized. To avoid double counting emissions reductions between the programs, we currently only inlcude the effect of oil and gas rules.</t>
  </si>
  <si>
    <t>EU-27</t>
  </si>
  <si>
    <t>(blank)</t>
  </si>
  <si>
    <t>EU27</t>
  </si>
  <si>
    <t>EU Inventory Summary (mmt CO2e AR5)</t>
  </si>
  <si>
    <t>SUMMARY 1.A  SUMMARY REPORT FOR NATIONAL GREENHOUSE GAS INVENTORIES</t>
  </si>
  <si>
    <t>Inventory 2021</t>
  </si>
  <si>
    <t>(Sheet 1 of 3)</t>
  </si>
  <si>
    <t>Submission 2023 v1</t>
  </si>
  <si>
    <t>EUROPEAN UNION</t>
  </si>
  <si>
    <t>GREENHOUSE GAS SOURCE AND SINK CATEGORIES</t>
  </si>
  <si>
    <r>
      <t>Net CO</t>
    </r>
    <r>
      <rPr>
        <b/>
        <vertAlign val="subscript"/>
        <sz val="9"/>
        <rFont val="Times New Roman"/>
        <family val="1"/>
      </rPr>
      <t xml:space="preserve">2 </t>
    </r>
    <r>
      <rPr>
        <b/>
        <sz val="9"/>
        <rFont val="Times New Roman"/>
        <family val="1"/>
      </rPr>
      <t>emissions/removals</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</si>
  <si>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</si>
  <si>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</si>
  <si>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</si>
  <si>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</si>
  <si>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</si>
  <si>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</si>
  <si>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</si>
  <si>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NO</t>
    </r>
    <r>
      <rPr>
        <b/>
        <vertAlign val="subscript"/>
        <sz val="9"/>
        <rFont val="Times New Roman"/>
        <family val="1"/>
      </rPr>
      <t>x</t>
    </r>
  </si>
  <si>
    <t xml:space="preserve">CO </t>
  </si>
  <si>
    <t>NMVOC</t>
  </si>
  <si>
    <r>
      <t>SO</t>
    </r>
    <r>
      <rPr>
        <b/>
        <vertAlign val="subscript"/>
        <sz val="9"/>
        <rFont val="Times New Roman"/>
        <family val="1"/>
      </rPr>
      <t>2</t>
    </r>
  </si>
  <si>
    <t>(kt)</t>
  </si>
  <si>
    <r>
      <t>(kt CO</t>
    </r>
    <r>
      <rPr>
        <b/>
        <vertAlign val="subscript"/>
        <sz val="9"/>
        <rFont val="Times New Roman"/>
        <family val="1"/>
      </rPr>
      <t>2</t>
    </r>
    <r>
      <rPr>
        <b/>
        <sz val="9"/>
        <rFont val="Times New Roman"/>
        <family val="1"/>
      </rPr>
      <t xml:space="preserve"> equivalent)</t>
    </r>
  </si>
  <si>
    <t>Total national emissions and removals</t>
  </si>
  <si>
    <t>1. Energy</t>
  </si>
  <si>
    <t>A. Fuel combustion     Reference approach(2)</t>
  </si>
  <si>
    <t xml:space="preserve">                                           Sectoral approach(2)</t>
  </si>
  <si>
    <t>1.  Energy industries</t>
  </si>
  <si>
    <t xml:space="preserve">2.  Manufacturing industries and construction                          </t>
  </si>
  <si>
    <t>3.  Transport</t>
  </si>
  <si>
    <t>4.  Other sectors</t>
  </si>
  <si>
    <t>5.  Other</t>
  </si>
  <si>
    <t>B. Fugitive emissions from fuels</t>
  </si>
  <si>
    <t>1.  Solid fuels</t>
  </si>
  <si>
    <t>2.  Oil and natural gas and other emissions from energy production</t>
  </si>
  <si>
    <r>
      <t>C. CO</t>
    </r>
    <r>
      <rPr>
        <vertAlign val="subscript"/>
        <sz val="9"/>
        <rFont val="Times New Roman"/>
        <family val="1"/>
      </rPr>
      <t>2</t>
    </r>
    <r>
      <rPr>
        <sz val="9"/>
        <rFont val="Times New Roman"/>
        <family val="1"/>
      </rPr>
      <t xml:space="preserve"> Transport and storage</t>
    </r>
  </si>
  <si>
    <t>NO,IE,NA</t>
  </si>
  <si>
    <t>2.  Industrial processes and product use</t>
  </si>
  <si>
    <t>A.  Mineral industry</t>
  </si>
  <si>
    <t>B.  Chemical industry</t>
  </si>
  <si>
    <t>C.  Metal industry</t>
  </si>
  <si>
    <t>NO,NA</t>
  </si>
  <si>
    <t xml:space="preserve">D.  Non-energy products from fuels and solvent use </t>
  </si>
  <si>
    <r>
      <t xml:space="preserve">E.  Electronic industry </t>
    </r>
    <r>
      <rPr>
        <strike/>
        <sz val="9"/>
        <color indexed="8"/>
        <rFont val="Times New Roman"/>
        <family val="1"/>
      </rPr>
      <t/>
    </r>
  </si>
  <si>
    <t>F.  Product uses as substitutes for ODS</t>
  </si>
  <si>
    <t>NO</t>
  </si>
  <si>
    <r>
      <t xml:space="preserve">G.  Other product manufacture and use </t>
    </r>
    <r>
      <rPr>
        <sz val="11"/>
        <color theme="1"/>
        <rFont val="Calibri"/>
        <family val="2"/>
        <scheme val="minor"/>
      </rPr>
      <t/>
    </r>
  </si>
  <si>
    <r>
      <t>H.  Other</t>
    </r>
    <r>
      <rPr>
        <vertAlign val="superscript"/>
        <sz val="9"/>
        <rFont val="Times New Roman"/>
        <family val="1"/>
      </rPr>
      <t>(3)</t>
    </r>
  </si>
  <si>
    <r>
      <t xml:space="preserve">Note: </t>
    </r>
    <r>
      <rPr>
        <sz val="9"/>
        <rFont val="Times New Roman"/>
        <family val="1"/>
      </rPr>
      <t>All footnotes for this table are given at the end of the table on sheet 3.</t>
    </r>
  </si>
  <si>
    <t>(Sheet 2 of 3)</t>
  </si>
  <si>
    <t>GREENHOUSE GAS SOURCE AND</t>
  </si>
  <si>
    <r>
      <t>CO</t>
    </r>
    <r>
      <rPr>
        <b/>
        <vertAlign val="subscript"/>
        <sz val="9"/>
        <rFont val="Times New Roman"/>
        <family val="1"/>
      </rPr>
      <t>2</t>
    </r>
  </si>
  <si>
    <r>
      <t xml:space="preserve">HFCs </t>
    </r>
    <r>
      <rPr>
        <b/>
        <vertAlign val="superscript"/>
        <sz val="9"/>
        <rFont val="Times New Roman"/>
        <family val="1"/>
      </rPr>
      <t>(1)</t>
    </r>
  </si>
  <si>
    <t>SINK CATEGORIES</t>
  </si>
  <si>
    <t>3.  Agriculture</t>
  </si>
  <si>
    <t>A.  Enteric fermentation</t>
  </si>
  <si>
    <t>B.  Manure management</t>
  </si>
  <si>
    <t>C.  Rice cultivation</t>
  </si>
  <si>
    <t>NO,NE,IE,NA</t>
  </si>
  <si>
    <t>D.  Agricultural soils</t>
  </si>
  <si>
    <t>IE,NA,NE,NO</t>
  </si>
  <si>
    <t>NA,NE,NO</t>
  </si>
  <si>
    <t>E.  Prescribed burning of savannas</t>
  </si>
  <si>
    <t>F.  Field burning of agricultural residues</t>
  </si>
  <si>
    <t>G. Liming</t>
  </si>
  <si>
    <t>H. Urea application</t>
  </si>
  <si>
    <t>I.  Other carbon-contining fertilizers</t>
  </si>
  <si>
    <t xml:space="preserve">J.  Other </t>
  </si>
  <si>
    <t>NA,NO</t>
  </si>
  <si>
    <r>
      <t>4.  Land use, land-use change and forestry</t>
    </r>
    <r>
      <rPr>
        <b/>
        <vertAlign val="superscript"/>
        <sz val="9"/>
        <rFont val="Times New Roman"/>
        <family val="1"/>
      </rPr>
      <t xml:space="preserve">  (4)</t>
    </r>
  </si>
  <si>
    <r>
      <t xml:space="preserve">A. Forest land </t>
    </r>
    <r>
      <rPr>
        <vertAlign val="superscript"/>
        <sz val="9"/>
        <rFont val="Times New Roman"/>
        <family val="1"/>
      </rPr>
      <t>(4)</t>
    </r>
  </si>
  <si>
    <r>
      <t xml:space="preserve">B. Cropland </t>
    </r>
    <r>
      <rPr>
        <vertAlign val="superscript"/>
        <sz val="9"/>
        <rFont val="Times New Roman"/>
        <family val="1"/>
      </rPr>
      <t>(4)</t>
    </r>
  </si>
  <si>
    <r>
      <t xml:space="preserve">C. Grassland </t>
    </r>
    <r>
      <rPr>
        <vertAlign val="superscript"/>
        <sz val="9"/>
        <rFont val="Times New Roman"/>
        <family val="1"/>
      </rPr>
      <t>(4)</t>
    </r>
  </si>
  <si>
    <r>
      <t xml:space="preserve">D. Wetlands </t>
    </r>
    <r>
      <rPr>
        <vertAlign val="superscript"/>
        <sz val="9"/>
        <rFont val="Times New Roman"/>
        <family val="1"/>
      </rPr>
      <t>(4)</t>
    </r>
  </si>
  <si>
    <r>
      <t xml:space="preserve">E. Settlements </t>
    </r>
    <r>
      <rPr>
        <vertAlign val="superscript"/>
        <sz val="9"/>
        <rFont val="Times New Roman"/>
        <family val="1"/>
      </rPr>
      <t>(4)</t>
    </r>
  </si>
  <si>
    <t>NO,NE,NA</t>
  </si>
  <si>
    <r>
      <t xml:space="preserve">F. Other land </t>
    </r>
    <r>
      <rPr>
        <vertAlign val="superscript"/>
        <sz val="9"/>
        <rFont val="Times New Roman"/>
        <family val="1"/>
      </rPr>
      <t>(4)</t>
    </r>
  </si>
  <si>
    <t xml:space="preserve">G. Harvested wood products </t>
  </si>
  <si>
    <r>
      <t xml:space="preserve">H. Other  </t>
    </r>
    <r>
      <rPr>
        <vertAlign val="superscript"/>
        <sz val="9"/>
        <rFont val="Times New Roman"/>
        <family val="1"/>
      </rPr>
      <t>(4)</t>
    </r>
  </si>
  <si>
    <t>5.  Waste</t>
  </si>
  <si>
    <r>
      <t xml:space="preserve">A.  Solid waste disposal </t>
    </r>
    <r>
      <rPr>
        <vertAlign val="superscript"/>
        <sz val="9"/>
        <rFont val="Times New Roman"/>
        <family val="1"/>
      </rPr>
      <t>(5)</t>
    </r>
  </si>
  <si>
    <r>
      <t xml:space="preserve">B.  Biological treatment of solid waste </t>
    </r>
    <r>
      <rPr>
        <vertAlign val="superscript"/>
        <sz val="9"/>
        <rFont val="Times New Roman"/>
        <family val="1"/>
      </rPr>
      <t>(5)</t>
    </r>
  </si>
  <si>
    <r>
      <t xml:space="preserve">C.  Incineration and open burning of waste </t>
    </r>
    <r>
      <rPr>
        <vertAlign val="superscript"/>
        <sz val="9"/>
        <rFont val="Times New Roman"/>
        <family val="1"/>
      </rPr>
      <t>(5)</t>
    </r>
  </si>
  <si>
    <t>D.  Wastewater treatment and discharge</t>
  </si>
  <si>
    <r>
      <t>E.  Other</t>
    </r>
    <r>
      <rPr>
        <b/>
        <i/>
        <sz val="9"/>
        <rFont val="Times New Roman"/>
        <family val="1"/>
      </rPr>
      <t xml:space="preserve"> </t>
    </r>
    <r>
      <rPr>
        <b/>
        <vertAlign val="superscript"/>
        <sz val="9"/>
        <rFont val="Times New Roman"/>
        <family val="1"/>
      </rPr>
      <t>(5)</t>
    </r>
  </si>
  <si>
    <r>
      <t>6.  Other</t>
    </r>
    <r>
      <rPr>
        <b/>
        <i/>
        <sz val="9"/>
        <rFont val="Times New Roman"/>
        <family val="1"/>
      </rPr>
      <t xml:space="preserve">   (please specify)</t>
    </r>
    <r>
      <rPr>
        <b/>
        <i/>
        <vertAlign val="superscript"/>
        <sz val="9"/>
        <rFont val="Times New Roman"/>
        <family val="1"/>
      </rPr>
      <t>(6)</t>
    </r>
  </si>
  <si>
    <t>SUMMARY 1.A SUMMARY REPORT FOR NATIONAL GREENHOUSE GAS INVENTORIES (IPCC TABLE 7A)</t>
  </si>
  <si>
    <t>(Sheet 3 of 3)</t>
  </si>
  <si>
    <t xml:space="preserve">GREENHOUSE GAS SOURCE AND </t>
  </si>
  <si>
    <r>
      <t>Net CO</t>
    </r>
    <r>
      <rPr>
        <b/>
        <vertAlign val="subscript"/>
        <sz val="9"/>
        <rFont val="Times New Roman"/>
        <family val="1"/>
      </rPr>
      <t>2</t>
    </r>
  </si>
  <si>
    <t xml:space="preserve"> emissions/removals</t>
  </si>
  <si>
    <r>
      <t>Memo items:</t>
    </r>
    <r>
      <rPr>
        <b/>
        <vertAlign val="superscript"/>
        <sz val="9"/>
        <rFont val="Times New Roman"/>
        <family val="1"/>
      </rPr>
      <t>(7)</t>
    </r>
  </si>
  <si>
    <t>International bunkers</t>
  </si>
  <si>
    <t>Aviation</t>
  </si>
  <si>
    <t>Navigation</t>
  </si>
  <si>
    <t>Multilateral operations</t>
  </si>
  <si>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</si>
  <si>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</si>
  <si>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Long-term storage of C in waste disposal sites</t>
  </si>
  <si>
    <r>
      <t>Indirect N</t>
    </r>
    <r>
      <rPr>
        <b/>
        <vertAlign val="subscript"/>
        <sz val="9"/>
        <rFont val="Times New Roman"/>
        <family val="1"/>
      </rPr>
      <t>2</t>
    </r>
    <r>
      <rPr>
        <b/>
        <sz val="9"/>
        <rFont val="Times New Roman"/>
        <family val="1"/>
      </rPr>
      <t>O</t>
    </r>
  </si>
  <si>
    <r>
      <t>Indirect CO</t>
    </r>
    <r>
      <rPr>
        <b/>
        <vertAlign val="subscript"/>
        <sz val="9"/>
        <rFont val="Times New Roman"/>
        <family val="1"/>
      </rPr>
      <t>2</t>
    </r>
  </si>
  <si>
    <r>
      <t xml:space="preserve">(1)   </t>
    </r>
    <r>
      <rPr>
        <sz val="9"/>
        <rFont val="Times New Roman"/>
        <family val="1"/>
      </rPr>
      <t>The emissions of hydrofluorocarbons (HFCs), perfluorocarbons (PFCs), unspecified mix of HFCs and PFCs and other fluorinated gases are to be expressed as carbon dioxide (CO</t>
    </r>
    <r>
      <rPr>
        <vertAlign val="subscript"/>
        <sz val="9"/>
        <rFont val="Times New Roman"/>
        <family val="1"/>
      </rPr>
      <t>2</t>
    </r>
    <r>
      <rPr>
        <sz val="9"/>
        <rFont val="Times New Roman"/>
        <family val="1"/>
      </rPr>
      <t>) equivalent emissions. Data on disaggregated emissions of HFCs and PFCs are to be provided in table 2(II) of this common reporting format.</t>
    </r>
  </si>
  <si>
    <r>
      <t xml:space="preserve">(2)   </t>
    </r>
    <r>
      <rPr>
        <sz val="9"/>
        <rFont val="Times New Roman"/>
        <family val="1"/>
      </rPr>
      <t>For verification purposes, Parties are requested to report the results of their calculations using the Reference approach and to explain any differences with the Sectoral approach in the documentation box to table 1.A(c). For estimating national total emissions, the results from the Sectoral approach should be used.</t>
    </r>
  </si>
  <si>
    <r>
      <t xml:space="preserve">(3)  </t>
    </r>
    <r>
      <rPr>
        <sz val="9"/>
        <rFont val="Times New Roman"/>
        <family val="1"/>
      </rPr>
      <t xml:space="preserve"> 2.H. Other includes pulp and paper and food and beverages industry.</t>
    </r>
  </si>
  <si>
    <r>
      <t xml:space="preserve">(4) </t>
    </r>
    <r>
      <rPr>
        <sz val="9"/>
        <rFont val="Times New Roman"/>
        <family val="1"/>
      </rPr>
      <t xml:space="preserve"> For the purposes of reporting, the signs for removals are always negative (-) and for emissions positive (+). </t>
    </r>
  </si>
  <si>
    <r>
      <t xml:space="preserve">(5)   </t>
    </r>
    <r>
      <rPr>
        <sz val="9"/>
        <rFont val="Times New Roman"/>
        <family val="1"/>
      </rPr>
      <t>CO</t>
    </r>
    <r>
      <rPr>
        <vertAlign val="subscript"/>
        <sz val="9"/>
        <rFont val="Times New Roman"/>
        <family val="1"/>
      </rPr>
      <t>2</t>
    </r>
    <r>
      <rPr>
        <sz val="9"/>
        <rFont val="Times New Roman"/>
        <family val="1"/>
      </rPr>
      <t xml:space="preserve"> from categories solid waste disposal on land and waste incineration should only be included if it stems from non-biogenic or inorganic waste streams. Only emissions from  </t>
    </r>
  </si>
  <si>
    <t>waste incineration without energy recovery are to be reported in the waste sector, whereas emissions from incineration with energy recovery are to be reported in the energy sector.</t>
  </si>
  <si>
    <r>
      <t xml:space="preserve">(6)   </t>
    </r>
    <r>
      <rPr>
        <sz val="9"/>
        <rFont val="Times New Roman"/>
        <family val="1"/>
      </rPr>
      <t>If reporting any country-specific category under sector "6. Other", detailed explanations should be provided in Chapter 8: Other (CRF sector 6) of the national inventory report (NIR).</t>
    </r>
  </si>
  <si>
    <r>
      <t xml:space="preserve">(7)   </t>
    </r>
    <r>
      <rPr>
        <sz val="9"/>
        <rFont val="Times New Roman"/>
        <family val="1"/>
      </rPr>
      <t>Parties are asked to report emissions from international aviation and international navigation and multilateral operations, as well as CO</t>
    </r>
    <r>
      <rPr>
        <vertAlign val="subscript"/>
        <sz val="9"/>
        <rFont val="Times New Roman"/>
        <family val="1"/>
      </rPr>
      <t>2</t>
    </r>
    <r>
      <rPr>
        <sz val="9"/>
        <rFont val="Times New Roman"/>
        <family val="1"/>
      </rPr>
      <t xml:space="preserve"> emissions from biomass and CO</t>
    </r>
    <r>
      <rPr>
        <vertAlign val="subscript"/>
        <sz val="9"/>
        <rFont val="Times New Roman"/>
        <family val="1"/>
      </rPr>
      <t>2</t>
    </r>
    <r>
      <rPr>
        <sz val="9"/>
        <rFont val="Times New Roman"/>
        <family val="1"/>
      </rPr>
      <t xml:space="preserve"> captured, under Memo Items.  These emissions should not be included in the national total emissions from the energy sector.  Amounts of biomass used as fuel are included in the national energy consumption but the corresponding CO</t>
    </r>
    <r>
      <rPr>
        <vertAlign val="subscript"/>
        <sz val="9"/>
        <rFont val="Times New Roman"/>
        <family val="1"/>
      </rPr>
      <t>2</t>
    </r>
    <r>
      <rPr>
        <sz val="9"/>
        <rFont val="Times New Roman"/>
        <family val="1"/>
      </rPr>
      <t xml:space="preserve"> emissions  are not included in the national total as it is assumed that the biomass is produced in a sustainable manner.  If the biomass is harvested at an unsustainable rate, net CO</t>
    </r>
    <r>
      <rPr>
        <vertAlign val="subscript"/>
        <sz val="9"/>
        <rFont val="Times New Roman"/>
        <family val="1"/>
      </rPr>
      <t>2</t>
    </r>
    <r>
      <rPr>
        <sz val="9"/>
        <rFont val="Times New Roman"/>
        <family val="1"/>
      </rPr>
      <t xml:space="preserve"> emissions  are accounted for as a loss of biomass stocks in the Land Use, Land-use Change and Forestry sector. </t>
    </r>
  </si>
  <si>
    <t>Summary1.As2</t>
  </si>
  <si>
    <t>Summary1.As1</t>
  </si>
  <si>
    <t>Data extracted on 29/02/2024 19:01:33 from [ESTAT]</t>
  </si>
  <si>
    <t xml:space="preserve">Dataset: </t>
  </si>
  <si>
    <t>Population on 1st January by age, sex and type of projection [proj_23np$defaultview]</t>
  </si>
  <si>
    <t xml:space="preserve">Last updated: </t>
  </si>
  <si>
    <t>28/06/2023 23:00</t>
  </si>
  <si>
    <t>Time frequency</t>
  </si>
  <si>
    <t>Type of projection</t>
  </si>
  <si>
    <t>Baseline projections</t>
  </si>
  <si>
    <t>Sex</t>
  </si>
  <si>
    <t>Age class</t>
  </si>
  <si>
    <t>Unit of measure</t>
  </si>
  <si>
    <t>Person</t>
  </si>
  <si>
    <t>TIME</t>
  </si>
  <si>
    <t>2022</t>
  </si>
  <si>
    <t>2023</t>
  </si>
  <si>
    <t>2025</t>
  </si>
  <si>
    <t>2030</t>
  </si>
  <si>
    <t>2035</t>
  </si>
  <si>
    <t>2040</t>
  </si>
  <si>
    <t>2045</t>
  </si>
  <si>
    <t>2050</t>
  </si>
  <si>
    <t>2055</t>
  </si>
  <si>
    <t>2060</t>
  </si>
  <si>
    <t>2065</t>
  </si>
  <si>
    <t>2070</t>
  </si>
  <si>
    <t>2075</t>
  </si>
  <si>
    <t>2080</t>
  </si>
  <si>
    <t>2085</t>
  </si>
  <si>
    <t>2090</t>
  </si>
  <si>
    <t>2095</t>
  </si>
  <si>
    <t>2100</t>
  </si>
  <si>
    <t>GEO (Labels)</t>
  </si>
  <si>
    <t>European Union - 27 countries (from 2020)</t>
  </si>
  <si>
    <t>Special value</t>
  </si>
  <si>
    <t>:</t>
  </si>
  <si>
    <t>not available</t>
  </si>
  <si>
    <t>CO2 Process Emissions by Industry in 2021 (latest year available in EU Inventory)</t>
  </si>
  <si>
    <t>Start Year Process Emisssions for All Pollutants</t>
  </si>
  <si>
    <t>European Environment Agency</t>
  </si>
  <si>
    <t>European Union CRF tables 1990-2021</t>
  </si>
  <si>
    <t>https://www.eea.europa.eu/publications/annual-european-union-greenhouse-gas-2/european-union-crf-tables-1990-2021/view</t>
  </si>
  <si>
    <t>Eurostat</t>
  </si>
  <si>
    <t>Population on 1st January by age, sex and type of projection</t>
  </si>
  <si>
    <t>https://ec.europa.eu/eurostat/databrowser/view/proj_23np/default/table?lang=en&amp;category=proj.proj_23n</t>
  </si>
  <si>
    <t>The U.S. EPA (non-CO2) include every country in the world,</t>
  </si>
  <si>
    <t>For the US model, we start with GHG emissions from the 2023 EU GHG Inventory.</t>
  </si>
  <si>
    <t xml:space="preserve"> We then forecast 2022+ data using growth rates by sector from the EPA non-CO2 report.</t>
  </si>
  <si>
    <t>For some process CO2, we scale by population or projected production.</t>
  </si>
  <si>
    <t>We do not use non-GHG emissions for the EU. They are zereoed out.</t>
  </si>
  <si>
    <t>EU Values</t>
  </si>
  <si>
    <t>F-gas assessment baseline</t>
  </si>
  <si>
    <t>*Note F-gas values pulled from f-gas impact assessment report baseline</t>
  </si>
  <si>
    <t>European Commission F-gas Impact Assessment Report</t>
  </si>
  <si>
    <t>European Commision</t>
  </si>
  <si>
    <t>https://climate.ec.europa.eu/system/files/2022-04/f-gases_impact_assessment_en.pdf</t>
  </si>
  <si>
    <t>F-gas Impact Assessment Report</t>
  </si>
  <si>
    <t>Unit: dimensionless (% change)</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</si>
  <si>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</si>
  <si>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</si>
  <si>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</si>
  <si>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</si>
  <si>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</si>
  <si>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</si>
  <si>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</si>
  <si>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</si>
  <si>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</si>
  <si>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</si>
  <si>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</si>
  <si>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</si>
  <si>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</si>
  <si>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</si>
  <si>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</si>
  <si>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</si>
  <si>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</si>
  <si>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</si>
  <si>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</si>
  <si>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</si>
  <si>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</si>
  <si>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</si>
  <si>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</si>
  <si>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</si>
  <si>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</si>
  <si>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</si>
  <si>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</si>
  <si>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</si>
  <si>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</si>
  <si>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</si>
  <si>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</si>
  <si>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</si>
  <si>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</si>
  <si>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</si>
  <si>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</si>
  <si>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</si>
  <si>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</si>
  <si>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</si>
  <si>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</si>
  <si>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</si>
  <si>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</si>
  <si>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</si>
  <si>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BPCiObIC</t>
  </si>
  <si>
    <t>Growth Rates (EPA Non-CO2 projections where available, else io-model/BPCiObIC)</t>
  </si>
  <si>
    <t>TABLE 2(I) SECTORAL REPORT FOR INDUSTRIAL PROCESSES AND PRODUCT USE</t>
  </si>
  <si>
    <t>(Sheet 1 of 2)</t>
  </si>
  <si>
    <r>
      <t>NF</t>
    </r>
    <r>
      <rPr>
        <b/>
        <vertAlign val="subscript"/>
        <sz val="9"/>
        <rFont val="Times New Roman"/>
        <family val="1"/>
      </rPr>
      <t>3</t>
    </r>
    <r>
      <rPr>
        <b/>
        <sz val="9"/>
        <rFont val="Times New Roman"/>
        <family val="1"/>
      </rPr>
      <t xml:space="preserve"> </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</si>
  <si>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</si>
  <si>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</si>
  <si>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</si>
  <si>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</si>
  <si>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</si>
  <si>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</si>
  <si>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</si>
  <si>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</si>
  <si>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</si>
  <si>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</si>
  <si>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</si>
  <si>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</si>
  <si>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</si>
  <si>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</si>
  <si>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</si>
  <si>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</si>
  <si>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</si>
  <si>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</si>
  <si>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1.  Iron and steel production</t>
  </si>
  <si>
    <t>2.  Ferroalloys production</t>
  </si>
  <si>
    <t>3.  Aluminium production</t>
  </si>
  <si>
    <t>IE,NO</t>
  </si>
  <si>
    <t>4.  Magnesium production</t>
  </si>
  <si>
    <t>IE,NA,NO</t>
  </si>
  <si>
    <t>5. Lead production</t>
  </si>
  <si>
    <t>6. Zinc production</t>
  </si>
  <si>
    <r>
      <t xml:space="preserve">7.  Other </t>
    </r>
    <r>
      <rPr>
        <i/>
        <sz val="9"/>
        <rFont val="Times New Roman"/>
        <family val="1"/>
      </rPr>
      <t>(as specified in table 2(I).A-H)</t>
    </r>
  </si>
  <si>
    <r>
      <t xml:space="preserve">(1)   </t>
    </r>
    <r>
      <rPr>
        <sz val="9"/>
        <rFont val="Times New Roman"/>
        <family val="1"/>
      </rPr>
      <t>The emissions of hydrofluorocarbons (HFCs), perfluorocarbons (PFCs), unspecified mix of HFCs and PFCs, and other fluorinated gases are to be expressed as carbon dioxide equivalent emissions. Data on disaggregated emissions of HFCs and PFCs are to be provided in table 2(II).</t>
    </r>
  </si>
  <si>
    <t>Time (Year)</t>
  </si>
  <si>
    <t>Hydrogen Produced by Pathway before Pathway Shifting[electrolysis] : MostRecentRun</t>
  </si>
  <si>
    <t>Hydrogen Produced by Pathway before Pathway Shifting[natural gas reforming] : MostRecentRun</t>
  </si>
  <si>
    <t>Hydrogen Produced by Pathway before Pathway Shifting[coal gasification] : MostRecentRun</t>
  </si>
  <si>
    <t>Hydrogen Produced by Pathway before Pathway Shifting[biomass gasification] : MostRecentRun</t>
  </si>
  <si>
    <t>Hydrogen Produced by Pathway before Pathway Shifting[thermochemical water splitting] : MostRecentRun</t>
  </si>
  <si>
    <t>Hydrogen Produced by Pathway before Pathway Shifting[electrolysis with guaranteed clean electricity] : MostRecentRun</t>
  </si>
  <si>
    <t>Hydrogen Produced by Pathway before Pathway Shifting[natural gas reforming with CCS] : MostRecentRun</t>
  </si>
  <si>
    <t>We use pre-IRA production methods to align with EPA process emission projections.</t>
  </si>
  <si>
    <t>Before IRA, there was only production by electrolysis (no guaranteed clean electricity) and by natural gas reforming:</t>
  </si>
  <si>
    <t>Electrolysis share</t>
  </si>
  <si>
    <t>SMR share</t>
  </si>
  <si>
    <t>We can use HPEbP to calculate natural gas use and PEI to turn that to pollutants:</t>
  </si>
  <si>
    <t>HPEbP Hydrogen Production Efficiency by Pathway[electrolysis] : MostRecentRun</t>
  </si>
  <si>
    <t>HPEbP Hydrogen Production Efficiency by Pathway[natural gas reforming] : MostRecentRun</t>
  </si>
  <si>
    <t>HPEbP Hydrogen Production Efficiency by Pathway[coal gasification] : MostRecentRun</t>
  </si>
  <si>
    <t>HPEbP Hydrogen Production Efficiency by Pathway[biomass gasification] : MostRecentRun</t>
  </si>
  <si>
    <t>HPEbP Hydrogen Production Efficiency by Pathway[thermochemical water splitting] : MostRecentRun</t>
  </si>
  <si>
    <t>HPEbP Hydrogen Production Efficiency by Pathway[electrolysis with guaranteed clean electricity] : MostRecentRun</t>
  </si>
  <si>
    <t>HPEbP Hydrogen Production Efficiency by Pathway[natural gas reforming with CCS] : MostRecentRun</t>
  </si>
  <si>
    <t>Industrial Fuel Pollutant Emissions Intensities This Year[chemicals 20,CO2,natural gas if] : MostRecentRun</t>
  </si>
  <si>
    <t>Industrial Fuel Pollutant Emissions Intensities This Year[chemicals 20,VOC,natural gas if] : MostRecentRun</t>
  </si>
  <si>
    <t>Industrial Fuel Pollutant Emissions Intensities This Year[chemicals 20,CO,natural gas if] : MostRecentRun</t>
  </si>
  <si>
    <t>Industrial Fuel Pollutant Emissions Intensities This Year[chemicals 20,NOx,natural gas if] : MostRecentRun</t>
  </si>
  <si>
    <t>Industrial Fuel Pollutant Emissions Intensities This Year[chemicals 20,PM10,natural gas if] : MostRecentRun</t>
  </si>
  <si>
    <t>Industrial Fuel Pollutant Emissions Intensities This Year[chemicals 20,PM25,natural gas if] : MostRecentRun</t>
  </si>
  <si>
    <t>Industrial Fuel Pollutant Emissions Intensities This Year[chemicals 20,SOx,natural gas if] : MostRecentRun</t>
  </si>
  <si>
    <t>Industrial Fuel Pollutant Emissions Intensities This Year[chemicals 20,BC,natural gas if] : MostRecentRun</t>
  </si>
  <si>
    <t>Industrial Fuel Pollutant Emissions Intensities This Year[chemicals 20,OC,natural gas if] : MostRecentRun</t>
  </si>
  <si>
    <t>Industrial Fuel Pollutant Emissions Intensities This Year[chemicals 20,CH4,natural gas if] : MostRecentRun</t>
  </si>
  <si>
    <t>Industrial Fuel Pollutant Emissions Intensities This Year[chemicals 20,N2O,natural gas if] : MostRecentRun</t>
  </si>
  <si>
    <t>Industrial Fuel Pollutant Emissions Intensities This Year[chemicals 20,F gases,natural gas if] : MostRecentRun</t>
  </si>
  <si>
    <t>Nox</t>
  </si>
  <si>
    <t>F gases</t>
  </si>
  <si>
    <t>PV = photovoltaic eqpt. manufacturing.  (mapped to chemicals as f-gas lever applies to multiple industries)</t>
  </si>
  <si>
    <t xml:space="preserve"> (mapped to chemicals as f-gas lever applies to multiple industries)</t>
  </si>
  <si>
    <t>FPD = flat panel display manufacturing.   (mapped to chemicals as f-gas lever applies to multiple industries)</t>
  </si>
  <si>
    <t>&lt;not used (lumped into chemicals because f-gas lever covers multiple industries)</t>
  </si>
  <si>
    <t>Source</t>
  </si>
  <si>
    <t>Aligned?</t>
  </si>
  <si>
    <t>TABLE 2(I).A-H   SECTORAL BACKGROUND DATA FOR  INDUSTRIAL PROCESSES AND PRODUCT USE</t>
  </si>
  <si>
    <r>
      <t>Emissions of CO</t>
    </r>
    <r>
      <rPr>
        <b/>
        <vertAlign val="subscript"/>
        <sz val="12"/>
        <rFont val="Times New Roman"/>
        <family val="1"/>
      </rPr>
      <t>2</t>
    </r>
    <r>
      <rPr>
        <b/>
        <sz val="12"/>
        <rFont val="Times New Roman"/>
        <family val="1"/>
      </rPr>
      <t>, CH</t>
    </r>
    <r>
      <rPr>
        <b/>
        <vertAlign val="subscript"/>
        <sz val="12"/>
        <rFont val="Times New Roman"/>
        <family val="1"/>
      </rPr>
      <t>4</t>
    </r>
    <r>
      <rPr>
        <b/>
        <sz val="12"/>
        <rFont val="Times New Roman"/>
        <family val="1"/>
      </rPr>
      <t xml:space="preserve"> and N</t>
    </r>
    <r>
      <rPr>
        <b/>
        <vertAlign val="subscript"/>
        <sz val="12"/>
        <rFont val="Times New Roman"/>
        <family val="1"/>
      </rPr>
      <t>2</t>
    </r>
    <r>
      <rPr>
        <b/>
        <sz val="12"/>
        <rFont val="Times New Roman"/>
        <family val="1"/>
      </rPr>
      <t>O</t>
    </r>
  </si>
  <si>
    <t>ACTIVITY DATA</t>
  </si>
  <si>
    <r>
      <t>IMPLIED EMISSION FACTORS</t>
    </r>
    <r>
      <rPr>
        <b/>
        <vertAlign val="superscript"/>
        <sz val="9"/>
        <rFont val="Times New Roman"/>
        <family val="1"/>
      </rPr>
      <t>(2)</t>
    </r>
  </si>
  <si>
    <t>EMISSIONS</t>
  </si>
  <si>
    <t>Production/Consumption quantity</t>
  </si>
  <si>
    <r>
      <t>Emissions</t>
    </r>
    <r>
      <rPr>
        <b/>
        <vertAlign val="superscript"/>
        <sz val="9"/>
        <rFont val="Times New Roman"/>
        <family val="1"/>
      </rPr>
      <t>(3)</t>
    </r>
  </si>
  <si>
    <r>
      <t>Recovery</t>
    </r>
    <r>
      <rPr>
        <b/>
        <vertAlign val="superscript"/>
        <sz val="9"/>
        <rFont val="Times New Roman"/>
        <family val="1"/>
      </rPr>
      <t>(4)</t>
    </r>
  </si>
  <si>
    <r>
      <t>Description</t>
    </r>
    <r>
      <rPr>
        <b/>
        <vertAlign val="superscript"/>
        <sz val="9"/>
        <rFont val="Times New Roman"/>
        <family val="1"/>
      </rPr>
      <t>(1)</t>
    </r>
  </si>
  <si>
    <t>(t/t)</t>
  </si>
  <si>
    <t xml:space="preserve">1.  Cement production </t>
  </si>
  <si>
    <t>NE</t>
  </si>
  <si>
    <t>a. Ceramics</t>
  </si>
  <si>
    <t>b. Other uses of soda ash</t>
  </si>
  <si>
    <t>c. Non-metallurgical magnesium production</t>
  </si>
  <si>
    <t>d. Other</t>
  </si>
  <si>
    <r>
      <t>1.  Ammonia production</t>
    </r>
    <r>
      <rPr>
        <vertAlign val="superscript"/>
        <sz val="9"/>
        <rFont val="Times New Roman"/>
        <family val="1"/>
      </rPr>
      <t>(5)</t>
    </r>
  </si>
  <si>
    <t>a. Caprolactam</t>
  </si>
  <si>
    <t>b. Glyoxal</t>
  </si>
  <si>
    <t>c. Glyoxylic acid</t>
  </si>
  <si>
    <t>a. Silicon carbide</t>
  </si>
  <si>
    <t>b. Calcium carbide</t>
  </si>
  <si>
    <t>a. Methanol</t>
  </si>
  <si>
    <t>b. Ethylene</t>
  </si>
  <si>
    <t>c. Ethylene dichloride and vinyl chloride monomer</t>
  </si>
  <si>
    <t>d. Ethylene oxide</t>
  </si>
  <si>
    <t>e. Acrylonitrile</t>
  </si>
  <si>
    <t>NO,IE</t>
  </si>
  <si>
    <t>f. Carbon black</t>
  </si>
  <si>
    <r>
      <t>g. Other</t>
    </r>
    <r>
      <rPr>
        <vertAlign val="superscript"/>
        <sz val="9"/>
        <rFont val="Times New Roman"/>
        <family val="1"/>
      </rPr>
      <t>(6)</t>
    </r>
  </si>
  <si>
    <r>
      <t>10.  Other</t>
    </r>
    <r>
      <rPr>
        <i/>
        <sz val="9"/>
        <rFont val="Times New Roman"/>
        <family val="1"/>
      </rPr>
      <t xml:space="preserve"> (please specify)</t>
    </r>
  </si>
  <si>
    <r>
      <t xml:space="preserve">(1) </t>
    </r>
    <r>
      <rPr>
        <sz val="9"/>
        <rFont val="Times New Roman"/>
        <family val="1"/>
      </rPr>
      <t xml:space="preserve">  Where the IPCC Guidelines provide options for activity data (AD), e.g. cement production or clinker production for estimating the emissions from cement production, specify the activity data used (as shown in the example in parentheses) in order to make the choice of emission factor more transparent and to facilitate comparisons of implied emission factors (IEFs).  </t>
    </r>
  </si>
  <si>
    <r>
      <t xml:space="preserve">(2)   </t>
    </r>
    <r>
      <rPr>
        <sz val="9"/>
        <rFont val="Times New Roman"/>
        <family val="1"/>
      </rPr>
      <t xml:space="preserve">The IEFs are estimated on the basis of gross emissions as follows: IEF = (emissions plus amounts recovered, oxidized, destroyed or transformed) / AD. </t>
    </r>
  </si>
  <si>
    <r>
      <t xml:space="preserve">(3)   </t>
    </r>
    <r>
      <rPr>
        <sz val="9"/>
        <rFont val="Times New Roman"/>
        <family val="1"/>
      </rPr>
      <t xml:space="preserve">Final emissions are to be reported (after subtracting the amounts of emission recovery, oxidation, destruction or transformation). </t>
    </r>
  </si>
  <si>
    <r>
      <t xml:space="preserve">(4)   </t>
    </r>
    <r>
      <rPr>
        <sz val="9"/>
        <rFont val="Times New Roman"/>
        <family val="1"/>
      </rPr>
      <t>Amounts of emission recovery, oxidation, destruction or transformation.</t>
    </r>
  </si>
  <si>
    <r>
      <t xml:space="preserve">(5)   </t>
    </r>
    <r>
      <rPr>
        <sz val="9"/>
        <rFont val="Times New Roman"/>
        <family val="1"/>
      </rPr>
      <t xml:space="preserve"> To ensure that double counting does not occur, fuel consumption (e.g. natural gas) in ammonia production should not be included in the energy sector.  Should CO2 from ammonia production be recovered for downstream use and be excluded from the reporting in category 2.B.1, the products and the purposes for which the CO2 is used should be clearly explained in the NIR for the most recent inventory year. The related CO2 emissions from these products and significant uses shall be reported in the relevant source categories in the inventory if these emissions occur within the borders of the Party concerned. Parties shall provide an overview in the NIR in which other source categories of the GHG inventory CO2 emissions from significant uses of urea are reported.</t>
    </r>
  </si>
  <si>
    <r>
      <t xml:space="preserve">(6)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petrochemical and carbon black production not included in subcategories 2.B.8.a-2.B.8.f here.</t>
    </r>
  </si>
  <si>
    <t>Forecasts from POTEnCIA</t>
  </si>
  <si>
    <t>Glass process emissions</t>
  </si>
  <si>
    <t>Cement process emissions</t>
  </si>
  <si>
    <t>Ceramics process emissions</t>
  </si>
  <si>
    <t>Carbon caputre assumptions in POTEnCIA</t>
  </si>
  <si>
    <t>2050 carbon captured (Mt)</t>
  </si>
  <si>
    <t>EPS-mapped process emissions forecasts</t>
  </si>
  <si>
    <t>Carbon capture trend assumption</t>
  </si>
  <si>
    <t>(kt CO2)</t>
  </si>
  <si>
    <t xml:space="preserve">  * CCS added back in via ccs/BFoCPAbI</t>
  </si>
  <si>
    <t>Integrated steelworks process emissions</t>
  </si>
  <si>
    <t>Electric arc process emissions</t>
  </si>
  <si>
    <t>Blast/BOF emissions</t>
  </si>
  <si>
    <t>Aluminum process emissions</t>
  </si>
  <si>
    <t>other non-ferrous process emissions</t>
  </si>
  <si>
    <t>Share of 2050 captured (2030-2050)</t>
  </si>
  <si>
    <t>basic chemicals process emissions</t>
  </si>
  <si>
    <t>other chemicals process emissions</t>
  </si>
  <si>
    <t>industry-wide</t>
  </si>
  <si>
    <t>Share of 2050 captured (2033-2050)</t>
  </si>
  <si>
    <t>chemicals (assumption)</t>
  </si>
  <si>
    <t>(ammonia emissions removed from chemicals)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</si>
</sst>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00E+00"/>
    <numFmt numFmtId="165" formatCode="0.0%"/>
    <numFmt numFmtId="166" formatCode="0.000"/>
    <numFmt numFmtId="167" formatCode="_(* #,##0_);_(* \(#,##0\);_(* &quot;-&quot;??_);_(@_)"/>
    <numFmt numFmtId="168" formatCode="#,##0.000"/>
    <numFmt numFmtId="169" formatCode="#,##0.0"/>
    <numFmt numFmtId="170" formatCode="_(* #,##0.0_);_(* \(#,##0.0\);_(* &quot;-&quot;??_);_(@_)"/>
    <numFmt numFmtId="171" formatCode="0.0"/>
    <numFmt numFmtId="172" formatCode="0.0000"/>
    <numFmt numFmtId="173" formatCode="_(* #,##0.0_);_(* \(#,##0.0\);_(* &quot;-&quot;?_);_(@_)"/>
  </numFmts>
  <fonts count="47" x14ac:knownFonts="1">
    <font>
      <sz val="11"/>
      <color theme="1"/>
      <name val="Calibri"/>
      <family val="2"/>
      <scheme val="minor"/>
    </font>
    <font>
      <b/>
      <sz val="11"/>
      <color theme="1"/>
      <name val="Calibri"/>
      <family val="2"/>
      <scheme val="minor"/>
    </font>
    <font>
      <u/>
      <sz val="11"/>
      <color theme="10"/>
      <name val="Calibri"/>
      <family val="2"/>
      <scheme val="minor"/>
    </font>
    <font>
      <sz val="9"/>
      <color indexed="8"/>
      <name val="Calibri"/>
      <family val="2"/>
    </font>
    <font>
      <b/>
      <sz val="9"/>
      <color indexed="8"/>
      <name val="Calibri"/>
      <family val="2"/>
    </font>
    <font>
      <b/>
      <sz val="12"/>
      <color indexed="30"/>
      <name val="Calibri"/>
      <family val="2"/>
    </font>
    <font>
      <sz val="9"/>
      <name val="Times New Roman"/>
      <family val="1"/>
    </font>
    <font>
      <sz val="11"/>
      <color theme="1"/>
      <name val="Calibri"/>
      <family val="2"/>
      <scheme val="minor"/>
    </font>
    <font>
      <i/>
      <sz val="11"/>
      <color theme="1"/>
      <name val="Calibri"/>
      <family val="2"/>
      <scheme val="minor"/>
    </font>
    <font>
      <sz val="10"/>
      <name val="Arial"/>
      <family val="2"/>
    </font>
    <font>
      <sz val="12"/>
      <color theme="1"/>
      <name val="Calibri"/>
      <family val="2"/>
      <scheme val="minor"/>
    </font>
    <font>
      <u/>
      <sz val="10"/>
      <color indexed="12"/>
      <name val="Arial"/>
      <family val="2"/>
    </font>
    <font>
      <b/>
      <i/>
      <sz val="11"/>
      <color theme="1"/>
      <name val="Calibri"/>
      <family val="2"/>
      <scheme val="minor"/>
    </font>
    <font>
      <b/>
      <sz val="14"/>
      <color theme="1"/>
      <name val="Calibri"/>
      <family val="2"/>
      <scheme val="minor"/>
    </font>
    <font>
      <sz val="8"/>
      <color theme="1"/>
      <name val="Calibri"/>
      <family val="2"/>
      <scheme val="minor"/>
    </font>
    <font>
      <sz val="8"/>
      <name val="Calibri"/>
      <family val="2"/>
      <scheme val="minor"/>
    </font>
    <font>
      <sz val="11"/>
      <name val="Calibri"/>
      <family val="2"/>
    </font>
    <font>
      <sz val="8"/>
      <name val="Arial"/>
      <family val="2"/>
    </font>
    <font>
      <sz val="9"/>
      <name val="Calibri"/>
      <family val="2"/>
    </font>
    <font>
      <sz val="9"/>
      <color theme="1"/>
      <name val="Calibri"/>
      <family val="2"/>
      <scheme val="minor"/>
    </font>
    <font>
      <b/>
      <sz val="11"/>
      <color theme="0"/>
      <name val="Calibri"/>
      <family val="2"/>
      <scheme val="minor"/>
    </font>
    <font>
      <sz val="10"/>
      <color indexed="8"/>
      <name val="Calibri"/>
      <family val="2"/>
    </font>
    <font>
      <b/>
      <sz val="11"/>
      <name val="Calibri"/>
      <family val="2"/>
      <scheme val="minor"/>
    </font>
    <font>
      <sz val="11"/>
      <name val="Calibri"/>
      <family val="2"/>
      <scheme val="minor"/>
    </font>
    <font>
      <b/>
      <sz val="11"/>
      <color rgb="FF000000"/>
      <name val="Calibri"/>
      <family val="2"/>
    </font>
    <font>
      <sz val="11"/>
      <color rgb="FF000000"/>
      <name val="Calibri"/>
      <family val="2"/>
    </font>
    <font>
      <sz val="10"/>
      <color theme="1"/>
      <name val="Calibri"/>
      <family val="2"/>
      <scheme val="minor"/>
    </font>
    <font>
      <b/>
      <sz val="10"/>
      <color theme="1"/>
      <name val="Calibri"/>
      <family val="2"/>
      <scheme val="minor"/>
    </font>
    <font>
      <i/>
      <sz val="10"/>
      <color theme="1"/>
      <name val="Calibri"/>
      <family val="2"/>
      <scheme val="minor"/>
    </font>
    <font>
      <i/>
      <sz val="11"/>
      <color rgb="FF000000"/>
      <name val="Calibri"/>
      <family val="2"/>
    </font>
    <font>
      <b/>
      <sz val="12"/>
      <name val="Times New Roman"/>
      <family val="1"/>
    </font>
    <font>
      <sz val="9"/>
      <color indexed="8"/>
      <name val="Times New Roman"/>
      <family val="1"/>
    </font>
    <font>
      <sz val="12"/>
      <name val="Times New Roman"/>
      <family val="1"/>
    </font>
    <font>
      <b/>
      <sz val="9"/>
      <name val="Times New Roman"/>
      <family val="1"/>
    </font>
    <font>
      <b/>
      <vertAlign val="subscript"/>
      <sz val="9"/>
      <name val="Times New Roman"/>
      <family val="1"/>
    </font>
    <font>
      <b/>
      <vertAlign val="superscript"/>
      <sz val="9"/>
      <name val="Times New Roman"/>
      <family val="1"/>
    </font>
    <font>
      <sz val="9"/>
      <name val="Times New Roman"/>
      <family val="1"/>
    </font>
    <font>
      <vertAlign val="subscript"/>
      <sz val="9"/>
      <name val="Times New Roman"/>
      <family val="1"/>
    </font>
    <font>
      <strike/>
      <sz val="9"/>
      <color indexed="8"/>
      <name val="Times New Roman"/>
      <family val="1"/>
    </font>
    <font>
      <vertAlign val="superscript"/>
      <sz val="9"/>
      <name val="Times New Roman"/>
      <family val="1"/>
    </font>
    <font>
      <b/>
      <i/>
      <sz val="9"/>
      <name val="Times New Roman"/>
      <family val="1"/>
    </font>
    <font>
      <b/>
      <i/>
      <vertAlign val="superscript"/>
      <sz val="9"/>
      <name val="Times New Roman"/>
      <family val="1"/>
    </font>
    <font>
      <sz val="9"/>
      <name val="Arial"/>
      <family val="2"/>
    </font>
    <font>
      <b/>
      <sz val="9"/>
      <name val="Arial"/>
      <family val="2"/>
    </font>
    <font>
      <b/>
      <sz val="9"/>
      <color indexed="9"/>
      <name val="Arial"/>
      <family val="2"/>
    </font>
    <font>
      <i/>
      <sz val="9"/>
      <name val="Times New Roman"/>
      <family val="1"/>
    </font>
    <font>
      <b/>
      <vertAlign val="subscript"/>
      <sz val="12"/>
      <name val="Times New Roman"/>
      <family val="1"/>
    </font>
  </fonts>
  <fills count="4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D19EF0"/>
        <bgColor indexed="64"/>
      </patternFill>
    </fill>
    <fill>
      <patternFill patternType="solid">
        <fgColor rgb="FF660066"/>
        <bgColor indexed="64"/>
      </patternFill>
    </fill>
    <fill>
      <patternFill patternType="solid">
        <fgColor rgb="FF99FFCC"/>
        <bgColor indexed="64"/>
      </patternFill>
    </fill>
    <fill>
      <patternFill patternType="solid">
        <fgColor rgb="FFCFE2F3"/>
        <bgColor rgb="FFCFE2F3"/>
      </patternFill>
    </fill>
    <fill>
      <patternFill patternType="solid">
        <fgColor rgb="FFFFE699"/>
        <bgColor rgb="FFFFE699"/>
      </patternFill>
    </fill>
    <fill>
      <patternFill patternType="solid">
        <fgColor rgb="FFD9D9D9"/>
        <bgColor rgb="FFD9D9D9"/>
      </patternFill>
    </fill>
    <fill>
      <patternFill patternType="solid">
        <fgColor rgb="FF92D050"/>
        <bgColor rgb="FF92D050"/>
      </patternFill>
    </fill>
    <fill>
      <patternFill patternType="solid">
        <fgColor rgb="FFFFC000"/>
        <bgColor rgb="FFFFC000"/>
      </patternFill>
    </fill>
    <fill>
      <patternFill patternType="solid">
        <fgColor rgb="FFFFFF00"/>
        <bgColor rgb="FFFFFF00"/>
      </patternFill>
    </fill>
    <fill>
      <patternFill patternType="solid">
        <fgColor theme="0"/>
        <bgColor indexed="64"/>
      </patternFill>
    </fill>
    <fill>
      <patternFill patternType="solid">
        <fgColor theme="9" tint="0.79998168889431442"/>
        <bgColor indexed="64"/>
      </patternFill>
    </fill>
    <fill>
      <patternFill patternType="solid">
        <fgColor indexed="9"/>
        <bgColor indexed="64"/>
      </patternFill>
    </fill>
    <fill>
      <patternFill patternType="solid">
        <fgColor indexed="27"/>
        <bgColor indexed="64"/>
      </patternFill>
    </fill>
    <fill>
      <patternFill patternType="solid">
        <fgColor indexed="55"/>
        <bgColor indexed="64"/>
      </patternFill>
    </fill>
    <fill>
      <patternFill patternType="solid">
        <fgColor rgb="FFCCFFFF"/>
      </patternFill>
    </fill>
    <fill>
      <patternFill patternType="solid">
        <fgColor rgb="FF969696"/>
      </patternFill>
    </fill>
    <fill>
      <patternFill patternType="solid">
        <fgColor rgb="FFFFFFFF"/>
      </patternFill>
    </fill>
    <fill>
      <patternFill patternType="solid">
        <fgColor rgb="FFC00000"/>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F66CC"/>
        <bgColor indexed="64"/>
      </patternFill>
    </fill>
    <fill>
      <patternFill patternType="solid">
        <fgColor indexed="42"/>
        <bgColor indexed="64"/>
      </patternFill>
    </fill>
    <fill>
      <patternFill patternType="solid">
        <fgColor rgb="FFCCFFCC"/>
      </patternFill>
    </fill>
    <fill>
      <patternFill patternType="solid">
        <fgColor rgb="FFFFCC99"/>
      </patternFill>
    </fill>
    <fill>
      <patternFill patternType="solid">
        <fgColor indexed="47"/>
        <bgColor indexed="64"/>
      </patternFill>
    </fill>
  </fills>
  <borders count="3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dashed">
        <color theme="0" tint="-0.24994659260841701"/>
      </bottom>
      <diagonal/>
    </border>
    <border>
      <left/>
      <right/>
      <top style="thin">
        <color indexed="64"/>
      </top>
      <bottom/>
      <diagonal/>
    </border>
    <border>
      <left style="thin">
        <color rgb="FF000000"/>
      </left>
      <right style="thin">
        <color rgb="FF000000"/>
      </right>
      <top/>
      <bottom/>
      <diagonal/>
    </border>
    <border>
      <left style="thin">
        <color indexed="64"/>
      </left>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indexed="64"/>
      </top>
      <bottom/>
      <diagonal/>
    </border>
    <border>
      <left style="thin">
        <color indexed="64"/>
      </left>
      <right style="thin">
        <color indexed="64"/>
      </right>
      <top style="thin">
        <color indexed="64"/>
      </top>
      <bottom style="double">
        <color indexed="64"/>
      </bottom>
      <diagonal/>
    </border>
    <border>
      <left style="thin">
        <color rgb="FFB0B0B0"/>
      </left>
      <right style="thin">
        <color rgb="FFB0B0B0"/>
      </right>
      <top style="thin">
        <color rgb="FFB0B0B0"/>
      </top>
      <bottom style="thin">
        <color rgb="FFB0B0B0"/>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diagonal/>
    </border>
    <border>
      <left/>
      <right style="thin">
        <color indexed="64"/>
      </right>
      <top style="thin">
        <color indexed="64"/>
      </top>
      <bottom style="thin">
        <color indexed="64"/>
      </bottom>
      <diagonal/>
    </border>
  </borders>
  <cellStyleXfs count="5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4" fillId="0" borderId="1" applyNumberFormat="0" applyProtection="0">
      <alignment wrapText="1"/>
    </xf>
    <xf numFmtId="0" fontId="5" fillId="0" borderId="0" applyNumberFormat="0" applyProtection="0">
      <alignment horizontal="left"/>
    </xf>
    <xf numFmtId="0" fontId="4" fillId="0" borderId="2" applyNumberFormat="0" applyProtection="0">
      <alignment wrapText="1"/>
    </xf>
    <xf numFmtId="0" fontId="3" fillId="0" borderId="3" applyNumberFormat="0" applyFont="0" applyProtection="0">
      <alignment wrapText="1"/>
    </xf>
    <xf numFmtId="0" fontId="3" fillId="0" borderId="4" applyNumberFormat="0" applyProtection="0">
      <alignment wrapText="1"/>
    </xf>
    <xf numFmtId="0" fontId="9" fillId="0" borderId="0"/>
    <xf numFmtId="0" fontId="9" fillId="0" borderId="0" applyNumberFormat="0" applyFont="0" applyFill="0" applyBorder="0" applyProtection="0">
      <alignment horizontal="left" vertical="center" indent="2"/>
    </xf>
    <xf numFmtId="0" fontId="10" fillId="0" borderId="0"/>
    <xf numFmtId="0" fontId="3" fillId="0" borderId="0"/>
    <xf numFmtId="0" fontId="11" fillId="0" borderId="0" applyNumberFormat="0" applyFill="0" applyBorder="0" applyAlignment="0" applyProtection="0"/>
    <xf numFmtId="0" fontId="14" fillId="0" borderId="0"/>
    <xf numFmtId="43" fontId="7" fillId="0" borderId="0" applyFont="0" applyFill="0" applyBorder="0" applyAlignment="0" applyProtection="0"/>
    <xf numFmtId="9" fontId="7" fillId="0" borderId="0" applyFont="0" applyFill="0" applyBorder="0" applyAlignment="0" applyProtection="0"/>
    <xf numFmtId="0" fontId="16" fillId="0" borderId="0"/>
    <xf numFmtId="0" fontId="16" fillId="0" borderId="0"/>
    <xf numFmtId="0" fontId="3" fillId="0" borderId="0"/>
    <xf numFmtId="0" fontId="16" fillId="0" borderId="0"/>
    <xf numFmtId="0" fontId="19" fillId="0" borderId="21" applyNumberFormat="0" applyFont="0" applyProtection="0">
      <alignment wrapText="1"/>
    </xf>
    <xf numFmtId="0" fontId="3" fillId="0" borderId="0" applyNumberFormat="0" applyFill="0" applyBorder="0" applyAlignment="0" applyProtection="0"/>
    <xf numFmtId="0" fontId="4" fillId="0" borderId="1" applyNumberFormat="0" applyProtection="0">
      <alignment wrapText="1"/>
    </xf>
    <xf numFmtId="0" fontId="5" fillId="0" borderId="0" applyNumberFormat="0" applyProtection="0">
      <alignment horizontal="left"/>
    </xf>
    <xf numFmtId="0" fontId="4" fillId="0" borderId="2" applyNumberFormat="0" applyProtection="0">
      <alignment wrapText="1"/>
    </xf>
    <xf numFmtId="0" fontId="3" fillId="0" borderId="3" applyNumberFormat="0" applyFont="0" applyProtection="0">
      <alignment wrapText="1"/>
    </xf>
    <xf numFmtId="0" fontId="3" fillId="0" borderId="4" applyNumberFormat="0" applyProtection="0">
      <alignment wrapText="1"/>
    </xf>
    <xf numFmtId="0" fontId="3" fillId="0" borderId="4">
      <alignment wrapText="1"/>
    </xf>
    <xf numFmtId="0" fontId="3" fillId="0" borderId="3">
      <alignment wrapText="1"/>
    </xf>
    <xf numFmtId="0" fontId="4" fillId="0" borderId="2">
      <alignment wrapText="1"/>
    </xf>
    <xf numFmtId="0" fontId="4" fillId="0" borderId="1">
      <alignment wrapText="1"/>
    </xf>
    <xf numFmtId="0" fontId="3" fillId="0" borderId="0"/>
    <xf numFmtId="0" fontId="5" fillId="0" borderId="0">
      <alignment horizontal="left"/>
    </xf>
    <xf numFmtId="0" fontId="7" fillId="0" borderId="0"/>
    <xf numFmtId="0" fontId="3" fillId="0" borderId="3">
      <alignment wrapText="1"/>
    </xf>
    <xf numFmtId="0" fontId="7" fillId="0" borderId="0"/>
    <xf numFmtId="0" fontId="3" fillId="0" borderId="0"/>
    <xf numFmtId="0" fontId="3" fillId="0" borderId="3">
      <alignment wrapText="1"/>
    </xf>
    <xf numFmtId="0" fontId="3" fillId="0" borderId="0"/>
    <xf numFmtId="0" fontId="3" fillId="0" borderId="4">
      <alignment wrapText="1"/>
    </xf>
    <xf numFmtId="0" fontId="4" fillId="0" borderId="1">
      <alignment wrapText="1"/>
    </xf>
    <xf numFmtId="0" fontId="4" fillId="0" borderId="2">
      <alignment wrapText="1"/>
    </xf>
    <xf numFmtId="0" fontId="5" fillId="0" borderId="0">
      <alignment horizontal="left"/>
    </xf>
    <xf numFmtId="0" fontId="30" fillId="0" borderId="0" applyNumberFormat="0" applyFill="0" applyBorder="0" applyAlignment="0" applyProtection="0"/>
    <xf numFmtId="0" fontId="31" fillId="0" borderId="0" applyNumberFormat="0">
      <alignment horizontal="right"/>
    </xf>
    <xf numFmtId="0" fontId="6" fillId="0" borderId="0"/>
    <xf numFmtId="0" fontId="9" fillId="26" borderId="0" applyNumberFormat="0" applyFont="0" applyBorder="0" applyAlignment="0" applyProtection="0"/>
    <xf numFmtId="0" fontId="9" fillId="0" borderId="0" applyNumberFormat="0" applyFont="0" applyFill="0" applyBorder="0" applyProtection="0">
      <alignment horizontal="left" vertical="center" indent="5"/>
    </xf>
    <xf numFmtId="0" fontId="9" fillId="0" borderId="17"/>
    <xf numFmtId="0" fontId="9" fillId="0" borderId="33"/>
    <xf numFmtId="0" fontId="6" fillId="0" borderId="0"/>
  </cellStyleXfs>
  <cellXfs count="349">
    <xf numFmtId="0" fontId="0" fillId="0" borderId="0" xfId="0"/>
    <xf numFmtId="0" fontId="2" fillId="0" borderId="0" xfId="1"/>
    <xf numFmtId="0" fontId="1" fillId="0" borderId="0" xfId="0" applyFont="1"/>
    <xf numFmtId="0" fontId="1" fillId="2" borderId="0" xfId="0" applyFont="1" applyFill="1"/>
    <xf numFmtId="0" fontId="0" fillId="2" borderId="0" xfId="0" applyFill="1"/>
    <xf numFmtId="0" fontId="8" fillId="0" borderId="0" xfId="0" applyFont="1"/>
    <xf numFmtId="0" fontId="0" fillId="0" borderId="0" xfId="0" applyAlignment="1">
      <alignment horizontal="left"/>
    </xf>
    <xf numFmtId="0" fontId="7" fillId="0" borderId="0" xfId="10" applyFont="1"/>
    <xf numFmtId="0" fontId="7" fillId="0" borderId="0" xfId="10" applyFont="1" applyAlignment="1">
      <alignment horizontal="left"/>
    </xf>
    <xf numFmtId="0" fontId="0" fillId="0" borderId="0" xfId="0" applyAlignment="1">
      <alignment wrapText="1"/>
    </xf>
    <xf numFmtId="164" fontId="0" fillId="0" borderId="0" xfId="0" applyNumberFormat="1"/>
    <xf numFmtId="0" fontId="0" fillId="3" borderId="5" xfId="0" applyFill="1" applyBorder="1"/>
    <xf numFmtId="0" fontId="1" fillId="4" borderId="0" xfId="0" applyFont="1" applyFill="1"/>
    <xf numFmtId="0" fontId="0" fillId="3" borderId="0" xfId="0" applyFill="1"/>
    <xf numFmtId="0" fontId="1" fillId="5" borderId="0" xfId="10" applyFont="1" applyFill="1" applyAlignment="1">
      <alignment horizontal="left"/>
    </xf>
    <xf numFmtId="0" fontId="7" fillId="0" borderId="0" xfId="10" applyFont="1" applyAlignment="1">
      <alignment wrapText="1"/>
    </xf>
    <xf numFmtId="0" fontId="8" fillId="0" borderId="0" xfId="10" applyFont="1" applyAlignment="1">
      <alignment horizontal="left"/>
    </xf>
    <xf numFmtId="0" fontId="12" fillId="0" borderId="0" xfId="0" applyFont="1"/>
    <xf numFmtId="0" fontId="1" fillId="3" borderId="0" xfId="0" applyFont="1" applyFill="1"/>
    <xf numFmtId="0" fontId="13" fillId="6" borderId="0" xfId="0" applyFont="1" applyFill="1"/>
    <xf numFmtId="0" fontId="0" fillId="6" borderId="0" xfId="0" applyFill="1"/>
    <xf numFmtId="0" fontId="1" fillId="5" borderId="0" xfId="0" applyFont="1" applyFill="1" applyAlignment="1">
      <alignment wrapText="1"/>
    </xf>
    <xf numFmtId="0" fontId="1" fillId="0" borderId="0" xfId="0" applyFont="1" applyAlignment="1">
      <alignment horizontal="right" wrapText="1"/>
    </xf>
    <xf numFmtId="0" fontId="1" fillId="2" borderId="0" xfId="10" applyFont="1" applyFill="1" applyAlignment="1">
      <alignment horizontal="left"/>
    </xf>
    <xf numFmtId="0" fontId="1" fillId="0" borderId="6" xfId="0" applyFont="1" applyBorder="1"/>
    <xf numFmtId="0" fontId="1" fillId="0" borderId="6" xfId="0" applyFont="1" applyBorder="1" applyAlignment="1">
      <alignment horizontal="right"/>
    </xf>
    <xf numFmtId="0" fontId="14" fillId="0" borderId="0" xfId="13"/>
    <xf numFmtId="1" fontId="0" fillId="0" borderId="0" xfId="0" applyNumberFormat="1"/>
    <xf numFmtId="0" fontId="0" fillId="0" borderId="6" xfId="0" applyBorder="1"/>
    <xf numFmtId="0" fontId="0" fillId="4" borderId="0" xfId="0" applyFill="1"/>
    <xf numFmtId="0" fontId="0" fillId="0" borderId="14" xfId="0" applyBorder="1"/>
    <xf numFmtId="0" fontId="1" fillId="0" borderId="15" xfId="0" applyFont="1" applyBorder="1"/>
    <xf numFmtId="0" fontId="0" fillId="0" borderId="17" xfId="0" applyBorder="1"/>
    <xf numFmtId="1" fontId="0" fillId="0" borderId="18" xfId="0" applyNumberFormat="1" applyBorder="1"/>
    <xf numFmtId="0" fontId="0" fillId="0" borderId="19" xfId="0" applyBorder="1"/>
    <xf numFmtId="0" fontId="0" fillId="5" borderId="20" xfId="0" applyFill="1" applyBorder="1"/>
    <xf numFmtId="0" fontId="1" fillId="0" borderId="16" xfId="0" applyFont="1" applyBorder="1" applyAlignment="1">
      <alignment horizontal="right"/>
    </xf>
    <xf numFmtId="0" fontId="1" fillId="0" borderId="0" xfId="10" applyFont="1" applyAlignment="1">
      <alignment horizontal="left" wrapText="1"/>
    </xf>
    <xf numFmtId="0" fontId="1" fillId="0" borderId="0" xfId="10" applyFont="1" applyAlignment="1">
      <alignment horizontal="right" wrapText="1"/>
    </xf>
    <xf numFmtId="0" fontId="1" fillId="0" borderId="0" xfId="10" applyFont="1" applyAlignment="1">
      <alignment wrapText="1"/>
    </xf>
    <xf numFmtId="0" fontId="1" fillId="7" borderId="0" xfId="0" applyFont="1" applyFill="1"/>
    <xf numFmtId="0" fontId="1" fillId="0" borderId="20" xfId="0" applyFont="1" applyBorder="1" applyAlignment="1">
      <alignment horizontal="right"/>
    </xf>
    <xf numFmtId="0" fontId="0" fillId="0" borderId="0" xfId="0" applyAlignment="1">
      <alignment horizontal="center"/>
    </xf>
    <xf numFmtId="0" fontId="1" fillId="2" borderId="0" xfId="0" applyFont="1" applyFill="1" applyAlignment="1">
      <alignment horizontal="center" wrapText="1"/>
    </xf>
    <xf numFmtId="0" fontId="1" fillId="0" borderId="0" xfId="0" applyFont="1" applyAlignment="1">
      <alignment horizontal="right"/>
    </xf>
    <xf numFmtId="9" fontId="0" fillId="0" borderId="0" xfId="15" applyFont="1"/>
    <xf numFmtId="0" fontId="3" fillId="0" borderId="0" xfId="2"/>
    <xf numFmtId="0" fontId="4" fillId="0" borderId="1" xfId="3">
      <alignment wrapText="1"/>
    </xf>
    <xf numFmtId="0" fontId="5" fillId="0" borderId="0" xfId="4">
      <alignment horizontal="left"/>
    </xf>
    <xf numFmtId="0" fontId="4" fillId="0" borderId="2" xfId="5">
      <alignment wrapText="1"/>
    </xf>
    <xf numFmtId="3" fontId="4" fillId="0" borderId="2" xfId="5" applyNumberFormat="1" applyAlignment="1">
      <alignment horizontal="right" wrapText="1"/>
    </xf>
    <xf numFmtId="165" fontId="4" fillId="0" borderId="2" xfId="5" applyNumberFormat="1" applyAlignment="1">
      <alignment horizontal="right" wrapText="1"/>
    </xf>
    <xf numFmtId="0" fontId="0" fillId="0" borderId="3" xfId="6" applyFont="1">
      <alignment wrapText="1"/>
    </xf>
    <xf numFmtId="165" fontId="0" fillId="0" borderId="3" xfId="6" applyNumberFormat="1" applyFont="1" applyAlignment="1">
      <alignment horizontal="right" wrapText="1"/>
    </xf>
    <xf numFmtId="4" fontId="0" fillId="0" borderId="3" xfId="6" applyNumberFormat="1" applyFont="1" applyAlignment="1">
      <alignment horizontal="right" wrapText="1"/>
    </xf>
    <xf numFmtId="4" fontId="4" fillId="0" borderId="2" xfId="5" applyNumberFormat="1" applyAlignment="1">
      <alignment horizontal="right" wrapText="1"/>
    </xf>
    <xf numFmtId="3" fontId="0" fillId="0" borderId="3" xfId="6" applyNumberFormat="1" applyFont="1" applyAlignment="1">
      <alignment horizontal="right" wrapText="1"/>
    </xf>
    <xf numFmtId="0" fontId="0" fillId="9" borderId="0" xfId="0" applyFill="1"/>
    <xf numFmtId="166" fontId="0" fillId="0" borderId="0" xfId="0" applyNumberFormat="1"/>
    <xf numFmtId="43" fontId="0" fillId="0" borderId="0" xfId="14" applyFont="1"/>
    <xf numFmtId="0" fontId="3" fillId="0" borderId="0" xfId="11"/>
    <xf numFmtId="0" fontId="18" fillId="0" borderId="0" xfId="11" applyFont="1"/>
    <xf numFmtId="0" fontId="17" fillId="0" borderId="0" xfId="11" applyFont="1"/>
    <xf numFmtId="0" fontId="3" fillId="0" borderId="0" xfId="11" applyAlignment="1">
      <alignment horizontal="left"/>
    </xf>
    <xf numFmtId="4" fontId="0" fillId="0" borderId="0" xfId="0" applyNumberFormat="1"/>
    <xf numFmtId="0" fontId="1" fillId="0" borderId="0" xfId="0" applyFont="1" applyAlignment="1">
      <alignment wrapText="1"/>
    </xf>
    <xf numFmtId="0" fontId="0" fillId="2" borderId="0" xfId="0" applyFill="1" applyAlignment="1">
      <alignment wrapText="1"/>
    </xf>
    <xf numFmtId="0" fontId="1" fillId="10" borderId="0" xfId="0" applyFont="1" applyFill="1"/>
    <xf numFmtId="0" fontId="4" fillId="0" borderId="1" xfId="3" applyAlignment="1">
      <alignment horizontal="right" wrapText="1"/>
    </xf>
    <xf numFmtId="0" fontId="17" fillId="0" borderId="0" xfId="0" applyFont="1"/>
    <xf numFmtId="168" fontId="0" fillId="0" borderId="3" xfId="6" applyNumberFormat="1" applyFont="1" applyAlignment="1">
      <alignment horizontal="right" wrapText="1"/>
    </xf>
    <xf numFmtId="168" fontId="0" fillId="0" borderId="0" xfId="0" applyNumberFormat="1"/>
    <xf numFmtId="164" fontId="7" fillId="0" borderId="0" xfId="10" applyNumberFormat="1" applyFont="1" applyAlignment="1">
      <alignment horizontal="left"/>
    </xf>
    <xf numFmtId="1" fontId="7" fillId="0" borderId="0" xfId="10" applyNumberFormat="1" applyFont="1"/>
    <xf numFmtId="0" fontId="0" fillId="11" borderId="0" xfId="0" applyFill="1"/>
    <xf numFmtId="0" fontId="1" fillId="11" borderId="0" xfId="0" applyFont="1" applyFill="1"/>
    <xf numFmtId="0" fontId="0" fillId="0" borderId="0" xfId="0" quotePrefix="1" applyAlignment="1">
      <alignment horizontal="center"/>
    </xf>
    <xf numFmtId="0" fontId="8" fillId="9" borderId="0" xfId="0" applyFont="1" applyFill="1"/>
    <xf numFmtId="0" fontId="2" fillId="0" borderId="0" xfId="1" applyAlignment="1">
      <alignment wrapText="1"/>
    </xf>
    <xf numFmtId="0" fontId="1" fillId="3" borderId="0" xfId="0" applyFont="1" applyFill="1" applyAlignment="1">
      <alignment horizontal="right"/>
    </xf>
    <xf numFmtId="3" fontId="0" fillId="0" borderId="0" xfId="0" applyNumberFormat="1"/>
    <xf numFmtId="0" fontId="0" fillId="0" borderId="7" xfId="0" applyBorder="1"/>
    <xf numFmtId="0" fontId="0" fillId="0" borderId="22" xfId="0" applyBorder="1"/>
    <xf numFmtId="49" fontId="20" fillId="14" borderId="0" xfId="0" applyNumberFormat="1" applyFont="1" applyFill="1"/>
    <xf numFmtId="0" fontId="20" fillId="14" borderId="0" xfId="0" applyFont="1" applyFill="1"/>
    <xf numFmtId="43" fontId="0" fillId="0" borderId="0" xfId="14" applyFont="1" applyFill="1"/>
    <xf numFmtId="0" fontId="13" fillId="0" borderId="0" xfId="0" applyFont="1"/>
    <xf numFmtId="9" fontId="0" fillId="0" borderId="0" xfId="15" applyFont="1" applyFill="1"/>
    <xf numFmtId="0" fontId="0" fillId="15" borderId="0" xfId="0" applyFill="1"/>
    <xf numFmtId="169" fontId="0" fillId="0" borderId="3" xfId="6" applyNumberFormat="1" applyFont="1" applyAlignment="1">
      <alignment horizontal="right" wrapText="1"/>
    </xf>
    <xf numFmtId="170" fontId="0" fillId="0" borderId="0" xfId="14" applyNumberFormat="1" applyFont="1" applyBorder="1"/>
    <xf numFmtId="170" fontId="0" fillId="0" borderId="7" xfId="14" applyNumberFormat="1" applyFont="1" applyBorder="1"/>
    <xf numFmtId="170" fontId="0" fillId="0" borderId="22" xfId="14" applyNumberFormat="1" applyFont="1" applyBorder="1"/>
    <xf numFmtId="0" fontId="21" fillId="0" borderId="0" xfId="0" applyFont="1"/>
    <xf numFmtId="0" fontId="4" fillId="0" borderId="0" xfId="0" applyFont="1" applyAlignment="1">
      <alignment horizontal="right"/>
    </xf>
    <xf numFmtId="0" fontId="18" fillId="0" borderId="0" xfId="0" applyFont="1"/>
    <xf numFmtId="0" fontId="4" fillId="0" borderId="0" xfId="11" applyFont="1" applyAlignment="1">
      <alignment horizontal="right"/>
    </xf>
    <xf numFmtId="0" fontId="21" fillId="0" borderId="0" xfId="11" applyFont="1"/>
    <xf numFmtId="0" fontId="20" fillId="13" borderId="0" xfId="0" applyFont="1" applyFill="1"/>
    <xf numFmtId="0" fontId="20" fillId="12" borderId="0" xfId="0" applyFont="1" applyFill="1"/>
    <xf numFmtId="9" fontId="0" fillId="0" borderId="0" xfId="15" applyFont="1" applyBorder="1"/>
    <xf numFmtId="164" fontId="0" fillId="13" borderId="0" xfId="0" applyNumberFormat="1" applyFill="1"/>
    <xf numFmtId="49" fontId="22" fillId="6" borderId="0" xfId="0" applyNumberFormat="1" applyFont="1" applyFill="1"/>
    <xf numFmtId="49" fontId="23" fillId="0" borderId="0" xfId="0" applyNumberFormat="1" applyFont="1"/>
    <xf numFmtId="49" fontId="23" fillId="0" borderId="7" xfId="0" applyNumberFormat="1" applyFont="1" applyBorder="1"/>
    <xf numFmtId="49" fontId="23" fillId="0" borderId="22" xfId="0" applyNumberFormat="1" applyFont="1" applyBorder="1"/>
    <xf numFmtId="49" fontId="23" fillId="0" borderId="10" xfId="0" applyNumberFormat="1" applyFont="1" applyBorder="1"/>
    <xf numFmtId="49" fontId="22" fillId="15" borderId="0" xfId="0" applyNumberFormat="1" applyFont="1" applyFill="1"/>
    <xf numFmtId="49" fontId="22" fillId="13" borderId="0" xfId="0" applyNumberFormat="1" applyFont="1" applyFill="1"/>
    <xf numFmtId="0" fontId="23" fillId="0" borderId="0" xfId="0" applyFont="1"/>
    <xf numFmtId="49" fontId="22" fillId="12" borderId="0" xfId="0" applyNumberFormat="1" applyFont="1" applyFill="1"/>
    <xf numFmtId="9" fontId="0" fillId="0" borderId="0" xfId="0" applyNumberFormat="1"/>
    <xf numFmtId="170" fontId="0" fillId="0" borderId="0" xfId="0" applyNumberFormat="1"/>
    <xf numFmtId="164" fontId="7" fillId="0" borderId="0" xfId="10" applyNumberFormat="1" applyFont="1"/>
    <xf numFmtId="0" fontId="24" fillId="16" borderId="0" xfId="0" applyFont="1" applyFill="1"/>
    <xf numFmtId="0" fontId="25" fillId="16" borderId="0" xfId="0" applyFont="1" applyFill="1" applyAlignment="1">
      <alignment horizontal="right"/>
    </xf>
    <xf numFmtId="0" fontId="25" fillId="16" borderId="23" xfId="0" applyFont="1" applyFill="1" applyBorder="1" applyAlignment="1">
      <alignment horizontal="right"/>
    </xf>
    <xf numFmtId="0" fontId="24" fillId="0" borderId="0" xfId="0" applyFont="1" applyAlignment="1">
      <alignment horizontal="right"/>
    </xf>
    <xf numFmtId="0" fontId="26" fillId="0" borderId="0" xfId="0" applyFont="1" applyAlignment="1">
      <alignment wrapText="1"/>
    </xf>
    <xf numFmtId="0" fontId="26" fillId="0" borderId="23" xfId="0" applyFont="1" applyBorder="1"/>
    <xf numFmtId="0" fontId="26" fillId="0" borderId="0" xfId="0" applyFont="1"/>
    <xf numFmtId="0" fontId="27" fillId="0" borderId="0" xfId="0" applyFont="1"/>
    <xf numFmtId="0" fontId="25" fillId="0" borderId="0" xfId="0" applyFont="1" applyAlignment="1">
      <alignment horizontal="right"/>
    </xf>
    <xf numFmtId="0" fontId="25" fillId="0" borderId="0" xfId="0" applyFont="1"/>
    <xf numFmtId="0" fontId="29" fillId="0" borderId="0" xfId="0" applyFont="1"/>
    <xf numFmtId="0" fontId="24" fillId="0" borderId="0" xfId="0" applyFont="1" applyAlignment="1">
      <alignment horizontal="left"/>
    </xf>
    <xf numFmtId="4" fontId="29" fillId="0" borderId="0" xfId="0" applyNumberFormat="1" applyFont="1"/>
    <xf numFmtId="3" fontId="26" fillId="0" borderId="0" xfId="0" applyNumberFormat="1" applyFont="1"/>
    <xf numFmtId="0" fontId="24" fillId="19" borderId="0" xfId="0" applyFont="1" applyFill="1" applyAlignment="1">
      <alignment horizontal="left"/>
    </xf>
    <xf numFmtId="0" fontId="24" fillId="0" borderId="0" xfId="0" applyFont="1" applyAlignment="1">
      <alignment horizontal="center"/>
    </xf>
    <xf numFmtId="10" fontId="25" fillId="0" borderId="0" xfId="0" applyNumberFormat="1" applyFont="1" applyAlignment="1">
      <alignment horizontal="center"/>
    </xf>
    <xf numFmtId="0" fontId="25" fillId="0" borderId="0" xfId="0" applyFont="1" applyAlignment="1">
      <alignment horizontal="center"/>
    </xf>
    <xf numFmtId="0" fontId="25" fillId="18" borderId="0" xfId="0" applyFont="1" applyFill="1" applyAlignment="1">
      <alignment horizontal="right"/>
    </xf>
    <xf numFmtId="11" fontId="25" fillId="0" borderId="0" xfId="0" applyNumberFormat="1" applyFont="1" applyAlignment="1">
      <alignment horizontal="right"/>
    </xf>
    <xf numFmtId="11" fontId="25" fillId="18" borderId="0" xfId="0" applyNumberFormat="1" applyFont="1" applyFill="1" applyAlignment="1">
      <alignment horizontal="right"/>
    </xf>
    <xf numFmtId="0" fontId="25" fillId="17" borderId="0" xfId="0" applyFont="1" applyFill="1" applyAlignment="1">
      <alignment horizontal="center"/>
    </xf>
    <xf numFmtId="0" fontId="25" fillId="20" borderId="0" xfId="0" applyFont="1" applyFill="1" applyAlignment="1">
      <alignment horizontal="center"/>
    </xf>
    <xf numFmtId="0" fontId="25" fillId="21" borderId="0" xfId="0" applyFont="1" applyFill="1" applyAlignment="1">
      <alignment horizontal="right"/>
    </xf>
    <xf numFmtId="11" fontId="25" fillId="21" borderId="0" xfId="0" applyNumberFormat="1" applyFont="1" applyFill="1" applyAlignment="1">
      <alignment horizontal="right"/>
    </xf>
    <xf numFmtId="168" fontId="26" fillId="0" borderId="0" xfId="0" applyNumberFormat="1" applyFont="1"/>
    <xf numFmtId="3" fontId="28" fillId="0" borderId="0" xfId="0" applyNumberFormat="1" applyFont="1"/>
    <xf numFmtId="11" fontId="24" fillId="0" borderId="0" xfId="0" applyNumberFormat="1" applyFont="1" applyAlignment="1">
      <alignment horizontal="right"/>
    </xf>
    <xf numFmtId="11" fontId="24" fillId="18" borderId="0" xfId="0" applyNumberFormat="1" applyFont="1" applyFill="1" applyAlignment="1">
      <alignment horizontal="right"/>
    </xf>
    <xf numFmtId="3" fontId="26" fillId="0" borderId="0" xfId="0" applyNumberFormat="1" applyFont="1" applyAlignment="1">
      <alignment horizontal="right"/>
    </xf>
    <xf numFmtId="165" fontId="26" fillId="0" borderId="0" xfId="15" applyNumberFormat="1" applyFont="1"/>
    <xf numFmtId="10" fontId="24" fillId="0" borderId="0" xfId="0" applyNumberFormat="1" applyFont="1" applyAlignment="1">
      <alignment horizontal="center"/>
    </xf>
    <xf numFmtId="0" fontId="24" fillId="17" borderId="0" xfId="0" applyFont="1" applyFill="1" applyAlignment="1">
      <alignment horizontal="center"/>
    </xf>
    <xf numFmtId="0" fontId="24" fillId="18" borderId="0" xfId="0" applyFont="1" applyFill="1" applyAlignment="1">
      <alignment horizontal="right"/>
    </xf>
    <xf numFmtId="3" fontId="27" fillId="0" borderId="0" xfId="0" applyNumberFormat="1" applyFont="1"/>
    <xf numFmtId="0" fontId="25" fillId="0" borderId="0" xfId="0" applyFont="1" applyAlignment="1">
      <alignment wrapText="1"/>
    </xf>
    <xf numFmtId="9" fontId="26" fillId="0" borderId="0" xfId="15" applyFont="1"/>
    <xf numFmtId="171" fontId="0" fillId="0" borderId="0" xfId="0" applyNumberFormat="1"/>
    <xf numFmtId="0" fontId="0" fillId="22" borderId="0" xfId="0" applyFill="1"/>
    <xf numFmtId="170" fontId="7" fillId="0" borderId="0" xfId="14" applyNumberFormat="1" applyFont="1" applyBorder="1"/>
    <xf numFmtId="170" fontId="7" fillId="0" borderId="10" xfId="14" applyNumberFormat="1" applyFont="1" applyBorder="1"/>
    <xf numFmtId="170" fontId="7" fillId="0" borderId="7" xfId="14" applyNumberFormat="1" applyFont="1" applyBorder="1"/>
    <xf numFmtId="49" fontId="23" fillId="0" borderId="10" xfId="0" applyNumberFormat="1" applyFont="1" applyBorder="1" applyAlignment="1">
      <alignment horizontal="right"/>
    </xf>
    <xf numFmtId="49" fontId="23" fillId="0" borderId="0" xfId="0" applyNumberFormat="1" applyFont="1" applyAlignment="1">
      <alignment horizontal="right"/>
    </xf>
    <xf numFmtId="0" fontId="0" fillId="0" borderId="22" xfId="0" applyBorder="1" applyAlignment="1">
      <alignment horizontal="right"/>
    </xf>
    <xf numFmtId="167" fontId="0" fillId="0" borderId="10" xfId="14" applyNumberFormat="1" applyFont="1" applyBorder="1"/>
    <xf numFmtId="167" fontId="0" fillId="0" borderId="22" xfId="14" applyNumberFormat="1" applyFont="1" applyBorder="1"/>
    <xf numFmtId="167" fontId="0" fillId="0" borderId="7" xfId="14" applyNumberFormat="1" applyFont="1" applyBorder="1"/>
    <xf numFmtId="164" fontId="0" fillId="23" borderId="0" xfId="0" applyNumberFormat="1" applyFill="1"/>
    <xf numFmtId="9" fontId="7" fillId="0" borderId="0" xfId="15" applyFont="1" applyAlignment="1">
      <alignment horizontal="left"/>
    </xf>
    <xf numFmtId="9" fontId="7" fillId="0" borderId="0" xfId="15" applyFont="1" applyFill="1" applyAlignment="1">
      <alignment horizontal="left"/>
    </xf>
    <xf numFmtId="0" fontId="24" fillId="0" borderId="0" xfId="0" applyFont="1"/>
    <xf numFmtId="0" fontId="25" fillId="0" borderId="0" xfId="0" applyFont="1" applyAlignment="1">
      <alignment horizontal="left" wrapText="1"/>
    </xf>
    <xf numFmtId="171" fontId="25" fillId="0" borderId="0" xfId="0" applyNumberFormat="1" applyFont="1" applyAlignment="1">
      <alignment horizontal="right"/>
    </xf>
    <xf numFmtId="9" fontId="25" fillId="0" borderId="0" xfId="15" applyFont="1" applyFill="1" applyAlignment="1">
      <alignment horizontal="right"/>
    </xf>
    <xf numFmtId="171" fontId="1" fillId="0" borderId="0" xfId="0" applyNumberFormat="1" applyFont="1"/>
    <xf numFmtId="0" fontId="6" fillId="24" borderId="0" xfId="8" applyFont="1" applyFill="1"/>
    <xf numFmtId="0" fontId="6" fillId="24" borderId="0" xfId="44" applyFont="1" applyFill="1">
      <alignment horizontal="right"/>
    </xf>
    <xf numFmtId="0" fontId="6" fillId="0" borderId="0" xfId="8" applyFont="1"/>
    <xf numFmtId="0" fontId="30" fillId="24" borderId="0" xfId="43" applyFill="1" applyAlignment="1">
      <alignment vertical="center"/>
    </xf>
    <xf numFmtId="0" fontId="32" fillId="24" borderId="0" xfId="8" applyFont="1" applyFill="1"/>
    <xf numFmtId="2" fontId="6" fillId="24" borderId="0" xfId="45" applyNumberFormat="1" applyFill="1" applyAlignment="1">
      <alignment vertical="center"/>
    </xf>
    <xf numFmtId="2" fontId="33" fillId="25" borderId="8" xfId="45" quotePrefix="1" applyNumberFormat="1" applyFont="1" applyFill="1" applyBorder="1" applyAlignment="1">
      <alignment horizontal="left" vertical="center" wrapText="1"/>
    </xf>
    <xf numFmtId="2" fontId="33" fillId="25" borderId="22" xfId="45" applyNumberFormat="1" applyFont="1" applyFill="1" applyBorder="1" applyAlignment="1">
      <alignment horizontal="center" vertical="center" wrapText="1"/>
    </xf>
    <xf numFmtId="2" fontId="33" fillId="25" borderId="13" xfId="45" quotePrefix="1" applyNumberFormat="1" applyFont="1" applyFill="1" applyBorder="1" applyAlignment="1">
      <alignment horizontal="center" vertical="center"/>
    </xf>
    <xf numFmtId="2" fontId="33" fillId="25" borderId="9" xfId="45" applyNumberFormat="1" applyFont="1" applyFill="1" applyBorder="1" applyAlignment="1">
      <alignment vertical="center"/>
    </xf>
    <xf numFmtId="2" fontId="33" fillId="25" borderId="12" xfId="45" applyNumberFormat="1" applyFont="1" applyFill="1" applyBorder="1" applyAlignment="1">
      <alignment horizontal="centerContinuous" vertical="center"/>
    </xf>
    <xf numFmtId="2" fontId="33" fillId="25" borderId="12" xfId="45" applyNumberFormat="1" applyFont="1" applyFill="1" applyBorder="1" applyAlignment="1">
      <alignment horizontal="centerContinuous" vertical="center" wrapText="1"/>
    </xf>
    <xf numFmtId="2" fontId="33" fillId="25" borderId="13" xfId="45" quotePrefix="1" applyNumberFormat="1" applyFont="1" applyFill="1" applyBorder="1" applyAlignment="1">
      <alignment horizontal="centerContinuous" vertical="center"/>
    </xf>
    <xf numFmtId="4" fontId="33" fillId="25" borderId="12" xfId="46" applyNumberFormat="1" applyFont="1" applyFill="1" applyBorder="1" applyAlignment="1">
      <alignment horizontal="center" vertical="center"/>
    </xf>
    <xf numFmtId="2" fontId="33" fillId="25" borderId="13" xfId="45" applyNumberFormat="1" applyFont="1" applyFill="1" applyBorder="1" applyAlignment="1">
      <alignment horizontal="center" vertical="center"/>
    </xf>
    <xf numFmtId="2" fontId="33" fillId="25" borderId="8" xfId="45" quotePrefix="1" applyNumberFormat="1" applyFont="1" applyFill="1" applyBorder="1" applyAlignment="1">
      <alignment horizontal="center" vertical="center"/>
    </xf>
    <xf numFmtId="2" fontId="33" fillId="25" borderId="24" xfId="45" applyNumberFormat="1" applyFont="1" applyFill="1" applyBorder="1" applyAlignment="1">
      <alignment horizontal="left" vertical="center" wrapText="1"/>
    </xf>
    <xf numFmtId="2" fontId="33" fillId="25" borderId="28" xfId="45" applyNumberFormat="1" applyFont="1" applyFill="1" applyBorder="1" applyAlignment="1">
      <alignment horizontal="left" vertical="center"/>
    </xf>
    <xf numFmtId="2" fontId="36" fillId="27" borderId="12" xfId="0" applyNumberFormat="1" applyFont="1" applyFill="1" applyBorder="1" applyAlignment="1">
      <alignment horizontal="right"/>
    </xf>
    <xf numFmtId="2" fontId="33" fillId="25" borderId="12" xfId="45" applyNumberFormat="1" applyFont="1" applyFill="1" applyBorder="1" applyAlignment="1">
      <alignment horizontal="left" vertical="center"/>
    </xf>
    <xf numFmtId="2" fontId="36" fillId="28" borderId="12" xfId="0" applyNumberFormat="1" applyFont="1" applyFill="1" applyBorder="1" applyAlignment="1">
      <alignment horizontal="right"/>
    </xf>
    <xf numFmtId="0" fontId="6" fillId="25" borderId="12" xfId="9" applyFont="1" applyFill="1" applyBorder="1">
      <alignment horizontal="left" vertical="center" indent="2"/>
    </xf>
    <xf numFmtId="2" fontId="6" fillId="25" borderId="12" xfId="45" applyNumberFormat="1" applyFill="1" applyBorder="1" applyAlignment="1">
      <alignment horizontal="left" vertical="center"/>
    </xf>
    <xf numFmtId="0" fontId="6" fillId="25" borderId="12" xfId="47" applyFont="1" applyFill="1" applyBorder="1">
      <alignment horizontal="left" vertical="center" indent="5"/>
    </xf>
    <xf numFmtId="0" fontId="6" fillId="25" borderId="12" xfId="47" applyFont="1" applyFill="1" applyBorder="1" applyProtection="1">
      <alignment horizontal="left" vertical="center" indent="5"/>
    </xf>
    <xf numFmtId="0" fontId="6" fillId="25" borderId="12" xfId="9" applyFont="1" applyFill="1" applyBorder="1" applyAlignment="1">
      <alignment horizontal="left" vertical="center" wrapText="1" indent="2"/>
    </xf>
    <xf numFmtId="0" fontId="33" fillId="24" borderId="0" xfId="8" applyFont="1" applyFill="1" applyAlignment="1">
      <alignment horizontal="left"/>
    </xf>
    <xf numFmtId="172" fontId="6" fillId="24" borderId="0" xfId="45" applyNumberFormat="1" applyFill="1" applyAlignment="1">
      <alignment vertical="center"/>
    </xf>
    <xf numFmtId="172" fontId="6" fillId="24" borderId="0" xfId="45" applyNumberFormat="1" applyFill="1" applyAlignment="1" applyProtection="1">
      <alignment vertical="center"/>
      <protection locked="0"/>
    </xf>
    <xf numFmtId="172" fontId="32" fillId="24" borderId="0" xfId="45" applyNumberFormat="1" applyFont="1" applyFill="1" applyAlignment="1" applyProtection="1">
      <alignment vertical="center"/>
      <protection locked="0"/>
    </xf>
    <xf numFmtId="172" fontId="32" fillId="24" borderId="0" xfId="45" applyNumberFormat="1" applyFont="1" applyFill="1" applyAlignment="1">
      <alignment vertical="center"/>
    </xf>
    <xf numFmtId="0" fontId="6" fillId="24" borderId="0" xfId="45" applyFill="1" applyAlignment="1">
      <alignment vertical="center"/>
    </xf>
    <xf numFmtId="172" fontId="33" fillId="24" borderId="0" xfId="45" applyNumberFormat="1" applyFont="1" applyFill="1" applyAlignment="1" applyProtection="1">
      <alignment vertical="center"/>
      <protection locked="0"/>
    </xf>
    <xf numFmtId="2" fontId="33" fillId="25" borderId="8" xfId="45" quotePrefix="1" applyNumberFormat="1" applyFont="1" applyFill="1" applyBorder="1" applyAlignment="1">
      <alignment horizontal="left" vertical="center"/>
    </xf>
    <xf numFmtId="2" fontId="33" fillId="25" borderId="29" xfId="45" quotePrefix="1" applyNumberFormat="1" applyFont="1" applyFill="1" applyBorder="1" applyAlignment="1">
      <alignment horizontal="center" vertical="center"/>
    </xf>
    <xf numFmtId="2" fontId="33" fillId="25" borderId="29" xfId="45" applyNumberFormat="1" applyFont="1" applyFill="1" applyBorder="1" applyAlignment="1">
      <alignment horizontal="center" vertical="center"/>
    </xf>
    <xf numFmtId="2" fontId="33" fillId="25" borderId="30" xfId="45" applyNumberFormat="1" applyFont="1" applyFill="1" applyBorder="1" applyAlignment="1">
      <alignment horizontal="left" vertical="top"/>
    </xf>
    <xf numFmtId="2" fontId="33" fillId="25" borderId="31" xfId="45" applyNumberFormat="1" applyFont="1" applyFill="1" applyBorder="1" applyAlignment="1">
      <alignment horizontal="center" vertical="center"/>
    </xf>
    <xf numFmtId="2" fontId="33" fillId="25" borderId="11" xfId="45" applyNumberFormat="1" applyFont="1" applyFill="1" applyBorder="1" applyAlignment="1">
      <alignment horizontal="center" vertical="center"/>
    </xf>
    <xf numFmtId="2" fontId="33" fillId="25" borderId="32" xfId="45" applyNumberFormat="1" applyFont="1" applyFill="1" applyBorder="1" applyAlignment="1">
      <alignment horizontal="center" vertical="center"/>
    </xf>
    <xf numFmtId="2" fontId="33" fillId="25" borderId="24" xfId="45" applyNumberFormat="1" applyFont="1" applyFill="1" applyBorder="1" applyAlignment="1">
      <alignment horizontal="left" vertical="center"/>
    </xf>
    <xf numFmtId="2" fontId="33" fillId="25" borderId="31" xfId="45" applyNumberFormat="1" applyFont="1" applyFill="1" applyBorder="1" applyAlignment="1">
      <alignment horizontal="left" vertical="center"/>
    </xf>
    <xf numFmtId="0" fontId="6" fillId="24" borderId="0" xfId="48" applyFont="1" applyFill="1" applyBorder="1"/>
    <xf numFmtId="2" fontId="6" fillId="25" borderId="12" xfId="45" applyNumberFormat="1" applyFill="1" applyBorder="1" applyAlignment="1">
      <alignment horizontal="left" vertical="center" indent="2"/>
    </xf>
    <xf numFmtId="2" fontId="36" fillId="29" borderId="12" xfId="0" applyNumberFormat="1" applyFont="1" applyFill="1" applyBorder="1" applyAlignment="1">
      <alignment horizontal="right"/>
    </xf>
    <xf numFmtId="2" fontId="33" fillId="25" borderId="12" xfId="45" applyNumberFormat="1" applyFont="1" applyFill="1" applyBorder="1" applyAlignment="1">
      <alignment vertical="center"/>
    </xf>
    <xf numFmtId="0" fontId="6" fillId="24" borderId="0" xfId="49" applyFont="1" applyFill="1" applyBorder="1"/>
    <xf numFmtId="2" fontId="33" fillId="25" borderId="12" xfId="45" quotePrefix="1" applyNumberFormat="1" applyFont="1" applyFill="1" applyBorder="1" applyAlignment="1">
      <alignment horizontal="left" vertical="center"/>
    </xf>
    <xf numFmtId="2" fontId="33" fillId="25" borderId="22" xfId="45" applyNumberFormat="1" applyFont="1" applyFill="1" applyBorder="1" applyAlignment="1">
      <alignment horizontal="center" vertical="center"/>
    </xf>
    <xf numFmtId="2" fontId="33" fillId="25" borderId="13" xfId="45" applyNumberFormat="1" applyFont="1" applyFill="1" applyBorder="1" applyAlignment="1">
      <alignment horizontal="centerContinuous" vertical="center"/>
    </xf>
    <xf numFmtId="2" fontId="33" fillId="25" borderId="7" xfId="45" applyNumberFormat="1" applyFont="1" applyFill="1" applyBorder="1" applyAlignment="1">
      <alignment horizontal="center" vertical="center"/>
    </xf>
    <xf numFmtId="2" fontId="33" fillId="25" borderId="31" xfId="45" applyNumberFormat="1" applyFont="1" applyFill="1" applyBorder="1" applyAlignment="1">
      <alignment horizontal="centerContinuous" vertical="center"/>
    </xf>
    <xf numFmtId="2" fontId="33" fillId="25" borderId="34" xfId="45" applyNumberFormat="1" applyFont="1" applyFill="1" applyBorder="1" applyAlignment="1">
      <alignment vertical="center"/>
    </xf>
    <xf numFmtId="2" fontId="33" fillId="25" borderId="28" xfId="45" quotePrefix="1" applyNumberFormat="1" applyFont="1" applyFill="1" applyBorder="1" applyAlignment="1">
      <alignment horizontal="left" vertical="center"/>
    </xf>
    <xf numFmtId="0" fontId="33" fillId="25" borderId="12" xfId="8" applyFont="1" applyFill="1" applyBorder="1"/>
    <xf numFmtId="0" fontId="33" fillId="24" borderId="0" xfId="8" applyFont="1" applyFill="1"/>
    <xf numFmtId="2" fontId="39" fillId="24" borderId="0" xfId="8" applyNumberFormat="1" applyFont="1" applyFill="1" applyAlignment="1">
      <alignment vertical="top" wrapText="1"/>
    </xf>
    <xf numFmtId="172" fontId="6" fillId="24" borderId="0" xfId="8" applyNumberFormat="1" applyFont="1" applyFill="1" applyAlignment="1" applyProtection="1">
      <alignment vertical="center"/>
      <protection locked="0"/>
    </xf>
    <xf numFmtId="49" fontId="23" fillId="3" borderId="10" xfId="0" applyNumberFormat="1" applyFont="1" applyFill="1" applyBorder="1"/>
    <xf numFmtId="0" fontId="0" fillId="3" borderId="22" xfId="0" applyFill="1" applyBorder="1"/>
    <xf numFmtId="43" fontId="0" fillId="30" borderId="0" xfId="0" applyNumberFormat="1" applyFill="1"/>
    <xf numFmtId="9" fontId="0" fillId="30" borderId="0" xfId="15" applyFont="1" applyFill="1"/>
    <xf numFmtId="9" fontId="0" fillId="2" borderId="0" xfId="0" applyNumberFormat="1" applyFill="1"/>
    <xf numFmtId="0" fontId="42" fillId="0" borderId="0" xfId="0" applyFont="1" applyAlignment="1">
      <alignment horizontal="left" vertical="center"/>
    </xf>
    <xf numFmtId="0" fontId="43" fillId="0" borderId="0" xfId="0" applyFont="1" applyAlignment="1">
      <alignment horizontal="left" vertical="center"/>
    </xf>
    <xf numFmtId="0" fontId="44" fillId="31" borderId="35" xfId="0" applyFont="1" applyFill="1" applyBorder="1" applyAlignment="1">
      <alignment horizontal="right" vertical="center"/>
    </xf>
    <xf numFmtId="0" fontId="44" fillId="31" borderId="35" xfId="0" applyFont="1" applyFill="1" applyBorder="1" applyAlignment="1">
      <alignment horizontal="left" vertical="center"/>
    </xf>
    <xf numFmtId="0" fontId="43" fillId="32" borderId="35" xfId="0" applyFont="1" applyFill="1" applyBorder="1" applyAlignment="1">
      <alignment horizontal="left" vertical="center"/>
    </xf>
    <xf numFmtId="0" fontId="0" fillId="33" borderId="0" xfId="0" applyFill="1"/>
    <xf numFmtId="0" fontId="43" fillId="34" borderId="35" xfId="0" applyFont="1" applyFill="1" applyBorder="1" applyAlignment="1">
      <alignment horizontal="left" vertical="center"/>
    </xf>
    <xf numFmtId="3" fontId="42" fillId="0" borderId="0" xfId="0" applyNumberFormat="1" applyFont="1" applyAlignment="1">
      <alignment horizontal="right" vertical="center" shrinkToFit="1"/>
    </xf>
    <xf numFmtId="11" fontId="0" fillId="3" borderId="0" xfId="0" applyNumberFormat="1" applyFill="1"/>
    <xf numFmtId="11" fontId="14" fillId="3" borderId="0" xfId="13" applyNumberFormat="1" applyFill="1"/>
    <xf numFmtId="11" fontId="0" fillId="2" borderId="0" xfId="0" applyNumberFormat="1" applyFill="1"/>
    <xf numFmtId="2" fontId="0" fillId="0" borderId="0" xfId="0" applyNumberFormat="1"/>
    <xf numFmtId="0" fontId="8" fillId="0" borderId="0" xfId="0" applyFont="1" applyAlignment="1">
      <alignment horizontal="left"/>
    </xf>
    <xf numFmtId="0" fontId="0" fillId="0" borderId="0" xfId="0" applyAlignment="1">
      <alignment horizontal="right"/>
    </xf>
    <xf numFmtId="172" fontId="0" fillId="30" borderId="0" xfId="0" applyNumberFormat="1" applyFill="1"/>
    <xf numFmtId="173" fontId="0" fillId="0" borderId="0" xfId="0" applyNumberFormat="1"/>
    <xf numFmtId="2" fontId="7" fillId="0" borderId="0" xfId="10" applyNumberFormat="1" applyFont="1" applyAlignment="1">
      <alignment horizontal="left"/>
    </xf>
    <xf numFmtId="164" fontId="0" fillId="35" borderId="0" xfId="0" applyNumberFormat="1" applyFill="1"/>
    <xf numFmtId="0" fontId="30" fillId="24" borderId="0" xfId="43" applyFill="1" applyAlignment="1"/>
    <xf numFmtId="0" fontId="6" fillId="24" borderId="0" xfId="50" applyFill="1"/>
    <xf numFmtId="0" fontId="6" fillId="24" borderId="0" xfId="50" applyFill="1" applyAlignment="1">
      <alignment vertical="center"/>
    </xf>
    <xf numFmtId="0" fontId="33" fillId="36" borderId="8" xfId="50" applyFont="1" applyFill="1" applyBorder="1" applyAlignment="1">
      <alignment horizontal="left" vertical="center"/>
    </xf>
    <xf numFmtId="0" fontId="33" fillId="36" borderId="10" xfId="50" quotePrefix="1" applyFont="1" applyFill="1" applyBorder="1" applyAlignment="1">
      <alignment horizontal="center" vertical="center"/>
    </xf>
    <xf numFmtId="0" fontId="33" fillId="36" borderId="9" xfId="50" quotePrefix="1" applyFont="1" applyFill="1" applyBorder="1" applyAlignment="1">
      <alignment horizontal="center" vertical="center"/>
    </xf>
    <xf numFmtId="0" fontId="33" fillId="36" borderId="9" xfId="50" applyFont="1" applyFill="1" applyBorder="1" applyAlignment="1">
      <alignment horizontal="center" vertical="center"/>
    </xf>
    <xf numFmtId="0" fontId="33" fillId="36" borderId="9" xfId="50" applyFont="1" applyFill="1" applyBorder="1" applyAlignment="1">
      <alignment horizontal="center" vertical="center" wrapText="1"/>
    </xf>
    <xf numFmtId="4" fontId="33" fillId="36" borderId="12" xfId="46" applyNumberFormat="1" applyFont="1" applyFill="1" applyBorder="1" applyAlignment="1">
      <alignment horizontal="center" vertical="center"/>
    </xf>
    <xf numFmtId="0" fontId="33" fillId="36" borderId="12" xfId="50" quotePrefix="1" applyFont="1" applyFill="1" applyBorder="1" applyAlignment="1">
      <alignment horizontal="center" vertical="center"/>
    </xf>
    <xf numFmtId="0" fontId="33" fillId="36" borderId="36" xfId="50" applyFont="1" applyFill="1" applyBorder="1" applyAlignment="1">
      <alignment horizontal="left" vertical="center"/>
    </xf>
    <xf numFmtId="0" fontId="33" fillId="36" borderId="37" xfId="50" applyFont="1" applyFill="1" applyBorder="1" applyAlignment="1">
      <alignment vertical="center"/>
    </xf>
    <xf numFmtId="2" fontId="6" fillId="37" borderId="12" xfId="0" applyNumberFormat="1" applyFont="1" applyFill="1" applyBorder="1" applyAlignment="1">
      <alignment horizontal="right"/>
    </xf>
    <xf numFmtId="0" fontId="33" fillId="36" borderId="12" xfId="50" applyFont="1" applyFill="1" applyBorder="1" applyAlignment="1">
      <alignment vertical="center"/>
    </xf>
    <xf numFmtId="2" fontId="6" fillId="28" borderId="12" xfId="0" applyNumberFormat="1" applyFont="1" applyFill="1" applyBorder="1" applyAlignment="1">
      <alignment horizontal="right"/>
    </xf>
    <xf numFmtId="0" fontId="6" fillId="36" borderId="12" xfId="9" applyFont="1" applyFill="1" applyBorder="1">
      <alignment horizontal="left" vertical="center" indent="2"/>
    </xf>
    <xf numFmtId="2" fontId="6" fillId="29" borderId="12" xfId="0" applyNumberFormat="1" applyFont="1" applyFill="1" applyBorder="1" applyAlignment="1">
      <alignment horizontal="right"/>
    </xf>
    <xf numFmtId="0" fontId="33" fillId="36" borderId="11" xfId="50" applyFont="1" applyFill="1" applyBorder="1" applyAlignment="1">
      <alignment vertical="center"/>
    </xf>
    <xf numFmtId="0" fontId="6" fillId="36" borderId="11" xfId="9" applyFont="1" applyFill="1" applyBorder="1">
      <alignment horizontal="left" vertical="center" indent="2"/>
    </xf>
    <xf numFmtId="0" fontId="6" fillId="36" borderId="8" xfId="9" applyFont="1" applyFill="1" applyBorder="1">
      <alignment horizontal="left" vertical="center" indent="2"/>
    </xf>
    <xf numFmtId="0" fontId="6" fillId="36" borderId="8" xfId="9" applyFont="1" applyFill="1" applyBorder="1" applyAlignment="1">
      <alignment horizontal="left" vertical="center" wrapText="1" indent="2"/>
    </xf>
    <xf numFmtId="11" fontId="0" fillId="0" borderId="0" xfId="0" applyNumberFormat="1"/>
    <xf numFmtId="0" fontId="33" fillId="24" borderId="0" xfId="50" applyFont="1" applyFill="1" applyAlignment="1">
      <alignment vertical="center"/>
    </xf>
    <xf numFmtId="0" fontId="33" fillId="39" borderId="8" xfId="50" applyFont="1" applyFill="1" applyBorder="1" applyAlignment="1">
      <alignment horizontal="left" vertical="center"/>
    </xf>
    <xf numFmtId="0" fontId="33" fillId="39" borderId="30" xfId="50" applyFont="1" applyFill="1" applyBorder="1" applyAlignment="1">
      <alignment horizontal="left" vertical="center"/>
    </xf>
    <xf numFmtId="0" fontId="33" fillId="39" borderId="12" xfId="50" applyFont="1" applyFill="1" applyBorder="1" applyAlignment="1">
      <alignment horizontal="center" vertical="center" wrapText="1"/>
    </xf>
    <xf numFmtId="49" fontId="33" fillId="39" borderId="9" xfId="50" applyNumberFormat="1" applyFont="1" applyFill="1" applyBorder="1" applyAlignment="1">
      <alignment horizontal="center" vertical="center"/>
    </xf>
    <xf numFmtId="49" fontId="33" fillId="39" borderId="12" xfId="50" applyNumberFormat="1" applyFont="1" applyFill="1" applyBorder="1" applyAlignment="1">
      <alignment horizontal="center" vertical="center"/>
    </xf>
    <xf numFmtId="0" fontId="33" fillId="39" borderId="36" xfId="50" applyFont="1" applyFill="1" applyBorder="1" applyAlignment="1">
      <alignment horizontal="left" vertical="center"/>
    </xf>
    <xf numFmtId="0" fontId="33" fillId="39" borderId="24" xfId="50" applyFont="1" applyFill="1" applyBorder="1" applyAlignment="1">
      <alignment horizontal="center" vertical="center" wrapText="1"/>
    </xf>
    <xf numFmtId="0" fontId="33" fillId="39" borderId="36" xfId="50" applyFont="1" applyFill="1" applyBorder="1" applyAlignment="1">
      <alignment horizontal="center" vertical="center"/>
    </xf>
    <xf numFmtId="0" fontId="33" fillId="39" borderId="31" xfId="50" applyFont="1" applyFill="1" applyBorder="1" applyAlignment="1">
      <alignment vertical="center"/>
    </xf>
    <xf numFmtId="2" fontId="6" fillId="38" borderId="12" xfId="0" applyNumberFormat="1" applyFont="1" applyFill="1" applyBorder="1" applyAlignment="1">
      <alignment horizontal="right"/>
    </xf>
    <xf numFmtId="0" fontId="6" fillId="39" borderId="9" xfId="9" applyFont="1" applyFill="1" applyBorder="1">
      <alignment horizontal="left" vertical="center" indent="2"/>
    </xf>
    <xf numFmtId="0" fontId="6" fillId="39" borderId="9" xfId="47" applyFont="1" applyFill="1" applyBorder="1">
      <alignment horizontal="left" vertical="center" indent="5"/>
    </xf>
    <xf numFmtId="0" fontId="6" fillId="39" borderId="9" xfId="47" applyFont="1" applyFill="1" applyBorder="1" applyAlignment="1">
      <alignment horizontal="left" vertical="center" wrapText="1" indent="5"/>
    </xf>
    <xf numFmtId="0" fontId="6" fillId="39" borderId="13" xfId="47" applyFont="1" applyFill="1" applyBorder="1">
      <alignment horizontal="left" vertical="center" indent="5"/>
    </xf>
    <xf numFmtId="0" fontId="33" fillId="39" borderId="9" xfId="50" applyFont="1" applyFill="1" applyBorder="1" applyAlignment="1">
      <alignment vertical="center"/>
    </xf>
    <xf numFmtId="0" fontId="6" fillId="39" borderId="9" xfId="9" applyFont="1" applyFill="1" applyBorder="1" applyAlignment="1">
      <alignment horizontal="left" vertical="center" wrapText="1" indent="2"/>
    </xf>
    <xf numFmtId="0" fontId="3" fillId="0" borderId="4" xfId="7">
      <alignment wrapText="1"/>
    </xf>
    <xf numFmtId="0" fontId="30" fillId="24" borderId="0" xfId="43" applyFill="1" applyAlignment="1">
      <alignment horizontal="left" vertical="center"/>
    </xf>
    <xf numFmtId="2" fontId="33" fillId="25" borderId="25" xfId="45" applyNumberFormat="1" applyFont="1" applyFill="1" applyBorder="1" applyAlignment="1">
      <alignment horizontal="center" vertical="center"/>
    </xf>
    <xf numFmtId="2" fontId="33" fillId="25" borderId="26" xfId="45" applyNumberFormat="1" applyFont="1" applyFill="1" applyBorder="1" applyAlignment="1">
      <alignment horizontal="center" vertical="center"/>
    </xf>
    <xf numFmtId="2" fontId="33" fillId="25" borderId="27" xfId="45" applyNumberFormat="1" applyFont="1" applyFill="1" applyBorder="1" applyAlignment="1">
      <alignment horizontal="center" vertical="center"/>
    </xf>
    <xf numFmtId="0" fontId="33" fillId="25" borderId="25" xfId="8" applyFont="1" applyFill="1" applyBorder="1" applyAlignment="1">
      <alignment horizontal="center" vertical="center"/>
    </xf>
    <xf numFmtId="0" fontId="33" fillId="25" borderId="26" xfId="8" applyFont="1" applyFill="1" applyBorder="1" applyAlignment="1">
      <alignment horizontal="center" vertical="center"/>
    </xf>
    <xf numFmtId="0" fontId="33" fillId="25" borderId="27" xfId="8" applyFont="1" applyFill="1" applyBorder="1" applyAlignment="1">
      <alignment horizontal="center" vertical="center"/>
    </xf>
    <xf numFmtId="0" fontId="0" fillId="24" borderId="26" xfId="0" applyFill="1" applyBorder="1" applyAlignment="1">
      <alignment horizontal="center" vertical="center"/>
    </xf>
    <xf numFmtId="0" fontId="0" fillId="24" borderId="27" xfId="0" applyFill="1" applyBorder="1" applyAlignment="1">
      <alignment horizontal="center" vertical="center"/>
    </xf>
    <xf numFmtId="0" fontId="6" fillId="24" borderId="26" xfId="8" applyFont="1" applyFill="1" applyBorder="1" applyAlignment="1">
      <alignment horizontal="center" vertical="center"/>
    </xf>
    <xf numFmtId="0" fontId="6" fillId="24" borderId="27" xfId="8" applyFont="1" applyFill="1" applyBorder="1" applyAlignment="1">
      <alignment horizontal="center" vertical="center"/>
    </xf>
    <xf numFmtId="0" fontId="33" fillId="24" borderId="0" xfId="45" applyFont="1" applyFill="1" applyAlignment="1">
      <alignment horizontal="left"/>
    </xf>
    <xf numFmtId="2" fontId="33" fillId="25" borderId="8" xfId="45" applyNumberFormat="1" applyFont="1" applyFill="1" applyBorder="1" applyAlignment="1">
      <alignment horizontal="center" vertical="top"/>
    </xf>
    <xf numFmtId="0" fontId="6" fillId="24" borderId="11" xfId="8" applyFont="1" applyFill="1" applyBorder="1" applyAlignment="1">
      <alignment horizontal="center" vertical="top"/>
    </xf>
    <xf numFmtId="2" fontId="33" fillId="25" borderId="8" xfId="45" applyNumberFormat="1" applyFont="1" applyFill="1" applyBorder="1" applyAlignment="1">
      <alignment horizontal="center" vertical="top" wrapText="1"/>
    </xf>
    <xf numFmtId="0" fontId="6" fillId="24" borderId="11" xfId="8" applyFont="1" applyFill="1" applyBorder="1" applyAlignment="1">
      <alignment horizontal="center" vertical="top" wrapText="1"/>
    </xf>
    <xf numFmtId="2" fontId="33" fillId="25" borderId="8" xfId="45" quotePrefix="1" applyNumberFormat="1" applyFont="1" applyFill="1" applyBorder="1" applyAlignment="1">
      <alignment horizontal="center" vertical="top"/>
    </xf>
    <xf numFmtId="0" fontId="6" fillId="25" borderId="11" xfId="8" applyFont="1" applyFill="1" applyBorder="1" applyAlignment="1">
      <alignment horizontal="center" vertical="top"/>
    </xf>
    <xf numFmtId="4" fontId="33" fillId="25" borderId="8" xfId="46" applyNumberFormat="1" applyFont="1" applyFill="1" applyBorder="1" applyAlignment="1">
      <alignment horizontal="center" vertical="top"/>
    </xf>
    <xf numFmtId="172" fontId="39" fillId="24" borderId="0" xfId="45" applyNumberFormat="1" applyFont="1" applyFill="1" applyAlignment="1" applyProtection="1">
      <alignment horizontal="left" vertical="center" wrapText="1"/>
      <protection locked="0"/>
    </xf>
    <xf numFmtId="0" fontId="6" fillId="24" borderId="0" xfId="8" applyFont="1" applyFill="1" applyAlignment="1">
      <alignment horizontal="left" vertical="center" wrapText="1"/>
    </xf>
    <xf numFmtId="172" fontId="39" fillId="24" borderId="0" xfId="8" applyNumberFormat="1" applyFont="1" applyFill="1" applyAlignment="1" applyProtection="1">
      <alignment horizontal="left" vertical="center" wrapText="1"/>
      <protection locked="0"/>
    </xf>
    <xf numFmtId="172" fontId="39" fillId="24" borderId="0" xfId="8" applyNumberFormat="1" applyFont="1" applyFill="1" applyAlignment="1" applyProtection="1">
      <alignment horizontal="left" vertical="center"/>
      <protection locked="0"/>
    </xf>
    <xf numFmtId="0" fontId="6" fillId="24" borderId="0" xfId="8" applyFont="1" applyFill="1" applyAlignment="1">
      <alignment horizontal="left" vertical="center"/>
    </xf>
    <xf numFmtId="172" fontId="39" fillId="24" borderId="0" xfId="8" applyNumberFormat="1" applyFont="1" applyFill="1" applyAlignment="1">
      <alignment horizontal="left" vertical="top" wrapText="1"/>
    </xf>
    <xf numFmtId="0" fontId="6" fillId="24" borderId="0" xfId="8" applyFont="1" applyFill="1" applyAlignment="1">
      <alignment horizontal="left" vertical="top" wrapText="1"/>
    </xf>
    <xf numFmtId="2" fontId="39" fillId="24" borderId="0" xfId="8" applyNumberFormat="1" applyFont="1" applyFill="1" applyAlignment="1">
      <alignment horizontal="left" vertical="top" wrapText="1"/>
    </xf>
    <xf numFmtId="2" fontId="39" fillId="24" borderId="0" xfId="8" applyNumberFormat="1" applyFont="1" applyFill="1" applyAlignment="1" applyProtection="1">
      <alignment horizontal="left" vertical="center" wrapText="1"/>
      <protection locked="0"/>
    </xf>
    <xf numFmtId="0" fontId="30" fillId="24" borderId="0" xfId="43" applyFill="1" applyAlignment="1">
      <alignment horizontal="left"/>
    </xf>
    <xf numFmtId="0" fontId="33" fillId="36" borderId="26" xfId="50" applyFont="1" applyFill="1" applyBorder="1" applyAlignment="1">
      <alignment horizontal="center" vertical="center"/>
    </xf>
    <xf numFmtId="0" fontId="33" fillId="36" borderId="27" xfId="50" applyFont="1" applyFill="1" applyBorder="1" applyAlignment="1">
      <alignment horizontal="center" vertical="center"/>
    </xf>
    <xf numFmtId="0" fontId="33" fillId="36" borderId="25" xfId="50" applyFont="1" applyFill="1" applyBorder="1" applyAlignment="1">
      <alignment horizontal="center" vertical="center"/>
    </xf>
    <xf numFmtId="0" fontId="39" fillId="24" borderId="0" xfId="50" applyFont="1" applyFill="1" applyAlignment="1">
      <alignment vertical="center" wrapText="1"/>
    </xf>
    <xf numFmtId="0" fontId="6" fillId="24" borderId="0" xfId="8" applyFont="1" applyFill="1" applyAlignment="1">
      <alignment vertical="center" wrapText="1"/>
    </xf>
    <xf numFmtId="0" fontId="39" fillId="24" borderId="0" xfId="50" applyFont="1" applyFill="1" applyAlignment="1">
      <alignment horizontal="left" vertical="center"/>
    </xf>
    <xf numFmtId="49" fontId="39" fillId="24" borderId="0" xfId="50" applyNumberFormat="1" applyFont="1" applyFill="1" applyAlignment="1">
      <alignment horizontal="left" vertical="center" wrapText="1"/>
    </xf>
    <xf numFmtId="49" fontId="6" fillId="24" borderId="0" xfId="8" applyNumberFormat="1" applyFont="1" applyFill="1" applyAlignment="1">
      <alignment horizontal="left" vertical="center" wrapText="1"/>
    </xf>
    <xf numFmtId="0" fontId="39" fillId="24" borderId="0" xfId="50" applyFont="1" applyFill="1" applyAlignment="1">
      <alignment horizontal="left" vertical="center" wrapText="1"/>
    </xf>
    <xf numFmtId="0" fontId="33" fillId="39" borderId="9" xfId="50" quotePrefix="1" applyFont="1" applyFill="1" applyBorder="1" applyAlignment="1">
      <alignment horizontal="center" vertical="center"/>
    </xf>
    <xf numFmtId="0" fontId="33" fillId="39" borderId="38" xfId="50" quotePrefix="1" applyFont="1" applyFill="1" applyBorder="1" applyAlignment="1">
      <alignment horizontal="center" vertical="center"/>
    </xf>
    <xf numFmtId="0" fontId="33" fillId="39" borderId="25" xfId="50" applyFont="1" applyFill="1" applyBorder="1" applyAlignment="1">
      <alignment horizontal="center" vertical="center"/>
    </xf>
    <xf numFmtId="0" fontId="33" fillId="39" borderId="26" xfId="50" applyFont="1" applyFill="1" applyBorder="1" applyAlignment="1">
      <alignment horizontal="center" vertical="center"/>
    </xf>
    <xf numFmtId="0" fontId="33" fillId="39" borderId="27" xfId="50" applyFont="1" applyFill="1" applyBorder="1" applyAlignment="1">
      <alignment horizontal="center" vertical="center"/>
    </xf>
    <xf numFmtId="0" fontId="33" fillId="39" borderId="25" xfId="50" applyFont="1" applyFill="1" applyBorder="1" applyAlignment="1">
      <alignment horizontal="center" vertical="center" wrapText="1"/>
    </xf>
    <xf numFmtId="0" fontId="33" fillId="39" borderId="26" xfId="50" applyFont="1" applyFill="1" applyBorder="1" applyAlignment="1">
      <alignment horizontal="center" vertical="center" wrapText="1"/>
    </xf>
    <xf numFmtId="0" fontId="33" fillId="39" borderId="27" xfId="50" applyFont="1" applyFill="1" applyBorder="1" applyAlignment="1">
      <alignment horizontal="center" vertical="center" wrapText="1"/>
    </xf>
    <xf numFmtId="0" fontId="33" fillId="39" borderId="9" xfId="50" applyFont="1" applyFill="1" applyBorder="1" applyAlignment="1">
      <alignment horizontal="center" vertical="center"/>
    </xf>
    <xf numFmtId="0" fontId="33" fillId="39" borderId="38" xfId="50" applyFont="1" applyFill="1" applyBorder="1" applyAlignment="1">
      <alignment horizontal="center" vertical="center"/>
    </xf>
    <xf numFmtId="0" fontId="33" fillId="39" borderId="10" xfId="50" applyFont="1" applyFill="1" applyBorder="1" applyAlignment="1">
      <alignment horizontal="center" vertical="center"/>
    </xf>
    <xf numFmtId="0" fontId="33" fillId="39" borderId="13" xfId="50" applyFont="1" applyFill="1" applyBorder="1" applyAlignment="1">
      <alignment horizontal="center" vertical="center"/>
    </xf>
    <xf numFmtId="0" fontId="33" fillId="39" borderId="29" xfId="50" applyFont="1" applyFill="1" applyBorder="1" applyAlignment="1">
      <alignment horizontal="center" vertical="center"/>
    </xf>
    <xf numFmtId="0" fontId="33" fillId="39" borderId="31" xfId="50" applyFont="1" applyFill="1" applyBorder="1" applyAlignment="1">
      <alignment horizontal="center" vertical="center"/>
    </xf>
    <xf numFmtId="0" fontId="33" fillId="39" borderId="32" xfId="50" applyFont="1" applyFill="1" applyBorder="1" applyAlignment="1">
      <alignment horizontal="center" vertical="center"/>
    </xf>
    <xf numFmtId="0" fontId="33" fillId="39" borderId="8" xfId="50" quotePrefix="1" applyFont="1" applyFill="1" applyBorder="1" applyAlignment="1">
      <alignment horizontal="center" vertical="center"/>
    </xf>
    <xf numFmtId="0" fontId="6" fillId="24" borderId="11" xfId="8" applyFont="1" applyFill="1" applyBorder="1" applyAlignment="1">
      <alignment horizontal="center" vertical="center"/>
    </xf>
    <xf numFmtId="0" fontId="1" fillId="9" borderId="0" xfId="0" applyFont="1" applyFill="1" applyAlignment="1">
      <alignment horizontal="center"/>
    </xf>
    <xf numFmtId="0" fontId="1" fillId="8" borderId="0" xfId="0" applyFont="1" applyFill="1" applyAlignment="1">
      <alignment horizontal="center"/>
    </xf>
    <xf numFmtId="0" fontId="1" fillId="0" borderId="0" xfId="0" applyFont="1" applyAlignment="1">
      <alignment horizontal="center"/>
    </xf>
  </cellXfs>
  <cellStyles count="51">
    <cellStyle name="2x indented GHG Textfiels" xfId="9" xr:uid="{00000000-0005-0000-0000-000000000000}"/>
    <cellStyle name="5x indented GHG Textfiels" xfId="47" xr:uid="{3D88FDC2-3A57-4DCD-847C-D2856577A8D4}"/>
    <cellStyle name="Body: normal cell" xfId="6" xr:uid="{00000000-0005-0000-0000-000001000000}"/>
    <cellStyle name="Body: normal cell 2" xfId="25" xr:uid="{253807EE-41FE-44AE-9492-B89F0F403404}"/>
    <cellStyle name="Body: normal cell 2 2" xfId="37" xr:uid="{439D59C8-1814-4749-BF81-AA9C5BB4E82E}"/>
    <cellStyle name="Body: normal cell 3" xfId="20" xr:uid="{7C418459-FD44-4F41-81CA-D8ACBFCA1C1D}"/>
    <cellStyle name="Body: normal cell 3 2" xfId="34" xr:uid="{2F31F4EB-76BC-4476-912E-1EA5A01AB171}"/>
    <cellStyle name="Body: normal cell 4" xfId="28" xr:uid="{C8215D3A-E7C3-4CD1-AD14-F7862FF95ABA}"/>
    <cellStyle name="Comma" xfId="14" builtinId="3"/>
    <cellStyle name="Constants" xfId="44" xr:uid="{35FF78D0-CDEF-4F4D-99C6-334BC272B519}"/>
    <cellStyle name="Empty_L_border" xfId="48" xr:uid="{9DCE9F97-84D2-4BC2-A3F2-4B368909C02B}"/>
    <cellStyle name="Empty_TBorder" xfId="49" xr:uid="{ED13B28A-286B-42C9-9D70-9A3F4FD94860}"/>
    <cellStyle name="Font: Calibri, 9pt regular" xfId="2" xr:uid="{00000000-0005-0000-0000-000003000000}"/>
    <cellStyle name="Font: Calibri, 9pt regular 2" xfId="21" xr:uid="{D2E35A3C-6909-4E0A-B6C9-D028F782C1BF}"/>
    <cellStyle name="Font: Calibri, 9pt regular 2 2" xfId="38" xr:uid="{E7CAB453-5018-45C4-BA97-5187D999E3F1}"/>
    <cellStyle name="Font: Calibri, 9pt regular 3" xfId="31" xr:uid="{8B8E6230-EC5C-4300-B762-EE5E34962C51}"/>
    <cellStyle name="Footnotes: top row" xfId="7" xr:uid="{00000000-0005-0000-0000-000004000000}"/>
    <cellStyle name="Footnotes: top row 2" xfId="26" xr:uid="{AC9D2DFE-3ED1-42DB-8C47-45EEE3ECD019}"/>
    <cellStyle name="Footnotes: top row 2 2" xfId="39" xr:uid="{BB715D91-18DD-4189-8853-ADB2C23E7E29}"/>
    <cellStyle name="Footnotes: top row 3" xfId="27" xr:uid="{9DAD9371-2780-414F-9F50-800343D58B2C}"/>
    <cellStyle name="Header: bottom row" xfId="3" xr:uid="{00000000-0005-0000-0000-000005000000}"/>
    <cellStyle name="Header: bottom row 2" xfId="22" xr:uid="{B3DA5505-BC5D-45A8-9881-6A7D808A61C0}"/>
    <cellStyle name="Header: bottom row 2 2" xfId="40" xr:uid="{93484557-A034-4032-88B3-CCEE6371BE5F}"/>
    <cellStyle name="Header: bottom row 3" xfId="30" xr:uid="{B4BDC87C-8DCB-4600-A6E8-7676535C38D6}"/>
    <cellStyle name="Headline" xfId="43" xr:uid="{9337C74B-D51B-4909-B5DC-6720B6239F8B}"/>
    <cellStyle name="Hyperlink" xfId="1" builtinId="8"/>
    <cellStyle name="Hyperlink 2" xfId="12" xr:uid="{00000000-0005-0000-0000-000007000000}"/>
    <cellStyle name="Normal" xfId="0" builtinId="0"/>
    <cellStyle name="Normal 2" xfId="8" xr:uid="{00000000-0005-0000-0000-000009000000}"/>
    <cellStyle name="Normal 2 2" xfId="36" xr:uid="{BDAB461C-AA79-4C3E-B217-737C17E5EDE6}"/>
    <cellStyle name="Normal 3" xfId="10" xr:uid="{00000000-0005-0000-0000-00000A000000}"/>
    <cellStyle name="Normal 3 2" xfId="16" xr:uid="{DFC44230-D681-498F-8DA7-8562E55EC748}"/>
    <cellStyle name="Normal 3 3" xfId="35" xr:uid="{81526A42-BA75-466D-9D8C-53DCF6BB8493}"/>
    <cellStyle name="Normal 4" xfId="11" xr:uid="{00000000-0005-0000-0000-00000B000000}"/>
    <cellStyle name="Normal 4 2" xfId="17" xr:uid="{6DF7E5E7-C51C-416C-9ABC-62A30C6835DD}"/>
    <cellStyle name="Normal 5" xfId="13" xr:uid="{00000000-0005-0000-0000-00000C000000}"/>
    <cellStyle name="Normal 5 2" xfId="18" xr:uid="{F670F913-09C4-4576-8128-6DC311EBE552}"/>
    <cellStyle name="Normal 5 2 2" xfId="19" xr:uid="{5936E0D4-0051-46DD-9B36-B1F7E4D66080}"/>
    <cellStyle name="Normal 5 3" xfId="33" xr:uid="{349A8151-3EDB-4C8B-8470-DEE6CD3C5488}"/>
    <cellStyle name="Normal GHG-Shade" xfId="46" xr:uid="{6335EF58-707F-47F0-871D-F724966EED3F}"/>
    <cellStyle name="Parent row" xfId="5" xr:uid="{00000000-0005-0000-0000-00000D000000}"/>
    <cellStyle name="Parent row 2" xfId="24" xr:uid="{43F2191A-F120-4B47-B58C-07DADFE7E9F0}"/>
    <cellStyle name="Parent row 2 2" xfId="41" xr:uid="{7F55ED5C-F638-4D79-9C72-16F1397D43D0}"/>
    <cellStyle name="Parent row 3" xfId="29" xr:uid="{DB22ADD7-F687-4B36-B1A8-918E19CA1FDA}"/>
    <cellStyle name="Percent" xfId="15" builtinId="5"/>
    <cellStyle name="Table title" xfId="4" xr:uid="{00000000-0005-0000-0000-00000E000000}"/>
    <cellStyle name="Table title 2" xfId="23" xr:uid="{DB7F49AA-C685-4BD9-9CED-9DA47397AF7A}"/>
    <cellStyle name="Table title 2 2" xfId="42" xr:uid="{B4DAC794-CF02-4A1B-9B30-E7D594B680BD}"/>
    <cellStyle name="Table title 3" xfId="32" xr:uid="{3B076BE3-4EBC-4196-88CE-8755E1E2ECE5}"/>
    <cellStyle name="Обычный_2++" xfId="45" xr:uid="{B5E8C543-E5AC-48D1-8E29-7DB4298586F1}"/>
    <cellStyle name="Обычный_CRF2002 (1)" xfId="50" xr:uid="{CC1A848C-1E9A-4B16-93F8-17BDDD1B347D}"/>
  </cellStyles>
  <dxfs count="6">
    <dxf>
      <fill>
        <patternFill>
          <bgColor theme="5" tint="0.79998168889431442"/>
        </patternFill>
      </fill>
    </dxf>
    <dxf>
      <fill>
        <patternFill>
          <bgColor theme="9" tint="0.79998168889431442"/>
        </patternFill>
      </fill>
    </dxf>
    <dxf>
      <fill>
        <patternFill patternType="solid">
          <fgColor indexed="64"/>
          <bgColor rgb="FFFFFF00"/>
        </patternFill>
      </fill>
    </dxf>
    <dxf>
      <fill>
        <patternFill patternType="solid">
          <fgColor indexed="64"/>
          <bgColor theme="0" tint="-0.249977111117893"/>
        </patternFill>
      </fill>
    </dxf>
    <dxf>
      <numFmt numFmtId="0" formatCode="General"/>
      <fill>
        <patternFill patternType="solid">
          <fgColor indexed="64"/>
          <bgColor theme="0" tint="-0.249977111117893"/>
        </patternFill>
      </fill>
    </dxf>
    <dxf>
      <fill>
        <patternFill patternType="solid">
          <fgColor indexed="64"/>
          <bgColor rgb="FFFFFF00"/>
        </patternFill>
      </fill>
    </dxf>
  </dxfs>
  <tableStyles count="0" defaultTableStyle="TableStyleMedium2" defaultPivotStyle="PivotStyleLight16"/>
  <colors>
    <mruColors>
      <color rgb="FFFF66CC"/>
      <color rgb="FFD19EF0"/>
      <color rgb="FFFFCC66"/>
      <color rgb="FFEDFDFB"/>
      <color rgb="FFD6FAF6"/>
      <color rgb="FF91F1E6"/>
      <color rgb="FF99FFCC"/>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3.xml"/><Relationship Id="rId63" Type="http://schemas.openxmlformats.org/officeDocument/2006/relationships/externalLink" Target="externalLinks/externalLink19.xml"/><Relationship Id="rId68" Type="http://schemas.openxmlformats.org/officeDocument/2006/relationships/externalLink" Target="externalLinks/externalLink24.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externalLink" Target="externalLinks/externalLink9.xml"/><Relationship Id="rId58" Type="http://schemas.openxmlformats.org/officeDocument/2006/relationships/externalLink" Target="externalLinks/externalLink14.xml"/><Relationship Id="rId66" Type="http://schemas.openxmlformats.org/officeDocument/2006/relationships/externalLink" Target="externalLinks/externalLink22.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externalLink" Target="externalLinks/externalLink1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externalLink" Target="externalLinks/externalLink12.xml"/><Relationship Id="rId64" Type="http://schemas.openxmlformats.org/officeDocument/2006/relationships/externalLink" Target="externalLinks/externalLink20.xml"/><Relationship Id="rId69" Type="http://schemas.openxmlformats.org/officeDocument/2006/relationships/externalLink" Target="externalLinks/externalLink25.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7.xml"/><Relationship Id="rId72" Type="http://schemas.openxmlformats.org/officeDocument/2006/relationships/externalLink" Target="externalLinks/externalLink2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59" Type="http://schemas.openxmlformats.org/officeDocument/2006/relationships/externalLink" Target="externalLinks/externalLink15.xml"/><Relationship Id="rId67" Type="http://schemas.openxmlformats.org/officeDocument/2006/relationships/externalLink" Target="externalLinks/externalLink2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0.xml"/><Relationship Id="rId62" Type="http://schemas.openxmlformats.org/officeDocument/2006/relationships/externalLink" Target="externalLinks/externalLink18.xml"/><Relationship Id="rId70" Type="http://schemas.openxmlformats.org/officeDocument/2006/relationships/externalLink" Target="externalLinks/externalLink26.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externalLink" Target="externalLinks/externalLink1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8.xml"/><Relationship Id="rId60" Type="http://schemas.openxmlformats.org/officeDocument/2006/relationships/externalLink" Target="externalLinks/externalLink16.xml"/><Relationship Id="rId65" Type="http://schemas.openxmlformats.org/officeDocument/2006/relationships/externalLink" Target="externalLinks/externalLink21.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6.xml"/><Relationship Id="rId55" Type="http://schemas.openxmlformats.org/officeDocument/2006/relationships/externalLink" Target="externalLinks/externalLink11.xml"/><Relationship Id="rId76" Type="http://schemas.openxmlformats.org/officeDocument/2006/relationships/sheetMetadata" Target="metadata.xml"/><Relationship Id="rId7" Type="http://schemas.openxmlformats.org/officeDocument/2006/relationships/worksheet" Target="worksheets/sheet7.xml"/><Relationship Id="rId71" Type="http://schemas.openxmlformats.org/officeDocument/2006/relationships/externalLink" Target="externalLinks/externalLink27.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'EU f-gases'!$D$12:$AM$12</c:f>
              <c:numCache>
                <c:formatCode>General</c:formatCode>
                <c:ptCount val="36"/>
                <c:pt idx="5">
                  <c:v>82</c:v>
                </c:pt>
                <c:pt idx="10">
                  <c:v>61</c:v>
                </c:pt>
                <c:pt idx="15">
                  <c:v>37</c:v>
                </c:pt>
                <c:pt idx="20">
                  <c:v>28</c:v>
                </c:pt>
                <c:pt idx="25">
                  <c:v>21</c:v>
                </c:pt>
                <c:pt idx="30">
                  <c:v>19</c:v>
                </c:pt>
                <c:pt idx="35">
                  <c:v>19</c:v>
                </c:pt>
              </c:numCache>
            </c:numRef>
          </c:val>
          <c:smooth val="0"/>
          <c:extLst>
            <c:ext xmlns:c16="http://schemas.microsoft.com/office/drawing/2014/chart" uri="{C3380CC4-5D6E-409C-BE32-E72D297353CC}">
              <c16:uniqueId val="{00000000-9E0E-4022-9D91-53A122F1D53A}"/>
            </c:ext>
          </c:extLst>
        </c:ser>
        <c:dLbls>
          <c:showLegendKey val="0"/>
          <c:showVal val="0"/>
          <c:showCatName val="0"/>
          <c:showSerName val="0"/>
          <c:showPercent val="0"/>
          <c:showBubbleSize val="0"/>
        </c:dLbls>
        <c:smooth val="0"/>
        <c:axId val="1482456656"/>
        <c:axId val="1482458736"/>
      </c:lineChart>
      <c:catAx>
        <c:axId val="1482456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8736"/>
        <c:crosses val="autoZero"/>
        <c:auto val="1"/>
        <c:lblAlgn val="ctr"/>
        <c:lblOffset val="100"/>
        <c:noMultiLvlLbl val="0"/>
      </c:catAx>
      <c:valAx>
        <c:axId val="148245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'US f-gases'!$J$12:$AS$12</c:f>
              <c:numCache>
                <c:formatCode>General</c:formatCode>
                <c:ptCount val="36"/>
                <c:pt idx="0">
                  <c:v>168.29999999999998</c:v>
                </c:pt>
                <c:pt idx="1">
                  <c:v>168.2</c:v>
                </c:pt>
                <c:pt idx="2">
                  <c:v>170.4</c:v>
                </c:pt>
                <c:pt idx="3">
                  <c:v>170</c:v>
                </c:pt>
                <c:pt idx="4">
                  <c:v>174.69999999000001</c:v>
                </c:pt>
                <c:pt idx="5">
                  <c:v>165.262829694</c:v>
                </c:pt>
                <c:pt idx="6">
                  <c:v>182.84047121299997</c:v>
                </c:pt>
                <c:pt idx="7">
                  <c:v>186.15803207900001</c:v>
                </c:pt>
                <c:pt idx="8">
                  <c:v>190.17771457099997</c:v>
                </c:pt>
                <c:pt idx="9">
                  <c:v>167.062515873</c:v>
                </c:pt>
                <c:pt idx="10">
                  <c:v>166.37113948499999</c:v>
                </c:pt>
                <c:pt idx="11">
                  <c:v>165.89450529200002</c:v>
                </c:pt>
                <c:pt idx="12">
                  <c:v>165.12318782</c:v>
                </c:pt>
                <c:pt idx="13">
                  <c:v>163.637662554</c:v>
                </c:pt>
                <c:pt idx="14">
                  <c:v>134.33478080399999</c:v>
                </c:pt>
                <c:pt idx="15">
                  <c:v>131.40810242800001</c:v>
                </c:pt>
                <c:pt idx="16">
                  <c:v>127.30089983800001</c:v>
                </c:pt>
                <c:pt idx="17">
                  <c:v>124.94665956099999</c:v>
                </c:pt>
                <c:pt idx="18">
                  <c:v>121.327454652</c:v>
                </c:pt>
                <c:pt idx="19">
                  <c:v>100.42984781199999</c:v>
                </c:pt>
                <c:pt idx="20">
                  <c:v>98.266861560999999</c:v>
                </c:pt>
                <c:pt idx="21">
                  <c:v>90.480297255304365</c:v>
                </c:pt>
                <c:pt idx="22">
                  <c:v>90.817086265925965</c:v>
                </c:pt>
                <c:pt idx="23">
                  <c:v>91.153875276547552</c:v>
                </c:pt>
                <c:pt idx="24">
                  <c:v>91.490664287169153</c:v>
                </c:pt>
                <c:pt idx="25">
                  <c:v>91.827453297790754</c:v>
                </c:pt>
                <c:pt idx="26">
                  <c:v>92.164242308412341</c:v>
                </c:pt>
                <c:pt idx="27">
                  <c:v>92.501031319033956</c:v>
                </c:pt>
                <c:pt idx="28">
                  <c:v>92.837820329655543</c:v>
                </c:pt>
                <c:pt idx="29">
                  <c:v>93.174609340277144</c:v>
                </c:pt>
                <c:pt idx="30">
                  <c:v>93.511398350898745</c:v>
                </c:pt>
                <c:pt idx="31">
                  <c:v>95.630131510078073</c:v>
                </c:pt>
                <c:pt idx="32">
                  <c:v>97.748864669257401</c:v>
                </c:pt>
                <c:pt idx="33">
                  <c:v>99.867597828436729</c:v>
                </c:pt>
                <c:pt idx="34">
                  <c:v>101.98633098761606</c:v>
                </c:pt>
                <c:pt idx="35">
                  <c:v>104.10506414679536</c:v>
                </c:pt>
              </c:numCache>
            </c:numRef>
          </c:val>
          <c:smooth val="0"/>
          <c:extLst>
            <c:ext xmlns:c16="http://schemas.microsoft.com/office/drawing/2014/chart" uri="{C3380CC4-5D6E-409C-BE32-E72D297353CC}">
              <c16:uniqueId val="{00000000-B789-4690-A1C8-B893942F17F4}"/>
            </c:ext>
          </c:extLst>
        </c:ser>
        <c:dLbls>
          <c:showLegendKey val="0"/>
          <c:showVal val="0"/>
          <c:showCatName val="0"/>
          <c:showSerName val="0"/>
          <c:showPercent val="0"/>
          <c:showBubbleSize val="0"/>
        </c:dLbls>
        <c:smooth val="0"/>
        <c:axId val="1482456656"/>
        <c:axId val="1482458736"/>
      </c:lineChart>
      <c:catAx>
        <c:axId val="1482456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8736"/>
        <c:crosses val="autoZero"/>
        <c:auto val="1"/>
        <c:lblAlgn val="ctr"/>
        <c:lblOffset val="100"/>
        <c:noMultiLvlLbl val="0"/>
      </c:catAx>
      <c:valAx>
        <c:axId val="148245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0</xdr:col>
      <xdr:colOff>82550</xdr:colOff>
      <xdr:row>0</xdr:row>
      <xdr:rowOff>0</xdr:rowOff>
    </xdr:from>
    <xdr:to>
      <xdr:col>9</xdr:col>
      <xdr:colOff>120650</xdr:colOff>
      <xdr:row>40</xdr:row>
      <xdr:rowOff>63501</xdr:rowOff>
    </xdr:to>
    <xdr:pic>
      <xdr:nvPicPr>
        <xdr:cNvPr id="2" name="Picture 1">
          <a:extLst>
            <a:ext uri="{FF2B5EF4-FFF2-40B4-BE49-F238E27FC236}">
              <a16:creationId xmlns:a16="http://schemas.microsoft.com/office/drawing/2014/main" id="{53CA08B1-E90D-6114-3977-2D1A56AE2916}"/>
            </a:ext>
          </a:extLst>
        </xdr:cNvPr>
        <xdr:cNvPicPr>
          <a:picLocks noChangeAspect="1"/>
        </xdr:cNvPicPr>
      </xdr:nvPicPr>
      <xdr:blipFill>
        <a:blip xmlns:r="http://schemas.openxmlformats.org/officeDocument/2006/relationships" r:embed="rId1"/>
        <a:stretch>
          <a:fillRect/>
        </a:stretch>
      </xdr:blipFill>
      <xdr:spPr>
        <a:xfrm>
          <a:off x="82550" y="0"/>
          <a:ext cx="5524500" cy="74295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323850</xdr:colOff>
      <xdr:row>22</xdr:row>
      <xdr:rowOff>47625</xdr:rowOff>
    </xdr:from>
    <xdr:to>
      <xdr:col>16</xdr:col>
      <xdr:colOff>19050</xdr:colOff>
      <xdr:row>36</xdr:row>
      <xdr:rowOff>123825</xdr:rowOff>
    </xdr:to>
    <xdr:graphicFrame macro="">
      <xdr:nvGraphicFramePr>
        <xdr:cNvPr id="2" name="Chart 1">
          <a:extLst>
            <a:ext uri="{FF2B5EF4-FFF2-40B4-BE49-F238E27FC236}">
              <a16:creationId xmlns:a16="http://schemas.microsoft.com/office/drawing/2014/main" id="{2B13085B-0ACF-4B72-B817-3711DA2D1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323850</xdr:colOff>
      <xdr:row>22</xdr:row>
      <xdr:rowOff>47625</xdr:rowOff>
    </xdr:from>
    <xdr:to>
      <xdr:col>22</xdr:col>
      <xdr:colOff>19050</xdr:colOff>
      <xdr:row>36</xdr:row>
      <xdr:rowOff>123825</xdr:rowOff>
    </xdr:to>
    <xdr:graphicFrame macro="">
      <xdr:nvGraphicFramePr>
        <xdr:cNvPr id="2" name="Chart 1">
          <a:extLst>
            <a:ext uri="{FF2B5EF4-FFF2-40B4-BE49-F238E27FC236}">
              <a16:creationId xmlns:a16="http://schemas.microsoft.com/office/drawing/2014/main" id="{416F2DA0-40C5-4E50-B593-E393A3FF5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0</xdr:row>
      <xdr:rowOff>0</xdr:rowOff>
    </xdr:from>
    <xdr:to>
      <xdr:col>2</xdr:col>
      <xdr:colOff>2743200</xdr:colOff>
      <xdr:row>2</xdr:row>
      <xdr:rowOff>114300</xdr:rowOff>
    </xdr:to>
    <xdr:pic>
      <xdr:nvPicPr>
        <xdr:cNvPr id="2" name="Image 2">
          <a:extLst>
            <a:ext uri="{FF2B5EF4-FFF2-40B4-BE49-F238E27FC236}">
              <a16:creationId xmlns:a16="http://schemas.microsoft.com/office/drawing/2014/main" id="{F1BFF62D-047D-4465-817F-A6F14C2781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4(KP)"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4(KP-I)A.1.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4(KP-I)A.1"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4(KP-I)A.2.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KP-I)A.2"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KP-I)B.1.1"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4(KP-I)B.1.2"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KP-I)B.1.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KP-I)B.1"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KP-I)B.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4(KP-I)B.3"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4(KP-I)B.4"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4(KP-I)B.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4(KP-II)1"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4(KP-II)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4(KP-II)3"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4(KP-II)4"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KP)Recalculation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accounting"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NIR-1"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NIR-2.1"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NIR-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NIR-3"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us-eps/InputData/fuels/PEI/PEI-TFPEI-ships.csv"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Start%20Year%20Calibration_2020.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Proc%20Emis%20Reductions%20and%20Costs%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1"/>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2"/>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3"/>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4"/>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Recalculations"/>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ing"/>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1"/>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3"/>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Key to Data Locs"/>
      <sheetName val="GREET1 Results"/>
      <sheetName val="GREET1 EF"/>
      <sheetName val="GREET1 Electric"/>
      <sheetName val="GREET1 JetFuel_WTWa"/>
      <sheetName val="GREET1 Fuel_Specs"/>
      <sheetName val="EF Hub"/>
      <sheetName val="Fuel Heat Contents"/>
      <sheetName val="eGrid Plant"/>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efreshError="1">
        <row r="89">
          <cell r="A89" t="b">
            <v>1</v>
          </cell>
        </row>
        <row r="203">
          <cell r="A203"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9"/>
      <sheetName val="Table 3-10"/>
      <sheetName val="Table 3-11"/>
      <sheetName val="Table 3-12"/>
      <sheetName val="Table 3-13"/>
      <sheetName val="Table 3-14"/>
      <sheetName val="Table 3-15"/>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row r="19">
          <cell r="B19">
            <v>1.1023099999999999</v>
          </cell>
        </row>
        <row r="22">
          <cell r="B22">
            <v>1000000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ountry Selector"/>
      <sheetName val="Multipliers and Adjustments"/>
      <sheetName val="US GHG Inventory CH4 Adjustment"/>
      <sheetName val="US f-gases 2"/>
      <sheetName val="USCA Data"/>
      <sheetName val="AIM Impact Assessment"/>
      <sheetName val="EPA Data"/>
      <sheetName val="EPA Source to Industry Map"/>
      <sheetName val="NPV Calcs"/>
      <sheetName val="AEO Table 13"/>
      <sheetName val="EPA Tech to Policy Mapping"/>
      <sheetName val="EPA non-CO2 Data"/>
      <sheetName val="IEA-MethaneEmissions"/>
      <sheetName val="IEA-MethaneAbatement"/>
      <sheetName val="EPA to IEA Scaling"/>
      <sheetName val="Cement Data"/>
      <sheetName val="EPA-ngpProd-mthncptr"/>
      <sheetName val="EPA-ngpPrcsTnD-mthncptr"/>
      <sheetName val="EPA-ngpProd-mthndstr"/>
      <sheetName val="EPA-ngpPrcsTnD-mthndstr"/>
      <sheetName val="IEA-ngpProd-mthncptr"/>
      <sheetName val="IEA-ngpPrcsTnD-mthncptr"/>
      <sheetName val="IEA-ngpProd-mthndstr"/>
      <sheetName val="IEA-ngpPrcsTnD-mthndstr"/>
      <sheetName val="Data Check"/>
      <sheetName val="PERAC-cement"/>
      <sheetName val="PERAC-ngpProd-mthncptr"/>
      <sheetName val="PERAC-ngpPrcsTnD-mthncptr"/>
      <sheetName val="PERAC-ngpProd-mthndstr"/>
      <sheetName val="PERAC-ngpPrcsTnD-mthndstr"/>
      <sheetName val="PERAC-fgassubstitution"/>
      <sheetName val="PERAC-fgasdestruction"/>
      <sheetName val="PERAC-fgasrecovery"/>
      <sheetName val="PERAC-inspctmaintretrofit"/>
      <sheetName val="PERAC-coalmining-mthncptr"/>
      <sheetName val="PERAC-coalmining-mthndstr"/>
      <sheetName val="PERAC-waste-mthncptr"/>
      <sheetName val="PERAC-waste-mthndstr"/>
      <sheetName val="PERAC-cropsrice"/>
      <sheetName val="PERAC-livestock"/>
      <sheetName val="PERAC-chemicals-N2Oabatement"/>
      <sheetName val="PERAC-MCD"/>
    </sheetNames>
    <sheetDataSet>
      <sheetData sheetId="0">
        <row r="108">
          <cell r="A108">
            <v>1000000000000</v>
          </cell>
        </row>
      </sheetData>
      <sheetData sheetId="1"/>
      <sheetData sheetId="2"/>
      <sheetData sheetId="3"/>
      <sheetData sheetId="4">
        <row r="12">
          <cell r="J12">
            <v>168.29999999999998</v>
          </cell>
        </row>
      </sheetData>
      <sheetData sheetId="5">
        <row r="17">
          <cell r="Q17">
            <v>0</v>
          </cell>
        </row>
      </sheetData>
      <sheetData sheetId="6"/>
      <sheetData sheetId="7"/>
      <sheetData sheetId="8"/>
      <sheetData sheetId="9"/>
      <sheetData sheetId="10"/>
      <sheetData sheetId="11"/>
      <sheetData sheetId="12">
        <row r="1">
          <cell r="A1" t="str">
            <v>country</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3AF33B-77AF-4805-9486-58F56C87982A}" name="Table2" displayName="Table2" ref="A1:K3051" totalsRowShown="0">
  <autoFilter ref="A1:K3051" xr:uid="{E03AF33B-77AF-4805-9486-58F56C87982A}"/>
  <tableColumns count="11">
    <tableColumn id="1" xr3:uid="{455EF603-4A7F-46B9-82C9-D24A152B54DB}" name="country"/>
    <tableColumn id="2" xr3:uid="{C6F8AAB7-BB3E-43B5-AAC8-164FCB57D9BD}" name="sector"/>
    <tableColumn id="3" xr3:uid="{FBF6D285-A73B-4698-BF11-9B6D8D825F6A}" name="source"/>
    <tableColumn id="4" xr3:uid="{17E66BC3-41AB-4D59-9416-CE1568F70BEE}" name="subsource"/>
    <tableColumn id="5" xr3:uid="{CF450FFF-1DDA-4230-B5EC-DE4D7E3E0D6E}" name="gas"/>
    <tableColumn id="6" xr3:uid="{1AB40C65-EEE6-4DBE-9D23-15E32C1F58F8}" name="year"/>
    <tableColumn id="7" xr3:uid="{91379A47-C0BB-42ED-8F74-B8E557AA6DA8}" name="MMT CO2e (AR4)"/>
    <tableColumn id="8" xr3:uid="{8EF2836F-F408-4873-9B80-A3094C9BC0D1}" name="MMT pollutant" dataDxfId="5"/>
    <tableColumn id="9" xr3:uid="{9ECADE60-F1A6-40F5-A917-7299AD160BE8}" name="assigned EPS industry" dataDxfId="4">
      <calculatedColumnFormula>INDEX('EPA Source to Industry Map'!E:E,MATCH(_xlfn.CONCAT(Table2[[#This Row],[sector]:[subsource]]),'EPA Source to Industry Map'!D:D,0))</calculatedColumnFormula>
    </tableColumn>
    <tableColumn id="10" xr3:uid="{DC3B8133-87F7-405D-9F98-014FA66986A2}" name="assigned EPS pollutant" dataDxfId="3"/>
    <tableColumn id="11" xr3:uid="{6ACA8531-776D-4106-92BC-8FF2E65B626C}" name="MMT CO2e (AR5)"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nergy-transitions.org/sites/default/files/ETC_MissionPossible_FullReport.pdf" TargetMode="External"/><Relationship Id="rId1" Type="http://schemas.openxmlformats.org/officeDocument/2006/relationships/hyperlink" Target="https://www.epa.gov/global-mitigation-non-co2-greenhouse-gases/global-non-co2-greenhouse-gas-emission-projec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89"/>
  <sheetViews>
    <sheetView workbookViewId="0">
      <selection activeCell="B21" sqref="B21"/>
    </sheetView>
  </sheetViews>
  <sheetFormatPr defaultRowHeight="15" x14ac:dyDescent="0.25"/>
  <cols>
    <col min="1" max="1" width="18.5703125" customWidth="1"/>
    <col min="2" max="2" width="71.28515625" customWidth="1"/>
    <col min="4" max="4" width="75.5703125" customWidth="1"/>
  </cols>
  <sheetData>
    <row r="1" spans="1:2" x14ac:dyDescent="0.25">
      <c r="A1" s="2" t="s">
        <v>619</v>
      </c>
    </row>
    <row r="2" spans="1:2" x14ac:dyDescent="0.25">
      <c r="A2" s="2" t="s">
        <v>620</v>
      </c>
    </row>
    <row r="4" spans="1:2" x14ac:dyDescent="0.25">
      <c r="A4" s="2" t="s">
        <v>1</v>
      </c>
      <c r="B4" s="3" t="s">
        <v>486</v>
      </c>
    </row>
    <row r="5" spans="1:2" x14ac:dyDescent="0.25">
      <c r="B5" t="s">
        <v>482</v>
      </c>
    </row>
    <row r="6" spans="1:2" x14ac:dyDescent="0.25">
      <c r="B6" s="6">
        <v>2019</v>
      </c>
    </row>
    <row r="7" spans="1:2" x14ac:dyDescent="0.25">
      <c r="B7" t="s">
        <v>483</v>
      </c>
    </row>
    <row r="8" spans="1:2" ht="30" x14ac:dyDescent="0.25">
      <c r="B8" s="78" t="s">
        <v>484</v>
      </c>
    </row>
    <row r="9" spans="1:2" x14ac:dyDescent="0.25">
      <c r="B9" t="s">
        <v>485</v>
      </c>
    </row>
    <row r="11" spans="1:2" x14ac:dyDescent="0.25">
      <c r="B11" s="3" t="s">
        <v>1399</v>
      </c>
    </row>
    <row r="12" spans="1:2" x14ac:dyDescent="0.25">
      <c r="B12" t="s">
        <v>1400</v>
      </c>
    </row>
    <row r="13" spans="1:2" x14ac:dyDescent="0.25">
      <c r="B13" s="6">
        <v>2023</v>
      </c>
    </row>
    <row r="14" spans="1:2" x14ac:dyDescent="0.25">
      <c r="B14" t="s">
        <v>1401</v>
      </c>
    </row>
    <row r="15" spans="1:2" x14ac:dyDescent="0.25">
      <c r="B15" s="1" t="s">
        <v>1402</v>
      </c>
    </row>
    <row r="17" spans="2:2" x14ac:dyDescent="0.25">
      <c r="B17" s="3" t="s">
        <v>611</v>
      </c>
    </row>
    <row r="18" spans="2:2" x14ac:dyDescent="0.25">
      <c r="B18" t="s">
        <v>487</v>
      </c>
    </row>
    <row r="19" spans="2:2" x14ac:dyDescent="0.25">
      <c r="B19" s="6">
        <v>2018</v>
      </c>
    </row>
    <row r="20" spans="2:2" ht="30" x14ac:dyDescent="0.25">
      <c r="B20" s="9" t="s">
        <v>489</v>
      </c>
    </row>
    <row r="21" spans="2:2" ht="30" x14ac:dyDescent="0.25">
      <c r="B21" s="78" t="s">
        <v>488</v>
      </c>
    </row>
    <row r="22" spans="2:2" x14ac:dyDescent="0.25">
      <c r="B22" t="s">
        <v>612</v>
      </c>
    </row>
    <row r="24" spans="2:2" x14ac:dyDescent="0.25">
      <c r="B24" s="3" t="s">
        <v>535</v>
      </c>
    </row>
    <row r="25" spans="2:2" x14ac:dyDescent="0.25">
      <c r="B25" t="s">
        <v>1403</v>
      </c>
    </row>
    <row r="26" spans="2:2" x14ac:dyDescent="0.25">
      <c r="B26" s="6">
        <v>2023</v>
      </c>
    </row>
    <row r="27" spans="2:2" x14ac:dyDescent="0.25">
      <c r="B27" t="s">
        <v>1404</v>
      </c>
    </row>
    <row r="28" spans="2:2" x14ac:dyDescent="0.25">
      <c r="B28" s="1" t="s">
        <v>1405</v>
      </c>
    </row>
    <row r="31" spans="2:2" x14ac:dyDescent="0.25">
      <c r="B31" s="3" t="s">
        <v>542</v>
      </c>
    </row>
    <row r="32" spans="2:2" x14ac:dyDescent="0.25">
      <c r="B32" t="s">
        <v>536</v>
      </c>
    </row>
    <row r="33" spans="1:2" x14ac:dyDescent="0.25">
      <c r="B33" s="6">
        <v>2021</v>
      </c>
    </row>
    <row r="34" spans="1:2" x14ac:dyDescent="0.25">
      <c r="B34" t="s">
        <v>662</v>
      </c>
    </row>
    <row r="35" spans="1:2" x14ac:dyDescent="0.25">
      <c r="B35" t="s">
        <v>537</v>
      </c>
    </row>
    <row r="37" spans="1:2" x14ac:dyDescent="0.25">
      <c r="B37" s="3" t="s">
        <v>1414</v>
      </c>
    </row>
    <row r="38" spans="1:2" x14ac:dyDescent="0.25">
      <c r="B38" t="s">
        <v>1415</v>
      </c>
    </row>
    <row r="39" spans="1:2" x14ac:dyDescent="0.25">
      <c r="B39" s="6">
        <v>2022</v>
      </c>
    </row>
    <row r="40" spans="1:2" x14ac:dyDescent="0.25">
      <c r="B40" t="s">
        <v>1417</v>
      </c>
    </row>
    <row r="41" spans="1:2" x14ac:dyDescent="0.25">
      <c r="B41" t="s">
        <v>1416</v>
      </c>
    </row>
    <row r="42" spans="1:2" x14ac:dyDescent="0.25">
      <c r="A42" s="2" t="s">
        <v>266</v>
      </c>
    </row>
    <row r="43" spans="1:2" x14ac:dyDescent="0.25">
      <c r="A43" s="18" t="s">
        <v>504</v>
      </c>
      <c r="B43" s="13"/>
    </row>
    <row r="44" spans="1:2" x14ac:dyDescent="0.25">
      <c r="A44" s="18" t="s">
        <v>505</v>
      </c>
      <c r="B44" s="13"/>
    </row>
    <row r="46" spans="1:2" x14ac:dyDescent="0.25">
      <c r="A46" t="s">
        <v>1406</v>
      </c>
    </row>
    <row r="47" spans="1:2" x14ac:dyDescent="0.25">
      <c r="A47" t="s">
        <v>490</v>
      </c>
    </row>
    <row r="48" spans="1:2" x14ac:dyDescent="0.25">
      <c r="A48" t="s">
        <v>491</v>
      </c>
    </row>
    <row r="50" spans="1:2" x14ac:dyDescent="0.25">
      <c r="A50" s="2" t="s">
        <v>502</v>
      </c>
    </row>
    <row r="51" spans="1:2" x14ac:dyDescent="0.25">
      <c r="A51" s="2" t="s">
        <v>503</v>
      </c>
    </row>
    <row r="53" spans="1:2" x14ac:dyDescent="0.25">
      <c r="A53" s="2" t="s">
        <v>621</v>
      </c>
    </row>
    <row r="54" spans="1:2" x14ac:dyDescent="0.25">
      <c r="A54" t="s">
        <v>616</v>
      </c>
    </row>
    <row r="55" spans="1:2" x14ac:dyDescent="0.25">
      <c r="A55" t="s">
        <v>622</v>
      </c>
    </row>
    <row r="56" spans="1:2" x14ac:dyDescent="0.25">
      <c r="A56" t="s">
        <v>623</v>
      </c>
    </row>
    <row r="58" spans="1:2" x14ac:dyDescent="0.25">
      <c r="A58">
        <v>25</v>
      </c>
      <c r="B58" t="s">
        <v>633</v>
      </c>
    </row>
    <row r="59" spans="1:2" x14ac:dyDescent="0.25">
      <c r="A59">
        <v>28</v>
      </c>
      <c r="B59" t="s">
        <v>634</v>
      </c>
    </row>
    <row r="60" spans="1:2" x14ac:dyDescent="0.25">
      <c r="A60">
        <v>298</v>
      </c>
      <c r="B60" t="s">
        <v>635</v>
      </c>
    </row>
    <row r="61" spans="1:2" x14ac:dyDescent="0.25">
      <c r="A61">
        <v>265</v>
      </c>
      <c r="B61" t="s">
        <v>636</v>
      </c>
    </row>
    <row r="62" spans="1:2" x14ac:dyDescent="0.25">
      <c r="A62" s="59">
        <f>A59/A58</f>
        <v>1.1200000000000001</v>
      </c>
      <c r="B62" t="s">
        <v>1237</v>
      </c>
    </row>
    <row r="63" spans="1:2" x14ac:dyDescent="0.25">
      <c r="A63" s="59">
        <f>A61/A60</f>
        <v>0.88926174496644295</v>
      </c>
      <c r="B63" t="s">
        <v>1238</v>
      </c>
    </row>
    <row r="64" spans="1:2" x14ac:dyDescent="0.25">
      <c r="A64" s="2" t="s">
        <v>508</v>
      </c>
    </row>
    <row r="65" spans="1:2" x14ac:dyDescent="0.25">
      <c r="A65" t="s">
        <v>509</v>
      </c>
    </row>
    <row r="66" spans="1:2" x14ac:dyDescent="0.25">
      <c r="A66" t="s">
        <v>510</v>
      </c>
    </row>
    <row r="67" spans="1:2" x14ac:dyDescent="0.25">
      <c r="A67" t="s">
        <v>511</v>
      </c>
    </row>
    <row r="68" spans="1:2" x14ac:dyDescent="0.25">
      <c r="A68" t="s">
        <v>512</v>
      </c>
    </row>
    <row r="69" spans="1:2" x14ac:dyDescent="0.25">
      <c r="A69" t="s">
        <v>513</v>
      </c>
    </row>
    <row r="71" spans="1:2" x14ac:dyDescent="0.25">
      <c r="A71" t="s">
        <v>514</v>
      </c>
    </row>
    <row r="72" spans="1:2" x14ac:dyDescent="0.25">
      <c r="A72" t="s">
        <v>516</v>
      </c>
    </row>
    <row r="73" spans="1:2" x14ac:dyDescent="0.25">
      <c r="A73" t="s">
        <v>515</v>
      </c>
    </row>
    <row r="75" spans="1:2" x14ac:dyDescent="0.25">
      <c r="A75" s="2" t="s">
        <v>495</v>
      </c>
    </row>
    <row r="76" spans="1:2" x14ac:dyDescent="0.25">
      <c r="A76" t="s">
        <v>492</v>
      </c>
    </row>
    <row r="77" spans="1:2" x14ac:dyDescent="0.25">
      <c r="A77" t="s">
        <v>493</v>
      </c>
    </row>
    <row r="78" spans="1:2" x14ac:dyDescent="0.25">
      <c r="A78" t="s">
        <v>494</v>
      </c>
    </row>
    <row r="80" spans="1:2" x14ac:dyDescent="0.25">
      <c r="A80" t="s">
        <v>646</v>
      </c>
      <c r="B80" s="58">
        <v>1.0701836979169095</v>
      </c>
    </row>
    <row r="82" spans="1:1" x14ac:dyDescent="0.25">
      <c r="A82" s="2" t="s">
        <v>1411</v>
      </c>
    </row>
    <row r="83" spans="1:1" x14ac:dyDescent="0.25">
      <c r="A83" t="s">
        <v>1407</v>
      </c>
    </row>
    <row r="84" spans="1:1" x14ac:dyDescent="0.25">
      <c r="A84" t="s">
        <v>1408</v>
      </c>
    </row>
    <row r="85" spans="1:1" x14ac:dyDescent="0.25">
      <c r="A85" t="s">
        <v>1230</v>
      </c>
    </row>
    <row r="87" spans="1:1" x14ac:dyDescent="0.25">
      <c r="A87" t="s">
        <v>1409</v>
      </c>
    </row>
    <row r="89" spans="1:1" x14ac:dyDescent="0.25">
      <c r="A89" t="s">
        <v>1410</v>
      </c>
    </row>
  </sheetData>
  <hyperlinks>
    <hyperlink ref="B8" r:id="rId1" xr:uid="{00000000-0004-0000-0000-000000000000}"/>
    <hyperlink ref="B21" r:id="rId2" xr:uid="{00000000-0004-0000-0000-000002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sheetPr>
  <dimension ref="A1:AN132"/>
  <sheetViews>
    <sheetView topLeftCell="B30" zoomScale="70" zoomScaleNormal="70" workbookViewId="0">
      <selection activeCell="L58" sqref="L58"/>
    </sheetView>
  </sheetViews>
  <sheetFormatPr defaultRowHeight="15" x14ac:dyDescent="0.25"/>
  <cols>
    <col min="1" max="1" width="49.5703125" customWidth="1"/>
    <col min="2" max="2" width="36.140625" customWidth="1"/>
    <col min="3" max="3" width="31.28515625" customWidth="1"/>
    <col min="4" max="38" width="12.5703125" customWidth="1"/>
  </cols>
  <sheetData>
    <row r="1" spans="1:4" ht="18.75" x14ac:dyDescent="0.3">
      <c r="A1" s="19" t="s">
        <v>496</v>
      </c>
      <c r="B1" s="20"/>
      <c r="C1" s="20"/>
      <c r="D1" s="20"/>
    </row>
    <row r="3" spans="1:4" x14ac:dyDescent="0.25">
      <c r="A3" t="s">
        <v>497</v>
      </c>
    </row>
    <row r="4" spans="1:4" x14ac:dyDescent="0.25">
      <c r="A4" t="s">
        <v>498</v>
      </c>
    </row>
    <row r="5" spans="1:4" x14ac:dyDescent="0.25">
      <c r="A5" t="s">
        <v>499</v>
      </c>
    </row>
    <row r="7" spans="1:4" x14ac:dyDescent="0.25">
      <c r="A7" t="s">
        <v>500</v>
      </c>
    </row>
    <row r="8" spans="1:4" x14ac:dyDescent="0.25">
      <c r="A8" t="s">
        <v>501</v>
      </c>
    </row>
    <row r="10" spans="1:4" x14ac:dyDescent="0.25">
      <c r="A10" s="2" t="s">
        <v>596</v>
      </c>
    </row>
    <row r="11" spans="1:4" x14ac:dyDescent="0.25">
      <c r="A11" t="s">
        <v>591</v>
      </c>
    </row>
    <row r="12" spans="1:4" x14ac:dyDescent="0.25">
      <c r="A12" t="s">
        <v>590</v>
      </c>
    </row>
    <row r="13" spans="1:4" x14ac:dyDescent="0.25">
      <c r="A13" t="s">
        <v>597</v>
      </c>
    </row>
    <row r="15" spans="1:4" x14ac:dyDescent="0.25">
      <c r="A15" s="12" t="s">
        <v>517</v>
      </c>
      <c r="B15" s="29"/>
      <c r="C15" s="29"/>
      <c r="D15" s="29"/>
    </row>
    <row r="16" spans="1:4" x14ac:dyDescent="0.25">
      <c r="A16" t="s">
        <v>518</v>
      </c>
    </row>
    <row r="17" spans="1:4" x14ac:dyDescent="0.25">
      <c r="A17" t="s">
        <v>519</v>
      </c>
    </row>
    <row r="19" spans="1:4" x14ac:dyDescent="0.25">
      <c r="A19" s="18" t="s">
        <v>592</v>
      </c>
      <c r="B19" s="13"/>
      <c r="C19" s="13"/>
      <c r="D19" s="13"/>
    </row>
    <row r="20" spans="1:4" x14ac:dyDescent="0.25">
      <c r="A20" t="s">
        <v>593</v>
      </c>
    </row>
    <row r="21" spans="1:4" x14ac:dyDescent="0.25">
      <c r="A21" t="s">
        <v>594</v>
      </c>
    </row>
    <row r="22" spans="1:4" x14ac:dyDescent="0.25">
      <c r="A22" t="s">
        <v>582</v>
      </c>
    </row>
    <row r="23" spans="1:4" x14ac:dyDescent="0.25">
      <c r="A23" t="s">
        <v>583</v>
      </c>
    </row>
    <row r="24" spans="1:4" x14ac:dyDescent="0.25">
      <c r="A24" t="s">
        <v>584</v>
      </c>
    </row>
    <row r="25" spans="1:4" x14ac:dyDescent="0.25">
      <c r="A25" t="s">
        <v>586</v>
      </c>
    </row>
    <row r="26" spans="1:4" x14ac:dyDescent="0.25">
      <c r="A26" t="s">
        <v>585</v>
      </c>
    </row>
    <row r="27" spans="1:4" x14ac:dyDescent="0.25">
      <c r="A27" t="s">
        <v>587</v>
      </c>
    </row>
    <row r="28" spans="1:4" x14ac:dyDescent="0.25">
      <c r="A28" t="s">
        <v>588</v>
      </c>
    </row>
    <row r="29" spans="1:4" x14ac:dyDescent="0.25">
      <c r="A29" t="s">
        <v>589</v>
      </c>
    </row>
    <row r="30" spans="1:4" x14ac:dyDescent="0.25">
      <c r="A30" t="s">
        <v>598</v>
      </c>
    </row>
    <row r="31" spans="1:4" x14ac:dyDescent="0.25">
      <c r="A31" t="s">
        <v>599</v>
      </c>
    </row>
    <row r="33" spans="1:40" x14ac:dyDescent="0.25">
      <c r="A33" s="18" t="s">
        <v>595</v>
      </c>
      <c r="B33" s="13"/>
      <c r="C33" s="13"/>
      <c r="D33" s="13"/>
    </row>
    <row r="34" spans="1:40" x14ac:dyDescent="0.25">
      <c r="A34" t="s">
        <v>520</v>
      </c>
    </row>
    <row r="35" spans="1:40" x14ac:dyDescent="0.25">
      <c r="A35" t="s">
        <v>521</v>
      </c>
    </row>
    <row r="36" spans="1:40" x14ac:dyDescent="0.25">
      <c r="A36" t="s">
        <v>522</v>
      </c>
    </row>
    <row r="37" spans="1:40" x14ac:dyDescent="0.25">
      <c r="A37" t="s">
        <v>523</v>
      </c>
    </row>
    <row r="38" spans="1:40" x14ac:dyDescent="0.25">
      <c r="A38" t="s">
        <v>524</v>
      </c>
    </row>
    <row r="39" spans="1:40" x14ac:dyDescent="0.25">
      <c r="A39" t="s">
        <v>525</v>
      </c>
    </row>
    <row r="40" spans="1:40" x14ac:dyDescent="0.25">
      <c r="A40" t="s">
        <v>526</v>
      </c>
    </row>
    <row r="42" spans="1:40" ht="15.75" thickBot="1" x14ac:dyDescent="0.3">
      <c r="C42" s="24" t="s">
        <v>19</v>
      </c>
      <c r="D42" s="24" t="s">
        <v>527</v>
      </c>
      <c r="E42" s="25">
        <v>2015</v>
      </c>
      <c r="F42" s="25">
        <v>2016</v>
      </c>
      <c r="G42" s="25">
        <v>2017</v>
      </c>
      <c r="H42" s="25">
        <v>2018</v>
      </c>
      <c r="I42" s="25">
        <v>2019</v>
      </c>
      <c r="J42" s="41">
        <v>2020</v>
      </c>
      <c r="K42" s="25">
        <v>2021</v>
      </c>
      <c r="L42" s="25">
        <v>2022</v>
      </c>
      <c r="M42" s="25">
        <v>2023</v>
      </c>
      <c r="N42" s="25">
        <v>2024</v>
      </c>
      <c r="O42" s="41">
        <v>2025</v>
      </c>
      <c r="P42" s="25">
        <v>2026</v>
      </c>
      <c r="Q42" s="25">
        <v>2027</v>
      </c>
      <c r="R42" s="25">
        <v>2028</v>
      </c>
      <c r="S42" s="25">
        <v>2029</v>
      </c>
      <c r="T42" s="41">
        <v>2030</v>
      </c>
      <c r="U42" s="25">
        <v>2031</v>
      </c>
      <c r="V42" s="25">
        <v>2032</v>
      </c>
      <c r="W42" s="25">
        <v>2033</v>
      </c>
      <c r="X42" s="25">
        <v>2034</v>
      </c>
      <c r="Y42" s="41">
        <v>2035</v>
      </c>
      <c r="Z42" s="25">
        <v>2036</v>
      </c>
      <c r="AA42" s="25">
        <v>2037</v>
      </c>
      <c r="AB42" s="25">
        <v>2038</v>
      </c>
      <c r="AC42" s="25">
        <v>2039</v>
      </c>
      <c r="AD42" s="41">
        <v>2040</v>
      </c>
      <c r="AE42" s="25">
        <v>2041</v>
      </c>
      <c r="AF42" s="25">
        <v>2042</v>
      </c>
      <c r="AG42" s="25">
        <v>2043</v>
      </c>
      <c r="AH42" s="25">
        <v>2044</v>
      </c>
      <c r="AI42" s="41">
        <v>2045</v>
      </c>
      <c r="AJ42" s="25">
        <v>2046</v>
      </c>
      <c r="AK42" s="25">
        <v>2047</v>
      </c>
      <c r="AL42" s="25">
        <v>2048</v>
      </c>
      <c r="AM42" s="25">
        <v>2049</v>
      </c>
      <c r="AN42" s="25">
        <v>2050</v>
      </c>
    </row>
    <row r="43" spans="1:40" x14ac:dyDescent="0.25">
      <c r="C43" t="s">
        <v>551</v>
      </c>
      <c r="D43" t="s">
        <v>10</v>
      </c>
      <c r="E43" s="232">
        <v>1</v>
      </c>
      <c r="F43" s="232">
        <v>1</v>
      </c>
      <c r="G43" s="232">
        <v>1</v>
      </c>
      <c r="H43" s="232">
        <v>1</v>
      </c>
      <c r="I43" s="232">
        <v>1</v>
      </c>
      <c r="J43" s="232">
        <v>1</v>
      </c>
      <c r="K43" s="111">
        <f>'EU specific multipliers'!E135</f>
        <v>1</v>
      </c>
      <c r="L43" s="111">
        <f t="shared" ref="L43:L56" si="0">K43</f>
        <v>1</v>
      </c>
      <c r="M43" s="111">
        <f t="shared" ref="M43:AN52" si="1">L43</f>
        <v>1</v>
      </c>
      <c r="N43" s="111">
        <f t="shared" si="1"/>
        <v>1</v>
      </c>
      <c r="O43" s="111">
        <f t="shared" si="1"/>
        <v>1</v>
      </c>
      <c r="P43" s="111">
        <f t="shared" si="1"/>
        <v>1</v>
      </c>
      <c r="Q43" s="111">
        <f t="shared" si="1"/>
        <v>1</v>
      </c>
      <c r="R43" s="111">
        <f t="shared" si="1"/>
        <v>1</v>
      </c>
      <c r="S43" s="111">
        <f t="shared" si="1"/>
        <v>1</v>
      </c>
      <c r="T43" s="111">
        <f t="shared" si="1"/>
        <v>1</v>
      </c>
      <c r="U43" s="111">
        <f t="shared" si="1"/>
        <v>1</v>
      </c>
      <c r="V43" s="111">
        <f t="shared" si="1"/>
        <v>1</v>
      </c>
      <c r="W43" s="111">
        <f t="shared" si="1"/>
        <v>1</v>
      </c>
      <c r="X43" s="111">
        <f t="shared" si="1"/>
        <v>1</v>
      </c>
      <c r="Y43" s="111">
        <f t="shared" si="1"/>
        <v>1</v>
      </c>
      <c r="Z43" s="111">
        <f t="shared" si="1"/>
        <v>1</v>
      </c>
      <c r="AA43" s="111">
        <f t="shared" si="1"/>
        <v>1</v>
      </c>
      <c r="AB43" s="111">
        <f t="shared" si="1"/>
        <v>1</v>
      </c>
      <c r="AC43" s="111">
        <f t="shared" si="1"/>
        <v>1</v>
      </c>
      <c r="AD43" s="111">
        <f t="shared" si="1"/>
        <v>1</v>
      </c>
      <c r="AE43" s="111">
        <f t="shared" si="1"/>
        <v>1</v>
      </c>
      <c r="AF43" s="111">
        <f t="shared" si="1"/>
        <v>1</v>
      </c>
      <c r="AG43" s="111">
        <f t="shared" si="1"/>
        <v>1</v>
      </c>
      <c r="AH43" s="111">
        <f t="shared" si="1"/>
        <v>1</v>
      </c>
      <c r="AI43" s="111">
        <f t="shared" si="1"/>
        <v>1</v>
      </c>
      <c r="AJ43" s="111">
        <f t="shared" si="1"/>
        <v>1</v>
      </c>
      <c r="AK43" s="111">
        <f t="shared" si="1"/>
        <v>1</v>
      </c>
      <c r="AL43" s="111">
        <f t="shared" si="1"/>
        <v>1</v>
      </c>
      <c r="AM43" s="111">
        <f t="shared" si="1"/>
        <v>1</v>
      </c>
      <c r="AN43" s="111">
        <f t="shared" si="1"/>
        <v>1</v>
      </c>
    </row>
    <row r="44" spans="1:40" x14ac:dyDescent="0.25">
      <c r="C44" t="s">
        <v>551</v>
      </c>
      <c r="D44" t="s">
        <v>11</v>
      </c>
      <c r="E44" s="232">
        <v>1</v>
      </c>
      <c r="F44" s="232">
        <v>1</v>
      </c>
      <c r="G44" s="232">
        <v>1</v>
      </c>
      <c r="H44" s="232">
        <v>1</v>
      </c>
      <c r="I44" s="232">
        <v>1</v>
      </c>
      <c r="J44" s="232">
        <v>1</v>
      </c>
      <c r="K44" s="111">
        <f>'EU specific multipliers'!E136</f>
        <v>0.99800567469988677</v>
      </c>
      <c r="L44" s="111">
        <f t="shared" si="0"/>
        <v>0.99800567469988677</v>
      </c>
      <c r="M44" s="111">
        <f t="shared" ref="M44:AA44" si="2">L44</f>
        <v>0.99800567469988677</v>
      </c>
      <c r="N44" s="111">
        <f t="shared" si="2"/>
        <v>0.99800567469988677</v>
      </c>
      <c r="O44" s="111">
        <f t="shared" si="2"/>
        <v>0.99800567469988677</v>
      </c>
      <c r="P44" s="111">
        <f t="shared" si="2"/>
        <v>0.99800567469988677</v>
      </c>
      <c r="Q44" s="111">
        <f t="shared" si="2"/>
        <v>0.99800567469988677</v>
      </c>
      <c r="R44" s="111">
        <f t="shared" si="2"/>
        <v>0.99800567469988677</v>
      </c>
      <c r="S44" s="111">
        <f t="shared" si="2"/>
        <v>0.99800567469988677</v>
      </c>
      <c r="T44" s="111">
        <f t="shared" si="2"/>
        <v>0.99800567469988677</v>
      </c>
      <c r="U44" s="111">
        <f t="shared" si="2"/>
        <v>0.99800567469988677</v>
      </c>
      <c r="V44" s="111">
        <f t="shared" si="2"/>
        <v>0.99800567469988677</v>
      </c>
      <c r="W44" s="111">
        <f t="shared" si="2"/>
        <v>0.99800567469988677</v>
      </c>
      <c r="X44" s="111">
        <f t="shared" si="2"/>
        <v>0.99800567469988677</v>
      </c>
      <c r="Y44" s="111">
        <f t="shared" si="2"/>
        <v>0.99800567469988677</v>
      </c>
      <c r="Z44" s="111">
        <f t="shared" si="2"/>
        <v>0.99800567469988677</v>
      </c>
      <c r="AA44" s="111">
        <f t="shared" si="2"/>
        <v>0.99800567469988677</v>
      </c>
      <c r="AB44" s="111">
        <f t="shared" si="1"/>
        <v>0.99800567469988677</v>
      </c>
      <c r="AC44" s="111">
        <f t="shared" si="1"/>
        <v>0.99800567469988677</v>
      </c>
      <c r="AD44" s="111">
        <f t="shared" si="1"/>
        <v>0.99800567469988677</v>
      </c>
      <c r="AE44" s="111">
        <f t="shared" si="1"/>
        <v>0.99800567469988677</v>
      </c>
      <c r="AF44" s="111">
        <f t="shared" si="1"/>
        <v>0.99800567469988677</v>
      </c>
      <c r="AG44" s="111">
        <f t="shared" si="1"/>
        <v>0.99800567469988677</v>
      </c>
      <c r="AH44" s="111">
        <f t="shared" si="1"/>
        <v>0.99800567469988677</v>
      </c>
      <c r="AI44" s="111">
        <f t="shared" si="1"/>
        <v>0.99800567469988677</v>
      </c>
      <c r="AJ44" s="111">
        <f t="shared" si="1"/>
        <v>0.99800567469988677</v>
      </c>
      <c r="AK44" s="111">
        <f t="shared" si="1"/>
        <v>0.99800567469988677</v>
      </c>
      <c r="AL44" s="111">
        <f t="shared" si="1"/>
        <v>0.99800567469988677</v>
      </c>
      <c r="AM44" s="111">
        <f t="shared" si="1"/>
        <v>0.99800567469988677</v>
      </c>
      <c r="AN44" s="111">
        <f t="shared" si="1"/>
        <v>0.99800567469988677</v>
      </c>
    </row>
    <row r="45" spans="1:40" x14ac:dyDescent="0.25">
      <c r="C45" s="81" t="s">
        <v>551</v>
      </c>
      <c r="D45" s="81" t="s">
        <v>12</v>
      </c>
      <c r="E45" s="232">
        <v>1</v>
      </c>
      <c r="F45" s="232">
        <v>1</v>
      </c>
      <c r="G45" s="232">
        <v>1</v>
      </c>
      <c r="H45" s="232">
        <v>1</v>
      </c>
      <c r="I45" s="232">
        <v>1</v>
      </c>
      <c r="J45" s="232">
        <v>1</v>
      </c>
      <c r="K45" s="111">
        <f>'EU specific multipliers'!E137</f>
        <v>0.91298803833088837</v>
      </c>
      <c r="L45" s="111">
        <f t="shared" si="0"/>
        <v>0.91298803833088837</v>
      </c>
      <c r="M45" s="111">
        <f t="shared" si="1"/>
        <v>0.91298803833088837</v>
      </c>
      <c r="N45" s="111">
        <f t="shared" si="1"/>
        <v>0.91298803833088837</v>
      </c>
      <c r="O45" s="111">
        <f t="shared" si="1"/>
        <v>0.91298803833088837</v>
      </c>
      <c r="P45" s="111">
        <f t="shared" si="1"/>
        <v>0.91298803833088837</v>
      </c>
      <c r="Q45" s="111">
        <f t="shared" si="1"/>
        <v>0.91298803833088837</v>
      </c>
      <c r="R45" s="111">
        <f t="shared" si="1"/>
        <v>0.91298803833088837</v>
      </c>
      <c r="S45" s="111">
        <f t="shared" si="1"/>
        <v>0.91298803833088837</v>
      </c>
      <c r="T45" s="111">
        <f t="shared" si="1"/>
        <v>0.91298803833088837</v>
      </c>
      <c r="U45" s="111">
        <f t="shared" si="1"/>
        <v>0.91298803833088837</v>
      </c>
      <c r="V45" s="111">
        <f t="shared" si="1"/>
        <v>0.91298803833088837</v>
      </c>
      <c r="W45" s="111">
        <f t="shared" si="1"/>
        <v>0.91298803833088837</v>
      </c>
      <c r="X45" s="111">
        <f t="shared" si="1"/>
        <v>0.91298803833088837</v>
      </c>
      <c r="Y45" s="111">
        <f t="shared" si="1"/>
        <v>0.91298803833088837</v>
      </c>
      <c r="Z45" s="111">
        <f t="shared" si="1"/>
        <v>0.91298803833088837</v>
      </c>
      <c r="AA45" s="111">
        <f t="shared" si="1"/>
        <v>0.91298803833088837</v>
      </c>
      <c r="AB45" s="111">
        <f t="shared" si="1"/>
        <v>0.91298803833088837</v>
      </c>
      <c r="AC45" s="111">
        <f t="shared" si="1"/>
        <v>0.91298803833088837</v>
      </c>
      <c r="AD45" s="111">
        <f t="shared" si="1"/>
        <v>0.91298803833088837</v>
      </c>
      <c r="AE45" s="111">
        <f t="shared" si="1"/>
        <v>0.91298803833088837</v>
      </c>
      <c r="AF45" s="111">
        <f t="shared" si="1"/>
        <v>0.91298803833088837</v>
      </c>
      <c r="AG45" s="111">
        <f t="shared" si="1"/>
        <v>0.91298803833088837</v>
      </c>
      <c r="AH45" s="111">
        <f t="shared" si="1"/>
        <v>0.91298803833088837</v>
      </c>
      <c r="AI45" s="111">
        <f t="shared" si="1"/>
        <v>0.91298803833088837</v>
      </c>
      <c r="AJ45" s="111">
        <f t="shared" si="1"/>
        <v>0.91298803833088837</v>
      </c>
      <c r="AK45" s="111">
        <f t="shared" si="1"/>
        <v>0.91298803833088837</v>
      </c>
      <c r="AL45" s="111">
        <f t="shared" si="1"/>
        <v>0.91298803833088837</v>
      </c>
      <c r="AM45" s="111">
        <f t="shared" si="1"/>
        <v>0.91298803833088837</v>
      </c>
      <c r="AN45" s="111">
        <f t="shared" si="1"/>
        <v>0.91298803833088837</v>
      </c>
    </row>
    <row r="46" spans="1:40" x14ac:dyDescent="0.25">
      <c r="C46" s="82" t="s">
        <v>552</v>
      </c>
      <c r="D46" s="82" t="s">
        <v>10</v>
      </c>
      <c r="E46" s="232">
        <v>1</v>
      </c>
      <c r="F46" s="232">
        <v>1</v>
      </c>
      <c r="G46" s="232">
        <v>1</v>
      </c>
      <c r="H46" s="232">
        <v>1</v>
      </c>
      <c r="I46" s="232">
        <v>1</v>
      </c>
      <c r="J46" s="232">
        <v>1</v>
      </c>
      <c r="K46" s="111">
        <f>'EU specific multipliers'!E138</f>
        <v>1.0000000000000002</v>
      </c>
      <c r="L46" s="111">
        <f t="shared" si="0"/>
        <v>1.0000000000000002</v>
      </c>
      <c r="M46" s="111">
        <f t="shared" si="1"/>
        <v>1.0000000000000002</v>
      </c>
      <c r="N46" s="111">
        <f t="shared" si="1"/>
        <v>1.0000000000000002</v>
      </c>
      <c r="O46" s="111">
        <f t="shared" si="1"/>
        <v>1.0000000000000002</v>
      </c>
      <c r="P46" s="111">
        <f t="shared" si="1"/>
        <v>1.0000000000000002</v>
      </c>
      <c r="Q46" s="111">
        <f t="shared" si="1"/>
        <v>1.0000000000000002</v>
      </c>
      <c r="R46" s="111">
        <f t="shared" si="1"/>
        <v>1.0000000000000002</v>
      </c>
      <c r="S46" s="111">
        <f t="shared" si="1"/>
        <v>1.0000000000000002</v>
      </c>
      <c r="T46" s="111">
        <f t="shared" si="1"/>
        <v>1.0000000000000002</v>
      </c>
      <c r="U46" s="111">
        <f t="shared" si="1"/>
        <v>1.0000000000000002</v>
      </c>
      <c r="V46" s="111">
        <f t="shared" si="1"/>
        <v>1.0000000000000002</v>
      </c>
      <c r="W46" s="111">
        <f t="shared" si="1"/>
        <v>1.0000000000000002</v>
      </c>
      <c r="X46" s="111">
        <f t="shared" si="1"/>
        <v>1.0000000000000002</v>
      </c>
      <c r="Y46" s="111">
        <f t="shared" si="1"/>
        <v>1.0000000000000002</v>
      </c>
      <c r="Z46" s="111">
        <f t="shared" si="1"/>
        <v>1.0000000000000002</v>
      </c>
      <c r="AA46" s="111">
        <f t="shared" si="1"/>
        <v>1.0000000000000002</v>
      </c>
      <c r="AB46" s="111">
        <f t="shared" si="1"/>
        <v>1.0000000000000002</v>
      </c>
      <c r="AC46" s="111">
        <f t="shared" si="1"/>
        <v>1.0000000000000002</v>
      </c>
      <c r="AD46" s="111">
        <f t="shared" si="1"/>
        <v>1.0000000000000002</v>
      </c>
      <c r="AE46" s="111">
        <f t="shared" si="1"/>
        <v>1.0000000000000002</v>
      </c>
      <c r="AF46" s="111">
        <f t="shared" si="1"/>
        <v>1.0000000000000002</v>
      </c>
      <c r="AG46" s="111">
        <f t="shared" si="1"/>
        <v>1.0000000000000002</v>
      </c>
      <c r="AH46" s="111">
        <f t="shared" si="1"/>
        <v>1.0000000000000002</v>
      </c>
      <c r="AI46" s="111">
        <f t="shared" si="1"/>
        <v>1.0000000000000002</v>
      </c>
      <c r="AJ46" s="111">
        <f t="shared" si="1"/>
        <v>1.0000000000000002</v>
      </c>
      <c r="AK46" s="111">
        <f t="shared" si="1"/>
        <v>1.0000000000000002</v>
      </c>
      <c r="AL46" s="111">
        <f t="shared" si="1"/>
        <v>1.0000000000000002</v>
      </c>
      <c r="AM46" s="111">
        <f t="shared" si="1"/>
        <v>1.0000000000000002</v>
      </c>
      <c r="AN46" s="111">
        <f t="shared" si="1"/>
        <v>1.0000000000000002</v>
      </c>
    </row>
    <row r="47" spans="1:40" x14ac:dyDescent="0.25">
      <c r="C47" s="81" t="s">
        <v>552</v>
      </c>
      <c r="D47" s="81" t="s">
        <v>11</v>
      </c>
      <c r="E47" s="232">
        <v>1</v>
      </c>
      <c r="F47" s="232">
        <v>1</v>
      </c>
      <c r="G47" s="232">
        <v>1</v>
      </c>
      <c r="H47" s="232">
        <v>1</v>
      </c>
      <c r="I47" s="232">
        <v>1</v>
      </c>
      <c r="J47" s="232">
        <v>1</v>
      </c>
      <c r="K47" s="111">
        <f>'EU specific multipliers'!E139</f>
        <v>0.86996086190776711</v>
      </c>
      <c r="L47" s="111">
        <f t="shared" si="0"/>
        <v>0.86996086190776711</v>
      </c>
      <c r="M47" s="111">
        <f t="shared" si="1"/>
        <v>0.86996086190776711</v>
      </c>
      <c r="N47" s="111">
        <f t="shared" si="1"/>
        <v>0.86996086190776711</v>
      </c>
      <c r="O47" s="111">
        <f t="shared" si="1"/>
        <v>0.86996086190776711</v>
      </c>
      <c r="P47" s="111">
        <f t="shared" si="1"/>
        <v>0.86996086190776711</v>
      </c>
      <c r="Q47" s="111">
        <f t="shared" si="1"/>
        <v>0.86996086190776711</v>
      </c>
      <c r="R47" s="111">
        <f t="shared" si="1"/>
        <v>0.86996086190776711</v>
      </c>
      <c r="S47" s="111">
        <f t="shared" si="1"/>
        <v>0.86996086190776711</v>
      </c>
      <c r="T47" s="111">
        <f t="shared" si="1"/>
        <v>0.86996086190776711</v>
      </c>
      <c r="U47" s="111">
        <f t="shared" si="1"/>
        <v>0.86996086190776711</v>
      </c>
      <c r="V47" s="111">
        <f t="shared" si="1"/>
        <v>0.86996086190776711</v>
      </c>
      <c r="W47" s="111">
        <f t="shared" si="1"/>
        <v>0.86996086190776711</v>
      </c>
      <c r="X47" s="111">
        <f t="shared" si="1"/>
        <v>0.86996086190776711</v>
      </c>
      <c r="Y47" s="111">
        <f t="shared" si="1"/>
        <v>0.86996086190776711</v>
      </c>
      <c r="Z47" s="111">
        <f t="shared" si="1"/>
        <v>0.86996086190776711</v>
      </c>
      <c r="AA47" s="111">
        <f t="shared" si="1"/>
        <v>0.86996086190776711</v>
      </c>
      <c r="AB47" s="111">
        <f t="shared" si="1"/>
        <v>0.86996086190776711</v>
      </c>
      <c r="AC47" s="111">
        <f t="shared" si="1"/>
        <v>0.86996086190776711</v>
      </c>
      <c r="AD47" s="111">
        <f t="shared" si="1"/>
        <v>0.86996086190776711</v>
      </c>
      <c r="AE47" s="111">
        <f t="shared" si="1"/>
        <v>0.86996086190776711</v>
      </c>
      <c r="AF47" s="111">
        <f t="shared" si="1"/>
        <v>0.86996086190776711</v>
      </c>
      <c r="AG47" s="111">
        <f t="shared" si="1"/>
        <v>0.86996086190776711</v>
      </c>
      <c r="AH47" s="111">
        <f t="shared" si="1"/>
        <v>0.86996086190776711</v>
      </c>
      <c r="AI47" s="111">
        <f t="shared" si="1"/>
        <v>0.86996086190776711</v>
      </c>
      <c r="AJ47" s="111">
        <f t="shared" si="1"/>
        <v>0.86996086190776711</v>
      </c>
      <c r="AK47" s="111">
        <f t="shared" si="1"/>
        <v>0.86996086190776711</v>
      </c>
      <c r="AL47" s="111">
        <f t="shared" si="1"/>
        <v>0.86996086190776711</v>
      </c>
      <c r="AM47" s="111">
        <f t="shared" si="1"/>
        <v>0.86996086190776711</v>
      </c>
      <c r="AN47" s="111">
        <f t="shared" si="1"/>
        <v>0.86996086190776711</v>
      </c>
    </row>
    <row r="48" spans="1:40" x14ac:dyDescent="0.25">
      <c r="C48" s="103" t="s">
        <v>556</v>
      </c>
      <c r="D48" s="103" t="s">
        <v>10</v>
      </c>
      <c r="E48" s="232">
        <v>1</v>
      </c>
      <c r="F48" s="232">
        <v>1</v>
      </c>
      <c r="G48" s="232">
        <v>1</v>
      </c>
      <c r="H48" s="232">
        <v>1</v>
      </c>
      <c r="I48" s="232">
        <v>1</v>
      </c>
      <c r="J48" s="232">
        <v>1</v>
      </c>
      <c r="K48" s="111">
        <f>'EU specific multipliers'!E140</f>
        <v>1</v>
      </c>
      <c r="L48" s="111">
        <f t="shared" si="0"/>
        <v>1</v>
      </c>
      <c r="M48" s="111">
        <f t="shared" si="1"/>
        <v>1</v>
      </c>
      <c r="N48" s="111">
        <f t="shared" si="1"/>
        <v>1</v>
      </c>
      <c r="O48" s="111">
        <f t="shared" si="1"/>
        <v>1</v>
      </c>
      <c r="P48" s="111">
        <f t="shared" si="1"/>
        <v>1</v>
      </c>
      <c r="Q48" s="111">
        <f t="shared" si="1"/>
        <v>1</v>
      </c>
      <c r="R48" s="111">
        <f t="shared" si="1"/>
        <v>1</v>
      </c>
      <c r="S48" s="111">
        <f t="shared" si="1"/>
        <v>1</v>
      </c>
      <c r="T48" s="111">
        <f t="shared" si="1"/>
        <v>1</v>
      </c>
      <c r="U48" s="111">
        <f t="shared" si="1"/>
        <v>1</v>
      </c>
      <c r="V48" s="111">
        <f t="shared" si="1"/>
        <v>1</v>
      </c>
      <c r="W48" s="111">
        <f t="shared" si="1"/>
        <v>1</v>
      </c>
      <c r="X48" s="111">
        <f t="shared" si="1"/>
        <v>1</v>
      </c>
      <c r="Y48" s="111">
        <f t="shared" si="1"/>
        <v>1</v>
      </c>
      <c r="Z48" s="111">
        <f t="shared" si="1"/>
        <v>1</v>
      </c>
      <c r="AA48" s="111">
        <f t="shared" si="1"/>
        <v>1</v>
      </c>
      <c r="AB48" s="111">
        <f t="shared" si="1"/>
        <v>1</v>
      </c>
      <c r="AC48" s="111">
        <f t="shared" si="1"/>
        <v>1</v>
      </c>
      <c r="AD48" s="111">
        <f t="shared" si="1"/>
        <v>1</v>
      </c>
      <c r="AE48" s="111">
        <f t="shared" si="1"/>
        <v>1</v>
      </c>
      <c r="AF48" s="111">
        <f t="shared" si="1"/>
        <v>1</v>
      </c>
      <c r="AG48" s="111">
        <f t="shared" si="1"/>
        <v>1</v>
      </c>
      <c r="AH48" s="111">
        <f t="shared" si="1"/>
        <v>1</v>
      </c>
      <c r="AI48" s="111">
        <f t="shared" si="1"/>
        <v>1</v>
      </c>
      <c r="AJ48" s="111">
        <f t="shared" si="1"/>
        <v>1</v>
      </c>
      <c r="AK48" s="111">
        <f t="shared" si="1"/>
        <v>1</v>
      </c>
      <c r="AL48" s="111">
        <f t="shared" si="1"/>
        <v>1</v>
      </c>
      <c r="AM48" s="111">
        <f t="shared" si="1"/>
        <v>1</v>
      </c>
      <c r="AN48" s="111">
        <f t="shared" si="1"/>
        <v>1</v>
      </c>
    </row>
    <row r="49" spans="1:40" x14ac:dyDescent="0.25">
      <c r="C49" s="103" t="s">
        <v>556</v>
      </c>
      <c r="D49" s="103" t="s">
        <v>11</v>
      </c>
      <c r="E49" s="232">
        <v>1</v>
      </c>
      <c r="F49" s="232">
        <v>1</v>
      </c>
      <c r="G49" s="232">
        <v>1</v>
      </c>
      <c r="H49" s="232">
        <v>1</v>
      </c>
      <c r="I49" s="232">
        <v>1</v>
      </c>
      <c r="J49" s="232">
        <v>1</v>
      </c>
      <c r="K49" s="111">
        <f>'EU specific multipliers'!E141</f>
        <v>0.53419894703093096</v>
      </c>
      <c r="L49" s="111">
        <f t="shared" si="0"/>
        <v>0.53419894703093096</v>
      </c>
      <c r="M49" s="111">
        <f t="shared" si="1"/>
        <v>0.53419894703093096</v>
      </c>
      <c r="N49" s="111">
        <f t="shared" si="1"/>
        <v>0.53419894703093096</v>
      </c>
      <c r="O49" s="111">
        <f t="shared" si="1"/>
        <v>0.53419894703093096</v>
      </c>
      <c r="P49" s="111">
        <f t="shared" si="1"/>
        <v>0.53419894703093096</v>
      </c>
      <c r="Q49" s="111">
        <f t="shared" si="1"/>
        <v>0.53419894703093096</v>
      </c>
      <c r="R49" s="111">
        <f t="shared" si="1"/>
        <v>0.53419894703093096</v>
      </c>
      <c r="S49" s="111">
        <f t="shared" si="1"/>
        <v>0.53419894703093096</v>
      </c>
      <c r="T49" s="111">
        <f t="shared" si="1"/>
        <v>0.53419894703093096</v>
      </c>
      <c r="U49" s="111">
        <f t="shared" si="1"/>
        <v>0.53419894703093096</v>
      </c>
      <c r="V49" s="111">
        <f t="shared" si="1"/>
        <v>0.53419894703093096</v>
      </c>
      <c r="W49" s="111">
        <f t="shared" si="1"/>
        <v>0.53419894703093096</v>
      </c>
      <c r="X49" s="111">
        <f t="shared" si="1"/>
        <v>0.53419894703093096</v>
      </c>
      <c r="Y49" s="111">
        <f t="shared" si="1"/>
        <v>0.53419894703093096</v>
      </c>
      <c r="Z49" s="111">
        <f t="shared" si="1"/>
        <v>0.53419894703093096</v>
      </c>
      <c r="AA49" s="111">
        <f t="shared" si="1"/>
        <v>0.53419894703093096</v>
      </c>
      <c r="AB49" s="111">
        <f t="shared" si="1"/>
        <v>0.53419894703093096</v>
      </c>
      <c r="AC49" s="111">
        <f t="shared" si="1"/>
        <v>0.53419894703093096</v>
      </c>
      <c r="AD49" s="111">
        <f t="shared" si="1"/>
        <v>0.53419894703093096</v>
      </c>
      <c r="AE49" s="111">
        <f t="shared" si="1"/>
        <v>0.53419894703093096</v>
      </c>
      <c r="AF49" s="111">
        <f t="shared" si="1"/>
        <v>0.53419894703093096</v>
      </c>
      <c r="AG49" s="111">
        <f t="shared" si="1"/>
        <v>0.53419894703093096</v>
      </c>
      <c r="AH49" s="111">
        <f t="shared" si="1"/>
        <v>0.53419894703093096</v>
      </c>
      <c r="AI49" s="111">
        <f t="shared" si="1"/>
        <v>0.53419894703093096</v>
      </c>
      <c r="AJ49" s="111">
        <f t="shared" si="1"/>
        <v>0.53419894703093096</v>
      </c>
      <c r="AK49" s="111">
        <f t="shared" si="1"/>
        <v>0.53419894703093096</v>
      </c>
      <c r="AL49" s="111">
        <f t="shared" si="1"/>
        <v>0.53419894703093096</v>
      </c>
      <c r="AM49" s="111">
        <f t="shared" si="1"/>
        <v>0.53419894703093096</v>
      </c>
      <c r="AN49" s="111">
        <f t="shared" si="1"/>
        <v>0.53419894703093096</v>
      </c>
    </row>
    <row r="50" spans="1:40" x14ac:dyDescent="0.25">
      <c r="C50" s="104" t="s">
        <v>556</v>
      </c>
      <c r="D50" s="104" t="s">
        <v>12</v>
      </c>
      <c r="E50" s="232">
        <v>1</v>
      </c>
      <c r="F50" s="232">
        <v>1</v>
      </c>
      <c r="G50" s="232">
        <v>1</v>
      </c>
      <c r="H50" s="232">
        <v>1</v>
      </c>
      <c r="I50" s="232">
        <v>1</v>
      </c>
      <c r="J50" s="232">
        <v>1</v>
      </c>
      <c r="K50" s="111">
        <f>'EU specific multipliers'!E142</f>
        <v>1</v>
      </c>
      <c r="L50" s="111">
        <f t="shared" si="0"/>
        <v>1</v>
      </c>
      <c r="M50" s="111">
        <f t="shared" si="1"/>
        <v>1</v>
      </c>
      <c r="N50" s="111">
        <f t="shared" si="1"/>
        <v>1</v>
      </c>
      <c r="O50" s="111">
        <f t="shared" si="1"/>
        <v>1</v>
      </c>
      <c r="P50" s="111">
        <f t="shared" si="1"/>
        <v>1</v>
      </c>
      <c r="Q50" s="111">
        <f t="shared" si="1"/>
        <v>1</v>
      </c>
      <c r="R50" s="111">
        <f t="shared" si="1"/>
        <v>1</v>
      </c>
      <c r="S50" s="111">
        <f t="shared" si="1"/>
        <v>1</v>
      </c>
      <c r="T50" s="111">
        <f t="shared" si="1"/>
        <v>1</v>
      </c>
      <c r="U50" s="111">
        <f t="shared" si="1"/>
        <v>1</v>
      </c>
      <c r="V50" s="111">
        <f t="shared" si="1"/>
        <v>1</v>
      </c>
      <c r="W50" s="111">
        <f t="shared" si="1"/>
        <v>1</v>
      </c>
      <c r="X50" s="111">
        <f t="shared" si="1"/>
        <v>1</v>
      </c>
      <c r="Y50" s="111">
        <f t="shared" si="1"/>
        <v>1</v>
      </c>
      <c r="Z50" s="111">
        <f t="shared" si="1"/>
        <v>1</v>
      </c>
      <c r="AA50" s="111">
        <f t="shared" si="1"/>
        <v>1</v>
      </c>
      <c r="AB50" s="111">
        <f t="shared" si="1"/>
        <v>1</v>
      </c>
      <c r="AC50" s="111">
        <f t="shared" si="1"/>
        <v>1</v>
      </c>
      <c r="AD50" s="111">
        <f t="shared" si="1"/>
        <v>1</v>
      </c>
      <c r="AE50" s="111">
        <f t="shared" si="1"/>
        <v>1</v>
      </c>
      <c r="AF50" s="111">
        <f t="shared" si="1"/>
        <v>1</v>
      </c>
      <c r="AG50" s="111">
        <f t="shared" si="1"/>
        <v>1</v>
      </c>
      <c r="AH50" s="111">
        <f t="shared" si="1"/>
        <v>1</v>
      </c>
      <c r="AI50" s="111">
        <f t="shared" si="1"/>
        <v>1</v>
      </c>
      <c r="AJ50" s="111">
        <f t="shared" si="1"/>
        <v>1</v>
      </c>
      <c r="AK50" s="111">
        <f t="shared" si="1"/>
        <v>1</v>
      </c>
      <c r="AL50" s="111">
        <f t="shared" si="1"/>
        <v>1</v>
      </c>
      <c r="AM50" s="111">
        <f t="shared" si="1"/>
        <v>1</v>
      </c>
      <c r="AN50" s="111">
        <f t="shared" si="1"/>
        <v>1</v>
      </c>
    </row>
    <row r="51" spans="1:40" x14ac:dyDescent="0.25">
      <c r="C51" s="103" t="s">
        <v>554</v>
      </c>
      <c r="D51" s="103" t="s">
        <v>10</v>
      </c>
      <c r="E51" s="232">
        <v>1</v>
      </c>
      <c r="F51" s="232">
        <v>1</v>
      </c>
      <c r="G51" s="232">
        <v>1</v>
      </c>
      <c r="H51" s="232">
        <v>1</v>
      </c>
      <c r="I51" s="232">
        <v>1</v>
      </c>
      <c r="J51" s="232">
        <v>1</v>
      </c>
      <c r="K51" s="111">
        <f>'EU specific multipliers'!E143</f>
        <v>1.0000000000000002</v>
      </c>
      <c r="L51" s="111">
        <f t="shared" si="0"/>
        <v>1.0000000000000002</v>
      </c>
      <c r="M51" s="111">
        <f t="shared" si="1"/>
        <v>1.0000000000000002</v>
      </c>
      <c r="N51" s="111">
        <f t="shared" si="1"/>
        <v>1.0000000000000002</v>
      </c>
      <c r="O51" s="111">
        <f t="shared" si="1"/>
        <v>1.0000000000000002</v>
      </c>
      <c r="P51" s="111">
        <f t="shared" si="1"/>
        <v>1.0000000000000002</v>
      </c>
      <c r="Q51" s="111">
        <f t="shared" si="1"/>
        <v>1.0000000000000002</v>
      </c>
      <c r="R51" s="111">
        <f t="shared" si="1"/>
        <v>1.0000000000000002</v>
      </c>
      <c r="S51" s="111">
        <f t="shared" si="1"/>
        <v>1.0000000000000002</v>
      </c>
      <c r="T51" s="111">
        <f t="shared" si="1"/>
        <v>1.0000000000000002</v>
      </c>
      <c r="U51" s="111">
        <f t="shared" si="1"/>
        <v>1.0000000000000002</v>
      </c>
      <c r="V51" s="111">
        <f t="shared" si="1"/>
        <v>1.0000000000000002</v>
      </c>
      <c r="W51" s="111">
        <f t="shared" si="1"/>
        <v>1.0000000000000002</v>
      </c>
      <c r="X51" s="111">
        <f t="shared" si="1"/>
        <v>1.0000000000000002</v>
      </c>
      <c r="Y51" s="111">
        <f t="shared" si="1"/>
        <v>1.0000000000000002</v>
      </c>
      <c r="Z51" s="111">
        <f t="shared" si="1"/>
        <v>1.0000000000000002</v>
      </c>
      <c r="AA51" s="111">
        <f t="shared" si="1"/>
        <v>1.0000000000000002</v>
      </c>
      <c r="AB51" s="111">
        <f t="shared" si="1"/>
        <v>1.0000000000000002</v>
      </c>
      <c r="AC51" s="111">
        <f t="shared" si="1"/>
        <v>1.0000000000000002</v>
      </c>
      <c r="AD51" s="111">
        <f t="shared" si="1"/>
        <v>1.0000000000000002</v>
      </c>
      <c r="AE51" s="111">
        <f t="shared" si="1"/>
        <v>1.0000000000000002</v>
      </c>
      <c r="AF51" s="111">
        <f t="shared" si="1"/>
        <v>1.0000000000000002</v>
      </c>
      <c r="AG51" s="111">
        <f t="shared" si="1"/>
        <v>1.0000000000000002</v>
      </c>
      <c r="AH51" s="111">
        <f t="shared" si="1"/>
        <v>1.0000000000000002</v>
      </c>
      <c r="AI51" s="111">
        <f t="shared" si="1"/>
        <v>1.0000000000000002</v>
      </c>
      <c r="AJ51" s="111">
        <f t="shared" si="1"/>
        <v>1.0000000000000002</v>
      </c>
      <c r="AK51" s="111">
        <f t="shared" si="1"/>
        <v>1.0000000000000002</v>
      </c>
      <c r="AL51" s="111">
        <f t="shared" si="1"/>
        <v>1.0000000000000002</v>
      </c>
      <c r="AM51" s="111">
        <f t="shared" si="1"/>
        <v>1.0000000000000002</v>
      </c>
      <c r="AN51" s="111">
        <f t="shared" si="1"/>
        <v>1.0000000000000002</v>
      </c>
    </row>
    <row r="52" spans="1:40" x14ac:dyDescent="0.25">
      <c r="C52" s="103" t="s">
        <v>554</v>
      </c>
      <c r="D52" s="103" t="s">
        <v>11</v>
      </c>
      <c r="E52" s="232">
        <v>1</v>
      </c>
      <c r="F52" s="232">
        <v>1</v>
      </c>
      <c r="G52" s="232">
        <v>1</v>
      </c>
      <c r="H52" s="232">
        <v>1</v>
      </c>
      <c r="I52" s="232">
        <v>1</v>
      </c>
      <c r="J52" s="232">
        <v>1</v>
      </c>
      <c r="K52" s="111">
        <f>'EU specific multipliers'!E144</f>
        <v>1</v>
      </c>
      <c r="L52" s="111">
        <f t="shared" si="0"/>
        <v>1</v>
      </c>
      <c r="M52" s="111">
        <f t="shared" si="1"/>
        <v>1</v>
      </c>
      <c r="N52" s="111">
        <f t="shared" si="1"/>
        <v>1</v>
      </c>
      <c r="O52" s="111">
        <f t="shared" si="1"/>
        <v>1</v>
      </c>
      <c r="P52" s="111">
        <f t="shared" si="1"/>
        <v>1</v>
      </c>
      <c r="Q52" s="111">
        <f t="shared" si="1"/>
        <v>1</v>
      </c>
      <c r="R52" s="111">
        <f t="shared" si="1"/>
        <v>1</v>
      </c>
      <c r="S52" s="111">
        <f t="shared" si="1"/>
        <v>1</v>
      </c>
      <c r="T52" s="111">
        <f t="shared" si="1"/>
        <v>1</v>
      </c>
      <c r="U52" s="111">
        <f t="shared" si="1"/>
        <v>1</v>
      </c>
      <c r="V52" s="111">
        <f t="shared" si="1"/>
        <v>1</v>
      </c>
      <c r="W52" s="111">
        <f t="shared" si="1"/>
        <v>1</v>
      </c>
      <c r="X52" s="111">
        <f t="shared" si="1"/>
        <v>1</v>
      </c>
      <c r="Y52" s="111">
        <f t="shared" si="1"/>
        <v>1</v>
      </c>
      <c r="Z52" s="111">
        <f t="shared" si="1"/>
        <v>1</v>
      </c>
      <c r="AA52" s="111">
        <f t="shared" si="1"/>
        <v>1</v>
      </c>
      <c r="AB52" s="111">
        <f t="shared" si="1"/>
        <v>1</v>
      </c>
      <c r="AC52" s="111">
        <f t="shared" si="1"/>
        <v>1</v>
      </c>
      <c r="AD52" s="111">
        <f t="shared" si="1"/>
        <v>1</v>
      </c>
      <c r="AE52" s="111">
        <f t="shared" ref="M52:AN62" si="3">AD52</f>
        <v>1</v>
      </c>
      <c r="AF52" s="111">
        <f t="shared" si="3"/>
        <v>1</v>
      </c>
      <c r="AG52" s="111">
        <f t="shared" si="3"/>
        <v>1</v>
      </c>
      <c r="AH52" s="111">
        <f t="shared" si="3"/>
        <v>1</v>
      </c>
      <c r="AI52" s="111">
        <f t="shared" si="3"/>
        <v>1</v>
      </c>
      <c r="AJ52" s="111">
        <f t="shared" si="3"/>
        <v>1</v>
      </c>
      <c r="AK52" s="111">
        <f t="shared" si="3"/>
        <v>1</v>
      </c>
      <c r="AL52" s="111">
        <f t="shared" si="3"/>
        <v>1</v>
      </c>
      <c r="AM52" s="111">
        <f t="shared" si="3"/>
        <v>1</v>
      </c>
      <c r="AN52" s="111">
        <f t="shared" si="3"/>
        <v>1</v>
      </c>
    </row>
    <row r="53" spans="1:40" x14ac:dyDescent="0.25">
      <c r="C53" s="81" t="s">
        <v>554</v>
      </c>
      <c r="D53" s="81" t="s">
        <v>12</v>
      </c>
      <c r="E53" s="232">
        <v>1</v>
      </c>
      <c r="F53" s="232">
        <v>1</v>
      </c>
      <c r="G53" s="232">
        <v>1</v>
      </c>
      <c r="H53" s="232">
        <v>1</v>
      </c>
      <c r="I53" s="232">
        <v>1</v>
      </c>
      <c r="J53" s="232">
        <v>1</v>
      </c>
      <c r="K53" s="111">
        <f>'EU specific multipliers'!E145</f>
        <v>1</v>
      </c>
      <c r="L53" s="111">
        <f t="shared" si="0"/>
        <v>1</v>
      </c>
      <c r="M53" s="111">
        <f t="shared" si="3"/>
        <v>1</v>
      </c>
      <c r="N53" s="111">
        <f t="shared" si="3"/>
        <v>1</v>
      </c>
      <c r="O53" s="111">
        <f t="shared" si="3"/>
        <v>1</v>
      </c>
      <c r="P53" s="111">
        <f t="shared" si="3"/>
        <v>1</v>
      </c>
      <c r="Q53" s="111">
        <f t="shared" si="3"/>
        <v>1</v>
      </c>
      <c r="R53" s="111">
        <f t="shared" si="3"/>
        <v>1</v>
      </c>
      <c r="S53" s="111">
        <f t="shared" si="3"/>
        <v>1</v>
      </c>
      <c r="T53" s="111">
        <f t="shared" si="3"/>
        <v>1</v>
      </c>
      <c r="U53" s="111">
        <f t="shared" si="3"/>
        <v>1</v>
      </c>
      <c r="V53" s="111">
        <f t="shared" si="3"/>
        <v>1</v>
      </c>
      <c r="W53" s="111">
        <f t="shared" si="3"/>
        <v>1</v>
      </c>
      <c r="X53" s="111">
        <f t="shared" si="3"/>
        <v>1</v>
      </c>
      <c r="Y53" s="111">
        <f t="shared" si="3"/>
        <v>1</v>
      </c>
      <c r="Z53" s="111">
        <f t="shared" si="3"/>
        <v>1</v>
      </c>
      <c r="AA53" s="111">
        <f t="shared" si="3"/>
        <v>1</v>
      </c>
      <c r="AB53" s="111">
        <f t="shared" si="3"/>
        <v>1</v>
      </c>
      <c r="AC53" s="111">
        <f t="shared" si="3"/>
        <v>1</v>
      </c>
      <c r="AD53" s="111">
        <f t="shared" si="3"/>
        <v>1</v>
      </c>
      <c r="AE53" s="111">
        <f t="shared" si="3"/>
        <v>1</v>
      </c>
      <c r="AF53" s="111">
        <f t="shared" si="3"/>
        <v>1</v>
      </c>
      <c r="AG53" s="111">
        <f t="shared" si="3"/>
        <v>1</v>
      </c>
      <c r="AH53" s="111">
        <f t="shared" si="3"/>
        <v>1</v>
      </c>
      <c r="AI53" s="111">
        <f t="shared" si="3"/>
        <v>1</v>
      </c>
      <c r="AJ53" s="111">
        <f t="shared" si="3"/>
        <v>1</v>
      </c>
      <c r="AK53" s="111">
        <f t="shared" si="3"/>
        <v>1</v>
      </c>
      <c r="AL53" s="111">
        <f t="shared" si="3"/>
        <v>1</v>
      </c>
      <c r="AM53" s="111">
        <f t="shared" si="3"/>
        <v>1</v>
      </c>
      <c r="AN53" s="111">
        <f t="shared" si="3"/>
        <v>1</v>
      </c>
    </row>
    <row r="54" spans="1:40" x14ac:dyDescent="0.25">
      <c r="C54" s="103" t="s">
        <v>555</v>
      </c>
      <c r="D54" s="103" t="s">
        <v>10</v>
      </c>
      <c r="E54" s="232">
        <v>1</v>
      </c>
      <c r="F54" s="232">
        <v>1</v>
      </c>
      <c r="G54" s="232">
        <v>1</v>
      </c>
      <c r="H54" s="232">
        <v>1</v>
      </c>
      <c r="I54" s="232">
        <v>1</v>
      </c>
      <c r="J54" s="232">
        <v>1</v>
      </c>
      <c r="K54" s="111">
        <f>'EU specific multipliers'!E146</f>
        <v>1</v>
      </c>
      <c r="L54" s="111">
        <f t="shared" si="0"/>
        <v>1</v>
      </c>
      <c r="M54" s="111">
        <f t="shared" si="3"/>
        <v>1</v>
      </c>
      <c r="N54" s="111">
        <f t="shared" si="3"/>
        <v>1</v>
      </c>
      <c r="O54" s="111">
        <f t="shared" si="3"/>
        <v>1</v>
      </c>
      <c r="P54" s="111">
        <f t="shared" si="3"/>
        <v>1</v>
      </c>
      <c r="Q54" s="111">
        <f t="shared" si="3"/>
        <v>1</v>
      </c>
      <c r="R54" s="111">
        <f t="shared" si="3"/>
        <v>1</v>
      </c>
      <c r="S54" s="111">
        <f t="shared" si="3"/>
        <v>1</v>
      </c>
      <c r="T54" s="111">
        <f t="shared" si="3"/>
        <v>1</v>
      </c>
      <c r="U54" s="111">
        <f t="shared" si="3"/>
        <v>1</v>
      </c>
      <c r="V54" s="111">
        <f t="shared" si="3"/>
        <v>1</v>
      </c>
      <c r="W54" s="111">
        <f t="shared" si="3"/>
        <v>1</v>
      </c>
      <c r="X54" s="111">
        <f t="shared" si="3"/>
        <v>1</v>
      </c>
      <c r="Y54" s="111">
        <f t="shared" si="3"/>
        <v>1</v>
      </c>
      <c r="Z54" s="111">
        <f t="shared" si="3"/>
        <v>1</v>
      </c>
      <c r="AA54" s="111">
        <f t="shared" si="3"/>
        <v>1</v>
      </c>
      <c r="AB54" s="111">
        <f t="shared" si="3"/>
        <v>1</v>
      </c>
      <c r="AC54" s="111">
        <f t="shared" si="3"/>
        <v>1</v>
      </c>
      <c r="AD54" s="111">
        <f t="shared" si="3"/>
        <v>1</v>
      </c>
      <c r="AE54" s="111">
        <f t="shared" si="3"/>
        <v>1</v>
      </c>
      <c r="AF54" s="111">
        <f t="shared" si="3"/>
        <v>1</v>
      </c>
      <c r="AG54" s="111">
        <f t="shared" si="3"/>
        <v>1</v>
      </c>
      <c r="AH54" s="111">
        <f t="shared" si="3"/>
        <v>1</v>
      </c>
      <c r="AI54" s="111">
        <f t="shared" si="3"/>
        <v>1</v>
      </c>
      <c r="AJ54" s="111">
        <f t="shared" si="3"/>
        <v>1</v>
      </c>
      <c r="AK54" s="111">
        <f t="shared" si="3"/>
        <v>1</v>
      </c>
      <c r="AL54" s="111">
        <f t="shared" si="3"/>
        <v>1</v>
      </c>
      <c r="AM54" s="111">
        <f t="shared" si="3"/>
        <v>1</v>
      </c>
      <c r="AN54" s="111">
        <f t="shared" si="3"/>
        <v>1</v>
      </c>
    </row>
    <row r="55" spans="1:40" x14ac:dyDescent="0.25">
      <c r="C55" s="103" t="s">
        <v>555</v>
      </c>
      <c r="D55" s="103" t="s">
        <v>11</v>
      </c>
      <c r="E55" s="232">
        <v>1</v>
      </c>
      <c r="F55" s="232">
        <v>1</v>
      </c>
      <c r="G55" s="232">
        <v>1</v>
      </c>
      <c r="H55" s="232">
        <v>1</v>
      </c>
      <c r="I55" s="232">
        <v>1</v>
      </c>
      <c r="J55" s="232">
        <v>1</v>
      </c>
      <c r="K55" s="111">
        <f>'EU specific multipliers'!E147</f>
        <v>0.8399845196944743</v>
      </c>
      <c r="L55" s="111">
        <f t="shared" si="0"/>
        <v>0.8399845196944743</v>
      </c>
      <c r="M55" s="111">
        <f t="shared" si="3"/>
        <v>0.8399845196944743</v>
      </c>
      <c r="N55" s="111">
        <f t="shared" si="3"/>
        <v>0.8399845196944743</v>
      </c>
      <c r="O55" s="111">
        <f t="shared" si="3"/>
        <v>0.8399845196944743</v>
      </c>
      <c r="P55" s="111">
        <f t="shared" si="3"/>
        <v>0.8399845196944743</v>
      </c>
      <c r="Q55" s="111">
        <f t="shared" si="3"/>
        <v>0.8399845196944743</v>
      </c>
      <c r="R55" s="111">
        <f t="shared" si="3"/>
        <v>0.8399845196944743</v>
      </c>
      <c r="S55" s="111">
        <f t="shared" si="3"/>
        <v>0.8399845196944743</v>
      </c>
      <c r="T55" s="111">
        <f t="shared" si="3"/>
        <v>0.8399845196944743</v>
      </c>
      <c r="U55" s="111">
        <f t="shared" si="3"/>
        <v>0.8399845196944743</v>
      </c>
      <c r="V55" s="111">
        <f t="shared" si="3"/>
        <v>0.8399845196944743</v>
      </c>
      <c r="W55" s="111">
        <f t="shared" si="3"/>
        <v>0.8399845196944743</v>
      </c>
      <c r="X55" s="111">
        <f t="shared" si="3"/>
        <v>0.8399845196944743</v>
      </c>
      <c r="Y55" s="111">
        <f t="shared" si="3"/>
        <v>0.8399845196944743</v>
      </c>
      <c r="Z55" s="111">
        <f t="shared" si="3"/>
        <v>0.8399845196944743</v>
      </c>
      <c r="AA55" s="111">
        <f t="shared" si="3"/>
        <v>0.8399845196944743</v>
      </c>
      <c r="AB55" s="111">
        <f t="shared" si="3"/>
        <v>0.8399845196944743</v>
      </c>
      <c r="AC55" s="111">
        <f t="shared" si="3"/>
        <v>0.8399845196944743</v>
      </c>
      <c r="AD55" s="111">
        <f t="shared" si="3"/>
        <v>0.8399845196944743</v>
      </c>
      <c r="AE55" s="111">
        <f t="shared" si="3"/>
        <v>0.8399845196944743</v>
      </c>
      <c r="AF55" s="111">
        <f t="shared" si="3"/>
        <v>0.8399845196944743</v>
      </c>
      <c r="AG55" s="111">
        <f t="shared" si="3"/>
        <v>0.8399845196944743</v>
      </c>
      <c r="AH55" s="111">
        <f t="shared" si="3"/>
        <v>0.8399845196944743</v>
      </c>
      <c r="AI55" s="111">
        <f t="shared" si="3"/>
        <v>0.8399845196944743</v>
      </c>
      <c r="AJ55" s="111">
        <f t="shared" si="3"/>
        <v>0.8399845196944743</v>
      </c>
      <c r="AK55" s="111">
        <f t="shared" si="3"/>
        <v>0.8399845196944743</v>
      </c>
      <c r="AL55" s="111">
        <f t="shared" si="3"/>
        <v>0.8399845196944743</v>
      </c>
      <c r="AM55" s="111">
        <f t="shared" si="3"/>
        <v>0.8399845196944743</v>
      </c>
      <c r="AN55" s="111">
        <f t="shared" si="3"/>
        <v>0.8399845196944743</v>
      </c>
    </row>
    <row r="56" spans="1:40" x14ac:dyDescent="0.25">
      <c r="C56" s="103" t="s">
        <v>555</v>
      </c>
      <c r="D56" s="103" t="s">
        <v>12</v>
      </c>
      <c r="E56" s="232">
        <v>1</v>
      </c>
      <c r="F56" s="232">
        <v>1</v>
      </c>
      <c r="G56" s="232">
        <v>1</v>
      </c>
      <c r="H56" s="232">
        <v>1</v>
      </c>
      <c r="I56" s="232">
        <v>1</v>
      </c>
      <c r="J56" s="232">
        <v>1</v>
      </c>
      <c r="K56" s="111">
        <f>'EU specific multipliers'!E148</f>
        <v>0.6199339824938942</v>
      </c>
      <c r="L56" s="111">
        <f t="shared" si="0"/>
        <v>0.6199339824938942</v>
      </c>
      <c r="M56" s="111">
        <f t="shared" si="3"/>
        <v>0.6199339824938942</v>
      </c>
      <c r="N56" s="111">
        <f t="shared" si="3"/>
        <v>0.6199339824938942</v>
      </c>
      <c r="O56" s="111">
        <f t="shared" si="3"/>
        <v>0.6199339824938942</v>
      </c>
      <c r="P56" s="111">
        <f t="shared" si="3"/>
        <v>0.6199339824938942</v>
      </c>
      <c r="Q56" s="111">
        <f t="shared" si="3"/>
        <v>0.6199339824938942</v>
      </c>
      <c r="R56" s="111">
        <f t="shared" si="3"/>
        <v>0.6199339824938942</v>
      </c>
      <c r="S56" s="111">
        <f t="shared" si="3"/>
        <v>0.6199339824938942</v>
      </c>
      <c r="T56" s="111">
        <f t="shared" si="3"/>
        <v>0.6199339824938942</v>
      </c>
      <c r="U56" s="111">
        <f t="shared" si="3"/>
        <v>0.6199339824938942</v>
      </c>
      <c r="V56" s="111">
        <f t="shared" si="3"/>
        <v>0.6199339824938942</v>
      </c>
      <c r="W56" s="111">
        <f t="shared" si="3"/>
        <v>0.6199339824938942</v>
      </c>
      <c r="X56" s="111">
        <f t="shared" si="3"/>
        <v>0.6199339824938942</v>
      </c>
      <c r="Y56" s="111">
        <f t="shared" si="3"/>
        <v>0.6199339824938942</v>
      </c>
      <c r="Z56" s="111">
        <f t="shared" si="3"/>
        <v>0.6199339824938942</v>
      </c>
      <c r="AA56" s="111">
        <f t="shared" si="3"/>
        <v>0.6199339824938942</v>
      </c>
      <c r="AB56" s="111">
        <f t="shared" si="3"/>
        <v>0.6199339824938942</v>
      </c>
      <c r="AC56" s="111">
        <f t="shared" si="3"/>
        <v>0.6199339824938942</v>
      </c>
      <c r="AD56" s="111">
        <f t="shared" si="3"/>
        <v>0.6199339824938942</v>
      </c>
      <c r="AE56" s="111">
        <f t="shared" si="3"/>
        <v>0.6199339824938942</v>
      </c>
      <c r="AF56" s="111">
        <f t="shared" si="3"/>
        <v>0.6199339824938942</v>
      </c>
      <c r="AG56" s="111">
        <f t="shared" si="3"/>
        <v>0.6199339824938942</v>
      </c>
      <c r="AH56" s="111">
        <f t="shared" si="3"/>
        <v>0.6199339824938942</v>
      </c>
      <c r="AI56" s="111">
        <f t="shared" si="3"/>
        <v>0.6199339824938942</v>
      </c>
      <c r="AJ56" s="111">
        <f t="shared" si="3"/>
        <v>0.6199339824938942</v>
      </c>
      <c r="AK56" s="111">
        <f t="shared" si="3"/>
        <v>0.6199339824938942</v>
      </c>
      <c r="AL56" s="111">
        <f t="shared" si="3"/>
        <v>0.6199339824938942</v>
      </c>
      <c r="AM56" s="111">
        <f t="shared" si="3"/>
        <v>0.6199339824938942</v>
      </c>
      <c r="AN56" s="111">
        <f t="shared" si="3"/>
        <v>0.6199339824938942</v>
      </c>
    </row>
    <row r="57" spans="1:40" x14ac:dyDescent="0.25">
      <c r="C57" s="104" t="s">
        <v>555</v>
      </c>
      <c r="D57" s="104" t="s">
        <v>272</v>
      </c>
      <c r="E57" s="232">
        <v>1</v>
      </c>
      <c r="F57" s="232">
        <v>1</v>
      </c>
      <c r="G57" s="232">
        <v>1</v>
      </c>
      <c r="H57" s="232">
        <v>1</v>
      </c>
      <c r="I57" s="232">
        <v>1</v>
      </c>
      <c r="J57" s="232">
        <v>1</v>
      </c>
      <c r="K57" s="111">
        <f>'EU specific multipliers'!E149</f>
        <v>1.1108889876241224</v>
      </c>
      <c r="L57" s="111">
        <f>'EU specific multipliers'!F149</f>
        <v>1.0250275381353309</v>
      </c>
      <c r="M57" s="111">
        <f>'EU specific multipliers'!G149</f>
        <v>1.0250275381353307</v>
      </c>
      <c r="N57" s="111">
        <f>'EU specific multipliers'!H149</f>
        <v>1.0250275381353307</v>
      </c>
      <c r="O57" s="111">
        <f>'EU specific multipliers'!I149</f>
        <v>1.0250275381353307</v>
      </c>
      <c r="P57" s="111">
        <f>'EU specific multipliers'!J149</f>
        <v>1.0250275381353307</v>
      </c>
      <c r="Q57" s="111">
        <f>'EU specific multipliers'!K149</f>
        <v>1.0250275381353304</v>
      </c>
      <c r="R57" s="111">
        <f>'EU specific multipliers'!L149</f>
        <v>1.0250275381353307</v>
      </c>
      <c r="S57" s="111">
        <f>'EU specific multipliers'!M149</f>
        <v>1.0250275381353304</v>
      </c>
      <c r="T57" s="111">
        <f>'EU specific multipliers'!N149</f>
        <v>1.0250275381353307</v>
      </c>
      <c r="U57" s="111">
        <f>'EU specific multipliers'!O149</f>
        <v>1.0250275381353304</v>
      </c>
      <c r="V57" s="111">
        <f>'EU specific multipliers'!P149</f>
        <v>1.0250275381353309</v>
      </c>
      <c r="W57" s="111">
        <f>'EU specific multipliers'!Q149</f>
        <v>1.0250275381353307</v>
      </c>
      <c r="X57" s="111">
        <f>'EU specific multipliers'!R149</f>
        <v>1.0250275381353307</v>
      </c>
      <c r="Y57" s="111">
        <f>'EU specific multipliers'!S149</f>
        <v>1.0250275381353307</v>
      </c>
      <c r="Z57" s="111">
        <f>'EU specific multipliers'!T149</f>
        <v>1.0250275381353307</v>
      </c>
      <c r="AA57" s="111">
        <f>'EU specific multipliers'!U149</f>
        <v>1.0250275381353304</v>
      </c>
      <c r="AB57" s="111">
        <f>'EU specific multipliers'!V149</f>
        <v>1.0250275381353307</v>
      </c>
      <c r="AC57" s="111">
        <f>'EU specific multipliers'!W149</f>
        <v>1.0250275381353307</v>
      </c>
      <c r="AD57" s="111">
        <f>'EU specific multipliers'!X149</f>
        <v>1.0250275381353309</v>
      </c>
      <c r="AE57" s="111">
        <f>'EU specific multipliers'!Y149</f>
        <v>1.0250275381353304</v>
      </c>
      <c r="AF57" s="111">
        <f>'EU specific multipliers'!Z149</f>
        <v>1.0250275381353304</v>
      </c>
      <c r="AG57" s="111">
        <f>'EU specific multipliers'!AA149</f>
        <v>1.0250275381353307</v>
      </c>
      <c r="AH57" s="111">
        <f>'EU specific multipliers'!AB149</f>
        <v>1.0250275381353307</v>
      </c>
      <c r="AI57" s="111">
        <f>'EU specific multipliers'!AC149</f>
        <v>1.0250275381353307</v>
      </c>
      <c r="AJ57" s="111">
        <f>'EU specific multipliers'!AD149</f>
        <v>1.0250275381353307</v>
      </c>
      <c r="AK57" s="111">
        <f>'EU specific multipliers'!AE149</f>
        <v>1.0250275381353307</v>
      </c>
      <c r="AL57" s="111">
        <f>'EU specific multipliers'!AF149</f>
        <v>1.0250275381353304</v>
      </c>
      <c r="AM57" s="111">
        <f>'EU specific multipliers'!AG149</f>
        <v>1.0250275381353307</v>
      </c>
      <c r="AN57" s="111">
        <f>'EU specific multipliers'!AH149</f>
        <v>1.0250275381353307</v>
      </c>
    </row>
    <row r="58" spans="1:40" x14ac:dyDescent="0.25">
      <c r="A58" t="s">
        <v>1231</v>
      </c>
      <c r="C58" t="s">
        <v>573</v>
      </c>
      <c r="D58" s="106" t="s">
        <v>10</v>
      </c>
      <c r="E58" s="232">
        <v>1</v>
      </c>
      <c r="F58" s="232">
        <v>1</v>
      </c>
      <c r="G58" s="232">
        <v>1</v>
      </c>
      <c r="H58" s="232">
        <v>1</v>
      </c>
      <c r="I58" s="232">
        <v>1</v>
      </c>
      <c r="J58" s="232">
        <v>1</v>
      </c>
      <c r="K58" s="111">
        <f>'EU specific multipliers'!E151</f>
        <v>1.0000000000000002</v>
      </c>
      <c r="L58" s="111">
        <f>K58</f>
        <v>1.0000000000000002</v>
      </c>
      <c r="M58" s="111">
        <f t="shared" ref="M58" si="4">L58</f>
        <v>1.0000000000000002</v>
      </c>
      <c r="N58" s="111">
        <f t="shared" ref="N58" si="5">M58</f>
        <v>1.0000000000000002</v>
      </c>
      <c r="O58" s="111">
        <f t="shared" ref="O58" si="6">N58</f>
        <v>1.0000000000000002</v>
      </c>
      <c r="P58" s="111">
        <f t="shared" ref="P58" si="7">O58</f>
        <v>1.0000000000000002</v>
      </c>
      <c r="Q58" s="111">
        <f t="shared" ref="Q58" si="8">P58</f>
        <v>1.0000000000000002</v>
      </c>
      <c r="R58" s="111">
        <f t="shared" ref="R58" si="9">Q58</f>
        <v>1.0000000000000002</v>
      </c>
      <c r="S58" s="111">
        <f t="shared" ref="S58" si="10">R58</f>
        <v>1.0000000000000002</v>
      </c>
      <c r="T58" s="111">
        <f t="shared" ref="T58" si="11">S58</f>
        <v>1.0000000000000002</v>
      </c>
      <c r="U58" s="111">
        <f t="shared" ref="U58" si="12">T58</f>
        <v>1.0000000000000002</v>
      </c>
      <c r="V58" s="111">
        <f t="shared" ref="V58" si="13">U58</f>
        <v>1.0000000000000002</v>
      </c>
      <c r="W58" s="111">
        <f t="shared" ref="W58" si="14">V58</f>
        <v>1.0000000000000002</v>
      </c>
      <c r="X58" s="111">
        <f t="shared" ref="X58" si="15">W58</f>
        <v>1.0000000000000002</v>
      </c>
      <c r="Y58" s="111">
        <f t="shared" ref="Y58" si="16">X58</f>
        <v>1.0000000000000002</v>
      </c>
      <c r="Z58" s="111">
        <f t="shared" ref="Z58" si="17">Y58</f>
        <v>1.0000000000000002</v>
      </c>
      <c r="AA58" s="111">
        <f t="shared" ref="AA58" si="18">Z58</f>
        <v>1.0000000000000002</v>
      </c>
      <c r="AB58" s="111">
        <f t="shared" ref="AB58" si="19">AA58</f>
        <v>1.0000000000000002</v>
      </c>
      <c r="AC58" s="111">
        <f t="shared" ref="AC58" si="20">AB58</f>
        <v>1.0000000000000002</v>
      </c>
      <c r="AD58" s="111">
        <f t="shared" ref="AD58" si="21">AC58</f>
        <v>1.0000000000000002</v>
      </c>
      <c r="AE58" s="111">
        <f t="shared" ref="AE58" si="22">AD58</f>
        <v>1.0000000000000002</v>
      </c>
      <c r="AF58" s="111">
        <f t="shared" ref="AF58" si="23">AE58</f>
        <v>1.0000000000000002</v>
      </c>
      <c r="AG58" s="111">
        <f t="shared" ref="AG58" si="24">AF58</f>
        <v>1.0000000000000002</v>
      </c>
      <c r="AH58" s="111">
        <f t="shared" ref="AH58" si="25">AG58</f>
        <v>1.0000000000000002</v>
      </c>
      <c r="AI58" s="111">
        <f t="shared" ref="AI58" si="26">AH58</f>
        <v>1.0000000000000002</v>
      </c>
      <c r="AJ58" s="111">
        <f t="shared" ref="AJ58" si="27">AI58</f>
        <v>1.0000000000000002</v>
      </c>
      <c r="AK58" s="111">
        <f t="shared" ref="AK58" si="28">AJ58</f>
        <v>1.0000000000000002</v>
      </c>
      <c r="AL58" s="111">
        <f t="shared" ref="AL58" si="29">AK58</f>
        <v>1.0000000000000002</v>
      </c>
      <c r="AM58" s="111">
        <f t="shared" ref="AM58" si="30">AL58</f>
        <v>1.0000000000000002</v>
      </c>
      <c r="AN58" s="111">
        <f t="shared" ref="AN58" si="31">AM58</f>
        <v>1.0000000000000002</v>
      </c>
    </row>
    <row r="59" spans="1:40" x14ac:dyDescent="0.25">
      <c r="A59" t="s">
        <v>1231</v>
      </c>
      <c r="C59" s="106" t="s">
        <v>561</v>
      </c>
      <c r="D59" s="106" t="s">
        <v>10</v>
      </c>
      <c r="E59" s="232">
        <v>1</v>
      </c>
      <c r="F59" s="232">
        <v>1</v>
      </c>
      <c r="G59" s="232">
        <v>1</v>
      </c>
      <c r="H59" s="232">
        <v>1</v>
      </c>
      <c r="I59" s="232">
        <v>1</v>
      </c>
      <c r="J59" s="232">
        <v>1</v>
      </c>
      <c r="K59" s="111">
        <f>'EU specific multipliers'!E151</f>
        <v>1.0000000000000002</v>
      </c>
      <c r="L59" s="111">
        <f>K59</f>
        <v>1.0000000000000002</v>
      </c>
      <c r="M59" s="111">
        <f t="shared" si="3"/>
        <v>1.0000000000000002</v>
      </c>
      <c r="N59" s="111">
        <f t="shared" si="3"/>
        <v>1.0000000000000002</v>
      </c>
      <c r="O59" s="111">
        <f t="shared" si="3"/>
        <v>1.0000000000000002</v>
      </c>
      <c r="P59" s="111">
        <f t="shared" si="3"/>
        <v>1.0000000000000002</v>
      </c>
      <c r="Q59" s="111">
        <f t="shared" si="3"/>
        <v>1.0000000000000002</v>
      </c>
      <c r="R59" s="111">
        <f t="shared" si="3"/>
        <v>1.0000000000000002</v>
      </c>
      <c r="S59" s="111">
        <f t="shared" si="3"/>
        <v>1.0000000000000002</v>
      </c>
      <c r="T59" s="111">
        <f t="shared" si="3"/>
        <v>1.0000000000000002</v>
      </c>
      <c r="U59" s="111">
        <f t="shared" si="3"/>
        <v>1.0000000000000002</v>
      </c>
      <c r="V59" s="111">
        <f t="shared" si="3"/>
        <v>1.0000000000000002</v>
      </c>
      <c r="W59" s="111">
        <f t="shared" si="3"/>
        <v>1.0000000000000002</v>
      </c>
      <c r="X59" s="111">
        <f t="shared" si="3"/>
        <v>1.0000000000000002</v>
      </c>
      <c r="Y59" s="111">
        <f t="shared" si="3"/>
        <v>1.0000000000000002</v>
      </c>
      <c r="Z59" s="111">
        <f t="shared" si="3"/>
        <v>1.0000000000000002</v>
      </c>
      <c r="AA59" s="111">
        <f t="shared" si="3"/>
        <v>1.0000000000000002</v>
      </c>
      <c r="AB59" s="111">
        <f t="shared" si="3"/>
        <v>1.0000000000000002</v>
      </c>
      <c r="AC59" s="111">
        <f t="shared" si="3"/>
        <v>1.0000000000000002</v>
      </c>
      <c r="AD59" s="111">
        <f t="shared" si="3"/>
        <v>1.0000000000000002</v>
      </c>
      <c r="AE59" s="111">
        <f t="shared" si="3"/>
        <v>1.0000000000000002</v>
      </c>
      <c r="AF59" s="111">
        <f t="shared" si="3"/>
        <v>1.0000000000000002</v>
      </c>
      <c r="AG59" s="111">
        <f t="shared" si="3"/>
        <v>1.0000000000000002</v>
      </c>
      <c r="AH59" s="111">
        <f t="shared" si="3"/>
        <v>1.0000000000000002</v>
      </c>
      <c r="AI59" s="111">
        <f t="shared" si="3"/>
        <v>1.0000000000000002</v>
      </c>
      <c r="AJ59" s="111">
        <f t="shared" si="3"/>
        <v>1.0000000000000002</v>
      </c>
      <c r="AK59" s="111">
        <f t="shared" si="3"/>
        <v>1.0000000000000002</v>
      </c>
      <c r="AL59" s="111">
        <f t="shared" si="3"/>
        <v>1.0000000000000002</v>
      </c>
      <c r="AM59" s="111">
        <f t="shared" si="3"/>
        <v>1.0000000000000002</v>
      </c>
      <c r="AN59" s="111">
        <f t="shared" si="3"/>
        <v>1.0000000000000002</v>
      </c>
    </row>
    <row r="60" spans="1:40" x14ac:dyDescent="0.25">
      <c r="C60" s="103" t="s">
        <v>562</v>
      </c>
      <c r="D60" s="103" t="s">
        <v>10</v>
      </c>
      <c r="E60" s="232">
        <v>1</v>
      </c>
      <c r="F60" s="232">
        <v>1</v>
      </c>
      <c r="G60" s="232">
        <v>1</v>
      </c>
      <c r="H60" s="232">
        <v>1</v>
      </c>
      <c r="I60" s="232">
        <v>1</v>
      </c>
      <c r="J60" s="232">
        <v>1</v>
      </c>
      <c r="K60" s="111">
        <f>'EU specific multipliers'!E152</f>
        <v>1.0000000000000002</v>
      </c>
      <c r="L60" s="111">
        <f>K60</f>
        <v>1.0000000000000002</v>
      </c>
      <c r="M60" s="111">
        <f t="shared" si="3"/>
        <v>1.0000000000000002</v>
      </c>
      <c r="N60" s="111">
        <f t="shared" si="3"/>
        <v>1.0000000000000002</v>
      </c>
      <c r="O60" s="111">
        <f t="shared" si="3"/>
        <v>1.0000000000000002</v>
      </c>
      <c r="P60" s="111">
        <f t="shared" si="3"/>
        <v>1.0000000000000002</v>
      </c>
      <c r="Q60" s="111">
        <f t="shared" si="3"/>
        <v>1.0000000000000002</v>
      </c>
      <c r="R60" s="111">
        <f t="shared" si="3"/>
        <v>1.0000000000000002</v>
      </c>
      <c r="S60" s="111">
        <f t="shared" si="3"/>
        <v>1.0000000000000002</v>
      </c>
      <c r="T60" s="111">
        <f t="shared" si="3"/>
        <v>1.0000000000000002</v>
      </c>
      <c r="U60" s="111">
        <f t="shared" si="3"/>
        <v>1.0000000000000002</v>
      </c>
      <c r="V60" s="111">
        <f t="shared" si="3"/>
        <v>1.0000000000000002</v>
      </c>
      <c r="W60" s="111">
        <f t="shared" si="3"/>
        <v>1.0000000000000002</v>
      </c>
      <c r="X60" s="111">
        <f t="shared" si="3"/>
        <v>1.0000000000000002</v>
      </c>
      <c r="Y60" s="111">
        <f t="shared" si="3"/>
        <v>1.0000000000000002</v>
      </c>
      <c r="Z60" s="111">
        <f t="shared" si="3"/>
        <v>1.0000000000000002</v>
      </c>
      <c r="AA60" s="111">
        <f t="shared" si="3"/>
        <v>1.0000000000000002</v>
      </c>
      <c r="AB60" s="111">
        <f t="shared" si="3"/>
        <v>1.0000000000000002</v>
      </c>
      <c r="AC60" s="111">
        <f t="shared" si="3"/>
        <v>1.0000000000000002</v>
      </c>
      <c r="AD60" s="111">
        <f t="shared" si="3"/>
        <v>1.0000000000000002</v>
      </c>
      <c r="AE60" s="111">
        <f t="shared" si="3"/>
        <v>1.0000000000000002</v>
      </c>
      <c r="AF60" s="111">
        <f t="shared" si="3"/>
        <v>1.0000000000000002</v>
      </c>
      <c r="AG60" s="111">
        <f t="shared" si="3"/>
        <v>1.0000000000000002</v>
      </c>
      <c r="AH60" s="111">
        <f t="shared" si="3"/>
        <v>1.0000000000000002</v>
      </c>
      <c r="AI60" s="111">
        <f t="shared" si="3"/>
        <v>1.0000000000000002</v>
      </c>
      <c r="AJ60" s="111">
        <f t="shared" si="3"/>
        <v>1.0000000000000002</v>
      </c>
      <c r="AK60" s="111">
        <f t="shared" si="3"/>
        <v>1.0000000000000002</v>
      </c>
      <c r="AL60" s="111">
        <f t="shared" si="3"/>
        <v>1.0000000000000002</v>
      </c>
      <c r="AM60" s="111">
        <f t="shared" si="3"/>
        <v>1.0000000000000002</v>
      </c>
      <c r="AN60" s="111">
        <f t="shared" si="3"/>
        <v>1.0000000000000002</v>
      </c>
    </row>
    <row r="61" spans="1:40" x14ac:dyDescent="0.25">
      <c r="C61" s="104" t="s">
        <v>562</v>
      </c>
      <c r="D61" s="104" t="s">
        <v>11</v>
      </c>
      <c r="E61" s="232">
        <v>1</v>
      </c>
      <c r="F61" s="232">
        <v>1</v>
      </c>
      <c r="G61" s="232">
        <v>1</v>
      </c>
      <c r="H61" s="232">
        <v>1</v>
      </c>
      <c r="I61" s="232">
        <v>1</v>
      </c>
      <c r="J61" s="232">
        <v>1</v>
      </c>
      <c r="K61" s="111">
        <f>'EU specific multipliers'!E153</f>
        <v>1</v>
      </c>
      <c r="L61" s="111">
        <f>K61</f>
        <v>1</v>
      </c>
      <c r="M61" s="111">
        <f t="shared" si="3"/>
        <v>1</v>
      </c>
      <c r="N61" s="111">
        <f t="shared" si="3"/>
        <v>1</v>
      </c>
      <c r="O61" s="111">
        <f t="shared" si="3"/>
        <v>1</v>
      </c>
      <c r="P61" s="111">
        <f t="shared" si="3"/>
        <v>1</v>
      </c>
      <c r="Q61" s="111">
        <f t="shared" si="3"/>
        <v>1</v>
      </c>
      <c r="R61" s="111">
        <f t="shared" si="3"/>
        <v>1</v>
      </c>
      <c r="S61" s="111">
        <f t="shared" si="3"/>
        <v>1</v>
      </c>
      <c r="T61" s="111">
        <f t="shared" si="3"/>
        <v>1</v>
      </c>
      <c r="U61" s="111">
        <f t="shared" si="3"/>
        <v>1</v>
      </c>
      <c r="V61" s="111">
        <f t="shared" si="3"/>
        <v>1</v>
      </c>
      <c r="W61" s="111">
        <f t="shared" si="3"/>
        <v>1</v>
      </c>
      <c r="X61" s="111">
        <f t="shared" si="3"/>
        <v>1</v>
      </c>
      <c r="Y61" s="111">
        <f t="shared" si="3"/>
        <v>1</v>
      </c>
      <c r="Z61" s="111">
        <f t="shared" si="3"/>
        <v>1</v>
      </c>
      <c r="AA61" s="111">
        <f t="shared" si="3"/>
        <v>1</v>
      </c>
      <c r="AB61" s="111">
        <f t="shared" si="3"/>
        <v>1</v>
      </c>
      <c r="AC61" s="111">
        <f t="shared" si="3"/>
        <v>1</v>
      </c>
      <c r="AD61" s="111">
        <f t="shared" si="3"/>
        <v>1</v>
      </c>
      <c r="AE61" s="111">
        <f t="shared" si="3"/>
        <v>1</v>
      </c>
      <c r="AF61" s="111">
        <f t="shared" si="3"/>
        <v>1</v>
      </c>
      <c r="AG61" s="111">
        <f t="shared" si="3"/>
        <v>1</v>
      </c>
      <c r="AH61" s="111">
        <f t="shared" si="3"/>
        <v>1</v>
      </c>
      <c r="AI61" s="111">
        <f t="shared" si="3"/>
        <v>1</v>
      </c>
      <c r="AJ61" s="111">
        <f t="shared" si="3"/>
        <v>1</v>
      </c>
      <c r="AK61" s="111">
        <f t="shared" si="3"/>
        <v>1</v>
      </c>
      <c r="AL61" s="111">
        <f t="shared" si="3"/>
        <v>1</v>
      </c>
      <c r="AM61" s="111">
        <f t="shared" si="3"/>
        <v>1</v>
      </c>
      <c r="AN61" s="111">
        <f t="shared" si="3"/>
        <v>1</v>
      </c>
    </row>
    <row r="62" spans="1:40" x14ac:dyDescent="0.25">
      <c r="C62" s="103" t="s">
        <v>563</v>
      </c>
      <c r="D62" s="103" t="s">
        <v>10</v>
      </c>
      <c r="E62" s="232">
        <v>1</v>
      </c>
      <c r="F62" s="232">
        <v>1</v>
      </c>
      <c r="G62" s="232">
        <v>1</v>
      </c>
      <c r="H62" s="232">
        <v>1</v>
      </c>
      <c r="I62" s="232">
        <v>1</v>
      </c>
      <c r="J62" s="232">
        <v>1</v>
      </c>
      <c r="K62" s="111">
        <f>'EU specific multipliers'!E154</f>
        <v>1</v>
      </c>
      <c r="L62" s="111">
        <f>K62</f>
        <v>1</v>
      </c>
      <c r="M62" s="111">
        <f t="shared" si="3"/>
        <v>1</v>
      </c>
      <c r="N62" s="111">
        <f t="shared" si="3"/>
        <v>1</v>
      </c>
      <c r="O62" s="111">
        <f t="shared" si="3"/>
        <v>1</v>
      </c>
      <c r="P62" s="111">
        <f t="shared" si="3"/>
        <v>1</v>
      </c>
      <c r="Q62" s="111">
        <f t="shared" si="3"/>
        <v>1</v>
      </c>
      <c r="R62" s="111">
        <f t="shared" si="3"/>
        <v>1</v>
      </c>
      <c r="S62" s="111">
        <f t="shared" si="3"/>
        <v>1</v>
      </c>
      <c r="T62" s="111">
        <f t="shared" si="3"/>
        <v>1</v>
      </c>
      <c r="U62" s="111">
        <f t="shared" si="3"/>
        <v>1</v>
      </c>
      <c r="V62" s="111">
        <f t="shared" si="3"/>
        <v>1</v>
      </c>
      <c r="W62" s="111">
        <f t="shared" si="3"/>
        <v>1</v>
      </c>
      <c r="X62" s="111">
        <f t="shared" si="3"/>
        <v>1</v>
      </c>
      <c r="Y62" s="111">
        <f t="shared" si="3"/>
        <v>1</v>
      </c>
      <c r="Z62" s="111">
        <f t="shared" si="3"/>
        <v>1</v>
      </c>
      <c r="AA62" s="111">
        <f t="shared" si="3"/>
        <v>1</v>
      </c>
      <c r="AB62" s="111">
        <f t="shared" si="3"/>
        <v>1</v>
      </c>
      <c r="AC62" s="111">
        <f t="shared" si="3"/>
        <v>1</v>
      </c>
      <c r="AD62" s="111">
        <f t="shared" si="3"/>
        <v>1</v>
      </c>
      <c r="AE62" s="111">
        <f t="shared" si="3"/>
        <v>1</v>
      </c>
      <c r="AF62" s="111">
        <f t="shared" si="3"/>
        <v>1</v>
      </c>
      <c r="AG62" s="111">
        <f t="shared" si="3"/>
        <v>1</v>
      </c>
      <c r="AH62" s="111">
        <f t="shared" ref="M62:AN70" si="32">AG62</f>
        <v>1</v>
      </c>
      <c r="AI62" s="111">
        <f t="shared" si="32"/>
        <v>1</v>
      </c>
      <c r="AJ62" s="111">
        <f t="shared" si="32"/>
        <v>1</v>
      </c>
      <c r="AK62" s="111">
        <f t="shared" si="32"/>
        <v>1</v>
      </c>
      <c r="AL62" s="111">
        <f t="shared" si="32"/>
        <v>1</v>
      </c>
      <c r="AM62" s="111">
        <f t="shared" si="32"/>
        <v>1</v>
      </c>
      <c r="AN62" s="111">
        <f t="shared" si="32"/>
        <v>1</v>
      </c>
    </row>
    <row r="63" spans="1:40" x14ac:dyDescent="0.25">
      <c r="C63" s="104" t="s">
        <v>563</v>
      </c>
      <c r="D63" s="104" t="s">
        <v>272</v>
      </c>
      <c r="E63" s="232">
        <v>1</v>
      </c>
      <c r="F63" s="232">
        <v>1</v>
      </c>
      <c r="G63" s="232">
        <v>1</v>
      </c>
      <c r="H63" s="232">
        <v>1</v>
      </c>
      <c r="I63" s="232">
        <v>1</v>
      </c>
      <c r="J63" s="232">
        <v>1</v>
      </c>
      <c r="K63" s="111">
        <f>'EU specific multipliers'!E155</f>
        <v>0.53319217118553164</v>
      </c>
      <c r="L63" s="111">
        <f>'EU specific multipliers'!F155</f>
        <v>0.54884884594758698</v>
      </c>
      <c r="M63" s="111">
        <f>'EU specific multipliers'!G155</f>
        <v>0.54884884594758709</v>
      </c>
      <c r="N63" s="111">
        <f>'EU specific multipliers'!H155</f>
        <v>0.54884884594758709</v>
      </c>
      <c r="O63" s="111">
        <f>'EU specific multipliers'!I155</f>
        <v>0.54884884594758709</v>
      </c>
      <c r="P63" s="111">
        <f>'EU specific multipliers'!J155</f>
        <v>0.54884884594758698</v>
      </c>
      <c r="Q63" s="111">
        <f>'EU specific multipliers'!K155</f>
        <v>0.54884884594758709</v>
      </c>
      <c r="R63" s="111">
        <f>'EU specific multipliers'!L155</f>
        <v>0.54884884594758709</v>
      </c>
      <c r="S63" s="111">
        <f>'EU specific multipliers'!M155</f>
        <v>0.54884884594758709</v>
      </c>
      <c r="T63" s="111">
        <f>'EU specific multipliers'!N155</f>
        <v>0.54884884594758709</v>
      </c>
      <c r="U63" s="111">
        <f>'EU specific multipliers'!O155</f>
        <v>0.54884884594758709</v>
      </c>
      <c r="V63" s="111">
        <f>'EU specific multipliers'!P155</f>
        <v>0.54884884594758709</v>
      </c>
      <c r="W63" s="111">
        <f>'EU specific multipliers'!Q155</f>
        <v>0.54884884594758709</v>
      </c>
      <c r="X63" s="111">
        <f>'EU specific multipliers'!R155</f>
        <v>0.54884884594758709</v>
      </c>
      <c r="Y63" s="111">
        <f>'EU specific multipliers'!S155</f>
        <v>0.54884884594758698</v>
      </c>
      <c r="Z63" s="111">
        <f>'EU specific multipliers'!T155</f>
        <v>0.54884884594758709</v>
      </c>
      <c r="AA63" s="111">
        <f>'EU specific multipliers'!U155</f>
        <v>0.54884884594758709</v>
      </c>
      <c r="AB63" s="111">
        <f>'EU specific multipliers'!V155</f>
        <v>0.54884884594758698</v>
      </c>
      <c r="AC63" s="111">
        <f>'EU specific multipliers'!W155</f>
        <v>0.54884884594758709</v>
      </c>
      <c r="AD63" s="111">
        <f>'EU specific multipliers'!X155</f>
        <v>0.54884884594758698</v>
      </c>
      <c r="AE63" s="111">
        <f>'EU specific multipliers'!Y155</f>
        <v>0.54884884594758698</v>
      </c>
      <c r="AF63" s="111">
        <f>'EU specific multipliers'!Z155</f>
        <v>0.54884884594758709</v>
      </c>
      <c r="AG63" s="111">
        <f>'EU specific multipliers'!AA155</f>
        <v>0.54884884594758698</v>
      </c>
      <c r="AH63" s="111">
        <f>'EU specific multipliers'!AB155</f>
        <v>0.54884884594758709</v>
      </c>
      <c r="AI63" s="111">
        <f>'EU specific multipliers'!AC155</f>
        <v>0.54884884594758698</v>
      </c>
      <c r="AJ63" s="111">
        <f>'EU specific multipliers'!AD155</f>
        <v>0.54884884594758709</v>
      </c>
      <c r="AK63" s="111">
        <f>'EU specific multipliers'!AE155</f>
        <v>0.54884884594758709</v>
      </c>
      <c r="AL63" s="111">
        <f>'EU specific multipliers'!AF155</f>
        <v>0.54884884594758709</v>
      </c>
      <c r="AM63" s="111">
        <f>'EU specific multipliers'!AG155</f>
        <v>0.54884884594758698</v>
      </c>
      <c r="AN63" s="111">
        <f>'EU specific multipliers'!AH155</f>
        <v>0.54884884594758698</v>
      </c>
    </row>
    <row r="64" spans="1:40" x14ac:dyDescent="0.25">
      <c r="C64" s="106" t="s">
        <v>575</v>
      </c>
      <c r="D64" s="106" t="s">
        <v>272</v>
      </c>
      <c r="E64" s="232">
        <v>1</v>
      </c>
      <c r="F64" s="232">
        <v>1</v>
      </c>
      <c r="G64" s="232">
        <v>1</v>
      </c>
      <c r="H64" s="232">
        <v>1</v>
      </c>
      <c r="I64" s="232">
        <v>1</v>
      </c>
      <c r="J64" s="232">
        <v>1</v>
      </c>
      <c r="K64" s="111">
        <f>'EU specific multipliers'!E156</f>
        <v>1</v>
      </c>
      <c r="L64" s="111">
        <f t="shared" ref="L64:L70" si="33">K64</f>
        <v>1</v>
      </c>
      <c r="M64" s="111">
        <f t="shared" si="32"/>
        <v>1</v>
      </c>
      <c r="N64" s="111">
        <f t="shared" si="32"/>
        <v>1</v>
      </c>
      <c r="O64" s="111">
        <f t="shared" si="32"/>
        <v>1</v>
      </c>
      <c r="P64" s="111">
        <f t="shared" si="32"/>
        <v>1</v>
      </c>
      <c r="Q64" s="111">
        <f t="shared" si="32"/>
        <v>1</v>
      </c>
      <c r="R64" s="111">
        <f t="shared" si="32"/>
        <v>1</v>
      </c>
      <c r="S64" s="111">
        <f t="shared" si="32"/>
        <v>1</v>
      </c>
      <c r="T64" s="111">
        <f t="shared" si="32"/>
        <v>1</v>
      </c>
      <c r="U64" s="111">
        <f t="shared" si="32"/>
        <v>1</v>
      </c>
      <c r="V64" s="111">
        <f t="shared" si="32"/>
        <v>1</v>
      </c>
      <c r="W64" s="111">
        <f t="shared" si="32"/>
        <v>1</v>
      </c>
      <c r="X64" s="111">
        <f t="shared" si="32"/>
        <v>1</v>
      </c>
      <c r="Y64" s="111">
        <f t="shared" si="32"/>
        <v>1</v>
      </c>
      <c r="Z64" s="111">
        <f t="shared" si="32"/>
        <v>1</v>
      </c>
      <c r="AA64" s="111">
        <f t="shared" si="32"/>
        <v>1</v>
      </c>
      <c r="AB64" s="111">
        <f t="shared" si="32"/>
        <v>1</v>
      </c>
      <c r="AC64" s="111">
        <f t="shared" si="32"/>
        <v>1</v>
      </c>
      <c r="AD64" s="111">
        <f t="shared" si="32"/>
        <v>1</v>
      </c>
      <c r="AE64" s="111">
        <f t="shared" si="32"/>
        <v>1</v>
      </c>
      <c r="AF64" s="111">
        <f t="shared" si="32"/>
        <v>1</v>
      </c>
      <c r="AG64" s="111">
        <f t="shared" si="32"/>
        <v>1</v>
      </c>
      <c r="AH64" s="111">
        <f t="shared" si="32"/>
        <v>1</v>
      </c>
      <c r="AI64" s="111">
        <f t="shared" si="32"/>
        <v>1</v>
      </c>
      <c r="AJ64" s="111">
        <f t="shared" si="32"/>
        <v>1</v>
      </c>
      <c r="AK64" s="111">
        <f t="shared" si="32"/>
        <v>1</v>
      </c>
      <c r="AL64" s="111">
        <f t="shared" si="32"/>
        <v>1</v>
      </c>
      <c r="AM64" s="111">
        <f t="shared" si="32"/>
        <v>1</v>
      </c>
      <c r="AN64" s="111">
        <f t="shared" si="32"/>
        <v>1</v>
      </c>
    </row>
    <row r="65" spans="1:40" x14ac:dyDescent="0.25">
      <c r="C65" s="103" t="s">
        <v>568</v>
      </c>
      <c r="D65" s="103" t="s">
        <v>10</v>
      </c>
      <c r="E65" s="232">
        <v>1</v>
      </c>
      <c r="F65" s="232">
        <v>1</v>
      </c>
      <c r="G65" s="232">
        <v>1</v>
      </c>
      <c r="H65" s="232">
        <v>1</v>
      </c>
      <c r="I65" s="232">
        <v>1</v>
      </c>
      <c r="J65" s="232">
        <v>1</v>
      </c>
      <c r="K65" s="111">
        <f>'EU specific multipliers'!E157</f>
        <v>1</v>
      </c>
      <c r="L65" s="111">
        <f t="shared" si="33"/>
        <v>1</v>
      </c>
      <c r="M65" s="111">
        <f t="shared" si="32"/>
        <v>1</v>
      </c>
      <c r="N65" s="111">
        <f t="shared" si="32"/>
        <v>1</v>
      </c>
      <c r="O65" s="111">
        <f t="shared" si="32"/>
        <v>1</v>
      </c>
      <c r="P65" s="111">
        <f t="shared" si="32"/>
        <v>1</v>
      </c>
      <c r="Q65" s="111">
        <f t="shared" si="32"/>
        <v>1</v>
      </c>
      <c r="R65" s="111">
        <f t="shared" si="32"/>
        <v>1</v>
      </c>
      <c r="S65" s="111">
        <f t="shared" si="32"/>
        <v>1</v>
      </c>
      <c r="T65" s="111">
        <f t="shared" si="32"/>
        <v>1</v>
      </c>
      <c r="U65" s="111">
        <f t="shared" si="32"/>
        <v>1</v>
      </c>
      <c r="V65" s="111">
        <f t="shared" si="32"/>
        <v>1</v>
      </c>
      <c r="W65" s="111">
        <f t="shared" si="32"/>
        <v>1</v>
      </c>
      <c r="X65" s="111">
        <f t="shared" si="32"/>
        <v>1</v>
      </c>
      <c r="Y65" s="111">
        <f t="shared" si="32"/>
        <v>1</v>
      </c>
      <c r="Z65" s="111">
        <f t="shared" si="32"/>
        <v>1</v>
      </c>
      <c r="AA65" s="111">
        <f t="shared" si="32"/>
        <v>1</v>
      </c>
      <c r="AB65" s="111">
        <f t="shared" si="32"/>
        <v>1</v>
      </c>
      <c r="AC65" s="111">
        <f t="shared" si="32"/>
        <v>1</v>
      </c>
      <c r="AD65" s="111">
        <f t="shared" si="32"/>
        <v>1</v>
      </c>
      <c r="AE65" s="111">
        <f t="shared" si="32"/>
        <v>1</v>
      </c>
      <c r="AF65" s="111">
        <f t="shared" si="32"/>
        <v>1</v>
      </c>
      <c r="AG65" s="111">
        <f t="shared" si="32"/>
        <v>1</v>
      </c>
      <c r="AH65" s="111">
        <f t="shared" si="32"/>
        <v>1</v>
      </c>
      <c r="AI65" s="111">
        <f t="shared" si="32"/>
        <v>1</v>
      </c>
      <c r="AJ65" s="111">
        <f t="shared" si="32"/>
        <v>1</v>
      </c>
      <c r="AK65" s="111">
        <f t="shared" si="32"/>
        <v>1</v>
      </c>
      <c r="AL65" s="111">
        <f t="shared" si="32"/>
        <v>1</v>
      </c>
      <c r="AM65" s="111">
        <f t="shared" si="32"/>
        <v>1</v>
      </c>
      <c r="AN65" s="111">
        <f t="shared" si="32"/>
        <v>1</v>
      </c>
    </row>
    <row r="66" spans="1:40" x14ac:dyDescent="0.25">
      <c r="C66" s="82" t="s">
        <v>553</v>
      </c>
      <c r="D66" s="82" t="s">
        <v>10</v>
      </c>
      <c r="E66" s="232">
        <v>1</v>
      </c>
      <c r="F66" s="232">
        <v>1</v>
      </c>
      <c r="G66" s="232">
        <v>1</v>
      </c>
      <c r="H66" s="232">
        <v>1</v>
      </c>
      <c r="I66" s="232">
        <v>1</v>
      </c>
      <c r="J66" s="232">
        <v>1</v>
      </c>
      <c r="K66" s="111">
        <f>'EU specific multipliers'!E158</f>
        <v>1</v>
      </c>
      <c r="L66" s="111">
        <f t="shared" si="33"/>
        <v>1</v>
      </c>
      <c r="M66" s="111">
        <f t="shared" si="32"/>
        <v>1</v>
      </c>
      <c r="N66" s="111">
        <f t="shared" si="32"/>
        <v>1</v>
      </c>
      <c r="O66" s="111">
        <f t="shared" si="32"/>
        <v>1</v>
      </c>
      <c r="P66" s="111">
        <f t="shared" si="32"/>
        <v>1</v>
      </c>
      <c r="Q66" s="111">
        <f t="shared" si="32"/>
        <v>1</v>
      </c>
      <c r="R66" s="111">
        <f t="shared" si="32"/>
        <v>1</v>
      </c>
      <c r="S66" s="111">
        <f t="shared" si="32"/>
        <v>1</v>
      </c>
      <c r="T66" s="111">
        <f t="shared" si="32"/>
        <v>1</v>
      </c>
      <c r="U66" s="111">
        <f t="shared" si="32"/>
        <v>1</v>
      </c>
      <c r="V66" s="111">
        <f t="shared" si="32"/>
        <v>1</v>
      </c>
      <c r="W66" s="111">
        <f t="shared" si="32"/>
        <v>1</v>
      </c>
      <c r="X66" s="111">
        <f t="shared" si="32"/>
        <v>1</v>
      </c>
      <c r="Y66" s="111">
        <f t="shared" si="32"/>
        <v>1</v>
      </c>
      <c r="Z66" s="111">
        <f t="shared" si="32"/>
        <v>1</v>
      </c>
      <c r="AA66" s="111">
        <f t="shared" si="32"/>
        <v>1</v>
      </c>
      <c r="AB66" s="111">
        <f t="shared" si="32"/>
        <v>1</v>
      </c>
      <c r="AC66" s="111">
        <f t="shared" si="32"/>
        <v>1</v>
      </c>
      <c r="AD66" s="111">
        <f t="shared" si="32"/>
        <v>1</v>
      </c>
      <c r="AE66" s="111">
        <f t="shared" si="32"/>
        <v>1</v>
      </c>
      <c r="AF66" s="111">
        <f t="shared" si="32"/>
        <v>1</v>
      </c>
      <c r="AG66" s="111">
        <f t="shared" si="32"/>
        <v>1</v>
      </c>
      <c r="AH66" s="111">
        <f t="shared" si="32"/>
        <v>1</v>
      </c>
      <c r="AI66" s="111">
        <f t="shared" si="32"/>
        <v>1</v>
      </c>
      <c r="AJ66" s="111">
        <f t="shared" si="32"/>
        <v>1</v>
      </c>
      <c r="AK66" s="111">
        <f t="shared" si="32"/>
        <v>1</v>
      </c>
      <c r="AL66" s="111">
        <f t="shared" si="32"/>
        <v>1</v>
      </c>
      <c r="AM66" s="111">
        <f t="shared" si="32"/>
        <v>1</v>
      </c>
      <c r="AN66" s="111">
        <f t="shared" si="32"/>
        <v>1</v>
      </c>
    </row>
    <row r="67" spans="1:40" x14ac:dyDescent="0.25">
      <c r="C67" s="103" t="s">
        <v>553</v>
      </c>
      <c r="D67" s="103" t="s">
        <v>11</v>
      </c>
      <c r="E67" s="232">
        <v>1</v>
      </c>
      <c r="F67" s="232">
        <v>1</v>
      </c>
      <c r="G67" s="232">
        <v>1</v>
      </c>
      <c r="H67" s="232">
        <v>1</v>
      </c>
      <c r="I67" s="232">
        <v>1</v>
      </c>
      <c r="J67" s="232">
        <v>1</v>
      </c>
      <c r="K67" s="111">
        <f>'EU specific multipliers'!E159</f>
        <v>0.62230415233792491</v>
      </c>
      <c r="L67" s="111">
        <f t="shared" si="33"/>
        <v>0.62230415233792491</v>
      </c>
      <c r="M67" s="111">
        <f t="shared" si="32"/>
        <v>0.62230415233792491</v>
      </c>
      <c r="N67" s="111">
        <f t="shared" si="32"/>
        <v>0.62230415233792491</v>
      </c>
      <c r="O67" s="111">
        <f t="shared" si="32"/>
        <v>0.62230415233792491</v>
      </c>
      <c r="P67" s="111">
        <f t="shared" si="32"/>
        <v>0.62230415233792491</v>
      </c>
      <c r="Q67" s="111">
        <f t="shared" si="32"/>
        <v>0.62230415233792491</v>
      </c>
      <c r="R67" s="111">
        <f t="shared" si="32"/>
        <v>0.62230415233792491</v>
      </c>
      <c r="S67" s="111">
        <f t="shared" si="32"/>
        <v>0.62230415233792491</v>
      </c>
      <c r="T67" s="111">
        <f t="shared" si="32"/>
        <v>0.62230415233792491</v>
      </c>
      <c r="U67" s="111">
        <f t="shared" si="32"/>
        <v>0.62230415233792491</v>
      </c>
      <c r="V67" s="111">
        <f t="shared" si="32"/>
        <v>0.62230415233792491</v>
      </c>
      <c r="W67" s="111">
        <f t="shared" si="32"/>
        <v>0.62230415233792491</v>
      </c>
      <c r="X67" s="111">
        <f t="shared" si="32"/>
        <v>0.62230415233792491</v>
      </c>
      <c r="Y67" s="111">
        <f t="shared" si="32"/>
        <v>0.62230415233792491</v>
      </c>
      <c r="Z67" s="111">
        <f t="shared" si="32"/>
        <v>0.62230415233792491</v>
      </c>
      <c r="AA67" s="111">
        <f t="shared" si="32"/>
        <v>0.62230415233792491</v>
      </c>
      <c r="AB67" s="111">
        <f t="shared" si="32"/>
        <v>0.62230415233792491</v>
      </c>
      <c r="AC67" s="111">
        <f t="shared" si="32"/>
        <v>0.62230415233792491</v>
      </c>
      <c r="AD67" s="111">
        <f t="shared" si="32"/>
        <v>0.62230415233792491</v>
      </c>
      <c r="AE67" s="111">
        <f t="shared" si="32"/>
        <v>0.62230415233792491</v>
      </c>
      <c r="AF67" s="111">
        <f t="shared" si="32"/>
        <v>0.62230415233792491</v>
      </c>
      <c r="AG67" s="111">
        <f t="shared" si="32"/>
        <v>0.62230415233792491</v>
      </c>
      <c r="AH67" s="111">
        <f t="shared" si="32"/>
        <v>0.62230415233792491</v>
      </c>
      <c r="AI67" s="111">
        <f t="shared" si="32"/>
        <v>0.62230415233792491</v>
      </c>
      <c r="AJ67" s="111">
        <f t="shared" si="32"/>
        <v>0.62230415233792491</v>
      </c>
      <c r="AK67" s="111">
        <f t="shared" si="32"/>
        <v>0.62230415233792491</v>
      </c>
      <c r="AL67" s="111">
        <f t="shared" si="32"/>
        <v>0.62230415233792491</v>
      </c>
      <c r="AM67" s="111">
        <f t="shared" si="32"/>
        <v>0.62230415233792491</v>
      </c>
      <c r="AN67" s="111">
        <f t="shared" si="32"/>
        <v>0.62230415233792491</v>
      </c>
    </row>
    <row r="68" spans="1:40" x14ac:dyDescent="0.25">
      <c r="C68" s="82" t="s">
        <v>557</v>
      </c>
      <c r="D68" s="82" t="s">
        <v>10</v>
      </c>
      <c r="E68" s="232">
        <v>1</v>
      </c>
      <c r="F68" s="232">
        <v>1</v>
      </c>
      <c r="G68" s="232">
        <v>1</v>
      </c>
      <c r="H68" s="232">
        <v>1</v>
      </c>
      <c r="I68" s="232">
        <v>1</v>
      </c>
      <c r="J68" s="232">
        <v>1</v>
      </c>
      <c r="K68" s="111">
        <f>'EU specific multipliers'!E160</f>
        <v>1</v>
      </c>
      <c r="L68" s="111">
        <f t="shared" si="33"/>
        <v>1</v>
      </c>
      <c r="M68" s="111">
        <f t="shared" ref="M68" si="34">L68</f>
        <v>1</v>
      </c>
      <c r="N68" s="111">
        <f t="shared" ref="N68" si="35">M68</f>
        <v>1</v>
      </c>
      <c r="O68" s="111">
        <f t="shared" ref="O68" si="36">N68</f>
        <v>1</v>
      </c>
      <c r="P68" s="111">
        <f t="shared" ref="P68" si="37">O68</f>
        <v>1</v>
      </c>
      <c r="Q68" s="111">
        <f t="shared" ref="Q68" si="38">P68</f>
        <v>1</v>
      </c>
      <c r="R68" s="111">
        <f t="shared" ref="R68" si="39">Q68</f>
        <v>1</v>
      </c>
      <c r="S68" s="111">
        <f t="shared" ref="S68" si="40">R68</f>
        <v>1</v>
      </c>
      <c r="T68" s="111">
        <f t="shared" ref="T68" si="41">S68</f>
        <v>1</v>
      </c>
      <c r="U68" s="111">
        <f t="shared" ref="U68" si="42">T68</f>
        <v>1</v>
      </c>
      <c r="V68" s="111">
        <f t="shared" ref="V68" si="43">U68</f>
        <v>1</v>
      </c>
      <c r="W68" s="111">
        <f t="shared" ref="W68" si="44">V68</f>
        <v>1</v>
      </c>
      <c r="X68" s="111">
        <f t="shared" ref="X68" si="45">W68</f>
        <v>1</v>
      </c>
      <c r="Y68" s="111">
        <f t="shared" ref="Y68" si="46">X68</f>
        <v>1</v>
      </c>
      <c r="Z68" s="111">
        <f t="shared" ref="Z68" si="47">Y68</f>
        <v>1</v>
      </c>
      <c r="AA68" s="111">
        <f t="shared" ref="AA68" si="48">Z68</f>
        <v>1</v>
      </c>
      <c r="AB68" s="111">
        <f t="shared" ref="AB68" si="49">AA68</f>
        <v>1</v>
      </c>
      <c r="AC68" s="111">
        <f t="shared" ref="AC68" si="50">AB68</f>
        <v>1</v>
      </c>
      <c r="AD68" s="111">
        <f t="shared" ref="AD68" si="51">AC68</f>
        <v>1</v>
      </c>
      <c r="AE68" s="111">
        <f t="shared" ref="AE68" si="52">AD68</f>
        <v>1</v>
      </c>
      <c r="AF68" s="111">
        <f t="shared" ref="AF68" si="53">AE68</f>
        <v>1</v>
      </c>
      <c r="AG68" s="111">
        <f t="shared" ref="AG68" si="54">AF68</f>
        <v>1</v>
      </c>
      <c r="AH68" s="111">
        <f t="shared" ref="AH68" si="55">AG68</f>
        <v>1</v>
      </c>
      <c r="AI68" s="111">
        <f t="shared" ref="AI68" si="56">AH68</f>
        <v>1</v>
      </c>
      <c r="AJ68" s="111">
        <f t="shared" ref="AJ68" si="57">AI68</f>
        <v>1</v>
      </c>
      <c r="AK68" s="111">
        <f t="shared" ref="AK68" si="58">AJ68</f>
        <v>1</v>
      </c>
      <c r="AL68" s="111">
        <f t="shared" ref="AL68" si="59">AK68</f>
        <v>1</v>
      </c>
      <c r="AM68" s="111">
        <f t="shared" ref="AM68" si="60">AL68</f>
        <v>1</v>
      </c>
      <c r="AN68" s="111">
        <f t="shared" ref="AN68" si="61">AM68</f>
        <v>1</v>
      </c>
    </row>
    <row r="69" spans="1:40" x14ac:dyDescent="0.25">
      <c r="C69" t="s">
        <v>557</v>
      </c>
      <c r="D69" t="s">
        <v>11</v>
      </c>
      <c r="E69" s="232">
        <v>1</v>
      </c>
      <c r="F69" s="232">
        <v>1</v>
      </c>
      <c r="G69" s="232">
        <v>1</v>
      </c>
      <c r="H69" s="232">
        <v>1</v>
      </c>
      <c r="I69" s="232">
        <v>1</v>
      </c>
      <c r="J69" s="232">
        <v>1</v>
      </c>
      <c r="K69" s="111">
        <f>'EU specific multipliers'!E161</f>
        <v>0.89604362648505265</v>
      </c>
      <c r="L69" s="111">
        <f t="shared" si="33"/>
        <v>0.89604362648505265</v>
      </c>
      <c r="M69" s="111">
        <f t="shared" si="32"/>
        <v>0.89604362648505265</v>
      </c>
      <c r="N69" s="111">
        <f t="shared" si="32"/>
        <v>0.89604362648505265</v>
      </c>
      <c r="O69" s="111">
        <f t="shared" si="32"/>
        <v>0.89604362648505265</v>
      </c>
      <c r="P69" s="111">
        <f t="shared" si="32"/>
        <v>0.89604362648505265</v>
      </c>
      <c r="Q69" s="111">
        <f t="shared" si="32"/>
        <v>0.89604362648505265</v>
      </c>
      <c r="R69" s="111">
        <f t="shared" si="32"/>
        <v>0.89604362648505265</v>
      </c>
      <c r="S69" s="111">
        <f t="shared" si="32"/>
        <v>0.89604362648505265</v>
      </c>
      <c r="T69" s="111">
        <f t="shared" si="32"/>
        <v>0.89604362648505265</v>
      </c>
      <c r="U69" s="111">
        <f t="shared" si="32"/>
        <v>0.89604362648505265</v>
      </c>
      <c r="V69" s="111">
        <f t="shared" si="32"/>
        <v>0.89604362648505265</v>
      </c>
      <c r="W69" s="111">
        <f t="shared" si="32"/>
        <v>0.89604362648505265</v>
      </c>
      <c r="X69" s="111">
        <f t="shared" si="32"/>
        <v>0.89604362648505265</v>
      </c>
      <c r="Y69" s="111">
        <f t="shared" si="32"/>
        <v>0.89604362648505265</v>
      </c>
      <c r="Z69" s="111">
        <f t="shared" si="32"/>
        <v>0.89604362648505265</v>
      </c>
      <c r="AA69" s="111">
        <f t="shared" si="32"/>
        <v>0.89604362648505265</v>
      </c>
      <c r="AB69" s="111">
        <f t="shared" si="32"/>
        <v>0.89604362648505265</v>
      </c>
      <c r="AC69" s="111">
        <f t="shared" si="32"/>
        <v>0.89604362648505265</v>
      </c>
      <c r="AD69" s="111">
        <f t="shared" si="32"/>
        <v>0.89604362648505265</v>
      </c>
      <c r="AE69" s="111">
        <f t="shared" si="32"/>
        <v>0.89604362648505265</v>
      </c>
      <c r="AF69" s="111">
        <f t="shared" si="32"/>
        <v>0.89604362648505265</v>
      </c>
      <c r="AG69" s="111">
        <f t="shared" si="32"/>
        <v>0.89604362648505265</v>
      </c>
      <c r="AH69" s="111">
        <f t="shared" si="32"/>
        <v>0.89604362648505265</v>
      </c>
      <c r="AI69" s="111">
        <f t="shared" si="32"/>
        <v>0.89604362648505265</v>
      </c>
      <c r="AJ69" s="111">
        <f t="shared" si="32"/>
        <v>0.89604362648505265</v>
      </c>
      <c r="AK69" s="111">
        <f t="shared" si="32"/>
        <v>0.89604362648505265</v>
      </c>
      <c r="AL69" s="111">
        <f t="shared" si="32"/>
        <v>0.89604362648505265</v>
      </c>
      <c r="AM69" s="111">
        <f t="shared" si="32"/>
        <v>0.89604362648505265</v>
      </c>
      <c r="AN69" s="111">
        <f t="shared" si="32"/>
        <v>0.89604362648505265</v>
      </c>
    </row>
    <row r="70" spans="1:40" x14ac:dyDescent="0.25">
      <c r="C70" s="103" t="s">
        <v>557</v>
      </c>
      <c r="D70" s="103" t="s">
        <v>12</v>
      </c>
      <c r="E70" s="232">
        <v>1</v>
      </c>
      <c r="F70" s="232">
        <v>1</v>
      </c>
      <c r="G70" s="232">
        <v>1</v>
      </c>
      <c r="H70" s="232">
        <v>1</v>
      </c>
      <c r="I70" s="232">
        <v>1</v>
      </c>
      <c r="J70" s="232">
        <v>1</v>
      </c>
      <c r="K70" s="111">
        <f>'EU specific multipliers'!E162</f>
        <v>1.2846631693657382</v>
      </c>
      <c r="L70" s="111">
        <f t="shared" si="33"/>
        <v>1.2846631693657382</v>
      </c>
      <c r="M70" s="111">
        <f t="shared" si="32"/>
        <v>1.2846631693657382</v>
      </c>
      <c r="N70" s="111">
        <f t="shared" si="32"/>
        <v>1.2846631693657382</v>
      </c>
      <c r="O70" s="111">
        <f t="shared" si="32"/>
        <v>1.2846631693657382</v>
      </c>
      <c r="P70" s="111">
        <f t="shared" si="32"/>
        <v>1.2846631693657382</v>
      </c>
      <c r="Q70" s="111">
        <f t="shared" si="32"/>
        <v>1.2846631693657382</v>
      </c>
      <c r="R70" s="111">
        <f t="shared" si="32"/>
        <v>1.2846631693657382</v>
      </c>
      <c r="S70" s="111">
        <f t="shared" si="32"/>
        <v>1.2846631693657382</v>
      </c>
      <c r="T70" s="111">
        <f t="shared" si="32"/>
        <v>1.2846631693657382</v>
      </c>
      <c r="U70" s="111">
        <f t="shared" si="32"/>
        <v>1.2846631693657382</v>
      </c>
      <c r="V70" s="111">
        <f t="shared" si="32"/>
        <v>1.2846631693657382</v>
      </c>
      <c r="W70" s="111">
        <f t="shared" si="32"/>
        <v>1.2846631693657382</v>
      </c>
      <c r="X70" s="111">
        <f t="shared" si="32"/>
        <v>1.2846631693657382</v>
      </c>
      <c r="Y70" s="111">
        <f t="shared" si="32"/>
        <v>1.2846631693657382</v>
      </c>
      <c r="Z70" s="111">
        <f t="shared" si="32"/>
        <v>1.2846631693657382</v>
      </c>
      <c r="AA70" s="111">
        <f t="shared" si="32"/>
        <v>1.2846631693657382</v>
      </c>
      <c r="AB70" s="111">
        <f t="shared" si="32"/>
        <v>1.2846631693657382</v>
      </c>
      <c r="AC70" s="111">
        <f t="shared" si="32"/>
        <v>1.2846631693657382</v>
      </c>
      <c r="AD70" s="111">
        <f t="shared" si="32"/>
        <v>1.2846631693657382</v>
      </c>
      <c r="AE70" s="111">
        <f t="shared" si="32"/>
        <v>1.2846631693657382</v>
      </c>
      <c r="AF70" s="111">
        <f t="shared" si="32"/>
        <v>1.2846631693657382</v>
      </c>
      <c r="AG70" s="111">
        <f t="shared" si="32"/>
        <v>1.2846631693657382</v>
      </c>
      <c r="AH70" s="111">
        <f t="shared" si="32"/>
        <v>1.2846631693657382</v>
      </c>
      <c r="AI70" s="111">
        <f t="shared" si="32"/>
        <v>1.2846631693657382</v>
      </c>
      <c r="AJ70" s="111">
        <f t="shared" si="32"/>
        <v>1.2846631693657382</v>
      </c>
      <c r="AK70" s="111">
        <f t="shared" si="32"/>
        <v>1.2846631693657382</v>
      </c>
      <c r="AL70" s="111">
        <f t="shared" si="32"/>
        <v>1.2846631693657382</v>
      </c>
      <c r="AM70" s="111">
        <f t="shared" si="32"/>
        <v>1.2846631693657382</v>
      </c>
      <c r="AN70" s="111">
        <f t="shared" si="32"/>
        <v>1.2846631693657382</v>
      </c>
    </row>
    <row r="71" spans="1:40" x14ac:dyDescent="0.25">
      <c r="A71" s="2" t="s">
        <v>845</v>
      </c>
      <c r="E71" s="100"/>
      <c r="F71" s="100"/>
      <c r="G71" s="100"/>
      <c r="H71" s="100"/>
      <c r="I71" s="100"/>
      <c r="J71" s="100"/>
      <c r="K71" s="100"/>
      <c r="L71" s="100"/>
      <c r="M71" s="100"/>
      <c r="N71" s="100"/>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row>
    <row r="72" spans="1:40" x14ac:dyDescent="0.25">
      <c r="A72" s="2" t="s">
        <v>1184</v>
      </c>
    </row>
    <row r="73" spans="1:40" x14ac:dyDescent="0.25">
      <c r="A73" t="s">
        <v>1182</v>
      </c>
    </row>
    <row r="74" spans="1:40" x14ac:dyDescent="0.25">
      <c r="A74" t="s">
        <v>839</v>
      </c>
    </row>
    <row r="75" spans="1:40" x14ac:dyDescent="0.25">
      <c r="A75" t="s">
        <v>840</v>
      </c>
    </row>
    <row r="76" spans="1:40" x14ac:dyDescent="0.25">
      <c r="A76" t="s">
        <v>841</v>
      </c>
    </row>
    <row r="77" spans="1:40" x14ac:dyDescent="0.25">
      <c r="A77" s="13" t="s">
        <v>842</v>
      </c>
      <c r="B77" s="13"/>
    </row>
    <row r="78" spans="1:40" x14ac:dyDescent="0.25">
      <c r="A78" s="13" t="s">
        <v>843</v>
      </c>
      <c r="B78" s="13"/>
      <c r="C78" s="13"/>
      <c r="D78" s="13"/>
      <c r="E78" s="13"/>
      <c r="F78" s="13"/>
    </row>
    <row r="79" spans="1:40" ht="15.75" thickBot="1" x14ac:dyDescent="0.3">
      <c r="A79" s="13" t="s">
        <v>844</v>
      </c>
      <c r="B79" s="13"/>
      <c r="C79" s="13"/>
      <c r="D79" s="13"/>
      <c r="E79" s="13"/>
      <c r="F79" s="13"/>
    </row>
    <row r="80" spans="1:40" ht="15.75" thickBot="1" x14ac:dyDescent="0.3">
      <c r="A80" s="30" t="s">
        <v>556</v>
      </c>
      <c r="B80" s="30" t="s">
        <v>11</v>
      </c>
      <c r="C80" s="13"/>
      <c r="D80" s="13"/>
      <c r="E80" s="13"/>
      <c r="F80" s="13"/>
    </row>
    <row r="81" spans="1:38" ht="15.75" thickBot="1" x14ac:dyDescent="0.3">
      <c r="A81" s="28" t="s">
        <v>553</v>
      </c>
      <c r="B81" s="28" t="s">
        <v>11</v>
      </c>
      <c r="C81" s="30">
        <f>INDEX('US COVID adjustment'!B$26:B$27,MATCH($A80,'US COVID adjustment'!$A$26:$A$27,0))</f>
        <v>1</v>
      </c>
      <c r="D81" s="30">
        <f>INDEX('US COVID adjustment'!C$26:C$27,MATCH($A80,'US COVID adjustment'!$A$26:$A$27,0))</f>
        <v>1</v>
      </c>
      <c r="E81" s="30">
        <f>INDEX('US COVID adjustment'!D$26:D$27,MATCH($A80,'US COVID adjustment'!$A$26:$A$27,0))</f>
        <v>1</v>
      </c>
      <c r="F81" s="30">
        <f>INDEX('US COVID adjustment'!E$26:E$27,MATCH($A80,'US COVID adjustment'!$A$26:$A$27,0))</f>
        <v>1</v>
      </c>
      <c r="G81" s="30">
        <f>INDEX('US COVID adjustment'!F$26:F$27,MATCH($A80,'US COVID adjustment'!$A$26:$A$27,0))</f>
        <v>1</v>
      </c>
      <c r="H81" s="30">
        <f>INDEX('US COVID adjustment'!G$26:G$27,MATCH($A80,'US COVID adjustment'!$A$26:$A$27,0))</f>
        <v>0.96094710885075185</v>
      </c>
      <c r="I81" s="30">
        <f>INDEX('US COVID adjustment'!H$26:H$27,MATCH($A80,'US COVID adjustment'!$A$26:$A$27,0))</f>
        <v>0.9687576870806015</v>
      </c>
      <c r="J81" s="30">
        <f>INDEX('US COVID adjustment'!I$26:I$27,MATCH($A80,'US COVID adjustment'!$A$26:$A$27,0))</f>
        <v>0.97656826531045116</v>
      </c>
      <c r="K81" s="30">
        <f>INDEX('US COVID adjustment'!J$26:J$27,MATCH($A80,'US COVID adjustment'!$A$26:$A$27,0))</f>
        <v>0.98437884354030081</v>
      </c>
      <c r="L81" s="30">
        <f>INDEX('US COVID adjustment'!K$26:K$27,MATCH($A80,'US COVID adjustment'!$A$26:$A$27,0))</f>
        <v>0.99218942177015046</v>
      </c>
      <c r="M81" s="30">
        <f>INDEX('US COVID adjustment'!L$26:L$27,MATCH($A80,'US COVID adjustment'!$A$26:$A$27,0))</f>
        <v>1</v>
      </c>
      <c r="N81" s="30">
        <f>INDEX('US COVID adjustment'!M$26:M$27,MATCH($A80,'US COVID adjustment'!$A$26:$A$27,0))</f>
        <v>1</v>
      </c>
      <c r="O81" s="30">
        <f>INDEX('US COVID adjustment'!N$26:N$27,MATCH($A80,'US COVID adjustment'!$A$26:$A$27,0))</f>
        <v>1</v>
      </c>
      <c r="P81" s="30">
        <f>INDEX('US COVID adjustment'!O$26:O$27,MATCH($A80,'US COVID adjustment'!$A$26:$A$27,0))</f>
        <v>1</v>
      </c>
      <c r="Q81" s="30">
        <f>INDEX('US COVID adjustment'!P$26:P$27,MATCH($A80,'US COVID adjustment'!$A$26:$A$27,0))</f>
        <v>1</v>
      </c>
      <c r="R81" s="30">
        <f>INDEX('US COVID adjustment'!Q$26:Q$27,MATCH($A80,'US COVID adjustment'!$A$26:$A$27,0))</f>
        <v>1</v>
      </c>
      <c r="S81" s="30">
        <f>INDEX('US COVID adjustment'!R$26:R$27,MATCH($A80,'US COVID adjustment'!$A$26:$A$27,0))</f>
        <v>1</v>
      </c>
      <c r="T81" s="30">
        <f>INDEX('US COVID adjustment'!S$26:S$27,MATCH($A80,'US COVID adjustment'!$A$26:$A$27,0))</f>
        <v>1</v>
      </c>
      <c r="U81" s="30">
        <f>INDEX('US COVID adjustment'!T$26:T$27,MATCH($A80,'US COVID adjustment'!$A$26:$A$27,0))</f>
        <v>1</v>
      </c>
      <c r="V81" s="30">
        <f>INDEX('US COVID adjustment'!U$26:U$27,MATCH($A80,'US COVID adjustment'!$A$26:$A$27,0))</f>
        <v>1</v>
      </c>
      <c r="W81" s="30">
        <f>INDEX('US COVID adjustment'!V$26:V$27,MATCH($A80,'US COVID adjustment'!$A$26:$A$27,0))</f>
        <v>1</v>
      </c>
      <c r="X81" s="30">
        <f>INDEX('US COVID adjustment'!W$26:W$27,MATCH($A80,'US COVID adjustment'!$A$26:$A$27,0))</f>
        <v>1</v>
      </c>
      <c r="Y81" s="30">
        <f>INDEX('US COVID adjustment'!X$26:X$27,MATCH($A80,'US COVID adjustment'!$A$26:$A$27,0))</f>
        <v>1</v>
      </c>
      <c r="Z81" s="30">
        <f>INDEX('US COVID adjustment'!Y$26:Y$27,MATCH($A80,'US COVID adjustment'!$A$26:$A$27,0))</f>
        <v>1</v>
      </c>
      <c r="AA81" s="30">
        <f>INDEX('US COVID adjustment'!Z$26:Z$27,MATCH($A80,'US COVID adjustment'!$A$26:$A$27,0))</f>
        <v>1</v>
      </c>
      <c r="AB81" s="30">
        <f>INDEX('US COVID adjustment'!AA$26:AA$27,MATCH($A80,'US COVID adjustment'!$A$26:$A$27,0))</f>
        <v>1</v>
      </c>
      <c r="AC81" s="30">
        <f>INDEX('US COVID adjustment'!AB$26:AB$27,MATCH($A80,'US COVID adjustment'!$A$26:$A$27,0))</f>
        <v>1</v>
      </c>
      <c r="AD81" s="30">
        <f>INDEX('US COVID adjustment'!AC$26:AC$27,MATCH($A80,'US COVID adjustment'!$A$26:$A$27,0))</f>
        <v>1</v>
      </c>
      <c r="AE81" s="30">
        <f>INDEX('US COVID adjustment'!AD$26:AD$27,MATCH($A80,'US COVID adjustment'!$A$26:$A$27,0))</f>
        <v>1</v>
      </c>
      <c r="AF81" s="30">
        <f>INDEX('US COVID adjustment'!AE$26:AE$27,MATCH($A80,'US COVID adjustment'!$A$26:$A$27,0))</f>
        <v>1</v>
      </c>
      <c r="AG81" s="30">
        <f>INDEX('US COVID adjustment'!AF$26:AF$27,MATCH($A80,'US COVID adjustment'!$A$26:$A$27,0))</f>
        <v>1</v>
      </c>
      <c r="AH81" s="30">
        <f>INDEX('US COVID adjustment'!AG$26:AG$27,MATCH($A80,'US COVID adjustment'!$A$26:$A$27,0))</f>
        <v>1</v>
      </c>
      <c r="AI81" s="30">
        <f>INDEX('US COVID adjustment'!AH$26:AH$27,MATCH($A80,'US COVID adjustment'!$A$26:$A$27,0))</f>
        <v>1</v>
      </c>
      <c r="AJ81" s="30">
        <f>INDEX('US COVID adjustment'!AI$26:AI$27,MATCH($A80,'US COVID adjustment'!$A$26:$A$27,0))</f>
        <v>1</v>
      </c>
      <c r="AK81" s="30">
        <f>INDEX('US COVID adjustment'!AJ$26:AJ$27,MATCH($A80,'US COVID adjustment'!$A$26:$A$27,0))</f>
        <v>1</v>
      </c>
      <c r="AL81" s="30">
        <f>INDEX('US COVID adjustment'!AK$26:AK$27,MATCH($A80,'US COVID adjustment'!$A$26:$A$27,0))</f>
        <v>1</v>
      </c>
    </row>
    <row r="82" spans="1:38" ht="15.75" thickBot="1" x14ac:dyDescent="0.3">
      <c r="C82" s="28">
        <f>INDEX('US COVID adjustment'!B$26:B$27,MATCH($A81,'US COVID adjustment'!$A$26:$A$27,0))</f>
        <v>1</v>
      </c>
      <c r="D82" s="28">
        <f>INDEX('US COVID adjustment'!C$26:C$27,MATCH($A81,'US COVID adjustment'!$A$26:$A$27,0))</f>
        <v>1</v>
      </c>
      <c r="E82" s="28">
        <f>INDEX('US COVID adjustment'!D$26:D$27,MATCH($A81,'US COVID adjustment'!$A$26:$A$27,0))</f>
        <v>1</v>
      </c>
      <c r="F82" s="28">
        <f>INDEX('US COVID adjustment'!E$26:E$27,MATCH($A81,'US COVID adjustment'!$A$26:$A$27,0))</f>
        <v>1</v>
      </c>
      <c r="G82" s="28">
        <f>INDEX('US COVID adjustment'!F$26:F$27,MATCH($A81,'US COVID adjustment'!$A$26:$A$27,0))</f>
        <v>1</v>
      </c>
      <c r="H82" s="28">
        <f>INDEX('US COVID adjustment'!G$26:G$27,MATCH($A81,'US COVID adjustment'!$A$26:$A$27,0))</f>
        <v>0.96094710885075185</v>
      </c>
      <c r="I82" s="28">
        <f>INDEX('US COVID adjustment'!H$26:H$27,MATCH($A81,'US COVID adjustment'!$A$26:$A$27,0))</f>
        <v>0.9687576870806015</v>
      </c>
      <c r="J82" s="28">
        <f>INDEX('US COVID adjustment'!I$26:I$27,MATCH($A81,'US COVID adjustment'!$A$26:$A$27,0))</f>
        <v>0.97656826531045116</v>
      </c>
      <c r="K82" s="28">
        <f>INDEX('US COVID adjustment'!J$26:J$27,MATCH($A81,'US COVID adjustment'!$A$26:$A$27,0))</f>
        <v>0.98437884354030081</v>
      </c>
      <c r="L82" s="28">
        <f>INDEX('US COVID adjustment'!K$26:K$27,MATCH($A81,'US COVID adjustment'!$A$26:$A$27,0))</f>
        <v>0.99218942177015046</v>
      </c>
      <c r="M82" s="28">
        <f>INDEX('US COVID adjustment'!L$26:L$27,MATCH($A81,'US COVID adjustment'!$A$26:$A$27,0))</f>
        <v>1</v>
      </c>
      <c r="N82" s="28">
        <f>INDEX('US COVID adjustment'!M$26:M$27,MATCH($A81,'US COVID adjustment'!$A$26:$A$27,0))</f>
        <v>1</v>
      </c>
      <c r="O82" s="28">
        <f>INDEX('US COVID adjustment'!N$26:N$27,MATCH($A81,'US COVID adjustment'!$A$26:$A$27,0))</f>
        <v>1</v>
      </c>
      <c r="P82" s="28">
        <f>INDEX('US COVID adjustment'!O$26:O$27,MATCH($A81,'US COVID adjustment'!$A$26:$A$27,0))</f>
        <v>1</v>
      </c>
      <c r="Q82" s="28">
        <f>INDEX('US COVID adjustment'!P$26:P$27,MATCH($A81,'US COVID adjustment'!$A$26:$A$27,0))</f>
        <v>1</v>
      </c>
      <c r="R82" s="28">
        <f>INDEX('US COVID adjustment'!Q$26:Q$27,MATCH($A81,'US COVID adjustment'!$A$26:$A$27,0))</f>
        <v>1</v>
      </c>
      <c r="S82" s="28">
        <f>INDEX('US COVID adjustment'!R$26:R$27,MATCH($A81,'US COVID adjustment'!$A$26:$A$27,0))</f>
        <v>1</v>
      </c>
      <c r="T82" s="28">
        <f>INDEX('US COVID adjustment'!S$26:S$27,MATCH($A81,'US COVID adjustment'!$A$26:$A$27,0))</f>
        <v>1</v>
      </c>
      <c r="U82" s="28">
        <f>INDEX('US COVID adjustment'!T$26:T$27,MATCH($A81,'US COVID adjustment'!$A$26:$A$27,0))</f>
        <v>1</v>
      </c>
      <c r="V82" s="28">
        <f>INDEX('US COVID adjustment'!U$26:U$27,MATCH($A81,'US COVID adjustment'!$A$26:$A$27,0))</f>
        <v>1</v>
      </c>
      <c r="W82" s="28">
        <f>INDEX('US COVID adjustment'!V$26:V$27,MATCH($A81,'US COVID adjustment'!$A$26:$A$27,0))</f>
        <v>1</v>
      </c>
      <c r="X82" s="28">
        <f>INDEX('US COVID adjustment'!W$26:W$27,MATCH($A81,'US COVID adjustment'!$A$26:$A$27,0))</f>
        <v>1</v>
      </c>
      <c r="Y82" s="28">
        <f>INDEX('US COVID adjustment'!X$26:X$27,MATCH($A81,'US COVID adjustment'!$A$26:$A$27,0))</f>
        <v>1</v>
      </c>
      <c r="Z82" s="28">
        <f>INDEX('US COVID adjustment'!Y$26:Y$27,MATCH($A81,'US COVID adjustment'!$A$26:$A$27,0))</f>
        <v>1</v>
      </c>
      <c r="AA82" s="28">
        <f>INDEX('US COVID adjustment'!Z$26:Z$27,MATCH($A81,'US COVID adjustment'!$A$26:$A$27,0))</f>
        <v>1</v>
      </c>
      <c r="AB82" s="28">
        <f>INDEX('US COVID adjustment'!AA$26:AA$27,MATCH($A81,'US COVID adjustment'!$A$26:$A$27,0))</f>
        <v>1</v>
      </c>
      <c r="AC82" s="28">
        <f>INDEX('US COVID adjustment'!AB$26:AB$27,MATCH($A81,'US COVID adjustment'!$A$26:$A$27,0))</f>
        <v>1</v>
      </c>
      <c r="AD82" s="28">
        <f>INDEX('US COVID adjustment'!AC$26:AC$27,MATCH($A81,'US COVID adjustment'!$A$26:$A$27,0))</f>
        <v>1</v>
      </c>
      <c r="AE82" s="28">
        <f>INDEX('US COVID adjustment'!AD$26:AD$27,MATCH($A81,'US COVID adjustment'!$A$26:$A$27,0))</f>
        <v>1</v>
      </c>
      <c r="AF82" s="28">
        <f>INDEX('US COVID adjustment'!AE$26:AE$27,MATCH($A81,'US COVID adjustment'!$A$26:$A$27,0))</f>
        <v>1</v>
      </c>
      <c r="AG82" s="28">
        <f>INDEX('US COVID adjustment'!AF$26:AF$27,MATCH($A81,'US COVID adjustment'!$A$26:$A$27,0))</f>
        <v>1</v>
      </c>
      <c r="AH82" s="28">
        <f>INDEX('US COVID adjustment'!AG$26:AG$27,MATCH($A81,'US COVID adjustment'!$A$26:$A$27,0))</f>
        <v>1</v>
      </c>
      <c r="AI82" s="28">
        <f>INDEX('US COVID adjustment'!AH$26:AH$27,MATCH($A81,'US COVID adjustment'!$A$26:$A$27,0))</f>
        <v>1</v>
      </c>
      <c r="AJ82" s="28">
        <f>INDEX('US COVID adjustment'!AI$26:AI$27,MATCH($A81,'US COVID adjustment'!$A$26:$A$27,0))</f>
        <v>1</v>
      </c>
      <c r="AK82" s="28">
        <f>INDEX('US COVID adjustment'!AJ$26:AJ$27,MATCH($A81,'US COVID adjustment'!$A$26:$A$27,0))</f>
        <v>1</v>
      </c>
      <c r="AL82" s="28">
        <f>INDEX('US COVID adjustment'!AK$26:AK$27,MATCH($A81,'US COVID adjustment'!$A$26:$A$27,0))</f>
        <v>1</v>
      </c>
    </row>
    <row r="83" spans="1:38" ht="18.75" x14ac:dyDescent="0.3">
      <c r="A83" s="19" t="s">
        <v>506</v>
      </c>
      <c r="B83" s="20"/>
    </row>
    <row r="84" spans="1:38" x14ac:dyDescent="0.25">
      <c r="A84" t="s">
        <v>670</v>
      </c>
    </row>
    <row r="85" spans="1:38" x14ac:dyDescent="0.25">
      <c r="A85" t="s">
        <v>671</v>
      </c>
    </row>
    <row r="86" spans="1:38" x14ac:dyDescent="0.25">
      <c r="A86" t="s">
        <v>672</v>
      </c>
    </row>
    <row r="87" spans="1:38" x14ac:dyDescent="0.25">
      <c r="A87" t="s">
        <v>547</v>
      </c>
    </row>
    <row r="88" spans="1:38" x14ac:dyDescent="0.25">
      <c r="A88" t="s">
        <v>548</v>
      </c>
    </row>
    <row r="89" spans="1:38" x14ac:dyDescent="0.25">
      <c r="A89" t="s">
        <v>545</v>
      </c>
    </row>
    <row r="90" spans="1:38" x14ac:dyDescent="0.25">
      <c r="A90" t="s">
        <v>549</v>
      </c>
    </row>
    <row r="91" spans="1:38" x14ac:dyDescent="0.25">
      <c r="A91" t="s">
        <v>546</v>
      </c>
    </row>
    <row r="93" spans="1:38" x14ac:dyDescent="0.25">
      <c r="A93" t="s">
        <v>507</v>
      </c>
    </row>
    <row r="94" spans="1:38" x14ac:dyDescent="0.25">
      <c r="A94" t="s">
        <v>543</v>
      </c>
    </row>
    <row r="95" spans="1:38" x14ac:dyDescent="0.25">
      <c r="A95" t="s">
        <v>603</v>
      </c>
    </row>
    <row r="96" spans="1:38" x14ac:dyDescent="0.25">
      <c r="A96" t="s">
        <v>604</v>
      </c>
    </row>
    <row r="98" spans="1:5" x14ac:dyDescent="0.25">
      <c r="A98" s="2" t="s">
        <v>605</v>
      </c>
    </row>
    <row r="99" spans="1:5" x14ac:dyDescent="0.25">
      <c r="A99" s="2" t="s">
        <v>556</v>
      </c>
      <c r="B99">
        <f>IF(INDEX('Country Selector'!G:G,MATCH('Country Selector'!$A$2,'Country Selector'!C:C,0)),'IEA-MethaneEmissions'!$N$8,1)</f>
        <v>1</v>
      </c>
    </row>
    <row r="100" spans="1:5" x14ac:dyDescent="0.25">
      <c r="A100" s="2" t="s">
        <v>553</v>
      </c>
      <c r="B100">
        <f>IF(INDEX('Country Selector'!G:G,MATCH('Country Selector'!$A$2,'Country Selector'!C:C,0)),'IEA-MethaneEmissions'!$N$13,1)</f>
        <v>1</v>
      </c>
    </row>
    <row r="101" spans="1:5" x14ac:dyDescent="0.25">
      <c r="A101" s="43" t="s">
        <v>544</v>
      </c>
      <c r="B101" t="b">
        <f>INDEX('Country Selector'!$G$2:$G$197,MATCH('Country Selector'!$A$2,'Country Selector'!$C$2:$C$197,0))</f>
        <v>0</v>
      </c>
    </row>
    <row r="102" spans="1:5" ht="30" x14ac:dyDescent="0.25">
      <c r="A102" s="43" t="s">
        <v>838</v>
      </c>
      <c r="B102" t="b">
        <f>INDEX('Country Selector'!$H$2:$H$197,MATCH('Country Selector'!$A$2,'Country Selector'!$C$2:$C$197,0))</f>
        <v>0</v>
      </c>
    </row>
    <row r="104" spans="1:5" ht="18.75" x14ac:dyDescent="0.3">
      <c r="A104" s="86"/>
      <c r="B104" s="86"/>
    </row>
    <row r="105" spans="1:5" x14ac:dyDescent="0.25">
      <c r="C105" s="65"/>
      <c r="D105" s="65"/>
      <c r="E105" s="65"/>
    </row>
    <row r="106" spans="1:5" x14ac:dyDescent="0.25">
      <c r="C106" s="9"/>
      <c r="D106" s="9"/>
      <c r="E106" s="9"/>
    </row>
    <row r="108" spans="1:5" x14ac:dyDescent="0.25">
      <c r="D108" s="85"/>
    </row>
    <row r="131" spans="2:5" x14ac:dyDescent="0.25">
      <c r="B131" s="2"/>
    </row>
    <row r="132" spans="2:5" x14ac:dyDescent="0.25">
      <c r="E132" s="87"/>
    </row>
  </sheetData>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CBEA2-D79E-4B9A-99B5-B4263C0D31E1}">
  <sheetPr codeName="Sheet6"/>
  <dimension ref="A1:AH88"/>
  <sheetViews>
    <sheetView topLeftCell="B1" workbookViewId="0"/>
  </sheetViews>
  <sheetFormatPr defaultColWidth="9.140625" defaultRowHeight="15" customHeight="1" x14ac:dyDescent="0.2"/>
  <cols>
    <col min="1" max="1" width="22.42578125" style="60" hidden="1" customWidth="1"/>
    <col min="2" max="2" width="49" style="60" customWidth="1"/>
    <col min="3" max="33" width="9.140625" style="60"/>
    <col min="34" max="34" width="9.140625" style="60" bestFit="1" customWidth="1"/>
    <col min="35" max="16384" width="9.140625" style="60"/>
  </cols>
  <sheetData>
    <row r="1" spans="1:34" ht="15" customHeight="1" thickBot="1" x14ac:dyDescent="0.25">
      <c r="B1" s="46" t="s">
        <v>941</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2"/>
    <row r="3" spans="1:34" ht="15" customHeight="1" x14ac:dyDescent="0.2">
      <c r="C3" s="97" t="s">
        <v>638</v>
      </c>
      <c r="D3" s="97" t="s">
        <v>942</v>
      </c>
      <c r="E3" s="97"/>
      <c r="F3" s="97"/>
      <c r="G3" s="97"/>
      <c r="H3" s="97"/>
      <c r="I3" s="97"/>
    </row>
    <row r="4" spans="1:34" ht="15" customHeight="1" x14ac:dyDescent="0.2">
      <c r="C4" s="97" t="s">
        <v>639</v>
      </c>
      <c r="D4" s="97" t="s">
        <v>943</v>
      </c>
      <c r="E4" s="97"/>
      <c r="F4" s="97"/>
      <c r="G4" s="97" t="s">
        <v>640</v>
      </c>
      <c r="H4" s="97"/>
      <c r="I4" s="97"/>
    </row>
    <row r="5" spans="1:34" ht="15" customHeight="1" x14ac:dyDescent="0.2">
      <c r="C5" s="97" t="s">
        <v>641</v>
      </c>
      <c r="D5" s="97" t="s">
        <v>944</v>
      </c>
      <c r="E5" s="97"/>
      <c r="F5" s="97"/>
      <c r="G5" s="97"/>
      <c r="H5" s="97"/>
      <c r="I5" s="97"/>
    </row>
    <row r="6" spans="1:34" ht="15" customHeight="1" x14ac:dyDescent="0.2">
      <c r="C6" s="97" t="s">
        <v>642</v>
      </c>
      <c r="D6" s="97"/>
      <c r="E6" s="97" t="s">
        <v>945</v>
      </c>
      <c r="F6" s="97"/>
      <c r="G6" s="97"/>
      <c r="H6" s="97"/>
      <c r="I6" s="97"/>
    </row>
    <row r="7" spans="1:34" ht="15" customHeight="1" x14ac:dyDescent="0.2">
      <c r="C7" s="97"/>
      <c r="D7" s="97"/>
      <c r="E7" s="97"/>
      <c r="F7" s="97"/>
      <c r="G7" s="97"/>
      <c r="H7" s="97"/>
      <c r="I7" s="97"/>
    </row>
    <row r="8" spans="1:34" ht="15" customHeight="1" x14ac:dyDescent="0.2">
      <c r="C8" s="97"/>
      <c r="D8" s="97"/>
      <c r="E8" s="97"/>
      <c r="F8" s="97"/>
      <c r="G8" s="97"/>
      <c r="H8" s="97"/>
      <c r="I8" s="97"/>
    </row>
    <row r="9" spans="1:34" ht="15" customHeight="1" x14ac:dyDescent="0.2">
      <c r="C9" s="97"/>
      <c r="D9" s="97"/>
      <c r="E9" s="97"/>
      <c r="F9" s="97"/>
      <c r="G9" s="97"/>
      <c r="H9" s="97"/>
      <c r="I9" s="97"/>
    </row>
    <row r="10" spans="1:34" ht="15" customHeight="1" x14ac:dyDescent="0.25">
      <c r="A10" s="62" t="s">
        <v>1180</v>
      </c>
      <c r="B10" s="48" t="s">
        <v>1179</v>
      </c>
      <c r="AH10" s="96" t="s">
        <v>946</v>
      </c>
    </row>
    <row r="11" spans="1:34" ht="15" customHeight="1" x14ac:dyDescent="0.2">
      <c r="B11" s="46" t="s">
        <v>1178</v>
      </c>
      <c r="AH11" s="96" t="s">
        <v>947</v>
      </c>
    </row>
    <row r="12" spans="1:34" ht="15" customHeight="1" x14ac:dyDescent="0.2">
      <c r="B12" s="46" t="s">
        <v>643</v>
      </c>
      <c r="C12" s="63" t="s">
        <v>643</v>
      </c>
      <c r="D12" s="63" t="s">
        <v>643</v>
      </c>
      <c r="E12" s="63" t="s">
        <v>643</v>
      </c>
      <c r="F12" s="63" t="s">
        <v>643</v>
      </c>
      <c r="G12" s="63" t="s">
        <v>643</v>
      </c>
      <c r="H12" s="63" t="s">
        <v>643</v>
      </c>
      <c r="I12" s="63" t="s">
        <v>643</v>
      </c>
      <c r="J12" s="63" t="s">
        <v>643</v>
      </c>
      <c r="K12" s="63" t="s">
        <v>643</v>
      </c>
      <c r="L12" s="63" t="s">
        <v>643</v>
      </c>
      <c r="M12" s="63" t="s">
        <v>643</v>
      </c>
      <c r="N12" s="63" t="s">
        <v>643</v>
      </c>
      <c r="O12" s="63" t="s">
        <v>643</v>
      </c>
      <c r="P12" s="63" t="s">
        <v>643</v>
      </c>
      <c r="Q12" s="63" t="s">
        <v>643</v>
      </c>
      <c r="R12" s="63" t="s">
        <v>643</v>
      </c>
      <c r="S12" s="63" t="s">
        <v>643</v>
      </c>
      <c r="T12" s="63" t="s">
        <v>643</v>
      </c>
      <c r="U12" s="63" t="s">
        <v>643</v>
      </c>
      <c r="V12" s="63" t="s">
        <v>643</v>
      </c>
      <c r="W12" s="63" t="s">
        <v>643</v>
      </c>
      <c r="X12" s="63" t="s">
        <v>643</v>
      </c>
      <c r="Y12" s="63" t="s">
        <v>643</v>
      </c>
      <c r="Z12" s="63" t="s">
        <v>643</v>
      </c>
      <c r="AA12" s="63" t="s">
        <v>643</v>
      </c>
      <c r="AB12" s="63" t="s">
        <v>643</v>
      </c>
      <c r="AC12" s="63" t="s">
        <v>643</v>
      </c>
      <c r="AD12" s="63" t="s">
        <v>643</v>
      </c>
      <c r="AE12" s="63" t="s">
        <v>643</v>
      </c>
      <c r="AF12" s="63" t="s">
        <v>643</v>
      </c>
      <c r="AG12" s="63" t="s">
        <v>643</v>
      </c>
      <c r="AH12" s="96" t="s">
        <v>948</v>
      </c>
    </row>
    <row r="13" spans="1:34" ht="15" customHeight="1" thickBot="1" x14ac:dyDescent="0.25">
      <c r="B13" s="47" t="s">
        <v>664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2"/>
    <row r="15" spans="1:34" ht="15" customHeight="1" x14ac:dyDescent="0.2">
      <c r="B15" s="49" t="s">
        <v>666</v>
      </c>
    </row>
    <row r="16" spans="1:34" ht="15" customHeight="1" x14ac:dyDescent="0.25">
      <c r="A16" s="62" t="s">
        <v>667</v>
      </c>
      <c r="B16" s="52" t="s">
        <v>668</v>
      </c>
      <c r="C16" s="54">
        <v>33.890735999999997</v>
      </c>
      <c r="D16" s="54">
        <v>32.309691999999998</v>
      </c>
      <c r="E16" s="54">
        <v>32.780650999999999</v>
      </c>
      <c r="F16" s="54">
        <v>34.022060000000003</v>
      </c>
      <c r="G16" s="54">
        <v>34.964745000000001</v>
      </c>
      <c r="H16" s="54">
        <v>36.261744999999998</v>
      </c>
      <c r="I16" s="54">
        <v>36.885249999999999</v>
      </c>
      <c r="J16" s="54">
        <v>37.021377999999999</v>
      </c>
      <c r="K16" s="54">
        <v>37.196350000000002</v>
      </c>
      <c r="L16" s="54">
        <v>37.544429999999998</v>
      </c>
      <c r="M16" s="54">
        <v>37.881168000000002</v>
      </c>
      <c r="N16" s="54">
        <v>38.134372999999997</v>
      </c>
      <c r="O16" s="54">
        <v>38.298533999999997</v>
      </c>
      <c r="P16" s="54">
        <v>38.468994000000002</v>
      </c>
      <c r="Q16" s="54">
        <v>38.611877</v>
      </c>
      <c r="R16" s="54">
        <v>38.613323000000001</v>
      </c>
      <c r="S16" s="54">
        <v>38.774208000000002</v>
      </c>
      <c r="T16" s="54">
        <v>38.983142999999998</v>
      </c>
      <c r="U16" s="54">
        <v>39.289341</v>
      </c>
      <c r="V16" s="54">
        <v>39.585915</v>
      </c>
      <c r="W16" s="54">
        <v>39.916763000000003</v>
      </c>
      <c r="X16" s="54">
        <v>40.111533999999999</v>
      </c>
      <c r="Y16" s="54">
        <v>40.487704999999998</v>
      </c>
      <c r="Z16" s="54">
        <v>40.920616000000003</v>
      </c>
      <c r="AA16" s="54">
        <v>41.286839000000001</v>
      </c>
      <c r="AB16" s="54">
        <v>41.538970999999997</v>
      </c>
      <c r="AC16" s="54">
        <v>41.804253000000003</v>
      </c>
      <c r="AD16" s="54">
        <v>42.065693000000003</v>
      </c>
      <c r="AE16" s="54">
        <v>42.392257999999998</v>
      </c>
      <c r="AF16" s="54">
        <v>42.658816999999999</v>
      </c>
      <c r="AG16" s="54">
        <v>42.992820999999999</v>
      </c>
      <c r="AH16" s="53">
        <v>7.9609999999999993E-3</v>
      </c>
    </row>
    <row r="17" spans="1:34" ht="15" customHeight="1" x14ac:dyDescent="0.25">
      <c r="A17" s="62" t="s">
        <v>1177</v>
      </c>
      <c r="B17" s="52" t="s">
        <v>1176</v>
      </c>
      <c r="C17" s="54">
        <v>6.5350000000000005E-2</v>
      </c>
      <c r="D17" s="54">
        <v>6.0940000000000001E-2</v>
      </c>
      <c r="E17" s="54">
        <v>6.1171999999999997E-2</v>
      </c>
      <c r="F17" s="54">
        <v>6.1404E-2</v>
      </c>
      <c r="G17" s="54">
        <v>6.1636000000000003E-2</v>
      </c>
      <c r="H17" s="54">
        <v>6.1866999999999998E-2</v>
      </c>
      <c r="I17" s="54">
        <v>6.2099000000000001E-2</v>
      </c>
      <c r="J17" s="54">
        <v>6.2099000000000001E-2</v>
      </c>
      <c r="K17" s="54">
        <v>6.2099000000000001E-2</v>
      </c>
      <c r="L17" s="54">
        <v>6.2099000000000001E-2</v>
      </c>
      <c r="M17" s="54">
        <v>6.2099000000000001E-2</v>
      </c>
      <c r="N17" s="54">
        <v>6.2099000000000001E-2</v>
      </c>
      <c r="O17" s="54">
        <v>6.2099000000000001E-2</v>
      </c>
      <c r="P17" s="54">
        <v>6.2099000000000001E-2</v>
      </c>
      <c r="Q17" s="54">
        <v>6.2099000000000001E-2</v>
      </c>
      <c r="R17" s="54">
        <v>6.2099000000000001E-2</v>
      </c>
      <c r="S17" s="54">
        <v>6.2099000000000001E-2</v>
      </c>
      <c r="T17" s="54">
        <v>6.2099000000000001E-2</v>
      </c>
      <c r="U17" s="54">
        <v>6.2099000000000001E-2</v>
      </c>
      <c r="V17" s="54">
        <v>6.2099000000000001E-2</v>
      </c>
      <c r="W17" s="54">
        <v>6.2099000000000001E-2</v>
      </c>
      <c r="X17" s="54">
        <v>6.2099000000000001E-2</v>
      </c>
      <c r="Y17" s="54">
        <v>6.2099000000000001E-2</v>
      </c>
      <c r="Z17" s="54">
        <v>6.2099000000000001E-2</v>
      </c>
      <c r="AA17" s="54">
        <v>6.2099000000000001E-2</v>
      </c>
      <c r="AB17" s="54">
        <v>6.2099000000000001E-2</v>
      </c>
      <c r="AC17" s="54">
        <v>6.2099000000000001E-2</v>
      </c>
      <c r="AD17" s="54">
        <v>6.2099000000000001E-2</v>
      </c>
      <c r="AE17" s="54">
        <v>6.2099000000000001E-2</v>
      </c>
      <c r="AF17" s="54">
        <v>6.2099000000000001E-2</v>
      </c>
      <c r="AG17" s="54">
        <v>6.2099000000000001E-2</v>
      </c>
      <c r="AH17" s="53">
        <v>-1.699E-3</v>
      </c>
    </row>
    <row r="19" spans="1:34" ht="15" customHeight="1" x14ac:dyDescent="0.2">
      <c r="A19" s="62" t="s">
        <v>1175</v>
      </c>
      <c r="B19" s="49" t="s">
        <v>1174</v>
      </c>
      <c r="C19" s="55">
        <v>-2.6705510000000001</v>
      </c>
      <c r="D19" s="55">
        <v>-3.6498659999999998</v>
      </c>
      <c r="E19" s="55">
        <v>-3.8404180000000001</v>
      </c>
      <c r="F19" s="55">
        <v>-4.2436400000000001</v>
      </c>
      <c r="G19" s="55">
        <v>-4.8462230000000002</v>
      </c>
      <c r="H19" s="55">
        <v>-5.3206860000000002</v>
      </c>
      <c r="I19" s="55">
        <v>-5.5509170000000001</v>
      </c>
      <c r="J19" s="55">
        <v>-5.669797</v>
      </c>
      <c r="K19" s="55">
        <v>-5.930669</v>
      </c>
      <c r="L19" s="55">
        <v>-6.238175</v>
      </c>
      <c r="M19" s="55">
        <v>-6.6881560000000002</v>
      </c>
      <c r="N19" s="55">
        <v>-6.812176</v>
      </c>
      <c r="O19" s="55">
        <v>-6.8923959999999997</v>
      </c>
      <c r="P19" s="55">
        <v>-7.0067969999999997</v>
      </c>
      <c r="Q19" s="55">
        <v>-7.0293109999999999</v>
      </c>
      <c r="R19" s="55">
        <v>-7.0278879999999999</v>
      </c>
      <c r="S19" s="55">
        <v>-7.0642670000000001</v>
      </c>
      <c r="T19" s="55">
        <v>-7.0534689999999998</v>
      </c>
      <c r="U19" s="55">
        <v>-7.0463360000000002</v>
      </c>
      <c r="V19" s="55">
        <v>-7.0602029999999996</v>
      </c>
      <c r="W19" s="55">
        <v>-7.0926559999999998</v>
      </c>
      <c r="X19" s="55">
        <v>-7.0837260000000004</v>
      </c>
      <c r="Y19" s="55">
        <v>-7.1271880000000003</v>
      </c>
      <c r="Z19" s="55">
        <v>-7.1652610000000001</v>
      </c>
      <c r="AA19" s="55">
        <v>-7.2373159999999999</v>
      </c>
      <c r="AB19" s="55">
        <v>-7.2476380000000002</v>
      </c>
      <c r="AC19" s="55">
        <v>-7.2954629999999998</v>
      </c>
      <c r="AD19" s="55">
        <v>-7.3286949999999997</v>
      </c>
      <c r="AE19" s="55">
        <v>-7.3930709999999999</v>
      </c>
      <c r="AF19" s="55">
        <v>-7.3881079999999999</v>
      </c>
      <c r="AG19" s="55">
        <v>-7.4032249999999999</v>
      </c>
      <c r="AH19" s="51">
        <v>3.4571999999999999E-2</v>
      </c>
    </row>
    <row r="20" spans="1:34" ht="15" customHeight="1" x14ac:dyDescent="0.25">
      <c r="A20" s="62" t="s">
        <v>1173</v>
      </c>
      <c r="B20" s="52" t="s">
        <v>1172</v>
      </c>
      <c r="C20" s="54">
        <v>-0.42102899999999999</v>
      </c>
      <c r="D20" s="54">
        <v>-0.54625699999999999</v>
      </c>
      <c r="E20" s="54">
        <v>-0.79140699999999997</v>
      </c>
      <c r="F20" s="54">
        <v>-1.1554990000000001</v>
      </c>
      <c r="G20" s="54">
        <v>-1.383807</v>
      </c>
      <c r="H20" s="54">
        <v>-1.301577</v>
      </c>
      <c r="I20" s="54">
        <v>-1.202922</v>
      </c>
      <c r="J20" s="54">
        <v>-1.321801</v>
      </c>
      <c r="K20" s="54">
        <v>-1.4705509999999999</v>
      </c>
      <c r="L20" s="54">
        <v>-1.590179</v>
      </c>
      <c r="M20" s="54">
        <v>-1.84016</v>
      </c>
      <c r="N20" s="54">
        <v>-1.8641810000000001</v>
      </c>
      <c r="O20" s="54">
        <v>-1.932277</v>
      </c>
      <c r="P20" s="54">
        <v>-2.0588009999999999</v>
      </c>
      <c r="Q20" s="54">
        <v>-2.081315</v>
      </c>
      <c r="R20" s="54">
        <v>-2.0798930000000002</v>
      </c>
      <c r="S20" s="54">
        <v>-2.1041479999999999</v>
      </c>
      <c r="T20" s="54">
        <v>-2.1054740000000001</v>
      </c>
      <c r="U20" s="54">
        <v>-2.0983399999999999</v>
      </c>
      <c r="V20" s="54">
        <v>-2.1122070000000002</v>
      </c>
      <c r="W20" s="54">
        <v>-2.132536</v>
      </c>
      <c r="X20" s="54">
        <v>-2.1357300000000001</v>
      </c>
      <c r="Y20" s="54">
        <v>-2.179192</v>
      </c>
      <c r="Z20" s="54">
        <v>-2.2172649999999998</v>
      </c>
      <c r="AA20" s="54">
        <v>-2.2771970000000001</v>
      </c>
      <c r="AB20" s="54">
        <v>-2.299642</v>
      </c>
      <c r="AC20" s="54">
        <v>-2.347467</v>
      </c>
      <c r="AD20" s="54">
        <v>-2.3806989999999999</v>
      </c>
      <c r="AE20" s="54">
        <v>-2.4329519999999998</v>
      </c>
      <c r="AF20" s="54">
        <v>-2.4401120000000001</v>
      </c>
      <c r="AG20" s="54">
        <v>-2.4552290000000001</v>
      </c>
      <c r="AH20" s="53">
        <v>6.0537000000000001E-2</v>
      </c>
    </row>
    <row r="21" spans="1:34" ht="15" customHeight="1" x14ac:dyDescent="0.25">
      <c r="A21" s="62" t="s">
        <v>1171</v>
      </c>
      <c r="B21" s="52" t="s">
        <v>1170</v>
      </c>
      <c r="C21" s="54">
        <v>-2.2495210000000001</v>
      </c>
      <c r="D21" s="54">
        <v>-3.1036100000000002</v>
      </c>
      <c r="E21" s="54">
        <v>-3.0490119999999998</v>
      </c>
      <c r="F21" s="54">
        <v>-3.0881400000000001</v>
      </c>
      <c r="G21" s="54">
        <v>-3.4624169999999999</v>
      </c>
      <c r="H21" s="54">
        <v>-4.0191090000000003</v>
      </c>
      <c r="I21" s="54">
        <v>-4.3479960000000002</v>
      </c>
      <c r="J21" s="54">
        <v>-4.3479960000000002</v>
      </c>
      <c r="K21" s="54">
        <v>-4.4601189999999997</v>
      </c>
      <c r="L21" s="54">
        <v>-4.647996</v>
      </c>
      <c r="M21" s="54">
        <v>-4.8479960000000002</v>
      </c>
      <c r="N21" s="54">
        <v>-4.9479959999999998</v>
      </c>
      <c r="O21" s="54">
        <v>-4.9601189999999997</v>
      </c>
      <c r="P21" s="54">
        <v>-4.9479959999999998</v>
      </c>
      <c r="Q21" s="54">
        <v>-4.9479959999999998</v>
      </c>
      <c r="R21" s="54">
        <v>-4.9479959999999998</v>
      </c>
      <c r="S21" s="54">
        <v>-4.9601189999999997</v>
      </c>
      <c r="T21" s="54">
        <v>-4.9479959999999998</v>
      </c>
      <c r="U21" s="54">
        <v>-4.9479959999999998</v>
      </c>
      <c r="V21" s="54">
        <v>-4.9479959999999998</v>
      </c>
      <c r="W21" s="54">
        <v>-4.9601189999999997</v>
      </c>
      <c r="X21" s="54">
        <v>-4.9479959999999998</v>
      </c>
      <c r="Y21" s="54">
        <v>-4.9479959999999998</v>
      </c>
      <c r="Z21" s="54">
        <v>-4.9479959999999998</v>
      </c>
      <c r="AA21" s="54">
        <v>-4.9601189999999997</v>
      </c>
      <c r="AB21" s="54">
        <v>-4.9479959999999998</v>
      </c>
      <c r="AC21" s="54">
        <v>-4.9479959999999998</v>
      </c>
      <c r="AD21" s="54">
        <v>-4.9479959999999998</v>
      </c>
      <c r="AE21" s="54">
        <v>-4.9601189999999997</v>
      </c>
      <c r="AF21" s="54">
        <v>-4.9479959999999998</v>
      </c>
      <c r="AG21" s="54">
        <v>-4.9479959999999998</v>
      </c>
      <c r="AH21" s="53">
        <v>2.6623999999999998E-2</v>
      </c>
    </row>
    <row r="23" spans="1:34" ht="15" customHeight="1" x14ac:dyDescent="0.2">
      <c r="A23" s="62" t="s">
        <v>1169</v>
      </c>
      <c r="B23" s="49" t="s">
        <v>1168</v>
      </c>
      <c r="C23" s="55">
        <v>31.285533999999998</v>
      </c>
      <c r="D23" s="55">
        <v>28.720766000000001</v>
      </c>
      <c r="E23" s="55">
        <v>29.001405999999999</v>
      </c>
      <c r="F23" s="55">
        <v>29.839825000000001</v>
      </c>
      <c r="G23" s="55">
        <v>30.180154999999999</v>
      </c>
      <c r="H23" s="55">
        <v>31.002925999999999</v>
      </c>
      <c r="I23" s="55">
        <v>31.396432999999998</v>
      </c>
      <c r="J23" s="55">
        <v>31.413681</v>
      </c>
      <c r="K23" s="55">
        <v>31.327780000000001</v>
      </c>
      <c r="L23" s="55">
        <v>31.368355000000001</v>
      </c>
      <c r="M23" s="55">
        <v>31.255112</v>
      </c>
      <c r="N23" s="55">
        <v>31.384295999999999</v>
      </c>
      <c r="O23" s="55">
        <v>31.468239000000001</v>
      </c>
      <c r="P23" s="55">
        <v>31.524296</v>
      </c>
      <c r="Q23" s="55">
        <v>31.644665</v>
      </c>
      <c r="R23" s="55">
        <v>31.647532999999999</v>
      </c>
      <c r="S23" s="55">
        <v>31.772041000000002</v>
      </c>
      <c r="T23" s="55">
        <v>31.991773999999999</v>
      </c>
      <c r="U23" s="55">
        <v>32.305103000000003</v>
      </c>
      <c r="V23" s="55">
        <v>32.587811000000002</v>
      </c>
      <c r="W23" s="55">
        <v>32.886208000000003</v>
      </c>
      <c r="X23" s="55">
        <v>33.089908999999999</v>
      </c>
      <c r="Y23" s="55">
        <v>33.422615</v>
      </c>
      <c r="Z23" s="55">
        <v>33.817455000000002</v>
      </c>
      <c r="AA23" s="55">
        <v>34.111621999999997</v>
      </c>
      <c r="AB23" s="55">
        <v>34.353431999999998</v>
      </c>
      <c r="AC23" s="55">
        <v>34.570889000000001</v>
      </c>
      <c r="AD23" s="55">
        <v>34.799098999999998</v>
      </c>
      <c r="AE23" s="55">
        <v>35.061287</v>
      </c>
      <c r="AF23" s="55">
        <v>35.332808999999997</v>
      </c>
      <c r="AG23" s="55">
        <v>35.651694999999997</v>
      </c>
      <c r="AH23" s="51">
        <v>4.3639999999999998E-3</v>
      </c>
    </row>
    <row r="25" spans="1:34" ht="15" customHeight="1" x14ac:dyDescent="0.2">
      <c r="A25" s="62" t="s">
        <v>1167</v>
      </c>
      <c r="B25" s="49" t="s">
        <v>1166</v>
      </c>
      <c r="C25" s="55">
        <v>30.759627999999999</v>
      </c>
      <c r="D25" s="55">
        <v>28.969814</v>
      </c>
      <c r="E25" s="55">
        <v>29.133206999999999</v>
      </c>
      <c r="F25" s="55">
        <v>29.864118999999999</v>
      </c>
      <c r="G25" s="55">
        <v>30.095409</v>
      </c>
      <c r="H25" s="55">
        <v>30.814250999999999</v>
      </c>
      <c r="I25" s="55">
        <v>31.112348999999998</v>
      </c>
      <c r="J25" s="55">
        <v>31.129002</v>
      </c>
      <c r="K25" s="55">
        <v>31.027622000000001</v>
      </c>
      <c r="L25" s="55">
        <v>31.079346000000001</v>
      </c>
      <c r="M25" s="55">
        <v>30.969501000000001</v>
      </c>
      <c r="N25" s="55">
        <v>31.118366000000002</v>
      </c>
      <c r="O25" s="55">
        <v>31.182736999999999</v>
      </c>
      <c r="P25" s="55">
        <v>31.255699</v>
      </c>
      <c r="Q25" s="55">
        <v>31.386862000000001</v>
      </c>
      <c r="R25" s="55">
        <v>31.384893000000002</v>
      </c>
      <c r="S25" s="55">
        <v>31.516622999999999</v>
      </c>
      <c r="T25" s="55">
        <v>31.740518999999999</v>
      </c>
      <c r="U25" s="55">
        <v>32.048031000000002</v>
      </c>
      <c r="V25" s="55">
        <v>32.346977000000003</v>
      </c>
      <c r="W25" s="55">
        <v>32.653407999999999</v>
      </c>
      <c r="X25" s="55">
        <v>32.848422999999997</v>
      </c>
      <c r="Y25" s="55">
        <v>33.185111999999997</v>
      </c>
      <c r="Z25" s="55">
        <v>33.583419999999997</v>
      </c>
      <c r="AA25" s="55">
        <v>33.875362000000003</v>
      </c>
      <c r="AB25" s="55">
        <v>34.116329</v>
      </c>
      <c r="AC25" s="55">
        <v>34.339633999999997</v>
      </c>
      <c r="AD25" s="55">
        <v>34.553958999999999</v>
      </c>
      <c r="AE25" s="55">
        <v>34.812854999999999</v>
      </c>
      <c r="AF25" s="55">
        <v>35.075023999999999</v>
      </c>
      <c r="AG25" s="55">
        <v>35.391342000000002</v>
      </c>
      <c r="AH25" s="51">
        <v>4.6860000000000001E-3</v>
      </c>
    </row>
    <row r="26" spans="1:34" ht="15" customHeight="1" x14ac:dyDescent="0.25">
      <c r="A26" s="62" t="s">
        <v>1165</v>
      </c>
      <c r="B26" s="52" t="s">
        <v>1164</v>
      </c>
      <c r="C26" s="54">
        <v>4.7828200000000001</v>
      </c>
      <c r="D26" s="54">
        <v>4.6596570000000002</v>
      </c>
      <c r="E26" s="54">
        <v>4.7915460000000003</v>
      </c>
      <c r="F26" s="54">
        <v>4.7841259999999997</v>
      </c>
      <c r="G26" s="54">
        <v>4.785736</v>
      </c>
      <c r="H26" s="54">
        <v>4.781549</v>
      </c>
      <c r="I26" s="54">
        <v>4.7701289999999998</v>
      </c>
      <c r="J26" s="54">
        <v>4.757244</v>
      </c>
      <c r="K26" s="54">
        <v>4.7461719999999996</v>
      </c>
      <c r="L26" s="54">
        <v>4.7354560000000001</v>
      </c>
      <c r="M26" s="54">
        <v>4.7196879999999997</v>
      </c>
      <c r="N26" s="54">
        <v>4.7082889999999997</v>
      </c>
      <c r="O26" s="54">
        <v>4.6997609999999996</v>
      </c>
      <c r="P26" s="54">
        <v>4.6915529999999999</v>
      </c>
      <c r="Q26" s="54">
        <v>4.683408</v>
      </c>
      <c r="R26" s="54">
        <v>4.6777740000000003</v>
      </c>
      <c r="S26" s="54">
        <v>4.6733390000000004</v>
      </c>
      <c r="T26" s="54">
        <v>4.6689809999999996</v>
      </c>
      <c r="U26" s="54">
        <v>4.6649589999999996</v>
      </c>
      <c r="V26" s="54">
        <v>4.6612280000000004</v>
      </c>
      <c r="W26" s="54">
        <v>4.6592630000000002</v>
      </c>
      <c r="X26" s="54">
        <v>4.6572339999999999</v>
      </c>
      <c r="Y26" s="54">
        <v>4.6556470000000001</v>
      </c>
      <c r="Z26" s="54">
        <v>4.6542440000000003</v>
      </c>
      <c r="AA26" s="54">
        <v>4.6538490000000001</v>
      </c>
      <c r="AB26" s="54">
        <v>4.6528790000000004</v>
      </c>
      <c r="AC26" s="54">
        <v>4.6522269999999999</v>
      </c>
      <c r="AD26" s="54">
        <v>4.6506920000000003</v>
      </c>
      <c r="AE26" s="54">
        <v>4.64872</v>
      </c>
      <c r="AF26" s="54">
        <v>4.6455820000000001</v>
      </c>
      <c r="AG26" s="54">
        <v>4.6423579999999998</v>
      </c>
      <c r="AH26" s="53">
        <v>-9.9299999999999996E-4</v>
      </c>
    </row>
    <row r="27" spans="1:34" ht="15" customHeight="1" x14ac:dyDescent="0.25">
      <c r="A27" s="62" t="s">
        <v>1163</v>
      </c>
      <c r="B27" s="52" t="s">
        <v>1162</v>
      </c>
      <c r="C27" s="54">
        <v>3.1886800000000002</v>
      </c>
      <c r="D27" s="54">
        <v>3.2936350000000001</v>
      </c>
      <c r="E27" s="54">
        <v>3.2661410000000002</v>
      </c>
      <c r="F27" s="54">
        <v>3.3721369999999999</v>
      </c>
      <c r="G27" s="54">
        <v>3.4352849999999999</v>
      </c>
      <c r="H27" s="54">
        <v>3.4919349999999998</v>
      </c>
      <c r="I27" s="54">
        <v>3.4982850000000001</v>
      </c>
      <c r="J27" s="54">
        <v>3.5002629999999999</v>
      </c>
      <c r="K27" s="54">
        <v>3.5014189999999998</v>
      </c>
      <c r="L27" s="54">
        <v>3.50007</v>
      </c>
      <c r="M27" s="54">
        <v>3.491981</v>
      </c>
      <c r="N27" s="54">
        <v>3.4930289999999999</v>
      </c>
      <c r="O27" s="54">
        <v>3.4980329999999999</v>
      </c>
      <c r="P27" s="54">
        <v>3.502732</v>
      </c>
      <c r="Q27" s="54">
        <v>3.5068510000000002</v>
      </c>
      <c r="R27" s="54">
        <v>3.513099</v>
      </c>
      <c r="S27" s="54">
        <v>3.520664</v>
      </c>
      <c r="T27" s="54">
        <v>3.5274679999999998</v>
      </c>
      <c r="U27" s="54">
        <v>3.5332309999999998</v>
      </c>
      <c r="V27" s="54">
        <v>3.5384099999999998</v>
      </c>
      <c r="W27" s="54">
        <v>3.5444360000000001</v>
      </c>
      <c r="X27" s="54">
        <v>3.5514359999999998</v>
      </c>
      <c r="Y27" s="54">
        <v>3.5586980000000001</v>
      </c>
      <c r="Z27" s="54">
        <v>3.56541</v>
      </c>
      <c r="AA27" s="54">
        <v>3.5726580000000001</v>
      </c>
      <c r="AB27" s="54">
        <v>3.5780470000000002</v>
      </c>
      <c r="AC27" s="54">
        <v>3.5831460000000002</v>
      </c>
      <c r="AD27" s="54">
        <v>3.5866889999999998</v>
      </c>
      <c r="AE27" s="54">
        <v>3.5889899999999999</v>
      </c>
      <c r="AF27" s="54">
        <v>3.5895890000000001</v>
      </c>
      <c r="AG27" s="54">
        <v>3.5891899999999999</v>
      </c>
      <c r="AH27" s="53">
        <v>3.9519999999999998E-3</v>
      </c>
    </row>
    <row r="28" spans="1:34" ht="15" customHeight="1" x14ac:dyDescent="0.25">
      <c r="A28" s="62" t="s">
        <v>1161</v>
      </c>
      <c r="B28" s="52" t="s">
        <v>1160</v>
      </c>
      <c r="C28" s="54">
        <v>10.307473999999999</v>
      </c>
      <c r="D28" s="54">
        <v>10.324541999999999</v>
      </c>
      <c r="E28" s="54">
        <v>10.423318999999999</v>
      </c>
      <c r="F28" s="54">
        <v>10.710521</v>
      </c>
      <c r="G28" s="54">
        <v>11.029292</v>
      </c>
      <c r="H28" s="54">
        <v>11.326619000000001</v>
      </c>
      <c r="I28" s="54">
        <v>11.520507</v>
      </c>
      <c r="J28" s="54">
        <v>11.549958</v>
      </c>
      <c r="K28" s="54">
        <v>11.634205</v>
      </c>
      <c r="L28" s="54">
        <v>11.729107000000001</v>
      </c>
      <c r="M28" s="54">
        <v>11.808909999999999</v>
      </c>
      <c r="N28" s="54">
        <v>11.905671999999999</v>
      </c>
      <c r="O28" s="54">
        <v>11.966723</v>
      </c>
      <c r="P28" s="54">
        <v>12.03717</v>
      </c>
      <c r="Q28" s="54">
        <v>12.138468</v>
      </c>
      <c r="R28" s="54">
        <v>12.221152999999999</v>
      </c>
      <c r="S28" s="54">
        <v>12.301403000000001</v>
      </c>
      <c r="T28" s="54">
        <v>12.389917000000001</v>
      </c>
      <c r="U28" s="54">
        <v>12.489611999999999</v>
      </c>
      <c r="V28" s="54">
        <v>12.605134</v>
      </c>
      <c r="W28" s="54">
        <v>12.706348999999999</v>
      </c>
      <c r="X28" s="54">
        <v>12.799595</v>
      </c>
      <c r="Y28" s="54">
        <v>12.950118</v>
      </c>
      <c r="Z28" s="54">
        <v>13.115741999999999</v>
      </c>
      <c r="AA28" s="54">
        <v>13.225972000000001</v>
      </c>
      <c r="AB28" s="54">
        <v>13.295372</v>
      </c>
      <c r="AC28" s="54">
        <v>13.432309999999999</v>
      </c>
      <c r="AD28" s="54">
        <v>13.543573</v>
      </c>
      <c r="AE28" s="54">
        <v>13.651255000000001</v>
      </c>
      <c r="AF28" s="54">
        <v>13.769857</v>
      </c>
      <c r="AG28" s="54">
        <v>13.904431000000001</v>
      </c>
      <c r="AH28" s="53">
        <v>1.0028E-2</v>
      </c>
    </row>
    <row r="29" spans="1:34" ht="15" customHeight="1" x14ac:dyDescent="0.25">
      <c r="A29" s="62" t="s">
        <v>1159</v>
      </c>
      <c r="B29" s="52" t="s">
        <v>1158</v>
      </c>
      <c r="C29" s="54">
        <v>8.1618849999999998</v>
      </c>
      <c r="D29" s="54">
        <v>8.1039750000000002</v>
      </c>
      <c r="E29" s="54">
        <v>8.1403680000000005</v>
      </c>
      <c r="F29" s="54">
        <v>8.3639980000000005</v>
      </c>
      <c r="G29" s="54">
        <v>8.6115490000000001</v>
      </c>
      <c r="H29" s="54">
        <v>8.7746980000000008</v>
      </c>
      <c r="I29" s="54">
        <v>8.8861930000000005</v>
      </c>
      <c r="J29" s="54">
        <v>8.9008660000000006</v>
      </c>
      <c r="K29" s="54">
        <v>8.9501279999999994</v>
      </c>
      <c r="L29" s="54">
        <v>8.9996840000000002</v>
      </c>
      <c r="M29" s="54">
        <v>9.019031</v>
      </c>
      <c r="N29" s="54">
        <v>9.0754999999999999</v>
      </c>
      <c r="O29" s="54">
        <v>9.1153150000000007</v>
      </c>
      <c r="P29" s="54">
        <v>9.1527189999999994</v>
      </c>
      <c r="Q29" s="54">
        <v>9.2304589999999997</v>
      </c>
      <c r="R29" s="54">
        <v>9.3119289999999992</v>
      </c>
      <c r="S29" s="54">
        <v>9.3895350000000004</v>
      </c>
      <c r="T29" s="54">
        <v>9.4713440000000002</v>
      </c>
      <c r="U29" s="54">
        <v>9.5639219999999998</v>
      </c>
      <c r="V29" s="54">
        <v>9.6614810000000002</v>
      </c>
      <c r="W29" s="54">
        <v>9.7406179999999996</v>
      </c>
      <c r="X29" s="54">
        <v>9.8215620000000001</v>
      </c>
      <c r="Y29" s="54">
        <v>9.945354</v>
      </c>
      <c r="Z29" s="54">
        <v>10.071958</v>
      </c>
      <c r="AA29" s="54">
        <v>10.160589</v>
      </c>
      <c r="AB29" s="54">
        <v>10.231680000000001</v>
      </c>
      <c r="AC29" s="54">
        <v>10.348585</v>
      </c>
      <c r="AD29" s="54">
        <v>10.451378999999999</v>
      </c>
      <c r="AE29" s="54">
        <v>10.545999999999999</v>
      </c>
      <c r="AF29" s="54">
        <v>10.665246</v>
      </c>
      <c r="AG29" s="54">
        <v>10.796975</v>
      </c>
      <c r="AH29" s="53">
        <v>9.3699999999999999E-3</v>
      </c>
    </row>
    <row r="30" spans="1:34" ht="15" customHeight="1" x14ac:dyDescent="0.25">
      <c r="A30" s="62" t="s">
        <v>1157</v>
      </c>
      <c r="B30" s="52" t="s">
        <v>1156</v>
      </c>
      <c r="C30" s="54">
        <v>1.798462</v>
      </c>
      <c r="D30" s="54">
        <v>1.7432259999999999</v>
      </c>
      <c r="E30" s="54">
        <v>1.813852</v>
      </c>
      <c r="F30" s="54">
        <v>1.871607</v>
      </c>
      <c r="G30" s="54">
        <v>1.8867400000000001</v>
      </c>
      <c r="H30" s="54">
        <v>1.9374670000000001</v>
      </c>
      <c r="I30" s="54">
        <v>1.9705790000000001</v>
      </c>
      <c r="J30" s="54">
        <v>1.985358</v>
      </c>
      <c r="K30" s="54">
        <v>2.0035249999999998</v>
      </c>
      <c r="L30" s="54">
        <v>2.0206879999999998</v>
      </c>
      <c r="M30" s="54">
        <v>2.0511460000000001</v>
      </c>
      <c r="N30" s="54">
        <v>2.076438</v>
      </c>
      <c r="O30" s="54">
        <v>2.0958549999999998</v>
      </c>
      <c r="P30" s="54">
        <v>2.1307170000000002</v>
      </c>
      <c r="Q30" s="54">
        <v>2.154274</v>
      </c>
      <c r="R30" s="54">
        <v>2.1554899999999999</v>
      </c>
      <c r="S30" s="54">
        <v>2.1563159999999999</v>
      </c>
      <c r="T30" s="54">
        <v>2.1648390000000002</v>
      </c>
      <c r="U30" s="54">
        <v>2.1719550000000001</v>
      </c>
      <c r="V30" s="54">
        <v>2.189918</v>
      </c>
      <c r="W30" s="54">
        <v>2.2101799999999998</v>
      </c>
      <c r="X30" s="54">
        <v>2.2242980000000001</v>
      </c>
      <c r="Y30" s="54">
        <v>2.2510300000000001</v>
      </c>
      <c r="Z30" s="54">
        <v>2.2900489999999998</v>
      </c>
      <c r="AA30" s="54">
        <v>2.3098299999999998</v>
      </c>
      <c r="AB30" s="54">
        <v>2.309958</v>
      </c>
      <c r="AC30" s="54">
        <v>2.3299910000000001</v>
      </c>
      <c r="AD30" s="54">
        <v>2.3384589999999998</v>
      </c>
      <c r="AE30" s="54">
        <v>2.3497020000000002</v>
      </c>
      <c r="AF30" s="54">
        <v>2.3508770000000001</v>
      </c>
      <c r="AG30" s="54">
        <v>2.3537210000000002</v>
      </c>
      <c r="AH30" s="53">
        <v>9.0089999999999996E-3</v>
      </c>
    </row>
    <row r="31" spans="1:34" ht="15" customHeight="1" x14ac:dyDescent="0.25">
      <c r="A31" s="62" t="s">
        <v>1155</v>
      </c>
      <c r="B31" s="52" t="s">
        <v>1154</v>
      </c>
      <c r="C31" s="54">
        <v>0.34712700000000002</v>
      </c>
      <c r="D31" s="54">
        <v>0.47734100000000002</v>
      </c>
      <c r="E31" s="54">
        <v>0.46909800000000001</v>
      </c>
      <c r="F31" s="54">
        <v>0.474914</v>
      </c>
      <c r="G31" s="54">
        <v>0.531003</v>
      </c>
      <c r="H31" s="54">
        <v>0.61445399999999994</v>
      </c>
      <c r="I31" s="54">
        <v>0.66373400000000005</v>
      </c>
      <c r="J31" s="54">
        <v>0.66373400000000005</v>
      </c>
      <c r="K31" s="54">
        <v>0.68055299999999996</v>
      </c>
      <c r="L31" s="54">
        <v>0.70873399999999998</v>
      </c>
      <c r="M31" s="54">
        <v>0.738734</v>
      </c>
      <c r="N31" s="54">
        <v>0.75373400000000002</v>
      </c>
      <c r="O31" s="54">
        <v>0.75555300000000003</v>
      </c>
      <c r="P31" s="54">
        <v>0.75373400000000002</v>
      </c>
      <c r="Q31" s="54">
        <v>0.75373400000000002</v>
      </c>
      <c r="R31" s="54">
        <v>0.75373400000000002</v>
      </c>
      <c r="S31" s="54">
        <v>0.75555300000000003</v>
      </c>
      <c r="T31" s="54">
        <v>0.75373400000000002</v>
      </c>
      <c r="U31" s="54">
        <v>0.75373400000000002</v>
      </c>
      <c r="V31" s="54">
        <v>0.75373400000000002</v>
      </c>
      <c r="W31" s="54">
        <v>0.75555300000000003</v>
      </c>
      <c r="X31" s="54">
        <v>0.75373400000000002</v>
      </c>
      <c r="Y31" s="54">
        <v>0.75373400000000002</v>
      </c>
      <c r="Z31" s="54">
        <v>0.75373400000000002</v>
      </c>
      <c r="AA31" s="54">
        <v>0.75555300000000003</v>
      </c>
      <c r="AB31" s="54">
        <v>0.75373400000000002</v>
      </c>
      <c r="AC31" s="54">
        <v>0.75373400000000002</v>
      </c>
      <c r="AD31" s="54">
        <v>0.75373400000000002</v>
      </c>
      <c r="AE31" s="54">
        <v>0.75555300000000003</v>
      </c>
      <c r="AF31" s="54">
        <v>0.75373400000000002</v>
      </c>
      <c r="AG31" s="54">
        <v>0.75373400000000002</v>
      </c>
      <c r="AH31" s="53">
        <v>2.6182E-2</v>
      </c>
    </row>
    <row r="32" spans="1:34" ht="15" customHeight="1" x14ac:dyDescent="0.25">
      <c r="A32" s="62" t="s">
        <v>1153</v>
      </c>
      <c r="B32" s="52" t="s">
        <v>1152</v>
      </c>
      <c r="C32" s="54">
        <v>0</v>
      </c>
      <c r="D32" s="54">
        <v>0</v>
      </c>
      <c r="E32" s="54">
        <v>0</v>
      </c>
      <c r="F32" s="54">
        <v>0</v>
      </c>
      <c r="G32" s="54">
        <v>0</v>
      </c>
      <c r="H32" s="54">
        <v>0</v>
      </c>
      <c r="I32" s="54">
        <v>0</v>
      </c>
      <c r="J32" s="54">
        <v>0</v>
      </c>
      <c r="K32" s="54">
        <v>0</v>
      </c>
      <c r="L32" s="54">
        <v>0</v>
      </c>
      <c r="M32" s="54">
        <v>0</v>
      </c>
      <c r="N32" s="54">
        <v>0</v>
      </c>
      <c r="O32" s="54">
        <v>0</v>
      </c>
      <c r="P32" s="54">
        <v>0</v>
      </c>
      <c r="Q32" s="54">
        <v>0</v>
      </c>
      <c r="R32" s="54">
        <v>0</v>
      </c>
      <c r="S32" s="54">
        <v>0</v>
      </c>
      <c r="T32" s="54">
        <v>0</v>
      </c>
      <c r="U32" s="54">
        <v>0</v>
      </c>
      <c r="V32" s="54">
        <v>0</v>
      </c>
      <c r="W32" s="54">
        <v>0</v>
      </c>
      <c r="X32" s="54">
        <v>0</v>
      </c>
      <c r="Y32" s="54">
        <v>0</v>
      </c>
      <c r="Z32" s="54">
        <v>0</v>
      </c>
      <c r="AA32" s="54">
        <v>0</v>
      </c>
      <c r="AB32" s="54">
        <v>0</v>
      </c>
      <c r="AC32" s="54">
        <v>0</v>
      </c>
      <c r="AD32" s="54">
        <v>0</v>
      </c>
      <c r="AE32" s="54">
        <v>0</v>
      </c>
      <c r="AF32" s="54">
        <v>0</v>
      </c>
      <c r="AG32" s="54">
        <v>0</v>
      </c>
      <c r="AH32" s="53" t="s">
        <v>853</v>
      </c>
    </row>
    <row r="33" spans="1:34" ht="15" customHeight="1" x14ac:dyDescent="0.25">
      <c r="A33" s="62" t="s">
        <v>1151</v>
      </c>
      <c r="B33" s="52" t="s">
        <v>1150</v>
      </c>
      <c r="C33" s="54">
        <v>0</v>
      </c>
      <c r="D33" s="54">
        <v>0</v>
      </c>
      <c r="E33" s="54">
        <v>0</v>
      </c>
      <c r="F33" s="54">
        <v>0</v>
      </c>
      <c r="G33" s="54">
        <v>0</v>
      </c>
      <c r="H33" s="54">
        <v>0</v>
      </c>
      <c r="I33" s="54">
        <v>0</v>
      </c>
      <c r="J33" s="54">
        <v>0</v>
      </c>
      <c r="K33" s="54">
        <v>0</v>
      </c>
      <c r="L33" s="54">
        <v>0</v>
      </c>
      <c r="M33" s="54">
        <v>0</v>
      </c>
      <c r="N33" s="54">
        <v>0</v>
      </c>
      <c r="O33" s="54">
        <v>0</v>
      </c>
      <c r="P33" s="54">
        <v>0</v>
      </c>
      <c r="Q33" s="54">
        <v>0</v>
      </c>
      <c r="R33" s="54">
        <v>0</v>
      </c>
      <c r="S33" s="54">
        <v>0</v>
      </c>
      <c r="T33" s="54">
        <v>0</v>
      </c>
      <c r="U33" s="54">
        <v>0</v>
      </c>
      <c r="V33" s="54">
        <v>0</v>
      </c>
      <c r="W33" s="54">
        <v>0</v>
      </c>
      <c r="X33" s="54">
        <v>0</v>
      </c>
      <c r="Y33" s="54">
        <v>0</v>
      </c>
      <c r="Z33" s="54">
        <v>0</v>
      </c>
      <c r="AA33" s="54">
        <v>0</v>
      </c>
      <c r="AB33" s="54">
        <v>0</v>
      </c>
      <c r="AC33" s="54">
        <v>0</v>
      </c>
      <c r="AD33" s="54">
        <v>0</v>
      </c>
      <c r="AE33" s="54">
        <v>0</v>
      </c>
      <c r="AF33" s="54">
        <v>0</v>
      </c>
      <c r="AG33" s="54">
        <v>0</v>
      </c>
      <c r="AH33" s="53" t="s">
        <v>853</v>
      </c>
    </row>
    <row r="34" spans="1:34" ht="15" customHeight="1" x14ac:dyDescent="0.25">
      <c r="A34" s="62" t="s">
        <v>1149</v>
      </c>
      <c r="B34" s="52" t="s">
        <v>1148</v>
      </c>
      <c r="C34" s="54">
        <v>0.76573500000000005</v>
      </c>
      <c r="D34" s="54">
        <v>0.84382599999999996</v>
      </c>
      <c r="E34" s="54">
        <v>0.82471700000000003</v>
      </c>
      <c r="F34" s="54">
        <v>0.79586000000000001</v>
      </c>
      <c r="G34" s="54">
        <v>0.76708799999999999</v>
      </c>
      <c r="H34" s="54">
        <v>0.765038</v>
      </c>
      <c r="I34" s="54">
        <v>0.73088399999999998</v>
      </c>
      <c r="J34" s="54">
        <v>0.73413499999999998</v>
      </c>
      <c r="K34" s="54">
        <v>0.74223300000000003</v>
      </c>
      <c r="L34" s="54">
        <v>0.75042900000000001</v>
      </c>
      <c r="M34" s="54">
        <v>0.747803</v>
      </c>
      <c r="N34" s="54">
        <v>0.763764</v>
      </c>
      <c r="O34" s="54">
        <v>0.77973899999999996</v>
      </c>
      <c r="P34" s="54">
        <v>0.79238399999999998</v>
      </c>
      <c r="Q34" s="54">
        <v>0.80547199999999997</v>
      </c>
      <c r="R34" s="54">
        <v>0.82133400000000001</v>
      </c>
      <c r="S34" s="54">
        <v>0.83460100000000004</v>
      </c>
      <c r="T34" s="54">
        <v>0.84880500000000003</v>
      </c>
      <c r="U34" s="54">
        <v>0.86659399999999998</v>
      </c>
      <c r="V34" s="54">
        <v>0.88106499999999999</v>
      </c>
      <c r="W34" s="54">
        <v>0.90939300000000001</v>
      </c>
      <c r="X34" s="54">
        <v>0.92513000000000001</v>
      </c>
      <c r="Y34" s="54">
        <v>0.94975399999999999</v>
      </c>
      <c r="Z34" s="54">
        <v>0.97280999999999995</v>
      </c>
      <c r="AA34" s="54">
        <v>0.996973</v>
      </c>
      <c r="AB34" s="54">
        <v>1.013085</v>
      </c>
      <c r="AC34" s="54">
        <v>1.0396270000000001</v>
      </c>
      <c r="AD34" s="54">
        <v>1.060481</v>
      </c>
      <c r="AE34" s="54">
        <v>1.0802970000000001</v>
      </c>
      <c r="AF34" s="54">
        <v>1.1021570000000001</v>
      </c>
      <c r="AG34" s="54">
        <v>1.126101</v>
      </c>
      <c r="AH34" s="53">
        <v>1.2939000000000001E-2</v>
      </c>
    </row>
    <row r="35" spans="1:34" ht="15" customHeight="1" x14ac:dyDescent="0.25">
      <c r="A35" s="62" t="s">
        <v>1147</v>
      </c>
      <c r="B35" s="52" t="s">
        <v>1146</v>
      </c>
      <c r="C35" s="54">
        <v>8.4655999999999995E-2</v>
      </c>
      <c r="D35" s="54">
        <v>0.10911700000000001</v>
      </c>
      <c r="E35" s="54">
        <v>9.5128000000000004E-2</v>
      </c>
      <c r="F35" s="54">
        <v>0.103537</v>
      </c>
      <c r="G35" s="54">
        <v>0.11100500000000001</v>
      </c>
      <c r="H35" s="54">
        <v>0.12385699999999999</v>
      </c>
      <c r="I35" s="54">
        <v>0.129723</v>
      </c>
      <c r="J35" s="54">
        <v>0.13825100000000001</v>
      </c>
      <c r="K35" s="54">
        <v>0.14740500000000001</v>
      </c>
      <c r="L35" s="54">
        <v>0.15612899999999999</v>
      </c>
      <c r="M35" s="54">
        <v>0.158139</v>
      </c>
      <c r="N35" s="54">
        <v>0.17291799999999999</v>
      </c>
      <c r="O35" s="54">
        <v>0.18391399999999999</v>
      </c>
      <c r="P35" s="54">
        <v>0.194109</v>
      </c>
      <c r="Q35" s="54">
        <v>0.20510900000000001</v>
      </c>
      <c r="R35" s="54">
        <v>0.216278</v>
      </c>
      <c r="S35" s="54">
        <v>0.226467</v>
      </c>
      <c r="T35" s="54">
        <v>0.23658199999999999</v>
      </c>
      <c r="U35" s="54">
        <v>0.24970899999999999</v>
      </c>
      <c r="V35" s="54">
        <v>0.26006699999999999</v>
      </c>
      <c r="W35" s="54">
        <v>0.28187600000000002</v>
      </c>
      <c r="X35" s="54">
        <v>0.29385099999999997</v>
      </c>
      <c r="Y35" s="54">
        <v>0.31305300000000003</v>
      </c>
      <c r="Z35" s="54">
        <v>0.32849600000000001</v>
      </c>
      <c r="AA35" s="54">
        <v>0.34504200000000002</v>
      </c>
      <c r="AB35" s="54">
        <v>0.356012</v>
      </c>
      <c r="AC35" s="54">
        <v>0.37489600000000001</v>
      </c>
      <c r="AD35" s="54">
        <v>0.39149600000000001</v>
      </c>
      <c r="AE35" s="54">
        <v>0.40564299999999998</v>
      </c>
      <c r="AF35" s="54">
        <v>0.42072300000000001</v>
      </c>
      <c r="AG35" s="54">
        <v>0.43700800000000001</v>
      </c>
      <c r="AH35" s="53">
        <v>5.6236000000000001E-2</v>
      </c>
    </row>
    <row r="36" spans="1:34" ht="15" customHeight="1" x14ac:dyDescent="0.25">
      <c r="A36" s="62" t="s">
        <v>1145</v>
      </c>
      <c r="B36" s="52" t="s">
        <v>1144</v>
      </c>
      <c r="C36" s="54">
        <v>0.68107899999999999</v>
      </c>
      <c r="D36" s="54">
        <v>0.73470899999999995</v>
      </c>
      <c r="E36" s="54">
        <v>0.72958900000000004</v>
      </c>
      <c r="F36" s="54">
        <v>0.69232300000000002</v>
      </c>
      <c r="G36" s="54">
        <v>0.65608299999999997</v>
      </c>
      <c r="H36" s="54">
        <v>0.64117999999999997</v>
      </c>
      <c r="I36" s="54">
        <v>0.60116099999999995</v>
      </c>
      <c r="J36" s="54">
        <v>0.59588399999999997</v>
      </c>
      <c r="K36" s="54">
        <v>0.59482800000000002</v>
      </c>
      <c r="L36" s="54">
        <v>0.59430099999999997</v>
      </c>
      <c r="M36" s="54">
        <v>0.58966399999999997</v>
      </c>
      <c r="N36" s="54">
        <v>0.59084599999999998</v>
      </c>
      <c r="O36" s="54">
        <v>0.59582500000000005</v>
      </c>
      <c r="P36" s="54">
        <v>0.59827600000000003</v>
      </c>
      <c r="Q36" s="54">
        <v>0.60036299999999998</v>
      </c>
      <c r="R36" s="54">
        <v>0.60505600000000004</v>
      </c>
      <c r="S36" s="54">
        <v>0.60813499999999998</v>
      </c>
      <c r="T36" s="54">
        <v>0.61222299999999996</v>
      </c>
      <c r="U36" s="54">
        <v>0.61688500000000002</v>
      </c>
      <c r="V36" s="54">
        <v>0.62099800000000005</v>
      </c>
      <c r="W36" s="54">
        <v>0.62751800000000002</v>
      </c>
      <c r="X36" s="54">
        <v>0.63127900000000003</v>
      </c>
      <c r="Y36" s="54">
        <v>0.63670099999999996</v>
      </c>
      <c r="Z36" s="54">
        <v>0.64431400000000005</v>
      </c>
      <c r="AA36" s="54">
        <v>0.65193100000000004</v>
      </c>
      <c r="AB36" s="54">
        <v>0.65707400000000005</v>
      </c>
      <c r="AC36" s="54">
        <v>0.66473099999999996</v>
      </c>
      <c r="AD36" s="54">
        <v>0.66898400000000002</v>
      </c>
      <c r="AE36" s="54">
        <v>0.67465399999999998</v>
      </c>
      <c r="AF36" s="54">
        <v>0.68143399999999998</v>
      </c>
      <c r="AG36" s="54">
        <v>0.68909299999999996</v>
      </c>
      <c r="AH36" s="53">
        <v>3.8999999999999999E-4</v>
      </c>
    </row>
    <row r="37" spans="1:34" ht="15" customHeight="1" x14ac:dyDescent="0.25">
      <c r="A37" s="62" t="s">
        <v>1143</v>
      </c>
      <c r="B37" s="52" t="s">
        <v>1142</v>
      </c>
      <c r="C37" s="54">
        <v>11.714919999999999</v>
      </c>
      <c r="D37" s="54">
        <v>9.8481550000000002</v>
      </c>
      <c r="E37" s="54">
        <v>9.8274830000000009</v>
      </c>
      <c r="F37" s="54">
        <v>10.201473999999999</v>
      </c>
      <c r="G37" s="54">
        <v>10.078011999999999</v>
      </c>
      <c r="H37" s="54">
        <v>10.449108000000001</v>
      </c>
      <c r="I37" s="54">
        <v>10.592544</v>
      </c>
      <c r="J37" s="54">
        <v>10.587401</v>
      </c>
      <c r="K37" s="54">
        <v>10.403589999999999</v>
      </c>
      <c r="L37" s="54">
        <v>10.364284</v>
      </c>
      <c r="M37" s="54">
        <v>10.201119</v>
      </c>
      <c r="N37" s="54">
        <v>10.247612999999999</v>
      </c>
      <c r="O37" s="54">
        <v>10.238481</v>
      </c>
      <c r="P37" s="54">
        <v>10.231859</v>
      </c>
      <c r="Q37" s="54">
        <v>10.252663</v>
      </c>
      <c r="R37" s="54">
        <v>10.151533000000001</v>
      </c>
      <c r="S37" s="54">
        <v>10.186614000000001</v>
      </c>
      <c r="T37" s="54">
        <v>10.305348</v>
      </c>
      <c r="U37" s="54">
        <v>10.493639</v>
      </c>
      <c r="V37" s="54">
        <v>10.661141000000001</v>
      </c>
      <c r="W37" s="54">
        <v>10.833966</v>
      </c>
      <c r="X37" s="54">
        <v>10.915029000000001</v>
      </c>
      <c r="Y37" s="54">
        <v>11.070893999999999</v>
      </c>
      <c r="Z37" s="54">
        <v>11.275214999999999</v>
      </c>
      <c r="AA37" s="54">
        <v>11.425905999999999</v>
      </c>
      <c r="AB37" s="54">
        <v>11.576945</v>
      </c>
      <c r="AC37" s="54">
        <v>11.632323</v>
      </c>
      <c r="AD37" s="54">
        <v>11.712527</v>
      </c>
      <c r="AE37" s="54">
        <v>11.843591999999999</v>
      </c>
      <c r="AF37" s="54">
        <v>11.967836</v>
      </c>
      <c r="AG37" s="54">
        <v>12.12926</v>
      </c>
      <c r="AH37" s="53">
        <v>1.1590000000000001E-3</v>
      </c>
    </row>
    <row r="39" spans="1:34" ht="15" customHeight="1" x14ac:dyDescent="0.2">
      <c r="A39" s="62" t="s">
        <v>1141</v>
      </c>
      <c r="B39" s="49" t="s">
        <v>1140</v>
      </c>
      <c r="C39" s="55">
        <v>0.52590599999999998</v>
      </c>
      <c r="D39" s="55">
        <v>-0.24904799999999999</v>
      </c>
      <c r="E39" s="55">
        <v>-0.131802</v>
      </c>
      <c r="F39" s="55">
        <v>-2.4294E-2</v>
      </c>
      <c r="G39" s="55">
        <v>8.4745000000000001E-2</v>
      </c>
      <c r="H39" s="55">
        <v>0.18867500000000001</v>
      </c>
      <c r="I39" s="55">
        <v>0.284084</v>
      </c>
      <c r="J39" s="55">
        <v>0.28467900000000002</v>
      </c>
      <c r="K39" s="55">
        <v>0.30015799999999998</v>
      </c>
      <c r="L39" s="55">
        <v>0.28900900000000002</v>
      </c>
      <c r="M39" s="55">
        <v>0.28560999999999998</v>
      </c>
      <c r="N39" s="55">
        <v>0.26593</v>
      </c>
      <c r="O39" s="55">
        <v>0.285501</v>
      </c>
      <c r="P39" s="55">
        <v>0.26859699999999997</v>
      </c>
      <c r="Q39" s="55">
        <v>0.257803</v>
      </c>
      <c r="R39" s="55">
        <v>0.26263999999999998</v>
      </c>
      <c r="S39" s="55">
        <v>0.25541900000000001</v>
      </c>
      <c r="T39" s="55">
        <v>0.25125500000000001</v>
      </c>
      <c r="U39" s="55">
        <v>0.25707200000000002</v>
      </c>
      <c r="V39" s="55">
        <v>0.24083299999999999</v>
      </c>
      <c r="W39" s="55">
        <v>0.23280000000000001</v>
      </c>
      <c r="X39" s="55">
        <v>0.24148600000000001</v>
      </c>
      <c r="Y39" s="55">
        <v>0.23750299999999999</v>
      </c>
      <c r="Z39" s="55">
        <v>0.23403499999999999</v>
      </c>
      <c r="AA39" s="55">
        <v>0.236259</v>
      </c>
      <c r="AB39" s="55">
        <v>0.23710300000000001</v>
      </c>
      <c r="AC39" s="55">
        <v>0.23125499999999999</v>
      </c>
      <c r="AD39" s="55">
        <v>0.24514</v>
      </c>
      <c r="AE39" s="55">
        <v>0.24843199999999999</v>
      </c>
      <c r="AF39" s="55">
        <v>0.25778600000000002</v>
      </c>
      <c r="AG39" s="55">
        <v>0.260353</v>
      </c>
      <c r="AH39" s="51" t="s">
        <v>853</v>
      </c>
    </row>
    <row r="41" spans="1:34" ht="15" customHeight="1" x14ac:dyDescent="0.2">
      <c r="B41" s="49" t="s">
        <v>1139</v>
      </c>
    </row>
    <row r="43" spans="1:34" ht="15" customHeight="1" x14ac:dyDescent="0.2">
      <c r="B43" s="49" t="s">
        <v>1130</v>
      </c>
    </row>
    <row r="44" spans="1:34" ht="15" customHeight="1" x14ac:dyDescent="0.2">
      <c r="A44" s="62" t="s">
        <v>1138</v>
      </c>
      <c r="B44" s="49" t="s">
        <v>951</v>
      </c>
      <c r="C44" s="55">
        <v>2.0664720000000001</v>
      </c>
      <c r="D44" s="55">
        <v>3.10073</v>
      </c>
      <c r="E44" s="55">
        <v>3.2256840000000002</v>
      </c>
      <c r="F44" s="55">
        <v>2.992324</v>
      </c>
      <c r="G44" s="55">
        <v>2.8017919999999998</v>
      </c>
      <c r="H44" s="55">
        <v>2.8803239999999999</v>
      </c>
      <c r="I44" s="55">
        <v>2.9843310000000001</v>
      </c>
      <c r="J44" s="55">
        <v>3.042141</v>
      </c>
      <c r="K44" s="55">
        <v>3.1755100000000001</v>
      </c>
      <c r="L44" s="55">
        <v>3.2906309999999999</v>
      </c>
      <c r="M44" s="55">
        <v>3.3439549999999998</v>
      </c>
      <c r="N44" s="55">
        <v>3.3584839999999998</v>
      </c>
      <c r="O44" s="55">
        <v>3.4230429999999998</v>
      </c>
      <c r="P44" s="55">
        <v>3.4872100000000001</v>
      </c>
      <c r="Q44" s="55">
        <v>3.5170400000000002</v>
      </c>
      <c r="R44" s="55">
        <v>3.5326979999999999</v>
      </c>
      <c r="S44" s="55">
        <v>3.5373169999999998</v>
      </c>
      <c r="T44" s="55">
        <v>3.5283199999999999</v>
      </c>
      <c r="U44" s="55">
        <v>3.5497399999999999</v>
      </c>
      <c r="V44" s="55">
        <v>3.5503559999999998</v>
      </c>
      <c r="W44" s="55">
        <v>3.5492530000000002</v>
      </c>
      <c r="X44" s="55">
        <v>3.549023</v>
      </c>
      <c r="Y44" s="55">
        <v>3.5287259999999998</v>
      </c>
      <c r="Z44" s="55">
        <v>3.5056509999999999</v>
      </c>
      <c r="AA44" s="55">
        <v>3.5018690000000001</v>
      </c>
      <c r="AB44" s="55">
        <v>3.5076990000000001</v>
      </c>
      <c r="AC44" s="55">
        <v>3.521007</v>
      </c>
      <c r="AD44" s="55">
        <v>3.547183</v>
      </c>
      <c r="AE44" s="55">
        <v>3.5962100000000001</v>
      </c>
      <c r="AF44" s="55">
        <v>3.6540050000000002</v>
      </c>
      <c r="AG44" s="55">
        <v>3.6939389999999999</v>
      </c>
      <c r="AH44" s="51">
        <v>1.9550000000000001E-2</v>
      </c>
    </row>
    <row r="46" spans="1:34" ht="15" customHeight="1" x14ac:dyDescent="0.2">
      <c r="B46" s="49" t="s">
        <v>1128</v>
      </c>
    </row>
    <row r="47" spans="1:34" ht="15" customHeight="1" x14ac:dyDescent="0.2">
      <c r="B47" s="49" t="s">
        <v>1137</v>
      </c>
    </row>
    <row r="48" spans="1:34" ht="15" customHeight="1" x14ac:dyDescent="0.25">
      <c r="A48" s="62" t="s">
        <v>1136</v>
      </c>
      <c r="B48" s="52" t="s">
        <v>1125</v>
      </c>
      <c r="C48" s="54">
        <v>10.537243</v>
      </c>
      <c r="D48" s="54">
        <v>10.814795</v>
      </c>
      <c r="E48" s="54">
        <v>10.740482</v>
      </c>
      <c r="F48" s="54">
        <v>10.613196</v>
      </c>
      <c r="G48" s="54">
        <v>10.451302999999999</v>
      </c>
      <c r="H48" s="54">
        <v>10.547084</v>
      </c>
      <c r="I48" s="54">
        <v>10.694221000000001</v>
      </c>
      <c r="J48" s="54">
        <v>10.79739</v>
      </c>
      <c r="K48" s="54">
        <v>10.914479</v>
      </c>
      <c r="L48" s="54">
        <v>11.055099999999999</v>
      </c>
      <c r="M48" s="54">
        <v>11.419860999999999</v>
      </c>
      <c r="N48" s="54">
        <v>11.468187</v>
      </c>
      <c r="O48" s="54">
        <v>11.564026</v>
      </c>
      <c r="P48" s="54">
        <v>11.677168999999999</v>
      </c>
      <c r="Q48" s="54">
        <v>11.745335000000001</v>
      </c>
      <c r="R48" s="54">
        <v>11.781732</v>
      </c>
      <c r="S48" s="54">
        <v>11.798117</v>
      </c>
      <c r="T48" s="54">
        <v>11.826159000000001</v>
      </c>
      <c r="U48" s="54">
        <v>11.858226</v>
      </c>
      <c r="V48" s="54">
        <v>11.879637000000001</v>
      </c>
      <c r="W48" s="54">
        <v>11.886778</v>
      </c>
      <c r="X48" s="54">
        <v>11.912520000000001</v>
      </c>
      <c r="Y48" s="54">
        <v>11.921177999999999</v>
      </c>
      <c r="Z48" s="54">
        <v>11.935447</v>
      </c>
      <c r="AA48" s="54">
        <v>11.940625000000001</v>
      </c>
      <c r="AB48" s="54">
        <v>11.975809</v>
      </c>
      <c r="AC48" s="54">
        <v>11.995084</v>
      </c>
      <c r="AD48" s="54">
        <v>12.039871</v>
      </c>
      <c r="AE48" s="54">
        <v>12.087629</v>
      </c>
      <c r="AF48" s="54">
        <v>12.154814999999999</v>
      </c>
      <c r="AG48" s="54">
        <v>12.216571</v>
      </c>
      <c r="AH48" s="53">
        <v>4.9410000000000001E-3</v>
      </c>
    </row>
    <row r="49" spans="1:34" ht="15" customHeight="1" x14ac:dyDescent="0.25">
      <c r="A49" s="62" t="s">
        <v>1135</v>
      </c>
      <c r="B49" s="52" t="s">
        <v>1123</v>
      </c>
      <c r="C49" s="54">
        <v>7.5093370000000004</v>
      </c>
      <c r="D49" s="54">
        <v>7.9501090000000003</v>
      </c>
      <c r="E49" s="54">
        <v>8.1958029999999997</v>
      </c>
      <c r="F49" s="54">
        <v>8.0214400000000001</v>
      </c>
      <c r="G49" s="54">
        <v>7.8327049999999998</v>
      </c>
      <c r="H49" s="54">
        <v>7.89473</v>
      </c>
      <c r="I49" s="54">
        <v>8.0045040000000007</v>
      </c>
      <c r="J49" s="54">
        <v>8.0688379999999995</v>
      </c>
      <c r="K49" s="54">
        <v>8.1513819999999999</v>
      </c>
      <c r="L49" s="54">
        <v>8.2593589999999999</v>
      </c>
      <c r="M49" s="54">
        <v>8.5158529999999999</v>
      </c>
      <c r="N49" s="54">
        <v>8.5267199999999992</v>
      </c>
      <c r="O49" s="54">
        <v>8.5830479999999998</v>
      </c>
      <c r="P49" s="54">
        <v>8.6709700000000005</v>
      </c>
      <c r="Q49" s="54">
        <v>8.7190429999999992</v>
      </c>
      <c r="R49" s="54">
        <v>8.7387139999999999</v>
      </c>
      <c r="S49" s="54">
        <v>8.7404220000000006</v>
      </c>
      <c r="T49" s="54">
        <v>8.7539479999999994</v>
      </c>
      <c r="U49" s="54">
        <v>8.7719509999999996</v>
      </c>
      <c r="V49" s="54">
        <v>8.7820269999999994</v>
      </c>
      <c r="W49" s="54">
        <v>8.7799410000000009</v>
      </c>
      <c r="X49" s="54">
        <v>8.7965230000000005</v>
      </c>
      <c r="Y49" s="54">
        <v>8.7956339999999997</v>
      </c>
      <c r="Z49" s="54">
        <v>8.8028099999999991</v>
      </c>
      <c r="AA49" s="54">
        <v>8.7995769999999993</v>
      </c>
      <c r="AB49" s="54">
        <v>8.826352</v>
      </c>
      <c r="AC49" s="54">
        <v>8.8384549999999997</v>
      </c>
      <c r="AD49" s="54">
        <v>8.8748339999999999</v>
      </c>
      <c r="AE49" s="54">
        <v>8.914612</v>
      </c>
      <c r="AF49" s="54">
        <v>8.9718979999999995</v>
      </c>
      <c r="AG49" s="54">
        <v>9.0240930000000006</v>
      </c>
      <c r="AH49" s="53">
        <v>6.1440000000000002E-3</v>
      </c>
    </row>
    <row r="50" spans="1:34" ht="15" customHeight="1" x14ac:dyDescent="0.25">
      <c r="A50" s="62" t="s">
        <v>1134</v>
      </c>
      <c r="B50" s="52" t="s">
        <v>1121</v>
      </c>
      <c r="C50" s="54">
        <v>3.1803910000000002</v>
      </c>
      <c r="D50" s="54">
        <v>4.1628379999999998</v>
      </c>
      <c r="E50" s="54">
        <v>4.3145819999999997</v>
      </c>
      <c r="F50" s="54">
        <v>4.0836309999999996</v>
      </c>
      <c r="G50" s="54">
        <v>3.864322</v>
      </c>
      <c r="H50" s="54">
        <v>3.9276309999999999</v>
      </c>
      <c r="I50" s="54">
        <v>4.0262399999999996</v>
      </c>
      <c r="J50" s="54">
        <v>4.0895789999999996</v>
      </c>
      <c r="K50" s="54">
        <v>4.2145070000000002</v>
      </c>
      <c r="L50" s="54">
        <v>4.3296789999999996</v>
      </c>
      <c r="M50" s="54">
        <v>4.3615430000000002</v>
      </c>
      <c r="N50" s="54">
        <v>4.3703729999999998</v>
      </c>
      <c r="O50" s="54">
        <v>4.4243309999999996</v>
      </c>
      <c r="P50" s="54">
        <v>4.4989980000000003</v>
      </c>
      <c r="Q50" s="54">
        <v>4.5330599999999999</v>
      </c>
      <c r="R50" s="54">
        <v>4.5442790000000004</v>
      </c>
      <c r="S50" s="54">
        <v>4.544791</v>
      </c>
      <c r="T50" s="54">
        <v>4.5333449999999997</v>
      </c>
      <c r="U50" s="54">
        <v>4.5520339999999999</v>
      </c>
      <c r="V50" s="54">
        <v>4.5447170000000003</v>
      </c>
      <c r="W50" s="54">
        <v>4.5351119999999998</v>
      </c>
      <c r="X50" s="54">
        <v>4.5316070000000002</v>
      </c>
      <c r="Y50" s="54">
        <v>4.5122200000000001</v>
      </c>
      <c r="Z50" s="54">
        <v>4.4946549999999998</v>
      </c>
      <c r="AA50" s="54">
        <v>4.4853909999999999</v>
      </c>
      <c r="AB50" s="54">
        <v>4.4928759999999999</v>
      </c>
      <c r="AC50" s="54">
        <v>4.4959610000000003</v>
      </c>
      <c r="AD50" s="54">
        <v>4.5189519999999996</v>
      </c>
      <c r="AE50" s="54">
        <v>4.5603069999999999</v>
      </c>
      <c r="AF50" s="54">
        <v>4.6158039999999998</v>
      </c>
      <c r="AG50" s="54">
        <v>4.6554440000000001</v>
      </c>
      <c r="AH50" s="53">
        <v>1.2782E-2</v>
      </c>
    </row>
    <row r="51" spans="1:34" ht="15" customHeight="1" x14ac:dyDescent="0.25">
      <c r="A51" s="62" t="s">
        <v>1133</v>
      </c>
      <c r="B51" s="52" t="s">
        <v>1119</v>
      </c>
      <c r="C51" s="54">
        <v>13.520962000000001</v>
      </c>
      <c r="D51" s="54">
        <v>14.078305</v>
      </c>
      <c r="E51" s="54">
        <v>14.653452</v>
      </c>
      <c r="F51" s="54">
        <v>14.196401</v>
      </c>
      <c r="G51" s="54">
        <v>13.728652</v>
      </c>
      <c r="H51" s="54">
        <v>13.486947000000001</v>
      </c>
      <c r="I51" s="54">
        <v>13.341523</v>
      </c>
      <c r="J51" s="54">
        <v>13.131707</v>
      </c>
      <c r="K51" s="54">
        <v>12.934259000000001</v>
      </c>
      <c r="L51" s="54">
        <v>12.743641</v>
      </c>
      <c r="M51" s="54">
        <v>13.253026</v>
      </c>
      <c r="N51" s="54">
        <v>12.973546000000001</v>
      </c>
      <c r="O51" s="54">
        <v>12.892562</v>
      </c>
      <c r="P51" s="54">
        <v>12.762269999999999</v>
      </c>
      <c r="Q51" s="54">
        <v>12.617708</v>
      </c>
      <c r="R51" s="54">
        <v>12.479836000000001</v>
      </c>
      <c r="S51" s="54">
        <v>12.351564</v>
      </c>
      <c r="T51" s="54">
        <v>12.229142</v>
      </c>
      <c r="U51" s="54">
        <v>12.174371000000001</v>
      </c>
      <c r="V51" s="54">
        <v>12.077762999999999</v>
      </c>
      <c r="W51" s="54">
        <v>12.032022</v>
      </c>
      <c r="X51" s="54">
        <v>11.955648</v>
      </c>
      <c r="Y51" s="54">
        <v>11.891679999999999</v>
      </c>
      <c r="Z51" s="54">
        <v>11.826577</v>
      </c>
      <c r="AA51" s="54">
        <v>11.777018</v>
      </c>
      <c r="AB51" s="54">
        <v>11.745801</v>
      </c>
      <c r="AC51" s="54">
        <v>11.726257</v>
      </c>
      <c r="AD51" s="54">
        <v>11.724689</v>
      </c>
      <c r="AE51" s="54">
        <v>11.734484999999999</v>
      </c>
      <c r="AF51" s="54">
        <v>11.769066</v>
      </c>
      <c r="AG51" s="54">
        <v>11.790224</v>
      </c>
      <c r="AH51" s="53">
        <v>-4.555E-3</v>
      </c>
    </row>
    <row r="52" spans="1:34" ht="15" customHeight="1" x14ac:dyDescent="0.25">
      <c r="A52" s="62" t="s">
        <v>1132</v>
      </c>
      <c r="B52" s="52" t="s">
        <v>1117</v>
      </c>
      <c r="C52" s="54">
        <v>2.530745</v>
      </c>
      <c r="D52" s="54">
        <v>3.6192600000000001</v>
      </c>
      <c r="E52" s="54">
        <v>3.7269389999999998</v>
      </c>
      <c r="F52" s="54">
        <v>3.4879039999999999</v>
      </c>
      <c r="G52" s="54">
        <v>3.256875</v>
      </c>
      <c r="H52" s="54">
        <v>3.348767</v>
      </c>
      <c r="I52" s="54">
        <v>3.4396969999999998</v>
      </c>
      <c r="J52" s="54">
        <v>3.485474</v>
      </c>
      <c r="K52" s="54">
        <v>3.600854</v>
      </c>
      <c r="L52" s="54">
        <v>3.7083179999999998</v>
      </c>
      <c r="M52" s="54">
        <v>3.7326009999999998</v>
      </c>
      <c r="N52" s="54">
        <v>3.7307839999999999</v>
      </c>
      <c r="O52" s="54">
        <v>3.78701</v>
      </c>
      <c r="P52" s="54">
        <v>3.8567580000000001</v>
      </c>
      <c r="Q52" s="54">
        <v>3.8913760000000002</v>
      </c>
      <c r="R52" s="54">
        <v>3.8916210000000002</v>
      </c>
      <c r="S52" s="54">
        <v>3.8939499999999998</v>
      </c>
      <c r="T52" s="54">
        <v>3.8731439999999999</v>
      </c>
      <c r="U52" s="54">
        <v>3.9030930000000001</v>
      </c>
      <c r="V52" s="54">
        <v>3.9013990000000001</v>
      </c>
      <c r="W52" s="54">
        <v>3.900083</v>
      </c>
      <c r="X52" s="54">
        <v>3.8898239999999999</v>
      </c>
      <c r="Y52" s="54">
        <v>3.8751120000000001</v>
      </c>
      <c r="Z52" s="54">
        <v>3.8588330000000002</v>
      </c>
      <c r="AA52" s="54">
        <v>3.8585120000000002</v>
      </c>
      <c r="AB52" s="54">
        <v>3.8660420000000002</v>
      </c>
      <c r="AC52" s="54">
        <v>3.8704269999999998</v>
      </c>
      <c r="AD52" s="54">
        <v>3.890644</v>
      </c>
      <c r="AE52" s="54">
        <v>3.9403090000000001</v>
      </c>
      <c r="AF52" s="54">
        <v>3.9919549999999999</v>
      </c>
      <c r="AG52" s="54">
        <v>4.0341889999999996</v>
      </c>
      <c r="AH52" s="53">
        <v>1.5664000000000001E-2</v>
      </c>
    </row>
    <row r="53" spans="1:34" ht="15" customHeight="1" x14ac:dyDescent="0.2">
      <c r="A53" s="62" t="s">
        <v>1131</v>
      </c>
      <c r="B53" s="49" t="s">
        <v>1115</v>
      </c>
      <c r="C53" s="55">
        <v>4.6935580000000003</v>
      </c>
      <c r="D53" s="55">
        <v>5.6690399999999999</v>
      </c>
      <c r="E53" s="55">
        <v>5.7945489999999999</v>
      </c>
      <c r="F53" s="55">
        <v>5.5551050000000002</v>
      </c>
      <c r="G53" s="55">
        <v>5.3487049999999998</v>
      </c>
      <c r="H53" s="55">
        <v>5.3983829999999999</v>
      </c>
      <c r="I53" s="55">
        <v>5.4864059999999997</v>
      </c>
      <c r="J53" s="55">
        <v>5.548413</v>
      </c>
      <c r="K53" s="55">
        <v>5.6728079999999999</v>
      </c>
      <c r="L53" s="55">
        <v>5.7872279999999998</v>
      </c>
      <c r="M53" s="55">
        <v>5.9123320000000001</v>
      </c>
      <c r="N53" s="55">
        <v>5.9173239999999998</v>
      </c>
      <c r="O53" s="55">
        <v>5.9786479999999997</v>
      </c>
      <c r="P53" s="55">
        <v>6.057963</v>
      </c>
      <c r="Q53" s="55">
        <v>6.0937789999999996</v>
      </c>
      <c r="R53" s="55">
        <v>6.110519</v>
      </c>
      <c r="S53" s="55">
        <v>6.1084420000000001</v>
      </c>
      <c r="T53" s="55">
        <v>6.0904819999999997</v>
      </c>
      <c r="U53" s="55">
        <v>6.0976999999999997</v>
      </c>
      <c r="V53" s="55">
        <v>6.0824199999999999</v>
      </c>
      <c r="W53" s="55">
        <v>6.0667299999999997</v>
      </c>
      <c r="X53" s="55">
        <v>6.0595220000000003</v>
      </c>
      <c r="Y53" s="55">
        <v>6.0344410000000002</v>
      </c>
      <c r="Z53" s="55">
        <v>6.0069749999999997</v>
      </c>
      <c r="AA53" s="55">
        <v>5.992235</v>
      </c>
      <c r="AB53" s="55">
        <v>5.9941170000000001</v>
      </c>
      <c r="AC53" s="55">
        <v>5.9952199999999998</v>
      </c>
      <c r="AD53" s="55">
        <v>6.0142730000000002</v>
      </c>
      <c r="AE53" s="55">
        <v>6.0480970000000003</v>
      </c>
      <c r="AF53" s="55">
        <v>6.0919460000000001</v>
      </c>
      <c r="AG53" s="55">
        <v>6.1224230000000004</v>
      </c>
      <c r="AH53" s="51">
        <v>8.8979999999999997E-3</v>
      </c>
    </row>
    <row r="54" spans="1:34" ht="15" customHeight="1" x14ac:dyDescent="0.2">
      <c r="B54" s="49" t="s">
        <v>1130</v>
      </c>
    </row>
    <row r="55" spans="1:34" ht="15" customHeight="1" x14ac:dyDescent="0.2">
      <c r="A55" s="62" t="s">
        <v>1129</v>
      </c>
      <c r="B55" s="49" t="s">
        <v>644</v>
      </c>
      <c r="C55" s="55">
        <v>2.0664720000000001</v>
      </c>
      <c r="D55" s="55">
        <v>3.133435</v>
      </c>
      <c r="E55" s="55">
        <v>3.297882</v>
      </c>
      <c r="F55" s="55">
        <v>3.1008550000000001</v>
      </c>
      <c r="G55" s="55">
        <v>2.952188</v>
      </c>
      <c r="H55" s="55">
        <v>3.098166</v>
      </c>
      <c r="I55" s="55">
        <v>3.2864629999999999</v>
      </c>
      <c r="J55" s="55">
        <v>3.4352130000000001</v>
      </c>
      <c r="K55" s="55">
        <v>3.6802649999999999</v>
      </c>
      <c r="L55" s="55">
        <v>3.9141859999999999</v>
      </c>
      <c r="M55" s="55">
        <v>4.0805949999999998</v>
      </c>
      <c r="N55" s="55">
        <v>4.2010319999999997</v>
      </c>
      <c r="O55" s="55">
        <v>4.3856289999999998</v>
      </c>
      <c r="P55" s="55">
        <v>4.5721340000000001</v>
      </c>
      <c r="Q55" s="55">
        <v>4.714931</v>
      </c>
      <c r="R55" s="55">
        <v>4.8403960000000001</v>
      </c>
      <c r="S55" s="55">
        <v>4.9512609999999997</v>
      </c>
      <c r="T55" s="55">
        <v>5.042459</v>
      </c>
      <c r="U55" s="55">
        <v>5.1795080000000002</v>
      </c>
      <c r="V55" s="55">
        <v>5.2875819999999996</v>
      </c>
      <c r="W55" s="55">
        <v>5.3977729999999999</v>
      </c>
      <c r="X55" s="55">
        <v>5.5133020000000004</v>
      </c>
      <c r="Y55" s="55">
        <v>5.6022740000000004</v>
      </c>
      <c r="Z55" s="55">
        <v>5.6932799999999997</v>
      </c>
      <c r="AA55" s="55">
        <v>5.8228669999999996</v>
      </c>
      <c r="AB55" s="55">
        <v>5.9762490000000001</v>
      </c>
      <c r="AC55" s="55">
        <v>6.154725</v>
      </c>
      <c r="AD55" s="55">
        <v>6.3671150000000001</v>
      </c>
      <c r="AE55" s="55">
        <v>6.6333799999999998</v>
      </c>
      <c r="AF55" s="55">
        <v>6.9317679999999999</v>
      </c>
      <c r="AG55" s="55">
        <v>7.2131030000000003</v>
      </c>
      <c r="AH55" s="51">
        <v>4.2548999999999997E-2</v>
      </c>
    </row>
    <row r="57" spans="1:34" ht="15" customHeight="1" x14ac:dyDescent="0.2">
      <c r="B57" s="49" t="s">
        <v>1128</v>
      </c>
    </row>
    <row r="58" spans="1:34" ht="15" customHeight="1" x14ac:dyDescent="0.2">
      <c r="B58" s="49" t="s">
        <v>1127</v>
      </c>
    </row>
    <row r="59" spans="1:34" ht="15" customHeight="1" x14ac:dyDescent="0.25">
      <c r="A59" s="62" t="s">
        <v>1126</v>
      </c>
      <c r="B59" s="52" t="s">
        <v>1125</v>
      </c>
      <c r="C59" s="54">
        <v>10.537243</v>
      </c>
      <c r="D59" s="54">
        <v>10.928864000000001</v>
      </c>
      <c r="E59" s="54">
        <v>10.980878000000001</v>
      </c>
      <c r="F59" s="54">
        <v>10.998132999999999</v>
      </c>
      <c r="G59" s="54">
        <v>11.012316</v>
      </c>
      <c r="H59" s="54">
        <v>11.344768999999999</v>
      </c>
      <c r="I59" s="54">
        <v>11.776897999999999</v>
      </c>
      <c r="J59" s="54">
        <v>12.19251</v>
      </c>
      <c r="K59" s="54">
        <v>12.64936</v>
      </c>
      <c r="L59" s="54">
        <v>13.149979999999999</v>
      </c>
      <c r="M59" s="54">
        <v>13.935544</v>
      </c>
      <c r="N59" s="54">
        <v>14.345226</v>
      </c>
      <c r="O59" s="54">
        <v>14.815917000000001</v>
      </c>
      <c r="P59" s="54">
        <v>15.310114</v>
      </c>
      <c r="Q59" s="54">
        <v>15.745749</v>
      </c>
      <c r="R59" s="54">
        <v>16.142973000000001</v>
      </c>
      <c r="S59" s="54">
        <v>16.514085999999999</v>
      </c>
      <c r="T59" s="54">
        <v>16.901222000000001</v>
      </c>
      <c r="U59" s="54">
        <v>17.302613999999998</v>
      </c>
      <c r="V59" s="54">
        <v>17.692468999999999</v>
      </c>
      <c r="W59" s="54">
        <v>18.077641</v>
      </c>
      <c r="X59" s="54">
        <v>18.505747</v>
      </c>
      <c r="Y59" s="54">
        <v>18.926293999999999</v>
      </c>
      <c r="Z59" s="54">
        <v>19.383517999999999</v>
      </c>
      <c r="AA59" s="54">
        <v>19.854734000000001</v>
      </c>
      <c r="AB59" s="54">
        <v>20.403804999999998</v>
      </c>
      <c r="AC59" s="54">
        <v>20.967421000000002</v>
      </c>
      <c r="AD59" s="54">
        <v>21.6113</v>
      </c>
      <c r="AE59" s="54">
        <v>22.296206000000002</v>
      </c>
      <c r="AF59" s="54">
        <v>23.058088000000001</v>
      </c>
      <c r="AG59" s="54">
        <v>23.855129000000002</v>
      </c>
      <c r="AH59" s="53">
        <v>2.7609999999999999E-2</v>
      </c>
    </row>
    <row r="60" spans="1:34" ht="15" customHeight="1" x14ac:dyDescent="0.25">
      <c r="A60" s="62" t="s">
        <v>1124</v>
      </c>
      <c r="B60" s="52" t="s">
        <v>1123</v>
      </c>
      <c r="C60" s="54">
        <v>7.5093370000000004</v>
      </c>
      <c r="D60" s="54">
        <v>8.033963</v>
      </c>
      <c r="E60" s="54">
        <v>8.3792430000000007</v>
      </c>
      <c r="F60" s="54">
        <v>8.3123740000000002</v>
      </c>
      <c r="G60" s="54">
        <v>8.2531540000000003</v>
      </c>
      <c r="H60" s="54">
        <v>8.491816</v>
      </c>
      <c r="I60" s="54">
        <v>8.8148759999999999</v>
      </c>
      <c r="J60" s="54">
        <v>9.1114040000000003</v>
      </c>
      <c r="K60" s="54">
        <v>9.4470620000000007</v>
      </c>
      <c r="L60" s="54">
        <v>9.8244609999999994</v>
      </c>
      <c r="M60" s="54">
        <v>10.39181</v>
      </c>
      <c r="N60" s="54">
        <v>10.66583</v>
      </c>
      <c r="O60" s="54">
        <v>10.996665</v>
      </c>
      <c r="P60" s="54">
        <v>11.368639999999999</v>
      </c>
      <c r="Q60" s="54">
        <v>11.688713</v>
      </c>
      <c r="R60" s="54">
        <v>11.973523</v>
      </c>
      <c r="S60" s="54">
        <v>12.234162</v>
      </c>
      <c r="T60" s="54">
        <v>12.510605999999999</v>
      </c>
      <c r="U60" s="54">
        <v>12.799357000000001</v>
      </c>
      <c r="V60" s="54">
        <v>13.079166000000001</v>
      </c>
      <c r="W60" s="54">
        <v>13.352703</v>
      </c>
      <c r="X60" s="54">
        <v>13.665138000000001</v>
      </c>
      <c r="Y60" s="54">
        <v>13.964121</v>
      </c>
      <c r="Z60" s="54">
        <v>14.296023</v>
      </c>
      <c r="AA60" s="54">
        <v>14.631834</v>
      </c>
      <c r="AB60" s="54">
        <v>15.037912</v>
      </c>
      <c r="AC60" s="54">
        <v>15.449629</v>
      </c>
      <c r="AD60" s="54">
        <v>15.930128</v>
      </c>
      <c r="AE60" s="54">
        <v>16.443424</v>
      </c>
      <c r="AF60" s="54">
        <v>17.019991000000001</v>
      </c>
      <c r="AG60" s="54">
        <v>17.621220000000001</v>
      </c>
      <c r="AH60" s="53">
        <v>2.8840000000000001E-2</v>
      </c>
    </row>
    <row r="61" spans="1:34" ht="15" customHeight="1" x14ac:dyDescent="0.25">
      <c r="A61" s="62" t="s">
        <v>1122</v>
      </c>
      <c r="B61" s="52" t="s">
        <v>1121</v>
      </c>
      <c r="C61" s="54">
        <v>3.1803910000000002</v>
      </c>
      <c r="D61" s="54">
        <v>4.2067449999999997</v>
      </c>
      <c r="E61" s="54">
        <v>4.4111520000000004</v>
      </c>
      <c r="F61" s="54">
        <v>4.2317429999999998</v>
      </c>
      <c r="G61" s="54">
        <v>4.0717540000000003</v>
      </c>
      <c r="H61" s="54">
        <v>4.2246810000000004</v>
      </c>
      <c r="I61" s="54">
        <v>4.4338550000000003</v>
      </c>
      <c r="J61" s="54">
        <v>4.6179899999999998</v>
      </c>
      <c r="K61" s="54">
        <v>4.8844120000000002</v>
      </c>
      <c r="L61" s="54">
        <v>5.1501279999999996</v>
      </c>
      <c r="M61" s="54">
        <v>5.3223469999999997</v>
      </c>
      <c r="N61" s="54">
        <v>5.466774</v>
      </c>
      <c r="O61" s="54">
        <v>5.6684869999999998</v>
      </c>
      <c r="P61" s="54">
        <v>5.8987049999999996</v>
      </c>
      <c r="Q61" s="54">
        <v>6.0770020000000002</v>
      </c>
      <c r="R61" s="54">
        <v>6.2264340000000002</v>
      </c>
      <c r="S61" s="54">
        <v>6.3614449999999998</v>
      </c>
      <c r="T61" s="54">
        <v>6.4787790000000003</v>
      </c>
      <c r="U61" s="54">
        <v>6.6419790000000001</v>
      </c>
      <c r="V61" s="54">
        <v>6.7684949999999997</v>
      </c>
      <c r="W61" s="54">
        <v>6.8970859999999998</v>
      </c>
      <c r="X61" s="54">
        <v>7.0397169999999996</v>
      </c>
      <c r="Y61" s="54">
        <v>7.1636899999999999</v>
      </c>
      <c r="Z61" s="54">
        <v>7.2994529999999997</v>
      </c>
      <c r="AA61" s="54">
        <v>7.4582560000000004</v>
      </c>
      <c r="AB61" s="54">
        <v>7.6547460000000003</v>
      </c>
      <c r="AC61" s="54">
        <v>7.8589440000000002</v>
      </c>
      <c r="AD61" s="54">
        <v>8.1114180000000005</v>
      </c>
      <c r="AE61" s="54">
        <v>8.4117029999999993</v>
      </c>
      <c r="AF61" s="54">
        <v>8.7563340000000007</v>
      </c>
      <c r="AG61" s="54">
        <v>9.0906219999999998</v>
      </c>
      <c r="AH61" s="53">
        <v>3.5628E-2</v>
      </c>
    </row>
    <row r="62" spans="1:34" ht="15" customHeight="1" x14ac:dyDescent="0.25">
      <c r="A62" s="62" t="s">
        <v>1120</v>
      </c>
      <c r="B62" s="52" t="s">
        <v>1119</v>
      </c>
      <c r="C62" s="54">
        <v>13.520962000000001</v>
      </c>
      <c r="D62" s="54">
        <v>14.226796999999999</v>
      </c>
      <c r="E62" s="54">
        <v>14.981429</v>
      </c>
      <c r="F62" s="54">
        <v>14.7113</v>
      </c>
      <c r="G62" s="54">
        <v>14.465588</v>
      </c>
      <c r="H62" s="54">
        <v>14.506976999999999</v>
      </c>
      <c r="I62" s="54">
        <v>14.692211</v>
      </c>
      <c r="J62" s="54">
        <v>14.828442000000001</v>
      </c>
      <c r="K62" s="54">
        <v>14.990189000000001</v>
      </c>
      <c r="L62" s="54">
        <v>15.158488</v>
      </c>
      <c r="M62" s="54">
        <v>16.172536999999998</v>
      </c>
      <c r="N62" s="54">
        <v>16.228237</v>
      </c>
      <c r="O62" s="54">
        <v>16.518045000000001</v>
      </c>
      <c r="P62" s="54">
        <v>16.732807000000001</v>
      </c>
      <c r="Q62" s="54">
        <v>16.915248999999999</v>
      </c>
      <c r="R62" s="54">
        <v>17.099495000000001</v>
      </c>
      <c r="S62" s="54">
        <v>17.288758999999999</v>
      </c>
      <c r="T62" s="54">
        <v>17.477139999999999</v>
      </c>
      <c r="U62" s="54">
        <v>17.763908000000001</v>
      </c>
      <c r="V62" s="54">
        <v>17.987539000000002</v>
      </c>
      <c r="W62" s="54">
        <v>18.298531000000001</v>
      </c>
      <c r="X62" s="54">
        <v>18.572744</v>
      </c>
      <c r="Y62" s="54">
        <v>18.879465</v>
      </c>
      <c r="Z62" s="54">
        <v>19.206713000000001</v>
      </c>
      <c r="AA62" s="54">
        <v>19.582688999999998</v>
      </c>
      <c r="AB62" s="54">
        <v>20.011928999999999</v>
      </c>
      <c r="AC62" s="54">
        <v>20.497513000000001</v>
      </c>
      <c r="AD62" s="54">
        <v>21.045555</v>
      </c>
      <c r="AE62" s="54">
        <v>21.644814</v>
      </c>
      <c r="AF62" s="54">
        <v>22.326311</v>
      </c>
      <c r="AG62" s="54">
        <v>23.022608000000002</v>
      </c>
      <c r="AH62" s="53">
        <v>1.7899999999999999E-2</v>
      </c>
    </row>
    <row r="63" spans="1:34" ht="15" customHeight="1" x14ac:dyDescent="0.25">
      <c r="A63" s="62" t="s">
        <v>1118</v>
      </c>
      <c r="B63" s="52" t="s">
        <v>1117</v>
      </c>
      <c r="C63" s="54">
        <v>2.530745</v>
      </c>
      <c r="D63" s="54">
        <v>3.6574339999999999</v>
      </c>
      <c r="E63" s="54">
        <v>3.8103560000000001</v>
      </c>
      <c r="F63" s="54">
        <v>3.6144090000000002</v>
      </c>
      <c r="G63" s="54">
        <v>3.4317000000000002</v>
      </c>
      <c r="H63" s="54">
        <v>3.6020379999999999</v>
      </c>
      <c r="I63" s="54">
        <v>3.7879299999999998</v>
      </c>
      <c r="J63" s="54">
        <v>3.935829</v>
      </c>
      <c r="K63" s="54">
        <v>4.1732180000000003</v>
      </c>
      <c r="L63" s="54">
        <v>4.4110230000000001</v>
      </c>
      <c r="M63" s="54">
        <v>4.5548570000000002</v>
      </c>
      <c r="N63" s="54">
        <v>4.6667310000000004</v>
      </c>
      <c r="O63" s="54">
        <v>4.8519459999999999</v>
      </c>
      <c r="P63" s="54">
        <v>5.056654</v>
      </c>
      <c r="Q63" s="54">
        <v>5.2167630000000003</v>
      </c>
      <c r="R63" s="54">
        <v>5.3321820000000004</v>
      </c>
      <c r="S63" s="54">
        <v>5.4504479999999997</v>
      </c>
      <c r="T63" s="54">
        <v>5.5352600000000001</v>
      </c>
      <c r="U63" s="54">
        <v>5.6950940000000001</v>
      </c>
      <c r="V63" s="54">
        <v>5.8103949999999998</v>
      </c>
      <c r="W63" s="54">
        <v>5.9313209999999996</v>
      </c>
      <c r="X63" s="54">
        <v>6.042726</v>
      </c>
      <c r="Y63" s="54">
        <v>6.1522040000000002</v>
      </c>
      <c r="Z63" s="54">
        <v>6.2668590000000002</v>
      </c>
      <c r="AA63" s="54">
        <v>6.415889</v>
      </c>
      <c r="AB63" s="54">
        <v>6.5867760000000004</v>
      </c>
      <c r="AC63" s="54">
        <v>6.7655110000000001</v>
      </c>
      <c r="AD63" s="54">
        <v>6.9836179999999999</v>
      </c>
      <c r="AE63" s="54">
        <v>7.2680870000000004</v>
      </c>
      <c r="AF63" s="54">
        <v>7.5728710000000001</v>
      </c>
      <c r="AG63" s="54">
        <v>7.8775050000000002</v>
      </c>
      <c r="AH63" s="53">
        <v>3.8574999999999998E-2</v>
      </c>
    </row>
    <row r="64" spans="1:34" ht="15" customHeight="1" x14ac:dyDescent="0.2">
      <c r="A64" s="62" t="s">
        <v>1116</v>
      </c>
      <c r="B64" s="49" t="s">
        <v>1115</v>
      </c>
      <c r="C64" s="55">
        <v>4.6935580000000003</v>
      </c>
      <c r="D64" s="55">
        <v>5.7288350000000001</v>
      </c>
      <c r="E64" s="55">
        <v>5.9242439999999998</v>
      </c>
      <c r="F64" s="55">
        <v>5.7565869999999997</v>
      </c>
      <c r="G64" s="55">
        <v>5.6358160000000002</v>
      </c>
      <c r="H64" s="55">
        <v>5.8066680000000002</v>
      </c>
      <c r="I64" s="55">
        <v>6.0418469999999997</v>
      </c>
      <c r="J64" s="55">
        <v>6.2653169999999996</v>
      </c>
      <c r="K64" s="55">
        <v>6.5745129999999996</v>
      </c>
      <c r="L64" s="55">
        <v>6.8838739999999996</v>
      </c>
      <c r="M64" s="55">
        <v>7.2147589999999999</v>
      </c>
      <c r="N64" s="55">
        <v>7.4018110000000004</v>
      </c>
      <c r="O64" s="55">
        <v>7.6598879999999996</v>
      </c>
      <c r="P64" s="55">
        <v>7.9426880000000004</v>
      </c>
      <c r="Q64" s="55">
        <v>8.169295</v>
      </c>
      <c r="R64" s="55">
        <v>8.3724480000000003</v>
      </c>
      <c r="S64" s="55">
        <v>8.550122</v>
      </c>
      <c r="T64" s="55">
        <v>8.7041439999999994</v>
      </c>
      <c r="U64" s="55">
        <v>8.8972960000000008</v>
      </c>
      <c r="V64" s="55">
        <v>9.0586120000000001</v>
      </c>
      <c r="W64" s="55">
        <v>9.2263990000000007</v>
      </c>
      <c r="X64" s="55">
        <v>9.4132879999999997</v>
      </c>
      <c r="Y64" s="55">
        <v>9.5803960000000004</v>
      </c>
      <c r="Z64" s="55">
        <v>9.7555049999999994</v>
      </c>
      <c r="AA64" s="55">
        <v>9.9638200000000001</v>
      </c>
      <c r="AB64" s="55">
        <v>10.212486999999999</v>
      </c>
      <c r="AC64" s="55">
        <v>10.479651</v>
      </c>
      <c r="AD64" s="55">
        <v>10.795484999999999</v>
      </c>
      <c r="AE64" s="55">
        <v>11.156001</v>
      </c>
      <c r="AF64" s="55">
        <v>11.556625</v>
      </c>
      <c r="AG64" s="55">
        <v>11.955171999999999</v>
      </c>
      <c r="AH64" s="51">
        <v>3.1656999999999998E-2</v>
      </c>
    </row>
    <row r="65" spans="2:34" ht="15" customHeight="1" thickBot="1" x14ac:dyDescent="0.25"/>
    <row r="66" spans="2:34" ht="15" customHeight="1" x14ac:dyDescent="0.2">
      <c r="B66" s="290" t="s">
        <v>1114</v>
      </c>
      <c r="C66" s="290"/>
      <c r="D66" s="290"/>
      <c r="E66" s="290"/>
      <c r="F66" s="290"/>
      <c r="G66" s="290"/>
      <c r="H66" s="290"/>
      <c r="I66" s="290"/>
      <c r="J66" s="290"/>
      <c r="K66" s="290"/>
      <c r="L66" s="290"/>
      <c r="M66" s="290"/>
      <c r="N66" s="290"/>
      <c r="O66" s="290"/>
      <c r="P66" s="290"/>
      <c r="Q66" s="290"/>
      <c r="R66" s="290"/>
      <c r="S66" s="290"/>
      <c r="T66" s="290"/>
      <c r="U66" s="290"/>
      <c r="V66" s="290"/>
      <c r="W66" s="290"/>
      <c r="X66" s="290"/>
      <c r="Y66" s="290"/>
      <c r="Z66" s="290"/>
      <c r="AA66" s="290"/>
      <c r="AB66" s="290"/>
      <c r="AC66" s="290"/>
      <c r="AD66" s="290"/>
      <c r="AE66" s="290"/>
      <c r="AF66" s="290"/>
      <c r="AG66" s="290"/>
      <c r="AH66" s="290"/>
    </row>
    <row r="67" spans="2:34" ht="15" customHeight="1" x14ac:dyDescent="0.2">
      <c r="B67" s="61" t="s">
        <v>1113</v>
      </c>
    </row>
    <row r="68" spans="2:34" ht="15" customHeight="1" x14ac:dyDescent="0.2">
      <c r="B68" s="61" t="s">
        <v>1112</v>
      </c>
    </row>
    <row r="69" spans="2:34" ht="15" customHeight="1" x14ac:dyDescent="0.2">
      <c r="B69" s="61" t="s">
        <v>1111</v>
      </c>
    </row>
    <row r="70" spans="2:34" ht="15" customHeight="1" x14ac:dyDescent="0.2">
      <c r="B70" s="61" t="s">
        <v>1110</v>
      </c>
    </row>
    <row r="71" spans="2:34" ht="15" customHeight="1" x14ac:dyDescent="0.2">
      <c r="B71" s="61" t="s">
        <v>1109</v>
      </c>
    </row>
    <row r="72" spans="2:34" ht="15" customHeight="1" x14ac:dyDescent="0.2">
      <c r="B72" s="61" t="s">
        <v>1108</v>
      </c>
    </row>
    <row r="73" spans="2:34" ht="15" customHeight="1" x14ac:dyDescent="0.2">
      <c r="B73" s="61" t="s">
        <v>1107</v>
      </c>
    </row>
    <row r="74" spans="2:34" ht="15" customHeight="1" x14ac:dyDescent="0.2">
      <c r="B74" s="61" t="s">
        <v>1106</v>
      </c>
    </row>
    <row r="75" spans="2:34" ht="15" customHeight="1" x14ac:dyDescent="0.2">
      <c r="B75" s="61" t="s">
        <v>1105</v>
      </c>
    </row>
    <row r="76" spans="2:34" ht="15" customHeight="1" x14ac:dyDescent="0.2">
      <c r="B76" s="61" t="s">
        <v>1104</v>
      </c>
    </row>
    <row r="77" spans="2:34" ht="15" customHeight="1" x14ac:dyDescent="0.2">
      <c r="B77" s="61" t="s">
        <v>1103</v>
      </c>
    </row>
    <row r="78" spans="2:34" ht="15" customHeight="1" x14ac:dyDescent="0.2">
      <c r="B78" s="61" t="s">
        <v>1102</v>
      </c>
    </row>
    <row r="79" spans="2:34" ht="15" customHeight="1" x14ac:dyDescent="0.2">
      <c r="B79" s="61" t="s">
        <v>1101</v>
      </c>
    </row>
    <row r="80" spans="2:34" ht="15" customHeight="1" x14ac:dyDescent="0.2">
      <c r="B80" s="61" t="s">
        <v>1100</v>
      </c>
    </row>
    <row r="81" spans="2:2" ht="15" customHeight="1" x14ac:dyDescent="0.2">
      <c r="B81" s="61" t="s">
        <v>1099</v>
      </c>
    </row>
    <row r="82" spans="2:2" ht="15" customHeight="1" x14ac:dyDescent="0.2">
      <c r="B82" s="61" t="s">
        <v>1098</v>
      </c>
    </row>
    <row r="83" spans="2:2" ht="15" customHeight="1" x14ac:dyDescent="0.2">
      <c r="B83" s="61" t="s">
        <v>1097</v>
      </c>
    </row>
    <row r="84" spans="2:2" ht="15" customHeight="1" x14ac:dyDescent="0.2">
      <c r="B84" s="61" t="s">
        <v>1096</v>
      </c>
    </row>
    <row r="85" spans="2:2" ht="15" customHeight="1" x14ac:dyDescent="0.2">
      <c r="B85" s="61" t="s">
        <v>851</v>
      </c>
    </row>
    <row r="86" spans="2:2" ht="15" customHeight="1" x14ac:dyDescent="0.2">
      <c r="B86" s="61" t="s">
        <v>856</v>
      </c>
    </row>
    <row r="87" spans="2:2" ht="15" customHeight="1" x14ac:dyDescent="0.2">
      <c r="B87" s="61" t="s">
        <v>1095</v>
      </c>
    </row>
    <row r="88" spans="2:2" ht="15" customHeight="1" x14ac:dyDescent="0.2">
      <c r="B88" s="61" t="s">
        <v>957</v>
      </c>
    </row>
  </sheetData>
  <mergeCells count="1">
    <mergeCell ref="B66:AH66"/>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AEEF7-CAA6-4BE7-B2E6-C8B6CEF1A1CA}">
  <sheetPr codeName="Sheet9"/>
  <dimension ref="A1:AH94"/>
  <sheetViews>
    <sheetView topLeftCell="B1" workbookViewId="0"/>
  </sheetViews>
  <sheetFormatPr defaultRowHeight="15" customHeight="1" x14ac:dyDescent="0.25"/>
  <cols>
    <col min="1" max="1" width="22.42578125" hidden="1" customWidth="1"/>
    <col min="2" max="2" width="49" customWidth="1"/>
  </cols>
  <sheetData>
    <row r="1" spans="1:34" ht="15" customHeight="1" thickBot="1" x14ac:dyDescent="0.3">
      <c r="B1" s="46" t="s">
        <v>941</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25"/>
    <row r="3" spans="1:34" ht="15" customHeight="1" x14ac:dyDescent="0.25">
      <c r="C3" s="93" t="s">
        <v>638</v>
      </c>
      <c r="D3" s="93" t="s">
        <v>942</v>
      </c>
      <c r="E3" s="93"/>
      <c r="F3" s="93"/>
      <c r="G3" s="93"/>
      <c r="H3" s="93"/>
      <c r="I3" s="93"/>
    </row>
    <row r="4" spans="1:34" ht="15" customHeight="1" x14ac:dyDescent="0.25">
      <c r="C4" s="93" t="s">
        <v>639</v>
      </c>
      <c r="D4" s="93" t="s">
        <v>943</v>
      </c>
      <c r="E4" s="93"/>
      <c r="F4" s="93"/>
      <c r="G4" s="93" t="s">
        <v>640</v>
      </c>
      <c r="H4" s="93"/>
      <c r="I4" s="93"/>
    </row>
    <row r="5" spans="1:34" ht="15" customHeight="1" x14ac:dyDescent="0.25">
      <c r="C5" s="93" t="s">
        <v>641</v>
      </c>
      <c r="D5" s="93" t="s">
        <v>944</v>
      </c>
      <c r="E5" s="93"/>
      <c r="F5" s="93"/>
      <c r="G5" s="93"/>
      <c r="H5" s="93"/>
      <c r="I5" s="93"/>
    </row>
    <row r="6" spans="1:34" ht="15" customHeight="1" x14ac:dyDescent="0.25">
      <c r="C6" s="93" t="s">
        <v>642</v>
      </c>
      <c r="D6" s="93"/>
      <c r="E6" s="93" t="s">
        <v>945</v>
      </c>
      <c r="F6" s="93"/>
      <c r="G6" s="93"/>
      <c r="H6" s="93"/>
      <c r="I6" s="93"/>
    </row>
    <row r="7" spans="1:34" ht="15" customHeight="1" x14ac:dyDescent="0.25">
      <c r="C7" s="93"/>
      <c r="D7" s="93"/>
      <c r="E7" s="93"/>
      <c r="F7" s="93"/>
      <c r="G7" s="93"/>
      <c r="H7" s="93"/>
      <c r="I7" s="93"/>
    </row>
    <row r="10" spans="1:34" ht="15" customHeight="1" x14ac:dyDescent="0.25">
      <c r="A10" s="69" t="s">
        <v>940</v>
      </c>
      <c r="B10" s="48" t="s">
        <v>939</v>
      </c>
      <c r="AH10" s="94" t="s">
        <v>946</v>
      </c>
    </row>
    <row r="11" spans="1:34" ht="15" customHeight="1" x14ac:dyDescent="0.25">
      <c r="B11" s="46" t="s">
        <v>938</v>
      </c>
      <c r="AH11" s="94" t="s">
        <v>947</v>
      </c>
    </row>
    <row r="12" spans="1:34" ht="15" customHeight="1" x14ac:dyDescent="0.25">
      <c r="B12" s="46" t="s">
        <v>643</v>
      </c>
      <c r="C12" s="6" t="s">
        <v>643</v>
      </c>
      <c r="D12" s="6" t="s">
        <v>643</v>
      </c>
      <c r="E12" s="6" t="s">
        <v>643</v>
      </c>
      <c r="F12" s="6" t="s">
        <v>643</v>
      </c>
      <c r="G12" s="6" t="s">
        <v>643</v>
      </c>
      <c r="H12" s="6" t="s">
        <v>643</v>
      </c>
      <c r="I12" s="6" t="s">
        <v>643</v>
      </c>
      <c r="J12" s="6" t="s">
        <v>643</v>
      </c>
      <c r="K12" s="6" t="s">
        <v>643</v>
      </c>
      <c r="L12" s="6" t="s">
        <v>643</v>
      </c>
      <c r="M12" s="6" t="s">
        <v>643</v>
      </c>
      <c r="N12" s="6" t="s">
        <v>643</v>
      </c>
      <c r="O12" s="6" t="s">
        <v>643</v>
      </c>
      <c r="P12" s="6" t="s">
        <v>643</v>
      </c>
      <c r="Q12" s="6" t="s">
        <v>643</v>
      </c>
      <c r="R12" s="6" t="s">
        <v>643</v>
      </c>
      <c r="S12" s="6" t="s">
        <v>643</v>
      </c>
      <c r="T12" s="6" t="s">
        <v>643</v>
      </c>
      <c r="U12" s="6" t="s">
        <v>643</v>
      </c>
      <c r="V12" s="6" t="s">
        <v>643</v>
      </c>
      <c r="W12" s="6" t="s">
        <v>643</v>
      </c>
      <c r="X12" s="6" t="s">
        <v>643</v>
      </c>
      <c r="Y12" s="6" t="s">
        <v>643</v>
      </c>
      <c r="Z12" s="6" t="s">
        <v>643</v>
      </c>
      <c r="AA12" s="6" t="s">
        <v>643</v>
      </c>
      <c r="AB12" s="6" t="s">
        <v>643</v>
      </c>
      <c r="AC12" s="6" t="s">
        <v>643</v>
      </c>
      <c r="AD12" s="6" t="s">
        <v>643</v>
      </c>
      <c r="AE12" s="6" t="s">
        <v>643</v>
      </c>
      <c r="AF12" s="6" t="s">
        <v>643</v>
      </c>
      <c r="AG12" s="6" t="s">
        <v>643</v>
      </c>
      <c r="AH12" s="94" t="s">
        <v>948</v>
      </c>
    </row>
    <row r="13" spans="1:34" ht="15" customHeight="1" thickBot="1" x14ac:dyDescent="0.3">
      <c r="B13" s="47" t="s">
        <v>664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25"/>
    <row r="15" spans="1:34" ht="15" customHeight="1" x14ac:dyDescent="0.25">
      <c r="B15" s="49" t="s">
        <v>937</v>
      </c>
    </row>
    <row r="16" spans="1:34" ht="15" customHeight="1" x14ac:dyDescent="0.25">
      <c r="A16" s="69" t="s">
        <v>936</v>
      </c>
      <c r="B16" s="52" t="s">
        <v>935</v>
      </c>
      <c r="C16" s="56">
        <v>134.71459999999999</v>
      </c>
      <c r="D16" s="56">
        <v>148.04480000000001</v>
      </c>
      <c r="E16" s="56">
        <v>156.829117</v>
      </c>
      <c r="F16" s="56">
        <v>156.43383800000001</v>
      </c>
      <c r="G16" s="56">
        <v>136.02728300000001</v>
      </c>
      <c r="H16" s="56">
        <v>131.340012</v>
      </c>
      <c r="I16" s="56">
        <v>132.58270300000001</v>
      </c>
      <c r="J16" s="56">
        <v>131.55143699999999</v>
      </c>
      <c r="K16" s="56">
        <v>130.95855700000001</v>
      </c>
      <c r="L16" s="56">
        <v>127.395844</v>
      </c>
      <c r="M16" s="56">
        <v>126.32891100000001</v>
      </c>
      <c r="N16" s="56">
        <v>126.183899</v>
      </c>
      <c r="O16" s="56">
        <v>127.40467099999999</v>
      </c>
      <c r="P16" s="56">
        <v>125.80297899999999</v>
      </c>
      <c r="Q16" s="56">
        <v>125.082718</v>
      </c>
      <c r="R16" s="56">
        <v>124.035614</v>
      </c>
      <c r="S16" s="56">
        <v>122.25322</v>
      </c>
      <c r="T16" s="56">
        <v>121.294968</v>
      </c>
      <c r="U16" s="56">
        <v>121.702187</v>
      </c>
      <c r="V16" s="56">
        <v>120.590317</v>
      </c>
      <c r="W16" s="56">
        <v>122.225433</v>
      </c>
      <c r="X16" s="56">
        <v>120.813828</v>
      </c>
      <c r="Y16" s="56">
        <v>121.891335</v>
      </c>
      <c r="Z16" s="56">
        <v>122.02958700000001</v>
      </c>
      <c r="AA16" s="56">
        <v>121.246269</v>
      </c>
      <c r="AB16" s="56">
        <v>121.680283</v>
      </c>
      <c r="AC16" s="56">
        <v>122.143311</v>
      </c>
      <c r="AD16" s="56">
        <v>122.09996</v>
      </c>
      <c r="AE16" s="56">
        <v>122.041138</v>
      </c>
      <c r="AF16" s="56">
        <v>122.228302</v>
      </c>
      <c r="AG16" s="56">
        <v>123.520988</v>
      </c>
      <c r="AH16" s="53">
        <v>-2.8869999999999998E-3</v>
      </c>
    </row>
    <row r="17" spans="1:34" ht="15" customHeight="1" x14ac:dyDescent="0.25">
      <c r="A17" s="69" t="s">
        <v>934</v>
      </c>
      <c r="B17" s="52" t="s">
        <v>933</v>
      </c>
      <c r="C17" s="56">
        <v>88.374329000000003</v>
      </c>
      <c r="D17" s="56">
        <v>110.895714</v>
      </c>
      <c r="E17" s="56">
        <v>150.44816599999999</v>
      </c>
      <c r="F17" s="56">
        <v>132.77705399999999</v>
      </c>
      <c r="G17" s="56">
        <v>119.275009</v>
      </c>
      <c r="H17" s="56">
        <v>99.054001</v>
      </c>
      <c r="I17" s="56">
        <v>101.460251</v>
      </c>
      <c r="J17" s="56">
        <v>97.048630000000003</v>
      </c>
      <c r="K17" s="56">
        <v>95.069939000000005</v>
      </c>
      <c r="L17" s="56">
        <v>91.908637999999996</v>
      </c>
      <c r="M17" s="56">
        <v>87.388382000000007</v>
      </c>
      <c r="N17" s="56">
        <v>86.528785999999997</v>
      </c>
      <c r="O17" s="56">
        <v>86.630447000000004</v>
      </c>
      <c r="P17" s="56">
        <v>84.491569999999996</v>
      </c>
      <c r="Q17" s="56">
        <v>83.737572</v>
      </c>
      <c r="R17" s="56">
        <v>84.721862999999999</v>
      </c>
      <c r="S17" s="56">
        <v>88.079102000000006</v>
      </c>
      <c r="T17" s="56">
        <v>91.354979999999998</v>
      </c>
      <c r="U17" s="56">
        <v>94.876464999999996</v>
      </c>
      <c r="V17" s="56">
        <v>96.030913999999996</v>
      </c>
      <c r="W17" s="56">
        <v>97.881882000000004</v>
      </c>
      <c r="X17" s="56">
        <v>98.298148999999995</v>
      </c>
      <c r="Y17" s="56">
        <v>98.018874999999994</v>
      </c>
      <c r="Z17" s="56">
        <v>97.790183999999996</v>
      </c>
      <c r="AA17" s="56">
        <v>97.462615999999997</v>
      </c>
      <c r="AB17" s="56">
        <v>98.368003999999999</v>
      </c>
      <c r="AC17" s="56">
        <v>99.671852000000001</v>
      </c>
      <c r="AD17" s="56">
        <v>101.084503</v>
      </c>
      <c r="AE17" s="56">
        <v>102.894226</v>
      </c>
      <c r="AF17" s="56">
        <v>104.147537</v>
      </c>
      <c r="AG17" s="56">
        <v>104.252548</v>
      </c>
      <c r="AH17" s="53">
        <v>5.5230000000000001E-3</v>
      </c>
    </row>
    <row r="18" spans="1:34" ht="15" customHeight="1" x14ac:dyDescent="0.25">
      <c r="A18" s="69" t="s">
        <v>932</v>
      </c>
      <c r="B18" s="52" t="s">
        <v>931</v>
      </c>
      <c r="C18" s="56">
        <v>297.65966800000001</v>
      </c>
      <c r="D18" s="56">
        <v>355.65988199999998</v>
      </c>
      <c r="E18" s="56">
        <v>345.814301</v>
      </c>
      <c r="F18" s="56">
        <v>306.37124599999999</v>
      </c>
      <c r="G18" s="56">
        <v>293.09197999999998</v>
      </c>
      <c r="H18" s="56">
        <v>268.94009399999999</v>
      </c>
      <c r="I18" s="56">
        <v>274.99145499999997</v>
      </c>
      <c r="J18" s="56">
        <v>267.58709700000003</v>
      </c>
      <c r="K18" s="56">
        <v>273.86004600000001</v>
      </c>
      <c r="L18" s="56">
        <v>280.76516700000002</v>
      </c>
      <c r="M18" s="56">
        <v>281.76718099999999</v>
      </c>
      <c r="N18" s="56">
        <v>275.90655500000003</v>
      </c>
      <c r="O18" s="56">
        <v>270.60678100000001</v>
      </c>
      <c r="P18" s="56">
        <v>269.843414</v>
      </c>
      <c r="Q18" s="56">
        <v>270.41290300000003</v>
      </c>
      <c r="R18" s="56">
        <v>264.26971400000002</v>
      </c>
      <c r="S18" s="56">
        <v>259.464539</v>
      </c>
      <c r="T18" s="56">
        <v>251.646805</v>
      </c>
      <c r="U18" s="56">
        <v>236.59314000000001</v>
      </c>
      <c r="V18" s="56">
        <v>231.26561000000001</v>
      </c>
      <c r="W18" s="56">
        <v>226.49417099999999</v>
      </c>
      <c r="X18" s="56">
        <v>225.34300200000001</v>
      </c>
      <c r="Y18" s="56">
        <v>224.590744</v>
      </c>
      <c r="Z18" s="56">
        <v>221.11283900000001</v>
      </c>
      <c r="AA18" s="56">
        <v>220.02233899999999</v>
      </c>
      <c r="AB18" s="56">
        <v>210.84286499999999</v>
      </c>
      <c r="AC18" s="56">
        <v>206.924149</v>
      </c>
      <c r="AD18" s="56">
        <v>205.25456199999999</v>
      </c>
      <c r="AE18" s="56">
        <v>205.77937299999999</v>
      </c>
      <c r="AF18" s="56">
        <v>204.47924800000001</v>
      </c>
      <c r="AG18" s="56">
        <v>204.56152299999999</v>
      </c>
      <c r="AH18" s="53">
        <v>-1.2425E-2</v>
      </c>
    </row>
    <row r="20" spans="1:34" ht="15" customHeight="1" x14ac:dyDescent="0.25">
      <c r="A20" s="69" t="s">
        <v>930</v>
      </c>
      <c r="B20" s="52" t="s">
        <v>929</v>
      </c>
      <c r="C20" s="56">
        <v>209.09635900000001</v>
      </c>
      <c r="D20" s="56">
        <v>233.23048399999999</v>
      </c>
      <c r="E20" s="56">
        <v>278.27539100000001</v>
      </c>
      <c r="F20" s="56">
        <v>259.117615</v>
      </c>
      <c r="G20" s="56">
        <v>231.972137</v>
      </c>
      <c r="H20" s="56">
        <v>210.61174</v>
      </c>
      <c r="I20" s="56">
        <v>212.956467</v>
      </c>
      <c r="J20" s="56">
        <v>207.44818100000001</v>
      </c>
      <c r="K20" s="56">
        <v>204.68060299999999</v>
      </c>
      <c r="L20" s="56">
        <v>197.88415499999999</v>
      </c>
      <c r="M20" s="56">
        <v>192.22276299999999</v>
      </c>
      <c r="N20" s="56">
        <v>191.220688</v>
      </c>
      <c r="O20" s="56">
        <v>192.55467200000001</v>
      </c>
      <c r="P20" s="56">
        <v>188.82626300000001</v>
      </c>
      <c r="Q20" s="56">
        <v>187.362686</v>
      </c>
      <c r="R20" s="56">
        <v>187.343613</v>
      </c>
      <c r="S20" s="56">
        <v>188.92865</v>
      </c>
      <c r="T20" s="56">
        <v>191.16833500000001</v>
      </c>
      <c r="U20" s="56">
        <v>195.23240699999999</v>
      </c>
      <c r="V20" s="56">
        <v>195.29298399999999</v>
      </c>
      <c r="W20" s="56">
        <v>198.442001</v>
      </c>
      <c r="X20" s="56">
        <v>197.66203300000001</v>
      </c>
      <c r="Y20" s="56">
        <v>199.081726</v>
      </c>
      <c r="Z20" s="56">
        <v>200.03511</v>
      </c>
      <c r="AA20" s="56">
        <v>199.497818</v>
      </c>
      <c r="AB20" s="56">
        <v>201.829453</v>
      </c>
      <c r="AC20" s="56">
        <v>203.72648599999999</v>
      </c>
      <c r="AD20" s="56">
        <v>203.91845699999999</v>
      </c>
      <c r="AE20" s="56">
        <v>204.25878900000001</v>
      </c>
      <c r="AF20" s="56">
        <v>205.66949500000001</v>
      </c>
      <c r="AG20" s="56">
        <v>206.95486500000001</v>
      </c>
      <c r="AH20" s="53">
        <v>-3.4299999999999999E-4</v>
      </c>
    </row>
    <row r="21" spans="1:34" ht="15" customHeight="1" x14ac:dyDescent="0.25">
      <c r="A21" s="69" t="s">
        <v>928</v>
      </c>
      <c r="B21" s="52" t="s">
        <v>927</v>
      </c>
      <c r="C21" s="56">
        <v>311.65228300000001</v>
      </c>
      <c r="D21" s="56">
        <v>381.36990400000002</v>
      </c>
      <c r="E21" s="56">
        <v>374.816193</v>
      </c>
      <c r="F21" s="56">
        <v>336.46450800000002</v>
      </c>
      <c r="G21" s="56">
        <v>316.42214999999999</v>
      </c>
      <c r="H21" s="56">
        <v>288.72238199999998</v>
      </c>
      <c r="I21" s="56">
        <v>296.07794200000001</v>
      </c>
      <c r="J21" s="56">
        <v>288.73895299999998</v>
      </c>
      <c r="K21" s="56">
        <v>295.20794699999999</v>
      </c>
      <c r="L21" s="56">
        <v>302.18551600000001</v>
      </c>
      <c r="M21" s="56">
        <v>303.26171900000003</v>
      </c>
      <c r="N21" s="56">
        <v>297.39855999999997</v>
      </c>
      <c r="O21" s="56">
        <v>292.08724999999998</v>
      </c>
      <c r="P21" s="56">
        <v>291.31170700000001</v>
      </c>
      <c r="Q21" s="56">
        <v>291.870544</v>
      </c>
      <c r="R21" s="56">
        <v>285.68356299999999</v>
      </c>
      <c r="S21" s="56">
        <v>280.868225</v>
      </c>
      <c r="T21" s="56">
        <v>273.12841800000001</v>
      </c>
      <c r="U21" s="56">
        <v>257.93936200000002</v>
      </c>
      <c r="V21" s="56">
        <v>252.59385700000001</v>
      </c>
      <c r="W21" s="56">
        <v>248.15948499999999</v>
      </c>
      <c r="X21" s="56">
        <v>246.79289199999999</v>
      </c>
      <c r="Y21" s="56">
        <v>245.41922</v>
      </c>
      <c r="Z21" s="56">
        <v>240.89750699999999</v>
      </c>
      <c r="AA21" s="56">
        <v>239.233383</v>
      </c>
      <c r="AB21" s="56">
        <v>229.06167600000001</v>
      </c>
      <c r="AC21" s="56">
        <v>225.01284799999999</v>
      </c>
      <c r="AD21" s="56">
        <v>224.52056899999999</v>
      </c>
      <c r="AE21" s="56">
        <v>226.45593299999999</v>
      </c>
      <c r="AF21" s="56">
        <v>225.18562299999999</v>
      </c>
      <c r="AG21" s="56">
        <v>225.38020299999999</v>
      </c>
      <c r="AH21" s="53">
        <v>-1.0744999999999999E-2</v>
      </c>
    </row>
    <row r="22" spans="1:34" ht="15" customHeight="1" x14ac:dyDescent="0.25">
      <c r="A22" s="69" t="s">
        <v>926</v>
      </c>
      <c r="B22" s="49" t="s">
        <v>905</v>
      </c>
      <c r="C22" s="50">
        <v>520.74865699999998</v>
      </c>
      <c r="D22" s="50">
        <v>614.60040300000003</v>
      </c>
      <c r="E22" s="50">
        <v>653.09161400000005</v>
      </c>
      <c r="F22" s="50">
        <v>595.58209199999999</v>
      </c>
      <c r="G22" s="50">
        <v>548.394226</v>
      </c>
      <c r="H22" s="50">
        <v>499.33407599999998</v>
      </c>
      <c r="I22" s="50">
        <v>509.03445399999998</v>
      </c>
      <c r="J22" s="50">
        <v>496.187164</v>
      </c>
      <c r="K22" s="50">
        <v>499.88855000000001</v>
      </c>
      <c r="L22" s="50">
        <v>500.06964099999999</v>
      </c>
      <c r="M22" s="50">
        <v>495.48449699999998</v>
      </c>
      <c r="N22" s="50">
        <v>488.61926299999999</v>
      </c>
      <c r="O22" s="50">
        <v>484.64193699999998</v>
      </c>
      <c r="P22" s="50">
        <v>480.13799999999998</v>
      </c>
      <c r="Q22" s="50">
        <v>479.23318499999999</v>
      </c>
      <c r="R22" s="50">
        <v>473.02716099999998</v>
      </c>
      <c r="S22" s="50">
        <v>469.79690599999998</v>
      </c>
      <c r="T22" s="50">
        <v>464.29675300000002</v>
      </c>
      <c r="U22" s="50">
        <v>453.17181399999998</v>
      </c>
      <c r="V22" s="50">
        <v>447.88681000000003</v>
      </c>
      <c r="W22" s="50">
        <v>446.60144000000003</v>
      </c>
      <c r="X22" s="50">
        <v>444.45495599999998</v>
      </c>
      <c r="Y22" s="50">
        <v>444.50097699999998</v>
      </c>
      <c r="Z22" s="50">
        <v>440.93264799999997</v>
      </c>
      <c r="AA22" s="50">
        <v>438.73123199999998</v>
      </c>
      <c r="AB22" s="50">
        <v>430.891144</v>
      </c>
      <c r="AC22" s="50">
        <v>428.739349</v>
      </c>
      <c r="AD22" s="50">
        <v>428.43902600000001</v>
      </c>
      <c r="AE22" s="50">
        <v>430.71475199999998</v>
      </c>
      <c r="AF22" s="50">
        <v>430.85513300000002</v>
      </c>
      <c r="AG22" s="50">
        <v>432.33505200000002</v>
      </c>
      <c r="AH22" s="51">
        <v>-6.1830000000000001E-3</v>
      </c>
    </row>
    <row r="24" spans="1:34" ht="15" customHeight="1" x14ac:dyDescent="0.25">
      <c r="A24" s="69" t="s">
        <v>925</v>
      </c>
      <c r="B24" s="49" t="s">
        <v>924</v>
      </c>
      <c r="C24" s="50">
        <v>8.9670000000000005</v>
      </c>
      <c r="D24" s="50">
        <v>7.84</v>
      </c>
      <c r="E24" s="50">
        <v>7.398663</v>
      </c>
      <c r="F24" s="50">
        <v>5.5460989999999999</v>
      </c>
      <c r="G24" s="50">
        <v>5.5452389999999996</v>
      </c>
      <c r="H24" s="50">
        <v>6.1868980000000002</v>
      </c>
      <c r="I24" s="50">
        <v>6.0865520000000002</v>
      </c>
      <c r="J24" s="50">
        <v>6.0322180000000003</v>
      </c>
      <c r="K24" s="50">
        <v>6.1901149999999996</v>
      </c>
      <c r="L24" s="50">
        <v>6.1685650000000001</v>
      </c>
      <c r="M24" s="50">
        <v>6.2331859999999999</v>
      </c>
      <c r="N24" s="50">
        <v>6.2158939999999996</v>
      </c>
      <c r="O24" s="50">
        <v>5.4198880000000003</v>
      </c>
      <c r="P24" s="50">
        <v>5.3907689999999997</v>
      </c>
      <c r="Q24" s="50">
        <v>5.3606639999999999</v>
      </c>
      <c r="R24" s="50">
        <v>5.2899700000000003</v>
      </c>
      <c r="S24" s="50">
        <v>5.2891950000000003</v>
      </c>
      <c r="T24" s="50">
        <v>5.2890420000000002</v>
      </c>
      <c r="U24" s="50">
        <v>5.2917199999999998</v>
      </c>
      <c r="V24" s="50">
        <v>5.2922640000000003</v>
      </c>
      <c r="W24" s="50">
        <v>5.2907120000000001</v>
      </c>
      <c r="X24" s="50">
        <v>5.33202</v>
      </c>
      <c r="Y24" s="50">
        <v>5.4517160000000002</v>
      </c>
      <c r="Z24" s="50">
        <v>5.5613580000000002</v>
      </c>
      <c r="AA24" s="50">
        <v>5.5677459999999996</v>
      </c>
      <c r="AB24" s="50">
        <v>5.5752199999999998</v>
      </c>
      <c r="AC24" s="50">
        <v>5.5830390000000003</v>
      </c>
      <c r="AD24" s="50">
        <v>5.5917219999999999</v>
      </c>
      <c r="AE24" s="50">
        <v>5.5282640000000001</v>
      </c>
      <c r="AF24" s="50">
        <v>5.5435999999999996</v>
      </c>
      <c r="AG24" s="50">
        <v>5.5610390000000001</v>
      </c>
      <c r="AH24" s="51">
        <v>-1.5799000000000001E-2</v>
      </c>
    </row>
    <row r="26" spans="1:34" ht="15" customHeight="1" x14ac:dyDescent="0.25">
      <c r="B26" s="49" t="s">
        <v>923</v>
      </c>
    </row>
    <row r="27" spans="1:34" ht="15" customHeight="1" x14ac:dyDescent="0.25">
      <c r="A27" s="69" t="s">
        <v>922</v>
      </c>
      <c r="B27" s="52" t="s">
        <v>921</v>
      </c>
      <c r="C27" s="56">
        <v>4.9578199999999999</v>
      </c>
      <c r="D27" s="56">
        <v>4.52956</v>
      </c>
      <c r="E27" s="56">
        <v>1.192356</v>
      </c>
      <c r="F27" s="56">
        <v>1.385777</v>
      </c>
      <c r="G27" s="56">
        <v>1.3776539999999999</v>
      </c>
      <c r="H27" s="56">
        <v>1.3703339999999999</v>
      </c>
      <c r="I27" s="56">
        <v>1.3616790000000001</v>
      </c>
      <c r="J27" s="56">
        <v>1.35276</v>
      </c>
      <c r="K27" s="56">
        <v>1.3435900000000001</v>
      </c>
      <c r="L27" s="56">
        <v>1.3348150000000001</v>
      </c>
      <c r="M27" s="56">
        <v>1.326077</v>
      </c>
      <c r="N27" s="56">
        <v>1.317814</v>
      </c>
      <c r="O27" s="56">
        <v>1.310152</v>
      </c>
      <c r="P27" s="56">
        <v>1.3016730000000001</v>
      </c>
      <c r="Q27" s="56">
        <v>1.2933269999999999</v>
      </c>
      <c r="R27" s="56">
        <v>1.2879560000000001</v>
      </c>
      <c r="S27" s="56">
        <v>1.552119</v>
      </c>
      <c r="T27" s="56">
        <v>1.5459890000000001</v>
      </c>
      <c r="U27" s="56">
        <v>1.5422689999999999</v>
      </c>
      <c r="V27" s="56">
        <v>1.5366770000000001</v>
      </c>
      <c r="W27" s="56">
        <v>1.5315970000000001</v>
      </c>
      <c r="X27" s="56">
        <v>1.52668</v>
      </c>
      <c r="Y27" s="56">
        <v>1.523871</v>
      </c>
      <c r="Z27" s="56">
        <v>1.608749</v>
      </c>
      <c r="AA27" s="56">
        <v>1.795571</v>
      </c>
      <c r="AB27" s="56">
        <v>1.793817</v>
      </c>
      <c r="AC27" s="56">
        <v>1.7911570000000001</v>
      </c>
      <c r="AD27" s="56">
        <v>1.7897970000000001</v>
      </c>
      <c r="AE27" s="56">
        <v>1.789021</v>
      </c>
      <c r="AF27" s="56">
        <v>1.789207</v>
      </c>
      <c r="AG27" s="56">
        <v>1.7901469999999999</v>
      </c>
      <c r="AH27" s="53">
        <v>-3.3385999999999999E-2</v>
      </c>
    </row>
    <row r="28" spans="1:34" ht="15" customHeight="1" x14ac:dyDescent="0.25">
      <c r="A28" s="69" t="s">
        <v>920</v>
      </c>
      <c r="B28" s="52" t="s">
        <v>919</v>
      </c>
      <c r="C28" s="56">
        <v>68.552299000000005</v>
      </c>
      <c r="D28" s="56">
        <v>74.225418000000005</v>
      </c>
      <c r="E28" s="56">
        <v>86.587135000000004</v>
      </c>
      <c r="F28" s="56">
        <v>97.550903000000005</v>
      </c>
      <c r="G28" s="56">
        <v>98.651840000000007</v>
      </c>
      <c r="H28" s="56">
        <v>98.858879000000002</v>
      </c>
      <c r="I28" s="56">
        <v>99.302184999999994</v>
      </c>
      <c r="J28" s="56">
        <v>99.280829999999995</v>
      </c>
      <c r="K28" s="56">
        <v>99.296561999999994</v>
      </c>
      <c r="L28" s="56">
        <v>98.031211999999996</v>
      </c>
      <c r="M28" s="56">
        <v>97.242949999999993</v>
      </c>
      <c r="N28" s="56">
        <v>97.345505000000003</v>
      </c>
      <c r="O28" s="56">
        <v>99.267196999999996</v>
      </c>
      <c r="P28" s="56">
        <v>97.286011000000002</v>
      </c>
      <c r="Q28" s="56">
        <v>96.993668</v>
      </c>
      <c r="R28" s="56">
        <v>98.423523000000003</v>
      </c>
      <c r="S28" s="56">
        <v>97.028542000000002</v>
      </c>
      <c r="T28" s="56">
        <v>96.862724</v>
      </c>
      <c r="U28" s="56">
        <v>96.885093999999995</v>
      </c>
      <c r="V28" s="56">
        <v>95.098586999999995</v>
      </c>
      <c r="W28" s="56">
        <v>95.609343999999993</v>
      </c>
      <c r="X28" s="56">
        <v>95.032905999999997</v>
      </c>
      <c r="Y28" s="56">
        <v>95.042777999999998</v>
      </c>
      <c r="Z28" s="56">
        <v>95.071608999999995</v>
      </c>
      <c r="AA28" s="56">
        <v>95.095589000000004</v>
      </c>
      <c r="AB28" s="56">
        <v>95.240905999999995</v>
      </c>
      <c r="AC28" s="56">
        <v>95.360900999999998</v>
      </c>
      <c r="AD28" s="56">
        <v>95.393669000000003</v>
      </c>
      <c r="AE28" s="56">
        <v>95.392570000000006</v>
      </c>
      <c r="AF28" s="56">
        <v>94.986221</v>
      </c>
      <c r="AG28" s="56">
        <v>96.700569000000002</v>
      </c>
      <c r="AH28" s="53">
        <v>1.1533E-2</v>
      </c>
    </row>
    <row r="29" spans="1:34" ht="15" customHeight="1" x14ac:dyDescent="0.25">
      <c r="A29" s="69" t="s">
        <v>918</v>
      </c>
      <c r="B29" s="49" t="s">
        <v>905</v>
      </c>
      <c r="C29" s="50">
        <v>-63.594479</v>
      </c>
      <c r="D29" s="50">
        <v>-69.695862000000005</v>
      </c>
      <c r="E29" s="50">
        <v>-85.394774999999996</v>
      </c>
      <c r="F29" s="50">
        <v>-96.165122999999994</v>
      </c>
      <c r="G29" s="50">
        <v>-97.274185000000003</v>
      </c>
      <c r="H29" s="50">
        <v>-97.488547999999994</v>
      </c>
      <c r="I29" s="50">
        <v>-97.940505999999999</v>
      </c>
      <c r="J29" s="50">
        <v>-97.928070000000005</v>
      </c>
      <c r="K29" s="50">
        <v>-97.952972000000003</v>
      </c>
      <c r="L29" s="50">
        <v>-96.696395999999993</v>
      </c>
      <c r="M29" s="50">
        <v>-95.916870000000003</v>
      </c>
      <c r="N29" s="50">
        <v>-96.027687</v>
      </c>
      <c r="O29" s="50">
        <v>-97.957047000000003</v>
      </c>
      <c r="P29" s="50">
        <v>-95.984336999999996</v>
      </c>
      <c r="Q29" s="50">
        <v>-95.700339999999997</v>
      </c>
      <c r="R29" s="50">
        <v>-97.135566999999995</v>
      </c>
      <c r="S29" s="50">
        <v>-95.476425000000006</v>
      </c>
      <c r="T29" s="50">
        <v>-95.316733999999997</v>
      </c>
      <c r="U29" s="50">
        <v>-95.342827</v>
      </c>
      <c r="V29" s="50">
        <v>-93.561913000000004</v>
      </c>
      <c r="W29" s="50">
        <v>-94.077751000000006</v>
      </c>
      <c r="X29" s="50">
        <v>-93.506225999999998</v>
      </c>
      <c r="Y29" s="50">
        <v>-93.518906000000001</v>
      </c>
      <c r="Z29" s="50">
        <v>-93.462860000000006</v>
      </c>
      <c r="AA29" s="50">
        <v>-93.300017999999994</v>
      </c>
      <c r="AB29" s="50">
        <v>-93.447090000000003</v>
      </c>
      <c r="AC29" s="50">
        <v>-93.569739999999996</v>
      </c>
      <c r="AD29" s="50">
        <v>-93.603874000000005</v>
      </c>
      <c r="AE29" s="50">
        <v>-93.603545999999994</v>
      </c>
      <c r="AF29" s="50">
        <v>-93.197013999999996</v>
      </c>
      <c r="AG29" s="50">
        <v>-94.910422999999994</v>
      </c>
      <c r="AH29" s="51">
        <v>1.3436E-2</v>
      </c>
    </row>
    <row r="31" spans="1:34" ht="15" customHeight="1" x14ac:dyDescent="0.25">
      <c r="A31" s="69" t="s">
        <v>917</v>
      </c>
      <c r="B31" s="49" t="s">
        <v>916</v>
      </c>
      <c r="C31" s="50">
        <v>466.12118500000003</v>
      </c>
      <c r="D31" s="50">
        <v>552.74456799999996</v>
      </c>
      <c r="E31" s="50">
        <v>575.09551999999996</v>
      </c>
      <c r="F31" s="50">
        <v>504.96307400000001</v>
      </c>
      <c r="G31" s="50">
        <v>456.66528299999999</v>
      </c>
      <c r="H31" s="50">
        <v>408.03241000000003</v>
      </c>
      <c r="I31" s="50">
        <v>417.18048099999999</v>
      </c>
      <c r="J31" s="50">
        <v>404.29132099999998</v>
      </c>
      <c r="K31" s="50">
        <v>408.12570199999999</v>
      </c>
      <c r="L31" s="50">
        <v>409.541809</v>
      </c>
      <c r="M31" s="50">
        <v>405.80081200000001</v>
      </c>
      <c r="N31" s="50">
        <v>398.80746499999998</v>
      </c>
      <c r="O31" s="50">
        <v>392.10476699999998</v>
      </c>
      <c r="P31" s="50">
        <v>389.54443400000002</v>
      </c>
      <c r="Q31" s="50">
        <v>388.89349399999998</v>
      </c>
      <c r="R31" s="50">
        <v>381.18158</v>
      </c>
      <c r="S31" s="50">
        <v>379.60968000000003</v>
      </c>
      <c r="T31" s="50">
        <v>374.26904300000001</v>
      </c>
      <c r="U31" s="50">
        <v>363.12069700000001</v>
      </c>
      <c r="V31" s="50">
        <v>359.61715700000002</v>
      </c>
      <c r="W31" s="50">
        <v>357.814392</v>
      </c>
      <c r="X31" s="50">
        <v>356.28076199999998</v>
      </c>
      <c r="Y31" s="50">
        <v>356.43377700000002</v>
      </c>
      <c r="Z31" s="50">
        <v>353.031158</v>
      </c>
      <c r="AA31" s="50">
        <v>350.99896200000001</v>
      </c>
      <c r="AB31" s="50">
        <v>343.01928700000002</v>
      </c>
      <c r="AC31" s="50">
        <v>340.752655</v>
      </c>
      <c r="AD31" s="50">
        <v>340.42687999999998</v>
      </c>
      <c r="AE31" s="50">
        <v>342.63946499999997</v>
      </c>
      <c r="AF31" s="50">
        <v>343.20172100000002</v>
      </c>
      <c r="AG31" s="50">
        <v>342.985657</v>
      </c>
      <c r="AH31" s="51">
        <v>-1.0173E-2</v>
      </c>
    </row>
    <row r="33" spans="1:34" ht="15" customHeight="1" x14ac:dyDescent="0.25">
      <c r="B33" s="49" t="s">
        <v>915</v>
      </c>
    </row>
    <row r="34" spans="1:34" ht="15" customHeight="1" x14ac:dyDescent="0.25">
      <c r="A34" s="69" t="s">
        <v>914</v>
      </c>
      <c r="B34" s="52" t="s">
        <v>885</v>
      </c>
      <c r="C34" s="56">
        <v>0.90333600000000003</v>
      </c>
      <c r="D34" s="56">
        <v>0.82215800000000006</v>
      </c>
      <c r="E34" s="56">
        <v>0.73779799999999995</v>
      </c>
      <c r="F34" s="56">
        <v>0.79774</v>
      </c>
      <c r="G34" s="56">
        <v>0.78479699999999997</v>
      </c>
      <c r="H34" s="56">
        <v>0.77974500000000002</v>
      </c>
      <c r="I34" s="56">
        <v>0.77721799999999996</v>
      </c>
      <c r="J34" s="56">
        <v>0.77656400000000003</v>
      </c>
      <c r="K34" s="56">
        <v>0.77308299999999996</v>
      </c>
      <c r="L34" s="56">
        <v>0.767675</v>
      </c>
      <c r="M34" s="56">
        <v>0.76214999999999999</v>
      </c>
      <c r="N34" s="56">
        <v>0.75654399999999999</v>
      </c>
      <c r="O34" s="56">
        <v>0.75001700000000004</v>
      </c>
      <c r="P34" s="56">
        <v>0.74424299999999999</v>
      </c>
      <c r="Q34" s="56">
        <v>0.73894300000000002</v>
      </c>
      <c r="R34" s="56">
        <v>0.73272499999999996</v>
      </c>
      <c r="S34" s="56">
        <v>0.72472800000000004</v>
      </c>
      <c r="T34" s="56">
        <v>0.72064799999999996</v>
      </c>
      <c r="U34" s="56">
        <v>0.71697100000000002</v>
      </c>
      <c r="V34" s="56">
        <v>0.71535899999999997</v>
      </c>
      <c r="W34" s="56">
        <v>0.71109599999999995</v>
      </c>
      <c r="X34" s="56">
        <v>0.70803499999999997</v>
      </c>
      <c r="Y34" s="56">
        <v>0.704789</v>
      </c>
      <c r="Z34" s="56">
        <v>0.70058799999999999</v>
      </c>
      <c r="AA34" s="56">
        <v>0.69703400000000004</v>
      </c>
      <c r="AB34" s="56">
        <v>0.69509600000000005</v>
      </c>
      <c r="AC34" s="56">
        <v>0.69148900000000002</v>
      </c>
      <c r="AD34" s="56">
        <v>0.68868600000000002</v>
      </c>
      <c r="AE34" s="56">
        <v>0.68742099999999995</v>
      </c>
      <c r="AF34" s="56">
        <v>0.68348799999999998</v>
      </c>
      <c r="AG34" s="56">
        <v>0.67947000000000002</v>
      </c>
      <c r="AH34" s="53">
        <v>-9.4479999999999998E-3</v>
      </c>
    </row>
    <row r="35" spans="1:34" ht="15" customHeight="1" x14ac:dyDescent="0.25">
      <c r="A35" s="69" t="s">
        <v>913</v>
      </c>
      <c r="B35" s="52" t="s">
        <v>883</v>
      </c>
      <c r="C35" s="56">
        <v>16.511002000000001</v>
      </c>
      <c r="D35" s="56">
        <v>13.923748</v>
      </c>
      <c r="E35" s="56">
        <v>14.400467000000001</v>
      </c>
      <c r="F35" s="56">
        <v>17.514008</v>
      </c>
      <c r="G35" s="56">
        <v>17.166530999999999</v>
      </c>
      <c r="H35" s="56">
        <v>16.171462999999999</v>
      </c>
      <c r="I35" s="56">
        <v>16.070741999999999</v>
      </c>
      <c r="J35" s="56">
        <v>15.682005999999999</v>
      </c>
      <c r="K35" s="56">
        <v>15.042679</v>
      </c>
      <c r="L35" s="56">
        <v>14.450245000000001</v>
      </c>
      <c r="M35" s="56">
        <v>14.437037999999999</v>
      </c>
      <c r="N35" s="56">
        <v>14.418581</v>
      </c>
      <c r="O35" s="56">
        <v>14.232844</v>
      </c>
      <c r="P35" s="56">
        <v>13.997496</v>
      </c>
      <c r="Q35" s="56">
        <v>14.021292000000001</v>
      </c>
      <c r="R35" s="56">
        <v>14.065687</v>
      </c>
      <c r="S35" s="56">
        <v>13.951321</v>
      </c>
      <c r="T35" s="56">
        <v>13.960462</v>
      </c>
      <c r="U35" s="56">
        <v>14.068045</v>
      </c>
      <c r="V35" s="56">
        <v>14.111302999999999</v>
      </c>
      <c r="W35" s="56">
        <v>13.905011999999999</v>
      </c>
      <c r="X35" s="56">
        <v>13.943484</v>
      </c>
      <c r="Y35" s="56">
        <v>14.250718000000001</v>
      </c>
      <c r="Z35" s="56">
        <v>14.472765000000001</v>
      </c>
      <c r="AA35" s="56">
        <v>14.366782000000001</v>
      </c>
      <c r="AB35" s="56">
        <v>14.337572</v>
      </c>
      <c r="AC35" s="56">
        <v>14.297935000000001</v>
      </c>
      <c r="AD35" s="56">
        <v>14.230783000000001</v>
      </c>
      <c r="AE35" s="56">
        <v>14.301805</v>
      </c>
      <c r="AF35" s="56">
        <v>14.251142</v>
      </c>
      <c r="AG35" s="56">
        <v>14.446698</v>
      </c>
      <c r="AH35" s="53">
        <v>-4.4419999999999998E-3</v>
      </c>
    </row>
    <row r="36" spans="1:34" ht="15" customHeight="1" x14ac:dyDescent="0.25">
      <c r="A36" s="69" t="s">
        <v>912</v>
      </c>
      <c r="B36" s="52" t="s">
        <v>881</v>
      </c>
      <c r="C36" s="56">
        <v>25.192312000000001</v>
      </c>
      <c r="D36" s="56">
        <v>27.587658000000001</v>
      </c>
      <c r="E36" s="56">
        <v>26.814637999999999</v>
      </c>
      <c r="F36" s="56">
        <v>26.929174</v>
      </c>
      <c r="G36" s="56">
        <v>26.865977999999998</v>
      </c>
      <c r="H36" s="56">
        <v>26.757103000000001</v>
      </c>
      <c r="I36" s="56">
        <v>26.566261000000001</v>
      </c>
      <c r="J36" s="56">
        <v>26.328783000000001</v>
      </c>
      <c r="K36" s="56">
        <v>26.035174999999999</v>
      </c>
      <c r="L36" s="56">
        <v>25.774683</v>
      </c>
      <c r="M36" s="56">
        <v>25.591826999999999</v>
      </c>
      <c r="N36" s="56">
        <v>25.423199</v>
      </c>
      <c r="O36" s="56">
        <v>25.152853</v>
      </c>
      <c r="P36" s="56">
        <v>24.904395999999998</v>
      </c>
      <c r="Q36" s="56">
        <v>24.652401000000001</v>
      </c>
      <c r="R36" s="56">
        <v>24.657392999999999</v>
      </c>
      <c r="S36" s="56">
        <v>24.656224999999999</v>
      </c>
      <c r="T36" s="56">
        <v>24.685452000000002</v>
      </c>
      <c r="U36" s="56">
        <v>24.704768999999999</v>
      </c>
      <c r="V36" s="56">
        <v>24.701899000000001</v>
      </c>
      <c r="W36" s="56">
        <v>24.647053</v>
      </c>
      <c r="X36" s="56">
        <v>24.682106000000001</v>
      </c>
      <c r="Y36" s="56">
        <v>25.043724000000001</v>
      </c>
      <c r="Z36" s="56">
        <v>25.471228</v>
      </c>
      <c r="AA36" s="56">
        <v>25.917299</v>
      </c>
      <c r="AB36" s="56">
        <v>26.504443999999999</v>
      </c>
      <c r="AC36" s="56">
        <v>26.649851000000002</v>
      </c>
      <c r="AD36" s="56">
        <v>26.709050999999999</v>
      </c>
      <c r="AE36" s="56">
        <v>26.763245000000001</v>
      </c>
      <c r="AF36" s="56">
        <v>26.878578000000001</v>
      </c>
      <c r="AG36" s="56">
        <v>27.002061999999999</v>
      </c>
      <c r="AH36" s="53">
        <v>2.3149999999999998E-3</v>
      </c>
    </row>
    <row r="37" spans="1:34" ht="15" customHeight="1" x14ac:dyDescent="0.25">
      <c r="A37" s="69" t="s">
        <v>911</v>
      </c>
      <c r="B37" s="52" t="s">
        <v>910</v>
      </c>
      <c r="C37" s="56">
        <v>0</v>
      </c>
      <c r="D37" s="56">
        <v>0</v>
      </c>
      <c r="E37" s="56">
        <v>0</v>
      </c>
      <c r="F37" s="56">
        <v>0</v>
      </c>
      <c r="G37" s="56">
        <v>0</v>
      </c>
      <c r="H37" s="56">
        <v>0</v>
      </c>
      <c r="I37" s="56">
        <v>0</v>
      </c>
      <c r="J37" s="56">
        <v>0</v>
      </c>
      <c r="K37" s="56">
        <v>0</v>
      </c>
      <c r="L37" s="56">
        <v>0</v>
      </c>
      <c r="M37" s="56">
        <v>0</v>
      </c>
      <c r="N37" s="56">
        <v>0</v>
      </c>
      <c r="O37" s="56">
        <v>0</v>
      </c>
      <c r="P37" s="56">
        <v>0</v>
      </c>
      <c r="Q37" s="56">
        <v>0</v>
      </c>
      <c r="R37" s="56">
        <v>0</v>
      </c>
      <c r="S37" s="56">
        <v>0</v>
      </c>
      <c r="T37" s="56">
        <v>0</v>
      </c>
      <c r="U37" s="56">
        <v>0</v>
      </c>
      <c r="V37" s="56">
        <v>0</v>
      </c>
      <c r="W37" s="56">
        <v>0</v>
      </c>
      <c r="X37" s="56">
        <v>0</v>
      </c>
      <c r="Y37" s="56">
        <v>0</v>
      </c>
      <c r="Z37" s="56">
        <v>0</v>
      </c>
      <c r="AA37" s="56">
        <v>0</v>
      </c>
      <c r="AB37" s="56">
        <v>0</v>
      </c>
      <c r="AC37" s="56">
        <v>0</v>
      </c>
      <c r="AD37" s="56">
        <v>0</v>
      </c>
      <c r="AE37" s="56">
        <v>0</v>
      </c>
      <c r="AF37" s="56">
        <v>0</v>
      </c>
      <c r="AG37" s="56">
        <v>0</v>
      </c>
      <c r="AH37" s="53" t="s">
        <v>853</v>
      </c>
    </row>
    <row r="38" spans="1:34" ht="15" customHeight="1" x14ac:dyDescent="0.25">
      <c r="A38" s="69" t="s">
        <v>909</v>
      </c>
      <c r="B38" s="52" t="s">
        <v>908</v>
      </c>
      <c r="C38" s="56">
        <v>0</v>
      </c>
      <c r="D38" s="56">
        <v>0</v>
      </c>
      <c r="E38" s="56">
        <v>0</v>
      </c>
      <c r="F38" s="56">
        <v>0</v>
      </c>
      <c r="G38" s="56">
        <v>0</v>
      </c>
      <c r="H38" s="56">
        <v>0</v>
      </c>
      <c r="I38" s="56">
        <v>0</v>
      </c>
      <c r="J38" s="56">
        <v>0</v>
      </c>
      <c r="K38" s="56">
        <v>0</v>
      </c>
      <c r="L38" s="56">
        <v>0</v>
      </c>
      <c r="M38" s="56">
        <v>0</v>
      </c>
      <c r="N38" s="56">
        <v>0</v>
      </c>
      <c r="O38" s="56">
        <v>0</v>
      </c>
      <c r="P38" s="56">
        <v>0</v>
      </c>
      <c r="Q38" s="56">
        <v>0</v>
      </c>
      <c r="R38" s="56">
        <v>0</v>
      </c>
      <c r="S38" s="56">
        <v>0</v>
      </c>
      <c r="T38" s="56">
        <v>0</v>
      </c>
      <c r="U38" s="56">
        <v>0</v>
      </c>
      <c r="V38" s="56">
        <v>0</v>
      </c>
      <c r="W38" s="56">
        <v>0</v>
      </c>
      <c r="X38" s="56">
        <v>0</v>
      </c>
      <c r="Y38" s="56">
        <v>0</v>
      </c>
      <c r="Z38" s="56">
        <v>0</v>
      </c>
      <c r="AA38" s="56">
        <v>0</v>
      </c>
      <c r="AB38" s="56">
        <v>0</v>
      </c>
      <c r="AC38" s="56">
        <v>0</v>
      </c>
      <c r="AD38" s="56">
        <v>0</v>
      </c>
      <c r="AE38" s="56">
        <v>0</v>
      </c>
      <c r="AF38" s="56">
        <v>0</v>
      </c>
      <c r="AG38" s="56">
        <v>0</v>
      </c>
      <c r="AH38" s="53" t="s">
        <v>853</v>
      </c>
    </row>
    <row r="39" spans="1:34" ht="15" customHeight="1" x14ac:dyDescent="0.25">
      <c r="A39" s="69" t="s">
        <v>907</v>
      </c>
      <c r="B39" s="52" t="s">
        <v>878</v>
      </c>
      <c r="C39" s="56">
        <v>423.79016100000001</v>
      </c>
      <c r="D39" s="56">
        <v>510.26916499999999</v>
      </c>
      <c r="E39" s="56">
        <v>533.10778800000003</v>
      </c>
      <c r="F39" s="56">
        <v>460.22952299999997</v>
      </c>
      <c r="G39" s="56">
        <v>414.03704800000003</v>
      </c>
      <c r="H39" s="56">
        <v>364.42416400000002</v>
      </c>
      <c r="I39" s="56">
        <v>373.89260899999999</v>
      </c>
      <c r="J39" s="56">
        <v>361.72512799999998</v>
      </c>
      <c r="K39" s="56">
        <v>366.419983</v>
      </c>
      <c r="L39" s="56">
        <v>368.707336</v>
      </c>
      <c r="M39" s="56">
        <v>365.159515</v>
      </c>
      <c r="N39" s="56">
        <v>358.32830799999999</v>
      </c>
      <c r="O39" s="56">
        <v>351.92974900000002</v>
      </c>
      <c r="P39" s="56">
        <v>349.88903800000003</v>
      </c>
      <c r="Q39" s="56">
        <v>349.464203</v>
      </c>
      <c r="R39" s="56">
        <v>341.76666299999999</v>
      </c>
      <c r="S39" s="56">
        <v>340.29080199999999</v>
      </c>
      <c r="T39" s="56">
        <v>334.93579099999999</v>
      </c>
      <c r="U39" s="56">
        <v>323.693085</v>
      </c>
      <c r="V39" s="56">
        <v>320.18511999999998</v>
      </c>
      <c r="W39" s="56">
        <v>318.61364700000001</v>
      </c>
      <c r="X39" s="56">
        <v>316.868652</v>
      </c>
      <c r="Y39" s="56">
        <v>316.36938500000002</v>
      </c>
      <c r="Z39" s="56">
        <v>312.30224600000003</v>
      </c>
      <c r="AA39" s="56">
        <v>309.88974000000002</v>
      </c>
      <c r="AB39" s="56">
        <v>301.47308299999997</v>
      </c>
      <c r="AC39" s="56">
        <v>299.11703499999999</v>
      </c>
      <c r="AD39" s="56">
        <v>298.86086999999998</v>
      </c>
      <c r="AE39" s="56">
        <v>300.9599</v>
      </c>
      <c r="AF39" s="56">
        <v>301.46887199999998</v>
      </c>
      <c r="AG39" s="56">
        <v>300.94039900000001</v>
      </c>
      <c r="AH39" s="53">
        <v>-1.1346E-2</v>
      </c>
    </row>
    <row r="40" spans="1:34" ht="15" customHeight="1" x14ac:dyDescent="0.25">
      <c r="A40" s="69" t="s">
        <v>906</v>
      </c>
      <c r="B40" s="49" t="s">
        <v>905</v>
      </c>
      <c r="C40" s="50">
        <v>466.39681999999999</v>
      </c>
      <c r="D40" s="50">
        <v>552.60272199999997</v>
      </c>
      <c r="E40" s="50">
        <v>575.06066899999996</v>
      </c>
      <c r="F40" s="50">
        <v>505.47045900000001</v>
      </c>
      <c r="G40" s="50">
        <v>458.85437000000002</v>
      </c>
      <c r="H40" s="50">
        <v>408.13247699999999</v>
      </c>
      <c r="I40" s="50">
        <v>417.30682400000001</v>
      </c>
      <c r="J40" s="50">
        <v>404.51248199999998</v>
      </c>
      <c r="K40" s="50">
        <v>408.27093500000001</v>
      </c>
      <c r="L40" s="50">
        <v>409.699951</v>
      </c>
      <c r="M40" s="50">
        <v>405.95053100000001</v>
      </c>
      <c r="N40" s="50">
        <v>398.92663599999997</v>
      </c>
      <c r="O40" s="50">
        <v>392.06545999999997</v>
      </c>
      <c r="P40" s="50">
        <v>389.53515599999997</v>
      </c>
      <c r="Q40" s="50">
        <v>388.87683099999998</v>
      </c>
      <c r="R40" s="50">
        <v>381.22247299999998</v>
      </c>
      <c r="S40" s="50">
        <v>379.62307700000002</v>
      </c>
      <c r="T40" s="50">
        <v>374.302368</v>
      </c>
      <c r="U40" s="50">
        <v>363.182861</v>
      </c>
      <c r="V40" s="50">
        <v>359.713684</v>
      </c>
      <c r="W40" s="50">
        <v>357.876801</v>
      </c>
      <c r="X40" s="50">
        <v>356.202271</v>
      </c>
      <c r="Y40" s="50">
        <v>356.36862200000002</v>
      </c>
      <c r="Z40" s="50">
        <v>352.94683800000001</v>
      </c>
      <c r="AA40" s="50">
        <v>350.87085000000002</v>
      </c>
      <c r="AB40" s="50">
        <v>343.01019300000002</v>
      </c>
      <c r="AC40" s="50">
        <v>340.75631700000002</v>
      </c>
      <c r="AD40" s="50">
        <v>340.48937999999998</v>
      </c>
      <c r="AE40" s="50">
        <v>342.71237200000002</v>
      </c>
      <c r="AF40" s="50">
        <v>343.28207400000002</v>
      </c>
      <c r="AG40" s="50">
        <v>343.06863399999997</v>
      </c>
      <c r="AH40" s="51">
        <v>-1.0185E-2</v>
      </c>
    </row>
    <row r="42" spans="1:34" ht="15" customHeight="1" x14ac:dyDescent="0.25">
      <c r="A42" s="69" t="s">
        <v>904</v>
      </c>
      <c r="B42" s="49" t="s">
        <v>903</v>
      </c>
      <c r="C42" s="50">
        <v>-0.27563500000000002</v>
      </c>
      <c r="D42" s="50">
        <v>0.141846</v>
      </c>
      <c r="E42" s="50">
        <v>3.4851E-2</v>
      </c>
      <c r="F42" s="50">
        <v>-0.50738499999999997</v>
      </c>
      <c r="G42" s="50">
        <v>-2.1890869999999998</v>
      </c>
      <c r="H42" s="50">
        <v>-0.100067</v>
      </c>
      <c r="I42" s="50">
        <v>-0.12634300000000001</v>
      </c>
      <c r="J42" s="50">
        <v>-0.221161</v>
      </c>
      <c r="K42" s="50">
        <v>-0.145233</v>
      </c>
      <c r="L42" s="50">
        <v>-0.158142</v>
      </c>
      <c r="M42" s="50">
        <v>-0.14971899999999999</v>
      </c>
      <c r="N42" s="50">
        <v>-0.119171</v>
      </c>
      <c r="O42" s="50">
        <v>3.9307000000000002E-2</v>
      </c>
      <c r="P42" s="50">
        <v>9.2770000000000005E-3</v>
      </c>
      <c r="Q42" s="50">
        <v>1.6663000000000001E-2</v>
      </c>
      <c r="R42" s="50">
        <v>-4.0894E-2</v>
      </c>
      <c r="S42" s="50">
        <v>-1.3396999999999999E-2</v>
      </c>
      <c r="T42" s="50">
        <v>-3.3325E-2</v>
      </c>
      <c r="U42" s="50">
        <v>-6.2163999999999997E-2</v>
      </c>
      <c r="V42" s="50">
        <v>-9.6527000000000002E-2</v>
      </c>
      <c r="W42" s="50">
        <v>-6.2407999999999998E-2</v>
      </c>
      <c r="X42" s="50">
        <v>7.8491000000000005E-2</v>
      </c>
      <c r="Y42" s="50">
        <v>6.5155000000000005E-2</v>
      </c>
      <c r="Z42" s="50">
        <v>8.4320000000000006E-2</v>
      </c>
      <c r="AA42" s="50">
        <v>0.128113</v>
      </c>
      <c r="AB42" s="50">
        <v>9.0939999999999997E-3</v>
      </c>
      <c r="AC42" s="50">
        <v>-3.6619999999999999E-3</v>
      </c>
      <c r="AD42" s="50">
        <v>-6.25E-2</v>
      </c>
      <c r="AE42" s="50">
        <v>-7.2905999999999999E-2</v>
      </c>
      <c r="AF42" s="50">
        <v>-8.0352999999999994E-2</v>
      </c>
      <c r="AG42" s="50">
        <v>-8.2976999999999995E-2</v>
      </c>
      <c r="AH42" s="51" t="s">
        <v>853</v>
      </c>
    </row>
    <row r="44" spans="1:34" ht="15" customHeight="1" x14ac:dyDescent="0.25">
      <c r="B44" s="49" t="s">
        <v>892</v>
      </c>
    </row>
    <row r="45" spans="1:34" ht="15" customHeight="1" x14ac:dyDescent="0.25">
      <c r="A45" s="69" t="s">
        <v>902</v>
      </c>
      <c r="B45" s="52" t="s">
        <v>950</v>
      </c>
      <c r="C45" s="56">
        <v>34.055869999999999</v>
      </c>
      <c r="D45" s="56">
        <v>30.959633</v>
      </c>
      <c r="E45" s="56">
        <v>32.101292000000001</v>
      </c>
      <c r="F45" s="56">
        <v>31.761672999999998</v>
      </c>
      <c r="G45" s="56">
        <v>31.044367000000001</v>
      </c>
      <c r="H45" s="56">
        <v>30.794497</v>
      </c>
      <c r="I45" s="56">
        <v>30.492144</v>
      </c>
      <c r="J45" s="56">
        <v>30.590032999999998</v>
      </c>
      <c r="K45" s="56">
        <v>30.01351</v>
      </c>
      <c r="L45" s="56">
        <v>29.643726000000001</v>
      </c>
      <c r="M45" s="56">
        <v>29.369016999999999</v>
      </c>
      <c r="N45" s="56">
        <v>29.700735000000002</v>
      </c>
      <c r="O45" s="56">
        <v>29.820889000000001</v>
      </c>
      <c r="P45" s="56">
        <v>29.723274</v>
      </c>
      <c r="Q45" s="56">
        <v>29.748425000000001</v>
      </c>
      <c r="R45" s="56">
        <v>30.074885999999999</v>
      </c>
      <c r="S45" s="56">
        <v>30.340406000000002</v>
      </c>
      <c r="T45" s="56">
        <v>30.690798000000001</v>
      </c>
      <c r="U45" s="56">
        <v>31.569094</v>
      </c>
      <c r="V45" s="56">
        <v>31.561229999999998</v>
      </c>
      <c r="W45" s="56">
        <v>32.033199000000003</v>
      </c>
      <c r="X45" s="56">
        <v>32.104717000000001</v>
      </c>
      <c r="Y45" s="56">
        <v>32.369056999999998</v>
      </c>
      <c r="Z45" s="56">
        <v>32.726455999999999</v>
      </c>
      <c r="AA45" s="56">
        <v>32.764400000000002</v>
      </c>
      <c r="AB45" s="56">
        <v>33.379210999999998</v>
      </c>
      <c r="AC45" s="56">
        <v>33.744594999999997</v>
      </c>
      <c r="AD45" s="56">
        <v>33.921534999999999</v>
      </c>
      <c r="AE45" s="56">
        <v>34.012577</v>
      </c>
      <c r="AF45" s="56">
        <v>34.418686000000001</v>
      </c>
      <c r="AG45" s="56">
        <v>34.677486000000002</v>
      </c>
      <c r="AH45" s="53">
        <v>6.0300000000000002E-4</v>
      </c>
    </row>
    <row r="46" spans="1:34" ht="15" customHeight="1" x14ac:dyDescent="0.25">
      <c r="A46" s="69" t="s">
        <v>901</v>
      </c>
      <c r="B46" s="52" t="s">
        <v>951</v>
      </c>
      <c r="C46" s="54">
        <v>1.6765049999999999</v>
      </c>
      <c r="D46" s="54">
        <v>1.5287580000000001</v>
      </c>
      <c r="E46" s="54">
        <v>1.568695</v>
      </c>
      <c r="F46" s="54">
        <v>1.53952</v>
      </c>
      <c r="G46" s="54">
        <v>1.5080830000000001</v>
      </c>
      <c r="H46" s="54">
        <v>1.4934019999999999</v>
      </c>
      <c r="I46" s="54">
        <v>1.4831989999999999</v>
      </c>
      <c r="J46" s="54">
        <v>1.488461</v>
      </c>
      <c r="K46" s="54">
        <v>1.467506</v>
      </c>
      <c r="L46" s="54">
        <v>1.456286</v>
      </c>
      <c r="M46" s="54">
        <v>1.447484</v>
      </c>
      <c r="N46" s="54">
        <v>1.4619329999999999</v>
      </c>
      <c r="O46" s="54">
        <v>1.4660420000000001</v>
      </c>
      <c r="P46" s="54">
        <v>1.459184</v>
      </c>
      <c r="Q46" s="54">
        <v>1.4618660000000001</v>
      </c>
      <c r="R46" s="54">
        <v>1.4755259999999999</v>
      </c>
      <c r="S46" s="54">
        <v>1.486899</v>
      </c>
      <c r="T46" s="54">
        <v>1.500397</v>
      </c>
      <c r="U46" s="54">
        <v>1.534394</v>
      </c>
      <c r="V46" s="54">
        <v>1.5332159999999999</v>
      </c>
      <c r="W46" s="54">
        <v>1.553666</v>
      </c>
      <c r="X46" s="54">
        <v>1.5579719999999999</v>
      </c>
      <c r="Y46" s="54">
        <v>1.5680940000000001</v>
      </c>
      <c r="Z46" s="54">
        <v>1.582166</v>
      </c>
      <c r="AA46" s="54">
        <v>1.583526</v>
      </c>
      <c r="AB46" s="54">
        <v>1.606182</v>
      </c>
      <c r="AC46" s="54">
        <v>1.620431</v>
      </c>
      <c r="AD46" s="54">
        <v>1.629756</v>
      </c>
      <c r="AE46" s="54">
        <v>1.6362969999999999</v>
      </c>
      <c r="AF46" s="54">
        <v>1.6522600000000001</v>
      </c>
      <c r="AG46" s="54">
        <v>1.6645890000000001</v>
      </c>
      <c r="AH46" s="53">
        <v>-2.3800000000000001E-4</v>
      </c>
    </row>
    <row r="48" spans="1:34" ht="15" customHeight="1" x14ac:dyDescent="0.25">
      <c r="B48" s="49" t="s">
        <v>888</v>
      </c>
    </row>
    <row r="49" spans="1:34" ht="15" customHeight="1" x14ac:dyDescent="0.25">
      <c r="B49" s="49" t="s">
        <v>952</v>
      </c>
    </row>
    <row r="50" spans="1:34" ht="15" customHeight="1" x14ac:dyDescent="0.25">
      <c r="A50" s="69" t="s">
        <v>900</v>
      </c>
      <c r="B50" s="52" t="s">
        <v>885</v>
      </c>
      <c r="C50" s="56">
        <v>71.787307999999996</v>
      </c>
      <c r="D50" s="56">
        <v>70.069168000000005</v>
      </c>
      <c r="E50" s="56">
        <v>70.902336000000005</v>
      </c>
      <c r="F50" s="56">
        <v>69.196594000000005</v>
      </c>
      <c r="G50" s="56">
        <v>69.255463000000006</v>
      </c>
      <c r="H50" s="56">
        <v>69.200851</v>
      </c>
      <c r="I50" s="56">
        <v>69.110657000000003</v>
      </c>
      <c r="J50" s="56">
        <v>68.967017999999996</v>
      </c>
      <c r="K50" s="56">
        <v>68.899162000000004</v>
      </c>
      <c r="L50" s="56">
        <v>68.857292000000001</v>
      </c>
      <c r="M50" s="56">
        <v>68.833022999999997</v>
      </c>
      <c r="N50" s="56">
        <v>68.743401000000006</v>
      </c>
      <c r="O50" s="56">
        <v>68.722565000000003</v>
      </c>
      <c r="P50" s="56">
        <v>68.576049999999995</v>
      </c>
      <c r="Q50" s="56">
        <v>68.395020000000002</v>
      </c>
      <c r="R50" s="56">
        <v>68.238937000000007</v>
      </c>
      <c r="S50" s="56">
        <v>68.124115000000003</v>
      </c>
      <c r="T50" s="56">
        <v>67.966735999999997</v>
      </c>
      <c r="U50" s="56">
        <v>67.827826999999999</v>
      </c>
      <c r="V50" s="56">
        <v>67.615936000000005</v>
      </c>
      <c r="W50" s="56">
        <v>67.474074999999999</v>
      </c>
      <c r="X50" s="56">
        <v>67.288901999999993</v>
      </c>
      <c r="Y50" s="56">
        <v>67.106978999999995</v>
      </c>
      <c r="Z50" s="56">
        <v>66.928528</v>
      </c>
      <c r="AA50" s="56">
        <v>66.696404000000001</v>
      </c>
      <c r="AB50" s="56">
        <v>66.424262999999996</v>
      </c>
      <c r="AC50" s="56">
        <v>66.269126999999997</v>
      </c>
      <c r="AD50" s="56">
        <v>66.055176000000003</v>
      </c>
      <c r="AE50" s="56">
        <v>65.768753000000004</v>
      </c>
      <c r="AF50" s="56">
        <v>65.571121000000005</v>
      </c>
      <c r="AG50" s="56">
        <v>65.342162999999999</v>
      </c>
      <c r="AH50" s="53">
        <v>-3.1310000000000001E-3</v>
      </c>
    </row>
    <row r="51" spans="1:34" ht="15" customHeight="1" x14ac:dyDescent="0.25">
      <c r="A51" s="69" t="s">
        <v>899</v>
      </c>
      <c r="B51" s="52" t="s">
        <v>883</v>
      </c>
      <c r="C51" s="56">
        <v>114.339417</v>
      </c>
      <c r="D51" s="56">
        <v>102.42707799999999</v>
      </c>
      <c r="E51" s="56">
        <v>95.440406999999993</v>
      </c>
      <c r="F51" s="56">
        <v>91.512900999999999</v>
      </c>
      <c r="G51" s="56">
        <v>89.150040000000004</v>
      </c>
      <c r="H51" s="56">
        <v>88.068787</v>
      </c>
      <c r="I51" s="56">
        <v>86.910065000000003</v>
      </c>
      <c r="J51" s="56">
        <v>86.570953000000003</v>
      </c>
      <c r="K51" s="56">
        <v>86.750434999999996</v>
      </c>
      <c r="L51" s="56">
        <v>87.406165999999999</v>
      </c>
      <c r="M51" s="56">
        <v>88.300963999999993</v>
      </c>
      <c r="N51" s="56">
        <v>89.301475999999994</v>
      </c>
      <c r="O51" s="56">
        <v>90.231864999999999</v>
      </c>
      <c r="P51" s="56">
        <v>91.116919999999993</v>
      </c>
      <c r="Q51" s="56">
        <v>92.062438999999998</v>
      </c>
      <c r="R51" s="56">
        <v>93.028892999999997</v>
      </c>
      <c r="S51" s="56">
        <v>93.959395999999998</v>
      </c>
      <c r="T51" s="56">
        <v>94.934708000000001</v>
      </c>
      <c r="U51" s="56">
        <v>95.972458000000003</v>
      </c>
      <c r="V51" s="56">
        <v>96.933182000000002</v>
      </c>
      <c r="W51" s="56">
        <v>97.878387000000004</v>
      </c>
      <c r="X51" s="56">
        <v>98.889626000000007</v>
      </c>
      <c r="Y51" s="56">
        <v>99.964859000000004</v>
      </c>
      <c r="Z51" s="56">
        <v>101.095581</v>
      </c>
      <c r="AA51" s="56">
        <v>102.087715</v>
      </c>
      <c r="AB51" s="56">
        <v>103.15673099999999</v>
      </c>
      <c r="AC51" s="56">
        <v>104.274597</v>
      </c>
      <c r="AD51" s="56">
        <v>105.375137</v>
      </c>
      <c r="AE51" s="56">
        <v>106.49449199999999</v>
      </c>
      <c r="AF51" s="56">
        <v>107.670822</v>
      </c>
      <c r="AG51" s="56">
        <v>108.928032</v>
      </c>
      <c r="AH51" s="53">
        <v>-1.6149999999999999E-3</v>
      </c>
    </row>
    <row r="52" spans="1:34" ht="15" customHeight="1" x14ac:dyDescent="0.25">
      <c r="A52" s="69" t="s">
        <v>898</v>
      </c>
      <c r="B52" s="52" t="s">
        <v>881</v>
      </c>
      <c r="C52" s="56">
        <v>53.738692999999998</v>
      </c>
      <c r="D52" s="56">
        <v>54.519295</v>
      </c>
      <c r="E52" s="56">
        <v>56.108376</v>
      </c>
      <c r="F52" s="56">
        <v>55.868664000000003</v>
      </c>
      <c r="G52" s="56">
        <v>55.929969999999997</v>
      </c>
      <c r="H52" s="56">
        <v>56.061278999999999</v>
      </c>
      <c r="I52" s="56">
        <v>55.931355000000003</v>
      </c>
      <c r="J52" s="56">
        <v>55.731689000000003</v>
      </c>
      <c r="K52" s="56">
        <v>55.594509000000002</v>
      </c>
      <c r="L52" s="56">
        <v>55.549861999999997</v>
      </c>
      <c r="M52" s="56">
        <v>55.518954999999998</v>
      </c>
      <c r="N52" s="56">
        <v>55.554927999999997</v>
      </c>
      <c r="O52" s="56">
        <v>55.309016999999997</v>
      </c>
      <c r="P52" s="56">
        <v>55.346953999999997</v>
      </c>
      <c r="Q52" s="56">
        <v>55.364525</v>
      </c>
      <c r="R52" s="56">
        <v>55.494019000000002</v>
      </c>
      <c r="S52" s="56">
        <v>55.406357</v>
      </c>
      <c r="T52" s="56">
        <v>55.442883000000002</v>
      </c>
      <c r="U52" s="56">
        <v>55.623961999999999</v>
      </c>
      <c r="V52" s="56">
        <v>55.745663</v>
      </c>
      <c r="W52" s="56">
        <v>56.002670000000002</v>
      </c>
      <c r="X52" s="56">
        <v>56.159447</v>
      </c>
      <c r="Y52" s="56">
        <v>56.151783000000002</v>
      </c>
      <c r="Z52" s="56">
        <v>56.100493999999998</v>
      </c>
      <c r="AA52" s="56">
        <v>56.008564</v>
      </c>
      <c r="AB52" s="56">
        <v>56.113045</v>
      </c>
      <c r="AC52" s="56">
        <v>56.310111999999997</v>
      </c>
      <c r="AD52" s="56">
        <v>56.509754000000001</v>
      </c>
      <c r="AE52" s="56">
        <v>56.750767000000003</v>
      </c>
      <c r="AF52" s="56">
        <v>56.993957999999999</v>
      </c>
      <c r="AG52" s="56">
        <v>57.251308000000002</v>
      </c>
      <c r="AH52" s="53">
        <v>2.1129999999999999E-3</v>
      </c>
    </row>
    <row r="53" spans="1:34" ht="15" customHeight="1" x14ac:dyDescent="0.25">
      <c r="A53" s="69" t="s">
        <v>897</v>
      </c>
      <c r="B53" s="52" t="s">
        <v>879</v>
      </c>
      <c r="C53" s="53" t="s">
        <v>853</v>
      </c>
      <c r="D53" s="53" t="s">
        <v>853</v>
      </c>
      <c r="E53" s="53" t="s">
        <v>853</v>
      </c>
      <c r="F53" s="53" t="s">
        <v>853</v>
      </c>
      <c r="G53" s="53" t="s">
        <v>853</v>
      </c>
      <c r="H53" s="53" t="s">
        <v>853</v>
      </c>
      <c r="I53" s="53" t="s">
        <v>853</v>
      </c>
      <c r="J53" s="53" t="s">
        <v>853</v>
      </c>
      <c r="K53" s="53" t="s">
        <v>853</v>
      </c>
      <c r="L53" s="53" t="s">
        <v>853</v>
      </c>
      <c r="M53" s="53" t="s">
        <v>853</v>
      </c>
      <c r="N53" s="53" t="s">
        <v>853</v>
      </c>
      <c r="O53" s="53" t="s">
        <v>853</v>
      </c>
      <c r="P53" s="53" t="s">
        <v>853</v>
      </c>
      <c r="Q53" s="53" t="s">
        <v>853</v>
      </c>
      <c r="R53" s="53" t="s">
        <v>853</v>
      </c>
      <c r="S53" s="53" t="s">
        <v>853</v>
      </c>
      <c r="T53" s="53" t="s">
        <v>853</v>
      </c>
      <c r="U53" s="53" t="s">
        <v>853</v>
      </c>
      <c r="V53" s="53" t="s">
        <v>853</v>
      </c>
      <c r="W53" s="53" t="s">
        <v>853</v>
      </c>
      <c r="X53" s="53" t="s">
        <v>853</v>
      </c>
      <c r="Y53" s="53" t="s">
        <v>853</v>
      </c>
      <c r="Z53" s="53" t="s">
        <v>853</v>
      </c>
      <c r="AA53" s="53" t="s">
        <v>853</v>
      </c>
      <c r="AB53" s="53" t="s">
        <v>853</v>
      </c>
      <c r="AC53" s="53" t="s">
        <v>853</v>
      </c>
      <c r="AD53" s="53" t="s">
        <v>853</v>
      </c>
      <c r="AE53" s="53" t="s">
        <v>853</v>
      </c>
      <c r="AF53" s="53" t="s">
        <v>853</v>
      </c>
      <c r="AG53" s="53" t="s">
        <v>853</v>
      </c>
      <c r="AH53" s="53" t="s">
        <v>853</v>
      </c>
    </row>
    <row r="54" spans="1:34" ht="15" customHeight="1" x14ac:dyDescent="0.25">
      <c r="B54" s="49" t="s">
        <v>878</v>
      </c>
    </row>
    <row r="55" spans="1:34" ht="15" customHeight="1" x14ac:dyDescent="0.25">
      <c r="A55" s="69" t="s">
        <v>896</v>
      </c>
      <c r="B55" s="52" t="s">
        <v>953</v>
      </c>
      <c r="C55" s="56">
        <v>37.233589000000002</v>
      </c>
      <c r="D55" s="56">
        <v>38.077724000000003</v>
      </c>
      <c r="E55" s="56">
        <v>39.035110000000003</v>
      </c>
      <c r="F55" s="56">
        <v>37.585917999999999</v>
      </c>
      <c r="G55" s="56">
        <v>36.831017000000003</v>
      </c>
      <c r="H55" s="56">
        <v>35.848412000000003</v>
      </c>
      <c r="I55" s="56">
        <v>35.454922000000003</v>
      </c>
      <c r="J55" s="56">
        <v>35.129013</v>
      </c>
      <c r="K55" s="56">
        <v>34.499412999999997</v>
      </c>
      <c r="L55" s="56">
        <v>34.359549999999999</v>
      </c>
      <c r="M55" s="56">
        <v>33.959038</v>
      </c>
      <c r="N55" s="56">
        <v>34.031002000000001</v>
      </c>
      <c r="O55" s="56">
        <v>33.803744999999999</v>
      </c>
      <c r="P55" s="56">
        <v>33.797600000000003</v>
      </c>
      <c r="Q55" s="56">
        <v>33.748412999999999</v>
      </c>
      <c r="R55" s="56">
        <v>33.584269999999997</v>
      </c>
      <c r="S55" s="56">
        <v>33.624412999999997</v>
      </c>
      <c r="T55" s="56">
        <v>33.651524000000002</v>
      </c>
      <c r="U55" s="56">
        <v>34.050274000000002</v>
      </c>
      <c r="V55" s="56">
        <v>33.991813999999998</v>
      </c>
      <c r="W55" s="56">
        <v>34.055965</v>
      </c>
      <c r="X55" s="56">
        <v>34.007266999999999</v>
      </c>
      <c r="Y55" s="56">
        <v>34.07761</v>
      </c>
      <c r="Z55" s="56">
        <v>34.140945000000002</v>
      </c>
      <c r="AA55" s="56">
        <v>33.915084999999998</v>
      </c>
      <c r="AB55" s="56">
        <v>34.036929999999998</v>
      </c>
      <c r="AC55" s="56">
        <v>34.153323999999998</v>
      </c>
      <c r="AD55" s="56">
        <v>34.081989</v>
      </c>
      <c r="AE55" s="56">
        <v>33.966262999999998</v>
      </c>
      <c r="AF55" s="56">
        <v>34.063392999999998</v>
      </c>
      <c r="AG55" s="56">
        <v>34.048290000000001</v>
      </c>
      <c r="AH55" s="53">
        <v>-2.977E-3</v>
      </c>
    </row>
    <row r="56" spans="1:34" ht="15" customHeight="1" x14ac:dyDescent="0.25">
      <c r="A56" s="69" t="s">
        <v>895</v>
      </c>
      <c r="B56" s="52" t="s">
        <v>954</v>
      </c>
      <c r="C56" s="54">
        <v>1.9632609999999999</v>
      </c>
      <c r="D56" s="54">
        <v>1.9911140000000001</v>
      </c>
      <c r="E56" s="54">
        <v>2.0229509999999999</v>
      </c>
      <c r="F56" s="54">
        <v>1.9492659999999999</v>
      </c>
      <c r="G56" s="54">
        <v>1.9309639999999999</v>
      </c>
      <c r="H56" s="54">
        <v>1.893561</v>
      </c>
      <c r="I56" s="54">
        <v>1.8771329999999999</v>
      </c>
      <c r="J56" s="54">
        <v>1.8653660000000001</v>
      </c>
      <c r="K56" s="54">
        <v>1.8418840000000001</v>
      </c>
      <c r="L56" s="54">
        <v>1.843364</v>
      </c>
      <c r="M56" s="54">
        <v>1.831437</v>
      </c>
      <c r="N56" s="54">
        <v>1.8349789999999999</v>
      </c>
      <c r="O56" s="54">
        <v>1.8227390000000001</v>
      </c>
      <c r="P56" s="54">
        <v>1.816109</v>
      </c>
      <c r="Q56" s="54">
        <v>1.8157920000000001</v>
      </c>
      <c r="R56" s="54">
        <v>1.8079130000000001</v>
      </c>
      <c r="S56" s="54">
        <v>1.805229</v>
      </c>
      <c r="T56" s="54">
        <v>1.803245</v>
      </c>
      <c r="U56" s="54">
        <v>1.814559</v>
      </c>
      <c r="V56" s="54">
        <v>1.8075209999999999</v>
      </c>
      <c r="W56" s="54">
        <v>1.8072919999999999</v>
      </c>
      <c r="X56" s="54">
        <v>1.8055570000000001</v>
      </c>
      <c r="Y56" s="54">
        <v>1.805439</v>
      </c>
      <c r="Z56" s="54">
        <v>1.8055060000000001</v>
      </c>
      <c r="AA56" s="54">
        <v>1.7930459999999999</v>
      </c>
      <c r="AB56" s="54">
        <v>1.7905660000000001</v>
      </c>
      <c r="AC56" s="54">
        <v>1.7912999999999999</v>
      </c>
      <c r="AD56" s="54">
        <v>1.788813</v>
      </c>
      <c r="AE56" s="54">
        <v>1.785466</v>
      </c>
      <c r="AF56" s="54">
        <v>1.7867500000000001</v>
      </c>
      <c r="AG56" s="54">
        <v>1.7877940000000001</v>
      </c>
      <c r="AH56" s="53">
        <v>-3.1159999999999998E-3</v>
      </c>
    </row>
    <row r="57" spans="1:34" ht="15" customHeight="1" x14ac:dyDescent="0.25">
      <c r="A57" s="69" t="s">
        <v>894</v>
      </c>
      <c r="B57" s="49" t="s">
        <v>872</v>
      </c>
      <c r="C57" s="50">
        <v>41.025345000000002</v>
      </c>
      <c r="D57" s="50">
        <v>40.567528000000003</v>
      </c>
      <c r="E57" s="50">
        <v>41.284587999999999</v>
      </c>
      <c r="F57" s="50">
        <v>40.478340000000003</v>
      </c>
      <c r="G57" s="50">
        <v>39.962066999999998</v>
      </c>
      <c r="H57" s="50">
        <v>39.306415999999999</v>
      </c>
      <c r="I57" s="50">
        <v>38.802731000000001</v>
      </c>
      <c r="J57" s="50">
        <v>38.529240000000001</v>
      </c>
      <c r="K57" s="50">
        <v>37.834952999999999</v>
      </c>
      <c r="L57" s="50">
        <v>37.628269000000003</v>
      </c>
      <c r="M57" s="50">
        <v>37.316276999999999</v>
      </c>
      <c r="N57" s="50">
        <v>37.466194000000002</v>
      </c>
      <c r="O57" s="50">
        <v>37.298672000000003</v>
      </c>
      <c r="P57" s="50">
        <v>37.301479</v>
      </c>
      <c r="Q57" s="50">
        <v>37.287140000000001</v>
      </c>
      <c r="R57" s="50">
        <v>37.261279999999999</v>
      </c>
      <c r="S57" s="50">
        <v>37.322330000000001</v>
      </c>
      <c r="T57" s="50">
        <v>37.440437000000003</v>
      </c>
      <c r="U57" s="50">
        <v>37.983046999999999</v>
      </c>
      <c r="V57" s="50">
        <v>38.021687</v>
      </c>
      <c r="W57" s="50">
        <v>38.113608999999997</v>
      </c>
      <c r="X57" s="50">
        <v>38.148209000000001</v>
      </c>
      <c r="Y57" s="50">
        <v>38.328938000000001</v>
      </c>
      <c r="Z57" s="50">
        <v>38.536296999999998</v>
      </c>
      <c r="AA57" s="50">
        <v>38.403556999999999</v>
      </c>
      <c r="AB57" s="50">
        <v>38.697539999999996</v>
      </c>
      <c r="AC57" s="50">
        <v>38.893580999999998</v>
      </c>
      <c r="AD57" s="50">
        <v>38.885666000000001</v>
      </c>
      <c r="AE57" s="50">
        <v>38.836039999999997</v>
      </c>
      <c r="AF57" s="50">
        <v>38.977325</v>
      </c>
      <c r="AG57" s="50">
        <v>39.089722000000002</v>
      </c>
      <c r="AH57" s="51">
        <v>-1.6100000000000001E-3</v>
      </c>
    </row>
    <row r="58" spans="1:34" ht="15" customHeight="1" x14ac:dyDescent="0.25">
      <c r="A58" s="69" t="s">
        <v>893</v>
      </c>
      <c r="B58" s="52" t="s">
        <v>870</v>
      </c>
      <c r="C58" s="56">
        <v>91.639801000000006</v>
      </c>
      <c r="D58" s="56">
        <v>82.175629000000001</v>
      </c>
      <c r="E58" s="56">
        <v>77.791466</v>
      </c>
      <c r="F58" s="56">
        <v>72.467635999999999</v>
      </c>
      <c r="G58" s="56">
        <v>71.235175999999996</v>
      </c>
      <c r="H58" s="56">
        <v>70.567595999999995</v>
      </c>
      <c r="I58" s="56">
        <v>70.279465000000002</v>
      </c>
      <c r="J58" s="56">
        <v>70.152717999999993</v>
      </c>
      <c r="K58" s="56">
        <v>70.268951000000001</v>
      </c>
      <c r="L58" s="56">
        <v>70.576796999999999</v>
      </c>
      <c r="M58" s="56">
        <v>70.990050999999994</v>
      </c>
      <c r="N58" s="56">
        <v>71.483963000000003</v>
      </c>
      <c r="O58" s="56">
        <v>71.925139999999999</v>
      </c>
      <c r="P58" s="56">
        <v>72.392775999999998</v>
      </c>
      <c r="Q58" s="56">
        <v>72.882614000000004</v>
      </c>
      <c r="R58" s="56">
        <v>73.336769000000004</v>
      </c>
      <c r="S58" s="56">
        <v>73.870079000000004</v>
      </c>
      <c r="T58" s="56">
        <v>74.488479999999996</v>
      </c>
      <c r="U58" s="56">
        <v>74.945510999999996</v>
      </c>
      <c r="V58" s="56">
        <v>74.592742999999999</v>
      </c>
      <c r="W58" s="56">
        <v>75.165169000000006</v>
      </c>
      <c r="X58" s="56">
        <v>75.374733000000006</v>
      </c>
      <c r="Y58" s="56">
        <v>75.869591</v>
      </c>
      <c r="Z58" s="56">
        <v>76.379615999999999</v>
      </c>
      <c r="AA58" s="56">
        <v>76.863677999999993</v>
      </c>
      <c r="AB58" s="56">
        <v>77.261932000000002</v>
      </c>
      <c r="AC58" s="56">
        <v>77.692406000000005</v>
      </c>
      <c r="AD58" s="56">
        <v>78.205726999999996</v>
      </c>
      <c r="AE58" s="56">
        <v>78.740607999999995</v>
      </c>
      <c r="AF58" s="56">
        <v>79.630332999999993</v>
      </c>
      <c r="AG58" s="56">
        <v>80.014106999999996</v>
      </c>
      <c r="AH58" s="53">
        <v>-4.5120000000000004E-3</v>
      </c>
    </row>
    <row r="61" spans="1:34" ht="15" customHeight="1" x14ac:dyDescent="0.25">
      <c r="B61" s="49" t="s">
        <v>892</v>
      </c>
    </row>
    <row r="62" spans="1:34" ht="15" customHeight="1" x14ac:dyDescent="0.25">
      <c r="A62" s="69" t="s">
        <v>891</v>
      </c>
      <c r="B62" s="52" t="s">
        <v>890</v>
      </c>
      <c r="C62" s="56">
        <v>34.055869999999999</v>
      </c>
      <c r="D62" s="56">
        <v>31.286180000000002</v>
      </c>
      <c r="E62" s="56">
        <v>32.819794000000002</v>
      </c>
      <c r="F62" s="56">
        <v>32.913657999999998</v>
      </c>
      <c r="G62" s="56">
        <v>32.710788999999998</v>
      </c>
      <c r="H62" s="56">
        <v>33.123511999999998</v>
      </c>
      <c r="I62" s="56">
        <v>33.579151000000003</v>
      </c>
      <c r="J62" s="56">
        <v>34.542541999999997</v>
      </c>
      <c r="K62" s="56">
        <v>34.784222</v>
      </c>
      <c r="L62" s="56">
        <v>35.261043999999998</v>
      </c>
      <c r="M62" s="56">
        <v>35.838721999999997</v>
      </c>
      <c r="N62" s="56">
        <v>37.151797999999999</v>
      </c>
      <c r="O62" s="56">
        <v>38.206744999999998</v>
      </c>
      <c r="P62" s="56">
        <v>38.970638000000001</v>
      </c>
      <c r="Q62" s="56">
        <v>39.880619000000003</v>
      </c>
      <c r="R62" s="56">
        <v>41.207703000000002</v>
      </c>
      <c r="S62" s="56">
        <v>42.468139999999998</v>
      </c>
      <c r="T62" s="56">
        <v>43.861404</v>
      </c>
      <c r="U62" s="56">
        <v>46.063198</v>
      </c>
      <c r="V62" s="56">
        <v>47.004474999999999</v>
      </c>
      <c r="W62" s="56">
        <v>48.716704999999997</v>
      </c>
      <c r="X62" s="56">
        <v>49.873725999999998</v>
      </c>
      <c r="Y62" s="56">
        <v>51.389744</v>
      </c>
      <c r="Z62" s="56">
        <v>53.148730999999998</v>
      </c>
      <c r="AA62" s="56">
        <v>54.480266999999998</v>
      </c>
      <c r="AB62" s="56">
        <v>56.869892</v>
      </c>
      <c r="AC62" s="56">
        <v>58.985591999999997</v>
      </c>
      <c r="AD62" s="56">
        <v>60.888396999999998</v>
      </c>
      <c r="AE62" s="56">
        <v>62.737811999999998</v>
      </c>
      <c r="AF62" s="56">
        <v>65.293396000000001</v>
      </c>
      <c r="AG62" s="56">
        <v>67.714241000000001</v>
      </c>
      <c r="AH62" s="53">
        <v>2.3174E-2</v>
      </c>
    </row>
    <row r="63" spans="1:34" ht="15" customHeight="1" x14ac:dyDescent="0.25">
      <c r="A63" s="69" t="s">
        <v>889</v>
      </c>
      <c r="B63" s="52" t="s">
        <v>644</v>
      </c>
      <c r="C63" s="54">
        <v>1.6765049999999999</v>
      </c>
      <c r="D63" s="54">
        <v>1.5448820000000001</v>
      </c>
      <c r="E63" s="54">
        <v>1.6038060000000001</v>
      </c>
      <c r="F63" s="54">
        <v>1.5953580000000001</v>
      </c>
      <c r="G63" s="54">
        <v>1.589035</v>
      </c>
      <c r="H63" s="54">
        <v>1.606349</v>
      </c>
      <c r="I63" s="54">
        <v>1.6333569999999999</v>
      </c>
      <c r="J63" s="54">
        <v>1.6807840000000001</v>
      </c>
      <c r="K63" s="54">
        <v>1.700769</v>
      </c>
      <c r="L63" s="54">
        <v>1.7322439999999999</v>
      </c>
      <c r="M63" s="54">
        <v>1.7663500000000001</v>
      </c>
      <c r="N63" s="54">
        <v>1.8286899999999999</v>
      </c>
      <c r="O63" s="54">
        <v>1.8783030000000001</v>
      </c>
      <c r="P63" s="54">
        <v>1.9131590000000001</v>
      </c>
      <c r="Q63" s="54">
        <v>1.9597720000000001</v>
      </c>
      <c r="R63" s="54">
        <v>2.021722</v>
      </c>
      <c r="S63" s="54">
        <v>2.081245</v>
      </c>
      <c r="T63" s="54">
        <v>2.1442749999999999</v>
      </c>
      <c r="U63" s="54">
        <v>2.2388699999999999</v>
      </c>
      <c r="V63" s="54">
        <v>2.283436</v>
      </c>
      <c r="W63" s="54">
        <v>2.3628459999999998</v>
      </c>
      <c r="X63" s="54">
        <v>2.4202629999999998</v>
      </c>
      <c r="Y63" s="54">
        <v>2.4895369999999999</v>
      </c>
      <c r="Z63" s="54">
        <v>2.5694849999999998</v>
      </c>
      <c r="AA63" s="54">
        <v>2.63307</v>
      </c>
      <c r="AB63" s="54">
        <v>2.7365339999999998</v>
      </c>
      <c r="AC63" s="54">
        <v>2.832516</v>
      </c>
      <c r="AD63" s="54">
        <v>2.9253749999999998</v>
      </c>
      <c r="AE63" s="54">
        <v>3.0182280000000001</v>
      </c>
      <c r="AF63" s="54">
        <v>3.1343920000000001</v>
      </c>
      <c r="AG63" s="54">
        <v>3.2504189999999999</v>
      </c>
      <c r="AH63" s="53">
        <v>2.2314000000000001E-2</v>
      </c>
    </row>
    <row r="65" spans="1:34" ht="15" customHeight="1" x14ac:dyDescent="0.25">
      <c r="B65" s="49" t="s">
        <v>888</v>
      </c>
    </row>
    <row r="66" spans="1:34" ht="15" customHeight="1" x14ac:dyDescent="0.25">
      <c r="B66" s="49" t="s">
        <v>887</v>
      </c>
    </row>
    <row r="67" spans="1:34" ht="15" customHeight="1" x14ac:dyDescent="0.25">
      <c r="A67" s="69" t="s">
        <v>886</v>
      </c>
      <c r="B67" s="52" t="s">
        <v>885</v>
      </c>
      <c r="C67" s="56">
        <v>71.787307999999996</v>
      </c>
      <c r="D67" s="56">
        <v>70.808220000000006</v>
      </c>
      <c r="E67" s="56">
        <v>72.489295999999996</v>
      </c>
      <c r="F67" s="56">
        <v>71.706328999999997</v>
      </c>
      <c r="G67" s="56">
        <v>72.972999999999999</v>
      </c>
      <c r="H67" s="56">
        <v>74.434578000000002</v>
      </c>
      <c r="I67" s="56">
        <v>76.107383999999996</v>
      </c>
      <c r="J67" s="56">
        <v>77.878174000000001</v>
      </c>
      <c r="K67" s="56">
        <v>79.850837999999996</v>
      </c>
      <c r="L67" s="56">
        <v>81.905356999999995</v>
      </c>
      <c r="M67" s="56">
        <v>83.996253999999993</v>
      </c>
      <c r="N67" s="56">
        <v>85.989142999999999</v>
      </c>
      <c r="O67" s="56">
        <v>88.047866999999997</v>
      </c>
      <c r="P67" s="56">
        <v>89.911102</v>
      </c>
      <c r="Q67" s="56">
        <v>91.690085999999994</v>
      </c>
      <c r="R67" s="56">
        <v>93.498924000000002</v>
      </c>
      <c r="S67" s="56">
        <v>95.354836000000006</v>
      </c>
      <c r="T67" s="56">
        <v>97.133887999999999</v>
      </c>
      <c r="U67" s="56">
        <v>98.969170000000005</v>
      </c>
      <c r="V67" s="56">
        <v>100.701134</v>
      </c>
      <c r="W67" s="56">
        <v>102.615875</v>
      </c>
      <c r="X67" s="56">
        <v>104.531311</v>
      </c>
      <c r="Y67" s="56">
        <v>106.540359</v>
      </c>
      <c r="Z67" s="56">
        <v>108.693916</v>
      </c>
      <c r="AA67" s="56">
        <v>110.902008</v>
      </c>
      <c r="AB67" s="56">
        <v>113.170456</v>
      </c>
      <c r="AC67" s="56">
        <v>115.838516</v>
      </c>
      <c r="AD67" s="56">
        <v>118.56755800000001</v>
      </c>
      <c r="AE67" s="56">
        <v>121.31358299999999</v>
      </c>
      <c r="AF67" s="56">
        <v>124.39059399999999</v>
      </c>
      <c r="AG67" s="56">
        <v>127.592735</v>
      </c>
      <c r="AH67" s="53">
        <v>1.9356000000000002E-2</v>
      </c>
    </row>
    <row r="68" spans="1:34" ht="15" customHeight="1" x14ac:dyDescent="0.25">
      <c r="A68" s="69" t="s">
        <v>884</v>
      </c>
      <c r="B68" s="52" t="s">
        <v>883</v>
      </c>
      <c r="C68" s="56">
        <v>114.339417</v>
      </c>
      <c r="D68" s="56">
        <v>103.507431</v>
      </c>
      <c r="E68" s="56">
        <v>97.576576000000003</v>
      </c>
      <c r="F68" s="56">
        <v>94.832047000000003</v>
      </c>
      <c r="G68" s="56">
        <v>93.935492999999994</v>
      </c>
      <c r="H68" s="56">
        <v>94.729515000000006</v>
      </c>
      <c r="I68" s="56">
        <v>95.708793999999997</v>
      </c>
      <c r="J68" s="56">
        <v>97.756698999999998</v>
      </c>
      <c r="K68" s="56">
        <v>100.53961200000001</v>
      </c>
      <c r="L68" s="56">
        <v>103.969139</v>
      </c>
      <c r="M68" s="56">
        <v>107.752792</v>
      </c>
      <c r="N68" s="56">
        <v>111.70465900000001</v>
      </c>
      <c r="O68" s="56">
        <v>115.60573599999999</v>
      </c>
      <c r="P68" s="56">
        <v>119.464783</v>
      </c>
      <c r="Q68" s="56">
        <v>123.418541</v>
      </c>
      <c r="R68" s="56">
        <v>127.465378</v>
      </c>
      <c r="S68" s="56">
        <v>131.517044</v>
      </c>
      <c r="T68" s="56">
        <v>135.67486600000001</v>
      </c>
      <c r="U68" s="56">
        <v>140.03564499999999</v>
      </c>
      <c r="V68" s="56">
        <v>144.363617</v>
      </c>
      <c r="W68" s="56">
        <v>148.85534699999999</v>
      </c>
      <c r="X68" s="56">
        <v>153.62210099999999</v>
      </c>
      <c r="Y68" s="56">
        <v>158.706177</v>
      </c>
      <c r="Z68" s="56">
        <v>164.18220500000001</v>
      </c>
      <c r="AA68" s="56">
        <v>169.75027499999999</v>
      </c>
      <c r="AB68" s="56">
        <v>175.75344799999999</v>
      </c>
      <c r="AC68" s="56">
        <v>182.27212499999999</v>
      </c>
      <c r="AD68" s="56">
        <v>189.14601099999999</v>
      </c>
      <c r="AE68" s="56">
        <v>196.43414300000001</v>
      </c>
      <c r="AF68" s="56">
        <v>204.25514200000001</v>
      </c>
      <c r="AG68" s="56">
        <v>212.70225500000001</v>
      </c>
      <c r="AH68" s="53">
        <v>2.0906000000000001E-2</v>
      </c>
    </row>
    <row r="69" spans="1:34" ht="15" customHeight="1" x14ac:dyDescent="0.25">
      <c r="A69" s="69" t="s">
        <v>882</v>
      </c>
      <c r="B69" s="52" t="s">
        <v>881</v>
      </c>
      <c r="C69" s="56">
        <v>53.738692999999998</v>
      </c>
      <c r="D69" s="56">
        <v>55.094337000000003</v>
      </c>
      <c r="E69" s="56">
        <v>57.364207999999998</v>
      </c>
      <c r="F69" s="56">
        <v>57.895004</v>
      </c>
      <c r="G69" s="56">
        <v>58.932217000000001</v>
      </c>
      <c r="H69" s="56">
        <v>60.301246999999996</v>
      </c>
      <c r="I69" s="56">
        <v>61.593811000000002</v>
      </c>
      <c r="J69" s="56">
        <v>62.932720000000003</v>
      </c>
      <c r="K69" s="56">
        <v>64.431381000000002</v>
      </c>
      <c r="L69" s="56">
        <v>66.076240999999996</v>
      </c>
      <c r="M69" s="56">
        <v>67.749229</v>
      </c>
      <c r="N69" s="56">
        <v>69.492064999999997</v>
      </c>
      <c r="O69" s="56">
        <v>70.862328000000005</v>
      </c>
      <c r="P69" s="56">
        <v>72.566231000000002</v>
      </c>
      <c r="Q69" s="56">
        <v>74.221457999999998</v>
      </c>
      <c r="R69" s="56">
        <v>76.036224000000004</v>
      </c>
      <c r="S69" s="56">
        <v>77.553505000000001</v>
      </c>
      <c r="T69" s="56">
        <v>79.235564999999994</v>
      </c>
      <c r="U69" s="56">
        <v>81.162223999999995</v>
      </c>
      <c r="V69" s="56">
        <v>83.022605999999996</v>
      </c>
      <c r="W69" s="56">
        <v>85.169937000000004</v>
      </c>
      <c r="X69" s="56">
        <v>87.242035000000001</v>
      </c>
      <c r="Y69" s="56">
        <v>89.147675000000007</v>
      </c>
      <c r="Z69" s="56">
        <v>91.108863999999997</v>
      </c>
      <c r="AA69" s="56">
        <v>93.130393999999995</v>
      </c>
      <c r="AB69" s="56">
        <v>95.602699000000001</v>
      </c>
      <c r="AC69" s="56">
        <v>98.430137999999999</v>
      </c>
      <c r="AD69" s="56">
        <v>101.433739</v>
      </c>
      <c r="AE69" s="56">
        <v>104.67948199999999</v>
      </c>
      <c r="AF69" s="56">
        <v>108.119438</v>
      </c>
      <c r="AG69" s="56">
        <v>111.79383900000001</v>
      </c>
      <c r="AH69" s="53">
        <v>2.4718E-2</v>
      </c>
    </row>
    <row r="70" spans="1:34" ht="15" customHeight="1" x14ac:dyDescent="0.25">
      <c r="A70" s="69" t="s">
        <v>880</v>
      </c>
      <c r="B70" s="52" t="s">
        <v>879</v>
      </c>
      <c r="C70" s="53" t="s">
        <v>853</v>
      </c>
      <c r="D70" s="53" t="s">
        <v>853</v>
      </c>
      <c r="E70" s="53" t="s">
        <v>853</v>
      </c>
      <c r="F70" s="53" t="s">
        <v>853</v>
      </c>
      <c r="G70" s="53" t="s">
        <v>853</v>
      </c>
      <c r="H70" s="53" t="s">
        <v>853</v>
      </c>
      <c r="I70" s="53" t="s">
        <v>853</v>
      </c>
      <c r="J70" s="53" t="s">
        <v>853</v>
      </c>
      <c r="K70" s="53" t="s">
        <v>853</v>
      </c>
      <c r="L70" s="53" t="s">
        <v>853</v>
      </c>
      <c r="M70" s="53" t="s">
        <v>853</v>
      </c>
      <c r="N70" s="53" t="s">
        <v>853</v>
      </c>
      <c r="O70" s="53" t="s">
        <v>853</v>
      </c>
      <c r="P70" s="53" t="s">
        <v>853</v>
      </c>
      <c r="Q70" s="53" t="s">
        <v>853</v>
      </c>
      <c r="R70" s="53" t="s">
        <v>853</v>
      </c>
      <c r="S70" s="53" t="s">
        <v>853</v>
      </c>
      <c r="T70" s="53" t="s">
        <v>853</v>
      </c>
      <c r="U70" s="53" t="s">
        <v>853</v>
      </c>
      <c r="V70" s="53" t="s">
        <v>853</v>
      </c>
      <c r="W70" s="53" t="s">
        <v>853</v>
      </c>
      <c r="X70" s="53" t="s">
        <v>853</v>
      </c>
      <c r="Y70" s="53" t="s">
        <v>853</v>
      </c>
      <c r="Z70" s="53" t="s">
        <v>853</v>
      </c>
      <c r="AA70" s="53" t="s">
        <v>853</v>
      </c>
      <c r="AB70" s="53" t="s">
        <v>853</v>
      </c>
      <c r="AC70" s="53" t="s">
        <v>853</v>
      </c>
      <c r="AD70" s="53" t="s">
        <v>853</v>
      </c>
      <c r="AE70" s="53" t="s">
        <v>853</v>
      </c>
      <c r="AF70" s="53" t="s">
        <v>853</v>
      </c>
      <c r="AG70" s="53" t="s">
        <v>853</v>
      </c>
      <c r="AH70" s="53" t="s">
        <v>853</v>
      </c>
    </row>
    <row r="71" spans="1:34" ht="15" customHeight="1" x14ac:dyDescent="0.25">
      <c r="B71" s="49" t="s">
        <v>878</v>
      </c>
    </row>
    <row r="72" spans="1:34" ht="15" customHeight="1" x14ac:dyDescent="0.25">
      <c r="A72" s="69" t="s">
        <v>877</v>
      </c>
      <c r="B72" s="52" t="s">
        <v>876</v>
      </c>
      <c r="C72" s="56">
        <v>37.233589000000002</v>
      </c>
      <c r="D72" s="56">
        <v>38.479351000000001</v>
      </c>
      <c r="E72" s="56">
        <v>39.908805999999998</v>
      </c>
      <c r="F72" s="56">
        <v>38.949145999999999</v>
      </c>
      <c r="G72" s="56">
        <v>38.808056000000001</v>
      </c>
      <c r="H72" s="56">
        <v>38.559662000000003</v>
      </c>
      <c r="I72" s="56">
        <v>39.044356999999998</v>
      </c>
      <c r="J72" s="56">
        <v>39.667999000000002</v>
      </c>
      <c r="K72" s="56">
        <v>39.983173000000001</v>
      </c>
      <c r="L72" s="56">
        <v>40.870491000000001</v>
      </c>
      <c r="M72" s="56">
        <v>41.439877000000003</v>
      </c>
      <c r="N72" s="56">
        <v>42.568409000000003</v>
      </c>
      <c r="O72" s="56">
        <v>43.309607999999997</v>
      </c>
      <c r="P72" s="56">
        <v>44.312545999999998</v>
      </c>
      <c r="Q72" s="56">
        <v>45.242984999999997</v>
      </c>
      <c r="R72" s="56">
        <v>46.016154999999998</v>
      </c>
      <c r="S72" s="56">
        <v>47.064838000000002</v>
      </c>
      <c r="T72" s="56">
        <v>48.092692999999997</v>
      </c>
      <c r="U72" s="56">
        <v>49.683548000000002</v>
      </c>
      <c r="V72" s="56">
        <v>50.624366999999999</v>
      </c>
      <c r="W72" s="56">
        <v>51.792965000000002</v>
      </c>
      <c r="X72" s="56">
        <v>52.829281000000002</v>
      </c>
      <c r="Y72" s="56">
        <v>54.102283</v>
      </c>
      <c r="Z72" s="56">
        <v>55.445903999999999</v>
      </c>
      <c r="AA72" s="56">
        <v>56.393616000000002</v>
      </c>
      <c r="AB72" s="56">
        <v>57.990482</v>
      </c>
      <c r="AC72" s="56">
        <v>59.700054000000002</v>
      </c>
      <c r="AD72" s="56">
        <v>61.176406999999998</v>
      </c>
      <c r="AE72" s="56">
        <v>62.652382000000003</v>
      </c>
      <c r="AF72" s="56">
        <v>64.619392000000005</v>
      </c>
      <c r="AG72" s="56">
        <v>66.485625999999996</v>
      </c>
      <c r="AH72" s="53">
        <v>1.9514E-2</v>
      </c>
    </row>
    <row r="73" spans="1:34" ht="15" customHeight="1" x14ac:dyDescent="0.25">
      <c r="A73" s="69" t="s">
        <v>875</v>
      </c>
      <c r="B73" s="52" t="s">
        <v>874</v>
      </c>
      <c r="C73" s="54">
        <v>1.9632609999999999</v>
      </c>
      <c r="D73" s="54">
        <v>2.0121150000000001</v>
      </c>
      <c r="E73" s="54">
        <v>2.0682290000000001</v>
      </c>
      <c r="F73" s="54">
        <v>2.019965</v>
      </c>
      <c r="G73" s="54">
        <v>2.0346150000000001</v>
      </c>
      <c r="H73" s="54">
        <v>2.036772</v>
      </c>
      <c r="I73" s="54">
        <v>2.0671729999999999</v>
      </c>
      <c r="J73" s="54">
        <v>2.1063879999999999</v>
      </c>
      <c r="K73" s="54">
        <v>2.134655</v>
      </c>
      <c r="L73" s="54">
        <v>2.192672</v>
      </c>
      <c r="M73" s="54">
        <v>2.2348849999999998</v>
      </c>
      <c r="N73" s="54">
        <v>2.2953229999999998</v>
      </c>
      <c r="O73" s="54">
        <v>2.3353069999999998</v>
      </c>
      <c r="P73" s="54">
        <v>2.3811279999999999</v>
      </c>
      <c r="Q73" s="54">
        <v>2.4342429999999999</v>
      </c>
      <c r="R73" s="54">
        <v>2.4771480000000001</v>
      </c>
      <c r="S73" s="54">
        <v>2.5268190000000001</v>
      </c>
      <c r="T73" s="54">
        <v>2.5770870000000001</v>
      </c>
      <c r="U73" s="54">
        <v>2.6476660000000001</v>
      </c>
      <c r="V73" s="54">
        <v>2.691961</v>
      </c>
      <c r="W73" s="54">
        <v>2.748564</v>
      </c>
      <c r="X73" s="54">
        <v>2.8048790000000001</v>
      </c>
      <c r="Y73" s="54">
        <v>2.8663500000000002</v>
      </c>
      <c r="Z73" s="54">
        <v>2.932194</v>
      </c>
      <c r="AA73" s="54">
        <v>2.9814560000000001</v>
      </c>
      <c r="AB73" s="54">
        <v>3.0506790000000001</v>
      </c>
      <c r="AC73" s="54">
        <v>3.1311939999999998</v>
      </c>
      <c r="AD73" s="54">
        <v>3.2108789999999998</v>
      </c>
      <c r="AE73" s="54">
        <v>3.293377</v>
      </c>
      <c r="AF73" s="54">
        <v>3.3895249999999999</v>
      </c>
      <c r="AG73" s="54">
        <v>3.4910009999999998</v>
      </c>
      <c r="AH73" s="53">
        <v>1.9370999999999999E-2</v>
      </c>
    </row>
    <row r="74" spans="1:34" ht="15" customHeight="1" x14ac:dyDescent="0.25">
      <c r="A74" s="69" t="s">
        <v>873</v>
      </c>
      <c r="B74" s="49" t="s">
        <v>872</v>
      </c>
      <c r="C74" s="50">
        <v>41.025345000000002</v>
      </c>
      <c r="D74" s="50">
        <v>40.995415000000001</v>
      </c>
      <c r="E74" s="50">
        <v>42.208629999999999</v>
      </c>
      <c r="F74" s="50">
        <v>41.946475999999997</v>
      </c>
      <c r="G74" s="50">
        <v>42.107177999999998</v>
      </c>
      <c r="H74" s="50">
        <v>42.279198000000001</v>
      </c>
      <c r="I74" s="50">
        <v>42.731093999999999</v>
      </c>
      <c r="J74" s="50">
        <v>43.507565</v>
      </c>
      <c r="K74" s="50">
        <v>43.848903999999997</v>
      </c>
      <c r="L74" s="50">
        <v>44.758614000000001</v>
      </c>
      <c r="M74" s="50">
        <v>45.536681999999999</v>
      </c>
      <c r="N74" s="50">
        <v>46.865391000000002</v>
      </c>
      <c r="O74" s="50">
        <v>47.787334000000001</v>
      </c>
      <c r="P74" s="50">
        <v>48.906536000000003</v>
      </c>
      <c r="Q74" s="50">
        <v>49.986987999999997</v>
      </c>
      <c r="R74" s="50">
        <v>51.054279000000001</v>
      </c>
      <c r="S74" s="50">
        <v>52.240893999999997</v>
      </c>
      <c r="T74" s="50">
        <v>53.507576</v>
      </c>
      <c r="U74" s="50">
        <v>55.421947000000003</v>
      </c>
      <c r="V74" s="50">
        <v>56.626099000000004</v>
      </c>
      <c r="W74" s="50">
        <v>57.963909000000001</v>
      </c>
      <c r="X74" s="50">
        <v>59.262112000000002</v>
      </c>
      <c r="Y74" s="50">
        <v>60.851771999999997</v>
      </c>
      <c r="Z74" s="50">
        <v>62.584086999999997</v>
      </c>
      <c r="AA74" s="50">
        <v>63.856991000000001</v>
      </c>
      <c r="AB74" s="50">
        <v>65.931006999999994</v>
      </c>
      <c r="AC74" s="50">
        <v>67.986023000000003</v>
      </c>
      <c r="AD74" s="50">
        <v>69.798903999999993</v>
      </c>
      <c r="AE74" s="50">
        <v>71.634917999999999</v>
      </c>
      <c r="AF74" s="50">
        <v>73.941283999999996</v>
      </c>
      <c r="AG74" s="50">
        <v>76.329955999999996</v>
      </c>
      <c r="AH74" s="51">
        <v>2.0910999999999999E-2</v>
      </c>
    </row>
    <row r="75" spans="1:34" ht="15" customHeight="1" x14ac:dyDescent="0.25">
      <c r="A75" s="69" t="s">
        <v>871</v>
      </c>
      <c r="B75" s="52" t="s">
        <v>870</v>
      </c>
      <c r="C75" s="56">
        <v>91.639801000000006</v>
      </c>
      <c r="D75" s="56">
        <v>83.042381000000006</v>
      </c>
      <c r="E75" s="56">
        <v>79.532616000000004</v>
      </c>
      <c r="F75" s="56">
        <v>75.096007999999998</v>
      </c>
      <c r="G75" s="56">
        <v>75.058982999999998</v>
      </c>
      <c r="H75" s="56">
        <v>75.904685999999998</v>
      </c>
      <c r="I75" s="56">
        <v>77.394515999999996</v>
      </c>
      <c r="J75" s="56">
        <v>79.217078999999998</v>
      </c>
      <c r="K75" s="56">
        <v>81.438354000000004</v>
      </c>
      <c r="L75" s="56">
        <v>83.950699</v>
      </c>
      <c r="M75" s="56">
        <v>86.628456</v>
      </c>
      <c r="N75" s="56">
        <v>89.417243999999997</v>
      </c>
      <c r="O75" s="56">
        <v>92.151031000000003</v>
      </c>
      <c r="P75" s="56">
        <v>94.915267999999998</v>
      </c>
      <c r="Q75" s="56">
        <v>97.706138999999993</v>
      </c>
      <c r="R75" s="56">
        <v>100.48382599999999</v>
      </c>
      <c r="S75" s="56">
        <v>103.397583</v>
      </c>
      <c r="T75" s="56">
        <v>106.454369</v>
      </c>
      <c r="U75" s="56">
        <v>109.354736</v>
      </c>
      <c r="V75" s="56">
        <v>111.091759</v>
      </c>
      <c r="W75" s="56">
        <v>114.312637</v>
      </c>
      <c r="X75" s="56">
        <v>117.092415</v>
      </c>
      <c r="Y75" s="56">
        <v>120.45204200000001</v>
      </c>
      <c r="Z75" s="56">
        <v>124.042755</v>
      </c>
      <c r="AA75" s="56">
        <v>127.808044</v>
      </c>
      <c r="AB75" s="56">
        <v>131.63514699999999</v>
      </c>
      <c r="AC75" s="56">
        <v>135.80641199999999</v>
      </c>
      <c r="AD75" s="56">
        <v>140.377533</v>
      </c>
      <c r="AE75" s="56">
        <v>145.24079900000001</v>
      </c>
      <c r="AF75" s="56">
        <v>151.06140099999999</v>
      </c>
      <c r="AG75" s="56">
        <v>156.242447</v>
      </c>
      <c r="AH75" s="53">
        <v>1.7944000000000002E-2</v>
      </c>
    </row>
    <row r="76" spans="1:34" ht="15" customHeight="1" thickBot="1" x14ac:dyDescent="0.3"/>
    <row r="77" spans="1:34" ht="15" customHeight="1" x14ac:dyDescent="0.25">
      <c r="B77" s="290" t="s">
        <v>869</v>
      </c>
      <c r="C77" s="290"/>
      <c r="D77" s="290"/>
      <c r="E77" s="290"/>
      <c r="F77" s="290"/>
      <c r="G77" s="290"/>
      <c r="H77" s="290"/>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row>
    <row r="78" spans="1:34" ht="15" customHeight="1" x14ac:dyDescent="0.25">
      <c r="B78" s="95" t="s">
        <v>868</v>
      </c>
    </row>
    <row r="79" spans="1:34" ht="15" customHeight="1" x14ac:dyDescent="0.25">
      <c r="B79" s="95" t="s">
        <v>867</v>
      </c>
    </row>
    <row r="80" spans="1:34" ht="15" customHeight="1" x14ac:dyDescent="0.25">
      <c r="B80" s="95" t="s">
        <v>866</v>
      </c>
    </row>
    <row r="81" spans="2:2" ht="15" customHeight="1" x14ac:dyDescent="0.25">
      <c r="B81" s="95" t="s">
        <v>865</v>
      </c>
    </row>
    <row r="82" spans="2:2" ht="15" customHeight="1" x14ac:dyDescent="0.25">
      <c r="B82" s="95" t="s">
        <v>864</v>
      </c>
    </row>
    <row r="83" spans="2:2" ht="15" customHeight="1" x14ac:dyDescent="0.25">
      <c r="B83" s="95" t="s">
        <v>863</v>
      </c>
    </row>
    <row r="84" spans="2:2" ht="15" customHeight="1" x14ac:dyDescent="0.25">
      <c r="B84" s="95" t="s">
        <v>862</v>
      </c>
    </row>
    <row r="85" spans="2:2" ht="15" customHeight="1" x14ac:dyDescent="0.25">
      <c r="B85" s="95" t="s">
        <v>861</v>
      </c>
    </row>
    <row r="86" spans="2:2" ht="15" customHeight="1" x14ac:dyDescent="0.25">
      <c r="B86" s="95" t="s">
        <v>860</v>
      </c>
    </row>
    <row r="87" spans="2:2" ht="15" customHeight="1" x14ac:dyDescent="0.25">
      <c r="B87" s="95" t="s">
        <v>859</v>
      </c>
    </row>
    <row r="88" spans="2:2" ht="15" customHeight="1" x14ac:dyDescent="0.25">
      <c r="B88" s="95" t="s">
        <v>858</v>
      </c>
    </row>
    <row r="89" spans="2:2" ht="15" customHeight="1" x14ac:dyDescent="0.25">
      <c r="B89" s="95" t="s">
        <v>857</v>
      </c>
    </row>
    <row r="90" spans="2:2" ht="15" customHeight="1" x14ac:dyDescent="0.25">
      <c r="B90" s="95" t="s">
        <v>851</v>
      </c>
    </row>
    <row r="91" spans="2:2" ht="15" customHeight="1" x14ac:dyDescent="0.25">
      <c r="B91" s="95" t="s">
        <v>852</v>
      </c>
    </row>
    <row r="92" spans="2:2" ht="15" customHeight="1" x14ac:dyDescent="0.25">
      <c r="B92" s="95" t="s">
        <v>856</v>
      </c>
    </row>
    <row r="93" spans="2:2" ht="15" customHeight="1" x14ac:dyDescent="0.25">
      <c r="B93" s="95" t="s">
        <v>955</v>
      </c>
    </row>
    <row r="94" spans="2:2" ht="15" customHeight="1" x14ac:dyDescent="0.25">
      <c r="B94" s="95" t="s">
        <v>956</v>
      </c>
    </row>
  </sheetData>
  <mergeCells count="1">
    <mergeCell ref="B77:AH77"/>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682D2-486D-48A4-996C-A591E90B752C}">
  <sheetPr codeName="Sheet11"/>
  <dimension ref="A1:AH111"/>
  <sheetViews>
    <sheetView topLeftCell="B1" workbookViewId="0"/>
  </sheetViews>
  <sheetFormatPr defaultColWidth="9.140625" defaultRowHeight="15" customHeight="1" x14ac:dyDescent="0.2"/>
  <cols>
    <col min="1" max="1" width="22.42578125" style="60" hidden="1" customWidth="1"/>
    <col min="2" max="2" width="49" style="60" customWidth="1"/>
    <col min="3" max="33" width="9.140625" style="60"/>
    <col min="34" max="34" width="9.140625" style="60" bestFit="1" customWidth="1"/>
    <col min="35" max="16384" width="9.140625" style="60"/>
  </cols>
  <sheetData>
    <row r="1" spans="1:34" ht="15" customHeight="1" thickBot="1" x14ac:dyDescent="0.25">
      <c r="B1" s="46" t="s">
        <v>941</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2"/>
    <row r="3" spans="1:34" ht="15" customHeight="1" x14ac:dyDescent="0.2">
      <c r="C3" s="97" t="s">
        <v>638</v>
      </c>
      <c r="D3" s="97" t="s">
        <v>942</v>
      </c>
      <c r="E3" s="97"/>
      <c r="F3" s="97"/>
      <c r="G3" s="97"/>
      <c r="H3" s="97"/>
    </row>
    <row r="4" spans="1:34" ht="15" customHeight="1" x14ac:dyDescent="0.2">
      <c r="C4" s="97" t="s">
        <v>639</v>
      </c>
      <c r="D4" s="97" t="s">
        <v>943</v>
      </c>
      <c r="E4" s="97"/>
      <c r="F4" s="97"/>
      <c r="G4" s="97" t="s">
        <v>640</v>
      </c>
      <c r="H4" s="97"/>
    </row>
    <row r="5" spans="1:34" ht="15" customHeight="1" x14ac:dyDescent="0.2">
      <c r="C5" s="97" t="s">
        <v>641</v>
      </c>
      <c r="D5" s="97" t="s">
        <v>944</v>
      </c>
      <c r="E5" s="97"/>
      <c r="F5" s="97"/>
      <c r="G5" s="97"/>
      <c r="H5" s="97"/>
    </row>
    <row r="6" spans="1:34" ht="15" customHeight="1" x14ac:dyDescent="0.2">
      <c r="C6" s="97" t="s">
        <v>642</v>
      </c>
      <c r="D6" s="97"/>
      <c r="E6" s="97" t="s">
        <v>945</v>
      </c>
      <c r="F6" s="97"/>
      <c r="G6" s="97"/>
      <c r="H6" s="97"/>
    </row>
    <row r="10" spans="1:34" ht="15" customHeight="1" x14ac:dyDescent="0.25">
      <c r="A10" s="62" t="s">
        <v>1094</v>
      </c>
      <c r="B10" s="48" t="s">
        <v>1093</v>
      </c>
      <c r="AH10" s="96" t="s">
        <v>946</v>
      </c>
    </row>
    <row r="11" spans="1:34" ht="15" customHeight="1" x14ac:dyDescent="0.2">
      <c r="B11" s="46" t="s">
        <v>1092</v>
      </c>
      <c r="AH11" s="96" t="s">
        <v>947</v>
      </c>
    </row>
    <row r="12" spans="1:34" ht="15" customHeight="1" x14ac:dyDescent="0.2">
      <c r="B12" s="46" t="s">
        <v>643</v>
      </c>
      <c r="C12" s="63" t="s">
        <v>643</v>
      </c>
      <c r="D12" s="63" t="s">
        <v>643</v>
      </c>
      <c r="E12" s="63" t="s">
        <v>643</v>
      </c>
      <c r="F12" s="63" t="s">
        <v>643</v>
      </c>
      <c r="G12" s="63" t="s">
        <v>643</v>
      </c>
      <c r="H12" s="63" t="s">
        <v>643</v>
      </c>
      <c r="I12" s="63" t="s">
        <v>643</v>
      </c>
      <c r="J12" s="63" t="s">
        <v>643</v>
      </c>
      <c r="K12" s="63" t="s">
        <v>643</v>
      </c>
      <c r="L12" s="63" t="s">
        <v>643</v>
      </c>
      <c r="M12" s="63" t="s">
        <v>643</v>
      </c>
      <c r="N12" s="63" t="s">
        <v>643</v>
      </c>
      <c r="O12" s="63" t="s">
        <v>643</v>
      </c>
      <c r="P12" s="63" t="s">
        <v>643</v>
      </c>
      <c r="Q12" s="63" t="s">
        <v>643</v>
      </c>
      <c r="R12" s="63" t="s">
        <v>643</v>
      </c>
      <c r="S12" s="63" t="s">
        <v>643</v>
      </c>
      <c r="T12" s="63" t="s">
        <v>643</v>
      </c>
      <c r="U12" s="63" t="s">
        <v>643</v>
      </c>
      <c r="V12" s="63" t="s">
        <v>643</v>
      </c>
      <c r="W12" s="63" t="s">
        <v>643</v>
      </c>
      <c r="X12" s="63" t="s">
        <v>643</v>
      </c>
      <c r="Y12" s="63" t="s">
        <v>643</v>
      </c>
      <c r="Z12" s="63" t="s">
        <v>643</v>
      </c>
      <c r="AA12" s="63" t="s">
        <v>643</v>
      </c>
      <c r="AB12" s="63" t="s">
        <v>643</v>
      </c>
      <c r="AC12" s="63" t="s">
        <v>643</v>
      </c>
      <c r="AD12" s="63" t="s">
        <v>643</v>
      </c>
      <c r="AE12" s="63" t="s">
        <v>643</v>
      </c>
      <c r="AF12" s="63" t="s">
        <v>643</v>
      </c>
      <c r="AG12" s="63" t="s">
        <v>643</v>
      </c>
      <c r="AH12" s="96" t="s">
        <v>948</v>
      </c>
    </row>
    <row r="13" spans="1:34" ht="15" customHeight="1" thickBot="1" x14ac:dyDescent="0.25">
      <c r="B13" s="47" t="s">
        <v>1091</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68" t="s">
        <v>665</v>
      </c>
    </row>
    <row r="14" spans="1:34" ht="15" customHeight="1" thickTop="1" x14ac:dyDescent="0.2"/>
    <row r="15" spans="1:34" ht="15" customHeight="1" x14ac:dyDescent="0.2">
      <c r="B15" s="49" t="s">
        <v>1090</v>
      </c>
    </row>
    <row r="16" spans="1:34" ht="15" customHeight="1" x14ac:dyDescent="0.25">
      <c r="A16" s="62" t="s">
        <v>1089</v>
      </c>
      <c r="B16" s="52" t="s">
        <v>1088</v>
      </c>
      <c r="C16" s="54">
        <v>11.470048</v>
      </c>
      <c r="D16" s="54">
        <v>11.166155</v>
      </c>
      <c r="E16" s="54">
        <v>11.626638</v>
      </c>
      <c r="F16" s="54">
        <v>12.329649</v>
      </c>
      <c r="G16" s="54">
        <v>12.74404</v>
      </c>
      <c r="H16" s="54">
        <v>13.231529</v>
      </c>
      <c r="I16" s="54">
        <v>13.497977000000001</v>
      </c>
      <c r="J16" s="54">
        <v>13.594147</v>
      </c>
      <c r="K16" s="54">
        <v>13.710074000000001</v>
      </c>
      <c r="L16" s="54">
        <v>13.718638</v>
      </c>
      <c r="M16" s="54">
        <v>13.76896</v>
      </c>
      <c r="N16" s="54">
        <v>13.795833999999999</v>
      </c>
      <c r="O16" s="54">
        <v>13.768938</v>
      </c>
      <c r="P16" s="54">
        <v>13.861969</v>
      </c>
      <c r="Q16" s="54">
        <v>13.883383</v>
      </c>
      <c r="R16" s="54">
        <v>13.763157</v>
      </c>
      <c r="S16" s="54">
        <v>13.566243</v>
      </c>
      <c r="T16" s="54">
        <v>13.451651</v>
      </c>
      <c r="U16" s="54">
        <v>13.348973000000001</v>
      </c>
      <c r="V16" s="54">
        <v>13.283369</v>
      </c>
      <c r="W16" s="54">
        <v>13.173889000000001</v>
      </c>
      <c r="X16" s="54">
        <v>13.118857</v>
      </c>
      <c r="Y16" s="54">
        <v>13.146461</v>
      </c>
      <c r="Z16" s="54">
        <v>13.310509</v>
      </c>
      <c r="AA16" s="54">
        <v>13.351305</v>
      </c>
      <c r="AB16" s="54">
        <v>13.223972</v>
      </c>
      <c r="AC16" s="54">
        <v>13.249136</v>
      </c>
      <c r="AD16" s="54">
        <v>13.294786</v>
      </c>
      <c r="AE16" s="54">
        <v>13.227971</v>
      </c>
      <c r="AF16" s="54">
        <v>13.159329</v>
      </c>
      <c r="AG16" s="54">
        <v>12.872949999999999</v>
      </c>
      <c r="AH16" s="53">
        <v>3.8539999999999998E-3</v>
      </c>
    </row>
    <row r="17" spans="1:34" ht="15" customHeight="1" x14ac:dyDescent="0.25">
      <c r="A17" s="62" t="s">
        <v>1087</v>
      </c>
      <c r="B17" s="52" t="s">
        <v>1086</v>
      </c>
      <c r="C17" s="54">
        <v>0.45756799999999997</v>
      </c>
      <c r="D17" s="54">
        <v>0.48552800000000002</v>
      </c>
      <c r="E17" s="54">
        <v>0.47199999999999998</v>
      </c>
      <c r="F17" s="54">
        <v>0.55393199999999998</v>
      </c>
      <c r="G17" s="54">
        <v>0.57011999999999996</v>
      </c>
      <c r="H17" s="54">
        <v>0.57450199999999996</v>
      </c>
      <c r="I17" s="54">
        <v>0.60034299999999996</v>
      </c>
      <c r="J17" s="54">
        <v>0.63863099999999995</v>
      </c>
      <c r="K17" s="54">
        <v>0.62071399999999999</v>
      </c>
      <c r="L17" s="54">
        <v>0.59733599999999998</v>
      </c>
      <c r="M17" s="54">
        <v>0.56874000000000002</v>
      </c>
      <c r="N17" s="54">
        <v>0.57986000000000004</v>
      </c>
      <c r="O17" s="54">
        <v>0.63083500000000003</v>
      </c>
      <c r="P17" s="54">
        <v>0.67189900000000002</v>
      </c>
      <c r="Q17" s="54">
        <v>0.69072699999999998</v>
      </c>
      <c r="R17" s="54">
        <v>0.67032400000000003</v>
      </c>
      <c r="S17" s="54">
        <v>0.64121799999999995</v>
      </c>
      <c r="T17" s="54">
        <v>0.61004400000000003</v>
      </c>
      <c r="U17" s="54">
        <v>0.58114100000000002</v>
      </c>
      <c r="V17" s="54">
        <v>0.55465699999999996</v>
      </c>
      <c r="W17" s="54">
        <v>0.555257</v>
      </c>
      <c r="X17" s="54">
        <v>0.59736900000000004</v>
      </c>
      <c r="Y17" s="54">
        <v>0.60897000000000001</v>
      </c>
      <c r="Z17" s="54">
        <v>0.740398</v>
      </c>
      <c r="AA17" s="54">
        <v>0.79133100000000001</v>
      </c>
      <c r="AB17" s="54">
        <v>0.75913600000000003</v>
      </c>
      <c r="AC17" s="54">
        <v>0.73063400000000001</v>
      </c>
      <c r="AD17" s="54">
        <v>0.70508499999999996</v>
      </c>
      <c r="AE17" s="54">
        <v>0.68032300000000001</v>
      </c>
      <c r="AF17" s="54">
        <v>0.65836099999999997</v>
      </c>
      <c r="AG17" s="54">
        <v>0.61719800000000002</v>
      </c>
      <c r="AH17" s="53">
        <v>1.0024999999999999E-2</v>
      </c>
    </row>
    <row r="18" spans="1:34" ht="15" customHeight="1" x14ac:dyDescent="0.25">
      <c r="A18" s="62" t="s">
        <v>1085</v>
      </c>
      <c r="B18" s="52" t="s">
        <v>1084</v>
      </c>
      <c r="C18" s="54">
        <v>11.01248</v>
      </c>
      <c r="D18" s="54">
        <v>10.680626999999999</v>
      </c>
      <c r="E18" s="54">
        <v>11.154638</v>
      </c>
      <c r="F18" s="54">
        <v>11.775717</v>
      </c>
      <c r="G18" s="54">
        <v>12.173921</v>
      </c>
      <c r="H18" s="54">
        <v>12.657028</v>
      </c>
      <c r="I18" s="54">
        <v>12.897634999999999</v>
      </c>
      <c r="J18" s="54">
        <v>12.955515999999999</v>
      </c>
      <c r="K18" s="54">
        <v>13.089359999999999</v>
      </c>
      <c r="L18" s="54">
        <v>13.121302999999999</v>
      </c>
      <c r="M18" s="54">
        <v>13.200219000000001</v>
      </c>
      <c r="N18" s="54">
        <v>13.215973999999999</v>
      </c>
      <c r="O18" s="54">
        <v>13.138102999999999</v>
      </c>
      <c r="P18" s="54">
        <v>13.190071</v>
      </c>
      <c r="Q18" s="54">
        <v>13.192655999999999</v>
      </c>
      <c r="R18" s="54">
        <v>13.092833000000001</v>
      </c>
      <c r="S18" s="54">
        <v>12.925025</v>
      </c>
      <c r="T18" s="54">
        <v>12.841607</v>
      </c>
      <c r="U18" s="54">
        <v>12.767832</v>
      </c>
      <c r="V18" s="54">
        <v>12.728712</v>
      </c>
      <c r="W18" s="54">
        <v>12.618632</v>
      </c>
      <c r="X18" s="54">
        <v>12.521488</v>
      </c>
      <c r="Y18" s="54">
        <v>12.537490999999999</v>
      </c>
      <c r="Z18" s="54">
        <v>12.570111000000001</v>
      </c>
      <c r="AA18" s="54">
        <v>12.559974</v>
      </c>
      <c r="AB18" s="54">
        <v>12.464836</v>
      </c>
      <c r="AC18" s="54">
        <v>12.518502</v>
      </c>
      <c r="AD18" s="54">
        <v>12.589702000000001</v>
      </c>
      <c r="AE18" s="54">
        <v>12.547648000000001</v>
      </c>
      <c r="AF18" s="54">
        <v>12.500969</v>
      </c>
      <c r="AG18" s="54">
        <v>12.255751</v>
      </c>
      <c r="AH18" s="53">
        <v>3.5720000000000001E-3</v>
      </c>
    </row>
    <row r="19" spans="1:34" ht="15" customHeight="1" x14ac:dyDescent="0.25">
      <c r="A19" s="62" t="s">
        <v>1083</v>
      </c>
      <c r="B19" s="52" t="s">
        <v>1082</v>
      </c>
      <c r="C19" s="54">
        <v>2.83</v>
      </c>
      <c r="D19" s="54">
        <v>4.5</v>
      </c>
      <c r="E19" s="54">
        <v>4.9712199999999998</v>
      </c>
      <c r="F19" s="54">
        <v>4.7948630000000003</v>
      </c>
      <c r="G19" s="54">
        <v>4.4708769999999998</v>
      </c>
      <c r="H19" s="54">
        <v>4.1980469999999999</v>
      </c>
      <c r="I19" s="54">
        <v>4.0153160000000003</v>
      </c>
      <c r="J19" s="54">
        <v>3.9738500000000001</v>
      </c>
      <c r="K19" s="54">
        <v>3.8565719999999999</v>
      </c>
      <c r="L19" s="54">
        <v>3.8475510000000002</v>
      </c>
      <c r="M19" s="54">
        <v>3.8084790000000002</v>
      </c>
      <c r="N19" s="54">
        <v>3.7608890000000001</v>
      </c>
      <c r="O19" s="54">
        <v>3.7846519999999999</v>
      </c>
      <c r="P19" s="54">
        <v>3.6419969999999999</v>
      </c>
      <c r="Q19" s="54">
        <v>3.609391</v>
      </c>
      <c r="R19" s="54">
        <v>3.7086260000000002</v>
      </c>
      <c r="S19" s="54">
        <v>3.9352550000000002</v>
      </c>
      <c r="T19" s="54">
        <v>4.0459170000000002</v>
      </c>
      <c r="U19" s="54">
        <v>4.1426090000000002</v>
      </c>
      <c r="V19" s="54">
        <v>4.1270639999999998</v>
      </c>
      <c r="W19" s="54">
        <v>4.2592720000000002</v>
      </c>
      <c r="X19" s="54">
        <v>4.3045429999999998</v>
      </c>
      <c r="Y19" s="54">
        <v>4.3139110000000001</v>
      </c>
      <c r="Z19" s="54">
        <v>4.1108169999999999</v>
      </c>
      <c r="AA19" s="54">
        <v>4.0740939999999997</v>
      </c>
      <c r="AB19" s="54">
        <v>4.18912</v>
      </c>
      <c r="AC19" s="54">
        <v>4.1297629999999996</v>
      </c>
      <c r="AD19" s="54">
        <v>4.11883</v>
      </c>
      <c r="AE19" s="54">
        <v>4.2035450000000001</v>
      </c>
      <c r="AF19" s="54">
        <v>4.2329559999999997</v>
      </c>
      <c r="AG19" s="54">
        <v>4.4960019999999998</v>
      </c>
      <c r="AH19" s="53">
        <v>1.555E-2</v>
      </c>
    </row>
    <row r="20" spans="1:34" ht="15" customHeight="1" x14ac:dyDescent="0.25">
      <c r="A20" s="62" t="s">
        <v>1081</v>
      </c>
      <c r="B20" s="52" t="s">
        <v>1080</v>
      </c>
      <c r="C20" s="54">
        <v>6.0529999999999999</v>
      </c>
      <c r="D20" s="54">
        <v>7.55</v>
      </c>
      <c r="E20" s="54">
        <v>7.7871160000000001</v>
      </c>
      <c r="F20" s="54">
        <v>7.7474259999999999</v>
      </c>
      <c r="G20" s="54">
        <v>7.8189669999999998</v>
      </c>
      <c r="H20" s="54">
        <v>7.5306050000000004</v>
      </c>
      <c r="I20" s="54">
        <v>7.5328429999999997</v>
      </c>
      <c r="J20" s="54">
        <v>7.2361529999999998</v>
      </c>
      <c r="K20" s="54">
        <v>7.0350460000000004</v>
      </c>
      <c r="L20" s="54">
        <v>7.1990600000000002</v>
      </c>
      <c r="M20" s="54">
        <v>6.9410299999999996</v>
      </c>
      <c r="N20" s="54">
        <v>7.0474810000000003</v>
      </c>
      <c r="O20" s="54">
        <v>6.8551500000000001</v>
      </c>
      <c r="P20" s="54">
        <v>6.7405569999999999</v>
      </c>
      <c r="Q20" s="54">
        <v>6.8383479999999999</v>
      </c>
      <c r="R20" s="54">
        <v>6.9629349999999999</v>
      </c>
      <c r="S20" s="54">
        <v>7.2243539999999999</v>
      </c>
      <c r="T20" s="54">
        <v>7.286689</v>
      </c>
      <c r="U20" s="54">
        <v>7.3394589999999997</v>
      </c>
      <c r="V20" s="54">
        <v>7.5536510000000003</v>
      </c>
      <c r="W20" s="54">
        <v>7.4658340000000001</v>
      </c>
      <c r="X20" s="54">
        <v>7.4630619999999999</v>
      </c>
      <c r="Y20" s="54">
        <v>7.5298569999999998</v>
      </c>
      <c r="Z20" s="54">
        <v>7.3727359999999997</v>
      </c>
      <c r="AA20" s="54">
        <v>7.2448629999999996</v>
      </c>
      <c r="AB20" s="54">
        <v>7.2571969999999997</v>
      </c>
      <c r="AC20" s="54">
        <v>7.1530839999999998</v>
      </c>
      <c r="AD20" s="54">
        <v>7.1932530000000003</v>
      </c>
      <c r="AE20" s="54">
        <v>7.3118949999999998</v>
      </c>
      <c r="AF20" s="54">
        <v>7.347315</v>
      </c>
      <c r="AG20" s="54">
        <v>7.6244709999999998</v>
      </c>
      <c r="AH20" s="53">
        <v>7.7229999999999998E-3</v>
      </c>
    </row>
    <row r="21" spans="1:34" ht="15" customHeight="1" x14ac:dyDescent="0.25">
      <c r="A21" s="62" t="s">
        <v>1079</v>
      </c>
      <c r="B21" s="52" t="s">
        <v>1078</v>
      </c>
      <c r="C21" s="54">
        <v>3.2229999999999999</v>
      </c>
      <c r="D21" s="54">
        <v>3.05</v>
      </c>
      <c r="E21" s="54">
        <v>2.815896</v>
      </c>
      <c r="F21" s="54">
        <v>2.952563</v>
      </c>
      <c r="G21" s="54">
        <v>3.34809</v>
      </c>
      <c r="H21" s="54">
        <v>3.3325580000000001</v>
      </c>
      <c r="I21" s="54">
        <v>3.5175260000000002</v>
      </c>
      <c r="J21" s="54">
        <v>3.2623030000000002</v>
      </c>
      <c r="K21" s="54">
        <v>3.178474</v>
      </c>
      <c r="L21" s="54">
        <v>3.3515090000000001</v>
      </c>
      <c r="M21" s="54">
        <v>3.1325509999999999</v>
      </c>
      <c r="N21" s="54">
        <v>3.2865920000000002</v>
      </c>
      <c r="O21" s="54">
        <v>3.0704989999999999</v>
      </c>
      <c r="P21" s="54">
        <v>3.09856</v>
      </c>
      <c r="Q21" s="54">
        <v>3.228958</v>
      </c>
      <c r="R21" s="54">
        <v>3.2543099999999998</v>
      </c>
      <c r="S21" s="54">
        <v>3.2890990000000002</v>
      </c>
      <c r="T21" s="54">
        <v>3.2407729999999999</v>
      </c>
      <c r="U21" s="54">
        <v>3.19685</v>
      </c>
      <c r="V21" s="54">
        <v>3.426587</v>
      </c>
      <c r="W21" s="54">
        <v>3.2065619999999999</v>
      </c>
      <c r="X21" s="54">
        <v>3.1585190000000001</v>
      </c>
      <c r="Y21" s="54">
        <v>3.2159450000000001</v>
      </c>
      <c r="Z21" s="54">
        <v>3.2619180000000001</v>
      </c>
      <c r="AA21" s="54">
        <v>3.1707689999999999</v>
      </c>
      <c r="AB21" s="54">
        <v>3.0680779999999999</v>
      </c>
      <c r="AC21" s="54">
        <v>3.0233210000000001</v>
      </c>
      <c r="AD21" s="54">
        <v>3.0744229999999999</v>
      </c>
      <c r="AE21" s="54">
        <v>3.1083500000000002</v>
      </c>
      <c r="AF21" s="54">
        <v>3.1143589999999999</v>
      </c>
      <c r="AG21" s="54">
        <v>3.1284689999999999</v>
      </c>
      <c r="AH21" s="53">
        <v>-9.9200000000000004E-4</v>
      </c>
    </row>
    <row r="22" spans="1:34" ht="15" customHeight="1" x14ac:dyDescent="0.25">
      <c r="A22" s="62" t="s">
        <v>1077</v>
      </c>
      <c r="B22" s="52" t="s">
        <v>1076</v>
      </c>
      <c r="C22" s="54">
        <v>4.2000000000000003E-2</v>
      </c>
      <c r="D22" s="54">
        <v>0.29599999999999999</v>
      </c>
      <c r="E22" s="54">
        <v>3.4250000000000003E-2</v>
      </c>
      <c r="F22" s="54">
        <v>7.7399999999999997E-2</v>
      </c>
      <c r="G22" s="54">
        <v>9.5630000000000007E-2</v>
      </c>
      <c r="H22" s="54">
        <v>7.1919999999999998E-2</v>
      </c>
      <c r="I22" s="54">
        <v>0</v>
      </c>
      <c r="J22" s="54">
        <v>0</v>
      </c>
      <c r="K22" s="54">
        <v>0</v>
      </c>
      <c r="L22" s="54">
        <v>0</v>
      </c>
      <c r="M22" s="54">
        <v>0</v>
      </c>
      <c r="N22" s="54">
        <v>0</v>
      </c>
      <c r="O22" s="54">
        <v>0</v>
      </c>
      <c r="P22" s="54">
        <v>0</v>
      </c>
      <c r="Q22" s="54">
        <v>0</v>
      </c>
      <c r="R22" s="54">
        <v>0</v>
      </c>
      <c r="S22" s="54">
        <v>0</v>
      </c>
      <c r="T22" s="54">
        <v>0</v>
      </c>
      <c r="U22" s="54">
        <v>0</v>
      </c>
      <c r="V22" s="54">
        <v>0</v>
      </c>
      <c r="W22" s="54">
        <v>0</v>
      </c>
      <c r="X22" s="54">
        <v>0</v>
      </c>
      <c r="Y22" s="54">
        <v>0</v>
      </c>
      <c r="Z22" s="54">
        <v>0</v>
      </c>
      <c r="AA22" s="54">
        <v>0</v>
      </c>
      <c r="AB22" s="54">
        <v>0</v>
      </c>
      <c r="AC22" s="54">
        <v>0</v>
      </c>
      <c r="AD22" s="54">
        <v>0</v>
      </c>
      <c r="AE22" s="54">
        <v>0</v>
      </c>
      <c r="AF22" s="54">
        <v>0</v>
      </c>
      <c r="AG22" s="54">
        <v>0</v>
      </c>
      <c r="AH22" s="53" t="s">
        <v>853</v>
      </c>
    </row>
    <row r="23" spans="1:34" ht="15" customHeight="1" x14ac:dyDescent="0.2">
      <c r="A23" s="62" t="s">
        <v>1075</v>
      </c>
      <c r="B23" s="49" t="s">
        <v>1074</v>
      </c>
      <c r="C23" s="55">
        <v>14.342048</v>
      </c>
      <c r="D23" s="55">
        <v>15.962154</v>
      </c>
      <c r="E23" s="55">
        <v>16.632109</v>
      </c>
      <c r="F23" s="55">
        <v>17.201912</v>
      </c>
      <c r="G23" s="55">
        <v>17.310549000000002</v>
      </c>
      <c r="H23" s="55">
        <v>17.501497000000001</v>
      </c>
      <c r="I23" s="55">
        <v>17.513293999999998</v>
      </c>
      <c r="J23" s="55">
        <v>17.567996999999998</v>
      </c>
      <c r="K23" s="55">
        <v>17.566647</v>
      </c>
      <c r="L23" s="55">
        <v>17.566189000000001</v>
      </c>
      <c r="M23" s="55">
        <v>17.577438000000001</v>
      </c>
      <c r="N23" s="55">
        <v>17.556723000000002</v>
      </c>
      <c r="O23" s="55">
        <v>17.553588999999999</v>
      </c>
      <c r="P23" s="55">
        <v>17.503966999999999</v>
      </c>
      <c r="Q23" s="55">
        <v>17.492773</v>
      </c>
      <c r="R23" s="55">
        <v>17.471782999999999</v>
      </c>
      <c r="S23" s="55">
        <v>17.501498999999999</v>
      </c>
      <c r="T23" s="55">
        <v>17.497565999999999</v>
      </c>
      <c r="U23" s="55">
        <v>17.491582999999999</v>
      </c>
      <c r="V23" s="55">
        <v>17.410433000000001</v>
      </c>
      <c r="W23" s="55">
        <v>17.433160999999998</v>
      </c>
      <c r="X23" s="55">
        <v>17.423400999999998</v>
      </c>
      <c r="Y23" s="55">
        <v>17.460373000000001</v>
      </c>
      <c r="Z23" s="55">
        <v>17.421326000000001</v>
      </c>
      <c r="AA23" s="55">
        <v>17.4254</v>
      </c>
      <c r="AB23" s="55">
        <v>17.413091999999999</v>
      </c>
      <c r="AC23" s="55">
        <v>17.378899000000001</v>
      </c>
      <c r="AD23" s="55">
        <v>17.413616000000001</v>
      </c>
      <c r="AE23" s="55">
        <v>17.431516999999999</v>
      </c>
      <c r="AF23" s="55">
        <v>17.392284</v>
      </c>
      <c r="AG23" s="55">
        <v>17.368952</v>
      </c>
      <c r="AH23" s="51">
        <v>6.4029999999999998E-3</v>
      </c>
    </row>
    <row r="25" spans="1:34" ht="15" customHeight="1" x14ac:dyDescent="0.25">
      <c r="A25" s="62" t="s">
        <v>1073</v>
      </c>
      <c r="B25" s="52" t="s">
        <v>1072</v>
      </c>
      <c r="C25" s="54">
        <v>-3.2170000000000001</v>
      </c>
      <c r="D25" s="54">
        <v>-3.6349999999999998</v>
      </c>
      <c r="E25" s="54">
        <v>-4.651141</v>
      </c>
      <c r="F25" s="54">
        <v>-5.3292469999999996</v>
      </c>
      <c r="G25" s="54">
        <v>-5.4001570000000001</v>
      </c>
      <c r="H25" s="54">
        <v>-5.5497290000000001</v>
      </c>
      <c r="I25" s="54">
        <v>-5.6382760000000003</v>
      </c>
      <c r="J25" s="54">
        <v>-5.7329999999999997</v>
      </c>
      <c r="K25" s="54">
        <v>-5.7302470000000003</v>
      </c>
      <c r="L25" s="54">
        <v>-5.7970759999999997</v>
      </c>
      <c r="M25" s="54">
        <v>-5.8456650000000003</v>
      </c>
      <c r="N25" s="54">
        <v>-5.8373629999999999</v>
      </c>
      <c r="O25" s="54">
        <v>-5.7957419999999997</v>
      </c>
      <c r="P25" s="54">
        <v>-5.7187890000000001</v>
      </c>
      <c r="Q25" s="54">
        <v>-5.6927159999999999</v>
      </c>
      <c r="R25" s="54">
        <v>-5.6125290000000003</v>
      </c>
      <c r="S25" s="54">
        <v>-5.6133119999999996</v>
      </c>
      <c r="T25" s="54">
        <v>-5.5743229999999997</v>
      </c>
      <c r="U25" s="54">
        <v>-5.5322959999999997</v>
      </c>
      <c r="V25" s="54">
        <v>-5.4503750000000002</v>
      </c>
      <c r="W25" s="54">
        <v>-5.4566420000000004</v>
      </c>
      <c r="X25" s="54">
        <v>-5.3855630000000003</v>
      </c>
      <c r="Y25" s="54">
        <v>-5.3770389999999999</v>
      </c>
      <c r="Z25" s="54">
        <v>-5.2832549999999996</v>
      </c>
      <c r="AA25" s="54">
        <v>-5.2431390000000002</v>
      </c>
      <c r="AB25" s="54">
        <v>-5.1371029999999998</v>
      </c>
      <c r="AC25" s="54">
        <v>-5.0213929999999998</v>
      </c>
      <c r="AD25" s="54">
        <v>-4.954345</v>
      </c>
      <c r="AE25" s="54">
        <v>-4.8768459999999996</v>
      </c>
      <c r="AF25" s="54">
        <v>-4.7428379999999999</v>
      </c>
      <c r="AG25" s="54">
        <v>-4.6334239999999998</v>
      </c>
      <c r="AH25" s="53">
        <v>1.2236E-2</v>
      </c>
    </row>
    <row r="26" spans="1:34" ht="15" customHeight="1" x14ac:dyDescent="0.25">
      <c r="A26" s="62" t="s">
        <v>1071</v>
      </c>
      <c r="B26" s="52" t="s">
        <v>1070</v>
      </c>
      <c r="C26" s="54">
        <v>0.97399999999999998</v>
      </c>
      <c r="D26" s="54">
        <v>0.85199999999999998</v>
      </c>
      <c r="E26" s="54">
        <v>0.65714099999999998</v>
      </c>
      <c r="F26" s="54">
        <v>0.65806699999999996</v>
      </c>
      <c r="G26" s="54">
        <v>0.65195099999999995</v>
      </c>
      <c r="H26" s="54">
        <v>0.63885499999999995</v>
      </c>
      <c r="I26" s="54">
        <v>0.72687000000000002</v>
      </c>
      <c r="J26" s="54">
        <v>0.72367700000000001</v>
      </c>
      <c r="K26" s="54">
        <v>0.71294299999999999</v>
      </c>
      <c r="L26" s="54">
        <v>0.70142800000000005</v>
      </c>
      <c r="M26" s="54">
        <v>0.73570500000000005</v>
      </c>
      <c r="N26" s="54">
        <v>0.71880999999999995</v>
      </c>
      <c r="O26" s="54">
        <v>0.71689099999999994</v>
      </c>
      <c r="P26" s="54">
        <v>0.71673799999999999</v>
      </c>
      <c r="Q26" s="54">
        <v>0.72099500000000005</v>
      </c>
      <c r="R26" s="54">
        <v>0.72853699999999999</v>
      </c>
      <c r="S26" s="54">
        <v>0.72078699999999996</v>
      </c>
      <c r="T26" s="54">
        <v>0.72819</v>
      </c>
      <c r="U26" s="54">
        <v>0.73358199999999996</v>
      </c>
      <c r="V26" s="54">
        <v>0.74121199999999998</v>
      </c>
      <c r="W26" s="54">
        <v>0.74728499999999998</v>
      </c>
      <c r="X26" s="54">
        <v>0.76169299999999995</v>
      </c>
      <c r="Y26" s="54">
        <v>0.76160899999999998</v>
      </c>
      <c r="Z26" s="54">
        <v>0.76373199999999997</v>
      </c>
      <c r="AA26" s="54">
        <v>0.76503299999999996</v>
      </c>
      <c r="AB26" s="54">
        <v>0.773424</v>
      </c>
      <c r="AC26" s="54">
        <v>0.75865099999999996</v>
      </c>
      <c r="AD26" s="54">
        <v>0.76977799999999996</v>
      </c>
      <c r="AE26" s="54">
        <v>0.79673000000000005</v>
      </c>
      <c r="AF26" s="54">
        <v>0.79791100000000004</v>
      </c>
      <c r="AG26" s="54">
        <v>0.762324</v>
      </c>
      <c r="AH26" s="53">
        <v>-8.1349999999999999E-3</v>
      </c>
    </row>
    <row r="27" spans="1:34" ht="15" customHeight="1" x14ac:dyDescent="0.25">
      <c r="A27" s="62" t="s">
        <v>1069</v>
      </c>
      <c r="B27" s="52" t="s">
        <v>1068</v>
      </c>
      <c r="C27" s="54">
        <v>0.56299999999999994</v>
      </c>
      <c r="D27" s="54">
        <v>0.69799999999999995</v>
      </c>
      <c r="E27" s="54">
        <v>0.664354</v>
      </c>
      <c r="F27" s="54">
        <v>0.65764800000000001</v>
      </c>
      <c r="G27" s="54">
        <v>0.646594</v>
      </c>
      <c r="H27" s="54">
        <v>0.64619000000000004</v>
      </c>
      <c r="I27" s="54">
        <v>0.59942899999999999</v>
      </c>
      <c r="J27" s="54">
        <v>0.59747700000000004</v>
      </c>
      <c r="K27" s="54">
        <v>0.59515700000000005</v>
      </c>
      <c r="L27" s="54">
        <v>0.58459799999999995</v>
      </c>
      <c r="M27" s="54">
        <v>0.58313099999999995</v>
      </c>
      <c r="N27" s="54">
        <v>0.58129600000000003</v>
      </c>
      <c r="O27" s="54">
        <v>0.57909299999999997</v>
      </c>
      <c r="P27" s="54">
        <v>0.57725800000000005</v>
      </c>
      <c r="Q27" s="54">
        <v>0.57579100000000005</v>
      </c>
      <c r="R27" s="54">
        <v>0.57395600000000002</v>
      </c>
      <c r="S27" s="54">
        <v>0.57212099999999999</v>
      </c>
      <c r="T27" s="54">
        <v>0.55516699999999997</v>
      </c>
      <c r="U27" s="54">
        <v>0.55344000000000004</v>
      </c>
      <c r="V27" s="54">
        <v>0.56661600000000001</v>
      </c>
      <c r="W27" s="54">
        <v>0.56478099999999998</v>
      </c>
      <c r="X27" s="54">
        <v>0.54756800000000005</v>
      </c>
      <c r="Y27" s="54">
        <v>0.54536499999999999</v>
      </c>
      <c r="Z27" s="54">
        <v>0.55852900000000005</v>
      </c>
      <c r="AA27" s="54">
        <v>0.55669400000000002</v>
      </c>
      <c r="AB27" s="54">
        <v>0.55485899999999999</v>
      </c>
      <c r="AC27" s="54">
        <v>0.55302399999999996</v>
      </c>
      <c r="AD27" s="54">
        <v>0.55118900000000004</v>
      </c>
      <c r="AE27" s="54">
        <v>0.54935400000000001</v>
      </c>
      <c r="AF27" s="54">
        <v>0.54752000000000001</v>
      </c>
      <c r="AG27" s="54">
        <v>0.54568499999999998</v>
      </c>
      <c r="AH27" s="53">
        <v>-1.041E-3</v>
      </c>
    </row>
    <row r="28" spans="1:34" ht="15" customHeight="1" x14ac:dyDescent="0.25">
      <c r="A28" s="62" t="s">
        <v>1067</v>
      </c>
      <c r="B28" s="52" t="s">
        <v>1066</v>
      </c>
      <c r="C28" s="54">
        <v>0.35899999999999999</v>
      </c>
      <c r="D28" s="54">
        <v>0.442</v>
      </c>
      <c r="E28" s="54">
        <v>0.59870400000000001</v>
      </c>
      <c r="F28" s="54">
        <v>0.62160000000000004</v>
      </c>
      <c r="G28" s="54">
        <v>0.63529199999999997</v>
      </c>
      <c r="H28" s="54">
        <v>0.64027999999999996</v>
      </c>
      <c r="I28" s="54">
        <v>0.61067099999999996</v>
      </c>
      <c r="J28" s="54">
        <v>0.56437599999999999</v>
      </c>
      <c r="K28" s="54">
        <v>0.525891</v>
      </c>
      <c r="L28" s="54">
        <v>0.49632799999999999</v>
      </c>
      <c r="M28" s="54">
        <v>0.47720600000000002</v>
      </c>
      <c r="N28" s="54">
        <v>0.44867800000000002</v>
      </c>
      <c r="O28" s="54">
        <v>0.42688300000000001</v>
      </c>
      <c r="P28" s="54">
        <v>0.40750999999999998</v>
      </c>
      <c r="Q28" s="54">
        <v>0.39602300000000001</v>
      </c>
      <c r="R28" s="54">
        <v>0.38008700000000001</v>
      </c>
      <c r="S28" s="54">
        <v>0.38125599999999998</v>
      </c>
      <c r="T28" s="54">
        <v>0.37510500000000002</v>
      </c>
      <c r="U28" s="54">
        <v>0.37070900000000001</v>
      </c>
      <c r="V28" s="54">
        <v>0.36577599999999999</v>
      </c>
      <c r="W28" s="54">
        <v>0.36375000000000002</v>
      </c>
      <c r="X28" s="54">
        <v>0.35970400000000002</v>
      </c>
      <c r="Y28" s="54">
        <v>0.35953499999999999</v>
      </c>
      <c r="Z28" s="54">
        <v>0.36202400000000001</v>
      </c>
      <c r="AA28" s="54">
        <v>0.36364299999999999</v>
      </c>
      <c r="AB28" s="54">
        <v>0.36109599999999997</v>
      </c>
      <c r="AC28" s="54">
        <v>0.36229600000000001</v>
      </c>
      <c r="AD28" s="54">
        <v>0.36801299999999998</v>
      </c>
      <c r="AE28" s="54">
        <v>0.37518899999999999</v>
      </c>
      <c r="AF28" s="54">
        <v>0.381407</v>
      </c>
      <c r="AG28" s="54">
        <v>0.38644200000000001</v>
      </c>
      <c r="AH28" s="53">
        <v>2.4580000000000001E-3</v>
      </c>
    </row>
    <row r="29" spans="1:34" ht="15" customHeight="1" x14ac:dyDescent="0.25">
      <c r="A29" s="62" t="s">
        <v>1065</v>
      </c>
      <c r="B29" s="52" t="s">
        <v>1064</v>
      </c>
      <c r="C29" s="54">
        <v>5.1130000000000004</v>
      </c>
      <c r="D29" s="54">
        <v>5.6269999999999998</v>
      </c>
      <c r="E29" s="54">
        <v>6.5713400000000002</v>
      </c>
      <c r="F29" s="54">
        <v>7.2665610000000003</v>
      </c>
      <c r="G29" s="54">
        <v>7.3339939999999997</v>
      </c>
      <c r="H29" s="54">
        <v>7.4750540000000001</v>
      </c>
      <c r="I29" s="54">
        <v>7.5752449999999998</v>
      </c>
      <c r="J29" s="54">
        <v>7.6185299999999998</v>
      </c>
      <c r="K29" s="54">
        <v>7.5642389999999997</v>
      </c>
      <c r="L29" s="54">
        <v>7.5794309999999996</v>
      </c>
      <c r="M29" s="54">
        <v>7.6417060000000001</v>
      </c>
      <c r="N29" s="54">
        <v>7.5861479999999997</v>
      </c>
      <c r="O29" s="54">
        <v>7.5186089999999997</v>
      </c>
      <c r="P29" s="54">
        <v>7.4202950000000003</v>
      </c>
      <c r="Q29" s="54">
        <v>7.3855250000000003</v>
      </c>
      <c r="R29" s="54">
        <v>7.2951090000000001</v>
      </c>
      <c r="S29" s="54">
        <v>7.2874759999999998</v>
      </c>
      <c r="T29" s="54">
        <v>7.2327859999999999</v>
      </c>
      <c r="U29" s="54">
        <v>7.1900259999999996</v>
      </c>
      <c r="V29" s="54">
        <v>7.1239809999999997</v>
      </c>
      <c r="W29" s="54">
        <v>7.1324589999999999</v>
      </c>
      <c r="X29" s="54">
        <v>7.0545270000000002</v>
      </c>
      <c r="Y29" s="54">
        <v>7.0435489999999996</v>
      </c>
      <c r="Z29" s="54">
        <v>6.9675399999999996</v>
      </c>
      <c r="AA29" s="54">
        <v>6.9285079999999999</v>
      </c>
      <c r="AB29" s="54">
        <v>6.8264820000000004</v>
      </c>
      <c r="AC29" s="54">
        <v>6.6953649999999998</v>
      </c>
      <c r="AD29" s="54">
        <v>6.6433260000000001</v>
      </c>
      <c r="AE29" s="54">
        <v>6.5981199999999998</v>
      </c>
      <c r="AF29" s="54">
        <v>6.4696759999999998</v>
      </c>
      <c r="AG29" s="54">
        <v>6.3278749999999997</v>
      </c>
      <c r="AH29" s="53">
        <v>7.1310000000000002E-3</v>
      </c>
    </row>
    <row r="30" spans="1:34" ht="15" customHeight="1" x14ac:dyDescent="0.25">
      <c r="A30" s="62" t="s">
        <v>1063</v>
      </c>
      <c r="B30" s="52" t="s">
        <v>1062</v>
      </c>
      <c r="C30" s="54">
        <v>0.96299999999999997</v>
      </c>
      <c r="D30" s="54">
        <v>1.093</v>
      </c>
      <c r="E30" s="54">
        <v>1.0117119999999999</v>
      </c>
      <c r="F30" s="54">
        <v>1.0065249999999999</v>
      </c>
      <c r="G30" s="54">
        <v>0.96884000000000003</v>
      </c>
      <c r="H30" s="54">
        <v>0.98842300000000005</v>
      </c>
      <c r="I30" s="54">
        <v>1.0032479999999999</v>
      </c>
      <c r="J30" s="54">
        <v>0.99085500000000004</v>
      </c>
      <c r="K30" s="54">
        <v>1.0011140000000001</v>
      </c>
      <c r="L30" s="54">
        <v>1.014459</v>
      </c>
      <c r="M30" s="54">
        <v>1.010121</v>
      </c>
      <c r="N30" s="54">
        <v>1.013339</v>
      </c>
      <c r="O30" s="54">
        <v>1.0182530000000001</v>
      </c>
      <c r="P30" s="54">
        <v>1.0229220000000001</v>
      </c>
      <c r="Q30" s="54">
        <v>1.0441290000000001</v>
      </c>
      <c r="R30" s="54">
        <v>1.0460199999999999</v>
      </c>
      <c r="S30" s="54">
        <v>1.0723780000000001</v>
      </c>
      <c r="T30" s="54">
        <v>1.078819</v>
      </c>
      <c r="U30" s="54">
        <v>1.0846420000000001</v>
      </c>
      <c r="V30" s="54">
        <v>1.097418</v>
      </c>
      <c r="W30" s="54">
        <v>1.0935010000000001</v>
      </c>
      <c r="X30" s="54">
        <v>1.0956319999999999</v>
      </c>
      <c r="Y30" s="54">
        <v>1.0993059999999999</v>
      </c>
      <c r="Z30" s="54">
        <v>1.0833790000000001</v>
      </c>
      <c r="AA30" s="54">
        <v>1.0780650000000001</v>
      </c>
      <c r="AB30" s="54">
        <v>1.0754189999999999</v>
      </c>
      <c r="AC30" s="54">
        <v>1.0785960000000001</v>
      </c>
      <c r="AD30" s="54">
        <v>1.0819110000000001</v>
      </c>
      <c r="AE30" s="54">
        <v>1.082935</v>
      </c>
      <c r="AF30" s="54">
        <v>1.0811919999999999</v>
      </c>
      <c r="AG30" s="54">
        <v>1.0882989999999999</v>
      </c>
      <c r="AH30" s="53">
        <v>4.0860000000000002E-3</v>
      </c>
    </row>
    <row r="31" spans="1:34" ht="15" customHeight="1" x14ac:dyDescent="0.25">
      <c r="A31" s="62" t="s">
        <v>1061</v>
      </c>
      <c r="B31" s="52" t="s">
        <v>1060</v>
      </c>
      <c r="C31" s="54">
        <v>-8.3000000000000004E-2</v>
      </c>
      <c r="D31" s="54">
        <v>5.1999999999999998E-2</v>
      </c>
      <c r="E31" s="54">
        <v>0</v>
      </c>
      <c r="F31" s="54">
        <v>0</v>
      </c>
      <c r="G31" s="54">
        <v>0</v>
      </c>
      <c r="H31" s="54">
        <v>0</v>
      </c>
      <c r="I31" s="54">
        <v>0</v>
      </c>
      <c r="J31" s="54">
        <v>0</v>
      </c>
      <c r="K31" s="54">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3" t="s">
        <v>853</v>
      </c>
    </row>
    <row r="32" spans="1:34" ht="15" customHeight="1" x14ac:dyDescent="0.25">
      <c r="A32" s="62" t="s">
        <v>1059</v>
      </c>
      <c r="B32" s="52" t="s">
        <v>1058</v>
      </c>
      <c r="C32" s="54">
        <v>5.0260300000000004</v>
      </c>
      <c r="D32" s="54">
        <v>5.2004609999999998</v>
      </c>
      <c r="E32" s="54">
        <v>5.481331</v>
      </c>
      <c r="F32" s="54">
        <v>5.7552029999999998</v>
      </c>
      <c r="G32" s="54">
        <v>5.8587300000000004</v>
      </c>
      <c r="H32" s="54">
        <v>5.8858430000000004</v>
      </c>
      <c r="I32" s="54">
        <v>5.9625209999999997</v>
      </c>
      <c r="J32" s="54">
        <v>6.0011109999999999</v>
      </c>
      <c r="K32" s="54">
        <v>5.9882020000000002</v>
      </c>
      <c r="L32" s="54">
        <v>6.0409420000000003</v>
      </c>
      <c r="M32" s="54">
        <v>6.1231</v>
      </c>
      <c r="N32" s="54">
        <v>6.1530800000000001</v>
      </c>
      <c r="O32" s="54">
        <v>6.1260729999999999</v>
      </c>
      <c r="P32" s="54">
        <v>6.1313740000000001</v>
      </c>
      <c r="Q32" s="54">
        <v>6.1586220000000003</v>
      </c>
      <c r="R32" s="54">
        <v>6.1530620000000003</v>
      </c>
      <c r="S32" s="54">
        <v>6.1259759999999996</v>
      </c>
      <c r="T32" s="54">
        <v>6.1236949999999997</v>
      </c>
      <c r="U32" s="54">
        <v>6.1216179999999998</v>
      </c>
      <c r="V32" s="54">
        <v>6.141864</v>
      </c>
      <c r="W32" s="54">
        <v>6.149165</v>
      </c>
      <c r="X32" s="54">
        <v>6.135815</v>
      </c>
      <c r="Y32" s="54">
        <v>6.1711539999999996</v>
      </c>
      <c r="Z32" s="54">
        <v>6.2239279999999999</v>
      </c>
      <c r="AA32" s="54">
        <v>6.2630059999999999</v>
      </c>
      <c r="AB32" s="54">
        <v>6.2668869999999997</v>
      </c>
      <c r="AC32" s="54">
        <v>6.2473029999999996</v>
      </c>
      <c r="AD32" s="54">
        <v>6.2183159999999997</v>
      </c>
      <c r="AE32" s="54">
        <v>6.2164859999999997</v>
      </c>
      <c r="AF32" s="54">
        <v>6.2379030000000002</v>
      </c>
      <c r="AG32" s="54">
        <v>6.2591700000000001</v>
      </c>
      <c r="AH32" s="53">
        <v>7.3410000000000003E-3</v>
      </c>
    </row>
    <row r="33" spans="1:34" ht="15" customHeight="1" x14ac:dyDescent="0.25">
      <c r="A33" s="62" t="s">
        <v>1057</v>
      </c>
      <c r="B33" s="52" t="s">
        <v>1056</v>
      </c>
      <c r="C33" s="54">
        <v>0.96784400000000004</v>
      </c>
      <c r="D33" s="54">
        <v>1.0972519999999999</v>
      </c>
      <c r="E33" s="54">
        <v>1.104007</v>
      </c>
      <c r="F33" s="54">
        <v>1.120142</v>
      </c>
      <c r="G33" s="54">
        <v>1.122895</v>
      </c>
      <c r="H33" s="54">
        <v>1.126976</v>
      </c>
      <c r="I33" s="54">
        <v>1.1305160000000001</v>
      </c>
      <c r="J33" s="54">
        <v>1.133907</v>
      </c>
      <c r="K33" s="54">
        <v>1.1373059999999999</v>
      </c>
      <c r="L33" s="54">
        <v>1.1404989999999999</v>
      </c>
      <c r="M33" s="54">
        <v>1.1440129999999999</v>
      </c>
      <c r="N33" s="54">
        <v>1.1438699999999999</v>
      </c>
      <c r="O33" s="54">
        <v>1.1440060000000001</v>
      </c>
      <c r="P33" s="54">
        <v>1.1446780000000001</v>
      </c>
      <c r="Q33" s="54">
        <v>1.1456820000000001</v>
      </c>
      <c r="R33" s="54">
        <v>1.146916</v>
      </c>
      <c r="S33" s="54">
        <v>1.147554</v>
      </c>
      <c r="T33" s="54">
        <v>1.1481030000000001</v>
      </c>
      <c r="U33" s="54">
        <v>1.148892</v>
      </c>
      <c r="V33" s="54">
        <v>1.150137</v>
      </c>
      <c r="W33" s="54">
        <v>1.151594</v>
      </c>
      <c r="X33" s="54">
        <v>1.152909</v>
      </c>
      <c r="Y33" s="54">
        <v>1.154606</v>
      </c>
      <c r="Z33" s="54">
        <v>1.1565300000000001</v>
      </c>
      <c r="AA33" s="54">
        <v>1.162142</v>
      </c>
      <c r="AB33" s="54">
        <v>1.1684969999999999</v>
      </c>
      <c r="AC33" s="54">
        <v>1.1750659999999999</v>
      </c>
      <c r="AD33" s="54">
        <v>1.182199</v>
      </c>
      <c r="AE33" s="54">
        <v>1.1895610000000001</v>
      </c>
      <c r="AF33" s="54">
        <v>1.2003349999999999</v>
      </c>
      <c r="AG33" s="54">
        <v>1.211093</v>
      </c>
      <c r="AH33" s="53">
        <v>7.502E-3</v>
      </c>
    </row>
    <row r="34" spans="1:34" ht="15" customHeight="1" x14ac:dyDescent="0.25">
      <c r="A34" s="62" t="s">
        <v>1055</v>
      </c>
      <c r="B34" s="52" t="s">
        <v>1054</v>
      </c>
      <c r="C34" s="54">
        <v>0.80141700000000005</v>
      </c>
      <c r="D34" s="54">
        <v>0.88364100000000001</v>
      </c>
      <c r="E34" s="54">
        <v>0.87361299999999997</v>
      </c>
      <c r="F34" s="54">
        <v>0.875332</v>
      </c>
      <c r="G34" s="54">
        <v>0.87340399999999996</v>
      </c>
      <c r="H34" s="54">
        <v>0.87484600000000001</v>
      </c>
      <c r="I34" s="54">
        <v>0.87483200000000005</v>
      </c>
      <c r="J34" s="54">
        <v>0.87445399999999995</v>
      </c>
      <c r="K34" s="54">
        <v>0.87411300000000003</v>
      </c>
      <c r="L34" s="54">
        <v>0.87324100000000004</v>
      </c>
      <c r="M34" s="54">
        <v>0.87303399999999998</v>
      </c>
      <c r="N34" s="54">
        <v>0.87303600000000003</v>
      </c>
      <c r="O34" s="54">
        <v>0.87351999999999996</v>
      </c>
      <c r="P34" s="54">
        <v>0.87534299999999998</v>
      </c>
      <c r="Q34" s="54">
        <v>0.87804199999999999</v>
      </c>
      <c r="R34" s="54">
        <v>0.88124800000000003</v>
      </c>
      <c r="S34" s="54">
        <v>0.88317100000000004</v>
      </c>
      <c r="T34" s="54">
        <v>0.88527999999999996</v>
      </c>
      <c r="U34" s="54">
        <v>0.88780000000000003</v>
      </c>
      <c r="V34" s="54">
        <v>0.89113900000000001</v>
      </c>
      <c r="W34" s="54">
        <v>0.894868</v>
      </c>
      <c r="X34" s="54">
        <v>0.89829599999999998</v>
      </c>
      <c r="Y34" s="54">
        <v>0.90270899999999998</v>
      </c>
      <c r="Z34" s="54">
        <v>0.90786199999999995</v>
      </c>
      <c r="AA34" s="54">
        <v>0.91328200000000004</v>
      </c>
      <c r="AB34" s="54">
        <v>0.91850500000000002</v>
      </c>
      <c r="AC34" s="54">
        <v>0.92412700000000003</v>
      </c>
      <c r="AD34" s="54">
        <v>0.92962199999999995</v>
      </c>
      <c r="AE34" s="54">
        <v>0.935832</v>
      </c>
      <c r="AF34" s="54">
        <v>0.94259199999999999</v>
      </c>
      <c r="AG34" s="54">
        <v>0.94944200000000001</v>
      </c>
      <c r="AH34" s="53">
        <v>5.666E-3</v>
      </c>
    </row>
    <row r="35" spans="1:34" ht="15" customHeight="1" x14ac:dyDescent="0.25">
      <c r="A35" s="62" t="s">
        <v>1053</v>
      </c>
      <c r="B35" s="52" t="s">
        <v>1042</v>
      </c>
      <c r="C35" s="54">
        <v>0.87758999999999998</v>
      </c>
      <c r="D35" s="54">
        <v>0.96729900000000002</v>
      </c>
      <c r="E35" s="54">
        <v>0.98069099999999998</v>
      </c>
      <c r="F35" s="54">
        <v>0.98508799999999996</v>
      </c>
      <c r="G35" s="54">
        <v>0.98917999999999995</v>
      </c>
      <c r="H35" s="54">
        <v>0.99592199999999997</v>
      </c>
      <c r="I35" s="54">
        <v>0.99892999999999998</v>
      </c>
      <c r="J35" s="54">
        <v>1.0016560000000001</v>
      </c>
      <c r="K35" s="54">
        <v>1.0044999999999999</v>
      </c>
      <c r="L35" s="54">
        <v>1.006883</v>
      </c>
      <c r="M35" s="54">
        <v>1.0100119999999999</v>
      </c>
      <c r="N35" s="54">
        <v>1.0201309999999999</v>
      </c>
      <c r="O35" s="54">
        <v>1.0242929999999999</v>
      </c>
      <c r="P35" s="54">
        <v>1.029881</v>
      </c>
      <c r="Q35" s="54">
        <v>1.0364420000000001</v>
      </c>
      <c r="R35" s="54">
        <v>1.0436080000000001</v>
      </c>
      <c r="S35" s="54">
        <v>1.049588</v>
      </c>
      <c r="T35" s="54">
        <v>1.055866</v>
      </c>
      <c r="U35" s="54">
        <v>1.062651</v>
      </c>
      <c r="V35" s="54">
        <v>1.070354</v>
      </c>
      <c r="W35" s="54">
        <v>1.078568</v>
      </c>
      <c r="X35" s="54">
        <v>1.086592</v>
      </c>
      <c r="Y35" s="54">
        <v>1.09571</v>
      </c>
      <c r="Z35" s="54">
        <v>1.105691</v>
      </c>
      <c r="AA35" s="54">
        <v>1.1160479999999999</v>
      </c>
      <c r="AB35" s="54">
        <v>1.131383</v>
      </c>
      <c r="AC35" s="54">
        <v>1.1371610000000001</v>
      </c>
      <c r="AD35" s="54">
        <v>1.15791</v>
      </c>
      <c r="AE35" s="54">
        <v>1.1698189999999999</v>
      </c>
      <c r="AF35" s="54">
        <v>1.182431</v>
      </c>
      <c r="AG35" s="54">
        <v>1.195287</v>
      </c>
      <c r="AH35" s="53">
        <v>1.0352E-2</v>
      </c>
    </row>
    <row r="36" spans="1:34" ht="15" customHeight="1" x14ac:dyDescent="0.25">
      <c r="A36" s="62" t="s">
        <v>1052</v>
      </c>
      <c r="B36" s="52" t="s">
        <v>1040</v>
      </c>
      <c r="C36" s="54">
        <v>-7.6173000000000005E-2</v>
      </c>
      <c r="D36" s="54">
        <v>-8.3657999999999996E-2</v>
      </c>
      <c r="E36" s="54">
        <v>-0.10707800000000001</v>
      </c>
      <c r="F36" s="54">
        <v>-0.10975600000000001</v>
      </c>
      <c r="G36" s="54">
        <v>-0.115777</v>
      </c>
      <c r="H36" s="54">
        <v>-0.121077</v>
      </c>
      <c r="I36" s="54">
        <v>-0.124098</v>
      </c>
      <c r="J36" s="54">
        <v>-0.12720200000000001</v>
      </c>
      <c r="K36" s="54">
        <v>-0.130387</v>
      </c>
      <c r="L36" s="54">
        <v>-0.13364200000000001</v>
      </c>
      <c r="M36" s="54">
        <v>-0.13697799999999999</v>
      </c>
      <c r="N36" s="54">
        <v>-0.147094</v>
      </c>
      <c r="O36" s="54">
        <v>-0.15077299999999999</v>
      </c>
      <c r="P36" s="54">
        <v>-0.15453800000000001</v>
      </c>
      <c r="Q36" s="54">
        <v>-0.15840000000000001</v>
      </c>
      <c r="R36" s="54">
        <v>-0.16236</v>
      </c>
      <c r="S36" s="54">
        <v>-0.16641800000000001</v>
      </c>
      <c r="T36" s="54">
        <v>-0.17058599999999999</v>
      </c>
      <c r="U36" s="54">
        <v>-0.17485100000000001</v>
      </c>
      <c r="V36" s="54">
        <v>-0.17921400000000001</v>
      </c>
      <c r="W36" s="54">
        <v>-0.1837</v>
      </c>
      <c r="X36" s="54">
        <v>-0.18829599999999999</v>
      </c>
      <c r="Y36" s="54">
        <v>-0.19300100000000001</v>
      </c>
      <c r="Z36" s="54">
        <v>-0.197829</v>
      </c>
      <c r="AA36" s="54">
        <v>-0.202767</v>
      </c>
      <c r="AB36" s="54">
        <v>-0.21287900000000001</v>
      </c>
      <c r="AC36" s="54">
        <v>-0.213033</v>
      </c>
      <c r="AD36" s="54">
        <v>-0.22828799999999999</v>
      </c>
      <c r="AE36" s="54">
        <v>-0.233987</v>
      </c>
      <c r="AF36" s="54">
        <v>-0.239839</v>
      </c>
      <c r="AG36" s="54">
        <v>-0.24584400000000001</v>
      </c>
      <c r="AH36" s="53">
        <v>3.9829000000000003E-2</v>
      </c>
    </row>
    <row r="37" spans="1:34" ht="15" customHeight="1" x14ac:dyDescent="0.25">
      <c r="A37" s="62" t="s">
        <v>1051</v>
      </c>
      <c r="B37" s="52" t="s">
        <v>1038</v>
      </c>
      <c r="C37" s="54">
        <v>0</v>
      </c>
      <c r="D37" s="54">
        <v>0</v>
      </c>
      <c r="E37" s="54">
        <v>0</v>
      </c>
      <c r="F37" s="54">
        <v>0</v>
      </c>
      <c r="G37" s="54">
        <v>0</v>
      </c>
      <c r="H37" s="54">
        <v>0</v>
      </c>
      <c r="I37" s="54">
        <v>0</v>
      </c>
      <c r="J37" s="54">
        <v>0</v>
      </c>
      <c r="K37" s="54">
        <v>0</v>
      </c>
      <c r="L37" s="54">
        <v>0</v>
      </c>
      <c r="M37" s="54">
        <v>0</v>
      </c>
      <c r="N37" s="54">
        <v>0</v>
      </c>
      <c r="O37" s="54">
        <v>0</v>
      </c>
      <c r="P37" s="54">
        <v>0</v>
      </c>
      <c r="Q37" s="54">
        <v>0</v>
      </c>
      <c r="R37" s="54">
        <v>0</v>
      </c>
      <c r="S37" s="54">
        <v>0</v>
      </c>
      <c r="T37" s="54">
        <v>0</v>
      </c>
      <c r="U37" s="54">
        <v>0</v>
      </c>
      <c r="V37" s="54">
        <v>0</v>
      </c>
      <c r="W37" s="54">
        <v>0</v>
      </c>
      <c r="X37" s="54">
        <v>0</v>
      </c>
      <c r="Y37" s="54">
        <v>0</v>
      </c>
      <c r="Z37" s="54">
        <v>0</v>
      </c>
      <c r="AA37" s="54">
        <v>0</v>
      </c>
      <c r="AB37" s="54">
        <v>0</v>
      </c>
      <c r="AC37" s="54">
        <v>0</v>
      </c>
      <c r="AD37" s="54">
        <v>0</v>
      </c>
      <c r="AE37" s="54">
        <v>0</v>
      </c>
      <c r="AF37" s="54">
        <v>0</v>
      </c>
      <c r="AG37" s="54">
        <v>0</v>
      </c>
      <c r="AH37" s="53" t="s">
        <v>853</v>
      </c>
    </row>
    <row r="38" spans="1:34" ht="15" customHeight="1" x14ac:dyDescent="0.25">
      <c r="A38" s="62" t="s">
        <v>1050</v>
      </c>
      <c r="B38" s="52" t="s">
        <v>1049</v>
      </c>
      <c r="C38" s="54">
        <v>0.116095</v>
      </c>
      <c r="D38" s="54">
        <v>0.13708999999999999</v>
      </c>
      <c r="E38" s="54">
        <v>0.132302</v>
      </c>
      <c r="F38" s="54">
        <v>0.13547300000000001</v>
      </c>
      <c r="G38" s="54">
        <v>0.135684</v>
      </c>
      <c r="H38" s="54">
        <v>0.13588600000000001</v>
      </c>
      <c r="I38" s="54">
        <v>0.13608700000000001</v>
      </c>
      <c r="J38" s="54">
        <v>0.13645499999999999</v>
      </c>
      <c r="K38" s="54">
        <v>0.13664799999999999</v>
      </c>
      <c r="L38" s="54">
        <v>0.13686400000000001</v>
      </c>
      <c r="M38" s="54">
        <v>0.13761999999999999</v>
      </c>
      <c r="N38" s="54">
        <v>0.13747100000000001</v>
      </c>
      <c r="O38" s="54">
        <v>0.13766500000000001</v>
      </c>
      <c r="P38" s="54">
        <v>0.13772599999999999</v>
      </c>
      <c r="Q38" s="54">
        <v>0.13794200000000001</v>
      </c>
      <c r="R38" s="54">
        <v>0.138158</v>
      </c>
      <c r="S38" s="54">
        <v>0.13769100000000001</v>
      </c>
      <c r="T38" s="54">
        <v>0.13552800000000001</v>
      </c>
      <c r="U38" s="54">
        <v>0.134295</v>
      </c>
      <c r="V38" s="54">
        <v>0.13447100000000001</v>
      </c>
      <c r="W38" s="54">
        <v>0.13464599999999999</v>
      </c>
      <c r="X38" s="54">
        <v>0.134823</v>
      </c>
      <c r="Y38" s="54">
        <v>0.13500000000000001</v>
      </c>
      <c r="Z38" s="54">
        <v>0.13476099999999999</v>
      </c>
      <c r="AA38" s="54">
        <v>0.134934</v>
      </c>
      <c r="AB38" s="54">
        <v>0.13510800000000001</v>
      </c>
      <c r="AC38" s="54">
        <v>0.13550100000000001</v>
      </c>
      <c r="AD38" s="54">
        <v>0.135683</v>
      </c>
      <c r="AE38" s="54">
        <v>0.13586500000000001</v>
      </c>
      <c r="AF38" s="54">
        <v>0.13933300000000001</v>
      </c>
      <c r="AG38" s="54">
        <v>0.14175099999999999</v>
      </c>
      <c r="AH38" s="53" t="s">
        <v>853</v>
      </c>
    </row>
    <row r="39" spans="1:34" ht="15" customHeight="1" x14ac:dyDescent="0.25">
      <c r="A39" s="62" t="s">
        <v>1048</v>
      </c>
      <c r="B39" s="52" t="s">
        <v>1042</v>
      </c>
      <c r="C39" s="54">
        <v>0.113</v>
      </c>
      <c r="D39" s="54">
        <v>0.133995</v>
      </c>
      <c r="E39" s="54">
        <v>0.12251099999999999</v>
      </c>
      <c r="F39" s="54">
        <v>0.127495</v>
      </c>
      <c r="G39" s="54">
        <v>0.127666</v>
      </c>
      <c r="H39" s="54">
        <v>0.127828</v>
      </c>
      <c r="I39" s="54">
        <v>0.12798899999999999</v>
      </c>
      <c r="J39" s="54">
        <v>0.12831600000000001</v>
      </c>
      <c r="K39" s="54">
        <v>0.128469</v>
      </c>
      <c r="L39" s="54">
        <v>0.12864300000000001</v>
      </c>
      <c r="M39" s="54">
        <v>0.129358</v>
      </c>
      <c r="N39" s="54">
        <v>0.12916800000000001</v>
      </c>
      <c r="O39" s="54">
        <v>0.12931999999999999</v>
      </c>
      <c r="P39" s="54">
        <v>0.12934000000000001</v>
      </c>
      <c r="Q39" s="54">
        <v>0.12951399999999999</v>
      </c>
      <c r="R39" s="54">
        <v>0.129688</v>
      </c>
      <c r="S39" s="54">
        <v>0.12917899999999999</v>
      </c>
      <c r="T39" s="54">
        <v>0.126973</v>
      </c>
      <c r="U39" s="54">
        <v>0.125698</v>
      </c>
      <c r="V39" s="54">
        <v>0.12583</v>
      </c>
      <c r="W39" s="54">
        <v>0.12596199999999999</v>
      </c>
      <c r="X39" s="54">
        <v>0.12609500000000001</v>
      </c>
      <c r="Y39" s="54">
        <v>0.12622900000000001</v>
      </c>
      <c r="Z39" s="54">
        <v>0.125946</v>
      </c>
      <c r="AA39" s="54">
        <v>0.12607499999999999</v>
      </c>
      <c r="AB39" s="54">
        <v>0.12620500000000001</v>
      </c>
      <c r="AC39" s="54">
        <v>0.126553</v>
      </c>
      <c r="AD39" s="54">
        <v>0.12669</v>
      </c>
      <c r="AE39" s="54">
        <v>0.126828</v>
      </c>
      <c r="AF39" s="54">
        <v>0.13025</v>
      </c>
      <c r="AG39" s="54">
        <v>0.13262299999999999</v>
      </c>
      <c r="AH39" s="53">
        <v>5.352E-3</v>
      </c>
    </row>
    <row r="40" spans="1:34" ht="15" customHeight="1" x14ac:dyDescent="0.25">
      <c r="A40" s="62" t="s">
        <v>1047</v>
      </c>
      <c r="B40" s="52" t="s">
        <v>1040</v>
      </c>
      <c r="C40" s="54">
        <v>3.0950000000000001E-3</v>
      </c>
      <c r="D40" s="54">
        <v>3.0950000000000001E-3</v>
      </c>
      <c r="E40" s="54">
        <v>9.7909999999999994E-3</v>
      </c>
      <c r="F40" s="54">
        <v>7.9780000000000007E-3</v>
      </c>
      <c r="G40" s="54">
        <v>8.0180000000000008E-3</v>
      </c>
      <c r="H40" s="54">
        <v>8.0579999999999992E-3</v>
      </c>
      <c r="I40" s="54">
        <v>8.0979999999999993E-3</v>
      </c>
      <c r="J40" s="54">
        <v>8.1390000000000004E-3</v>
      </c>
      <c r="K40" s="54">
        <v>8.1799999999999998E-3</v>
      </c>
      <c r="L40" s="54">
        <v>8.2199999999999999E-3</v>
      </c>
      <c r="M40" s="54">
        <v>8.2620000000000002E-3</v>
      </c>
      <c r="N40" s="54">
        <v>8.3029999999999996E-3</v>
      </c>
      <c r="O40" s="54">
        <v>8.3440000000000007E-3</v>
      </c>
      <c r="P40" s="54">
        <v>8.3859999999999994E-3</v>
      </c>
      <c r="Q40" s="54">
        <v>8.4279999999999997E-3</v>
      </c>
      <c r="R40" s="54">
        <v>8.4700000000000001E-3</v>
      </c>
      <c r="S40" s="54">
        <v>8.5120000000000005E-3</v>
      </c>
      <c r="T40" s="54">
        <v>8.5550000000000001E-3</v>
      </c>
      <c r="U40" s="54">
        <v>8.5979999999999997E-3</v>
      </c>
      <c r="V40" s="54">
        <v>8.6409999999999994E-3</v>
      </c>
      <c r="W40" s="54">
        <v>8.6840000000000007E-3</v>
      </c>
      <c r="X40" s="54">
        <v>8.7270000000000004E-3</v>
      </c>
      <c r="Y40" s="54">
        <v>8.7709999999999993E-3</v>
      </c>
      <c r="Z40" s="54">
        <v>8.8149999999999999E-3</v>
      </c>
      <c r="AA40" s="54">
        <v>8.8590000000000006E-3</v>
      </c>
      <c r="AB40" s="54">
        <v>8.9029999999999995E-3</v>
      </c>
      <c r="AC40" s="54">
        <v>8.9479999999999994E-3</v>
      </c>
      <c r="AD40" s="54">
        <v>8.9929999999999993E-3</v>
      </c>
      <c r="AE40" s="54">
        <v>9.0379999999999992E-3</v>
      </c>
      <c r="AF40" s="54">
        <v>9.0830000000000008E-3</v>
      </c>
      <c r="AG40" s="54">
        <v>9.1280000000000007E-3</v>
      </c>
      <c r="AH40" s="53">
        <v>3.6708999999999999E-2</v>
      </c>
    </row>
    <row r="41" spans="1:34" ht="15" customHeight="1" x14ac:dyDescent="0.25">
      <c r="A41" s="62" t="s">
        <v>1046</v>
      </c>
      <c r="B41" s="52" t="s">
        <v>1038</v>
      </c>
      <c r="C41" s="54">
        <v>0</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54">
        <v>0</v>
      </c>
      <c r="U41" s="54">
        <v>0</v>
      </c>
      <c r="V41" s="54">
        <v>0</v>
      </c>
      <c r="W41" s="54">
        <v>0</v>
      </c>
      <c r="X41" s="54">
        <v>0</v>
      </c>
      <c r="Y41" s="54">
        <v>0</v>
      </c>
      <c r="Z41" s="54">
        <v>0</v>
      </c>
      <c r="AA41" s="54">
        <v>0</v>
      </c>
      <c r="AB41" s="54">
        <v>0</v>
      </c>
      <c r="AC41" s="54">
        <v>0</v>
      </c>
      <c r="AD41" s="54">
        <v>0</v>
      </c>
      <c r="AE41" s="54">
        <v>0</v>
      </c>
      <c r="AF41" s="54">
        <v>0</v>
      </c>
      <c r="AG41" s="54">
        <v>0</v>
      </c>
      <c r="AH41" s="53" t="s">
        <v>853</v>
      </c>
    </row>
    <row r="42" spans="1:34" ht="15" customHeight="1" x14ac:dyDescent="0.25">
      <c r="A42" s="62" t="s">
        <v>1045</v>
      </c>
      <c r="B42" s="52" t="s">
        <v>1044</v>
      </c>
      <c r="C42" s="54">
        <v>5.0332000000000002E-2</v>
      </c>
      <c r="D42" s="54">
        <v>7.6521000000000006E-2</v>
      </c>
      <c r="E42" s="54">
        <v>9.8091999999999999E-2</v>
      </c>
      <c r="F42" s="54">
        <v>0.109337</v>
      </c>
      <c r="G42" s="54">
        <v>0.11380800000000001</v>
      </c>
      <c r="H42" s="54">
        <v>0.116244</v>
      </c>
      <c r="I42" s="54">
        <v>0.11959699999999999</v>
      </c>
      <c r="J42" s="54">
        <v>0.122998</v>
      </c>
      <c r="K42" s="54">
        <v>0.12654399999999999</v>
      </c>
      <c r="L42" s="54">
        <v>0.13039400000000001</v>
      </c>
      <c r="M42" s="54">
        <v>0.13336000000000001</v>
      </c>
      <c r="N42" s="54">
        <v>0.13336300000000001</v>
      </c>
      <c r="O42" s="54">
        <v>0.132822</v>
      </c>
      <c r="P42" s="54">
        <v>0.131609</v>
      </c>
      <c r="Q42" s="54">
        <v>0.12969800000000001</v>
      </c>
      <c r="R42" s="54">
        <v>0.12750900000000001</v>
      </c>
      <c r="S42" s="54">
        <v>0.126692</v>
      </c>
      <c r="T42" s="54">
        <v>0.12729499999999999</v>
      </c>
      <c r="U42" s="54">
        <v>0.12679599999999999</v>
      </c>
      <c r="V42" s="54">
        <v>0.124528</v>
      </c>
      <c r="W42" s="54">
        <v>0.12207899999999999</v>
      </c>
      <c r="X42" s="54">
        <v>0.11978999999999999</v>
      </c>
      <c r="Y42" s="54">
        <v>0.116897</v>
      </c>
      <c r="Z42" s="54">
        <v>0.11390699999999999</v>
      </c>
      <c r="AA42" s="54">
        <v>0.113926</v>
      </c>
      <c r="AB42" s="54">
        <v>0.114884</v>
      </c>
      <c r="AC42" s="54">
        <v>0.115437</v>
      </c>
      <c r="AD42" s="54">
        <v>0.116895</v>
      </c>
      <c r="AE42" s="54">
        <v>0.117864</v>
      </c>
      <c r="AF42" s="54">
        <v>0.11841</v>
      </c>
      <c r="AG42" s="54">
        <v>0.11990000000000001</v>
      </c>
      <c r="AH42" s="53">
        <v>2.9357000000000001E-2</v>
      </c>
    </row>
    <row r="43" spans="1:34" ht="15" customHeight="1" x14ac:dyDescent="0.25">
      <c r="A43" s="62" t="s">
        <v>1043</v>
      </c>
      <c r="B43" s="52" t="s">
        <v>1042</v>
      </c>
      <c r="C43" s="54">
        <v>3.2682999999999997E-2</v>
      </c>
      <c r="D43" s="54">
        <v>5.0488999999999999E-2</v>
      </c>
      <c r="E43" s="54">
        <v>7.3741000000000001E-2</v>
      </c>
      <c r="F43" s="54">
        <v>8.4681999999999993E-2</v>
      </c>
      <c r="G43" s="54">
        <v>8.8844999999999993E-2</v>
      </c>
      <c r="H43" s="54">
        <v>9.0968999999999994E-2</v>
      </c>
      <c r="I43" s="54">
        <v>9.4006000000000006E-2</v>
      </c>
      <c r="J43" s="54">
        <v>9.7087000000000007E-2</v>
      </c>
      <c r="K43" s="54">
        <v>0.10031</v>
      </c>
      <c r="L43" s="54">
        <v>0.10383100000000001</v>
      </c>
      <c r="M43" s="54">
        <v>0.106465</v>
      </c>
      <c r="N43" s="54">
        <v>0.106131</v>
      </c>
      <c r="O43" s="54">
        <v>0.10525</v>
      </c>
      <c r="P43" s="54">
        <v>0.10369200000000001</v>
      </c>
      <c r="Q43" s="54">
        <v>0.101433</v>
      </c>
      <c r="R43" s="54">
        <v>9.8891000000000007E-2</v>
      </c>
      <c r="S43" s="54">
        <v>9.7715999999999997E-2</v>
      </c>
      <c r="T43" s="54">
        <v>9.7957000000000002E-2</v>
      </c>
      <c r="U43" s="54">
        <v>9.7090999999999997E-2</v>
      </c>
      <c r="V43" s="54">
        <v>9.4450999999999993E-2</v>
      </c>
      <c r="W43" s="54">
        <v>9.1627E-2</v>
      </c>
      <c r="X43" s="54">
        <v>9.3371999999999997E-2</v>
      </c>
      <c r="Y43" s="54">
        <v>9.1583999999999999E-2</v>
      </c>
      <c r="Z43" s="54">
        <v>8.8277999999999995E-2</v>
      </c>
      <c r="AA43" s="54">
        <v>8.7977E-2</v>
      </c>
      <c r="AB43" s="54">
        <v>8.8610999999999995E-2</v>
      </c>
      <c r="AC43" s="54">
        <v>8.8835999999999998E-2</v>
      </c>
      <c r="AD43" s="54">
        <v>8.9960999999999999E-2</v>
      </c>
      <c r="AE43" s="54">
        <v>9.0593000000000007E-2</v>
      </c>
      <c r="AF43" s="54">
        <v>9.0798000000000004E-2</v>
      </c>
      <c r="AG43" s="54">
        <v>9.1942999999999997E-2</v>
      </c>
      <c r="AH43" s="53">
        <v>3.5077999999999998E-2</v>
      </c>
    </row>
    <row r="44" spans="1:34" ht="15" customHeight="1" x14ac:dyDescent="0.25">
      <c r="A44" s="62" t="s">
        <v>1041</v>
      </c>
      <c r="B44" s="52" t="s">
        <v>1040</v>
      </c>
      <c r="C44" s="54">
        <v>1.7648E-2</v>
      </c>
      <c r="D44" s="54">
        <v>2.6030999999999999E-2</v>
      </c>
      <c r="E44" s="54">
        <v>2.4351000000000001E-2</v>
      </c>
      <c r="F44" s="54">
        <v>2.4655E-2</v>
      </c>
      <c r="G44" s="54">
        <v>2.4962999999999999E-2</v>
      </c>
      <c r="H44" s="54">
        <v>2.5274999999999999E-2</v>
      </c>
      <c r="I44" s="54">
        <v>2.5590999999999999E-2</v>
      </c>
      <c r="J44" s="54">
        <v>2.5911E-2</v>
      </c>
      <c r="K44" s="54">
        <v>2.6235000000000001E-2</v>
      </c>
      <c r="L44" s="54">
        <v>2.6563E-2</v>
      </c>
      <c r="M44" s="54">
        <v>2.6894999999999999E-2</v>
      </c>
      <c r="N44" s="54">
        <v>2.7231000000000002E-2</v>
      </c>
      <c r="O44" s="54">
        <v>2.7571999999999999E-2</v>
      </c>
      <c r="P44" s="54">
        <v>2.7916E-2</v>
      </c>
      <c r="Q44" s="54">
        <v>2.8264999999999998E-2</v>
      </c>
      <c r="R44" s="54">
        <v>2.8618000000000001E-2</v>
      </c>
      <c r="S44" s="54">
        <v>2.8975999999999998E-2</v>
      </c>
      <c r="T44" s="54">
        <v>2.9337999999999999E-2</v>
      </c>
      <c r="U44" s="54">
        <v>2.9704999999999999E-2</v>
      </c>
      <c r="V44" s="54">
        <v>3.0075999999999999E-2</v>
      </c>
      <c r="W44" s="54">
        <v>3.0452E-2</v>
      </c>
      <c r="X44" s="54">
        <v>2.6418000000000001E-2</v>
      </c>
      <c r="Y44" s="54">
        <v>2.5312000000000001E-2</v>
      </c>
      <c r="Z44" s="54">
        <v>2.5628999999999999E-2</v>
      </c>
      <c r="AA44" s="54">
        <v>2.5949E-2</v>
      </c>
      <c r="AB44" s="54">
        <v>2.6273000000000001E-2</v>
      </c>
      <c r="AC44" s="54">
        <v>2.6602000000000001E-2</v>
      </c>
      <c r="AD44" s="54">
        <v>2.6934E-2</v>
      </c>
      <c r="AE44" s="54">
        <v>2.7271E-2</v>
      </c>
      <c r="AF44" s="54">
        <v>2.7612000000000001E-2</v>
      </c>
      <c r="AG44" s="54">
        <v>2.7956999999999999E-2</v>
      </c>
      <c r="AH44" s="53">
        <v>1.5452E-2</v>
      </c>
    </row>
    <row r="45" spans="1:34" ht="15" customHeight="1" x14ac:dyDescent="0.25">
      <c r="A45" s="62" t="s">
        <v>1039</v>
      </c>
      <c r="B45" s="52" t="s">
        <v>1038</v>
      </c>
      <c r="C45" s="54">
        <v>0</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54">
        <v>0</v>
      </c>
      <c r="U45" s="54">
        <v>0</v>
      </c>
      <c r="V45" s="54">
        <v>0</v>
      </c>
      <c r="W45" s="54">
        <v>0</v>
      </c>
      <c r="X45" s="54">
        <v>0</v>
      </c>
      <c r="Y45" s="54">
        <v>0</v>
      </c>
      <c r="Z45" s="54">
        <v>0</v>
      </c>
      <c r="AA45" s="54">
        <v>0</v>
      </c>
      <c r="AB45" s="54">
        <v>0</v>
      </c>
      <c r="AC45" s="54">
        <v>0</v>
      </c>
      <c r="AD45" s="54">
        <v>0</v>
      </c>
      <c r="AE45" s="54">
        <v>0</v>
      </c>
      <c r="AF45" s="54">
        <v>0</v>
      </c>
      <c r="AG45" s="54">
        <v>0</v>
      </c>
      <c r="AH45" s="53" t="s">
        <v>853</v>
      </c>
    </row>
    <row r="46" spans="1:34" ht="15" customHeight="1" x14ac:dyDescent="0.25">
      <c r="A46" s="62" t="s">
        <v>1037</v>
      </c>
      <c r="B46" s="52" t="s">
        <v>1036</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3" t="s">
        <v>853</v>
      </c>
    </row>
    <row r="47" spans="1:34" ht="15" customHeight="1" x14ac:dyDescent="0.25">
      <c r="A47" s="62" t="s">
        <v>1035</v>
      </c>
      <c r="B47" s="52" t="s">
        <v>1034</v>
      </c>
      <c r="C47" s="54">
        <v>0</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3" t="s">
        <v>853</v>
      </c>
    </row>
    <row r="48" spans="1:34" ht="15" customHeight="1" x14ac:dyDescent="0.25">
      <c r="A48" s="62" t="s">
        <v>1033</v>
      </c>
      <c r="B48" s="52" t="s">
        <v>1032</v>
      </c>
      <c r="C48" s="54">
        <v>0.20899999999999999</v>
      </c>
      <c r="D48" s="54">
        <v>0.20899999999999999</v>
      </c>
      <c r="E48" s="54">
        <v>0.242314</v>
      </c>
      <c r="F48" s="54">
        <v>0.24699699999999999</v>
      </c>
      <c r="G48" s="54">
        <v>0.24731600000000001</v>
      </c>
      <c r="H48" s="54">
        <v>0.24660399999999999</v>
      </c>
      <c r="I48" s="54">
        <v>0.24623100000000001</v>
      </c>
      <c r="J48" s="54">
        <v>0.241679</v>
      </c>
      <c r="K48" s="54">
        <v>0.24345700000000001</v>
      </c>
      <c r="L48" s="54">
        <v>0.242003</v>
      </c>
      <c r="M48" s="54">
        <v>0.23314699999999999</v>
      </c>
      <c r="N48" s="54">
        <v>0.23361299999999999</v>
      </c>
      <c r="O48" s="54">
        <v>0.23299</v>
      </c>
      <c r="P48" s="54">
        <v>0.232713</v>
      </c>
      <c r="Q48" s="54">
        <v>0.23629500000000001</v>
      </c>
      <c r="R48" s="54">
        <v>0.237347</v>
      </c>
      <c r="S48" s="54">
        <v>0.240781</v>
      </c>
      <c r="T48" s="54">
        <v>0.24433299999999999</v>
      </c>
      <c r="U48" s="54">
        <v>0.24535899999999999</v>
      </c>
      <c r="V48" s="54">
        <v>0.25157800000000002</v>
      </c>
      <c r="W48" s="54">
        <v>0.24932499999999999</v>
      </c>
      <c r="X48" s="54">
        <v>0.24935399999999999</v>
      </c>
      <c r="Y48" s="54">
        <v>0.24973200000000001</v>
      </c>
      <c r="Z48" s="54">
        <v>0.24956400000000001</v>
      </c>
      <c r="AA48" s="54">
        <v>0.25015999999999999</v>
      </c>
      <c r="AB48" s="54">
        <v>0.24814700000000001</v>
      </c>
      <c r="AC48" s="54">
        <v>0.25137700000000002</v>
      </c>
      <c r="AD48" s="54">
        <v>0.25294499999999998</v>
      </c>
      <c r="AE48" s="54">
        <v>0.25348999999999999</v>
      </c>
      <c r="AF48" s="54">
        <v>0.25469000000000003</v>
      </c>
      <c r="AG48" s="54">
        <v>0.25831900000000002</v>
      </c>
      <c r="AH48" s="53">
        <v>7.0870000000000004E-3</v>
      </c>
    </row>
    <row r="50" spans="1:34" ht="15" customHeight="1" x14ac:dyDescent="0.2">
      <c r="A50" s="62" t="s">
        <v>1031</v>
      </c>
      <c r="B50" s="49" t="s">
        <v>1030</v>
      </c>
      <c r="C50" s="55">
        <v>18.207922</v>
      </c>
      <c r="D50" s="55">
        <v>19.978867000000001</v>
      </c>
      <c r="E50" s="55">
        <v>19.820332000000001</v>
      </c>
      <c r="F50" s="55">
        <v>20.001533999999999</v>
      </c>
      <c r="G50" s="55">
        <v>20.108173000000001</v>
      </c>
      <c r="H50" s="55">
        <v>20.199614</v>
      </c>
      <c r="I50" s="55">
        <v>20.217533</v>
      </c>
      <c r="J50" s="55">
        <v>20.202549000000001</v>
      </c>
      <c r="K50" s="55">
        <v>20.206478000000001</v>
      </c>
      <c r="L50" s="55">
        <v>20.207015999999999</v>
      </c>
      <c r="M50" s="55">
        <v>20.242155</v>
      </c>
      <c r="N50" s="55">
        <v>20.263259999999999</v>
      </c>
      <c r="O50" s="55">
        <v>20.279169</v>
      </c>
      <c r="P50" s="55">
        <v>20.316863999999999</v>
      </c>
      <c r="Q50" s="55">
        <v>20.384786999999999</v>
      </c>
      <c r="R50" s="55">
        <v>20.442598</v>
      </c>
      <c r="S50" s="55">
        <v>20.474875999999998</v>
      </c>
      <c r="T50" s="55">
        <v>20.518191999999999</v>
      </c>
      <c r="U50" s="55">
        <v>20.559797</v>
      </c>
      <c r="V50" s="55">
        <v>20.601054999999999</v>
      </c>
      <c r="W50" s="55">
        <v>20.620106</v>
      </c>
      <c r="X50" s="55">
        <v>20.671547</v>
      </c>
      <c r="Y50" s="55">
        <v>20.758130999999999</v>
      </c>
      <c r="Z50" s="55">
        <v>20.851471</v>
      </c>
      <c r="AA50" s="55">
        <v>20.935635000000001</v>
      </c>
      <c r="AB50" s="55">
        <v>21.034939000000001</v>
      </c>
      <c r="AC50" s="55">
        <v>21.109848</v>
      </c>
      <c r="AD50" s="55">
        <v>21.194641000000001</v>
      </c>
      <c r="AE50" s="55">
        <v>21.297143999999999</v>
      </c>
      <c r="AF50" s="55">
        <v>21.423565</v>
      </c>
      <c r="AG50" s="55">
        <v>21.552409999999998</v>
      </c>
      <c r="AH50" s="51">
        <v>5.6369999999999996E-3</v>
      </c>
    </row>
    <row r="53" spans="1:34" ht="15" customHeight="1" x14ac:dyDescent="0.2">
      <c r="B53" s="49" t="s">
        <v>1029</v>
      </c>
    </row>
    <row r="54" spans="1:34" ht="15" customHeight="1" x14ac:dyDescent="0.2">
      <c r="B54" s="49" t="s">
        <v>1028</v>
      </c>
    </row>
    <row r="55" spans="1:34" ht="15" customHeight="1" x14ac:dyDescent="0.25">
      <c r="A55" s="62" t="s">
        <v>1027</v>
      </c>
      <c r="B55" s="52" t="s">
        <v>1026</v>
      </c>
      <c r="C55" s="54">
        <v>2.9889999999999999</v>
      </c>
      <c r="D55" s="54">
        <v>3.2549999999999999</v>
      </c>
      <c r="E55" s="54">
        <v>3.6097260000000002</v>
      </c>
      <c r="F55" s="54">
        <v>3.705562</v>
      </c>
      <c r="G55" s="54">
        <v>3.807588</v>
      </c>
      <c r="H55" s="54">
        <v>3.8959169999999999</v>
      </c>
      <c r="I55" s="54">
        <v>3.9518970000000002</v>
      </c>
      <c r="J55" s="54">
        <v>3.9932020000000001</v>
      </c>
      <c r="K55" s="54">
        <v>4.0426900000000003</v>
      </c>
      <c r="L55" s="54">
        <v>4.0965639999999999</v>
      </c>
      <c r="M55" s="54">
        <v>4.1642390000000002</v>
      </c>
      <c r="N55" s="54">
        <v>4.2272460000000001</v>
      </c>
      <c r="O55" s="54">
        <v>4.2716500000000002</v>
      </c>
      <c r="P55" s="54">
        <v>4.3235260000000002</v>
      </c>
      <c r="Q55" s="54">
        <v>4.3838999999999997</v>
      </c>
      <c r="R55" s="54">
        <v>4.4342290000000002</v>
      </c>
      <c r="S55" s="54">
        <v>4.4621329999999997</v>
      </c>
      <c r="T55" s="54">
        <v>4.4990220000000001</v>
      </c>
      <c r="U55" s="54">
        <v>4.5344110000000004</v>
      </c>
      <c r="V55" s="54">
        <v>4.5572049999999997</v>
      </c>
      <c r="W55" s="54">
        <v>4.565302</v>
      </c>
      <c r="X55" s="54">
        <v>4.5802160000000001</v>
      </c>
      <c r="Y55" s="54">
        <v>4.6212359999999997</v>
      </c>
      <c r="Z55" s="54">
        <v>4.657368</v>
      </c>
      <c r="AA55" s="54">
        <v>4.6790409999999998</v>
      </c>
      <c r="AB55" s="54">
        <v>4.7066039999999996</v>
      </c>
      <c r="AC55" s="54">
        <v>4.7256580000000001</v>
      </c>
      <c r="AD55" s="54">
        <v>4.7453130000000003</v>
      </c>
      <c r="AE55" s="54">
        <v>4.7707030000000001</v>
      </c>
      <c r="AF55" s="54">
        <v>4.820659</v>
      </c>
      <c r="AG55" s="54">
        <v>4.8649040000000001</v>
      </c>
      <c r="AH55" s="53">
        <v>1.6369000000000002E-2</v>
      </c>
    </row>
    <row r="56" spans="1:34" ht="15" customHeight="1" x14ac:dyDescent="0.25">
      <c r="A56" s="62" t="s">
        <v>1025</v>
      </c>
      <c r="B56" s="52" t="s">
        <v>1024</v>
      </c>
      <c r="C56" s="54">
        <v>8.2219999999999995</v>
      </c>
      <c r="D56" s="54">
        <v>8.9749999999999996</v>
      </c>
      <c r="E56" s="54">
        <v>8.6472709999999999</v>
      </c>
      <c r="F56" s="54">
        <v>8.6519779999999997</v>
      </c>
      <c r="G56" s="54">
        <v>8.6264509999999994</v>
      </c>
      <c r="H56" s="54">
        <v>8.5895290000000006</v>
      </c>
      <c r="I56" s="54">
        <v>8.5375219999999992</v>
      </c>
      <c r="J56" s="54">
        <v>8.4830310000000004</v>
      </c>
      <c r="K56" s="54">
        <v>8.4303939999999997</v>
      </c>
      <c r="L56" s="54">
        <v>8.3727750000000007</v>
      </c>
      <c r="M56" s="54">
        <v>8.3225850000000001</v>
      </c>
      <c r="N56" s="54">
        <v>8.2755810000000007</v>
      </c>
      <c r="O56" s="54">
        <v>8.2325520000000001</v>
      </c>
      <c r="P56" s="54">
        <v>8.2019669999999998</v>
      </c>
      <c r="Q56" s="54">
        <v>8.1797900000000006</v>
      </c>
      <c r="R56" s="54">
        <v>8.1622190000000003</v>
      </c>
      <c r="S56" s="54">
        <v>8.1433579999999992</v>
      </c>
      <c r="T56" s="54">
        <v>8.1262310000000006</v>
      </c>
      <c r="U56" s="54">
        <v>8.1129899999999999</v>
      </c>
      <c r="V56" s="54">
        <v>8.1067540000000005</v>
      </c>
      <c r="W56" s="54">
        <v>8.1044859999999996</v>
      </c>
      <c r="X56" s="54">
        <v>8.1044959999999993</v>
      </c>
      <c r="Y56" s="54">
        <v>8.113137</v>
      </c>
      <c r="Z56" s="54">
        <v>8.1282650000000007</v>
      </c>
      <c r="AA56" s="54">
        <v>8.1455149999999996</v>
      </c>
      <c r="AB56" s="54">
        <v>8.1618049999999993</v>
      </c>
      <c r="AC56" s="54">
        <v>8.1798500000000001</v>
      </c>
      <c r="AD56" s="54">
        <v>8.1995330000000006</v>
      </c>
      <c r="AE56" s="54">
        <v>8.2232979999999998</v>
      </c>
      <c r="AF56" s="54">
        <v>8.2514210000000006</v>
      </c>
      <c r="AG56" s="54">
        <v>8.2802209999999992</v>
      </c>
      <c r="AH56" s="53">
        <v>2.3499999999999999E-4</v>
      </c>
    </row>
    <row r="57" spans="1:34" ht="15" customHeight="1" x14ac:dyDescent="0.25">
      <c r="A57" s="62" t="s">
        <v>1023</v>
      </c>
      <c r="B57" s="52" t="s">
        <v>1022</v>
      </c>
      <c r="C57" s="54">
        <v>2.1506000000000001E-2</v>
      </c>
      <c r="D57" s="54">
        <v>2.2221000000000001E-2</v>
      </c>
      <c r="E57" s="54">
        <v>2.1035999999999999E-2</v>
      </c>
      <c r="F57" s="54">
        <v>2.1706E-2</v>
      </c>
      <c r="G57" s="54">
        <v>2.1521999999999999E-2</v>
      </c>
      <c r="H57" s="54">
        <v>2.1153999999999999E-2</v>
      </c>
      <c r="I57" s="54">
        <v>2.077E-2</v>
      </c>
      <c r="J57" s="54">
        <v>2.0333E-2</v>
      </c>
      <c r="K57" s="54">
        <v>1.9779000000000001E-2</v>
      </c>
      <c r="L57" s="54">
        <v>1.9327E-2</v>
      </c>
      <c r="M57" s="54">
        <v>1.8831000000000001E-2</v>
      </c>
      <c r="N57" s="54">
        <v>1.8512000000000001E-2</v>
      </c>
      <c r="O57" s="54">
        <v>1.8144E-2</v>
      </c>
      <c r="P57" s="54">
        <v>1.7908E-2</v>
      </c>
      <c r="Q57" s="54">
        <v>1.7711000000000001E-2</v>
      </c>
      <c r="R57" s="54">
        <v>1.7593000000000001E-2</v>
      </c>
      <c r="S57" s="54">
        <v>1.7505E-2</v>
      </c>
      <c r="T57" s="54">
        <v>1.7462999999999999E-2</v>
      </c>
      <c r="U57" s="54">
        <v>1.7437000000000001E-2</v>
      </c>
      <c r="V57" s="54">
        <v>1.7534999999999999E-2</v>
      </c>
      <c r="W57" s="54">
        <v>1.7586999999999998E-2</v>
      </c>
      <c r="X57" s="54">
        <v>1.7698999999999999E-2</v>
      </c>
      <c r="Y57" s="54">
        <v>1.7864000000000001E-2</v>
      </c>
      <c r="Z57" s="54">
        <v>1.8058999999999999E-2</v>
      </c>
      <c r="AA57" s="54">
        <v>1.8291000000000002E-2</v>
      </c>
      <c r="AB57" s="54">
        <v>1.8568999999999999E-2</v>
      </c>
      <c r="AC57" s="54">
        <v>1.8755000000000001E-2</v>
      </c>
      <c r="AD57" s="54">
        <v>1.9022000000000001E-2</v>
      </c>
      <c r="AE57" s="54">
        <v>1.9293999999999999E-2</v>
      </c>
      <c r="AF57" s="54">
        <v>1.9625E-2</v>
      </c>
      <c r="AG57" s="54">
        <v>1.9969000000000001E-2</v>
      </c>
      <c r="AH57" s="53">
        <v>-2.4689999999999998E-3</v>
      </c>
    </row>
    <row r="58" spans="1:34" ht="15" customHeight="1" x14ac:dyDescent="0.25">
      <c r="A58" s="62" t="s">
        <v>1021</v>
      </c>
      <c r="B58" s="52" t="s">
        <v>1020</v>
      </c>
      <c r="C58" s="54">
        <v>1.0760000000000001</v>
      </c>
      <c r="D58" s="54">
        <v>1.542</v>
      </c>
      <c r="E58" s="54">
        <v>1.5721670000000001</v>
      </c>
      <c r="F58" s="54">
        <v>1.633723</v>
      </c>
      <c r="G58" s="54">
        <v>1.665057</v>
      </c>
      <c r="H58" s="54">
        <v>1.693854</v>
      </c>
      <c r="I58" s="54">
        <v>1.7027699999999999</v>
      </c>
      <c r="J58" s="54">
        <v>1.710599</v>
      </c>
      <c r="K58" s="54">
        <v>1.724974</v>
      </c>
      <c r="L58" s="54">
        <v>1.7354769999999999</v>
      </c>
      <c r="M58" s="54">
        <v>1.7499499999999999</v>
      </c>
      <c r="N58" s="54">
        <v>1.768529</v>
      </c>
      <c r="O58" s="54">
        <v>1.7915430000000001</v>
      </c>
      <c r="P58" s="54">
        <v>1.8156270000000001</v>
      </c>
      <c r="Q58" s="54">
        <v>1.8398870000000001</v>
      </c>
      <c r="R58" s="54">
        <v>1.863731</v>
      </c>
      <c r="S58" s="54">
        <v>1.882253</v>
      </c>
      <c r="T58" s="54">
        <v>1.8985369999999999</v>
      </c>
      <c r="U58" s="54">
        <v>1.9169499999999999</v>
      </c>
      <c r="V58" s="54">
        <v>1.9361269999999999</v>
      </c>
      <c r="W58" s="54">
        <v>1.9587939999999999</v>
      </c>
      <c r="X58" s="54">
        <v>1.9809969999999999</v>
      </c>
      <c r="Y58" s="54">
        <v>2.0061279999999999</v>
      </c>
      <c r="Z58" s="54">
        <v>2.0321389999999999</v>
      </c>
      <c r="AA58" s="54">
        <v>2.0596079999999999</v>
      </c>
      <c r="AB58" s="54">
        <v>2.0852210000000002</v>
      </c>
      <c r="AC58" s="54">
        <v>2.1096349999999999</v>
      </c>
      <c r="AD58" s="54">
        <v>2.1316820000000001</v>
      </c>
      <c r="AE58" s="54">
        <v>2.1520619999999999</v>
      </c>
      <c r="AF58" s="54">
        <v>2.1707610000000002</v>
      </c>
      <c r="AG58" s="54">
        <v>2.1896179999999998</v>
      </c>
      <c r="AH58" s="53">
        <v>2.3965E-2</v>
      </c>
    </row>
    <row r="59" spans="1:34" ht="15" customHeight="1" x14ac:dyDescent="0.25">
      <c r="A59" s="62" t="s">
        <v>1019</v>
      </c>
      <c r="B59" s="52" t="s">
        <v>1018</v>
      </c>
      <c r="C59" s="54">
        <v>3.7519999999999998</v>
      </c>
      <c r="D59" s="54">
        <v>3.9590000000000001</v>
      </c>
      <c r="E59" s="54">
        <v>3.8652730000000002</v>
      </c>
      <c r="F59" s="54">
        <v>3.8742480000000001</v>
      </c>
      <c r="G59" s="54">
        <v>3.8887520000000002</v>
      </c>
      <c r="H59" s="54">
        <v>3.923565</v>
      </c>
      <c r="I59" s="54">
        <v>3.9205429999999999</v>
      </c>
      <c r="J59" s="54">
        <v>3.9119739999999998</v>
      </c>
      <c r="K59" s="54">
        <v>3.8945720000000001</v>
      </c>
      <c r="L59" s="54">
        <v>3.8765839999999998</v>
      </c>
      <c r="M59" s="54">
        <v>3.8505669999999999</v>
      </c>
      <c r="N59" s="54">
        <v>3.8436159999999999</v>
      </c>
      <c r="O59" s="54">
        <v>3.8268870000000001</v>
      </c>
      <c r="P59" s="54">
        <v>3.8139940000000001</v>
      </c>
      <c r="Q59" s="54">
        <v>3.8070550000000001</v>
      </c>
      <c r="R59" s="54">
        <v>3.802737</v>
      </c>
      <c r="S59" s="54">
        <v>3.7961260000000001</v>
      </c>
      <c r="T59" s="54">
        <v>3.7890489999999999</v>
      </c>
      <c r="U59" s="54">
        <v>3.7885710000000001</v>
      </c>
      <c r="V59" s="54">
        <v>3.790232</v>
      </c>
      <c r="W59" s="54">
        <v>3.7918129999999999</v>
      </c>
      <c r="X59" s="54">
        <v>3.7950659999999998</v>
      </c>
      <c r="Y59" s="54">
        <v>3.815734</v>
      </c>
      <c r="Z59" s="54">
        <v>3.8338109999999999</v>
      </c>
      <c r="AA59" s="54">
        <v>3.8542969999999999</v>
      </c>
      <c r="AB59" s="54">
        <v>3.867991</v>
      </c>
      <c r="AC59" s="54">
        <v>3.885901</v>
      </c>
      <c r="AD59" s="54">
        <v>3.9017900000000001</v>
      </c>
      <c r="AE59" s="54">
        <v>3.9206150000000002</v>
      </c>
      <c r="AF59" s="54">
        <v>3.9408970000000001</v>
      </c>
      <c r="AG59" s="54">
        <v>3.96279</v>
      </c>
      <c r="AH59" s="53">
        <v>1.8240000000000001E-3</v>
      </c>
    </row>
    <row r="60" spans="1:34" ht="15" customHeight="1" x14ac:dyDescent="0.25">
      <c r="A60" s="62" t="s">
        <v>1017</v>
      </c>
      <c r="B60" s="52" t="s">
        <v>1016</v>
      </c>
      <c r="C60" s="54">
        <v>3.456</v>
      </c>
      <c r="D60" s="54">
        <v>3.657</v>
      </c>
      <c r="E60" s="54">
        <v>3.4324020000000002</v>
      </c>
      <c r="F60" s="54">
        <v>3.4488569999999998</v>
      </c>
      <c r="G60" s="54">
        <v>3.4694720000000001</v>
      </c>
      <c r="H60" s="54">
        <v>3.5090469999999998</v>
      </c>
      <c r="I60" s="54">
        <v>3.5098129999999998</v>
      </c>
      <c r="J60" s="54">
        <v>3.5057619999999998</v>
      </c>
      <c r="K60" s="54">
        <v>3.4922230000000001</v>
      </c>
      <c r="L60" s="54">
        <v>3.4770099999999999</v>
      </c>
      <c r="M60" s="54">
        <v>3.4534220000000002</v>
      </c>
      <c r="N60" s="54">
        <v>3.4492780000000001</v>
      </c>
      <c r="O60" s="54">
        <v>3.4342510000000002</v>
      </c>
      <c r="P60" s="54">
        <v>3.4228580000000002</v>
      </c>
      <c r="Q60" s="54">
        <v>3.416938</v>
      </c>
      <c r="R60" s="54">
        <v>3.4138600000000001</v>
      </c>
      <c r="S60" s="54">
        <v>3.4084810000000001</v>
      </c>
      <c r="T60" s="54">
        <v>3.4031349999999998</v>
      </c>
      <c r="U60" s="54">
        <v>3.4048889999999998</v>
      </c>
      <c r="V60" s="54">
        <v>3.4074399999999998</v>
      </c>
      <c r="W60" s="54">
        <v>3.4099680000000001</v>
      </c>
      <c r="X60" s="54">
        <v>3.4141159999999999</v>
      </c>
      <c r="Y60" s="54">
        <v>3.4354450000000001</v>
      </c>
      <c r="Z60" s="54">
        <v>3.4540950000000001</v>
      </c>
      <c r="AA60" s="54">
        <v>3.474675</v>
      </c>
      <c r="AB60" s="54">
        <v>3.4887079999999999</v>
      </c>
      <c r="AC60" s="54">
        <v>3.5066950000000001</v>
      </c>
      <c r="AD60" s="54">
        <v>3.5224709999999999</v>
      </c>
      <c r="AE60" s="54">
        <v>3.5408930000000001</v>
      </c>
      <c r="AF60" s="54">
        <v>3.5605349999999998</v>
      </c>
      <c r="AG60" s="54">
        <v>3.5816819999999998</v>
      </c>
      <c r="AH60" s="53">
        <v>1.191E-3</v>
      </c>
    </row>
    <row r="61" spans="1:34" ht="15" customHeight="1" x14ac:dyDescent="0.25">
      <c r="A61" s="62" t="s">
        <v>1015</v>
      </c>
      <c r="B61" s="52" t="s">
        <v>1014</v>
      </c>
      <c r="C61" s="54">
        <v>0.222</v>
      </c>
      <c r="D61" s="54">
        <v>0.251</v>
      </c>
      <c r="E61" s="54">
        <v>0.34562399999999999</v>
      </c>
      <c r="F61" s="54">
        <v>0.34130899999999997</v>
      </c>
      <c r="G61" s="54">
        <v>0.33371000000000001</v>
      </c>
      <c r="H61" s="54">
        <v>0.29611799999999999</v>
      </c>
      <c r="I61" s="54">
        <v>0.29579899999999998</v>
      </c>
      <c r="J61" s="54">
        <v>0.28190700000000002</v>
      </c>
      <c r="K61" s="54">
        <v>0.27916099999999999</v>
      </c>
      <c r="L61" s="54">
        <v>0.27655099999999999</v>
      </c>
      <c r="M61" s="54">
        <v>0.29544300000000001</v>
      </c>
      <c r="N61" s="54">
        <v>0.27818999999999999</v>
      </c>
      <c r="O61" s="54">
        <v>0.27692600000000001</v>
      </c>
      <c r="P61" s="54">
        <v>0.27538400000000002</v>
      </c>
      <c r="Q61" s="54">
        <v>0.27400099999999999</v>
      </c>
      <c r="R61" s="54">
        <v>0.27238099999999998</v>
      </c>
      <c r="S61" s="54">
        <v>0.27094200000000002</v>
      </c>
      <c r="T61" s="54">
        <v>0.27210400000000001</v>
      </c>
      <c r="U61" s="54">
        <v>0.26869700000000002</v>
      </c>
      <c r="V61" s="54">
        <v>0.26835700000000001</v>
      </c>
      <c r="W61" s="54">
        <v>0.257496</v>
      </c>
      <c r="X61" s="54">
        <v>0.263795</v>
      </c>
      <c r="Y61" s="54">
        <v>0.25087100000000001</v>
      </c>
      <c r="Z61" s="54">
        <v>0.24960299999999999</v>
      </c>
      <c r="AA61" s="54">
        <v>0.241339</v>
      </c>
      <c r="AB61" s="54">
        <v>0.24508199999999999</v>
      </c>
      <c r="AC61" s="54">
        <v>0.23886599999999999</v>
      </c>
      <c r="AD61" s="54">
        <v>0.235293</v>
      </c>
      <c r="AE61" s="54">
        <v>0.23430100000000001</v>
      </c>
      <c r="AF61" s="54">
        <v>0.233955</v>
      </c>
      <c r="AG61" s="54">
        <v>0.23253499999999999</v>
      </c>
      <c r="AH61" s="53">
        <v>1.547E-3</v>
      </c>
    </row>
    <row r="62" spans="1:34" ht="15" customHeight="1" x14ac:dyDescent="0.25">
      <c r="A62" s="62" t="s">
        <v>1013</v>
      </c>
      <c r="B62" s="52" t="s">
        <v>1012</v>
      </c>
      <c r="C62" s="54">
        <v>1.7929999999999999</v>
      </c>
      <c r="D62" s="54">
        <v>1.9019999999999999</v>
      </c>
      <c r="E62" s="54">
        <v>1.8098970000000001</v>
      </c>
      <c r="F62" s="54">
        <v>1.816249</v>
      </c>
      <c r="G62" s="54">
        <v>1.807728</v>
      </c>
      <c r="H62" s="54">
        <v>1.8215790000000001</v>
      </c>
      <c r="I62" s="54">
        <v>1.832354</v>
      </c>
      <c r="J62" s="54">
        <v>1.842665</v>
      </c>
      <c r="K62" s="54">
        <v>1.8557760000000001</v>
      </c>
      <c r="L62" s="54">
        <v>1.869629</v>
      </c>
      <c r="M62" s="54">
        <v>1.878015</v>
      </c>
      <c r="N62" s="54">
        <v>1.889208</v>
      </c>
      <c r="O62" s="54">
        <v>1.8988259999999999</v>
      </c>
      <c r="P62" s="54">
        <v>1.90594</v>
      </c>
      <c r="Q62" s="54">
        <v>1.9211510000000001</v>
      </c>
      <c r="R62" s="54">
        <v>1.928938</v>
      </c>
      <c r="S62" s="54">
        <v>1.942982</v>
      </c>
      <c r="T62" s="54">
        <v>1.9574590000000001</v>
      </c>
      <c r="U62" s="54">
        <v>1.962909</v>
      </c>
      <c r="V62" s="54">
        <v>1.969185</v>
      </c>
      <c r="W62" s="54">
        <v>1.968737</v>
      </c>
      <c r="X62" s="54">
        <v>1.9737130000000001</v>
      </c>
      <c r="Y62" s="54">
        <v>1.9782839999999999</v>
      </c>
      <c r="Z62" s="54">
        <v>1.9777340000000001</v>
      </c>
      <c r="AA62" s="54">
        <v>1.983579</v>
      </c>
      <c r="AB62" s="54">
        <v>1.9957860000000001</v>
      </c>
      <c r="AC62" s="54">
        <v>1.99847</v>
      </c>
      <c r="AD62" s="54">
        <v>2.0104440000000001</v>
      </c>
      <c r="AE62" s="54">
        <v>2.026478</v>
      </c>
      <c r="AF62" s="54">
        <v>2.0368970000000002</v>
      </c>
      <c r="AG62" s="54">
        <v>2.0547949999999999</v>
      </c>
      <c r="AH62" s="53">
        <v>4.5529999999999998E-3</v>
      </c>
    </row>
    <row r="63" spans="1:34" ht="15" customHeight="1" x14ac:dyDescent="0.2">
      <c r="B63" s="49" t="s">
        <v>1011</v>
      </c>
    </row>
    <row r="64" spans="1:34" ht="15" customHeight="1" x14ac:dyDescent="0.25">
      <c r="A64" s="62" t="s">
        <v>1010</v>
      </c>
      <c r="B64" s="52" t="s">
        <v>1009</v>
      </c>
      <c r="C64" s="54">
        <v>0.97300799999999998</v>
      </c>
      <c r="D64" s="54">
        <v>1.020967</v>
      </c>
      <c r="E64" s="54">
        <v>1.0253969999999999</v>
      </c>
      <c r="F64" s="54">
        <v>1.0184869999999999</v>
      </c>
      <c r="G64" s="54">
        <v>1.0125</v>
      </c>
      <c r="H64" s="54">
        <v>1.008024</v>
      </c>
      <c r="I64" s="54">
        <v>1.001379</v>
      </c>
      <c r="J64" s="54">
        <v>0.99553999999999998</v>
      </c>
      <c r="K64" s="54">
        <v>0.98911800000000005</v>
      </c>
      <c r="L64" s="54">
        <v>0.98360999999999998</v>
      </c>
      <c r="M64" s="54">
        <v>0.97763500000000003</v>
      </c>
      <c r="N64" s="54">
        <v>0.97294099999999994</v>
      </c>
      <c r="O64" s="54">
        <v>0.96826599999999996</v>
      </c>
      <c r="P64" s="54">
        <v>0.96439299999999994</v>
      </c>
      <c r="Q64" s="54">
        <v>0.96088899999999999</v>
      </c>
      <c r="R64" s="54">
        <v>0.95787</v>
      </c>
      <c r="S64" s="54">
        <v>0.95487200000000005</v>
      </c>
      <c r="T64" s="54">
        <v>0.95180900000000002</v>
      </c>
      <c r="U64" s="54">
        <v>0.94862900000000006</v>
      </c>
      <c r="V64" s="54">
        <v>0.94608999999999999</v>
      </c>
      <c r="W64" s="54">
        <v>0.943079</v>
      </c>
      <c r="X64" s="54">
        <v>0.94029099999999999</v>
      </c>
      <c r="Y64" s="54">
        <v>0.93779299999999999</v>
      </c>
      <c r="Z64" s="54">
        <v>0.93535299999999999</v>
      </c>
      <c r="AA64" s="54">
        <v>0.93344300000000002</v>
      </c>
      <c r="AB64" s="54">
        <v>0.93189900000000003</v>
      </c>
      <c r="AC64" s="54">
        <v>0.92985600000000002</v>
      </c>
      <c r="AD64" s="54">
        <v>0.927902</v>
      </c>
      <c r="AE64" s="54">
        <v>0.92628200000000005</v>
      </c>
      <c r="AF64" s="54">
        <v>0.92485600000000001</v>
      </c>
      <c r="AG64" s="54">
        <v>0.92364199999999996</v>
      </c>
      <c r="AH64" s="53">
        <v>-1.7340000000000001E-3</v>
      </c>
    </row>
    <row r="65" spans="1:34" ht="15" customHeight="1" x14ac:dyDescent="0.25">
      <c r="A65" s="62" t="s">
        <v>1008</v>
      </c>
      <c r="B65" s="52" t="s">
        <v>1007</v>
      </c>
      <c r="C65" s="54">
        <v>5.0302850000000001</v>
      </c>
      <c r="D65" s="54">
        <v>5.3331600000000003</v>
      </c>
      <c r="E65" s="54">
        <v>5.6297969999999999</v>
      </c>
      <c r="F65" s="54">
        <v>5.7438149999999997</v>
      </c>
      <c r="G65" s="54">
        <v>5.8529439999999999</v>
      </c>
      <c r="H65" s="54">
        <v>5.9728960000000004</v>
      </c>
      <c r="I65" s="54">
        <v>6.0534869999999996</v>
      </c>
      <c r="J65" s="54">
        <v>6.1198870000000003</v>
      </c>
      <c r="K65" s="54">
        <v>6.1929350000000003</v>
      </c>
      <c r="L65" s="54">
        <v>6.271528</v>
      </c>
      <c r="M65" s="54">
        <v>6.3590340000000003</v>
      </c>
      <c r="N65" s="54">
        <v>6.4454840000000004</v>
      </c>
      <c r="O65" s="54">
        <v>6.5106859999999998</v>
      </c>
      <c r="P65" s="54">
        <v>6.5800369999999999</v>
      </c>
      <c r="Q65" s="54">
        <v>6.6666439999999998</v>
      </c>
      <c r="R65" s="54">
        <v>6.7355879999999999</v>
      </c>
      <c r="S65" s="54">
        <v>6.7866600000000004</v>
      </c>
      <c r="T65" s="54">
        <v>6.846908</v>
      </c>
      <c r="U65" s="54">
        <v>6.8978529999999996</v>
      </c>
      <c r="V65" s="54">
        <v>6.9370089999999998</v>
      </c>
      <c r="W65" s="54">
        <v>6.954561</v>
      </c>
      <c r="X65" s="54">
        <v>6.9856619999999996</v>
      </c>
      <c r="Y65" s="54">
        <v>7.0433370000000002</v>
      </c>
      <c r="Z65" s="54">
        <v>7.0923949999999998</v>
      </c>
      <c r="AA65" s="54">
        <v>7.1337260000000002</v>
      </c>
      <c r="AB65" s="54">
        <v>7.1864400000000002</v>
      </c>
      <c r="AC65" s="54">
        <v>7.2209159999999999</v>
      </c>
      <c r="AD65" s="54">
        <v>7.265339</v>
      </c>
      <c r="AE65" s="54">
        <v>7.3203420000000001</v>
      </c>
      <c r="AF65" s="54">
        <v>7.3953829999999998</v>
      </c>
      <c r="AG65" s="54">
        <v>7.4724690000000002</v>
      </c>
      <c r="AH65" s="53">
        <v>1.3278999999999999E-2</v>
      </c>
    </row>
    <row r="66" spans="1:34" ht="15" customHeight="1" x14ac:dyDescent="0.25">
      <c r="A66" s="62" t="s">
        <v>1006</v>
      </c>
      <c r="B66" s="52" t="s">
        <v>1005</v>
      </c>
      <c r="C66" s="54">
        <v>12.302353</v>
      </c>
      <c r="D66" s="54">
        <v>13.081481999999999</v>
      </c>
      <c r="E66" s="54">
        <v>13.357647</v>
      </c>
      <c r="F66" s="54">
        <v>13.425238</v>
      </c>
      <c r="G66" s="54">
        <v>13.431393</v>
      </c>
      <c r="H66" s="54">
        <v>13.410588000000001</v>
      </c>
      <c r="I66" s="54">
        <v>13.355596999999999</v>
      </c>
      <c r="J66" s="54">
        <v>13.280526</v>
      </c>
      <c r="K66" s="54">
        <v>13.218669</v>
      </c>
      <c r="L66" s="54">
        <v>13.145129000000001</v>
      </c>
      <c r="M66" s="54">
        <v>13.096183999999999</v>
      </c>
      <c r="N66" s="54">
        <v>13.036626999999999</v>
      </c>
      <c r="O66" s="54">
        <v>12.991384999999999</v>
      </c>
      <c r="P66" s="54">
        <v>12.963189</v>
      </c>
      <c r="Q66" s="54">
        <v>12.948902</v>
      </c>
      <c r="R66" s="54">
        <v>12.941265</v>
      </c>
      <c r="S66" s="54">
        <v>12.92625</v>
      </c>
      <c r="T66" s="54">
        <v>12.913970000000001</v>
      </c>
      <c r="U66" s="54">
        <v>12.909477000000001</v>
      </c>
      <c r="V66" s="54">
        <v>12.916617</v>
      </c>
      <c r="W66" s="54">
        <v>12.920952</v>
      </c>
      <c r="X66" s="54">
        <v>12.945316999999999</v>
      </c>
      <c r="Y66" s="54">
        <v>12.97907</v>
      </c>
      <c r="Z66" s="54">
        <v>13.028308000000001</v>
      </c>
      <c r="AA66" s="54">
        <v>13.075640999999999</v>
      </c>
      <c r="AB66" s="54">
        <v>13.125674999999999</v>
      </c>
      <c r="AC66" s="54">
        <v>13.169307999999999</v>
      </c>
      <c r="AD66" s="54">
        <v>13.213575000000001</v>
      </c>
      <c r="AE66" s="54">
        <v>13.264289</v>
      </c>
      <c r="AF66" s="54">
        <v>13.318529</v>
      </c>
      <c r="AG66" s="54">
        <v>13.374048999999999</v>
      </c>
      <c r="AH66" s="53">
        <v>2.7880000000000001E-3</v>
      </c>
    </row>
    <row r="67" spans="1:34" ht="15" customHeight="1" x14ac:dyDescent="0.25">
      <c r="A67" s="62" t="s">
        <v>1004</v>
      </c>
      <c r="B67" s="52" t="s">
        <v>1003</v>
      </c>
      <c r="C67" s="54">
        <v>6.9547999999999999E-2</v>
      </c>
      <c r="D67" s="54">
        <v>5.4252000000000002E-2</v>
      </c>
      <c r="E67" s="54">
        <v>5.5370000000000003E-2</v>
      </c>
      <c r="F67" s="54">
        <v>5.1545000000000001E-2</v>
      </c>
      <c r="G67" s="54">
        <v>4.8999000000000001E-2</v>
      </c>
      <c r="H67" s="54">
        <v>4.6557000000000001E-2</v>
      </c>
      <c r="I67" s="54">
        <v>4.4845999999999997E-2</v>
      </c>
      <c r="J67" s="54">
        <v>4.2354999999999997E-2</v>
      </c>
      <c r="K67" s="54">
        <v>4.0813000000000002E-2</v>
      </c>
      <c r="L67" s="54">
        <v>4.0001000000000002E-2</v>
      </c>
      <c r="M67" s="54">
        <v>3.9094999999999998E-2</v>
      </c>
      <c r="N67" s="54">
        <v>3.7522E-2</v>
      </c>
      <c r="O67" s="54">
        <v>3.7129000000000002E-2</v>
      </c>
      <c r="P67" s="54">
        <v>3.6860999999999998E-2</v>
      </c>
      <c r="Q67" s="54">
        <v>3.6754000000000002E-2</v>
      </c>
      <c r="R67" s="54">
        <v>3.6244999999999999E-2</v>
      </c>
      <c r="S67" s="54">
        <v>3.5846999999999997E-2</v>
      </c>
      <c r="T67" s="54">
        <v>3.5025000000000001E-2</v>
      </c>
      <c r="U67" s="54">
        <v>3.3508999999999997E-2</v>
      </c>
      <c r="V67" s="54">
        <v>3.3051999999999998E-2</v>
      </c>
      <c r="W67" s="54">
        <v>3.2673000000000001E-2</v>
      </c>
      <c r="X67" s="54">
        <v>3.1489000000000003E-2</v>
      </c>
      <c r="Y67" s="54">
        <v>3.0280999999999999E-2</v>
      </c>
      <c r="Z67" s="54">
        <v>2.8884E-2</v>
      </c>
      <c r="AA67" s="54">
        <v>2.7647999999999999E-2</v>
      </c>
      <c r="AB67" s="54">
        <v>2.6180999999999999E-2</v>
      </c>
      <c r="AC67" s="54">
        <v>2.6172999999999998E-2</v>
      </c>
      <c r="AD67" s="54">
        <v>2.6314000000000001E-2</v>
      </c>
      <c r="AE67" s="54">
        <v>2.6476E-2</v>
      </c>
      <c r="AF67" s="54">
        <v>2.6610000000000002E-2</v>
      </c>
      <c r="AG67" s="54">
        <v>2.6682000000000001E-2</v>
      </c>
      <c r="AH67" s="53">
        <v>-3.143E-2</v>
      </c>
    </row>
    <row r="68" spans="1:34" ht="15" customHeight="1" x14ac:dyDescent="0.25">
      <c r="A68" s="62" t="s">
        <v>1002</v>
      </c>
      <c r="B68" s="52" t="s">
        <v>1001</v>
      </c>
      <c r="C68" s="54">
        <v>-0.20707100000000001</v>
      </c>
      <c r="D68" s="54">
        <v>-0.21406700000000001</v>
      </c>
      <c r="E68" s="54">
        <v>-0.215582</v>
      </c>
      <c r="F68" s="54">
        <v>-0.21614700000000001</v>
      </c>
      <c r="G68" s="54">
        <v>-0.21645500000000001</v>
      </c>
      <c r="H68" s="54">
        <v>-0.217386</v>
      </c>
      <c r="I68" s="54">
        <v>-0.21649499999999999</v>
      </c>
      <c r="J68" s="54">
        <v>-0.21545600000000001</v>
      </c>
      <c r="K68" s="54">
        <v>-0.214169</v>
      </c>
      <c r="L68" s="54">
        <v>-0.21270700000000001</v>
      </c>
      <c r="M68" s="54">
        <v>-0.210975</v>
      </c>
      <c r="N68" s="54">
        <v>-0.210066</v>
      </c>
      <c r="O68" s="54">
        <v>-0.20877699999999999</v>
      </c>
      <c r="P68" s="54">
        <v>-0.20777699999999999</v>
      </c>
      <c r="Q68" s="54">
        <v>-0.20707700000000001</v>
      </c>
      <c r="R68" s="54">
        <v>-0.20652899999999999</v>
      </c>
      <c r="S68" s="54">
        <v>-0.205897</v>
      </c>
      <c r="T68" s="54">
        <v>-0.20530399999999999</v>
      </c>
      <c r="U68" s="54">
        <v>-0.20502000000000001</v>
      </c>
      <c r="V68" s="54">
        <v>-0.204847</v>
      </c>
      <c r="W68" s="54">
        <v>-0.20472099999999999</v>
      </c>
      <c r="X68" s="54">
        <v>-0.204647</v>
      </c>
      <c r="Y68" s="54">
        <v>-0.20538100000000001</v>
      </c>
      <c r="Z68" s="54">
        <v>-0.20604500000000001</v>
      </c>
      <c r="AA68" s="54">
        <v>-0.20679700000000001</v>
      </c>
      <c r="AB68" s="54">
        <v>-0.207256</v>
      </c>
      <c r="AC68" s="54">
        <v>-0.20789199999999999</v>
      </c>
      <c r="AD68" s="54">
        <v>-0.208486</v>
      </c>
      <c r="AE68" s="54">
        <v>-0.20918100000000001</v>
      </c>
      <c r="AF68" s="54">
        <v>-0.209929</v>
      </c>
      <c r="AG68" s="54">
        <v>-0.21074699999999999</v>
      </c>
      <c r="AH68" s="53">
        <v>5.8699999999999996E-4</v>
      </c>
    </row>
    <row r="69" spans="1:34" ht="15" customHeight="1" x14ac:dyDescent="0.2">
      <c r="A69" s="62" t="s">
        <v>1000</v>
      </c>
      <c r="B69" s="49" t="s">
        <v>855</v>
      </c>
      <c r="C69" s="55">
        <v>18.054001</v>
      </c>
      <c r="D69" s="55">
        <v>19.884001000000001</v>
      </c>
      <c r="E69" s="55">
        <v>19.849958000000001</v>
      </c>
      <c r="F69" s="55">
        <v>20.023069</v>
      </c>
      <c r="G69" s="55">
        <v>20.129287999999999</v>
      </c>
      <c r="H69" s="55">
        <v>20.220562000000001</v>
      </c>
      <c r="I69" s="55">
        <v>20.240884999999999</v>
      </c>
      <c r="J69" s="55">
        <v>20.223379000000001</v>
      </c>
      <c r="K69" s="55">
        <v>20.227568000000002</v>
      </c>
      <c r="L69" s="55">
        <v>20.227581000000001</v>
      </c>
      <c r="M69" s="55">
        <v>20.260798999999999</v>
      </c>
      <c r="N69" s="55">
        <v>20.28237</v>
      </c>
      <c r="O69" s="55">
        <v>20.298383999999999</v>
      </c>
      <c r="P69" s="55">
        <v>20.336435000000002</v>
      </c>
      <c r="Q69" s="55">
        <v>20.405785000000002</v>
      </c>
      <c r="R69" s="55">
        <v>20.464234999999999</v>
      </c>
      <c r="S69" s="55">
        <v>20.497795</v>
      </c>
      <c r="T69" s="55">
        <v>20.542404000000001</v>
      </c>
      <c r="U69" s="55">
        <v>20.584530000000001</v>
      </c>
      <c r="V69" s="55">
        <v>20.627859000000001</v>
      </c>
      <c r="W69" s="55">
        <v>20.646626999999999</v>
      </c>
      <c r="X69" s="55">
        <v>20.698284000000001</v>
      </c>
      <c r="Y69" s="55">
        <v>20.785392999999999</v>
      </c>
      <c r="Z69" s="55">
        <v>20.878920000000001</v>
      </c>
      <c r="AA69" s="55">
        <v>20.963379</v>
      </c>
      <c r="AB69" s="55">
        <v>21.062488999999999</v>
      </c>
      <c r="AC69" s="55">
        <v>21.138377999999999</v>
      </c>
      <c r="AD69" s="55">
        <v>21.224056000000001</v>
      </c>
      <c r="AE69" s="55">
        <v>21.327456000000002</v>
      </c>
      <c r="AF69" s="55">
        <v>21.454592000000002</v>
      </c>
      <c r="AG69" s="55">
        <v>21.584862000000001</v>
      </c>
      <c r="AH69" s="51">
        <v>5.9719999999999999E-3</v>
      </c>
    </row>
    <row r="71" spans="1:34" ht="15" customHeight="1" x14ac:dyDescent="0.25">
      <c r="A71" s="62" t="s">
        <v>999</v>
      </c>
      <c r="B71" s="52" t="s">
        <v>998</v>
      </c>
      <c r="C71" s="54">
        <v>0.153921</v>
      </c>
      <c r="D71" s="54">
        <v>9.4866000000000006E-2</v>
      </c>
      <c r="E71" s="54">
        <v>-2.9627000000000001E-2</v>
      </c>
      <c r="F71" s="54">
        <v>-2.1536E-2</v>
      </c>
      <c r="G71" s="54">
        <v>-2.1114000000000001E-2</v>
      </c>
      <c r="H71" s="54">
        <v>-2.0948000000000001E-2</v>
      </c>
      <c r="I71" s="54">
        <v>-2.3352000000000001E-2</v>
      </c>
      <c r="J71" s="54">
        <v>-2.0830000000000001E-2</v>
      </c>
      <c r="K71" s="54">
        <v>-2.1090000000000001E-2</v>
      </c>
      <c r="L71" s="54">
        <v>-2.0565E-2</v>
      </c>
      <c r="M71" s="54">
        <v>-1.8644000000000001E-2</v>
      </c>
      <c r="N71" s="54">
        <v>-1.9109999999999999E-2</v>
      </c>
      <c r="O71" s="54">
        <v>-1.9214999999999999E-2</v>
      </c>
      <c r="P71" s="54">
        <v>-1.9571000000000002E-2</v>
      </c>
      <c r="Q71" s="54">
        <v>-2.0997999999999999E-2</v>
      </c>
      <c r="R71" s="54">
        <v>-2.1637E-2</v>
      </c>
      <c r="S71" s="54">
        <v>-2.2918999999999998E-2</v>
      </c>
      <c r="T71" s="54">
        <v>-2.4212000000000001E-2</v>
      </c>
      <c r="U71" s="54">
        <v>-2.4733000000000002E-2</v>
      </c>
      <c r="V71" s="54">
        <v>-2.6804000000000001E-2</v>
      </c>
      <c r="W71" s="54">
        <v>-2.6522E-2</v>
      </c>
      <c r="X71" s="54">
        <v>-2.6737E-2</v>
      </c>
      <c r="Y71" s="54">
        <v>-2.7262000000000002E-2</v>
      </c>
      <c r="Z71" s="54">
        <v>-2.7449000000000001E-2</v>
      </c>
      <c r="AA71" s="54">
        <v>-2.7744000000000001E-2</v>
      </c>
      <c r="AB71" s="54">
        <v>-2.7550000000000002E-2</v>
      </c>
      <c r="AC71" s="54">
        <v>-2.853E-2</v>
      </c>
      <c r="AD71" s="54">
        <v>-2.9415E-2</v>
      </c>
      <c r="AE71" s="54">
        <v>-3.0311999999999999E-2</v>
      </c>
      <c r="AF71" s="54">
        <v>-3.1026999999999999E-2</v>
      </c>
      <c r="AG71" s="54">
        <v>-3.2452000000000002E-2</v>
      </c>
      <c r="AH71" s="53" t="s">
        <v>853</v>
      </c>
    </row>
    <row r="73" spans="1:34" ht="15" customHeight="1" x14ac:dyDescent="0.25">
      <c r="A73" s="62" t="s">
        <v>997</v>
      </c>
      <c r="B73" s="52" t="s">
        <v>996</v>
      </c>
      <c r="C73" s="89">
        <v>18.662001</v>
      </c>
      <c r="D73" s="89">
        <v>18.385999999999999</v>
      </c>
      <c r="E73" s="89">
        <v>18.757694000000001</v>
      </c>
      <c r="F73" s="89">
        <v>18.944704000000002</v>
      </c>
      <c r="G73" s="89">
        <v>19.018314</v>
      </c>
      <c r="H73" s="89">
        <v>19.091925</v>
      </c>
      <c r="I73" s="89">
        <v>19.091925</v>
      </c>
      <c r="J73" s="89">
        <v>19.091925</v>
      </c>
      <c r="K73" s="89">
        <v>19.091925</v>
      </c>
      <c r="L73" s="89">
        <v>19.091925</v>
      </c>
      <c r="M73" s="89">
        <v>19.091925</v>
      </c>
      <c r="N73" s="89">
        <v>19.091925</v>
      </c>
      <c r="O73" s="89">
        <v>19.091925</v>
      </c>
      <c r="P73" s="89">
        <v>19.091925</v>
      </c>
      <c r="Q73" s="89">
        <v>19.091925</v>
      </c>
      <c r="R73" s="89">
        <v>19.091925</v>
      </c>
      <c r="S73" s="89">
        <v>19.091925</v>
      </c>
      <c r="T73" s="89">
        <v>19.091925</v>
      </c>
      <c r="U73" s="89">
        <v>19.091925</v>
      </c>
      <c r="V73" s="89">
        <v>19.091925</v>
      </c>
      <c r="W73" s="89">
        <v>19.091925</v>
      </c>
      <c r="X73" s="89">
        <v>19.091925</v>
      </c>
      <c r="Y73" s="89">
        <v>19.091925</v>
      </c>
      <c r="Z73" s="89">
        <v>19.091925</v>
      </c>
      <c r="AA73" s="89">
        <v>19.091925</v>
      </c>
      <c r="AB73" s="89">
        <v>19.091925</v>
      </c>
      <c r="AC73" s="89">
        <v>19.091925</v>
      </c>
      <c r="AD73" s="89">
        <v>19.091925</v>
      </c>
      <c r="AE73" s="89">
        <v>19.091925</v>
      </c>
      <c r="AF73" s="89">
        <v>19.091925</v>
      </c>
      <c r="AG73" s="89">
        <v>19.091925</v>
      </c>
      <c r="AH73" s="53">
        <v>7.5900000000000002E-4</v>
      </c>
    </row>
    <row r="74" spans="1:34" ht="15" customHeight="1" x14ac:dyDescent="0.25">
      <c r="A74" s="62" t="s">
        <v>995</v>
      </c>
      <c r="B74" s="52" t="s">
        <v>994</v>
      </c>
      <c r="C74" s="89">
        <v>79.660004000000001</v>
      </c>
      <c r="D74" s="89">
        <v>88.108001999999999</v>
      </c>
      <c r="E74" s="89">
        <v>89.901886000000005</v>
      </c>
      <c r="F74" s="89">
        <v>91.956672999999995</v>
      </c>
      <c r="G74" s="89">
        <v>92.152648999999997</v>
      </c>
      <c r="H74" s="89">
        <v>92.796829000000002</v>
      </c>
      <c r="I74" s="89">
        <v>92.777084000000002</v>
      </c>
      <c r="J74" s="89">
        <v>93.060248999999999</v>
      </c>
      <c r="K74" s="89">
        <v>93.049187000000003</v>
      </c>
      <c r="L74" s="89">
        <v>93.028426999999994</v>
      </c>
      <c r="M74" s="89">
        <v>93.084823999999998</v>
      </c>
      <c r="N74" s="89">
        <v>92.973381000000003</v>
      </c>
      <c r="O74" s="89">
        <v>92.953284999999994</v>
      </c>
      <c r="P74" s="89">
        <v>92.690269000000001</v>
      </c>
      <c r="Q74" s="89">
        <v>92.629242000000005</v>
      </c>
      <c r="R74" s="89">
        <v>92.516243000000003</v>
      </c>
      <c r="S74" s="89">
        <v>92.668830999999997</v>
      </c>
      <c r="T74" s="89">
        <v>92.619003000000006</v>
      </c>
      <c r="U74" s="89">
        <v>92.585068000000007</v>
      </c>
      <c r="V74" s="89">
        <v>92.183327000000006</v>
      </c>
      <c r="W74" s="89">
        <v>92.299553000000003</v>
      </c>
      <c r="X74" s="89">
        <v>92.219131000000004</v>
      </c>
      <c r="Y74" s="89">
        <v>92.409514999999999</v>
      </c>
      <c r="Z74" s="89">
        <v>92.228301999999999</v>
      </c>
      <c r="AA74" s="89">
        <v>92.246566999999999</v>
      </c>
      <c r="AB74" s="89">
        <v>92.179282999999998</v>
      </c>
      <c r="AC74" s="89">
        <v>91.998001000000002</v>
      </c>
      <c r="AD74" s="89">
        <v>92.177352999999997</v>
      </c>
      <c r="AE74" s="89">
        <v>92.268799000000001</v>
      </c>
      <c r="AF74" s="89">
        <v>92.061179999999993</v>
      </c>
      <c r="AG74" s="89">
        <v>91.937370000000001</v>
      </c>
      <c r="AH74" s="53">
        <v>4.7889999999999999E-3</v>
      </c>
    </row>
    <row r="75" spans="1:34" ht="15" customHeight="1" x14ac:dyDescent="0.25">
      <c r="A75" s="62" t="s">
        <v>993</v>
      </c>
      <c r="B75" s="52" t="s">
        <v>992</v>
      </c>
      <c r="C75" s="54">
        <v>7.9948560000000004</v>
      </c>
      <c r="D75" s="54">
        <v>9.5887550000000008</v>
      </c>
      <c r="E75" s="54">
        <v>9.7414559999999994</v>
      </c>
      <c r="F75" s="54">
        <v>9.7173739999999995</v>
      </c>
      <c r="G75" s="54">
        <v>9.7857859999999999</v>
      </c>
      <c r="H75" s="54">
        <v>9.4892629999999993</v>
      </c>
      <c r="I75" s="54">
        <v>9.5035019999999992</v>
      </c>
      <c r="J75" s="54">
        <v>9.1557329999999997</v>
      </c>
      <c r="K75" s="54">
        <v>8.9034510000000004</v>
      </c>
      <c r="L75" s="54">
        <v>9.0161979999999993</v>
      </c>
      <c r="M75" s="54">
        <v>8.7722270000000009</v>
      </c>
      <c r="N75" s="54">
        <v>8.8317999999999994</v>
      </c>
      <c r="O75" s="54">
        <v>8.6139340000000004</v>
      </c>
      <c r="P75" s="54">
        <v>8.4783659999999994</v>
      </c>
      <c r="Q75" s="54">
        <v>8.5678509999999992</v>
      </c>
      <c r="R75" s="54">
        <v>8.6826039999999995</v>
      </c>
      <c r="S75" s="54">
        <v>8.936007</v>
      </c>
      <c r="T75" s="54">
        <v>8.9830450000000006</v>
      </c>
      <c r="U75" s="54">
        <v>9.0354919999999996</v>
      </c>
      <c r="V75" s="54">
        <v>9.2659730000000007</v>
      </c>
      <c r="W75" s="54">
        <v>9.1807870000000005</v>
      </c>
      <c r="X75" s="54">
        <v>9.167173</v>
      </c>
      <c r="Y75" s="54">
        <v>9.2304499999999994</v>
      </c>
      <c r="Z75" s="54">
        <v>9.0914640000000002</v>
      </c>
      <c r="AA75" s="54">
        <v>8.9650409999999994</v>
      </c>
      <c r="AB75" s="54">
        <v>8.9817529999999994</v>
      </c>
      <c r="AC75" s="54">
        <v>8.8626050000000003</v>
      </c>
      <c r="AD75" s="54">
        <v>8.9181600000000003</v>
      </c>
      <c r="AE75" s="54">
        <v>9.0694769999999991</v>
      </c>
      <c r="AF75" s="54">
        <v>9.1108469999999997</v>
      </c>
      <c r="AG75" s="54">
        <v>9.3560079999999992</v>
      </c>
      <c r="AH75" s="53">
        <v>5.254E-3</v>
      </c>
    </row>
    <row r="76" spans="1:34" ht="15" customHeight="1" x14ac:dyDescent="0.25">
      <c r="A76" s="62" t="s">
        <v>991</v>
      </c>
      <c r="B76" s="52" t="s">
        <v>990</v>
      </c>
      <c r="C76" s="54">
        <v>8.4372860000000003</v>
      </c>
      <c r="D76" s="54">
        <v>8.7782859999999996</v>
      </c>
      <c r="E76" s="54">
        <v>9.494313</v>
      </c>
      <c r="F76" s="54">
        <v>10.328879000000001</v>
      </c>
      <c r="G76" s="54">
        <v>10.797860999999999</v>
      </c>
      <c r="H76" s="54">
        <v>10.928689</v>
      </c>
      <c r="I76" s="54">
        <v>11.21687</v>
      </c>
      <c r="J76" s="54">
        <v>11.008035</v>
      </c>
      <c r="K76" s="54">
        <v>10.873099</v>
      </c>
      <c r="L76" s="54">
        <v>11.064581</v>
      </c>
      <c r="M76" s="54">
        <v>10.911236000000001</v>
      </c>
      <c r="N76" s="54">
        <v>11.019835</v>
      </c>
      <c r="O76" s="54">
        <v>10.739881</v>
      </c>
      <c r="P76" s="54">
        <v>10.673393000000001</v>
      </c>
      <c r="Q76" s="54">
        <v>10.772881999999999</v>
      </c>
      <c r="R76" s="54">
        <v>10.711779999999999</v>
      </c>
      <c r="S76" s="54">
        <v>10.742991999999999</v>
      </c>
      <c r="T76" s="54">
        <v>10.644144000000001</v>
      </c>
      <c r="U76" s="54">
        <v>10.561726999999999</v>
      </c>
      <c r="V76" s="54">
        <v>10.729782</v>
      </c>
      <c r="W76" s="54">
        <v>10.52272</v>
      </c>
      <c r="X76" s="54">
        <v>10.401341</v>
      </c>
      <c r="Y76" s="54">
        <v>10.452495000000001</v>
      </c>
      <c r="Z76" s="54">
        <v>10.427288000000001</v>
      </c>
      <c r="AA76" s="54">
        <v>10.302044</v>
      </c>
      <c r="AB76" s="54">
        <v>10.107438999999999</v>
      </c>
      <c r="AC76" s="54">
        <v>9.9317200000000003</v>
      </c>
      <c r="AD76" s="54">
        <v>9.9460359999999994</v>
      </c>
      <c r="AE76" s="54">
        <v>9.9404559999999993</v>
      </c>
      <c r="AF76" s="54">
        <v>9.823874</v>
      </c>
      <c r="AG76" s="54">
        <v>9.7021879999999996</v>
      </c>
      <c r="AH76" s="53">
        <v>4.6670000000000001E-3</v>
      </c>
    </row>
    <row r="77" spans="1:34" ht="15" customHeight="1" x14ac:dyDescent="0.25">
      <c r="A77" s="62" t="s">
        <v>989</v>
      </c>
      <c r="B77" s="52" t="s">
        <v>988</v>
      </c>
      <c r="C77" s="54">
        <v>-0.44242999999999999</v>
      </c>
      <c r="D77" s="54">
        <v>0.81046899999999999</v>
      </c>
      <c r="E77" s="54">
        <v>0.247143</v>
      </c>
      <c r="F77" s="54">
        <v>-0.61150599999999999</v>
      </c>
      <c r="G77" s="54">
        <v>-1.0120750000000001</v>
      </c>
      <c r="H77" s="54">
        <v>-1.4394260000000001</v>
      </c>
      <c r="I77" s="54">
        <v>-1.713368</v>
      </c>
      <c r="J77" s="54">
        <v>-1.8523019999999999</v>
      </c>
      <c r="K77" s="54">
        <v>-1.9696480000000001</v>
      </c>
      <c r="L77" s="54">
        <v>-2.0483829999999998</v>
      </c>
      <c r="M77" s="54">
        <v>-2.1390090000000002</v>
      </c>
      <c r="N77" s="54">
        <v>-2.1880350000000002</v>
      </c>
      <c r="O77" s="54">
        <v>-2.125947</v>
      </c>
      <c r="P77" s="54">
        <v>-2.1950270000000001</v>
      </c>
      <c r="Q77" s="54">
        <v>-2.205031</v>
      </c>
      <c r="R77" s="54">
        <v>-2.0291760000000001</v>
      </c>
      <c r="S77" s="54">
        <v>-1.806986</v>
      </c>
      <c r="T77" s="54">
        <v>-1.6610990000000001</v>
      </c>
      <c r="U77" s="54">
        <v>-1.526235</v>
      </c>
      <c r="V77" s="54">
        <v>-1.4638089999999999</v>
      </c>
      <c r="W77" s="54">
        <v>-1.341933</v>
      </c>
      <c r="X77" s="54">
        <v>-1.2341679999999999</v>
      </c>
      <c r="Y77" s="54">
        <v>-1.222045</v>
      </c>
      <c r="Z77" s="54">
        <v>-1.3358239999999999</v>
      </c>
      <c r="AA77" s="54">
        <v>-1.3370029999999999</v>
      </c>
      <c r="AB77" s="54">
        <v>-1.125686</v>
      </c>
      <c r="AC77" s="54">
        <v>-1.069115</v>
      </c>
      <c r="AD77" s="54">
        <v>-1.027876</v>
      </c>
      <c r="AE77" s="54">
        <v>-0.87097899999999995</v>
      </c>
      <c r="AF77" s="54">
        <v>-0.71302699999999997</v>
      </c>
      <c r="AG77" s="54">
        <v>-0.34618100000000002</v>
      </c>
      <c r="AH77" s="53">
        <v>-8.1440000000000002E-3</v>
      </c>
    </row>
    <row r="78" spans="1:34" ht="15" customHeight="1" x14ac:dyDescent="0.25">
      <c r="A78" s="62" t="s">
        <v>987</v>
      </c>
      <c r="B78" s="52" t="s">
        <v>986</v>
      </c>
      <c r="C78" s="89">
        <v>-2.4298739999999999</v>
      </c>
      <c r="D78" s="89">
        <v>4.0566300000000002</v>
      </c>
      <c r="E78" s="89">
        <v>1.2469159999999999</v>
      </c>
      <c r="F78" s="89">
        <v>-3.0572970000000002</v>
      </c>
      <c r="G78" s="89">
        <v>-5.0331549999999998</v>
      </c>
      <c r="H78" s="89">
        <v>-7.1260079999999997</v>
      </c>
      <c r="I78" s="89">
        <v>-8.4746659999999991</v>
      </c>
      <c r="J78" s="89">
        <v>-9.1686530000000008</v>
      </c>
      <c r="K78" s="89">
        <v>-9.7476040000000008</v>
      </c>
      <c r="L78" s="89">
        <v>-10.136989</v>
      </c>
      <c r="M78" s="89">
        <v>-10.5671</v>
      </c>
      <c r="N78" s="89">
        <v>-10.79804</v>
      </c>
      <c r="O78" s="89">
        <v>-10.483407</v>
      </c>
      <c r="P78" s="89">
        <v>-10.803967</v>
      </c>
      <c r="Q78" s="89">
        <v>-10.817045999999999</v>
      </c>
      <c r="R78" s="89">
        <v>-9.9262080000000008</v>
      </c>
      <c r="S78" s="89">
        <v>-8.8253789999999999</v>
      </c>
      <c r="T78" s="89">
        <v>-8.0957369999999997</v>
      </c>
      <c r="U78" s="89">
        <v>-7.423394</v>
      </c>
      <c r="V78" s="89">
        <v>-7.1055029999999997</v>
      </c>
      <c r="W78" s="89">
        <v>-6.5078880000000003</v>
      </c>
      <c r="X78" s="89">
        <v>-5.970377</v>
      </c>
      <c r="Y78" s="89">
        <v>-5.8870699999999996</v>
      </c>
      <c r="Z78" s="89">
        <v>-6.4063749999999997</v>
      </c>
      <c r="AA78" s="89">
        <v>-6.3862579999999998</v>
      </c>
      <c r="AB78" s="89">
        <v>-5.3515009999999998</v>
      </c>
      <c r="AC78" s="89">
        <v>-5.0645249999999997</v>
      </c>
      <c r="AD78" s="89">
        <v>-4.8496990000000002</v>
      </c>
      <c r="AE78" s="89">
        <v>-4.0896530000000002</v>
      </c>
      <c r="AF78" s="89">
        <v>-3.328236</v>
      </c>
      <c r="AG78" s="89">
        <v>-1.606233</v>
      </c>
      <c r="AH78" s="53">
        <v>-1.3703999999999999E-2</v>
      </c>
    </row>
    <row r="79" spans="1:34" ht="15" customHeight="1" x14ac:dyDescent="0.2">
      <c r="B79" s="49" t="s">
        <v>985</v>
      </c>
    </row>
    <row r="80" spans="1:34" ht="15" customHeight="1" x14ac:dyDescent="0.25">
      <c r="A80" s="62" t="s">
        <v>984</v>
      </c>
      <c r="B80" s="52" t="s">
        <v>983</v>
      </c>
      <c r="C80" s="56">
        <v>96.355620999999999</v>
      </c>
      <c r="D80" s="56">
        <v>135.79480000000001</v>
      </c>
      <c r="E80" s="56">
        <v>148.927933</v>
      </c>
      <c r="F80" s="56">
        <v>162.64175399999999</v>
      </c>
      <c r="G80" s="56">
        <v>175.12063599999999</v>
      </c>
      <c r="H80" s="56">
        <v>177.17503400000001</v>
      </c>
      <c r="I80" s="56">
        <v>183.65756200000001</v>
      </c>
      <c r="J80" s="56">
        <v>182.90168800000001</v>
      </c>
      <c r="K80" s="56">
        <v>184.18112199999999</v>
      </c>
      <c r="L80" s="56">
        <v>192.23348999999999</v>
      </c>
      <c r="M80" s="56">
        <v>190.56842</v>
      </c>
      <c r="N80" s="56">
        <v>197.002106</v>
      </c>
      <c r="O80" s="56">
        <v>195.830566</v>
      </c>
      <c r="P80" s="56">
        <v>195.87460300000001</v>
      </c>
      <c r="Q80" s="56">
        <v>200.008713</v>
      </c>
      <c r="R80" s="56">
        <v>205.555069</v>
      </c>
      <c r="S80" s="56">
        <v>216.182693</v>
      </c>
      <c r="T80" s="56">
        <v>219.23925800000001</v>
      </c>
      <c r="U80" s="56">
        <v>225.374664</v>
      </c>
      <c r="V80" s="56">
        <v>232.85640000000001</v>
      </c>
      <c r="W80" s="56">
        <v>239.92155500000001</v>
      </c>
      <c r="X80" s="56">
        <v>243.74685700000001</v>
      </c>
      <c r="Y80" s="56">
        <v>249.43391399999999</v>
      </c>
      <c r="Z80" s="56">
        <v>249.930115</v>
      </c>
      <c r="AA80" s="56">
        <v>247.88381999999999</v>
      </c>
      <c r="AB80" s="56">
        <v>246.64913899999999</v>
      </c>
      <c r="AC80" s="56">
        <v>249.591599</v>
      </c>
      <c r="AD80" s="56">
        <v>253.13223300000001</v>
      </c>
      <c r="AE80" s="56">
        <v>257.01791400000002</v>
      </c>
      <c r="AF80" s="56">
        <v>259.24829099999999</v>
      </c>
      <c r="AG80" s="56">
        <v>267.30850199999998</v>
      </c>
      <c r="AH80" s="53">
        <v>3.4597000000000003E-2</v>
      </c>
    </row>
    <row r="82" spans="2:34" ht="15" customHeight="1" thickBot="1" x14ac:dyDescent="0.25"/>
    <row r="83" spans="2:34" ht="15" customHeight="1" x14ac:dyDescent="0.2">
      <c r="B83" s="290" t="s">
        <v>982</v>
      </c>
      <c r="C83" s="290"/>
      <c r="D83" s="290"/>
      <c r="E83" s="290"/>
      <c r="F83" s="290"/>
      <c r="G83" s="290"/>
      <c r="H83" s="290"/>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row>
    <row r="84" spans="2:34" ht="15" customHeight="1" x14ac:dyDescent="0.2">
      <c r="B84" s="61" t="s">
        <v>981</v>
      </c>
    </row>
    <row r="85" spans="2:34" ht="15" customHeight="1" x14ac:dyDescent="0.2">
      <c r="B85" s="61" t="s">
        <v>980</v>
      </c>
    </row>
    <row r="86" spans="2:34" ht="15" customHeight="1" x14ac:dyDescent="0.2">
      <c r="B86" s="61" t="s">
        <v>979</v>
      </c>
    </row>
    <row r="87" spans="2:34" ht="15" customHeight="1" x14ac:dyDescent="0.2">
      <c r="B87" s="61" t="s">
        <v>978</v>
      </c>
    </row>
    <row r="88" spans="2:34" ht="15" customHeight="1" x14ac:dyDescent="0.2">
      <c r="B88" s="61" t="s">
        <v>977</v>
      </c>
    </row>
    <row r="89" spans="2:34" ht="15" customHeight="1" x14ac:dyDescent="0.2">
      <c r="B89" s="61" t="s">
        <v>976</v>
      </c>
    </row>
    <row r="90" spans="2:34" ht="15" customHeight="1" x14ac:dyDescent="0.2">
      <c r="B90" s="61" t="s">
        <v>975</v>
      </c>
    </row>
    <row r="91" spans="2:34" ht="15" customHeight="1" x14ac:dyDescent="0.2">
      <c r="B91" s="61" t="s">
        <v>974</v>
      </c>
    </row>
    <row r="92" spans="2:34" ht="15" customHeight="1" x14ac:dyDescent="0.2">
      <c r="B92" s="61" t="s">
        <v>973</v>
      </c>
    </row>
    <row r="93" spans="2:34" ht="15" customHeight="1" x14ac:dyDescent="0.2">
      <c r="B93" s="61" t="s">
        <v>972</v>
      </c>
    </row>
    <row r="94" spans="2:34" ht="15" customHeight="1" x14ac:dyDescent="0.2">
      <c r="B94" s="61" t="s">
        <v>971</v>
      </c>
    </row>
    <row r="95" spans="2:34" ht="15" customHeight="1" x14ac:dyDescent="0.2">
      <c r="B95" s="61" t="s">
        <v>970</v>
      </c>
    </row>
    <row r="96" spans="2:34" ht="15" customHeight="1" x14ac:dyDescent="0.2">
      <c r="B96" s="61" t="s">
        <v>969</v>
      </c>
    </row>
    <row r="97" spans="2:2" ht="15" customHeight="1" x14ac:dyDescent="0.2">
      <c r="B97" s="61" t="s">
        <v>968</v>
      </c>
    </row>
    <row r="98" spans="2:2" ht="15" customHeight="1" x14ac:dyDescent="0.2">
      <c r="B98" s="61" t="s">
        <v>967</v>
      </c>
    </row>
    <row r="99" spans="2:2" ht="15" customHeight="1" x14ac:dyDescent="0.2">
      <c r="B99" s="61" t="s">
        <v>966</v>
      </c>
    </row>
    <row r="100" spans="2:2" ht="15" customHeight="1" x14ac:dyDescent="0.2">
      <c r="B100" s="61" t="s">
        <v>965</v>
      </c>
    </row>
    <row r="101" spans="2:2" ht="15" customHeight="1" x14ac:dyDescent="0.2">
      <c r="B101" s="61" t="s">
        <v>964</v>
      </c>
    </row>
    <row r="102" spans="2:2" ht="15" customHeight="1" x14ac:dyDescent="0.2">
      <c r="B102" s="61" t="s">
        <v>963</v>
      </c>
    </row>
    <row r="103" spans="2:2" ht="15" customHeight="1" x14ac:dyDescent="0.2">
      <c r="B103" s="61" t="s">
        <v>962</v>
      </c>
    </row>
    <row r="104" spans="2:2" ht="15" customHeight="1" x14ac:dyDescent="0.2">
      <c r="B104" s="61" t="s">
        <v>961</v>
      </c>
    </row>
    <row r="105" spans="2:2" ht="15" customHeight="1" x14ac:dyDescent="0.2">
      <c r="B105" s="61" t="s">
        <v>960</v>
      </c>
    </row>
    <row r="106" spans="2:2" ht="15" customHeight="1" x14ac:dyDescent="0.2">
      <c r="B106" s="61" t="s">
        <v>959</v>
      </c>
    </row>
    <row r="107" spans="2:2" ht="15" customHeight="1" x14ac:dyDescent="0.2">
      <c r="B107" s="61" t="s">
        <v>958</v>
      </c>
    </row>
    <row r="108" spans="2:2" ht="15" customHeight="1" x14ac:dyDescent="0.2">
      <c r="B108" s="61" t="s">
        <v>851</v>
      </c>
    </row>
    <row r="109" spans="2:2" ht="15" customHeight="1" x14ac:dyDescent="0.2">
      <c r="B109" s="61" t="s">
        <v>856</v>
      </c>
    </row>
    <row r="110" spans="2:2" ht="15" customHeight="1" x14ac:dyDescent="0.2">
      <c r="B110" s="61" t="s">
        <v>955</v>
      </c>
    </row>
    <row r="111" spans="2:2" ht="15" customHeight="1" x14ac:dyDescent="0.2">
      <c r="B111" s="61" t="s">
        <v>957</v>
      </c>
    </row>
  </sheetData>
  <mergeCells count="1">
    <mergeCell ref="B83:AH83"/>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tabColor rgb="FF92D050"/>
  </sheetPr>
  <dimension ref="A1:I197"/>
  <sheetViews>
    <sheetView workbookViewId="0">
      <selection activeCell="C9" sqref="C9"/>
    </sheetView>
  </sheetViews>
  <sheetFormatPr defaultRowHeight="15" x14ac:dyDescent="0.25"/>
  <cols>
    <col min="1" max="1" width="21.28515625" customWidth="1"/>
    <col min="3" max="3" width="31.28515625" customWidth="1"/>
    <col min="4" max="4" width="21.28515625" customWidth="1"/>
    <col min="5" max="8" width="16.85546875" customWidth="1"/>
    <col min="9" max="9" width="28.28515625" customWidth="1"/>
  </cols>
  <sheetData>
    <row r="1" spans="1:9" ht="90.75" thickBot="1" x14ac:dyDescent="0.3">
      <c r="A1" s="2" t="s">
        <v>230</v>
      </c>
      <c r="C1" s="3" t="s">
        <v>531</v>
      </c>
      <c r="D1" s="3" t="s">
        <v>475</v>
      </c>
      <c r="E1" s="3" t="s">
        <v>476</v>
      </c>
      <c r="F1" s="3" t="s">
        <v>530</v>
      </c>
      <c r="G1" s="43" t="s">
        <v>1183</v>
      </c>
      <c r="H1" s="43" t="s">
        <v>838</v>
      </c>
      <c r="I1" s="43" t="s">
        <v>550</v>
      </c>
    </row>
    <row r="2" spans="1:9" ht="15.75" thickBot="1" x14ac:dyDescent="0.3">
      <c r="A2" s="11" t="s">
        <v>1250</v>
      </c>
      <c r="C2" t="s">
        <v>26</v>
      </c>
      <c r="D2" t="s">
        <v>472</v>
      </c>
      <c r="E2" t="s">
        <v>273</v>
      </c>
      <c r="F2" s="6">
        <v>4</v>
      </c>
      <c r="G2" s="42" t="b">
        <v>0</v>
      </c>
      <c r="H2" s="42" t="b">
        <v>0</v>
      </c>
      <c r="I2" t="b">
        <v>0</v>
      </c>
    </row>
    <row r="3" spans="1:9" x14ac:dyDescent="0.25">
      <c r="C3" t="s">
        <v>27</v>
      </c>
      <c r="D3" t="s">
        <v>469</v>
      </c>
      <c r="E3" t="s">
        <v>275</v>
      </c>
      <c r="F3" s="6">
        <v>8</v>
      </c>
      <c r="G3" s="42" t="b">
        <v>0</v>
      </c>
      <c r="H3" s="42" t="b">
        <v>0</v>
      </c>
      <c r="I3" t="b">
        <v>0</v>
      </c>
    </row>
    <row r="4" spans="1:9" x14ac:dyDescent="0.25">
      <c r="C4" t="s">
        <v>28</v>
      </c>
      <c r="D4" t="s">
        <v>471</v>
      </c>
      <c r="E4" t="s">
        <v>322</v>
      </c>
      <c r="F4" s="6">
        <v>12</v>
      </c>
      <c r="G4" s="42" t="b">
        <v>0</v>
      </c>
      <c r="H4" s="42" t="b">
        <v>0</v>
      </c>
      <c r="I4" t="b">
        <v>0</v>
      </c>
    </row>
    <row r="5" spans="1:9" x14ac:dyDescent="0.25">
      <c r="C5" t="s">
        <v>29</v>
      </c>
      <c r="D5" t="s">
        <v>469</v>
      </c>
      <c r="E5" t="s">
        <v>276</v>
      </c>
      <c r="F5" s="6">
        <v>20</v>
      </c>
      <c r="G5" s="42" t="b">
        <v>0</v>
      </c>
      <c r="H5" s="42" t="b">
        <v>0</v>
      </c>
      <c r="I5" t="b">
        <v>0</v>
      </c>
    </row>
    <row r="6" spans="1:9" x14ac:dyDescent="0.25">
      <c r="C6" t="s">
        <v>30</v>
      </c>
      <c r="D6" t="s">
        <v>471</v>
      </c>
      <c r="E6" t="s">
        <v>274</v>
      </c>
      <c r="F6" s="6">
        <v>24</v>
      </c>
      <c r="G6" s="42" t="b">
        <v>0</v>
      </c>
      <c r="H6" s="42" t="b">
        <v>0</v>
      </c>
      <c r="I6" t="b">
        <v>0</v>
      </c>
    </row>
    <row r="7" spans="1:9" x14ac:dyDescent="0.25">
      <c r="C7" t="s">
        <v>31</v>
      </c>
      <c r="D7" t="s">
        <v>468</v>
      </c>
      <c r="E7" t="s">
        <v>280</v>
      </c>
      <c r="F7" s="6">
        <v>28</v>
      </c>
      <c r="G7" s="42" t="b">
        <v>0</v>
      </c>
      <c r="H7" s="42" t="b">
        <v>0</v>
      </c>
      <c r="I7" t="b">
        <v>0</v>
      </c>
    </row>
    <row r="8" spans="1:9" x14ac:dyDescent="0.25">
      <c r="C8" t="s">
        <v>32</v>
      </c>
      <c r="D8" t="s">
        <v>468</v>
      </c>
      <c r="E8" t="s">
        <v>278</v>
      </c>
      <c r="F8" s="6">
        <v>32</v>
      </c>
      <c r="G8" s="42" t="b">
        <v>0</v>
      </c>
      <c r="H8" s="42" t="b">
        <v>0</v>
      </c>
      <c r="I8" t="b">
        <v>0</v>
      </c>
    </row>
    <row r="9" spans="1:9" x14ac:dyDescent="0.25">
      <c r="C9" t="s">
        <v>33</v>
      </c>
      <c r="D9" t="s">
        <v>472</v>
      </c>
      <c r="E9" t="s">
        <v>279</v>
      </c>
      <c r="F9" s="6">
        <v>51</v>
      </c>
      <c r="G9" s="42" t="b">
        <v>0</v>
      </c>
      <c r="H9" s="42" t="b">
        <v>0</v>
      </c>
      <c r="I9" t="b">
        <v>0</v>
      </c>
    </row>
    <row r="10" spans="1:9" x14ac:dyDescent="0.25">
      <c r="C10" t="s">
        <v>34</v>
      </c>
      <c r="D10" t="s">
        <v>473</v>
      </c>
      <c r="E10" t="s">
        <v>281</v>
      </c>
      <c r="F10" s="6">
        <v>36</v>
      </c>
      <c r="G10" s="42" t="b">
        <v>0</v>
      </c>
      <c r="H10" s="42" t="b">
        <v>0</v>
      </c>
      <c r="I10" t="b">
        <v>0</v>
      </c>
    </row>
    <row r="11" spans="1:9" x14ac:dyDescent="0.25">
      <c r="C11" t="s">
        <v>35</v>
      </c>
      <c r="D11" t="s">
        <v>469</v>
      </c>
      <c r="E11" t="s">
        <v>282</v>
      </c>
      <c r="F11" s="6">
        <v>40</v>
      </c>
      <c r="G11" s="42" t="b">
        <v>0</v>
      </c>
      <c r="H11" s="42" t="b">
        <v>0</v>
      </c>
      <c r="I11" t="b">
        <v>0</v>
      </c>
    </row>
    <row r="12" spans="1:9" x14ac:dyDescent="0.25">
      <c r="C12" t="s">
        <v>36</v>
      </c>
      <c r="D12" t="s">
        <v>472</v>
      </c>
      <c r="E12" t="s">
        <v>283</v>
      </c>
      <c r="F12" s="6">
        <v>31</v>
      </c>
      <c r="G12" s="42" t="b">
        <v>0</v>
      </c>
      <c r="H12" s="42" t="b">
        <v>0</v>
      </c>
      <c r="I12" t="b">
        <v>0</v>
      </c>
    </row>
    <row r="13" spans="1:9" x14ac:dyDescent="0.25">
      <c r="C13" t="s">
        <v>37</v>
      </c>
      <c r="D13" t="s">
        <v>468</v>
      </c>
      <c r="E13" t="s">
        <v>291</v>
      </c>
      <c r="F13" s="6">
        <v>44</v>
      </c>
      <c r="G13" s="42" t="b">
        <v>0</v>
      </c>
      <c r="H13" s="42" t="b">
        <v>0</v>
      </c>
      <c r="I13" t="b">
        <v>0</v>
      </c>
    </row>
    <row r="14" spans="1:9" x14ac:dyDescent="0.25">
      <c r="C14" t="s">
        <v>38</v>
      </c>
      <c r="D14" t="s">
        <v>470</v>
      </c>
      <c r="E14" t="s">
        <v>290</v>
      </c>
      <c r="F14" s="6">
        <v>48</v>
      </c>
      <c r="G14" s="42" t="b">
        <v>0</v>
      </c>
      <c r="H14" s="42" t="b">
        <v>0</v>
      </c>
      <c r="I14" t="b">
        <v>0</v>
      </c>
    </row>
    <row r="15" spans="1:9" x14ac:dyDescent="0.25">
      <c r="C15" t="s">
        <v>39</v>
      </c>
      <c r="D15" t="s">
        <v>473</v>
      </c>
      <c r="E15" t="s">
        <v>288</v>
      </c>
      <c r="F15" s="6">
        <v>50</v>
      </c>
      <c r="G15" s="42" t="b">
        <v>0</v>
      </c>
      <c r="H15" s="42" t="b">
        <v>0</v>
      </c>
      <c r="I15" t="b">
        <v>0</v>
      </c>
    </row>
    <row r="16" spans="1:9" x14ac:dyDescent="0.25">
      <c r="C16" t="s">
        <v>40</v>
      </c>
      <c r="D16" t="s">
        <v>468</v>
      </c>
      <c r="E16" t="s">
        <v>297</v>
      </c>
      <c r="F16" s="6">
        <v>52</v>
      </c>
      <c r="G16" s="42" t="b">
        <v>0</v>
      </c>
      <c r="H16" s="42" t="b">
        <v>0</v>
      </c>
      <c r="I16" t="b">
        <v>0</v>
      </c>
    </row>
    <row r="17" spans="3:9" x14ac:dyDescent="0.25">
      <c r="C17" t="s">
        <v>41</v>
      </c>
      <c r="D17" t="s">
        <v>472</v>
      </c>
      <c r="E17" t="s">
        <v>293</v>
      </c>
      <c r="F17" s="6">
        <v>112</v>
      </c>
      <c r="G17" s="42" t="b">
        <v>0</v>
      </c>
      <c r="H17" s="42" t="b">
        <v>0</v>
      </c>
      <c r="I17" t="b">
        <v>0</v>
      </c>
    </row>
    <row r="18" spans="3:9" x14ac:dyDescent="0.25">
      <c r="C18" t="s">
        <v>42</v>
      </c>
      <c r="D18" t="s">
        <v>469</v>
      </c>
      <c r="E18" t="s">
        <v>285</v>
      </c>
      <c r="F18" s="6">
        <v>56</v>
      </c>
      <c r="G18" s="42" t="b">
        <v>0</v>
      </c>
      <c r="H18" s="42" t="b">
        <v>0</v>
      </c>
      <c r="I18" t="b">
        <v>0</v>
      </c>
    </row>
    <row r="19" spans="3:9" x14ac:dyDescent="0.25">
      <c r="C19" t="s">
        <v>43</v>
      </c>
      <c r="D19" t="s">
        <v>468</v>
      </c>
      <c r="E19" t="s">
        <v>294</v>
      </c>
      <c r="F19" s="6">
        <v>84</v>
      </c>
      <c r="G19" s="42" t="b">
        <v>0</v>
      </c>
      <c r="H19" s="42" t="b">
        <v>0</v>
      </c>
      <c r="I19" t="b">
        <v>0</v>
      </c>
    </row>
    <row r="20" spans="3:9" x14ac:dyDescent="0.25">
      <c r="C20" t="s">
        <v>44</v>
      </c>
      <c r="D20" t="s">
        <v>471</v>
      </c>
      <c r="E20" t="s">
        <v>286</v>
      </c>
      <c r="F20" s="6">
        <v>204</v>
      </c>
      <c r="G20" s="42" t="b">
        <v>0</v>
      </c>
      <c r="H20" s="42" t="b">
        <v>0</v>
      </c>
      <c r="I20" t="b">
        <v>0</v>
      </c>
    </row>
    <row r="21" spans="3:9" x14ac:dyDescent="0.25">
      <c r="C21" t="s">
        <v>45</v>
      </c>
      <c r="D21" t="s">
        <v>473</v>
      </c>
      <c r="E21" t="s">
        <v>299</v>
      </c>
      <c r="F21" s="6">
        <v>64</v>
      </c>
      <c r="G21" s="42" t="b">
        <v>0</v>
      </c>
      <c r="H21" s="42" t="b">
        <v>0</v>
      </c>
      <c r="I21" t="b">
        <v>0</v>
      </c>
    </row>
    <row r="22" spans="3:9" x14ac:dyDescent="0.25">
      <c r="C22" t="s">
        <v>46</v>
      </c>
      <c r="D22" t="s">
        <v>468</v>
      </c>
      <c r="E22" t="s">
        <v>295</v>
      </c>
      <c r="F22" s="6">
        <v>68</v>
      </c>
      <c r="G22" s="42" t="b">
        <v>0</v>
      </c>
      <c r="H22" s="42" t="b">
        <v>0</v>
      </c>
      <c r="I22" t="b">
        <v>0</v>
      </c>
    </row>
    <row r="23" spans="3:9" x14ac:dyDescent="0.25">
      <c r="C23" t="s">
        <v>47</v>
      </c>
      <c r="D23" t="s">
        <v>469</v>
      </c>
      <c r="E23" t="s">
        <v>292</v>
      </c>
      <c r="F23" s="6">
        <v>70</v>
      </c>
      <c r="G23" s="42" t="b">
        <v>0</v>
      </c>
      <c r="H23" s="42" t="b">
        <v>0</v>
      </c>
      <c r="I23" t="b">
        <v>0</v>
      </c>
    </row>
    <row r="24" spans="3:9" x14ac:dyDescent="0.25">
      <c r="C24" t="s">
        <v>48</v>
      </c>
      <c r="D24" t="s">
        <v>471</v>
      </c>
      <c r="E24" t="s">
        <v>300</v>
      </c>
      <c r="F24" s="6">
        <v>72</v>
      </c>
      <c r="G24" s="42" t="b">
        <v>0</v>
      </c>
      <c r="H24" s="42" t="b">
        <v>0</v>
      </c>
      <c r="I24" t="b">
        <v>0</v>
      </c>
    </row>
    <row r="25" spans="3:9" x14ac:dyDescent="0.25">
      <c r="C25" t="s">
        <v>49</v>
      </c>
      <c r="D25" t="s">
        <v>468</v>
      </c>
      <c r="E25" t="s">
        <v>296</v>
      </c>
      <c r="F25" s="6">
        <v>76</v>
      </c>
      <c r="G25" s="42" t="b">
        <v>0</v>
      </c>
      <c r="H25" s="42" t="b">
        <v>0</v>
      </c>
      <c r="I25" t="b">
        <v>0</v>
      </c>
    </row>
    <row r="26" spans="3:9" x14ac:dyDescent="0.25">
      <c r="C26" t="s">
        <v>50</v>
      </c>
      <c r="D26" t="s">
        <v>473</v>
      </c>
      <c r="E26" t="s">
        <v>298</v>
      </c>
      <c r="F26" s="6">
        <v>96</v>
      </c>
      <c r="G26" s="42" t="b">
        <v>0</v>
      </c>
      <c r="H26" s="42" t="b">
        <v>0</v>
      </c>
      <c r="I26" t="b">
        <v>0</v>
      </c>
    </row>
    <row r="27" spans="3:9" x14ac:dyDescent="0.25">
      <c r="C27" t="s">
        <v>51</v>
      </c>
      <c r="D27" t="s">
        <v>469</v>
      </c>
      <c r="E27" t="s">
        <v>289</v>
      </c>
      <c r="F27" s="6">
        <v>100</v>
      </c>
      <c r="G27" s="42" t="b">
        <v>0</v>
      </c>
      <c r="H27" s="42" t="b">
        <v>0</v>
      </c>
      <c r="I27" t="b">
        <v>0</v>
      </c>
    </row>
    <row r="28" spans="3:9" x14ac:dyDescent="0.25">
      <c r="C28" t="s">
        <v>52</v>
      </c>
      <c r="D28" t="s">
        <v>471</v>
      </c>
      <c r="E28" t="s">
        <v>287</v>
      </c>
      <c r="F28" s="6">
        <v>854</v>
      </c>
      <c r="G28" s="42" t="b">
        <v>0</v>
      </c>
      <c r="H28" s="42" t="b">
        <v>0</v>
      </c>
      <c r="I28" t="b">
        <v>0</v>
      </c>
    </row>
    <row r="29" spans="3:9" x14ac:dyDescent="0.25">
      <c r="C29" t="s">
        <v>53</v>
      </c>
      <c r="D29" t="s">
        <v>473</v>
      </c>
      <c r="E29" t="s">
        <v>389</v>
      </c>
      <c r="F29" s="6">
        <v>104</v>
      </c>
      <c r="G29" s="42" t="b">
        <v>0</v>
      </c>
      <c r="H29" s="42" t="b">
        <v>0</v>
      </c>
      <c r="I29" t="b">
        <v>0</v>
      </c>
    </row>
    <row r="30" spans="3:9" x14ac:dyDescent="0.25">
      <c r="C30" t="s">
        <v>54</v>
      </c>
      <c r="D30" t="s">
        <v>471</v>
      </c>
      <c r="E30" t="s">
        <v>284</v>
      </c>
      <c r="F30" s="6">
        <v>108</v>
      </c>
      <c r="G30" s="42" t="b">
        <v>0</v>
      </c>
      <c r="H30" s="42" t="b">
        <v>0</v>
      </c>
      <c r="I30" t="b">
        <v>0</v>
      </c>
    </row>
    <row r="31" spans="3:9" x14ac:dyDescent="0.25">
      <c r="C31" t="s">
        <v>55</v>
      </c>
      <c r="D31" t="s">
        <v>473</v>
      </c>
      <c r="E31" t="s">
        <v>363</v>
      </c>
      <c r="F31" s="6">
        <v>116</v>
      </c>
      <c r="G31" s="42" t="b">
        <v>0</v>
      </c>
      <c r="H31" s="42" t="b">
        <v>0</v>
      </c>
      <c r="I31" t="b">
        <v>0</v>
      </c>
    </row>
    <row r="32" spans="3:9" x14ac:dyDescent="0.25">
      <c r="C32" t="s">
        <v>56</v>
      </c>
      <c r="D32" t="s">
        <v>471</v>
      </c>
      <c r="E32" t="s">
        <v>307</v>
      </c>
      <c r="F32" s="6">
        <v>120</v>
      </c>
      <c r="G32" s="42" t="b">
        <v>0</v>
      </c>
      <c r="H32" s="42" t="b">
        <v>0</v>
      </c>
      <c r="I32" t="b">
        <v>0</v>
      </c>
    </row>
    <row r="33" spans="3:9" x14ac:dyDescent="0.25">
      <c r="C33" t="s">
        <v>57</v>
      </c>
      <c r="D33" t="s">
        <v>468</v>
      </c>
      <c r="E33" t="s">
        <v>302</v>
      </c>
      <c r="F33" s="6">
        <v>124</v>
      </c>
      <c r="G33" s="42" t="b">
        <v>0</v>
      </c>
      <c r="H33" s="42" t="b">
        <v>0</v>
      </c>
      <c r="I33" t="b">
        <v>0</v>
      </c>
    </row>
    <row r="34" spans="3:9" x14ac:dyDescent="0.25">
      <c r="C34" t="s">
        <v>58</v>
      </c>
      <c r="D34" t="s">
        <v>471</v>
      </c>
      <c r="E34" t="s">
        <v>312</v>
      </c>
      <c r="F34" s="6">
        <v>132</v>
      </c>
      <c r="G34" s="42" t="b">
        <v>0</v>
      </c>
      <c r="H34" s="42" t="b">
        <v>0</v>
      </c>
      <c r="I34" t="b">
        <v>0</v>
      </c>
    </row>
    <row r="35" spans="3:9" x14ac:dyDescent="0.25">
      <c r="C35" t="s">
        <v>59</v>
      </c>
      <c r="D35" t="s">
        <v>471</v>
      </c>
      <c r="E35" t="s">
        <v>301</v>
      </c>
      <c r="F35" s="6">
        <v>140</v>
      </c>
      <c r="G35" s="42" t="b">
        <v>0</v>
      </c>
      <c r="H35" s="42" t="b">
        <v>0</v>
      </c>
      <c r="I35" t="b">
        <v>0</v>
      </c>
    </row>
    <row r="36" spans="3:9" x14ac:dyDescent="0.25">
      <c r="C36" t="s">
        <v>60</v>
      </c>
      <c r="D36" t="s">
        <v>471</v>
      </c>
      <c r="E36" t="s">
        <v>440</v>
      </c>
      <c r="F36" s="6">
        <v>148</v>
      </c>
      <c r="G36" s="42" t="b">
        <v>0</v>
      </c>
      <c r="H36" s="42" t="b">
        <v>0</v>
      </c>
      <c r="I36" t="b">
        <v>0</v>
      </c>
    </row>
    <row r="37" spans="3:9" x14ac:dyDescent="0.25">
      <c r="C37" t="s">
        <v>61</v>
      </c>
      <c r="D37" t="s">
        <v>468</v>
      </c>
      <c r="E37" t="s">
        <v>304</v>
      </c>
      <c r="F37" s="6">
        <v>152</v>
      </c>
      <c r="G37" s="42" t="b">
        <v>0</v>
      </c>
      <c r="H37" s="42" t="b">
        <v>0</v>
      </c>
      <c r="I37" t="b">
        <v>0</v>
      </c>
    </row>
    <row r="38" spans="3:9" x14ac:dyDescent="0.25">
      <c r="C38" t="s">
        <v>62</v>
      </c>
      <c r="D38" t="s">
        <v>62</v>
      </c>
      <c r="E38" t="s">
        <v>305</v>
      </c>
      <c r="F38" s="6">
        <v>156</v>
      </c>
      <c r="G38" s="42" t="b">
        <v>0</v>
      </c>
      <c r="H38" s="42" t="b">
        <v>0</v>
      </c>
      <c r="I38" t="b">
        <v>0</v>
      </c>
    </row>
    <row r="39" spans="3:9" x14ac:dyDescent="0.25">
      <c r="C39" t="s">
        <v>63</v>
      </c>
      <c r="D39" t="s">
        <v>468</v>
      </c>
      <c r="E39" t="s">
        <v>310</v>
      </c>
      <c r="F39" s="6">
        <v>170</v>
      </c>
      <c r="G39" s="42" t="b">
        <v>0</v>
      </c>
      <c r="H39" s="42" t="b">
        <v>0</v>
      </c>
      <c r="I39" t="b">
        <v>0</v>
      </c>
    </row>
    <row r="40" spans="3:9" x14ac:dyDescent="0.25">
      <c r="C40" t="s">
        <v>64</v>
      </c>
      <c r="D40" t="s">
        <v>471</v>
      </c>
      <c r="E40" t="s">
        <v>311</v>
      </c>
      <c r="F40" s="6">
        <v>174</v>
      </c>
      <c r="G40" s="42" t="b">
        <v>0</v>
      </c>
      <c r="H40" s="42" t="b">
        <v>0</v>
      </c>
      <c r="I40" t="b">
        <v>0</v>
      </c>
    </row>
    <row r="41" spans="3:9" x14ac:dyDescent="0.25">
      <c r="C41" t="s">
        <v>65</v>
      </c>
      <c r="D41" t="s">
        <v>471</v>
      </c>
      <c r="E41" t="s">
        <v>309</v>
      </c>
      <c r="F41" s="6">
        <v>178</v>
      </c>
      <c r="G41" s="42" t="b">
        <v>0</v>
      </c>
      <c r="H41" s="42" t="b">
        <v>0</v>
      </c>
      <c r="I41" t="b">
        <v>0</v>
      </c>
    </row>
    <row r="42" spans="3:9" x14ac:dyDescent="0.25">
      <c r="C42" t="s">
        <v>66</v>
      </c>
      <c r="D42" t="s">
        <v>471</v>
      </c>
      <c r="E42" t="s">
        <v>308</v>
      </c>
      <c r="F42" s="6">
        <v>180</v>
      </c>
      <c r="G42" s="42" t="b">
        <v>0</v>
      </c>
      <c r="H42" s="42" t="b">
        <v>0</v>
      </c>
      <c r="I42" t="b">
        <v>0</v>
      </c>
    </row>
    <row r="43" spans="3:9" x14ac:dyDescent="0.25">
      <c r="C43" t="s">
        <v>67</v>
      </c>
      <c r="D43" t="s">
        <v>468</v>
      </c>
      <c r="E43" t="s">
        <v>313</v>
      </c>
      <c r="F43" s="6">
        <v>188</v>
      </c>
      <c r="G43" s="42" t="b">
        <v>0</v>
      </c>
      <c r="H43" s="42" t="b">
        <v>0</v>
      </c>
      <c r="I43" t="b">
        <v>0</v>
      </c>
    </row>
    <row r="44" spans="3:9" x14ac:dyDescent="0.25">
      <c r="C44" t="s">
        <v>68</v>
      </c>
      <c r="D44" t="s">
        <v>471</v>
      </c>
      <c r="E44" t="s">
        <v>306</v>
      </c>
      <c r="F44" s="6">
        <v>384</v>
      </c>
      <c r="G44" s="42" t="b">
        <v>0</v>
      </c>
      <c r="H44" s="42" t="b">
        <v>0</v>
      </c>
      <c r="I44" t="b">
        <v>0</v>
      </c>
    </row>
    <row r="45" spans="3:9" x14ac:dyDescent="0.25">
      <c r="C45" t="s">
        <v>69</v>
      </c>
      <c r="D45" t="s">
        <v>469</v>
      </c>
      <c r="E45" t="s">
        <v>346</v>
      </c>
      <c r="F45" s="6">
        <v>191</v>
      </c>
      <c r="G45" s="42" t="b">
        <v>0</v>
      </c>
      <c r="H45" s="42" t="b">
        <v>0</v>
      </c>
      <c r="I45" t="b">
        <v>0</v>
      </c>
    </row>
    <row r="46" spans="3:9" x14ac:dyDescent="0.25">
      <c r="C46" t="s">
        <v>70</v>
      </c>
      <c r="D46" t="s">
        <v>468</v>
      </c>
      <c r="E46" t="s">
        <v>314</v>
      </c>
      <c r="F46" s="6">
        <v>192</v>
      </c>
      <c r="G46" s="42" t="b">
        <v>0</v>
      </c>
      <c r="H46" s="42" t="b">
        <v>0</v>
      </c>
      <c r="I46" t="b">
        <v>0</v>
      </c>
    </row>
    <row r="47" spans="3:9" x14ac:dyDescent="0.25">
      <c r="C47" t="s">
        <v>71</v>
      </c>
      <c r="D47" t="s">
        <v>469</v>
      </c>
      <c r="E47" t="s">
        <v>315</v>
      </c>
      <c r="F47" s="6">
        <v>196</v>
      </c>
      <c r="G47" s="42" t="b">
        <v>0</v>
      </c>
      <c r="H47" s="42" t="b">
        <v>0</v>
      </c>
      <c r="I47" t="b">
        <v>0</v>
      </c>
    </row>
    <row r="48" spans="3:9" x14ac:dyDescent="0.25">
      <c r="C48" t="s">
        <v>72</v>
      </c>
      <c r="D48" t="s">
        <v>469</v>
      </c>
      <c r="E48" t="s">
        <v>316</v>
      </c>
      <c r="F48" s="6">
        <v>203</v>
      </c>
      <c r="G48" s="42" t="b">
        <v>0</v>
      </c>
      <c r="H48" s="42" t="b">
        <v>0</v>
      </c>
      <c r="I48" t="b">
        <v>0</v>
      </c>
    </row>
    <row r="49" spans="3:9" x14ac:dyDescent="0.25">
      <c r="C49" t="s">
        <v>73</v>
      </c>
      <c r="D49" t="s">
        <v>469</v>
      </c>
      <c r="E49" t="s">
        <v>320</v>
      </c>
      <c r="F49" s="6">
        <v>208</v>
      </c>
      <c r="G49" s="42" t="b">
        <v>0</v>
      </c>
      <c r="H49" s="42" t="b">
        <v>0</v>
      </c>
      <c r="I49" t="b">
        <v>0</v>
      </c>
    </row>
    <row r="50" spans="3:9" x14ac:dyDescent="0.25">
      <c r="C50" t="s">
        <v>74</v>
      </c>
      <c r="D50" t="s">
        <v>471</v>
      </c>
      <c r="E50" t="s">
        <v>318</v>
      </c>
      <c r="F50" s="6">
        <v>262</v>
      </c>
      <c r="G50" s="42" t="b">
        <v>0</v>
      </c>
      <c r="H50" s="42" t="b">
        <v>0</v>
      </c>
      <c r="I50" t="b">
        <v>0</v>
      </c>
    </row>
    <row r="51" spans="3:9" x14ac:dyDescent="0.25">
      <c r="C51" t="s">
        <v>75</v>
      </c>
      <c r="D51" t="s">
        <v>468</v>
      </c>
      <c r="E51" t="s">
        <v>319</v>
      </c>
      <c r="F51" s="6">
        <v>212</v>
      </c>
      <c r="G51" s="42" t="b">
        <v>0</v>
      </c>
      <c r="H51" s="42" t="b">
        <v>0</v>
      </c>
      <c r="I51" t="b">
        <v>0</v>
      </c>
    </row>
    <row r="52" spans="3:9" x14ac:dyDescent="0.25">
      <c r="C52" t="s">
        <v>76</v>
      </c>
      <c r="D52" t="s">
        <v>468</v>
      </c>
      <c r="E52" t="s">
        <v>321</v>
      </c>
      <c r="F52" s="6">
        <v>214</v>
      </c>
      <c r="G52" s="42" t="b">
        <v>0</v>
      </c>
      <c r="H52" s="42" t="b">
        <v>0</v>
      </c>
      <c r="I52" t="b">
        <v>0</v>
      </c>
    </row>
    <row r="53" spans="3:9" x14ac:dyDescent="0.25">
      <c r="C53" t="s">
        <v>77</v>
      </c>
      <c r="D53" t="s">
        <v>468</v>
      </c>
      <c r="E53" t="s">
        <v>323</v>
      </c>
      <c r="F53" s="6">
        <v>218</v>
      </c>
      <c r="G53" s="42" t="b">
        <v>0</v>
      </c>
      <c r="H53" s="42" t="b">
        <v>0</v>
      </c>
      <c r="I53" t="b">
        <v>0</v>
      </c>
    </row>
    <row r="54" spans="3:9" x14ac:dyDescent="0.25">
      <c r="C54" t="s">
        <v>78</v>
      </c>
      <c r="D54" t="s">
        <v>470</v>
      </c>
      <c r="E54" t="s">
        <v>324</v>
      </c>
      <c r="F54" s="6">
        <v>818</v>
      </c>
      <c r="G54" s="42" t="b">
        <v>0</v>
      </c>
      <c r="H54" s="42" t="b">
        <v>0</v>
      </c>
      <c r="I54" t="b">
        <v>0</v>
      </c>
    </row>
    <row r="55" spans="3:9" x14ac:dyDescent="0.25">
      <c r="C55" t="s">
        <v>79</v>
      </c>
      <c r="D55" t="s">
        <v>468</v>
      </c>
      <c r="E55" t="s">
        <v>427</v>
      </c>
      <c r="F55" s="6">
        <v>222</v>
      </c>
      <c r="G55" s="42" t="b">
        <v>0</v>
      </c>
      <c r="H55" s="42" t="b">
        <v>0</v>
      </c>
      <c r="I55" t="b">
        <v>0</v>
      </c>
    </row>
    <row r="56" spans="3:9" x14ac:dyDescent="0.25">
      <c r="C56" t="s">
        <v>80</v>
      </c>
      <c r="D56" t="s">
        <v>471</v>
      </c>
      <c r="E56" t="s">
        <v>340</v>
      </c>
      <c r="F56" s="6">
        <v>226</v>
      </c>
      <c r="G56" s="42" t="b">
        <v>0</v>
      </c>
      <c r="H56" s="42" t="b">
        <v>0</v>
      </c>
      <c r="I56" t="b">
        <v>0</v>
      </c>
    </row>
    <row r="57" spans="3:9" x14ac:dyDescent="0.25">
      <c r="C57" t="s">
        <v>81</v>
      </c>
      <c r="D57" t="s">
        <v>471</v>
      </c>
      <c r="E57" t="s">
        <v>325</v>
      </c>
      <c r="F57" s="6">
        <v>232</v>
      </c>
      <c r="G57" s="42" t="b">
        <v>0</v>
      </c>
      <c r="H57" s="42" t="b">
        <v>0</v>
      </c>
      <c r="I57" t="b">
        <v>0</v>
      </c>
    </row>
    <row r="58" spans="3:9" x14ac:dyDescent="0.25">
      <c r="C58" t="s">
        <v>82</v>
      </c>
      <c r="D58" t="s">
        <v>469</v>
      </c>
      <c r="E58" t="s">
        <v>327</v>
      </c>
      <c r="F58" s="6">
        <v>233</v>
      </c>
      <c r="G58" s="42" t="b">
        <v>0</v>
      </c>
      <c r="H58" s="42" t="b">
        <v>0</v>
      </c>
      <c r="I58" t="b">
        <v>0</v>
      </c>
    </row>
    <row r="59" spans="3:9" x14ac:dyDescent="0.25">
      <c r="C59" t="s">
        <v>83</v>
      </c>
      <c r="D59" t="s">
        <v>471</v>
      </c>
      <c r="E59" t="s">
        <v>328</v>
      </c>
      <c r="F59" s="6">
        <v>231</v>
      </c>
      <c r="G59" s="42" t="b">
        <v>0</v>
      </c>
      <c r="H59" s="42" t="b">
        <v>0</v>
      </c>
      <c r="I59" t="b">
        <v>0</v>
      </c>
    </row>
    <row r="60" spans="3:9" x14ac:dyDescent="0.25">
      <c r="C60" t="s">
        <v>1250</v>
      </c>
      <c r="D60" t="s">
        <v>469</v>
      </c>
      <c r="E60" t="s">
        <v>1252</v>
      </c>
      <c r="F60" s="6" t="s">
        <v>1229</v>
      </c>
      <c r="G60" s="42" t="b">
        <v>0</v>
      </c>
      <c r="H60" s="42" t="b">
        <v>0</v>
      </c>
      <c r="I60" t="b">
        <v>0</v>
      </c>
    </row>
    <row r="61" spans="3:9" x14ac:dyDescent="0.25">
      <c r="C61" t="s">
        <v>84</v>
      </c>
      <c r="D61" t="s">
        <v>473</v>
      </c>
      <c r="E61" t="s">
        <v>330</v>
      </c>
      <c r="F61" s="6">
        <v>242</v>
      </c>
      <c r="G61" s="42" t="b">
        <v>0</v>
      </c>
      <c r="H61" s="42" t="b">
        <v>0</v>
      </c>
      <c r="I61" t="b">
        <v>0</v>
      </c>
    </row>
    <row r="62" spans="3:9" x14ac:dyDescent="0.25">
      <c r="C62" t="s">
        <v>85</v>
      </c>
      <c r="D62" t="s">
        <v>469</v>
      </c>
      <c r="E62" t="s">
        <v>329</v>
      </c>
      <c r="F62" s="6">
        <v>246</v>
      </c>
      <c r="G62" s="42" t="b">
        <v>0</v>
      </c>
      <c r="H62" s="42" t="b">
        <v>0</v>
      </c>
      <c r="I62" t="b">
        <v>0</v>
      </c>
    </row>
    <row r="63" spans="3:9" x14ac:dyDescent="0.25">
      <c r="C63" t="s">
        <v>86</v>
      </c>
      <c r="D63" t="s">
        <v>469</v>
      </c>
      <c r="E63" t="s">
        <v>331</v>
      </c>
      <c r="F63" s="6">
        <v>250</v>
      </c>
      <c r="G63" s="42" t="b">
        <v>0</v>
      </c>
      <c r="H63" s="42" t="b">
        <v>0</v>
      </c>
      <c r="I63" t="b">
        <v>0</v>
      </c>
    </row>
    <row r="64" spans="3:9" x14ac:dyDescent="0.25">
      <c r="C64" t="s">
        <v>87</v>
      </c>
      <c r="D64" t="s">
        <v>471</v>
      </c>
      <c r="E64" t="s">
        <v>333</v>
      </c>
      <c r="F64" s="6">
        <v>266</v>
      </c>
      <c r="G64" s="42" t="b">
        <v>0</v>
      </c>
      <c r="H64" s="42" t="b">
        <v>0</v>
      </c>
      <c r="I64" t="b">
        <v>0</v>
      </c>
    </row>
    <row r="65" spans="3:9" x14ac:dyDescent="0.25">
      <c r="C65" t="s">
        <v>88</v>
      </c>
      <c r="D65" t="s">
        <v>471</v>
      </c>
      <c r="E65" t="s">
        <v>338</v>
      </c>
      <c r="F65" s="6">
        <v>270</v>
      </c>
      <c r="G65" s="42" t="b">
        <v>0</v>
      </c>
      <c r="H65" s="42" t="b">
        <v>0</v>
      </c>
      <c r="I65" t="b">
        <v>0</v>
      </c>
    </row>
    <row r="66" spans="3:9" x14ac:dyDescent="0.25">
      <c r="C66" t="s">
        <v>89</v>
      </c>
      <c r="D66" t="s">
        <v>472</v>
      </c>
      <c r="E66" t="s">
        <v>335</v>
      </c>
      <c r="F66" s="6">
        <v>268</v>
      </c>
      <c r="G66" s="42" t="b">
        <v>0</v>
      </c>
      <c r="H66" s="42" t="b">
        <v>0</v>
      </c>
      <c r="I66" t="b">
        <v>0</v>
      </c>
    </row>
    <row r="67" spans="3:9" x14ac:dyDescent="0.25">
      <c r="C67" t="s">
        <v>90</v>
      </c>
      <c r="D67" t="s">
        <v>469</v>
      </c>
      <c r="E67" t="s">
        <v>317</v>
      </c>
      <c r="F67" s="6">
        <v>276</v>
      </c>
      <c r="G67" s="42" t="b">
        <v>0</v>
      </c>
      <c r="H67" s="42" t="b">
        <v>0</v>
      </c>
      <c r="I67" t="b">
        <v>0</v>
      </c>
    </row>
    <row r="68" spans="3:9" x14ac:dyDescent="0.25">
      <c r="C68" t="s">
        <v>91</v>
      </c>
      <c r="D68" t="s">
        <v>471</v>
      </c>
      <c r="E68" t="s">
        <v>336</v>
      </c>
      <c r="F68" s="6">
        <v>288</v>
      </c>
      <c r="G68" s="42" t="b">
        <v>0</v>
      </c>
      <c r="H68" s="42" t="b">
        <v>0</v>
      </c>
      <c r="I68" t="b">
        <v>0</v>
      </c>
    </row>
    <row r="69" spans="3:9" x14ac:dyDescent="0.25">
      <c r="C69" t="s">
        <v>92</v>
      </c>
      <c r="D69" t="s">
        <v>469</v>
      </c>
      <c r="E69" t="s">
        <v>341</v>
      </c>
      <c r="F69" s="6">
        <v>300</v>
      </c>
      <c r="G69" s="42" t="b">
        <v>0</v>
      </c>
      <c r="H69" s="42" t="b">
        <v>0</v>
      </c>
      <c r="I69" t="b">
        <v>0</v>
      </c>
    </row>
    <row r="70" spans="3:9" x14ac:dyDescent="0.25">
      <c r="C70" t="s">
        <v>93</v>
      </c>
      <c r="D70" t="s">
        <v>468</v>
      </c>
      <c r="E70" t="s">
        <v>342</v>
      </c>
      <c r="F70" s="6">
        <v>308</v>
      </c>
      <c r="G70" s="42" t="b">
        <v>0</v>
      </c>
      <c r="H70" s="42" t="b">
        <v>0</v>
      </c>
      <c r="I70" t="b">
        <v>0</v>
      </c>
    </row>
    <row r="71" spans="3:9" x14ac:dyDescent="0.25">
      <c r="C71" t="s">
        <v>94</v>
      </c>
      <c r="D71" t="s">
        <v>468</v>
      </c>
      <c r="E71" t="s">
        <v>343</v>
      </c>
      <c r="F71" s="6">
        <v>320</v>
      </c>
      <c r="G71" s="42" t="b">
        <v>0</v>
      </c>
      <c r="H71" s="42" t="b">
        <v>0</v>
      </c>
      <c r="I71" t="b">
        <v>0</v>
      </c>
    </row>
    <row r="72" spans="3:9" x14ac:dyDescent="0.25">
      <c r="C72" t="s">
        <v>95</v>
      </c>
      <c r="D72" t="s">
        <v>471</v>
      </c>
      <c r="E72" t="s">
        <v>337</v>
      </c>
      <c r="F72" s="6">
        <v>324</v>
      </c>
      <c r="G72" s="42" t="b">
        <v>0</v>
      </c>
      <c r="H72" s="42" t="b">
        <v>0</v>
      </c>
      <c r="I72" t="b">
        <v>0</v>
      </c>
    </row>
    <row r="73" spans="3:9" x14ac:dyDescent="0.25">
      <c r="C73" t="s">
        <v>96</v>
      </c>
      <c r="D73" t="s">
        <v>471</v>
      </c>
      <c r="E73" t="s">
        <v>339</v>
      </c>
      <c r="F73" s="6">
        <v>624</v>
      </c>
      <c r="G73" s="42" t="b">
        <v>0</v>
      </c>
      <c r="H73" s="42" t="b">
        <v>0</v>
      </c>
      <c r="I73" t="b">
        <v>0</v>
      </c>
    </row>
    <row r="74" spans="3:9" x14ac:dyDescent="0.25">
      <c r="C74" t="s">
        <v>97</v>
      </c>
      <c r="D74" t="s">
        <v>468</v>
      </c>
      <c r="E74" t="s">
        <v>344</v>
      </c>
      <c r="F74" s="6">
        <v>328</v>
      </c>
      <c r="G74" s="42" t="b">
        <v>0</v>
      </c>
      <c r="H74" s="42" t="b">
        <v>0</v>
      </c>
      <c r="I74" t="b">
        <v>0</v>
      </c>
    </row>
    <row r="75" spans="3:9" x14ac:dyDescent="0.25">
      <c r="C75" t="s">
        <v>98</v>
      </c>
      <c r="D75" t="s">
        <v>468</v>
      </c>
      <c r="E75" t="s">
        <v>347</v>
      </c>
      <c r="F75" s="6">
        <v>332</v>
      </c>
      <c r="G75" s="42" t="b">
        <v>0</v>
      </c>
      <c r="H75" s="42" t="b">
        <v>0</v>
      </c>
      <c r="I75" t="b">
        <v>0</v>
      </c>
    </row>
    <row r="76" spans="3:9" x14ac:dyDescent="0.25">
      <c r="C76" t="s">
        <v>99</v>
      </c>
      <c r="D76" t="s">
        <v>469</v>
      </c>
      <c r="E76" t="s">
        <v>457</v>
      </c>
      <c r="F76" s="6">
        <v>336</v>
      </c>
      <c r="G76" s="42" t="b">
        <v>0</v>
      </c>
      <c r="H76" s="42" t="b">
        <v>0</v>
      </c>
      <c r="I76" t="b">
        <v>0</v>
      </c>
    </row>
    <row r="77" spans="3:9" x14ac:dyDescent="0.25">
      <c r="C77" t="s">
        <v>100</v>
      </c>
      <c r="D77" t="s">
        <v>468</v>
      </c>
      <c r="E77" t="s">
        <v>345</v>
      </c>
      <c r="F77" s="6">
        <v>340</v>
      </c>
      <c r="G77" s="42" t="b">
        <v>0</v>
      </c>
      <c r="H77" s="42" t="b">
        <v>0</v>
      </c>
      <c r="I77" t="b">
        <v>0</v>
      </c>
    </row>
    <row r="78" spans="3:9" x14ac:dyDescent="0.25">
      <c r="C78" t="s">
        <v>101</v>
      </c>
      <c r="D78" t="s">
        <v>469</v>
      </c>
      <c r="E78" t="s">
        <v>348</v>
      </c>
      <c r="F78" s="6">
        <v>348</v>
      </c>
      <c r="G78" s="42" t="b">
        <v>0</v>
      </c>
      <c r="H78" s="42" t="b">
        <v>0</v>
      </c>
      <c r="I78" t="b">
        <v>0</v>
      </c>
    </row>
    <row r="79" spans="3:9" x14ac:dyDescent="0.25">
      <c r="C79" t="s">
        <v>102</v>
      </c>
      <c r="D79" t="s">
        <v>469</v>
      </c>
      <c r="E79" t="s">
        <v>354</v>
      </c>
      <c r="F79" s="6">
        <v>352</v>
      </c>
      <c r="G79" s="42" t="b">
        <v>0</v>
      </c>
      <c r="H79" s="42" t="b">
        <v>0</v>
      </c>
      <c r="I79" t="b">
        <v>0</v>
      </c>
    </row>
    <row r="80" spans="3:9" x14ac:dyDescent="0.25">
      <c r="C80" t="s">
        <v>103</v>
      </c>
      <c r="D80" t="s">
        <v>103</v>
      </c>
      <c r="E80" t="s">
        <v>350</v>
      </c>
      <c r="F80" s="6">
        <v>356</v>
      </c>
      <c r="G80" s="42" t="b">
        <v>0</v>
      </c>
      <c r="H80" s="42" t="b">
        <v>0</v>
      </c>
      <c r="I80" t="b">
        <v>0</v>
      </c>
    </row>
    <row r="81" spans="3:9" x14ac:dyDescent="0.25">
      <c r="C81" t="s">
        <v>104</v>
      </c>
      <c r="D81" t="s">
        <v>473</v>
      </c>
      <c r="E81" t="s">
        <v>349</v>
      </c>
      <c r="F81" s="6">
        <v>360</v>
      </c>
      <c r="G81" s="42" t="b">
        <v>0</v>
      </c>
      <c r="H81" s="42" t="b">
        <v>0</v>
      </c>
      <c r="I81" t="b">
        <v>0</v>
      </c>
    </row>
    <row r="82" spans="3:9" x14ac:dyDescent="0.25">
      <c r="C82" t="s">
        <v>105</v>
      </c>
      <c r="D82" t="s">
        <v>470</v>
      </c>
      <c r="E82" t="s">
        <v>352</v>
      </c>
      <c r="F82" s="6">
        <v>364</v>
      </c>
      <c r="G82" s="42" t="b">
        <v>0</v>
      </c>
      <c r="H82" s="42" t="b">
        <v>0</v>
      </c>
      <c r="I82" t="b">
        <v>0</v>
      </c>
    </row>
    <row r="83" spans="3:9" x14ac:dyDescent="0.25">
      <c r="C83" t="s">
        <v>106</v>
      </c>
      <c r="D83" t="s">
        <v>470</v>
      </c>
      <c r="E83" t="s">
        <v>353</v>
      </c>
      <c r="F83" s="6">
        <v>368</v>
      </c>
      <c r="G83" s="42" t="b">
        <v>0</v>
      </c>
      <c r="H83" s="42" t="b">
        <v>0</v>
      </c>
      <c r="I83" t="b">
        <v>0</v>
      </c>
    </row>
    <row r="84" spans="3:9" x14ac:dyDescent="0.25">
      <c r="C84" t="s">
        <v>107</v>
      </c>
      <c r="D84" t="s">
        <v>469</v>
      </c>
      <c r="E84" t="s">
        <v>351</v>
      </c>
      <c r="F84" s="6">
        <v>372</v>
      </c>
      <c r="G84" s="42" t="b">
        <v>0</v>
      </c>
      <c r="H84" s="42" t="b">
        <v>0</v>
      </c>
      <c r="I84" t="b">
        <v>0</v>
      </c>
    </row>
    <row r="85" spans="3:9" x14ac:dyDescent="0.25">
      <c r="C85" t="s">
        <v>108</v>
      </c>
      <c r="D85" t="s">
        <v>470</v>
      </c>
      <c r="E85" t="s">
        <v>355</v>
      </c>
      <c r="F85" s="6">
        <v>376</v>
      </c>
      <c r="G85" s="42" t="b">
        <v>0</v>
      </c>
      <c r="H85" s="42" t="b">
        <v>0</v>
      </c>
      <c r="I85" t="b">
        <v>0</v>
      </c>
    </row>
    <row r="86" spans="3:9" x14ac:dyDescent="0.25">
      <c r="C86" t="s">
        <v>109</v>
      </c>
      <c r="D86" t="s">
        <v>469</v>
      </c>
      <c r="E86" t="s">
        <v>356</v>
      </c>
      <c r="F86" s="6">
        <v>380</v>
      </c>
      <c r="G86" s="42" t="b">
        <v>0</v>
      </c>
      <c r="H86" s="42" t="b">
        <v>0</v>
      </c>
      <c r="I86" t="b">
        <v>0</v>
      </c>
    </row>
    <row r="87" spans="3:9" x14ac:dyDescent="0.25">
      <c r="C87" t="s">
        <v>110</v>
      </c>
      <c r="D87" t="s">
        <v>468</v>
      </c>
      <c r="E87" t="s">
        <v>357</v>
      </c>
      <c r="F87" s="6">
        <v>388</v>
      </c>
      <c r="G87" s="42" t="b">
        <v>0</v>
      </c>
      <c r="H87" s="42" t="b">
        <v>0</v>
      </c>
      <c r="I87" t="b">
        <v>0</v>
      </c>
    </row>
    <row r="88" spans="3:9" x14ac:dyDescent="0.25">
      <c r="C88" t="s">
        <v>111</v>
      </c>
      <c r="D88" t="s">
        <v>473</v>
      </c>
      <c r="E88" t="s">
        <v>359</v>
      </c>
      <c r="F88" s="6">
        <v>392</v>
      </c>
      <c r="G88" s="42" t="b">
        <v>0</v>
      </c>
      <c r="H88" s="42" t="b">
        <v>0</v>
      </c>
      <c r="I88" t="b">
        <v>0</v>
      </c>
    </row>
    <row r="89" spans="3:9" x14ac:dyDescent="0.25">
      <c r="C89" t="s">
        <v>112</v>
      </c>
      <c r="D89" t="s">
        <v>470</v>
      </c>
      <c r="E89" t="s">
        <v>358</v>
      </c>
      <c r="F89" s="6">
        <v>400</v>
      </c>
      <c r="G89" s="42" t="b">
        <v>0</v>
      </c>
      <c r="H89" s="42" t="b">
        <v>0</v>
      </c>
      <c r="I89" t="b">
        <v>0</v>
      </c>
    </row>
    <row r="90" spans="3:9" x14ac:dyDescent="0.25">
      <c r="C90" t="s">
        <v>113</v>
      </c>
      <c r="D90" t="s">
        <v>472</v>
      </c>
      <c r="E90" t="s">
        <v>360</v>
      </c>
      <c r="F90" s="6">
        <v>398</v>
      </c>
      <c r="G90" s="42" t="b">
        <v>0</v>
      </c>
      <c r="H90" s="42" t="b">
        <v>0</v>
      </c>
      <c r="I90" t="b">
        <v>0</v>
      </c>
    </row>
    <row r="91" spans="3:9" x14ac:dyDescent="0.25">
      <c r="C91" t="s">
        <v>114</v>
      </c>
      <c r="D91" t="s">
        <v>471</v>
      </c>
      <c r="E91" t="s">
        <v>361</v>
      </c>
      <c r="F91" s="6">
        <v>404</v>
      </c>
      <c r="G91" s="42" t="b">
        <v>0</v>
      </c>
      <c r="H91" s="42" t="b">
        <v>0</v>
      </c>
      <c r="I91" t="b">
        <v>0</v>
      </c>
    </row>
    <row r="92" spans="3:9" x14ac:dyDescent="0.25">
      <c r="C92" t="s">
        <v>115</v>
      </c>
      <c r="D92" t="s">
        <v>473</v>
      </c>
      <c r="E92" t="s">
        <v>364</v>
      </c>
      <c r="F92" s="6">
        <v>296</v>
      </c>
      <c r="G92" s="42" t="b">
        <v>0</v>
      </c>
      <c r="H92" s="42" t="b">
        <v>0</v>
      </c>
      <c r="I92" t="b">
        <v>0</v>
      </c>
    </row>
    <row r="93" spans="3:9" x14ac:dyDescent="0.25">
      <c r="C93" t="s">
        <v>116</v>
      </c>
      <c r="D93" t="s">
        <v>469</v>
      </c>
      <c r="E93" t="e">
        <v>#N/A</v>
      </c>
      <c r="F93" s="6" t="e">
        <v>#N/A</v>
      </c>
      <c r="G93" s="42" t="b">
        <v>0</v>
      </c>
      <c r="H93" s="42" t="b">
        <v>0</v>
      </c>
      <c r="I93" t="b">
        <v>0</v>
      </c>
    </row>
    <row r="94" spans="3:9" x14ac:dyDescent="0.25">
      <c r="C94" t="s">
        <v>117</v>
      </c>
      <c r="D94" t="s">
        <v>470</v>
      </c>
      <c r="E94" t="s">
        <v>367</v>
      </c>
      <c r="F94" s="6">
        <v>414</v>
      </c>
      <c r="G94" s="42" t="b">
        <v>0</v>
      </c>
      <c r="H94" s="42" t="b">
        <v>0</v>
      </c>
      <c r="I94" t="b">
        <v>0</v>
      </c>
    </row>
    <row r="95" spans="3:9" x14ac:dyDescent="0.25">
      <c r="C95" t="s">
        <v>118</v>
      </c>
      <c r="D95" t="s">
        <v>472</v>
      </c>
      <c r="E95" t="s">
        <v>362</v>
      </c>
      <c r="F95" s="6">
        <v>417</v>
      </c>
      <c r="G95" s="42" t="b">
        <v>0</v>
      </c>
      <c r="H95" s="42" t="b">
        <v>0</v>
      </c>
      <c r="I95" t="b">
        <v>0</v>
      </c>
    </row>
    <row r="96" spans="3:9" x14ac:dyDescent="0.25">
      <c r="C96" t="s">
        <v>119</v>
      </c>
      <c r="D96" t="s">
        <v>473</v>
      </c>
      <c r="E96" t="s">
        <v>368</v>
      </c>
      <c r="F96" s="6">
        <v>418</v>
      </c>
      <c r="G96" s="42" t="b">
        <v>0</v>
      </c>
      <c r="H96" s="42" t="b">
        <v>0</v>
      </c>
      <c r="I96" t="b">
        <v>0</v>
      </c>
    </row>
    <row r="97" spans="3:9" x14ac:dyDescent="0.25">
      <c r="C97" t="s">
        <v>120</v>
      </c>
      <c r="D97" t="s">
        <v>469</v>
      </c>
      <c r="E97" t="s">
        <v>378</v>
      </c>
      <c r="F97" s="6">
        <v>428</v>
      </c>
      <c r="G97" s="42" t="b">
        <v>0</v>
      </c>
      <c r="H97" s="42" t="b">
        <v>0</v>
      </c>
      <c r="I97" t="b">
        <v>0</v>
      </c>
    </row>
    <row r="98" spans="3:9" x14ac:dyDescent="0.25">
      <c r="C98" t="s">
        <v>121</v>
      </c>
      <c r="D98" t="s">
        <v>470</v>
      </c>
      <c r="E98" t="s">
        <v>369</v>
      </c>
      <c r="F98" s="6">
        <v>422</v>
      </c>
      <c r="G98" s="42" t="b">
        <v>0</v>
      </c>
      <c r="H98" s="42" t="b">
        <v>0</v>
      </c>
      <c r="I98" t="b">
        <v>0</v>
      </c>
    </row>
    <row r="99" spans="3:9" x14ac:dyDescent="0.25">
      <c r="C99" t="s">
        <v>122</v>
      </c>
      <c r="D99" t="s">
        <v>471</v>
      </c>
      <c r="E99" t="s">
        <v>375</v>
      </c>
      <c r="F99" s="6">
        <v>426</v>
      </c>
      <c r="G99" s="42" t="b">
        <v>0</v>
      </c>
      <c r="H99" s="42" t="b">
        <v>0</v>
      </c>
      <c r="I99" t="b">
        <v>0</v>
      </c>
    </row>
    <row r="100" spans="3:9" x14ac:dyDescent="0.25">
      <c r="C100" t="s">
        <v>123</v>
      </c>
      <c r="D100" t="s">
        <v>471</v>
      </c>
      <c r="E100" t="s">
        <v>370</v>
      </c>
      <c r="F100" s="6">
        <v>430</v>
      </c>
      <c r="G100" s="42" t="b">
        <v>0</v>
      </c>
      <c r="H100" s="42" t="b">
        <v>0</v>
      </c>
      <c r="I100" t="b">
        <v>0</v>
      </c>
    </row>
    <row r="101" spans="3:9" x14ac:dyDescent="0.25">
      <c r="C101" t="s">
        <v>124</v>
      </c>
      <c r="D101" t="s">
        <v>471</v>
      </c>
      <c r="E101" t="s">
        <v>371</v>
      </c>
      <c r="F101" s="6">
        <v>434</v>
      </c>
      <c r="G101" s="42" t="b">
        <v>0</v>
      </c>
      <c r="H101" s="42" t="b">
        <v>0</v>
      </c>
      <c r="I101" t="b">
        <v>0</v>
      </c>
    </row>
    <row r="102" spans="3:9" x14ac:dyDescent="0.25">
      <c r="C102" t="s">
        <v>125</v>
      </c>
      <c r="D102" t="s">
        <v>469</v>
      </c>
      <c r="E102" t="s">
        <v>373</v>
      </c>
      <c r="F102" s="6">
        <v>438</v>
      </c>
      <c r="G102" s="42" t="b">
        <v>0</v>
      </c>
      <c r="H102" s="42" t="b">
        <v>0</v>
      </c>
      <c r="I102" t="b">
        <v>0</v>
      </c>
    </row>
    <row r="103" spans="3:9" x14ac:dyDescent="0.25">
      <c r="C103" t="s">
        <v>126</v>
      </c>
      <c r="D103" t="s">
        <v>469</v>
      </c>
      <c r="E103" t="s">
        <v>376</v>
      </c>
      <c r="F103" s="6">
        <v>440</v>
      </c>
      <c r="G103" s="42" t="b">
        <v>0</v>
      </c>
      <c r="H103" s="42" t="b">
        <v>0</v>
      </c>
      <c r="I103" t="b">
        <v>0</v>
      </c>
    </row>
    <row r="104" spans="3:9" x14ac:dyDescent="0.25">
      <c r="C104" t="s">
        <v>127</v>
      </c>
      <c r="D104" t="s">
        <v>469</v>
      </c>
      <c r="E104" t="s">
        <v>377</v>
      </c>
      <c r="F104" s="6">
        <v>442</v>
      </c>
      <c r="G104" s="42" t="b">
        <v>0</v>
      </c>
      <c r="H104" s="42" t="b">
        <v>0</v>
      </c>
      <c r="I104" t="b">
        <v>0</v>
      </c>
    </row>
    <row r="105" spans="3:9" x14ac:dyDescent="0.25">
      <c r="C105" t="s">
        <v>128</v>
      </c>
      <c r="D105" t="s">
        <v>469</v>
      </c>
      <c r="E105" t="s">
        <v>386</v>
      </c>
      <c r="F105" s="6">
        <v>807</v>
      </c>
      <c r="G105" s="42" t="b">
        <v>0</v>
      </c>
      <c r="H105" s="42" t="b">
        <v>0</v>
      </c>
      <c r="I105" t="b">
        <v>0</v>
      </c>
    </row>
    <row r="106" spans="3:9" x14ac:dyDescent="0.25">
      <c r="C106" t="s">
        <v>129</v>
      </c>
      <c r="D106" t="s">
        <v>471</v>
      </c>
      <c r="E106" t="s">
        <v>382</v>
      </c>
      <c r="F106" s="6">
        <v>450</v>
      </c>
      <c r="G106" s="42" t="b">
        <v>0</v>
      </c>
      <c r="H106" s="42" t="b">
        <v>0</v>
      </c>
      <c r="I106" t="b">
        <v>0</v>
      </c>
    </row>
    <row r="107" spans="3:9" x14ac:dyDescent="0.25">
      <c r="C107" t="s">
        <v>130</v>
      </c>
      <c r="D107" t="s">
        <v>471</v>
      </c>
      <c r="E107" t="s">
        <v>395</v>
      </c>
      <c r="F107" s="6">
        <v>454</v>
      </c>
      <c r="G107" s="42" t="b">
        <v>0</v>
      </c>
      <c r="H107" s="42" t="b">
        <v>0</v>
      </c>
      <c r="I107" t="b">
        <v>0</v>
      </c>
    </row>
    <row r="108" spans="3:9" x14ac:dyDescent="0.25">
      <c r="C108" t="s">
        <v>131</v>
      </c>
      <c r="D108" t="s">
        <v>473</v>
      </c>
      <c r="E108" t="s">
        <v>396</v>
      </c>
      <c r="F108" s="6">
        <v>458</v>
      </c>
      <c r="G108" s="42" t="b">
        <v>0</v>
      </c>
      <c r="H108" s="42" t="b">
        <v>0</v>
      </c>
      <c r="I108" t="b">
        <v>0</v>
      </c>
    </row>
    <row r="109" spans="3:9" x14ac:dyDescent="0.25">
      <c r="C109" t="s">
        <v>132</v>
      </c>
      <c r="D109" t="s">
        <v>473</v>
      </c>
      <c r="E109" t="s">
        <v>383</v>
      </c>
      <c r="F109" s="6">
        <v>462</v>
      </c>
      <c r="G109" s="42" t="b">
        <v>0</v>
      </c>
      <c r="H109" s="42" t="b">
        <v>0</v>
      </c>
      <c r="I109" t="b">
        <v>0</v>
      </c>
    </row>
    <row r="110" spans="3:9" x14ac:dyDescent="0.25">
      <c r="C110" t="s">
        <v>133</v>
      </c>
      <c r="D110" t="s">
        <v>471</v>
      </c>
      <c r="E110" t="s">
        <v>387</v>
      </c>
      <c r="F110" s="6">
        <v>466</v>
      </c>
      <c r="G110" s="42" t="b">
        <v>0</v>
      </c>
      <c r="H110" s="42" t="b">
        <v>0</v>
      </c>
      <c r="I110" t="b">
        <v>0</v>
      </c>
    </row>
    <row r="111" spans="3:9" x14ac:dyDescent="0.25">
      <c r="C111" t="s">
        <v>134</v>
      </c>
      <c r="D111" t="s">
        <v>469</v>
      </c>
      <c r="E111" t="s">
        <v>388</v>
      </c>
      <c r="F111" s="6">
        <v>470</v>
      </c>
      <c r="G111" s="42" t="b">
        <v>0</v>
      </c>
      <c r="H111" s="42" t="b">
        <v>0</v>
      </c>
      <c r="I111" t="b">
        <v>0</v>
      </c>
    </row>
    <row r="112" spans="3:9" x14ac:dyDescent="0.25">
      <c r="C112" t="s">
        <v>135</v>
      </c>
      <c r="D112" t="s">
        <v>473</v>
      </c>
      <c r="E112" t="s">
        <v>385</v>
      </c>
      <c r="F112" s="6">
        <v>584</v>
      </c>
      <c r="G112" s="42" t="b">
        <v>0</v>
      </c>
      <c r="H112" s="42" t="b">
        <v>0</v>
      </c>
      <c r="I112" t="b">
        <v>0</v>
      </c>
    </row>
    <row r="113" spans="3:9" x14ac:dyDescent="0.25">
      <c r="C113" t="s">
        <v>136</v>
      </c>
      <c r="D113" t="s">
        <v>471</v>
      </c>
      <c r="E113" t="s">
        <v>393</v>
      </c>
      <c r="F113" s="6">
        <v>478</v>
      </c>
      <c r="G113" s="42" t="b">
        <v>0</v>
      </c>
      <c r="H113" s="42" t="b">
        <v>0</v>
      </c>
      <c r="I113" t="b">
        <v>0</v>
      </c>
    </row>
    <row r="114" spans="3:9" x14ac:dyDescent="0.25">
      <c r="C114" t="s">
        <v>137</v>
      </c>
      <c r="D114" t="s">
        <v>471</v>
      </c>
      <c r="E114" t="s">
        <v>394</v>
      </c>
      <c r="F114" s="6">
        <v>480</v>
      </c>
      <c r="G114" s="42" t="b">
        <v>0</v>
      </c>
      <c r="H114" s="42" t="b">
        <v>0</v>
      </c>
      <c r="I114" t="b">
        <v>0</v>
      </c>
    </row>
    <row r="115" spans="3:9" x14ac:dyDescent="0.25">
      <c r="C115" t="s">
        <v>138</v>
      </c>
      <c r="D115" t="s">
        <v>468</v>
      </c>
      <c r="E115" t="s">
        <v>384</v>
      </c>
      <c r="F115" s="6">
        <v>484</v>
      </c>
      <c r="G115" s="42" t="b">
        <v>0</v>
      </c>
      <c r="H115" s="42" t="b">
        <v>0</v>
      </c>
      <c r="I115" t="b">
        <v>0</v>
      </c>
    </row>
    <row r="116" spans="3:9" x14ac:dyDescent="0.25">
      <c r="C116" t="s">
        <v>139</v>
      </c>
      <c r="D116" t="s">
        <v>473</v>
      </c>
      <c r="E116" t="s">
        <v>332</v>
      </c>
      <c r="F116" s="6">
        <v>583</v>
      </c>
      <c r="G116" s="42" t="b">
        <v>0</v>
      </c>
      <c r="H116" s="42" t="b">
        <v>0</v>
      </c>
      <c r="I116" t="b">
        <v>0</v>
      </c>
    </row>
    <row r="117" spans="3:9" x14ac:dyDescent="0.25">
      <c r="C117" t="s">
        <v>140</v>
      </c>
      <c r="D117" t="s">
        <v>472</v>
      </c>
      <c r="E117" t="s">
        <v>381</v>
      </c>
      <c r="F117" s="6">
        <v>498</v>
      </c>
      <c r="G117" s="42" t="b">
        <v>0</v>
      </c>
      <c r="H117" s="42" t="b">
        <v>0</v>
      </c>
      <c r="I117" t="b">
        <v>0</v>
      </c>
    </row>
    <row r="118" spans="3:9" x14ac:dyDescent="0.25">
      <c r="C118" t="s">
        <v>141</v>
      </c>
      <c r="D118" t="s">
        <v>469</v>
      </c>
      <c r="E118" t="s">
        <v>380</v>
      </c>
      <c r="F118" s="6">
        <v>492</v>
      </c>
      <c r="G118" s="42" t="b">
        <v>0</v>
      </c>
      <c r="H118" s="42" t="b">
        <v>0</v>
      </c>
      <c r="I118" t="b">
        <v>0</v>
      </c>
    </row>
    <row r="119" spans="3:9" x14ac:dyDescent="0.25">
      <c r="C119" t="s">
        <v>142</v>
      </c>
      <c r="D119" t="s">
        <v>472</v>
      </c>
      <c r="E119" t="s">
        <v>391</v>
      </c>
      <c r="F119" s="6">
        <v>496</v>
      </c>
      <c r="G119" s="42" t="b">
        <v>0</v>
      </c>
      <c r="H119" s="42" t="b">
        <v>0</v>
      </c>
      <c r="I119" t="b">
        <v>0</v>
      </c>
    </row>
    <row r="120" spans="3:9" x14ac:dyDescent="0.25">
      <c r="C120" t="s">
        <v>143</v>
      </c>
      <c r="D120" t="s">
        <v>469</v>
      </c>
      <c r="E120" t="s">
        <v>390</v>
      </c>
      <c r="F120" s="6">
        <v>499</v>
      </c>
      <c r="G120" s="42" t="b">
        <v>0</v>
      </c>
      <c r="H120" s="42" t="b">
        <v>0</v>
      </c>
      <c r="I120" t="b">
        <v>0</v>
      </c>
    </row>
    <row r="121" spans="3:9" x14ac:dyDescent="0.25">
      <c r="C121" t="s">
        <v>144</v>
      </c>
      <c r="D121" t="s">
        <v>471</v>
      </c>
      <c r="E121" t="s">
        <v>379</v>
      </c>
      <c r="F121" s="6">
        <v>504</v>
      </c>
      <c r="G121" s="42" t="b">
        <v>0</v>
      </c>
      <c r="H121" s="42" t="b">
        <v>0</v>
      </c>
      <c r="I121" t="b">
        <v>0</v>
      </c>
    </row>
    <row r="122" spans="3:9" x14ac:dyDescent="0.25">
      <c r="C122" t="s">
        <v>145</v>
      </c>
      <c r="D122" t="s">
        <v>471</v>
      </c>
      <c r="E122" t="s">
        <v>392</v>
      </c>
      <c r="F122" s="6">
        <v>508</v>
      </c>
      <c r="G122" s="42" t="b">
        <v>0</v>
      </c>
      <c r="H122" s="42" t="b">
        <v>0</v>
      </c>
      <c r="I122" t="b">
        <v>0</v>
      </c>
    </row>
    <row r="123" spans="3:9" x14ac:dyDescent="0.25">
      <c r="C123" t="s">
        <v>146</v>
      </c>
      <c r="D123" t="s">
        <v>471</v>
      </c>
      <c r="E123" t="s">
        <v>397</v>
      </c>
      <c r="F123" s="6">
        <v>516</v>
      </c>
      <c r="G123" s="42" t="b">
        <v>0</v>
      </c>
      <c r="H123" s="42" t="b">
        <v>0</v>
      </c>
      <c r="I123" t="b">
        <v>0</v>
      </c>
    </row>
    <row r="124" spans="3:9" x14ac:dyDescent="0.25">
      <c r="C124" t="s">
        <v>147</v>
      </c>
      <c r="D124" t="s">
        <v>473</v>
      </c>
      <c r="E124" t="s">
        <v>404</v>
      </c>
      <c r="F124" s="6">
        <v>520</v>
      </c>
      <c r="G124" s="42" t="b">
        <v>0</v>
      </c>
      <c r="H124" s="42" t="b">
        <v>0</v>
      </c>
      <c r="I124" t="b">
        <v>0</v>
      </c>
    </row>
    <row r="125" spans="3:9" x14ac:dyDescent="0.25">
      <c r="C125" t="s">
        <v>148</v>
      </c>
      <c r="D125" t="s">
        <v>473</v>
      </c>
      <c r="E125" t="s">
        <v>403</v>
      </c>
      <c r="F125" s="6">
        <v>524</v>
      </c>
      <c r="G125" s="42" t="b">
        <v>0</v>
      </c>
      <c r="H125" s="42" t="b">
        <v>0</v>
      </c>
      <c r="I125" t="b">
        <v>0</v>
      </c>
    </row>
    <row r="126" spans="3:9" x14ac:dyDescent="0.25">
      <c r="C126" t="s">
        <v>149</v>
      </c>
      <c r="D126" t="s">
        <v>469</v>
      </c>
      <c r="E126" t="s">
        <v>401</v>
      </c>
      <c r="F126" s="6">
        <v>528</v>
      </c>
      <c r="G126" s="42" t="b">
        <v>0</v>
      </c>
      <c r="H126" s="42" t="b">
        <v>0</v>
      </c>
      <c r="I126" t="b">
        <v>0</v>
      </c>
    </row>
    <row r="127" spans="3:9" x14ac:dyDescent="0.25">
      <c r="C127" t="s">
        <v>150</v>
      </c>
      <c r="D127" t="s">
        <v>473</v>
      </c>
      <c r="E127" t="s">
        <v>405</v>
      </c>
      <c r="F127" s="6">
        <v>554</v>
      </c>
      <c r="G127" s="42" t="b">
        <v>0</v>
      </c>
      <c r="H127" s="42" t="b">
        <v>0</v>
      </c>
      <c r="I127" t="b">
        <v>0</v>
      </c>
    </row>
    <row r="128" spans="3:9" x14ac:dyDescent="0.25">
      <c r="C128" t="s">
        <v>151</v>
      </c>
      <c r="D128" t="s">
        <v>468</v>
      </c>
      <c r="E128" t="s">
        <v>400</v>
      </c>
      <c r="F128" s="6">
        <v>558</v>
      </c>
      <c r="G128" s="42" t="b">
        <v>0</v>
      </c>
      <c r="H128" s="42" t="b">
        <v>0</v>
      </c>
      <c r="I128" t="b">
        <v>0</v>
      </c>
    </row>
    <row r="129" spans="3:9" x14ac:dyDescent="0.25">
      <c r="C129" t="s">
        <v>152</v>
      </c>
      <c r="D129" t="s">
        <v>471</v>
      </c>
      <c r="E129" t="s">
        <v>398</v>
      </c>
      <c r="F129" s="6">
        <v>562</v>
      </c>
      <c r="G129" s="42" t="b">
        <v>0</v>
      </c>
      <c r="H129" s="42" t="b">
        <v>0</v>
      </c>
      <c r="I129" t="b">
        <v>0</v>
      </c>
    </row>
    <row r="130" spans="3:9" x14ac:dyDescent="0.25">
      <c r="C130" t="s">
        <v>153</v>
      </c>
      <c r="D130" t="s">
        <v>471</v>
      </c>
      <c r="E130" t="s">
        <v>399</v>
      </c>
      <c r="F130" s="6">
        <v>566</v>
      </c>
      <c r="G130" s="42" t="b">
        <v>0</v>
      </c>
      <c r="H130" s="42" t="b">
        <v>0</v>
      </c>
      <c r="I130" t="b">
        <v>0</v>
      </c>
    </row>
    <row r="131" spans="3:9" x14ac:dyDescent="0.25">
      <c r="C131" t="s">
        <v>154</v>
      </c>
      <c r="D131" t="s">
        <v>473</v>
      </c>
      <c r="E131" t="s">
        <v>414</v>
      </c>
      <c r="F131" s="6">
        <v>408</v>
      </c>
      <c r="G131" s="42" t="b">
        <v>0</v>
      </c>
      <c r="H131" s="42" t="b">
        <v>0</v>
      </c>
      <c r="I131" t="b">
        <v>0</v>
      </c>
    </row>
    <row r="132" spans="3:9" x14ac:dyDescent="0.25">
      <c r="C132" t="s">
        <v>155</v>
      </c>
      <c r="D132" t="s">
        <v>469</v>
      </c>
      <c r="E132" t="s">
        <v>402</v>
      </c>
      <c r="F132" s="6">
        <v>578</v>
      </c>
      <c r="G132" s="42" t="b">
        <v>0</v>
      </c>
      <c r="H132" s="42" t="b">
        <v>0</v>
      </c>
      <c r="I132" t="b">
        <v>0</v>
      </c>
    </row>
    <row r="133" spans="3:9" x14ac:dyDescent="0.25">
      <c r="C133" t="s">
        <v>156</v>
      </c>
      <c r="D133" t="s">
        <v>470</v>
      </c>
      <c r="E133" t="s">
        <v>406</v>
      </c>
      <c r="F133" s="6">
        <v>512</v>
      </c>
      <c r="G133" s="42" t="b">
        <v>0</v>
      </c>
      <c r="H133" s="42" t="b">
        <v>0</v>
      </c>
      <c r="I133" t="b">
        <v>0</v>
      </c>
    </row>
    <row r="134" spans="3:9" x14ac:dyDescent="0.25">
      <c r="C134" t="s">
        <v>157</v>
      </c>
      <c r="D134" t="s">
        <v>473</v>
      </c>
      <c r="E134" t="s">
        <v>407</v>
      </c>
      <c r="F134" s="6">
        <v>586</v>
      </c>
      <c r="G134" s="42" t="b">
        <v>0</v>
      </c>
      <c r="H134" s="42" t="b">
        <v>0</v>
      </c>
      <c r="I134" t="b">
        <v>0</v>
      </c>
    </row>
    <row r="135" spans="3:9" x14ac:dyDescent="0.25">
      <c r="C135" t="s">
        <v>158</v>
      </c>
      <c r="D135" t="s">
        <v>473</v>
      </c>
      <c r="E135" t="s">
        <v>411</v>
      </c>
      <c r="F135" s="6">
        <v>585</v>
      </c>
      <c r="G135" s="42" t="b">
        <v>0</v>
      </c>
      <c r="H135" s="42" t="b">
        <v>0</v>
      </c>
      <c r="I135" t="b">
        <v>0</v>
      </c>
    </row>
    <row r="136" spans="3:9" x14ac:dyDescent="0.25">
      <c r="C136" t="s">
        <v>159</v>
      </c>
      <c r="D136" t="s">
        <v>468</v>
      </c>
      <c r="E136" t="s">
        <v>408</v>
      </c>
      <c r="F136" s="6">
        <v>591</v>
      </c>
      <c r="G136" s="42" t="b">
        <v>0</v>
      </c>
      <c r="H136" s="42" t="b">
        <v>0</v>
      </c>
      <c r="I136" t="b">
        <v>0</v>
      </c>
    </row>
    <row r="137" spans="3:9" x14ac:dyDescent="0.25">
      <c r="C137" t="s">
        <v>160</v>
      </c>
      <c r="D137" t="s">
        <v>473</v>
      </c>
      <c r="E137" t="s">
        <v>412</v>
      </c>
      <c r="F137" s="6">
        <v>598</v>
      </c>
      <c r="G137" s="42" t="b">
        <v>0</v>
      </c>
      <c r="H137" s="42" t="b">
        <v>0</v>
      </c>
      <c r="I137" t="b">
        <v>0</v>
      </c>
    </row>
    <row r="138" spans="3:9" x14ac:dyDescent="0.25">
      <c r="C138" t="s">
        <v>161</v>
      </c>
      <c r="D138" t="s">
        <v>468</v>
      </c>
      <c r="E138" t="s">
        <v>416</v>
      </c>
      <c r="F138" s="6">
        <v>600</v>
      </c>
      <c r="G138" s="42" t="b">
        <v>0</v>
      </c>
      <c r="H138" s="42" t="b">
        <v>0</v>
      </c>
      <c r="I138" t="b">
        <v>0</v>
      </c>
    </row>
    <row r="139" spans="3:9" x14ac:dyDescent="0.25">
      <c r="C139" t="s">
        <v>162</v>
      </c>
      <c r="D139" t="s">
        <v>468</v>
      </c>
      <c r="E139" t="s">
        <v>409</v>
      </c>
      <c r="F139" s="6">
        <v>604</v>
      </c>
      <c r="G139" s="42" t="b">
        <v>0</v>
      </c>
      <c r="H139" s="42" t="b">
        <v>0</v>
      </c>
      <c r="I139" t="b">
        <v>0</v>
      </c>
    </row>
    <row r="140" spans="3:9" x14ac:dyDescent="0.25">
      <c r="C140" t="s">
        <v>163</v>
      </c>
      <c r="D140" t="s">
        <v>473</v>
      </c>
      <c r="E140" t="s">
        <v>410</v>
      </c>
      <c r="F140" s="6">
        <v>608</v>
      </c>
      <c r="G140" s="42" t="b">
        <v>0</v>
      </c>
      <c r="H140" s="42" t="b">
        <v>0</v>
      </c>
      <c r="I140" t="b">
        <v>0</v>
      </c>
    </row>
    <row r="141" spans="3:9" x14ac:dyDescent="0.25">
      <c r="C141" t="s">
        <v>164</v>
      </c>
      <c r="D141" t="s">
        <v>469</v>
      </c>
      <c r="E141" t="s">
        <v>413</v>
      </c>
      <c r="F141" s="6">
        <v>616</v>
      </c>
      <c r="G141" s="42" t="b">
        <v>0</v>
      </c>
      <c r="H141" s="42" t="b">
        <v>0</v>
      </c>
      <c r="I141" t="b">
        <v>0</v>
      </c>
    </row>
    <row r="142" spans="3:9" x14ac:dyDescent="0.25">
      <c r="C142" t="s">
        <v>165</v>
      </c>
      <c r="D142" t="s">
        <v>469</v>
      </c>
      <c r="E142" t="s">
        <v>415</v>
      </c>
      <c r="F142" s="6">
        <v>620</v>
      </c>
      <c r="G142" s="42" t="b">
        <v>0</v>
      </c>
      <c r="H142" s="42" t="b">
        <v>0</v>
      </c>
      <c r="I142" t="b">
        <v>0</v>
      </c>
    </row>
    <row r="143" spans="3:9" x14ac:dyDescent="0.25">
      <c r="C143" t="s">
        <v>166</v>
      </c>
      <c r="D143" t="s">
        <v>470</v>
      </c>
      <c r="E143" t="s">
        <v>417</v>
      </c>
      <c r="F143" s="6">
        <v>634</v>
      </c>
      <c r="G143" s="42" t="b">
        <v>0</v>
      </c>
      <c r="H143" s="42" t="b">
        <v>0</v>
      </c>
      <c r="I143" t="b">
        <v>0</v>
      </c>
    </row>
    <row r="144" spans="3:9" x14ac:dyDescent="0.25">
      <c r="C144" t="s">
        <v>167</v>
      </c>
      <c r="D144" t="s">
        <v>469</v>
      </c>
      <c r="E144" t="s">
        <v>418</v>
      </c>
      <c r="F144" s="6">
        <v>642</v>
      </c>
      <c r="G144" s="42" t="b">
        <v>0</v>
      </c>
      <c r="H144" s="42" t="b">
        <v>0</v>
      </c>
      <c r="I144" t="b">
        <v>0</v>
      </c>
    </row>
    <row r="145" spans="3:9" x14ac:dyDescent="0.25">
      <c r="C145" t="s">
        <v>168</v>
      </c>
      <c r="D145" t="s">
        <v>469</v>
      </c>
      <c r="E145" t="s">
        <v>419</v>
      </c>
      <c r="F145" s="6">
        <v>643</v>
      </c>
      <c r="G145" s="42" t="b">
        <v>0</v>
      </c>
      <c r="H145" s="42" t="b">
        <v>0</v>
      </c>
      <c r="I145" t="b">
        <v>0</v>
      </c>
    </row>
    <row r="146" spans="3:9" x14ac:dyDescent="0.25">
      <c r="C146" t="s">
        <v>169</v>
      </c>
      <c r="D146" t="s">
        <v>471</v>
      </c>
      <c r="E146" t="s">
        <v>420</v>
      </c>
      <c r="F146" s="6">
        <v>646</v>
      </c>
      <c r="G146" s="42" t="b">
        <v>0</v>
      </c>
      <c r="H146" s="42" t="b">
        <v>0</v>
      </c>
      <c r="I146" t="b">
        <v>0</v>
      </c>
    </row>
    <row r="147" spans="3:9" x14ac:dyDescent="0.25">
      <c r="C147" t="s">
        <v>170</v>
      </c>
      <c r="D147" t="s">
        <v>468</v>
      </c>
      <c r="E147" t="s">
        <v>365</v>
      </c>
      <c r="F147" s="6">
        <v>659</v>
      </c>
      <c r="G147" s="42" t="b">
        <v>0</v>
      </c>
      <c r="H147" s="42" t="b">
        <v>0</v>
      </c>
      <c r="I147" t="b">
        <v>0</v>
      </c>
    </row>
    <row r="148" spans="3:9" x14ac:dyDescent="0.25">
      <c r="C148" t="s">
        <v>171</v>
      </c>
      <c r="D148" t="s">
        <v>468</v>
      </c>
      <c r="E148" t="s">
        <v>372</v>
      </c>
      <c r="F148" s="6">
        <v>662</v>
      </c>
      <c r="G148" s="42" t="b">
        <v>0</v>
      </c>
      <c r="H148" s="42" t="b">
        <v>0</v>
      </c>
      <c r="I148" t="b">
        <v>0</v>
      </c>
    </row>
    <row r="149" spans="3:9" x14ac:dyDescent="0.25">
      <c r="C149" t="s">
        <v>172</v>
      </c>
      <c r="D149" t="s">
        <v>468</v>
      </c>
      <c r="E149" t="s">
        <v>458</v>
      </c>
      <c r="F149" s="6">
        <v>670</v>
      </c>
      <c r="G149" s="42" t="b">
        <v>0</v>
      </c>
      <c r="H149" s="42" t="b">
        <v>0</v>
      </c>
      <c r="I149" t="b">
        <v>0</v>
      </c>
    </row>
    <row r="150" spans="3:9" x14ac:dyDescent="0.25">
      <c r="C150" t="s">
        <v>173</v>
      </c>
      <c r="D150" t="s">
        <v>473</v>
      </c>
      <c r="E150" t="s">
        <v>462</v>
      </c>
      <c r="F150" s="6">
        <v>882</v>
      </c>
      <c r="G150" s="42" t="b">
        <v>0</v>
      </c>
      <c r="H150" s="42" t="b">
        <v>0</v>
      </c>
      <c r="I150" t="b">
        <v>0</v>
      </c>
    </row>
    <row r="151" spans="3:9" x14ac:dyDescent="0.25">
      <c r="C151" t="s">
        <v>174</v>
      </c>
      <c r="D151" t="s">
        <v>469</v>
      </c>
      <c r="E151" t="s">
        <v>428</v>
      </c>
      <c r="F151" s="6">
        <v>674</v>
      </c>
      <c r="G151" s="42" t="b">
        <v>0</v>
      </c>
      <c r="H151" s="42" t="b">
        <v>0</v>
      </c>
      <c r="I151" t="b">
        <v>0</v>
      </c>
    </row>
    <row r="152" spans="3:9" x14ac:dyDescent="0.25">
      <c r="C152" t="s">
        <v>175</v>
      </c>
      <c r="D152" t="s">
        <v>471</v>
      </c>
      <c r="E152" t="s">
        <v>432</v>
      </c>
      <c r="F152" s="6">
        <v>678</v>
      </c>
      <c r="G152" s="42" t="b">
        <v>0</v>
      </c>
      <c r="H152" s="42" t="b">
        <v>0</v>
      </c>
      <c r="I152" t="b">
        <v>0</v>
      </c>
    </row>
    <row r="153" spans="3:9" x14ac:dyDescent="0.25">
      <c r="C153" t="s">
        <v>176</v>
      </c>
      <c r="D153" t="s">
        <v>470</v>
      </c>
      <c r="E153" t="s">
        <v>421</v>
      </c>
      <c r="F153" s="6">
        <v>682</v>
      </c>
      <c r="G153" s="42" t="b">
        <v>0</v>
      </c>
      <c r="H153" s="42" t="b">
        <v>0</v>
      </c>
      <c r="I153" t="b">
        <v>0</v>
      </c>
    </row>
    <row r="154" spans="3:9" x14ac:dyDescent="0.25">
      <c r="C154" t="s">
        <v>177</v>
      </c>
      <c r="D154" t="s">
        <v>471</v>
      </c>
      <c r="E154" t="s">
        <v>423</v>
      </c>
      <c r="F154" s="6">
        <v>686</v>
      </c>
      <c r="G154" s="42" t="b">
        <v>0</v>
      </c>
      <c r="H154" s="42" t="b">
        <v>0</v>
      </c>
      <c r="I154" t="b">
        <v>0</v>
      </c>
    </row>
    <row r="155" spans="3:9" x14ac:dyDescent="0.25">
      <c r="C155" t="s">
        <v>178</v>
      </c>
      <c r="D155" t="s">
        <v>469</v>
      </c>
      <c r="E155" t="s">
        <v>430</v>
      </c>
      <c r="F155" s="6">
        <v>688</v>
      </c>
      <c r="G155" s="42" t="b">
        <v>0</v>
      </c>
      <c r="H155" s="42" t="b">
        <v>0</v>
      </c>
      <c r="I155" t="b">
        <v>0</v>
      </c>
    </row>
    <row r="156" spans="3:9" x14ac:dyDescent="0.25">
      <c r="C156" t="s">
        <v>179</v>
      </c>
      <c r="D156" t="s">
        <v>471</v>
      </c>
      <c r="E156" t="s">
        <v>438</v>
      </c>
      <c r="F156" s="6">
        <v>690</v>
      </c>
      <c r="G156" s="42" t="b">
        <v>0</v>
      </c>
      <c r="H156" s="42" t="b">
        <v>0</v>
      </c>
      <c r="I156" t="b">
        <v>0</v>
      </c>
    </row>
    <row r="157" spans="3:9" x14ac:dyDescent="0.25">
      <c r="C157" t="s">
        <v>180</v>
      </c>
      <c r="D157" t="s">
        <v>471</v>
      </c>
      <c r="E157" t="s">
        <v>426</v>
      </c>
      <c r="F157" s="6">
        <v>694</v>
      </c>
      <c r="G157" s="42" t="b">
        <v>0</v>
      </c>
      <c r="H157" s="42" t="b">
        <v>0</v>
      </c>
      <c r="I157" t="b">
        <v>0</v>
      </c>
    </row>
    <row r="158" spans="3:9" x14ac:dyDescent="0.25">
      <c r="C158" t="s">
        <v>181</v>
      </c>
      <c r="D158" t="s">
        <v>473</v>
      </c>
      <c r="E158" t="s">
        <v>424</v>
      </c>
      <c r="F158" s="6">
        <v>702</v>
      </c>
      <c r="G158" s="42" t="b">
        <v>0</v>
      </c>
      <c r="H158" s="42" t="b">
        <v>0</v>
      </c>
      <c r="I158" t="b">
        <v>0</v>
      </c>
    </row>
    <row r="159" spans="3:9" x14ac:dyDescent="0.25">
      <c r="C159" t="s">
        <v>182</v>
      </c>
      <c r="D159" t="s">
        <v>469</v>
      </c>
      <c r="E159" t="s">
        <v>434</v>
      </c>
      <c r="F159" s="6">
        <v>703</v>
      </c>
      <c r="G159" s="42" t="b">
        <v>0</v>
      </c>
      <c r="H159" s="42" t="b">
        <v>0</v>
      </c>
      <c r="I159" t="b">
        <v>0</v>
      </c>
    </row>
    <row r="160" spans="3:9" x14ac:dyDescent="0.25">
      <c r="C160" t="s">
        <v>183</v>
      </c>
      <c r="D160" t="s">
        <v>469</v>
      </c>
      <c r="E160" t="s">
        <v>435</v>
      </c>
      <c r="F160" s="6">
        <v>705</v>
      </c>
      <c r="G160" s="42" t="b">
        <v>0</v>
      </c>
      <c r="H160" s="42" t="b">
        <v>0</v>
      </c>
      <c r="I160" t="b">
        <v>0</v>
      </c>
    </row>
    <row r="161" spans="3:9" x14ac:dyDescent="0.25">
      <c r="C161" t="s">
        <v>184</v>
      </c>
      <c r="D161" t="s">
        <v>473</v>
      </c>
      <c r="E161" t="s">
        <v>425</v>
      </c>
      <c r="F161" s="6">
        <v>90</v>
      </c>
      <c r="G161" s="42" t="b">
        <v>0</v>
      </c>
      <c r="H161" s="42" t="b">
        <v>0</v>
      </c>
      <c r="I161" t="b">
        <v>0</v>
      </c>
    </row>
    <row r="162" spans="3:9" x14ac:dyDescent="0.25">
      <c r="C162" t="s">
        <v>185</v>
      </c>
      <c r="D162" t="s">
        <v>471</v>
      </c>
      <c r="E162" t="s">
        <v>429</v>
      </c>
      <c r="F162" s="6">
        <v>706</v>
      </c>
      <c r="G162" s="42" t="b">
        <v>0</v>
      </c>
      <c r="H162" s="42" t="b">
        <v>0</v>
      </c>
      <c r="I162" t="b">
        <v>0</v>
      </c>
    </row>
    <row r="163" spans="3:9" x14ac:dyDescent="0.25">
      <c r="C163" t="s">
        <v>186</v>
      </c>
      <c r="D163" t="s">
        <v>471</v>
      </c>
      <c r="E163" t="s">
        <v>464</v>
      </c>
      <c r="F163" s="6">
        <v>710</v>
      </c>
      <c r="G163" s="42" t="b">
        <v>0</v>
      </c>
      <c r="H163" s="42" t="b">
        <v>0</v>
      </c>
      <c r="I163" t="b">
        <v>0</v>
      </c>
    </row>
    <row r="164" spans="3:9" x14ac:dyDescent="0.25">
      <c r="C164" t="s">
        <v>187</v>
      </c>
      <c r="D164" t="s">
        <v>473</v>
      </c>
      <c r="E164" t="s">
        <v>366</v>
      </c>
      <c r="F164" s="6">
        <v>410</v>
      </c>
      <c r="G164" s="42" t="b">
        <v>0</v>
      </c>
      <c r="H164" s="42" t="b">
        <v>0</v>
      </c>
      <c r="I164" t="b">
        <v>0</v>
      </c>
    </row>
    <row r="165" spans="3:9" x14ac:dyDescent="0.25">
      <c r="C165" t="s">
        <v>188</v>
      </c>
      <c r="D165" t="s">
        <v>471</v>
      </c>
      <c r="E165" t="s">
        <v>431</v>
      </c>
      <c r="F165" s="6">
        <v>728</v>
      </c>
      <c r="G165" s="42" t="b">
        <v>0</v>
      </c>
      <c r="H165" s="42" t="b">
        <v>0</v>
      </c>
      <c r="I165" t="b">
        <v>0</v>
      </c>
    </row>
    <row r="166" spans="3:9" x14ac:dyDescent="0.25">
      <c r="C166" t="s">
        <v>189</v>
      </c>
      <c r="D166" t="s">
        <v>469</v>
      </c>
      <c r="E166" t="s">
        <v>326</v>
      </c>
      <c r="F166" s="6">
        <v>724</v>
      </c>
      <c r="G166" s="42" t="b">
        <v>0</v>
      </c>
      <c r="H166" s="42" t="b">
        <v>0</v>
      </c>
      <c r="I166" t="b">
        <v>0</v>
      </c>
    </row>
    <row r="167" spans="3:9" x14ac:dyDescent="0.25">
      <c r="C167" t="s">
        <v>190</v>
      </c>
      <c r="D167" t="s">
        <v>473</v>
      </c>
      <c r="E167" t="s">
        <v>374</v>
      </c>
      <c r="F167" s="6">
        <v>144</v>
      </c>
      <c r="G167" s="42" t="b">
        <v>0</v>
      </c>
      <c r="H167" s="42" t="b">
        <v>0</v>
      </c>
      <c r="I167" t="b">
        <v>0</v>
      </c>
    </row>
    <row r="168" spans="3:9" x14ac:dyDescent="0.25">
      <c r="C168" t="s">
        <v>191</v>
      </c>
      <c r="D168" t="s">
        <v>471</v>
      </c>
      <c r="E168" t="s">
        <v>422</v>
      </c>
      <c r="F168" s="6">
        <v>729</v>
      </c>
      <c r="G168" s="42" t="b">
        <v>0</v>
      </c>
      <c r="H168" s="42" t="b">
        <v>0</v>
      </c>
      <c r="I168" t="b">
        <v>0</v>
      </c>
    </row>
    <row r="169" spans="3:9" x14ac:dyDescent="0.25">
      <c r="C169" t="s">
        <v>192</v>
      </c>
      <c r="D169" t="s">
        <v>468</v>
      </c>
      <c r="E169" t="s">
        <v>433</v>
      </c>
      <c r="F169" s="6">
        <v>740</v>
      </c>
      <c r="G169" s="42" t="b">
        <v>0</v>
      </c>
      <c r="H169" s="42" t="b">
        <v>0</v>
      </c>
      <c r="I169" t="b">
        <v>0</v>
      </c>
    </row>
    <row r="170" spans="3:9" x14ac:dyDescent="0.25">
      <c r="C170" t="s">
        <v>193</v>
      </c>
      <c r="D170" t="s">
        <v>471</v>
      </c>
      <c r="E170" t="s">
        <v>437</v>
      </c>
      <c r="F170" s="6">
        <v>748</v>
      </c>
      <c r="G170" s="42" t="b">
        <v>0</v>
      </c>
      <c r="H170" s="42" t="b">
        <v>0</v>
      </c>
      <c r="I170" t="b">
        <v>0</v>
      </c>
    </row>
    <row r="171" spans="3:9" x14ac:dyDescent="0.25">
      <c r="C171" t="s">
        <v>194</v>
      </c>
      <c r="D171" t="s">
        <v>469</v>
      </c>
      <c r="E171" t="s">
        <v>436</v>
      </c>
      <c r="F171" s="6">
        <v>752</v>
      </c>
      <c r="G171" s="42" t="b">
        <v>0</v>
      </c>
      <c r="H171" s="42" t="b">
        <v>0</v>
      </c>
      <c r="I171" t="b">
        <v>0</v>
      </c>
    </row>
    <row r="172" spans="3:9" x14ac:dyDescent="0.25">
      <c r="C172" t="s">
        <v>195</v>
      </c>
      <c r="D172" t="s">
        <v>469</v>
      </c>
      <c r="E172" t="s">
        <v>303</v>
      </c>
      <c r="F172" s="6">
        <v>756</v>
      </c>
      <c r="G172" s="42" t="b">
        <v>0</v>
      </c>
      <c r="H172" s="42" t="b">
        <v>0</v>
      </c>
      <c r="I172" t="b">
        <v>0</v>
      </c>
    </row>
    <row r="173" spans="3:9" x14ac:dyDescent="0.25">
      <c r="C173" t="s">
        <v>196</v>
      </c>
      <c r="D173" t="s">
        <v>470</v>
      </c>
      <c r="E173" t="s">
        <v>439</v>
      </c>
      <c r="F173" s="6">
        <v>760</v>
      </c>
      <c r="G173" s="42" t="b">
        <v>0</v>
      </c>
      <c r="H173" s="42" t="b">
        <v>0</v>
      </c>
      <c r="I173" t="b">
        <v>0</v>
      </c>
    </row>
    <row r="174" spans="3:9" x14ac:dyDescent="0.25">
      <c r="C174" t="s">
        <v>197</v>
      </c>
      <c r="D174" t="s">
        <v>472</v>
      </c>
      <c r="E174" t="s">
        <v>443</v>
      </c>
      <c r="F174" s="6">
        <v>762</v>
      </c>
      <c r="G174" s="42" t="b">
        <v>0</v>
      </c>
      <c r="H174" s="42" t="b">
        <v>0</v>
      </c>
      <c r="I174" t="b">
        <v>0</v>
      </c>
    </row>
    <row r="175" spans="3:9" x14ac:dyDescent="0.25">
      <c r="C175" t="s">
        <v>198</v>
      </c>
      <c r="D175" t="s">
        <v>471</v>
      </c>
      <c r="E175" t="s">
        <v>451</v>
      </c>
      <c r="F175" s="6">
        <v>834</v>
      </c>
      <c r="G175" s="42" t="b">
        <v>0</v>
      </c>
      <c r="H175" s="42" t="b">
        <v>0</v>
      </c>
      <c r="I175" t="b">
        <v>0</v>
      </c>
    </row>
    <row r="176" spans="3:9" x14ac:dyDescent="0.25">
      <c r="C176" t="s">
        <v>199</v>
      </c>
      <c r="D176" t="s">
        <v>473</v>
      </c>
      <c r="E176" t="s">
        <v>442</v>
      </c>
      <c r="F176" s="6">
        <v>764</v>
      </c>
      <c r="G176" s="42" t="b">
        <v>0</v>
      </c>
      <c r="H176" s="42" t="b">
        <v>0</v>
      </c>
      <c r="I176" t="b">
        <v>0</v>
      </c>
    </row>
    <row r="177" spans="3:9" x14ac:dyDescent="0.25">
      <c r="C177" t="s">
        <v>200</v>
      </c>
      <c r="D177" t="s">
        <v>473</v>
      </c>
      <c r="E177" t="s">
        <v>445</v>
      </c>
      <c r="F177" s="6">
        <v>626</v>
      </c>
      <c r="G177" s="42" t="b">
        <v>0</v>
      </c>
      <c r="H177" s="42" t="b">
        <v>0</v>
      </c>
      <c r="I177" t="b">
        <v>0</v>
      </c>
    </row>
    <row r="178" spans="3:9" x14ac:dyDescent="0.25">
      <c r="C178" t="s">
        <v>201</v>
      </c>
      <c r="D178" t="s">
        <v>471</v>
      </c>
      <c r="E178" t="s">
        <v>441</v>
      </c>
      <c r="F178" s="6">
        <v>768</v>
      </c>
      <c r="G178" s="42" t="b">
        <v>0</v>
      </c>
      <c r="H178" s="42" t="b">
        <v>0</v>
      </c>
      <c r="I178" t="b">
        <v>0</v>
      </c>
    </row>
    <row r="179" spans="3:9" x14ac:dyDescent="0.25">
      <c r="C179" t="s">
        <v>202</v>
      </c>
      <c r="D179" t="s">
        <v>473</v>
      </c>
      <c r="E179" t="s">
        <v>446</v>
      </c>
      <c r="F179" s="6">
        <v>776</v>
      </c>
      <c r="G179" s="42" t="b">
        <v>0</v>
      </c>
      <c r="H179" s="42" t="b">
        <v>0</v>
      </c>
      <c r="I179" t="b">
        <v>0</v>
      </c>
    </row>
    <row r="180" spans="3:9" x14ac:dyDescent="0.25">
      <c r="C180" t="s">
        <v>203</v>
      </c>
      <c r="D180" t="s">
        <v>468</v>
      </c>
      <c r="E180" t="s">
        <v>447</v>
      </c>
      <c r="F180" s="6">
        <v>780</v>
      </c>
      <c r="G180" s="42" t="b">
        <v>0</v>
      </c>
      <c r="H180" s="42" t="b">
        <v>0</v>
      </c>
      <c r="I180" t="b">
        <v>0</v>
      </c>
    </row>
    <row r="181" spans="3:9" x14ac:dyDescent="0.25">
      <c r="C181" t="s">
        <v>204</v>
      </c>
      <c r="D181" t="s">
        <v>471</v>
      </c>
      <c r="E181" t="s">
        <v>448</v>
      </c>
      <c r="F181" s="6">
        <v>788</v>
      </c>
      <c r="G181" s="42" t="b">
        <v>0</v>
      </c>
      <c r="H181" s="42" t="b">
        <v>0</v>
      </c>
      <c r="I181" t="b">
        <v>0</v>
      </c>
    </row>
    <row r="182" spans="3:9" x14ac:dyDescent="0.25">
      <c r="C182" t="s">
        <v>205</v>
      </c>
      <c r="D182" t="s">
        <v>469</v>
      </c>
      <c r="E182" t="s">
        <v>449</v>
      </c>
      <c r="F182" s="6">
        <v>792</v>
      </c>
      <c r="G182" s="42" t="b">
        <v>0</v>
      </c>
      <c r="H182" s="42" t="b">
        <v>0</v>
      </c>
      <c r="I182" t="b">
        <v>0</v>
      </c>
    </row>
    <row r="183" spans="3:9" x14ac:dyDescent="0.25">
      <c r="C183" t="s">
        <v>206</v>
      </c>
      <c r="D183" t="s">
        <v>472</v>
      </c>
      <c r="E183" t="s">
        <v>444</v>
      </c>
      <c r="F183" s="6">
        <v>795</v>
      </c>
      <c r="G183" s="42" t="b">
        <v>0</v>
      </c>
      <c r="H183" s="42" t="b">
        <v>0</v>
      </c>
      <c r="I183" t="b">
        <v>0</v>
      </c>
    </row>
    <row r="184" spans="3:9" x14ac:dyDescent="0.25">
      <c r="C184" t="s">
        <v>207</v>
      </c>
      <c r="D184" t="s">
        <v>473</v>
      </c>
      <c r="E184" t="s">
        <v>450</v>
      </c>
      <c r="F184" s="6">
        <v>798</v>
      </c>
      <c r="G184" s="42" t="b">
        <v>0</v>
      </c>
      <c r="H184" s="42" t="b">
        <v>0</v>
      </c>
      <c r="I184" t="b">
        <v>0</v>
      </c>
    </row>
    <row r="185" spans="3:9" x14ac:dyDescent="0.25">
      <c r="C185" t="s">
        <v>208</v>
      </c>
      <c r="D185" t="s">
        <v>471</v>
      </c>
      <c r="E185" t="s">
        <v>452</v>
      </c>
      <c r="F185" s="6">
        <v>800</v>
      </c>
      <c r="G185" s="42" t="b">
        <v>0</v>
      </c>
      <c r="H185" s="42" t="b">
        <v>0</v>
      </c>
      <c r="I185" t="b">
        <v>0</v>
      </c>
    </row>
    <row r="186" spans="3:9" x14ac:dyDescent="0.25">
      <c r="C186" t="s">
        <v>209</v>
      </c>
      <c r="D186" t="s">
        <v>472</v>
      </c>
      <c r="E186" t="s">
        <v>453</v>
      </c>
      <c r="F186" s="6">
        <v>804</v>
      </c>
      <c r="G186" s="42" t="b">
        <v>0</v>
      </c>
      <c r="H186" s="42" t="b">
        <v>0</v>
      </c>
      <c r="I186" t="b">
        <v>0</v>
      </c>
    </row>
    <row r="187" spans="3:9" x14ac:dyDescent="0.25">
      <c r="C187" t="s">
        <v>210</v>
      </c>
      <c r="D187" t="s">
        <v>470</v>
      </c>
      <c r="E187" t="s">
        <v>277</v>
      </c>
      <c r="F187" s="6">
        <v>784</v>
      </c>
      <c r="G187" s="42" t="b">
        <v>0</v>
      </c>
      <c r="H187" s="42" t="b">
        <v>0</v>
      </c>
      <c r="I187" t="b">
        <v>0</v>
      </c>
    </row>
    <row r="188" spans="3:9" x14ac:dyDescent="0.25">
      <c r="C188" t="s">
        <v>211</v>
      </c>
      <c r="D188" t="s">
        <v>469</v>
      </c>
      <c r="E188" t="s">
        <v>334</v>
      </c>
      <c r="F188" s="6">
        <v>826</v>
      </c>
      <c r="G188" s="42" t="b">
        <v>0</v>
      </c>
      <c r="H188" s="42" t="b">
        <v>0</v>
      </c>
      <c r="I188" t="b">
        <v>0</v>
      </c>
    </row>
    <row r="189" spans="3:9" x14ac:dyDescent="0.25">
      <c r="C189" t="s">
        <v>212</v>
      </c>
      <c r="D189" t="s">
        <v>468</v>
      </c>
      <c r="E189" t="s">
        <v>455</v>
      </c>
      <c r="F189" s="6">
        <v>840</v>
      </c>
      <c r="G189" s="42" t="b">
        <v>0</v>
      </c>
      <c r="H189" s="42" t="b">
        <v>0</v>
      </c>
      <c r="I189" t="b">
        <v>0</v>
      </c>
    </row>
    <row r="190" spans="3:9" x14ac:dyDescent="0.25">
      <c r="C190" t="s">
        <v>213</v>
      </c>
      <c r="D190" t="s">
        <v>468</v>
      </c>
      <c r="E190" t="s">
        <v>454</v>
      </c>
      <c r="F190" s="6">
        <v>858</v>
      </c>
      <c r="G190" s="42" t="b">
        <v>0</v>
      </c>
      <c r="H190" s="42" t="b">
        <v>0</v>
      </c>
      <c r="I190" t="b">
        <v>0</v>
      </c>
    </row>
    <row r="191" spans="3:9" x14ac:dyDescent="0.25">
      <c r="C191" t="s">
        <v>214</v>
      </c>
      <c r="D191" t="s">
        <v>472</v>
      </c>
      <c r="E191" t="s">
        <v>456</v>
      </c>
      <c r="F191" s="6">
        <v>860</v>
      </c>
      <c r="G191" s="42" t="b">
        <v>0</v>
      </c>
      <c r="H191" s="42" t="b">
        <v>0</v>
      </c>
      <c r="I191" t="b">
        <v>0</v>
      </c>
    </row>
    <row r="192" spans="3:9" x14ac:dyDescent="0.25">
      <c r="C192" t="s">
        <v>215</v>
      </c>
      <c r="D192" t="s">
        <v>473</v>
      </c>
      <c r="E192" t="s">
        <v>461</v>
      </c>
      <c r="F192" s="6">
        <v>548</v>
      </c>
      <c r="G192" s="42" t="b">
        <v>0</v>
      </c>
      <c r="H192" s="42" t="b">
        <v>0</v>
      </c>
      <c r="I192" t="b">
        <v>0</v>
      </c>
    </row>
    <row r="193" spans="3:9" x14ac:dyDescent="0.25">
      <c r="C193" t="s">
        <v>216</v>
      </c>
      <c r="D193" t="s">
        <v>468</v>
      </c>
      <c r="E193" t="s">
        <v>459</v>
      </c>
      <c r="F193" s="6">
        <v>862</v>
      </c>
      <c r="G193" s="42" t="b">
        <v>0</v>
      </c>
      <c r="H193" s="42" t="b">
        <v>0</v>
      </c>
      <c r="I193" t="b">
        <v>0</v>
      </c>
    </row>
    <row r="194" spans="3:9" x14ac:dyDescent="0.25">
      <c r="C194" t="s">
        <v>217</v>
      </c>
      <c r="D194" t="s">
        <v>473</v>
      </c>
      <c r="E194" t="s">
        <v>460</v>
      </c>
      <c r="F194" s="6">
        <v>704</v>
      </c>
      <c r="G194" s="42" t="b">
        <v>0</v>
      </c>
      <c r="H194" s="42" t="b">
        <v>0</v>
      </c>
      <c r="I194" t="b">
        <v>0</v>
      </c>
    </row>
    <row r="195" spans="3:9" x14ac:dyDescent="0.25">
      <c r="C195" t="s">
        <v>218</v>
      </c>
      <c r="D195" t="s">
        <v>470</v>
      </c>
      <c r="E195" t="s">
        <v>463</v>
      </c>
      <c r="F195" s="6">
        <v>887</v>
      </c>
      <c r="G195" s="42" t="b">
        <v>0</v>
      </c>
      <c r="H195" s="42" t="b">
        <v>0</v>
      </c>
      <c r="I195" t="b">
        <v>0</v>
      </c>
    </row>
    <row r="196" spans="3:9" x14ac:dyDescent="0.25">
      <c r="C196" t="s">
        <v>219</v>
      </c>
      <c r="D196" t="s">
        <v>471</v>
      </c>
      <c r="E196" t="s">
        <v>465</v>
      </c>
      <c r="F196" s="6">
        <v>894</v>
      </c>
      <c r="G196" s="42" t="b">
        <v>0</v>
      </c>
      <c r="H196" s="42" t="b">
        <v>0</v>
      </c>
      <c r="I196" t="b">
        <v>0</v>
      </c>
    </row>
    <row r="197" spans="3:9" x14ac:dyDescent="0.25">
      <c r="C197" t="s">
        <v>220</v>
      </c>
      <c r="D197" t="s">
        <v>471</v>
      </c>
      <c r="E197" t="s">
        <v>466</v>
      </c>
      <c r="F197" s="6">
        <v>716</v>
      </c>
      <c r="G197" s="42" t="b">
        <v>0</v>
      </c>
      <c r="H197" s="42" t="b">
        <v>0</v>
      </c>
      <c r="I197" t="b">
        <v>0</v>
      </c>
    </row>
  </sheetData>
  <dataValidations count="1">
    <dataValidation type="list" allowBlank="1" showInputMessage="1" showErrorMessage="1" sqref="A2" xr:uid="{00000000-0002-0000-0100-000000000000}">
      <formula1>$C$2:$C$197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7BC75-5B4F-434B-B84D-AFF28251C8ED}">
  <sheetPr>
    <pageSetUpPr fitToPage="1"/>
  </sheetPr>
  <dimension ref="A1:M30"/>
  <sheetViews>
    <sheetView showGridLines="0" topLeftCell="A5" workbookViewId="0">
      <selection activeCell="B21" sqref="B21"/>
    </sheetView>
  </sheetViews>
  <sheetFormatPr defaultColWidth="8" defaultRowHeight="12" customHeight="1" x14ac:dyDescent="0.2"/>
  <cols>
    <col min="1" max="1" width="54.42578125" style="172" bestFit="1" customWidth="1"/>
    <col min="2" max="2" width="16.140625" style="172" bestFit="1" customWidth="1"/>
    <col min="3" max="4" width="8.42578125" style="172" customWidth="1"/>
    <col min="5" max="5" width="9.85546875" style="172" customWidth="1"/>
    <col min="6" max="6" width="8.42578125" style="172" customWidth="1"/>
    <col min="7" max="7" width="9.42578125" style="172" customWidth="1"/>
    <col min="8" max="13" width="8.42578125" style="172" customWidth="1"/>
    <col min="14" max="14" width="1.28515625" style="172" customWidth="1"/>
    <col min="15" max="16384" width="8" style="172"/>
  </cols>
  <sheetData>
    <row r="1" spans="1:13" ht="15.75" customHeight="1" x14ac:dyDescent="0.2">
      <c r="A1" s="291" t="s">
        <v>1254</v>
      </c>
      <c r="B1" s="291"/>
      <c r="C1" s="291"/>
      <c r="D1" s="291"/>
      <c r="E1" s="291"/>
      <c r="F1" s="291"/>
      <c r="G1" s="170"/>
      <c r="H1" s="170"/>
      <c r="I1" s="170"/>
      <c r="J1" s="170"/>
      <c r="K1" s="170"/>
      <c r="L1" s="170"/>
      <c r="M1" s="171" t="s">
        <v>1255</v>
      </c>
    </row>
    <row r="2" spans="1:13" ht="15.75" customHeight="1" x14ac:dyDescent="0.25">
      <c r="A2" s="173" t="s">
        <v>1256</v>
      </c>
      <c r="B2" s="174"/>
      <c r="C2" s="174"/>
      <c r="D2" s="174"/>
      <c r="E2" s="174"/>
      <c r="F2" s="174"/>
      <c r="G2" s="170"/>
      <c r="H2" s="170"/>
      <c r="I2" s="170"/>
      <c r="J2" s="170"/>
      <c r="K2" s="170"/>
      <c r="L2" s="170"/>
      <c r="M2" s="171" t="s">
        <v>1257</v>
      </c>
    </row>
    <row r="3" spans="1:13" ht="15.75" customHeight="1" x14ac:dyDescent="0.2">
      <c r="A3" s="170"/>
      <c r="B3" s="170"/>
      <c r="C3" s="170"/>
      <c r="D3" s="170"/>
      <c r="E3" s="170"/>
      <c r="F3" s="170"/>
      <c r="G3" s="170"/>
      <c r="H3" s="170"/>
      <c r="I3" s="170"/>
      <c r="J3" s="170"/>
      <c r="K3" s="170"/>
      <c r="L3" s="170"/>
      <c r="M3" s="171" t="s">
        <v>1258</v>
      </c>
    </row>
    <row r="4" spans="1:13" ht="12.75" customHeight="1" x14ac:dyDescent="0.2">
      <c r="A4" s="170"/>
      <c r="B4" s="170"/>
      <c r="C4" s="170"/>
      <c r="D4" s="170"/>
      <c r="E4" s="170"/>
      <c r="F4" s="170"/>
      <c r="G4" s="170"/>
      <c r="H4" s="170"/>
      <c r="I4" s="170"/>
      <c r="J4" s="170"/>
      <c r="K4" s="170"/>
      <c r="L4" s="170"/>
      <c r="M4" s="175"/>
    </row>
    <row r="5" spans="1:13" ht="48" customHeight="1" x14ac:dyDescent="0.2">
      <c r="A5" s="176" t="s">
        <v>1259</v>
      </c>
      <c r="B5" s="177" t="s">
        <v>1260</v>
      </c>
      <c r="C5" s="178" t="s">
        <v>1261</v>
      </c>
      <c r="D5" s="178" t="s">
        <v>1262</v>
      </c>
      <c r="E5" s="179" t="s">
        <v>1263</v>
      </c>
      <c r="F5" s="180" t="s">
        <v>1264</v>
      </c>
      <c r="G5" s="181" t="s">
        <v>1265</v>
      </c>
      <c r="H5" s="182" t="s">
        <v>1266</v>
      </c>
      <c r="I5" s="183" t="s">
        <v>1267</v>
      </c>
      <c r="J5" s="178" t="s">
        <v>1268</v>
      </c>
      <c r="K5" s="184" t="s">
        <v>1269</v>
      </c>
      <c r="L5" s="184" t="s">
        <v>1270</v>
      </c>
      <c r="M5" s="185" t="s">
        <v>1271</v>
      </c>
    </row>
    <row r="6" spans="1:13" ht="14.25" customHeight="1" thickBot="1" x14ac:dyDescent="0.25">
      <c r="A6" s="186"/>
      <c r="B6" s="292" t="s">
        <v>1272</v>
      </c>
      <c r="C6" s="293"/>
      <c r="D6" s="294"/>
      <c r="E6" s="292" t="s">
        <v>1273</v>
      </c>
      <c r="F6" s="293"/>
      <c r="G6" s="294"/>
      <c r="H6" s="295" t="s">
        <v>1272</v>
      </c>
      <c r="I6" s="296"/>
      <c r="J6" s="296"/>
      <c r="K6" s="296"/>
      <c r="L6" s="296"/>
      <c r="M6" s="297"/>
    </row>
    <row r="7" spans="1:13" ht="13.5" customHeight="1" thickTop="1" x14ac:dyDescent="0.2">
      <c r="A7" s="187" t="s">
        <v>1274</v>
      </c>
      <c r="B7" s="188">
        <v>2560898.7117143152</v>
      </c>
      <c r="C7" s="188">
        <v>14805.468907724886</v>
      </c>
      <c r="D7" s="188">
        <v>698.20712010515297</v>
      </c>
      <c r="E7" s="188">
        <v>69863.799849520467</v>
      </c>
      <c r="F7" s="188">
        <v>1617.2719308355856</v>
      </c>
      <c r="G7" s="188">
        <v>1542.5351253103199</v>
      </c>
      <c r="H7" s="188">
        <v>0.20586369708088001</v>
      </c>
      <c r="I7" s="188">
        <v>4.4277332420200001E-3</v>
      </c>
      <c r="J7" s="188">
        <v>5667.1943550638052</v>
      </c>
      <c r="K7" s="188">
        <v>20220.248850471344</v>
      </c>
      <c r="L7" s="188">
        <v>7587.4915630488404</v>
      </c>
      <c r="M7" s="188">
        <v>1737.5100066893108</v>
      </c>
    </row>
    <row r="8" spans="1:13" ht="12" customHeight="1" x14ac:dyDescent="0.2">
      <c r="A8" s="189" t="s">
        <v>1275</v>
      </c>
      <c r="B8" s="188">
        <v>2570164.5227288031</v>
      </c>
      <c r="C8" s="188">
        <v>2496.6107154085867</v>
      </c>
      <c r="D8" s="188">
        <v>85.571529017815052</v>
      </c>
      <c r="E8" s="190" t="s">
        <v>643</v>
      </c>
      <c r="F8" s="190" t="s">
        <v>643</v>
      </c>
      <c r="G8" s="190" t="s">
        <v>643</v>
      </c>
      <c r="H8" s="190" t="s">
        <v>643</v>
      </c>
      <c r="I8" s="190" t="s">
        <v>643</v>
      </c>
      <c r="J8" s="188">
        <v>4217.0888644699271</v>
      </c>
      <c r="K8" s="188">
        <v>12061.772219057626</v>
      </c>
      <c r="L8" s="188">
        <v>1768.1143445675548</v>
      </c>
      <c r="M8" s="188">
        <v>1177.3816961569569</v>
      </c>
    </row>
    <row r="9" spans="1:13" ht="13.5" customHeight="1" x14ac:dyDescent="0.2">
      <c r="A9" s="191" t="s">
        <v>1276</v>
      </c>
      <c r="B9" s="188">
        <v>2516859.7116127075</v>
      </c>
      <c r="C9" s="190" t="s">
        <v>643</v>
      </c>
      <c r="D9" s="190" t="s">
        <v>643</v>
      </c>
      <c r="E9" s="190" t="s">
        <v>643</v>
      </c>
      <c r="F9" s="190" t="s">
        <v>643</v>
      </c>
      <c r="G9" s="190" t="s">
        <v>643</v>
      </c>
      <c r="H9" s="190" t="s">
        <v>643</v>
      </c>
      <c r="I9" s="190" t="s">
        <v>643</v>
      </c>
      <c r="J9" s="190" t="s">
        <v>643</v>
      </c>
      <c r="K9" s="190" t="s">
        <v>643</v>
      </c>
      <c r="L9" s="190" t="s">
        <v>643</v>
      </c>
      <c r="M9" s="190" t="s">
        <v>643</v>
      </c>
    </row>
    <row r="10" spans="1:13" ht="13.5" customHeight="1" x14ac:dyDescent="0.2">
      <c r="A10" s="192" t="s">
        <v>1277</v>
      </c>
      <c r="B10" s="188">
        <v>2552388.8098794082</v>
      </c>
      <c r="C10" s="188">
        <v>947.26007775535766</v>
      </c>
      <c r="D10" s="188">
        <v>85.4938919596201</v>
      </c>
      <c r="E10" s="190" t="s">
        <v>643</v>
      </c>
      <c r="F10" s="190" t="s">
        <v>643</v>
      </c>
      <c r="G10" s="190" t="s">
        <v>643</v>
      </c>
      <c r="H10" s="190" t="s">
        <v>643</v>
      </c>
      <c r="I10" s="190" t="s">
        <v>643</v>
      </c>
      <c r="J10" s="188">
        <v>4195.2235531677525</v>
      </c>
      <c r="K10" s="188">
        <v>11966.732794291673</v>
      </c>
      <c r="L10" s="188">
        <v>1583.8961762477918</v>
      </c>
      <c r="M10" s="188">
        <v>1089.9128554227932</v>
      </c>
    </row>
    <row r="11" spans="1:13" ht="12" customHeight="1" x14ac:dyDescent="0.2">
      <c r="A11" s="193" t="s">
        <v>1278</v>
      </c>
      <c r="B11" s="188">
        <v>831627.87275502796</v>
      </c>
      <c r="C11" s="188">
        <v>134.2607932521654</v>
      </c>
      <c r="D11" s="188">
        <v>19.09220719065701</v>
      </c>
      <c r="E11" s="190" t="s">
        <v>643</v>
      </c>
      <c r="F11" s="190" t="s">
        <v>643</v>
      </c>
      <c r="G11" s="190" t="s">
        <v>643</v>
      </c>
      <c r="H11" s="190" t="s">
        <v>643</v>
      </c>
      <c r="I11" s="190" t="s">
        <v>643</v>
      </c>
      <c r="J11" s="188">
        <v>719.47678302845452</v>
      </c>
      <c r="K11" s="188">
        <v>389.93763341668387</v>
      </c>
      <c r="L11" s="188">
        <v>59.911229444479162</v>
      </c>
      <c r="M11" s="188">
        <v>679.69862355542534</v>
      </c>
    </row>
    <row r="12" spans="1:13" ht="12" customHeight="1" x14ac:dyDescent="0.2">
      <c r="A12" s="193" t="s">
        <v>1279</v>
      </c>
      <c r="B12" s="188">
        <v>433739.77814636921</v>
      </c>
      <c r="C12" s="188">
        <v>89.02290156716991</v>
      </c>
      <c r="D12" s="188">
        <v>12.48193609897722</v>
      </c>
      <c r="E12" s="190" t="s">
        <v>643</v>
      </c>
      <c r="F12" s="190" t="s">
        <v>643</v>
      </c>
      <c r="G12" s="190" t="s">
        <v>643</v>
      </c>
      <c r="H12" s="190" t="s">
        <v>643</v>
      </c>
      <c r="I12" s="190" t="s">
        <v>643</v>
      </c>
      <c r="J12" s="188">
        <v>608.95965346022672</v>
      </c>
      <c r="K12" s="188">
        <v>1477.9129680736266</v>
      </c>
      <c r="L12" s="188">
        <v>103.80263993485138</v>
      </c>
      <c r="M12" s="188">
        <v>249.53740847941128</v>
      </c>
    </row>
    <row r="13" spans="1:13" ht="12" customHeight="1" x14ac:dyDescent="0.2">
      <c r="A13" s="193" t="s">
        <v>1280</v>
      </c>
      <c r="B13" s="188">
        <v>773397.17775620846</v>
      </c>
      <c r="C13" s="188">
        <v>47.142692267398608</v>
      </c>
      <c r="D13" s="188">
        <v>27.86233801185838</v>
      </c>
      <c r="E13" s="190" t="s">
        <v>643</v>
      </c>
      <c r="F13" s="190" t="s">
        <v>643</v>
      </c>
      <c r="G13" s="190" t="s">
        <v>643</v>
      </c>
      <c r="H13" s="190" t="s">
        <v>643</v>
      </c>
      <c r="I13" s="190" t="s">
        <v>643</v>
      </c>
      <c r="J13" s="188">
        <v>2143.5497204266308</v>
      </c>
      <c r="K13" s="188">
        <v>2965.0065792601627</v>
      </c>
      <c r="L13" s="188">
        <v>482.80064246825151</v>
      </c>
      <c r="M13" s="188">
        <v>34.279502112194237</v>
      </c>
    </row>
    <row r="14" spans="1:13" ht="12" customHeight="1" x14ac:dyDescent="0.2">
      <c r="A14" s="193" t="s">
        <v>1281</v>
      </c>
      <c r="B14" s="188">
        <v>506732.77146489994</v>
      </c>
      <c r="C14" s="188">
        <v>676.38083503707401</v>
      </c>
      <c r="D14" s="188">
        <v>25.896046214115731</v>
      </c>
      <c r="E14" s="190" t="s">
        <v>643</v>
      </c>
      <c r="F14" s="190" t="s">
        <v>643</v>
      </c>
      <c r="G14" s="190" t="s">
        <v>643</v>
      </c>
      <c r="H14" s="190" t="s">
        <v>643</v>
      </c>
      <c r="I14" s="190" t="s">
        <v>643</v>
      </c>
      <c r="J14" s="188">
        <v>701.05152305343813</v>
      </c>
      <c r="K14" s="188">
        <v>7089.5183047392584</v>
      </c>
      <c r="L14" s="188">
        <v>933.66430887624449</v>
      </c>
      <c r="M14" s="188">
        <v>122.38614876455021</v>
      </c>
    </row>
    <row r="15" spans="1:13" ht="12" customHeight="1" x14ac:dyDescent="0.2">
      <c r="A15" s="193" t="s">
        <v>1282</v>
      </c>
      <c r="B15" s="188">
        <v>6891.20975690249</v>
      </c>
      <c r="C15" s="188">
        <v>0.45285563154968</v>
      </c>
      <c r="D15" s="188">
        <v>0.16136444401176001</v>
      </c>
      <c r="E15" s="190" t="s">
        <v>643</v>
      </c>
      <c r="F15" s="190" t="s">
        <v>643</v>
      </c>
      <c r="G15" s="190" t="s">
        <v>643</v>
      </c>
      <c r="H15" s="190" t="s">
        <v>643</v>
      </c>
      <c r="I15" s="190" t="s">
        <v>643</v>
      </c>
      <c r="J15" s="188">
        <v>22.185873199002611</v>
      </c>
      <c r="K15" s="188">
        <v>44.357308801941201</v>
      </c>
      <c r="L15" s="188">
        <v>3.7173555239653102</v>
      </c>
      <c r="M15" s="188">
        <v>4.0111725112122301</v>
      </c>
    </row>
    <row r="16" spans="1:13" ht="12" customHeight="1" x14ac:dyDescent="0.2">
      <c r="A16" s="191" t="s">
        <v>1283</v>
      </c>
      <c r="B16" s="188">
        <v>17775.712849394964</v>
      </c>
      <c r="C16" s="188">
        <v>1549.3506376532291</v>
      </c>
      <c r="D16" s="188">
        <v>7.7637058194949995E-2</v>
      </c>
      <c r="E16" s="190" t="s">
        <v>643</v>
      </c>
      <c r="F16" s="190" t="s">
        <v>643</v>
      </c>
      <c r="G16" s="190" t="s">
        <v>643</v>
      </c>
      <c r="H16" s="190" t="s">
        <v>643</v>
      </c>
      <c r="I16" s="190" t="s">
        <v>643</v>
      </c>
      <c r="J16" s="188">
        <v>21.865311302174419</v>
      </c>
      <c r="K16" s="188">
        <v>95.039424765952461</v>
      </c>
      <c r="L16" s="188">
        <v>184.21816831976298</v>
      </c>
      <c r="M16" s="188">
        <v>87.468840734163606</v>
      </c>
    </row>
    <row r="17" spans="1:13" ht="12" customHeight="1" x14ac:dyDescent="0.2">
      <c r="A17" s="193" t="s">
        <v>1284</v>
      </c>
      <c r="B17" s="188">
        <v>3468.8346892311056</v>
      </c>
      <c r="C17" s="188">
        <v>915.05730619201711</v>
      </c>
      <c r="D17" s="188">
        <v>1.771234767E-5</v>
      </c>
      <c r="E17" s="190" t="s">
        <v>643</v>
      </c>
      <c r="F17" s="190" t="s">
        <v>643</v>
      </c>
      <c r="G17" s="190" t="s">
        <v>643</v>
      </c>
      <c r="H17" s="190" t="s">
        <v>643</v>
      </c>
      <c r="I17" s="190" t="s">
        <v>643</v>
      </c>
      <c r="J17" s="188">
        <v>0.63925761742912002</v>
      </c>
      <c r="K17" s="188">
        <v>29.532288206859501</v>
      </c>
      <c r="L17" s="188">
        <v>13.697881769767029</v>
      </c>
      <c r="M17" s="188">
        <v>0.81148965373504001</v>
      </c>
    </row>
    <row r="18" spans="1:13" ht="12.75" customHeight="1" x14ac:dyDescent="0.2">
      <c r="A18" s="194" t="s">
        <v>1285</v>
      </c>
      <c r="B18" s="188">
        <v>14306.878160163858</v>
      </c>
      <c r="C18" s="188">
        <v>634.29333146121189</v>
      </c>
      <c r="D18" s="188">
        <v>7.7619345847280002E-2</v>
      </c>
      <c r="E18" s="190" t="s">
        <v>643</v>
      </c>
      <c r="F18" s="190" t="s">
        <v>643</v>
      </c>
      <c r="G18" s="190" t="s">
        <v>643</v>
      </c>
      <c r="H18" s="190" t="s">
        <v>643</v>
      </c>
      <c r="I18" s="190" t="s">
        <v>643</v>
      </c>
      <c r="J18" s="188">
        <v>21.226053684745299</v>
      </c>
      <c r="K18" s="188">
        <v>65.507136559092956</v>
      </c>
      <c r="L18" s="188">
        <v>170.52028654999597</v>
      </c>
      <c r="M18" s="188">
        <v>86.657351080428569</v>
      </c>
    </row>
    <row r="19" spans="1:13" ht="12.75" customHeight="1" x14ac:dyDescent="0.2">
      <c r="A19" s="191" t="s">
        <v>1286</v>
      </c>
      <c r="B19" s="188" t="s">
        <v>1287</v>
      </c>
      <c r="C19" s="190" t="s">
        <v>643</v>
      </c>
      <c r="D19" s="190" t="s">
        <v>643</v>
      </c>
      <c r="E19" s="190" t="s">
        <v>643</v>
      </c>
      <c r="F19" s="190" t="s">
        <v>643</v>
      </c>
      <c r="G19" s="190" t="s">
        <v>643</v>
      </c>
      <c r="H19" s="190" t="s">
        <v>643</v>
      </c>
      <c r="I19" s="190" t="s">
        <v>643</v>
      </c>
      <c r="J19" s="190" t="s">
        <v>643</v>
      </c>
      <c r="K19" s="190" t="s">
        <v>643</v>
      </c>
      <c r="L19" s="190" t="s">
        <v>643</v>
      </c>
      <c r="M19" s="190" t="s">
        <v>643</v>
      </c>
    </row>
    <row r="20" spans="1:13" ht="12" customHeight="1" x14ac:dyDescent="0.2">
      <c r="A20" s="189" t="s">
        <v>1288</v>
      </c>
      <c r="B20" s="188">
        <v>231737.36726343664</v>
      </c>
      <c r="C20" s="188">
        <v>59.173895608433249</v>
      </c>
      <c r="D20" s="188">
        <v>24.932206440847981</v>
      </c>
      <c r="E20" s="188">
        <v>69863.799849520467</v>
      </c>
      <c r="F20" s="188">
        <v>1617.2719308355856</v>
      </c>
      <c r="G20" s="188">
        <v>1542.5351253103199</v>
      </c>
      <c r="H20" s="188">
        <v>0.20586369708088001</v>
      </c>
      <c r="I20" s="188">
        <v>4.4277332420200001E-3</v>
      </c>
      <c r="J20" s="188">
        <v>137.45313600158019</v>
      </c>
      <c r="K20" s="188">
        <v>1921.6617844024292</v>
      </c>
      <c r="L20" s="188">
        <v>2464.3653852813572</v>
      </c>
      <c r="M20" s="188">
        <v>160.58026431503308</v>
      </c>
    </row>
    <row r="21" spans="1:13" ht="12" customHeight="1" x14ac:dyDescent="0.2">
      <c r="A21" s="191" t="s">
        <v>1289</v>
      </c>
      <c r="B21" s="188">
        <v>104085.6353282105</v>
      </c>
      <c r="C21" s="190" t="s">
        <v>643</v>
      </c>
      <c r="D21" s="190" t="s">
        <v>643</v>
      </c>
      <c r="E21" s="190" t="s">
        <v>643</v>
      </c>
      <c r="F21" s="190" t="s">
        <v>643</v>
      </c>
      <c r="G21" s="190" t="s">
        <v>643</v>
      </c>
      <c r="H21" s="190" t="s">
        <v>643</v>
      </c>
      <c r="I21" s="190" t="s">
        <v>643</v>
      </c>
      <c r="J21" s="188">
        <v>41.584945773000001</v>
      </c>
      <c r="K21" s="188">
        <v>28.795856474000001</v>
      </c>
      <c r="L21" s="188">
        <v>3.1980421007658402</v>
      </c>
      <c r="M21" s="188">
        <v>30.464508948453211</v>
      </c>
    </row>
    <row r="22" spans="1:13" ht="12" customHeight="1" x14ac:dyDescent="0.2">
      <c r="A22" s="191" t="s">
        <v>1290</v>
      </c>
      <c r="B22" s="188">
        <v>45566.143407604141</v>
      </c>
      <c r="C22" s="188">
        <v>50.316133276183137</v>
      </c>
      <c r="D22" s="188">
        <v>15.16676531210552</v>
      </c>
      <c r="E22" s="188">
        <v>392.26531974058804</v>
      </c>
      <c r="F22" s="188">
        <v>440.4286220625869</v>
      </c>
      <c r="G22" s="188">
        <v>45.55</v>
      </c>
      <c r="H22" s="188">
        <v>7.1721663431399997E-3</v>
      </c>
      <c r="I22" s="188">
        <v>2.6801719633999998E-4</v>
      </c>
      <c r="J22" s="188">
        <v>32.031440708892241</v>
      </c>
      <c r="K22" s="188">
        <v>75.218892712934618</v>
      </c>
      <c r="L22" s="188">
        <v>74.567137445167575</v>
      </c>
      <c r="M22" s="188">
        <v>41.70727100847958</v>
      </c>
    </row>
    <row r="23" spans="1:13" ht="12" customHeight="1" x14ac:dyDescent="0.2">
      <c r="A23" s="191" t="s">
        <v>1291</v>
      </c>
      <c r="B23" s="188">
        <v>74135.156527372601</v>
      </c>
      <c r="C23" s="188">
        <v>5.6098346123345104</v>
      </c>
      <c r="D23" s="188">
        <v>4.4995680000000003E-2</v>
      </c>
      <c r="E23" s="188">
        <v>12.397515</v>
      </c>
      <c r="F23" s="188">
        <v>283.48882324899756</v>
      </c>
      <c r="G23" s="188" t="s">
        <v>1292</v>
      </c>
      <c r="H23" s="188">
        <v>2.7330000000000002E-3</v>
      </c>
      <c r="I23" s="188" t="s">
        <v>1292</v>
      </c>
      <c r="J23" s="188">
        <v>40.141602430085811</v>
      </c>
      <c r="K23" s="188">
        <v>1741.2674699802083</v>
      </c>
      <c r="L23" s="188">
        <v>14.75765444796169</v>
      </c>
      <c r="M23" s="188">
        <v>73.036228613760727</v>
      </c>
    </row>
    <row r="24" spans="1:13" x14ac:dyDescent="0.2">
      <c r="A24" s="195" t="s">
        <v>1293</v>
      </c>
      <c r="B24" s="188">
        <v>7717.6519526630636</v>
      </c>
      <c r="C24" s="188">
        <v>4.7913945535949999E-2</v>
      </c>
      <c r="D24" s="188">
        <v>1.5700705201929999E-2</v>
      </c>
      <c r="E24" s="190" t="s">
        <v>643</v>
      </c>
      <c r="F24" s="190" t="s">
        <v>643</v>
      </c>
      <c r="G24" s="190" t="s">
        <v>643</v>
      </c>
      <c r="H24" s="190" t="s">
        <v>643</v>
      </c>
      <c r="I24" s="190" t="s">
        <v>643</v>
      </c>
      <c r="J24" s="188">
        <v>1.7824825847906001</v>
      </c>
      <c r="K24" s="188">
        <v>5.9904276591133998</v>
      </c>
      <c r="L24" s="188">
        <v>1881.6190707702028</v>
      </c>
      <c r="M24" s="188">
        <v>1.42939602820588</v>
      </c>
    </row>
    <row r="25" spans="1:13" x14ac:dyDescent="0.2">
      <c r="A25" s="195" t="s">
        <v>1294</v>
      </c>
      <c r="B25" s="190" t="s">
        <v>643</v>
      </c>
      <c r="C25" s="190" t="s">
        <v>643</v>
      </c>
      <c r="D25" s="190" t="s">
        <v>643</v>
      </c>
      <c r="E25" s="188">
        <v>35.375778091573828</v>
      </c>
      <c r="F25" s="188">
        <v>507.34757056340982</v>
      </c>
      <c r="G25" s="188">
        <v>25.331</v>
      </c>
      <c r="H25" s="188">
        <v>5.6446007498600001E-3</v>
      </c>
      <c r="I25" s="188">
        <v>4.1597160456799996E-3</v>
      </c>
      <c r="J25" s="190" t="s">
        <v>643</v>
      </c>
      <c r="K25" s="190" t="s">
        <v>643</v>
      </c>
      <c r="L25" s="190" t="s">
        <v>643</v>
      </c>
      <c r="M25" s="190" t="s">
        <v>643</v>
      </c>
    </row>
    <row r="26" spans="1:13" x14ac:dyDescent="0.2">
      <c r="A26" s="195" t="s">
        <v>1295</v>
      </c>
      <c r="B26" s="190" t="s">
        <v>643</v>
      </c>
      <c r="C26" s="190" t="s">
        <v>643</v>
      </c>
      <c r="D26" s="190" t="s">
        <v>643</v>
      </c>
      <c r="E26" s="188">
        <v>69400.364358090388</v>
      </c>
      <c r="F26" s="188">
        <v>91.297604548550439</v>
      </c>
      <c r="G26" s="188">
        <v>1350.5628985103201</v>
      </c>
      <c r="H26" s="188" t="s">
        <v>1296</v>
      </c>
      <c r="I26" s="188" t="s">
        <v>1296</v>
      </c>
      <c r="J26" s="190" t="s">
        <v>643</v>
      </c>
      <c r="K26" s="190" t="s">
        <v>643</v>
      </c>
      <c r="L26" s="190" t="s">
        <v>643</v>
      </c>
      <c r="M26" s="190" t="s">
        <v>643</v>
      </c>
    </row>
    <row r="27" spans="1:13" x14ac:dyDescent="0.2">
      <c r="A27" s="195" t="s">
        <v>1297</v>
      </c>
      <c r="B27" s="188">
        <v>122.77265718101519</v>
      </c>
      <c r="C27" s="188">
        <v>2.8525833208282001</v>
      </c>
      <c r="D27" s="188">
        <v>9.4018498462873907</v>
      </c>
      <c r="E27" s="188">
        <v>18.748726985221321</v>
      </c>
      <c r="F27" s="188">
        <v>293.77971182284097</v>
      </c>
      <c r="G27" s="188" t="s">
        <v>645</v>
      </c>
      <c r="H27" s="188">
        <v>0.19005831358788</v>
      </c>
      <c r="I27" s="188" t="s">
        <v>645</v>
      </c>
      <c r="J27" s="188">
        <v>0.94020374860740996</v>
      </c>
      <c r="K27" s="188">
        <v>24.66850158302935</v>
      </c>
      <c r="L27" s="188">
        <v>275.57139030427373</v>
      </c>
      <c r="M27" s="188">
        <v>0.12670473266150001</v>
      </c>
    </row>
    <row r="28" spans="1:13" ht="12.75" customHeight="1" x14ac:dyDescent="0.2">
      <c r="A28" s="191" t="s">
        <v>1298</v>
      </c>
      <c r="B28" s="188">
        <v>110.00739040532018</v>
      </c>
      <c r="C28" s="188">
        <v>0.34743045355145002</v>
      </c>
      <c r="D28" s="188">
        <v>0.30289489725314001</v>
      </c>
      <c r="E28" s="188">
        <v>4.6481516126922404</v>
      </c>
      <c r="F28" s="188">
        <v>0.92959858920000005</v>
      </c>
      <c r="G28" s="188">
        <v>121.0912268</v>
      </c>
      <c r="H28" s="188">
        <v>2.5561639999999999E-4</v>
      </c>
      <c r="I28" s="188" t="s">
        <v>645</v>
      </c>
      <c r="J28" s="188">
        <v>20.972460756204121</v>
      </c>
      <c r="K28" s="188">
        <v>45.720635993143702</v>
      </c>
      <c r="L28" s="188">
        <v>214.65209021298574</v>
      </c>
      <c r="M28" s="188">
        <v>13.81615498347219</v>
      </c>
    </row>
    <row r="29" spans="1:13" ht="12" customHeight="1" x14ac:dyDescent="0.2">
      <c r="A29" s="170"/>
      <c r="B29" s="170"/>
      <c r="C29" s="170"/>
      <c r="D29" s="170"/>
      <c r="E29" s="170"/>
      <c r="F29" s="170"/>
      <c r="G29" s="170"/>
      <c r="H29" s="170"/>
      <c r="I29" s="170"/>
      <c r="J29" s="170"/>
      <c r="K29" s="170"/>
      <c r="L29" s="170"/>
      <c r="M29" s="170"/>
    </row>
    <row r="30" spans="1:13" ht="12" customHeight="1" x14ac:dyDescent="0.2">
      <c r="A30" s="196" t="s">
        <v>1299</v>
      </c>
      <c r="B30" s="170"/>
      <c r="C30" s="170"/>
      <c r="D30" s="170"/>
      <c r="E30" s="170"/>
      <c r="F30" s="170"/>
      <c r="G30" s="170"/>
      <c r="H30" s="170"/>
      <c r="I30" s="170"/>
      <c r="J30" s="170"/>
      <c r="K30" s="170"/>
      <c r="L30" s="170"/>
      <c r="M30" s="170"/>
    </row>
  </sheetData>
  <sheetProtection password="A754" sheet="1" objects="1" scenarios="1"/>
  <mergeCells count="4">
    <mergeCell ref="A1:F1"/>
    <mergeCell ref="B6:D6"/>
    <mergeCell ref="E6:G6"/>
    <mergeCell ref="H6:M6"/>
  </mergeCells>
  <dataValidations count="1">
    <dataValidation allowBlank="1" showInputMessage="1" showErrorMessage="1" sqref="A31:A1048576 N1:IU65536 G31:G1048576 H31:M65536 B31:F65536" xr:uid="{5A9DDC62-44B6-4ABC-AD5C-599D356226B6}"/>
  </dataValidations>
  <pageMargins left="0.39370078740157499" right="0.39370078740157499" top="0.39370078740157499" bottom="0.39370078740157499" header="0.196850393700787" footer="0.196850393700787"/>
  <pageSetup paperSize="9" scale="44" fitToHeight="0" orientation="landscape" r:id="rId1"/>
  <headerFooter alignWithMargins="0">
    <oddFooter>&amp;L&amp;"Times New Roman,Italic"Common Reporting Format for the provision of inventory information by Annex I Parties to the UNFCCC&amp;R&amp;P+24</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79B2-5F61-4FB1-A0C3-BA92A84E3B79}">
  <sheetPr>
    <pageSetUpPr fitToPage="1"/>
  </sheetPr>
  <dimension ref="A1:N36"/>
  <sheetViews>
    <sheetView showGridLines="0" workbookViewId="0">
      <selection activeCell="A28" sqref="A28"/>
    </sheetView>
  </sheetViews>
  <sheetFormatPr defaultColWidth="8" defaultRowHeight="12" x14ac:dyDescent="0.2"/>
  <cols>
    <col min="1" max="1" width="42.42578125" style="172" customWidth="1"/>
    <col min="2" max="3" width="9.85546875" style="172" customWidth="1"/>
    <col min="4" max="4" width="10.140625" style="172" customWidth="1"/>
    <col min="5" max="5" width="9.42578125" style="172" customWidth="1"/>
    <col min="6" max="6" width="9.28515625" style="172" customWidth="1"/>
    <col min="7" max="7" width="10" style="172" customWidth="1"/>
    <col min="8" max="9" width="9" style="172" customWidth="1"/>
    <col min="10" max="10" width="9.42578125" style="172" customWidth="1"/>
    <col min="11" max="12" width="9" style="172" customWidth="1"/>
    <col min="13" max="13" width="9.28515625" style="172" customWidth="1"/>
    <col min="14" max="14" width="1.28515625" style="172" customWidth="1"/>
    <col min="15" max="16384" width="8" style="172"/>
  </cols>
  <sheetData>
    <row r="1" spans="1:14" ht="15.75" x14ac:dyDescent="0.2">
      <c r="A1" s="291" t="s">
        <v>1254</v>
      </c>
      <c r="B1" s="291"/>
      <c r="C1" s="291"/>
      <c r="D1" s="291"/>
      <c r="E1" s="291"/>
      <c r="F1" s="291"/>
      <c r="G1" s="291"/>
      <c r="H1" s="197"/>
      <c r="I1" s="197"/>
      <c r="J1" s="198"/>
      <c r="K1" s="198"/>
      <c r="L1" s="198"/>
      <c r="M1" s="171" t="s">
        <v>1255</v>
      </c>
      <c r="N1" s="170"/>
    </row>
    <row r="2" spans="1:14" ht="15.75" x14ac:dyDescent="0.2">
      <c r="A2" s="173" t="s">
        <v>1300</v>
      </c>
      <c r="B2" s="199"/>
      <c r="C2" s="199"/>
      <c r="D2" s="199"/>
      <c r="E2" s="200"/>
      <c r="F2" s="200"/>
      <c r="G2" s="200"/>
      <c r="H2" s="197"/>
      <c r="I2" s="197"/>
      <c r="J2" s="198"/>
      <c r="K2" s="198"/>
      <c r="L2" s="198"/>
      <c r="M2" s="171" t="s">
        <v>1257</v>
      </c>
      <c r="N2" s="170"/>
    </row>
    <row r="3" spans="1:14" x14ac:dyDescent="0.2">
      <c r="A3" s="201"/>
      <c r="B3" s="198"/>
      <c r="C3" s="198"/>
      <c r="D3" s="198"/>
      <c r="E3" s="197"/>
      <c r="F3" s="197"/>
      <c r="G3" s="197"/>
      <c r="H3" s="197"/>
      <c r="I3" s="197"/>
      <c r="J3" s="198"/>
      <c r="K3" s="198"/>
      <c r="L3" s="198"/>
      <c r="M3" s="171" t="s">
        <v>1258</v>
      </c>
      <c r="N3" s="170"/>
    </row>
    <row r="4" spans="1:14" x14ac:dyDescent="0.2">
      <c r="A4" s="202"/>
      <c r="B4" s="198"/>
      <c r="C4" s="198"/>
      <c r="D4" s="198"/>
      <c r="E4" s="198"/>
      <c r="F4" s="198"/>
      <c r="G4" s="198"/>
      <c r="H4" s="198"/>
      <c r="I4" s="198"/>
      <c r="J4" s="198"/>
      <c r="K4" s="198"/>
      <c r="L4" s="201"/>
      <c r="M4" s="198"/>
      <c r="N4" s="170"/>
    </row>
    <row r="5" spans="1:14" ht="13.5" x14ac:dyDescent="0.2">
      <c r="A5" s="203" t="s">
        <v>1301</v>
      </c>
      <c r="B5" s="178" t="s">
        <v>1302</v>
      </c>
      <c r="C5" s="185" t="s">
        <v>1261</v>
      </c>
      <c r="D5" s="204" t="s">
        <v>1262</v>
      </c>
      <c r="E5" s="303" t="s">
        <v>1303</v>
      </c>
      <c r="F5" s="303" t="s">
        <v>1264</v>
      </c>
      <c r="G5" s="305" t="s">
        <v>1265</v>
      </c>
      <c r="H5" s="307" t="s">
        <v>1266</v>
      </c>
      <c r="I5" s="309" t="s">
        <v>1267</v>
      </c>
      <c r="J5" s="204" t="s">
        <v>1268</v>
      </c>
      <c r="K5" s="205" t="s">
        <v>1269</v>
      </c>
      <c r="L5" s="205" t="s">
        <v>1270</v>
      </c>
      <c r="M5" s="204" t="s">
        <v>1271</v>
      </c>
      <c r="N5" s="170"/>
    </row>
    <row r="6" spans="1:14" x14ac:dyDescent="0.2">
      <c r="A6" s="206" t="s">
        <v>1304</v>
      </c>
      <c r="B6" s="207"/>
      <c r="C6" s="208"/>
      <c r="D6" s="209"/>
      <c r="E6" s="304"/>
      <c r="F6" s="304"/>
      <c r="G6" s="306"/>
      <c r="H6" s="308"/>
      <c r="I6" s="308"/>
      <c r="J6" s="209"/>
      <c r="K6" s="209"/>
      <c r="L6" s="209"/>
      <c r="M6" s="209"/>
      <c r="N6" s="170"/>
    </row>
    <row r="7" spans="1:14" ht="15.75" thickBot="1" x14ac:dyDescent="0.25">
      <c r="A7" s="210"/>
      <c r="B7" s="292" t="s">
        <v>1272</v>
      </c>
      <c r="C7" s="298"/>
      <c r="D7" s="299"/>
      <c r="E7" s="292" t="s">
        <v>1273</v>
      </c>
      <c r="F7" s="293"/>
      <c r="G7" s="294"/>
      <c r="H7" s="295" t="s">
        <v>1272</v>
      </c>
      <c r="I7" s="300"/>
      <c r="J7" s="300"/>
      <c r="K7" s="300"/>
      <c r="L7" s="300"/>
      <c r="M7" s="301"/>
      <c r="N7" s="170"/>
    </row>
    <row r="8" spans="1:14" ht="12.75" thickTop="1" x14ac:dyDescent="0.2">
      <c r="A8" s="211" t="s">
        <v>1305</v>
      </c>
      <c r="B8" s="188">
        <v>9818.5729766932163</v>
      </c>
      <c r="C8" s="188">
        <v>8289.5260260763025</v>
      </c>
      <c r="D8" s="188">
        <v>515.11385476237172</v>
      </c>
      <c r="E8" s="190" t="s">
        <v>643</v>
      </c>
      <c r="F8" s="190" t="s">
        <v>643</v>
      </c>
      <c r="G8" s="190" t="s">
        <v>643</v>
      </c>
      <c r="H8" s="190" t="s">
        <v>643</v>
      </c>
      <c r="I8" s="190" t="s">
        <v>643</v>
      </c>
      <c r="J8" s="188">
        <v>604.69876515357817</v>
      </c>
      <c r="K8" s="188">
        <v>923.19441159632697</v>
      </c>
      <c r="L8" s="188">
        <v>1297.6290623242312</v>
      </c>
      <c r="M8" s="188">
        <v>0.22494374329271</v>
      </c>
      <c r="N8" s="212"/>
    </row>
    <row r="9" spans="1:14" x14ac:dyDescent="0.2">
      <c r="A9" s="213" t="s">
        <v>1306</v>
      </c>
      <c r="B9" s="190" t="s">
        <v>643</v>
      </c>
      <c r="C9" s="188">
        <v>6519.4820489981385</v>
      </c>
      <c r="D9" s="190" t="s">
        <v>643</v>
      </c>
      <c r="E9" s="190" t="s">
        <v>643</v>
      </c>
      <c r="F9" s="190" t="s">
        <v>643</v>
      </c>
      <c r="G9" s="190" t="s">
        <v>643</v>
      </c>
      <c r="H9" s="190" t="s">
        <v>643</v>
      </c>
      <c r="I9" s="190" t="s">
        <v>643</v>
      </c>
      <c r="J9" s="190" t="s">
        <v>643</v>
      </c>
      <c r="K9" s="190" t="s">
        <v>643</v>
      </c>
      <c r="L9" s="190" t="s">
        <v>643</v>
      </c>
      <c r="M9" s="190" t="s">
        <v>643</v>
      </c>
      <c r="N9" s="170"/>
    </row>
    <row r="10" spans="1:14" x14ac:dyDescent="0.2">
      <c r="A10" s="213" t="s">
        <v>1307</v>
      </c>
      <c r="B10" s="190" t="s">
        <v>643</v>
      </c>
      <c r="C10" s="188">
        <v>1599.0004327645083</v>
      </c>
      <c r="D10" s="188">
        <v>68.417348928665234</v>
      </c>
      <c r="E10" s="190" t="s">
        <v>643</v>
      </c>
      <c r="F10" s="190" t="s">
        <v>643</v>
      </c>
      <c r="G10" s="190" t="s">
        <v>643</v>
      </c>
      <c r="H10" s="190" t="s">
        <v>643</v>
      </c>
      <c r="I10" s="190" t="s">
        <v>643</v>
      </c>
      <c r="J10" s="190" t="s">
        <v>643</v>
      </c>
      <c r="K10" s="190" t="s">
        <v>643</v>
      </c>
      <c r="L10" s="188">
        <v>982.9746796580929</v>
      </c>
      <c r="M10" s="190" t="s">
        <v>643</v>
      </c>
      <c r="N10" s="170"/>
    </row>
    <row r="11" spans="1:14" x14ac:dyDescent="0.2">
      <c r="A11" s="213" t="s">
        <v>1308</v>
      </c>
      <c r="B11" s="190" t="s">
        <v>643</v>
      </c>
      <c r="C11" s="188">
        <v>97.912350629746754</v>
      </c>
      <c r="D11" s="190" t="s">
        <v>643</v>
      </c>
      <c r="E11" s="190" t="s">
        <v>643</v>
      </c>
      <c r="F11" s="190" t="s">
        <v>643</v>
      </c>
      <c r="G11" s="190" t="s">
        <v>643</v>
      </c>
      <c r="H11" s="190" t="s">
        <v>643</v>
      </c>
      <c r="I11" s="190" t="s">
        <v>643</v>
      </c>
      <c r="J11" s="190" t="s">
        <v>643</v>
      </c>
      <c r="K11" s="190" t="s">
        <v>643</v>
      </c>
      <c r="L11" s="188" t="s">
        <v>1309</v>
      </c>
      <c r="M11" s="190" t="s">
        <v>643</v>
      </c>
      <c r="N11" s="170"/>
    </row>
    <row r="12" spans="1:14" x14ac:dyDescent="0.2">
      <c r="A12" s="213" t="s">
        <v>1310</v>
      </c>
      <c r="B12" s="190" t="s">
        <v>643</v>
      </c>
      <c r="C12" s="188" t="s">
        <v>1311</v>
      </c>
      <c r="D12" s="188">
        <v>445.26085979732858</v>
      </c>
      <c r="E12" s="190" t="s">
        <v>643</v>
      </c>
      <c r="F12" s="190" t="s">
        <v>643</v>
      </c>
      <c r="G12" s="190" t="s">
        <v>643</v>
      </c>
      <c r="H12" s="190" t="s">
        <v>643</v>
      </c>
      <c r="I12" s="190" t="s">
        <v>643</v>
      </c>
      <c r="J12" s="188">
        <v>526.78979918811172</v>
      </c>
      <c r="K12" s="188" t="s">
        <v>1312</v>
      </c>
      <c r="L12" s="188">
        <v>299.45792680503854</v>
      </c>
      <c r="M12" s="190" t="s">
        <v>643</v>
      </c>
      <c r="N12" s="170"/>
    </row>
    <row r="13" spans="1:14" x14ac:dyDescent="0.2">
      <c r="A13" s="213" t="s">
        <v>1313</v>
      </c>
      <c r="B13" s="190" t="s">
        <v>643</v>
      </c>
      <c r="C13" s="188" t="s">
        <v>1296</v>
      </c>
      <c r="D13" s="188" t="s">
        <v>1296</v>
      </c>
      <c r="E13" s="190" t="s">
        <v>643</v>
      </c>
      <c r="F13" s="190" t="s">
        <v>643</v>
      </c>
      <c r="G13" s="190" t="s">
        <v>643</v>
      </c>
      <c r="H13" s="190" t="s">
        <v>643</v>
      </c>
      <c r="I13" s="190" t="s">
        <v>643</v>
      </c>
      <c r="J13" s="188" t="s">
        <v>1296</v>
      </c>
      <c r="K13" s="188" t="s">
        <v>1296</v>
      </c>
      <c r="L13" s="188" t="s">
        <v>1296</v>
      </c>
      <c r="M13" s="190" t="s">
        <v>643</v>
      </c>
      <c r="N13" s="170"/>
    </row>
    <row r="14" spans="1:14" x14ac:dyDescent="0.2">
      <c r="A14" s="213" t="s">
        <v>1314</v>
      </c>
      <c r="B14" s="190" t="s">
        <v>643</v>
      </c>
      <c r="C14" s="188">
        <v>19.552377033033402</v>
      </c>
      <c r="D14" s="188">
        <v>0.57763847601481999</v>
      </c>
      <c r="E14" s="190" t="s">
        <v>643</v>
      </c>
      <c r="F14" s="190" t="s">
        <v>643</v>
      </c>
      <c r="G14" s="190" t="s">
        <v>643</v>
      </c>
      <c r="H14" s="190" t="s">
        <v>643</v>
      </c>
      <c r="I14" s="190" t="s">
        <v>643</v>
      </c>
      <c r="J14" s="188">
        <v>36.353353669029119</v>
      </c>
      <c r="K14" s="188">
        <v>923.19441159632697</v>
      </c>
      <c r="L14" s="188">
        <v>2.3489880883667098</v>
      </c>
      <c r="M14" s="190" t="s">
        <v>643</v>
      </c>
      <c r="N14" s="170"/>
    </row>
    <row r="15" spans="1:14" x14ac:dyDescent="0.2">
      <c r="A15" s="213" t="s">
        <v>1315</v>
      </c>
      <c r="B15" s="188">
        <v>5629.2310259327542</v>
      </c>
      <c r="C15" s="190" t="s">
        <v>643</v>
      </c>
      <c r="D15" s="190" t="s">
        <v>643</v>
      </c>
      <c r="E15" s="190" t="s">
        <v>643</v>
      </c>
      <c r="F15" s="190" t="s">
        <v>643</v>
      </c>
      <c r="G15" s="190" t="s">
        <v>643</v>
      </c>
      <c r="H15" s="190" t="s">
        <v>643</v>
      </c>
      <c r="I15" s="190" t="s">
        <v>643</v>
      </c>
      <c r="J15" s="190" t="s">
        <v>643</v>
      </c>
      <c r="K15" s="190" t="s">
        <v>643</v>
      </c>
      <c r="L15" s="190" t="s">
        <v>643</v>
      </c>
      <c r="M15" s="190" t="s">
        <v>643</v>
      </c>
      <c r="N15" s="170"/>
    </row>
    <row r="16" spans="1:14" x14ac:dyDescent="0.2">
      <c r="A16" s="213" t="s">
        <v>1316</v>
      </c>
      <c r="B16" s="188">
        <v>3487.4836121309263</v>
      </c>
      <c r="C16" s="190" t="s">
        <v>643</v>
      </c>
      <c r="D16" s="190" t="s">
        <v>643</v>
      </c>
      <c r="E16" s="190" t="s">
        <v>643</v>
      </c>
      <c r="F16" s="190" t="s">
        <v>643</v>
      </c>
      <c r="G16" s="190" t="s">
        <v>643</v>
      </c>
      <c r="H16" s="190" t="s">
        <v>643</v>
      </c>
      <c r="I16" s="190" t="s">
        <v>643</v>
      </c>
      <c r="J16" s="190" t="s">
        <v>643</v>
      </c>
      <c r="K16" s="190" t="s">
        <v>643</v>
      </c>
      <c r="L16" s="190" t="s">
        <v>643</v>
      </c>
      <c r="M16" s="190" t="s">
        <v>643</v>
      </c>
      <c r="N16" s="170"/>
    </row>
    <row r="17" spans="1:14" x14ac:dyDescent="0.2">
      <c r="A17" s="213" t="s">
        <v>1317</v>
      </c>
      <c r="B17" s="188">
        <v>701.85833862953598</v>
      </c>
      <c r="C17" s="190" t="s">
        <v>643</v>
      </c>
      <c r="D17" s="190" t="s">
        <v>643</v>
      </c>
      <c r="E17" s="190" t="s">
        <v>643</v>
      </c>
      <c r="F17" s="190" t="s">
        <v>643</v>
      </c>
      <c r="G17" s="190" t="s">
        <v>643</v>
      </c>
      <c r="H17" s="190" t="s">
        <v>643</v>
      </c>
      <c r="I17" s="190" t="s">
        <v>643</v>
      </c>
      <c r="J17" s="190" t="s">
        <v>643</v>
      </c>
      <c r="K17" s="190" t="s">
        <v>643</v>
      </c>
      <c r="L17" s="190" t="s">
        <v>643</v>
      </c>
      <c r="M17" s="190" t="s">
        <v>643</v>
      </c>
      <c r="N17" s="170"/>
    </row>
    <row r="18" spans="1:14" x14ac:dyDescent="0.2">
      <c r="A18" s="213" t="s">
        <v>1318</v>
      </c>
      <c r="B18" s="188" t="s">
        <v>1319</v>
      </c>
      <c r="C18" s="188">
        <v>53.578816650876497</v>
      </c>
      <c r="D18" s="188">
        <v>0.85800756036304004</v>
      </c>
      <c r="E18" s="190" t="s">
        <v>643</v>
      </c>
      <c r="F18" s="190" t="s">
        <v>643</v>
      </c>
      <c r="G18" s="190" t="s">
        <v>643</v>
      </c>
      <c r="H18" s="190" t="s">
        <v>643</v>
      </c>
      <c r="I18" s="190" t="s">
        <v>643</v>
      </c>
      <c r="J18" s="188">
        <v>41.55561229643736</v>
      </c>
      <c r="K18" s="188" t="s">
        <v>1319</v>
      </c>
      <c r="L18" s="188">
        <v>12.847467772733101</v>
      </c>
      <c r="M18" s="214">
        <v>0.22494374329271</v>
      </c>
      <c r="N18" s="170"/>
    </row>
    <row r="19" spans="1:14" ht="14.25" x14ac:dyDescent="0.2">
      <c r="A19" s="189" t="s">
        <v>1320</v>
      </c>
      <c r="B19" s="188">
        <v>-253522.94181122494</v>
      </c>
      <c r="C19" s="188">
        <v>460.52049729424959</v>
      </c>
      <c r="D19" s="188">
        <v>40.164911206466989</v>
      </c>
      <c r="E19" s="190" t="s">
        <v>643</v>
      </c>
      <c r="F19" s="190" t="s">
        <v>643</v>
      </c>
      <c r="G19" s="190" t="s">
        <v>643</v>
      </c>
      <c r="H19" s="190" t="s">
        <v>643</v>
      </c>
      <c r="I19" s="190" t="s">
        <v>643</v>
      </c>
      <c r="J19" s="188">
        <v>49.139529283012031</v>
      </c>
      <c r="K19" s="188">
        <v>1940.0105819223807</v>
      </c>
      <c r="L19" s="188">
        <v>1280.8752094723957</v>
      </c>
      <c r="M19" s="188">
        <v>2.9074720543527399</v>
      </c>
      <c r="N19" s="212"/>
    </row>
    <row r="20" spans="1:14" ht="13.5" customHeight="1" x14ac:dyDescent="0.2">
      <c r="A20" s="213" t="s">
        <v>1321</v>
      </c>
      <c r="B20" s="188">
        <v>-289031.23096704466</v>
      </c>
      <c r="C20" s="188">
        <v>119.73503817533216</v>
      </c>
      <c r="D20" s="188">
        <v>18.299122771469829</v>
      </c>
      <c r="E20" s="190" t="s">
        <v>643</v>
      </c>
      <c r="F20" s="190" t="s">
        <v>643</v>
      </c>
      <c r="G20" s="190" t="s">
        <v>643</v>
      </c>
      <c r="H20" s="190" t="s">
        <v>643</v>
      </c>
      <c r="I20" s="190" t="s">
        <v>643</v>
      </c>
      <c r="J20" s="188">
        <v>19.65257832278046</v>
      </c>
      <c r="K20" s="188">
        <v>1269.6914639819863</v>
      </c>
      <c r="L20" s="188">
        <v>84.216573000647443</v>
      </c>
      <c r="M20" s="190" t="s">
        <v>643</v>
      </c>
      <c r="N20" s="170"/>
    </row>
    <row r="21" spans="1:14" ht="13.5" x14ac:dyDescent="0.2">
      <c r="A21" s="213" t="s">
        <v>1322</v>
      </c>
      <c r="B21" s="188">
        <v>20655.308442924168</v>
      </c>
      <c r="C21" s="188">
        <v>26.943903023421239</v>
      </c>
      <c r="D21" s="188">
        <v>4.66664191767532</v>
      </c>
      <c r="E21" s="190" t="s">
        <v>643</v>
      </c>
      <c r="F21" s="190" t="s">
        <v>643</v>
      </c>
      <c r="G21" s="190" t="s">
        <v>643</v>
      </c>
      <c r="H21" s="190" t="s">
        <v>643</v>
      </c>
      <c r="I21" s="190" t="s">
        <v>643</v>
      </c>
      <c r="J21" s="188">
        <v>3.17038344001626</v>
      </c>
      <c r="K21" s="188">
        <v>99.237878985293278</v>
      </c>
      <c r="L21" s="188">
        <v>0.97662626585843004</v>
      </c>
      <c r="M21" s="190" t="s">
        <v>643</v>
      </c>
      <c r="N21" s="170"/>
    </row>
    <row r="22" spans="1:14" ht="13.5" x14ac:dyDescent="0.2">
      <c r="A22" s="213" t="s">
        <v>1323</v>
      </c>
      <c r="B22" s="188">
        <v>21938.878825289201</v>
      </c>
      <c r="C22" s="188">
        <v>89.144166555348633</v>
      </c>
      <c r="D22" s="188">
        <v>1.9627849520149001</v>
      </c>
      <c r="E22" s="190" t="s">
        <v>643</v>
      </c>
      <c r="F22" s="190" t="s">
        <v>643</v>
      </c>
      <c r="G22" s="190" t="s">
        <v>643</v>
      </c>
      <c r="H22" s="190" t="s">
        <v>643</v>
      </c>
      <c r="I22" s="190" t="s">
        <v>643</v>
      </c>
      <c r="J22" s="188">
        <v>25.889190762419911</v>
      </c>
      <c r="K22" s="188">
        <v>556.03170593767936</v>
      </c>
      <c r="L22" s="188">
        <v>14.79399971737384</v>
      </c>
      <c r="M22" s="190" t="s">
        <v>643</v>
      </c>
      <c r="N22" s="170"/>
    </row>
    <row r="23" spans="1:14" ht="13.5" x14ac:dyDescent="0.2">
      <c r="A23" s="213" t="s">
        <v>1324</v>
      </c>
      <c r="B23" s="188">
        <v>15083.465940775066</v>
      </c>
      <c r="C23" s="188">
        <v>213.49017760554759</v>
      </c>
      <c r="D23" s="188">
        <v>0.78724859965511995</v>
      </c>
      <c r="E23" s="190" t="s">
        <v>643</v>
      </c>
      <c r="F23" s="190" t="s">
        <v>643</v>
      </c>
      <c r="G23" s="190" t="s">
        <v>643</v>
      </c>
      <c r="H23" s="190" t="s">
        <v>643</v>
      </c>
      <c r="I23" s="190" t="s">
        <v>643</v>
      </c>
      <c r="J23" s="188">
        <v>6.1411677681100001E-2</v>
      </c>
      <c r="K23" s="188">
        <v>2.1625125894217301</v>
      </c>
      <c r="L23" s="188">
        <v>1.04885159E-5</v>
      </c>
      <c r="M23" s="190" t="s">
        <v>643</v>
      </c>
      <c r="N23" s="170"/>
    </row>
    <row r="24" spans="1:14" ht="13.5" x14ac:dyDescent="0.2">
      <c r="A24" s="213" t="s">
        <v>1325</v>
      </c>
      <c r="B24" s="188">
        <v>24079.370409313924</v>
      </c>
      <c r="C24" s="188">
        <v>2.4670807346000001</v>
      </c>
      <c r="D24" s="188">
        <v>10.718832410421991</v>
      </c>
      <c r="E24" s="190" t="s">
        <v>643</v>
      </c>
      <c r="F24" s="190" t="s">
        <v>643</v>
      </c>
      <c r="G24" s="190" t="s">
        <v>643</v>
      </c>
      <c r="H24" s="190" t="s">
        <v>643</v>
      </c>
      <c r="I24" s="190" t="s">
        <v>643</v>
      </c>
      <c r="J24" s="188">
        <v>0.36096283639999999</v>
      </c>
      <c r="K24" s="188">
        <v>12.710872428</v>
      </c>
      <c r="L24" s="188" t="s">
        <v>1326</v>
      </c>
      <c r="M24" s="190" t="s">
        <v>643</v>
      </c>
      <c r="N24" s="170"/>
    </row>
    <row r="25" spans="1:14" ht="13.5" x14ac:dyDescent="0.2">
      <c r="A25" s="213" t="s">
        <v>1327</v>
      </c>
      <c r="B25" s="188">
        <v>1106.3555571516022</v>
      </c>
      <c r="C25" s="188">
        <v>2.0131199999999998E-2</v>
      </c>
      <c r="D25" s="188">
        <v>0.32341642192239001</v>
      </c>
      <c r="E25" s="190" t="s">
        <v>643</v>
      </c>
      <c r="F25" s="190" t="s">
        <v>643</v>
      </c>
      <c r="G25" s="190" t="s">
        <v>643</v>
      </c>
      <c r="H25" s="190" t="s">
        <v>643</v>
      </c>
      <c r="I25" s="190" t="s">
        <v>643</v>
      </c>
      <c r="J25" s="188">
        <v>5.0022437143000002E-3</v>
      </c>
      <c r="K25" s="188">
        <v>0.176148</v>
      </c>
      <c r="L25" s="188" t="s">
        <v>1312</v>
      </c>
      <c r="M25" s="190" t="s">
        <v>643</v>
      </c>
      <c r="N25" s="170"/>
    </row>
    <row r="26" spans="1:14" x14ac:dyDescent="0.2">
      <c r="A26" s="213" t="s">
        <v>1328</v>
      </c>
      <c r="B26" s="188">
        <v>-47390.090019634277</v>
      </c>
      <c r="C26" s="190" t="s">
        <v>643</v>
      </c>
      <c r="D26" s="190" t="s">
        <v>643</v>
      </c>
      <c r="E26" s="190" t="s">
        <v>643</v>
      </c>
      <c r="F26" s="190" t="s">
        <v>643</v>
      </c>
      <c r="G26" s="190" t="s">
        <v>643</v>
      </c>
      <c r="H26" s="190" t="s">
        <v>643</v>
      </c>
      <c r="I26" s="190" t="s">
        <v>643</v>
      </c>
      <c r="J26" s="190" t="s">
        <v>643</v>
      </c>
      <c r="K26" s="190" t="s">
        <v>643</v>
      </c>
      <c r="L26" s="190" t="s">
        <v>643</v>
      </c>
      <c r="M26" s="190" t="s">
        <v>643</v>
      </c>
      <c r="N26" s="170"/>
    </row>
    <row r="27" spans="1:14" ht="13.5" x14ac:dyDescent="0.2">
      <c r="A27" s="213" t="s">
        <v>1329</v>
      </c>
      <c r="B27" s="188">
        <v>35</v>
      </c>
      <c r="C27" s="188">
        <v>8.7200000000000006</v>
      </c>
      <c r="D27" s="188">
        <v>0.41046281000000001</v>
      </c>
      <c r="E27" s="190" t="s">
        <v>643</v>
      </c>
      <c r="F27" s="190" t="s">
        <v>643</v>
      </c>
      <c r="G27" s="190" t="s">
        <v>643</v>
      </c>
      <c r="H27" s="190" t="s">
        <v>643</v>
      </c>
      <c r="I27" s="190" t="s">
        <v>643</v>
      </c>
      <c r="J27" s="188" t="s">
        <v>1319</v>
      </c>
      <c r="K27" s="188" t="s">
        <v>1319</v>
      </c>
      <c r="L27" s="188">
        <v>1180.8879999999999</v>
      </c>
      <c r="M27" s="214">
        <v>2.9074720543527399</v>
      </c>
      <c r="N27" s="170"/>
    </row>
    <row r="28" spans="1:14" x14ac:dyDescent="0.2">
      <c r="A28" s="215" t="s">
        <v>1330</v>
      </c>
      <c r="B28" s="188">
        <v>2701.1905566075311</v>
      </c>
      <c r="C28" s="188">
        <v>3499.6377733373124</v>
      </c>
      <c r="D28" s="188">
        <v>32.424618677651331</v>
      </c>
      <c r="E28" s="190" t="s">
        <v>643</v>
      </c>
      <c r="F28" s="190" t="s">
        <v>643</v>
      </c>
      <c r="G28" s="190" t="s">
        <v>643</v>
      </c>
      <c r="H28" s="190" t="s">
        <v>643</v>
      </c>
      <c r="I28" s="190" t="s">
        <v>643</v>
      </c>
      <c r="J28" s="188">
        <v>66.152343482961399</v>
      </c>
      <c r="K28" s="188">
        <v>852.78737735091306</v>
      </c>
      <c r="L28" s="188">
        <v>61.153531592569401</v>
      </c>
      <c r="M28" s="188">
        <v>4.0400491565350301</v>
      </c>
      <c r="N28" s="212"/>
    </row>
    <row r="29" spans="1:14" ht="13.5" x14ac:dyDescent="0.2">
      <c r="A29" s="213" t="s">
        <v>1331</v>
      </c>
      <c r="B29" s="188" t="s">
        <v>1326</v>
      </c>
      <c r="C29" s="188">
        <v>2694.6544189475494</v>
      </c>
      <c r="D29" s="190" t="s">
        <v>643</v>
      </c>
      <c r="E29" s="190" t="s">
        <v>643</v>
      </c>
      <c r="F29" s="190" t="s">
        <v>643</v>
      </c>
      <c r="G29" s="190" t="s">
        <v>643</v>
      </c>
      <c r="H29" s="190" t="s">
        <v>643</v>
      </c>
      <c r="I29" s="190" t="s">
        <v>643</v>
      </c>
      <c r="J29" s="188">
        <v>4.3144371299999998E-2</v>
      </c>
      <c r="K29" s="188">
        <v>3.9284411212564998</v>
      </c>
      <c r="L29" s="188">
        <v>27.031216686698411</v>
      </c>
      <c r="M29" s="190" t="s">
        <v>643</v>
      </c>
      <c r="N29" s="212"/>
    </row>
    <row r="30" spans="1:14" ht="13.5" x14ac:dyDescent="0.2">
      <c r="A30" s="213" t="s">
        <v>1332</v>
      </c>
      <c r="B30" s="190" t="s">
        <v>643</v>
      </c>
      <c r="C30" s="188">
        <v>171.16876819604352</v>
      </c>
      <c r="D30" s="188">
        <v>6.9271744863981901</v>
      </c>
      <c r="E30" s="190" t="s">
        <v>643</v>
      </c>
      <c r="F30" s="190" t="s">
        <v>643</v>
      </c>
      <c r="G30" s="190" t="s">
        <v>643</v>
      </c>
      <c r="H30" s="190" t="s">
        <v>643</v>
      </c>
      <c r="I30" s="190" t="s">
        <v>643</v>
      </c>
      <c r="J30" s="188">
        <v>9.3086956999999998E-2</v>
      </c>
      <c r="K30" s="188">
        <v>0.95161513534005004</v>
      </c>
      <c r="L30" s="188">
        <v>0.39335642659328002</v>
      </c>
      <c r="M30" s="190" t="s">
        <v>643</v>
      </c>
      <c r="N30" s="170"/>
    </row>
    <row r="31" spans="1:14" ht="13.5" x14ac:dyDescent="0.2">
      <c r="A31" s="213" t="s">
        <v>1333</v>
      </c>
      <c r="B31" s="188">
        <v>2679.5820392630731</v>
      </c>
      <c r="C31" s="188">
        <v>21.031834496435589</v>
      </c>
      <c r="D31" s="188">
        <v>1.82952281227058</v>
      </c>
      <c r="E31" s="190" t="s">
        <v>643</v>
      </c>
      <c r="F31" s="190" t="s">
        <v>643</v>
      </c>
      <c r="G31" s="190" t="s">
        <v>643</v>
      </c>
      <c r="H31" s="190" t="s">
        <v>643</v>
      </c>
      <c r="I31" s="190" t="s">
        <v>643</v>
      </c>
      <c r="J31" s="188">
        <v>65.919928796195606</v>
      </c>
      <c r="K31" s="188">
        <v>846.95271994893881</v>
      </c>
      <c r="L31" s="188">
        <v>32.473770516284858</v>
      </c>
      <c r="M31" s="188">
        <v>3.1588391141229999</v>
      </c>
      <c r="N31" s="170"/>
    </row>
    <row r="32" spans="1:14" x14ac:dyDescent="0.2">
      <c r="A32" s="213" t="s">
        <v>1334</v>
      </c>
      <c r="B32" s="190" t="s">
        <v>643</v>
      </c>
      <c r="C32" s="188">
        <v>612.56392266045395</v>
      </c>
      <c r="D32" s="188">
        <v>23.55839878468165</v>
      </c>
      <c r="E32" s="190" t="s">
        <v>643</v>
      </c>
      <c r="F32" s="190" t="s">
        <v>643</v>
      </c>
      <c r="G32" s="190" t="s">
        <v>643</v>
      </c>
      <c r="H32" s="190" t="s">
        <v>643</v>
      </c>
      <c r="I32" s="190" t="s">
        <v>643</v>
      </c>
      <c r="J32" s="188">
        <v>1.7414804999999998E-2</v>
      </c>
      <c r="K32" s="188">
        <v>0.18550694700000001</v>
      </c>
      <c r="L32" s="188">
        <v>0.93636396258203003</v>
      </c>
      <c r="M32" s="190" t="s">
        <v>643</v>
      </c>
      <c r="N32" s="212"/>
    </row>
    <row r="33" spans="1:14" ht="14.25" x14ac:dyDescent="0.2">
      <c r="A33" s="213" t="s">
        <v>1335</v>
      </c>
      <c r="B33" s="188">
        <v>21.6085173444581</v>
      </c>
      <c r="C33" s="188">
        <v>0.21882903682994001</v>
      </c>
      <c r="D33" s="188">
        <v>0.10952259430091001</v>
      </c>
      <c r="E33" s="190" t="s">
        <v>643</v>
      </c>
      <c r="F33" s="190" t="s">
        <v>643</v>
      </c>
      <c r="G33" s="190" t="s">
        <v>643</v>
      </c>
      <c r="H33" s="190" t="s">
        <v>643</v>
      </c>
      <c r="I33" s="190" t="s">
        <v>643</v>
      </c>
      <c r="J33" s="188">
        <v>7.8768553465800001E-2</v>
      </c>
      <c r="K33" s="188">
        <v>0.76909419837770998</v>
      </c>
      <c r="L33" s="188">
        <v>0.31882400041081999</v>
      </c>
      <c r="M33" s="188">
        <v>0.88121004241203005</v>
      </c>
      <c r="N33" s="212"/>
    </row>
    <row r="34" spans="1:14" ht="13.5" x14ac:dyDescent="0.2">
      <c r="A34" s="215" t="s">
        <v>1336</v>
      </c>
      <c r="B34" s="188" t="s">
        <v>1319</v>
      </c>
      <c r="C34" s="188" t="s">
        <v>1319</v>
      </c>
      <c r="D34" s="188" t="s">
        <v>1319</v>
      </c>
      <c r="E34" s="188" t="s">
        <v>1319</v>
      </c>
      <c r="F34" s="188" t="s">
        <v>1319</v>
      </c>
      <c r="G34" s="188" t="s">
        <v>1319</v>
      </c>
      <c r="H34" s="188" t="s">
        <v>1319</v>
      </c>
      <c r="I34" s="188" t="s">
        <v>1319</v>
      </c>
      <c r="J34" s="188">
        <v>592.66171667274625</v>
      </c>
      <c r="K34" s="188">
        <v>2520.8224761416691</v>
      </c>
      <c r="L34" s="188">
        <v>715.35402981073173</v>
      </c>
      <c r="M34" s="188">
        <v>392.3755812631403</v>
      </c>
      <c r="N34" s="212"/>
    </row>
    <row r="35" spans="1:14" x14ac:dyDescent="0.2">
      <c r="A35" s="216"/>
      <c r="B35" s="216"/>
      <c r="C35" s="216"/>
      <c r="D35" s="216"/>
      <c r="E35" s="216"/>
      <c r="F35" s="216"/>
      <c r="G35" s="216"/>
      <c r="H35" s="216"/>
      <c r="I35" s="216"/>
      <c r="J35" s="216"/>
      <c r="K35" s="216"/>
      <c r="L35" s="216"/>
      <c r="M35" s="216"/>
      <c r="N35" s="170"/>
    </row>
    <row r="36" spans="1:14" x14ac:dyDescent="0.2">
      <c r="A36" s="302" t="s">
        <v>1299</v>
      </c>
      <c r="B36" s="302"/>
      <c r="C36" s="170"/>
      <c r="D36" s="170"/>
      <c r="E36" s="170"/>
      <c r="F36" s="170"/>
      <c r="G36" s="170"/>
      <c r="H36" s="170"/>
      <c r="I36" s="170"/>
      <c r="J36" s="170"/>
      <c r="K36" s="170"/>
      <c r="L36" s="170"/>
      <c r="M36" s="170"/>
      <c r="N36" s="170"/>
    </row>
  </sheetData>
  <sheetProtection password="A754" sheet="1" objects="1" scenarios="1"/>
  <mergeCells count="10">
    <mergeCell ref="B7:D7"/>
    <mergeCell ref="E7:G7"/>
    <mergeCell ref="H7:M7"/>
    <mergeCell ref="A36:B36"/>
    <mergeCell ref="A1:G1"/>
    <mergeCell ref="E5:E6"/>
    <mergeCell ref="F5:F6"/>
    <mergeCell ref="G5:G6"/>
    <mergeCell ref="H5:H6"/>
    <mergeCell ref="I5:I6"/>
  </mergeCells>
  <dataValidations count="1">
    <dataValidation allowBlank="1" showInputMessage="1" showErrorMessage="1" sqref="O1:IS1048576 B37:M65537 A37:A1048576 N37:N1048576" xr:uid="{FD9D5176-23A7-4B73-9639-2F189882D127}"/>
  </dataValidations>
  <pageMargins left="0.39370078740157499" right="0.39370078740157499" top="0.39370078740157499" bottom="0.39370078740157499" header="0.196850393700787" footer="0.196850393700787"/>
  <pageSetup paperSize="9" scale="49"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7C60-D4A7-4730-9A5F-577EA1992EC5}">
  <sheetPr>
    <pageSetUpPr fitToPage="1"/>
  </sheetPr>
  <dimension ref="A1:Q26"/>
  <sheetViews>
    <sheetView showGridLines="0" workbookViewId="0">
      <selection sqref="A1:H1"/>
    </sheetView>
  </sheetViews>
  <sheetFormatPr defaultColWidth="8" defaultRowHeight="12" customHeight="1" x14ac:dyDescent="0.2"/>
  <cols>
    <col min="1" max="1" width="43.42578125" style="172" customWidth="1"/>
    <col min="2" max="2" width="20.28515625" style="172" customWidth="1"/>
    <col min="3" max="6" width="8.42578125" style="172" customWidth="1"/>
    <col min="7" max="7" width="9.42578125" style="172" customWidth="1"/>
    <col min="8" max="13" width="8.42578125" style="172" customWidth="1"/>
    <col min="14" max="14" width="1.28515625" style="172" customWidth="1"/>
    <col min="15" max="16384" width="8" style="172"/>
  </cols>
  <sheetData>
    <row r="1" spans="1:17" ht="15.75" customHeight="1" x14ac:dyDescent="0.2">
      <c r="A1" s="291" t="s">
        <v>1337</v>
      </c>
      <c r="B1" s="291"/>
      <c r="C1" s="291"/>
      <c r="D1" s="291"/>
      <c r="E1" s="291"/>
      <c r="F1" s="291"/>
      <c r="G1" s="291"/>
      <c r="H1" s="291"/>
      <c r="I1" s="170"/>
      <c r="J1" s="170"/>
      <c r="K1" s="170"/>
      <c r="L1" s="170"/>
      <c r="M1" s="171" t="s">
        <v>1255</v>
      </c>
      <c r="N1" s="170"/>
      <c r="O1" s="170"/>
      <c r="P1" s="170"/>
      <c r="Q1" s="170"/>
    </row>
    <row r="2" spans="1:17" ht="15.75" customHeight="1" x14ac:dyDescent="0.25">
      <c r="A2" s="173" t="s">
        <v>1338</v>
      </c>
      <c r="B2" s="174"/>
      <c r="C2" s="174"/>
      <c r="D2" s="174"/>
      <c r="E2" s="174"/>
      <c r="F2" s="174"/>
      <c r="G2" s="174"/>
      <c r="H2" s="174"/>
      <c r="I2" s="170"/>
      <c r="J2" s="170"/>
      <c r="K2" s="170"/>
      <c r="L2" s="170"/>
      <c r="M2" s="171" t="s">
        <v>1257</v>
      </c>
      <c r="N2" s="170"/>
      <c r="O2" s="170"/>
      <c r="P2" s="170"/>
      <c r="Q2" s="170"/>
    </row>
    <row r="3" spans="1:17" ht="15.75" customHeight="1" x14ac:dyDescent="0.2">
      <c r="A3" s="170"/>
      <c r="B3" s="170"/>
      <c r="C3" s="170"/>
      <c r="D3" s="170"/>
      <c r="E3" s="170"/>
      <c r="F3" s="170"/>
      <c r="G3" s="170"/>
      <c r="H3" s="170"/>
      <c r="I3" s="170"/>
      <c r="J3" s="170"/>
      <c r="K3" s="170"/>
      <c r="L3" s="170"/>
      <c r="M3" s="171" t="s">
        <v>1258</v>
      </c>
      <c r="N3" s="170"/>
      <c r="O3" s="170"/>
      <c r="P3" s="170"/>
      <c r="Q3" s="170"/>
    </row>
    <row r="4" spans="1:17" ht="12.75" customHeight="1" x14ac:dyDescent="0.2">
      <c r="A4" s="170"/>
      <c r="B4" s="170"/>
      <c r="C4" s="170"/>
      <c r="D4" s="170"/>
      <c r="E4" s="170"/>
      <c r="F4" s="170"/>
      <c r="G4" s="170"/>
      <c r="H4" s="170"/>
      <c r="I4" s="170"/>
      <c r="J4" s="170"/>
      <c r="K4" s="170"/>
      <c r="L4" s="170"/>
      <c r="M4" s="198"/>
      <c r="N4" s="170"/>
      <c r="O4" s="170"/>
      <c r="P4" s="170"/>
      <c r="Q4" s="170"/>
    </row>
    <row r="5" spans="1:17" ht="13.5" customHeight="1" x14ac:dyDescent="0.2">
      <c r="A5" s="217" t="s">
        <v>1339</v>
      </c>
      <c r="B5" s="218" t="s">
        <v>1340</v>
      </c>
      <c r="C5" s="178" t="s">
        <v>1261</v>
      </c>
      <c r="D5" s="178" t="s">
        <v>1262</v>
      </c>
      <c r="E5" s="303" t="s">
        <v>1263</v>
      </c>
      <c r="F5" s="303" t="s">
        <v>1264</v>
      </c>
      <c r="G5" s="305" t="s">
        <v>1265</v>
      </c>
      <c r="H5" s="307" t="s">
        <v>1266</v>
      </c>
      <c r="I5" s="309" t="s">
        <v>1267</v>
      </c>
      <c r="J5" s="178" t="s">
        <v>1268</v>
      </c>
      <c r="K5" s="219" t="s">
        <v>1269</v>
      </c>
      <c r="L5" s="184" t="s">
        <v>1270</v>
      </c>
      <c r="M5" s="185" t="s">
        <v>1271</v>
      </c>
      <c r="N5" s="170"/>
      <c r="O5" s="170"/>
      <c r="P5" s="170"/>
      <c r="Q5" s="170"/>
    </row>
    <row r="6" spans="1:17" ht="42" customHeight="1" x14ac:dyDescent="0.2">
      <c r="A6" s="189" t="s">
        <v>1304</v>
      </c>
      <c r="B6" s="220" t="s">
        <v>1341</v>
      </c>
      <c r="C6" s="207"/>
      <c r="D6" s="207"/>
      <c r="E6" s="304"/>
      <c r="F6" s="304"/>
      <c r="G6" s="306"/>
      <c r="H6" s="308"/>
      <c r="I6" s="308"/>
      <c r="J6" s="207"/>
      <c r="K6" s="221"/>
      <c r="L6" s="207"/>
      <c r="M6" s="208"/>
      <c r="N6" s="170"/>
      <c r="O6" s="170"/>
      <c r="P6" s="170"/>
      <c r="Q6" s="170"/>
    </row>
    <row r="7" spans="1:17" ht="14.25" customHeight="1" thickBot="1" x14ac:dyDescent="0.25">
      <c r="A7" s="222"/>
      <c r="B7" s="293" t="s">
        <v>1272</v>
      </c>
      <c r="C7" s="293"/>
      <c r="D7" s="294"/>
      <c r="E7" s="292" t="s">
        <v>1273</v>
      </c>
      <c r="F7" s="293"/>
      <c r="G7" s="293"/>
      <c r="H7" s="293" t="s">
        <v>1272</v>
      </c>
      <c r="I7" s="293"/>
      <c r="J7" s="293"/>
      <c r="K7" s="293"/>
      <c r="L7" s="293"/>
      <c r="M7" s="294"/>
      <c r="N7" s="170"/>
      <c r="O7" s="170"/>
      <c r="P7" s="170"/>
      <c r="Q7" s="170"/>
    </row>
    <row r="8" spans="1:17" ht="15" customHeight="1" thickTop="1" x14ac:dyDescent="0.2">
      <c r="A8" s="223" t="s">
        <v>1342</v>
      </c>
      <c r="B8" s="190" t="s">
        <v>643</v>
      </c>
      <c r="C8" s="190" t="s">
        <v>643</v>
      </c>
      <c r="D8" s="190" t="s">
        <v>643</v>
      </c>
      <c r="E8" s="190" t="s">
        <v>643</v>
      </c>
      <c r="F8" s="190" t="s">
        <v>643</v>
      </c>
      <c r="G8" s="190" t="s">
        <v>643</v>
      </c>
      <c r="H8" s="190" t="s">
        <v>643</v>
      </c>
      <c r="I8" s="190" t="s">
        <v>643</v>
      </c>
      <c r="J8" s="190" t="s">
        <v>643</v>
      </c>
      <c r="K8" s="190" t="s">
        <v>643</v>
      </c>
      <c r="L8" s="190" t="s">
        <v>643</v>
      </c>
      <c r="M8" s="190" t="s">
        <v>643</v>
      </c>
      <c r="N8" s="170"/>
      <c r="O8" s="170"/>
      <c r="P8" s="170"/>
      <c r="Q8" s="170"/>
    </row>
    <row r="9" spans="1:17" ht="12" customHeight="1" x14ac:dyDescent="0.2">
      <c r="A9" s="217" t="s">
        <v>1343</v>
      </c>
      <c r="B9" s="188">
        <v>196134.31096969027</v>
      </c>
      <c r="C9" s="188">
        <v>36.62817607567284</v>
      </c>
      <c r="D9" s="188">
        <v>6.3416001578777204</v>
      </c>
      <c r="E9" s="190" t="s">
        <v>643</v>
      </c>
      <c r="F9" s="190" t="s">
        <v>643</v>
      </c>
      <c r="G9" s="190" t="s">
        <v>643</v>
      </c>
      <c r="H9" s="190" t="s">
        <v>643</v>
      </c>
      <c r="I9" s="190" t="s">
        <v>643</v>
      </c>
      <c r="J9" s="188">
        <v>1640.5428661106607</v>
      </c>
      <c r="K9" s="188">
        <v>392.37929871306528</v>
      </c>
      <c r="L9" s="188">
        <v>50.31759454942528</v>
      </c>
      <c r="M9" s="188">
        <v>276.63453140614655</v>
      </c>
      <c r="N9" s="170"/>
      <c r="O9" s="170"/>
      <c r="P9" s="170"/>
      <c r="Q9" s="170"/>
    </row>
    <row r="10" spans="1:17" ht="12" customHeight="1" x14ac:dyDescent="0.2">
      <c r="A10" s="193" t="s">
        <v>1344</v>
      </c>
      <c r="B10" s="188">
        <v>68533.679060391019</v>
      </c>
      <c r="C10" s="188">
        <v>24.70788255551296</v>
      </c>
      <c r="D10" s="188">
        <v>1.9955966579392901</v>
      </c>
      <c r="E10" s="190" t="s">
        <v>643</v>
      </c>
      <c r="F10" s="190" t="s">
        <v>643</v>
      </c>
      <c r="G10" s="190" t="s">
        <v>643</v>
      </c>
      <c r="H10" s="190" t="s">
        <v>643</v>
      </c>
      <c r="I10" s="190" t="s">
        <v>643</v>
      </c>
      <c r="J10" s="188">
        <v>270.09800251096431</v>
      </c>
      <c r="K10" s="188">
        <v>281.31968418738199</v>
      </c>
      <c r="L10" s="188">
        <v>9.4289237967335104</v>
      </c>
      <c r="M10" s="188">
        <v>15.344464048075711</v>
      </c>
      <c r="N10" s="170"/>
      <c r="O10" s="170"/>
      <c r="P10" s="170"/>
      <c r="Q10" s="170"/>
    </row>
    <row r="11" spans="1:17" ht="12" customHeight="1" x14ac:dyDescent="0.2">
      <c r="A11" s="193" t="s">
        <v>1345</v>
      </c>
      <c r="B11" s="188">
        <v>127600.63190929925</v>
      </c>
      <c r="C11" s="188">
        <v>11.920293520159881</v>
      </c>
      <c r="D11" s="188">
        <v>4.3460034999384298</v>
      </c>
      <c r="E11" s="190" t="s">
        <v>643</v>
      </c>
      <c r="F11" s="190" t="s">
        <v>643</v>
      </c>
      <c r="G11" s="190" t="s">
        <v>643</v>
      </c>
      <c r="H11" s="190" t="s">
        <v>643</v>
      </c>
      <c r="I11" s="190" t="s">
        <v>643</v>
      </c>
      <c r="J11" s="188">
        <v>1370.4448635996964</v>
      </c>
      <c r="K11" s="188">
        <v>111.05961452568329</v>
      </c>
      <c r="L11" s="188">
        <v>40.888670752691773</v>
      </c>
      <c r="M11" s="188">
        <v>261.29006735807081</v>
      </c>
      <c r="N11" s="170"/>
      <c r="O11" s="170"/>
      <c r="P11" s="170"/>
      <c r="Q11" s="170"/>
    </row>
    <row r="12" spans="1:17" ht="12" customHeight="1" x14ac:dyDescent="0.2">
      <c r="A12" s="189" t="s">
        <v>1346</v>
      </c>
      <c r="B12" s="188">
        <v>94.204192791370005</v>
      </c>
      <c r="C12" s="188">
        <v>5.73829570329E-3</v>
      </c>
      <c r="D12" s="188">
        <v>2.5907538131600002E-3</v>
      </c>
      <c r="E12" s="190" t="s">
        <v>643</v>
      </c>
      <c r="F12" s="190" t="s">
        <v>643</v>
      </c>
      <c r="G12" s="190" t="s">
        <v>643</v>
      </c>
      <c r="H12" s="190" t="s">
        <v>643</v>
      </c>
      <c r="I12" s="190" t="s">
        <v>643</v>
      </c>
      <c r="J12" s="188">
        <v>1.4210818220000001</v>
      </c>
      <c r="K12" s="188">
        <v>0.103976812</v>
      </c>
      <c r="L12" s="188">
        <v>3.3596691999999997E-2</v>
      </c>
      <c r="M12" s="188">
        <v>4.5889014999999998E-2</v>
      </c>
      <c r="N12" s="170"/>
      <c r="O12" s="170"/>
      <c r="P12" s="170"/>
      <c r="Q12" s="170"/>
    </row>
    <row r="13" spans="1:17" ht="14.25" customHeight="1" x14ac:dyDescent="0.2">
      <c r="A13" s="217" t="s">
        <v>1347</v>
      </c>
      <c r="B13" s="188">
        <v>597644.36938675377</v>
      </c>
      <c r="C13" s="190" t="s">
        <v>643</v>
      </c>
      <c r="D13" s="190" t="s">
        <v>643</v>
      </c>
      <c r="E13" s="190" t="s">
        <v>643</v>
      </c>
      <c r="F13" s="190" t="s">
        <v>643</v>
      </c>
      <c r="G13" s="190" t="s">
        <v>643</v>
      </c>
      <c r="H13" s="190" t="s">
        <v>643</v>
      </c>
      <c r="I13" s="190" t="s">
        <v>643</v>
      </c>
      <c r="J13" s="190" t="s">
        <v>643</v>
      </c>
      <c r="K13" s="190" t="s">
        <v>643</v>
      </c>
      <c r="L13" s="190" t="s">
        <v>643</v>
      </c>
      <c r="M13" s="190" t="s">
        <v>643</v>
      </c>
      <c r="N13" s="170"/>
      <c r="O13" s="170"/>
      <c r="P13" s="170"/>
      <c r="Q13" s="170"/>
    </row>
    <row r="14" spans="1:17" ht="14.25" customHeight="1" x14ac:dyDescent="0.2">
      <c r="A14" s="189" t="s">
        <v>1348</v>
      </c>
      <c r="B14" s="188">
        <v>96.655508719047276</v>
      </c>
      <c r="C14" s="190" t="s">
        <v>643</v>
      </c>
      <c r="D14" s="190" t="s">
        <v>643</v>
      </c>
      <c r="E14" s="190" t="s">
        <v>643</v>
      </c>
      <c r="F14" s="190" t="s">
        <v>643</v>
      </c>
      <c r="G14" s="190" t="s">
        <v>643</v>
      </c>
      <c r="H14" s="190" t="s">
        <v>643</v>
      </c>
      <c r="I14" s="190" t="s">
        <v>643</v>
      </c>
      <c r="J14" s="190" t="s">
        <v>643</v>
      </c>
      <c r="K14" s="190" t="s">
        <v>643</v>
      </c>
      <c r="L14" s="190" t="s">
        <v>643</v>
      </c>
      <c r="M14" s="190" t="s">
        <v>643</v>
      </c>
      <c r="N14" s="170"/>
      <c r="O14" s="170"/>
      <c r="P14" s="170"/>
      <c r="Q14" s="170"/>
    </row>
    <row r="15" spans="1:17" ht="14.25" customHeight="1" x14ac:dyDescent="0.2">
      <c r="A15" s="189" t="s">
        <v>1349</v>
      </c>
      <c r="B15" s="188">
        <v>227140.50123055236</v>
      </c>
      <c r="C15" s="190" t="s">
        <v>643</v>
      </c>
      <c r="D15" s="190" t="s">
        <v>643</v>
      </c>
      <c r="E15" s="190" t="s">
        <v>643</v>
      </c>
      <c r="F15" s="190" t="s">
        <v>643</v>
      </c>
      <c r="G15" s="190" t="s">
        <v>643</v>
      </c>
      <c r="H15" s="190" t="s">
        <v>643</v>
      </c>
      <c r="I15" s="190" t="s">
        <v>643</v>
      </c>
      <c r="J15" s="190" t="s">
        <v>643</v>
      </c>
      <c r="K15" s="190" t="s">
        <v>643</v>
      </c>
      <c r="L15" s="190" t="s">
        <v>643</v>
      </c>
      <c r="M15" s="190" t="s">
        <v>643</v>
      </c>
      <c r="N15" s="170"/>
      <c r="O15" s="170"/>
      <c r="P15" s="170"/>
      <c r="Q15" s="170"/>
    </row>
    <row r="16" spans="1:17" ht="13.5" x14ac:dyDescent="0.25">
      <c r="A16" s="224" t="s">
        <v>1350</v>
      </c>
      <c r="B16" s="190" t="s">
        <v>643</v>
      </c>
      <c r="C16" s="190" t="s">
        <v>643</v>
      </c>
      <c r="D16" s="188">
        <v>18.185206563850389</v>
      </c>
      <c r="E16" s="190" t="s">
        <v>643</v>
      </c>
      <c r="F16" s="190" t="s">
        <v>643</v>
      </c>
      <c r="G16" s="190" t="s">
        <v>643</v>
      </c>
      <c r="H16" s="190" t="s">
        <v>643</v>
      </c>
      <c r="I16" s="190" t="s">
        <v>643</v>
      </c>
      <c r="J16" s="190" t="s">
        <v>643</v>
      </c>
      <c r="K16" s="190" t="s">
        <v>643</v>
      </c>
      <c r="L16" s="190" t="s">
        <v>643</v>
      </c>
      <c r="M16" s="190" t="s">
        <v>643</v>
      </c>
      <c r="N16" s="170"/>
      <c r="O16" s="170"/>
      <c r="P16" s="170"/>
      <c r="Q16" s="170"/>
    </row>
    <row r="17" spans="1:17" ht="13.5" x14ac:dyDescent="0.25">
      <c r="A17" s="224" t="s">
        <v>1351</v>
      </c>
      <c r="B17" s="188">
        <v>3306.2271489855616</v>
      </c>
      <c r="C17" s="190" t="s">
        <v>643</v>
      </c>
      <c r="D17" s="190" t="s">
        <v>643</v>
      </c>
      <c r="E17" s="190" t="s">
        <v>643</v>
      </c>
      <c r="F17" s="190" t="s">
        <v>643</v>
      </c>
      <c r="G17" s="190" t="s">
        <v>643</v>
      </c>
      <c r="H17" s="190" t="s">
        <v>643</v>
      </c>
      <c r="I17" s="190" t="s">
        <v>643</v>
      </c>
      <c r="J17" s="190" t="s">
        <v>643</v>
      </c>
      <c r="K17" s="190" t="s">
        <v>643</v>
      </c>
      <c r="L17" s="190" t="s">
        <v>643</v>
      </c>
      <c r="M17" s="190" t="s">
        <v>643</v>
      </c>
      <c r="N17" s="170"/>
      <c r="O17" s="170"/>
      <c r="P17" s="170"/>
      <c r="Q17" s="170"/>
    </row>
    <row r="18" spans="1:17" x14ac:dyDescent="0.2">
      <c r="A18" s="225"/>
      <c r="B18" s="170"/>
      <c r="C18" s="170"/>
      <c r="D18" s="170"/>
      <c r="E18" s="170"/>
      <c r="F18" s="170"/>
      <c r="G18" s="170"/>
      <c r="H18" s="170"/>
      <c r="I18" s="170"/>
      <c r="J18" s="170"/>
      <c r="K18" s="170"/>
      <c r="L18" s="170"/>
      <c r="M18" s="170"/>
      <c r="N18" s="170"/>
      <c r="O18" s="170"/>
      <c r="P18" s="170"/>
      <c r="Q18" s="170"/>
    </row>
    <row r="19" spans="1:17" ht="13.5" x14ac:dyDescent="0.2">
      <c r="A19" s="317" t="s">
        <v>1352</v>
      </c>
      <c r="B19" s="317"/>
      <c r="C19" s="317"/>
      <c r="D19" s="317"/>
      <c r="E19" s="317"/>
      <c r="F19" s="317"/>
      <c r="G19" s="317"/>
      <c r="H19" s="317"/>
      <c r="I19" s="317"/>
      <c r="J19" s="317"/>
      <c r="K19" s="317"/>
      <c r="L19" s="317"/>
      <c r="M19" s="317"/>
      <c r="N19" s="226"/>
      <c r="O19" s="226"/>
      <c r="P19" s="226"/>
      <c r="Q19" s="226"/>
    </row>
    <row r="20" spans="1:17" ht="13.5" x14ac:dyDescent="0.2">
      <c r="A20" s="318" t="s">
        <v>1353</v>
      </c>
      <c r="B20" s="318"/>
      <c r="C20" s="318"/>
      <c r="D20" s="318"/>
      <c r="E20" s="318"/>
      <c r="F20" s="318"/>
      <c r="G20" s="318"/>
      <c r="H20" s="318"/>
      <c r="I20" s="318"/>
      <c r="J20" s="318"/>
      <c r="K20" s="318"/>
      <c r="L20" s="318"/>
      <c r="M20" s="311"/>
      <c r="N20" s="170"/>
      <c r="O20" s="170"/>
      <c r="P20" s="170"/>
      <c r="Q20" s="170"/>
    </row>
    <row r="21" spans="1:17" ht="13.5" customHeight="1" x14ac:dyDescent="0.2">
      <c r="A21" s="318" t="s">
        <v>1354</v>
      </c>
      <c r="B21" s="318"/>
      <c r="C21" s="318"/>
      <c r="D21" s="318"/>
      <c r="E21" s="318"/>
      <c r="F21" s="311"/>
      <c r="G21" s="311"/>
      <c r="H21" s="311"/>
      <c r="I21" s="311"/>
      <c r="J21" s="311"/>
      <c r="K21" s="311"/>
      <c r="L21" s="311"/>
      <c r="M21" s="311"/>
      <c r="N21" s="170"/>
      <c r="O21" s="170"/>
      <c r="P21" s="170"/>
      <c r="Q21" s="170"/>
    </row>
    <row r="22" spans="1:17" ht="14.25" customHeight="1" x14ac:dyDescent="0.2">
      <c r="A22" s="310" t="s">
        <v>1355</v>
      </c>
      <c r="B22" s="310"/>
      <c r="C22" s="310"/>
      <c r="D22" s="310"/>
      <c r="E22" s="310"/>
      <c r="F22" s="310"/>
      <c r="G22" s="311"/>
      <c r="H22" s="311"/>
      <c r="I22" s="311"/>
      <c r="J22" s="311"/>
      <c r="K22" s="311"/>
      <c r="L22" s="311"/>
      <c r="M22" s="311"/>
      <c r="N22" s="170"/>
      <c r="O22" s="170"/>
      <c r="P22" s="170"/>
      <c r="Q22" s="170"/>
    </row>
    <row r="23" spans="1:17" ht="15.75" customHeight="1" x14ac:dyDescent="0.2">
      <c r="A23" s="312" t="s">
        <v>1356</v>
      </c>
      <c r="B23" s="311"/>
      <c r="C23" s="311"/>
      <c r="D23" s="311"/>
      <c r="E23" s="311"/>
      <c r="F23" s="311"/>
      <c r="G23" s="311"/>
      <c r="H23" s="311"/>
      <c r="I23" s="311"/>
      <c r="J23" s="311"/>
      <c r="K23" s="311"/>
      <c r="L23" s="311"/>
      <c r="M23" s="311"/>
      <c r="N23" s="170"/>
      <c r="O23" s="170"/>
      <c r="P23" s="170"/>
      <c r="Q23" s="170"/>
    </row>
    <row r="24" spans="1:17" ht="12.75" customHeight="1" x14ac:dyDescent="0.2">
      <c r="A24" s="227" t="s">
        <v>1357</v>
      </c>
      <c r="B24" s="227"/>
      <c r="C24" s="227"/>
      <c r="D24" s="227"/>
      <c r="E24" s="227"/>
      <c r="F24" s="227"/>
      <c r="G24" s="227"/>
      <c r="H24" s="227"/>
      <c r="I24" s="227"/>
      <c r="J24" s="170"/>
      <c r="K24" s="170"/>
      <c r="L24" s="170"/>
      <c r="M24" s="170"/>
      <c r="N24" s="170"/>
      <c r="O24" s="170"/>
      <c r="P24" s="170"/>
      <c r="Q24" s="170"/>
    </row>
    <row r="25" spans="1:17" ht="13.5" x14ac:dyDescent="0.2">
      <c r="A25" s="313" t="s">
        <v>1358</v>
      </c>
      <c r="B25" s="313"/>
      <c r="C25" s="313"/>
      <c r="D25" s="313"/>
      <c r="E25" s="313"/>
      <c r="F25" s="313"/>
      <c r="G25" s="313"/>
      <c r="H25" s="313"/>
      <c r="I25" s="314"/>
      <c r="J25" s="314"/>
      <c r="K25" s="314"/>
      <c r="L25" s="314"/>
      <c r="M25" s="314"/>
      <c r="N25" s="170"/>
      <c r="O25" s="170"/>
      <c r="P25" s="170"/>
      <c r="Q25" s="170"/>
    </row>
    <row r="26" spans="1:17" ht="40.5" customHeight="1" x14ac:dyDescent="0.2">
      <c r="A26" s="315" t="s">
        <v>1359</v>
      </c>
      <c r="B26" s="315"/>
      <c r="C26" s="315"/>
      <c r="D26" s="315"/>
      <c r="E26" s="315"/>
      <c r="F26" s="315"/>
      <c r="G26" s="315"/>
      <c r="H26" s="315"/>
      <c r="I26" s="315"/>
      <c r="J26" s="315"/>
      <c r="K26" s="315"/>
      <c r="L26" s="315"/>
      <c r="M26" s="316"/>
      <c r="N26" s="170"/>
      <c r="O26" s="170"/>
      <c r="P26" s="170"/>
      <c r="Q26" s="170"/>
    </row>
  </sheetData>
  <sheetProtection password="A754" sheet="1" objects="1" scenarios="1"/>
  <mergeCells count="16">
    <mergeCell ref="I5:I6"/>
    <mergeCell ref="A1:H1"/>
    <mergeCell ref="E5:E6"/>
    <mergeCell ref="F5:F6"/>
    <mergeCell ref="G5:G6"/>
    <mergeCell ref="H5:H6"/>
    <mergeCell ref="A22:M22"/>
    <mergeCell ref="A23:M23"/>
    <mergeCell ref="A25:M25"/>
    <mergeCell ref="A26:M26"/>
    <mergeCell ref="B7:D7"/>
    <mergeCell ref="E7:G7"/>
    <mergeCell ref="H7:M7"/>
    <mergeCell ref="A19:M19"/>
    <mergeCell ref="A20:M20"/>
    <mergeCell ref="A21:M21"/>
  </mergeCells>
  <dataValidations count="1">
    <dataValidation allowBlank="1" showInputMessage="1" showErrorMessage="1" sqref="R1:IU1048576 B28:Q65537 A28:A1048576" xr:uid="{B1BFBA28-7F43-4353-BA30-AAE9D3BCE325}"/>
  </dataValidations>
  <pageMargins left="0.39370078740157499" right="0.39370078740157499" top="0.39370078740157499" bottom="0.39370078740157499" header="0.196850393700787" footer="0.196850393700787"/>
  <pageSetup paperSize="9" scale="48"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9175-A6EA-4C5D-88CC-091F066C0E59}">
  <sheetPr>
    <pageSetUpPr fitToPage="1"/>
  </sheetPr>
  <dimension ref="A1:M33"/>
  <sheetViews>
    <sheetView showGridLines="0" workbookViewId="0">
      <selection activeCell="B11" sqref="B11"/>
    </sheetView>
  </sheetViews>
  <sheetFormatPr defaultColWidth="8" defaultRowHeight="12" customHeight="1" x14ac:dyDescent="0.2"/>
  <cols>
    <col min="1" max="1" width="49.85546875" style="172" customWidth="1"/>
    <col min="2" max="6" width="8.42578125" style="172" customWidth="1"/>
    <col min="7" max="7" width="12.42578125" style="172" customWidth="1"/>
    <col min="8" max="13" width="8.42578125" style="172" customWidth="1"/>
    <col min="14" max="16384" width="8" style="172"/>
  </cols>
  <sheetData>
    <row r="1" spans="1:13" ht="15.75" customHeight="1" x14ac:dyDescent="0.25">
      <c r="A1" s="319" t="s">
        <v>1463</v>
      </c>
      <c r="B1" s="319"/>
      <c r="C1" s="319"/>
      <c r="D1" s="319"/>
      <c r="E1" s="319"/>
      <c r="F1" s="319"/>
      <c r="G1" s="319"/>
      <c r="H1" s="170"/>
      <c r="I1" s="170"/>
      <c r="J1" s="170"/>
      <c r="K1" s="170"/>
      <c r="L1" s="170"/>
      <c r="M1" s="171" t="s">
        <v>1255</v>
      </c>
    </row>
    <row r="2" spans="1:13" ht="15.75" customHeight="1" x14ac:dyDescent="0.25">
      <c r="A2" s="251" t="s">
        <v>1464</v>
      </c>
      <c r="B2" s="174"/>
      <c r="C2" s="174"/>
      <c r="D2" s="174"/>
      <c r="E2" s="174"/>
      <c r="F2" s="174"/>
      <c r="G2" s="174"/>
      <c r="H2" s="170"/>
      <c r="I2" s="170"/>
      <c r="J2" s="170"/>
      <c r="K2" s="170"/>
      <c r="L2" s="170"/>
      <c r="M2" s="171" t="s">
        <v>1257</v>
      </c>
    </row>
    <row r="3" spans="1:13" ht="15.75" customHeight="1" x14ac:dyDescent="0.2">
      <c r="A3" s="252"/>
      <c r="B3" s="170"/>
      <c r="C3" s="170"/>
      <c r="D3" s="170"/>
      <c r="E3" s="170"/>
      <c r="F3" s="170"/>
      <c r="G3" s="170"/>
      <c r="H3" s="170"/>
      <c r="I3" s="170"/>
      <c r="J3" s="170"/>
      <c r="K3" s="170"/>
      <c r="L3" s="171"/>
      <c r="M3" s="171" t="s">
        <v>1258</v>
      </c>
    </row>
    <row r="4" spans="1:13" ht="12.75" customHeight="1" x14ac:dyDescent="0.2">
      <c r="A4" s="170"/>
      <c r="B4" s="170"/>
      <c r="C4" s="170"/>
      <c r="D4" s="170"/>
      <c r="E4" s="170"/>
      <c r="F4" s="170"/>
      <c r="G4" s="170"/>
      <c r="H4" s="170"/>
      <c r="I4" s="170"/>
      <c r="J4" s="170"/>
      <c r="K4" s="170"/>
      <c r="L4" s="170"/>
      <c r="M4" s="253"/>
    </row>
    <row r="5" spans="1:13" ht="38.25" x14ac:dyDescent="0.2">
      <c r="A5" s="254" t="s">
        <v>1259</v>
      </c>
      <c r="B5" s="255" t="s">
        <v>1302</v>
      </c>
      <c r="C5" s="256" t="s">
        <v>1261</v>
      </c>
      <c r="D5" s="256" t="s">
        <v>1262</v>
      </c>
      <c r="E5" s="257" t="s">
        <v>1263</v>
      </c>
      <c r="F5" s="257" t="s">
        <v>1264</v>
      </c>
      <c r="G5" s="258" t="s">
        <v>1265</v>
      </c>
      <c r="H5" s="256" t="s">
        <v>1266</v>
      </c>
      <c r="I5" s="259" t="s">
        <v>1465</v>
      </c>
      <c r="J5" s="256" t="s">
        <v>1268</v>
      </c>
      <c r="K5" s="257" t="s">
        <v>625</v>
      </c>
      <c r="L5" s="257" t="s">
        <v>1270</v>
      </c>
      <c r="M5" s="260" t="s">
        <v>1271</v>
      </c>
    </row>
    <row r="6" spans="1:13" ht="14.25" customHeight="1" thickBot="1" x14ac:dyDescent="0.25">
      <c r="A6" s="261"/>
      <c r="B6" s="320" t="s">
        <v>1272</v>
      </c>
      <c r="C6" s="320"/>
      <c r="D6" s="321"/>
      <c r="E6" s="322" t="s">
        <v>1466</v>
      </c>
      <c r="F6" s="320"/>
      <c r="G6" s="321"/>
      <c r="H6" s="322" t="s">
        <v>1272</v>
      </c>
      <c r="I6" s="300"/>
      <c r="J6" s="300"/>
      <c r="K6" s="300"/>
      <c r="L6" s="300"/>
      <c r="M6" s="301"/>
    </row>
    <row r="7" spans="1:13" ht="13.5" customHeight="1" thickTop="1" x14ac:dyDescent="0.2">
      <c r="A7" s="262" t="s">
        <v>1467</v>
      </c>
      <c r="B7" s="263">
        <v>231737.36726343664</v>
      </c>
      <c r="C7" s="263">
        <v>59.173895608433249</v>
      </c>
      <c r="D7" s="263">
        <v>24.932206440847981</v>
      </c>
      <c r="E7" s="263">
        <v>69863.799849520467</v>
      </c>
      <c r="F7" s="263">
        <v>1617.2719308355856</v>
      </c>
      <c r="G7" s="263">
        <v>1542.5351253103199</v>
      </c>
      <c r="H7" s="263">
        <v>0.20586369708088001</v>
      </c>
      <c r="I7" s="263">
        <v>4.4277332420200001E-3</v>
      </c>
      <c r="J7" s="263">
        <v>137.45313600158019</v>
      </c>
      <c r="K7" s="263">
        <v>1921.6617844024292</v>
      </c>
      <c r="L7" s="263">
        <v>2464.3653852813572</v>
      </c>
      <c r="M7" s="263">
        <v>160.58026431503308</v>
      </c>
    </row>
    <row r="8" spans="1:13" ht="12" customHeight="1" x14ac:dyDescent="0.2">
      <c r="A8" s="264" t="s">
        <v>1468</v>
      </c>
      <c r="B8" s="263">
        <v>104085.6353282105</v>
      </c>
      <c r="C8" s="265" t="s">
        <v>643</v>
      </c>
      <c r="D8" s="265" t="s">
        <v>643</v>
      </c>
      <c r="E8" s="265" t="s">
        <v>643</v>
      </c>
      <c r="F8" s="265" t="s">
        <v>643</v>
      </c>
      <c r="G8" s="265" t="s">
        <v>643</v>
      </c>
      <c r="H8" s="265" t="s">
        <v>643</v>
      </c>
      <c r="I8" s="265" t="s">
        <v>643</v>
      </c>
      <c r="J8" s="263">
        <v>41.584945773000001</v>
      </c>
      <c r="K8" s="263">
        <v>28.795856474000001</v>
      </c>
      <c r="L8" s="263">
        <v>3.1980421007658402</v>
      </c>
      <c r="M8" s="263">
        <v>30.464508948453211</v>
      </c>
    </row>
    <row r="9" spans="1:13" ht="12" customHeight="1" x14ac:dyDescent="0.2">
      <c r="A9" s="266" t="s">
        <v>1469</v>
      </c>
      <c r="B9" s="263">
        <v>72419.613292998009</v>
      </c>
      <c r="C9" s="265" t="s">
        <v>643</v>
      </c>
      <c r="D9" s="265" t="s">
        <v>643</v>
      </c>
      <c r="E9" s="265" t="s">
        <v>643</v>
      </c>
      <c r="F9" s="265" t="s">
        <v>643</v>
      </c>
      <c r="G9" s="265" t="s">
        <v>643</v>
      </c>
      <c r="H9" s="265" t="s">
        <v>643</v>
      </c>
      <c r="I9" s="265" t="s">
        <v>643</v>
      </c>
      <c r="J9" s="265" t="s">
        <v>643</v>
      </c>
      <c r="K9" s="265" t="s">
        <v>643</v>
      </c>
      <c r="L9" s="265" t="s">
        <v>643</v>
      </c>
      <c r="M9" s="267">
        <v>15.422259066483599</v>
      </c>
    </row>
    <row r="10" spans="1:13" ht="12" customHeight="1" x14ac:dyDescent="0.2">
      <c r="A10" s="266" t="s">
        <v>1470</v>
      </c>
      <c r="B10" s="263">
        <v>17728.138426357593</v>
      </c>
      <c r="C10" s="265" t="s">
        <v>643</v>
      </c>
      <c r="D10" s="265" t="s">
        <v>643</v>
      </c>
      <c r="E10" s="265" t="s">
        <v>643</v>
      </c>
      <c r="F10" s="265" t="s">
        <v>643</v>
      </c>
      <c r="G10" s="265" t="s">
        <v>643</v>
      </c>
      <c r="H10" s="265" t="s">
        <v>643</v>
      </c>
      <c r="I10" s="265" t="s">
        <v>643</v>
      </c>
      <c r="J10" s="265" t="s">
        <v>643</v>
      </c>
      <c r="K10" s="265" t="s">
        <v>643</v>
      </c>
      <c r="L10" s="265" t="s">
        <v>643</v>
      </c>
      <c r="M10" s="265" t="s">
        <v>643</v>
      </c>
    </row>
    <row r="11" spans="1:13" ht="12" customHeight="1" x14ac:dyDescent="0.2">
      <c r="A11" s="266" t="s">
        <v>1471</v>
      </c>
      <c r="B11" s="263">
        <v>4064.718412766058</v>
      </c>
      <c r="C11" s="265" t="s">
        <v>643</v>
      </c>
      <c r="D11" s="265" t="s">
        <v>643</v>
      </c>
      <c r="E11" s="265" t="s">
        <v>643</v>
      </c>
      <c r="F11" s="265" t="s">
        <v>643</v>
      </c>
      <c r="G11" s="265" t="s">
        <v>643</v>
      </c>
      <c r="H11" s="265" t="s">
        <v>643</v>
      </c>
      <c r="I11" s="265" t="s">
        <v>643</v>
      </c>
      <c r="J11" s="265" t="s">
        <v>643</v>
      </c>
      <c r="K11" s="265" t="s">
        <v>643</v>
      </c>
      <c r="L11" s="265" t="s">
        <v>643</v>
      </c>
      <c r="M11" s="265" t="s">
        <v>643</v>
      </c>
    </row>
    <row r="12" spans="1:13" ht="12" customHeight="1" x14ac:dyDescent="0.2">
      <c r="A12" s="266" t="s">
        <v>1472</v>
      </c>
      <c r="B12" s="263">
        <v>9873.1651960888321</v>
      </c>
      <c r="C12" s="265" t="s">
        <v>643</v>
      </c>
      <c r="D12" s="265" t="s">
        <v>643</v>
      </c>
      <c r="E12" s="265" t="s">
        <v>643</v>
      </c>
      <c r="F12" s="265" t="s">
        <v>643</v>
      </c>
      <c r="G12" s="265" t="s">
        <v>643</v>
      </c>
      <c r="H12" s="265" t="s">
        <v>643</v>
      </c>
      <c r="I12" s="265" t="s">
        <v>643</v>
      </c>
      <c r="J12" s="263">
        <v>41.584945773000001</v>
      </c>
      <c r="K12" s="263">
        <v>28.795856474000001</v>
      </c>
      <c r="L12" s="263">
        <v>3.1980421007658402</v>
      </c>
      <c r="M12" s="263">
        <v>15.04224988196961</v>
      </c>
    </row>
    <row r="13" spans="1:13" ht="12" customHeight="1" x14ac:dyDescent="0.2">
      <c r="A13" s="268" t="s">
        <v>1473</v>
      </c>
      <c r="B13" s="263">
        <v>45566.143407604141</v>
      </c>
      <c r="C13" s="263">
        <v>50.316133276183137</v>
      </c>
      <c r="D13" s="263">
        <v>15.16676531210552</v>
      </c>
      <c r="E13" s="263">
        <v>392.26531974058804</v>
      </c>
      <c r="F13" s="263">
        <v>440.4286220625869</v>
      </c>
      <c r="G13" s="263">
        <v>45.55</v>
      </c>
      <c r="H13" s="263">
        <v>7.1721663431399997E-3</v>
      </c>
      <c r="I13" s="263">
        <v>2.6801719633999998E-4</v>
      </c>
      <c r="J13" s="263">
        <v>32.031440708892241</v>
      </c>
      <c r="K13" s="263">
        <v>75.218892712934618</v>
      </c>
      <c r="L13" s="263">
        <v>74.567137445167575</v>
      </c>
      <c r="M13" s="263">
        <v>41.70727100847958</v>
      </c>
    </row>
    <row r="14" spans="1:13" ht="12" customHeight="1" x14ac:dyDescent="0.2">
      <c r="A14" s="269" t="s">
        <v>1474</v>
      </c>
      <c r="B14" s="263">
        <v>19299.181064131099</v>
      </c>
      <c r="C14" s="263">
        <v>6.5648420999999998E-2</v>
      </c>
      <c r="D14" s="263">
        <v>1.663842E-3</v>
      </c>
      <c r="E14" s="265" t="s">
        <v>643</v>
      </c>
      <c r="F14" s="265" t="s">
        <v>643</v>
      </c>
      <c r="G14" s="265" t="s">
        <v>643</v>
      </c>
      <c r="H14" s="265" t="s">
        <v>643</v>
      </c>
      <c r="I14" s="265" t="s">
        <v>643</v>
      </c>
      <c r="J14" s="267">
        <v>6.0708456746625696</v>
      </c>
      <c r="K14" s="267">
        <v>4.9003634890394299</v>
      </c>
      <c r="L14" s="267">
        <v>0.25934832606000002</v>
      </c>
      <c r="M14" s="267">
        <v>3.144876207879E-2</v>
      </c>
    </row>
    <row r="15" spans="1:13" ht="12" customHeight="1" x14ac:dyDescent="0.2">
      <c r="A15" s="266" t="s">
        <v>1475</v>
      </c>
      <c r="B15" s="265" t="s">
        <v>643</v>
      </c>
      <c r="C15" s="265" t="s">
        <v>643</v>
      </c>
      <c r="D15" s="263">
        <v>9.0476937951134602</v>
      </c>
      <c r="E15" s="265" t="s">
        <v>643</v>
      </c>
      <c r="F15" s="265" t="s">
        <v>643</v>
      </c>
      <c r="G15" s="265" t="s">
        <v>643</v>
      </c>
      <c r="H15" s="265" t="s">
        <v>643</v>
      </c>
      <c r="I15" s="265" t="s">
        <v>643</v>
      </c>
      <c r="J15" s="267">
        <v>11.057944264953591</v>
      </c>
      <c r="K15" s="265" t="s">
        <v>643</v>
      </c>
      <c r="L15" s="265" t="s">
        <v>643</v>
      </c>
      <c r="M15" s="265" t="s">
        <v>643</v>
      </c>
    </row>
    <row r="16" spans="1:13" ht="12" customHeight="1" x14ac:dyDescent="0.2">
      <c r="A16" s="266" t="s">
        <v>1476</v>
      </c>
      <c r="B16" s="263">
        <v>23.565311453515001</v>
      </c>
      <c r="C16" s="265" t="s">
        <v>643</v>
      </c>
      <c r="D16" s="263">
        <v>0.45349716640597998</v>
      </c>
      <c r="E16" s="265" t="s">
        <v>643</v>
      </c>
      <c r="F16" s="265" t="s">
        <v>643</v>
      </c>
      <c r="G16" s="265" t="s">
        <v>643</v>
      </c>
      <c r="H16" s="265" t="s">
        <v>643</v>
      </c>
      <c r="I16" s="265" t="s">
        <v>643</v>
      </c>
      <c r="J16" s="267">
        <v>0.21228778728375999</v>
      </c>
      <c r="K16" s="267">
        <v>0.11783828376816</v>
      </c>
      <c r="L16" s="267">
        <v>5.8538830237319997E-2</v>
      </c>
      <c r="M16" s="265" t="s">
        <v>643</v>
      </c>
    </row>
    <row r="17" spans="1:13" ht="12" customHeight="1" x14ac:dyDescent="0.2">
      <c r="A17" s="266" t="s">
        <v>1477</v>
      </c>
      <c r="B17" s="263" t="s">
        <v>1292</v>
      </c>
      <c r="C17" s="265" t="s">
        <v>643</v>
      </c>
      <c r="D17" s="263">
        <v>3.9071813519999998</v>
      </c>
      <c r="E17" s="265" t="s">
        <v>643</v>
      </c>
      <c r="F17" s="265" t="s">
        <v>643</v>
      </c>
      <c r="G17" s="265" t="s">
        <v>643</v>
      </c>
      <c r="H17" s="265" t="s">
        <v>643</v>
      </c>
      <c r="I17" s="265" t="s">
        <v>643</v>
      </c>
      <c r="J17" s="265" t="s">
        <v>643</v>
      </c>
      <c r="K17" s="265" t="s">
        <v>643</v>
      </c>
      <c r="L17" s="267">
        <v>8.16156E-3</v>
      </c>
      <c r="M17" s="267" t="s">
        <v>1311</v>
      </c>
    </row>
    <row r="18" spans="1:13" ht="12" customHeight="1" x14ac:dyDescent="0.2">
      <c r="A18" s="266" t="s">
        <v>1478</v>
      </c>
      <c r="B18" s="263">
        <v>246.5423985069713</v>
      </c>
      <c r="C18" s="263">
        <v>0.55623175479999998</v>
      </c>
      <c r="D18" s="265" t="s">
        <v>643</v>
      </c>
      <c r="E18" s="265" t="s">
        <v>643</v>
      </c>
      <c r="F18" s="265" t="s">
        <v>643</v>
      </c>
      <c r="G18" s="265" t="s">
        <v>643</v>
      </c>
      <c r="H18" s="265" t="s">
        <v>643</v>
      </c>
      <c r="I18" s="265" t="s">
        <v>643</v>
      </c>
      <c r="J18" s="267">
        <v>6.0660141000000001E-2</v>
      </c>
      <c r="K18" s="267">
        <v>6.9421278470000001</v>
      </c>
      <c r="L18" s="267">
        <v>9.9957999999999994E-5</v>
      </c>
      <c r="M18" s="267">
        <v>7.291718E-3</v>
      </c>
    </row>
    <row r="19" spans="1:13" ht="12" customHeight="1" x14ac:dyDescent="0.2">
      <c r="A19" s="266" t="s">
        <v>1479</v>
      </c>
      <c r="B19" s="263">
        <v>123.50909324</v>
      </c>
      <c r="C19" s="265" t="s">
        <v>643</v>
      </c>
      <c r="D19" s="265" t="s">
        <v>643</v>
      </c>
      <c r="E19" s="265" t="s">
        <v>643</v>
      </c>
      <c r="F19" s="265" t="s">
        <v>643</v>
      </c>
      <c r="G19" s="265" t="s">
        <v>643</v>
      </c>
      <c r="H19" s="265" t="s">
        <v>643</v>
      </c>
      <c r="I19" s="265" t="s">
        <v>643</v>
      </c>
      <c r="J19" s="265" t="s">
        <v>643</v>
      </c>
      <c r="K19" s="265" t="s">
        <v>643</v>
      </c>
      <c r="L19" s="265" t="s">
        <v>643</v>
      </c>
      <c r="M19" s="265" t="s">
        <v>643</v>
      </c>
    </row>
    <row r="20" spans="1:13" ht="12" customHeight="1" x14ac:dyDescent="0.2">
      <c r="A20" s="266" t="s">
        <v>1480</v>
      </c>
      <c r="B20" s="263">
        <v>1832.1509672787568</v>
      </c>
      <c r="C20" s="265" t="s">
        <v>643</v>
      </c>
      <c r="D20" s="265" t="s">
        <v>643</v>
      </c>
      <c r="E20" s="265" t="s">
        <v>643</v>
      </c>
      <c r="F20" s="265" t="s">
        <v>643</v>
      </c>
      <c r="G20" s="265" t="s">
        <v>643</v>
      </c>
      <c r="H20" s="265" t="s">
        <v>643</v>
      </c>
      <c r="I20" s="265" t="s">
        <v>643</v>
      </c>
      <c r="J20" s="265" t="s">
        <v>643</v>
      </c>
      <c r="K20" s="265" t="s">
        <v>643</v>
      </c>
      <c r="L20" s="265" t="s">
        <v>643</v>
      </c>
      <c r="M20" s="265" t="s">
        <v>643</v>
      </c>
    </row>
    <row r="21" spans="1:13" ht="12" customHeight="1" x14ac:dyDescent="0.2">
      <c r="A21" s="266" t="s">
        <v>1481</v>
      </c>
      <c r="B21" s="263">
        <v>11945.372168238102</v>
      </c>
      <c r="C21" s="263">
        <v>45.07872838531636</v>
      </c>
      <c r="D21" s="265" t="s">
        <v>643</v>
      </c>
      <c r="E21" s="265" t="s">
        <v>643</v>
      </c>
      <c r="F21" s="265" t="s">
        <v>643</v>
      </c>
      <c r="G21" s="265" t="s">
        <v>643</v>
      </c>
      <c r="H21" s="265" t="s">
        <v>643</v>
      </c>
      <c r="I21" s="265" t="s">
        <v>643</v>
      </c>
      <c r="J21" s="267">
        <v>3.5250329909999998</v>
      </c>
      <c r="K21" s="267">
        <v>7.0987746348422096</v>
      </c>
      <c r="L21" s="267">
        <v>37.276192728347013</v>
      </c>
      <c r="M21" s="267">
        <v>16.8142982225</v>
      </c>
    </row>
    <row r="22" spans="1:13" ht="12" customHeight="1" x14ac:dyDescent="0.2">
      <c r="A22" s="266" t="s">
        <v>1482</v>
      </c>
      <c r="B22" s="265" t="s">
        <v>643</v>
      </c>
      <c r="C22" s="265" t="s">
        <v>643</v>
      </c>
      <c r="D22" s="265" t="s">
        <v>643</v>
      </c>
      <c r="E22" s="263">
        <v>392.26531974058804</v>
      </c>
      <c r="F22" s="263">
        <v>440.4286220625869</v>
      </c>
      <c r="G22" s="263">
        <v>45.55</v>
      </c>
      <c r="H22" s="263">
        <v>7.1721663431399997E-3</v>
      </c>
      <c r="I22" s="263">
        <v>2.6801719633999998E-4</v>
      </c>
      <c r="J22" s="265" t="s">
        <v>643</v>
      </c>
      <c r="K22" s="265" t="s">
        <v>643</v>
      </c>
      <c r="L22" s="265" t="s">
        <v>643</v>
      </c>
      <c r="M22" s="265" t="s">
        <v>643</v>
      </c>
    </row>
    <row r="23" spans="1:13" ht="12.75" customHeight="1" x14ac:dyDescent="0.2">
      <c r="A23" s="270" t="s">
        <v>1483</v>
      </c>
      <c r="B23" s="263">
        <v>12095.822404755696</v>
      </c>
      <c r="C23" s="263">
        <v>4.6155247150667797</v>
      </c>
      <c r="D23" s="263">
        <v>1.7567291565860801</v>
      </c>
      <c r="E23" s="263" t="s">
        <v>1292</v>
      </c>
      <c r="F23" s="263" t="s">
        <v>1292</v>
      </c>
      <c r="G23" s="263" t="s">
        <v>1319</v>
      </c>
      <c r="H23" s="263" t="s">
        <v>1319</v>
      </c>
      <c r="I23" s="263" t="s">
        <v>1319</v>
      </c>
      <c r="J23" s="263">
        <v>11.10466984999232</v>
      </c>
      <c r="K23" s="263">
        <v>56.159788458284822</v>
      </c>
      <c r="L23" s="263">
        <v>36.964796042523247</v>
      </c>
      <c r="M23" s="263">
        <v>24.854232305900791</v>
      </c>
    </row>
    <row r="24" spans="1:13" ht="12" customHeight="1" x14ac:dyDescent="0.2">
      <c r="A24" s="264" t="s">
        <v>1291</v>
      </c>
      <c r="B24" s="263">
        <v>74135.156527372601</v>
      </c>
      <c r="C24" s="263">
        <v>5.6098346123345104</v>
      </c>
      <c r="D24" s="263">
        <v>4.4995680000000003E-2</v>
      </c>
      <c r="E24" s="263">
        <v>12.397515</v>
      </c>
      <c r="F24" s="263">
        <v>283.48882324899756</v>
      </c>
      <c r="G24" s="263" t="s">
        <v>1292</v>
      </c>
      <c r="H24" s="263">
        <v>2.7330000000000002E-3</v>
      </c>
      <c r="I24" s="263" t="s">
        <v>1292</v>
      </c>
      <c r="J24" s="263">
        <v>40.141602430085811</v>
      </c>
      <c r="K24" s="263">
        <v>1741.2674699802083</v>
      </c>
      <c r="L24" s="263">
        <v>14.75765444796169</v>
      </c>
      <c r="M24" s="263">
        <v>73.036228613760727</v>
      </c>
    </row>
    <row r="25" spans="1:13" ht="12" customHeight="1" x14ac:dyDescent="0.2">
      <c r="A25" s="266" t="s">
        <v>1484</v>
      </c>
      <c r="B25" s="263">
        <v>67285.005255902754</v>
      </c>
      <c r="C25" s="263">
        <v>4.9076714797806602</v>
      </c>
      <c r="D25" s="265" t="s">
        <v>643</v>
      </c>
      <c r="E25" s="265" t="s">
        <v>643</v>
      </c>
      <c r="F25" s="265" t="s">
        <v>643</v>
      </c>
      <c r="G25" s="265" t="s">
        <v>643</v>
      </c>
      <c r="H25" s="265" t="s">
        <v>643</v>
      </c>
      <c r="I25" s="265" t="s">
        <v>643</v>
      </c>
      <c r="J25" s="267">
        <v>36.761388623333517</v>
      </c>
      <c r="K25" s="267">
        <v>1435.938320216783</v>
      </c>
      <c r="L25" s="267">
        <v>13.61464109932481</v>
      </c>
      <c r="M25" s="267">
        <v>41.752692791389158</v>
      </c>
    </row>
    <row r="26" spans="1:13" ht="12" customHeight="1" x14ac:dyDescent="0.2">
      <c r="A26" s="266" t="s">
        <v>1485</v>
      </c>
      <c r="B26" s="263">
        <v>2169.4748776627457</v>
      </c>
      <c r="C26" s="263">
        <v>0.70216313255384999</v>
      </c>
      <c r="D26" s="265" t="s">
        <v>643</v>
      </c>
      <c r="E26" s="265" t="s">
        <v>643</v>
      </c>
      <c r="F26" s="265" t="s">
        <v>643</v>
      </c>
      <c r="G26" s="265" t="s">
        <v>643</v>
      </c>
      <c r="H26" s="265" t="s">
        <v>643</v>
      </c>
      <c r="I26" s="265" t="s">
        <v>643</v>
      </c>
      <c r="J26" s="267">
        <v>4.3604047999999999E-2</v>
      </c>
      <c r="K26" s="267">
        <v>8.2257815999999997E-2</v>
      </c>
      <c r="L26" s="267">
        <v>2.0052447000000001E-2</v>
      </c>
      <c r="M26" s="267">
        <v>0.12732995699999999</v>
      </c>
    </row>
    <row r="27" spans="1:13" ht="12" customHeight="1" x14ac:dyDescent="0.2">
      <c r="A27" s="266" t="s">
        <v>1486</v>
      </c>
      <c r="B27" s="263">
        <v>2932.0962621139197</v>
      </c>
      <c r="C27" s="265" t="s">
        <v>643</v>
      </c>
      <c r="D27" s="265" t="s">
        <v>643</v>
      </c>
      <c r="E27" s="265" t="s">
        <v>643</v>
      </c>
      <c r="F27" s="263">
        <v>283.48882324899756</v>
      </c>
      <c r="G27" s="265" t="s">
        <v>643</v>
      </c>
      <c r="H27" s="263" t="s">
        <v>1487</v>
      </c>
      <c r="I27" s="265" t="s">
        <v>643</v>
      </c>
      <c r="J27" s="267">
        <v>1.48083850875229</v>
      </c>
      <c r="K27" s="267">
        <v>301.67101196842526</v>
      </c>
      <c r="L27" s="267">
        <v>0.2980154694014</v>
      </c>
      <c r="M27" s="267">
        <v>16.06623570018877</v>
      </c>
    </row>
    <row r="28" spans="1:13" ht="12" customHeight="1" x14ac:dyDescent="0.2">
      <c r="A28" s="270" t="s">
        <v>1488</v>
      </c>
      <c r="B28" s="263" t="s">
        <v>1489</v>
      </c>
      <c r="C28" s="265" t="s">
        <v>643</v>
      </c>
      <c r="D28" s="265" t="s">
        <v>643</v>
      </c>
      <c r="E28" s="263">
        <v>12.397515</v>
      </c>
      <c r="F28" s="263" t="s">
        <v>1292</v>
      </c>
      <c r="G28" s="263" t="s">
        <v>1319</v>
      </c>
      <c r="H28" s="263">
        <v>2.3969999999999998E-3</v>
      </c>
      <c r="I28" s="265" t="s">
        <v>643</v>
      </c>
      <c r="J28" s="267" t="s">
        <v>1312</v>
      </c>
      <c r="K28" s="267" t="s">
        <v>1312</v>
      </c>
      <c r="L28" s="267" t="s">
        <v>1312</v>
      </c>
      <c r="M28" s="267">
        <v>0.178984</v>
      </c>
    </row>
    <row r="29" spans="1:13" ht="12" customHeight="1" x14ac:dyDescent="0.2">
      <c r="A29" s="271" t="s">
        <v>1490</v>
      </c>
      <c r="B29" s="263">
        <v>204.42807844468899</v>
      </c>
      <c r="C29" s="265" t="s">
        <v>643</v>
      </c>
      <c r="D29" s="265" t="s">
        <v>643</v>
      </c>
      <c r="E29" s="265" t="s">
        <v>643</v>
      </c>
      <c r="F29" s="265" t="s">
        <v>643</v>
      </c>
      <c r="G29" s="265" t="s">
        <v>643</v>
      </c>
      <c r="H29" s="265" t="s">
        <v>643</v>
      </c>
      <c r="I29" s="265" t="s">
        <v>643</v>
      </c>
      <c r="J29" s="267">
        <v>4.3290000000000004E-6</v>
      </c>
      <c r="K29" s="267">
        <v>1.748E-6</v>
      </c>
      <c r="L29" s="267">
        <v>2.91E-7</v>
      </c>
      <c r="M29" s="267">
        <v>1.8245214679999999</v>
      </c>
    </row>
    <row r="30" spans="1:13" ht="12" customHeight="1" x14ac:dyDescent="0.2">
      <c r="A30" s="271" t="s">
        <v>1491</v>
      </c>
      <c r="B30" s="263">
        <v>1017.5232117510144</v>
      </c>
      <c r="C30" s="265" t="s">
        <v>643</v>
      </c>
      <c r="D30" s="265" t="s">
        <v>643</v>
      </c>
      <c r="E30" s="265" t="s">
        <v>643</v>
      </c>
      <c r="F30" s="265" t="s">
        <v>643</v>
      </c>
      <c r="G30" s="265" t="s">
        <v>643</v>
      </c>
      <c r="H30" s="265" t="s">
        <v>643</v>
      </c>
      <c r="I30" s="265" t="s">
        <v>643</v>
      </c>
      <c r="J30" s="267" t="s">
        <v>1311</v>
      </c>
      <c r="K30" s="267" t="s">
        <v>1311</v>
      </c>
      <c r="L30" s="267" t="s">
        <v>1311</v>
      </c>
      <c r="M30" s="267">
        <v>0.99693777282278995</v>
      </c>
    </row>
    <row r="31" spans="1:13" ht="12.75" customHeight="1" x14ac:dyDescent="0.2">
      <c r="A31" s="266" t="s">
        <v>1492</v>
      </c>
      <c r="B31" s="263">
        <v>526.62884149748015</v>
      </c>
      <c r="C31" s="263" t="s">
        <v>1309</v>
      </c>
      <c r="D31" s="263">
        <v>4.4995680000000003E-2</v>
      </c>
      <c r="E31" s="263" t="s">
        <v>1292</v>
      </c>
      <c r="F31" s="263" t="s">
        <v>1292</v>
      </c>
      <c r="G31" s="263" t="s">
        <v>1292</v>
      </c>
      <c r="H31" s="263">
        <v>3.3599999999999998E-4</v>
      </c>
      <c r="I31" s="263" t="s">
        <v>1292</v>
      </c>
      <c r="J31" s="263">
        <v>1.8557669210000001</v>
      </c>
      <c r="K31" s="263">
        <v>3.5758782309999999</v>
      </c>
      <c r="L31" s="263">
        <v>0.82494514123548002</v>
      </c>
      <c r="M31" s="263">
        <v>12.089526924359999</v>
      </c>
    </row>
    <row r="32" spans="1:13" ht="15" customHeight="1" x14ac:dyDescent="0.2">
      <c r="A32" s="216"/>
      <c r="B32" s="216"/>
      <c r="C32" s="216"/>
      <c r="D32" s="216"/>
      <c r="E32" s="216"/>
      <c r="F32" s="216"/>
      <c r="G32" s="216"/>
      <c r="H32" s="216"/>
      <c r="I32" s="216"/>
      <c r="J32" s="216"/>
      <c r="K32" s="216"/>
      <c r="L32" s="216"/>
      <c r="M32" s="216"/>
    </row>
    <row r="33" spans="1:13" ht="27" customHeight="1" x14ac:dyDescent="0.2">
      <c r="A33" s="323" t="s">
        <v>1493</v>
      </c>
      <c r="B33" s="324"/>
      <c r="C33" s="324"/>
      <c r="D33" s="324"/>
      <c r="E33" s="324"/>
      <c r="F33" s="324"/>
      <c r="G33" s="324"/>
      <c r="H33" s="324"/>
      <c r="I33" s="324"/>
      <c r="J33" s="324"/>
      <c r="K33" s="324"/>
      <c r="L33" s="324"/>
      <c r="M33" s="324"/>
    </row>
  </sheetData>
  <sheetProtection password="A754" sheet="1" objects="1" scenarios="1"/>
  <mergeCells count="5">
    <mergeCell ref="A1:G1"/>
    <mergeCell ref="B6:D6"/>
    <mergeCell ref="E6:G6"/>
    <mergeCell ref="H6:M6"/>
    <mergeCell ref="A33:M33"/>
  </mergeCells>
  <dataValidations count="1">
    <dataValidation allowBlank="1" showInputMessage="1" showErrorMessage="1" sqref="N1:IV1048576 B34:M65536 A34:A1048576" xr:uid="{1F566775-C78F-4F11-837D-8955496D835D}"/>
  </dataValidations>
  <printOptions horizontalCentered="1" verticalCentered="1"/>
  <pageMargins left="0.39370078740157483" right="0.39370078740157483" top="0.39370078740157483" bottom="0.39370078740157483" header="0.19685039370078741" footer="0.19685039370078741"/>
  <pageSetup paperSize="9" scale="54" fitToHeight="0" orientation="landscape" r:id="rId1"/>
  <headerFooter alignWithMargins="0">
    <oddFooter>&amp;L&amp;"Times New Roman,Italic"Common Reporting Format for the provision of inventory information by Annex I Parties to the UNFCCC&amp;R&amp;P+24</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C692-2316-47AB-BE04-C9396BA5D9E8}">
  <sheetPr>
    <pageSetUpPr fitToPage="1"/>
  </sheetPr>
  <dimension ref="A1:N52"/>
  <sheetViews>
    <sheetView showGridLines="0" topLeftCell="A5" zoomScale="85" zoomScaleNormal="85" workbookViewId="0">
      <selection activeCell="G19" sqref="G19"/>
    </sheetView>
  </sheetViews>
  <sheetFormatPr defaultColWidth="9.140625" defaultRowHeight="12" customHeight="1" x14ac:dyDescent="0.2"/>
  <cols>
    <col min="1" max="1" width="44.85546875" style="172" customWidth="1"/>
    <col min="2" max="2" width="31.42578125" style="172" customWidth="1"/>
    <col min="3" max="3" width="10.42578125" style="172" customWidth="1"/>
    <col min="4" max="4" width="13.140625" style="172" customWidth="1"/>
    <col min="5" max="6" width="12.140625" style="172" customWidth="1"/>
    <col min="7" max="7" width="13" style="172" customWidth="1"/>
    <col min="8" max="8" width="12" style="172" customWidth="1"/>
    <col min="9" max="9" width="14.5703125" style="172" customWidth="1"/>
    <col min="10" max="10" width="12.42578125" style="172" customWidth="1"/>
    <col min="11" max="11" width="13.85546875" style="172" customWidth="1"/>
    <col min="12" max="12" width="13" style="172" customWidth="1"/>
    <col min="13" max="13" width="1.42578125" style="172" customWidth="1"/>
    <col min="14" max="16384" width="9.140625" style="172"/>
  </cols>
  <sheetData>
    <row r="1" spans="1:14" ht="15.75" customHeight="1" x14ac:dyDescent="0.25">
      <c r="A1" s="319" t="s">
        <v>1534</v>
      </c>
      <c r="B1" s="319"/>
      <c r="C1" s="319"/>
      <c r="D1" s="319"/>
      <c r="E1" s="319"/>
      <c r="F1" s="319"/>
      <c r="G1" s="319"/>
      <c r="H1" s="170"/>
      <c r="I1" s="170"/>
      <c r="J1" s="170"/>
      <c r="K1" s="170"/>
      <c r="L1" s="171" t="s">
        <v>1255</v>
      </c>
      <c r="M1" s="170"/>
      <c r="N1" s="170"/>
    </row>
    <row r="2" spans="1:14" ht="17.25" customHeight="1" x14ac:dyDescent="0.3">
      <c r="A2" s="251" t="s">
        <v>1535</v>
      </c>
      <c r="B2" s="174"/>
      <c r="C2" s="174"/>
      <c r="D2" s="174"/>
      <c r="E2" s="174"/>
      <c r="F2" s="174"/>
      <c r="G2" s="174"/>
      <c r="H2" s="170"/>
      <c r="I2" s="170"/>
      <c r="J2" s="170"/>
      <c r="K2" s="170"/>
      <c r="L2" s="171" t="s">
        <v>1257</v>
      </c>
      <c r="M2" s="170"/>
      <c r="N2" s="170"/>
    </row>
    <row r="3" spans="1:14" ht="15.75" customHeight="1" x14ac:dyDescent="0.25">
      <c r="A3" s="251" t="s">
        <v>1464</v>
      </c>
      <c r="B3" s="174"/>
      <c r="C3" s="174"/>
      <c r="D3" s="174"/>
      <c r="E3" s="174"/>
      <c r="F3" s="174"/>
      <c r="G3" s="174"/>
      <c r="H3" s="170"/>
      <c r="I3" s="170"/>
      <c r="J3" s="170"/>
      <c r="K3" s="171"/>
      <c r="L3" s="171" t="s">
        <v>1258</v>
      </c>
      <c r="M3" s="170"/>
      <c r="N3" s="170"/>
    </row>
    <row r="4" spans="1:14" ht="12.75" customHeight="1" x14ac:dyDescent="0.2">
      <c r="A4" s="273"/>
      <c r="B4" s="273"/>
      <c r="C4" s="253"/>
      <c r="D4" s="253"/>
      <c r="E4" s="253"/>
      <c r="F4" s="253"/>
      <c r="G4" s="253"/>
      <c r="H4" s="253"/>
      <c r="I4" s="253"/>
      <c r="J4" s="253"/>
      <c r="K4" s="253"/>
      <c r="L4" s="253"/>
      <c r="M4" s="170"/>
      <c r="N4" s="170"/>
    </row>
    <row r="5" spans="1:14" ht="14.25" customHeight="1" x14ac:dyDescent="0.2">
      <c r="A5" s="274" t="s">
        <v>1339</v>
      </c>
      <c r="B5" s="337" t="s">
        <v>1536</v>
      </c>
      <c r="C5" s="338"/>
      <c r="D5" s="337" t="s">
        <v>1537</v>
      </c>
      <c r="E5" s="339"/>
      <c r="F5" s="338"/>
      <c r="G5" s="337" t="s">
        <v>1538</v>
      </c>
      <c r="H5" s="339"/>
      <c r="I5" s="339"/>
      <c r="J5" s="339"/>
      <c r="K5" s="339"/>
      <c r="L5" s="338"/>
      <c r="M5" s="170"/>
      <c r="N5" s="170"/>
    </row>
    <row r="6" spans="1:14" ht="13.5" customHeight="1" x14ac:dyDescent="0.2">
      <c r="A6" s="275" t="s">
        <v>1304</v>
      </c>
      <c r="B6" s="340" t="s">
        <v>1539</v>
      </c>
      <c r="C6" s="341"/>
      <c r="D6" s="344" t="s">
        <v>1302</v>
      </c>
      <c r="E6" s="344" t="s">
        <v>1261</v>
      </c>
      <c r="F6" s="344" t="s">
        <v>1262</v>
      </c>
      <c r="G6" s="329" t="s">
        <v>1302</v>
      </c>
      <c r="H6" s="330"/>
      <c r="I6" s="329" t="s">
        <v>1261</v>
      </c>
      <c r="J6" s="330"/>
      <c r="K6" s="329" t="s">
        <v>1262</v>
      </c>
      <c r="L6" s="330"/>
      <c r="M6" s="170"/>
      <c r="N6" s="170"/>
    </row>
    <row r="7" spans="1:14" ht="14.25" x14ac:dyDescent="0.2">
      <c r="A7" s="275"/>
      <c r="B7" s="342"/>
      <c r="C7" s="343"/>
      <c r="D7" s="345"/>
      <c r="E7" s="345"/>
      <c r="F7" s="345"/>
      <c r="G7" s="276" t="s">
        <v>1540</v>
      </c>
      <c r="H7" s="277" t="s">
        <v>1541</v>
      </c>
      <c r="I7" s="276" t="s">
        <v>1540</v>
      </c>
      <c r="J7" s="277" t="s">
        <v>1541</v>
      </c>
      <c r="K7" s="276" t="s">
        <v>1540</v>
      </c>
      <c r="L7" s="278" t="s">
        <v>1541</v>
      </c>
      <c r="M7" s="170"/>
      <c r="N7" s="170"/>
    </row>
    <row r="8" spans="1:14" ht="15" customHeight="1" thickBot="1" x14ac:dyDescent="0.25">
      <c r="A8" s="279"/>
      <c r="B8" s="280" t="s">
        <v>1542</v>
      </c>
      <c r="C8" s="281" t="s">
        <v>1272</v>
      </c>
      <c r="D8" s="331" t="s">
        <v>1543</v>
      </c>
      <c r="E8" s="332"/>
      <c r="F8" s="333"/>
      <c r="G8" s="334" t="s">
        <v>1272</v>
      </c>
      <c r="H8" s="335"/>
      <c r="I8" s="335"/>
      <c r="J8" s="335"/>
      <c r="K8" s="335"/>
      <c r="L8" s="336"/>
      <c r="M8" s="170"/>
      <c r="N8" s="170"/>
    </row>
    <row r="9" spans="1:14" ht="12.75" customHeight="1" thickTop="1" x14ac:dyDescent="0.2">
      <c r="A9" s="282" t="s">
        <v>1289</v>
      </c>
      <c r="B9" s="265" t="s">
        <v>643</v>
      </c>
      <c r="C9" s="265" t="s">
        <v>643</v>
      </c>
      <c r="D9" s="265" t="s">
        <v>643</v>
      </c>
      <c r="E9" s="265" t="s">
        <v>643</v>
      </c>
      <c r="F9" s="265" t="s">
        <v>643</v>
      </c>
      <c r="G9" s="283">
        <v>104085.6353282105</v>
      </c>
      <c r="H9" s="283">
        <v>26.171227509146458</v>
      </c>
      <c r="I9" s="265" t="s">
        <v>643</v>
      </c>
      <c r="J9" s="265" t="s">
        <v>643</v>
      </c>
      <c r="K9" s="265" t="s">
        <v>643</v>
      </c>
      <c r="L9" s="265" t="s">
        <v>643</v>
      </c>
      <c r="M9" s="170"/>
      <c r="N9" s="170"/>
    </row>
    <row r="10" spans="1:14" x14ac:dyDescent="0.2">
      <c r="A10" s="284" t="s">
        <v>1544</v>
      </c>
      <c r="B10" s="267" t="s">
        <v>643</v>
      </c>
      <c r="C10" s="267">
        <v>136666.33377964594</v>
      </c>
      <c r="D10" s="283">
        <v>0.52990090017168001</v>
      </c>
      <c r="E10" s="265" t="s">
        <v>643</v>
      </c>
      <c r="F10" s="265" t="s">
        <v>643</v>
      </c>
      <c r="G10" s="267">
        <v>72419.613292998009</v>
      </c>
      <c r="H10" s="267" t="s">
        <v>1319</v>
      </c>
      <c r="I10" s="265" t="s">
        <v>643</v>
      </c>
      <c r="J10" s="265" t="s">
        <v>643</v>
      </c>
      <c r="K10" s="265" t="s">
        <v>643</v>
      </c>
      <c r="L10" s="265" t="s">
        <v>643</v>
      </c>
      <c r="M10" s="170"/>
      <c r="N10" s="170"/>
    </row>
    <row r="11" spans="1:14" ht="12" customHeight="1" x14ac:dyDescent="0.2">
      <c r="A11" s="284" t="s">
        <v>1470</v>
      </c>
      <c r="B11" s="267" t="s">
        <v>643</v>
      </c>
      <c r="C11" s="267">
        <v>24249</v>
      </c>
      <c r="D11" s="283">
        <v>0.73216667301195004</v>
      </c>
      <c r="E11" s="265" t="s">
        <v>643</v>
      </c>
      <c r="F11" s="265" t="s">
        <v>643</v>
      </c>
      <c r="G11" s="267">
        <v>17728.138426357593</v>
      </c>
      <c r="H11" s="267">
        <v>26.171227509146458</v>
      </c>
      <c r="I11" s="265" t="s">
        <v>643</v>
      </c>
      <c r="J11" s="265" t="s">
        <v>643</v>
      </c>
      <c r="K11" s="265" t="s">
        <v>643</v>
      </c>
      <c r="L11" s="265" t="s">
        <v>643</v>
      </c>
      <c r="M11" s="170"/>
      <c r="N11" s="170"/>
    </row>
    <row r="12" spans="1:14" x14ac:dyDescent="0.2">
      <c r="A12" s="284" t="s">
        <v>1471</v>
      </c>
      <c r="B12" s="267" t="s">
        <v>643</v>
      </c>
      <c r="C12" s="267" t="s">
        <v>1545</v>
      </c>
      <c r="D12" s="283" t="s">
        <v>1545</v>
      </c>
      <c r="E12" s="265" t="s">
        <v>643</v>
      </c>
      <c r="F12" s="265" t="s">
        <v>643</v>
      </c>
      <c r="G12" s="267">
        <v>4064.718412766058</v>
      </c>
      <c r="H12" s="267" t="s">
        <v>1319</v>
      </c>
      <c r="I12" s="265" t="s">
        <v>643</v>
      </c>
      <c r="J12" s="265" t="s">
        <v>643</v>
      </c>
      <c r="K12" s="265" t="s">
        <v>643</v>
      </c>
      <c r="L12" s="265" t="s">
        <v>643</v>
      </c>
      <c r="M12" s="170"/>
      <c r="N12" s="170"/>
    </row>
    <row r="13" spans="1:14" x14ac:dyDescent="0.2">
      <c r="A13" s="284" t="s">
        <v>1472</v>
      </c>
      <c r="B13" s="265" t="s">
        <v>643</v>
      </c>
      <c r="C13" s="265" t="s">
        <v>643</v>
      </c>
      <c r="D13" s="265" t="s">
        <v>643</v>
      </c>
      <c r="E13" s="265" t="s">
        <v>643</v>
      </c>
      <c r="F13" s="265" t="s">
        <v>643</v>
      </c>
      <c r="G13" s="283">
        <v>9873.1651960888321</v>
      </c>
      <c r="H13" s="283" t="s">
        <v>1287</v>
      </c>
      <c r="I13" s="265" t="s">
        <v>643</v>
      </c>
      <c r="J13" s="265" t="s">
        <v>643</v>
      </c>
      <c r="K13" s="265" t="s">
        <v>643</v>
      </c>
      <c r="L13" s="265" t="s">
        <v>643</v>
      </c>
      <c r="M13" s="170"/>
      <c r="N13" s="170"/>
    </row>
    <row r="14" spans="1:14" x14ac:dyDescent="0.2">
      <c r="A14" s="285" t="s">
        <v>1546</v>
      </c>
      <c r="B14" s="267" t="s">
        <v>643</v>
      </c>
      <c r="C14" s="267" t="s">
        <v>1545</v>
      </c>
      <c r="D14" s="283" t="s">
        <v>1545</v>
      </c>
      <c r="E14" s="265" t="s">
        <v>643</v>
      </c>
      <c r="F14" s="265" t="s">
        <v>643</v>
      </c>
      <c r="G14" s="267">
        <v>2836.2574823169889</v>
      </c>
      <c r="H14" s="267" t="s">
        <v>1319</v>
      </c>
      <c r="I14" s="265" t="s">
        <v>643</v>
      </c>
      <c r="J14" s="265" t="s">
        <v>643</v>
      </c>
      <c r="K14" s="265" t="s">
        <v>643</v>
      </c>
      <c r="L14" s="265" t="s">
        <v>643</v>
      </c>
      <c r="M14" s="170"/>
      <c r="N14" s="170"/>
    </row>
    <row r="15" spans="1:14" x14ac:dyDescent="0.2">
      <c r="A15" s="285" t="s">
        <v>1547</v>
      </c>
      <c r="B15" s="267" t="s">
        <v>643</v>
      </c>
      <c r="C15" s="267" t="s">
        <v>1545</v>
      </c>
      <c r="D15" s="283" t="s">
        <v>1545</v>
      </c>
      <c r="E15" s="265" t="s">
        <v>643</v>
      </c>
      <c r="F15" s="265" t="s">
        <v>643</v>
      </c>
      <c r="G15" s="267">
        <v>1052.6235688355782</v>
      </c>
      <c r="H15" s="267" t="s">
        <v>1489</v>
      </c>
      <c r="I15" s="265" t="s">
        <v>643</v>
      </c>
      <c r="J15" s="265" t="s">
        <v>643</v>
      </c>
      <c r="K15" s="265" t="s">
        <v>643</v>
      </c>
      <c r="L15" s="265" t="s">
        <v>643</v>
      </c>
      <c r="M15" s="170"/>
      <c r="N15" s="170"/>
    </row>
    <row r="16" spans="1:14" x14ac:dyDescent="0.2">
      <c r="A16" s="286" t="s">
        <v>1548</v>
      </c>
      <c r="B16" s="267" t="s">
        <v>643</v>
      </c>
      <c r="C16" s="267" t="s">
        <v>1545</v>
      </c>
      <c r="D16" s="283" t="s">
        <v>1545</v>
      </c>
      <c r="E16" s="265" t="s">
        <v>643</v>
      </c>
      <c r="F16" s="265" t="s">
        <v>643</v>
      </c>
      <c r="G16" s="267">
        <v>1069.4991677310113</v>
      </c>
      <c r="H16" s="267" t="s">
        <v>1319</v>
      </c>
      <c r="I16" s="265" t="s">
        <v>643</v>
      </c>
      <c r="J16" s="265" t="s">
        <v>643</v>
      </c>
      <c r="K16" s="265" t="s">
        <v>643</v>
      </c>
      <c r="L16" s="265" t="s">
        <v>643</v>
      </c>
      <c r="M16" s="170"/>
      <c r="N16" s="170"/>
    </row>
    <row r="17" spans="1:14" x14ac:dyDescent="0.2">
      <c r="A17" s="287" t="s">
        <v>1549</v>
      </c>
      <c r="B17" s="267" t="s">
        <v>643</v>
      </c>
      <c r="C17" s="267" t="s">
        <v>1545</v>
      </c>
      <c r="D17" s="283" t="s">
        <v>1545</v>
      </c>
      <c r="E17" s="265" t="s">
        <v>643</v>
      </c>
      <c r="F17" s="265" t="s">
        <v>643</v>
      </c>
      <c r="G17" s="267">
        <v>4914.7849772052532</v>
      </c>
      <c r="H17" s="267" t="s">
        <v>1319</v>
      </c>
      <c r="I17" s="265" t="s">
        <v>643</v>
      </c>
      <c r="J17" s="265" t="s">
        <v>643</v>
      </c>
      <c r="K17" s="265" t="s">
        <v>643</v>
      </c>
      <c r="L17" s="265" t="s">
        <v>643</v>
      </c>
      <c r="M17" s="170"/>
      <c r="N17" s="170"/>
    </row>
    <row r="18" spans="1:14" x14ac:dyDescent="0.2">
      <c r="A18" s="288" t="s">
        <v>1473</v>
      </c>
      <c r="B18" s="265" t="s">
        <v>643</v>
      </c>
      <c r="C18" s="265" t="s">
        <v>643</v>
      </c>
      <c r="D18" s="265" t="s">
        <v>643</v>
      </c>
      <c r="E18" s="265" t="s">
        <v>643</v>
      </c>
      <c r="F18" s="265" t="s">
        <v>643</v>
      </c>
      <c r="G18" s="283">
        <v>45566.143407604141</v>
      </c>
      <c r="H18" s="283">
        <v>6106.3312997353596</v>
      </c>
      <c r="I18" s="283">
        <v>50.316133276183137</v>
      </c>
      <c r="J18" s="283" t="s">
        <v>1292</v>
      </c>
      <c r="K18" s="283">
        <v>15.16676531210552</v>
      </c>
      <c r="L18" s="283" t="s">
        <v>1292</v>
      </c>
      <c r="M18" s="170"/>
      <c r="N18" s="170"/>
    </row>
    <row r="19" spans="1:14" ht="12" customHeight="1" x14ac:dyDescent="0.2">
      <c r="A19" s="284" t="s">
        <v>1550</v>
      </c>
      <c r="B19" s="267" t="s">
        <v>643</v>
      </c>
      <c r="C19" s="267">
        <v>13691</v>
      </c>
      <c r="D19" s="283">
        <v>1.8106797142939</v>
      </c>
      <c r="E19" s="283">
        <v>4.7950055499999998E-6</v>
      </c>
      <c r="F19" s="283">
        <v>1.2152816E-7</v>
      </c>
      <c r="G19" s="267">
        <v>19299.181064131099</v>
      </c>
      <c r="H19" s="267">
        <v>5490.8349042666387</v>
      </c>
      <c r="I19" s="267">
        <v>6.5648420999999998E-2</v>
      </c>
      <c r="J19" s="267" t="s">
        <v>1319</v>
      </c>
      <c r="K19" s="267">
        <v>1.663842E-3</v>
      </c>
      <c r="L19" s="267" t="s">
        <v>1319</v>
      </c>
      <c r="M19" s="170"/>
      <c r="N19" s="170"/>
    </row>
    <row r="20" spans="1:14" ht="13.5" customHeight="1" x14ac:dyDescent="0.2">
      <c r="A20" s="284" t="s">
        <v>1475</v>
      </c>
      <c r="B20" s="267" t="s">
        <v>643</v>
      </c>
      <c r="C20" s="267" t="s">
        <v>1545</v>
      </c>
      <c r="D20" s="265" t="s">
        <v>643</v>
      </c>
      <c r="E20" s="265" t="s">
        <v>643</v>
      </c>
      <c r="F20" s="283" t="s">
        <v>1545</v>
      </c>
      <c r="G20" s="265" t="s">
        <v>643</v>
      </c>
      <c r="H20" s="265" t="s">
        <v>643</v>
      </c>
      <c r="I20" s="265" t="s">
        <v>643</v>
      </c>
      <c r="J20" s="265" t="s">
        <v>643</v>
      </c>
      <c r="K20" s="267">
        <v>9.0476937951134602</v>
      </c>
      <c r="L20" s="267" t="s">
        <v>1319</v>
      </c>
      <c r="M20" s="170"/>
      <c r="N20" s="170"/>
    </row>
    <row r="21" spans="1:14" ht="12" customHeight="1" x14ac:dyDescent="0.2">
      <c r="A21" s="284" t="s">
        <v>1476</v>
      </c>
      <c r="B21" s="267" t="s">
        <v>643</v>
      </c>
      <c r="C21" s="267" t="s">
        <v>1545</v>
      </c>
      <c r="D21" s="283" t="s">
        <v>1545</v>
      </c>
      <c r="E21" s="265" t="s">
        <v>643</v>
      </c>
      <c r="F21" s="283" t="s">
        <v>1545</v>
      </c>
      <c r="G21" s="267">
        <v>23.565311453515001</v>
      </c>
      <c r="H21" s="267" t="s">
        <v>1319</v>
      </c>
      <c r="I21" s="265" t="s">
        <v>643</v>
      </c>
      <c r="J21" s="265" t="s">
        <v>643</v>
      </c>
      <c r="K21" s="267">
        <v>0.45349716640597998</v>
      </c>
      <c r="L21" s="267" t="s">
        <v>1319</v>
      </c>
      <c r="M21" s="170"/>
      <c r="N21" s="170"/>
    </row>
    <row r="22" spans="1:14" ht="11.25" customHeight="1" x14ac:dyDescent="0.2">
      <c r="A22" s="289" t="s">
        <v>1477</v>
      </c>
      <c r="B22" s="265" t="s">
        <v>643</v>
      </c>
      <c r="C22" s="265" t="s">
        <v>643</v>
      </c>
      <c r="D22" s="265" t="s">
        <v>643</v>
      </c>
      <c r="E22" s="265" t="s">
        <v>643</v>
      </c>
      <c r="F22" s="265" t="s">
        <v>643</v>
      </c>
      <c r="G22" s="283" t="s">
        <v>1292</v>
      </c>
      <c r="H22" s="283" t="s">
        <v>1292</v>
      </c>
      <c r="I22" s="265" t="s">
        <v>643</v>
      </c>
      <c r="J22" s="265" t="s">
        <v>643</v>
      </c>
      <c r="K22" s="283">
        <v>3.9071813519999998</v>
      </c>
      <c r="L22" s="283" t="s">
        <v>1292</v>
      </c>
      <c r="M22" s="170"/>
      <c r="N22" s="170"/>
    </row>
    <row r="23" spans="1:14" ht="12" customHeight="1" x14ac:dyDescent="0.2">
      <c r="A23" s="285" t="s">
        <v>1551</v>
      </c>
      <c r="B23" s="267" t="s">
        <v>643</v>
      </c>
      <c r="C23" s="267" t="s">
        <v>1545</v>
      </c>
      <c r="D23" s="283" t="s">
        <v>1292</v>
      </c>
      <c r="E23" s="265" t="s">
        <v>643</v>
      </c>
      <c r="F23" s="283" t="s">
        <v>1545</v>
      </c>
      <c r="G23" s="267" t="s">
        <v>1319</v>
      </c>
      <c r="H23" s="267" t="s">
        <v>1319</v>
      </c>
      <c r="I23" s="265" t="s">
        <v>643</v>
      </c>
      <c r="J23" s="265" t="s">
        <v>643</v>
      </c>
      <c r="K23" s="267">
        <v>3.6331641000000001</v>
      </c>
      <c r="L23" s="267" t="s">
        <v>1319</v>
      </c>
      <c r="M23" s="170"/>
      <c r="N23" s="170"/>
    </row>
    <row r="24" spans="1:14" ht="12" customHeight="1" x14ac:dyDescent="0.2">
      <c r="A24" s="285" t="s">
        <v>1552</v>
      </c>
      <c r="B24" s="267" t="s">
        <v>643</v>
      </c>
      <c r="C24" s="267" t="s">
        <v>1545</v>
      </c>
      <c r="D24" s="283" t="s">
        <v>1292</v>
      </c>
      <c r="E24" s="265" t="s">
        <v>643</v>
      </c>
      <c r="F24" s="283" t="s">
        <v>1292</v>
      </c>
      <c r="G24" s="267" t="s">
        <v>1319</v>
      </c>
      <c r="H24" s="267" t="s">
        <v>1296</v>
      </c>
      <c r="I24" s="265" t="s">
        <v>643</v>
      </c>
      <c r="J24" s="265" t="s">
        <v>643</v>
      </c>
      <c r="K24" s="267" t="s">
        <v>1319</v>
      </c>
      <c r="L24" s="267" t="s">
        <v>1296</v>
      </c>
      <c r="M24" s="170"/>
      <c r="N24" s="170"/>
    </row>
    <row r="25" spans="1:14" ht="12" customHeight="1" x14ac:dyDescent="0.2">
      <c r="A25" s="285" t="s">
        <v>1553</v>
      </c>
      <c r="B25" s="267" t="s">
        <v>643</v>
      </c>
      <c r="C25" s="267" t="s">
        <v>1545</v>
      </c>
      <c r="D25" s="283" t="s">
        <v>1296</v>
      </c>
      <c r="E25" s="265" t="s">
        <v>643</v>
      </c>
      <c r="F25" s="283" t="s">
        <v>1545</v>
      </c>
      <c r="G25" s="267" t="s">
        <v>1296</v>
      </c>
      <c r="H25" s="267" t="s">
        <v>1296</v>
      </c>
      <c r="I25" s="265" t="s">
        <v>643</v>
      </c>
      <c r="J25" s="265" t="s">
        <v>643</v>
      </c>
      <c r="K25" s="267">
        <v>0.27401725199999999</v>
      </c>
      <c r="L25" s="267" t="s">
        <v>1296</v>
      </c>
      <c r="M25" s="170"/>
      <c r="N25" s="170"/>
    </row>
    <row r="26" spans="1:14" ht="12" customHeight="1" x14ac:dyDescent="0.2">
      <c r="A26" s="284" t="s">
        <v>1478</v>
      </c>
      <c r="B26" s="267" t="s">
        <v>643</v>
      </c>
      <c r="C26" s="267" t="s">
        <v>1545</v>
      </c>
      <c r="D26" s="283" t="s">
        <v>1545</v>
      </c>
      <c r="E26" s="283" t="s">
        <v>1545</v>
      </c>
      <c r="F26" s="265" t="s">
        <v>643</v>
      </c>
      <c r="G26" s="283">
        <v>246.5423985069713</v>
      </c>
      <c r="H26" s="283" t="s">
        <v>1292</v>
      </c>
      <c r="I26" s="283">
        <v>0.55623175479999998</v>
      </c>
      <c r="J26" s="283" t="s">
        <v>1292</v>
      </c>
      <c r="K26" s="265" t="s">
        <v>643</v>
      </c>
      <c r="L26" s="265" t="s">
        <v>643</v>
      </c>
      <c r="M26" s="170"/>
      <c r="N26" s="170"/>
    </row>
    <row r="27" spans="1:14" ht="12" customHeight="1" x14ac:dyDescent="0.2">
      <c r="A27" s="285" t="s">
        <v>1554</v>
      </c>
      <c r="B27" s="267" t="s">
        <v>643</v>
      </c>
      <c r="C27" s="267" t="s">
        <v>1545</v>
      </c>
      <c r="D27" s="283" t="s">
        <v>1545</v>
      </c>
      <c r="E27" s="283" t="s">
        <v>1545</v>
      </c>
      <c r="F27" s="265" t="s">
        <v>643</v>
      </c>
      <c r="G27" s="267">
        <v>36.296821000000001</v>
      </c>
      <c r="H27" s="267" t="s">
        <v>1319</v>
      </c>
      <c r="I27" s="267">
        <v>0.55623175479999998</v>
      </c>
      <c r="J27" s="267" t="s">
        <v>1319</v>
      </c>
      <c r="K27" s="265" t="s">
        <v>643</v>
      </c>
      <c r="L27" s="265" t="s">
        <v>643</v>
      </c>
      <c r="M27" s="170"/>
      <c r="N27" s="170"/>
    </row>
    <row r="28" spans="1:14" ht="12" customHeight="1" x14ac:dyDescent="0.2">
      <c r="A28" s="285" t="s">
        <v>1555</v>
      </c>
      <c r="B28" s="267" t="s">
        <v>643</v>
      </c>
      <c r="C28" s="267" t="s">
        <v>1545</v>
      </c>
      <c r="D28" s="283" t="s">
        <v>1545</v>
      </c>
      <c r="E28" s="283" t="s">
        <v>1292</v>
      </c>
      <c r="F28" s="265" t="s">
        <v>643</v>
      </c>
      <c r="G28" s="267">
        <v>210.2455775069713</v>
      </c>
      <c r="H28" s="267" t="s">
        <v>1319</v>
      </c>
      <c r="I28" s="267" t="s">
        <v>1319</v>
      </c>
      <c r="J28" s="267" t="s">
        <v>1319</v>
      </c>
      <c r="K28" s="265" t="s">
        <v>643</v>
      </c>
      <c r="L28" s="265" t="s">
        <v>643</v>
      </c>
      <c r="M28" s="170"/>
      <c r="N28" s="170"/>
    </row>
    <row r="29" spans="1:14" ht="12" customHeight="1" x14ac:dyDescent="0.2">
      <c r="A29" s="284" t="s">
        <v>1479</v>
      </c>
      <c r="B29" s="267" t="s">
        <v>643</v>
      </c>
      <c r="C29" s="267" t="s">
        <v>1545</v>
      </c>
      <c r="D29" s="283" t="s">
        <v>1545</v>
      </c>
      <c r="E29" s="265" t="s">
        <v>643</v>
      </c>
      <c r="F29" s="265" t="s">
        <v>643</v>
      </c>
      <c r="G29" s="267">
        <v>123.50909324</v>
      </c>
      <c r="H29" s="267" t="s">
        <v>1319</v>
      </c>
      <c r="I29" s="265" t="s">
        <v>643</v>
      </c>
      <c r="J29" s="265" t="s">
        <v>643</v>
      </c>
      <c r="K29" s="265" t="s">
        <v>643</v>
      </c>
      <c r="L29" s="265" t="s">
        <v>643</v>
      </c>
      <c r="M29" s="170"/>
      <c r="N29" s="170"/>
    </row>
    <row r="30" spans="1:14" ht="12" customHeight="1" x14ac:dyDescent="0.2">
      <c r="A30" s="284" t="s">
        <v>1480</v>
      </c>
      <c r="B30" s="267" t="s">
        <v>643</v>
      </c>
      <c r="C30" s="267" t="s">
        <v>1545</v>
      </c>
      <c r="D30" s="283" t="s">
        <v>1545</v>
      </c>
      <c r="E30" s="265" t="s">
        <v>643</v>
      </c>
      <c r="F30" s="265" t="s">
        <v>643</v>
      </c>
      <c r="G30" s="267">
        <v>1832.1509672787568</v>
      </c>
      <c r="H30" s="267">
        <v>615.49639546872118</v>
      </c>
      <c r="I30" s="265" t="s">
        <v>643</v>
      </c>
      <c r="J30" s="265" t="s">
        <v>643</v>
      </c>
      <c r="K30" s="265" t="s">
        <v>643</v>
      </c>
      <c r="L30" s="265" t="s">
        <v>643</v>
      </c>
      <c r="M30" s="170"/>
      <c r="N30" s="170"/>
    </row>
    <row r="31" spans="1:14" ht="12" customHeight="1" x14ac:dyDescent="0.2">
      <c r="A31" s="284" t="s">
        <v>1481</v>
      </c>
      <c r="B31" s="265" t="s">
        <v>643</v>
      </c>
      <c r="C31" s="265" t="s">
        <v>643</v>
      </c>
      <c r="D31" s="265" t="s">
        <v>643</v>
      </c>
      <c r="E31" s="265" t="s">
        <v>643</v>
      </c>
      <c r="F31" s="265" t="s">
        <v>643</v>
      </c>
      <c r="G31" s="283">
        <v>11945.372168238102</v>
      </c>
      <c r="H31" s="283" t="s">
        <v>1292</v>
      </c>
      <c r="I31" s="283">
        <v>45.07872838531636</v>
      </c>
      <c r="J31" s="283" t="s">
        <v>1292</v>
      </c>
      <c r="K31" s="265" t="s">
        <v>643</v>
      </c>
      <c r="L31" s="265" t="s">
        <v>643</v>
      </c>
      <c r="M31" s="170"/>
      <c r="N31" s="170"/>
    </row>
    <row r="32" spans="1:14" ht="12" customHeight="1" x14ac:dyDescent="0.2">
      <c r="A32" s="285" t="s">
        <v>1556</v>
      </c>
      <c r="B32" s="267" t="s">
        <v>643</v>
      </c>
      <c r="C32" s="267" t="s">
        <v>1545</v>
      </c>
      <c r="D32" s="283" t="s">
        <v>1287</v>
      </c>
      <c r="E32" s="283" t="s">
        <v>1287</v>
      </c>
      <c r="F32" s="265" t="s">
        <v>643</v>
      </c>
      <c r="G32" s="267" t="s">
        <v>1487</v>
      </c>
      <c r="H32" s="267" t="s">
        <v>1319</v>
      </c>
      <c r="I32" s="267" t="s">
        <v>1487</v>
      </c>
      <c r="J32" s="267" t="s">
        <v>1319</v>
      </c>
      <c r="K32" s="265" t="s">
        <v>643</v>
      </c>
      <c r="L32" s="265" t="s">
        <v>643</v>
      </c>
      <c r="M32" s="170"/>
      <c r="N32" s="170"/>
    </row>
    <row r="33" spans="1:14" ht="12" customHeight="1" x14ac:dyDescent="0.2">
      <c r="A33" s="285" t="s">
        <v>1557</v>
      </c>
      <c r="B33" s="267" t="s">
        <v>643</v>
      </c>
      <c r="C33" s="267" t="s">
        <v>1545</v>
      </c>
      <c r="D33" s="283" t="s">
        <v>1545</v>
      </c>
      <c r="E33" s="283" t="s">
        <v>1545</v>
      </c>
      <c r="F33" s="265" t="s">
        <v>643</v>
      </c>
      <c r="G33" s="267">
        <v>8962.1396811712675</v>
      </c>
      <c r="H33" s="267" t="s">
        <v>1319</v>
      </c>
      <c r="I33" s="267">
        <v>10.726220573319999</v>
      </c>
      <c r="J33" s="267" t="s">
        <v>1319</v>
      </c>
      <c r="K33" s="265" t="s">
        <v>643</v>
      </c>
      <c r="L33" s="265" t="s">
        <v>643</v>
      </c>
      <c r="M33" s="170"/>
      <c r="N33" s="170"/>
    </row>
    <row r="34" spans="1:14" ht="17.25" customHeight="1" x14ac:dyDescent="0.2">
      <c r="A34" s="286" t="s">
        <v>1558</v>
      </c>
      <c r="B34" s="267" t="s">
        <v>643</v>
      </c>
      <c r="C34" s="267" t="s">
        <v>1545</v>
      </c>
      <c r="D34" s="283" t="s">
        <v>1545</v>
      </c>
      <c r="E34" s="283" t="s">
        <v>1545</v>
      </c>
      <c r="F34" s="265" t="s">
        <v>643</v>
      </c>
      <c r="G34" s="267">
        <v>202.57116796981526</v>
      </c>
      <c r="H34" s="267" t="s">
        <v>1319</v>
      </c>
      <c r="I34" s="267">
        <v>7.0682855999999999E-3</v>
      </c>
      <c r="J34" s="267" t="s">
        <v>1319</v>
      </c>
      <c r="K34" s="265" t="s">
        <v>643</v>
      </c>
      <c r="L34" s="265" t="s">
        <v>643</v>
      </c>
      <c r="M34" s="170"/>
      <c r="N34" s="170"/>
    </row>
    <row r="35" spans="1:14" ht="12" customHeight="1" x14ac:dyDescent="0.2">
      <c r="A35" s="285" t="s">
        <v>1559</v>
      </c>
      <c r="B35" s="267" t="s">
        <v>643</v>
      </c>
      <c r="C35" s="267" t="s">
        <v>1545</v>
      </c>
      <c r="D35" s="283" t="s">
        <v>1545</v>
      </c>
      <c r="E35" s="283" t="s">
        <v>1545</v>
      </c>
      <c r="F35" s="265" t="s">
        <v>643</v>
      </c>
      <c r="G35" s="267">
        <v>54.643940999999998</v>
      </c>
      <c r="H35" s="267" t="s">
        <v>1319</v>
      </c>
      <c r="I35" s="267">
        <v>0.11940616900000001</v>
      </c>
      <c r="J35" s="267" t="s">
        <v>1319</v>
      </c>
      <c r="K35" s="265" t="s">
        <v>643</v>
      </c>
      <c r="L35" s="265" t="s">
        <v>643</v>
      </c>
      <c r="M35" s="170"/>
      <c r="N35" s="170"/>
    </row>
    <row r="36" spans="1:14" ht="12" customHeight="1" x14ac:dyDescent="0.2">
      <c r="A36" s="285" t="s">
        <v>1560</v>
      </c>
      <c r="B36" s="267" t="s">
        <v>643</v>
      </c>
      <c r="C36" s="267" t="s">
        <v>1545</v>
      </c>
      <c r="D36" s="283" t="s">
        <v>1287</v>
      </c>
      <c r="E36" s="283" t="s">
        <v>1561</v>
      </c>
      <c r="F36" s="265" t="s">
        <v>643</v>
      </c>
      <c r="G36" s="267" t="s">
        <v>1487</v>
      </c>
      <c r="H36" s="267" t="s">
        <v>1319</v>
      </c>
      <c r="I36" s="267" t="s">
        <v>1487</v>
      </c>
      <c r="J36" s="267" t="s">
        <v>1296</v>
      </c>
      <c r="K36" s="265" t="s">
        <v>643</v>
      </c>
      <c r="L36" s="265" t="s">
        <v>643</v>
      </c>
      <c r="M36" s="170"/>
      <c r="N36" s="170"/>
    </row>
    <row r="37" spans="1:14" ht="12" customHeight="1" x14ac:dyDescent="0.2">
      <c r="A37" s="285" t="s">
        <v>1562</v>
      </c>
      <c r="B37" s="267" t="s">
        <v>643</v>
      </c>
      <c r="C37" s="267" t="s">
        <v>1545</v>
      </c>
      <c r="D37" s="283" t="s">
        <v>1545</v>
      </c>
      <c r="E37" s="283" t="s">
        <v>1545</v>
      </c>
      <c r="F37" s="265" t="s">
        <v>643</v>
      </c>
      <c r="G37" s="267">
        <v>1823.0305568469271</v>
      </c>
      <c r="H37" s="267" t="s">
        <v>1319</v>
      </c>
      <c r="I37" s="267">
        <v>3.7285746916339998E-2</v>
      </c>
      <c r="J37" s="267" t="s">
        <v>1319</v>
      </c>
      <c r="K37" s="265" t="s">
        <v>643</v>
      </c>
      <c r="L37" s="265" t="s">
        <v>643</v>
      </c>
      <c r="M37" s="170"/>
      <c r="N37" s="170"/>
    </row>
    <row r="38" spans="1:14" ht="12" customHeight="1" x14ac:dyDescent="0.2">
      <c r="A38" s="285" t="s">
        <v>1563</v>
      </c>
      <c r="B38" s="265" t="s">
        <v>643</v>
      </c>
      <c r="C38" s="265" t="s">
        <v>643</v>
      </c>
      <c r="D38" s="265" t="s">
        <v>643</v>
      </c>
      <c r="E38" s="265" t="s">
        <v>643</v>
      </c>
      <c r="F38" s="265" t="s">
        <v>643</v>
      </c>
      <c r="G38" s="283">
        <v>902.9868212500927</v>
      </c>
      <c r="H38" s="283" t="s">
        <v>1319</v>
      </c>
      <c r="I38" s="283">
        <v>34.188747610480021</v>
      </c>
      <c r="J38" s="283" t="s">
        <v>1319</v>
      </c>
      <c r="K38" s="265" t="s">
        <v>643</v>
      </c>
      <c r="L38" s="265" t="s">
        <v>643</v>
      </c>
      <c r="M38" s="170"/>
      <c r="N38" s="170"/>
    </row>
    <row r="39" spans="1:14" ht="12" customHeight="1" x14ac:dyDescent="0.2">
      <c r="A39" s="284" t="s">
        <v>1564</v>
      </c>
      <c r="B39" s="265" t="s">
        <v>643</v>
      </c>
      <c r="C39" s="265" t="s">
        <v>643</v>
      </c>
      <c r="D39" s="265" t="s">
        <v>643</v>
      </c>
      <c r="E39" s="265" t="s">
        <v>643</v>
      </c>
      <c r="F39" s="265" t="s">
        <v>643</v>
      </c>
      <c r="G39" s="283">
        <v>12095.822404755696</v>
      </c>
      <c r="H39" s="283" t="s">
        <v>1319</v>
      </c>
      <c r="I39" s="283">
        <v>4.6155247150667797</v>
      </c>
      <c r="J39" s="283" t="s">
        <v>1319</v>
      </c>
      <c r="K39" s="283">
        <v>1.7567291565860801</v>
      </c>
      <c r="L39" s="283" t="s">
        <v>1319</v>
      </c>
      <c r="M39" s="170"/>
      <c r="N39" s="170"/>
    </row>
    <row r="40" spans="1:14" ht="12" customHeight="1" x14ac:dyDescent="0.2">
      <c r="A40" s="216"/>
      <c r="B40" s="216"/>
      <c r="C40" s="216"/>
      <c r="D40" s="216"/>
      <c r="E40" s="216"/>
      <c r="F40" s="216"/>
      <c r="G40" s="216"/>
      <c r="H40" s="216"/>
      <c r="I40" s="216"/>
      <c r="J40" s="216"/>
      <c r="K40" s="216"/>
      <c r="L40" s="216"/>
      <c r="M40" s="170"/>
      <c r="N40" s="170"/>
    </row>
    <row r="41" spans="1:14" ht="13.5" x14ac:dyDescent="0.2">
      <c r="A41" s="323" t="s">
        <v>1565</v>
      </c>
      <c r="B41" s="323"/>
      <c r="C41" s="323"/>
      <c r="D41" s="323"/>
      <c r="E41" s="323"/>
      <c r="F41" s="323"/>
      <c r="G41" s="323"/>
      <c r="H41" s="323"/>
      <c r="I41" s="323"/>
      <c r="J41" s="323"/>
      <c r="K41" s="323"/>
      <c r="L41" s="323"/>
      <c r="M41" s="170"/>
      <c r="N41" s="170"/>
    </row>
    <row r="42" spans="1:14" ht="12" customHeight="1" x14ac:dyDescent="0.2">
      <c r="A42" s="325" t="s">
        <v>1566</v>
      </c>
      <c r="B42" s="325"/>
      <c r="C42" s="325"/>
      <c r="D42" s="325"/>
      <c r="E42" s="325"/>
      <c r="F42" s="325"/>
      <c r="G42" s="325"/>
      <c r="H42" s="325"/>
      <c r="I42" s="170"/>
      <c r="J42" s="170"/>
      <c r="K42" s="170"/>
      <c r="L42" s="170"/>
      <c r="M42" s="170"/>
      <c r="N42" s="170"/>
    </row>
    <row r="43" spans="1:14" ht="12" customHeight="1" x14ac:dyDescent="0.2">
      <c r="A43" s="325" t="s">
        <v>1567</v>
      </c>
      <c r="B43" s="325"/>
      <c r="C43" s="325"/>
      <c r="D43" s="325"/>
      <c r="E43" s="170"/>
      <c r="F43" s="170"/>
      <c r="G43" s="170"/>
      <c r="H43" s="170"/>
      <c r="I43" s="170"/>
      <c r="J43" s="170"/>
      <c r="K43" s="170"/>
      <c r="L43" s="170"/>
      <c r="M43" s="170"/>
      <c r="N43" s="170"/>
    </row>
    <row r="44" spans="1:14" ht="12" customHeight="1" x14ac:dyDescent="0.2">
      <c r="A44" s="325" t="s">
        <v>1568</v>
      </c>
      <c r="B44" s="325"/>
      <c r="C44" s="325"/>
      <c r="D44" s="170"/>
      <c r="E44" s="170"/>
      <c r="F44" s="170"/>
      <c r="G44" s="170"/>
      <c r="H44" s="170"/>
      <c r="I44" s="170"/>
      <c r="J44" s="170"/>
      <c r="K44" s="170"/>
      <c r="L44" s="170"/>
      <c r="M44" s="170"/>
      <c r="N44" s="170"/>
    </row>
    <row r="45" spans="1:14" ht="39.75" customHeight="1" x14ac:dyDescent="0.2">
      <c r="A45" s="326" t="s">
        <v>1569</v>
      </c>
      <c r="B45" s="326"/>
      <c r="C45" s="326"/>
      <c r="D45" s="326"/>
      <c r="E45" s="326"/>
      <c r="F45" s="326"/>
      <c r="G45" s="326"/>
      <c r="H45" s="326"/>
      <c r="I45" s="326"/>
      <c r="J45" s="327"/>
      <c r="K45" s="327"/>
      <c r="L45" s="327"/>
      <c r="M45" s="170"/>
      <c r="N45" s="170"/>
    </row>
    <row r="46" spans="1:14" ht="26.25" customHeight="1" x14ac:dyDescent="0.2">
      <c r="A46" s="328" t="s">
        <v>1570</v>
      </c>
      <c r="B46" s="328"/>
      <c r="C46" s="328"/>
      <c r="D46" s="328"/>
      <c r="E46" s="328"/>
      <c r="F46" s="328"/>
      <c r="G46" s="328"/>
      <c r="H46" s="328"/>
      <c r="I46" s="328"/>
      <c r="J46" s="311"/>
      <c r="K46" s="311"/>
      <c r="L46" s="311"/>
      <c r="M46" s="170"/>
      <c r="N46" s="170"/>
    </row>
    <row r="47" spans="1:14" ht="12" customHeight="1" x14ac:dyDescent="0.2">
      <c r="A47" s="170"/>
      <c r="B47" s="170"/>
      <c r="C47" s="170"/>
      <c r="D47" s="170"/>
      <c r="E47" s="170"/>
      <c r="F47" s="170"/>
      <c r="G47" s="170"/>
      <c r="H47" s="170"/>
      <c r="I47" s="170"/>
      <c r="J47" s="170"/>
      <c r="K47" s="170"/>
      <c r="L47" s="170"/>
      <c r="M47" s="170"/>
      <c r="N47" s="170"/>
    </row>
    <row r="48" spans="1:14" ht="25.5" customHeight="1" x14ac:dyDescent="0.2">
      <c r="A48" s="170"/>
      <c r="B48" s="170"/>
      <c r="C48" s="170"/>
      <c r="D48" s="170"/>
      <c r="E48" s="170"/>
      <c r="F48" s="170"/>
      <c r="G48" s="170"/>
      <c r="H48" s="170"/>
      <c r="I48" s="170"/>
      <c r="J48" s="170"/>
      <c r="K48" s="170"/>
      <c r="L48" s="170"/>
      <c r="M48" s="170"/>
      <c r="N48" s="170"/>
    </row>
    <row r="49" spans="1:14" ht="13.5" customHeight="1" x14ac:dyDescent="0.2">
      <c r="A49" s="170"/>
      <c r="B49" s="170"/>
      <c r="C49" s="170"/>
      <c r="D49" s="170"/>
      <c r="E49" s="170"/>
      <c r="F49" s="170"/>
      <c r="G49" s="170"/>
      <c r="H49" s="170"/>
      <c r="I49" s="170"/>
      <c r="J49" s="170"/>
      <c r="K49" s="170"/>
      <c r="L49" s="170"/>
      <c r="M49" s="170"/>
      <c r="N49" s="170"/>
    </row>
    <row r="50" spans="1:14" ht="13.5" customHeight="1" x14ac:dyDescent="0.2">
      <c r="A50" s="170"/>
      <c r="B50" s="170"/>
      <c r="C50" s="170"/>
      <c r="D50" s="170"/>
      <c r="E50" s="170"/>
      <c r="F50" s="170"/>
      <c r="G50" s="170"/>
      <c r="H50" s="170"/>
      <c r="I50" s="170"/>
      <c r="J50" s="170"/>
      <c r="K50" s="170"/>
      <c r="L50" s="170"/>
      <c r="M50" s="170"/>
      <c r="N50" s="170"/>
    </row>
    <row r="51" spans="1:14" ht="13.5" customHeight="1" x14ac:dyDescent="0.2">
      <c r="A51" s="170"/>
      <c r="B51" s="170"/>
      <c r="C51" s="170"/>
      <c r="D51" s="170"/>
      <c r="E51" s="170"/>
      <c r="F51" s="170"/>
      <c r="G51" s="170"/>
      <c r="H51" s="170"/>
      <c r="I51" s="170"/>
      <c r="J51" s="170"/>
      <c r="K51" s="170"/>
      <c r="L51" s="170"/>
      <c r="M51" s="170"/>
      <c r="N51" s="170"/>
    </row>
    <row r="52" spans="1:14" ht="13.5" customHeight="1" x14ac:dyDescent="0.2">
      <c r="A52" s="170"/>
      <c r="B52" s="170"/>
      <c r="C52" s="170"/>
      <c r="D52" s="170"/>
      <c r="E52" s="170"/>
      <c r="F52" s="170"/>
      <c r="G52" s="170"/>
      <c r="H52" s="170"/>
      <c r="I52" s="170"/>
      <c r="J52" s="170"/>
      <c r="K52" s="170"/>
      <c r="L52" s="170"/>
      <c r="M52" s="170"/>
      <c r="N52" s="170"/>
    </row>
  </sheetData>
  <sheetProtection password="A754" sheet="1" objects="1" scenarios="1"/>
  <mergeCells count="19">
    <mergeCell ref="A1:G1"/>
    <mergeCell ref="B5:C5"/>
    <mergeCell ref="D5:F5"/>
    <mergeCell ref="G5:L5"/>
    <mergeCell ref="B6:C7"/>
    <mergeCell ref="D6:D7"/>
    <mergeCell ref="E6:E7"/>
    <mergeCell ref="F6:F7"/>
    <mergeCell ref="G6:H6"/>
    <mergeCell ref="I6:J6"/>
    <mergeCell ref="A44:C44"/>
    <mergeCell ref="A45:L45"/>
    <mergeCell ref="A46:L46"/>
    <mergeCell ref="K6:L6"/>
    <mergeCell ref="D8:F8"/>
    <mergeCell ref="G8:L8"/>
    <mergeCell ref="A41:L41"/>
    <mergeCell ref="A42:H42"/>
    <mergeCell ref="A43:D43"/>
  </mergeCells>
  <printOptions horizontalCentered="1" verticalCentered="1"/>
  <pageMargins left="0.39370078740157483" right="0.39370078740157483" top="0.39370078740157483" bottom="0.39370078740157483" header="0.19685039370078741" footer="0.19685039370078741"/>
  <pageSetup paperSize="9" scale="31" fitToHeight="0" orientation="portrait" r:id="rId1"/>
  <headerFooter alignWithMargins="0">
    <oddFooter>&amp;L&amp;"Times New Roman,Italic"Common Reporting Format for the provision of inventory information by Annex I Parties to the UNFCCC&amp;R&amp;P+24</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9D0AE-2C47-42AD-AF1E-1F27EC18C9A8}">
  <dimension ref="A1"/>
  <sheetViews>
    <sheetView workbookViewId="0">
      <selection activeCell="M28" sqref="M28"/>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56B3A-EC2C-4BE9-97FC-85C94D774311}">
  <sheetPr>
    <tabColor theme="9" tint="0.59999389629810485"/>
  </sheetPr>
  <dimension ref="A1:BM1008"/>
  <sheetViews>
    <sheetView topLeftCell="A49" workbookViewId="0">
      <selection activeCell="B45" sqref="B45"/>
    </sheetView>
  </sheetViews>
  <sheetFormatPr defaultColWidth="12.5703125" defaultRowHeight="15" x14ac:dyDescent="0.25"/>
  <cols>
    <col min="1" max="1" width="68.140625" customWidth="1"/>
    <col min="2" max="3" width="27" customWidth="1"/>
  </cols>
  <sheetData>
    <row r="1" spans="1:65" ht="14.25" customHeight="1" x14ac:dyDescent="0.25">
      <c r="A1" s="114" t="s">
        <v>1187</v>
      </c>
      <c r="B1" s="115"/>
      <c r="C1" s="115"/>
      <c r="D1" s="115"/>
      <c r="E1" s="115"/>
      <c r="F1" s="115"/>
      <c r="G1" s="115"/>
      <c r="H1" s="115"/>
      <c r="I1" s="115"/>
      <c r="J1" s="115"/>
      <c r="K1" s="116"/>
      <c r="L1" s="115"/>
      <c r="M1" s="115"/>
      <c r="N1" s="115"/>
      <c r="O1" s="115"/>
      <c r="P1" s="115"/>
      <c r="Q1" s="115"/>
      <c r="R1" s="115"/>
      <c r="S1" s="115"/>
      <c r="T1" s="115"/>
      <c r="U1" s="115"/>
      <c r="V1" s="115"/>
      <c r="W1" s="115"/>
      <c r="X1" s="115"/>
      <c r="Y1" s="115"/>
      <c r="Z1" s="115"/>
      <c r="AA1" s="115"/>
      <c r="AB1" s="115"/>
      <c r="AC1" s="115"/>
      <c r="AD1" s="115"/>
      <c r="AE1" s="115"/>
      <c r="AF1" s="115"/>
      <c r="AI1" s="115"/>
      <c r="AJ1" s="115"/>
      <c r="AK1" s="115"/>
      <c r="AL1" s="115"/>
      <c r="AM1" s="115"/>
      <c r="AN1" s="117"/>
      <c r="AO1" s="117"/>
      <c r="AP1" s="117"/>
      <c r="AQ1" s="117"/>
      <c r="AR1" s="117"/>
      <c r="AS1" s="117"/>
      <c r="AT1" s="117"/>
      <c r="AU1" s="117"/>
      <c r="AV1" s="117"/>
      <c r="AW1" s="117"/>
      <c r="AX1" s="117"/>
      <c r="AY1" s="117"/>
      <c r="AZ1" s="117"/>
      <c r="BA1" s="117"/>
      <c r="BB1" s="117"/>
      <c r="BC1" s="117"/>
      <c r="BD1" s="117"/>
      <c r="BE1" s="117"/>
      <c r="BF1" s="117"/>
      <c r="BG1" s="117"/>
      <c r="BH1" s="117"/>
      <c r="BI1" s="117"/>
      <c r="BJ1" s="117"/>
      <c r="BK1" s="117"/>
      <c r="BL1" s="117"/>
      <c r="BM1" s="117"/>
    </row>
    <row r="2" spans="1:65" ht="102.75" x14ac:dyDescent="0.25">
      <c r="A2" s="118" t="s">
        <v>1221</v>
      </c>
      <c r="K2" s="119"/>
    </row>
    <row r="3" spans="1:65" x14ac:dyDescent="0.25">
      <c r="A3" s="120"/>
      <c r="B3" s="120"/>
      <c r="K3" s="119"/>
    </row>
    <row r="4" spans="1:65" ht="14.25" customHeight="1" x14ac:dyDescent="0.25">
      <c r="A4" s="114" t="s">
        <v>1190</v>
      </c>
      <c r="B4" s="115"/>
      <c r="C4" s="115"/>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c r="AF4" s="115"/>
      <c r="AG4" s="115"/>
      <c r="AI4" s="115"/>
      <c r="AJ4" s="115"/>
      <c r="AK4" s="115"/>
      <c r="AL4" s="115"/>
      <c r="AM4" s="115"/>
      <c r="AN4" s="117"/>
      <c r="AO4" s="117"/>
      <c r="AP4" s="117"/>
      <c r="AQ4" s="117"/>
      <c r="AR4" s="117"/>
      <c r="AS4" s="117"/>
      <c r="AT4" s="117"/>
      <c r="AU4" s="117"/>
      <c r="AV4" s="117"/>
      <c r="AW4" s="117"/>
      <c r="AX4" s="117"/>
      <c r="AY4" s="117"/>
      <c r="AZ4" s="117"/>
      <c r="BA4" s="117"/>
      <c r="BB4" s="117"/>
      <c r="BC4" s="117"/>
      <c r="BD4" s="117"/>
      <c r="BE4" s="117"/>
      <c r="BF4" s="117"/>
      <c r="BG4" s="117"/>
      <c r="BH4" s="117"/>
      <c r="BI4" s="117"/>
      <c r="BJ4" s="117"/>
      <c r="BK4" s="117"/>
      <c r="BL4" s="117"/>
      <c r="BM4" s="117"/>
    </row>
    <row r="5" spans="1:65" x14ac:dyDescent="0.25">
      <c r="A5" s="124" t="s">
        <v>1191</v>
      </c>
      <c r="B5" s="125"/>
      <c r="C5" s="126"/>
      <c r="D5" s="126"/>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row>
    <row r="6" spans="1:65" x14ac:dyDescent="0.25">
      <c r="A6" s="123"/>
      <c r="B6" s="122" t="s">
        <v>1192</v>
      </c>
      <c r="C6" s="126"/>
      <c r="D6" s="126"/>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row>
    <row r="7" spans="1:65" x14ac:dyDescent="0.25">
      <c r="A7" s="123" t="s">
        <v>1193</v>
      </c>
      <c r="B7" s="122">
        <v>8.4499999999999993</v>
      </c>
      <c r="C7" s="126"/>
      <c r="D7" s="126"/>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row>
    <row r="8" spans="1:65" x14ac:dyDescent="0.25">
      <c r="A8" s="123" t="s">
        <v>1194</v>
      </c>
      <c r="B8" s="122">
        <v>3.25</v>
      </c>
      <c r="C8" s="126"/>
      <c r="D8" s="126"/>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row>
    <row r="9" spans="1:65" x14ac:dyDescent="0.25">
      <c r="A9" s="123" t="s">
        <v>1195</v>
      </c>
      <c r="B9" s="122">
        <v>1.4</v>
      </c>
      <c r="C9" s="126"/>
      <c r="D9" s="126"/>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c r="BK9" s="123"/>
      <c r="BL9" s="123"/>
      <c r="BM9" s="123"/>
    </row>
    <row r="10" spans="1:65" x14ac:dyDescent="0.25">
      <c r="A10" s="123" t="s">
        <v>1196</v>
      </c>
      <c r="B10" s="122">
        <v>6.75</v>
      </c>
      <c r="C10" s="126"/>
      <c r="D10" s="126"/>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c r="BK10" s="123"/>
      <c r="BL10" s="123"/>
      <c r="BM10" s="123"/>
    </row>
    <row r="11" spans="1:65" x14ac:dyDescent="0.25">
      <c r="A11" s="123" t="s">
        <v>1197</v>
      </c>
      <c r="B11" s="122">
        <v>1</v>
      </c>
      <c r="C11" s="126"/>
      <c r="D11" s="126"/>
      <c r="F11" s="123"/>
      <c r="G11" s="123"/>
      <c r="H11" s="123"/>
      <c r="I11" s="123"/>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row>
    <row r="12" spans="1:65" x14ac:dyDescent="0.25">
      <c r="A12" s="123" t="s">
        <v>1198</v>
      </c>
      <c r="B12" s="123" t="s">
        <v>1199</v>
      </c>
      <c r="C12" s="126"/>
      <c r="D12" s="126"/>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row>
    <row r="13" spans="1:65" x14ac:dyDescent="0.25">
      <c r="A13" s="123" t="s">
        <v>1200</v>
      </c>
      <c r="B13" s="123" t="s">
        <v>1201</v>
      </c>
      <c r="C13" s="126"/>
      <c r="D13" s="126"/>
      <c r="F13" s="123"/>
      <c r="G13" s="123"/>
      <c r="H13" s="123"/>
      <c r="I13" s="123"/>
      <c r="J13" s="123"/>
      <c r="K13" s="123"/>
      <c r="L13" s="123"/>
      <c r="M13" s="123"/>
      <c r="N13" s="123"/>
      <c r="O13" s="123"/>
      <c r="P13" s="123"/>
      <c r="Q13" s="123"/>
      <c r="R13" s="123"/>
      <c r="S13" s="123"/>
      <c r="T13" s="123"/>
      <c r="U13" s="123"/>
      <c r="V13" s="123"/>
      <c r="W13" s="123"/>
      <c r="X13" s="123"/>
      <c r="Y13" s="123"/>
      <c r="Z13" s="123"/>
      <c r="AA13" s="123"/>
      <c r="AB13" s="123"/>
      <c r="AC13" s="123"/>
      <c r="AD13" s="123"/>
      <c r="AE13" s="123"/>
      <c r="AF13" s="123"/>
      <c r="AG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row>
    <row r="14" spans="1:65" x14ac:dyDescent="0.25">
      <c r="A14" s="120"/>
      <c r="B14" s="122"/>
      <c r="C14" s="126"/>
      <c r="D14" s="126"/>
      <c r="F14" s="123"/>
      <c r="G14" s="123"/>
      <c r="H14" s="123"/>
      <c r="I14" s="123"/>
      <c r="J14" s="123"/>
      <c r="K14" s="123"/>
      <c r="L14" s="123"/>
      <c r="M14" s="123"/>
      <c r="N14" s="123"/>
      <c r="O14" s="123"/>
      <c r="P14" s="123"/>
      <c r="Q14" s="123"/>
      <c r="R14" s="123"/>
      <c r="S14" s="123"/>
      <c r="T14" s="123"/>
      <c r="U14" s="123"/>
      <c r="V14" s="123"/>
      <c r="W14" s="123"/>
      <c r="X14" s="123"/>
      <c r="Y14" s="123"/>
      <c r="Z14" s="123"/>
      <c r="AA14" s="123"/>
      <c r="AB14" s="123"/>
      <c r="AC14" s="123"/>
      <c r="AD14" s="123"/>
      <c r="AE14" s="123"/>
      <c r="AF14" s="123"/>
      <c r="AG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row>
    <row r="15" spans="1:65" x14ac:dyDescent="0.25">
      <c r="A15" s="127" t="s">
        <v>1209</v>
      </c>
      <c r="B15" s="139">
        <v>0.78500000000000003</v>
      </c>
      <c r="C15" s="127"/>
      <c r="E15" s="127"/>
      <c r="F15" s="123"/>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row>
    <row r="16" spans="1:65" x14ac:dyDescent="0.25">
      <c r="A16" s="127"/>
      <c r="B16" s="127"/>
      <c r="C16" s="127"/>
      <c r="D16" s="127"/>
      <c r="E16" s="127"/>
      <c r="F16" s="123"/>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row>
    <row r="17" spans="1:65" x14ac:dyDescent="0.25">
      <c r="A17" s="140" t="s">
        <v>1210</v>
      </c>
      <c r="B17" s="127"/>
      <c r="C17" s="127"/>
      <c r="D17" s="127"/>
      <c r="E17" s="127"/>
      <c r="F17" s="123"/>
      <c r="G17" s="123"/>
      <c r="H17" s="123"/>
      <c r="I17" s="123"/>
      <c r="J17" s="123"/>
      <c r="K17" s="123"/>
      <c r="L17" s="123"/>
      <c r="M17" s="123"/>
      <c r="N17" s="123"/>
      <c r="O17" s="123"/>
      <c r="P17" s="123"/>
      <c r="Q17" s="123"/>
      <c r="R17" s="123"/>
      <c r="S17" s="123"/>
      <c r="T17" s="123"/>
      <c r="U17" s="123"/>
      <c r="V17" s="123"/>
      <c r="W17" s="123"/>
      <c r="X17" s="123"/>
      <c r="Y17" s="123"/>
      <c r="Z17" s="123"/>
      <c r="AA17" s="123"/>
      <c r="AB17" s="123"/>
      <c r="AC17" s="123"/>
      <c r="AD17" s="123"/>
      <c r="AE17" s="123"/>
      <c r="AF17" s="123"/>
      <c r="AG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row>
    <row r="18" spans="1:65" x14ac:dyDescent="0.25">
      <c r="A18" s="127" t="s">
        <v>1215</v>
      </c>
      <c r="B18" s="127">
        <f>SUM(B7:B11)*10^9*B15</f>
        <v>16367250000</v>
      </c>
      <c r="C18" s="127"/>
      <c r="D18" s="127"/>
      <c r="E18" s="127"/>
      <c r="L18" s="120"/>
    </row>
    <row r="19" spans="1:65" x14ac:dyDescent="0.25">
      <c r="A19" s="127"/>
      <c r="B19" s="127"/>
      <c r="C19" s="127"/>
      <c r="D19" s="127"/>
      <c r="E19" s="127"/>
      <c r="L19" s="120"/>
    </row>
    <row r="20" spans="1:65" x14ac:dyDescent="0.25">
      <c r="A20" s="127" t="s">
        <v>1218</v>
      </c>
      <c r="B20" s="143" t="s">
        <v>1217</v>
      </c>
      <c r="C20" s="127"/>
      <c r="D20" s="127"/>
      <c r="E20" s="127"/>
      <c r="L20" s="120"/>
    </row>
    <row r="21" spans="1:65" x14ac:dyDescent="0.25">
      <c r="A21" s="127" t="s">
        <v>1211</v>
      </c>
      <c r="B21" s="144">
        <v>0.53700000000000003</v>
      </c>
      <c r="C21" s="127"/>
      <c r="D21" s="127"/>
      <c r="E21" s="127"/>
      <c r="L21" s="120"/>
      <c r="M21" s="127"/>
    </row>
    <row r="22" spans="1:65" x14ac:dyDescent="0.25">
      <c r="A22" s="127" t="s">
        <v>1216</v>
      </c>
      <c r="B22" s="127">
        <f>(SUM(M81:V81,M158:V158,M234:V234)*B81+SUM(M82:V82,M159:V159,M235:V235)*B82+SUM(M83:V83,M160:V160,M236:V236)*B83+SUM(M84:V84,M161:V161,M237:V237)*B84*B21)/10^6</f>
        <v>16369595339.435652</v>
      </c>
      <c r="C22" s="127"/>
      <c r="D22" s="127"/>
      <c r="E22" s="127"/>
      <c r="L22" s="120"/>
    </row>
    <row r="23" spans="1:65" x14ac:dyDescent="0.25">
      <c r="A23" s="127"/>
      <c r="B23" s="127"/>
      <c r="C23" s="127"/>
      <c r="D23" s="127"/>
      <c r="E23" s="127"/>
    </row>
    <row r="24" spans="1:65" x14ac:dyDescent="0.25">
      <c r="A24" s="148" t="s">
        <v>1222</v>
      </c>
      <c r="B24" s="117">
        <v>2015</v>
      </c>
      <c r="C24" s="117">
        <v>2016</v>
      </c>
      <c r="D24" s="117">
        <v>2017</v>
      </c>
      <c r="E24" s="117">
        <v>2018</v>
      </c>
      <c r="F24" s="117">
        <v>2019</v>
      </c>
      <c r="G24" s="117">
        <v>2020</v>
      </c>
      <c r="H24" s="117">
        <v>2021</v>
      </c>
      <c r="I24" s="117">
        <v>2022</v>
      </c>
      <c r="J24" s="117">
        <v>2023</v>
      </c>
      <c r="K24" s="117">
        <v>2024</v>
      </c>
      <c r="L24" s="117">
        <v>2025</v>
      </c>
      <c r="M24" s="117">
        <v>2026</v>
      </c>
      <c r="N24" s="117">
        <v>2027</v>
      </c>
      <c r="O24" s="117">
        <v>2028</v>
      </c>
      <c r="P24" s="117">
        <v>2029</v>
      </c>
      <c r="Q24" s="117">
        <v>2030</v>
      </c>
      <c r="R24" s="117">
        <v>2031</v>
      </c>
      <c r="S24" s="117">
        <v>2032</v>
      </c>
      <c r="T24" s="117">
        <v>2033</v>
      </c>
      <c r="U24" s="117">
        <v>2034</v>
      </c>
      <c r="V24" s="117">
        <v>2035</v>
      </c>
      <c r="W24" s="117">
        <v>2036</v>
      </c>
      <c r="X24" s="117">
        <v>2037</v>
      </c>
      <c r="Y24" s="117">
        <v>2038</v>
      </c>
      <c r="Z24" s="117">
        <v>2039</v>
      </c>
      <c r="AA24" s="117">
        <v>2040</v>
      </c>
      <c r="AB24" s="117">
        <v>2041</v>
      </c>
      <c r="AC24" s="117">
        <v>2042</v>
      </c>
      <c r="AD24" s="117">
        <v>2043</v>
      </c>
      <c r="AE24" s="117">
        <v>2044</v>
      </c>
      <c r="AF24" s="117">
        <v>2045</v>
      </c>
      <c r="AG24" s="117">
        <v>2046</v>
      </c>
      <c r="AH24" s="117">
        <v>2047</v>
      </c>
      <c r="AI24" s="117">
        <v>2048</v>
      </c>
      <c r="AJ24" s="117">
        <v>2049</v>
      </c>
      <c r="AK24" s="117">
        <v>2050</v>
      </c>
    </row>
    <row r="25" spans="1:65" x14ac:dyDescent="0.25">
      <c r="A25" s="127" t="s">
        <v>1220</v>
      </c>
      <c r="B25" s="127">
        <v>0</v>
      </c>
      <c r="C25" s="127">
        <v>0</v>
      </c>
      <c r="D25" s="127">
        <v>0</v>
      </c>
      <c r="E25" s="127">
        <v>0</v>
      </c>
      <c r="F25" s="127">
        <v>0</v>
      </c>
      <c r="G25" s="127">
        <v>0</v>
      </c>
      <c r="H25" s="127">
        <v>0</v>
      </c>
      <c r="I25" s="127">
        <v>0</v>
      </c>
      <c r="J25">
        <f>SUM(M49:M83,M84*$B$21)</f>
        <v>10588327477040.281</v>
      </c>
      <c r="K25">
        <f t="shared" ref="K25:S25" si="0">SUM(N49:N83,N84*$B$21)</f>
        <v>10708175940957.824</v>
      </c>
      <c r="L25">
        <f t="shared" si="0"/>
        <v>10828022852602.695</v>
      </c>
      <c r="M25">
        <f t="shared" si="0"/>
        <v>10766482699456.025</v>
      </c>
      <c r="N25">
        <f t="shared" si="0"/>
        <v>10692255186337.58</v>
      </c>
      <c r="O25">
        <f t="shared" si="0"/>
        <v>10618004063137.131</v>
      </c>
      <c r="P25">
        <f t="shared" si="0"/>
        <v>10543730107822.174</v>
      </c>
      <c r="Q25">
        <f t="shared" si="0"/>
        <v>10469434064477.928</v>
      </c>
      <c r="R25">
        <f t="shared" si="0"/>
        <v>10359637627895.957</v>
      </c>
      <c r="S25">
        <f t="shared" si="0"/>
        <v>10205424692161.916</v>
      </c>
      <c r="T25">
        <f>S25-($S25-$V25)/3</f>
        <v>6803616461441.2773</v>
      </c>
      <c r="U25">
        <f>T25-($S$25-$V$25)/3</f>
        <v>3401808230720.6387</v>
      </c>
      <c r="V25">
        <v>0</v>
      </c>
      <c r="W25">
        <v>0</v>
      </c>
      <c r="X25">
        <v>0</v>
      </c>
      <c r="Y25">
        <v>0</v>
      </c>
      <c r="Z25">
        <v>0</v>
      </c>
      <c r="AA25">
        <v>0</v>
      </c>
      <c r="AB25">
        <v>0</v>
      </c>
      <c r="AC25">
        <v>0</v>
      </c>
      <c r="AD25">
        <v>0</v>
      </c>
      <c r="AE25">
        <v>0</v>
      </c>
      <c r="AF25">
        <v>0</v>
      </c>
      <c r="AG25">
        <v>0</v>
      </c>
      <c r="AH25">
        <v>0</v>
      </c>
      <c r="AI25">
        <v>0</v>
      </c>
      <c r="AJ25">
        <v>0</v>
      </c>
      <c r="AK25">
        <v>0</v>
      </c>
    </row>
    <row r="26" spans="1:65" x14ac:dyDescent="0.25">
      <c r="A26" s="127" t="s">
        <v>1188</v>
      </c>
      <c r="B26" s="127">
        <v>0</v>
      </c>
      <c r="C26" s="127">
        <v>0</v>
      </c>
      <c r="D26" s="127">
        <v>0</v>
      </c>
      <c r="E26" s="127">
        <v>0</v>
      </c>
      <c r="F26" s="127">
        <v>0</v>
      </c>
      <c r="G26" s="127">
        <v>0</v>
      </c>
      <c r="H26" s="127">
        <v>0</v>
      </c>
      <c r="I26" s="127">
        <v>0</v>
      </c>
      <c r="J26">
        <f>SUM(M126:M160,M161*$B$21)</f>
        <v>43268006205334.406</v>
      </c>
      <c r="K26">
        <f t="shared" ref="K26:S26" si="1">SUM(N126:N160,N161*$B$21)</f>
        <v>43892788303762.008</v>
      </c>
      <c r="L26">
        <f t="shared" si="1"/>
        <v>44517592883281.586</v>
      </c>
      <c r="M26">
        <f t="shared" si="1"/>
        <v>44490304236330.734</v>
      </c>
      <c r="N26">
        <f t="shared" si="1"/>
        <v>44427943009523.359</v>
      </c>
      <c r="O26">
        <f t="shared" si="1"/>
        <v>44365436070628.328</v>
      </c>
      <c r="P26">
        <f t="shared" si="1"/>
        <v>44302788232533.836</v>
      </c>
      <c r="Q26">
        <f t="shared" si="1"/>
        <v>44240004098476.867</v>
      </c>
      <c r="R26">
        <f t="shared" si="1"/>
        <v>43516531871640.039</v>
      </c>
      <c r="S26">
        <f t="shared" si="1"/>
        <v>42451518896730.398</v>
      </c>
      <c r="T26">
        <f>S26-($S26-$V26)/3</f>
        <v>28301012597820.266</v>
      </c>
      <c r="U26">
        <f>T26-($S$25-$V$25)/3</f>
        <v>24899204367099.625</v>
      </c>
      <c r="V26">
        <v>0</v>
      </c>
      <c r="W26">
        <v>0</v>
      </c>
      <c r="X26">
        <v>0</v>
      </c>
      <c r="Y26">
        <v>0</v>
      </c>
      <c r="Z26">
        <v>0</v>
      </c>
      <c r="AA26">
        <v>0</v>
      </c>
      <c r="AB26">
        <v>0</v>
      </c>
      <c r="AC26">
        <v>0</v>
      </c>
      <c r="AD26">
        <v>0</v>
      </c>
      <c r="AE26">
        <v>0</v>
      </c>
      <c r="AF26">
        <v>0</v>
      </c>
      <c r="AG26">
        <v>0</v>
      </c>
      <c r="AH26">
        <v>0</v>
      </c>
      <c r="AI26">
        <v>0</v>
      </c>
      <c r="AJ26">
        <v>0</v>
      </c>
      <c r="AK26">
        <v>0</v>
      </c>
    </row>
    <row r="27" spans="1:65" x14ac:dyDescent="0.25">
      <c r="A27" s="127" t="s">
        <v>1189</v>
      </c>
      <c r="B27" s="127">
        <v>0</v>
      </c>
      <c r="C27" s="127">
        <v>0</v>
      </c>
      <c r="D27" s="127">
        <v>0</v>
      </c>
      <c r="E27" s="127">
        <v>0</v>
      </c>
      <c r="F27" s="127">
        <v>0</v>
      </c>
      <c r="G27" s="127">
        <v>0</v>
      </c>
      <c r="H27" s="127">
        <v>0</v>
      </c>
      <c r="I27" s="127">
        <v>0</v>
      </c>
      <c r="J27">
        <f>SUM(M202:M236,M237*$B$21)</f>
        <v>51948240044815.867</v>
      </c>
      <c r="K27">
        <f t="shared" ref="K27:S27" si="2">SUM(N202:N236,N237*$B$21)</f>
        <v>51948240044815.867</v>
      </c>
      <c r="L27">
        <f t="shared" si="2"/>
        <v>51948240044815.867</v>
      </c>
      <c r="M27">
        <f t="shared" si="2"/>
        <v>51948240044815.867</v>
      </c>
      <c r="N27">
        <f t="shared" si="2"/>
        <v>51948240044815.867</v>
      </c>
      <c r="O27">
        <f t="shared" si="2"/>
        <v>51948240044815.867</v>
      </c>
      <c r="P27">
        <f t="shared" si="2"/>
        <v>51948240044815.867</v>
      </c>
      <c r="Q27">
        <f t="shared" si="2"/>
        <v>51948240044815.867</v>
      </c>
      <c r="R27">
        <f t="shared" si="2"/>
        <v>51948240044815.867</v>
      </c>
      <c r="S27">
        <f t="shared" si="2"/>
        <v>51948240044815.867</v>
      </c>
      <c r="T27">
        <f>S27-($S27-$V27)/3</f>
        <v>34632160029877.242</v>
      </c>
      <c r="U27">
        <f>T27-($S$25-$V$25)/3</f>
        <v>31230351799156.602</v>
      </c>
      <c r="V27">
        <v>0</v>
      </c>
      <c r="W27">
        <v>0</v>
      </c>
      <c r="X27">
        <v>0</v>
      </c>
      <c r="Y27">
        <v>0</v>
      </c>
      <c r="Z27">
        <v>0</v>
      </c>
      <c r="AA27">
        <v>0</v>
      </c>
      <c r="AB27">
        <v>0</v>
      </c>
      <c r="AC27">
        <v>0</v>
      </c>
      <c r="AD27">
        <v>0</v>
      </c>
      <c r="AE27">
        <v>0</v>
      </c>
      <c r="AF27">
        <v>0</v>
      </c>
      <c r="AG27">
        <v>0</v>
      </c>
      <c r="AH27">
        <v>0</v>
      </c>
      <c r="AI27">
        <v>0</v>
      </c>
      <c r="AJ27">
        <v>0</v>
      </c>
      <c r="AK27">
        <v>0</v>
      </c>
    </row>
    <row r="28" spans="1:65" x14ac:dyDescent="0.25">
      <c r="A28" s="127"/>
      <c r="B28" s="127"/>
      <c r="C28" s="127"/>
      <c r="D28" s="127"/>
      <c r="E28" s="127"/>
      <c r="F28" s="127"/>
      <c r="G28" s="127"/>
      <c r="H28" s="127"/>
      <c r="I28" s="127"/>
    </row>
    <row r="29" spans="1:65" x14ac:dyDescent="0.25">
      <c r="A29" s="127" t="s">
        <v>1226</v>
      </c>
      <c r="B29" s="150" t="e">
        <f>(SUMIFS('EPA non-CO2 Data'!$G:$G,'EPA non-CO2 Data'!A:A,"United States",'EPA non-CO2 Data'!$E:$E,"CH4",'EPA non-CO2 Data'!$F:$F,"2030",'EPA non-CO2 Data'!C:C,"AgSoils")+SUMIFS('EPA non-CO2 Data'!$G:$G,'EPA non-CO2 Data'!A:A,"United States",'EPA non-CO2 Data'!$E:$E,"CH4",'EPA non-CO2 Data'!$F:$F,"2030",'EPA non-CO2 Data'!C:C,"Rice"))/(SUMIFS('EPA non-CO2 Data'!$G:$G,'EPA non-CO2 Data'!A:A,"United States",'EPA non-CO2 Data'!$F:$F,"2030",'EPA non-CO2 Data'!C:C,"AgSoils")+SUMIFS('EPA non-CO2 Data'!$G:$G,'EPA non-CO2 Data'!A:A,"United States",'EPA non-CO2 Data'!$F:$F,"2030",'EPA non-CO2 Data'!C:C,"Rice"))</f>
        <v>#DIV/0!</v>
      </c>
      <c r="C29" s="127"/>
      <c r="D29" s="127"/>
      <c r="E29" s="127"/>
      <c r="F29" s="127"/>
      <c r="G29" s="127"/>
      <c r="H29" s="127"/>
      <c r="I29" s="127"/>
    </row>
    <row r="30" spans="1:65" x14ac:dyDescent="0.25">
      <c r="A30" s="127" t="s">
        <v>1227</v>
      </c>
      <c r="B30" s="150" t="e">
        <f>1-B29</f>
        <v>#DIV/0!</v>
      </c>
      <c r="C30" s="127"/>
      <c r="D30" s="127"/>
      <c r="E30" s="127"/>
      <c r="F30" s="127"/>
      <c r="G30" s="127"/>
      <c r="H30" s="127"/>
      <c r="I30" s="127"/>
    </row>
    <row r="31" spans="1:65" x14ac:dyDescent="0.25">
      <c r="A31" s="127" t="s">
        <v>1228</v>
      </c>
      <c r="B31" s="150" t="e">
        <f>SUMIFS('EPA non-CO2 Data'!$G:$G,'EPA non-CO2 Data'!A:A,"United States",'EPA non-CO2 Data'!$E:$E,"CH4",'EPA non-CO2 Data'!$F:$F,"2030",'EPA non-CO2 Data'!C:C,"Livestock")/SUMIFS('EPA non-CO2 Data'!$G:$G,'EPA non-CO2 Data'!A:A,"United States",'EPA non-CO2 Data'!$F:$F,"2030",'EPA non-CO2 Data'!C:C,"Livestock")</f>
        <v>#DIV/0!</v>
      </c>
      <c r="C31" s="127"/>
      <c r="D31" s="127"/>
      <c r="E31" s="127"/>
      <c r="F31" s="127"/>
      <c r="G31" s="127"/>
      <c r="H31" s="127"/>
      <c r="I31" s="127"/>
    </row>
    <row r="32" spans="1:65" x14ac:dyDescent="0.25">
      <c r="A32" s="127" t="s">
        <v>1227</v>
      </c>
      <c r="B32" s="150" t="e">
        <f>1-B31</f>
        <v>#DIV/0!</v>
      </c>
      <c r="C32" s="127"/>
      <c r="D32" s="127"/>
      <c r="E32" s="127"/>
      <c r="F32" s="127"/>
      <c r="G32" s="127"/>
      <c r="H32" s="127"/>
      <c r="I32" s="127"/>
    </row>
    <row r="33" spans="1:65" x14ac:dyDescent="0.25">
      <c r="A33" s="127"/>
      <c r="B33" s="127"/>
      <c r="C33" s="127"/>
      <c r="D33" s="127"/>
      <c r="E33" s="127"/>
      <c r="F33" s="127"/>
      <c r="G33" s="127"/>
      <c r="H33" s="127"/>
      <c r="I33" s="127"/>
    </row>
    <row r="34" spans="1:65" x14ac:dyDescent="0.25">
      <c r="A34" s="148" t="s">
        <v>1223</v>
      </c>
      <c r="B34" s="117">
        <v>2015</v>
      </c>
      <c r="C34" s="117">
        <v>2016</v>
      </c>
      <c r="D34" s="117">
        <v>2017</v>
      </c>
      <c r="E34" s="117">
        <v>2018</v>
      </c>
      <c r="F34" s="117">
        <v>2019</v>
      </c>
      <c r="G34" s="117">
        <v>2020</v>
      </c>
      <c r="H34" s="117">
        <v>2021</v>
      </c>
      <c r="I34" s="117">
        <v>2022</v>
      </c>
      <c r="J34" s="117">
        <v>2023</v>
      </c>
      <c r="K34" s="117">
        <v>2024</v>
      </c>
      <c r="L34" s="117">
        <v>2025</v>
      </c>
      <c r="M34" s="117">
        <v>2026</v>
      </c>
      <c r="N34" s="117">
        <v>2027</v>
      </c>
      <c r="O34" s="117">
        <v>2028</v>
      </c>
      <c r="P34" s="117">
        <v>2029</v>
      </c>
      <c r="Q34" s="117">
        <v>2030</v>
      </c>
      <c r="R34" s="117">
        <v>2031</v>
      </c>
      <c r="S34" s="117">
        <v>2032</v>
      </c>
      <c r="T34" s="117">
        <v>2033</v>
      </c>
      <c r="U34" s="117">
        <v>2034</v>
      </c>
      <c r="V34" s="117">
        <v>2035</v>
      </c>
      <c r="W34" s="117">
        <v>2036</v>
      </c>
      <c r="X34" s="117">
        <v>2037</v>
      </c>
      <c r="Y34" s="117">
        <v>2038</v>
      </c>
      <c r="Z34" s="117">
        <v>2039</v>
      </c>
      <c r="AA34" s="117">
        <v>2040</v>
      </c>
      <c r="AB34" s="117">
        <v>2041</v>
      </c>
      <c r="AC34" s="117">
        <v>2042</v>
      </c>
      <c r="AD34" s="117">
        <v>2043</v>
      </c>
      <c r="AE34" s="117">
        <v>2044</v>
      </c>
      <c r="AF34" s="117">
        <v>2045</v>
      </c>
      <c r="AG34" s="117">
        <v>2046</v>
      </c>
      <c r="AH34" s="117">
        <v>2047</v>
      </c>
      <c r="AI34" s="117">
        <v>2048</v>
      </c>
      <c r="AJ34" s="117">
        <v>2049</v>
      </c>
      <c r="AK34" s="117">
        <v>2050</v>
      </c>
    </row>
    <row r="35" spans="1:65" x14ac:dyDescent="0.25">
      <c r="A35" s="127" t="s">
        <v>1189</v>
      </c>
      <c r="B35" s="127">
        <v>0</v>
      </c>
      <c r="C35" s="127">
        <v>0</v>
      </c>
      <c r="D35" s="127">
        <v>0</v>
      </c>
      <c r="E35" s="127">
        <v>0</v>
      </c>
      <c r="F35" s="127">
        <v>0</v>
      </c>
      <c r="G35" s="127">
        <v>0</v>
      </c>
      <c r="H35" s="127">
        <v>0</v>
      </c>
      <c r="I35" s="127">
        <v>0</v>
      </c>
      <c r="J35">
        <f>J27</f>
        <v>51948240044815.867</v>
      </c>
      <c r="K35">
        <f t="shared" ref="K35:U35" si="3">K27</f>
        <v>51948240044815.867</v>
      </c>
      <c r="L35">
        <f t="shared" si="3"/>
        <v>51948240044815.867</v>
      </c>
      <c r="M35">
        <f t="shared" si="3"/>
        <v>51948240044815.867</v>
      </c>
      <c r="N35">
        <f t="shared" si="3"/>
        <v>51948240044815.867</v>
      </c>
      <c r="O35">
        <f t="shared" si="3"/>
        <v>51948240044815.867</v>
      </c>
      <c r="P35">
        <f t="shared" si="3"/>
        <v>51948240044815.867</v>
      </c>
      <c r="Q35">
        <f t="shared" si="3"/>
        <v>51948240044815.867</v>
      </c>
      <c r="R35">
        <f t="shared" si="3"/>
        <v>51948240044815.867</v>
      </c>
      <c r="S35">
        <f t="shared" si="3"/>
        <v>51948240044815.867</v>
      </c>
      <c r="T35">
        <f t="shared" si="3"/>
        <v>34632160029877.242</v>
      </c>
      <c r="U35">
        <f t="shared" si="3"/>
        <v>31230351799156.602</v>
      </c>
      <c r="V35">
        <v>0</v>
      </c>
      <c r="W35">
        <v>0</v>
      </c>
      <c r="X35">
        <v>0</v>
      </c>
      <c r="Y35">
        <v>0</v>
      </c>
      <c r="Z35">
        <v>0</v>
      </c>
      <c r="AA35">
        <v>0</v>
      </c>
      <c r="AB35">
        <v>0</v>
      </c>
      <c r="AC35">
        <v>0</v>
      </c>
      <c r="AD35">
        <v>0</v>
      </c>
      <c r="AE35">
        <v>0</v>
      </c>
      <c r="AF35">
        <v>0</v>
      </c>
      <c r="AG35">
        <v>0</v>
      </c>
      <c r="AH35">
        <v>0</v>
      </c>
      <c r="AI35">
        <v>0</v>
      </c>
      <c r="AJ35">
        <v>0</v>
      </c>
      <c r="AK35">
        <v>0</v>
      </c>
    </row>
    <row r="36" spans="1:65" x14ac:dyDescent="0.25">
      <c r="A36" s="127"/>
      <c r="B36" s="127"/>
      <c r="C36" s="127"/>
      <c r="D36" s="127"/>
      <c r="E36" s="127"/>
      <c r="F36" s="127"/>
      <c r="G36" s="127"/>
      <c r="H36" s="127"/>
      <c r="I36" s="127"/>
    </row>
    <row r="37" spans="1:65" x14ac:dyDescent="0.25">
      <c r="A37" s="148" t="s">
        <v>1224</v>
      </c>
      <c r="B37" s="117">
        <v>2015</v>
      </c>
      <c r="C37" s="117">
        <v>2016</v>
      </c>
      <c r="D37" s="117">
        <v>2017</v>
      </c>
      <c r="E37" s="117">
        <v>2018</v>
      </c>
      <c r="F37" s="117">
        <v>2019</v>
      </c>
      <c r="G37" s="117">
        <v>2020</v>
      </c>
      <c r="H37" s="117">
        <v>2021</v>
      </c>
      <c r="I37" s="117">
        <v>2022</v>
      </c>
      <c r="J37" s="117">
        <v>2023</v>
      </c>
      <c r="K37" s="117">
        <v>2024</v>
      </c>
      <c r="L37" s="117">
        <v>2025</v>
      </c>
      <c r="M37" s="117">
        <v>2026</v>
      </c>
      <c r="N37" s="117">
        <v>2027</v>
      </c>
      <c r="O37" s="117">
        <v>2028</v>
      </c>
      <c r="P37" s="117">
        <v>2029</v>
      </c>
      <c r="Q37" s="117">
        <v>2030</v>
      </c>
      <c r="R37" s="117">
        <v>2031</v>
      </c>
      <c r="S37" s="117">
        <v>2032</v>
      </c>
      <c r="T37" s="117">
        <v>2033</v>
      </c>
      <c r="U37" s="117">
        <v>2034</v>
      </c>
      <c r="V37" s="117">
        <v>2035</v>
      </c>
      <c r="W37" s="117">
        <v>2036</v>
      </c>
      <c r="X37" s="117">
        <v>2037</v>
      </c>
      <c r="Y37" s="117">
        <v>2038</v>
      </c>
      <c r="Z37" s="117">
        <v>2039</v>
      </c>
      <c r="AA37" s="117">
        <v>2040</v>
      </c>
      <c r="AB37" s="117">
        <v>2041</v>
      </c>
      <c r="AC37" s="117">
        <v>2042</v>
      </c>
      <c r="AD37" s="117">
        <v>2043</v>
      </c>
      <c r="AE37" s="117">
        <v>2044</v>
      </c>
      <c r="AF37" s="117">
        <v>2045</v>
      </c>
      <c r="AG37" s="117">
        <v>2046</v>
      </c>
      <c r="AH37" s="117">
        <v>2047</v>
      </c>
      <c r="AI37" s="117">
        <v>2048</v>
      </c>
      <c r="AJ37" s="117">
        <v>2049</v>
      </c>
      <c r="AK37" s="117">
        <v>2050</v>
      </c>
    </row>
    <row r="38" spans="1:65" x14ac:dyDescent="0.25">
      <c r="A38" s="127" t="s">
        <v>1220</v>
      </c>
      <c r="B38" s="127">
        <v>0</v>
      </c>
      <c r="C38" s="127">
        <v>0</v>
      </c>
      <c r="D38" s="127">
        <v>0</v>
      </c>
      <c r="E38" s="127">
        <v>0</v>
      </c>
      <c r="F38" s="127">
        <v>0</v>
      </c>
      <c r="G38" s="127">
        <v>0</v>
      </c>
      <c r="H38" s="127">
        <v>0</v>
      </c>
      <c r="I38" s="127">
        <v>0</v>
      </c>
      <c r="J38" t="e">
        <f>J25*$B$29/About!$A$59</f>
        <v>#DIV/0!</v>
      </c>
      <c r="K38" t="e">
        <f>K25*$B$29/About!$A$59</f>
        <v>#DIV/0!</v>
      </c>
      <c r="L38" t="e">
        <f>L25*$B$29/About!$A$59</f>
        <v>#DIV/0!</v>
      </c>
      <c r="M38" t="e">
        <f>M25*$B$29/About!$A$59</f>
        <v>#DIV/0!</v>
      </c>
      <c r="N38" t="e">
        <f>N25*$B$29/About!$A$59</f>
        <v>#DIV/0!</v>
      </c>
      <c r="O38" t="e">
        <f>O25*$B$29/About!$A$59</f>
        <v>#DIV/0!</v>
      </c>
      <c r="P38" t="e">
        <f>P25*$B$29/About!$A$59</f>
        <v>#DIV/0!</v>
      </c>
      <c r="Q38" t="e">
        <f>Q25*$B$29/About!$A$59</f>
        <v>#DIV/0!</v>
      </c>
      <c r="R38" t="e">
        <f>R25*$B$29/About!$A$59</f>
        <v>#DIV/0!</v>
      </c>
      <c r="S38" t="e">
        <f>S25*$B$29/About!$A$59</f>
        <v>#DIV/0!</v>
      </c>
      <c r="T38" t="e">
        <f>T25*$B$29/About!$A$59</f>
        <v>#DIV/0!</v>
      </c>
      <c r="U38" t="e">
        <f>U25*$B$29/About!$A$59</f>
        <v>#DIV/0!</v>
      </c>
      <c r="V38">
        <v>0</v>
      </c>
      <c r="W38">
        <v>0</v>
      </c>
      <c r="X38">
        <v>0</v>
      </c>
      <c r="Y38">
        <v>0</v>
      </c>
      <c r="Z38">
        <v>0</v>
      </c>
      <c r="AA38">
        <v>0</v>
      </c>
      <c r="AB38">
        <v>0</v>
      </c>
      <c r="AC38">
        <v>0</v>
      </c>
      <c r="AD38">
        <v>0</v>
      </c>
      <c r="AE38">
        <v>0</v>
      </c>
      <c r="AF38">
        <v>0</v>
      </c>
      <c r="AG38">
        <v>0</v>
      </c>
      <c r="AH38">
        <v>0</v>
      </c>
      <c r="AI38">
        <v>0</v>
      </c>
      <c r="AJ38">
        <v>0</v>
      </c>
      <c r="AK38">
        <v>0</v>
      </c>
    </row>
    <row r="39" spans="1:65" x14ac:dyDescent="0.25">
      <c r="A39" s="127" t="s">
        <v>1188</v>
      </c>
      <c r="B39" s="127">
        <v>0</v>
      </c>
      <c r="C39" s="127">
        <v>0</v>
      </c>
      <c r="D39" s="127">
        <v>0</v>
      </c>
      <c r="E39" s="127">
        <v>0</v>
      </c>
      <c r="F39" s="127">
        <v>0</v>
      </c>
      <c r="G39" s="127">
        <v>0</v>
      </c>
      <c r="H39" s="127">
        <v>0</v>
      </c>
      <c r="I39" s="127">
        <v>0</v>
      </c>
      <c r="J39" t="e">
        <f>J26*$B$31/About!$A$59</f>
        <v>#DIV/0!</v>
      </c>
      <c r="K39" t="e">
        <f>K26*$B$31/About!$A$59</f>
        <v>#DIV/0!</v>
      </c>
      <c r="L39" t="e">
        <f>L26*$B$31/About!$A$59</f>
        <v>#DIV/0!</v>
      </c>
      <c r="M39" t="e">
        <f>M26*$B$31/About!$A$59</f>
        <v>#DIV/0!</v>
      </c>
      <c r="N39" t="e">
        <f>N26*$B$31/About!$A$59</f>
        <v>#DIV/0!</v>
      </c>
      <c r="O39" t="e">
        <f>O26*$B$31/About!$A$59</f>
        <v>#DIV/0!</v>
      </c>
      <c r="P39" t="e">
        <f>P26*$B$31/About!$A$59</f>
        <v>#DIV/0!</v>
      </c>
      <c r="Q39" t="e">
        <f>Q26*$B$31/About!$A$59</f>
        <v>#DIV/0!</v>
      </c>
      <c r="R39" t="e">
        <f>R26*$B$31/About!$A$59</f>
        <v>#DIV/0!</v>
      </c>
      <c r="S39" t="e">
        <f>S26*$B$31/About!$A$59</f>
        <v>#DIV/0!</v>
      </c>
      <c r="T39" t="e">
        <f>T26*$B$31/About!$A$59</f>
        <v>#DIV/0!</v>
      </c>
      <c r="U39" t="e">
        <f>U26*$B$31/About!$A$59</f>
        <v>#DIV/0!</v>
      </c>
      <c r="V39">
        <v>0</v>
      </c>
      <c r="W39">
        <v>0</v>
      </c>
      <c r="X39">
        <v>0</v>
      </c>
      <c r="Y39">
        <v>0</v>
      </c>
      <c r="Z39">
        <v>0</v>
      </c>
      <c r="AA39">
        <v>0</v>
      </c>
      <c r="AB39">
        <v>0</v>
      </c>
      <c r="AC39">
        <v>0</v>
      </c>
      <c r="AD39">
        <v>0</v>
      </c>
      <c r="AE39">
        <v>0</v>
      </c>
      <c r="AF39">
        <v>0</v>
      </c>
      <c r="AG39">
        <v>0</v>
      </c>
      <c r="AH39">
        <v>0</v>
      </c>
      <c r="AI39">
        <v>0</v>
      </c>
      <c r="AJ39">
        <v>0</v>
      </c>
      <c r="AK39">
        <v>0</v>
      </c>
    </row>
    <row r="40" spans="1:65" x14ac:dyDescent="0.25">
      <c r="A40" s="127"/>
      <c r="B40" s="127"/>
      <c r="C40" s="127"/>
      <c r="D40" s="127"/>
      <c r="E40" s="127"/>
      <c r="F40" s="127"/>
      <c r="G40" s="127"/>
      <c r="H40" s="127"/>
      <c r="I40" s="127"/>
    </row>
    <row r="41" spans="1:65" x14ac:dyDescent="0.25">
      <c r="A41" s="148" t="s">
        <v>1225</v>
      </c>
      <c r="B41" s="117">
        <v>2015</v>
      </c>
      <c r="C41" s="117">
        <v>2016</v>
      </c>
      <c r="D41" s="117">
        <v>2017</v>
      </c>
      <c r="E41" s="117">
        <v>2018</v>
      </c>
      <c r="F41" s="117">
        <v>2019</v>
      </c>
      <c r="G41" s="117">
        <v>2020</v>
      </c>
      <c r="H41" s="117">
        <v>2021</v>
      </c>
      <c r="I41" s="117">
        <v>2022</v>
      </c>
      <c r="J41" s="117">
        <v>2023</v>
      </c>
      <c r="K41" s="117">
        <v>2024</v>
      </c>
      <c r="L41" s="117">
        <v>2025</v>
      </c>
      <c r="M41" s="117">
        <v>2026</v>
      </c>
      <c r="N41" s="117">
        <v>2027</v>
      </c>
      <c r="O41" s="117">
        <v>2028</v>
      </c>
      <c r="P41" s="117">
        <v>2029</v>
      </c>
      <c r="Q41" s="117">
        <v>2030</v>
      </c>
      <c r="R41" s="117">
        <v>2031</v>
      </c>
      <c r="S41" s="117">
        <v>2032</v>
      </c>
      <c r="T41" s="117">
        <v>2033</v>
      </c>
      <c r="U41" s="117">
        <v>2034</v>
      </c>
      <c r="V41" s="117">
        <v>2035</v>
      </c>
      <c r="W41" s="117">
        <v>2036</v>
      </c>
      <c r="X41" s="117">
        <v>2037</v>
      </c>
      <c r="Y41" s="117">
        <v>2038</v>
      </c>
      <c r="Z41" s="117">
        <v>2039</v>
      </c>
      <c r="AA41" s="117">
        <v>2040</v>
      </c>
      <c r="AB41" s="117">
        <v>2041</v>
      </c>
      <c r="AC41" s="117">
        <v>2042</v>
      </c>
      <c r="AD41" s="117">
        <v>2043</v>
      </c>
      <c r="AE41" s="117">
        <v>2044</v>
      </c>
      <c r="AF41" s="117">
        <v>2045</v>
      </c>
      <c r="AG41" s="117">
        <v>2046</v>
      </c>
      <c r="AH41" s="117">
        <v>2047</v>
      </c>
      <c r="AI41" s="117">
        <v>2048</v>
      </c>
      <c r="AJ41" s="117">
        <v>2049</v>
      </c>
      <c r="AK41" s="117">
        <v>2050</v>
      </c>
    </row>
    <row r="42" spans="1:65" x14ac:dyDescent="0.25">
      <c r="A42" s="127" t="s">
        <v>1220</v>
      </c>
      <c r="B42" s="127">
        <v>0</v>
      </c>
      <c r="C42" s="127">
        <v>0</v>
      </c>
      <c r="D42" s="127">
        <v>0</v>
      </c>
      <c r="E42" s="127">
        <v>0</v>
      </c>
      <c r="F42" s="127">
        <v>0</v>
      </c>
      <c r="G42" s="127">
        <v>0</v>
      </c>
      <c r="H42" s="127">
        <v>0</v>
      </c>
      <c r="I42" s="127">
        <v>0</v>
      </c>
      <c r="J42" t="e">
        <f>J25*$B$30/About!$A$61</f>
        <v>#DIV/0!</v>
      </c>
      <c r="K42" t="e">
        <f>K25*$B$30/About!$A$61</f>
        <v>#DIV/0!</v>
      </c>
      <c r="L42" t="e">
        <f>L25*$B$30/About!$A$61</f>
        <v>#DIV/0!</v>
      </c>
      <c r="M42" t="e">
        <f>M25*$B$30/About!$A$61</f>
        <v>#DIV/0!</v>
      </c>
      <c r="N42" t="e">
        <f>N25*$B$30/About!$A$61</f>
        <v>#DIV/0!</v>
      </c>
      <c r="O42" t="e">
        <f>O25*$B$30/About!$A$61</f>
        <v>#DIV/0!</v>
      </c>
      <c r="P42" t="e">
        <f>P25*$B$30/About!$A$61</f>
        <v>#DIV/0!</v>
      </c>
      <c r="Q42" t="e">
        <f>Q25*$B$30/About!$A$61</f>
        <v>#DIV/0!</v>
      </c>
      <c r="R42" t="e">
        <f>R25*$B$30/About!$A$61</f>
        <v>#DIV/0!</v>
      </c>
      <c r="S42" t="e">
        <f>S25*$B$30/About!$A$61</f>
        <v>#DIV/0!</v>
      </c>
      <c r="T42" t="e">
        <f>T25*$B$30/About!$A$61</f>
        <v>#DIV/0!</v>
      </c>
      <c r="U42" t="e">
        <f>U25*$B$30/About!$A$61</f>
        <v>#DIV/0!</v>
      </c>
      <c r="V42">
        <v>0</v>
      </c>
      <c r="W42">
        <v>0</v>
      </c>
      <c r="X42">
        <v>0</v>
      </c>
      <c r="Y42">
        <v>0</v>
      </c>
      <c r="Z42">
        <v>0</v>
      </c>
      <c r="AA42">
        <v>0</v>
      </c>
      <c r="AB42">
        <v>0</v>
      </c>
      <c r="AC42">
        <v>0</v>
      </c>
      <c r="AD42">
        <v>0</v>
      </c>
      <c r="AE42">
        <v>0</v>
      </c>
      <c r="AF42">
        <v>0</v>
      </c>
      <c r="AG42">
        <v>0</v>
      </c>
      <c r="AH42">
        <v>0</v>
      </c>
      <c r="AI42">
        <v>0</v>
      </c>
      <c r="AJ42">
        <v>0</v>
      </c>
      <c r="AK42">
        <v>0</v>
      </c>
    </row>
    <row r="43" spans="1:65" x14ac:dyDescent="0.25">
      <c r="A43" s="127" t="s">
        <v>1188</v>
      </c>
      <c r="B43" s="127">
        <v>0</v>
      </c>
      <c r="C43" s="127">
        <v>0</v>
      </c>
      <c r="D43" s="127">
        <v>0</v>
      </c>
      <c r="E43" s="127">
        <v>0</v>
      </c>
      <c r="F43" s="127">
        <v>0</v>
      </c>
      <c r="G43" s="127">
        <v>0</v>
      </c>
      <c r="H43" s="127">
        <v>0</v>
      </c>
      <c r="I43" s="127">
        <v>0</v>
      </c>
      <c r="J43" t="e">
        <f>J26*$B$32/About!$A$61</f>
        <v>#DIV/0!</v>
      </c>
      <c r="K43" t="e">
        <f>K26*$B$32/About!$A$61</f>
        <v>#DIV/0!</v>
      </c>
      <c r="L43" t="e">
        <f>L26*$B$32/About!$A$61</f>
        <v>#DIV/0!</v>
      </c>
      <c r="M43" t="e">
        <f>M26*$B$32/About!$A$61</f>
        <v>#DIV/0!</v>
      </c>
      <c r="N43" t="e">
        <f>N26*$B$32/About!$A$61</f>
        <v>#DIV/0!</v>
      </c>
      <c r="O43" t="e">
        <f>O26*$B$32/About!$A$61</f>
        <v>#DIV/0!</v>
      </c>
      <c r="P43" t="e">
        <f>P26*$B$32/About!$A$61</f>
        <v>#DIV/0!</v>
      </c>
      <c r="Q43" t="e">
        <f>Q26*$B$32/About!$A$61</f>
        <v>#DIV/0!</v>
      </c>
      <c r="R43" t="e">
        <f>R26*$B$32/About!$A$61</f>
        <v>#DIV/0!</v>
      </c>
      <c r="S43" t="e">
        <f>S26*$B$32/About!$A$61</f>
        <v>#DIV/0!</v>
      </c>
      <c r="T43" t="e">
        <f>T26*$B$32/About!$A$61</f>
        <v>#DIV/0!</v>
      </c>
      <c r="U43" t="e">
        <f>U26*$B$32/About!$A$61</f>
        <v>#DIV/0!</v>
      </c>
      <c r="V43">
        <v>0</v>
      </c>
      <c r="W43">
        <v>0</v>
      </c>
      <c r="X43">
        <v>0</v>
      </c>
      <c r="Y43">
        <v>0</v>
      </c>
      <c r="Z43">
        <v>0</v>
      </c>
      <c r="AA43">
        <v>0</v>
      </c>
      <c r="AB43">
        <v>0</v>
      </c>
      <c r="AC43">
        <v>0</v>
      </c>
      <c r="AD43">
        <v>0</v>
      </c>
      <c r="AE43">
        <v>0</v>
      </c>
      <c r="AF43">
        <v>0</v>
      </c>
      <c r="AG43">
        <v>0</v>
      </c>
      <c r="AH43">
        <v>0</v>
      </c>
      <c r="AI43">
        <v>0</v>
      </c>
      <c r="AJ43">
        <v>0</v>
      </c>
      <c r="AK43">
        <v>0</v>
      </c>
    </row>
    <row r="44" spans="1:65" x14ac:dyDescent="0.25">
      <c r="A44" s="127"/>
      <c r="B44" s="127"/>
      <c r="C44" s="127"/>
      <c r="D44" s="127"/>
      <c r="E44" s="127"/>
      <c r="F44" s="127"/>
      <c r="G44" s="127"/>
      <c r="H44" s="127"/>
      <c r="I44" s="127"/>
    </row>
    <row r="45" spans="1:65" ht="14.25" customHeight="1" x14ac:dyDescent="0.25">
      <c r="A45" s="114" t="s">
        <v>1219</v>
      </c>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7"/>
      <c r="AO45" s="117"/>
      <c r="AP45" s="117"/>
      <c r="AQ45" s="117"/>
      <c r="AR45" s="117"/>
      <c r="AS45" s="117"/>
      <c r="AT45" s="117"/>
      <c r="AU45" s="117"/>
      <c r="AV45" s="117"/>
      <c r="AW45" s="117"/>
      <c r="AX45" s="117"/>
      <c r="AY45" s="117"/>
      <c r="AZ45" s="117"/>
      <c r="BA45" s="117"/>
      <c r="BB45" s="117"/>
      <c r="BC45" s="117"/>
      <c r="BD45" s="117"/>
      <c r="BE45" s="117"/>
      <c r="BF45" s="117"/>
      <c r="BG45" s="117"/>
      <c r="BH45" s="117"/>
      <c r="BI45" s="117"/>
      <c r="BJ45" s="117"/>
      <c r="BK45" s="117"/>
      <c r="BL45" s="117"/>
      <c r="BM45" s="117"/>
    </row>
    <row r="46" spans="1:65" x14ac:dyDescent="0.25">
      <c r="A46" s="125" t="s">
        <v>1212</v>
      </c>
      <c r="B46" s="125"/>
      <c r="D46" s="125"/>
      <c r="E46" s="126"/>
      <c r="F46" s="123"/>
      <c r="G46" s="123"/>
      <c r="H46" s="123"/>
      <c r="I46" s="123"/>
      <c r="J46" s="123"/>
      <c r="K46" s="123"/>
      <c r="L46" s="123"/>
      <c r="M46" s="123"/>
      <c r="N46" s="123"/>
      <c r="O46" s="123"/>
      <c r="P46" s="123"/>
      <c r="Q46" s="123"/>
      <c r="R46" s="123"/>
      <c r="S46" s="123"/>
      <c r="T46" s="123"/>
      <c r="U46" s="123"/>
      <c r="V46" s="123"/>
      <c r="W46" s="123"/>
      <c r="X46" s="123"/>
      <c r="Y46" s="123"/>
      <c r="Z46" s="123"/>
      <c r="AA46" s="123"/>
      <c r="AB46" s="123"/>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row>
    <row r="47" spans="1:65" x14ac:dyDescent="0.25">
      <c r="A47" s="128"/>
      <c r="B47" s="128"/>
      <c r="C47" s="128" t="s">
        <v>1202</v>
      </c>
      <c r="D47" s="128" t="s">
        <v>1203</v>
      </c>
      <c r="F47" s="123"/>
      <c r="G47" s="123"/>
      <c r="H47" s="123"/>
      <c r="I47" s="123"/>
      <c r="J47" s="123"/>
      <c r="K47" s="123"/>
      <c r="L47" s="123"/>
      <c r="M47" s="123"/>
      <c r="N47" s="123"/>
      <c r="O47" s="123"/>
      <c r="P47" s="123"/>
      <c r="Q47" s="123"/>
      <c r="R47" s="123"/>
      <c r="S47" s="123"/>
      <c r="T47" s="123"/>
      <c r="U47" s="123"/>
      <c r="V47" s="123"/>
      <c r="W47" s="123"/>
      <c r="X47" s="123"/>
      <c r="Y47" s="123"/>
      <c r="Z47" s="123"/>
      <c r="AA47" s="123"/>
      <c r="AB47" s="123"/>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row>
    <row r="48" spans="1:65" x14ac:dyDescent="0.25">
      <c r="A48" s="129" t="s">
        <v>1214</v>
      </c>
      <c r="B48" s="129" t="s">
        <v>1213</v>
      </c>
      <c r="C48" s="129" t="s">
        <v>1204</v>
      </c>
      <c r="D48" s="129" t="s">
        <v>1205</v>
      </c>
      <c r="E48" s="117">
        <v>2015</v>
      </c>
      <c r="F48" s="117">
        <v>2016</v>
      </c>
      <c r="G48" s="117">
        <v>2017</v>
      </c>
      <c r="H48" s="117">
        <v>2018</v>
      </c>
      <c r="I48" s="117">
        <v>2019</v>
      </c>
      <c r="J48" s="117">
        <v>2020</v>
      </c>
      <c r="K48" s="117">
        <v>2021</v>
      </c>
      <c r="L48" s="117">
        <v>2022</v>
      </c>
      <c r="M48" s="117">
        <v>2023</v>
      </c>
      <c r="N48" s="117">
        <v>2024</v>
      </c>
      <c r="O48" s="117">
        <v>2025</v>
      </c>
      <c r="P48" s="117">
        <v>2026</v>
      </c>
      <c r="Q48" s="117">
        <v>2027</v>
      </c>
      <c r="R48" s="117">
        <v>2028</v>
      </c>
      <c r="S48" s="117">
        <v>2029</v>
      </c>
      <c r="T48" s="117">
        <v>2030</v>
      </c>
      <c r="U48" s="117">
        <v>2031</v>
      </c>
      <c r="V48" s="117">
        <v>2032</v>
      </c>
      <c r="W48" s="117">
        <v>2033</v>
      </c>
      <c r="X48" s="117">
        <v>2034</v>
      </c>
      <c r="Y48" s="117">
        <v>2035</v>
      </c>
      <c r="Z48" s="117">
        <v>2036</v>
      </c>
      <c r="AA48" s="117">
        <v>2037</v>
      </c>
      <c r="AB48" s="117">
        <v>2038</v>
      </c>
      <c r="AC48" s="117">
        <v>2039</v>
      </c>
      <c r="AD48" s="117">
        <v>2040</v>
      </c>
      <c r="AE48" s="117">
        <v>2041</v>
      </c>
      <c r="AF48" s="117">
        <v>2042</v>
      </c>
      <c r="AG48" s="117">
        <v>2043</v>
      </c>
      <c r="AH48" s="117">
        <v>2044</v>
      </c>
      <c r="AI48" s="117">
        <v>2045</v>
      </c>
      <c r="AJ48" s="117">
        <v>2046</v>
      </c>
      <c r="AK48" s="117">
        <v>2047</v>
      </c>
      <c r="AL48" s="117">
        <v>2048</v>
      </c>
      <c r="AM48" s="117">
        <v>2049</v>
      </c>
      <c r="AN48" s="117">
        <v>2050</v>
      </c>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row>
    <row r="49" spans="1:65" x14ac:dyDescent="0.25">
      <c r="A49" s="130">
        <v>1</v>
      </c>
      <c r="B49" s="131">
        <f t="shared" ref="B49:B120" si="4">AVERAGE(C49:D49)</f>
        <v>-1125</v>
      </c>
      <c r="C49" s="131">
        <v>-1150</v>
      </c>
      <c r="D49" s="131">
        <v>-1100</v>
      </c>
      <c r="E49" s="132">
        <v>0</v>
      </c>
      <c r="F49" s="122">
        <v>0</v>
      </c>
      <c r="G49" s="122">
        <v>0</v>
      </c>
      <c r="H49" s="122">
        <v>0</v>
      </c>
      <c r="I49" s="122">
        <v>0</v>
      </c>
      <c r="J49" s="132">
        <v>0</v>
      </c>
      <c r="K49" s="122">
        <v>0</v>
      </c>
      <c r="L49" s="122">
        <v>0</v>
      </c>
      <c r="M49" s="122">
        <v>0</v>
      </c>
      <c r="N49" s="122">
        <v>0</v>
      </c>
      <c r="O49" s="132">
        <v>0</v>
      </c>
      <c r="P49" s="122">
        <v>0</v>
      </c>
      <c r="Q49" s="122">
        <v>0</v>
      </c>
      <c r="R49" s="122">
        <v>0</v>
      </c>
      <c r="S49" s="122">
        <v>0</v>
      </c>
      <c r="T49" s="132">
        <v>0</v>
      </c>
      <c r="U49" s="133">
        <v>862730969.44015288</v>
      </c>
      <c r="V49" s="133">
        <v>1725470606.0919168</v>
      </c>
      <c r="W49" s="133">
        <v>2588218827.1568103</v>
      </c>
      <c r="X49" s="133">
        <v>3450975550.9017234</v>
      </c>
      <c r="Y49" s="134">
        <v>4313740696.6418304</v>
      </c>
      <c r="Z49" s="133">
        <v>3452792853.0207129</v>
      </c>
      <c r="AA49" s="133">
        <v>2589608046.4941349</v>
      </c>
      <c r="AB49" s="133">
        <v>1726414258.5985303</v>
      </c>
      <c r="AC49" s="133">
        <v>863211554.87663841</v>
      </c>
      <c r="AD49" s="132">
        <v>0</v>
      </c>
      <c r="AE49" s="133">
        <v>53103840514.921463</v>
      </c>
      <c r="AF49" s="133">
        <v>106208370514.43501</v>
      </c>
      <c r="AG49" s="133">
        <v>159313591105.14227</v>
      </c>
      <c r="AH49" s="133">
        <v>212419503448.10114</v>
      </c>
      <c r="AI49" s="134">
        <v>265526108759.04477</v>
      </c>
      <c r="AJ49" s="133">
        <v>212515593219.03024</v>
      </c>
      <c r="AK49" s="133">
        <v>159388051272.16812</v>
      </c>
      <c r="AL49" s="133">
        <v>106259608441.18733</v>
      </c>
      <c r="AM49" s="133">
        <v>53130259721.259766</v>
      </c>
      <c r="AN49" s="132">
        <v>0</v>
      </c>
      <c r="AO49" s="132"/>
      <c r="AP49" s="132"/>
      <c r="AQ49" s="132"/>
      <c r="AR49" s="132"/>
      <c r="AS49" s="132"/>
      <c r="AT49" s="132"/>
      <c r="AU49" s="132"/>
      <c r="AV49" s="132"/>
      <c r="AW49" s="132"/>
      <c r="AX49" s="132"/>
      <c r="AY49" s="132"/>
      <c r="AZ49" s="132"/>
      <c r="BA49" s="132"/>
      <c r="BB49" s="132"/>
      <c r="BC49" s="132"/>
      <c r="BD49" s="132"/>
      <c r="BE49" s="132"/>
      <c r="BF49" s="132"/>
      <c r="BG49" s="132"/>
      <c r="BH49" s="132"/>
      <c r="BI49" s="132"/>
      <c r="BJ49" s="132"/>
      <c r="BK49" s="132"/>
      <c r="BL49" s="132"/>
      <c r="BM49" s="132"/>
    </row>
    <row r="50" spans="1:65" x14ac:dyDescent="0.25">
      <c r="A50" s="130">
        <v>1</v>
      </c>
      <c r="B50" s="131">
        <f t="shared" si="4"/>
        <v>-1075</v>
      </c>
      <c r="C50" s="131">
        <v>-1100</v>
      </c>
      <c r="D50" s="131">
        <v>-1050</v>
      </c>
      <c r="E50" s="132">
        <v>0</v>
      </c>
      <c r="F50" s="122">
        <v>0</v>
      </c>
      <c r="G50" s="122">
        <v>0</v>
      </c>
      <c r="H50" s="122">
        <v>0</v>
      </c>
      <c r="I50" s="122">
        <v>0</v>
      </c>
      <c r="J50" s="132">
        <v>0</v>
      </c>
      <c r="K50" s="122">
        <v>0</v>
      </c>
      <c r="L50" s="122">
        <v>0</v>
      </c>
      <c r="M50" s="122">
        <v>0</v>
      </c>
      <c r="N50" s="122">
        <v>0</v>
      </c>
      <c r="O50" s="132">
        <v>0</v>
      </c>
      <c r="P50" s="122">
        <v>0</v>
      </c>
      <c r="Q50" s="122">
        <v>0</v>
      </c>
      <c r="R50" s="122">
        <v>0</v>
      </c>
      <c r="S50" s="122">
        <v>0</v>
      </c>
      <c r="T50" s="132">
        <v>0</v>
      </c>
      <c r="U50" s="122">
        <v>0</v>
      </c>
      <c r="V50" s="122">
        <v>0</v>
      </c>
      <c r="W50" s="122">
        <v>0</v>
      </c>
      <c r="X50" s="122">
        <v>0</v>
      </c>
      <c r="Y50" s="132">
        <v>0</v>
      </c>
      <c r="Z50" s="122">
        <v>0</v>
      </c>
      <c r="AA50" s="122">
        <v>0</v>
      </c>
      <c r="AB50" s="122">
        <v>0</v>
      </c>
      <c r="AC50" s="122">
        <v>0</v>
      </c>
      <c r="AD50" s="132">
        <v>0</v>
      </c>
      <c r="AE50" s="122">
        <v>0</v>
      </c>
      <c r="AF50" s="122">
        <v>0</v>
      </c>
      <c r="AG50" s="122">
        <v>0</v>
      </c>
      <c r="AH50" s="122">
        <v>0</v>
      </c>
      <c r="AI50" s="132">
        <v>0</v>
      </c>
      <c r="AJ50" s="133">
        <v>17676118267.836834</v>
      </c>
      <c r="AK50" s="133">
        <v>35352537378.132149</v>
      </c>
      <c r="AL50" s="133">
        <v>53029259004.951012</v>
      </c>
      <c r="AM50" s="133">
        <v>70706284858.143066</v>
      </c>
      <c r="AN50" s="134">
        <v>88383616683.818283</v>
      </c>
      <c r="AO50" s="134"/>
      <c r="AP50" s="134"/>
      <c r="AQ50" s="134"/>
      <c r="AR50" s="134"/>
      <c r="AS50" s="134"/>
      <c r="AT50" s="134"/>
      <c r="AU50" s="134"/>
      <c r="AV50" s="134"/>
      <c r="AW50" s="134"/>
      <c r="AX50" s="134"/>
      <c r="AY50" s="134"/>
      <c r="AZ50" s="134"/>
      <c r="BA50" s="134"/>
      <c r="BB50" s="134"/>
      <c r="BC50" s="134"/>
      <c r="BD50" s="134"/>
      <c r="BE50" s="134"/>
      <c r="BF50" s="134"/>
      <c r="BG50" s="134"/>
      <c r="BH50" s="134"/>
      <c r="BI50" s="134"/>
      <c r="BJ50" s="134"/>
      <c r="BK50" s="134"/>
      <c r="BL50" s="134"/>
      <c r="BM50" s="134"/>
    </row>
    <row r="51" spans="1:65" x14ac:dyDescent="0.25">
      <c r="A51" s="130">
        <v>1</v>
      </c>
      <c r="B51" s="131">
        <f t="shared" si="4"/>
        <v>-1025</v>
      </c>
      <c r="C51" s="131">
        <v>-1050</v>
      </c>
      <c r="D51" s="131">
        <v>-1000</v>
      </c>
      <c r="E51" s="132">
        <v>0</v>
      </c>
      <c r="F51" s="122">
        <v>0</v>
      </c>
      <c r="G51" s="122">
        <v>0</v>
      </c>
      <c r="H51" s="122">
        <v>0</v>
      </c>
      <c r="I51" s="122">
        <v>0</v>
      </c>
      <c r="J51" s="132">
        <v>0</v>
      </c>
      <c r="K51" s="122">
        <v>0</v>
      </c>
      <c r="L51" s="122">
        <v>0</v>
      </c>
      <c r="M51" s="122">
        <v>0</v>
      </c>
      <c r="N51" s="122">
        <v>0</v>
      </c>
      <c r="O51" s="132">
        <v>0</v>
      </c>
      <c r="P51" s="133">
        <v>840910204.28253841</v>
      </c>
      <c r="Q51" s="133">
        <v>1681923588.3758574</v>
      </c>
      <c r="R51" s="133">
        <v>2523036725.3729272</v>
      </c>
      <c r="S51" s="133">
        <v>3364246339.2255826</v>
      </c>
      <c r="T51" s="134">
        <v>4205549296.530508</v>
      </c>
      <c r="U51" s="133">
        <v>3378729521.226161</v>
      </c>
      <c r="V51" s="133">
        <v>2534059869.7560611</v>
      </c>
      <c r="W51" s="133">
        <v>1689381678.3507917</v>
      </c>
      <c r="X51" s="133">
        <v>844695028.33743846</v>
      </c>
      <c r="Y51" s="132">
        <v>0</v>
      </c>
      <c r="Z51" s="133">
        <v>52580251956.014458</v>
      </c>
      <c r="AA51" s="133">
        <v>105161048344.08548</v>
      </c>
      <c r="AB51" s="133">
        <v>157742385185.05542</v>
      </c>
      <c r="AC51" s="133">
        <v>210324258552.83417</v>
      </c>
      <c r="AD51" s="134">
        <v>262906664573.6236</v>
      </c>
      <c r="AE51" s="133">
        <v>210549962800.32333</v>
      </c>
      <c r="AF51" s="133">
        <v>157913497244.7081</v>
      </c>
      <c r="AG51" s="133">
        <v>105276348990.70486</v>
      </c>
      <c r="AH51" s="133">
        <v>52638516954.924553</v>
      </c>
      <c r="AI51" s="132">
        <v>0</v>
      </c>
      <c r="AJ51" s="133">
        <v>276864869776.72418</v>
      </c>
      <c r="AK51" s="133">
        <v>553734451714.05005</v>
      </c>
      <c r="AL51" s="133">
        <v>830608772033.22119</v>
      </c>
      <c r="AM51" s="133">
        <v>1107487857515.9832</v>
      </c>
      <c r="AN51" s="134">
        <v>1384371735512.0347</v>
      </c>
      <c r="AO51" s="134"/>
      <c r="AP51" s="134"/>
      <c r="AQ51" s="134"/>
      <c r="AR51" s="134"/>
      <c r="AS51" s="134"/>
      <c r="AT51" s="134"/>
      <c r="AU51" s="134"/>
      <c r="AV51" s="134"/>
      <c r="AW51" s="134"/>
      <c r="AX51" s="134"/>
      <c r="AY51" s="134"/>
      <c r="AZ51" s="134"/>
      <c r="BA51" s="134"/>
      <c r="BB51" s="134"/>
      <c r="BC51" s="134"/>
      <c r="BD51" s="134"/>
      <c r="BE51" s="134"/>
      <c r="BF51" s="134"/>
      <c r="BG51" s="134"/>
      <c r="BH51" s="134"/>
      <c r="BI51" s="134"/>
      <c r="BJ51" s="134"/>
      <c r="BK51" s="134"/>
      <c r="BL51" s="134"/>
      <c r="BM51" s="134"/>
    </row>
    <row r="52" spans="1:65" x14ac:dyDescent="0.25">
      <c r="A52" s="130">
        <v>1</v>
      </c>
      <c r="B52" s="131">
        <f t="shared" si="4"/>
        <v>-975</v>
      </c>
      <c r="C52" s="131">
        <v>-1000</v>
      </c>
      <c r="D52" s="131">
        <v>-950</v>
      </c>
      <c r="E52" s="132">
        <v>0</v>
      </c>
      <c r="F52" s="122">
        <v>0</v>
      </c>
      <c r="G52" s="122">
        <v>0</v>
      </c>
      <c r="H52" s="122">
        <v>0</v>
      </c>
      <c r="I52" s="122">
        <v>0</v>
      </c>
      <c r="J52" s="132">
        <v>0</v>
      </c>
      <c r="K52" s="122">
        <v>0</v>
      </c>
      <c r="L52" s="122">
        <v>0</v>
      </c>
      <c r="M52" s="122">
        <v>0</v>
      </c>
      <c r="N52" s="122">
        <v>0</v>
      </c>
      <c r="O52" s="132">
        <v>0</v>
      </c>
      <c r="P52" s="133">
        <v>16049146390.430529</v>
      </c>
      <c r="Q52" s="133">
        <v>32100262013.579754</v>
      </c>
      <c r="R52" s="133">
        <v>48153281465.398216</v>
      </c>
      <c r="S52" s="133">
        <v>64208142221.045181</v>
      </c>
      <c r="T52" s="134">
        <v>80264784478.120529</v>
      </c>
      <c r="U52" s="133">
        <v>116445404553.95369</v>
      </c>
      <c r="V52" s="133">
        <v>152285873791.75549</v>
      </c>
      <c r="W52" s="133">
        <v>188126697065.93973</v>
      </c>
      <c r="X52" s="133">
        <v>223967871006.02173</v>
      </c>
      <c r="Y52" s="134">
        <v>259809392284.74509</v>
      </c>
      <c r="Z52" s="133">
        <v>207955942629.27621</v>
      </c>
      <c r="AA52" s="133">
        <v>155967764436.81308</v>
      </c>
      <c r="AB52" s="133">
        <v>103979045311.50473</v>
      </c>
      <c r="AC52" s="133">
        <v>51989789200.88076</v>
      </c>
      <c r="AD52" s="132">
        <v>0</v>
      </c>
      <c r="AE52" s="133">
        <v>266756041931.99954</v>
      </c>
      <c r="AF52" s="133">
        <v>533515547345.71661</v>
      </c>
      <c r="AG52" s="133">
        <v>800278521799.93323</v>
      </c>
      <c r="AH52" s="133">
        <v>1067044971126.981</v>
      </c>
      <c r="AI52" s="134">
        <v>1333814901433.8413</v>
      </c>
      <c r="AJ52" s="133">
        <v>1067527658004.5148</v>
      </c>
      <c r="AK52" s="133">
        <v>800652556883.73914</v>
      </c>
      <c r="AL52" s="133">
        <v>533772930359.91534</v>
      </c>
      <c r="AM52" s="133">
        <v>266888753292.33548</v>
      </c>
      <c r="AN52" s="132">
        <v>0</v>
      </c>
      <c r="AO52" s="132"/>
      <c r="AP52" s="132"/>
      <c r="AQ52" s="132"/>
      <c r="AR52" s="132"/>
      <c r="AS52" s="132"/>
      <c r="AT52" s="132"/>
      <c r="AU52" s="132"/>
      <c r="AV52" s="132"/>
      <c r="AW52" s="132"/>
      <c r="AX52" s="132"/>
      <c r="AY52" s="132"/>
      <c r="AZ52" s="132"/>
      <c r="BA52" s="132"/>
      <c r="BB52" s="132"/>
      <c r="BC52" s="132"/>
      <c r="BD52" s="132"/>
      <c r="BE52" s="132"/>
      <c r="BF52" s="132"/>
      <c r="BG52" s="132"/>
      <c r="BH52" s="132"/>
      <c r="BI52" s="132"/>
      <c r="BJ52" s="132"/>
      <c r="BK52" s="132"/>
      <c r="BL52" s="132"/>
      <c r="BM52" s="132"/>
    </row>
    <row r="53" spans="1:65" x14ac:dyDescent="0.25">
      <c r="A53" s="130">
        <v>1</v>
      </c>
      <c r="B53" s="131">
        <f t="shared" si="4"/>
        <v>-925</v>
      </c>
      <c r="C53" s="131">
        <v>-950</v>
      </c>
      <c r="D53" s="131">
        <v>-900</v>
      </c>
      <c r="E53" s="132">
        <v>0</v>
      </c>
      <c r="F53" s="122">
        <v>0</v>
      </c>
      <c r="G53" s="122">
        <v>0</v>
      </c>
      <c r="H53" s="122">
        <v>0</v>
      </c>
      <c r="I53" s="122">
        <v>0</v>
      </c>
      <c r="J53" s="132">
        <v>0</v>
      </c>
      <c r="K53" s="122">
        <v>851923733.23720825</v>
      </c>
      <c r="L53" s="133">
        <v>1691492233.6862657</v>
      </c>
      <c r="M53" s="133">
        <v>2556183069.1840377</v>
      </c>
      <c r="N53" s="133">
        <v>3408508725.0995054</v>
      </c>
      <c r="O53" s="134">
        <v>4260958813.6542635</v>
      </c>
      <c r="P53" s="133">
        <v>3412967648.6964784</v>
      </c>
      <c r="Q53" s="133">
        <v>2559882775.892199</v>
      </c>
      <c r="R53" s="133">
        <v>1706690892.0669305</v>
      </c>
      <c r="S53" s="133">
        <v>853395512.65010858</v>
      </c>
      <c r="T53" s="132">
        <v>0</v>
      </c>
      <c r="U53" s="122">
        <v>0</v>
      </c>
      <c r="V53" s="122">
        <v>0</v>
      </c>
      <c r="W53" s="122">
        <v>0</v>
      </c>
      <c r="X53" s="122">
        <v>0</v>
      </c>
      <c r="Y53" s="132">
        <v>0</v>
      </c>
      <c r="Z53" s="133">
        <v>8915875421.1289902</v>
      </c>
      <c r="AA53" s="133">
        <v>17831843159.966835</v>
      </c>
      <c r="AB53" s="133">
        <v>26747902541.779724</v>
      </c>
      <c r="AC53" s="133">
        <v>35664052900.832344</v>
      </c>
      <c r="AD53" s="134">
        <v>44580293580.256386</v>
      </c>
      <c r="AE53" s="133">
        <v>68008591732.008034</v>
      </c>
      <c r="AF53" s="133">
        <v>91389870634.381104</v>
      </c>
      <c r="AG53" s="133">
        <v>114771453901.8849</v>
      </c>
      <c r="AH53" s="133">
        <v>138153342057.15393</v>
      </c>
      <c r="AI53" s="134">
        <v>161535535646.93195</v>
      </c>
      <c r="AJ53" s="133">
        <v>265056601347.02631</v>
      </c>
      <c r="AK53" s="133">
        <v>368508783606.37305</v>
      </c>
      <c r="AL53" s="133">
        <v>471962741438.04315</v>
      </c>
      <c r="AM53" s="133">
        <v>575418484930.68152</v>
      </c>
      <c r="AN53" s="134">
        <v>678876024386.01538</v>
      </c>
      <c r="AO53" s="134"/>
      <c r="AP53" s="134"/>
      <c r="AQ53" s="134"/>
      <c r="AR53" s="134"/>
      <c r="AS53" s="134"/>
      <c r="AT53" s="134"/>
      <c r="AU53" s="134"/>
      <c r="AV53" s="134"/>
      <c r="AW53" s="134"/>
      <c r="AX53" s="134"/>
      <c r="AY53" s="134"/>
      <c r="AZ53" s="134"/>
      <c r="BA53" s="134"/>
      <c r="BB53" s="134"/>
      <c r="BC53" s="134"/>
      <c r="BD53" s="134"/>
      <c r="BE53" s="134"/>
      <c r="BF53" s="134"/>
      <c r="BG53" s="134"/>
      <c r="BH53" s="134"/>
      <c r="BI53" s="134"/>
      <c r="BJ53" s="134"/>
      <c r="BK53" s="134"/>
      <c r="BL53" s="134"/>
      <c r="BM53" s="134"/>
    </row>
    <row r="54" spans="1:65" x14ac:dyDescent="0.25">
      <c r="A54" s="130">
        <v>1</v>
      </c>
      <c r="B54" s="131">
        <f t="shared" si="4"/>
        <v>-875</v>
      </c>
      <c r="C54" s="131">
        <v>-900</v>
      </c>
      <c r="D54" s="131">
        <v>-850</v>
      </c>
      <c r="E54" s="132">
        <v>0</v>
      </c>
      <c r="F54" s="133">
        <v>862825427.16162407</v>
      </c>
      <c r="G54" s="133">
        <v>1740533773.3546278</v>
      </c>
      <c r="H54" s="133">
        <v>2657011108.6275568</v>
      </c>
      <c r="I54" s="133">
        <v>3432830578.4860067</v>
      </c>
      <c r="J54" s="132">
        <v>4140549164.940433</v>
      </c>
      <c r="K54" s="122">
        <v>3287588061.0910649</v>
      </c>
      <c r="L54" s="133">
        <v>2447811401.3934488</v>
      </c>
      <c r="M54" s="133">
        <v>1644058932.4194531</v>
      </c>
      <c r="N54" s="133">
        <v>822093292.62530255</v>
      </c>
      <c r="O54" s="132">
        <v>0</v>
      </c>
      <c r="P54" s="122">
        <v>0</v>
      </c>
      <c r="Q54" s="122">
        <v>0</v>
      </c>
      <c r="R54" s="122">
        <v>0</v>
      </c>
      <c r="S54" s="122">
        <v>0</v>
      </c>
      <c r="T54" s="132">
        <v>0</v>
      </c>
      <c r="U54" s="133">
        <v>8845522341.8172722</v>
      </c>
      <c r="V54" s="133">
        <v>17691133547.96962</v>
      </c>
      <c r="W54" s="133">
        <v>26536832769.5298</v>
      </c>
      <c r="X54" s="133">
        <v>35382619168.493767</v>
      </c>
      <c r="Y54" s="134">
        <v>44228491917.605453</v>
      </c>
      <c r="Z54" s="133">
        <v>328063479177.31238</v>
      </c>
      <c r="AA54" s="133">
        <v>611878561321.95264</v>
      </c>
      <c r="AB54" s="133">
        <v>895696559547.65991</v>
      </c>
      <c r="AC54" s="133">
        <v>1179517452673.781</v>
      </c>
      <c r="AD54" s="134">
        <v>1463341219801.7883</v>
      </c>
      <c r="AE54" s="133">
        <v>1313431498980.011</v>
      </c>
      <c r="AF54" s="133">
        <v>1161966447347.3887</v>
      </c>
      <c r="AG54" s="133">
        <v>1010499436058.2893</v>
      </c>
      <c r="AH54" s="133">
        <v>859030462176.48132</v>
      </c>
      <c r="AI54" s="134">
        <v>707559522610.98682</v>
      </c>
      <c r="AJ54" s="133">
        <v>568462291777.34229</v>
      </c>
      <c r="AK54" s="133">
        <v>429053252146.04675</v>
      </c>
      <c r="AL54" s="133">
        <v>289641848894.39478</v>
      </c>
      <c r="AM54" s="133">
        <v>150228068894.95724</v>
      </c>
      <c r="AN54" s="134">
        <v>10811898738.128223</v>
      </c>
      <c r="AO54" s="134"/>
      <c r="AP54" s="134"/>
      <c r="AQ54" s="134"/>
      <c r="AR54" s="134"/>
      <c r="AS54" s="134"/>
      <c r="AT54" s="134"/>
      <c r="AU54" s="134"/>
      <c r="AV54" s="134"/>
      <c r="AW54" s="134"/>
      <c r="AX54" s="134"/>
      <c r="AY54" s="134"/>
      <c r="AZ54" s="134"/>
      <c r="BA54" s="134"/>
      <c r="BB54" s="134"/>
      <c r="BC54" s="134"/>
      <c r="BD54" s="134"/>
      <c r="BE54" s="134"/>
      <c r="BF54" s="134"/>
      <c r="BG54" s="134"/>
      <c r="BH54" s="134"/>
      <c r="BI54" s="134"/>
      <c r="BJ54" s="134"/>
      <c r="BK54" s="134"/>
      <c r="BL54" s="134"/>
      <c r="BM54" s="134"/>
    </row>
    <row r="55" spans="1:65" x14ac:dyDescent="0.25">
      <c r="A55" s="130">
        <v>1</v>
      </c>
      <c r="B55" s="131">
        <f t="shared" si="4"/>
        <v>-825</v>
      </c>
      <c r="C55" s="131">
        <v>-850</v>
      </c>
      <c r="D55" s="131">
        <v>-800</v>
      </c>
      <c r="E55" s="132">
        <v>0</v>
      </c>
      <c r="F55" s="122">
        <v>0</v>
      </c>
      <c r="G55" s="122">
        <v>0</v>
      </c>
      <c r="H55" s="122">
        <v>0</v>
      </c>
      <c r="I55" s="122">
        <v>0</v>
      </c>
      <c r="J55" s="132">
        <v>0</v>
      </c>
      <c r="K55" s="122">
        <v>33527931002.484234</v>
      </c>
      <c r="L55" s="133">
        <v>66569614966.320221</v>
      </c>
      <c r="M55" s="133">
        <v>100600002358.96426</v>
      </c>
      <c r="N55" s="133">
        <v>134143751251.35963</v>
      </c>
      <c r="O55" s="134">
        <v>167692397259.28519</v>
      </c>
      <c r="P55" s="133">
        <v>177784135347.78619</v>
      </c>
      <c r="Q55" s="133">
        <v>187680740888.96103</v>
      </c>
      <c r="R55" s="133">
        <v>197578290972.32141</v>
      </c>
      <c r="S55" s="133">
        <v>207476754617.42172</v>
      </c>
      <c r="T55" s="134">
        <v>217376102192.63153</v>
      </c>
      <c r="U55" s="133">
        <v>459888606367.62408</v>
      </c>
      <c r="V55" s="133">
        <v>701481353227.32019</v>
      </c>
      <c r="W55" s="133">
        <v>943076496983.40771</v>
      </c>
      <c r="X55" s="133">
        <v>1184674014815.6838</v>
      </c>
      <c r="Y55" s="134">
        <v>1426273884196.6292</v>
      </c>
      <c r="Z55" s="133">
        <v>1288872783239.6777</v>
      </c>
      <c r="AA55" s="133">
        <v>1150733588692.7515</v>
      </c>
      <c r="AB55" s="133">
        <v>1012592938205.2108</v>
      </c>
      <c r="AC55" s="133">
        <v>874450842452.21191</v>
      </c>
      <c r="AD55" s="134">
        <v>736307311967.31335</v>
      </c>
      <c r="AE55" s="133">
        <v>589674960867.75659</v>
      </c>
      <c r="AF55" s="133">
        <v>442259091712.93774</v>
      </c>
      <c r="AG55" s="133">
        <v>294841310564.69055</v>
      </c>
      <c r="AH55" s="133">
        <v>147421614388.83054</v>
      </c>
      <c r="AI55" s="132">
        <v>0</v>
      </c>
      <c r="AJ55" s="122">
        <v>0</v>
      </c>
      <c r="AK55" s="122">
        <v>0</v>
      </c>
      <c r="AL55" s="122">
        <v>0</v>
      </c>
      <c r="AM55" s="122">
        <v>0</v>
      </c>
      <c r="AN55" s="132">
        <v>0</v>
      </c>
      <c r="AO55" s="132"/>
      <c r="AP55" s="132"/>
      <c r="AQ55" s="132"/>
      <c r="AR55" s="132"/>
      <c r="AS55" s="132"/>
      <c r="AT55" s="132"/>
      <c r="AU55" s="132"/>
      <c r="AV55" s="132"/>
      <c r="AW55" s="132"/>
      <c r="AX55" s="132"/>
      <c r="AY55" s="132"/>
      <c r="AZ55" s="132"/>
      <c r="BA55" s="132"/>
      <c r="BB55" s="132"/>
      <c r="BC55" s="132"/>
      <c r="BD55" s="132"/>
      <c r="BE55" s="132"/>
      <c r="BF55" s="132"/>
      <c r="BG55" s="132"/>
      <c r="BH55" s="132"/>
      <c r="BI55" s="132"/>
      <c r="BJ55" s="132"/>
      <c r="BK55" s="132"/>
      <c r="BL55" s="132"/>
      <c r="BM55" s="132"/>
    </row>
    <row r="56" spans="1:65" x14ac:dyDescent="0.25">
      <c r="A56" s="130">
        <v>1</v>
      </c>
      <c r="B56" s="131">
        <f t="shared" si="4"/>
        <v>-775</v>
      </c>
      <c r="C56" s="131">
        <v>-800</v>
      </c>
      <c r="D56" s="131">
        <v>-750</v>
      </c>
      <c r="E56" s="134">
        <v>4118354801.280046</v>
      </c>
      <c r="F56" s="133">
        <v>38762450189.245003</v>
      </c>
      <c r="G56" s="133">
        <v>74023861475.735153</v>
      </c>
      <c r="H56" s="133">
        <v>110879366945.48169</v>
      </c>
      <c r="I56" s="133">
        <v>141884357843.19101</v>
      </c>
      <c r="J56" s="134">
        <v>170143577248.52856</v>
      </c>
      <c r="K56" s="133">
        <v>135093672590.56204</v>
      </c>
      <c r="L56" s="133">
        <v>100585543528.69443</v>
      </c>
      <c r="M56" s="133">
        <v>67557721651.462845</v>
      </c>
      <c r="N56" s="133">
        <v>33781483582.81905</v>
      </c>
      <c r="O56" s="132">
        <v>0</v>
      </c>
      <c r="P56" s="122">
        <v>0</v>
      </c>
      <c r="Q56" s="122">
        <v>0</v>
      </c>
      <c r="R56" s="122">
        <v>0</v>
      </c>
      <c r="S56" s="122">
        <v>0</v>
      </c>
      <c r="T56" s="132">
        <v>0</v>
      </c>
      <c r="U56" s="133">
        <v>162117338675.55618</v>
      </c>
      <c r="V56" s="133">
        <v>324236306022.54059</v>
      </c>
      <c r="W56" s="133">
        <v>486356886482.14044</v>
      </c>
      <c r="X56" s="133">
        <v>648479064695.73938</v>
      </c>
      <c r="Y56" s="134">
        <v>810602825501.70532</v>
      </c>
      <c r="Z56" s="133">
        <v>648820557227.63623</v>
      </c>
      <c r="AA56" s="133">
        <v>486617937203.375</v>
      </c>
      <c r="AB56" s="133">
        <v>324413629473.79681</v>
      </c>
      <c r="AC56" s="133">
        <v>162207646355.15634</v>
      </c>
      <c r="AD56" s="132">
        <v>0</v>
      </c>
      <c r="AE56" s="133">
        <v>2247763615.4284644</v>
      </c>
      <c r="AF56" s="133">
        <v>4495556415.1563034</v>
      </c>
      <c r="AG56" s="133">
        <v>6743378446.0234213</v>
      </c>
      <c r="AH56" s="133">
        <v>8991229757.1747303</v>
      </c>
      <c r="AI56" s="134">
        <v>11239110400.069427</v>
      </c>
      <c r="AJ56" s="133">
        <v>8995297016.506918</v>
      </c>
      <c r="AK56" s="133">
        <v>6746530173.8950109</v>
      </c>
      <c r="AL56" s="133">
        <v>4497725198.9272528</v>
      </c>
      <c r="AM56" s="133">
        <v>2248881879.7607598</v>
      </c>
      <c r="AN56" s="132">
        <v>0</v>
      </c>
      <c r="AO56" s="132"/>
      <c r="AP56" s="132"/>
      <c r="AQ56" s="132"/>
      <c r="AR56" s="132"/>
      <c r="AS56" s="132"/>
      <c r="AT56" s="132"/>
      <c r="AU56" s="132"/>
      <c r="AV56" s="132"/>
      <c r="AW56" s="132"/>
      <c r="AX56" s="132"/>
      <c r="AY56" s="132"/>
      <c r="AZ56" s="132"/>
      <c r="BA56" s="132"/>
      <c r="BB56" s="132"/>
      <c r="BC56" s="132"/>
      <c r="BD56" s="132"/>
      <c r="BE56" s="132"/>
      <c r="BF56" s="132"/>
      <c r="BG56" s="132"/>
      <c r="BH56" s="132"/>
      <c r="BI56" s="132"/>
      <c r="BJ56" s="132"/>
      <c r="BK56" s="132"/>
      <c r="BL56" s="132"/>
      <c r="BM56" s="132"/>
    </row>
    <row r="57" spans="1:65" x14ac:dyDescent="0.25">
      <c r="A57" s="130">
        <v>1</v>
      </c>
      <c r="B57" s="131">
        <f t="shared" si="4"/>
        <v>-725</v>
      </c>
      <c r="C57" s="131">
        <v>-750</v>
      </c>
      <c r="D57" s="131">
        <v>-700</v>
      </c>
      <c r="E57" s="132">
        <v>0</v>
      </c>
      <c r="F57" s="122">
        <v>0</v>
      </c>
      <c r="G57" s="122">
        <v>0</v>
      </c>
      <c r="H57" s="122">
        <v>0</v>
      </c>
      <c r="I57" s="122">
        <v>0</v>
      </c>
      <c r="J57" s="132">
        <v>0</v>
      </c>
      <c r="K57" s="122">
        <v>0</v>
      </c>
      <c r="L57" s="122">
        <v>0</v>
      </c>
      <c r="M57" s="122">
        <v>0</v>
      </c>
      <c r="N57" s="122">
        <v>0</v>
      </c>
      <c r="O57" s="132">
        <v>0</v>
      </c>
      <c r="P57" s="133">
        <v>157302327532.1037</v>
      </c>
      <c r="Q57" s="133">
        <v>314623956083.87335</v>
      </c>
      <c r="R57" s="133">
        <v>471964244611.29572</v>
      </c>
      <c r="S57" s="133">
        <v>629322580290.31567</v>
      </c>
      <c r="T57" s="134">
        <v>786698376980.30566</v>
      </c>
      <c r="U57" s="133">
        <v>632031832987.16663</v>
      </c>
      <c r="V57" s="133">
        <v>474026255821.7182</v>
      </c>
      <c r="W57" s="133">
        <v>316019081159.09088</v>
      </c>
      <c r="X57" s="133">
        <v>158010324212.4902</v>
      </c>
      <c r="Y57" s="132">
        <v>0</v>
      </c>
      <c r="Z57" s="133">
        <v>2320211151.4890866</v>
      </c>
      <c r="AA57" s="133">
        <v>4640446327.1561079</v>
      </c>
      <c r="AB57" s="133">
        <v>6960705351.4125967</v>
      </c>
      <c r="AC57" s="133">
        <v>9280988051.011795</v>
      </c>
      <c r="AD57" s="134">
        <v>11601294255.014439</v>
      </c>
      <c r="AE57" s="133">
        <v>9290947712.5288391</v>
      </c>
      <c r="AF57" s="133">
        <v>6968256020.9927359</v>
      </c>
      <c r="AG57" s="133">
        <v>4645534203.994051</v>
      </c>
      <c r="AH57" s="133">
        <v>2322782213.7260227</v>
      </c>
      <c r="AI57" s="132">
        <v>0</v>
      </c>
      <c r="AJ57" s="133">
        <v>6844911508.6067209</v>
      </c>
      <c r="AK57" s="133">
        <v>13689939515.64229</v>
      </c>
      <c r="AL57" s="133">
        <v>20535084669.372753</v>
      </c>
      <c r="AM57" s="133">
        <v>27380347631.921387</v>
      </c>
      <c r="AN57" s="134">
        <v>34225729079.452953</v>
      </c>
      <c r="AO57" s="134"/>
      <c r="AP57" s="134"/>
      <c r="AQ57" s="134"/>
      <c r="AR57" s="134"/>
      <c r="AS57" s="134"/>
      <c r="AT57" s="134"/>
      <c r="AU57" s="134"/>
      <c r="AV57" s="134"/>
      <c r="AW57" s="134"/>
      <c r="AX57" s="134"/>
      <c r="AY57" s="134"/>
      <c r="AZ57" s="134"/>
      <c r="BA57" s="134"/>
      <c r="BB57" s="134"/>
      <c r="BC57" s="134"/>
      <c r="BD57" s="134"/>
      <c r="BE57" s="134"/>
      <c r="BF57" s="134"/>
      <c r="BG57" s="134"/>
      <c r="BH57" s="134"/>
      <c r="BI57" s="134"/>
      <c r="BJ57" s="134"/>
      <c r="BK57" s="134"/>
      <c r="BL57" s="134"/>
      <c r="BM57" s="134"/>
    </row>
    <row r="58" spans="1:65" x14ac:dyDescent="0.25">
      <c r="A58" s="130">
        <v>1</v>
      </c>
      <c r="B58" s="131">
        <f t="shared" si="4"/>
        <v>-675</v>
      </c>
      <c r="C58" s="131">
        <v>-700</v>
      </c>
      <c r="D58" s="131">
        <v>-650</v>
      </c>
      <c r="E58" s="134">
        <v>193210263958.55414</v>
      </c>
      <c r="F58" s="133">
        <v>155155420529.72211</v>
      </c>
      <c r="G58" s="133">
        <v>117370171756.26553</v>
      </c>
      <c r="H58" s="133">
        <v>79631727526.351135</v>
      </c>
      <c r="I58" s="133">
        <v>38581259838.709183</v>
      </c>
      <c r="J58" s="132">
        <v>0</v>
      </c>
      <c r="K58" s="122">
        <v>0</v>
      </c>
      <c r="L58" s="122">
        <v>0</v>
      </c>
      <c r="M58" s="122">
        <v>0</v>
      </c>
      <c r="N58" s="122">
        <v>0</v>
      </c>
      <c r="O58" s="132">
        <v>0</v>
      </c>
      <c r="P58" s="122">
        <v>0</v>
      </c>
      <c r="Q58" s="122">
        <v>0</v>
      </c>
      <c r="R58" s="122">
        <v>0</v>
      </c>
      <c r="S58" s="122">
        <v>0</v>
      </c>
      <c r="T58" s="132">
        <v>0</v>
      </c>
      <c r="U58" s="133">
        <v>2386253524.4511685</v>
      </c>
      <c r="V58" s="133">
        <v>4772531021.8034935</v>
      </c>
      <c r="W58" s="133">
        <v>7158832263.0421629</v>
      </c>
      <c r="X58" s="133">
        <v>9545157022.0991154</v>
      </c>
      <c r="Y58" s="134">
        <v>11931505075.805759</v>
      </c>
      <c r="Z58" s="133">
        <v>9550183552.6631508</v>
      </c>
      <c r="AA58" s="133">
        <v>7162674746.5710402</v>
      </c>
      <c r="AB58" s="133">
        <v>4775141098.640336</v>
      </c>
      <c r="AC58" s="133">
        <v>2387582790.1576695</v>
      </c>
      <c r="AD58" s="132">
        <v>0</v>
      </c>
      <c r="AE58" s="133">
        <v>6964456506.564559</v>
      </c>
      <c r="AF58" s="133">
        <v>13929003437.576897</v>
      </c>
      <c r="AG58" s="133">
        <v>20893640938.165478</v>
      </c>
      <c r="AH58" s="133">
        <v>27858369160.600597</v>
      </c>
      <c r="AI58" s="134">
        <v>34823188264.323082</v>
      </c>
      <c r="AJ58" s="133">
        <v>28714216685.471745</v>
      </c>
      <c r="AK58" s="133">
        <v>22589911692.367104</v>
      </c>
      <c r="AL58" s="133">
        <v>16465502981.872465</v>
      </c>
      <c r="AM58" s="133">
        <v>10340989979.184174</v>
      </c>
      <c r="AN58" s="134">
        <v>4216372097.122498</v>
      </c>
      <c r="AO58" s="134"/>
      <c r="AP58" s="134"/>
      <c r="AQ58" s="134"/>
      <c r="AR58" s="134"/>
      <c r="AS58" s="134"/>
      <c r="AT58" s="134"/>
      <c r="AU58" s="134"/>
      <c r="AV58" s="134"/>
      <c r="AW58" s="134"/>
      <c r="AX58" s="134"/>
      <c r="AY58" s="134"/>
      <c r="AZ58" s="134"/>
      <c r="BA58" s="134"/>
      <c r="BB58" s="134"/>
      <c r="BC58" s="134"/>
      <c r="BD58" s="134"/>
      <c r="BE58" s="134"/>
      <c r="BF58" s="134"/>
      <c r="BG58" s="134"/>
      <c r="BH58" s="134"/>
      <c r="BI58" s="134"/>
      <c r="BJ58" s="134"/>
      <c r="BK58" s="134"/>
      <c r="BL58" s="134"/>
      <c r="BM58" s="134"/>
    </row>
    <row r="59" spans="1:65" x14ac:dyDescent="0.25">
      <c r="A59" s="130">
        <v>1</v>
      </c>
      <c r="B59" s="131">
        <f t="shared" si="4"/>
        <v>-625</v>
      </c>
      <c r="C59" s="131">
        <v>-650</v>
      </c>
      <c r="D59" s="131">
        <v>-600</v>
      </c>
      <c r="E59" s="134">
        <v>18160559784.64069</v>
      </c>
      <c r="F59" s="133">
        <v>14583641845.474201</v>
      </c>
      <c r="G59" s="133">
        <v>11032064122.485954</v>
      </c>
      <c r="H59" s="133">
        <v>7484885734.6767797</v>
      </c>
      <c r="I59" s="133">
        <v>3626397798.5037785</v>
      </c>
      <c r="J59" s="132">
        <v>0</v>
      </c>
      <c r="K59" s="133">
        <v>179508342843.65787</v>
      </c>
      <c r="L59" s="133">
        <v>356413321939.22412</v>
      </c>
      <c r="M59" s="133">
        <v>538611813302.3988</v>
      </c>
      <c r="N59" s="133">
        <v>718204845034.4054</v>
      </c>
      <c r="O59" s="134">
        <v>897824095893.78601</v>
      </c>
      <c r="P59" s="133">
        <v>719144382171.98181</v>
      </c>
      <c r="Q59" s="133">
        <v>539391376301.14984</v>
      </c>
      <c r="R59" s="133">
        <v>359615822201.7688</v>
      </c>
      <c r="S59" s="133">
        <v>179818460607.88226</v>
      </c>
      <c r="T59" s="132">
        <v>0</v>
      </c>
      <c r="U59" s="122">
        <v>0</v>
      </c>
      <c r="V59" s="122">
        <v>0</v>
      </c>
      <c r="W59" s="122">
        <v>0</v>
      </c>
      <c r="X59" s="122">
        <v>0</v>
      </c>
      <c r="Y59" s="132">
        <v>0</v>
      </c>
      <c r="Z59" s="133">
        <v>7058031190.8144007</v>
      </c>
      <c r="AA59" s="133">
        <v>14116135462.648645</v>
      </c>
      <c r="AB59" s="133">
        <v>21174312281.366478</v>
      </c>
      <c r="AC59" s="133">
        <v>28232561119.955086</v>
      </c>
      <c r="AD59" s="134">
        <v>35290881458.420998</v>
      </c>
      <c r="AE59" s="133">
        <v>29110427798.143841</v>
      </c>
      <c r="AF59" s="133">
        <v>22892431471.106827</v>
      </c>
      <c r="AG59" s="133">
        <v>16674354525.33219</v>
      </c>
      <c r="AH59" s="133">
        <v>10456196833.924021</v>
      </c>
      <c r="AI59" s="134">
        <v>4237958263.6133785</v>
      </c>
      <c r="AJ59" s="133">
        <v>3391878179.6579537</v>
      </c>
      <c r="AK59" s="133">
        <v>2543930283.0407953</v>
      </c>
      <c r="AL59" s="133">
        <v>1695968007.7649326</v>
      </c>
      <c r="AM59" s="133">
        <v>847991273.95026112</v>
      </c>
      <c r="AN59" s="132">
        <v>0</v>
      </c>
      <c r="AO59" s="132"/>
      <c r="AP59" s="132"/>
      <c r="AQ59" s="132"/>
      <c r="AR59" s="132"/>
      <c r="AS59" s="132"/>
      <c r="AT59" s="132"/>
      <c r="AU59" s="132"/>
      <c r="AV59" s="132"/>
      <c r="AW59" s="132"/>
      <c r="AX59" s="132"/>
      <c r="AY59" s="132"/>
      <c r="AZ59" s="132"/>
      <c r="BA59" s="132"/>
      <c r="BB59" s="132"/>
      <c r="BC59" s="132"/>
      <c r="BD59" s="132"/>
      <c r="BE59" s="132"/>
      <c r="BF59" s="132"/>
      <c r="BG59" s="132"/>
      <c r="BH59" s="132"/>
      <c r="BI59" s="132"/>
      <c r="BJ59" s="132"/>
      <c r="BK59" s="132"/>
      <c r="BL59" s="132"/>
      <c r="BM59" s="132"/>
    </row>
    <row r="60" spans="1:65" x14ac:dyDescent="0.25">
      <c r="A60" s="130">
        <v>1</v>
      </c>
      <c r="B60" s="131">
        <f t="shared" si="4"/>
        <v>-575</v>
      </c>
      <c r="C60" s="131">
        <v>-600</v>
      </c>
      <c r="D60" s="131">
        <v>-550</v>
      </c>
      <c r="E60" s="134">
        <v>3286207711.4352345</v>
      </c>
      <c r="F60" s="133">
        <v>2638953692.0519047</v>
      </c>
      <c r="G60" s="133">
        <v>1996285060.7183864</v>
      </c>
      <c r="H60" s="133">
        <v>1354412502.2681987</v>
      </c>
      <c r="I60" s="133">
        <v>656207548.19759309</v>
      </c>
      <c r="J60" s="132">
        <v>0</v>
      </c>
      <c r="K60" s="122">
        <v>0</v>
      </c>
      <c r="L60" s="122">
        <v>0</v>
      </c>
      <c r="M60" s="122">
        <v>0</v>
      </c>
      <c r="N60" s="122">
        <v>0</v>
      </c>
      <c r="O60" s="132">
        <v>0</v>
      </c>
      <c r="P60" s="133">
        <v>13861484922.566753</v>
      </c>
      <c r="Q60" s="133">
        <v>27724670651.455235</v>
      </c>
      <c r="R60" s="133">
        <v>41589500697.85144</v>
      </c>
      <c r="S60" s="133">
        <v>55455921059.684731</v>
      </c>
      <c r="T60" s="134">
        <v>69323880086.22879</v>
      </c>
      <c r="U60" s="133">
        <v>63694214801.110619</v>
      </c>
      <c r="V60" s="133">
        <v>57770394197.281021</v>
      </c>
      <c r="W60" s="133">
        <v>51846512419.751984</v>
      </c>
      <c r="X60" s="133">
        <v>45922570051.252533</v>
      </c>
      <c r="Y60" s="134">
        <v>39998567667.037628</v>
      </c>
      <c r="Z60" s="133">
        <v>32864067102.261986</v>
      </c>
      <c r="AA60" s="133">
        <v>25708833392.261906</v>
      </c>
      <c r="AB60" s="133">
        <v>18553525125.37402</v>
      </c>
      <c r="AC60" s="133">
        <v>11398142845.976603</v>
      </c>
      <c r="AD60" s="134">
        <v>4242687091.2137799</v>
      </c>
      <c r="AE60" s="133">
        <v>3397774684.3245845</v>
      </c>
      <c r="AF60" s="133">
        <v>2548347556.6323166</v>
      </c>
      <c r="AG60" s="133">
        <v>1698909411.8148556</v>
      </c>
      <c r="AH60" s="133">
        <v>849460232.3888818</v>
      </c>
      <c r="AI60" s="132">
        <v>0</v>
      </c>
      <c r="AJ60" s="133">
        <v>4107810753.781425</v>
      </c>
      <c r="AK60" s="133">
        <v>8215691421.3226147</v>
      </c>
      <c r="AL60" s="133">
        <v>12323642391.665007</v>
      </c>
      <c r="AM60" s="133">
        <v>16431664062.166136</v>
      </c>
      <c r="AN60" s="134">
        <v>20539756838.610191</v>
      </c>
      <c r="AO60" s="134"/>
      <c r="AP60" s="134"/>
      <c r="AQ60" s="134"/>
      <c r="AR60" s="134"/>
      <c r="AS60" s="134"/>
      <c r="AT60" s="134"/>
      <c r="AU60" s="134"/>
      <c r="AV60" s="134"/>
      <c r="AW60" s="134"/>
      <c r="AX60" s="134"/>
      <c r="AY60" s="134"/>
      <c r="AZ60" s="134"/>
      <c r="BA60" s="134"/>
      <c r="BB60" s="134"/>
      <c r="BC60" s="134"/>
      <c r="BD60" s="134"/>
      <c r="BE60" s="134"/>
      <c r="BF60" s="134"/>
      <c r="BG60" s="134"/>
      <c r="BH60" s="134"/>
      <c r="BI60" s="134"/>
      <c r="BJ60" s="134"/>
      <c r="BK60" s="134"/>
      <c r="BL60" s="134"/>
      <c r="BM60" s="134"/>
    </row>
    <row r="61" spans="1:65" x14ac:dyDescent="0.25">
      <c r="A61" s="130">
        <v>1</v>
      </c>
      <c r="B61" s="131">
        <f t="shared" si="4"/>
        <v>-525</v>
      </c>
      <c r="C61" s="131">
        <v>-550</v>
      </c>
      <c r="D61" s="131">
        <v>-500</v>
      </c>
      <c r="E61" s="132">
        <v>0</v>
      </c>
      <c r="F61" s="133">
        <v>221946422813.72137</v>
      </c>
      <c r="G61" s="133">
        <v>447721210596.82855</v>
      </c>
      <c r="H61" s="133">
        <v>683468628035.39197</v>
      </c>
      <c r="I61" s="133">
        <v>883034323092.34375</v>
      </c>
      <c r="J61" s="134">
        <v>1065082282827.4478</v>
      </c>
      <c r="K61" s="133">
        <v>845673280914.53992</v>
      </c>
      <c r="L61" s="133">
        <v>629655741659.25769</v>
      </c>
      <c r="M61" s="133">
        <v>422904781730.65228</v>
      </c>
      <c r="N61" s="133">
        <v>211468809070.18213</v>
      </c>
      <c r="O61" s="132">
        <v>0</v>
      </c>
      <c r="P61" s="133">
        <v>642269625.1798687</v>
      </c>
      <c r="Q61" s="133">
        <v>1284618056.941057</v>
      </c>
      <c r="R61" s="133">
        <v>1927042677.8836541</v>
      </c>
      <c r="S61" s="133">
        <v>2569540985.8305945</v>
      </c>
      <c r="T61" s="134">
        <v>3212110587.5539656</v>
      </c>
      <c r="U61" s="133">
        <v>2580602937.3059721</v>
      </c>
      <c r="V61" s="133">
        <v>1935461924.9985099</v>
      </c>
      <c r="W61" s="133">
        <v>1290314390.0671906</v>
      </c>
      <c r="X61" s="133">
        <v>645160394.62794101</v>
      </c>
      <c r="Y61" s="132">
        <v>0</v>
      </c>
      <c r="Z61" s="122">
        <v>0</v>
      </c>
      <c r="AA61" s="122">
        <v>0</v>
      </c>
      <c r="AB61" s="122">
        <v>0</v>
      </c>
      <c r="AC61" s="122">
        <v>0</v>
      </c>
      <c r="AD61" s="132">
        <v>0</v>
      </c>
      <c r="AE61" s="133">
        <v>4231359670.807765</v>
      </c>
      <c r="AF61" s="133">
        <v>8462774280.3406439</v>
      </c>
      <c r="AG61" s="133">
        <v>12694243916.773605</v>
      </c>
      <c r="AH61" s="133">
        <v>16925768672.620745</v>
      </c>
      <c r="AI61" s="134">
        <v>21157348644.75272</v>
      </c>
      <c r="AJ61" s="133">
        <v>16933425188.186174</v>
      </c>
      <c r="AK61" s="133">
        <v>12700176966.902933</v>
      </c>
      <c r="AL61" s="133">
        <v>8466856962.3985395</v>
      </c>
      <c r="AM61" s="133">
        <v>4233464775.8839831</v>
      </c>
      <c r="AN61" s="132">
        <v>0</v>
      </c>
      <c r="AO61" s="132"/>
      <c r="AP61" s="132"/>
      <c r="AQ61" s="132"/>
      <c r="AR61" s="132"/>
      <c r="AS61" s="132"/>
      <c r="AT61" s="132"/>
      <c r="AU61" s="132"/>
      <c r="AV61" s="132"/>
      <c r="AW61" s="132"/>
      <c r="AX61" s="132"/>
      <c r="AY61" s="132"/>
      <c r="AZ61" s="132"/>
      <c r="BA61" s="132"/>
      <c r="BB61" s="132"/>
      <c r="BC61" s="132"/>
      <c r="BD61" s="132"/>
      <c r="BE61" s="132"/>
      <c r="BF61" s="132"/>
      <c r="BG61" s="132"/>
      <c r="BH61" s="132"/>
      <c r="BI61" s="132"/>
      <c r="BJ61" s="132"/>
      <c r="BK61" s="132"/>
      <c r="BL61" s="132"/>
      <c r="BM61" s="132"/>
    </row>
    <row r="62" spans="1:65" x14ac:dyDescent="0.25">
      <c r="A62" s="130">
        <v>1</v>
      </c>
      <c r="B62" s="131">
        <f t="shared" si="4"/>
        <v>-475</v>
      </c>
      <c r="C62" s="131">
        <v>-500</v>
      </c>
      <c r="D62" s="131">
        <v>-450</v>
      </c>
      <c r="E62" s="132">
        <v>0</v>
      </c>
      <c r="F62" s="133">
        <v>3015651115.2379804</v>
      </c>
      <c r="G62" s="133">
        <v>6083319347.6842709</v>
      </c>
      <c r="H62" s="133">
        <v>9286488622.9546356</v>
      </c>
      <c r="I62" s="133">
        <v>11998046228.759546</v>
      </c>
      <c r="J62" s="132">
        <v>14471585229.037703</v>
      </c>
      <c r="K62" s="122">
        <v>12158709397.481796</v>
      </c>
      <c r="L62" s="133">
        <v>9882222199.0296135</v>
      </c>
      <c r="M62" s="133">
        <v>7751350153.6106834</v>
      </c>
      <c r="N62" s="133">
        <v>5547121499.5376062</v>
      </c>
      <c r="O62" s="134">
        <v>3342544299.7496772</v>
      </c>
      <c r="P62" s="133">
        <v>360206600899.78705</v>
      </c>
      <c r="Q62" s="133">
        <v>717110530594.86206</v>
      </c>
      <c r="R62" s="133">
        <v>1074056788224.5089</v>
      </c>
      <c r="S62" s="133">
        <v>1431043983671.0669</v>
      </c>
      <c r="T62" s="134">
        <v>1788070787345.021</v>
      </c>
      <c r="U62" s="133">
        <v>1436532336032.481</v>
      </c>
      <c r="V62" s="133">
        <v>1077404663935.8593</v>
      </c>
      <c r="W62" s="133">
        <v>718273360920.29565</v>
      </c>
      <c r="X62" s="133">
        <v>359138461563.57654</v>
      </c>
      <c r="Y62" s="132">
        <v>0</v>
      </c>
      <c r="Z62" s="133">
        <v>4328208767.6405973</v>
      </c>
      <c r="AA62" s="133">
        <v>8656462350.8823566</v>
      </c>
      <c r="AB62" s="133">
        <v>12984760422.17597</v>
      </c>
      <c r="AC62" s="133">
        <v>17313102658.340454</v>
      </c>
      <c r="AD62" s="134">
        <v>21641488740.499302</v>
      </c>
      <c r="AE62" s="133">
        <v>17331681783.896824</v>
      </c>
      <c r="AF62" s="133">
        <v>12998845723.962984</v>
      </c>
      <c r="AG62" s="133">
        <v>8665953466.8631248</v>
      </c>
      <c r="AH62" s="133">
        <v>4333004923.4167261</v>
      </c>
      <c r="AI62" s="132">
        <v>0</v>
      </c>
      <c r="AJ62" s="122">
        <v>0</v>
      </c>
      <c r="AK62" s="122">
        <v>0</v>
      </c>
      <c r="AL62" s="122">
        <v>0</v>
      </c>
      <c r="AM62" s="122">
        <v>0</v>
      </c>
      <c r="AN62" s="132">
        <v>0</v>
      </c>
      <c r="AO62" s="132"/>
      <c r="AP62" s="132"/>
      <c r="AQ62" s="132"/>
      <c r="AR62" s="132"/>
      <c r="AS62" s="132"/>
      <c r="AT62" s="132"/>
      <c r="AU62" s="132"/>
      <c r="AV62" s="132"/>
      <c r="AW62" s="132"/>
      <c r="AX62" s="132"/>
      <c r="AY62" s="132"/>
      <c r="AZ62" s="132"/>
      <c r="BA62" s="132"/>
      <c r="BB62" s="132"/>
      <c r="BC62" s="132"/>
      <c r="BD62" s="132"/>
      <c r="BE62" s="132"/>
      <c r="BF62" s="132"/>
      <c r="BG62" s="132"/>
      <c r="BH62" s="132"/>
      <c r="BI62" s="132"/>
      <c r="BJ62" s="132"/>
      <c r="BK62" s="132"/>
      <c r="BL62" s="132"/>
      <c r="BM62" s="132"/>
    </row>
    <row r="63" spans="1:65" x14ac:dyDescent="0.25">
      <c r="A63" s="130">
        <v>1</v>
      </c>
      <c r="B63" s="131">
        <f t="shared" si="4"/>
        <v>-425</v>
      </c>
      <c r="C63" s="131">
        <v>-450</v>
      </c>
      <c r="D63" s="131">
        <v>-400</v>
      </c>
      <c r="E63" s="134">
        <v>1206089281206.0684</v>
      </c>
      <c r="F63" s="133">
        <v>983922944778.92114</v>
      </c>
      <c r="G63" s="133">
        <v>763704909914.69617</v>
      </c>
      <c r="H63" s="133">
        <v>544470376609.23889</v>
      </c>
      <c r="I63" s="133">
        <v>302052761292.73596</v>
      </c>
      <c r="J63" s="132">
        <v>73834468191.679413</v>
      </c>
      <c r="K63" s="122">
        <v>74389790975.133286</v>
      </c>
      <c r="L63" s="133">
        <v>74951578311.782333</v>
      </c>
      <c r="M63" s="133">
        <v>76620654767.362823</v>
      </c>
      <c r="N63" s="133">
        <v>77736127952.164474</v>
      </c>
      <c r="O63" s="134">
        <v>78851627527.124725</v>
      </c>
      <c r="P63" s="133">
        <v>63159036631.556076</v>
      </c>
      <c r="Q63" s="133">
        <v>47372183582.465393</v>
      </c>
      <c r="R63" s="133">
        <v>31583350229.518871</v>
      </c>
      <c r="S63" s="133">
        <v>15792601627.870626</v>
      </c>
      <c r="T63" s="132">
        <v>0</v>
      </c>
      <c r="U63" s="133">
        <v>4411273960.681777</v>
      </c>
      <c r="V63" s="133">
        <v>8822592238.1276989</v>
      </c>
      <c r="W63" s="133">
        <v>13233954408.976597</v>
      </c>
      <c r="X63" s="133">
        <v>17645360055.314724</v>
      </c>
      <c r="Y63" s="134">
        <v>22056808764.58836</v>
      </c>
      <c r="Z63" s="133">
        <v>17654652195.97057</v>
      </c>
      <c r="AA63" s="133">
        <v>13241057697.609426</v>
      </c>
      <c r="AB63" s="133">
        <v>8827417276.1497555</v>
      </c>
      <c r="AC63" s="133">
        <v>4413731266.721487</v>
      </c>
      <c r="AD63" s="132">
        <v>0</v>
      </c>
      <c r="AE63" s="122">
        <v>0</v>
      </c>
      <c r="AF63" s="122">
        <v>0</v>
      </c>
      <c r="AG63" s="122">
        <v>0</v>
      </c>
      <c r="AH63" s="122">
        <v>0</v>
      </c>
      <c r="AI63" s="132">
        <v>0</v>
      </c>
      <c r="AJ63" s="122">
        <v>0</v>
      </c>
      <c r="AK63" s="122">
        <v>0</v>
      </c>
      <c r="AL63" s="122">
        <v>0</v>
      </c>
      <c r="AM63" s="122">
        <v>0</v>
      </c>
      <c r="AN63" s="132">
        <v>0</v>
      </c>
      <c r="AO63" s="132"/>
      <c r="AP63" s="132"/>
      <c r="AQ63" s="132"/>
      <c r="AR63" s="132"/>
      <c r="AS63" s="132"/>
      <c r="AT63" s="132"/>
      <c r="AU63" s="132"/>
      <c r="AV63" s="132"/>
      <c r="AW63" s="132"/>
      <c r="AX63" s="132"/>
      <c r="AY63" s="132"/>
      <c r="AZ63" s="132"/>
      <c r="BA63" s="132"/>
      <c r="BB63" s="132"/>
      <c r="BC63" s="132"/>
      <c r="BD63" s="132"/>
      <c r="BE63" s="132"/>
      <c r="BF63" s="132"/>
      <c r="BG63" s="132"/>
      <c r="BH63" s="132"/>
      <c r="BI63" s="132"/>
      <c r="BJ63" s="132"/>
      <c r="BK63" s="132"/>
      <c r="BL63" s="132"/>
      <c r="BM63" s="132"/>
    </row>
    <row r="64" spans="1:65" x14ac:dyDescent="0.25">
      <c r="A64" s="130">
        <v>1</v>
      </c>
      <c r="B64" s="131">
        <f t="shared" si="4"/>
        <v>-375</v>
      </c>
      <c r="C64" s="131">
        <v>-400</v>
      </c>
      <c r="D64" s="131">
        <v>-350</v>
      </c>
      <c r="E64" s="134">
        <v>427747971.01373303</v>
      </c>
      <c r="F64" s="133">
        <v>5250098416.8521385</v>
      </c>
      <c r="G64" s="133">
        <v>10157679907.564873</v>
      </c>
      <c r="H64" s="133">
        <v>15285831310.73698</v>
      </c>
      <c r="I64" s="133">
        <v>19606775928.703953</v>
      </c>
      <c r="J64" s="132">
        <v>23545920144.942558</v>
      </c>
      <c r="K64" s="122">
        <v>24536193578.01841</v>
      </c>
      <c r="L64" s="133">
        <v>25516735221.626976</v>
      </c>
      <c r="M64" s="133">
        <v>26874372817.011414</v>
      </c>
      <c r="N64" s="133">
        <v>28043662678.387787</v>
      </c>
      <c r="O64" s="134">
        <v>29213079729.350849</v>
      </c>
      <c r="P64" s="133">
        <v>28005182542.846867</v>
      </c>
      <c r="Q64" s="133">
        <v>26762928106.807262</v>
      </c>
      <c r="R64" s="133">
        <v>25520486381.384514</v>
      </c>
      <c r="S64" s="133">
        <v>24277863524.411736</v>
      </c>
      <c r="T64" s="134">
        <v>23035065425.577068</v>
      </c>
      <c r="U64" s="133">
        <v>18506323452.439575</v>
      </c>
      <c r="V64" s="133">
        <v>13879812309.016579</v>
      </c>
      <c r="W64" s="133">
        <v>9253254389.7858391</v>
      </c>
      <c r="X64" s="133">
        <v>4626650140.2003994</v>
      </c>
      <c r="Y64" s="132">
        <v>0</v>
      </c>
      <c r="Z64" s="122">
        <v>0</v>
      </c>
      <c r="AA64" s="122">
        <v>0</v>
      </c>
      <c r="AB64" s="122">
        <v>0</v>
      </c>
      <c r="AC64" s="122">
        <v>0</v>
      </c>
      <c r="AD64" s="132">
        <v>0</v>
      </c>
      <c r="AE64" s="133">
        <v>55279358071.988525</v>
      </c>
      <c r="AF64" s="133">
        <v>110559433874.84702</v>
      </c>
      <c r="AG64" s="133">
        <v>165840228560.51151</v>
      </c>
      <c r="AH64" s="133">
        <v>221121743337.60516</v>
      </c>
      <c r="AI64" s="134">
        <v>276403979471.66644</v>
      </c>
      <c r="AJ64" s="133">
        <v>275991064594.67767</v>
      </c>
      <c r="AK64" s="133">
        <v>275457261220.11224</v>
      </c>
      <c r="AL64" s="133">
        <v>274923457399.44885</v>
      </c>
      <c r="AM64" s="133">
        <v>274389653220.77908</v>
      </c>
      <c r="AN64" s="134">
        <v>273855848772.58347</v>
      </c>
      <c r="AO64" s="134"/>
      <c r="AP64" s="134"/>
      <c r="AQ64" s="134"/>
      <c r="AR64" s="134"/>
      <c r="AS64" s="134"/>
      <c r="AT64" s="134"/>
      <c r="AU64" s="134"/>
      <c r="AV64" s="134"/>
      <c r="AW64" s="134"/>
      <c r="AX64" s="134"/>
      <c r="AY64" s="134"/>
      <c r="AZ64" s="134"/>
      <c r="BA64" s="134"/>
      <c r="BB64" s="134"/>
      <c r="BC64" s="134"/>
      <c r="BD64" s="134"/>
      <c r="BE64" s="134"/>
      <c r="BF64" s="134"/>
      <c r="BG64" s="134"/>
      <c r="BH64" s="134"/>
      <c r="BI64" s="134"/>
      <c r="BJ64" s="134"/>
      <c r="BK64" s="134"/>
      <c r="BL64" s="134"/>
      <c r="BM64" s="134"/>
    </row>
    <row r="65" spans="1:65" x14ac:dyDescent="0.25">
      <c r="A65" s="130">
        <v>1</v>
      </c>
      <c r="B65" s="131">
        <f t="shared" si="4"/>
        <v>-325</v>
      </c>
      <c r="C65" s="131">
        <v>-350</v>
      </c>
      <c r="D65" s="131">
        <v>-300</v>
      </c>
      <c r="E65" s="134">
        <v>503815128401.72058</v>
      </c>
      <c r="F65" s="133">
        <v>404583309990.05939</v>
      </c>
      <c r="G65" s="133">
        <v>306054486663.29443</v>
      </c>
      <c r="H65" s="133">
        <v>207647710874.95413</v>
      </c>
      <c r="I65" s="133">
        <v>100604501962.22</v>
      </c>
      <c r="J65" s="132">
        <v>0</v>
      </c>
      <c r="K65" s="122">
        <v>13392357198.721888</v>
      </c>
      <c r="L65" s="133">
        <v>26590488454.067917</v>
      </c>
      <c r="M65" s="133">
        <v>40183546240.407387</v>
      </c>
      <c r="N65" s="133">
        <v>53582221718.41124</v>
      </c>
      <c r="O65" s="134">
        <v>66982853294.464172</v>
      </c>
      <c r="P65" s="133">
        <v>53652316605.080917</v>
      </c>
      <c r="Q65" s="133">
        <v>40241706134.108124</v>
      </c>
      <c r="R65" s="133">
        <v>26829413435.300419</v>
      </c>
      <c r="S65" s="133">
        <v>13415493771.68763</v>
      </c>
      <c r="T65" s="132">
        <v>0</v>
      </c>
      <c r="U65" s="133">
        <v>54444166738.588127</v>
      </c>
      <c r="V65" s="133">
        <v>108888880436.92484</v>
      </c>
      <c r="W65" s="133">
        <v>163334135869.86514</v>
      </c>
      <c r="X65" s="133">
        <v>217779927879.49634</v>
      </c>
      <c r="Y65" s="134">
        <v>272226251374.05954</v>
      </c>
      <c r="Z65" s="133">
        <v>273268513033.57031</v>
      </c>
      <c r="AA65" s="133">
        <v>274170180542.99402</v>
      </c>
      <c r="AB65" s="133">
        <v>275071850434.99048</v>
      </c>
      <c r="AC65" s="133">
        <v>275973522711.06244</v>
      </c>
      <c r="AD65" s="134">
        <v>276875197372.80481</v>
      </c>
      <c r="AE65" s="133">
        <v>221736723949.99777</v>
      </c>
      <c r="AF65" s="133">
        <v>166303622574.0658</v>
      </c>
      <c r="AG65" s="133">
        <v>110869802227.19705</v>
      </c>
      <c r="AH65" s="133">
        <v>55435261768.44072</v>
      </c>
      <c r="AI65" s="132">
        <v>0</v>
      </c>
      <c r="AJ65" s="133">
        <v>71397365124.373444</v>
      </c>
      <c r="AK65" s="133">
        <v>142795945411.40463</v>
      </c>
      <c r="AL65" s="133">
        <v>214195747622.9761</v>
      </c>
      <c r="AM65" s="133">
        <v>285596778665.51129</v>
      </c>
      <c r="AN65" s="134">
        <v>356999045591.89661</v>
      </c>
      <c r="AO65" s="134"/>
      <c r="AP65" s="134"/>
      <c r="AQ65" s="134"/>
      <c r="AR65" s="134"/>
      <c r="AS65" s="134"/>
      <c r="AT65" s="134"/>
      <c r="AU65" s="134"/>
      <c r="AV65" s="134"/>
      <c r="AW65" s="134"/>
      <c r="AX65" s="134"/>
      <c r="AY65" s="134"/>
      <c r="AZ65" s="134"/>
      <c r="BA65" s="134"/>
      <c r="BB65" s="134"/>
      <c r="BC65" s="134"/>
      <c r="BD65" s="134"/>
      <c r="BE65" s="134"/>
      <c r="BF65" s="134"/>
      <c r="BG65" s="134"/>
      <c r="BH65" s="134"/>
      <c r="BI65" s="134"/>
      <c r="BJ65" s="134"/>
      <c r="BK65" s="134"/>
      <c r="BL65" s="134"/>
      <c r="BM65" s="134"/>
    </row>
    <row r="66" spans="1:65" x14ac:dyDescent="0.25">
      <c r="A66" s="130">
        <v>1</v>
      </c>
      <c r="B66" s="131">
        <f t="shared" si="4"/>
        <v>-275</v>
      </c>
      <c r="C66" s="131">
        <v>-300</v>
      </c>
      <c r="D66" s="131">
        <v>-250</v>
      </c>
      <c r="E66" s="134">
        <v>101095786574.64371</v>
      </c>
      <c r="F66" s="133">
        <v>81270742961.346405</v>
      </c>
      <c r="G66" s="133">
        <v>61588260948.965034</v>
      </c>
      <c r="H66" s="133">
        <v>41934171941.068947</v>
      </c>
      <c r="I66" s="133">
        <v>20532932025.97768</v>
      </c>
      <c r="J66" s="132">
        <v>416830414.13412547</v>
      </c>
      <c r="K66" s="133">
        <v>484209424886.82922</v>
      </c>
      <c r="L66" s="133">
        <v>960985780620.11047</v>
      </c>
      <c r="M66" s="133">
        <v>1452034829949.978</v>
      </c>
      <c r="N66" s="133">
        <v>1936058830119.377</v>
      </c>
      <c r="O66" s="134">
        <v>2420153493100.3291</v>
      </c>
      <c r="P66" s="133">
        <v>1939386871062.9749</v>
      </c>
      <c r="Q66" s="133">
        <v>1455727215736.1423</v>
      </c>
      <c r="R66" s="133">
        <v>972006884112.59497</v>
      </c>
      <c r="S66" s="133">
        <v>488227869476.22913</v>
      </c>
      <c r="T66" s="134">
        <v>4392078318.0461521</v>
      </c>
      <c r="U66" s="133">
        <v>4447046127.3809414</v>
      </c>
      <c r="V66" s="133">
        <v>4483381590.8215981</v>
      </c>
      <c r="W66" s="133">
        <v>4519717274.4830475</v>
      </c>
      <c r="X66" s="133">
        <v>4556053176.2867785</v>
      </c>
      <c r="Y66" s="134">
        <v>4592389294.1809168</v>
      </c>
      <c r="Z66" s="133">
        <v>80230385647.825134</v>
      </c>
      <c r="AA66" s="133">
        <v>155866793210.01065</v>
      </c>
      <c r="AB66" s="133">
        <v>231503978086.56122</v>
      </c>
      <c r="AC66" s="133">
        <v>307141934631.03693</v>
      </c>
      <c r="AD66" s="134">
        <v>382780657272.20544</v>
      </c>
      <c r="AE66" s="133">
        <v>380846774139.59998</v>
      </c>
      <c r="AF66" s="133">
        <v>378506531747.09705</v>
      </c>
      <c r="AG66" s="133">
        <v>376166261550.54718</v>
      </c>
      <c r="AH66" s="133">
        <v>373825963596.96704</v>
      </c>
      <c r="AI66" s="134">
        <v>371485637931.27692</v>
      </c>
      <c r="AJ66" s="133">
        <v>300774714766.47601</v>
      </c>
      <c r="AK66" s="133">
        <v>229900123999.65823</v>
      </c>
      <c r="AL66" s="133">
        <v>159024331954.54718</v>
      </c>
      <c r="AM66" s="133">
        <v>88147331963.197311</v>
      </c>
      <c r="AN66" s="134">
        <v>17269117214.269489</v>
      </c>
      <c r="AO66" s="134"/>
      <c r="AP66" s="134"/>
      <c r="AQ66" s="134"/>
      <c r="AR66" s="134"/>
      <c r="AS66" s="134"/>
      <c r="AT66" s="134"/>
      <c r="AU66" s="134"/>
      <c r="AV66" s="134"/>
      <c r="AW66" s="134"/>
      <c r="AX66" s="134"/>
      <c r="AY66" s="134"/>
      <c r="AZ66" s="134"/>
      <c r="BA66" s="134"/>
      <c r="BB66" s="134"/>
      <c r="BC66" s="134"/>
      <c r="BD66" s="134"/>
      <c r="BE66" s="134"/>
      <c r="BF66" s="134"/>
      <c r="BG66" s="134"/>
      <c r="BH66" s="134"/>
      <c r="BI66" s="134"/>
      <c r="BJ66" s="134"/>
      <c r="BK66" s="134"/>
      <c r="BL66" s="134"/>
      <c r="BM66" s="134"/>
    </row>
    <row r="67" spans="1:65" x14ac:dyDescent="0.25">
      <c r="A67" s="130">
        <v>1</v>
      </c>
      <c r="B67" s="131">
        <f t="shared" si="4"/>
        <v>-225</v>
      </c>
      <c r="C67" s="131">
        <v>-250</v>
      </c>
      <c r="D67" s="131">
        <v>-200</v>
      </c>
      <c r="E67" s="134">
        <v>31441333358.502419</v>
      </c>
      <c r="F67" s="133">
        <v>635659013468.22644</v>
      </c>
      <c r="G67" s="133">
        <v>1250449564430.9343</v>
      </c>
      <c r="H67" s="133">
        <v>1892675057318.5242</v>
      </c>
      <c r="I67" s="133">
        <v>2434852433563.3911</v>
      </c>
      <c r="J67" s="134">
        <v>2929253298523.5093</v>
      </c>
      <c r="K67" s="133">
        <v>2325821476455.2988</v>
      </c>
      <c r="L67" s="133">
        <v>1731717058792.2163</v>
      </c>
      <c r="M67" s="133">
        <v>1163098144452.5376</v>
      </c>
      <c r="N67" s="133">
        <v>581594226559.8877</v>
      </c>
      <c r="O67" s="132">
        <v>0</v>
      </c>
      <c r="P67" s="133">
        <v>74871700440.860184</v>
      </c>
      <c r="Q67" s="133">
        <v>149752587650.8248</v>
      </c>
      <c r="R67" s="133">
        <v>224642356510.09003</v>
      </c>
      <c r="S67" s="133">
        <v>299540715330.79718</v>
      </c>
      <c r="T67" s="134">
        <v>374447385125.68549</v>
      </c>
      <c r="U67" s="133">
        <v>379653013229.98193</v>
      </c>
      <c r="V67" s="133">
        <v>383270142728.75183</v>
      </c>
      <c r="W67" s="133">
        <v>386887296170.04211</v>
      </c>
      <c r="X67" s="133">
        <v>390504473327.44788</v>
      </c>
      <c r="Y67" s="134">
        <v>394121673977.46667</v>
      </c>
      <c r="Z67" s="133">
        <v>318939016406.6825</v>
      </c>
      <c r="AA67" s="133">
        <v>243552016406.61069</v>
      </c>
      <c r="AB67" s="133">
        <v>168164231571.30618</v>
      </c>
      <c r="AC67" s="133">
        <v>92775667629.394928</v>
      </c>
      <c r="AD67" s="134">
        <v>17386330233.364822</v>
      </c>
      <c r="AE67" s="133">
        <v>18738853837.011395</v>
      </c>
      <c r="AF67" s="133">
        <v>20072938844.879871</v>
      </c>
      <c r="AG67" s="133">
        <v>21407041321.117023</v>
      </c>
      <c r="AH67" s="133">
        <v>22741161299.350357</v>
      </c>
      <c r="AI67" s="134">
        <v>24075298814.595169</v>
      </c>
      <c r="AJ67" s="133">
        <v>20704099790.106678</v>
      </c>
      <c r="AK67" s="133">
        <v>17322314388.746956</v>
      </c>
      <c r="AL67" s="133">
        <v>13940471867.944336</v>
      </c>
      <c r="AM67" s="133">
        <v>10558571912.747339</v>
      </c>
      <c r="AN67" s="134">
        <v>7176614201.3965406</v>
      </c>
      <c r="AO67" s="134"/>
      <c r="AP67" s="134"/>
      <c r="AQ67" s="134"/>
      <c r="AR67" s="134"/>
      <c r="AS67" s="134"/>
      <c r="AT67" s="134"/>
      <c r="AU67" s="134"/>
      <c r="AV67" s="134"/>
      <c r="AW67" s="134"/>
      <c r="AX67" s="134"/>
      <c r="AY67" s="134"/>
      <c r="AZ67" s="134"/>
      <c r="BA67" s="134"/>
      <c r="BB67" s="134"/>
      <c r="BC67" s="134"/>
      <c r="BD67" s="134"/>
      <c r="BE67" s="134"/>
      <c r="BF67" s="134"/>
      <c r="BG67" s="134"/>
      <c r="BH67" s="134"/>
      <c r="BI67" s="134"/>
      <c r="BJ67" s="134"/>
      <c r="BK67" s="134"/>
      <c r="BL67" s="134"/>
      <c r="BM67" s="134"/>
    </row>
    <row r="68" spans="1:65" x14ac:dyDescent="0.25">
      <c r="A68" s="130">
        <v>1</v>
      </c>
      <c r="B68" s="131">
        <f t="shared" si="4"/>
        <v>-175</v>
      </c>
      <c r="C68" s="131">
        <v>-200</v>
      </c>
      <c r="D68" s="131">
        <v>-150</v>
      </c>
      <c r="E68" s="134">
        <v>2901496877935.8696</v>
      </c>
      <c r="F68" s="133">
        <v>2330063218980.3838</v>
      </c>
      <c r="G68" s="133">
        <v>1762678962260.9646</v>
      </c>
      <c r="H68" s="133">
        <v>1195999714043.5647</v>
      </c>
      <c r="I68" s="133">
        <v>579575079613.29553</v>
      </c>
      <c r="J68" s="132">
        <v>227542618.52256677</v>
      </c>
      <c r="K68" s="122">
        <v>180668400.79532087</v>
      </c>
      <c r="L68" s="133">
        <v>134518730.18164533</v>
      </c>
      <c r="M68" s="133">
        <v>90348757.999476552</v>
      </c>
      <c r="N68" s="122">
        <v>45177886.5609705</v>
      </c>
      <c r="O68" s="132">
        <v>0</v>
      </c>
      <c r="P68" s="133">
        <v>94172555655.995941</v>
      </c>
      <c r="Q68" s="133">
        <v>188356666298.98553</v>
      </c>
      <c r="R68" s="133">
        <v>282551948153.6366</v>
      </c>
      <c r="S68" s="133">
        <v>376758034339.12561</v>
      </c>
      <c r="T68" s="134">
        <v>470974573949.26013</v>
      </c>
      <c r="U68" s="133">
        <v>383217530473.70129</v>
      </c>
      <c r="V68" s="133">
        <v>293461548727.93597</v>
      </c>
      <c r="W68" s="133">
        <v>203704658739.64734</v>
      </c>
      <c r="X68" s="133">
        <v>113946869158.26367</v>
      </c>
      <c r="Y68" s="134">
        <v>24188188522.277363</v>
      </c>
      <c r="Z68" s="133">
        <v>20824244458.618298</v>
      </c>
      <c r="AA68" s="133">
        <v>17447772356.890755</v>
      </c>
      <c r="AB68" s="133">
        <v>14071264938.242998</v>
      </c>
      <c r="AC68" s="133">
        <v>10694722460.904257</v>
      </c>
      <c r="AD68" s="134">
        <v>7318145179.6743135</v>
      </c>
      <c r="AE68" s="133">
        <v>23386261936.508907</v>
      </c>
      <c r="AF68" s="133">
        <v>39446818867.261665</v>
      </c>
      <c r="AG68" s="133">
        <v>55507584705.779549</v>
      </c>
      <c r="AH68" s="133">
        <v>71568559805.081772</v>
      </c>
      <c r="AI68" s="134">
        <v>87629744534.729111</v>
      </c>
      <c r="AJ68" s="133">
        <v>87001572395.038254</v>
      </c>
      <c r="AK68" s="133">
        <v>86335065903.339691</v>
      </c>
      <c r="AL68" s="133">
        <v>85668550759.833023</v>
      </c>
      <c r="AM68" s="133">
        <v>85002026944.344955</v>
      </c>
      <c r="AN68" s="134">
        <v>84335494435.805466</v>
      </c>
      <c r="AO68" s="134"/>
      <c r="AP68" s="134"/>
      <c r="AQ68" s="134"/>
      <c r="AR68" s="134"/>
      <c r="AS68" s="134"/>
      <c r="AT68" s="134"/>
      <c r="AU68" s="134"/>
      <c r="AV68" s="134"/>
      <c r="AW68" s="134"/>
      <c r="AX68" s="134"/>
      <c r="AY68" s="134"/>
      <c r="AZ68" s="134"/>
      <c r="BA68" s="134"/>
      <c r="BB68" s="134"/>
      <c r="BC68" s="134"/>
      <c r="BD68" s="134"/>
      <c r="BE68" s="134"/>
      <c r="BF68" s="134"/>
      <c r="BG68" s="134"/>
      <c r="BH68" s="134"/>
      <c r="BI68" s="134"/>
      <c r="BJ68" s="134"/>
      <c r="BK68" s="134"/>
      <c r="BL68" s="134"/>
      <c r="BM68" s="134"/>
    </row>
    <row r="69" spans="1:65" x14ac:dyDescent="0.25">
      <c r="A69" s="130">
        <v>1</v>
      </c>
      <c r="B69" s="131">
        <f t="shared" si="4"/>
        <v>-125</v>
      </c>
      <c r="C69" s="131">
        <v>-150</v>
      </c>
      <c r="D69" s="131">
        <v>-100</v>
      </c>
      <c r="E69" s="134">
        <v>100541671283.07465</v>
      </c>
      <c r="F69" s="133">
        <v>85096833757.987122</v>
      </c>
      <c r="G69" s="133">
        <v>69867456503.358002</v>
      </c>
      <c r="H69" s="133">
        <v>54858248167.177223</v>
      </c>
      <c r="I69" s="133">
        <v>37415117927.172974</v>
      </c>
      <c r="J69" s="132">
        <v>20912938666.980434</v>
      </c>
      <c r="K69" s="133">
        <v>88558627025.285614</v>
      </c>
      <c r="L69" s="133">
        <v>155227379368.97012</v>
      </c>
      <c r="M69" s="133">
        <v>224199923137.67068</v>
      </c>
      <c r="N69" s="133">
        <v>292036108823.24701</v>
      </c>
      <c r="O69" s="134">
        <v>359882159391.23389</v>
      </c>
      <c r="P69" s="133">
        <v>288260511556.53644</v>
      </c>
      <c r="Q69" s="133">
        <v>216208647270.73645</v>
      </c>
      <c r="R69" s="133">
        <v>144147744794.47372</v>
      </c>
      <c r="S69" s="133">
        <v>72078101042.220062</v>
      </c>
      <c r="T69" s="132">
        <v>0</v>
      </c>
      <c r="U69" s="133">
        <v>19743388670.123146</v>
      </c>
      <c r="V69" s="133">
        <v>39486975687.278664</v>
      </c>
      <c r="W69" s="133">
        <v>59230759156.64341</v>
      </c>
      <c r="X69" s="133">
        <v>78974737207.77504</v>
      </c>
      <c r="Y69" s="134">
        <v>98718907994.220886</v>
      </c>
      <c r="Z69" s="133">
        <v>98234382051.835907</v>
      </c>
      <c r="AA69" s="133">
        <v>97698862746.38884</v>
      </c>
      <c r="AB69" s="133">
        <v>97163335439.763</v>
      </c>
      <c r="AC69" s="133">
        <v>96627800196.904053</v>
      </c>
      <c r="AD69" s="134">
        <v>96092257081.933167</v>
      </c>
      <c r="AE69" s="133">
        <v>78071953123.882751</v>
      </c>
      <c r="AF69" s="133">
        <v>59949410130.873016</v>
      </c>
      <c r="AG69" s="133">
        <v>41826632125.591057</v>
      </c>
      <c r="AH69" s="133">
        <v>23703618736.459774</v>
      </c>
      <c r="AI69" s="134">
        <v>5580369573.3222151</v>
      </c>
      <c r="AJ69" s="133">
        <v>5554686393.4427309</v>
      </c>
      <c r="AK69" s="133">
        <v>5526562278.7416439</v>
      </c>
      <c r="AL69" s="133">
        <v>5498437858.1543312</v>
      </c>
      <c r="AM69" s="133">
        <v>5470313131.7813005</v>
      </c>
      <c r="AN69" s="134">
        <v>5442188099.6953249</v>
      </c>
      <c r="AO69" s="134"/>
      <c r="AP69" s="134"/>
      <c r="AQ69" s="134"/>
      <c r="AR69" s="134"/>
      <c r="AS69" s="134"/>
      <c r="AT69" s="134"/>
      <c r="AU69" s="134"/>
      <c r="AV69" s="134"/>
      <c r="AW69" s="134"/>
      <c r="AX69" s="134"/>
      <c r="AY69" s="134"/>
      <c r="AZ69" s="134"/>
      <c r="BA69" s="134"/>
      <c r="BB69" s="134"/>
      <c r="BC69" s="134"/>
      <c r="BD69" s="134"/>
      <c r="BE69" s="134"/>
      <c r="BF69" s="134"/>
      <c r="BG69" s="134"/>
      <c r="BH69" s="134"/>
      <c r="BI69" s="134"/>
      <c r="BJ69" s="134"/>
      <c r="BK69" s="134"/>
      <c r="BL69" s="134"/>
      <c r="BM69" s="134"/>
    </row>
    <row r="70" spans="1:65" x14ac:dyDescent="0.25">
      <c r="A70" s="130">
        <v>1</v>
      </c>
      <c r="B70" s="131">
        <f t="shared" si="4"/>
        <v>-95</v>
      </c>
      <c r="C70" s="135">
        <v>-100</v>
      </c>
      <c r="D70" s="135">
        <v>-90</v>
      </c>
      <c r="E70" s="134">
        <v>24006199047.115383</v>
      </c>
      <c r="F70" s="133">
        <v>124889388202.87288</v>
      </c>
      <c r="G70" s="133">
        <v>227627771765.33121</v>
      </c>
      <c r="H70" s="133">
        <v>335117368543.09485</v>
      </c>
      <c r="I70" s="133">
        <v>424978659926.11121</v>
      </c>
      <c r="J70" s="134">
        <v>506811070841.67755</v>
      </c>
      <c r="K70" s="133">
        <v>402407013986.47626</v>
      </c>
      <c r="L70" s="133">
        <v>299616758101.34436</v>
      </c>
      <c r="M70" s="133">
        <v>201235931485.02448</v>
      </c>
      <c r="N70" s="133">
        <v>100625778216.83325</v>
      </c>
      <c r="O70" s="132">
        <v>0</v>
      </c>
      <c r="P70" s="122">
        <v>0</v>
      </c>
      <c r="Q70" s="122">
        <v>0</v>
      </c>
      <c r="R70" s="122">
        <v>0</v>
      </c>
      <c r="S70" s="122">
        <v>0</v>
      </c>
      <c r="T70" s="132">
        <v>0</v>
      </c>
      <c r="U70" s="122">
        <v>0</v>
      </c>
      <c r="V70" s="122">
        <v>0</v>
      </c>
      <c r="W70" s="122">
        <v>0</v>
      </c>
      <c r="X70" s="122">
        <v>0</v>
      </c>
      <c r="Y70" s="132">
        <v>0</v>
      </c>
      <c r="Z70" s="122">
        <v>0</v>
      </c>
      <c r="AA70" s="122">
        <v>0</v>
      </c>
      <c r="AB70" s="122">
        <v>0</v>
      </c>
      <c r="AC70" s="122">
        <v>0</v>
      </c>
      <c r="AD70" s="132">
        <v>0</v>
      </c>
      <c r="AE70" s="122">
        <v>0</v>
      </c>
      <c r="AF70" s="122">
        <v>0</v>
      </c>
      <c r="AG70" s="122">
        <v>0</v>
      </c>
      <c r="AH70" s="122">
        <v>0</v>
      </c>
      <c r="AI70" s="132">
        <v>0</v>
      </c>
      <c r="AJ70" s="122">
        <v>0</v>
      </c>
      <c r="AK70" s="122">
        <v>0</v>
      </c>
      <c r="AL70" s="122">
        <v>0</v>
      </c>
      <c r="AM70" s="122">
        <v>0</v>
      </c>
      <c r="AN70" s="132">
        <v>0</v>
      </c>
      <c r="AO70" s="132"/>
      <c r="AP70" s="132"/>
      <c r="AQ70" s="132"/>
      <c r="AR70" s="132"/>
      <c r="AS70" s="132"/>
      <c r="AT70" s="132"/>
      <c r="AU70" s="132"/>
      <c r="AV70" s="132"/>
      <c r="AW70" s="132"/>
      <c r="AX70" s="132"/>
      <c r="AY70" s="132"/>
      <c r="AZ70" s="132"/>
      <c r="BA70" s="132"/>
      <c r="BB70" s="132"/>
      <c r="BC70" s="132"/>
      <c r="BD70" s="132"/>
      <c r="BE70" s="132"/>
      <c r="BF70" s="132"/>
      <c r="BG70" s="132"/>
      <c r="BH70" s="132"/>
      <c r="BI70" s="132"/>
      <c r="BJ70" s="132"/>
      <c r="BK70" s="132"/>
      <c r="BL70" s="132"/>
      <c r="BM70" s="132"/>
    </row>
    <row r="71" spans="1:65" x14ac:dyDescent="0.25">
      <c r="A71" s="130">
        <v>1</v>
      </c>
      <c r="B71" s="131">
        <f t="shared" si="4"/>
        <v>-85</v>
      </c>
      <c r="C71" s="135">
        <v>-90</v>
      </c>
      <c r="D71" s="135">
        <v>-80</v>
      </c>
      <c r="E71" s="132">
        <v>0</v>
      </c>
      <c r="F71" s="133">
        <v>72308357487.172455</v>
      </c>
      <c r="G71" s="133">
        <v>145863965456.18781</v>
      </c>
      <c r="H71" s="133">
        <v>222668575869.45129</v>
      </c>
      <c r="I71" s="133">
        <v>287685472458.34277</v>
      </c>
      <c r="J71" s="134">
        <v>346995231928.4668</v>
      </c>
      <c r="K71" s="133">
        <v>287443870519.56226</v>
      </c>
      <c r="L71" s="133">
        <v>228824397877.37045</v>
      </c>
      <c r="M71" s="133">
        <v>173575714899.63733</v>
      </c>
      <c r="N71" s="133">
        <v>116627530742.06033</v>
      </c>
      <c r="O71" s="134">
        <v>59670391299.054298</v>
      </c>
      <c r="P71" s="133">
        <v>71926289432.772186</v>
      </c>
      <c r="Q71" s="133">
        <v>84113816268.531952</v>
      </c>
      <c r="R71" s="133">
        <v>96302707079.696594</v>
      </c>
      <c r="S71" s="133">
        <v>108492917085.27162</v>
      </c>
      <c r="T71" s="134">
        <v>120684403454.0598</v>
      </c>
      <c r="U71" s="133">
        <v>96957597676.52562</v>
      </c>
      <c r="V71" s="133">
        <v>72718563530.019531</v>
      </c>
      <c r="W71" s="133">
        <v>48479284317.552063</v>
      </c>
      <c r="X71" s="133">
        <v>24239762372.923203</v>
      </c>
      <c r="Y71" s="132">
        <v>0</v>
      </c>
      <c r="Z71" s="122">
        <v>0</v>
      </c>
      <c r="AA71" s="122">
        <v>0</v>
      </c>
      <c r="AB71" s="122">
        <v>0</v>
      </c>
      <c r="AC71" s="122">
        <v>0</v>
      </c>
      <c r="AD71" s="132">
        <v>0</v>
      </c>
      <c r="AE71" s="122">
        <v>0</v>
      </c>
      <c r="AF71" s="122">
        <v>0</v>
      </c>
      <c r="AG71" s="122">
        <v>0</v>
      </c>
      <c r="AH71" s="122">
        <v>0</v>
      </c>
      <c r="AI71" s="132">
        <v>0</v>
      </c>
      <c r="AJ71" s="133">
        <v>12671676747.5235</v>
      </c>
      <c r="AK71" s="133">
        <v>25343569163.347473</v>
      </c>
      <c r="AL71" s="133">
        <v>38015678447.57769</v>
      </c>
      <c r="AM71" s="133">
        <v>50688005825.973183</v>
      </c>
      <c r="AN71" s="134">
        <v>63360552550.287361</v>
      </c>
      <c r="AO71" s="134"/>
      <c r="AP71" s="134"/>
      <c r="AQ71" s="134"/>
      <c r="AR71" s="134"/>
      <c r="AS71" s="134"/>
      <c r="AT71" s="134"/>
      <c r="AU71" s="134"/>
      <c r="AV71" s="134"/>
      <c r="AW71" s="134"/>
      <c r="AX71" s="134"/>
      <c r="AY71" s="134"/>
      <c r="AZ71" s="134"/>
      <c r="BA71" s="134"/>
      <c r="BB71" s="134"/>
      <c r="BC71" s="134"/>
      <c r="BD71" s="134"/>
      <c r="BE71" s="134"/>
      <c r="BF71" s="134"/>
      <c r="BG71" s="134"/>
      <c r="BH71" s="134"/>
      <c r="BI71" s="134"/>
      <c r="BJ71" s="134"/>
      <c r="BK71" s="134"/>
      <c r="BL71" s="134"/>
      <c r="BM71" s="134"/>
    </row>
    <row r="72" spans="1:65" x14ac:dyDescent="0.25">
      <c r="A72" s="130">
        <v>1</v>
      </c>
      <c r="B72" s="131">
        <f t="shared" si="4"/>
        <v>-75</v>
      </c>
      <c r="C72" s="135">
        <v>-80</v>
      </c>
      <c r="D72" s="135">
        <v>-70</v>
      </c>
      <c r="E72" s="132">
        <v>0</v>
      </c>
      <c r="F72" s="122">
        <v>0</v>
      </c>
      <c r="G72" s="122">
        <v>0</v>
      </c>
      <c r="H72" s="122">
        <v>0</v>
      </c>
      <c r="I72" s="122">
        <v>0</v>
      </c>
      <c r="J72" s="132">
        <v>0</v>
      </c>
      <c r="K72" s="133">
        <v>186122935200.22015</v>
      </c>
      <c r="L72" s="133">
        <v>369546576905.14764</v>
      </c>
      <c r="M72" s="133">
        <v>558458788250.67249</v>
      </c>
      <c r="N72" s="133">
        <v>744669532987.92371</v>
      </c>
      <c r="O72" s="134">
        <v>930907462985.02356</v>
      </c>
      <c r="P72" s="133">
        <v>745643690550.771</v>
      </c>
      <c r="Q72" s="133">
        <v>559267076886.18958</v>
      </c>
      <c r="R72" s="133">
        <v>372867084127.2738</v>
      </c>
      <c r="S72" s="133">
        <v>186444480302.92014</v>
      </c>
      <c r="T72" s="132">
        <v>0</v>
      </c>
      <c r="U72" s="122">
        <v>0</v>
      </c>
      <c r="V72" s="122">
        <v>0</v>
      </c>
      <c r="W72" s="122">
        <v>0</v>
      </c>
      <c r="X72" s="122">
        <v>0</v>
      </c>
      <c r="Y72" s="132">
        <v>0</v>
      </c>
      <c r="Z72" s="133">
        <v>13213944393.289371</v>
      </c>
      <c r="AA72" s="133">
        <v>26428025607.812073</v>
      </c>
      <c r="AB72" s="133">
        <v>39642242643.565895</v>
      </c>
      <c r="AC72" s="133">
        <v>52856594513.885056</v>
      </c>
      <c r="AD72" s="134">
        <v>66071080245.245232</v>
      </c>
      <c r="AE72" s="133">
        <v>75225615891.625488</v>
      </c>
      <c r="AF72" s="133">
        <v>84310133791.405624</v>
      </c>
      <c r="AG72" s="133">
        <v>93394770283.504227</v>
      </c>
      <c r="AH72" s="133">
        <v>102479525583.489</v>
      </c>
      <c r="AI72" s="134">
        <v>111564399916.33496</v>
      </c>
      <c r="AJ72" s="133">
        <v>98198228482.974182</v>
      </c>
      <c r="AK72" s="133">
        <v>84783038408.949402</v>
      </c>
      <c r="AL72" s="133">
        <v>71367622252.944809</v>
      </c>
      <c r="AM72" s="133">
        <v>57951978773.699364</v>
      </c>
      <c r="AN72" s="134">
        <v>44536106703.031914</v>
      </c>
      <c r="AO72" s="134"/>
      <c r="AP72" s="134"/>
      <c r="AQ72" s="134"/>
      <c r="AR72" s="134"/>
      <c r="AS72" s="134"/>
      <c r="AT72" s="134"/>
      <c r="AU72" s="134"/>
      <c r="AV72" s="134"/>
      <c r="AW72" s="134"/>
      <c r="AX72" s="134"/>
      <c r="AY72" s="134"/>
      <c r="AZ72" s="134"/>
      <c r="BA72" s="134"/>
      <c r="BB72" s="134"/>
      <c r="BC72" s="134"/>
      <c r="BD72" s="134"/>
      <c r="BE72" s="134"/>
      <c r="BF72" s="134"/>
      <c r="BG72" s="134"/>
      <c r="BH72" s="134"/>
      <c r="BI72" s="134"/>
      <c r="BJ72" s="134"/>
      <c r="BK72" s="134"/>
      <c r="BL72" s="134"/>
      <c r="BM72" s="134"/>
    </row>
    <row r="73" spans="1:65" x14ac:dyDescent="0.25">
      <c r="A73" s="130">
        <v>1</v>
      </c>
      <c r="B73" s="131">
        <f t="shared" si="4"/>
        <v>-65</v>
      </c>
      <c r="C73" s="135">
        <v>-70</v>
      </c>
      <c r="D73" s="135">
        <v>-60</v>
      </c>
      <c r="E73" s="132">
        <v>0</v>
      </c>
      <c r="F73" s="122">
        <v>0</v>
      </c>
      <c r="G73" s="122">
        <v>0</v>
      </c>
      <c r="H73" s="122">
        <v>0</v>
      </c>
      <c r="I73" s="122">
        <v>0</v>
      </c>
      <c r="J73" s="132">
        <v>0</v>
      </c>
      <c r="K73" s="122">
        <v>0</v>
      </c>
      <c r="L73" s="122">
        <v>0</v>
      </c>
      <c r="M73" s="122">
        <v>0</v>
      </c>
      <c r="N73" s="122">
        <v>0</v>
      </c>
      <c r="O73" s="132">
        <v>0</v>
      </c>
      <c r="P73" s="122">
        <v>0</v>
      </c>
      <c r="Q73" s="122">
        <v>0</v>
      </c>
      <c r="R73" s="122">
        <v>0</v>
      </c>
      <c r="S73" s="122">
        <v>0</v>
      </c>
      <c r="T73" s="132">
        <v>0</v>
      </c>
      <c r="U73" s="133">
        <v>13408699767.426561</v>
      </c>
      <c r="V73" s="133">
        <v>26817534242.012634</v>
      </c>
      <c r="W73" s="133">
        <v>40226502136.891251</v>
      </c>
      <c r="X73" s="133">
        <v>53635602181.753632</v>
      </c>
      <c r="Y73" s="134">
        <v>67044833122.58358</v>
      </c>
      <c r="Z73" s="133">
        <v>63339636389.631523</v>
      </c>
      <c r="AA73" s="133">
        <v>59599772615.149933</v>
      </c>
      <c r="AB73" s="133">
        <v>55859868704.674103</v>
      </c>
      <c r="AC73" s="133">
        <v>52119924954.402565</v>
      </c>
      <c r="AD73" s="134">
        <v>48379941656.61631</v>
      </c>
      <c r="AE73" s="133">
        <v>38745289825.963356</v>
      </c>
      <c r="AF73" s="133">
        <v>29059156016.000416</v>
      </c>
      <c r="AG73" s="133">
        <v>19372896576.250832</v>
      </c>
      <c r="AH73" s="133">
        <v>9686511307.3499203</v>
      </c>
      <c r="AI73" s="132">
        <v>0</v>
      </c>
      <c r="AJ73" s="122">
        <v>0</v>
      </c>
      <c r="AK73" s="122">
        <v>0</v>
      </c>
      <c r="AL73" s="122">
        <v>0</v>
      </c>
      <c r="AM73" s="122">
        <v>0</v>
      </c>
      <c r="AN73" s="132">
        <v>0</v>
      </c>
      <c r="AO73" s="132"/>
      <c r="AP73" s="132"/>
      <c r="AQ73" s="132"/>
      <c r="AR73" s="132"/>
      <c r="AS73" s="132"/>
      <c r="AT73" s="132"/>
      <c r="AU73" s="132"/>
      <c r="AV73" s="132"/>
      <c r="AW73" s="132"/>
      <c r="AX73" s="132"/>
      <c r="AY73" s="132"/>
      <c r="AZ73" s="132"/>
      <c r="BA73" s="132"/>
      <c r="BB73" s="132"/>
      <c r="BC73" s="132"/>
      <c r="BD73" s="132"/>
      <c r="BE73" s="132"/>
      <c r="BF73" s="132"/>
      <c r="BG73" s="132"/>
      <c r="BH73" s="132"/>
      <c r="BI73" s="132"/>
      <c r="BJ73" s="132"/>
      <c r="BK73" s="132"/>
      <c r="BL73" s="132"/>
      <c r="BM73" s="132"/>
    </row>
    <row r="74" spans="1:65" x14ac:dyDescent="0.25">
      <c r="A74" s="130">
        <v>1</v>
      </c>
      <c r="B74" s="131">
        <f t="shared" si="4"/>
        <v>-55</v>
      </c>
      <c r="C74" s="135">
        <v>-60</v>
      </c>
      <c r="D74" s="135">
        <v>-50</v>
      </c>
      <c r="E74" s="134">
        <v>573695770617.42139</v>
      </c>
      <c r="F74" s="133">
        <v>460700206720.71088</v>
      </c>
      <c r="G74" s="133">
        <v>348505145397.73077</v>
      </c>
      <c r="H74" s="133">
        <v>236449059966.22601</v>
      </c>
      <c r="I74" s="133">
        <v>114558642698.75024</v>
      </c>
      <c r="J74" s="132">
        <v>0</v>
      </c>
      <c r="K74" s="122">
        <v>1515250462.3627613</v>
      </c>
      <c r="L74" s="133">
        <v>3008525633.4354134</v>
      </c>
      <c r="M74" s="133">
        <v>4546483947.2743168</v>
      </c>
      <c r="N74" s="133">
        <v>6062449278.2342405</v>
      </c>
      <c r="O74" s="134">
        <v>7578635927.8484755</v>
      </c>
      <c r="P74" s="133">
        <v>6070380018.7199879</v>
      </c>
      <c r="Q74" s="133">
        <v>4553064327.7490406</v>
      </c>
      <c r="R74" s="133">
        <v>3035558304.6008081</v>
      </c>
      <c r="S74" s="133">
        <v>1517868201.8961101</v>
      </c>
      <c r="T74" s="132">
        <v>0</v>
      </c>
      <c r="U74" s="133">
        <v>10013226564.441031</v>
      </c>
      <c r="V74" s="133">
        <v>20026553724.26651</v>
      </c>
      <c r="W74" s="133">
        <v>30039980518.481647</v>
      </c>
      <c r="X74" s="133">
        <v>40053505998.456848</v>
      </c>
      <c r="Y74" s="134">
        <v>50067129227.729332</v>
      </c>
      <c r="Z74" s="133">
        <v>49358739949.284393</v>
      </c>
      <c r="AA74" s="133">
        <v>48624483648.420898</v>
      </c>
      <c r="AB74" s="133">
        <v>47890218534.172951</v>
      </c>
      <c r="AC74" s="133">
        <v>47155944674.024582</v>
      </c>
      <c r="AD74" s="134">
        <v>46421662134.581535</v>
      </c>
      <c r="AE74" s="133">
        <v>46224259873.222908</v>
      </c>
      <c r="AF74" s="133">
        <v>45977576940.593399</v>
      </c>
      <c r="AG74" s="133">
        <v>45730891118.879639</v>
      </c>
      <c r="AH74" s="133">
        <v>45484202414.595314</v>
      </c>
      <c r="AI74" s="134">
        <v>45237510834.03817</v>
      </c>
      <c r="AJ74" s="133">
        <v>44970130902.224091</v>
      </c>
      <c r="AK74" s="133">
        <v>44682962417.966766</v>
      </c>
      <c r="AL74" s="133">
        <v>44395790441.230301</v>
      </c>
      <c r="AM74" s="133">
        <v>44108614967.105057</v>
      </c>
      <c r="AN74" s="134">
        <v>43821435990.335129</v>
      </c>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row>
    <row r="75" spans="1:65" x14ac:dyDescent="0.25">
      <c r="A75" s="130">
        <v>1</v>
      </c>
      <c r="B75" s="131">
        <f t="shared" si="4"/>
        <v>-45</v>
      </c>
      <c r="C75" s="135">
        <v>-50</v>
      </c>
      <c r="D75" s="135">
        <v>-40</v>
      </c>
      <c r="E75" s="134">
        <v>120514918820.72763</v>
      </c>
      <c r="F75" s="133">
        <v>121741122930.99748</v>
      </c>
      <c r="G75" s="133">
        <v>123566073319.58113</v>
      </c>
      <c r="H75" s="133">
        <v>126541866744.46571</v>
      </c>
      <c r="I75" s="133">
        <v>123382328828.38718</v>
      </c>
      <c r="J75" s="134">
        <v>119792692330.05606</v>
      </c>
      <c r="K75" s="133">
        <v>105606023153.62985</v>
      </c>
      <c r="L75" s="133">
        <v>91648654764.467926</v>
      </c>
      <c r="M75" s="133">
        <v>79042887996.169678</v>
      </c>
      <c r="N75" s="133">
        <v>65757916440.697433</v>
      </c>
      <c r="O75" s="134">
        <v>52470783987.75782</v>
      </c>
      <c r="P75" s="133">
        <v>51669037933.895119</v>
      </c>
      <c r="Q75" s="133">
        <v>50805749276.436646</v>
      </c>
      <c r="R75" s="133">
        <v>49942286476.942513</v>
      </c>
      <c r="S75" s="133">
        <v>49078655266.99395</v>
      </c>
      <c r="T75" s="134">
        <v>48214861128.569298</v>
      </c>
      <c r="U75" s="133">
        <v>48236040251.097984</v>
      </c>
      <c r="V75" s="133">
        <v>48052673462.68116</v>
      </c>
      <c r="W75" s="133">
        <v>47869303298.326508</v>
      </c>
      <c r="X75" s="133">
        <v>47685929790.376801</v>
      </c>
      <c r="Y75" s="134">
        <v>47502552970.759895</v>
      </c>
      <c r="Z75" s="133">
        <v>38021867082.86882</v>
      </c>
      <c r="AA75" s="133">
        <v>28516547945.929409</v>
      </c>
      <c r="AB75" s="133">
        <v>19011129906.902946</v>
      </c>
      <c r="AC75" s="133">
        <v>9505613687.5406017</v>
      </c>
      <c r="AD75" s="132">
        <v>0</v>
      </c>
      <c r="AE75" s="122">
        <v>0</v>
      </c>
      <c r="AF75" s="122">
        <v>0</v>
      </c>
      <c r="AG75" s="122">
        <v>0</v>
      </c>
      <c r="AH75" s="122">
        <v>0</v>
      </c>
      <c r="AI75" s="132">
        <v>0</v>
      </c>
      <c r="AJ75" s="122">
        <v>0</v>
      </c>
      <c r="AK75" s="122">
        <v>0</v>
      </c>
      <c r="AL75" s="122">
        <v>0</v>
      </c>
      <c r="AM75" s="122">
        <v>0</v>
      </c>
      <c r="AN75" s="132">
        <v>0</v>
      </c>
      <c r="AO75" s="132"/>
      <c r="AP75" s="132"/>
      <c r="AQ75" s="132"/>
      <c r="AR75" s="132"/>
      <c r="AS75" s="132"/>
      <c r="AT75" s="132"/>
      <c r="AU75" s="132"/>
      <c r="AV75" s="132"/>
      <c r="AW75" s="132"/>
      <c r="AX75" s="132"/>
      <c r="AY75" s="132"/>
      <c r="AZ75" s="132"/>
      <c r="BA75" s="132"/>
      <c r="BB75" s="132"/>
      <c r="BC75" s="132"/>
      <c r="BD75" s="132"/>
      <c r="BE75" s="132"/>
      <c r="BF75" s="132"/>
      <c r="BG75" s="132"/>
      <c r="BH75" s="132"/>
      <c r="BI75" s="132"/>
      <c r="BJ75" s="132"/>
      <c r="BK75" s="132"/>
      <c r="BL75" s="132"/>
      <c r="BM75" s="132"/>
    </row>
    <row r="76" spans="1:65" x14ac:dyDescent="0.25">
      <c r="A76" s="130">
        <v>1</v>
      </c>
      <c r="B76" s="131">
        <f t="shared" si="4"/>
        <v>-35</v>
      </c>
      <c r="C76" s="135">
        <v>-40</v>
      </c>
      <c r="D76" s="135">
        <v>-30</v>
      </c>
      <c r="E76" s="132">
        <v>0</v>
      </c>
      <c r="F76" s="133">
        <v>18797454367.356968</v>
      </c>
      <c r="G76" s="133">
        <v>37919146967.082375</v>
      </c>
      <c r="H76" s="133">
        <v>57885458049.477913</v>
      </c>
      <c r="I76" s="133">
        <v>74787406720.53804</v>
      </c>
      <c r="J76" s="134">
        <v>90205714312.110062</v>
      </c>
      <c r="K76" s="122">
        <v>71623163402.034103</v>
      </c>
      <c r="L76" s="133">
        <v>53327847869.474541</v>
      </c>
      <c r="M76" s="133">
        <v>35817352834.70192</v>
      </c>
      <c r="N76" s="133">
        <v>17910066935.173519</v>
      </c>
      <c r="O76" s="132">
        <v>0</v>
      </c>
      <c r="P76" s="133">
        <v>828044420273.86389</v>
      </c>
      <c r="Q76" s="133">
        <v>1656190441724.8413</v>
      </c>
      <c r="R76" s="133">
        <v>2484434689877.0005</v>
      </c>
      <c r="S76" s="133">
        <v>3312773938805.1602</v>
      </c>
      <c r="T76" s="134">
        <v>4141205103046.5459</v>
      </c>
      <c r="U76" s="133">
        <v>3327035530568.8394</v>
      </c>
      <c r="V76" s="133">
        <v>2495289182014.0234</v>
      </c>
      <c r="W76" s="133">
        <v>1663534424183.6035</v>
      </c>
      <c r="X76" s="133">
        <v>831771337160.37292</v>
      </c>
      <c r="Y76" s="132">
        <v>0</v>
      </c>
      <c r="Z76" s="122">
        <v>0</v>
      </c>
      <c r="AA76" s="122">
        <v>0</v>
      </c>
      <c r="AB76" s="122">
        <v>0</v>
      </c>
      <c r="AC76" s="122">
        <v>0</v>
      </c>
      <c r="AD76" s="132">
        <v>0</v>
      </c>
      <c r="AE76" s="122">
        <v>0</v>
      </c>
      <c r="AF76" s="122">
        <v>0</v>
      </c>
      <c r="AG76" s="122">
        <v>0</v>
      </c>
      <c r="AH76" s="122">
        <v>0</v>
      </c>
      <c r="AI76" s="132">
        <v>0</v>
      </c>
      <c r="AJ76" s="122">
        <v>0</v>
      </c>
      <c r="AK76" s="122">
        <v>0</v>
      </c>
      <c r="AL76" s="122">
        <v>0</v>
      </c>
      <c r="AM76" s="122">
        <v>0</v>
      </c>
      <c r="AN76" s="132">
        <v>0</v>
      </c>
      <c r="AO76" s="132"/>
      <c r="AP76" s="132"/>
      <c r="AQ76" s="132"/>
      <c r="AR76" s="132"/>
      <c r="AS76" s="132"/>
      <c r="AT76" s="132"/>
      <c r="AU76" s="132"/>
      <c r="AV76" s="132"/>
      <c r="AW76" s="132"/>
      <c r="AX76" s="132"/>
      <c r="AY76" s="132"/>
      <c r="AZ76" s="132"/>
      <c r="BA76" s="132"/>
      <c r="BB76" s="132"/>
      <c r="BC76" s="132"/>
      <c r="BD76" s="132"/>
      <c r="BE76" s="132"/>
      <c r="BF76" s="132"/>
      <c r="BG76" s="132"/>
      <c r="BH76" s="132"/>
      <c r="BI76" s="132"/>
      <c r="BJ76" s="132"/>
      <c r="BK76" s="132"/>
      <c r="BL76" s="132"/>
      <c r="BM76" s="132"/>
    </row>
    <row r="77" spans="1:65" x14ac:dyDescent="0.25">
      <c r="A77" s="130">
        <v>1</v>
      </c>
      <c r="B77" s="131">
        <f t="shared" si="4"/>
        <v>-25</v>
      </c>
      <c r="C77" s="135">
        <v>-30</v>
      </c>
      <c r="D77" s="135">
        <v>-20</v>
      </c>
      <c r="E77" s="134">
        <v>342827901955.63373</v>
      </c>
      <c r="F77" s="133">
        <v>275304252514.55029</v>
      </c>
      <c r="G77" s="133">
        <v>208258965703.83215</v>
      </c>
      <c r="H77" s="133">
        <v>141296727811.61255</v>
      </c>
      <c r="I77" s="133">
        <v>68457710756.748947</v>
      </c>
      <c r="J77" s="132">
        <v>0</v>
      </c>
      <c r="K77" s="122">
        <v>0</v>
      </c>
      <c r="L77" s="122">
        <v>0</v>
      </c>
      <c r="M77" s="122">
        <v>0</v>
      </c>
      <c r="N77" s="122">
        <v>0</v>
      </c>
      <c r="O77" s="132">
        <v>0</v>
      </c>
      <c r="P77" s="122">
        <v>0</v>
      </c>
      <c r="Q77" s="122">
        <v>0</v>
      </c>
      <c r="R77" s="122">
        <v>0</v>
      </c>
      <c r="S77" s="122">
        <v>0</v>
      </c>
      <c r="T77" s="132">
        <v>0</v>
      </c>
      <c r="U77" s="122">
        <v>0</v>
      </c>
      <c r="V77" s="122">
        <v>0</v>
      </c>
      <c r="W77" s="122">
        <v>0</v>
      </c>
      <c r="X77" s="122">
        <v>0</v>
      </c>
      <c r="Y77" s="132">
        <v>0</v>
      </c>
      <c r="Z77" s="122">
        <v>0</v>
      </c>
      <c r="AA77" s="122">
        <v>0</v>
      </c>
      <c r="AB77" s="122">
        <v>0</v>
      </c>
      <c r="AC77" s="122">
        <v>0</v>
      </c>
      <c r="AD77" s="132">
        <v>0</v>
      </c>
      <c r="AE77" s="122">
        <v>0</v>
      </c>
      <c r="AF77" s="122">
        <v>0</v>
      </c>
      <c r="AG77" s="122">
        <v>0</v>
      </c>
      <c r="AH77" s="122">
        <v>0</v>
      </c>
      <c r="AI77" s="132">
        <v>0</v>
      </c>
      <c r="AJ77" s="122">
        <v>0</v>
      </c>
      <c r="AK77" s="122">
        <v>0</v>
      </c>
      <c r="AL77" s="122">
        <v>0</v>
      </c>
      <c r="AM77" s="122">
        <v>0</v>
      </c>
      <c r="AN77" s="132">
        <v>0</v>
      </c>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row>
    <row r="78" spans="1:65" x14ac:dyDescent="0.25">
      <c r="A78" s="130">
        <v>1</v>
      </c>
      <c r="B78" s="131">
        <f t="shared" si="4"/>
        <v>-15</v>
      </c>
      <c r="C78" s="135">
        <v>-20</v>
      </c>
      <c r="D78" s="135">
        <v>-10</v>
      </c>
      <c r="E78" s="134">
        <v>2670106489533.3003</v>
      </c>
      <c r="F78" s="133">
        <v>2378437152957.3223</v>
      </c>
      <c r="G78" s="133">
        <v>2094533895863.4397</v>
      </c>
      <c r="H78" s="133">
        <v>1821802336297.2239</v>
      </c>
      <c r="I78" s="133">
        <v>1465114311822.9114</v>
      </c>
      <c r="J78" s="134">
        <v>1124062185339.4854</v>
      </c>
      <c r="K78" s="133">
        <v>1796579600301.7766</v>
      </c>
      <c r="L78" s="133">
        <v>2459564693774.7529</v>
      </c>
      <c r="M78" s="133">
        <v>3158989773920.7354</v>
      </c>
      <c r="N78" s="133">
        <v>3840348259287.1934</v>
      </c>
      <c r="O78" s="134">
        <v>4521804139994.5391</v>
      </c>
      <c r="P78" s="133">
        <v>3829377016047.1274</v>
      </c>
      <c r="Q78" s="133">
        <v>3131569817428.8672</v>
      </c>
      <c r="R78" s="133">
        <v>2433673668658.6392</v>
      </c>
      <c r="S78" s="133">
        <v>1735691492079.4675</v>
      </c>
      <c r="T78" s="134">
        <v>1037626082787.0254</v>
      </c>
      <c r="U78" s="133">
        <v>1038085726825.1309</v>
      </c>
      <c r="V78" s="133">
        <v>1034143363567.3263</v>
      </c>
      <c r="W78" s="133">
        <v>1030200927694.6956</v>
      </c>
      <c r="X78" s="133">
        <v>1026258419902.9194</v>
      </c>
      <c r="Y78" s="134">
        <v>1022315840878.7527</v>
      </c>
      <c r="Z78" s="133">
        <v>1018084526178.2252</v>
      </c>
      <c r="AA78" s="133">
        <v>1013325141221.2958</v>
      </c>
      <c r="AB78" s="133">
        <v>1008565681488.1681</v>
      </c>
      <c r="AC78" s="133">
        <v>1003806147592.6918</v>
      </c>
      <c r="AD78" s="134">
        <v>999046540140.9613</v>
      </c>
      <c r="AE78" s="133">
        <v>994800331092.21448</v>
      </c>
      <c r="AF78" s="133">
        <v>989493546428.69702</v>
      </c>
      <c r="AG78" s="133">
        <v>984186699616.27075</v>
      </c>
      <c r="AH78" s="133">
        <v>978879790795.16394</v>
      </c>
      <c r="AI78" s="134">
        <v>973572820100.95947</v>
      </c>
      <c r="AJ78" s="133">
        <v>967817890835.65686</v>
      </c>
      <c r="AK78" s="133">
        <v>961637084972.02954</v>
      </c>
      <c r="AL78" s="133">
        <v>955456203936.099</v>
      </c>
      <c r="AM78" s="133">
        <v>949275247622.14917</v>
      </c>
      <c r="AN78" s="134">
        <v>943094215917.01257</v>
      </c>
      <c r="AO78" s="134"/>
      <c r="AP78" s="134"/>
      <c r="AQ78" s="134"/>
      <c r="AR78" s="134"/>
      <c r="AS78" s="134"/>
      <c r="AT78" s="134"/>
      <c r="AU78" s="134"/>
      <c r="AV78" s="134"/>
      <c r="AW78" s="134"/>
      <c r="AX78" s="134"/>
      <c r="AY78" s="134"/>
      <c r="AZ78" s="134"/>
      <c r="BA78" s="134"/>
      <c r="BB78" s="134"/>
      <c r="BC78" s="134"/>
      <c r="BD78" s="134"/>
      <c r="BE78" s="134"/>
      <c r="BF78" s="134"/>
      <c r="BG78" s="134"/>
      <c r="BH78" s="134"/>
      <c r="BI78" s="134"/>
      <c r="BJ78" s="134"/>
      <c r="BK78" s="134"/>
      <c r="BL78" s="134"/>
      <c r="BM78" s="134"/>
    </row>
    <row r="79" spans="1:65" x14ac:dyDescent="0.25">
      <c r="A79" s="130">
        <v>1</v>
      </c>
      <c r="B79" s="131">
        <f t="shared" si="4"/>
        <v>-5</v>
      </c>
      <c r="C79" s="135">
        <v>-10</v>
      </c>
      <c r="D79" s="135">
        <v>0</v>
      </c>
      <c r="E79" s="134">
        <v>664289004960.7699</v>
      </c>
      <c r="F79" s="133">
        <v>563738614115.21741</v>
      </c>
      <c r="G79" s="133">
        <v>464637582135.43597</v>
      </c>
      <c r="H79" s="133">
        <v>367058412391.34039</v>
      </c>
      <c r="I79" s="133">
        <v>253154324074.13947</v>
      </c>
      <c r="J79" s="134">
        <v>145349180205.69598</v>
      </c>
      <c r="K79" s="133">
        <v>115406969099.59149</v>
      </c>
      <c r="L79" s="133">
        <v>85927582626.787155</v>
      </c>
      <c r="M79" s="133">
        <v>57712783623.101112</v>
      </c>
      <c r="N79" s="133">
        <v>28858632363.904816</v>
      </c>
      <c r="O79" s="132">
        <v>0</v>
      </c>
      <c r="P79" s="133">
        <v>1508098926.5217047</v>
      </c>
      <c r="Q79" s="133">
        <v>3016382897.0125332</v>
      </c>
      <c r="R79" s="133">
        <v>4524845765.6143579</v>
      </c>
      <c r="S79" s="133">
        <v>6033481657.0212355</v>
      </c>
      <c r="T79" s="134">
        <v>7542284951.7482882</v>
      </c>
      <c r="U79" s="133">
        <v>6059455977.6044016</v>
      </c>
      <c r="V79" s="133">
        <v>4544614811.2585125</v>
      </c>
      <c r="W79" s="133">
        <v>3029758329.2855859</v>
      </c>
      <c r="X79" s="133">
        <v>1514886677.5386367</v>
      </c>
      <c r="Y79" s="132">
        <v>0</v>
      </c>
      <c r="Z79" s="122">
        <v>0</v>
      </c>
      <c r="AA79" s="122">
        <v>0</v>
      </c>
      <c r="AB79" s="122">
        <v>0</v>
      </c>
      <c r="AC79" s="122">
        <v>0</v>
      </c>
      <c r="AD79" s="132">
        <v>0</v>
      </c>
      <c r="AE79" s="122">
        <v>0</v>
      </c>
      <c r="AF79" s="122">
        <v>0</v>
      </c>
      <c r="AG79" s="122">
        <v>0</v>
      </c>
      <c r="AH79" s="122">
        <v>0</v>
      </c>
      <c r="AI79" s="132">
        <v>0</v>
      </c>
      <c r="AJ79" s="122">
        <v>0</v>
      </c>
      <c r="AK79" s="122">
        <v>0</v>
      </c>
      <c r="AL79" s="122">
        <v>0</v>
      </c>
      <c r="AM79" s="122">
        <v>0</v>
      </c>
      <c r="AN79" s="132">
        <v>0</v>
      </c>
      <c r="AO79" s="132"/>
      <c r="AP79" s="132"/>
      <c r="AQ79" s="132"/>
      <c r="AR79" s="132"/>
      <c r="AS79" s="132"/>
      <c r="AT79" s="132"/>
      <c r="AU79" s="132"/>
      <c r="AV79" s="132"/>
      <c r="AW79" s="132"/>
      <c r="AX79" s="132"/>
      <c r="AY79" s="132"/>
      <c r="AZ79" s="132"/>
      <c r="BA79" s="132"/>
      <c r="BB79" s="132"/>
      <c r="BC79" s="132"/>
      <c r="BD79" s="132"/>
      <c r="BE79" s="132"/>
      <c r="BF79" s="132"/>
      <c r="BG79" s="132"/>
      <c r="BH79" s="132"/>
      <c r="BI79" s="132"/>
      <c r="BJ79" s="132"/>
      <c r="BK79" s="132"/>
      <c r="BL79" s="132"/>
      <c r="BM79" s="132"/>
    </row>
    <row r="80" spans="1:65" x14ac:dyDescent="0.25">
      <c r="A80" s="130">
        <v>1</v>
      </c>
      <c r="B80" s="131">
        <f t="shared" si="4"/>
        <v>0</v>
      </c>
      <c r="C80" s="136">
        <v>0</v>
      </c>
      <c r="D80" s="136">
        <v>0</v>
      </c>
      <c r="E80" s="137">
        <v>0</v>
      </c>
      <c r="F80" s="122">
        <v>0</v>
      </c>
      <c r="G80" s="122">
        <v>0</v>
      </c>
      <c r="H80" s="122">
        <v>0</v>
      </c>
      <c r="I80" s="122">
        <v>0</v>
      </c>
      <c r="J80" s="137">
        <v>0</v>
      </c>
      <c r="K80" s="122">
        <v>0</v>
      </c>
      <c r="L80" s="122">
        <v>0</v>
      </c>
      <c r="M80" s="122">
        <v>0</v>
      </c>
      <c r="N80" s="122">
        <v>0</v>
      </c>
      <c r="O80" s="137">
        <v>0</v>
      </c>
      <c r="P80" s="122">
        <v>0</v>
      </c>
      <c r="Q80" s="122">
        <v>0</v>
      </c>
      <c r="R80" s="122">
        <v>0</v>
      </c>
      <c r="S80" s="122">
        <v>0</v>
      </c>
      <c r="T80" s="137">
        <v>0</v>
      </c>
      <c r="U80" s="133">
        <v>784765878408.92407</v>
      </c>
      <c r="V80" s="133">
        <v>1569539640772.6089</v>
      </c>
      <c r="W80" s="133">
        <v>2354321211775.0791</v>
      </c>
      <c r="X80" s="133">
        <v>3139110517069.4565</v>
      </c>
      <c r="Y80" s="138">
        <v>3923907483262.4111</v>
      </c>
      <c r="Z80" s="133">
        <v>3936098207026.0269</v>
      </c>
      <c r="AA80" s="133">
        <v>3946262357602.5063</v>
      </c>
      <c r="AB80" s="133">
        <v>3956426513406.6597</v>
      </c>
      <c r="AC80" s="133">
        <v>3966590674671.6553</v>
      </c>
      <c r="AD80" s="138">
        <v>3976754841629.167</v>
      </c>
      <c r="AE80" s="133">
        <v>3989267109969.041</v>
      </c>
      <c r="AF80" s="133">
        <v>3997558085810.2754</v>
      </c>
      <c r="AG80" s="133">
        <v>4005849196787.0127</v>
      </c>
      <c r="AH80" s="133">
        <v>4014140444100.5586</v>
      </c>
      <c r="AI80" s="138">
        <v>4022431828964.0049</v>
      </c>
      <c r="AJ80" s="133">
        <v>4026881479955.2832</v>
      </c>
      <c r="AK80" s="133">
        <v>4029572051571.6685</v>
      </c>
      <c r="AL80" s="133">
        <v>4032262795690.5103</v>
      </c>
      <c r="AM80" s="133">
        <v>4034953714605.4717</v>
      </c>
      <c r="AN80" s="138">
        <v>4037644810637.3345</v>
      </c>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row>
    <row r="81" spans="1:65" x14ac:dyDescent="0.25">
      <c r="A81" s="130">
        <v>1</v>
      </c>
      <c r="B81" s="131">
        <f t="shared" si="4"/>
        <v>5.05</v>
      </c>
      <c r="C81" s="136">
        <v>0.1</v>
      </c>
      <c r="D81" s="136">
        <v>10</v>
      </c>
      <c r="E81" s="134">
        <v>338168478249.9046</v>
      </c>
      <c r="F81" s="133">
        <v>296675060823.32025</v>
      </c>
      <c r="G81" s="133">
        <v>256086671445.50873</v>
      </c>
      <c r="H81" s="133">
        <v>216708572526.48087</v>
      </c>
      <c r="I81" s="133">
        <v>167439723627.01932</v>
      </c>
      <c r="J81" s="134">
        <v>120510559877.62444</v>
      </c>
      <c r="K81" s="133">
        <v>136281904762.71837</v>
      </c>
      <c r="L81" s="133">
        <v>151848218148.12985</v>
      </c>
      <c r="M81" s="133">
        <v>169660170066.7804</v>
      </c>
      <c r="N81" s="133">
        <v>186352789844.06177</v>
      </c>
      <c r="O81" s="134">
        <v>203047623882.54584</v>
      </c>
      <c r="P81" s="133">
        <v>190450962753.29242</v>
      </c>
      <c r="Q81" s="133">
        <v>177614983602.10394</v>
      </c>
      <c r="R81" s="133">
        <v>164777204329.22375</v>
      </c>
      <c r="S81" s="133">
        <v>151937684101.85165</v>
      </c>
      <c r="T81" s="134">
        <v>139096479510.79007</v>
      </c>
      <c r="U81" s="133">
        <v>139158134311.7464</v>
      </c>
      <c r="V81" s="133">
        <v>138629688567.42929</v>
      </c>
      <c r="W81" s="133">
        <v>138101233089.28696</v>
      </c>
      <c r="X81" s="133">
        <v>137572767970.57346</v>
      </c>
      <c r="Y81" s="134">
        <v>137044293303.34653</v>
      </c>
      <c r="Z81" s="133">
        <v>136476965719.48656</v>
      </c>
      <c r="AA81" s="133">
        <v>135838848841.99263</v>
      </c>
      <c r="AB81" s="133">
        <v>135200721939.43002</v>
      </c>
      <c r="AC81" s="133">
        <v>134562585094.09515</v>
      </c>
      <c r="AD81" s="134">
        <v>133924438387.2446</v>
      </c>
      <c r="AE81" s="133">
        <v>133355176677.00439</v>
      </c>
      <c r="AF81" s="133">
        <v>132643742416.74895</v>
      </c>
      <c r="AG81" s="133">
        <v>131932299824.67039</v>
      </c>
      <c r="AH81" s="133">
        <v>131220848919.56554</v>
      </c>
      <c r="AI81" s="134">
        <v>130509389719.60857</v>
      </c>
      <c r="AJ81" s="133">
        <v>129737985838.33392</v>
      </c>
      <c r="AK81" s="133">
        <v>128909492345.61075</v>
      </c>
      <c r="AL81" s="133">
        <v>128080988776.84671</v>
      </c>
      <c r="AM81" s="133">
        <v>127252475117.87589</v>
      </c>
      <c r="AN81" s="134">
        <v>126423951353.53337</v>
      </c>
      <c r="AO81" s="134"/>
      <c r="AP81" s="134"/>
      <c r="AQ81" s="134"/>
      <c r="AR81" s="134"/>
      <c r="AS81" s="134"/>
      <c r="AT81" s="134"/>
      <c r="AU81" s="134"/>
      <c r="AV81" s="134"/>
      <c r="AW81" s="134"/>
      <c r="AX81" s="134"/>
      <c r="AY81" s="134"/>
      <c r="AZ81" s="134"/>
      <c r="BA81" s="134"/>
      <c r="BB81" s="134"/>
      <c r="BC81" s="134"/>
      <c r="BD81" s="134"/>
      <c r="BE81" s="134"/>
      <c r="BF81" s="134"/>
      <c r="BG81" s="134"/>
      <c r="BH81" s="134"/>
      <c r="BI81" s="134"/>
      <c r="BJ81" s="134"/>
      <c r="BK81" s="134"/>
      <c r="BL81" s="134"/>
      <c r="BM81" s="134"/>
    </row>
    <row r="82" spans="1:65" x14ac:dyDescent="0.25">
      <c r="A82" s="130">
        <v>1</v>
      </c>
      <c r="B82" s="131">
        <f t="shared" si="4"/>
        <v>15</v>
      </c>
      <c r="C82" s="135">
        <v>10</v>
      </c>
      <c r="D82" s="135">
        <v>20</v>
      </c>
      <c r="E82" s="134">
        <v>538819203478.03534</v>
      </c>
      <c r="F82" s="133">
        <v>595063173056.69226</v>
      </c>
      <c r="G82" s="133">
        <v>654859712446.31189</v>
      </c>
      <c r="H82" s="133">
        <v>722082494908.42786</v>
      </c>
      <c r="I82" s="133">
        <v>753599197019.41064</v>
      </c>
      <c r="J82" s="134">
        <v>779186436108.16602</v>
      </c>
      <c r="K82" s="133">
        <v>779142318039.77222</v>
      </c>
      <c r="L82" s="133">
        <v>779252053201.7616</v>
      </c>
      <c r="M82" s="133">
        <v>790873061586.3092</v>
      </c>
      <c r="N82" s="133">
        <v>796737510729.57007</v>
      </c>
      <c r="O82" s="134">
        <v>802601375952.81982</v>
      </c>
      <c r="P82" s="133">
        <v>804977629173.27527</v>
      </c>
      <c r="Q82" s="133">
        <v>806414313352.64685</v>
      </c>
      <c r="R82" s="133">
        <v>807850070483.4198</v>
      </c>
      <c r="S82" s="133">
        <v>809284931202.16553</v>
      </c>
      <c r="T82" s="134">
        <v>810718924810.8761</v>
      </c>
      <c r="U82" s="133">
        <v>811078397688.31873</v>
      </c>
      <c r="V82" s="133">
        <v>807998490352.0481</v>
      </c>
      <c r="W82" s="133">
        <v>804918526283.7146</v>
      </c>
      <c r="X82" s="133">
        <v>801838506026.83533</v>
      </c>
      <c r="Y82" s="134">
        <v>798758430117.9541</v>
      </c>
      <c r="Z82" s="133">
        <v>795452279837.29785</v>
      </c>
      <c r="AA82" s="133">
        <v>791733536350.61755</v>
      </c>
      <c r="AB82" s="133">
        <v>788014734438.2843</v>
      </c>
      <c r="AC82" s="133">
        <v>784295874579.92224</v>
      </c>
      <c r="AD82" s="134">
        <v>780576957249.09607</v>
      </c>
      <c r="AE82" s="133">
        <v>777259542441.88721</v>
      </c>
      <c r="AF82" s="133">
        <v>773113476666.06348</v>
      </c>
      <c r="AG82" s="133">
        <v>768967362335.07422</v>
      </c>
      <c r="AH82" s="133">
        <v>764821199558.48816</v>
      </c>
      <c r="AI82" s="134">
        <v>760674988442.24487</v>
      </c>
      <c r="AJ82" s="133">
        <v>756178277547.81763</v>
      </c>
      <c r="AK82" s="133">
        <v>751348819401.22229</v>
      </c>
      <c r="AL82" s="133">
        <v>746519302516.46301</v>
      </c>
      <c r="AM82" s="133">
        <v>741689726810.9176</v>
      </c>
      <c r="AN82" s="134">
        <v>736860092196.1405</v>
      </c>
      <c r="AO82" s="134"/>
      <c r="AP82" s="134"/>
      <c r="AQ82" s="134"/>
      <c r="AR82" s="134"/>
      <c r="AS82" s="134"/>
      <c r="AT82" s="134"/>
      <c r="AU82" s="134"/>
      <c r="AV82" s="134"/>
      <c r="AW82" s="134"/>
      <c r="AX82" s="134"/>
      <c r="AY82" s="134"/>
      <c r="AZ82" s="134"/>
      <c r="BA82" s="134"/>
      <c r="BB82" s="134"/>
      <c r="BC82" s="134"/>
      <c r="BD82" s="134"/>
      <c r="BE82" s="134"/>
      <c r="BF82" s="134"/>
      <c r="BG82" s="134"/>
      <c r="BH82" s="134"/>
      <c r="BI82" s="134"/>
      <c r="BJ82" s="134"/>
      <c r="BK82" s="134"/>
      <c r="BL82" s="134"/>
      <c r="BM82" s="134"/>
    </row>
    <row r="83" spans="1:65" x14ac:dyDescent="0.25">
      <c r="A83" s="130">
        <v>1</v>
      </c>
      <c r="B83" s="131">
        <f t="shared" si="4"/>
        <v>25</v>
      </c>
      <c r="C83" s="135">
        <v>20</v>
      </c>
      <c r="D83" s="135">
        <v>30</v>
      </c>
      <c r="E83" s="134">
        <v>183833910024.47662</v>
      </c>
      <c r="F83" s="133">
        <v>725269733319.74182</v>
      </c>
      <c r="G83" s="133">
        <v>1276925876491.0732</v>
      </c>
      <c r="H83" s="133">
        <v>1854581594317.842</v>
      </c>
      <c r="I83" s="133">
        <v>2334918468347.9243</v>
      </c>
      <c r="J83" s="134">
        <v>2772012579367.2534</v>
      </c>
      <c r="K83" s="133">
        <v>2223805553494.8394</v>
      </c>
      <c r="L83" s="133">
        <v>1684094102242.687</v>
      </c>
      <c r="M83" s="133">
        <v>1169173424760.9878</v>
      </c>
      <c r="N83" s="133">
        <v>641727997293.93127</v>
      </c>
      <c r="O83" s="134">
        <v>114200443871.4158</v>
      </c>
      <c r="P83" s="133">
        <v>153253268474.31247</v>
      </c>
      <c r="Q83" s="133">
        <v>192177154096.5481</v>
      </c>
      <c r="R83" s="133">
        <v>231105500340.60175</v>
      </c>
      <c r="S83" s="133">
        <v>270038160739.51886</v>
      </c>
      <c r="T83" s="134">
        <v>308974995203.68463</v>
      </c>
      <c r="U83" s="133">
        <v>298267615356.70862</v>
      </c>
      <c r="V83" s="133">
        <v>286249336286.12787</v>
      </c>
      <c r="W83" s="133">
        <v>274230927689.66583</v>
      </c>
      <c r="X83" s="133">
        <v>262212390801.83444</v>
      </c>
      <c r="Y83" s="134">
        <v>250193726841.31165</v>
      </c>
      <c r="Z83" s="133">
        <v>249158074951.13144</v>
      </c>
      <c r="AA83" s="133">
        <v>247993187201.16077</v>
      </c>
      <c r="AB83" s="133">
        <v>246828281149.88202</v>
      </c>
      <c r="AC83" s="133">
        <v>245663356947.5325</v>
      </c>
      <c r="AD83" s="134">
        <v>244498414742.45135</v>
      </c>
      <c r="AE83" s="133">
        <v>223196877946.98141</v>
      </c>
      <c r="AF83" s="133">
        <v>201635521537.81818</v>
      </c>
      <c r="AG83" s="133">
        <v>180073886416.17538</v>
      </c>
      <c r="AH83" s="133">
        <v>158511972173.35709</v>
      </c>
      <c r="AI83" s="134">
        <v>136949778378.66829</v>
      </c>
      <c r="AJ83" s="133">
        <v>136140101078.12749</v>
      </c>
      <c r="AK83" s="133">
        <v>135270516899.54344</v>
      </c>
      <c r="AL83" s="133">
        <v>134400922144.15768</v>
      </c>
      <c r="AM83" s="133">
        <v>133531316797.08533</v>
      </c>
      <c r="AN83" s="134">
        <v>132661700842.39267</v>
      </c>
      <c r="AO83" s="134"/>
      <c r="AP83" s="134"/>
      <c r="AQ83" s="134"/>
      <c r="AR83" s="134"/>
      <c r="AS83" s="134"/>
      <c r="AT83" s="134"/>
      <c r="AU83" s="134"/>
      <c r="AV83" s="134"/>
      <c r="AW83" s="134"/>
      <c r="AX83" s="134"/>
      <c r="AY83" s="134"/>
      <c r="AZ83" s="134"/>
      <c r="BA83" s="134"/>
      <c r="BB83" s="134"/>
      <c r="BC83" s="134"/>
      <c r="BD83" s="134"/>
      <c r="BE83" s="134"/>
      <c r="BF83" s="134"/>
      <c r="BG83" s="134"/>
      <c r="BH83" s="134"/>
      <c r="BI83" s="134"/>
      <c r="BJ83" s="134"/>
      <c r="BK83" s="134"/>
      <c r="BL83" s="134"/>
      <c r="BM83" s="134"/>
    </row>
    <row r="84" spans="1:65" x14ac:dyDescent="0.25">
      <c r="A84" s="145">
        <f>B21</f>
        <v>0.53700000000000003</v>
      </c>
      <c r="B84" s="129">
        <f t="shared" si="4"/>
        <v>35</v>
      </c>
      <c r="C84" s="146">
        <v>30</v>
      </c>
      <c r="D84" s="146">
        <v>40</v>
      </c>
      <c r="E84" s="142">
        <v>20233041735.747406</v>
      </c>
      <c r="F84" s="141">
        <v>16247926144.227598</v>
      </c>
      <c r="G84" s="141">
        <v>12291042592.777443</v>
      </c>
      <c r="H84" s="141">
        <v>8339060428.3628893</v>
      </c>
      <c r="I84" s="141">
        <v>4040242089.3217602</v>
      </c>
      <c r="J84" s="147">
        <v>0</v>
      </c>
      <c r="K84" s="117">
        <v>40039092189.419914</v>
      </c>
      <c r="L84" s="141">
        <v>79497507628.883881</v>
      </c>
      <c r="M84" s="141">
        <v>120136633793.71616</v>
      </c>
      <c r="N84" s="141">
        <v>160194615724.71741</v>
      </c>
      <c r="O84" s="142">
        <v>200258445796.48709</v>
      </c>
      <c r="P84" s="141">
        <v>172829621290.14343</v>
      </c>
      <c r="Q84" s="141">
        <v>145162925030.7171</v>
      </c>
      <c r="R84" s="141">
        <v>117492673386.68462</v>
      </c>
      <c r="S84" s="141">
        <v>89818983170.281677</v>
      </c>
      <c r="T84" s="142">
        <v>62141966107.383362</v>
      </c>
      <c r="U84" s="141">
        <v>62169476972.372643</v>
      </c>
      <c r="V84" s="141">
        <v>61933357814.083298</v>
      </c>
      <c r="W84" s="141">
        <v>61697234306.82933</v>
      </c>
      <c r="X84" s="141">
        <v>61461106492.275627</v>
      </c>
      <c r="Y84" s="142">
        <v>61224974411.552528</v>
      </c>
      <c r="Z84" s="141">
        <v>60971429700.15213</v>
      </c>
      <c r="AA84" s="141">
        <v>60686259645.487801</v>
      </c>
      <c r="AB84" s="141">
        <v>60401085111.174179</v>
      </c>
      <c r="AC84" s="141">
        <v>60115906133.984108</v>
      </c>
      <c r="AD84" s="142">
        <v>59830722750.225807</v>
      </c>
      <c r="AE84" s="141">
        <v>79838856893.569122</v>
      </c>
      <c r="AF84" s="141">
        <v>99783738553.223206</v>
      </c>
      <c r="AG84" s="141">
        <v>119728879994.56754</v>
      </c>
      <c r="AH84" s="141">
        <v>139674281669.01614</v>
      </c>
      <c r="AI84" s="142">
        <v>159619944048.56689</v>
      </c>
      <c r="AJ84" s="141">
        <v>158676598841.88882</v>
      </c>
      <c r="AK84" s="141">
        <v>157663429997.75604</v>
      </c>
      <c r="AL84" s="141">
        <v>156650248832.19092</v>
      </c>
      <c r="AM84" s="141">
        <v>155637055327.8797</v>
      </c>
      <c r="AN84" s="142">
        <v>154623849466.28702</v>
      </c>
      <c r="AO84" s="134"/>
      <c r="AP84" s="134"/>
      <c r="AQ84" s="134"/>
      <c r="AR84" s="134"/>
      <c r="AS84" s="134"/>
      <c r="AT84" s="134"/>
      <c r="AU84" s="134"/>
      <c r="AV84" s="134"/>
      <c r="AW84" s="134"/>
      <c r="AX84" s="134"/>
      <c r="AY84" s="134"/>
      <c r="AZ84" s="134"/>
      <c r="BA84" s="134"/>
      <c r="BB84" s="134"/>
      <c r="BC84" s="134"/>
      <c r="BD84" s="134"/>
      <c r="BE84" s="134"/>
      <c r="BF84" s="134"/>
      <c r="BG84" s="134"/>
      <c r="BH84" s="134"/>
      <c r="BI84" s="134"/>
      <c r="BJ84" s="134"/>
      <c r="BK84" s="134"/>
      <c r="BL84" s="134"/>
      <c r="BM84" s="134"/>
    </row>
    <row r="85" spans="1:65" x14ac:dyDescent="0.25">
      <c r="A85" s="130">
        <v>0</v>
      </c>
      <c r="B85" s="131">
        <f t="shared" si="4"/>
        <v>45</v>
      </c>
      <c r="C85" s="135">
        <v>40</v>
      </c>
      <c r="D85" s="135">
        <v>50</v>
      </c>
      <c r="E85" s="132">
        <v>268381518264.62036</v>
      </c>
      <c r="F85" s="133">
        <v>246125108735.58023</v>
      </c>
      <c r="G85" s="133">
        <v>224771077337.71201</v>
      </c>
      <c r="H85" s="133">
        <v>204857187729.91864</v>
      </c>
      <c r="I85" s="133">
        <v>175353581298.34183</v>
      </c>
      <c r="J85" s="134">
        <v>146864340919.85388</v>
      </c>
      <c r="K85" s="133">
        <v>116610003788.00372</v>
      </c>
      <c r="L85" s="133">
        <v>86823315903.537766</v>
      </c>
      <c r="M85" s="133">
        <v>58314397903.461487</v>
      </c>
      <c r="N85" s="133">
        <v>29159462860.232594</v>
      </c>
      <c r="O85" s="134">
        <v>0</v>
      </c>
      <c r="P85" s="133">
        <v>36670786374.005844</v>
      </c>
      <c r="Q85" s="133">
        <v>73346072259.112839</v>
      </c>
      <c r="R85" s="133">
        <v>110025708213.23434</v>
      </c>
      <c r="S85" s="133">
        <v>146709551373.00421</v>
      </c>
      <c r="T85" s="132">
        <v>183397465095.57635</v>
      </c>
      <c r="U85" s="122">
        <v>183478670684.45389</v>
      </c>
      <c r="V85" s="122">
        <v>182781833977.40088</v>
      </c>
      <c r="W85" s="122">
        <v>182084984435.53336</v>
      </c>
      <c r="X85" s="122">
        <v>181388122181.81415</v>
      </c>
      <c r="Y85" s="132">
        <v>180691247337.6286</v>
      </c>
      <c r="Z85" s="133">
        <v>144628407520.28714</v>
      </c>
      <c r="AA85" s="133">
        <v>108471867212.80019</v>
      </c>
      <c r="AB85" s="133">
        <v>72314950699.396835</v>
      </c>
      <c r="AC85" s="133">
        <v>36157660725.489861</v>
      </c>
      <c r="AD85" s="134">
        <v>0</v>
      </c>
      <c r="AE85" s="133">
        <v>0</v>
      </c>
      <c r="AF85" s="133">
        <v>0</v>
      </c>
      <c r="AG85" s="133">
        <v>0</v>
      </c>
      <c r="AH85" s="133">
        <v>0</v>
      </c>
      <c r="AI85" s="134">
        <v>0</v>
      </c>
      <c r="AJ85" s="133">
        <v>0</v>
      </c>
      <c r="AK85" s="133">
        <v>0</v>
      </c>
      <c r="AL85" s="133">
        <v>0</v>
      </c>
      <c r="AM85" s="133">
        <v>0</v>
      </c>
      <c r="AN85" s="134">
        <v>0</v>
      </c>
      <c r="AO85" s="134"/>
      <c r="AP85" s="134"/>
      <c r="AQ85" s="134"/>
      <c r="AR85" s="134"/>
      <c r="AS85" s="134"/>
      <c r="AT85" s="134"/>
      <c r="AU85" s="134"/>
      <c r="AV85" s="134"/>
      <c r="AW85" s="134"/>
      <c r="AX85" s="134"/>
      <c r="AY85" s="134"/>
      <c r="AZ85" s="134"/>
      <c r="BA85" s="134"/>
      <c r="BB85" s="134"/>
      <c r="BC85" s="134"/>
      <c r="BD85" s="134"/>
      <c r="BE85" s="134"/>
      <c r="BF85" s="134"/>
      <c r="BG85" s="134"/>
      <c r="BH85" s="134"/>
      <c r="BI85" s="134"/>
      <c r="BJ85" s="134"/>
      <c r="BK85" s="134"/>
      <c r="BL85" s="134"/>
      <c r="BM85" s="134"/>
    </row>
    <row r="86" spans="1:65" x14ac:dyDescent="0.25">
      <c r="A86" s="130">
        <v>0</v>
      </c>
      <c r="B86" s="131">
        <f t="shared" si="4"/>
        <v>55</v>
      </c>
      <c r="C86" s="135">
        <v>50</v>
      </c>
      <c r="D86" s="135">
        <v>60</v>
      </c>
      <c r="E86" s="132">
        <v>0</v>
      </c>
      <c r="F86" s="133">
        <v>25622062212.445446</v>
      </c>
      <c r="G86" s="133">
        <v>51686080659.976868</v>
      </c>
      <c r="H86" s="133">
        <v>78901364959.034256</v>
      </c>
      <c r="I86" s="133">
        <v>101939738767.43164</v>
      </c>
      <c r="J86" s="134">
        <v>122955820445.37985</v>
      </c>
      <c r="K86" s="133">
        <v>137452548186.93463</v>
      </c>
      <c r="L86" s="133">
        <v>151763210694.16275</v>
      </c>
      <c r="M86" s="133">
        <v>168318053637.23801</v>
      </c>
      <c r="N86" s="133">
        <v>183753997394.07941</v>
      </c>
      <c r="O86" s="134">
        <v>199191967428.30927</v>
      </c>
      <c r="P86" s="133">
        <v>159549944142.73267</v>
      </c>
      <c r="Q86" s="133">
        <v>119669799408.01253</v>
      </c>
      <c r="R86" s="133">
        <v>79784652105.38707</v>
      </c>
      <c r="S86" s="133">
        <v>39894666574.699921</v>
      </c>
      <c r="T86" s="132">
        <v>0</v>
      </c>
      <c r="U86" s="122">
        <v>0</v>
      </c>
      <c r="V86" s="122">
        <v>0</v>
      </c>
      <c r="W86" s="122">
        <v>0</v>
      </c>
      <c r="X86" s="122">
        <v>0</v>
      </c>
      <c r="Y86" s="132">
        <v>0</v>
      </c>
      <c r="Z86" s="133">
        <v>35314953735.755287</v>
      </c>
      <c r="AA86" s="133">
        <v>70630273133.373627</v>
      </c>
      <c r="AB86" s="133">
        <v>105945955520.29712</v>
      </c>
      <c r="AC86" s="133">
        <v>141261998259.61005</v>
      </c>
      <c r="AD86" s="134">
        <v>176578398749.51813</v>
      </c>
      <c r="AE86" s="133">
        <v>175828045429.56244</v>
      </c>
      <c r="AF86" s="133">
        <v>174890238638.39682</v>
      </c>
      <c r="AG86" s="133">
        <v>173952420864.56732</v>
      </c>
      <c r="AH86" s="133">
        <v>173014592132.86218</v>
      </c>
      <c r="AI86" s="134">
        <v>172076752467.24872</v>
      </c>
      <c r="AJ86" s="133">
        <v>171059447567.40753</v>
      </c>
      <c r="AK86" s="133">
        <v>169966869957.90799</v>
      </c>
      <c r="AL86" s="133">
        <v>168874279059.57666</v>
      </c>
      <c r="AM86" s="133">
        <v>167781674853.71552</v>
      </c>
      <c r="AN86" s="134">
        <v>166689057320.30908</v>
      </c>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row>
    <row r="87" spans="1:65" x14ac:dyDescent="0.25">
      <c r="A87" s="130">
        <v>0</v>
      </c>
      <c r="B87" s="131">
        <f t="shared" si="4"/>
        <v>65</v>
      </c>
      <c r="C87" s="135">
        <v>60</v>
      </c>
      <c r="D87" s="135">
        <v>70</v>
      </c>
      <c r="E87" s="134">
        <v>523785892371.96747</v>
      </c>
      <c r="F87" s="133">
        <v>533692494975.737</v>
      </c>
      <c r="G87" s="133">
        <v>546280341229.88202</v>
      </c>
      <c r="H87" s="133">
        <v>564075686253.99548</v>
      </c>
      <c r="I87" s="133">
        <v>554459271958.67493</v>
      </c>
      <c r="J87" s="134">
        <v>542612278239.5011</v>
      </c>
      <c r="K87" s="133">
        <v>443653426795.4303</v>
      </c>
      <c r="L87" s="133">
        <v>346236445576.92639</v>
      </c>
      <c r="M87" s="133">
        <v>253918434195.88324</v>
      </c>
      <c r="N87" s="133">
        <v>159027536640.94598</v>
      </c>
      <c r="O87" s="134">
        <v>64121782935.039162</v>
      </c>
      <c r="P87" s="133">
        <v>66517108034.812675</v>
      </c>
      <c r="Q87" s="133">
        <v>68837639283.355942</v>
      </c>
      <c r="R87" s="133">
        <v>71158358092.65834</v>
      </c>
      <c r="S87" s="133">
        <v>73479258318.160477</v>
      </c>
      <c r="T87" s="134">
        <v>75800334082.799118</v>
      </c>
      <c r="U87" s="133">
        <v>75833728059.770706</v>
      </c>
      <c r="V87" s="133">
        <v>75545547983.125</v>
      </c>
      <c r="W87" s="133">
        <v>75257362600.015106</v>
      </c>
      <c r="X87" s="133">
        <v>74969171961.279007</v>
      </c>
      <c r="Y87" s="134">
        <v>74680976117.102539</v>
      </c>
      <c r="Z87" s="133">
        <v>74371906651.733719</v>
      </c>
      <c r="AA87" s="133">
        <v>74024261239.189728</v>
      </c>
      <c r="AB87" s="133">
        <v>73676610364.508392</v>
      </c>
      <c r="AC87" s="133">
        <v>73328954072.529602</v>
      </c>
      <c r="AD87" s="134">
        <v>72981292407.526703</v>
      </c>
      <c r="AE87" s="133">
        <v>72671092001.797012</v>
      </c>
      <c r="AF87" s="133">
        <v>72283415546.561768</v>
      </c>
      <c r="AG87" s="133">
        <v>71895734551.149277</v>
      </c>
      <c r="AH87" s="133">
        <v>71508049025.803101</v>
      </c>
      <c r="AI87" s="134">
        <v>71120358980.42749</v>
      </c>
      <c r="AJ87" s="133">
        <v>59415050562.291939</v>
      </c>
      <c r="AK87" s="133">
        <v>47678439414.641098</v>
      </c>
      <c r="AL87" s="133">
        <v>35941629640.963104</v>
      </c>
      <c r="AM87" s="133">
        <v>24204620141.921738</v>
      </c>
      <c r="AN87" s="134">
        <v>12467409794.48674</v>
      </c>
      <c r="AO87" s="134"/>
      <c r="AP87" s="134"/>
      <c r="AQ87" s="134"/>
      <c r="AR87" s="134"/>
      <c r="AS87" s="134"/>
      <c r="AT87" s="134"/>
      <c r="AU87" s="134"/>
      <c r="AV87" s="134"/>
      <c r="AW87" s="134"/>
      <c r="AX87" s="134"/>
      <c r="AY87" s="134"/>
      <c r="AZ87" s="134"/>
      <c r="BA87" s="134"/>
      <c r="BB87" s="134"/>
      <c r="BC87" s="134"/>
      <c r="BD87" s="134"/>
      <c r="BE87" s="134"/>
      <c r="BF87" s="134"/>
      <c r="BG87" s="134"/>
      <c r="BH87" s="134"/>
      <c r="BI87" s="134"/>
      <c r="BJ87" s="134"/>
      <c r="BK87" s="134"/>
      <c r="BL87" s="134"/>
      <c r="BM87" s="134"/>
    </row>
    <row r="88" spans="1:65" x14ac:dyDescent="0.25">
      <c r="A88" s="130">
        <v>0</v>
      </c>
      <c r="B88" s="131">
        <f t="shared" si="4"/>
        <v>75</v>
      </c>
      <c r="C88" s="135">
        <v>70</v>
      </c>
      <c r="D88" s="135">
        <v>80</v>
      </c>
      <c r="E88" s="134">
        <v>342214861493.5285</v>
      </c>
      <c r="F88" s="133">
        <v>310408691163.94391</v>
      </c>
      <c r="G88" s="133">
        <v>279694037914.62177</v>
      </c>
      <c r="H88" s="133">
        <v>250661738866.06906</v>
      </c>
      <c r="I88" s="133">
        <v>209960187177.0936</v>
      </c>
      <c r="J88" s="134">
        <v>170822536484.59943</v>
      </c>
      <c r="K88" s="133">
        <v>205804982061.93402</v>
      </c>
      <c r="L88" s="133">
        <v>240313675413.30203</v>
      </c>
      <c r="M88" s="133">
        <v>278377888020.06024</v>
      </c>
      <c r="N88" s="133">
        <v>314672188784.43719</v>
      </c>
      <c r="O88" s="134">
        <v>350971472510.67688</v>
      </c>
      <c r="P88" s="133">
        <v>382427680410.52869</v>
      </c>
      <c r="Q88" s="133">
        <v>413476754102.12488</v>
      </c>
      <c r="R88" s="133">
        <v>444529030627.27618</v>
      </c>
      <c r="S88" s="133">
        <v>475584404883.12897</v>
      </c>
      <c r="T88" s="134">
        <v>506642776342.92474</v>
      </c>
      <c r="U88" s="133">
        <v>503704583248.98969</v>
      </c>
      <c r="V88" s="133">
        <v>498616985660.63416</v>
      </c>
      <c r="W88" s="133">
        <v>493529321147.57306</v>
      </c>
      <c r="X88" s="133">
        <v>488441590349.10675</v>
      </c>
      <c r="Y88" s="134">
        <v>483353793896.33441</v>
      </c>
      <c r="Z88" s="133">
        <v>481352993625.49164</v>
      </c>
      <c r="AA88" s="133">
        <v>479102520255.56525</v>
      </c>
      <c r="AB88" s="133">
        <v>476852011528.95251</v>
      </c>
      <c r="AC88" s="133">
        <v>474601467735.8999</v>
      </c>
      <c r="AD88" s="134">
        <v>472350889162.98694</v>
      </c>
      <c r="AE88" s="133">
        <v>470343282241.93036</v>
      </c>
      <c r="AF88" s="133">
        <v>467834233381.55359</v>
      </c>
      <c r="AG88" s="133">
        <v>465325155137.17041</v>
      </c>
      <c r="AH88" s="133">
        <v>462816047575.08118</v>
      </c>
      <c r="AI88" s="134">
        <v>460306910759.38977</v>
      </c>
      <c r="AJ88" s="133">
        <v>406540391887.38837</v>
      </c>
      <c r="AK88" s="133">
        <v>352571649043.09619</v>
      </c>
      <c r="AL88" s="133">
        <v>298601997041.70819</v>
      </c>
      <c r="AM88" s="133">
        <v>244631430895.49146</v>
      </c>
      <c r="AN88" s="134">
        <v>190659945508.47568</v>
      </c>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row>
    <row r="89" spans="1:65" x14ac:dyDescent="0.25">
      <c r="A89" s="130">
        <v>0</v>
      </c>
      <c r="B89" s="131">
        <f t="shared" si="4"/>
        <v>85</v>
      </c>
      <c r="C89" s="135">
        <v>80</v>
      </c>
      <c r="D89" s="135">
        <v>90</v>
      </c>
      <c r="E89" s="132">
        <v>0</v>
      </c>
      <c r="F89" s="133">
        <v>9425404483.2029781</v>
      </c>
      <c r="G89" s="133">
        <v>19013388240.666534</v>
      </c>
      <c r="H89" s="133">
        <v>29024879919.871868</v>
      </c>
      <c r="I89" s="133">
        <v>37499841458.053612</v>
      </c>
      <c r="J89" s="132">
        <v>45230876876.837227</v>
      </c>
      <c r="K89" s="133">
        <v>119094537242.95081</v>
      </c>
      <c r="L89" s="133">
        <v>191895865628.70206</v>
      </c>
      <c r="M89" s="133">
        <v>267543647385.66583</v>
      </c>
      <c r="N89" s="133">
        <v>341785142073.97528</v>
      </c>
      <c r="O89" s="134">
        <v>416037391823.81512</v>
      </c>
      <c r="P89" s="133">
        <v>365190047232.86823</v>
      </c>
      <c r="Q89" s="133">
        <v>313849276416.55652</v>
      </c>
      <c r="R89" s="133">
        <v>262501847175.05737</v>
      </c>
      <c r="S89" s="133">
        <v>211147978280.81519</v>
      </c>
      <c r="T89" s="134">
        <v>159787878980.22482</v>
      </c>
      <c r="U89" s="133">
        <v>153991830878.57791</v>
      </c>
      <c r="V89" s="133">
        <v>147517842449.4321</v>
      </c>
      <c r="W89" s="133">
        <v>141043784461.46631</v>
      </c>
      <c r="X89" s="133">
        <v>134569657577.62068</v>
      </c>
      <c r="Y89" s="134">
        <v>128095462452.33231</v>
      </c>
      <c r="Z89" s="133">
        <v>115790678799.52859</v>
      </c>
      <c r="AA89" s="133">
        <v>103419606393.73842</v>
      </c>
      <c r="AB89" s="133">
        <v>91048403591.768982</v>
      </c>
      <c r="AC89" s="133">
        <v>78677071349.72757</v>
      </c>
      <c r="AD89" s="134">
        <v>66305610611.039566</v>
      </c>
      <c r="AE89" s="133">
        <v>57767903387.120781</v>
      </c>
      <c r="AF89" s="133">
        <v>49159699744.110359</v>
      </c>
      <c r="AG89" s="133">
        <v>40551384612.25322</v>
      </c>
      <c r="AH89" s="133">
        <v>31942957820.350094</v>
      </c>
      <c r="AI89" s="134">
        <v>23334419188.39315</v>
      </c>
      <c r="AJ89" s="133">
        <v>85526949337.264633</v>
      </c>
      <c r="AK89" s="133">
        <v>147710332998.60413</v>
      </c>
      <c r="AL89" s="133">
        <v>209894781607.99509</v>
      </c>
      <c r="AM89" s="133">
        <v>272080301192.26599</v>
      </c>
      <c r="AN89" s="134">
        <v>334266897905.92987</v>
      </c>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row>
    <row r="90" spans="1:65" x14ac:dyDescent="0.25">
      <c r="A90" s="130">
        <v>0</v>
      </c>
      <c r="B90" s="131">
        <f t="shared" si="4"/>
        <v>95</v>
      </c>
      <c r="C90" s="135">
        <v>90</v>
      </c>
      <c r="D90" s="135">
        <v>100</v>
      </c>
      <c r="E90" s="134">
        <v>415099849879.3374</v>
      </c>
      <c r="F90" s="133">
        <v>390529323742.48969</v>
      </c>
      <c r="G90" s="133">
        <v>367524440718.52588</v>
      </c>
      <c r="H90" s="133">
        <v>347189713542.80823</v>
      </c>
      <c r="I90" s="133">
        <v>310416547009.29712</v>
      </c>
      <c r="J90" s="134">
        <v>274434604833.51056</v>
      </c>
      <c r="K90" s="133">
        <v>284368773458.19598</v>
      </c>
      <c r="L90" s="133">
        <v>294212832136.68042</v>
      </c>
      <c r="M90" s="133">
        <v>308404643615.37463</v>
      </c>
      <c r="N90" s="133">
        <v>320424542701.47101</v>
      </c>
      <c r="O90" s="134">
        <v>332445689389.0285</v>
      </c>
      <c r="P90" s="133">
        <v>329882300003.78857</v>
      </c>
      <c r="Q90" s="133">
        <v>326929296224.83643</v>
      </c>
      <c r="R90" s="133">
        <v>323975487612.27576</v>
      </c>
      <c r="S90" s="133">
        <v>321020900677.18011</v>
      </c>
      <c r="T90" s="134">
        <v>318065560776.0318</v>
      </c>
      <c r="U90" s="133">
        <v>272803185123.87573</v>
      </c>
      <c r="V90" s="133">
        <v>226190997398.29672</v>
      </c>
      <c r="W90" s="133">
        <v>179578335638.77411</v>
      </c>
      <c r="X90" s="133">
        <v>132965204359.95543</v>
      </c>
      <c r="Y90" s="134">
        <v>86351608018.584137</v>
      </c>
      <c r="Z90" s="133">
        <v>97733900880.230408</v>
      </c>
      <c r="AA90" s="133">
        <v>109071710965.71126</v>
      </c>
      <c r="AB90" s="133">
        <v>120409635403.09456</v>
      </c>
      <c r="AC90" s="133">
        <v>131747673367.6442</v>
      </c>
      <c r="AD90" s="134">
        <v>143085824045.64423</v>
      </c>
      <c r="AE90" s="133">
        <v>148114019619.03479</v>
      </c>
      <c r="AF90" s="133">
        <v>152990390208.49609</v>
      </c>
      <c r="AG90" s="133">
        <v>157866825194.97104</v>
      </c>
      <c r="AH90" s="133">
        <v>162743324721.77606</v>
      </c>
      <c r="AI90" s="134">
        <v>167619888937.36542</v>
      </c>
      <c r="AJ90" s="133">
        <v>158680068191.57941</v>
      </c>
      <c r="AK90" s="133">
        <v>149666789045.01163</v>
      </c>
      <c r="AL90" s="133">
        <v>140653360913.58801</v>
      </c>
      <c r="AM90" s="133">
        <v>131639783010.18378</v>
      </c>
      <c r="AN90" s="134">
        <v>122626054530.08475</v>
      </c>
      <c r="AO90" s="134"/>
      <c r="AP90" s="134"/>
      <c r="AQ90" s="134"/>
      <c r="AR90" s="134"/>
      <c r="AS90" s="134"/>
      <c r="AT90" s="134"/>
      <c r="AU90" s="134"/>
      <c r="AV90" s="134"/>
      <c r="AW90" s="134"/>
      <c r="AX90" s="134"/>
      <c r="AY90" s="134"/>
      <c r="AZ90" s="134"/>
      <c r="BA90" s="134"/>
      <c r="BB90" s="134"/>
      <c r="BC90" s="134"/>
      <c r="BD90" s="134"/>
      <c r="BE90" s="134"/>
      <c r="BF90" s="134"/>
      <c r="BG90" s="134"/>
      <c r="BH90" s="134"/>
      <c r="BI90" s="134"/>
      <c r="BJ90" s="134"/>
      <c r="BK90" s="134"/>
      <c r="BL90" s="134"/>
      <c r="BM90" s="134"/>
    </row>
    <row r="91" spans="1:65" x14ac:dyDescent="0.25">
      <c r="A91" s="130">
        <v>0</v>
      </c>
      <c r="B91" s="131">
        <f t="shared" si="4"/>
        <v>125</v>
      </c>
      <c r="C91" s="131">
        <v>100</v>
      </c>
      <c r="D91" s="131">
        <v>150</v>
      </c>
      <c r="E91" s="134">
        <v>820081001803.88171</v>
      </c>
      <c r="F91" s="133">
        <v>858588348452.21716</v>
      </c>
      <c r="G91" s="133">
        <v>901690336768.10522</v>
      </c>
      <c r="H91" s="133">
        <v>953978905869.09375</v>
      </c>
      <c r="I91" s="133">
        <v>959600499963.13074</v>
      </c>
      <c r="J91" s="134">
        <v>959914636485.11719</v>
      </c>
      <c r="K91" s="133">
        <v>928907599289.87671</v>
      </c>
      <c r="L91" s="133">
        <v>898538999692.72339</v>
      </c>
      <c r="M91" s="133">
        <v>881438890500.50867</v>
      </c>
      <c r="N91" s="133">
        <v>857696278706.27942</v>
      </c>
      <c r="O91" s="134">
        <v>833948426581.58105</v>
      </c>
      <c r="P91" s="133">
        <v>782272193898.04895</v>
      </c>
      <c r="Q91" s="133">
        <v>729613051966.57202</v>
      </c>
      <c r="R91" s="133">
        <v>676946523797.79883</v>
      </c>
      <c r="S91" s="133">
        <v>624272852166.05127</v>
      </c>
      <c r="T91" s="134">
        <v>571592269274.19958</v>
      </c>
      <c r="U91" s="133">
        <v>598907002366.16418</v>
      </c>
      <c r="V91" s="133">
        <v>623797093975.85229</v>
      </c>
      <c r="W91" s="133">
        <v>648687414854.31018</v>
      </c>
      <c r="X91" s="133">
        <v>673577962821.01794</v>
      </c>
      <c r="Y91" s="134">
        <v>698468735723.42078</v>
      </c>
      <c r="Z91" s="133">
        <v>695577610209.67249</v>
      </c>
      <c r="AA91" s="133">
        <v>692325695444.9812</v>
      </c>
      <c r="AB91" s="133">
        <v>689073729589.50671</v>
      </c>
      <c r="AC91" s="133">
        <v>685821713062.65979</v>
      </c>
      <c r="AD91" s="134">
        <v>682569646278.55188</v>
      </c>
      <c r="AE91" s="133">
        <v>682252724613.30103</v>
      </c>
      <c r="AF91" s="133">
        <v>681211228893.76038</v>
      </c>
      <c r="AG91" s="133">
        <v>680169724318.828</v>
      </c>
      <c r="AH91" s="133">
        <v>679128211040.81152</v>
      </c>
      <c r="AI91" s="134">
        <v>678086689211.50452</v>
      </c>
      <c r="AJ91" s="133">
        <v>668014154548.05029</v>
      </c>
      <c r="AK91" s="133">
        <v>657644896587.60461</v>
      </c>
      <c r="AL91" s="133">
        <v>647275482483.76501</v>
      </c>
      <c r="AM91" s="133">
        <v>636905911576.29175</v>
      </c>
      <c r="AN91" s="134">
        <v>626536183187.31421</v>
      </c>
      <c r="AO91" s="134"/>
      <c r="AP91" s="134"/>
      <c r="AQ91" s="134"/>
      <c r="AR91" s="134"/>
      <c r="AS91" s="134"/>
      <c r="AT91" s="134"/>
      <c r="AU91" s="134"/>
      <c r="AV91" s="134"/>
      <c r="AW91" s="134"/>
      <c r="AX91" s="134"/>
      <c r="AY91" s="134"/>
      <c r="AZ91" s="134"/>
      <c r="BA91" s="134"/>
      <c r="BB91" s="134"/>
      <c r="BC91" s="134"/>
      <c r="BD91" s="134"/>
      <c r="BE91" s="134"/>
      <c r="BF91" s="134"/>
      <c r="BG91" s="134"/>
      <c r="BH91" s="134"/>
      <c r="BI91" s="134"/>
      <c r="BJ91" s="134"/>
      <c r="BK91" s="134"/>
      <c r="BL91" s="134"/>
      <c r="BM91" s="134"/>
    </row>
    <row r="92" spans="1:65" x14ac:dyDescent="0.25">
      <c r="A92" s="130">
        <v>0</v>
      </c>
      <c r="B92" s="131">
        <f t="shared" si="4"/>
        <v>175</v>
      </c>
      <c r="C92" s="131">
        <v>150</v>
      </c>
      <c r="D92" s="131">
        <v>200</v>
      </c>
      <c r="E92" s="134">
        <v>460578194314.02832</v>
      </c>
      <c r="F92" s="133">
        <v>417965482059.06305</v>
      </c>
      <c r="G92" s="133">
        <v>376825167753.34241</v>
      </c>
      <c r="H92" s="133">
        <v>337957825466.36652</v>
      </c>
      <c r="I92" s="133">
        <v>283353445315.21863</v>
      </c>
      <c r="J92" s="134">
        <v>230838536142.25714</v>
      </c>
      <c r="K92" s="133">
        <v>219033784892.32861</v>
      </c>
      <c r="L92" s="133">
        <v>207445625305.80264</v>
      </c>
      <c r="M92" s="133">
        <v>198920023422.82297</v>
      </c>
      <c r="N92" s="133">
        <v>188860156637.35745</v>
      </c>
      <c r="O92" s="134">
        <v>178798394560.12775</v>
      </c>
      <c r="P92" s="133">
        <v>264268831387.2117</v>
      </c>
      <c r="Q92" s="133">
        <v>349540379322.79211</v>
      </c>
      <c r="R92" s="133">
        <v>434821796863.90002</v>
      </c>
      <c r="S92" s="133">
        <v>520112759919.08313</v>
      </c>
      <c r="T92" s="134">
        <v>605412958508.26013</v>
      </c>
      <c r="U92" s="133">
        <v>595789740957.89014</v>
      </c>
      <c r="V92" s="133">
        <v>583598030368.39856</v>
      </c>
      <c r="W92" s="133">
        <v>571406178988.89099</v>
      </c>
      <c r="X92" s="133">
        <v>559214188162.3573</v>
      </c>
      <c r="Y92" s="134">
        <v>547022059214.56049</v>
      </c>
      <c r="Z92" s="133">
        <v>449287678849.01349</v>
      </c>
      <c r="AA92" s="133">
        <v>351269749451.04681</v>
      </c>
      <c r="AB92" s="133">
        <v>253250798738.12283</v>
      </c>
      <c r="AC92" s="133">
        <v>155230834167.32687</v>
      </c>
      <c r="AD92" s="134">
        <v>57209863096.647346</v>
      </c>
      <c r="AE92" s="133">
        <v>56824175498.042885</v>
      </c>
      <c r="AF92" s="133">
        <v>56377752756.380455</v>
      </c>
      <c r="AG92" s="133">
        <v>55931324602.247253</v>
      </c>
      <c r="AH92" s="133">
        <v>55484891040.557083</v>
      </c>
      <c r="AI92" s="134">
        <v>55038452075.811012</v>
      </c>
      <c r="AJ92" s="133">
        <v>68689181996.385101</v>
      </c>
      <c r="AK92" s="133">
        <v>82316073940.214874</v>
      </c>
      <c r="AL92" s="133">
        <v>95943200826.71405</v>
      </c>
      <c r="AM92" s="133">
        <v>109570564001.84215</v>
      </c>
      <c r="AN92" s="134">
        <v>123198164839.80751</v>
      </c>
      <c r="AO92" s="134"/>
      <c r="AP92" s="134"/>
      <c r="AQ92" s="134"/>
      <c r="AR92" s="134"/>
      <c r="AS92" s="134"/>
      <c r="AT92" s="134"/>
      <c r="AU92" s="134"/>
      <c r="AV92" s="134"/>
      <c r="AW92" s="134"/>
      <c r="AX92" s="134"/>
      <c r="AY92" s="134"/>
      <c r="AZ92" s="134"/>
      <c r="BA92" s="134"/>
      <c r="BB92" s="134"/>
      <c r="BC92" s="134"/>
      <c r="BD92" s="134"/>
      <c r="BE92" s="134"/>
      <c r="BF92" s="134"/>
      <c r="BG92" s="134"/>
      <c r="BH92" s="134"/>
      <c r="BI92" s="134"/>
      <c r="BJ92" s="134"/>
      <c r="BK92" s="134"/>
      <c r="BL92" s="134"/>
      <c r="BM92" s="134"/>
    </row>
    <row r="93" spans="1:65" x14ac:dyDescent="0.25">
      <c r="A93" s="130">
        <v>0</v>
      </c>
      <c r="B93" s="131">
        <f t="shared" si="4"/>
        <v>225</v>
      </c>
      <c r="C93" s="131">
        <v>200</v>
      </c>
      <c r="D93" s="131">
        <v>250</v>
      </c>
      <c r="E93" s="134">
        <v>419155057819.21735</v>
      </c>
      <c r="F93" s="133">
        <v>446348175094.27069</v>
      </c>
      <c r="G93" s="133">
        <v>476019244676.66644</v>
      </c>
      <c r="H93" s="133">
        <v>510723215935.75818</v>
      </c>
      <c r="I93" s="133">
        <v>520350513293.37946</v>
      </c>
      <c r="J93" s="134">
        <v>526672230486.03827</v>
      </c>
      <c r="K93" s="133">
        <v>511317143662.26434</v>
      </c>
      <c r="L93" s="133">
        <v>496288308640.54999</v>
      </c>
      <c r="M93" s="133">
        <v>488588314419.69403</v>
      </c>
      <c r="N93" s="133">
        <v>477219750539.51819</v>
      </c>
      <c r="O93" s="134">
        <v>465848553552.4856</v>
      </c>
      <c r="P93" s="133">
        <v>491398705055.45007</v>
      </c>
      <c r="Q93" s="133">
        <v>516406474553.65393</v>
      </c>
      <c r="R93" s="133">
        <v>541416573244.47791</v>
      </c>
      <c r="S93" s="133">
        <v>566428924744.16968</v>
      </c>
      <c r="T93" s="134">
        <v>591443455994.50464</v>
      </c>
      <c r="U93" s="133">
        <v>646373954028.12659</v>
      </c>
      <c r="V93" s="133">
        <v>698795871588.15308</v>
      </c>
      <c r="W93" s="133">
        <v>751218291724.77356</v>
      </c>
      <c r="X93" s="133">
        <v>803641209655.3584</v>
      </c>
      <c r="Y93" s="134">
        <v>856064620658.6156</v>
      </c>
      <c r="Z93" s="133">
        <v>921876713473.48682</v>
      </c>
      <c r="AA93" s="133">
        <v>987247330088.90503</v>
      </c>
      <c r="AB93" s="133">
        <v>1052618596965.8059</v>
      </c>
      <c r="AC93" s="133">
        <v>1117990509439.5547</v>
      </c>
      <c r="AD93" s="134">
        <v>1183363062907.998</v>
      </c>
      <c r="AE93" s="133">
        <v>1182429378499.8286</v>
      </c>
      <c r="AF93" s="133">
        <v>1180239503485.8865</v>
      </c>
      <c r="AG93" s="133">
        <v>1178049608122.5759</v>
      </c>
      <c r="AH93" s="133">
        <v>1175859692665.5498</v>
      </c>
      <c r="AI93" s="134">
        <v>1173669757369.1743</v>
      </c>
      <c r="AJ93" s="133">
        <v>1001962891044.2091</v>
      </c>
      <c r="AK93" s="133">
        <v>829739814029.6377</v>
      </c>
      <c r="AL93" s="133">
        <v>657513826464.42297</v>
      </c>
      <c r="AM93" s="133">
        <v>485284912282.64276</v>
      </c>
      <c r="AN93" s="134">
        <v>313053055071.38715</v>
      </c>
      <c r="AO93" s="134"/>
      <c r="AP93" s="134"/>
      <c r="AQ93" s="134"/>
      <c r="AR93" s="134"/>
      <c r="AS93" s="134"/>
      <c r="AT93" s="134"/>
      <c r="AU93" s="134"/>
      <c r="AV93" s="134"/>
      <c r="AW93" s="134"/>
      <c r="AX93" s="134"/>
      <c r="AY93" s="134"/>
      <c r="AZ93" s="134"/>
      <c r="BA93" s="134"/>
      <c r="BB93" s="134"/>
      <c r="BC93" s="134"/>
      <c r="BD93" s="134"/>
      <c r="BE93" s="134"/>
      <c r="BF93" s="134"/>
      <c r="BG93" s="134"/>
      <c r="BH93" s="134"/>
      <c r="BI93" s="134"/>
      <c r="BJ93" s="134"/>
      <c r="BK93" s="134"/>
      <c r="BL93" s="134"/>
      <c r="BM93" s="134"/>
    </row>
    <row r="94" spans="1:65" x14ac:dyDescent="0.25">
      <c r="A94" s="130">
        <v>0</v>
      </c>
      <c r="B94" s="131">
        <f t="shared" si="4"/>
        <v>275</v>
      </c>
      <c r="C94" s="131">
        <v>250</v>
      </c>
      <c r="D94" s="131">
        <v>300</v>
      </c>
      <c r="E94" s="134">
        <v>10631903232.428541</v>
      </c>
      <c r="F94" s="133">
        <v>44935154858.945068</v>
      </c>
      <c r="G94" s="133">
        <v>79881060829.420929</v>
      </c>
      <c r="H94" s="133">
        <v>116464968512.81342</v>
      </c>
      <c r="I94" s="133">
        <v>146933129647.71423</v>
      </c>
      <c r="J94" s="134">
        <v>174664406323.87369</v>
      </c>
      <c r="K94" s="133">
        <v>172700342045.21576</v>
      </c>
      <c r="L94" s="133">
        <v>170799106793.68985</v>
      </c>
      <c r="M94" s="133">
        <v>171420641166.61139</v>
      </c>
      <c r="N94" s="133">
        <v>170780134343.72485</v>
      </c>
      <c r="O94" s="134">
        <v>170139211199.58652</v>
      </c>
      <c r="P94" s="133">
        <v>173147328556.54807</v>
      </c>
      <c r="Q94" s="133">
        <v>175956578941.82217</v>
      </c>
      <c r="R94" s="133">
        <v>178765929889.80225</v>
      </c>
      <c r="S94" s="133">
        <v>181575378138.28787</v>
      </c>
      <c r="T94" s="134">
        <v>184384920566.99121</v>
      </c>
      <c r="U94" s="133">
        <v>190679386625.14536</v>
      </c>
      <c r="V94" s="133">
        <v>196191683638.60184</v>
      </c>
      <c r="W94" s="133">
        <v>201704029567.45752</v>
      </c>
      <c r="X94" s="133">
        <v>207216423946.74905</v>
      </c>
      <c r="Y94" s="134">
        <v>212728866317.47598</v>
      </c>
      <c r="Z94" s="133">
        <v>209547182262.6149</v>
      </c>
      <c r="AA94" s="133">
        <v>206255590739.19202</v>
      </c>
      <c r="AB94" s="133">
        <v>202963960002.6622</v>
      </c>
      <c r="AC94" s="133">
        <v>199672290352.58652</v>
      </c>
      <c r="AD94" s="134">
        <v>196380582084.62363</v>
      </c>
      <c r="AE94" s="133">
        <v>195751321843.14249</v>
      </c>
      <c r="AF94" s="133">
        <v>194913589039.28961</v>
      </c>
      <c r="AG94" s="133">
        <v>194075846690.19476</v>
      </c>
      <c r="AH94" s="133">
        <v>193238094827.91339</v>
      </c>
      <c r="AI94" s="134">
        <v>192400333483.79929</v>
      </c>
      <c r="AJ94" s="133">
        <v>331256729117.91791</v>
      </c>
      <c r="AK94" s="133">
        <v>470031344414.63214</v>
      </c>
      <c r="AL94" s="133">
        <v>608808340766.67432</v>
      </c>
      <c r="AM94" s="133">
        <v>747587731695.0498</v>
      </c>
      <c r="AN94" s="134">
        <v>886369531006.47131</v>
      </c>
      <c r="AO94" s="134"/>
      <c r="AP94" s="134"/>
      <c r="AQ94" s="134"/>
      <c r="AR94" s="134"/>
      <c r="AS94" s="134"/>
      <c r="AT94" s="134"/>
      <c r="AU94" s="134"/>
      <c r="AV94" s="134"/>
      <c r="AW94" s="134"/>
      <c r="AX94" s="134"/>
      <c r="AY94" s="134"/>
      <c r="AZ94" s="134"/>
      <c r="BA94" s="134"/>
      <c r="BB94" s="134"/>
      <c r="BC94" s="134"/>
      <c r="BD94" s="134"/>
      <c r="BE94" s="134"/>
      <c r="BF94" s="134"/>
      <c r="BG94" s="134"/>
      <c r="BH94" s="134"/>
      <c r="BI94" s="134"/>
      <c r="BJ94" s="134"/>
      <c r="BK94" s="134"/>
      <c r="BL94" s="134"/>
      <c r="BM94" s="134"/>
    </row>
    <row r="95" spans="1:65" x14ac:dyDescent="0.25">
      <c r="A95" s="130">
        <v>0</v>
      </c>
      <c r="B95" s="131">
        <f t="shared" si="4"/>
        <v>325</v>
      </c>
      <c r="C95" s="131">
        <v>300</v>
      </c>
      <c r="D95" s="131">
        <v>350</v>
      </c>
      <c r="E95" s="132">
        <v>0</v>
      </c>
      <c r="F95" s="133">
        <v>2981738897.1191134</v>
      </c>
      <c r="G95" s="133">
        <v>6014909957.896781</v>
      </c>
      <c r="H95" s="133">
        <v>9182058297.3945236</v>
      </c>
      <c r="I95" s="133">
        <v>11863123339.750937</v>
      </c>
      <c r="J95" s="132">
        <v>14308846392.196434</v>
      </c>
      <c r="K95" s="122">
        <v>47594688134.214027</v>
      </c>
      <c r="L95" s="133">
        <v>80400607381.043365</v>
      </c>
      <c r="M95" s="133">
        <v>114399506042.07262</v>
      </c>
      <c r="N95" s="133">
        <v>147809555760.06677</v>
      </c>
      <c r="O95" s="134">
        <v>181224456629.17432</v>
      </c>
      <c r="P95" s="133">
        <v>150208311841.10013</v>
      </c>
      <c r="Q95" s="133">
        <v>118976144277.92821</v>
      </c>
      <c r="R95" s="133">
        <v>87740024454.834396</v>
      </c>
      <c r="S95" s="133">
        <v>56500082213.562996</v>
      </c>
      <c r="T95" s="134">
        <v>25256441742.184605</v>
      </c>
      <c r="U95" s="133">
        <v>20290972545.690331</v>
      </c>
      <c r="V95" s="133">
        <v>15218305852.341726</v>
      </c>
      <c r="W95" s="133">
        <v>10145587872.381107</v>
      </c>
      <c r="X95" s="133">
        <v>5072819094.2185822</v>
      </c>
      <c r="Y95" s="132">
        <v>0</v>
      </c>
      <c r="Z95" s="133">
        <v>32090799512.782459</v>
      </c>
      <c r="AA95" s="133">
        <v>64181931303.546211</v>
      </c>
      <c r="AB95" s="133">
        <v>96273392943.730225</v>
      </c>
      <c r="AC95" s="133">
        <v>128365182037.16171</v>
      </c>
      <c r="AD95" s="134">
        <v>160457296219.58267</v>
      </c>
      <c r="AE95" s="133">
        <v>159340638681.48694</v>
      </c>
      <c r="AF95" s="133">
        <v>158053635992.27203</v>
      </c>
      <c r="AG95" s="133">
        <v>156766617668.58231</v>
      </c>
      <c r="AH95" s="133">
        <v>155479583723.43622</v>
      </c>
      <c r="AI95" s="134">
        <v>154192534168.65866</v>
      </c>
      <c r="AJ95" s="133">
        <v>152103357841.32568</v>
      </c>
      <c r="AK95" s="133">
        <v>149946711977.70932</v>
      </c>
      <c r="AL95" s="133">
        <v>147790034052.42215</v>
      </c>
      <c r="AM95" s="133">
        <v>145633323934.79758</v>
      </c>
      <c r="AN95" s="134">
        <v>143476581490.57272</v>
      </c>
      <c r="AO95" s="134"/>
      <c r="AP95" s="134"/>
      <c r="AQ95" s="134"/>
      <c r="AR95" s="134"/>
      <c r="AS95" s="134"/>
      <c r="AT95" s="134"/>
      <c r="AU95" s="134"/>
      <c r="AV95" s="134"/>
      <c r="AW95" s="134"/>
      <c r="AX95" s="134"/>
      <c r="AY95" s="134"/>
      <c r="AZ95" s="134"/>
      <c r="BA95" s="134"/>
      <c r="BB95" s="134"/>
      <c r="BC95" s="134"/>
      <c r="BD95" s="134"/>
      <c r="BE95" s="134"/>
      <c r="BF95" s="134"/>
      <c r="BG95" s="134"/>
      <c r="BH95" s="134"/>
      <c r="BI95" s="134"/>
      <c r="BJ95" s="134"/>
      <c r="BK95" s="134"/>
      <c r="BL95" s="134"/>
      <c r="BM95" s="134"/>
    </row>
    <row r="96" spans="1:65" x14ac:dyDescent="0.25">
      <c r="A96" s="130">
        <v>0</v>
      </c>
      <c r="B96" s="131">
        <f t="shared" si="4"/>
        <v>375</v>
      </c>
      <c r="C96" s="131">
        <v>350</v>
      </c>
      <c r="D96" s="131">
        <v>400</v>
      </c>
      <c r="E96" s="134">
        <v>3139694866.3727803</v>
      </c>
      <c r="F96" s="133">
        <v>4462750073.8409863</v>
      </c>
      <c r="G96" s="133">
        <v>5823674435.4963665</v>
      </c>
      <c r="H96" s="133">
        <v>7272593859.7774315</v>
      </c>
      <c r="I96" s="133">
        <v>8351196781.1470823</v>
      </c>
      <c r="J96" s="132">
        <v>9316690224.2277203</v>
      </c>
      <c r="K96" s="122">
        <v>10151868759.666676</v>
      </c>
      <c r="L96" s="133">
        <v>10976766877.98782</v>
      </c>
      <c r="M96" s="133">
        <v>11963948762.566166</v>
      </c>
      <c r="N96" s="133">
        <v>12870169989.188341</v>
      </c>
      <c r="O96" s="134">
        <v>13776506297.782757</v>
      </c>
      <c r="P96" s="133">
        <v>13339613067.292873</v>
      </c>
      <c r="Q96" s="133">
        <v>12886533693.949127</v>
      </c>
      <c r="R96" s="133">
        <v>12433381743.09409</v>
      </c>
      <c r="S96" s="133">
        <v>11980159601.566437</v>
      </c>
      <c r="T96" s="134">
        <v>11526869552.267246</v>
      </c>
      <c r="U96" s="133">
        <v>16508790061.627806</v>
      </c>
      <c r="V96" s="133">
        <v>21441859173.415668</v>
      </c>
      <c r="W96" s="133">
        <v>26374976999.221153</v>
      </c>
      <c r="X96" s="133">
        <v>31308143075.280777</v>
      </c>
      <c r="Y96" s="134">
        <v>36241356943.779106</v>
      </c>
      <c r="Z96" s="133">
        <v>36091095461.55159</v>
      </c>
      <c r="AA96" s="133">
        <v>35922113751.539528</v>
      </c>
      <c r="AB96" s="133">
        <v>35753129388.016678</v>
      </c>
      <c r="AC96" s="133">
        <v>35584142392.763603</v>
      </c>
      <c r="AD96" s="134">
        <v>35415152787.285683</v>
      </c>
      <c r="AE96" s="133">
        <v>35264910790.2463</v>
      </c>
      <c r="AF96" s="133">
        <v>35077072502.867203</v>
      </c>
      <c r="AG96" s="133">
        <v>34889232016.037331</v>
      </c>
      <c r="AH96" s="133">
        <v>34701389334.73378</v>
      </c>
      <c r="AI96" s="134">
        <v>34513544463.769272</v>
      </c>
      <c r="AJ96" s="133">
        <v>63896682033.921944</v>
      </c>
      <c r="AK96" s="133">
        <v>93265225673.777374</v>
      </c>
      <c r="AL96" s="133">
        <v>122634273015.71178</v>
      </c>
      <c r="AM96" s="133">
        <v>152003826918.00748</v>
      </c>
      <c r="AN96" s="134">
        <v>181373890299.37704</v>
      </c>
      <c r="AO96" s="134"/>
      <c r="AP96" s="134"/>
      <c r="AQ96" s="134"/>
      <c r="AR96" s="134"/>
      <c r="AS96" s="134"/>
      <c r="AT96" s="134"/>
      <c r="AU96" s="134"/>
      <c r="AV96" s="134"/>
      <c r="AW96" s="134"/>
      <c r="AX96" s="134"/>
      <c r="AY96" s="134"/>
      <c r="AZ96" s="134"/>
      <c r="BA96" s="134"/>
      <c r="BB96" s="134"/>
      <c r="BC96" s="134"/>
      <c r="BD96" s="134"/>
      <c r="BE96" s="134"/>
      <c r="BF96" s="134"/>
      <c r="BG96" s="134"/>
      <c r="BH96" s="134"/>
      <c r="BI96" s="134"/>
      <c r="BJ96" s="134"/>
      <c r="BK96" s="134"/>
      <c r="BL96" s="134"/>
      <c r="BM96" s="134"/>
    </row>
    <row r="97" spans="1:65" x14ac:dyDescent="0.25">
      <c r="A97" s="130">
        <v>0</v>
      </c>
      <c r="B97" s="131">
        <f t="shared" si="4"/>
        <v>425</v>
      </c>
      <c r="C97" s="131">
        <v>400</v>
      </c>
      <c r="D97" s="131">
        <v>450</v>
      </c>
      <c r="E97" s="132">
        <v>0</v>
      </c>
      <c r="F97" s="133">
        <v>690277392.56349218</v>
      </c>
      <c r="G97" s="133">
        <v>1392461414.4627812</v>
      </c>
      <c r="H97" s="133">
        <v>2125661393.7643094</v>
      </c>
      <c r="I97" s="133">
        <v>2746332301.1059942</v>
      </c>
      <c r="J97" s="132">
        <v>3312521155.940208</v>
      </c>
      <c r="K97" s="122">
        <v>2826118217.8731627</v>
      </c>
      <c r="L97" s="133">
        <v>2347420807.0586944</v>
      </c>
      <c r="M97" s="133">
        <v>1903322787.4319751</v>
      </c>
      <c r="N97" s="133">
        <v>1441809294.3786752</v>
      </c>
      <c r="O97" s="134">
        <v>980222301.93728566</v>
      </c>
      <c r="P97" s="133">
        <v>1755093725.2766709</v>
      </c>
      <c r="Q97" s="133">
        <v>2528912367.5602269</v>
      </c>
      <c r="R97" s="133">
        <v>3302821452.4267168</v>
      </c>
      <c r="S97" s="133">
        <v>4076818009.8271098</v>
      </c>
      <c r="T97" s="134">
        <v>4850899199.0327454</v>
      </c>
      <c r="U97" s="133">
        <v>5869026489.1041975</v>
      </c>
      <c r="V97" s="133">
        <v>6866584613.4571743</v>
      </c>
      <c r="W97" s="133">
        <v>7864152507.6042738</v>
      </c>
      <c r="X97" s="133">
        <v>8861730078.5463867</v>
      </c>
      <c r="Y97" s="134">
        <v>9859317234.4771595</v>
      </c>
      <c r="Z97" s="133">
        <v>9097053972.8042831</v>
      </c>
      <c r="AA97" s="133">
        <v>8329690478.0607357</v>
      </c>
      <c r="AB97" s="133">
        <v>7562318846.5891027</v>
      </c>
      <c r="AC97" s="133">
        <v>6794939138.1794739</v>
      </c>
      <c r="AD97" s="134">
        <v>6027551411.8296461</v>
      </c>
      <c r="AE97" s="133">
        <v>6031470629.214942</v>
      </c>
      <c r="AF97" s="133">
        <v>6028991455.0921555</v>
      </c>
      <c r="AG97" s="133">
        <v>6026512290.132844</v>
      </c>
      <c r="AH97" s="133">
        <v>6024033135.8288641</v>
      </c>
      <c r="AI97" s="134">
        <v>6021553993.6744537</v>
      </c>
      <c r="AJ97" s="133">
        <v>4819390925.6110277</v>
      </c>
      <c r="AK97" s="133">
        <v>3614573953.452024</v>
      </c>
      <c r="AL97" s="133">
        <v>2409736551.2027822</v>
      </c>
      <c r="AM97" s="133">
        <v>1204878605.364697</v>
      </c>
      <c r="AN97" s="132">
        <v>0</v>
      </c>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row>
    <row r="98" spans="1:65" x14ac:dyDescent="0.25">
      <c r="A98" s="130">
        <v>0</v>
      </c>
      <c r="B98" s="131">
        <f t="shared" si="4"/>
        <v>475</v>
      </c>
      <c r="C98" s="131">
        <v>450</v>
      </c>
      <c r="D98" s="131">
        <v>500</v>
      </c>
      <c r="E98" s="134">
        <v>109526942245.21686</v>
      </c>
      <c r="F98" s="133">
        <v>112975443700.20425</v>
      </c>
      <c r="G98" s="133">
        <v>117008361550.87303</v>
      </c>
      <c r="H98" s="133">
        <v>122192071084.35942</v>
      </c>
      <c r="I98" s="133">
        <v>121419334946.83171</v>
      </c>
      <c r="J98" s="134">
        <v>120071489522.38675</v>
      </c>
      <c r="K98" s="133">
        <v>98669202013.106644</v>
      </c>
      <c r="L98" s="133">
        <v>77600916385.449265</v>
      </c>
      <c r="M98" s="133">
        <v>57675570644.011246</v>
      </c>
      <c r="N98" s="133">
        <v>37173690678.779213</v>
      </c>
      <c r="O98" s="134">
        <v>16668595690.661953</v>
      </c>
      <c r="P98" s="133">
        <v>14540476734.390715</v>
      </c>
      <c r="Q98" s="133">
        <v>12392577433.054947</v>
      </c>
      <c r="R98" s="133">
        <v>10244400576.438486</v>
      </c>
      <c r="S98" s="133">
        <v>8095955283.8719578</v>
      </c>
      <c r="T98" s="134">
        <v>5947250277.6017647</v>
      </c>
      <c r="U98" s="133">
        <v>4778008451.7451324</v>
      </c>
      <c r="V98" s="133">
        <v>3583524339.210393</v>
      </c>
      <c r="W98" s="133">
        <v>2389028149.9816899</v>
      </c>
      <c r="X98" s="133">
        <v>1194519999.0671935</v>
      </c>
      <c r="Y98" s="132">
        <v>0</v>
      </c>
      <c r="Z98" s="133">
        <v>767026564.67560267</v>
      </c>
      <c r="AA98" s="133">
        <v>1534061071.3795242</v>
      </c>
      <c r="AB98" s="133">
        <v>2301103462.0648837</v>
      </c>
      <c r="AC98" s="133">
        <v>3068153679.4589357</v>
      </c>
      <c r="AD98" s="134">
        <v>3835211667.051755</v>
      </c>
      <c r="AE98" s="133">
        <v>3071446192.2778001</v>
      </c>
      <c r="AF98" s="133">
        <v>2303599598.7399187</v>
      </c>
      <c r="AG98" s="133">
        <v>1535743046.1816864</v>
      </c>
      <c r="AH98" s="133">
        <v>767876518.79891562</v>
      </c>
      <c r="AI98" s="132">
        <v>0</v>
      </c>
      <c r="AJ98" s="133">
        <v>1198276397.0251365</v>
      </c>
      <c r="AK98" s="133">
        <v>2396573188.3705502</v>
      </c>
      <c r="AL98" s="133">
        <v>3594890487.5222821</v>
      </c>
      <c r="AM98" s="133">
        <v>4793228410.392231</v>
      </c>
      <c r="AN98" s="134">
        <v>5991587075.3504114</v>
      </c>
      <c r="AO98" s="134"/>
      <c r="AP98" s="134"/>
      <c r="AQ98" s="134"/>
      <c r="AR98" s="134"/>
      <c r="AS98" s="134"/>
      <c r="AT98" s="134"/>
      <c r="AU98" s="134"/>
      <c r="AV98" s="134"/>
      <c r="AW98" s="134"/>
      <c r="AX98" s="134"/>
      <c r="AY98" s="134"/>
      <c r="AZ98" s="134"/>
      <c r="BA98" s="134"/>
      <c r="BB98" s="134"/>
      <c r="BC98" s="134"/>
      <c r="BD98" s="134"/>
      <c r="BE98" s="134"/>
      <c r="BF98" s="134"/>
      <c r="BG98" s="134"/>
      <c r="BH98" s="134"/>
      <c r="BI98" s="134"/>
      <c r="BJ98" s="134"/>
      <c r="BK98" s="134"/>
      <c r="BL98" s="134"/>
      <c r="BM98" s="134"/>
    </row>
    <row r="99" spans="1:65" x14ac:dyDescent="0.25">
      <c r="A99" s="130">
        <v>0</v>
      </c>
      <c r="B99" s="131">
        <f t="shared" si="4"/>
        <v>525</v>
      </c>
      <c r="C99" s="131">
        <v>500</v>
      </c>
      <c r="D99" s="131">
        <v>550</v>
      </c>
      <c r="E99" s="134">
        <v>724787442019.06763</v>
      </c>
      <c r="F99" s="133">
        <v>582505092355.22583</v>
      </c>
      <c r="G99" s="133">
        <v>441242217560.00623</v>
      </c>
      <c r="H99" s="133">
        <v>300176143889.67303</v>
      </c>
      <c r="I99" s="133">
        <v>146608712653.41693</v>
      </c>
      <c r="J99" s="132">
        <v>2266711140.4650874</v>
      </c>
      <c r="K99" s="122">
        <v>33529522356.145195</v>
      </c>
      <c r="L99" s="133">
        <v>64339382697.311005</v>
      </c>
      <c r="M99" s="133">
        <v>96104641399.039566</v>
      </c>
      <c r="N99" s="133">
        <v>127399390381.68507</v>
      </c>
      <c r="O99" s="134">
        <v>158698703954.79224</v>
      </c>
      <c r="P99" s="133">
        <v>153600586747.84525</v>
      </c>
      <c r="Q99" s="133">
        <v>148316004972.18414</v>
      </c>
      <c r="R99" s="133">
        <v>143030579390.27231</v>
      </c>
      <c r="S99" s="133">
        <v>137744337751.80762</v>
      </c>
      <c r="T99" s="134">
        <v>132457306598.09723</v>
      </c>
      <c r="U99" s="133">
        <v>129894841066.02742</v>
      </c>
      <c r="V99" s="133">
        <v>126770414570.22664</v>
      </c>
      <c r="W99" s="133">
        <v>123645952723.75764</v>
      </c>
      <c r="X99" s="133">
        <v>120521455863.74763</v>
      </c>
      <c r="Y99" s="134">
        <v>117396924322.99963</v>
      </c>
      <c r="Z99" s="133">
        <v>93966533868.070053</v>
      </c>
      <c r="AA99" s="133">
        <v>70475265260.420212</v>
      </c>
      <c r="AB99" s="133">
        <v>46983752227.995209</v>
      </c>
      <c r="AC99" s="133">
        <v>23491996554.517448</v>
      </c>
      <c r="AD99" s="132">
        <v>0</v>
      </c>
      <c r="AE99" s="133">
        <v>765525439.07850897</v>
      </c>
      <c r="AF99" s="133">
        <v>1531060817.5133805</v>
      </c>
      <c r="AG99" s="133">
        <v>2296606151.2569766</v>
      </c>
      <c r="AH99" s="133">
        <v>3062161457.0466809</v>
      </c>
      <c r="AI99" s="134">
        <v>3827726752.4080553</v>
      </c>
      <c r="AJ99" s="133">
        <v>3063546651.853086</v>
      </c>
      <c r="AK99" s="133">
        <v>2297679541.6465149</v>
      </c>
      <c r="AL99" s="133">
        <v>1531799444.6257362</v>
      </c>
      <c r="AM99" s="133">
        <v>765906288.64298737</v>
      </c>
      <c r="AN99" s="132">
        <v>0</v>
      </c>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row>
    <row r="100" spans="1:65" x14ac:dyDescent="0.25">
      <c r="A100" s="130">
        <v>0</v>
      </c>
      <c r="B100" s="131">
        <f t="shared" si="4"/>
        <v>575</v>
      </c>
      <c r="C100" s="131">
        <v>550</v>
      </c>
      <c r="D100" s="131">
        <v>600</v>
      </c>
      <c r="E100" s="134">
        <v>497744635284.35529</v>
      </c>
      <c r="F100" s="133">
        <v>402113905219.01935</v>
      </c>
      <c r="G100" s="133">
        <v>307219191359.69861</v>
      </c>
      <c r="H100" s="133">
        <v>212553137122.59366</v>
      </c>
      <c r="I100" s="133">
        <v>108962575669.92471</v>
      </c>
      <c r="J100" s="132">
        <v>11543284921.603592</v>
      </c>
      <c r="K100" s="122">
        <v>10402241763.342012</v>
      </c>
      <c r="L100" s="133">
        <v>9280016648.4811802</v>
      </c>
      <c r="M100" s="133">
        <v>8294696807.2873211</v>
      </c>
      <c r="N100" s="133">
        <v>7240648310.4398737</v>
      </c>
      <c r="O100" s="134">
        <v>6186424596.906415</v>
      </c>
      <c r="P100" s="133">
        <v>8857277656.4000816</v>
      </c>
      <c r="Q100" s="133">
        <v>11521214015.802425</v>
      </c>
      <c r="R100" s="133">
        <v>14185457886.525892</v>
      </c>
      <c r="S100" s="133">
        <v>16849999170.867352</v>
      </c>
      <c r="T100" s="134">
        <v>19514828210.790581</v>
      </c>
      <c r="U100" s="133">
        <v>21500987237.109043</v>
      </c>
      <c r="V100" s="133">
        <v>23404376753.794975</v>
      </c>
      <c r="W100" s="133">
        <v>25307784581.618771</v>
      </c>
      <c r="X100" s="133">
        <v>27211210546.319145</v>
      </c>
      <c r="Y100" s="134">
        <v>29114654475.869778</v>
      </c>
      <c r="Z100" s="133">
        <v>52669260383.513206</v>
      </c>
      <c r="AA100" s="133">
        <v>76209072454.841431</v>
      </c>
      <c r="AB100" s="133">
        <v>99749125744.280228</v>
      </c>
      <c r="AC100" s="133">
        <v>123289418501.52582</v>
      </c>
      <c r="AD100" s="134">
        <v>146829948999.59888</v>
      </c>
      <c r="AE100" s="133">
        <v>145815006420.72211</v>
      </c>
      <c r="AF100" s="133">
        <v>144644185884.85193</v>
      </c>
      <c r="AG100" s="133">
        <v>143473351131.77618</v>
      </c>
      <c r="AH100" s="133">
        <v>142302502173.55801</v>
      </c>
      <c r="AI100" s="134">
        <v>141131639021.17566</v>
      </c>
      <c r="AJ100" s="133">
        <v>115436081923.11102</v>
      </c>
      <c r="AK100" s="133">
        <v>89678365517.372879</v>
      </c>
      <c r="AL100" s="133">
        <v>63920212727.585899</v>
      </c>
      <c r="AM100" s="133">
        <v>38161621133.53656</v>
      </c>
      <c r="AN100" s="134">
        <v>12402588262.931152</v>
      </c>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4"/>
      <c r="BJ100" s="134"/>
      <c r="BK100" s="134"/>
      <c r="BL100" s="134"/>
      <c r="BM100" s="134"/>
    </row>
    <row r="101" spans="1:65" x14ac:dyDescent="0.25">
      <c r="A101" s="130">
        <v>0</v>
      </c>
      <c r="B101" s="131">
        <f t="shared" si="4"/>
        <v>625</v>
      </c>
      <c r="C101" s="131">
        <v>600</v>
      </c>
      <c r="D101" s="131">
        <v>650</v>
      </c>
      <c r="E101" s="134">
        <v>44168845056.225723</v>
      </c>
      <c r="F101" s="133">
        <v>272797641417.23605</v>
      </c>
      <c r="G101" s="133">
        <v>505581756676.19867</v>
      </c>
      <c r="H101" s="133">
        <v>749040350251.99658</v>
      </c>
      <c r="I101" s="133">
        <v>953052517048.19971</v>
      </c>
      <c r="J101" s="134">
        <v>1138897362662.9314</v>
      </c>
      <c r="K101" s="133">
        <v>907590030853.02673</v>
      </c>
      <c r="L101" s="133">
        <v>679861234592.54016</v>
      </c>
      <c r="M101" s="133">
        <v>462138775190.49524</v>
      </c>
      <c r="N101" s="133">
        <v>239358600597.08997</v>
      </c>
      <c r="O101" s="134">
        <v>16543797008.35935</v>
      </c>
      <c r="P101" s="133">
        <v>24131896521.274601</v>
      </c>
      <c r="Q101" s="133">
        <v>31701554012.114235</v>
      </c>
      <c r="R101" s="133">
        <v>39272086721.269203</v>
      </c>
      <c r="S101" s="133">
        <v>46843465909.074135</v>
      </c>
      <c r="T101" s="134">
        <v>54415664087.226234</v>
      </c>
      <c r="U101" s="133">
        <v>214645837085.7569</v>
      </c>
      <c r="V101" s="133">
        <v>374646767464.15607</v>
      </c>
      <c r="W101" s="133">
        <v>534649288129.39716</v>
      </c>
      <c r="X101" s="133">
        <v>694653383940.41602</v>
      </c>
      <c r="Y101" s="134">
        <v>854659039950.34302</v>
      </c>
      <c r="Z101" s="133">
        <v>849342163054.48816</v>
      </c>
      <c r="AA101" s="133">
        <v>843583799450.87634</v>
      </c>
      <c r="AB101" s="133">
        <v>837825355043.47351</v>
      </c>
      <c r="AC101" s="133">
        <v>832066830478.33118</v>
      </c>
      <c r="AD101" s="134">
        <v>826308226393.24805</v>
      </c>
      <c r="AE101" s="133">
        <v>662896629613.81982</v>
      </c>
      <c r="AF101" s="133">
        <v>498605758016.58472</v>
      </c>
      <c r="AG101" s="133">
        <v>334312755595.29175</v>
      </c>
      <c r="AH101" s="133">
        <v>170017618969.89258</v>
      </c>
      <c r="AI101" s="134">
        <v>5720344591.8655968</v>
      </c>
      <c r="AJ101" s="133">
        <v>32021362216.424896</v>
      </c>
      <c r="AK101" s="133">
        <v>58320325762.907791</v>
      </c>
      <c r="AL101" s="133">
        <v>84619739573.089264</v>
      </c>
      <c r="AM101" s="133">
        <v>110919606193.77406</v>
      </c>
      <c r="AN101" s="134">
        <v>137219928225.74583</v>
      </c>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4"/>
      <c r="BJ101" s="134"/>
      <c r="BK101" s="134"/>
      <c r="BL101" s="134"/>
      <c r="BM101" s="134"/>
    </row>
    <row r="102" spans="1:65" x14ac:dyDescent="0.25">
      <c r="A102" s="130">
        <v>0</v>
      </c>
      <c r="B102" s="131">
        <f t="shared" si="4"/>
        <v>675</v>
      </c>
      <c r="C102" s="131">
        <v>650</v>
      </c>
      <c r="D102" s="131">
        <v>700</v>
      </c>
      <c r="E102" s="134">
        <v>42152259302.488174</v>
      </c>
      <c r="F102" s="133">
        <v>41132120306.100525</v>
      </c>
      <c r="G102" s="133">
        <v>40296409263.130562</v>
      </c>
      <c r="H102" s="133">
        <v>39798117759.144821</v>
      </c>
      <c r="I102" s="133">
        <v>37390104140.992958</v>
      </c>
      <c r="J102" s="132">
        <v>34946024191.27047</v>
      </c>
      <c r="K102" s="133">
        <v>271254647622.81915</v>
      </c>
      <c r="L102" s="133">
        <v>504143018837.62579</v>
      </c>
      <c r="M102" s="133">
        <v>744516214617.24854</v>
      </c>
      <c r="N102" s="133">
        <v>981201320789.96887</v>
      </c>
      <c r="O102" s="134">
        <v>1217920916483.5293</v>
      </c>
      <c r="P102" s="133">
        <v>977923118905.96704</v>
      </c>
      <c r="Q102" s="133">
        <v>736469666322.52881</v>
      </c>
      <c r="R102" s="133">
        <v>494985909506.8241</v>
      </c>
      <c r="S102" s="133">
        <v>253472843988.806</v>
      </c>
      <c r="T102" s="134">
        <v>11931421950.392059</v>
      </c>
      <c r="U102" s="133">
        <v>96472383399.354691</v>
      </c>
      <c r="V102" s="133">
        <v>180963576452.78275</v>
      </c>
      <c r="W102" s="133">
        <v>265455609824.72198</v>
      </c>
      <c r="X102" s="133">
        <v>349948475514.46027</v>
      </c>
      <c r="Y102" s="134">
        <v>434442165623.89984</v>
      </c>
      <c r="Z102" s="133">
        <v>361627277412.09521</v>
      </c>
      <c r="AA102" s="133">
        <v>288587245741.36218</v>
      </c>
      <c r="AB102" s="133">
        <v>215546452338.96393</v>
      </c>
      <c r="AC102" s="133">
        <v>142504902768.47803</v>
      </c>
      <c r="AD102" s="134">
        <v>69462602519.558701</v>
      </c>
      <c r="AE102" s="133">
        <v>236445277461.79544</v>
      </c>
      <c r="AF102" s="133">
        <v>403356383639.91254</v>
      </c>
      <c r="AG102" s="133">
        <v>570269660869.69861</v>
      </c>
      <c r="AH102" s="133">
        <v>737185112818.25378</v>
      </c>
      <c r="AI102" s="134">
        <v>904102743324.58289</v>
      </c>
      <c r="AJ102" s="133">
        <v>723604664439.73206</v>
      </c>
      <c r="AK102" s="133">
        <v>542708116658.67035</v>
      </c>
      <c r="AL102" s="133">
        <v>361808501413.52075</v>
      </c>
      <c r="AM102" s="133">
        <v>180905801663.10034</v>
      </c>
      <c r="AN102" s="132">
        <v>0</v>
      </c>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row>
    <row r="103" spans="1:65" x14ac:dyDescent="0.25">
      <c r="A103" s="130">
        <v>0</v>
      </c>
      <c r="B103" s="131">
        <f t="shared" si="4"/>
        <v>725</v>
      </c>
      <c r="C103" s="131">
        <v>700</v>
      </c>
      <c r="D103" s="131">
        <v>750</v>
      </c>
      <c r="E103" s="132">
        <v>0</v>
      </c>
      <c r="F103" s="122">
        <v>0</v>
      </c>
      <c r="G103" s="122">
        <v>0</v>
      </c>
      <c r="H103" s="122">
        <v>0</v>
      </c>
      <c r="I103" s="122">
        <v>0</v>
      </c>
      <c r="J103" s="132">
        <v>0</v>
      </c>
      <c r="K103" s="122">
        <v>0</v>
      </c>
      <c r="L103" s="122">
        <v>0</v>
      </c>
      <c r="M103" s="122">
        <v>0</v>
      </c>
      <c r="N103" s="122">
        <v>0</v>
      </c>
      <c r="O103" s="132">
        <v>0</v>
      </c>
      <c r="P103" s="133">
        <v>75819616782.625214</v>
      </c>
      <c r="Q103" s="133">
        <v>151648536643.83508</v>
      </c>
      <c r="R103" s="133">
        <v>227486450600.84354</v>
      </c>
      <c r="S103" s="133">
        <v>303333063272.86542</v>
      </c>
      <c r="T103" s="134">
        <v>379188092140.50989</v>
      </c>
      <c r="U103" s="133">
        <v>306923324809.45471</v>
      </c>
      <c r="V103" s="133">
        <v>233049168669.72134</v>
      </c>
      <c r="W103" s="133">
        <v>159174265267.86575</v>
      </c>
      <c r="X103" s="133">
        <v>85298621720.223709</v>
      </c>
      <c r="Y103" s="134">
        <v>11422245051.858324</v>
      </c>
      <c r="Z103" s="133">
        <v>86915537685.404327</v>
      </c>
      <c r="AA103" s="133">
        <v>162403712406.60001</v>
      </c>
      <c r="AB103" s="133">
        <v>237892662745.80313</v>
      </c>
      <c r="AC103" s="133">
        <v>313382383069.36884</v>
      </c>
      <c r="AD103" s="134">
        <v>388872867818.69226</v>
      </c>
      <c r="AE103" s="133">
        <v>386166616216.38348</v>
      </c>
      <c r="AF103" s="133">
        <v>383047528245.79877</v>
      </c>
      <c r="AG103" s="133">
        <v>379928402384.61548</v>
      </c>
      <c r="AH103" s="133">
        <v>376809238664.38428</v>
      </c>
      <c r="AI103" s="134">
        <v>373690037113.76294</v>
      </c>
      <c r="AJ103" s="133">
        <v>480227544404.89581</v>
      </c>
      <c r="AK103" s="133">
        <v>586603436747.82153</v>
      </c>
      <c r="AL103" s="133">
        <v>692981161369.45496</v>
      </c>
      <c r="AM103" s="133">
        <v>799360728748.50037</v>
      </c>
      <c r="AN103" s="134">
        <v>905742149583.88159</v>
      </c>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4"/>
      <c r="BJ103" s="134"/>
      <c r="BK103" s="134"/>
      <c r="BL103" s="134"/>
      <c r="BM103" s="134"/>
    </row>
    <row r="104" spans="1:65" x14ac:dyDescent="0.25">
      <c r="A104" s="130">
        <v>0</v>
      </c>
      <c r="B104" s="131">
        <f t="shared" si="4"/>
        <v>775</v>
      </c>
      <c r="C104" s="131">
        <v>750</v>
      </c>
      <c r="D104" s="131">
        <v>800</v>
      </c>
      <c r="E104" s="134">
        <v>653309736.27502155</v>
      </c>
      <c r="F104" s="133">
        <v>524633343.95970124</v>
      </c>
      <c r="G104" s="133">
        <v>396868543.03500336</v>
      </c>
      <c r="H104" s="133">
        <v>269262004.22004819</v>
      </c>
      <c r="I104" s="133">
        <v>130456385.56651446</v>
      </c>
      <c r="J104" s="132">
        <v>0</v>
      </c>
      <c r="K104" s="122">
        <v>2149575518.0554824</v>
      </c>
      <c r="L104" s="133">
        <v>4267976290.1975412</v>
      </c>
      <c r="M104" s="133">
        <v>6449765783.9707022</v>
      </c>
      <c r="N104" s="133">
        <v>8600355434.0612869</v>
      </c>
      <c r="O104" s="134">
        <v>10751259052.814356</v>
      </c>
      <c r="P104" s="133">
        <v>8611606198.2165604</v>
      </c>
      <c r="Q104" s="133">
        <v>6459100890.6869211</v>
      </c>
      <c r="R104" s="133">
        <v>4306325572.7538824</v>
      </c>
      <c r="S104" s="133">
        <v>2153289114.5554032</v>
      </c>
      <c r="T104" s="132">
        <v>0</v>
      </c>
      <c r="U104" s="133">
        <v>387163058.63583118</v>
      </c>
      <c r="V104" s="133">
        <v>774330006.80881369</v>
      </c>
      <c r="W104" s="133">
        <v>1161500807.3619256</v>
      </c>
      <c r="X104" s="133">
        <v>1548675423.6162462</v>
      </c>
      <c r="Y104" s="134">
        <v>1935853819.3632882</v>
      </c>
      <c r="Z104" s="133">
        <v>3838206277.0142736</v>
      </c>
      <c r="AA104" s="133">
        <v>5739578563.1171179</v>
      </c>
      <c r="AB104" s="133">
        <v>7640970343.5555325</v>
      </c>
      <c r="AC104" s="133">
        <v>9542381476.8477669</v>
      </c>
      <c r="AD104" s="134">
        <v>11443811823.39727</v>
      </c>
      <c r="AE104" s="133">
        <v>11449063444.405504</v>
      </c>
      <c r="AF104" s="133">
        <v>11442167154.143335</v>
      </c>
      <c r="AG104" s="133">
        <v>11435270852.807402</v>
      </c>
      <c r="AH104" s="133">
        <v>11428374543.182247</v>
      </c>
      <c r="AI104" s="134">
        <v>11421478228.054689</v>
      </c>
      <c r="AJ104" s="133">
        <v>80847028053.866898</v>
      </c>
      <c r="AK104" s="133">
        <v>150268764456.56134</v>
      </c>
      <c r="AL104" s="133">
        <v>219691689310.8981</v>
      </c>
      <c r="AM104" s="133">
        <v>289115809337.85327</v>
      </c>
      <c r="AN104" s="134">
        <v>358541131400.8717</v>
      </c>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row>
    <row r="105" spans="1:65" x14ac:dyDescent="0.25">
      <c r="A105" s="130">
        <v>0</v>
      </c>
      <c r="B105" s="131">
        <f t="shared" si="4"/>
        <v>825</v>
      </c>
      <c r="C105" s="131">
        <v>800</v>
      </c>
      <c r="D105" s="131">
        <v>850</v>
      </c>
      <c r="E105" s="134">
        <v>11337884082.395958</v>
      </c>
      <c r="F105" s="133">
        <v>9229934826.6895351</v>
      </c>
      <c r="G105" s="133">
        <v>7139964861.608779</v>
      </c>
      <c r="H105" s="133">
        <v>5058365638.0838671</v>
      </c>
      <c r="I105" s="133">
        <v>2762006546.1058364</v>
      </c>
      <c r="J105" s="132">
        <v>600665154.49070096</v>
      </c>
      <c r="K105" s="122">
        <v>476926975.61422575</v>
      </c>
      <c r="L105" s="133">
        <v>355101450.3177014</v>
      </c>
      <c r="M105" s="133">
        <v>238501916.84603623</v>
      </c>
      <c r="N105" s="133">
        <v>119260217.65464303</v>
      </c>
      <c r="O105" s="132">
        <v>0</v>
      </c>
      <c r="P105" s="133">
        <v>124250177778.34613</v>
      </c>
      <c r="Q105" s="133">
        <v>248515601072.5242</v>
      </c>
      <c r="R105" s="133">
        <v>372795763533.81177</v>
      </c>
      <c r="S105" s="133">
        <v>497090181103.90509</v>
      </c>
      <c r="T105" s="134">
        <v>621398390801.24329</v>
      </c>
      <c r="U105" s="133">
        <v>499230169332.37866</v>
      </c>
      <c r="V105" s="133">
        <v>374424507771.07458</v>
      </c>
      <c r="W105" s="133">
        <v>249617584376.51212</v>
      </c>
      <c r="X105" s="133">
        <v>124809411165.31909</v>
      </c>
      <c r="Y105" s="132">
        <v>0</v>
      </c>
      <c r="Z105" s="133">
        <v>383883608.7983256</v>
      </c>
      <c r="AA105" s="133">
        <v>767771192.44528437</v>
      </c>
      <c r="AB105" s="133">
        <v>1151662721.8894107</v>
      </c>
      <c r="AC105" s="133">
        <v>1535558168.4666791</v>
      </c>
      <c r="AD105" s="134">
        <v>1919457503.8948448</v>
      </c>
      <c r="AE105" s="133">
        <v>1537206014.5272067</v>
      </c>
      <c r="AF105" s="133">
        <v>1152911995.3813546</v>
      </c>
      <c r="AG105" s="133">
        <v>768612991.91703391</v>
      </c>
      <c r="AH105" s="133">
        <v>384308996.22452033</v>
      </c>
      <c r="AI105" s="132">
        <v>0</v>
      </c>
      <c r="AJ105" s="133">
        <v>2275324100.9397044</v>
      </c>
      <c r="AK105" s="133">
        <v>4550686927.2424097</v>
      </c>
      <c r="AL105" s="133">
        <v>6826088694.398901</v>
      </c>
      <c r="AM105" s="133">
        <v>9101529622.5062599</v>
      </c>
      <c r="AN105" s="134">
        <v>11377009936.329117</v>
      </c>
      <c r="AO105" s="134"/>
      <c r="AP105" s="134"/>
      <c r="AQ105" s="134"/>
      <c r="AR105" s="134"/>
      <c r="AS105" s="134"/>
      <c r="AT105" s="134"/>
      <c r="AU105" s="134"/>
      <c r="AV105" s="134"/>
      <c r="AW105" s="134"/>
      <c r="AX105" s="134"/>
      <c r="AY105" s="134"/>
      <c r="AZ105" s="134"/>
      <c r="BA105" s="134"/>
      <c r="BB105" s="134"/>
      <c r="BC105" s="134"/>
      <c r="BD105" s="134"/>
      <c r="BE105" s="134"/>
      <c r="BF105" s="134"/>
      <c r="BG105" s="134"/>
      <c r="BH105" s="134"/>
      <c r="BI105" s="134"/>
      <c r="BJ105" s="134"/>
      <c r="BK105" s="134"/>
      <c r="BL105" s="134"/>
      <c r="BM105" s="134"/>
    </row>
    <row r="106" spans="1:65" x14ac:dyDescent="0.25">
      <c r="A106" s="130">
        <v>0</v>
      </c>
      <c r="B106" s="131">
        <f t="shared" si="4"/>
        <v>875</v>
      </c>
      <c r="C106" s="131">
        <v>850</v>
      </c>
      <c r="D106" s="131">
        <v>900</v>
      </c>
      <c r="E106" s="134">
        <v>94553938406.874878</v>
      </c>
      <c r="F106" s="133">
        <v>77663905079.433792</v>
      </c>
      <c r="G106" s="133">
        <v>60935706182.867821</v>
      </c>
      <c r="H106" s="133">
        <v>44308298098.728828</v>
      </c>
      <c r="I106" s="133">
        <v>25777463643.586006</v>
      </c>
      <c r="J106" s="132">
        <v>8318206960.3628912</v>
      </c>
      <c r="K106" s="122">
        <v>7975387206.6546612</v>
      </c>
      <c r="L106" s="133">
        <v>7639174910.5136843</v>
      </c>
      <c r="M106" s="133">
        <v>7415755738.3331137</v>
      </c>
      <c r="N106" s="133">
        <v>7135851396.1380901</v>
      </c>
      <c r="O106" s="134">
        <v>6855890816.5771065</v>
      </c>
      <c r="P106" s="133">
        <v>5491471423.0494194</v>
      </c>
      <c r="Q106" s="133">
        <v>4118856243.9311285</v>
      </c>
      <c r="R106" s="133">
        <v>2746068883.8770065</v>
      </c>
      <c r="S106" s="133">
        <v>1373114999.2196865</v>
      </c>
      <c r="T106" s="132">
        <v>0</v>
      </c>
      <c r="U106" s="133">
        <v>4219510611.4020958</v>
      </c>
      <c r="V106" s="133">
        <v>8439063613.0656519</v>
      </c>
      <c r="W106" s="133">
        <v>12658658600.03352</v>
      </c>
      <c r="X106" s="133">
        <v>16878295172.559156</v>
      </c>
      <c r="Y106" s="134">
        <v>21097972936.023048</v>
      </c>
      <c r="Z106" s="133">
        <v>16887183372.759243</v>
      </c>
      <c r="AA106" s="133">
        <v>12665453100.223087</v>
      </c>
      <c r="AB106" s="133">
        <v>8443678900.9203548</v>
      </c>
      <c r="AC106" s="133">
        <v>4221861095.4124866</v>
      </c>
      <c r="AD106" s="132">
        <v>0</v>
      </c>
      <c r="AE106" s="133">
        <v>379735635.49977046</v>
      </c>
      <c r="AF106" s="133">
        <v>759476201.37495637</v>
      </c>
      <c r="AG106" s="133">
        <v>1139221705.5386591</v>
      </c>
      <c r="AH106" s="133">
        <v>1518972156.2933867</v>
      </c>
      <c r="AI106" s="134">
        <v>1898727562.3326192</v>
      </c>
      <c r="AJ106" s="133">
        <v>1519659276.2808483</v>
      </c>
      <c r="AK106" s="133">
        <v>1139754156.2723689</v>
      </c>
      <c r="AL106" s="133">
        <v>759842594.20998156</v>
      </c>
      <c r="AM106" s="133">
        <v>379924554.30509609</v>
      </c>
      <c r="AN106" s="132">
        <v>0</v>
      </c>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row>
    <row r="107" spans="1:65" x14ac:dyDescent="0.25">
      <c r="A107" s="130">
        <v>0</v>
      </c>
      <c r="B107" s="131">
        <f t="shared" si="4"/>
        <v>925</v>
      </c>
      <c r="C107" s="131">
        <v>900</v>
      </c>
      <c r="D107" s="131">
        <v>950</v>
      </c>
      <c r="E107" s="132">
        <v>0</v>
      </c>
      <c r="F107" s="133">
        <v>5780055085.0862226</v>
      </c>
      <c r="G107" s="133">
        <v>11659810629.987635</v>
      </c>
      <c r="H107" s="133">
        <v>17799279073.258583</v>
      </c>
      <c r="I107" s="133">
        <v>22996482505.957417</v>
      </c>
      <c r="J107" s="132">
        <v>27737479103.499363</v>
      </c>
      <c r="K107" s="122">
        <v>22023504977.929489</v>
      </c>
      <c r="L107" s="133">
        <v>16397853253.466938</v>
      </c>
      <c r="M107" s="133">
        <v>11013527062.795326</v>
      </c>
      <c r="N107" s="133">
        <v>5507191103.6345253</v>
      </c>
      <c r="O107" s="132">
        <v>0</v>
      </c>
      <c r="P107" s="133">
        <v>1756628577.0482047</v>
      </c>
      <c r="Q107" s="133">
        <v>3513472692.6916943</v>
      </c>
      <c r="R107" s="133">
        <v>5270525188.2555122</v>
      </c>
      <c r="S107" s="133">
        <v>7027779220.20298</v>
      </c>
      <c r="T107" s="134">
        <v>8785228242.9769421</v>
      </c>
      <c r="U107" s="133">
        <v>7058034021.7968235</v>
      </c>
      <c r="V107" s="133">
        <v>5293552106.3898478</v>
      </c>
      <c r="W107" s="133">
        <v>3529052351.3918099</v>
      </c>
      <c r="X107" s="133">
        <v>1764534926.6918142</v>
      </c>
      <c r="Y107" s="132">
        <v>0</v>
      </c>
      <c r="Z107" s="133">
        <v>1872595233.4545791</v>
      </c>
      <c r="AA107" s="133">
        <v>3745209856.3345819</v>
      </c>
      <c r="AB107" s="133">
        <v>5617843726.9261265</v>
      </c>
      <c r="AC107" s="133">
        <v>7490496705.4052792</v>
      </c>
      <c r="AD107" s="134">
        <v>9363168653.8104362</v>
      </c>
      <c r="AE107" s="133">
        <v>7688620054.5214701</v>
      </c>
      <c r="AF107" s="133">
        <v>6004110404.5102301</v>
      </c>
      <c r="AG107" s="133">
        <v>4319578912.8208418</v>
      </c>
      <c r="AH107" s="133">
        <v>2635025545.0254455</v>
      </c>
      <c r="AI107" s="134">
        <v>950450264.96951485</v>
      </c>
      <c r="AJ107" s="133">
        <v>1132939470.070832</v>
      </c>
      <c r="AK107" s="133">
        <v>1315016114.765667</v>
      </c>
      <c r="AL107" s="133">
        <v>1497095905.4236455</v>
      </c>
      <c r="AM107" s="133">
        <v>1679178860.1376083</v>
      </c>
      <c r="AN107" s="134">
        <v>1861264997.3790002</v>
      </c>
      <c r="AO107" s="134"/>
      <c r="AP107" s="134"/>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row>
    <row r="108" spans="1:65" x14ac:dyDescent="0.25">
      <c r="A108" s="130">
        <v>0</v>
      </c>
      <c r="B108" s="131">
        <f t="shared" si="4"/>
        <v>975</v>
      </c>
      <c r="C108" s="131">
        <v>950</v>
      </c>
      <c r="D108" s="131">
        <v>1000</v>
      </c>
      <c r="E108" s="132">
        <v>0</v>
      </c>
      <c r="F108" s="122">
        <v>0</v>
      </c>
      <c r="G108" s="122">
        <v>0</v>
      </c>
      <c r="H108" s="122">
        <v>0</v>
      </c>
      <c r="I108" s="122">
        <v>0</v>
      </c>
      <c r="J108" s="132">
        <v>0</v>
      </c>
      <c r="K108" s="122">
        <v>277682694.42065567</v>
      </c>
      <c r="L108" s="133">
        <v>551338227.49228847</v>
      </c>
      <c r="M108" s="133">
        <v>833182331.22382915</v>
      </c>
      <c r="N108" s="133">
        <v>1110996031.4703515</v>
      </c>
      <c r="O108" s="134">
        <v>1388850290.2659595</v>
      </c>
      <c r="P108" s="133">
        <v>1162816836.4178786</v>
      </c>
      <c r="Q108" s="133">
        <v>935129279.62832916</v>
      </c>
      <c r="R108" s="133">
        <v>707412817.66047525</v>
      </c>
      <c r="S108" s="133">
        <v>479668400.13768572</v>
      </c>
      <c r="T108" s="134">
        <v>251896935.33401585</v>
      </c>
      <c r="U108" s="133">
        <v>202373471.74162713</v>
      </c>
      <c r="V108" s="133">
        <v>151780866.21670789</v>
      </c>
      <c r="W108" s="133">
        <v>101187749.18108097</v>
      </c>
      <c r="X108" s="122">
        <v>50594125.505939566</v>
      </c>
      <c r="Y108" s="132">
        <v>0</v>
      </c>
      <c r="Z108" s="133">
        <v>2289615700.8708215</v>
      </c>
      <c r="AA108" s="133">
        <v>4579255109.124898</v>
      </c>
      <c r="AB108" s="133">
        <v>6868918051.4891577</v>
      </c>
      <c r="AC108" s="133">
        <v>9158604357.0013599</v>
      </c>
      <c r="AD108" s="134">
        <v>11448313856.976334</v>
      </c>
      <c r="AE108" s="133">
        <v>10849705417.351379</v>
      </c>
      <c r="AF108" s="133">
        <v>10238936447.059753</v>
      </c>
      <c r="AG108" s="133">
        <v>9628159612.7388306</v>
      </c>
      <c r="AH108" s="133">
        <v>9017374903.9714603</v>
      </c>
      <c r="AI108" s="134">
        <v>8406582309.7210312</v>
      </c>
      <c r="AJ108" s="133">
        <v>6913985939.6750355</v>
      </c>
      <c r="AK108" s="133">
        <v>5417687663.1882992</v>
      </c>
      <c r="AL108" s="133">
        <v>3921364043.1421757</v>
      </c>
      <c r="AM108" s="133">
        <v>2425014939.048584</v>
      </c>
      <c r="AN108" s="134">
        <v>928640207.39515841</v>
      </c>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row>
    <row r="109" spans="1:65" x14ac:dyDescent="0.25">
      <c r="A109" s="130">
        <v>0</v>
      </c>
      <c r="B109" s="131">
        <f t="shared" si="4"/>
        <v>1025</v>
      </c>
      <c r="C109" s="131">
        <v>1000</v>
      </c>
      <c r="D109" s="131">
        <v>1050</v>
      </c>
      <c r="E109" s="134">
        <v>809904430.73121333</v>
      </c>
      <c r="F109" s="133">
        <v>650385025.95256734</v>
      </c>
      <c r="G109" s="133">
        <v>491995715.92880881</v>
      </c>
      <c r="H109" s="133">
        <v>333802602.55846053</v>
      </c>
      <c r="I109" s="133">
        <v>161726052.46927074</v>
      </c>
      <c r="J109" s="132">
        <v>0</v>
      </c>
      <c r="K109" s="122">
        <v>0</v>
      </c>
      <c r="L109" s="122">
        <v>0</v>
      </c>
      <c r="M109" s="122">
        <v>0</v>
      </c>
      <c r="N109" s="122">
        <v>0</v>
      </c>
      <c r="O109" s="132">
        <v>0</v>
      </c>
      <c r="P109" s="133">
        <v>5619383887.9032135</v>
      </c>
      <c r="Q109" s="133">
        <v>11239457275.069613</v>
      </c>
      <c r="R109" s="133">
        <v>16860197261.187069</v>
      </c>
      <c r="S109" s="133">
        <v>22481581954.058079</v>
      </c>
      <c r="T109" s="134">
        <v>28103590414.709591</v>
      </c>
      <c r="U109" s="133">
        <v>22627484543.147816</v>
      </c>
      <c r="V109" s="133">
        <v>17032097336.835247</v>
      </c>
      <c r="W109" s="133">
        <v>11436653551.135942</v>
      </c>
      <c r="X109" s="133">
        <v>5841153724.8648968</v>
      </c>
      <c r="Y109" s="134">
        <v>245598389.92636558</v>
      </c>
      <c r="Z109" s="133">
        <v>245125115.8877148</v>
      </c>
      <c r="AA109" s="133">
        <v>244524985.3052265</v>
      </c>
      <c r="AB109" s="133">
        <v>243924842.34252623</v>
      </c>
      <c r="AC109" s="133">
        <v>243324687.10652018</v>
      </c>
      <c r="AD109" s="134">
        <v>242724519.70279175</v>
      </c>
      <c r="AE109" s="133">
        <v>194387002.99602973</v>
      </c>
      <c r="AF109" s="133">
        <v>145791198.69582549</v>
      </c>
      <c r="AG109" s="133">
        <v>97194764.104873016</v>
      </c>
      <c r="AH109" s="122">
        <v>48597698.222950086</v>
      </c>
      <c r="AI109" s="132">
        <v>0</v>
      </c>
      <c r="AJ109" s="133">
        <v>1675993655.9426665</v>
      </c>
      <c r="AK109" s="133">
        <v>3352015836.8162146</v>
      </c>
      <c r="AL109" s="133">
        <v>5028066701.3502035</v>
      </c>
      <c r="AM109" s="133">
        <v>6704146411.6671677</v>
      </c>
      <c r="AN109" s="134">
        <v>8380255133.3277378</v>
      </c>
      <c r="AO109" s="134"/>
      <c r="AP109" s="134"/>
      <c r="AQ109" s="134"/>
      <c r="AR109" s="134"/>
      <c r="AS109" s="134"/>
      <c r="AT109" s="134"/>
      <c r="AU109" s="134"/>
      <c r="AV109" s="134"/>
      <c r="AW109" s="134"/>
      <c r="AX109" s="134"/>
      <c r="AY109" s="134"/>
      <c r="AZ109" s="134"/>
      <c r="BA109" s="134"/>
      <c r="BB109" s="134"/>
      <c r="BC109" s="134"/>
      <c r="BD109" s="134"/>
      <c r="BE109" s="134"/>
      <c r="BF109" s="134"/>
      <c r="BG109" s="134"/>
      <c r="BH109" s="134"/>
      <c r="BI109" s="134"/>
      <c r="BJ109" s="134"/>
      <c r="BK109" s="134"/>
      <c r="BL109" s="134"/>
      <c r="BM109" s="134"/>
    </row>
    <row r="110" spans="1:65" x14ac:dyDescent="0.25">
      <c r="A110" s="130">
        <v>0</v>
      </c>
      <c r="B110" s="131">
        <f t="shared" si="4"/>
        <v>1075</v>
      </c>
      <c r="C110" s="131">
        <v>1050</v>
      </c>
      <c r="D110" s="131">
        <v>1100</v>
      </c>
      <c r="E110" s="134">
        <v>7606876824.9781942</v>
      </c>
      <c r="F110" s="133">
        <v>6152754870.2264767</v>
      </c>
      <c r="G110" s="133">
        <v>4710008396.9508467</v>
      </c>
      <c r="H110" s="133">
        <v>3271087737.7604766</v>
      </c>
      <c r="I110" s="133">
        <v>1694574685.9345033</v>
      </c>
      <c r="J110" s="132">
        <v>211793329.19599885</v>
      </c>
      <c r="K110" s="122">
        <v>168163495.40762246</v>
      </c>
      <c r="L110" s="133">
        <v>125208059.4368453</v>
      </c>
      <c r="M110" s="122">
        <v>84095297.705888972</v>
      </c>
      <c r="N110" s="122">
        <v>42050913.639451534</v>
      </c>
      <c r="O110" s="132">
        <v>0</v>
      </c>
      <c r="P110" s="122">
        <v>0</v>
      </c>
      <c r="Q110" s="122">
        <v>0</v>
      </c>
      <c r="R110" s="122">
        <v>0</v>
      </c>
      <c r="S110" s="122">
        <v>0</v>
      </c>
      <c r="T110" s="132">
        <v>0</v>
      </c>
      <c r="U110" s="122">
        <v>0</v>
      </c>
      <c r="V110" s="122">
        <v>0</v>
      </c>
      <c r="W110" s="122">
        <v>0</v>
      </c>
      <c r="X110" s="122">
        <v>0</v>
      </c>
      <c r="Y110" s="132">
        <v>0</v>
      </c>
      <c r="Z110" s="122">
        <v>0</v>
      </c>
      <c r="AA110" s="122">
        <v>0</v>
      </c>
      <c r="AB110" s="122">
        <v>0</v>
      </c>
      <c r="AC110" s="122">
        <v>0</v>
      </c>
      <c r="AD110" s="132">
        <v>0</v>
      </c>
      <c r="AE110" s="133">
        <v>2273454765.4141474</v>
      </c>
      <c r="AF110" s="133">
        <v>4546939048.6939774</v>
      </c>
      <c r="AG110" s="133">
        <v>6820452897.2147598</v>
      </c>
      <c r="AH110" s="133">
        <v>9093996360.6831169</v>
      </c>
      <c r="AI110" s="134">
        <v>11367569491.146402</v>
      </c>
      <c r="AJ110" s="133">
        <v>9098110107.3633575</v>
      </c>
      <c r="AK110" s="133">
        <v>6823640648.2308264</v>
      </c>
      <c r="AL110" s="133">
        <v>4549132620.9029856</v>
      </c>
      <c r="AM110" s="133">
        <v>2274585811.1156626</v>
      </c>
      <c r="AN110" s="132">
        <v>0</v>
      </c>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row>
    <row r="111" spans="1:65" x14ac:dyDescent="0.25">
      <c r="A111" s="130">
        <v>0</v>
      </c>
      <c r="B111" s="131">
        <f t="shared" si="4"/>
        <v>1125</v>
      </c>
      <c r="C111" s="131">
        <v>1100</v>
      </c>
      <c r="D111" s="131">
        <v>1150</v>
      </c>
      <c r="E111" s="134">
        <v>211963469.72744343</v>
      </c>
      <c r="F111" s="133">
        <v>170214980.346775</v>
      </c>
      <c r="G111" s="133">
        <v>128762252.78228845</v>
      </c>
      <c r="H111" s="122">
        <v>87360872.663040802</v>
      </c>
      <c r="I111" s="122">
        <v>42326000.360017627</v>
      </c>
      <c r="J111" s="132">
        <v>0</v>
      </c>
      <c r="K111" s="122">
        <v>17779298727.716454</v>
      </c>
      <c r="L111" s="133">
        <v>35300748817.085548</v>
      </c>
      <c r="M111" s="133">
        <v>53346491730.028915</v>
      </c>
      <c r="N111" s="133">
        <v>71134178419.11261</v>
      </c>
      <c r="O111" s="134">
        <v>88924461966.317642</v>
      </c>
      <c r="P111" s="133">
        <v>72698621587.749466</v>
      </c>
      <c r="Q111" s="133">
        <v>56366658156.058609</v>
      </c>
      <c r="R111" s="133">
        <v>40032635991.464386</v>
      </c>
      <c r="S111" s="133">
        <v>23696622727.253197</v>
      </c>
      <c r="T111" s="134">
        <v>7358683051.7726326</v>
      </c>
      <c r="U111" s="133">
        <v>5911950594.6303558</v>
      </c>
      <c r="V111" s="133">
        <v>4433985218.3244562</v>
      </c>
      <c r="W111" s="133">
        <v>2956004899.2199435</v>
      </c>
      <c r="X111" s="133">
        <v>1478009779.6193357</v>
      </c>
      <c r="Y111" s="132">
        <v>0</v>
      </c>
      <c r="Z111" s="122">
        <v>0</v>
      </c>
      <c r="AA111" s="122">
        <v>0</v>
      </c>
      <c r="AB111" s="122">
        <v>0</v>
      </c>
      <c r="AC111" s="122">
        <v>0</v>
      </c>
      <c r="AD111" s="132">
        <v>0</v>
      </c>
      <c r="AE111" s="122">
        <v>0</v>
      </c>
      <c r="AF111" s="122">
        <v>0</v>
      </c>
      <c r="AG111" s="122">
        <v>0</v>
      </c>
      <c r="AH111" s="122">
        <v>0</v>
      </c>
      <c r="AI111" s="132">
        <v>0</v>
      </c>
      <c r="AJ111" s="122">
        <v>46773390.197107159</v>
      </c>
      <c r="AK111" s="133">
        <v>93547576.463887826</v>
      </c>
      <c r="AL111" s="133">
        <v>140322563.23014373</v>
      </c>
      <c r="AM111" s="133">
        <v>187098355.02036726</v>
      </c>
      <c r="AN111" s="134">
        <v>233874956.45500073</v>
      </c>
      <c r="AO111" s="134"/>
      <c r="AP111" s="134"/>
      <c r="AQ111" s="134"/>
      <c r="AR111" s="134"/>
      <c r="AS111" s="134"/>
      <c r="AT111" s="134"/>
      <c r="AU111" s="134"/>
      <c r="AV111" s="134"/>
      <c r="AW111" s="134"/>
      <c r="AX111" s="134"/>
      <c r="AY111" s="134"/>
      <c r="AZ111" s="134"/>
      <c r="BA111" s="134"/>
      <c r="BB111" s="134"/>
      <c r="BC111" s="134"/>
      <c r="BD111" s="134"/>
      <c r="BE111" s="134"/>
      <c r="BF111" s="134"/>
      <c r="BG111" s="134"/>
      <c r="BH111" s="134"/>
      <c r="BI111" s="134"/>
      <c r="BJ111" s="134"/>
      <c r="BK111" s="134"/>
      <c r="BL111" s="134"/>
      <c r="BM111" s="134"/>
    </row>
    <row r="112" spans="1:65" x14ac:dyDescent="0.25">
      <c r="A112" s="130">
        <v>0</v>
      </c>
      <c r="B112" s="131">
        <f t="shared" si="4"/>
        <v>1175</v>
      </c>
      <c r="C112" s="131">
        <v>1150</v>
      </c>
      <c r="D112" s="131">
        <v>1200</v>
      </c>
      <c r="E112" s="132">
        <v>0</v>
      </c>
      <c r="F112" s="133">
        <v>14199902871.61408</v>
      </c>
      <c r="G112" s="133">
        <v>28644740579.452103</v>
      </c>
      <c r="H112" s="133">
        <v>43727616831.398178</v>
      </c>
      <c r="I112" s="133">
        <v>56495623859.352287</v>
      </c>
      <c r="J112" s="132">
        <v>68142864276.394821</v>
      </c>
      <c r="K112" s="122">
        <v>54156333323.449837</v>
      </c>
      <c r="L112" s="133">
        <v>40386044567.953865</v>
      </c>
      <c r="M112" s="133">
        <v>27210126817.220875</v>
      </c>
      <c r="N112" s="133">
        <v>13733726115.31461</v>
      </c>
      <c r="O112" s="134">
        <v>255232027.36585534</v>
      </c>
      <c r="P112" s="133">
        <v>13971927559.884268</v>
      </c>
      <c r="Q112" s="133">
        <v>27690007251.761879</v>
      </c>
      <c r="R112" s="133">
        <v>41409713701.070328</v>
      </c>
      <c r="S112" s="133">
        <v>55130993482.501221</v>
      </c>
      <c r="T112" s="134">
        <v>68853795496.977097</v>
      </c>
      <c r="U112" s="133">
        <v>55316995495.933739</v>
      </c>
      <c r="V112" s="133">
        <v>41487955020.102211</v>
      </c>
      <c r="W112" s="133">
        <v>27658774727.350655</v>
      </c>
      <c r="X112" s="133">
        <v>13829455949.176588</v>
      </c>
      <c r="Y112" s="132">
        <v>0</v>
      </c>
      <c r="Z112" s="122">
        <v>0</v>
      </c>
      <c r="AA112" s="122">
        <v>0</v>
      </c>
      <c r="AB112" s="122">
        <v>0</v>
      </c>
      <c r="AC112" s="122">
        <v>0</v>
      </c>
      <c r="AD112" s="132">
        <v>0</v>
      </c>
      <c r="AE112" s="122">
        <v>0</v>
      </c>
      <c r="AF112" s="122">
        <v>0</v>
      </c>
      <c r="AG112" s="122">
        <v>0</v>
      </c>
      <c r="AH112" s="122">
        <v>0</v>
      </c>
      <c r="AI112" s="132">
        <v>0</v>
      </c>
      <c r="AJ112" s="133">
        <v>2148068465.5857391</v>
      </c>
      <c r="AK112" s="133">
        <v>4296173490.6800976</v>
      </c>
      <c r="AL112" s="133">
        <v>6444315278.7217674</v>
      </c>
      <c r="AM112" s="133">
        <v>8592494037.4981174</v>
      </c>
      <c r="AN112" s="134">
        <v>10740709979.203007</v>
      </c>
      <c r="AO112" s="134"/>
      <c r="AP112" s="134"/>
      <c r="AQ112" s="134"/>
      <c r="AR112" s="134"/>
      <c r="AS112" s="134"/>
      <c r="AT112" s="134"/>
      <c r="AU112" s="134"/>
      <c r="AV112" s="134"/>
      <c r="AW112" s="134"/>
      <c r="AX112" s="134"/>
      <c r="AY112" s="134"/>
      <c r="AZ112" s="134"/>
      <c r="BA112" s="134"/>
      <c r="BB112" s="134"/>
      <c r="BC112" s="134"/>
      <c r="BD112" s="134"/>
      <c r="BE112" s="134"/>
      <c r="BF112" s="134"/>
      <c r="BG112" s="134"/>
      <c r="BH112" s="134"/>
      <c r="BI112" s="134"/>
      <c r="BJ112" s="134"/>
      <c r="BK112" s="134"/>
      <c r="BL112" s="134"/>
      <c r="BM112" s="134"/>
    </row>
    <row r="113" spans="1:65" x14ac:dyDescent="0.25">
      <c r="A113" s="130">
        <v>0</v>
      </c>
      <c r="B113" s="131">
        <f t="shared" si="4"/>
        <v>1225</v>
      </c>
      <c r="C113" s="131">
        <v>1200</v>
      </c>
      <c r="D113" s="131">
        <v>1250</v>
      </c>
      <c r="E113" s="132">
        <v>0</v>
      </c>
      <c r="F113" s="133">
        <v>3897035788.0701156</v>
      </c>
      <c r="G113" s="133">
        <v>7861291741.7385397</v>
      </c>
      <c r="H113" s="133">
        <v>12000651642.457739</v>
      </c>
      <c r="I113" s="133">
        <v>15504716478.685175</v>
      </c>
      <c r="J113" s="132">
        <v>18701196986.182621</v>
      </c>
      <c r="K113" s="122">
        <v>16140570495.728947</v>
      </c>
      <c r="L113" s="133">
        <v>13620757382.289564</v>
      </c>
      <c r="M113" s="133">
        <v>11301746542.832357</v>
      </c>
      <c r="N113" s="133">
        <v>8881723585.2037773</v>
      </c>
      <c r="O113" s="134">
        <v>6461312760.5281181</v>
      </c>
      <c r="P113" s="133">
        <v>10437535417.085878</v>
      </c>
      <c r="Q113" s="133">
        <v>14406679643.631338</v>
      </c>
      <c r="R113" s="133">
        <v>18376285816.804111</v>
      </c>
      <c r="S113" s="133">
        <v>22346338767.058907</v>
      </c>
      <c r="T113" s="134">
        <v>26316823985.353973</v>
      </c>
      <c r="U113" s="133">
        <v>34133858006.611408</v>
      </c>
      <c r="V113" s="133">
        <v>41839324394.882759</v>
      </c>
      <c r="W113" s="133">
        <v>49544866607.123535</v>
      </c>
      <c r="X113" s="133">
        <v>57250483921.514931</v>
      </c>
      <c r="Y113" s="134">
        <v>64956175625.495857</v>
      </c>
      <c r="Z113" s="133">
        <v>51992049298.157494</v>
      </c>
      <c r="AA113" s="133">
        <v>38994238851.727806</v>
      </c>
      <c r="AB113" s="133">
        <v>25996293164.117702</v>
      </c>
      <c r="AC113" s="133">
        <v>12998213222.267736</v>
      </c>
      <c r="AD113" s="132">
        <v>0</v>
      </c>
      <c r="AE113" s="122">
        <v>0</v>
      </c>
      <c r="AF113" s="122">
        <v>0</v>
      </c>
      <c r="AG113" s="122">
        <v>0</v>
      </c>
      <c r="AH113" s="122">
        <v>0</v>
      </c>
      <c r="AI113" s="132">
        <v>0</v>
      </c>
      <c r="AJ113" s="122">
        <v>0</v>
      </c>
      <c r="AK113" s="122">
        <v>0</v>
      </c>
      <c r="AL113" s="122">
        <v>0</v>
      </c>
      <c r="AM113" s="122">
        <v>0</v>
      </c>
      <c r="AN113" s="132">
        <v>0</v>
      </c>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row>
    <row r="114" spans="1:65" x14ac:dyDescent="0.25">
      <c r="A114" s="130">
        <v>0</v>
      </c>
      <c r="B114" s="131">
        <f t="shared" si="4"/>
        <v>1275</v>
      </c>
      <c r="C114" s="131">
        <v>1250</v>
      </c>
      <c r="D114" s="131">
        <v>1300</v>
      </c>
      <c r="E114" s="132">
        <v>0</v>
      </c>
      <c r="F114" s="122">
        <v>0</v>
      </c>
      <c r="G114" s="122">
        <v>0</v>
      </c>
      <c r="H114" s="122">
        <v>0</v>
      </c>
      <c r="I114" s="122">
        <v>0</v>
      </c>
      <c r="J114" s="132">
        <v>0</v>
      </c>
      <c r="K114" s="122">
        <v>0</v>
      </c>
      <c r="L114" s="122">
        <v>0</v>
      </c>
      <c r="M114" s="122">
        <v>0</v>
      </c>
      <c r="N114" s="122">
        <v>0</v>
      </c>
      <c r="O114" s="132">
        <v>0</v>
      </c>
      <c r="P114" s="122">
        <v>0</v>
      </c>
      <c r="Q114" s="122">
        <v>0</v>
      </c>
      <c r="R114" s="122">
        <v>0</v>
      </c>
      <c r="S114" s="122">
        <v>0</v>
      </c>
      <c r="T114" s="132">
        <v>0</v>
      </c>
      <c r="U114" s="133">
        <v>5539638378.2261</v>
      </c>
      <c r="V114" s="133">
        <v>11079332409.048172</v>
      </c>
      <c r="W114" s="133">
        <v>16619081560.813049</v>
      </c>
      <c r="X114" s="133">
        <v>22158885308.708385</v>
      </c>
      <c r="Y114" s="134">
        <v>27698743134.652901</v>
      </c>
      <c r="Z114" s="133">
        <v>34918321501.16806</v>
      </c>
      <c r="AA114" s="133">
        <v>42123668212.122688</v>
      </c>
      <c r="AB114" s="133">
        <v>49329088282.829773</v>
      </c>
      <c r="AC114" s="133">
        <v>56534581182.285469</v>
      </c>
      <c r="AD114" s="134">
        <v>63740146386.569801</v>
      </c>
      <c r="AE114" s="133">
        <v>63510461535.187523</v>
      </c>
      <c r="AF114" s="133">
        <v>63213111457.563187</v>
      </c>
      <c r="AG114" s="133">
        <v>62915757950.921707</v>
      </c>
      <c r="AH114" s="133">
        <v>62618401025.111153</v>
      </c>
      <c r="AI114" s="134">
        <v>62321040689.725716</v>
      </c>
      <c r="AJ114" s="133">
        <v>49879060835.493965</v>
      </c>
      <c r="AK114" s="133">
        <v>37409613974.356552</v>
      </c>
      <c r="AL114" s="133">
        <v>24939955668.717209</v>
      </c>
      <c r="AM114" s="133">
        <v>12470084743.903879</v>
      </c>
      <c r="AN114" s="132">
        <v>0</v>
      </c>
      <c r="AO114" s="132"/>
      <c r="AP114" s="132"/>
      <c r="AQ114" s="132"/>
      <c r="AR114" s="132"/>
      <c r="AS114" s="132"/>
      <c r="AT114" s="132"/>
      <c r="AU114" s="132"/>
      <c r="AV114" s="132"/>
      <c r="AW114" s="132"/>
      <c r="AX114" s="132"/>
      <c r="AY114" s="132"/>
      <c r="AZ114" s="132"/>
      <c r="BA114" s="132"/>
      <c r="BB114" s="132"/>
      <c r="BC114" s="132"/>
      <c r="BD114" s="132"/>
      <c r="BE114" s="132"/>
      <c r="BF114" s="132"/>
      <c r="BG114" s="132"/>
      <c r="BH114" s="132"/>
      <c r="BI114" s="132"/>
      <c r="BJ114" s="132"/>
      <c r="BK114" s="132"/>
      <c r="BL114" s="132"/>
      <c r="BM114" s="132"/>
    </row>
    <row r="115" spans="1:65" x14ac:dyDescent="0.25">
      <c r="A115" s="130">
        <v>0</v>
      </c>
      <c r="B115" s="131">
        <f t="shared" si="4"/>
        <v>1325</v>
      </c>
      <c r="C115" s="131">
        <v>1300</v>
      </c>
      <c r="D115" s="131">
        <v>1350</v>
      </c>
      <c r="E115" s="134">
        <v>13348758679.450972</v>
      </c>
      <c r="F115" s="133">
        <v>11953231279.891363</v>
      </c>
      <c r="G115" s="133">
        <v>10597609349.516771</v>
      </c>
      <c r="H115" s="133">
        <v>9300652412.992178</v>
      </c>
      <c r="I115" s="133">
        <v>7573759706.8791704</v>
      </c>
      <c r="J115" s="132">
        <v>5920093210.8691654</v>
      </c>
      <c r="K115" s="122">
        <v>9133840198.9766388</v>
      </c>
      <c r="L115" s="133">
        <v>12302143116.430552</v>
      </c>
      <c r="M115" s="133">
        <v>15652686149.260332</v>
      </c>
      <c r="N115" s="133">
        <v>18912841524.955185</v>
      </c>
      <c r="O115" s="134">
        <v>22173461915.479572</v>
      </c>
      <c r="P115" s="133">
        <v>17760628883.486717</v>
      </c>
      <c r="Q115" s="133">
        <v>13321288874.570999</v>
      </c>
      <c r="R115" s="133">
        <v>8881391994.5607243</v>
      </c>
      <c r="S115" s="133">
        <v>4440956537.2822552</v>
      </c>
      <c r="T115" s="132">
        <v>0</v>
      </c>
      <c r="U115" s="122">
        <v>0</v>
      </c>
      <c r="V115" s="122">
        <v>0</v>
      </c>
      <c r="W115" s="122">
        <v>0</v>
      </c>
      <c r="X115" s="122">
        <v>0</v>
      </c>
      <c r="Y115" s="132">
        <v>0</v>
      </c>
      <c r="Z115" s="122">
        <v>0</v>
      </c>
      <c r="AA115" s="122">
        <v>0</v>
      </c>
      <c r="AB115" s="122">
        <v>0</v>
      </c>
      <c r="AC115" s="122">
        <v>0</v>
      </c>
      <c r="AD115" s="132">
        <v>0</v>
      </c>
      <c r="AE115" s="122">
        <v>0</v>
      </c>
      <c r="AF115" s="122">
        <v>0</v>
      </c>
      <c r="AG115" s="122">
        <v>0</v>
      </c>
      <c r="AH115" s="122">
        <v>0</v>
      </c>
      <c r="AI115" s="132">
        <v>0</v>
      </c>
      <c r="AJ115" s="133">
        <v>12101263182.045944</v>
      </c>
      <c r="AK115" s="133">
        <v>24202732324.117229</v>
      </c>
      <c r="AL115" s="133">
        <v>36304408572.29705</v>
      </c>
      <c r="AM115" s="133">
        <v>48406293097.167091</v>
      </c>
      <c r="AN115" s="134">
        <v>60508387094.13327</v>
      </c>
      <c r="AO115" s="134"/>
      <c r="AP115" s="134"/>
      <c r="AQ115" s="134"/>
      <c r="AR115" s="134"/>
      <c r="AS115" s="134"/>
      <c r="AT115" s="134"/>
      <c r="AU115" s="134"/>
      <c r="AV115" s="134"/>
      <c r="AW115" s="134"/>
      <c r="AX115" s="134"/>
      <c r="AY115" s="134"/>
      <c r="AZ115" s="134"/>
      <c r="BA115" s="134"/>
      <c r="BB115" s="134"/>
      <c r="BC115" s="134"/>
      <c r="BD115" s="134"/>
      <c r="BE115" s="134"/>
      <c r="BF115" s="134"/>
      <c r="BG115" s="134"/>
      <c r="BH115" s="134"/>
      <c r="BI115" s="134"/>
      <c r="BJ115" s="134"/>
      <c r="BK115" s="134"/>
      <c r="BL115" s="134"/>
      <c r="BM115" s="134"/>
    </row>
    <row r="116" spans="1:65" x14ac:dyDescent="0.25">
      <c r="A116" s="130">
        <v>0</v>
      </c>
      <c r="B116" s="131">
        <f t="shared" si="4"/>
        <v>1375</v>
      </c>
      <c r="C116" s="131">
        <v>1350</v>
      </c>
      <c r="D116" s="131">
        <v>1400</v>
      </c>
      <c r="E116" s="132">
        <v>0</v>
      </c>
      <c r="F116" s="122">
        <v>0</v>
      </c>
      <c r="G116" s="122">
        <v>0</v>
      </c>
      <c r="H116" s="122">
        <v>0</v>
      </c>
      <c r="I116" s="122">
        <v>0</v>
      </c>
      <c r="J116" s="132">
        <v>0</v>
      </c>
      <c r="K116" s="122">
        <v>0</v>
      </c>
      <c r="L116" s="122">
        <v>0</v>
      </c>
      <c r="M116" s="122">
        <v>0</v>
      </c>
      <c r="N116" s="122">
        <v>0</v>
      </c>
      <c r="O116" s="132">
        <v>0</v>
      </c>
      <c r="P116" s="122">
        <v>0</v>
      </c>
      <c r="Q116" s="122">
        <v>0</v>
      </c>
      <c r="R116" s="122">
        <v>0</v>
      </c>
      <c r="S116" s="122">
        <v>0</v>
      </c>
      <c r="T116" s="132">
        <v>0</v>
      </c>
      <c r="U116" s="122">
        <v>0</v>
      </c>
      <c r="V116" s="122">
        <v>0</v>
      </c>
      <c r="W116" s="122">
        <v>0</v>
      </c>
      <c r="X116" s="122">
        <v>0</v>
      </c>
      <c r="Y116" s="132">
        <v>0</v>
      </c>
      <c r="Z116" s="122">
        <v>65032014.320290446</v>
      </c>
      <c r="AA116" s="133">
        <v>130064702.0020043</v>
      </c>
      <c r="AB116" s="133">
        <v>195098058.12366194</v>
      </c>
      <c r="AC116" s="133">
        <v>260132077.82941848</v>
      </c>
      <c r="AD116" s="134">
        <v>325166756.32810444</v>
      </c>
      <c r="AE116" s="133">
        <v>260411232.09948823</v>
      </c>
      <c r="AF116" s="133">
        <v>195309691.98808342</v>
      </c>
      <c r="AG116" s="133">
        <v>130207307.50546144</v>
      </c>
      <c r="AH116" s="122">
        <v>65104077.311671004</v>
      </c>
      <c r="AI116" s="132">
        <v>0</v>
      </c>
      <c r="AJ116" s="122">
        <v>0</v>
      </c>
      <c r="AK116" s="122">
        <v>0</v>
      </c>
      <c r="AL116" s="122">
        <v>0</v>
      </c>
      <c r="AM116" s="122">
        <v>0</v>
      </c>
      <c r="AN116" s="132">
        <v>0</v>
      </c>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c r="BK116" s="132"/>
      <c r="BL116" s="132"/>
      <c r="BM116" s="132"/>
    </row>
    <row r="117" spans="1:65" x14ac:dyDescent="0.25">
      <c r="A117" s="130">
        <v>0</v>
      </c>
      <c r="B117" s="131">
        <f t="shared" si="4"/>
        <v>1425</v>
      </c>
      <c r="C117" s="131">
        <v>1400</v>
      </c>
      <c r="D117" s="131">
        <v>1450</v>
      </c>
      <c r="E117" s="132">
        <v>0</v>
      </c>
      <c r="F117" s="122">
        <v>0</v>
      </c>
      <c r="G117" s="122">
        <v>0</v>
      </c>
      <c r="H117" s="122">
        <v>0</v>
      </c>
      <c r="I117" s="122">
        <v>0</v>
      </c>
      <c r="J117" s="132">
        <v>0</v>
      </c>
      <c r="K117" s="122">
        <v>0</v>
      </c>
      <c r="L117" s="122">
        <v>0</v>
      </c>
      <c r="M117" s="122">
        <v>0</v>
      </c>
      <c r="N117" s="122">
        <v>0</v>
      </c>
      <c r="O117" s="132">
        <v>0</v>
      </c>
      <c r="P117" s="122">
        <v>0</v>
      </c>
      <c r="Q117" s="122">
        <v>0</v>
      </c>
      <c r="R117" s="122">
        <v>0</v>
      </c>
      <c r="S117" s="122">
        <v>0</v>
      </c>
      <c r="T117" s="132">
        <v>0</v>
      </c>
      <c r="U117" s="122">
        <v>0</v>
      </c>
      <c r="V117" s="122">
        <v>0</v>
      </c>
      <c r="W117" s="122">
        <v>0</v>
      </c>
      <c r="X117" s="122">
        <v>0</v>
      </c>
      <c r="Y117" s="132">
        <v>0</v>
      </c>
      <c r="Z117" s="133">
        <v>5347097344.618185</v>
      </c>
      <c r="AA117" s="133">
        <v>10694250054.722378</v>
      </c>
      <c r="AB117" s="133">
        <v>16041457725.656031</v>
      </c>
      <c r="AC117" s="133">
        <v>21388719958.159248</v>
      </c>
      <c r="AD117" s="134">
        <v>26736036358.289909</v>
      </c>
      <c r="AE117" s="133">
        <v>21411672731.06395</v>
      </c>
      <c r="AF117" s="133">
        <v>16058858799.362686</v>
      </c>
      <c r="AG117" s="133">
        <v>10705975441.315945</v>
      </c>
      <c r="AH117" s="133">
        <v>5353022546.7495308</v>
      </c>
      <c r="AI117" s="132">
        <v>0</v>
      </c>
      <c r="AJ117" s="122">
        <v>0</v>
      </c>
      <c r="AK117" s="122">
        <v>0</v>
      </c>
      <c r="AL117" s="122">
        <v>0</v>
      </c>
      <c r="AM117" s="122">
        <v>0</v>
      </c>
      <c r="AN117" s="132">
        <v>0</v>
      </c>
      <c r="AO117" s="132"/>
      <c r="AP117" s="132"/>
      <c r="AQ117" s="132"/>
      <c r="AR117" s="132"/>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row>
    <row r="118" spans="1:65" x14ac:dyDescent="0.25">
      <c r="A118" s="130">
        <v>0</v>
      </c>
      <c r="B118" s="131">
        <f t="shared" si="4"/>
        <v>1475</v>
      </c>
      <c r="C118" s="131">
        <v>1450</v>
      </c>
      <c r="D118" s="131">
        <v>1500</v>
      </c>
      <c r="E118" s="134">
        <v>1364375519.9877038</v>
      </c>
      <c r="F118" s="133">
        <v>1095647059.4624336</v>
      </c>
      <c r="G118" s="133">
        <v>828822371.23464692</v>
      </c>
      <c r="H118" s="133">
        <v>562328198.43665576</v>
      </c>
      <c r="I118" s="133">
        <v>272445807.87649727</v>
      </c>
      <c r="J118" s="132">
        <v>0</v>
      </c>
      <c r="K118" s="122">
        <v>0</v>
      </c>
      <c r="L118" s="122">
        <v>0</v>
      </c>
      <c r="M118" s="122">
        <v>0</v>
      </c>
      <c r="N118" s="122">
        <v>0</v>
      </c>
      <c r="O118" s="132">
        <v>0</v>
      </c>
      <c r="P118" s="122">
        <v>0</v>
      </c>
      <c r="Q118" s="122">
        <v>0</v>
      </c>
      <c r="R118" s="122">
        <v>0</v>
      </c>
      <c r="S118" s="122">
        <v>0</v>
      </c>
      <c r="T118" s="132">
        <v>0</v>
      </c>
      <c r="U118" s="133">
        <v>1099422967.8447506</v>
      </c>
      <c r="V118" s="133">
        <v>2198856980.7682691</v>
      </c>
      <c r="W118" s="133">
        <v>3298301933.2561398</v>
      </c>
      <c r="X118" s="133">
        <v>4397757721.1516104</v>
      </c>
      <c r="Y118" s="134">
        <v>5497224241.6338072</v>
      </c>
      <c r="Z118" s="133">
        <v>5487007961.3320656</v>
      </c>
      <c r="AA118" s="133">
        <v>5473952257.2479401</v>
      </c>
      <c r="AB118" s="133">
        <v>5460896279.9328384</v>
      </c>
      <c r="AC118" s="133">
        <v>5447840031.7514915</v>
      </c>
      <c r="AD118" s="134">
        <v>5434783515.0393953</v>
      </c>
      <c r="AE118" s="133">
        <v>5489331853.8461685</v>
      </c>
      <c r="AF118" s="133">
        <v>5538111700.9522057</v>
      </c>
      <c r="AG118" s="133">
        <v>5586892219.7414713</v>
      </c>
      <c r="AH118" s="133">
        <v>5635673412.6744823</v>
      </c>
      <c r="AI118" s="134">
        <v>5684455282.2664309</v>
      </c>
      <c r="AJ118" s="133">
        <v>5598519991.3359432</v>
      </c>
      <c r="AK118" s="133">
        <v>5510097219.6603498</v>
      </c>
      <c r="AL118" s="133">
        <v>5421673113.4117212</v>
      </c>
      <c r="AM118" s="133">
        <v>5333247666.9104595</v>
      </c>
      <c r="AN118" s="134">
        <v>5244820874.3261003</v>
      </c>
      <c r="AO118" s="134"/>
      <c r="AP118" s="134"/>
      <c r="AQ118" s="134"/>
      <c r="AR118" s="134"/>
      <c r="AS118" s="134"/>
      <c r="AT118" s="134"/>
      <c r="AU118" s="134"/>
      <c r="AV118" s="134"/>
      <c r="AW118" s="134"/>
      <c r="AX118" s="134"/>
      <c r="AY118" s="134"/>
      <c r="AZ118" s="134"/>
      <c r="BA118" s="134"/>
      <c r="BB118" s="134"/>
      <c r="BC118" s="134"/>
      <c r="BD118" s="134"/>
      <c r="BE118" s="134"/>
      <c r="BF118" s="134"/>
      <c r="BG118" s="134"/>
      <c r="BH118" s="134"/>
      <c r="BI118" s="134"/>
      <c r="BJ118" s="134"/>
      <c r="BK118" s="134"/>
      <c r="BL118" s="134"/>
      <c r="BM118" s="134"/>
    </row>
    <row r="119" spans="1:65" x14ac:dyDescent="0.25">
      <c r="A119" s="130">
        <v>0</v>
      </c>
      <c r="B119" s="131">
        <f t="shared" si="4"/>
        <v>1525</v>
      </c>
      <c r="C119" s="131">
        <v>1500</v>
      </c>
      <c r="D119" s="131">
        <v>1550</v>
      </c>
      <c r="E119" s="134">
        <v>119781803.69252668</v>
      </c>
      <c r="F119" s="122">
        <v>96189486.743360862</v>
      </c>
      <c r="G119" s="122">
        <v>72764306.536442161</v>
      </c>
      <c r="H119" s="122">
        <v>49368143.07289736</v>
      </c>
      <c r="I119" s="122">
        <v>23918671.801007204</v>
      </c>
      <c r="J119" s="132">
        <v>0</v>
      </c>
      <c r="K119" s="122">
        <v>0</v>
      </c>
      <c r="L119" s="122">
        <v>0</v>
      </c>
      <c r="M119" s="122">
        <v>0</v>
      </c>
      <c r="N119" s="122">
        <v>0</v>
      </c>
      <c r="O119" s="132">
        <v>0</v>
      </c>
      <c r="P119" s="122">
        <v>0</v>
      </c>
      <c r="Q119" s="122">
        <v>0</v>
      </c>
      <c r="R119" s="122">
        <v>0</v>
      </c>
      <c r="S119" s="122">
        <v>0</v>
      </c>
      <c r="T119" s="132">
        <v>0</v>
      </c>
      <c r="U119" s="122">
        <v>0</v>
      </c>
      <c r="V119" s="122">
        <v>0</v>
      </c>
      <c r="W119" s="122">
        <v>0</v>
      </c>
      <c r="X119" s="122">
        <v>0</v>
      </c>
      <c r="Y119" s="132">
        <v>0</v>
      </c>
      <c r="Z119" s="122">
        <v>0</v>
      </c>
      <c r="AA119" s="122">
        <v>0</v>
      </c>
      <c r="AB119" s="122">
        <v>0</v>
      </c>
      <c r="AC119" s="122">
        <v>0</v>
      </c>
      <c r="AD119" s="132">
        <v>0</v>
      </c>
      <c r="AE119" s="133">
        <v>5203533631.2637358</v>
      </c>
      <c r="AF119" s="133">
        <v>10407134823.672359</v>
      </c>
      <c r="AG119" s="133">
        <v>15610803685.659435</v>
      </c>
      <c r="AH119" s="133">
        <v>20814540330.994587</v>
      </c>
      <c r="AI119" s="134">
        <v>26018344878.804951</v>
      </c>
      <c r="AJ119" s="133">
        <v>20823955965.52877</v>
      </c>
      <c r="AK119" s="133">
        <v>15618099880.803736</v>
      </c>
      <c r="AL119" s="133">
        <v>10412155520.338869</v>
      </c>
      <c r="AM119" s="133">
        <v>5206122393.7215872</v>
      </c>
      <c r="AN119" s="132">
        <v>0</v>
      </c>
      <c r="AO119" s="132"/>
      <c r="AP119" s="132"/>
      <c r="AQ119" s="132"/>
      <c r="AR119" s="132"/>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row>
    <row r="120" spans="1:65" x14ac:dyDescent="0.25">
      <c r="A120" s="130">
        <v>0</v>
      </c>
      <c r="B120" s="131">
        <f t="shared" si="4"/>
        <v>1575</v>
      </c>
      <c r="C120" s="131">
        <v>1550</v>
      </c>
      <c r="D120" s="131">
        <v>1600</v>
      </c>
      <c r="E120" s="132">
        <v>2.1508500316064683</v>
      </c>
      <c r="F120" s="122">
        <v>2.1590211766768097</v>
      </c>
      <c r="G120" s="122">
        <v>2.1776417089119446</v>
      </c>
      <c r="H120" s="122">
        <v>2.2161853640403728</v>
      </c>
      <c r="I120" s="122">
        <v>2.1474662433385445</v>
      </c>
      <c r="J120" s="132">
        <v>2.0721534272780131</v>
      </c>
      <c r="K120" s="122">
        <v>2.056607287129669</v>
      </c>
      <c r="L120" s="122">
        <v>2.0416940614529175</v>
      </c>
      <c r="M120" s="122">
        <v>2.0569387149814293</v>
      </c>
      <c r="N120" s="122">
        <v>2.0570984258319926</v>
      </c>
      <c r="O120" s="132">
        <v>2.0572543302724871</v>
      </c>
      <c r="P120" s="122">
        <v>2.0597894691744063</v>
      </c>
      <c r="Q120" s="122">
        <v>2.0599158374159825</v>
      </c>
      <c r="R120" s="122">
        <v>2.0600394076152408</v>
      </c>
      <c r="S120" s="122">
        <v>2.0601602721534773</v>
      </c>
      <c r="T120" s="132">
        <v>2.0602785193879831</v>
      </c>
      <c r="U120" s="122">
        <v>2.0690293242868085</v>
      </c>
      <c r="V120" s="122">
        <v>2.069039717280464</v>
      </c>
      <c r="W120" s="122">
        <v>2.0690500440841197</v>
      </c>
      <c r="X120" s="122">
        <v>2.0690603053365288</v>
      </c>
      <c r="Y120" s="132">
        <v>2.0690705016682478</v>
      </c>
      <c r="Z120" s="122">
        <v>2.0701498835215215</v>
      </c>
      <c r="AA120" s="122">
        <v>2.0701606010049547</v>
      </c>
      <c r="AB120" s="122">
        <v>2.0701712662669265</v>
      </c>
      <c r="AC120" s="122">
        <v>2.0701818798297715</v>
      </c>
      <c r="AD120" s="132">
        <v>2.0701924422097155</v>
      </c>
      <c r="AE120" s="122">
        <v>2.0724034440305328</v>
      </c>
      <c r="AF120" s="122">
        <v>2.072416897767865</v>
      </c>
      <c r="AG120" s="122">
        <v>2.0724303659004213</v>
      </c>
      <c r="AH120" s="122">
        <v>2.0724438489594967</v>
      </c>
      <c r="AI120" s="132">
        <v>2.0724573474780965</v>
      </c>
      <c r="AJ120" s="122">
        <v>5091186173.2725401</v>
      </c>
      <c r="AK120" s="133">
        <v>10182458994.998779</v>
      </c>
      <c r="AL120" s="133">
        <v>15273818949.426777</v>
      </c>
      <c r="AM120" s="133">
        <v>20365266529.038116</v>
      </c>
      <c r="AN120" s="134">
        <v>25456802236.758324</v>
      </c>
      <c r="AO120" s="134"/>
      <c r="AP120" s="134"/>
      <c r="AQ120" s="134"/>
      <c r="AR120" s="134"/>
      <c r="AS120" s="134"/>
      <c r="AT120" s="134"/>
      <c r="AU120" s="134"/>
      <c r="AV120" s="134"/>
      <c r="AW120" s="134"/>
      <c r="AX120" s="134"/>
      <c r="AY120" s="134"/>
      <c r="AZ120" s="134"/>
      <c r="BA120" s="134"/>
      <c r="BB120" s="134"/>
      <c r="BC120" s="134"/>
      <c r="BD120" s="134"/>
      <c r="BE120" s="134"/>
      <c r="BF120" s="134"/>
      <c r="BG120" s="134"/>
      <c r="BH120" s="134"/>
      <c r="BI120" s="134"/>
      <c r="BJ120" s="134"/>
      <c r="BK120" s="134"/>
      <c r="BL120" s="134"/>
      <c r="BM120" s="134"/>
    </row>
    <row r="121" spans="1:65" x14ac:dyDescent="0.25">
      <c r="M121" s="120"/>
    </row>
    <row r="122" spans="1:65" x14ac:dyDescent="0.25">
      <c r="A122" s="121"/>
      <c r="B122" s="121"/>
      <c r="C122" s="121" t="s">
        <v>1206</v>
      </c>
    </row>
    <row r="123" spans="1:65" x14ac:dyDescent="0.25">
      <c r="M123" s="120"/>
    </row>
    <row r="124" spans="1:65" x14ac:dyDescent="0.25">
      <c r="A124" s="128"/>
      <c r="B124" s="128"/>
      <c r="C124" s="128" t="s">
        <v>1202</v>
      </c>
      <c r="D124" s="128" t="s">
        <v>1207</v>
      </c>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row>
    <row r="125" spans="1:65" x14ac:dyDescent="0.25">
      <c r="A125" s="129"/>
      <c r="B125" s="129"/>
      <c r="C125" s="129" t="s">
        <v>1204</v>
      </c>
      <c r="D125" s="129" t="s">
        <v>1205</v>
      </c>
      <c r="E125" s="117">
        <v>2015</v>
      </c>
      <c r="F125" s="117">
        <v>2016</v>
      </c>
      <c r="G125" s="117">
        <v>2017</v>
      </c>
      <c r="H125" s="117">
        <v>2018</v>
      </c>
      <c r="I125" s="117">
        <v>2019</v>
      </c>
      <c r="J125" s="117">
        <v>2020</v>
      </c>
      <c r="K125" s="117">
        <v>2021</v>
      </c>
      <c r="L125" s="117">
        <v>2022</v>
      </c>
      <c r="M125" s="117">
        <v>2023</v>
      </c>
      <c r="N125" s="117">
        <v>2024</v>
      </c>
      <c r="O125" s="117">
        <v>2025</v>
      </c>
      <c r="P125" s="117">
        <v>2026</v>
      </c>
      <c r="Q125" s="117">
        <v>2027</v>
      </c>
      <c r="R125" s="117">
        <v>2028</v>
      </c>
      <c r="S125" s="117">
        <v>2029</v>
      </c>
      <c r="T125" s="117">
        <v>2030</v>
      </c>
      <c r="U125" s="117">
        <v>2031</v>
      </c>
      <c r="V125" s="117">
        <v>2032</v>
      </c>
      <c r="W125" s="117">
        <v>2033</v>
      </c>
      <c r="X125" s="117">
        <v>2034</v>
      </c>
      <c r="Y125" s="117">
        <v>2035</v>
      </c>
      <c r="Z125" s="117">
        <v>2036</v>
      </c>
      <c r="AA125" s="117">
        <v>2037</v>
      </c>
      <c r="AB125" s="117">
        <v>2038</v>
      </c>
      <c r="AC125" s="117">
        <v>2039</v>
      </c>
      <c r="AD125" s="117">
        <v>2040</v>
      </c>
      <c r="AE125" s="117">
        <v>2041</v>
      </c>
      <c r="AF125" s="117">
        <v>2042</v>
      </c>
      <c r="AG125" s="117">
        <v>2043</v>
      </c>
      <c r="AH125" s="117">
        <v>2044</v>
      </c>
      <c r="AI125" s="117">
        <v>2045</v>
      </c>
      <c r="AJ125" s="117">
        <v>2046</v>
      </c>
      <c r="AK125" s="117">
        <v>2047</v>
      </c>
      <c r="AL125" s="117">
        <v>2048</v>
      </c>
      <c r="AM125" s="117">
        <v>2049</v>
      </c>
      <c r="AN125" s="117">
        <v>2050</v>
      </c>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row>
    <row r="126" spans="1:65" x14ac:dyDescent="0.25">
      <c r="A126" s="130">
        <v>1</v>
      </c>
      <c r="B126" s="131">
        <f t="shared" ref="B126:B197" si="5">AVERAGE(C126:D126)</f>
        <v>-1125</v>
      </c>
      <c r="C126" s="131">
        <v>-1150</v>
      </c>
      <c r="D126" s="131">
        <v>-1100</v>
      </c>
      <c r="E126" s="132">
        <v>0</v>
      </c>
      <c r="F126" s="122">
        <v>0</v>
      </c>
      <c r="G126" s="122">
        <v>0</v>
      </c>
      <c r="H126" s="122">
        <v>0</v>
      </c>
      <c r="I126" s="122">
        <v>0</v>
      </c>
      <c r="J126" s="132">
        <v>0</v>
      </c>
      <c r="K126" s="122">
        <v>0</v>
      </c>
      <c r="L126" s="122">
        <v>0</v>
      </c>
      <c r="M126" s="122">
        <v>0</v>
      </c>
      <c r="N126" s="122">
        <v>0</v>
      </c>
      <c r="O126" s="132">
        <v>0</v>
      </c>
      <c r="P126" s="122">
        <v>0</v>
      </c>
      <c r="Q126" s="122">
        <v>0</v>
      </c>
      <c r="R126" s="122">
        <v>0</v>
      </c>
      <c r="S126" s="122">
        <v>0</v>
      </c>
      <c r="T126" s="132">
        <v>0</v>
      </c>
      <c r="U126" s="133">
        <v>0</v>
      </c>
      <c r="V126" s="133">
        <v>0</v>
      </c>
      <c r="W126" s="133">
        <v>0</v>
      </c>
      <c r="X126" s="133">
        <v>0</v>
      </c>
      <c r="Y126" s="134">
        <v>0</v>
      </c>
      <c r="Z126" s="133">
        <v>0</v>
      </c>
      <c r="AA126" s="133">
        <v>0</v>
      </c>
      <c r="AB126" s="133">
        <v>0</v>
      </c>
      <c r="AC126" s="133">
        <v>0</v>
      </c>
      <c r="AD126" s="132">
        <v>0</v>
      </c>
      <c r="AE126" s="133">
        <v>0</v>
      </c>
      <c r="AF126" s="133">
        <v>0</v>
      </c>
      <c r="AG126" s="133">
        <v>0</v>
      </c>
      <c r="AH126" s="133">
        <v>0</v>
      </c>
      <c r="AI126" s="134">
        <v>0</v>
      </c>
      <c r="AJ126" s="133">
        <v>0</v>
      </c>
      <c r="AK126" s="133">
        <v>0</v>
      </c>
      <c r="AL126" s="133">
        <v>0</v>
      </c>
      <c r="AM126" s="133">
        <v>0</v>
      </c>
      <c r="AN126" s="132">
        <v>0</v>
      </c>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c r="BK126" s="132"/>
      <c r="BL126" s="132"/>
      <c r="BM126" s="132"/>
    </row>
    <row r="127" spans="1:65" x14ac:dyDescent="0.25">
      <c r="A127" s="130">
        <v>1</v>
      </c>
      <c r="B127" s="131">
        <f t="shared" si="5"/>
        <v>-1075</v>
      </c>
      <c r="C127" s="131">
        <v>-1100</v>
      </c>
      <c r="D127" s="131">
        <v>-1050</v>
      </c>
      <c r="E127" s="132">
        <v>0</v>
      </c>
      <c r="F127" s="122">
        <v>0</v>
      </c>
      <c r="G127" s="122">
        <v>0</v>
      </c>
      <c r="H127" s="122">
        <v>0</v>
      </c>
      <c r="I127" s="122">
        <v>0</v>
      </c>
      <c r="J127" s="132">
        <v>0</v>
      </c>
      <c r="K127" s="122">
        <v>0</v>
      </c>
      <c r="L127" s="122">
        <v>0</v>
      </c>
      <c r="M127" s="122">
        <v>0</v>
      </c>
      <c r="N127" s="122">
        <v>0</v>
      </c>
      <c r="O127" s="132">
        <v>0</v>
      </c>
      <c r="P127" s="122">
        <v>0</v>
      </c>
      <c r="Q127" s="122">
        <v>0</v>
      </c>
      <c r="R127" s="122">
        <v>0</v>
      </c>
      <c r="S127" s="122">
        <v>0</v>
      </c>
      <c r="T127" s="132">
        <v>0</v>
      </c>
      <c r="U127" s="122">
        <v>0</v>
      </c>
      <c r="V127" s="122">
        <v>0</v>
      </c>
      <c r="W127" s="122">
        <v>0</v>
      </c>
      <c r="X127" s="122">
        <v>0</v>
      </c>
      <c r="Y127" s="132">
        <v>0</v>
      </c>
      <c r="Z127" s="122">
        <v>0</v>
      </c>
      <c r="AA127" s="122">
        <v>0</v>
      </c>
      <c r="AB127" s="122">
        <v>0</v>
      </c>
      <c r="AC127" s="122">
        <v>0</v>
      </c>
      <c r="AD127" s="132">
        <v>0</v>
      </c>
      <c r="AE127" s="122">
        <v>0</v>
      </c>
      <c r="AF127" s="122">
        <v>0</v>
      </c>
      <c r="AG127" s="122">
        <v>0</v>
      </c>
      <c r="AH127" s="122">
        <v>0</v>
      </c>
      <c r="AI127" s="132">
        <v>0</v>
      </c>
      <c r="AJ127" s="133">
        <v>0</v>
      </c>
      <c r="AK127" s="133">
        <v>0</v>
      </c>
      <c r="AL127" s="133">
        <v>0</v>
      </c>
      <c r="AM127" s="133">
        <v>0</v>
      </c>
      <c r="AN127" s="134">
        <v>0</v>
      </c>
      <c r="AO127" s="134"/>
      <c r="AP127" s="134"/>
      <c r="AQ127" s="134"/>
      <c r="AR127" s="134"/>
      <c r="AS127" s="134"/>
      <c r="AT127" s="134"/>
      <c r="AU127" s="134"/>
      <c r="AV127" s="134"/>
      <c r="AW127" s="134"/>
      <c r="AX127" s="134"/>
      <c r="AY127" s="134"/>
      <c r="AZ127" s="134"/>
      <c r="BA127" s="134"/>
      <c r="BB127" s="134"/>
      <c r="BC127" s="134"/>
      <c r="BD127" s="134"/>
      <c r="BE127" s="134"/>
      <c r="BF127" s="134"/>
      <c r="BG127" s="134"/>
      <c r="BH127" s="134"/>
      <c r="BI127" s="134"/>
      <c r="BJ127" s="134"/>
      <c r="BK127" s="134"/>
      <c r="BL127" s="134"/>
      <c r="BM127" s="134"/>
    </row>
    <row r="128" spans="1:65" x14ac:dyDescent="0.25">
      <c r="A128" s="130">
        <v>1</v>
      </c>
      <c r="B128" s="131">
        <f t="shared" si="5"/>
        <v>-1025</v>
      </c>
      <c r="C128" s="131">
        <v>-1050</v>
      </c>
      <c r="D128" s="131">
        <v>-1000</v>
      </c>
      <c r="E128" s="132">
        <v>0</v>
      </c>
      <c r="F128" s="122">
        <v>0</v>
      </c>
      <c r="G128" s="122">
        <v>0</v>
      </c>
      <c r="H128" s="122">
        <v>0</v>
      </c>
      <c r="I128" s="122">
        <v>0</v>
      </c>
      <c r="J128" s="132">
        <v>0</v>
      </c>
      <c r="K128" s="122">
        <v>0</v>
      </c>
      <c r="L128" s="122">
        <v>0</v>
      </c>
      <c r="M128" s="122">
        <v>0</v>
      </c>
      <c r="N128" s="122">
        <v>0</v>
      </c>
      <c r="O128" s="132">
        <v>0</v>
      </c>
      <c r="P128" s="133">
        <v>0</v>
      </c>
      <c r="Q128" s="133">
        <v>0</v>
      </c>
      <c r="R128" s="133">
        <v>0</v>
      </c>
      <c r="S128" s="133">
        <v>0</v>
      </c>
      <c r="T128" s="134">
        <v>0</v>
      </c>
      <c r="U128" s="133">
        <v>0</v>
      </c>
      <c r="V128" s="133">
        <v>0</v>
      </c>
      <c r="W128" s="133">
        <v>0</v>
      </c>
      <c r="X128" s="133">
        <v>0</v>
      </c>
      <c r="Y128" s="132">
        <v>0</v>
      </c>
      <c r="Z128" s="133">
        <v>0</v>
      </c>
      <c r="AA128" s="133">
        <v>0</v>
      </c>
      <c r="AB128" s="133">
        <v>0</v>
      </c>
      <c r="AC128" s="133">
        <v>0</v>
      </c>
      <c r="AD128" s="134">
        <v>0</v>
      </c>
      <c r="AE128" s="133">
        <v>0</v>
      </c>
      <c r="AF128" s="133">
        <v>0</v>
      </c>
      <c r="AG128" s="133">
        <v>0</v>
      </c>
      <c r="AH128" s="133">
        <v>0</v>
      </c>
      <c r="AI128" s="132">
        <v>0</v>
      </c>
      <c r="AJ128" s="133">
        <v>0</v>
      </c>
      <c r="AK128" s="133">
        <v>0</v>
      </c>
      <c r="AL128" s="133">
        <v>0</v>
      </c>
      <c r="AM128" s="133">
        <v>0</v>
      </c>
      <c r="AN128" s="134">
        <v>0</v>
      </c>
      <c r="AO128" s="134"/>
      <c r="AP128" s="134"/>
      <c r="AQ128" s="134"/>
      <c r="AR128" s="134"/>
      <c r="AS128" s="134"/>
      <c r="AT128" s="134"/>
      <c r="AU128" s="134"/>
      <c r="AV128" s="134"/>
      <c r="AW128" s="134"/>
      <c r="AX128" s="134"/>
      <c r="AY128" s="134"/>
      <c r="AZ128" s="134"/>
      <c r="BA128" s="134"/>
      <c r="BB128" s="134"/>
      <c r="BC128" s="134"/>
      <c r="BD128" s="134"/>
      <c r="BE128" s="134"/>
      <c r="BF128" s="134"/>
      <c r="BG128" s="134"/>
      <c r="BH128" s="134"/>
      <c r="BI128" s="134"/>
      <c r="BJ128" s="134"/>
      <c r="BK128" s="134"/>
      <c r="BL128" s="134"/>
      <c r="BM128" s="134"/>
    </row>
    <row r="129" spans="1:65" x14ac:dyDescent="0.25">
      <c r="A129" s="130">
        <v>1</v>
      </c>
      <c r="B129" s="131">
        <f t="shared" si="5"/>
        <v>-975</v>
      </c>
      <c r="C129" s="131">
        <v>-1000</v>
      </c>
      <c r="D129" s="131">
        <v>-950</v>
      </c>
      <c r="E129" s="132">
        <v>0</v>
      </c>
      <c r="F129" s="122">
        <v>0</v>
      </c>
      <c r="G129" s="122">
        <v>0</v>
      </c>
      <c r="H129" s="122">
        <v>0</v>
      </c>
      <c r="I129" s="122">
        <v>0</v>
      </c>
      <c r="J129" s="132">
        <v>0</v>
      </c>
      <c r="K129" s="122">
        <v>0</v>
      </c>
      <c r="L129" s="122">
        <v>0</v>
      </c>
      <c r="M129" s="122">
        <v>0</v>
      </c>
      <c r="N129" s="122">
        <v>0</v>
      </c>
      <c r="O129" s="132">
        <v>0</v>
      </c>
      <c r="P129" s="133">
        <v>0</v>
      </c>
      <c r="Q129" s="133">
        <v>0</v>
      </c>
      <c r="R129" s="133">
        <v>0</v>
      </c>
      <c r="S129" s="133">
        <v>0</v>
      </c>
      <c r="T129" s="134">
        <v>0</v>
      </c>
      <c r="U129" s="133">
        <v>0</v>
      </c>
      <c r="V129" s="133">
        <v>0</v>
      </c>
      <c r="W129" s="133">
        <v>0</v>
      </c>
      <c r="X129" s="133">
        <v>0</v>
      </c>
      <c r="Y129" s="134">
        <v>0</v>
      </c>
      <c r="Z129" s="133">
        <v>0</v>
      </c>
      <c r="AA129" s="133">
        <v>0</v>
      </c>
      <c r="AB129" s="133">
        <v>0</v>
      </c>
      <c r="AC129" s="133">
        <v>0</v>
      </c>
      <c r="AD129" s="132">
        <v>0</v>
      </c>
      <c r="AE129" s="133">
        <v>0</v>
      </c>
      <c r="AF129" s="133">
        <v>0</v>
      </c>
      <c r="AG129" s="133">
        <v>0</v>
      </c>
      <c r="AH129" s="133">
        <v>0</v>
      </c>
      <c r="AI129" s="134">
        <v>0</v>
      </c>
      <c r="AJ129" s="133">
        <v>0</v>
      </c>
      <c r="AK129" s="133">
        <v>0</v>
      </c>
      <c r="AL129" s="133">
        <v>0</v>
      </c>
      <c r="AM129" s="133">
        <v>0</v>
      </c>
      <c r="AN129" s="132">
        <v>0</v>
      </c>
      <c r="AO129" s="132"/>
      <c r="AP129" s="132"/>
      <c r="AQ129" s="132"/>
      <c r="AR129" s="132"/>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row>
    <row r="130" spans="1:65" x14ac:dyDescent="0.25">
      <c r="A130" s="130">
        <v>1</v>
      </c>
      <c r="B130" s="131">
        <f t="shared" si="5"/>
        <v>-925</v>
      </c>
      <c r="C130" s="131">
        <v>-950</v>
      </c>
      <c r="D130" s="131">
        <v>-900</v>
      </c>
      <c r="E130" s="132">
        <v>0</v>
      </c>
      <c r="F130" s="122">
        <v>0</v>
      </c>
      <c r="G130" s="122">
        <v>0</v>
      </c>
      <c r="H130" s="122">
        <v>0</v>
      </c>
      <c r="I130" s="122">
        <v>0</v>
      </c>
      <c r="J130" s="132">
        <v>0</v>
      </c>
      <c r="K130" s="122">
        <v>0</v>
      </c>
      <c r="L130" s="133">
        <v>0</v>
      </c>
      <c r="M130" s="133">
        <v>0</v>
      </c>
      <c r="N130" s="133">
        <v>0</v>
      </c>
      <c r="O130" s="134">
        <v>0</v>
      </c>
      <c r="P130" s="133">
        <v>0</v>
      </c>
      <c r="Q130" s="133">
        <v>0</v>
      </c>
      <c r="R130" s="133">
        <v>0</v>
      </c>
      <c r="S130" s="133">
        <v>0</v>
      </c>
      <c r="T130" s="132">
        <v>0</v>
      </c>
      <c r="U130" s="122">
        <v>0</v>
      </c>
      <c r="V130" s="122">
        <v>0</v>
      </c>
      <c r="W130" s="122">
        <v>0</v>
      </c>
      <c r="X130" s="122">
        <v>0</v>
      </c>
      <c r="Y130" s="132">
        <v>0</v>
      </c>
      <c r="Z130" s="133">
        <v>0</v>
      </c>
      <c r="AA130" s="133">
        <v>0</v>
      </c>
      <c r="AB130" s="133">
        <v>0</v>
      </c>
      <c r="AC130" s="133">
        <v>0</v>
      </c>
      <c r="AD130" s="134">
        <v>0</v>
      </c>
      <c r="AE130" s="133">
        <v>0</v>
      </c>
      <c r="AF130" s="133">
        <v>0</v>
      </c>
      <c r="AG130" s="133">
        <v>0</v>
      </c>
      <c r="AH130" s="133">
        <v>0</v>
      </c>
      <c r="AI130" s="134">
        <v>0</v>
      </c>
      <c r="AJ130" s="133">
        <v>0</v>
      </c>
      <c r="AK130" s="133">
        <v>0</v>
      </c>
      <c r="AL130" s="133">
        <v>0</v>
      </c>
      <c r="AM130" s="133">
        <v>0</v>
      </c>
      <c r="AN130" s="134">
        <v>0</v>
      </c>
      <c r="AO130" s="134"/>
      <c r="AP130" s="134"/>
      <c r="AQ130" s="134"/>
      <c r="AR130" s="134"/>
      <c r="AS130" s="134"/>
      <c r="AT130" s="134"/>
      <c r="AU130" s="134"/>
      <c r="AV130" s="134"/>
      <c r="AW130" s="134"/>
      <c r="AX130" s="134"/>
      <c r="AY130" s="134"/>
      <c r="AZ130" s="134"/>
      <c r="BA130" s="134"/>
      <c r="BB130" s="134"/>
      <c r="BC130" s="134"/>
      <c r="BD130" s="134"/>
      <c r="BE130" s="134"/>
      <c r="BF130" s="134"/>
      <c r="BG130" s="134"/>
      <c r="BH130" s="134"/>
      <c r="BI130" s="134"/>
      <c r="BJ130" s="134"/>
      <c r="BK130" s="134"/>
      <c r="BL130" s="134"/>
      <c r="BM130" s="134"/>
    </row>
    <row r="131" spans="1:65" x14ac:dyDescent="0.25">
      <c r="A131" s="130">
        <v>1</v>
      </c>
      <c r="B131" s="131">
        <f t="shared" si="5"/>
        <v>-875</v>
      </c>
      <c r="C131" s="131">
        <v>-900</v>
      </c>
      <c r="D131" s="131">
        <v>-850</v>
      </c>
      <c r="E131" s="132">
        <v>0</v>
      </c>
      <c r="F131" s="133">
        <v>0</v>
      </c>
      <c r="G131" s="133">
        <v>0</v>
      </c>
      <c r="H131" s="133">
        <v>0</v>
      </c>
      <c r="I131" s="133">
        <v>0</v>
      </c>
      <c r="J131" s="132">
        <v>0</v>
      </c>
      <c r="K131" s="122">
        <v>0</v>
      </c>
      <c r="L131" s="133">
        <v>0</v>
      </c>
      <c r="M131" s="133">
        <v>0</v>
      </c>
      <c r="N131" s="133">
        <v>0</v>
      </c>
      <c r="O131" s="132">
        <v>0</v>
      </c>
      <c r="P131" s="122">
        <v>0</v>
      </c>
      <c r="Q131" s="122">
        <v>0</v>
      </c>
      <c r="R131" s="122">
        <v>0</v>
      </c>
      <c r="S131" s="122">
        <v>0</v>
      </c>
      <c r="T131" s="132">
        <v>0</v>
      </c>
      <c r="U131" s="133">
        <v>0</v>
      </c>
      <c r="V131" s="133">
        <v>0</v>
      </c>
      <c r="W131" s="133">
        <v>0</v>
      </c>
      <c r="X131" s="133">
        <v>0</v>
      </c>
      <c r="Y131" s="134">
        <v>0</v>
      </c>
      <c r="Z131" s="133">
        <v>0</v>
      </c>
      <c r="AA131" s="133">
        <v>0</v>
      </c>
      <c r="AB131" s="133">
        <v>0</v>
      </c>
      <c r="AC131" s="133">
        <v>0</v>
      </c>
      <c r="AD131" s="134">
        <v>0</v>
      </c>
      <c r="AE131" s="133">
        <v>0</v>
      </c>
      <c r="AF131" s="133">
        <v>0</v>
      </c>
      <c r="AG131" s="133">
        <v>0</v>
      </c>
      <c r="AH131" s="133">
        <v>0</v>
      </c>
      <c r="AI131" s="134">
        <v>0</v>
      </c>
      <c r="AJ131" s="133">
        <v>0</v>
      </c>
      <c r="AK131" s="133">
        <v>0</v>
      </c>
      <c r="AL131" s="133">
        <v>0</v>
      </c>
      <c r="AM131" s="133">
        <v>0</v>
      </c>
      <c r="AN131" s="134">
        <v>0</v>
      </c>
      <c r="AO131" s="134"/>
      <c r="AP131" s="134"/>
      <c r="AQ131" s="134"/>
      <c r="AR131" s="134"/>
      <c r="AS131" s="134"/>
      <c r="AT131" s="134"/>
      <c r="AU131" s="134"/>
      <c r="AV131" s="134"/>
      <c r="AW131" s="134"/>
      <c r="AX131" s="134"/>
      <c r="AY131" s="134"/>
      <c r="AZ131" s="134"/>
      <c r="BA131" s="134"/>
      <c r="BB131" s="134"/>
      <c r="BC131" s="134"/>
      <c r="BD131" s="134"/>
      <c r="BE131" s="134"/>
      <c r="BF131" s="134"/>
      <c r="BG131" s="134"/>
      <c r="BH131" s="134"/>
      <c r="BI131" s="134"/>
      <c r="BJ131" s="134"/>
      <c r="BK131" s="134"/>
      <c r="BL131" s="134"/>
      <c r="BM131" s="134"/>
    </row>
    <row r="132" spans="1:65" x14ac:dyDescent="0.25">
      <c r="A132" s="130">
        <v>1</v>
      </c>
      <c r="B132" s="131">
        <f t="shared" si="5"/>
        <v>-825</v>
      </c>
      <c r="C132" s="131">
        <v>-850</v>
      </c>
      <c r="D132" s="131">
        <v>-800</v>
      </c>
      <c r="E132" s="132">
        <v>0</v>
      </c>
      <c r="F132" s="122">
        <v>0</v>
      </c>
      <c r="G132" s="122">
        <v>0</v>
      </c>
      <c r="H132" s="122">
        <v>0</v>
      </c>
      <c r="I132" s="122">
        <v>0</v>
      </c>
      <c r="J132" s="132">
        <v>0</v>
      </c>
      <c r="K132" s="122">
        <v>0</v>
      </c>
      <c r="L132" s="133">
        <v>0</v>
      </c>
      <c r="M132" s="133">
        <v>0</v>
      </c>
      <c r="N132" s="133">
        <v>0</v>
      </c>
      <c r="O132" s="134">
        <v>0</v>
      </c>
      <c r="P132" s="133">
        <v>0</v>
      </c>
      <c r="Q132" s="133">
        <v>0</v>
      </c>
      <c r="R132" s="133">
        <v>0</v>
      </c>
      <c r="S132" s="133">
        <v>0</v>
      </c>
      <c r="T132" s="134">
        <v>0</v>
      </c>
      <c r="U132" s="133">
        <v>0</v>
      </c>
      <c r="V132" s="133">
        <v>0</v>
      </c>
      <c r="W132" s="133">
        <v>0</v>
      </c>
      <c r="X132" s="133">
        <v>0</v>
      </c>
      <c r="Y132" s="134">
        <v>0</v>
      </c>
      <c r="Z132" s="133">
        <v>0</v>
      </c>
      <c r="AA132" s="133">
        <v>0</v>
      </c>
      <c r="AB132" s="133">
        <v>0</v>
      </c>
      <c r="AC132" s="133">
        <v>0</v>
      </c>
      <c r="AD132" s="134">
        <v>0</v>
      </c>
      <c r="AE132" s="133">
        <v>0</v>
      </c>
      <c r="AF132" s="133">
        <v>0</v>
      </c>
      <c r="AG132" s="133">
        <v>0</v>
      </c>
      <c r="AH132" s="133">
        <v>0</v>
      </c>
      <c r="AI132" s="132">
        <v>0</v>
      </c>
      <c r="AJ132" s="122">
        <v>0</v>
      </c>
      <c r="AK132" s="122">
        <v>0</v>
      </c>
      <c r="AL132" s="122">
        <v>0</v>
      </c>
      <c r="AM132" s="122">
        <v>0</v>
      </c>
      <c r="AN132" s="132">
        <v>0</v>
      </c>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c r="BK132" s="132"/>
      <c r="BL132" s="132"/>
      <c r="BM132" s="132"/>
    </row>
    <row r="133" spans="1:65" x14ac:dyDescent="0.25">
      <c r="A133" s="130">
        <v>1</v>
      </c>
      <c r="B133" s="131">
        <f t="shared" si="5"/>
        <v>-775</v>
      </c>
      <c r="C133" s="131">
        <v>-800</v>
      </c>
      <c r="D133" s="131">
        <v>-750</v>
      </c>
      <c r="E133" s="134">
        <v>0</v>
      </c>
      <c r="F133" s="133">
        <v>0</v>
      </c>
      <c r="G133" s="133">
        <v>0</v>
      </c>
      <c r="H133" s="133">
        <v>0</v>
      </c>
      <c r="I133" s="133">
        <v>0</v>
      </c>
      <c r="J133" s="134">
        <v>0</v>
      </c>
      <c r="K133" s="133">
        <v>0</v>
      </c>
      <c r="L133" s="133">
        <v>0</v>
      </c>
      <c r="M133" s="133">
        <v>0</v>
      </c>
      <c r="N133" s="133">
        <v>0</v>
      </c>
      <c r="O133" s="132">
        <v>0</v>
      </c>
      <c r="P133" s="122">
        <v>0</v>
      </c>
      <c r="Q133" s="122">
        <v>0</v>
      </c>
      <c r="R133" s="122">
        <v>0</v>
      </c>
      <c r="S133" s="122">
        <v>0</v>
      </c>
      <c r="T133" s="132">
        <v>0</v>
      </c>
      <c r="U133" s="133">
        <v>0</v>
      </c>
      <c r="V133" s="133">
        <v>0</v>
      </c>
      <c r="W133" s="133">
        <v>0</v>
      </c>
      <c r="X133" s="133">
        <v>0</v>
      </c>
      <c r="Y133" s="134">
        <v>0</v>
      </c>
      <c r="Z133" s="133">
        <v>0</v>
      </c>
      <c r="AA133" s="133">
        <v>0</v>
      </c>
      <c r="AB133" s="133">
        <v>0</v>
      </c>
      <c r="AC133" s="133">
        <v>0</v>
      </c>
      <c r="AD133" s="132">
        <v>0</v>
      </c>
      <c r="AE133" s="133">
        <v>0</v>
      </c>
      <c r="AF133" s="133">
        <v>0</v>
      </c>
      <c r="AG133" s="133">
        <v>0</v>
      </c>
      <c r="AH133" s="133">
        <v>0</v>
      </c>
      <c r="AI133" s="134">
        <v>0</v>
      </c>
      <c r="AJ133" s="133">
        <v>0</v>
      </c>
      <c r="AK133" s="133">
        <v>0</v>
      </c>
      <c r="AL133" s="133">
        <v>0</v>
      </c>
      <c r="AM133" s="133">
        <v>0</v>
      </c>
      <c r="AN133" s="132">
        <v>0</v>
      </c>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row>
    <row r="134" spans="1:65" x14ac:dyDescent="0.25">
      <c r="A134" s="130">
        <v>1</v>
      </c>
      <c r="B134" s="131">
        <f t="shared" si="5"/>
        <v>-725</v>
      </c>
      <c r="C134" s="131">
        <v>-750</v>
      </c>
      <c r="D134" s="131">
        <v>-700</v>
      </c>
      <c r="E134" s="132">
        <v>0</v>
      </c>
      <c r="F134" s="122">
        <v>0</v>
      </c>
      <c r="G134" s="122">
        <v>0</v>
      </c>
      <c r="H134" s="122">
        <v>0</v>
      </c>
      <c r="I134" s="122">
        <v>0</v>
      </c>
      <c r="J134" s="132">
        <v>0</v>
      </c>
      <c r="K134" s="122">
        <v>0</v>
      </c>
      <c r="L134" s="122">
        <v>0</v>
      </c>
      <c r="M134" s="122">
        <v>0</v>
      </c>
      <c r="N134" s="122">
        <v>0</v>
      </c>
      <c r="O134" s="132">
        <v>0</v>
      </c>
      <c r="P134" s="133">
        <v>0</v>
      </c>
      <c r="Q134" s="133">
        <v>0</v>
      </c>
      <c r="R134" s="133">
        <v>0</v>
      </c>
      <c r="S134" s="133">
        <v>0</v>
      </c>
      <c r="T134" s="134">
        <v>0</v>
      </c>
      <c r="U134" s="133">
        <v>0</v>
      </c>
      <c r="V134" s="133">
        <v>0</v>
      </c>
      <c r="W134" s="133">
        <v>0</v>
      </c>
      <c r="X134" s="133">
        <v>0</v>
      </c>
      <c r="Y134" s="132">
        <v>0</v>
      </c>
      <c r="Z134" s="133">
        <v>0</v>
      </c>
      <c r="AA134" s="133">
        <v>0</v>
      </c>
      <c r="AB134" s="133">
        <v>0</v>
      </c>
      <c r="AC134" s="133">
        <v>0</v>
      </c>
      <c r="AD134" s="134">
        <v>0</v>
      </c>
      <c r="AE134" s="133">
        <v>0</v>
      </c>
      <c r="AF134" s="133">
        <v>0</v>
      </c>
      <c r="AG134" s="133">
        <v>0</v>
      </c>
      <c r="AH134" s="133">
        <v>0</v>
      </c>
      <c r="AI134" s="132">
        <v>0</v>
      </c>
      <c r="AJ134" s="133">
        <v>0</v>
      </c>
      <c r="AK134" s="133">
        <v>0</v>
      </c>
      <c r="AL134" s="133">
        <v>0</v>
      </c>
      <c r="AM134" s="133">
        <v>0</v>
      </c>
      <c r="AN134" s="134">
        <v>0</v>
      </c>
      <c r="AO134" s="134"/>
      <c r="AP134" s="134"/>
      <c r="AQ134" s="134"/>
      <c r="AR134" s="134"/>
      <c r="AS134" s="134"/>
      <c r="AT134" s="134"/>
      <c r="AU134" s="134"/>
      <c r="AV134" s="134"/>
      <c r="AW134" s="134"/>
      <c r="AX134" s="134"/>
      <c r="AY134" s="134"/>
      <c r="AZ134" s="134"/>
      <c r="BA134" s="134"/>
      <c r="BB134" s="134"/>
      <c r="BC134" s="134"/>
      <c r="BD134" s="134"/>
      <c r="BE134" s="134"/>
      <c r="BF134" s="134"/>
      <c r="BG134" s="134"/>
      <c r="BH134" s="134"/>
      <c r="BI134" s="134"/>
      <c r="BJ134" s="134"/>
      <c r="BK134" s="134"/>
      <c r="BL134" s="134"/>
      <c r="BM134" s="134"/>
    </row>
    <row r="135" spans="1:65" x14ac:dyDescent="0.25">
      <c r="A135" s="130">
        <v>1</v>
      </c>
      <c r="B135" s="131">
        <f t="shared" si="5"/>
        <v>-675</v>
      </c>
      <c r="C135" s="131">
        <v>-700</v>
      </c>
      <c r="D135" s="131">
        <v>-650</v>
      </c>
      <c r="E135" s="134">
        <v>0</v>
      </c>
      <c r="F135" s="133">
        <v>0</v>
      </c>
      <c r="G135" s="133">
        <v>0</v>
      </c>
      <c r="H135" s="133">
        <v>0</v>
      </c>
      <c r="I135" s="133">
        <v>0</v>
      </c>
      <c r="J135" s="132">
        <v>0</v>
      </c>
      <c r="K135" s="122">
        <v>0</v>
      </c>
      <c r="L135" s="122">
        <v>0</v>
      </c>
      <c r="M135" s="122">
        <v>0</v>
      </c>
      <c r="N135" s="122">
        <v>0</v>
      </c>
      <c r="O135" s="132">
        <v>0</v>
      </c>
      <c r="P135" s="122">
        <v>0</v>
      </c>
      <c r="Q135" s="122">
        <v>0</v>
      </c>
      <c r="R135" s="122">
        <v>0</v>
      </c>
      <c r="S135" s="122">
        <v>0</v>
      </c>
      <c r="T135" s="132">
        <v>0</v>
      </c>
      <c r="U135" s="133">
        <v>0</v>
      </c>
      <c r="V135" s="133">
        <v>0</v>
      </c>
      <c r="W135" s="133">
        <v>0</v>
      </c>
      <c r="X135" s="133">
        <v>0</v>
      </c>
      <c r="Y135" s="134">
        <v>0</v>
      </c>
      <c r="Z135" s="133">
        <v>0</v>
      </c>
      <c r="AA135" s="133">
        <v>0</v>
      </c>
      <c r="AB135" s="133">
        <v>0</v>
      </c>
      <c r="AC135" s="133">
        <v>0</v>
      </c>
      <c r="AD135" s="132">
        <v>0</v>
      </c>
      <c r="AE135" s="133">
        <v>0</v>
      </c>
      <c r="AF135" s="133">
        <v>0</v>
      </c>
      <c r="AG135" s="133">
        <v>0</v>
      </c>
      <c r="AH135" s="133">
        <v>0</v>
      </c>
      <c r="AI135" s="134">
        <v>0</v>
      </c>
      <c r="AJ135" s="133">
        <v>0</v>
      </c>
      <c r="AK135" s="133">
        <v>0</v>
      </c>
      <c r="AL135" s="133">
        <v>0</v>
      </c>
      <c r="AM135" s="133">
        <v>0</v>
      </c>
      <c r="AN135" s="134">
        <v>0</v>
      </c>
      <c r="AO135" s="134"/>
      <c r="AP135" s="134"/>
      <c r="AQ135" s="134"/>
      <c r="AR135" s="134"/>
      <c r="AS135" s="134"/>
      <c r="AT135" s="134"/>
      <c r="AU135" s="134"/>
      <c r="AV135" s="134"/>
      <c r="AW135" s="134"/>
      <c r="AX135" s="134"/>
      <c r="AY135" s="134"/>
      <c r="AZ135" s="134"/>
      <c r="BA135" s="134"/>
      <c r="BB135" s="134"/>
      <c r="BC135" s="134"/>
      <c r="BD135" s="134"/>
      <c r="BE135" s="134"/>
      <c r="BF135" s="134"/>
      <c r="BG135" s="134"/>
      <c r="BH135" s="134"/>
      <c r="BI135" s="134"/>
      <c r="BJ135" s="134"/>
      <c r="BK135" s="134"/>
      <c r="BL135" s="134"/>
      <c r="BM135" s="134"/>
    </row>
    <row r="136" spans="1:65" x14ac:dyDescent="0.25">
      <c r="A136" s="130">
        <v>1</v>
      </c>
      <c r="B136" s="131">
        <f t="shared" si="5"/>
        <v>-625</v>
      </c>
      <c r="C136" s="131">
        <v>-650</v>
      </c>
      <c r="D136" s="131">
        <v>-600</v>
      </c>
      <c r="E136" s="134">
        <v>0</v>
      </c>
      <c r="F136" s="133">
        <v>0</v>
      </c>
      <c r="G136" s="133">
        <v>0</v>
      </c>
      <c r="H136" s="133">
        <v>0</v>
      </c>
      <c r="I136" s="133">
        <v>0</v>
      </c>
      <c r="J136" s="132">
        <v>0</v>
      </c>
      <c r="K136" s="133">
        <v>0</v>
      </c>
      <c r="L136" s="133">
        <v>0</v>
      </c>
      <c r="M136" s="133">
        <v>0</v>
      </c>
      <c r="N136" s="133">
        <v>0</v>
      </c>
      <c r="O136" s="134">
        <v>0</v>
      </c>
      <c r="P136" s="133">
        <v>0</v>
      </c>
      <c r="Q136" s="133">
        <v>0</v>
      </c>
      <c r="R136" s="133">
        <v>0</v>
      </c>
      <c r="S136" s="133">
        <v>0</v>
      </c>
      <c r="T136" s="132">
        <v>0</v>
      </c>
      <c r="U136" s="122">
        <v>0</v>
      </c>
      <c r="V136" s="122">
        <v>0</v>
      </c>
      <c r="W136" s="122">
        <v>0</v>
      </c>
      <c r="X136" s="122">
        <v>0</v>
      </c>
      <c r="Y136" s="132">
        <v>0</v>
      </c>
      <c r="Z136" s="133">
        <v>0</v>
      </c>
      <c r="AA136" s="133">
        <v>0</v>
      </c>
      <c r="AB136" s="133">
        <v>0</v>
      </c>
      <c r="AC136" s="133">
        <v>0</v>
      </c>
      <c r="AD136" s="134">
        <v>0</v>
      </c>
      <c r="AE136" s="133">
        <v>0</v>
      </c>
      <c r="AF136" s="133">
        <v>0</v>
      </c>
      <c r="AG136" s="133">
        <v>0</v>
      </c>
      <c r="AH136" s="133">
        <v>0</v>
      </c>
      <c r="AI136" s="134">
        <v>0</v>
      </c>
      <c r="AJ136" s="133">
        <v>0</v>
      </c>
      <c r="AK136" s="133">
        <v>0</v>
      </c>
      <c r="AL136" s="133">
        <v>0</v>
      </c>
      <c r="AM136" s="133">
        <v>0</v>
      </c>
      <c r="AN136" s="132">
        <v>0</v>
      </c>
      <c r="AO136" s="132"/>
      <c r="AP136" s="132"/>
      <c r="AQ136" s="132"/>
      <c r="AR136" s="132"/>
      <c r="AS136" s="132"/>
      <c r="AT136" s="132"/>
      <c r="AU136" s="132"/>
      <c r="AV136" s="132"/>
      <c r="AW136" s="132"/>
      <c r="AX136" s="132"/>
      <c r="AY136" s="132"/>
      <c r="AZ136" s="132"/>
      <c r="BA136" s="132"/>
      <c r="BB136" s="132"/>
      <c r="BC136" s="132"/>
      <c r="BD136" s="132"/>
      <c r="BE136" s="132"/>
      <c r="BF136" s="132"/>
      <c r="BG136" s="132"/>
      <c r="BH136" s="132"/>
      <c r="BI136" s="132"/>
      <c r="BJ136" s="132"/>
      <c r="BK136" s="132"/>
      <c r="BL136" s="132"/>
      <c r="BM136" s="132"/>
    </row>
    <row r="137" spans="1:65" x14ac:dyDescent="0.25">
      <c r="A137" s="130">
        <v>1</v>
      </c>
      <c r="B137" s="131">
        <f t="shared" si="5"/>
        <v>-575</v>
      </c>
      <c r="C137" s="131">
        <v>-600</v>
      </c>
      <c r="D137" s="131">
        <v>-550</v>
      </c>
      <c r="E137" s="134">
        <v>0</v>
      </c>
      <c r="F137" s="133">
        <v>0</v>
      </c>
      <c r="G137" s="133">
        <v>0</v>
      </c>
      <c r="H137" s="133">
        <v>0</v>
      </c>
      <c r="I137" s="133">
        <v>0</v>
      </c>
      <c r="J137" s="132">
        <v>0</v>
      </c>
      <c r="K137" s="122">
        <v>0</v>
      </c>
      <c r="L137" s="122">
        <v>0</v>
      </c>
      <c r="M137" s="122">
        <v>0</v>
      </c>
      <c r="N137" s="122">
        <v>0</v>
      </c>
      <c r="O137" s="132">
        <v>0</v>
      </c>
      <c r="P137" s="133">
        <v>0</v>
      </c>
      <c r="Q137" s="133">
        <v>0</v>
      </c>
      <c r="R137" s="133">
        <v>0</v>
      </c>
      <c r="S137" s="133">
        <v>0</v>
      </c>
      <c r="T137" s="134">
        <v>0</v>
      </c>
      <c r="U137" s="133">
        <v>0</v>
      </c>
      <c r="V137" s="133">
        <v>0</v>
      </c>
      <c r="W137" s="133">
        <v>0</v>
      </c>
      <c r="X137" s="133">
        <v>0</v>
      </c>
      <c r="Y137" s="134">
        <v>0</v>
      </c>
      <c r="Z137" s="133">
        <v>0</v>
      </c>
      <c r="AA137" s="133">
        <v>0</v>
      </c>
      <c r="AB137" s="133">
        <v>0</v>
      </c>
      <c r="AC137" s="133">
        <v>0</v>
      </c>
      <c r="AD137" s="134">
        <v>0</v>
      </c>
      <c r="AE137" s="133">
        <v>0</v>
      </c>
      <c r="AF137" s="133">
        <v>0</v>
      </c>
      <c r="AG137" s="133">
        <v>0</v>
      </c>
      <c r="AH137" s="133">
        <v>0</v>
      </c>
      <c r="AI137" s="132">
        <v>0</v>
      </c>
      <c r="AJ137" s="133">
        <v>0</v>
      </c>
      <c r="AK137" s="133">
        <v>0</v>
      </c>
      <c r="AL137" s="133">
        <v>0</v>
      </c>
      <c r="AM137" s="133">
        <v>0</v>
      </c>
      <c r="AN137" s="134">
        <v>0</v>
      </c>
      <c r="AO137" s="134"/>
      <c r="AP137" s="134"/>
      <c r="AQ137" s="134"/>
      <c r="AR137" s="134"/>
      <c r="AS137" s="134"/>
      <c r="AT137" s="134"/>
      <c r="AU137" s="134"/>
      <c r="AV137" s="134"/>
      <c r="AW137" s="134"/>
      <c r="AX137" s="134"/>
      <c r="AY137" s="134"/>
      <c r="AZ137" s="134"/>
      <c r="BA137" s="134"/>
      <c r="BB137" s="134"/>
      <c r="BC137" s="134"/>
      <c r="BD137" s="134"/>
      <c r="BE137" s="134"/>
      <c r="BF137" s="134"/>
      <c r="BG137" s="134"/>
      <c r="BH137" s="134"/>
      <c r="BI137" s="134"/>
      <c r="BJ137" s="134"/>
      <c r="BK137" s="134"/>
      <c r="BL137" s="134"/>
      <c r="BM137" s="134"/>
    </row>
    <row r="138" spans="1:65" x14ac:dyDescent="0.25">
      <c r="A138" s="130">
        <v>1</v>
      </c>
      <c r="B138" s="131">
        <f t="shared" si="5"/>
        <v>-525</v>
      </c>
      <c r="C138" s="131">
        <v>-550</v>
      </c>
      <c r="D138" s="131">
        <v>-500</v>
      </c>
      <c r="E138" s="132">
        <v>0</v>
      </c>
      <c r="F138" s="133">
        <v>0</v>
      </c>
      <c r="G138" s="133">
        <v>0</v>
      </c>
      <c r="H138" s="133">
        <v>0</v>
      </c>
      <c r="I138" s="133">
        <v>0</v>
      </c>
      <c r="J138" s="134">
        <v>0</v>
      </c>
      <c r="K138" s="133">
        <v>0</v>
      </c>
      <c r="L138" s="133">
        <v>0</v>
      </c>
      <c r="M138" s="133">
        <v>0</v>
      </c>
      <c r="N138" s="133">
        <v>0</v>
      </c>
      <c r="O138" s="132">
        <v>0</v>
      </c>
      <c r="P138" s="133">
        <v>0</v>
      </c>
      <c r="Q138" s="133">
        <v>0</v>
      </c>
      <c r="R138" s="133">
        <v>0</v>
      </c>
      <c r="S138" s="133">
        <v>0</v>
      </c>
      <c r="T138" s="134">
        <v>0</v>
      </c>
      <c r="U138" s="133">
        <v>0</v>
      </c>
      <c r="V138" s="133">
        <v>0</v>
      </c>
      <c r="W138" s="133">
        <v>0</v>
      </c>
      <c r="X138" s="133">
        <v>0</v>
      </c>
      <c r="Y138" s="132">
        <v>0</v>
      </c>
      <c r="Z138" s="122">
        <v>0</v>
      </c>
      <c r="AA138" s="122">
        <v>0</v>
      </c>
      <c r="AB138" s="122">
        <v>0</v>
      </c>
      <c r="AC138" s="122">
        <v>0</v>
      </c>
      <c r="AD138" s="132">
        <v>0</v>
      </c>
      <c r="AE138" s="133">
        <v>0</v>
      </c>
      <c r="AF138" s="133">
        <v>0</v>
      </c>
      <c r="AG138" s="133">
        <v>0</v>
      </c>
      <c r="AH138" s="133">
        <v>0</v>
      </c>
      <c r="AI138" s="134">
        <v>0</v>
      </c>
      <c r="AJ138" s="133">
        <v>0</v>
      </c>
      <c r="AK138" s="133">
        <v>0</v>
      </c>
      <c r="AL138" s="133">
        <v>0</v>
      </c>
      <c r="AM138" s="133">
        <v>0</v>
      </c>
      <c r="AN138" s="132">
        <v>0</v>
      </c>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c r="BK138" s="132"/>
      <c r="BL138" s="132"/>
      <c r="BM138" s="132"/>
    </row>
    <row r="139" spans="1:65" x14ac:dyDescent="0.25">
      <c r="A139" s="130">
        <v>1</v>
      </c>
      <c r="B139" s="131">
        <f t="shared" si="5"/>
        <v>-475</v>
      </c>
      <c r="C139" s="131">
        <v>-500</v>
      </c>
      <c r="D139" s="131">
        <v>-450</v>
      </c>
      <c r="E139" s="132">
        <v>0</v>
      </c>
      <c r="F139" s="133">
        <v>0</v>
      </c>
      <c r="G139" s="133">
        <v>0</v>
      </c>
      <c r="H139" s="133">
        <v>0</v>
      </c>
      <c r="I139" s="133">
        <v>0</v>
      </c>
      <c r="J139" s="132">
        <v>0</v>
      </c>
      <c r="K139" s="122">
        <v>0</v>
      </c>
      <c r="L139" s="133">
        <v>0</v>
      </c>
      <c r="M139" s="133">
        <v>0</v>
      </c>
      <c r="N139" s="133">
        <v>0</v>
      </c>
      <c r="O139" s="134">
        <v>0</v>
      </c>
      <c r="P139" s="133">
        <v>0</v>
      </c>
      <c r="Q139" s="133">
        <v>0</v>
      </c>
      <c r="R139" s="133">
        <v>0</v>
      </c>
      <c r="S139" s="133">
        <v>0</v>
      </c>
      <c r="T139" s="134">
        <v>0</v>
      </c>
      <c r="U139" s="133">
        <v>0</v>
      </c>
      <c r="V139" s="133">
        <v>0</v>
      </c>
      <c r="W139" s="133">
        <v>0</v>
      </c>
      <c r="X139" s="133">
        <v>0</v>
      </c>
      <c r="Y139" s="132">
        <v>0</v>
      </c>
      <c r="Z139" s="133">
        <v>0</v>
      </c>
      <c r="AA139" s="133">
        <v>0</v>
      </c>
      <c r="AB139" s="133">
        <v>0</v>
      </c>
      <c r="AC139" s="133">
        <v>0</v>
      </c>
      <c r="AD139" s="134">
        <v>0</v>
      </c>
      <c r="AE139" s="133">
        <v>0</v>
      </c>
      <c r="AF139" s="133">
        <v>0</v>
      </c>
      <c r="AG139" s="133">
        <v>0</v>
      </c>
      <c r="AH139" s="133">
        <v>0</v>
      </c>
      <c r="AI139" s="132">
        <v>0</v>
      </c>
      <c r="AJ139" s="122">
        <v>0</v>
      </c>
      <c r="AK139" s="122">
        <v>0</v>
      </c>
      <c r="AL139" s="122">
        <v>0</v>
      </c>
      <c r="AM139" s="122">
        <v>0</v>
      </c>
      <c r="AN139" s="132">
        <v>0</v>
      </c>
      <c r="AO139" s="132"/>
      <c r="AP139" s="132"/>
      <c r="AQ139" s="132"/>
      <c r="AR139" s="132"/>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row>
    <row r="140" spans="1:65" x14ac:dyDescent="0.25">
      <c r="A140" s="130">
        <v>1</v>
      </c>
      <c r="B140" s="131">
        <f t="shared" si="5"/>
        <v>-425</v>
      </c>
      <c r="C140" s="131">
        <v>-450</v>
      </c>
      <c r="D140" s="131">
        <v>-400</v>
      </c>
      <c r="E140" s="134">
        <v>0</v>
      </c>
      <c r="F140" s="133">
        <v>0</v>
      </c>
      <c r="G140" s="133">
        <v>0</v>
      </c>
      <c r="H140" s="133">
        <v>0</v>
      </c>
      <c r="I140" s="133">
        <v>0</v>
      </c>
      <c r="J140" s="132">
        <v>0</v>
      </c>
      <c r="K140" s="122">
        <v>0</v>
      </c>
      <c r="L140" s="133">
        <v>0</v>
      </c>
      <c r="M140" s="133">
        <v>0</v>
      </c>
      <c r="N140" s="133">
        <v>0</v>
      </c>
      <c r="O140" s="134">
        <v>0</v>
      </c>
      <c r="P140" s="133">
        <v>0</v>
      </c>
      <c r="Q140" s="133">
        <v>0</v>
      </c>
      <c r="R140" s="133">
        <v>0</v>
      </c>
      <c r="S140" s="133">
        <v>0</v>
      </c>
      <c r="T140" s="132">
        <v>0</v>
      </c>
      <c r="U140" s="133">
        <v>0</v>
      </c>
      <c r="V140" s="133">
        <v>0</v>
      </c>
      <c r="W140" s="133">
        <v>0</v>
      </c>
      <c r="X140" s="133">
        <v>0</v>
      </c>
      <c r="Y140" s="134">
        <v>0</v>
      </c>
      <c r="Z140" s="133">
        <v>0</v>
      </c>
      <c r="AA140" s="133">
        <v>0</v>
      </c>
      <c r="AB140" s="133">
        <v>0</v>
      </c>
      <c r="AC140" s="133">
        <v>0</v>
      </c>
      <c r="AD140" s="132">
        <v>0</v>
      </c>
      <c r="AE140" s="122">
        <v>0</v>
      </c>
      <c r="AF140" s="122">
        <v>0</v>
      </c>
      <c r="AG140" s="122">
        <v>0</v>
      </c>
      <c r="AH140" s="122">
        <v>0</v>
      </c>
      <c r="AI140" s="132">
        <v>0</v>
      </c>
      <c r="AJ140" s="122">
        <v>0</v>
      </c>
      <c r="AK140" s="122">
        <v>0</v>
      </c>
      <c r="AL140" s="122">
        <v>0</v>
      </c>
      <c r="AM140" s="122">
        <v>0</v>
      </c>
      <c r="AN140" s="132">
        <v>0</v>
      </c>
      <c r="AO140" s="132"/>
      <c r="AP140" s="132"/>
      <c r="AQ140" s="132"/>
      <c r="AR140" s="132"/>
      <c r="AS140" s="132"/>
      <c r="AT140" s="132"/>
      <c r="AU140" s="132"/>
      <c r="AV140" s="132"/>
      <c r="AW140" s="132"/>
      <c r="AX140" s="132"/>
      <c r="AY140" s="132"/>
      <c r="AZ140" s="132"/>
      <c r="BA140" s="132"/>
      <c r="BB140" s="132"/>
      <c r="BC140" s="132"/>
      <c r="BD140" s="132"/>
      <c r="BE140" s="132"/>
      <c r="BF140" s="132"/>
      <c r="BG140" s="132"/>
      <c r="BH140" s="132"/>
      <c r="BI140" s="132"/>
      <c r="BJ140" s="132"/>
      <c r="BK140" s="132"/>
      <c r="BL140" s="132"/>
      <c r="BM140" s="132"/>
    </row>
    <row r="141" spans="1:65" x14ac:dyDescent="0.25">
      <c r="A141" s="130">
        <v>1</v>
      </c>
      <c r="B141" s="131">
        <f t="shared" si="5"/>
        <v>-375</v>
      </c>
      <c r="C141" s="131">
        <v>-400</v>
      </c>
      <c r="D141" s="131">
        <v>-350</v>
      </c>
      <c r="E141" s="134">
        <v>0</v>
      </c>
      <c r="F141" s="133">
        <v>0</v>
      </c>
      <c r="G141" s="133">
        <v>0</v>
      </c>
      <c r="H141" s="133">
        <v>0</v>
      </c>
      <c r="I141" s="133">
        <v>0</v>
      </c>
      <c r="J141" s="132">
        <v>0</v>
      </c>
      <c r="K141" s="122">
        <v>0</v>
      </c>
      <c r="L141" s="133">
        <v>0</v>
      </c>
      <c r="M141" s="133">
        <v>0</v>
      </c>
      <c r="N141" s="133">
        <v>0</v>
      </c>
      <c r="O141" s="134">
        <v>0</v>
      </c>
      <c r="P141" s="133">
        <v>0</v>
      </c>
      <c r="Q141" s="133">
        <v>0</v>
      </c>
      <c r="R141" s="133">
        <v>0</v>
      </c>
      <c r="S141" s="133">
        <v>0</v>
      </c>
      <c r="T141" s="134">
        <v>0</v>
      </c>
      <c r="U141" s="133">
        <v>0</v>
      </c>
      <c r="V141" s="133">
        <v>0</v>
      </c>
      <c r="W141" s="133">
        <v>0</v>
      </c>
      <c r="X141" s="133">
        <v>0</v>
      </c>
      <c r="Y141" s="132">
        <v>0</v>
      </c>
      <c r="Z141" s="122">
        <v>0</v>
      </c>
      <c r="AA141" s="122">
        <v>0</v>
      </c>
      <c r="AB141" s="122">
        <v>0</v>
      </c>
      <c r="AC141" s="122">
        <v>0</v>
      </c>
      <c r="AD141" s="132">
        <v>0</v>
      </c>
      <c r="AE141" s="133">
        <v>0</v>
      </c>
      <c r="AF141" s="133">
        <v>0</v>
      </c>
      <c r="AG141" s="133">
        <v>0</v>
      </c>
      <c r="AH141" s="133">
        <v>0</v>
      </c>
      <c r="AI141" s="134">
        <v>0</v>
      </c>
      <c r="AJ141" s="133">
        <v>0</v>
      </c>
      <c r="AK141" s="133">
        <v>0</v>
      </c>
      <c r="AL141" s="133">
        <v>0</v>
      </c>
      <c r="AM141" s="133">
        <v>0</v>
      </c>
      <c r="AN141" s="134">
        <v>0</v>
      </c>
      <c r="AO141" s="134"/>
      <c r="AP141" s="134"/>
      <c r="AQ141" s="134"/>
      <c r="AR141" s="134"/>
      <c r="AS141" s="134"/>
      <c r="AT141" s="134"/>
      <c r="AU141" s="134"/>
      <c r="AV141" s="134"/>
      <c r="AW141" s="134"/>
      <c r="AX141" s="134"/>
      <c r="AY141" s="134"/>
      <c r="AZ141" s="134"/>
      <c r="BA141" s="134"/>
      <c r="BB141" s="134"/>
      <c r="BC141" s="134"/>
      <c r="BD141" s="134"/>
      <c r="BE141" s="134"/>
      <c r="BF141" s="134"/>
      <c r="BG141" s="134"/>
      <c r="BH141" s="134"/>
      <c r="BI141" s="134"/>
      <c r="BJ141" s="134"/>
      <c r="BK141" s="134"/>
      <c r="BL141" s="134"/>
      <c r="BM141" s="134"/>
    </row>
    <row r="142" spans="1:65" x14ac:dyDescent="0.25">
      <c r="A142" s="130">
        <v>1</v>
      </c>
      <c r="B142" s="131">
        <f t="shared" si="5"/>
        <v>-325</v>
      </c>
      <c r="C142" s="131">
        <v>-350</v>
      </c>
      <c r="D142" s="131">
        <v>-300</v>
      </c>
      <c r="E142" s="134">
        <v>0</v>
      </c>
      <c r="F142" s="133">
        <v>0</v>
      </c>
      <c r="G142" s="133">
        <v>0</v>
      </c>
      <c r="H142" s="133">
        <v>0</v>
      </c>
      <c r="I142" s="133">
        <v>0</v>
      </c>
      <c r="J142" s="132">
        <v>0</v>
      </c>
      <c r="K142" s="122">
        <v>0</v>
      </c>
      <c r="L142" s="133">
        <v>0</v>
      </c>
      <c r="M142" s="133">
        <v>0</v>
      </c>
      <c r="N142" s="133">
        <v>0</v>
      </c>
      <c r="O142" s="134">
        <v>0</v>
      </c>
      <c r="P142" s="133">
        <v>0</v>
      </c>
      <c r="Q142" s="133">
        <v>0</v>
      </c>
      <c r="R142" s="133">
        <v>0</v>
      </c>
      <c r="S142" s="133">
        <v>0</v>
      </c>
      <c r="T142" s="132">
        <v>0</v>
      </c>
      <c r="U142" s="133">
        <v>0</v>
      </c>
      <c r="V142" s="133">
        <v>0</v>
      </c>
      <c r="W142" s="133">
        <v>0</v>
      </c>
      <c r="X142" s="133">
        <v>0</v>
      </c>
      <c r="Y142" s="134">
        <v>0</v>
      </c>
      <c r="Z142" s="133">
        <v>0</v>
      </c>
      <c r="AA142" s="133">
        <v>0</v>
      </c>
      <c r="AB142" s="133">
        <v>0</v>
      </c>
      <c r="AC142" s="133">
        <v>0</v>
      </c>
      <c r="AD142" s="134">
        <v>0</v>
      </c>
      <c r="AE142" s="133">
        <v>0</v>
      </c>
      <c r="AF142" s="133">
        <v>0</v>
      </c>
      <c r="AG142" s="133">
        <v>0</v>
      </c>
      <c r="AH142" s="133">
        <v>0</v>
      </c>
      <c r="AI142" s="132">
        <v>0</v>
      </c>
      <c r="AJ142" s="133">
        <v>0</v>
      </c>
      <c r="AK142" s="133">
        <v>0</v>
      </c>
      <c r="AL142" s="133">
        <v>0</v>
      </c>
      <c r="AM142" s="133">
        <v>0</v>
      </c>
      <c r="AN142" s="134">
        <v>0</v>
      </c>
      <c r="AO142" s="134"/>
      <c r="AP142" s="134"/>
      <c r="AQ142" s="134"/>
      <c r="AR142" s="134"/>
      <c r="AS142" s="134"/>
      <c r="AT142" s="134"/>
      <c r="AU142" s="134"/>
      <c r="AV142" s="134"/>
      <c r="AW142" s="134"/>
      <c r="AX142" s="134"/>
      <c r="AY142" s="134"/>
      <c r="AZ142" s="134"/>
      <c r="BA142" s="134"/>
      <c r="BB142" s="134"/>
      <c r="BC142" s="134"/>
      <c r="BD142" s="134"/>
      <c r="BE142" s="134"/>
      <c r="BF142" s="134"/>
      <c r="BG142" s="134"/>
      <c r="BH142" s="134"/>
      <c r="BI142" s="134"/>
      <c r="BJ142" s="134"/>
      <c r="BK142" s="134"/>
      <c r="BL142" s="134"/>
      <c r="BM142" s="134"/>
    </row>
    <row r="143" spans="1:65" x14ac:dyDescent="0.25">
      <c r="A143" s="130">
        <v>1</v>
      </c>
      <c r="B143" s="131">
        <f t="shared" si="5"/>
        <v>-275</v>
      </c>
      <c r="C143" s="131">
        <v>-300</v>
      </c>
      <c r="D143" s="131">
        <v>-250</v>
      </c>
      <c r="E143" s="134">
        <v>0</v>
      </c>
      <c r="F143" s="133">
        <v>0</v>
      </c>
      <c r="G143" s="133">
        <v>0</v>
      </c>
      <c r="H143" s="133">
        <v>0</v>
      </c>
      <c r="I143" s="133">
        <v>0</v>
      </c>
      <c r="J143" s="132">
        <v>0</v>
      </c>
      <c r="K143" s="133">
        <v>0</v>
      </c>
      <c r="L143" s="133">
        <v>0</v>
      </c>
      <c r="M143" s="133">
        <v>0</v>
      </c>
      <c r="N143" s="133">
        <v>0</v>
      </c>
      <c r="O143" s="134">
        <v>0</v>
      </c>
      <c r="P143" s="133">
        <v>0</v>
      </c>
      <c r="Q143" s="133">
        <v>0</v>
      </c>
      <c r="R143" s="133">
        <v>0</v>
      </c>
      <c r="S143" s="133">
        <v>0</v>
      </c>
      <c r="T143" s="134">
        <v>0</v>
      </c>
      <c r="U143" s="133">
        <v>0</v>
      </c>
      <c r="V143" s="133">
        <v>0</v>
      </c>
      <c r="W143" s="133">
        <v>0</v>
      </c>
      <c r="X143" s="133">
        <v>0</v>
      </c>
      <c r="Y143" s="134">
        <v>0</v>
      </c>
      <c r="Z143" s="133">
        <v>0</v>
      </c>
      <c r="AA143" s="133">
        <v>0</v>
      </c>
      <c r="AB143" s="133">
        <v>0</v>
      </c>
      <c r="AC143" s="133">
        <v>0</v>
      </c>
      <c r="AD143" s="134">
        <v>0</v>
      </c>
      <c r="AE143" s="133">
        <v>0</v>
      </c>
      <c r="AF143" s="133">
        <v>0</v>
      </c>
      <c r="AG143" s="133">
        <v>0</v>
      </c>
      <c r="AH143" s="133">
        <v>0</v>
      </c>
      <c r="AI143" s="134">
        <v>0</v>
      </c>
      <c r="AJ143" s="133">
        <v>0</v>
      </c>
      <c r="AK143" s="133">
        <v>0</v>
      </c>
      <c r="AL143" s="133">
        <v>0</v>
      </c>
      <c r="AM143" s="133">
        <v>0</v>
      </c>
      <c r="AN143" s="134">
        <v>0</v>
      </c>
      <c r="AO143" s="134"/>
      <c r="AP143" s="134"/>
      <c r="AQ143" s="134"/>
      <c r="AR143" s="134"/>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row>
    <row r="144" spans="1:65" x14ac:dyDescent="0.25">
      <c r="A144" s="130">
        <v>1</v>
      </c>
      <c r="B144" s="131">
        <f t="shared" si="5"/>
        <v>-225</v>
      </c>
      <c r="C144" s="131">
        <v>-250</v>
      </c>
      <c r="D144" s="131">
        <v>-200</v>
      </c>
      <c r="E144" s="134">
        <v>0</v>
      </c>
      <c r="F144" s="133">
        <v>0</v>
      </c>
      <c r="G144" s="133">
        <v>0</v>
      </c>
      <c r="H144" s="133">
        <v>0</v>
      </c>
      <c r="I144" s="133">
        <v>0</v>
      </c>
      <c r="J144" s="134">
        <v>0</v>
      </c>
      <c r="K144" s="133">
        <v>0</v>
      </c>
      <c r="L144" s="133">
        <v>0</v>
      </c>
      <c r="M144" s="133">
        <v>0</v>
      </c>
      <c r="N144" s="133">
        <v>0</v>
      </c>
      <c r="O144" s="132">
        <v>0</v>
      </c>
      <c r="P144" s="133">
        <v>0</v>
      </c>
      <c r="Q144" s="133">
        <v>0</v>
      </c>
      <c r="R144" s="133">
        <v>0</v>
      </c>
      <c r="S144" s="133">
        <v>0</v>
      </c>
      <c r="T144" s="134">
        <v>0</v>
      </c>
      <c r="U144" s="133">
        <v>0</v>
      </c>
      <c r="V144" s="133">
        <v>0</v>
      </c>
      <c r="W144" s="133">
        <v>0</v>
      </c>
      <c r="X144" s="133">
        <v>0</v>
      </c>
      <c r="Y144" s="134">
        <v>0</v>
      </c>
      <c r="Z144" s="133">
        <v>0</v>
      </c>
      <c r="AA144" s="133">
        <v>0</v>
      </c>
      <c r="AB144" s="133">
        <v>0</v>
      </c>
      <c r="AC144" s="133">
        <v>0</v>
      </c>
      <c r="AD144" s="134">
        <v>0</v>
      </c>
      <c r="AE144" s="133">
        <v>0</v>
      </c>
      <c r="AF144" s="133">
        <v>0</v>
      </c>
      <c r="AG144" s="133">
        <v>0</v>
      </c>
      <c r="AH144" s="133">
        <v>0</v>
      </c>
      <c r="AI144" s="134">
        <v>0</v>
      </c>
      <c r="AJ144" s="133">
        <v>0</v>
      </c>
      <c r="AK144" s="133">
        <v>0</v>
      </c>
      <c r="AL144" s="133">
        <v>0</v>
      </c>
      <c r="AM144" s="133">
        <v>0</v>
      </c>
      <c r="AN144" s="134">
        <v>0</v>
      </c>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row>
    <row r="145" spans="1:65" x14ac:dyDescent="0.25">
      <c r="A145" s="130">
        <v>1</v>
      </c>
      <c r="B145" s="131">
        <f t="shared" si="5"/>
        <v>-175</v>
      </c>
      <c r="C145" s="131">
        <v>-200</v>
      </c>
      <c r="D145" s="131">
        <v>-150</v>
      </c>
      <c r="E145" s="134">
        <v>0</v>
      </c>
      <c r="F145" s="133">
        <v>0</v>
      </c>
      <c r="G145" s="133">
        <v>0</v>
      </c>
      <c r="H145" s="133">
        <v>0</v>
      </c>
      <c r="I145" s="133">
        <v>0</v>
      </c>
      <c r="J145" s="132">
        <v>0</v>
      </c>
      <c r="K145" s="122">
        <v>0</v>
      </c>
      <c r="L145" s="133">
        <v>0</v>
      </c>
      <c r="M145" s="122">
        <v>0</v>
      </c>
      <c r="N145" s="122">
        <v>0</v>
      </c>
      <c r="O145" s="132">
        <v>0</v>
      </c>
      <c r="P145" s="133">
        <v>0</v>
      </c>
      <c r="Q145" s="133">
        <v>0</v>
      </c>
      <c r="R145" s="133">
        <v>0</v>
      </c>
      <c r="S145" s="133">
        <v>0</v>
      </c>
      <c r="T145" s="134">
        <v>0</v>
      </c>
      <c r="U145" s="133">
        <v>0</v>
      </c>
      <c r="V145" s="133">
        <v>0</v>
      </c>
      <c r="W145" s="133">
        <v>0</v>
      </c>
      <c r="X145" s="133">
        <v>0</v>
      </c>
      <c r="Y145" s="134">
        <v>0</v>
      </c>
      <c r="Z145" s="133">
        <v>0</v>
      </c>
      <c r="AA145" s="133">
        <v>0</v>
      </c>
      <c r="AB145" s="133">
        <v>0</v>
      </c>
      <c r="AC145" s="133">
        <v>0</v>
      </c>
      <c r="AD145" s="134">
        <v>0</v>
      </c>
      <c r="AE145" s="133">
        <v>0</v>
      </c>
      <c r="AF145" s="133">
        <v>0</v>
      </c>
      <c r="AG145" s="133">
        <v>0</v>
      </c>
      <c r="AH145" s="133">
        <v>0</v>
      </c>
      <c r="AI145" s="134">
        <v>0</v>
      </c>
      <c r="AJ145" s="133">
        <v>0</v>
      </c>
      <c r="AK145" s="133">
        <v>0</v>
      </c>
      <c r="AL145" s="133">
        <v>0</v>
      </c>
      <c r="AM145" s="133">
        <v>0</v>
      </c>
      <c r="AN145" s="134">
        <v>0</v>
      </c>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row>
    <row r="146" spans="1:65" x14ac:dyDescent="0.25">
      <c r="A146" s="130">
        <v>1</v>
      </c>
      <c r="B146" s="131">
        <f t="shared" si="5"/>
        <v>-125</v>
      </c>
      <c r="C146" s="131">
        <v>-150</v>
      </c>
      <c r="D146" s="131">
        <v>-100</v>
      </c>
      <c r="E146" s="134">
        <v>0</v>
      </c>
      <c r="F146" s="133">
        <v>0</v>
      </c>
      <c r="G146" s="133">
        <v>0</v>
      </c>
      <c r="H146" s="133">
        <v>0</v>
      </c>
      <c r="I146" s="133">
        <v>0</v>
      </c>
      <c r="J146" s="132">
        <v>0</v>
      </c>
      <c r="K146" s="122">
        <v>0</v>
      </c>
      <c r="L146" s="133">
        <v>0</v>
      </c>
      <c r="M146" s="133">
        <v>0</v>
      </c>
      <c r="N146" s="133">
        <v>0</v>
      </c>
      <c r="O146" s="134">
        <v>0</v>
      </c>
      <c r="P146" s="133">
        <v>0</v>
      </c>
      <c r="Q146" s="133">
        <v>0</v>
      </c>
      <c r="R146" s="133">
        <v>0</v>
      </c>
      <c r="S146" s="133">
        <v>0</v>
      </c>
      <c r="T146" s="132">
        <v>0</v>
      </c>
      <c r="U146" s="133">
        <v>0</v>
      </c>
      <c r="V146" s="133">
        <v>0</v>
      </c>
      <c r="W146" s="133">
        <v>0</v>
      </c>
      <c r="X146" s="133">
        <v>0</v>
      </c>
      <c r="Y146" s="134">
        <v>0</v>
      </c>
      <c r="Z146" s="133">
        <v>0</v>
      </c>
      <c r="AA146" s="133">
        <v>0</v>
      </c>
      <c r="AB146" s="133">
        <v>0</v>
      </c>
      <c r="AC146" s="133">
        <v>0</v>
      </c>
      <c r="AD146" s="134">
        <v>0</v>
      </c>
      <c r="AE146" s="133">
        <v>0</v>
      </c>
      <c r="AF146" s="133">
        <v>0</v>
      </c>
      <c r="AG146" s="133">
        <v>0</v>
      </c>
      <c r="AH146" s="133">
        <v>0</v>
      </c>
      <c r="AI146" s="134">
        <v>0</v>
      </c>
      <c r="AJ146" s="133">
        <v>0</v>
      </c>
      <c r="AK146" s="133">
        <v>0</v>
      </c>
      <c r="AL146" s="133">
        <v>0</v>
      </c>
      <c r="AM146" s="133">
        <v>0</v>
      </c>
      <c r="AN146" s="134">
        <v>0</v>
      </c>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row>
    <row r="147" spans="1:65" x14ac:dyDescent="0.25">
      <c r="A147" s="130">
        <v>1</v>
      </c>
      <c r="B147" s="131">
        <f t="shared" si="5"/>
        <v>-95</v>
      </c>
      <c r="C147" s="135">
        <v>-100</v>
      </c>
      <c r="D147" s="135">
        <v>-90</v>
      </c>
      <c r="E147" s="134">
        <v>0</v>
      </c>
      <c r="F147" s="133">
        <v>0</v>
      </c>
      <c r="G147" s="133">
        <v>0</v>
      </c>
      <c r="H147" s="133">
        <v>0</v>
      </c>
      <c r="I147" s="133">
        <v>0</v>
      </c>
      <c r="J147" s="134">
        <v>0</v>
      </c>
      <c r="K147" s="133">
        <v>0</v>
      </c>
      <c r="L147" s="133">
        <v>0</v>
      </c>
      <c r="M147" s="133">
        <v>0</v>
      </c>
      <c r="N147" s="133">
        <v>0</v>
      </c>
      <c r="O147" s="132">
        <v>0</v>
      </c>
      <c r="P147" s="122">
        <v>0</v>
      </c>
      <c r="Q147" s="122">
        <v>0</v>
      </c>
      <c r="R147" s="122">
        <v>0</v>
      </c>
      <c r="S147" s="122">
        <v>0</v>
      </c>
      <c r="T147" s="132">
        <v>0</v>
      </c>
      <c r="U147" s="122">
        <v>0</v>
      </c>
      <c r="V147" s="122">
        <v>0</v>
      </c>
      <c r="W147" s="122">
        <v>0</v>
      </c>
      <c r="X147" s="122">
        <v>0</v>
      </c>
      <c r="Y147" s="132">
        <v>0</v>
      </c>
      <c r="Z147" s="122">
        <v>0</v>
      </c>
      <c r="AA147" s="122">
        <v>0</v>
      </c>
      <c r="AB147" s="122">
        <v>0</v>
      </c>
      <c r="AC147" s="122">
        <v>0</v>
      </c>
      <c r="AD147" s="132">
        <v>0</v>
      </c>
      <c r="AE147" s="122">
        <v>0</v>
      </c>
      <c r="AF147" s="122">
        <v>0</v>
      </c>
      <c r="AG147" s="122">
        <v>0</v>
      </c>
      <c r="AH147" s="122">
        <v>0</v>
      </c>
      <c r="AI147" s="132">
        <v>0</v>
      </c>
      <c r="AJ147" s="122">
        <v>0</v>
      </c>
      <c r="AK147" s="122">
        <v>0</v>
      </c>
      <c r="AL147" s="122">
        <v>0</v>
      </c>
      <c r="AM147" s="122">
        <v>0</v>
      </c>
      <c r="AN147" s="132">
        <v>0</v>
      </c>
      <c r="AO147" s="132"/>
      <c r="AP147" s="132"/>
      <c r="AQ147" s="132"/>
      <c r="AR147" s="132"/>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row>
    <row r="148" spans="1:65" x14ac:dyDescent="0.25">
      <c r="A148" s="130">
        <v>1</v>
      </c>
      <c r="B148" s="131">
        <f t="shared" si="5"/>
        <v>-85</v>
      </c>
      <c r="C148" s="135">
        <v>-90</v>
      </c>
      <c r="D148" s="135">
        <v>-80</v>
      </c>
      <c r="E148" s="132">
        <v>0</v>
      </c>
      <c r="F148" s="133">
        <v>0</v>
      </c>
      <c r="G148" s="133">
        <v>0</v>
      </c>
      <c r="H148" s="133">
        <v>0</v>
      </c>
      <c r="I148" s="133">
        <v>0</v>
      </c>
      <c r="J148" s="134">
        <v>0</v>
      </c>
      <c r="K148" s="133">
        <v>0</v>
      </c>
      <c r="L148" s="133">
        <v>0</v>
      </c>
      <c r="M148" s="133">
        <v>0</v>
      </c>
      <c r="N148" s="133">
        <v>0</v>
      </c>
      <c r="O148" s="134">
        <v>0</v>
      </c>
      <c r="P148" s="133">
        <v>0</v>
      </c>
      <c r="Q148" s="133">
        <v>0</v>
      </c>
      <c r="R148" s="133">
        <v>0</v>
      </c>
      <c r="S148" s="133">
        <v>0</v>
      </c>
      <c r="T148" s="134">
        <v>0</v>
      </c>
      <c r="U148" s="133">
        <v>0</v>
      </c>
      <c r="V148" s="133">
        <v>0</v>
      </c>
      <c r="W148" s="133">
        <v>0</v>
      </c>
      <c r="X148" s="133">
        <v>0</v>
      </c>
      <c r="Y148" s="132">
        <v>0</v>
      </c>
      <c r="Z148" s="122">
        <v>0</v>
      </c>
      <c r="AA148" s="122">
        <v>0</v>
      </c>
      <c r="AB148" s="122">
        <v>0</v>
      </c>
      <c r="AC148" s="122">
        <v>0</v>
      </c>
      <c r="AD148" s="132">
        <v>0</v>
      </c>
      <c r="AE148" s="122">
        <v>0</v>
      </c>
      <c r="AF148" s="122">
        <v>0</v>
      </c>
      <c r="AG148" s="122">
        <v>0</v>
      </c>
      <c r="AH148" s="122">
        <v>0</v>
      </c>
      <c r="AI148" s="132">
        <v>0</v>
      </c>
      <c r="AJ148" s="133">
        <v>0</v>
      </c>
      <c r="AK148" s="133">
        <v>0</v>
      </c>
      <c r="AL148" s="133">
        <v>0</v>
      </c>
      <c r="AM148" s="133">
        <v>0</v>
      </c>
      <c r="AN148" s="134">
        <v>0</v>
      </c>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row>
    <row r="149" spans="1:65" x14ac:dyDescent="0.25">
      <c r="A149" s="130">
        <v>1</v>
      </c>
      <c r="B149" s="131">
        <f t="shared" si="5"/>
        <v>-75</v>
      </c>
      <c r="C149" s="135">
        <v>-80</v>
      </c>
      <c r="D149" s="135">
        <v>-70</v>
      </c>
      <c r="E149" s="132">
        <v>0</v>
      </c>
      <c r="F149" s="122">
        <v>0</v>
      </c>
      <c r="G149" s="122">
        <v>0</v>
      </c>
      <c r="H149" s="122">
        <v>0</v>
      </c>
      <c r="I149" s="122">
        <v>0</v>
      </c>
      <c r="J149" s="132">
        <v>0</v>
      </c>
      <c r="K149" s="133">
        <v>0</v>
      </c>
      <c r="L149" s="133">
        <v>0</v>
      </c>
      <c r="M149" s="133">
        <v>0</v>
      </c>
      <c r="N149" s="133">
        <v>0</v>
      </c>
      <c r="O149" s="134">
        <v>0</v>
      </c>
      <c r="P149" s="133">
        <v>0</v>
      </c>
      <c r="Q149" s="133">
        <v>0</v>
      </c>
      <c r="R149" s="133">
        <v>0</v>
      </c>
      <c r="S149" s="133">
        <v>0</v>
      </c>
      <c r="T149" s="132">
        <v>0</v>
      </c>
      <c r="U149" s="122">
        <v>0</v>
      </c>
      <c r="V149" s="122">
        <v>0</v>
      </c>
      <c r="W149" s="122">
        <v>0</v>
      </c>
      <c r="X149" s="122">
        <v>0</v>
      </c>
      <c r="Y149" s="132">
        <v>0</v>
      </c>
      <c r="Z149" s="133">
        <v>0</v>
      </c>
      <c r="AA149" s="133">
        <v>0</v>
      </c>
      <c r="AB149" s="133">
        <v>0</v>
      </c>
      <c r="AC149" s="133">
        <v>0</v>
      </c>
      <c r="AD149" s="134">
        <v>0</v>
      </c>
      <c r="AE149" s="133">
        <v>0</v>
      </c>
      <c r="AF149" s="133">
        <v>0</v>
      </c>
      <c r="AG149" s="133">
        <v>0</v>
      </c>
      <c r="AH149" s="133">
        <v>0</v>
      </c>
      <c r="AI149" s="134">
        <v>0</v>
      </c>
      <c r="AJ149" s="133">
        <v>0</v>
      </c>
      <c r="AK149" s="133">
        <v>0</v>
      </c>
      <c r="AL149" s="133">
        <v>0</v>
      </c>
      <c r="AM149" s="133">
        <v>0</v>
      </c>
      <c r="AN149" s="134">
        <v>0</v>
      </c>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row>
    <row r="150" spans="1:65" x14ac:dyDescent="0.25">
      <c r="A150" s="130">
        <v>1</v>
      </c>
      <c r="B150" s="131">
        <f t="shared" si="5"/>
        <v>-65</v>
      </c>
      <c r="C150" s="135">
        <v>-70</v>
      </c>
      <c r="D150" s="135">
        <v>-60</v>
      </c>
      <c r="E150" s="132">
        <v>0</v>
      </c>
      <c r="F150" s="122">
        <v>0</v>
      </c>
      <c r="G150" s="122">
        <v>0</v>
      </c>
      <c r="H150" s="122">
        <v>0</v>
      </c>
      <c r="I150" s="122">
        <v>0</v>
      </c>
      <c r="J150" s="132">
        <v>0</v>
      </c>
      <c r="K150" s="122">
        <v>0</v>
      </c>
      <c r="L150" s="122">
        <v>0</v>
      </c>
      <c r="M150" s="122">
        <v>0</v>
      </c>
      <c r="N150" s="122">
        <v>0</v>
      </c>
      <c r="O150" s="132">
        <v>0</v>
      </c>
      <c r="P150" s="122">
        <v>0</v>
      </c>
      <c r="Q150" s="122">
        <v>0</v>
      </c>
      <c r="R150" s="122">
        <v>0</v>
      </c>
      <c r="S150" s="122">
        <v>0</v>
      </c>
      <c r="T150" s="132">
        <v>0</v>
      </c>
      <c r="U150" s="133">
        <v>0</v>
      </c>
      <c r="V150" s="133">
        <v>0</v>
      </c>
      <c r="W150" s="133">
        <v>0</v>
      </c>
      <c r="X150" s="133">
        <v>0</v>
      </c>
      <c r="Y150" s="134">
        <v>0</v>
      </c>
      <c r="Z150" s="133">
        <v>0</v>
      </c>
      <c r="AA150" s="133">
        <v>0</v>
      </c>
      <c r="AB150" s="133">
        <v>0</v>
      </c>
      <c r="AC150" s="133">
        <v>0</v>
      </c>
      <c r="AD150" s="134">
        <v>0</v>
      </c>
      <c r="AE150" s="133">
        <v>0</v>
      </c>
      <c r="AF150" s="133">
        <v>0</v>
      </c>
      <c r="AG150" s="133">
        <v>0</v>
      </c>
      <c r="AH150" s="133">
        <v>0</v>
      </c>
      <c r="AI150" s="132">
        <v>0</v>
      </c>
      <c r="AJ150" s="122">
        <v>0</v>
      </c>
      <c r="AK150" s="122">
        <v>0</v>
      </c>
      <c r="AL150" s="122">
        <v>0</v>
      </c>
      <c r="AM150" s="122">
        <v>0</v>
      </c>
      <c r="AN150" s="132">
        <v>0</v>
      </c>
      <c r="AO150" s="132"/>
      <c r="AP150" s="132"/>
      <c r="AQ150" s="132"/>
      <c r="AR150" s="132"/>
      <c r="AS150" s="132"/>
      <c r="AT150" s="132"/>
      <c r="AU150" s="132"/>
      <c r="AV150" s="132"/>
      <c r="AW150" s="132"/>
      <c r="AX150" s="132"/>
      <c r="AY150" s="132"/>
      <c r="AZ150" s="132"/>
      <c r="BA150" s="132"/>
      <c r="BB150" s="132"/>
      <c r="BC150" s="132"/>
      <c r="BD150" s="132"/>
      <c r="BE150" s="132"/>
      <c r="BF150" s="132"/>
      <c r="BG150" s="132"/>
      <c r="BH150" s="132"/>
      <c r="BI150" s="132"/>
      <c r="BJ150" s="132"/>
      <c r="BK150" s="132"/>
      <c r="BL150" s="132"/>
      <c r="BM150" s="132"/>
    </row>
    <row r="151" spans="1:65" x14ac:dyDescent="0.25">
      <c r="A151" s="130">
        <v>1</v>
      </c>
      <c r="B151" s="131">
        <f t="shared" si="5"/>
        <v>-55</v>
      </c>
      <c r="C151" s="135">
        <v>-60</v>
      </c>
      <c r="D151" s="135">
        <v>-50</v>
      </c>
      <c r="E151" s="134">
        <v>119898016265.40662</v>
      </c>
      <c r="F151" s="133">
        <v>122502777515.90315</v>
      </c>
      <c r="G151" s="133">
        <v>125584089066.39584</v>
      </c>
      <c r="H151" s="133">
        <v>130932464408.13414</v>
      </c>
      <c r="I151" s="133">
        <v>125607735980.07019</v>
      </c>
      <c r="J151" s="134">
        <v>118571684934.56529</v>
      </c>
      <c r="K151" s="133">
        <v>94663979015.92778</v>
      </c>
      <c r="L151" s="133">
        <v>70091857393.000946</v>
      </c>
      <c r="M151" s="133">
        <v>47347613518.363754</v>
      </c>
      <c r="N151" s="133">
        <v>23677566930.618286</v>
      </c>
      <c r="O151" s="134">
        <v>0</v>
      </c>
      <c r="P151" s="133">
        <v>0</v>
      </c>
      <c r="Q151" s="133">
        <v>0</v>
      </c>
      <c r="R151" s="133">
        <v>0</v>
      </c>
      <c r="S151" s="133">
        <v>0</v>
      </c>
      <c r="T151" s="132">
        <v>0</v>
      </c>
      <c r="U151" s="133">
        <v>0</v>
      </c>
      <c r="V151" s="133">
        <v>0</v>
      </c>
      <c r="W151" s="133">
        <v>0</v>
      </c>
      <c r="X151" s="133">
        <v>0</v>
      </c>
      <c r="Y151" s="134">
        <v>0</v>
      </c>
      <c r="Z151" s="133">
        <v>0</v>
      </c>
      <c r="AA151" s="133">
        <v>0</v>
      </c>
      <c r="AB151" s="133">
        <v>0</v>
      </c>
      <c r="AC151" s="133">
        <v>0</v>
      </c>
      <c r="AD151" s="134">
        <v>0</v>
      </c>
      <c r="AE151" s="133">
        <v>0</v>
      </c>
      <c r="AF151" s="133">
        <v>0</v>
      </c>
      <c r="AG151" s="133">
        <v>0</v>
      </c>
      <c r="AH151" s="133">
        <v>0</v>
      </c>
      <c r="AI151" s="134">
        <v>0</v>
      </c>
      <c r="AJ151" s="133">
        <v>0</v>
      </c>
      <c r="AK151" s="133">
        <v>0</v>
      </c>
      <c r="AL151" s="133">
        <v>0</v>
      </c>
      <c r="AM151" s="133">
        <v>0</v>
      </c>
      <c r="AN151" s="134">
        <v>0</v>
      </c>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row>
    <row r="152" spans="1:65" x14ac:dyDescent="0.25">
      <c r="A152" s="130">
        <v>1</v>
      </c>
      <c r="B152" s="131">
        <f t="shared" si="5"/>
        <v>-45</v>
      </c>
      <c r="C152" s="135">
        <v>-50</v>
      </c>
      <c r="D152" s="135">
        <v>-40</v>
      </c>
      <c r="E152" s="134">
        <v>0</v>
      </c>
      <c r="F152" s="133">
        <v>0</v>
      </c>
      <c r="G152" s="133">
        <v>0</v>
      </c>
      <c r="H152" s="133">
        <v>0</v>
      </c>
      <c r="I152" s="133">
        <v>0</v>
      </c>
      <c r="J152" s="134">
        <v>0</v>
      </c>
      <c r="K152" s="133">
        <v>24744123281.35474</v>
      </c>
      <c r="L152" s="133">
        <v>48856642294.312294</v>
      </c>
      <c r="M152" s="133">
        <v>74256873511.256439</v>
      </c>
      <c r="N152" s="133">
        <v>99024890561.199677</v>
      </c>
      <c r="O152" s="134">
        <v>123800287291.79469</v>
      </c>
      <c r="P152" s="133">
        <v>124703772095.11089</v>
      </c>
      <c r="Q152" s="133">
        <v>125509976498.77138</v>
      </c>
      <c r="R152" s="133">
        <v>126316021177.55128</v>
      </c>
      <c r="S152" s="133">
        <v>127121911407.18217</v>
      </c>
      <c r="T152" s="134">
        <v>127927652233.58452</v>
      </c>
      <c r="U152" s="133">
        <v>103133254772.06261</v>
      </c>
      <c r="V152" s="133">
        <v>77350755106.442062</v>
      </c>
      <c r="W152" s="133">
        <v>51567709257.596817</v>
      </c>
      <c r="X152" s="133">
        <v>25784122489.827919</v>
      </c>
      <c r="Y152" s="134">
        <v>0</v>
      </c>
      <c r="Z152" s="133">
        <v>0</v>
      </c>
      <c r="AA152" s="133">
        <v>0</v>
      </c>
      <c r="AB152" s="133">
        <v>0</v>
      </c>
      <c r="AC152" s="133">
        <v>0</v>
      </c>
      <c r="AD152" s="134">
        <v>0</v>
      </c>
      <c r="AE152" s="133">
        <v>697801854795.98999</v>
      </c>
      <c r="AF152" s="133">
        <v>1395611818852.4158</v>
      </c>
      <c r="AG152" s="133">
        <v>2093429833808.3513</v>
      </c>
      <c r="AH152" s="133">
        <v>2791255841861.5728</v>
      </c>
      <c r="AI152" s="134">
        <v>3489089785761.8379</v>
      </c>
      <c r="AJ152" s="133">
        <v>3481074323805.5044</v>
      </c>
      <c r="AK152" s="133">
        <v>3472566517442.3945</v>
      </c>
      <c r="AL152" s="133">
        <v>3464058547695.2192</v>
      </c>
      <c r="AM152" s="133">
        <v>3455550415655.4609</v>
      </c>
      <c r="AN152" s="134">
        <v>3447042122404.856</v>
      </c>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row>
    <row r="153" spans="1:65" x14ac:dyDescent="0.25">
      <c r="A153" s="130">
        <v>1</v>
      </c>
      <c r="B153" s="131">
        <f t="shared" si="5"/>
        <v>-35</v>
      </c>
      <c r="C153" s="135">
        <v>-40</v>
      </c>
      <c r="D153" s="135">
        <v>-30</v>
      </c>
      <c r="E153" s="132">
        <v>0</v>
      </c>
      <c r="F153" s="133">
        <v>0</v>
      </c>
      <c r="G153" s="133">
        <v>0</v>
      </c>
      <c r="H153" s="133">
        <v>0</v>
      </c>
      <c r="I153" s="133">
        <v>0</v>
      </c>
      <c r="J153" s="132">
        <v>0</v>
      </c>
      <c r="K153" s="122">
        <v>0</v>
      </c>
      <c r="L153" s="133">
        <v>0</v>
      </c>
      <c r="M153" s="133">
        <v>0</v>
      </c>
      <c r="N153" s="133">
        <v>0</v>
      </c>
      <c r="O153" s="132">
        <v>0</v>
      </c>
      <c r="P153" s="133">
        <v>0</v>
      </c>
      <c r="Q153" s="133">
        <v>0</v>
      </c>
      <c r="R153" s="133">
        <v>0</v>
      </c>
      <c r="S153" s="133">
        <v>0</v>
      </c>
      <c r="T153" s="134">
        <v>0</v>
      </c>
      <c r="U153" s="133">
        <v>700889993485.37354</v>
      </c>
      <c r="V153" s="133">
        <v>1401794739241.9885</v>
      </c>
      <c r="W153" s="133">
        <v>2102714094624.1167</v>
      </c>
      <c r="X153" s="133">
        <v>2803647918819.2134</v>
      </c>
      <c r="Y153" s="134">
        <v>3504596072818.5273</v>
      </c>
      <c r="Z153" s="133">
        <v>3506773831757.3613</v>
      </c>
      <c r="AA153" s="133">
        <v>3508499726148.0938</v>
      </c>
      <c r="AB153" s="133">
        <v>3510225451509.04</v>
      </c>
      <c r="AC153" s="133">
        <v>3511951009380.0767</v>
      </c>
      <c r="AD153" s="134">
        <v>3513676401282.3936</v>
      </c>
      <c r="AE153" s="133">
        <v>2812680678968.604</v>
      </c>
      <c r="AF153" s="133">
        <v>2109522766696.1008</v>
      </c>
      <c r="AG153" s="133">
        <v>1406356643570.5613</v>
      </c>
      <c r="AH153" s="133">
        <v>703182368542.64221</v>
      </c>
      <c r="AI153" s="132">
        <v>0</v>
      </c>
      <c r="AJ153" s="122">
        <v>0</v>
      </c>
      <c r="AK153" s="122">
        <v>0</v>
      </c>
      <c r="AL153" s="122">
        <v>0</v>
      </c>
      <c r="AM153" s="122">
        <v>0</v>
      </c>
      <c r="AN153" s="132">
        <v>0</v>
      </c>
      <c r="AO153" s="132"/>
      <c r="AP153" s="132"/>
      <c r="AQ153" s="132"/>
      <c r="AR153" s="132"/>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row>
    <row r="154" spans="1:65" x14ac:dyDescent="0.25">
      <c r="A154" s="130">
        <v>1</v>
      </c>
      <c r="B154" s="131">
        <f t="shared" si="5"/>
        <v>-25</v>
      </c>
      <c r="C154" s="135">
        <v>-30</v>
      </c>
      <c r="D154" s="135">
        <v>-20</v>
      </c>
      <c r="E154" s="134">
        <v>0</v>
      </c>
      <c r="F154" s="133">
        <v>0</v>
      </c>
      <c r="G154" s="133">
        <v>0</v>
      </c>
      <c r="H154" s="133">
        <v>0</v>
      </c>
      <c r="I154" s="133">
        <v>0</v>
      </c>
      <c r="J154" s="132">
        <v>0</v>
      </c>
      <c r="K154" s="122">
        <v>0</v>
      </c>
      <c r="L154" s="122">
        <v>0</v>
      </c>
      <c r="M154" s="122">
        <v>0</v>
      </c>
      <c r="N154" s="122">
        <v>0</v>
      </c>
      <c r="O154" s="132">
        <v>0</v>
      </c>
      <c r="P154" s="122">
        <v>0</v>
      </c>
      <c r="Q154" s="122">
        <v>0</v>
      </c>
      <c r="R154" s="122">
        <v>0</v>
      </c>
      <c r="S154" s="122">
        <v>0</v>
      </c>
      <c r="T154" s="132">
        <v>0</v>
      </c>
      <c r="U154" s="122">
        <v>0</v>
      </c>
      <c r="V154" s="122">
        <v>0</v>
      </c>
      <c r="W154" s="122">
        <v>0</v>
      </c>
      <c r="X154" s="122">
        <v>0</v>
      </c>
      <c r="Y154" s="132">
        <v>0</v>
      </c>
      <c r="Z154" s="122">
        <v>0</v>
      </c>
      <c r="AA154" s="122">
        <v>0</v>
      </c>
      <c r="AB154" s="122">
        <v>0</v>
      </c>
      <c r="AC154" s="122">
        <v>0</v>
      </c>
      <c r="AD154" s="132">
        <v>0</v>
      </c>
      <c r="AE154" s="122">
        <v>0</v>
      </c>
      <c r="AF154" s="122">
        <v>0</v>
      </c>
      <c r="AG154" s="122">
        <v>0</v>
      </c>
      <c r="AH154" s="122">
        <v>0</v>
      </c>
      <c r="AI154" s="132">
        <v>0</v>
      </c>
      <c r="AJ154" s="122">
        <v>0</v>
      </c>
      <c r="AK154" s="122">
        <v>0</v>
      </c>
      <c r="AL154" s="122">
        <v>0</v>
      </c>
      <c r="AM154" s="122">
        <v>0</v>
      </c>
      <c r="AN154" s="132">
        <v>0</v>
      </c>
      <c r="AO154" s="132"/>
      <c r="AP154" s="132"/>
      <c r="AQ154" s="132"/>
      <c r="AR154" s="132"/>
      <c r="AS154" s="132"/>
      <c r="AT154" s="132"/>
      <c r="AU154" s="132"/>
      <c r="AV154" s="132"/>
      <c r="AW154" s="132"/>
      <c r="AX154" s="132"/>
      <c r="AY154" s="132"/>
      <c r="AZ154" s="132"/>
      <c r="BA154" s="132"/>
      <c r="BB154" s="132"/>
      <c r="BC154" s="132"/>
      <c r="BD154" s="132"/>
      <c r="BE154" s="132"/>
      <c r="BF154" s="132"/>
      <c r="BG154" s="132"/>
      <c r="BH154" s="132"/>
      <c r="BI154" s="132"/>
      <c r="BJ154" s="132"/>
      <c r="BK154" s="132"/>
      <c r="BL154" s="132"/>
      <c r="BM154" s="132"/>
    </row>
    <row r="155" spans="1:65" x14ac:dyDescent="0.25">
      <c r="A155" s="130">
        <v>1</v>
      </c>
      <c r="B155" s="131">
        <f t="shared" si="5"/>
        <v>-15</v>
      </c>
      <c r="C155" s="135">
        <v>-20</v>
      </c>
      <c r="D155" s="135">
        <v>-10</v>
      </c>
      <c r="E155" s="134">
        <v>0</v>
      </c>
      <c r="F155" s="133">
        <v>0</v>
      </c>
      <c r="G155" s="133">
        <v>0</v>
      </c>
      <c r="H155" s="133">
        <v>0</v>
      </c>
      <c r="I155" s="133">
        <v>0</v>
      </c>
      <c r="J155" s="134">
        <v>0</v>
      </c>
      <c r="K155" s="133">
        <v>0</v>
      </c>
      <c r="L155" s="133">
        <v>0</v>
      </c>
      <c r="M155" s="133">
        <v>0</v>
      </c>
      <c r="N155" s="133">
        <v>0</v>
      </c>
      <c r="O155" s="134">
        <v>0</v>
      </c>
      <c r="P155" s="133">
        <v>0</v>
      </c>
      <c r="Q155" s="133">
        <v>0</v>
      </c>
      <c r="R155" s="133">
        <v>0</v>
      </c>
      <c r="S155" s="133">
        <v>0</v>
      </c>
      <c r="T155" s="134">
        <v>0</v>
      </c>
      <c r="U155" s="133">
        <v>0</v>
      </c>
      <c r="V155" s="133">
        <v>0</v>
      </c>
      <c r="W155" s="133">
        <v>0</v>
      </c>
      <c r="X155" s="133">
        <v>0</v>
      </c>
      <c r="Y155" s="134">
        <v>0</v>
      </c>
      <c r="Z155" s="133">
        <v>0</v>
      </c>
      <c r="AA155" s="133">
        <v>0</v>
      </c>
      <c r="AB155" s="133">
        <v>0</v>
      </c>
      <c r="AC155" s="133">
        <v>0</v>
      </c>
      <c r="AD155" s="134">
        <v>0</v>
      </c>
      <c r="AE155" s="133">
        <v>0</v>
      </c>
      <c r="AF155" s="133">
        <v>0</v>
      </c>
      <c r="AG155" s="133">
        <v>0</v>
      </c>
      <c r="AH155" s="133">
        <v>0</v>
      </c>
      <c r="AI155" s="134">
        <v>0</v>
      </c>
      <c r="AJ155" s="133">
        <v>0</v>
      </c>
      <c r="AK155" s="133">
        <v>0</v>
      </c>
      <c r="AL155" s="133">
        <v>0</v>
      </c>
      <c r="AM155" s="133">
        <v>0</v>
      </c>
      <c r="AN155" s="134">
        <v>0</v>
      </c>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row>
    <row r="156" spans="1:65" x14ac:dyDescent="0.25">
      <c r="A156" s="130">
        <v>1</v>
      </c>
      <c r="B156" s="131">
        <f t="shared" si="5"/>
        <v>-5</v>
      </c>
      <c r="C156" s="135">
        <v>-10</v>
      </c>
      <c r="D156" s="135">
        <v>0</v>
      </c>
      <c r="E156" s="134">
        <v>7027499779630.2871</v>
      </c>
      <c r="F156" s="133">
        <v>7140217849485.8682</v>
      </c>
      <c r="G156" s="133">
        <v>7280149311341.3008</v>
      </c>
      <c r="H156" s="133">
        <v>7550124470288.9551</v>
      </c>
      <c r="I156" s="133">
        <v>7205810861950.9326</v>
      </c>
      <c r="J156" s="134">
        <v>6768049433273.2646</v>
      </c>
      <c r="K156" s="133">
        <v>5403402084432.8252</v>
      </c>
      <c r="L156" s="133">
        <v>4000830012389.2446</v>
      </c>
      <c r="M156" s="133">
        <v>2702592857785.96</v>
      </c>
      <c r="N156" s="133">
        <v>1351511058770.0315</v>
      </c>
      <c r="O156" s="132">
        <v>0</v>
      </c>
      <c r="P156" s="133">
        <v>0</v>
      </c>
      <c r="Q156" s="133">
        <v>0</v>
      </c>
      <c r="R156" s="133">
        <v>0</v>
      </c>
      <c r="S156" s="133">
        <v>0</v>
      </c>
      <c r="T156" s="134">
        <v>0</v>
      </c>
      <c r="U156" s="133">
        <v>0</v>
      </c>
      <c r="V156" s="133">
        <v>0</v>
      </c>
      <c r="W156" s="133">
        <v>0</v>
      </c>
      <c r="X156" s="133">
        <v>0</v>
      </c>
      <c r="Y156" s="132">
        <v>0</v>
      </c>
      <c r="Z156" s="122">
        <v>0</v>
      </c>
      <c r="AA156" s="122">
        <v>0</v>
      </c>
      <c r="AB156" s="122">
        <v>0</v>
      </c>
      <c r="AC156" s="122">
        <v>0</v>
      </c>
      <c r="AD156" s="132">
        <v>0</v>
      </c>
      <c r="AE156" s="122">
        <v>0</v>
      </c>
      <c r="AF156" s="122">
        <v>0</v>
      </c>
      <c r="AG156" s="122">
        <v>0</v>
      </c>
      <c r="AH156" s="122">
        <v>0</v>
      </c>
      <c r="AI156" s="132">
        <v>0</v>
      </c>
      <c r="AJ156" s="122">
        <v>0</v>
      </c>
      <c r="AK156" s="122">
        <v>0</v>
      </c>
      <c r="AL156" s="122">
        <v>0</v>
      </c>
      <c r="AM156" s="122">
        <v>0</v>
      </c>
      <c r="AN156" s="132">
        <v>0</v>
      </c>
      <c r="AO156" s="132"/>
      <c r="AP156" s="132"/>
      <c r="AQ156" s="132"/>
      <c r="AR156" s="132"/>
      <c r="AS156" s="132"/>
      <c r="AT156" s="132"/>
      <c r="AU156" s="132"/>
      <c r="AV156" s="132"/>
      <c r="AW156" s="132"/>
      <c r="AX156" s="132"/>
      <c r="AY156" s="132"/>
      <c r="AZ156" s="132"/>
      <c r="BA156" s="132"/>
      <c r="BB156" s="132"/>
      <c r="BC156" s="132"/>
      <c r="BD156" s="132"/>
      <c r="BE156" s="132"/>
      <c r="BF156" s="132"/>
      <c r="BG156" s="132"/>
      <c r="BH156" s="132"/>
      <c r="BI156" s="132"/>
      <c r="BJ156" s="132"/>
      <c r="BK156" s="132"/>
      <c r="BL156" s="132"/>
      <c r="BM156" s="132"/>
    </row>
    <row r="157" spans="1:65" x14ac:dyDescent="0.25">
      <c r="A157" s="130">
        <v>1</v>
      </c>
      <c r="B157" s="131">
        <f t="shared" si="5"/>
        <v>0</v>
      </c>
      <c r="C157" s="136">
        <v>0</v>
      </c>
      <c r="D157" s="136">
        <v>0</v>
      </c>
      <c r="E157" s="137">
        <v>0</v>
      </c>
      <c r="F157" s="122">
        <v>0</v>
      </c>
      <c r="G157" s="122">
        <v>0</v>
      </c>
      <c r="H157" s="122">
        <v>0</v>
      </c>
      <c r="I157" s="122">
        <v>0</v>
      </c>
      <c r="J157" s="138">
        <v>0</v>
      </c>
      <c r="K157" s="133">
        <v>1385196451496.4214</v>
      </c>
      <c r="L157" s="133">
        <v>2735035174558.2681</v>
      </c>
      <c r="M157" s="133">
        <v>4156961090010.3564</v>
      </c>
      <c r="N157" s="133">
        <v>5543495134400.4648</v>
      </c>
      <c r="O157" s="138">
        <v>6930442299406.5586</v>
      </c>
      <c r="P157" s="133">
        <v>5549439227389.7129</v>
      </c>
      <c r="Q157" s="133">
        <v>4162619078699.3613</v>
      </c>
      <c r="R157" s="133">
        <v>2775431147497.3184</v>
      </c>
      <c r="S157" s="133">
        <v>1387887581686.407</v>
      </c>
      <c r="T157" s="137">
        <v>0</v>
      </c>
      <c r="U157" s="133">
        <v>0</v>
      </c>
      <c r="V157" s="133">
        <v>0</v>
      </c>
      <c r="W157" s="133">
        <v>0</v>
      </c>
      <c r="X157" s="133">
        <v>0</v>
      </c>
      <c r="Y157" s="138">
        <v>0</v>
      </c>
      <c r="Z157" s="133">
        <v>0</v>
      </c>
      <c r="AA157" s="133">
        <v>0</v>
      </c>
      <c r="AB157" s="133">
        <v>0</v>
      </c>
      <c r="AC157" s="133">
        <v>0</v>
      </c>
      <c r="AD157" s="138">
        <v>0</v>
      </c>
      <c r="AE157" s="133">
        <v>0</v>
      </c>
      <c r="AF157" s="133">
        <v>0</v>
      </c>
      <c r="AG157" s="133">
        <v>0</v>
      </c>
      <c r="AH157" s="133">
        <v>0</v>
      </c>
      <c r="AI157" s="138">
        <v>0</v>
      </c>
      <c r="AJ157" s="133">
        <v>0</v>
      </c>
      <c r="AK157" s="133">
        <v>0</v>
      </c>
      <c r="AL157" s="133">
        <v>0</v>
      </c>
      <c r="AM157" s="133">
        <v>0</v>
      </c>
      <c r="AN157" s="138">
        <v>0</v>
      </c>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row>
    <row r="158" spans="1:65" x14ac:dyDescent="0.25">
      <c r="A158" s="130">
        <v>1</v>
      </c>
      <c r="B158" s="131">
        <f t="shared" si="5"/>
        <v>5.05</v>
      </c>
      <c r="C158" s="136">
        <v>0.1</v>
      </c>
      <c r="D158" s="136">
        <v>10</v>
      </c>
      <c r="E158" s="134">
        <v>6195547518010.626</v>
      </c>
      <c r="F158" s="133">
        <v>6251646859364.8828</v>
      </c>
      <c r="G158" s="133">
        <v>6330959887441.2725</v>
      </c>
      <c r="H158" s="133">
        <v>6521851585594.1758</v>
      </c>
      <c r="I158" s="133">
        <v>6183402072148.1289</v>
      </c>
      <c r="J158" s="134">
        <v>5769994382528.957</v>
      </c>
      <c r="K158" s="133">
        <v>5751337646488.5186</v>
      </c>
      <c r="L158" s="133">
        <v>5671128502119.6357</v>
      </c>
      <c r="M158" s="133">
        <v>5739442643516.2109</v>
      </c>
      <c r="N158" s="133">
        <v>5733456415688.5811</v>
      </c>
      <c r="O158" s="134">
        <v>5727445639705.2773</v>
      </c>
      <c r="P158" s="133">
        <v>7127638374388.75</v>
      </c>
      <c r="Q158" s="133">
        <v>8523682829345.585</v>
      </c>
      <c r="R158" s="133">
        <v>9920060390834.1855</v>
      </c>
      <c r="S158" s="133">
        <v>11316760056303.596</v>
      </c>
      <c r="T158" s="134">
        <v>12713771302480.395</v>
      </c>
      <c r="U158" s="133">
        <v>11371616565773.689</v>
      </c>
      <c r="V158" s="133">
        <v>9931285366147.0273</v>
      </c>
      <c r="W158" s="133">
        <v>8490923272340.9463</v>
      </c>
      <c r="X158" s="133">
        <v>7050530582124.1807</v>
      </c>
      <c r="Y158" s="134">
        <v>5610107589450.9512</v>
      </c>
      <c r="Z158" s="133">
        <v>5586902817295.1621</v>
      </c>
      <c r="AA158" s="133">
        <v>5562974205438.6211</v>
      </c>
      <c r="AB158" s="133">
        <v>5539044826229.2529</v>
      </c>
      <c r="AC158" s="133">
        <v>5515114686657.6807</v>
      </c>
      <c r="AD158" s="134">
        <v>5491183793629.8184</v>
      </c>
      <c r="AE158" s="133">
        <v>5464537709947.8857</v>
      </c>
      <c r="AF158" s="133">
        <v>5434524970975.2969</v>
      </c>
      <c r="AG158" s="133">
        <v>5404511732185.457</v>
      </c>
      <c r="AH158" s="133">
        <v>5374497997166.9033</v>
      </c>
      <c r="AI158" s="134">
        <v>5344483769473.8203</v>
      </c>
      <c r="AJ158" s="133">
        <v>5311618168828.6523</v>
      </c>
      <c r="AK158" s="133">
        <v>5277998202770.1631</v>
      </c>
      <c r="AL158" s="133">
        <v>5244377780908.8018</v>
      </c>
      <c r="AM158" s="133">
        <v>5210756906289.498</v>
      </c>
      <c r="AN158" s="134">
        <v>5177135581930.0537</v>
      </c>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row>
    <row r="159" spans="1:65" x14ac:dyDescent="0.25">
      <c r="A159" s="130">
        <v>1</v>
      </c>
      <c r="B159" s="131">
        <f t="shared" si="5"/>
        <v>15</v>
      </c>
      <c r="C159" s="135">
        <v>10</v>
      </c>
      <c r="D159" s="135">
        <v>20</v>
      </c>
      <c r="E159" s="134">
        <v>12391095036021.252</v>
      </c>
      <c r="F159" s="133">
        <v>13232515067205.873</v>
      </c>
      <c r="G159" s="133">
        <v>14133473272926.016</v>
      </c>
      <c r="H159" s="133">
        <v>15309317663047.873</v>
      </c>
      <c r="I159" s="133">
        <v>15220478565545.018</v>
      </c>
      <c r="J159" s="134">
        <v>14856573824171.629</v>
      </c>
      <c r="K159" s="133">
        <v>14829329560231.232</v>
      </c>
      <c r="L159" s="133">
        <v>14643069485512.443</v>
      </c>
      <c r="M159" s="133">
        <v>14840309063651.902</v>
      </c>
      <c r="N159" s="133">
        <v>14845708885824.721</v>
      </c>
      <c r="O159" s="134">
        <v>14851051702760.225</v>
      </c>
      <c r="P159" s="133">
        <v>14848009604241.045</v>
      </c>
      <c r="Q159" s="133">
        <v>14833268878544.52</v>
      </c>
      <c r="R159" s="133">
        <v>14818481062702.377</v>
      </c>
      <c r="S159" s="133">
        <v>14803647712107.918</v>
      </c>
      <c r="T159" s="134">
        <v>14788770314400.953</v>
      </c>
      <c r="U159" s="133">
        <v>14166422770790.834</v>
      </c>
      <c r="V159" s="133">
        <v>13429895265243.961</v>
      </c>
      <c r="W159" s="133">
        <v>12693351393253.326</v>
      </c>
      <c r="X159" s="133">
        <v>11956791312564.428</v>
      </c>
      <c r="Y159" s="134">
        <v>11220215178901.902</v>
      </c>
      <c r="Z159" s="133">
        <v>11173805634590.324</v>
      </c>
      <c r="AA159" s="133">
        <v>11125948410877.242</v>
      </c>
      <c r="AB159" s="133">
        <v>11078089652458.506</v>
      </c>
      <c r="AC159" s="133">
        <v>11030229373315.361</v>
      </c>
      <c r="AD159" s="134">
        <v>10982367587259.637</v>
      </c>
      <c r="AE159" s="133">
        <v>10929075419895.771</v>
      </c>
      <c r="AF159" s="133">
        <v>10869049941950.594</v>
      </c>
      <c r="AG159" s="133">
        <v>10809023464370.914</v>
      </c>
      <c r="AH159" s="133">
        <v>10748995994333.807</v>
      </c>
      <c r="AI159" s="134">
        <v>10688967538947.641</v>
      </c>
      <c r="AJ159" s="133">
        <v>10623236337657.305</v>
      </c>
      <c r="AK159" s="133">
        <v>10555996405540.326</v>
      </c>
      <c r="AL159" s="133">
        <v>10488755561817.604</v>
      </c>
      <c r="AM159" s="133">
        <v>10421513812578.996</v>
      </c>
      <c r="AN159" s="134">
        <v>10354271163860.107</v>
      </c>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row>
    <row r="160" spans="1:65" x14ac:dyDescent="0.25">
      <c r="A160" s="130">
        <v>1</v>
      </c>
      <c r="B160" s="131">
        <f t="shared" si="5"/>
        <v>25</v>
      </c>
      <c r="C160" s="135">
        <v>20</v>
      </c>
      <c r="D160" s="135">
        <v>30</v>
      </c>
      <c r="E160" s="134">
        <v>11203876710558.652</v>
      </c>
      <c r="F160" s="133">
        <v>11401954620255.867</v>
      </c>
      <c r="G160" s="133">
        <v>11643748907920.141</v>
      </c>
      <c r="H160" s="133">
        <v>12094173932559.826</v>
      </c>
      <c r="I160" s="133">
        <v>11560054014998.279</v>
      </c>
      <c r="J160" s="134">
        <v>10873798011977.174</v>
      </c>
      <c r="K160" s="133">
        <v>10826638977968.678</v>
      </c>
      <c r="L160" s="133">
        <v>10663788127429.549</v>
      </c>
      <c r="M160" s="133">
        <v>10780211205087.375</v>
      </c>
      <c r="N160" s="133">
        <v>10756918691481.49</v>
      </c>
      <c r="O160" s="134">
        <v>10733576337074.26</v>
      </c>
      <c r="P160" s="133">
        <v>10698089318769.178</v>
      </c>
      <c r="Q160" s="133">
        <v>10654138502054.545</v>
      </c>
      <c r="R160" s="133">
        <v>10610145306926.611</v>
      </c>
      <c r="S160" s="133">
        <v>10566111133149.613</v>
      </c>
      <c r="T160" s="134">
        <v>10522037319513.484</v>
      </c>
      <c r="U160" s="133">
        <v>11664324407656.617</v>
      </c>
      <c r="V160" s="133">
        <v>12725407149334.229</v>
      </c>
      <c r="W160" s="133">
        <v>13786511286508.566</v>
      </c>
      <c r="X160" s="133">
        <v>14847636612962.645</v>
      </c>
      <c r="Y160" s="134">
        <v>15908782925120.984</v>
      </c>
      <c r="Z160" s="133">
        <v>15812056852988.709</v>
      </c>
      <c r="AA160" s="133">
        <v>15713277581847.67</v>
      </c>
      <c r="AB160" s="133">
        <v>15614495559147.57</v>
      </c>
      <c r="AC160" s="133">
        <v>15515710809955.24</v>
      </c>
      <c r="AD160" s="134">
        <v>15416923359033.805</v>
      </c>
      <c r="AE160" s="133">
        <v>15311550096188.695</v>
      </c>
      <c r="AF160" s="133">
        <v>15196724332964.223</v>
      </c>
      <c r="AG160" s="133">
        <v>15081896813850.902</v>
      </c>
      <c r="AH160" s="133">
        <v>14967067551455.449</v>
      </c>
      <c r="AI160" s="134">
        <v>14852236558263.949</v>
      </c>
      <c r="AJ160" s="133">
        <v>14733138326112.385</v>
      </c>
      <c r="AK160" s="133">
        <v>14611943445250.461</v>
      </c>
      <c r="AL160" s="133">
        <v>14490747020527.66</v>
      </c>
      <c r="AM160" s="133">
        <v>14369549062257.49</v>
      </c>
      <c r="AN160" s="134">
        <v>14248349580661.637</v>
      </c>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row>
    <row r="161" spans="1:65" x14ac:dyDescent="0.25">
      <c r="A161" s="145">
        <f>B21</f>
        <v>0.53700000000000003</v>
      </c>
      <c r="B161" s="131">
        <f t="shared" si="5"/>
        <v>35</v>
      </c>
      <c r="C161" s="135">
        <v>30</v>
      </c>
      <c r="D161" s="135">
        <v>40</v>
      </c>
      <c r="E161" s="134">
        <v>10075623056380.742</v>
      </c>
      <c r="F161" s="133">
        <v>9372336960101.7832</v>
      </c>
      <c r="G161" s="133">
        <v>8692517755113.6074</v>
      </c>
      <c r="H161" s="133">
        <v>8137794566329.085</v>
      </c>
      <c r="I161" s="133">
        <v>6946667706078.0098</v>
      </c>
      <c r="J161" s="134">
        <v>5769994382528.957</v>
      </c>
      <c r="K161" s="133">
        <v>6896089602209.6904</v>
      </c>
      <c r="L161" s="133">
        <v>7931412133123.3398</v>
      </c>
      <c r="M161" s="133">
        <v>9174832138273.7129</v>
      </c>
      <c r="N161" s="133">
        <v>10314703277662.752</v>
      </c>
      <c r="O161" s="134">
        <v>11454891279410.555</v>
      </c>
      <c r="P161" s="133">
        <v>11438405846269.904</v>
      </c>
      <c r="Q161" s="133">
        <v>11412893378734.787</v>
      </c>
      <c r="R161" s="133">
        <v>11387341045605.744</v>
      </c>
      <c r="S161" s="133">
        <v>11361750163648.258</v>
      </c>
      <c r="T161" s="134">
        <v>11336121992269.006</v>
      </c>
      <c r="U161" s="133">
        <v>10260977428606.07</v>
      </c>
      <c r="V161" s="133">
        <v>9098297247033.0566</v>
      </c>
      <c r="W161" s="133">
        <v>7935592053112.4941</v>
      </c>
      <c r="X161" s="133">
        <v>6772862087922.0176</v>
      </c>
      <c r="Y161" s="134">
        <v>5610107589450.9512</v>
      </c>
      <c r="Z161" s="133">
        <v>5586902817295.1621</v>
      </c>
      <c r="AA161" s="133">
        <v>5562974205438.6211</v>
      </c>
      <c r="AB161" s="133">
        <v>5539044826229.2529</v>
      </c>
      <c r="AC161" s="133">
        <v>5515114686657.6807</v>
      </c>
      <c r="AD161" s="134">
        <v>5491183793629.8184</v>
      </c>
      <c r="AE161" s="133">
        <v>5464537709947.8857</v>
      </c>
      <c r="AF161" s="133">
        <v>5434524970975.2969</v>
      </c>
      <c r="AG161" s="133">
        <v>5404511732185.457</v>
      </c>
      <c r="AH161" s="133">
        <v>5374497997166.9033</v>
      </c>
      <c r="AI161" s="134">
        <v>5344483769473.8203</v>
      </c>
      <c r="AJ161" s="133">
        <v>5311618168828.6523</v>
      </c>
      <c r="AK161" s="133">
        <v>5277998202770.1631</v>
      </c>
      <c r="AL161" s="133">
        <v>5244377780908.8018</v>
      </c>
      <c r="AM161" s="133">
        <v>5210756906289.498</v>
      </c>
      <c r="AN161" s="134">
        <v>5177135581930.0537</v>
      </c>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row>
    <row r="162" spans="1:65" x14ac:dyDescent="0.25">
      <c r="A162" s="130">
        <v>0</v>
      </c>
      <c r="B162" s="131">
        <f t="shared" si="5"/>
        <v>45</v>
      </c>
      <c r="C162" s="135">
        <v>40</v>
      </c>
      <c r="D162" s="135">
        <v>50</v>
      </c>
      <c r="E162" s="134">
        <v>12391095036021.252</v>
      </c>
      <c r="F162" s="133">
        <v>12503293718729.766</v>
      </c>
      <c r="G162" s="133">
        <v>12661919774882.545</v>
      </c>
      <c r="H162" s="133">
        <v>13043703171188.352</v>
      </c>
      <c r="I162" s="133">
        <v>12366804144296.258</v>
      </c>
      <c r="J162" s="134">
        <v>11539988765057.914</v>
      </c>
      <c r="K162" s="133">
        <v>10357923337255.863</v>
      </c>
      <c r="L162" s="133">
        <v>9081973373235.5664</v>
      </c>
      <c r="M162" s="133">
        <v>8043495792274.9229</v>
      </c>
      <c r="N162" s="133">
        <v>6885665969402.9883</v>
      </c>
      <c r="O162" s="134">
        <v>5727445639705.2773</v>
      </c>
      <c r="P162" s="133">
        <v>5719202923134.9521</v>
      </c>
      <c r="Q162" s="133">
        <v>5706446689367.3936</v>
      </c>
      <c r="R162" s="133">
        <v>5693670522802.8721</v>
      </c>
      <c r="S162" s="133">
        <v>5680875081824.1289</v>
      </c>
      <c r="T162" s="134">
        <v>5668060996134.5029</v>
      </c>
      <c r="U162" s="133">
        <v>5691476084904.6631</v>
      </c>
      <c r="V162" s="133">
        <v>5671135172332.8652</v>
      </c>
      <c r="W162" s="133">
        <v>5650793447027.7451</v>
      </c>
      <c r="X162" s="133">
        <v>5630450916822.7578</v>
      </c>
      <c r="Y162" s="134">
        <v>5610107589450.9512</v>
      </c>
      <c r="Z162" s="133">
        <v>5586902817295.1621</v>
      </c>
      <c r="AA162" s="133">
        <v>5562974205438.6211</v>
      </c>
      <c r="AB162" s="133">
        <v>5539044826229.2529</v>
      </c>
      <c r="AC162" s="133">
        <v>5515114686657.6807</v>
      </c>
      <c r="AD162" s="134">
        <v>5491183793629.8184</v>
      </c>
      <c r="AE162" s="133">
        <v>5464537709947.8857</v>
      </c>
      <c r="AF162" s="133">
        <v>5434524970975.2969</v>
      </c>
      <c r="AG162" s="133">
        <v>5404511732185.457</v>
      </c>
      <c r="AH162" s="133">
        <v>5374497997166.9033</v>
      </c>
      <c r="AI162" s="134">
        <v>5344483769473.8203</v>
      </c>
      <c r="AJ162" s="133">
        <v>5311618168828.6523</v>
      </c>
      <c r="AK162" s="133">
        <v>5277998202770.1631</v>
      </c>
      <c r="AL162" s="133">
        <v>5244377780908.8018</v>
      </c>
      <c r="AM162" s="133">
        <v>5210756906289.498</v>
      </c>
      <c r="AN162" s="134">
        <v>5177135581930.0537</v>
      </c>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row>
    <row r="163" spans="1:65" x14ac:dyDescent="0.25">
      <c r="A163" s="130">
        <v>0</v>
      </c>
      <c r="B163" s="131">
        <f t="shared" si="5"/>
        <v>55</v>
      </c>
      <c r="C163" s="135">
        <v>50</v>
      </c>
      <c r="D163" s="135">
        <v>60</v>
      </c>
      <c r="E163" s="134">
        <v>15901794954212.652</v>
      </c>
      <c r="F163" s="133">
        <v>16096524867710.83</v>
      </c>
      <c r="G163" s="133">
        <v>16351748474036.412</v>
      </c>
      <c r="H163" s="133">
        <v>16896954879226.73</v>
      </c>
      <c r="I163" s="133">
        <v>16069193759441.535</v>
      </c>
      <c r="J163" s="134">
        <v>15040332854399.195</v>
      </c>
      <c r="K163" s="133">
        <v>14108045931759.588</v>
      </c>
      <c r="L163" s="133">
        <v>13037869349577</v>
      </c>
      <c r="M163" s="133">
        <v>12308853969334.846</v>
      </c>
      <c r="N163" s="133">
        <v>11408741288635.574</v>
      </c>
      <c r="O163" s="134">
        <v>10508301078431.313</v>
      </c>
      <c r="P163" s="133">
        <v>9115469000312.7734</v>
      </c>
      <c r="Q163" s="133">
        <v>7713998579384.21</v>
      </c>
      <c r="R163" s="133">
        <v>6312146249806.1895</v>
      </c>
      <c r="S163" s="133">
        <v>4909924626069.6113</v>
      </c>
      <c r="T163" s="134">
        <v>3507345773171.1616</v>
      </c>
      <c r="U163" s="133">
        <v>3514116555484.4526</v>
      </c>
      <c r="V163" s="133">
        <v>3493811350567.1846</v>
      </c>
      <c r="W163" s="133">
        <v>3473505481855.1909</v>
      </c>
      <c r="X163" s="133">
        <v>3453198955746.3813</v>
      </c>
      <c r="Y163" s="134">
        <v>3432891778556.6772</v>
      </c>
      <c r="Z163" s="133">
        <v>3408384678564.5156</v>
      </c>
      <c r="AA163" s="133">
        <v>3383434458803.0166</v>
      </c>
      <c r="AB163" s="133">
        <v>3358483577639.4385</v>
      </c>
      <c r="AC163" s="133">
        <v>3333532041099.186</v>
      </c>
      <c r="AD163" s="134">
        <v>3308579855134.6621</v>
      </c>
      <c r="AE163" s="133">
        <v>3282337462080.27</v>
      </c>
      <c r="AF163" s="133">
        <v>3254066453996.3091</v>
      </c>
      <c r="AG163" s="133">
        <v>3225795027221.8149</v>
      </c>
      <c r="AH163" s="133">
        <v>3197523184762.8486</v>
      </c>
      <c r="AI163" s="134">
        <v>3169250929596.7104</v>
      </c>
      <c r="AJ163" s="133">
        <v>3140506719094.5776</v>
      </c>
      <c r="AK163" s="133">
        <v>3111315080826.7666</v>
      </c>
      <c r="AL163" s="133">
        <v>3082123079872.9526</v>
      </c>
      <c r="AM163" s="133">
        <v>3052930718655.998</v>
      </c>
      <c r="AN163" s="134">
        <v>3023737999577.1948</v>
      </c>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row>
    <row r="164" spans="1:65" x14ac:dyDescent="0.25">
      <c r="A164" s="130">
        <v>0</v>
      </c>
      <c r="B164" s="131">
        <f t="shared" si="5"/>
        <v>65</v>
      </c>
      <c r="C164" s="135">
        <v>60</v>
      </c>
      <c r="D164" s="135">
        <v>70</v>
      </c>
      <c r="E164" s="134">
        <v>3880075538370.1162</v>
      </c>
      <c r="F164" s="133">
        <v>4714579700635.5342</v>
      </c>
      <c r="G164" s="133">
        <v>5577993893753.3633</v>
      </c>
      <c r="H164" s="133">
        <v>6567991331350.1328</v>
      </c>
      <c r="I164" s="133">
        <v>7000661166891.5313</v>
      </c>
      <c r="J164" s="134">
        <v>7249198674651.4482</v>
      </c>
      <c r="K164" s="133">
        <v>8134458876596.9004</v>
      </c>
      <c r="L164" s="133">
        <v>8919192054841.6289</v>
      </c>
      <c r="M164" s="133">
        <v>9937813935253.7227</v>
      </c>
      <c r="N164" s="133">
        <v>10839870347130.311</v>
      </c>
      <c r="O164" s="134">
        <v>11742166928034.854</v>
      </c>
      <c r="P164" s="133">
        <v>13111564604700.674</v>
      </c>
      <c r="Q164" s="133">
        <v>14472068355591.85</v>
      </c>
      <c r="R164" s="133">
        <v>15832878731081.877</v>
      </c>
      <c r="S164" s="133">
        <v>17193985603321.326</v>
      </c>
      <c r="T164" s="134">
        <v>18555379285635.945</v>
      </c>
      <c r="U164" s="133">
        <v>16332153475958.773</v>
      </c>
      <c r="V164" s="133">
        <v>13965636410414.857</v>
      </c>
      <c r="W164" s="133">
        <v>11599068744665.799</v>
      </c>
      <c r="X164" s="133">
        <v>9232450966413.7734</v>
      </c>
      <c r="Y164" s="134">
        <v>6865783557113.3545</v>
      </c>
      <c r="Z164" s="133">
        <v>6816769357129.0313</v>
      </c>
      <c r="AA164" s="133">
        <v>6766868917606.0332</v>
      </c>
      <c r="AB164" s="133">
        <v>6716967155278.877</v>
      </c>
      <c r="AC164" s="133">
        <v>6667064082198.3721</v>
      </c>
      <c r="AD164" s="134">
        <v>6617159710269.3242</v>
      </c>
      <c r="AE164" s="133">
        <v>6564674924160.54</v>
      </c>
      <c r="AF164" s="133">
        <v>6508132907992.6182</v>
      </c>
      <c r="AG164" s="133">
        <v>6451590054443.6299</v>
      </c>
      <c r="AH164" s="133">
        <v>6395046369525.6973</v>
      </c>
      <c r="AI164" s="134">
        <v>6338501859193.4209</v>
      </c>
      <c r="AJ164" s="133">
        <v>6281013438189.1553</v>
      </c>
      <c r="AK164" s="133">
        <v>6222630161653.5332</v>
      </c>
      <c r="AL164" s="133">
        <v>6164246159745.9053</v>
      </c>
      <c r="AM164" s="133">
        <v>6105861437311.9961</v>
      </c>
      <c r="AN164" s="134">
        <v>6047475999154.3896</v>
      </c>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row>
    <row r="165" spans="1:65" x14ac:dyDescent="0.25">
      <c r="A165" s="130">
        <v>0</v>
      </c>
      <c r="B165" s="131">
        <f t="shared" si="5"/>
        <v>75</v>
      </c>
      <c r="C165" s="135">
        <v>70</v>
      </c>
      <c r="D165" s="135">
        <v>80</v>
      </c>
      <c r="E165" s="134">
        <v>3880075538370.1162</v>
      </c>
      <c r="F165" s="133">
        <v>3120690100736.9004</v>
      </c>
      <c r="G165" s="133">
        <v>2361557867672.3345</v>
      </c>
      <c r="H165" s="133">
        <v>1615942980734.9092</v>
      </c>
      <c r="I165" s="133">
        <v>763265633929.88037</v>
      </c>
      <c r="J165" s="134">
        <v>0</v>
      </c>
      <c r="K165" s="133">
        <v>0</v>
      </c>
      <c r="L165" s="133">
        <v>0</v>
      </c>
      <c r="M165" s="133">
        <v>0</v>
      </c>
      <c r="N165" s="133">
        <v>0</v>
      </c>
      <c r="O165" s="134">
        <v>0</v>
      </c>
      <c r="P165" s="133">
        <v>0</v>
      </c>
      <c r="Q165" s="133">
        <v>0</v>
      </c>
      <c r="R165" s="133">
        <v>0</v>
      </c>
      <c r="S165" s="133">
        <v>0</v>
      </c>
      <c r="T165" s="134">
        <v>0</v>
      </c>
      <c r="U165" s="133">
        <v>0</v>
      </c>
      <c r="V165" s="133">
        <v>0</v>
      </c>
      <c r="W165" s="133">
        <v>0</v>
      </c>
      <c r="X165" s="133">
        <v>0</v>
      </c>
      <c r="Y165" s="134">
        <v>0</v>
      </c>
      <c r="Z165" s="133">
        <v>0</v>
      </c>
      <c r="AA165" s="133">
        <v>0</v>
      </c>
      <c r="AB165" s="133">
        <v>0</v>
      </c>
      <c r="AC165" s="133">
        <v>0</v>
      </c>
      <c r="AD165" s="134">
        <v>0</v>
      </c>
      <c r="AE165" s="133">
        <v>0</v>
      </c>
      <c r="AF165" s="133">
        <v>0</v>
      </c>
      <c r="AG165" s="133">
        <v>0</v>
      </c>
      <c r="AH165" s="133">
        <v>0</v>
      </c>
      <c r="AI165" s="134">
        <v>0</v>
      </c>
      <c r="AJ165" s="133">
        <v>0</v>
      </c>
      <c r="AK165" s="133">
        <v>0</v>
      </c>
      <c r="AL165" s="133">
        <v>0</v>
      </c>
      <c r="AM165" s="133">
        <v>0</v>
      </c>
      <c r="AN165" s="134">
        <v>0</v>
      </c>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row>
    <row r="166" spans="1:65" x14ac:dyDescent="0.25">
      <c r="A166" s="130">
        <v>0</v>
      </c>
      <c r="B166" s="131">
        <f t="shared" si="5"/>
        <v>85</v>
      </c>
      <c r="C166" s="135">
        <v>80</v>
      </c>
      <c r="D166" s="135">
        <v>90</v>
      </c>
      <c r="E166" s="132">
        <v>0</v>
      </c>
      <c r="F166" s="133">
        <v>0</v>
      </c>
      <c r="G166" s="133">
        <v>0</v>
      </c>
      <c r="H166" s="133">
        <v>0</v>
      </c>
      <c r="I166" s="133">
        <v>0</v>
      </c>
      <c r="J166" s="132">
        <v>0</v>
      </c>
      <c r="K166" s="133">
        <v>0</v>
      </c>
      <c r="L166" s="133">
        <v>0</v>
      </c>
      <c r="M166" s="133">
        <v>0</v>
      </c>
      <c r="N166" s="133">
        <v>0</v>
      </c>
      <c r="O166" s="134">
        <v>0</v>
      </c>
      <c r="P166" s="133">
        <v>0</v>
      </c>
      <c r="Q166" s="133">
        <v>0</v>
      </c>
      <c r="R166" s="133">
        <v>0</v>
      </c>
      <c r="S166" s="133">
        <v>0</v>
      </c>
      <c r="T166" s="134">
        <v>0</v>
      </c>
      <c r="U166" s="133">
        <v>2860567741491.4004</v>
      </c>
      <c r="V166" s="133">
        <v>5721195691962.2686</v>
      </c>
      <c r="W166" s="133">
        <v>8581883269227.4238</v>
      </c>
      <c r="X166" s="133">
        <v>11442629898583.52</v>
      </c>
      <c r="Y166" s="134">
        <v>14303435012689.098</v>
      </c>
      <c r="Z166" s="133">
        <v>11444330966305.619</v>
      </c>
      <c r="AA166" s="133">
        <v>8583328837276.1074</v>
      </c>
      <c r="AB166" s="133">
        <v>5722272639161.9365</v>
      </c>
      <c r="AC166" s="133">
        <v>2861162864534.4619</v>
      </c>
      <c r="AD166" s="134">
        <v>0</v>
      </c>
      <c r="AE166" s="133">
        <v>0</v>
      </c>
      <c r="AF166" s="133">
        <v>0</v>
      </c>
      <c r="AG166" s="133">
        <v>0</v>
      </c>
      <c r="AH166" s="133">
        <v>0</v>
      </c>
      <c r="AI166" s="134">
        <v>0</v>
      </c>
      <c r="AJ166" s="133">
        <v>0</v>
      </c>
      <c r="AK166" s="133">
        <v>0</v>
      </c>
      <c r="AL166" s="133">
        <v>0</v>
      </c>
      <c r="AM166" s="133">
        <v>0</v>
      </c>
      <c r="AN166" s="134">
        <v>0</v>
      </c>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row>
    <row r="167" spans="1:65" x14ac:dyDescent="0.25">
      <c r="A167" s="130">
        <v>0</v>
      </c>
      <c r="B167" s="131">
        <f t="shared" si="5"/>
        <v>95</v>
      </c>
      <c r="C167" s="135">
        <v>90</v>
      </c>
      <c r="D167" s="135">
        <v>100</v>
      </c>
      <c r="E167" s="134">
        <v>0</v>
      </c>
      <c r="F167" s="133">
        <v>0</v>
      </c>
      <c r="G167" s="133">
        <v>0</v>
      </c>
      <c r="H167" s="133">
        <v>0</v>
      </c>
      <c r="I167" s="133">
        <v>0</v>
      </c>
      <c r="J167" s="134">
        <v>0</v>
      </c>
      <c r="K167" s="133">
        <v>0</v>
      </c>
      <c r="L167" s="133">
        <v>0</v>
      </c>
      <c r="M167" s="133">
        <v>0</v>
      </c>
      <c r="N167" s="133">
        <v>0</v>
      </c>
      <c r="O167" s="134">
        <v>0</v>
      </c>
      <c r="P167" s="133">
        <v>0</v>
      </c>
      <c r="Q167" s="133">
        <v>0</v>
      </c>
      <c r="R167" s="133">
        <v>0</v>
      </c>
      <c r="S167" s="133">
        <v>0</v>
      </c>
      <c r="T167" s="134">
        <v>0</v>
      </c>
      <c r="U167" s="133">
        <v>0</v>
      </c>
      <c r="V167" s="133">
        <v>0</v>
      </c>
      <c r="W167" s="133">
        <v>0</v>
      </c>
      <c r="X167" s="133">
        <v>0</v>
      </c>
      <c r="Y167" s="134">
        <v>0</v>
      </c>
      <c r="Z167" s="133">
        <v>2867992105110.502</v>
      </c>
      <c r="AA167" s="133">
        <v>5736038081702.293</v>
      </c>
      <c r="AB167" s="133">
        <v>8604137437509.3418</v>
      </c>
      <c r="AC167" s="133">
        <v>11472289686245.068</v>
      </c>
      <c r="AD167" s="134">
        <v>14340494347511.662</v>
      </c>
      <c r="AE167" s="133">
        <v>11479495198642.449</v>
      </c>
      <c r="AF167" s="133">
        <v>8609671425835.2344</v>
      </c>
      <c r="AG167" s="133">
        <v>5739814141777.0889</v>
      </c>
      <c r="AH167" s="133">
        <v>2869923587065.4604</v>
      </c>
      <c r="AI167" s="134">
        <v>0</v>
      </c>
      <c r="AJ167" s="133">
        <v>0</v>
      </c>
      <c r="AK167" s="133">
        <v>0</v>
      </c>
      <c r="AL167" s="133">
        <v>0</v>
      </c>
      <c r="AM167" s="133">
        <v>0</v>
      </c>
      <c r="AN167" s="134">
        <v>0</v>
      </c>
      <c r="AO167" s="134"/>
      <c r="AP167" s="134"/>
      <c r="AQ167" s="134"/>
      <c r="AR167" s="134"/>
      <c r="AS167" s="134"/>
      <c r="AT167" s="134"/>
      <c r="AU167" s="134"/>
      <c r="AV167" s="134"/>
      <c r="AW167" s="134"/>
      <c r="AX167" s="134"/>
      <c r="AY167" s="134"/>
      <c r="AZ167" s="134"/>
      <c r="BA167" s="134"/>
      <c r="BB167" s="134"/>
      <c r="BC167" s="134"/>
      <c r="BD167" s="134"/>
      <c r="BE167" s="134"/>
      <c r="BF167" s="134"/>
      <c r="BG167" s="134"/>
      <c r="BH167" s="134"/>
      <c r="BI167" s="134"/>
      <c r="BJ167" s="134"/>
      <c r="BK167" s="134"/>
      <c r="BL167" s="134"/>
      <c r="BM167" s="134"/>
    </row>
    <row r="168" spans="1:65" x14ac:dyDescent="0.25">
      <c r="A168" s="130">
        <v>0</v>
      </c>
      <c r="B168" s="131">
        <f t="shared" si="5"/>
        <v>125</v>
      </c>
      <c r="C168" s="131">
        <v>100</v>
      </c>
      <c r="D168" s="131">
        <v>150</v>
      </c>
      <c r="E168" s="134">
        <v>3733755124902.2808</v>
      </c>
      <c r="F168" s="133">
        <v>3793642245265.8828</v>
      </c>
      <c r="G168" s="133">
        <v>3867988000436.9736</v>
      </c>
      <c r="H168" s="133">
        <v>4011426745271.8418</v>
      </c>
      <c r="I168" s="133">
        <v>3828490177723.2578</v>
      </c>
      <c r="J168" s="134">
        <v>3595904312381.8618</v>
      </c>
      <c r="K168" s="133">
        <v>3606822799240.9902</v>
      </c>
      <c r="L168" s="133">
        <v>3578805874206.8315</v>
      </c>
      <c r="M168" s="133">
        <v>3644523082333.1392</v>
      </c>
      <c r="N168" s="133">
        <v>3663359696830.4565</v>
      </c>
      <c r="O168" s="134">
        <v>3682187736696.5127</v>
      </c>
      <c r="P168" s="133">
        <v>3696761981381.856</v>
      </c>
      <c r="Q168" s="133">
        <v>3708439629293.3096</v>
      </c>
      <c r="R168" s="133">
        <v>3720109443870.2168</v>
      </c>
      <c r="S168" s="133">
        <v>3731771683848.5688</v>
      </c>
      <c r="T168" s="134">
        <v>3743426596693.7466</v>
      </c>
      <c r="U168" s="133">
        <v>3923901335049.2627</v>
      </c>
      <c r="V168" s="133">
        <v>4075481237337.2432</v>
      </c>
      <c r="W168" s="133">
        <v>4227064042403.7939</v>
      </c>
      <c r="X168" s="133">
        <v>4378649722270.98</v>
      </c>
      <c r="Y168" s="134">
        <v>4530238249319.2266</v>
      </c>
      <c r="Z168" s="133">
        <v>4499015828511.5205</v>
      </c>
      <c r="AA168" s="133">
        <v>4467208662791.4336</v>
      </c>
      <c r="AB168" s="133">
        <v>4435400645065.9678</v>
      </c>
      <c r="AC168" s="133">
        <v>4403591783096.9355</v>
      </c>
      <c r="AD168" s="134">
        <v>4371782084552.1045</v>
      </c>
      <c r="AE168" s="133">
        <v>7186178580905.8721</v>
      </c>
      <c r="AF168" s="133">
        <v>9997927682357.1641</v>
      </c>
      <c r="AG168" s="133">
        <v>12809709101782.227</v>
      </c>
      <c r="AH168" s="133">
        <v>15621522607151.043</v>
      </c>
      <c r="AI168" s="134">
        <v>18433367968649.273</v>
      </c>
      <c r="AJ168" s="133">
        <v>18363653999606.316</v>
      </c>
      <c r="AK168" s="133">
        <v>18291338628513.102</v>
      </c>
      <c r="AL168" s="133">
        <v>18219022121020.93</v>
      </c>
      <c r="AM168" s="133">
        <v>18146704484721.414</v>
      </c>
      <c r="AN168" s="134">
        <v>18074385727138.469</v>
      </c>
      <c r="AO168" s="134"/>
      <c r="AP168" s="134"/>
      <c r="AQ168" s="134"/>
      <c r="AR168" s="134"/>
      <c r="AS168" s="134"/>
      <c r="AT168" s="134"/>
      <c r="AU168" s="134"/>
      <c r="AV168" s="134"/>
      <c r="AW168" s="134"/>
      <c r="AX168" s="134"/>
      <c r="AY168" s="134"/>
      <c r="AZ168" s="134"/>
      <c r="BA168" s="134"/>
      <c r="BB168" s="134"/>
      <c r="BC168" s="134"/>
      <c r="BD168" s="134"/>
      <c r="BE168" s="134"/>
      <c r="BF168" s="134"/>
      <c r="BG168" s="134"/>
      <c r="BH168" s="134"/>
      <c r="BI168" s="134"/>
      <c r="BJ168" s="134"/>
      <c r="BK168" s="134"/>
      <c r="BL168" s="134"/>
      <c r="BM168" s="134"/>
    </row>
    <row r="169" spans="1:65" x14ac:dyDescent="0.25">
      <c r="A169" s="130">
        <v>0</v>
      </c>
      <c r="B169" s="131">
        <f t="shared" si="5"/>
        <v>175</v>
      </c>
      <c r="C169" s="131">
        <v>150</v>
      </c>
      <c r="D169" s="131">
        <v>200</v>
      </c>
      <c r="E169" s="134">
        <v>0</v>
      </c>
      <c r="F169" s="133">
        <v>0</v>
      </c>
      <c r="G169" s="133">
        <v>0</v>
      </c>
      <c r="H169" s="133">
        <v>0</v>
      </c>
      <c r="I169" s="133">
        <v>0</v>
      </c>
      <c r="J169" s="134">
        <v>0</v>
      </c>
      <c r="K169" s="133">
        <v>0</v>
      </c>
      <c r="L169" s="133">
        <v>0</v>
      </c>
      <c r="M169" s="133">
        <v>0</v>
      </c>
      <c r="N169" s="133">
        <v>0</v>
      </c>
      <c r="O169" s="134">
        <v>0</v>
      </c>
      <c r="P169" s="133">
        <v>0</v>
      </c>
      <c r="Q169" s="133">
        <v>0</v>
      </c>
      <c r="R169" s="133">
        <v>0</v>
      </c>
      <c r="S169" s="133">
        <v>0</v>
      </c>
      <c r="T169" s="134">
        <v>0</v>
      </c>
      <c r="U169" s="133">
        <v>759918573405.62622</v>
      </c>
      <c r="V169" s="133">
        <v>1519853141510.8777</v>
      </c>
      <c r="W169" s="133">
        <v>2279803549656.4795</v>
      </c>
      <c r="X169" s="133">
        <v>3039769645170.7305</v>
      </c>
      <c r="Y169" s="134">
        <v>3799751277337.6357</v>
      </c>
      <c r="Z169" s="133">
        <v>3802112752743.0034</v>
      </c>
      <c r="AA169" s="133">
        <v>3803984307815.7661</v>
      </c>
      <c r="AB169" s="133">
        <v>3805855679628.855</v>
      </c>
      <c r="AC169" s="133">
        <v>3807726869851.7808</v>
      </c>
      <c r="AD169" s="134">
        <v>3809597880133.7974</v>
      </c>
      <c r="AE169" s="133">
        <v>3806134877686.833</v>
      </c>
      <c r="AF169" s="133">
        <v>3800336378076.604</v>
      </c>
      <c r="AG169" s="133">
        <v>3794537705039.8721</v>
      </c>
      <c r="AH169" s="133">
        <v>3788738859821.8071</v>
      </c>
      <c r="AI169" s="134">
        <v>3782939843655.624</v>
      </c>
      <c r="AJ169" s="133">
        <v>3026794058906.7939</v>
      </c>
      <c r="AK169" s="133">
        <v>2270106952207.6563</v>
      </c>
      <c r="AL169" s="133">
        <v>1513412206210.7979</v>
      </c>
      <c r="AM169" s="133">
        <v>756709871948.63062</v>
      </c>
      <c r="AN169" s="134">
        <v>0</v>
      </c>
      <c r="AO169" s="134"/>
      <c r="AP169" s="134"/>
      <c r="AQ169" s="134"/>
      <c r="AR169" s="134"/>
      <c r="AS169" s="134"/>
      <c r="AT169" s="134"/>
      <c r="AU169" s="134"/>
      <c r="AV169" s="134"/>
      <c r="AW169" s="134"/>
      <c r="AX169" s="134"/>
      <c r="AY169" s="134"/>
      <c r="AZ169" s="134"/>
      <c r="BA169" s="134"/>
      <c r="BB169" s="134"/>
      <c r="BC169" s="134"/>
      <c r="BD169" s="134"/>
      <c r="BE169" s="134"/>
      <c r="BF169" s="134"/>
      <c r="BG169" s="134"/>
      <c r="BH169" s="134"/>
      <c r="BI169" s="134"/>
      <c r="BJ169" s="134"/>
      <c r="BK169" s="134"/>
      <c r="BL169" s="134"/>
      <c r="BM169" s="134"/>
    </row>
    <row r="170" spans="1:65" x14ac:dyDescent="0.25">
      <c r="A170" s="130">
        <v>0</v>
      </c>
      <c r="B170" s="131">
        <f t="shared" si="5"/>
        <v>225</v>
      </c>
      <c r="C170" s="131">
        <v>200</v>
      </c>
      <c r="D170" s="131">
        <v>250</v>
      </c>
      <c r="E170" s="134">
        <v>2477134119822.5688</v>
      </c>
      <c r="F170" s="133">
        <v>2499182301199.5444</v>
      </c>
      <c r="G170" s="133">
        <v>2530505029149.3569</v>
      </c>
      <c r="H170" s="133">
        <v>2606412607916.8862</v>
      </c>
      <c r="I170" s="133">
        <v>2470784230848.9829</v>
      </c>
      <c r="J170" s="134">
        <v>2305251222028.6729</v>
      </c>
      <c r="K170" s="133">
        <v>2295124382093.1646</v>
      </c>
      <c r="L170" s="133">
        <v>2260474108047.9331</v>
      </c>
      <c r="M170" s="133">
        <v>2285023343563.6279</v>
      </c>
      <c r="N170" s="133">
        <v>2279956094556.1919</v>
      </c>
      <c r="O170" s="134">
        <v>2274878240768.8643</v>
      </c>
      <c r="P170" s="133">
        <v>2267249739618.7021</v>
      </c>
      <c r="Q170" s="133">
        <v>2257827389979.7051</v>
      </c>
      <c r="R170" s="133">
        <v>2248396031730.5278</v>
      </c>
      <c r="S170" s="133">
        <v>2238955962426.6782</v>
      </c>
      <c r="T170" s="134">
        <v>2229507466662.0278</v>
      </c>
      <c r="U170" s="133">
        <v>1797393742172.5479</v>
      </c>
      <c r="V170" s="133">
        <v>1348059493399.2275</v>
      </c>
      <c r="W170" s="133">
        <v>898715725811.51221</v>
      </c>
      <c r="X170" s="133">
        <v>449362531154.99628</v>
      </c>
      <c r="Y170" s="134">
        <v>0</v>
      </c>
      <c r="Z170" s="133">
        <v>0</v>
      </c>
      <c r="AA170" s="133">
        <v>0</v>
      </c>
      <c r="AB170" s="133">
        <v>0</v>
      </c>
      <c r="AC170" s="133">
        <v>0</v>
      </c>
      <c r="AD170" s="134">
        <v>0</v>
      </c>
      <c r="AE170" s="133">
        <v>0</v>
      </c>
      <c r="AF170" s="133">
        <v>0</v>
      </c>
      <c r="AG170" s="133">
        <v>0</v>
      </c>
      <c r="AH170" s="133">
        <v>0</v>
      </c>
      <c r="AI170" s="134">
        <v>0</v>
      </c>
      <c r="AJ170" s="133">
        <v>747455585915.7085</v>
      </c>
      <c r="AK170" s="133">
        <v>1494918684285.196</v>
      </c>
      <c r="AL170" s="133">
        <v>2242389244811.4087</v>
      </c>
      <c r="AM170" s="133">
        <v>2989867217645.3164</v>
      </c>
      <c r="AN170" s="134">
        <v>3737352553380.8931</v>
      </c>
      <c r="AO170" s="134"/>
      <c r="AP170" s="134"/>
      <c r="AQ170" s="134"/>
      <c r="AR170" s="134"/>
      <c r="AS170" s="134"/>
      <c r="AT170" s="134"/>
      <c r="AU170" s="134"/>
      <c r="AV170" s="134"/>
      <c r="AW170" s="134"/>
      <c r="AX170" s="134"/>
      <c r="AY170" s="134"/>
      <c r="AZ170" s="134"/>
      <c r="BA170" s="134"/>
      <c r="BB170" s="134"/>
      <c r="BC170" s="134"/>
      <c r="BD170" s="134"/>
      <c r="BE170" s="134"/>
      <c r="BF170" s="134"/>
      <c r="BG170" s="134"/>
      <c r="BH170" s="134"/>
      <c r="BI170" s="134"/>
      <c r="BJ170" s="134"/>
      <c r="BK170" s="134"/>
      <c r="BL170" s="134"/>
      <c r="BM170" s="134"/>
    </row>
    <row r="171" spans="1:65" x14ac:dyDescent="0.25">
      <c r="A171" s="130">
        <v>0</v>
      </c>
      <c r="B171" s="131">
        <f t="shared" si="5"/>
        <v>275</v>
      </c>
      <c r="C171" s="131">
        <v>250</v>
      </c>
      <c r="D171" s="131">
        <v>300</v>
      </c>
      <c r="E171" s="134">
        <v>1277440299613.259</v>
      </c>
      <c r="F171" s="133">
        <v>1027427238944.9573</v>
      </c>
      <c r="G171" s="133">
        <v>777497541014.53027</v>
      </c>
      <c r="H171" s="133">
        <v>532018169505.81158</v>
      </c>
      <c r="I171" s="133">
        <v>251290540725.26251</v>
      </c>
      <c r="J171" s="134">
        <v>0</v>
      </c>
      <c r="K171" s="133">
        <v>0</v>
      </c>
      <c r="L171" s="133">
        <v>0</v>
      </c>
      <c r="M171" s="133">
        <v>0</v>
      </c>
      <c r="N171" s="133">
        <v>0</v>
      </c>
      <c r="O171" s="134">
        <v>0</v>
      </c>
      <c r="P171" s="133">
        <v>0</v>
      </c>
      <c r="Q171" s="133">
        <v>0</v>
      </c>
      <c r="R171" s="133">
        <v>0</v>
      </c>
      <c r="S171" s="133">
        <v>0</v>
      </c>
      <c r="T171" s="134">
        <v>0</v>
      </c>
      <c r="U171" s="133">
        <v>436314454619.45258</v>
      </c>
      <c r="V171" s="133">
        <v>872638092747.35999</v>
      </c>
      <c r="W171" s="133">
        <v>1308970825584.6333</v>
      </c>
      <c r="X171" s="133">
        <v>1745312565473.3662</v>
      </c>
      <c r="Y171" s="134">
        <v>2181663225878.543</v>
      </c>
      <c r="Z171" s="133">
        <v>2165978500796.4688</v>
      </c>
      <c r="AA171" s="133">
        <v>2150012163224.7349</v>
      </c>
      <c r="AB171" s="133">
        <v>2134045403272.4182</v>
      </c>
      <c r="AC171" s="133">
        <v>2118078224787.426</v>
      </c>
      <c r="AD171" s="134">
        <v>2102110631571.0466</v>
      </c>
      <c r="AE171" s="133">
        <v>2085355376590.2505</v>
      </c>
      <c r="AF171" s="133">
        <v>2067311237385.698</v>
      </c>
      <c r="AG171" s="133">
        <v>2049266831218.1458</v>
      </c>
      <c r="AH171" s="133">
        <v>2031222160004.3032</v>
      </c>
      <c r="AI171" s="134">
        <v>2013177225642.5381</v>
      </c>
      <c r="AJ171" s="133">
        <v>1994842515115.0845</v>
      </c>
      <c r="AK171" s="133">
        <v>1976223587963.1824</v>
      </c>
      <c r="AL171" s="133">
        <v>1957604429668.8691</v>
      </c>
      <c r="AM171" s="133">
        <v>1938985041776.2512</v>
      </c>
      <c r="AN171" s="134">
        <v>1920365425815.6907</v>
      </c>
      <c r="AO171" s="134"/>
      <c r="AP171" s="134"/>
      <c r="AQ171" s="134"/>
      <c r="AR171" s="134"/>
      <c r="AS171" s="134"/>
      <c r="AT171" s="134"/>
      <c r="AU171" s="134"/>
      <c r="AV171" s="134"/>
      <c r="AW171" s="134"/>
      <c r="AX171" s="134"/>
      <c r="AY171" s="134"/>
      <c r="AZ171" s="134"/>
      <c r="BA171" s="134"/>
      <c r="BB171" s="134"/>
      <c r="BC171" s="134"/>
      <c r="BD171" s="134"/>
      <c r="BE171" s="134"/>
      <c r="BF171" s="134"/>
      <c r="BG171" s="134"/>
      <c r="BH171" s="134"/>
      <c r="BI171" s="134"/>
      <c r="BJ171" s="134"/>
      <c r="BK171" s="134"/>
      <c r="BL171" s="134"/>
      <c r="BM171" s="134"/>
    </row>
    <row r="172" spans="1:65" x14ac:dyDescent="0.25">
      <c r="A172" s="130">
        <v>0</v>
      </c>
      <c r="B172" s="131">
        <f t="shared" si="5"/>
        <v>325</v>
      </c>
      <c r="C172" s="131">
        <v>300</v>
      </c>
      <c r="D172" s="131">
        <v>350</v>
      </c>
      <c r="E172" s="134">
        <v>0</v>
      </c>
      <c r="F172" s="133">
        <v>261383214514.22363</v>
      </c>
      <c r="G172" s="133">
        <v>527465884606.99054</v>
      </c>
      <c r="H172" s="133">
        <v>812090320682.17578</v>
      </c>
      <c r="I172" s="133">
        <v>1022875420421.7537</v>
      </c>
      <c r="J172" s="134">
        <v>1188801816859.3044</v>
      </c>
      <c r="K172" s="133">
        <v>949102733147.21216</v>
      </c>
      <c r="L172" s="133">
        <v>702742205795.81482</v>
      </c>
      <c r="M172" s="133">
        <v>474708013179.07697</v>
      </c>
      <c r="N172" s="133">
        <v>237391706135.07312</v>
      </c>
      <c r="O172" s="134">
        <v>0</v>
      </c>
      <c r="P172" s="133">
        <v>0</v>
      </c>
      <c r="Q172" s="133">
        <v>0</v>
      </c>
      <c r="R172" s="133">
        <v>0</v>
      </c>
      <c r="S172" s="133">
        <v>0</v>
      </c>
      <c r="T172" s="134">
        <v>0</v>
      </c>
      <c r="U172" s="133">
        <v>0</v>
      </c>
      <c r="V172" s="133">
        <v>0</v>
      </c>
      <c r="W172" s="133">
        <v>0</v>
      </c>
      <c r="X172" s="133">
        <v>0</v>
      </c>
      <c r="Y172" s="132">
        <v>0</v>
      </c>
      <c r="Z172" s="133">
        <v>0</v>
      </c>
      <c r="AA172" s="133">
        <v>0</v>
      </c>
      <c r="AB172" s="133">
        <v>0</v>
      </c>
      <c r="AC172" s="133">
        <v>0</v>
      </c>
      <c r="AD172" s="134">
        <v>0</v>
      </c>
      <c r="AE172" s="133">
        <v>0</v>
      </c>
      <c r="AF172" s="133">
        <v>0</v>
      </c>
      <c r="AG172" s="133">
        <v>0</v>
      </c>
      <c r="AH172" s="133">
        <v>0</v>
      </c>
      <c r="AI172" s="134">
        <v>0</v>
      </c>
      <c r="AJ172" s="133">
        <v>0</v>
      </c>
      <c r="AK172" s="133">
        <v>0</v>
      </c>
      <c r="AL172" s="133">
        <v>0</v>
      </c>
      <c r="AM172" s="133">
        <v>0</v>
      </c>
      <c r="AN172" s="134">
        <v>0</v>
      </c>
      <c r="AO172" s="134"/>
      <c r="AP172" s="134"/>
      <c r="AQ172" s="134"/>
      <c r="AR172" s="134"/>
      <c r="AS172" s="134"/>
      <c r="AT172" s="134"/>
      <c r="AU172" s="134"/>
      <c r="AV172" s="134"/>
      <c r="AW172" s="134"/>
      <c r="AX172" s="134"/>
      <c r="AY172" s="134"/>
      <c r="AZ172" s="134"/>
      <c r="BA172" s="134"/>
      <c r="BB172" s="134"/>
      <c r="BC172" s="134"/>
      <c r="BD172" s="134"/>
      <c r="BE172" s="134"/>
      <c r="BF172" s="134"/>
      <c r="BG172" s="134"/>
      <c r="BH172" s="134"/>
      <c r="BI172" s="134"/>
      <c r="BJ172" s="134"/>
      <c r="BK172" s="134"/>
      <c r="BL172" s="134"/>
      <c r="BM172" s="134"/>
    </row>
    <row r="173" spans="1:65" x14ac:dyDescent="0.25">
      <c r="A173" s="130">
        <v>0</v>
      </c>
      <c r="B173" s="131">
        <f t="shared" si="5"/>
        <v>375</v>
      </c>
      <c r="C173" s="131">
        <v>350</v>
      </c>
      <c r="D173" s="131">
        <v>400</v>
      </c>
      <c r="E173" s="134">
        <v>0</v>
      </c>
      <c r="F173" s="133">
        <v>0</v>
      </c>
      <c r="G173" s="133">
        <v>0</v>
      </c>
      <c r="H173" s="133">
        <v>0</v>
      </c>
      <c r="I173" s="133">
        <v>0</v>
      </c>
      <c r="J173" s="134">
        <v>0</v>
      </c>
      <c r="K173" s="133">
        <v>234476945517.4617</v>
      </c>
      <c r="L173" s="133">
        <v>462968767296.82928</v>
      </c>
      <c r="M173" s="133">
        <v>703663034920.13</v>
      </c>
      <c r="N173" s="133">
        <v>938366399365.90955</v>
      </c>
      <c r="O173" s="134">
        <v>1173139694152.6616</v>
      </c>
      <c r="P173" s="133">
        <v>939372576335.59863</v>
      </c>
      <c r="Q173" s="133">
        <v>704620782035.44861</v>
      </c>
      <c r="R173" s="133">
        <v>469806731930.4538</v>
      </c>
      <c r="S173" s="133">
        <v>234932482337.7128</v>
      </c>
      <c r="T173" s="134">
        <v>0</v>
      </c>
      <c r="U173" s="133">
        <v>0</v>
      </c>
      <c r="V173" s="133">
        <v>0</v>
      </c>
      <c r="W173" s="133">
        <v>0</v>
      </c>
      <c r="X173" s="133">
        <v>0</v>
      </c>
      <c r="Y173" s="134">
        <v>0</v>
      </c>
      <c r="Z173" s="133">
        <v>0</v>
      </c>
      <c r="AA173" s="133">
        <v>0</v>
      </c>
      <c r="AB173" s="133">
        <v>0</v>
      </c>
      <c r="AC173" s="133">
        <v>0</v>
      </c>
      <c r="AD173" s="134">
        <v>0</v>
      </c>
      <c r="AE173" s="133">
        <v>0</v>
      </c>
      <c r="AF173" s="133">
        <v>0</v>
      </c>
      <c r="AG173" s="133">
        <v>0</v>
      </c>
      <c r="AH173" s="133">
        <v>0</v>
      </c>
      <c r="AI173" s="134">
        <v>0</v>
      </c>
      <c r="AJ173" s="133">
        <v>0</v>
      </c>
      <c r="AK173" s="133">
        <v>0</v>
      </c>
      <c r="AL173" s="133">
        <v>0</v>
      </c>
      <c r="AM173" s="133">
        <v>0</v>
      </c>
      <c r="AN173" s="134">
        <v>0</v>
      </c>
      <c r="AO173" s="134"/>
      <c r="AP173" s="134"/>
      <c r="AQ173" s="134"/>
      <c r="AR173" s="134"/>
      <c r="AS173" s="134"/>
      <c r="AT173" s="134"/>
      <c r="AU173" s="134"/>
      <c r="AV173" s="134"/>
      <c r="AW173" s="134"/>
      <c r="AX173" s="134"/>
      <c r="AY173" s="134"/>
      <c r="AZ173" s="134"/>
      <c r="BA173" s="134"/>
      <c r="BB173" s="134"/>
      <c r="BC173" s="134"/>
      <c r="BD173" s="134"/>
      <c r="BE173" s="134"/>
      <c r="BF173" s="134"/>
      <c r="BG173" s="134"/>
      <c r="BH173" s="134"/>
      <c r="BI173" s="134"/>
      <c r="BJ173" s="134"/>
      <c r="BK173" s="134"/>
      <c r="BL173" s="134"/>
      <c r="BM173" s="134"/>
    </row>
    <row r="174" spans="1:65" x14ac:dyDescent="0.25">
      <c r="A174" s="130">
        <v>0</v>
      </c>
      <c r="B174" s="131">
        <f t="shared" si="5"/>
        <v>425</v>
      </c>
      <c r="C174" s="131">
        <v>400</v>
      </c>
      <c r="D174" s="131">
        <v>450</v>
      </c>
      <c r="E174" s="132">
        <v>0</v>
      </c>
      <c r="F174" s="133">
        <v>0</v>
      </c>
      <c r="G174" s="133">
        <v>0</v>
      </c>
      <c r="H174" s="133">
        <v>0</v>
      </c>
      <c r="I174" s="133">
        <v>0</v>
      </c>
      <c r="J174" s="132">
        <v>0</v>
      </c>
      <c r="K174" s="122">
        <v>0</v>
      </c>
      <c r="L174" s="133">
        <v>0</v>
      </c>
      <c r="M174" s="133">
        <v>0</v>
      </c>
      <c r="N174" s="133">
        <v>0</v>
      </c>
      <c r="O174" s="134">
        <v>0</v>
      </c>
      <c r="P174" s="133">
        <v>229833106500.82056</v>
      </c>
      <c r="Q174" s="133">
        <v>459725813647.45166</v>
      </c>
      <c r="R174" s="133">
        <v>689676130907.18152</v>
      </c>
      <c r="S174" s="133">
        <v>919682155410.68433</v>
      </c>
      <c r="T174" s="134">
        <v>1149742067178.7119</v>
      </c>
      <c r="U174" s="133">
        <v>926903913783.93787</v>
      </c>
      <c r="V174" s="133">
        <v>695185251360.12415</v>
      </c>
      <c r="W174" s="133">
        <v>463461680147.48438</v>
      </c>
      <c r="X174" s="133">
        <v>231733247458.60709</v>
      </c>
      <c r="Y174" s="134">
        <v>0</v>
      </c>
      <c r="Z174" s="133">
        <v>0</v>
      </c>
      <c r="AA174" s="133">
        <v>0</v>
      </c>
      <c r="AB174" s="133">
        <v>0</v>
      </c>
      <c r="AC174" s="133">
        <v>0</v>
      </c>
      <c r="AD174" s="134">
        <v>0</v>
      </c>
      <c r="AE174" s="133">
        <v>0</v>
      </c>
      <c r="AF174" s="133">
        <v>0</v>
      </c>
      <c r="AG174" s="133">
        <v>0</v>
      </c>
      <c r="AH174" s="133">
        <v>0</v>
      </c>
      <c r="AI174" s="134">
        <v>0</v>
      </c>
      <c r="AJ174" s="133">
        <v>0</v>
      </c>
      <c r="AK174" s="133">
        <v>0</v>
      </c>
      <c r="AL174" s="133">
        <v>0</v>
      </c>
      <c r="AM174" s="133">
        <v>0</v>
      </c>
      <c r="AN174" s="132">
        <v>0</v>
      </c>
      <c r="AO174" s="132"/>
      <c r="AP174" s="132"/>
      <c r="AQ174" s="132"/>
      <c r="AR174" s="132"/>
      <c r="AS174" s="132"/>
      <c r="AT174" s="132"/>
      <c r="AU174" s="132"/>
      <c r="AV174" s="132"/>
      <c r="AW174" s="132"/>
      <c r="AX174" s="132"/>
      <c r="AY174" s="132"/>
      <c r="AZ174" s="132"/>
      <c r="BA174" s="132"/>
      <c r="BB174" s="132"/>
      <c r="BC174" s="132"/>
      <c r="BD174" s="132"/>
      <c r="BE174" s="132"/>
      <c r="BF174" s="132"/>
      <c r="BG174" s="132"/>
      <c r="BH174" s="132"/>
      <c r="BI174" s="132"/>
      <c r="BJ174" s="132"/>
      <c r="BK174" s="132"/>
      <c r="BL174" s="132"/>
      <c r="BM174" s="132"/>
    </row>
    <row r="175" spans="1:65" x14ac:dyDescent="0.25">
      <c r="A175" s="130">
        <v>0</v>
      </c>
      <c r="B175" s="131">
        <f t="shared" si="5"/>
        <v>475</v>
      </c>
      <c r="C175" s="131">
        <v>450</v>
      </c>
      <c r="D175" s="131">
        <v>500</v>
      </c>
      <c r="E175" s="134">
        <v>0</v>
      </c>
      <c r="F175" s="133">
        <v>0</v>
      </c>
      <c r="G175" s="133">
        <v>0</v>
      </c>
      <c r="H175" s="133">
        <v>0</v>
      </c>
      <c r="I175" s="133">
        <v>0</v>
      </c>
      <c r="J175" s="134">
        <v>0</v>
      </c>
      <c r="K175" s="122">
        <v>0</v>
      </c>
      <c r="L175" s="133">
        <v>0</v>
      </c>
      <c r="M175" s="133">
        <v>0</v>
      </c>
      <c r="N175" s="133">
        <v>0</v>
      </c>
      <c r="O175" s="134">
        <v>0</v>
      </c>
      <c r="P175" s="133">
        <v>0</v>
      </c>
      <c r="Q175" s="133">
        <v>0</v>
      </c>
      <c r="R175" s="133">
        <v>0</v>
      </c>
      <c r="S175" s="133">
        <v>0</v>
      </c>
      <c r="T175" s="134">
        <v>0</v>
      </c>
      <c r="U175" s="133">
        <v>0</v>
      </c>
      <c r="V175" s="133">
        <v>0</v>
      </c>
      <c r="W175" s="133">
        <v>0</v>
      </c>
      <c r="X175" s="133">
        <v>0</v>
      </c>
      <c r="Y175" s="132">
        <v>0</v>
      </c>
      <c r="Z175" s="133">
        <v>0</v>
      </c>
      <c r="AA175" s="133">
        <v>0</v>
      </c>
      <c r="AB175" s="133">
        <v>0</v>
      </c>
      <c r="AC175" s="133">
        <v>0</v>
      </c>
      <c r="AD175" s="134">
        <v>0</v>
      </c>
      <c r="AE175" s="133">
        <v>0</v>
      </c>
      <c r="AF175" s="133">
        <v>0</v>
      </c>
      <c r="AG175" s="133">
        <v>0</v>
      </c>
      <c r="AH175" s="133">
        <v>0</v>
      </c>
      <c r="AI175" s="132">
        <v>0</v>
      </c>
      <c r="AJ175" s="133">
        <v>0</v>
      </c>
      <c r="AK175" s="133">
        <v>0</v>
      </c>
      <c r="AL175" s="133">
        <v>0</v>
      </c>
      <c r="AM175" s="133">
        <v>0</v>
      </c>
      <c r="AN175" s="134">
        <v>0</v>
      </c>
      <c r="AO175" s="134"/>
      <c r="AP175" s="134"/>
      <c r="AQ175" s="134"/>
      <c r="AR175" s="134"/>
      <c r="AS175" s="134"/>
      <c r="AT175" s="134"/>
      <c r="AU175" s="134"/>
      <c r="AV175" s="134"/>
      <c r="AW175" s="134"/>
      <c r="AX175" s="134"/>
      <c r="AY175" s="134"/>
      <c r="AZ175" s="134"/>
      <c r="BA175" s="134"/>
      <c r="BB175" s="134"/>
      <c r="BC175" s="134"/>
      <c r="BD175" s="134"/>
      <c r="BE175" s="134"/>
      <c r="BF175" s="134"/>
      <c r="BG175" s="134"/>
      <c r="BH175" s="134"/>
      <c r="BI175" s="134"/>
      <c r="BJ175" s="134"/>
      <c r="BK175" s="134"/>
      <c r="BL175" s="134"/>
      <c r="BM175" s="134"/>
    </row>
    <row r="176" spans="1:65" x14ac:dyDescent="0.25">
      <c r="A176" s="130">
        <v>0</v>
      </c>
      <c r="B176" s="131">
        <f t="shared" si="5"/>
        <v>525</v>
      </c>
      <c r="C176" s="131">
        <v>500</v>
      </c>
      <c r="D176" s="131">
        <v>550</v>
      </c>
      <c r="E176" s="134">
        <v>0</v>
      </c>
      <c r="F176" s="133">
        <v>0</v>
      </c>
      <c r="G176" s="133">
        <v>0</v>
      </c>
      <c r="H176" s="133">
        <v>0</v>
      </c>
      <c r="I176" s="133">
        <v>0</v>
      </c>
      <c r="J176" s="132">
        <v>0</v>
      </c>
      <c r="K176" s="122">
        <v>0</v>
      </c>
      <c r="L176" s="133">
        <v>0</v>
      </c>
      <c r="M176" s="133">
        <v>0</v>
      </c>
      <c r="N176" s="133">
        <v>0</v>
      </c>
      <c r="O176" s="134">
        <v>0</v>
      </c>
      <c r="P176" s="133">
        <v>0</v>
      </c>
      <c r="Q176" s="133">
        <v>0</v>
      </c>
      <c r="R176" s="133">
        <v>0</v>
      </c>
      <c r="S176" s="133">
        <v>0</v>
      </c>
      <c r="T176" s="134">
        <v>0</v>
      </c>
      <c r="U176" s="133">
        <v>0</v>
      </c>
      <c r="V176" s="133">
        <v>0</v>
      </c>
      <c r="W176" s="133">
        <v>0</v>
      </c>
      <c r="X176" s="133">
        <v>0</v>
      </c>
      <c r="Y176" s="134">
        <v>0</v>
      </c>
      <c r="Z176" s="133">
        <v>0</v>
      </c>
      <c r="AA176" s="133">
        <v>0</v>
      </c>
      <c r="AB176" s="133">
        <v>0</v>
      </c>
      <c r="AC176" s="133">
        <v>0</v>
      </c>
      <c r="AD176" s="132">
        <v>0</v>
      </c>
      <c r="AE176" s="133">
        <v>0</v>
      </c>
      <c r="AF176" s="133">
        <v>0</v>
      </c>
      <c r="AG176" s="133">
        <v>0</v>
      </c>
      <c r="AH176" s="133">
        <v>0</v>
      </c>
      <c r="AI176" s="134">
        <v>0</v>
      </c>
      <c r="AJ176" s="133">
        <v>0</v>
      </c>
      <c r="AK176" s="133">
        <v>0</v>
      </c>
      <c r="AL176" s="133">
        <v>0</v>
      </c>
      <c r="AM176" s="133">
        <v>0</v>
      </c>
      <c r="AN176" s="132">
        <v>0</v>
      </c>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c r="BK176" s="132"/>
      <c r="BL176" s="132"/>
      <c r="BM176" s="132"/>
    </row>
    <row r="177" spans="1:65" x14ac:dyDescent="0.25">
      <c r="A177" s="130">
        <v>0</v>
      </c>
      <c r="B177" s="131">
        <f t="shared" si="5"/>
        <v>575</v>
      </c>
      <c r="C177" s="131">
        <v>550</v>
      </c>
      <c r="D177" s="131">
        <v>600</v>
      </c>
      <c r="E177" s="134">
        <v>0</v>
      </c>
      <c r="F177" s="133">
        <v>0</v>
      </c>
      <c r="G177" s="133">
        <v>0</v>
      </c>
      <c r="H177" s="133">
        <v>0</v>
      </c>
      <c r="I177" s="133">
        <v>0</v>
      </c>
      <c r="J177" s="132">
        <v>0</v>
      </c>
      <c r="K177" s="122">
        <v>0</v>
      </c>
      <c r="L177" s="133">
        <v>0</v>
      </c>
      <c r="M177" s="133">
        <v>0</v>
      </c>
      <c r="N177" s="133">
        <v>0</v>
      </c>
      <c r="O177" s="134">
        <v>0</v>
      </c>
      <c r="P177" s="133">
        <v>0</v>
      </c>
      <c r="Q177" s="133">
        <v>0</v>
      </c>
      <c r="R177" s="133">
        <v>0</v>
      </c>
      <c r="S177" s="133">
        <v>0</v>
      </c>
      <c r="T177" s="134">
        <v>0</v>
      </c>
      <c r="U177" s="133">
        <v>0</v>
      </c>
      <c r="V177" s="133">
        <v>0</v>
      </c>
      <c r="W177" s="133">
        <v>0</v>
      </c>
      <c r="X177" s="133">
        <v>0</v>
      </c>
      <c r="Y177" s="134">
        <v>0</v>
      </c>
      <c r="Z177" s="133">
        <v>0</v>
      </c>
      <c r="AA177" s="133">
        <v>0</v>
      </c>
      <c r="AB177" s="133">
        <v>0</v>
      </c>
      <c r="AC177" s="133">
        <v>0</v>
      </c>
      <c r="AD177" s="134">
        <v>0</v>
      </c>
      <c r="AE177" s="133">
        <v>0</v>
      </c>
      <c r="AF177" s="133">
        <v>0</v>
      </c>
      <c r="AG177" s="133">
        <v>0</v>
      </c>
      <c r="AH177" s="133">
        <v>0</v>
      </c>
      <c r="AI177" s="134">
        <v>0</v>
      </c>
      <c r="AJ177" s="133">
        <v>0</v>
      </c>
      <c r="AK177" s="133">
        <v>0</v>
      </c>
      <c r="AL177" s="133">
        <v>0</v>
      </c>
      <c r="AM177" s="133">
        <v>0</v>
      </c>
      <c r="AN177" s="134">
        <v>0</v>
      </c>
      <c r="AO177" s="134"/>
      <c r="AP177" s="134"/>
      <c r="AQ177" s="134"/>
      <c r="AR177" s="134"/>
      <c r="AS177" s="134"/>
      <c r="AT177" s="134"/>
      <c r="AU177" s="134"/>
      <c r="AV177" s="134"/>
      <c r="AW177" s="134"/>
      <c r="AX177" s="134"/>
      <c r="AY177" s="134"/>
      <c r="AZ177" s="134"/>
      <c r="BA177" s="134"/>
      <c r="BB177" s="134"/>
      <c r="BC177" s="134"/>
      <c r="BD177" s="134"/>
      <c r="BE177" s="134"/>
      <c r="BF177" s="134"/>
      <c r="BG177" s="134"/>
      <c r="BH177" s="134"/>
      <c r="BI177" s="134"/>
      <c r="BJ177" s="134"/>
      <c r="BK177" s="134"/>
      <c r="BL177" s="134"/>
      <c r="BM177" s="134"/>
    </row>
    <row r="178" spans="1:65" x14ac:dyDescent="0.25">
      <c r="A178" s="130">
        <v>0</v>
      </c>
      <c r="B178" s="131">
        <f t="shared" si="5"/>
        <v>625</v>
      </c>
      <c r="C178" s="131">
        <v>600</v>
      </c>
      <c r="D178" s="131">
        <v>650</v>
      </c>
      <c r="E178" s="134">
        <v>0</v>
      </c>
      <c r="F178" s="133">
        <v>0</v>
      </c>
      <c r="G178" s="133">
        <v>0</v>
      </c>
      <c r="H178" s="133">
        <v>0</v>
      </c>
      <c r="I178" s="133">
        <v>0</v>
      </c>
      <c r="J178" s="134">
        <v>0</v>
      </c>
      <c r="K178" s="133">
        <v>0</v>
      </c>
      <c r="L178" s="133">
        <v>0</v>
      </c>
      <c r="M178" s="133">
        <v>0</v>
      </c>
      <c r="N178" s="133">
        <v>0</v>
      </c>
      <c r="O178" s="134">
        <v>0</v>
      </c>
      <c r="P178" s="133">
        <v>0</v>
      </c>
      <c r="Q178" s="133">
        <v>0</v>
      </c>
      <c r="R178" s="133">
        <v>0</v>
      </c>
      <c r="S178" s="133">
        <v>0</v>
      </c>
      <c r="T178" s="134">
        <v>0</v>
      </c>
      <c r="U178" s="133">
        <v>0</v>
      </c>
      <c r="V178" s="133">
        <v>0</v>
      </c>
      <c r="W178" s="133">
        <v>0</v>
      </c>
      <c r="X178" s="133">
        <v>0</v>
      </c>
      <c r="Y178" s="134">
        <v>0</v>
      </c>
      <c r="Z178" s="133">
        <v>0</v>
      </c>
      <c r="AA178" s="133">
        <v>0</v>
      </c>
      <c r="AB178" s="133">
        <v>0</v>
      </c>
      <c r="AC178" s="133">
        <v>0</v>
      </c>
      <c r="AD178" s="134">
        <v>0</v>
      </c>
      <c r="AE178" s="133">
        <v>0</v>
      </c>
      <c r="AF178" s="133">
        <v>0</v>
      </c>
      <c r="AG178" s="133">
        <v>0</v>
      </c>
      <c r="AH178" s="133">
        <v>0</v>
      </c>
      <c r="AI178" s="134">
        <v>0</v>
      </c>
      <c r="AJ178" s="133">
        <v>0</v>
      </c>
      <c r="AK178" s="133">
        <v>0</v>
      </c>
      <c r="AL178" s="133">
        <v>0</v>
      </c>
      <c r="AM178" s="133">
        <v>0</v>
      </c>
      <c r="AN178" s="134">
        <v>0</v>
      </c>
      <c r="AO178" s="134"/>
      <c r="AP178" s="134"/>
      <c r="AQ178" s="134"/>
      <c r="AR178" s="134"/>
      <c r="AS178" s="134"/>
      <c r="AT178" s="134"/>
      <c r="AU178" s="134"/>
      <c r="AV178" s="134"/>
      <c r="AW178" s="134"/>
      <c r="AX178" s="134"/>
      <c r="AY178" s="134"/>
      <c r="AZ178" s="134"/>
      <c r="BA178" s="134"/>
      <c r="BB178" s="134"/>
      <c r="BC178" s="134"/>
      <c r="BD178" s="134"/>
      <c r="BE178" s="134"/>
      <c r="BF178" s="134"/>
      <c r="BG178" s="134"/>
      <c r="BH178" s="134"/>
      <c r="BI178" s="134"/>
      <c r="BJ178" s="134"/>
      <c r="BK178" s="134"/>
      <c r="BL178" s="134"/>
      <c r="BM178" s="134"/>
    </row>
    <row r="179" spans="1:65" x14ac:dyDescent="0.25">
      <c r="A179" s="130">
        <v>0</v>
      </c>
      <c r="B179" s="131">
        <f t="shared" si="5"/>
        <v>675</v>
      </c>
      <c r="C179" s="131">
        <v>650</v>
      </c>
      <c r="D179" s="131">
        <v>700</v>
      </c>
      <c r="E179" s="134">
        <v>0</v>
      </c>
      <c r="F179" s="133">
        <v>0</v>
      </c>
      <c r="G179" s="133">
        <v>0</v>
      </c>
      <c r="H179" s="133">
        <v>0</v>
      </c>
      <c r="I179" s="133">
        <v>0</v>
      </c>
      <c r="J179" s="132">
        <v>0</v>
      </c>
      <c r="K179" s="133">
        <v>0</v>
      </c>
      <c r="L179" s="133">
        <v>0</v>
      </c>
      <c r="M179" s="133">
        <v>0</v>
      </c>
      <c r="N179" s="133">
        <v>0</v>
      </c>
      <c r="O179" s="134">
        <v>0</v>
      </c>
      <c r="P179" s="133">
        <v>0</v>
      </c>
      <c r="Q179" s="133">
        <v>0</v>
      </c>
      <c r="R179" s="133">
        <v>0</v>
      </c>
      <c r="S179" s="133">
        <v>0</v>
      </c>
      <c r="T179" s="134">
        <v>0</v>
      </c>
      <c r="U179" s="133">
        <v>0</v>
      </c>
      <c r="V179" s="133">
        <v>0</v>
      </c>
      <c r="W179" s="133">
        <v>0</v>
      </c>
      <c r="X179" s="133">
        <v>0</v>
      </c>
      <c r="Y179" s="134">
        <v>0</v>
      </c>
      <c r="Z179" s="133">
        <v>0</v>
      </c>
      <c r="AA179" s="133">
        <v>0</v>
      </c>
      <c r="AB179" s="133">
        <v>0</v>
      </c>
      <c r="AC179" s="133">
        <v>0</v>
      </c>
      <c r="AD179" s="134">
        <v>0</v>
      </c>
      <c r="AE179" s="133">
        <v>0</v>
      </c>
      <c r="AF179" s="133">
        <v>0</v>
      </c>
      <c r="AG179" s="133">
        <v>0</v>
      </c>
      <c r="AH179" s="133">
        <v>0</v>
      </c>
      <c r="AI179" s="134">
        <v>0</v>
      </c>
      <c r="AJ179" s="133">
        <v>0</v>
      </c>
      <c r="AK179" s="133">
        <v>0</v>
      </c>
      <c r="AL179" s="133">
        <v>0</v>
      </c>
      <c r="AM179" s="133">
        <v>0</v>
      </c>
      <c r="AN179" s="132">
        <v>0</v>
      </c>
      <c r="AO179" s="132"/>
      <c r="AP179" s="132"/>
      <c r="AQ179" s="132"/>
      <c r="AR179" s="132"/>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row>
    <row r="180" spans="1:65" x14ac:dyDescent="0.25">
      <c r="A180" s="130">
        <v>0</v>
      </c>
      <c r="B180" s="131">
        <f t="shared" si="5"/>
        <v>725</v>
      </c>
      <c r="C180" s="131">
        <v>700</v>
      </c>
      <c r="D180" s="131">
        <v>750</v>
      </c>
      <c r="E180" s="132">
        <v>0</v>
      </c>
      <c r="F180" s="122">
        <v>0</v>
      </c>
      <c r="G180" s="122">
        <v>0</v>
      </c>
      <c r="H180" s="122">
        <v>0</v>
      </c>
      <c r="I180" s="122">
        <v>0</v>
      </c>
      <c r="J180" s="132">
        <v>0</v>
      </c>
      <c r="K180" s="122">
        <v>0</v>
      </c>
      <c r="L180" s="122">
        <v>0</v>
      </c>
      <c r="M180" s="122">
        <v>0</v>
      </c>
      <c r="N180" s="122">
        <v>0</v>
      </c>
      <c r="O180" s="132">
        <v>0</v>
      </c>
      <c r="P180" s="133">
        <v>0</v>
      </c>
      <c r="Q180" s="133">
        <v>0</v>
      </c>
      <c r="R180" s="133">
        <v>0</v>
      </c>
      <c r="S180" s="133">
        <v>0</v>
      </c>
      <c r="T180" s="134">
        <v>0</v>
      </c>
      <c r="U180" s="133">
        <v>0</v>
      </c>
      <c r="V180" s="133">
        <v>0</v>
      </c>
      <c r="W180" s="133">
        <v>0</v>
      </c>
      <c r="X180" s="133">
        <v>0</v>
      </c>
      <c r="Y180" s="134">
        <v>0</v>
      </c>
      <c r="Z180" s="133">
        <v>0</v>
      </c>
      <c r="AA180" s="133">
        <v>0</v>
      </c>
      <c r="AB180" s="133">
        <v>0</v>
      </c>
      <c r="AC180" s="133">
        <v>0</v>
      </c>
      <c r="AD180" s="134">
        <v>0</v>
      </c>
      <c r="AE180" s="133">
        <v>0</v>
      </c>
      <c r="AF180" s="133">
        <v>0</v>
      </c>
      <c r="AG180" s="133">
        <v>0</v>
      </c>
      <c r="AH180" s="133">
        <v>0</v>
      </c>
      <c r="AI180" s="134">
        <v>0</v>
      </c>
      <c r="AJ180" s="133">
        <v>0</v>
      </c>
      <c r="AK180" s="133">
        <v>0</v>
      </c>
      <c r="AL180" s="133">
        <v>0</v>
      </c>
      <c r="AM180" s="133">
        <v>0</v>
      </c>
      <c r="AN180" s="134">
        <v>0</v>
      </c>
      <c r="AO180" s="134"/>
      <c r="AP180" s="134"/>
      <c r="AQ180" s="134"/>
      <c r="AR180" s="134"/>
      <c r="AS180" s="134"/>
      <c r="AT180" s="134"/>
      <c r="AU180" s="134"/>
      <c r="AV180" s="134"/>
      <c r="AW180" s="134"/>
      <c r="AX180" s="134"/>
      <c r="AY180" s="134"/>
      <c r="AZ180" s="134"/>
      <c r="BA180" s="134"/>
      <c r="BB180" s="134"/>
      <c r="BC180" s="134"/>
      <c r="BD180" s="134"/>
      <c r="BE180" s="134"/>
      <c r="BF180" s="134"/>
      <c r="BG180" s="134"/>
      <c r="BH180" s="134"/>
      <c r="BI180" s="134"/>
      <c r="BJ180" s="134"/>
      <c r="BK180" s="134"/>
      <c r="BL180" s="134"/>
      <c r="BM180" s="134"/>
    </row>
    <row r="181" spans="1:65" x14ac:dyDescent="0.25">
      <c r="A181" s="130">
        <v>0</v>
      </c>
      <c r="B181" s="131">
        <f t="shared" si="5"/>
        <v>775</v>
      </c>
      <c r="C181" s="131">
        <v>750</v>
      </c>
      <c r="D181" s="131">
        <v>800</v>
      </c>
      <c r="E181" s="134">
        <v>0</v>
      </c>
      <c r="F181" s="133">
        <v>0</v>
      </c>
      <c r="G181" s="133">
        <v>0</v>
      </c>
      <c r="H181" s="133">
        <v>0</v>
      </c>
      <c r="I181" s="133">
        <v>0</v>
      </c>
      <c r="J181" s="132">
        <v>0</v>
      </c>
      <c r="K181" s="122">
        <v>0</v>
      </c>
      <c r="L181" s="133">
        <v>0</v>
      </c>
      <c r="M181" s="133">
        <v>0</v>
      </c>
      <c r="N181" s="133">
        <v>0</v>
      </c>
      <c r="O181" s="134">
        <v>0</v>
      </c>
      <c r="P181" s="133">
        <v>0</v>
      </c>
      <c r="Q181" s="133">
        <v>0</v>
      </c>
      <c r="R181" s="133">
        <v>0</v>
      </c>
      <c r="S181" s="133">
        <v>0</v>
      </c>
      <c r="T181" s="132">
        <v>0</v>
      </c>
      <c r="U181" s="133">
        <v>0</v>
      </c>
      <c r="V181" s="133">
        <v>0</v>
      </c>
      <c r="W181" s="133">
        <v>0</v>
      </c>
      <c r="X181" s="133">
        <v>0</v>
      </c>
      <c r="Y181" s="134">
        <v>0</v>
      </c>
      <c r="Z181" s="133">
        <v>0</v>
      </c>
      <c r="AA181" s="133">
        <v>0</v>
      </c>
      <c r="AB181" s="133">
        <v>0</v>
      </c>
      <c r="AC181" s="133">
        <v>0</v>
      </c>
      <c r="AD181" s="134">
        <v>0</v>
      </c>
      <c r="AE181" s="133">
        <v>0</v>
      </c>
      <c r="AF181" s="133">
        <v>0</v>
      </c>
      <c r="AG181" s="133">
        <v>0</v>
      </c>
      <c r="AH181" s="133">
        <v>0</v>
      </c>
      <c r="AI181" s="134">
        <v>0</v>
      </c>
      <c r="AJ181" s="133">
        <v>0</v>
      </c>
      <c r="AK181" s="133">
        <v>0</v>
      </c>
      <c r="AL181" s="133">
        <v>0</v>
      </c>
      <c r="AM181" s="133">
        <v>0</v>
      </c>
      <c r="AN181" s="134">
        <v>0</v>
      </c>
      <c r="AO181" s="134"/>
      <c r="AP181" s="134"/>
      <c r="AQ181" s="134"/>
      <c r="AR181" s="134"/>
      <c r="AS181" s="134"/>
      <c r="AT181" s="134"/>
      <c r="AU181" s="134"/>
      <c r="AV181" s="134"/>
      <c r="AW181" s="134"/>
      <c r="AX181" s="134"/>
      <c r="AY181" s="134"/>
      <c r="AZ181" s="134"/>
      <c r="BA181" s="134"/>
      <c r="BB181" s="134"/>
      <c r="BC181" s="134"/>
      <c r="BD181" s="134"/>
      <c r="BE181" s="134"/>
      <c r="BF181" s="134"/>
      <c r="BG181" s="134"/>
      <c r="BH181" s="134"/>
      <c r="BI181" s="134"/>
      <c r="BJ181" s="134"/>
      <c r="BK181" s="134"/>
      <c r="BL181" s="134"/>
      <c r="BM181" s="134"/>
    </row>
    <row r="182" spans="1:65" x14ac:dyDescent="0.25">
      <c r="A182" s="130">
        <v>0</v>
      </c>
      <c r="B182" s="131">
        <f t="shared" si="5"/>
        <v>825</v>
      </c>
      <c r="C182" s="131">
        <v>800</v>
      </c>
      <c r="D182" s="131">
        <v>850</v>
      </c>
      <c r="E182" s="134">
        <v>0</v>
      </c>
      <c r="F182" s="133">
        <v>0</v>
      </c>
      <c r="G182" s="133">
        <v>0</v>
      </c>
      <c r="H182" s="133">
        <v>0</v>
      </c>
      <c r="I182" s="133">
        <v>0</v>
      </c>
      <c r="J182" s="132">
        <v>0</v>
      </c>
      <c r="K182" s="122">
        <v>0</v>
      </c>
      <c r="L182" s="133">
        <v>0</v>
      </c>
      <c r="M182" s="133">
        <v>0</v>
      </c>
      <c r="N182" s="133">
        <v>0</v>
      </c>
      <c r="O182" s="132">
        <v>0</v>
      </c>
      <c r="P182" s="133">
        <v>0</v>
      </c>
      <c r="Q182" s="133">
        <v>0</v>
      </c>
      <c r="R182" s="133">
        <v>0</v>
      </c>
      <c r="S182" s="133">
        <v>0</v>
      </c>
      <c r="T182" s="134">
        <v>0</v>
      </c>
      <c r="U182" s="133">
        <v>0</v>
      </c>
      <c r="V182" s="133">
        <v>0</v>
      </c>
      <c r="W182" s="133">
        <v>0</v>
      </c>
      <c r="X182" s="133">
        <v>0</v>
      </c>
      <c r="Y182" s="132">
        <v>0</v>
      </c>
      <c r="Z182" s="133">
        <v>0</v>
      </c>
      <c r="AA182" s="133">
        <v>0</v>
      </c>
      <c r="AB182" s="133">
        <v>0</v>
      </c>
      <c r="AC182" s="133">
        <v>0</v>
      </c>
      <c r="AD182" s="134">
        <v>0</v>
      </c>
      <c r="AE182" s="133">
        <v>0</v>
      </c>
      <c r="AF182" s="133">
        <v>0</v>
      </c>
      <c r="AG182" s="133">
        <v>0</v>
      </c>
      <c r="AH182" s="133">
        <v>0</v>
      </c>
      <c r="AI182" s="132">
        <v>0</v>
      </c>
      <c r="AJ182" s="133">
        <v>0</v>
      </c>
      <c r="AK182" s="133">
        <v>0</v>
      </c>
      <c r="AL182" s="133">
        <v>0</v>
      </c>
      <c r="AM182" s="133">
        <v>0</v>
      </c>
      <c r="AN182" s="134">
        <v>0</v>
      </c>
      <c r="AO182" s="134"/>
      <c r="AP182" s="134"/>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row>
    <row r="183" spans="1:65" x14ac:dyDescent="0.25">
      <c r="A183" s="130">
        <v>0</v>
      </c>
      <c r="B183" s="131">
        <f t="shared" si="5"/>
        <v>875</v>
      </c>
      <c r="C183" s="131">
        <v>850</v>
      </c>
      <c r="D183" s="131">
        <v>900</v>
      </c>
      <c r="E183" s="134">
        <v>0</v>
      </c>
      <c r="F183" s="133">
        <v>0</v>
      </c>
      <c r="G183" s="133">
        <v>0</v>
      </c>
      <c r="H183" s="133">
        <v>0</v>
      </c>
      <c r="I183" s="133">
        <v>0</v>
      </c>
      <c r="J183" s="132">
        <v>0</v>
      </c>
      <c r="K183" s="122">
        <v>0</v>
      </c>
      <c r="L183" s="133">
        <v>0</v>
      </c>
      <c r="M183" s="133">
        <v>0</v>
      </c>
      <c r="N183" s="133">
        <v>0</v>
      </c>
      <c r="O183" s="134">
        <v>0</v>
      </c>
      <c r="P183" s="133">
        <v>0</v>
      </c>
      <c r="Q183" s="133">
        <v>0</v>
      </c>
      <c r="R183" s="133">
        <v>0</v>
      </c>
      <c r="S183" s="133">
        <v>0</v>
      </c>
      <c r="T183" s="132">
        <v>0</v>
      </c>
      <c r="U183" s="133">
        <v>0</v>
      </c>
      <c r="V183" s="133">
        <v>0</v>
      </c>
      <c r="W183" s="133">
        <v>0</v>
      </c>
      <c r="X183" s="133">
        <v>0</v>
      </c>
      <c r="Y183" s="134">
        <v>0</v>
      </c>
      <c r="Z183" s="133">
        <v>0</v>
      </c>
      <c r="AA183" s="133">
        <v>0</v>
      </c>
      <c r="AB183" s="133">
        <v>0</v>
      </c>
      <c r="AC183" s="133">
        <v>0</v>
      </c>
      <c r="AD183" s="132">
        <v>0</v>
      </c>
      <c r="AE183" s="133">
        <v>0</v>
      </c>
      <c r="AF183" s="133">
        <v>0</v>
      </c>
      <c r="AG183" s="133">
        <v>0</v>
      </c>
      <c r="AH183" s="133">
        <v>0</v>
      </c>
      <c r="AI183" s="134">
        <v>0</v>
      </c>
      <c r="AJ183" s="133">
        <v>0</v>
      </c>
      <c r="AK183" s="133">
        <v>0</v>
      </c>
      <c r="AL183" s="133">
        <v>0</v>
      </c>
      <c r="AM183" s="133">
        <v>0</v>
      </c>
      <c r="AN183" s="132">
        <v>0</v>
      </c>
      <c r="AO183" s="132"/>
      <c r="AP183" s="132"/>
      <c r="AQ183" s="132"/>
      <c r="AR183" s="132"/>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row>
    <row r="184" spans="1:65" x14ac:dyDescent="0.25">
      <c r="A184" s="130">
        <v>0</v>
      </c>
      <c r="B184" s="131">
        <f t="shared" si="5"/>
        <v>925</v>
      </c>
      <c r="C184" s="131">
        <v>900</v>
      </c>
      <c r="D184" s="131">
        <v>950</v>
      </c>
      <c r="E184" s="132">
        <v>0</v>
      </c>
      <c r="F184" s="133">
        <v>0</v>
      </c>
      <c r="G184" s="133">
        <v>0</v>
      </c>
      <c r="H184" s="133">
        <v>0</v>
      </c>
      <c r="I184" s="133">
        <v>0</v>
      </c>
      <c r="J184" s="132">
        <v>0</v>
      </c>
      <c r="K184" s="122">
        <v>0</v>
      </c>
      <c r="L184" s="133">
        <v>0</v>
      </c>
      <c r="M184" s="133">
        <v>0</v>
      </c>
      <c r="N184" s="133">
        <v>0</v>
      </c>
      <c r="O184" s="132">
        <v>0</v>
      </c>
      <c r="P184" s="133">
        <v>0</v>
      </c>
      <c r="Q184" s="133">
        <v>0</v>
      </c>
      <c r="R184" s="133">
        <v>0</v>
      </c>
      <c r="S184" s="133">
        <v>0</v>
      </c>
      <c r="T184" s="134">
        <v>0</v>
      </c>
      <c r="U184" s="133">
        <v>0</v>
      </c>
      <c r="V184" s="133">
        <v>0</v>
      </c>
      <c r="W184" s="133">
        <v>0</v>
      </c>
      <c r="X184" s="133">
        <v>0</v>
      </c>
      <c r="Y184" s="132">
        <v>0</v>
      </c>
      <c r="Z184" s="133">
        <v>0</v>
      </c>
      <c r="AA184" s="133">
        <v>0</v>
      </c>
      <c r="AB184" s="133">
        <v>0</v>
      </c>
      <c r="AC184" s="133">
        <v>0</v>
      </c>
      <c r="AD184" s="134">
        <v>0</v>
      </c>
      <c r="AE184" s="133">
        <v>0</v>
      </c>
      <c r="AF184" s="133">
        <v>0</v>
      </c>
      <c r="AG184" s="133">
        <v>0</v>
      </c>
      <c r="AH184" s="133">
        <v>0</v>
      </c>
      <c r="AI184" s="134">
        <v>0</v>
      </c>
      <c r="AJ184" s="133">
        <v>0</v>
      </c>
      <c r="AK184" s="133">
        <v>0</v>
      </c>
      <c r="AL184" s="133">
        <v>0</v>
      </c>
      <c r="AM184" s="133">
        <v>0</v>
      </c>
      <c r="AN184" s="134">
        <v>0</v>
      </c>
      <c r="AO184" s="134"/>
      <c r="AP184" s="134"/>
      <c r="AQ184" s="134"/>
      <c r="AR184" s="134"/>
      <c r="AS184" s="134"/>
      <c r="AT184" s="134"/>
      <c r="AU184" s="134"/>
      <c r="AV184" s="134"/>
      <c r="AW184" s="134"/>
      <c r="AX184" s="134"/>
      <c r="AY184" s="134"/>
      <c r="AZ184" s="134"/>
      <c r="BA184" s="134"/>
      <c r="BB184" s="134"/>
      <c r="BC184" s="134"/>
      <c r="BD184" s="134"/>
      <c r="BE184" s="134"/>
      <c r="BF184" s="134"/>
      <c r="BG184" s="134"/>
      <c r="BH184" s="134"/>
      <c r="BI184" s="134"/>
      <c r="BJ184" s="134"/>
      <c r="BK184" s="134"/>
      <c r="BL184" s="134"/>
      <c r="BM184" s="134"/>
    </row>
    <row r="185" spans="1:65" x14ac:dyDescent="0.25">
      <c r="A185" s="130">
        <v>0</v>
      </c>
      <c r="B185" s="131">
        <f t="shared" si="5"/>
        <v>975</v>
      </c>
      <c r="C185" s="131">
        <v>950</v>
      </c>
      <c r="D185" s="131">
        <v>1000</v>
      </c>
      <c r="E185" s="132">
        <v>0</v>
      </c>
      <c r="F185" s="122">
        <v>0</v>
      </c>
      <c r="G185" s="122">
        <v>0</v>
      </c>
      <c r="H185" s="122">
        <v>0</v>
      </c>
      <c r="I185" s="122">
        <v>0</v>
      </c>
      <c r="J185" s="132">
        <v>0</v>
      </c>
      <c r="K185" s="122">
        <v>0</v>
      </c>
      <c r="L185" s="133">
        <v>0</v>
      </c>
      <c r="M185" s="133">
        <v>0</v>
      </c>
      <c r="N185" s="133">
        <v>0</v>
      </c>
      <c r="O185" s="134">
        <v>0</v>
      </c>
      <c r="P185" s="133">
        <v>0</v>
      </c>
      <c r="Q185" s="133">
        <v>0</v>
      </c>
      <c r="R185" s="133">
        <v>0</v>
      </c>
      <c r="S185" s="133">
        <v>0</v>
      </c>
      <c r="T185" s="134">
        <v>0</v>
      </c>
      <c r="U185" s="133">
        <v>0</v>
      </c>
      <c r="V185" s="133">
        <v>0</v>
      </c>
      <c r="W185" s="133">
        <v>0</v>
      </c>
      <c r="X185" s="122">
        <v>0</v>
      </c>
      <c r="Y185" s="132">
        <v>0</v>
      </c>
      <c r="Z185" s="133">
        <v>0</v>
      </c>
      <c r="AA185" s="133">
        <v>0</v>
      </c>
      <c r="AB185" s="133">
        <v>0</v>
      </c>
      <c r="AC185" s="133">
        <v>0</v>
      </c>
      <c r="AD185" s="134">
        <v>0</v>
      </c>
      <c r="AE185" s="133">
        <v>0</v>
      </c>
      <c r="AF185" s="133">
        <v>0</v>
      </c>
      <c r="AG185" s="133">
        <v>0</v>
      </c>
      <c r="AH185" s="133">
        <v>0</v>
      </c>
      <c r="AI185" s="134">
        <v>0</v>
      </c>
      <c r="AJ185" s="133">
        <v>0</v>
      </c>
      <c r="AK185" s="133">
        <v>0</v>
      </c>
      <c r="AL185" s="133">
        <v>0</v>
      </c>
      <c r="AM185" s="133">
        <v>0</v>
      </c>
      <c r="AN185" s="134">
        <v>0</v>
      </c>
      <c r="AO185" s="134"/>
      <c r="AP185" s="134"/>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row>
    <row r="186" spans="1:65" x14ac:dyDescent="0.25">
      <c r="A186" s="130">
        <v>0</v>
      </c>
      <c r="B186" s="131">
        <f t="shared" si="5"/>
        <v>1025</v>
      </c>
      <c r="C186" s="131">
        <v>1000</v>
      </c>
      <c r="D186" s="131">
        <v>1050</v>
      </c>
      <c r="E186" s="134">
        <v>0</v>
      </c>
      <c r="F186" s="133">
        <v>0</v>
      </c>
      <c r="G186" s="133">
        <v>0</v>
      </c>
      <c r="H186" s="133">
        <v>0</v>
      </c>
      <c r="I186" s="133">
        <v>0</v>
      </c>
      <c r="J186" s="132">
        <v>0</v>
      </c>
      <c r="K186" s="122">
        <v>0</v>
      </c>
      <c r="L186" s="122">
        <v>0</v>
      </c>
      <c r="M186" s="122">
        <v>0</v>
      </c>
      <c r="N186" s="122">
        <v>0</v>
      </c>
      <c r="O186" s="132">
        <v>0</v>
      </c>
      <c r="P186" s="133">
        <v>0</v>
      </c>
      <c r="Q186" s="133">
        <v>0</v>
      </c>
      <c r="R186" s="133">
        <v>0</v>
      </c>
      <c r="S186" s="133">
        <v>0</v>
      </c>
      <c r="T186" s="134">
        <v>0</v>
      </c>
      <c r="U186" s="133">
        <v>0</v>
      </c>
      <c r="V186" s="133">
        <v>0</v>
      </c>
      <c r="W186" s="133">
        <v>0</v>
      </c>
      <c r="X186" s="133">
        <v>0</v>
      </c>
      <c r="Y186" s="134">
        <v>0</v>
      </c>
      <c r="Z186" s="133">
        <v>0</v>
      </c>
      <c r="AA186" s="133">
        <v>0</v>
      </c>
      <c r="AB186" s="133">
        <v>0</v>
      </c>
      <c r="AC186" s="133">
        <v>0</v>
      </c>
      <c r="AD186" s="134">
        <v>0</v>
      </c>
      <c r="AE186" s="133">
        <v>0</v>
      </c>
      <c r="AF186" s="133">
        <v>0</v>
      </c>
      <c r="AG186" s="133">
        <v>0</v>
      </c>
      <c r="AH186" s="122">
        <v>0</v>
      </c>
      <c r="AI186" s="132">
        <v>0</v>
      </c>
      <c r="AJ186" s="133">
        <v>0</v>
      </c>
      <c r="AK186" s="133">
        <v>0</v>
      </c>
      <c r="AL186" s="133">
        <v>0</v>
      </c>
      <c r="AM186" s="133">
        <v>0</v>
      </c>
      <c r="AN186" s="134">
        <v>0</v>
      </c>
      <c r="AO186" s="134"/>
      <c r="AP186" s="134"/>
      <c r="AQ186" s="134"/>
      <c r="AR186" s="134"/>
      <c r="AS186" s="134"/>
      <c r="AT186" s="134"/>
      <c r="AU186" s="134"/>
      <c r="AV186" s="134"/>
      <c r="AW186" s="134"/>
      <c r="AX186" s="134"/>
      <c r="AY186" s="134"/>
      <c r="AZ186" s="134"/>
      <c r="BA186" s="134"/>
      <c r="BB186" s="134"/>
      <c r="BC186" s="134"/>
      <c r="BD186" s="134"/>
      <c r="BE186" s="134"/>
      <c r="BF186" s="134"/>
      <c r="BG186" s="134"/>
      <c r="BH186" s="134"/>
      <c r="BI186" s="134"/>
      <c r="BJ186" s="134"/>
      <c r="BK186" s="134"/>
      <c r="BL186" s="134"/>
      <c r="BM186" s="134"/>
    </row>
    <row r="187" spans="1:65" x14ac:dyDescent="0.25">
      <c r="A187" s="130">
        <v>0</v>
      </c>
      <c r="B187" s="131">
        <f t="shared" si="5"/>
        <v>1075</v>
      </c>
      <c r="C187" s="131">
        <v>1050</v>
      </c>
      <c r="D187" s="131">
        <v>1100</v>
      </c>
      <c r="E187" s="134">
        <v>0</v>
      </c>
      <c r="F187" s="133">
        <v>0</v>
      </c>
      <c r="G187" s="133">
        <v>0</v>
      </c>
      <c r="H187" s="133">
        <v>0</v>
      </c>
      <c r="I187" s="133">
        <v>0</v>
      </c>
      <c r="J187" s="132">
        <v>0</v>
      </c>
      <c r="K187" s="122">
        <v>0</v>
      </c>
      <c r="L187" s="133">
        <v>0</v>
      </c>
      <c r="M187" s="122">
        <v>0</v>
      </c>
      <c r="N187" s="122">
        <v>0</v>
      </c>
      <c r="O187" s="132">
        <v>0</v>
      </c>
      <c r="P187" s="122">
        <v>0</v>
      </c>
      <c r="Q187" s="122">
        <v>0</v>
      </c>
      <c r="R187" s="122">
        <v>0</v>
      </c>
      <c r="S187" s="122">
        <v>0</v>
      </c>
      <c r="T187" s="132">
        <v>0</v>
      </c>
      <c r="U187" s="122">
        <v>0</v>
      </c>
      <c r="V187" s="122">
        <v>0</v>
      </c>
      <c r="W187" s="122">
        <v>0</v>
      </c>
      <c r="X187" s="122">
        <v>0</v>
      </c>
      <c r="Y187" s="132">
        <v>0</v>
      </c>
      <c r="Z187" s="122">
        <v>0</v>
      </c>
      <c r="AA187" s="122">
        <v>0</v>
      </c>
      <c r="AB187" s="122">
        <v>0</v>
      </c>
      <c r="AC187" s="122">
        <v>0</v>
      </c>
      <c r="AD187" s="132">
        <v>0</v>
      </c>
      <c r="AE187" s="133">
        <v>0</v>
      </c>
      <c r="AF187" s="133">
        <v>0</v>
      </c>
      <c r="AG187" s="133">
        <v>0</v>
      </c>
      <c r="AH187" s="133">
        <v>0</v>
      </c>
      <c r="AI187" s="134">
        <v>0</v>
      </c>
      <c r="AJ187" s="133">
        <v>0</v>
      </c>
      <c r="AK187" s="133">
        <v>0</v>
      </c>
      <c r="AL187" s="133">
        <v>0</v>
      </c>
      <c r="AM187" s="133">
        <v>0</v>
      </c>
      <c r="AN187" s="132">
        <v>0</v>
      </c>
      <c r="AO187" s="132"/>
      <c r="AP187" s="132"/>
      <c r="AQ187" s="132"/>
      <c r="AR187" s="132"/>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row>
    <row r="188" spans="1:65" x14ac:dyDescent="0.25">
      <c r="A188" s="130">
        <v>0</v>
      </c>
      <c r="B188" s="131">
        <f t="shared" si="5"/>
        <v>1125</v>
      </c>
      <c r="C188" s="131">
        <v>1100</v>
      </c>
      <c r="D188" s="131">
        <v>1150</v>
      </c>
      <c r="E188" s="134">
        <v>0</v>
      </c>
      <c r="F188" s="133">
        <v>0</v>
      </c>
      <c r="G188" s="133">
        <v>0</v>
      </c>
      <c r="H188" s="122">
        <v>0</v>
      </c>
      <c r="I188" s="122">
        <v>0</v>
      </c>
      <c r="J188" s="132">
        <v>0</v>
      </c>
      <c r="K188" s="122">
        <v>0</v>
      </c>
      <c r="L188" s="133">
        <v>0</v>
      </c>
      <c r="M188" s="133">
        <v>0</v>
      </c>
      <c r="N188" s="133">
        <v>0</v>
      </c>
      <c r="O188" s="134">
        <v>0</v>
      </c>
      <c r="P188" s="133">
        <v>0</v>
      </c>
      <c r="Q188" s="133">
        <v>0</v>
      </c>
      <c r="R188" s="133">
        <v>0</v>
      </c>
      <c r="S188" s="133">
        <v>0</v>
      </c>
      <c r="T188" s="134">
        <v>0</v>
      </c>
      <c r="U188" s="133">
        <v>225004707313.20914</v>
      </c>
      <c r="V188" s="133">
        <v>450014150505.80548</v>
      </c>
      <c r="W188" s="133">
        <v>675028283784.63953</v>
      </c>
      <c r="X188" s="133">
        <v>900047061945.06323</v>
      </c>
      <c r="Y188" s="134">
        <v>1125070440361.4954</v>
      </c>
      <c r="Z188" s="133">
        <v>900180863441.66125</v>
      </c>
      <c r="AA188" s="133">
        <v>675141988351.38611</v>
      </c>
      <c r="AB188" s="133">
        <v>450098860329.64172</v>
      </c>
      <c r="AC188" s="133">
        <v>225051518120.79019</v>
      </c>
      <c r="AD188" s="132">
        <v>0</v>
      </c>
      <c r="AE188" s="122">
        <v>0</v>
      </c>
      <c r="AF188" s="122">
        <v>0</v>
      </c>
      <c r="AG188" s="122">
        <v>0</v>
      </c>
      <c r="AH188" s="122">
        <v>0</v>
      </c>
      <c r="AI188" s="132">
        <v>0</v>
      </c>
      <c r="AJ188" s="122">
        <v>0</v>
      </c>
      <c r="AK188" s="122">
        <v>0</v>
      </c>
      <c r="AL188" s="133">
        <v>0</v>
      </c>
      <c r="AM188" s="133">
        <v>0</v>
      </c>
      <c r="AN188" s="134">
        <v>0</v>
      </c>
      <c r="AO188" s="134"/>
      <c r="AP188" s="134"/>
      <c r="AQ188" s="134"/>
      <c r="AR188" s="134"/>
      <c r="AS188" s="134"/>
      <c r="AT188" s="134"/>
      <c r="AU188" s="134"/>
      <c r="AV188" s="134"/>
      <c r="AW188" s="134"/>
      <c r="AX188" s="134"/>
      <c r="AY188" s="134"/>
      <c r="AZ188" s="134"/>
      <c r="BA188" s="134"/>
      <c r="BB188" s="134"/>
      <c r="BC188" s="134"/>
      <c r="BD188" s="134"/>
      <c r="BE188" s="134"/>
      <c r="BF188" s="134"/>
      <c r="BG188" s="134"/>
      <c r="BH188" s="134"/>
      <c r="BI188" s="134"/>
      <c r="BJ188" s="134"/>
      <c r="BK188" s="134"/>
      <c r="BL188" s="134"/>
      <c r="BM188" s="134"/>
    </row>
    <row r="189" spans="1:65" x14ac:dyDescent="0.25">
      <c r="A189" s="130">
        <v>0</v>
      </c>
      <c r="B189" s="131">
        <f t="shared" si="5"/>
        <v>1175</v>
      </c>
      <c r="C189" s="131">
        <v>1150</v>
      </c>
      <c r="D189" s="131">
        <v>1200</v>
      </c>
      <c r="E189" s="132">
        <v>0</v>
      </c>
      <c r="F189" s="133">
        <v>0</v>
      </c>
      <c r="G189" s="133">
        <v>0</v>
      </c>
      <c r="H189" s="133">
        <v>0</v>
      </c>
      <c r="I189" s="133">
        <v>0</v>
      </c>
      <c r="J189" s="132">
        <v>0</v>
      </c>
      <c r="K189" s="122">
        <v>0</v>
      </c>
      <c r="L189" s="133">
        <v>0</v>
      </c>
      <c r="M189" s="133">
        <v>0</v>
      </c>
      <c r="N189" s="133">
        <v>0</v>
      </c>
      <c r="O189" s="134">
        <v>0</v>
      </c>
      <c r="P189" s="133">
        <v>0</v>
      </c>
      <c r="Q189" s="133">
        <v>0</v>
      </c>
      <c r="R189" s="133">
        <v>0</v>
      </c>
      <c r="S189" s="133">
        <v>0</v>
      </c>
      <c r="T189" s="134">
        <v>0</v>
      </c>
      <c r="U189" s="133">
        <v>0</v>
      </c>
      <c r="V189" s="133">
        <v>0</v>
      </c>
      <c r="W189" s="133">
        <v>0</v>
      </c>
      <c r="X189" s="133">
        <v>0</v>
      </c>
      <c r="Y189" s="134">
        <v>0</v>
      </c>
      <c r="Z189" s="133">
        <v>216800797172.05627</v>
      </c>
      <c r="AA189" s="133">
        <v>433605666663.58209</v>
      </c>
      <c r="AB189" s="133">
        <v>650414571262.59656</v>
      </c>
      <c r="AC189" s="133">
        <v>867227474209.12427</v>
      </c>
      <c r="AD189" s="134">
        <v>1084044339188.3417</v>
      </c>
      <c r="AE189" s="133">
        <v>867772162191.00623</v>
      </c>
      <c r="AF189" s="133">
        <v>650832903334.86975</v>
      </c>
      <c r="AG189" s="133">
        <v>433891111254.91345</v>
      </c>
      <c r="AH189" s="133">
        <v>216946804138.67661</v>
      </c>
      <c r="AI189" s="132">
        <v>0</v>
      </c>
      <c r="AJ189" s="133">
        <v>0</v>
      </c>
      <c r="AK189" s="133">
        <v>0</v>
      </c>
      <c r="AL189" s="133">
        <v>0</v>
      </c>
      <c r="AM189" s="133">
        <v>0</v>
      </c>
      <c r="AN189" s="134">
        <v>0</v>
      </c>
      <c r="AO189" s="134"/>
      <c r="AP189" s="134"/>
      <c r="AQ189" s="134"/>
      <c r="AR189" s="134"/>
      <c r="AS189" s="134"/>
      <c r="AT189" s="134"/>
      <c r="AU189" s="134"/>
      <c r="AV189" s="134"/>
      <c r="AW189" s="134"/>
      <c r="AX189" s="134"/>
      <c r="AY189" s="134"/>
      <c r="AZ189" s="134"/>
      <c r="BA189" s="134"/>
      <c r="BB189" s="134"/>
      <c r="BC189" s="134"/>
      <c r="BD189" s="134"/>
      <c r="BE189" s="134"/>
      <c r="BF189" s="134"/>
      <c r="BG189" s="134"/>
      <c r="BH189" s="134"/>
      <c r="BI189" s="134"/>
      <c r="BJ189" s="134"/>
      <c r="BK189" s="134"/>
      <c r="BL189" s="134"/>
      <c r="BM189" s="134"/>
    </row>
    <row r="190" spans="1:65" x14ac:dyDescent="0.25">
      <c r="A190" s="130">
        <v>0</v>
      </c>
      <c r="B190" s="131">
        <f t="shared" si="5"/>
        <v>1225</v>
      </c>
      <c r="C190" s="131">
        <v>1200</v>
      </c>
      <c r="D190" s="131">
        <v>1250</v>
      </c>
      <c r="E190" s="132">
        <v>0</v>
      </c>
      <c r="F190" s="133">
        <v>0</v>
      </c>
      <c r="G190" s="133">
        <v>0</v>
      </c>
      <c r="H190" s="133">
        <v>0</v>
      </c>
      <c r="I190" s="133">
        <v>0</v>
      </c>
      <c r="J190" s="132">
        <v>0</v>
      </c>
      <c r="K190" s="122">
        <v>0</v>
      </c>
      <c r="L190" s="133">
        <v>0</v>
      </c>
      <c r="M190" s="133">
        <v>0</v>
      </c>
      <c r="N190" s="133">
        <v>0</v>
      </c>
      <c r="O190" s="134">
        <v>0</v>
      </c>
      <c r="P190" s="133">
        <v>0</v>
      </c>
      <c r="Q190" s="133">
        <v>0</v>
      </c>
      <c r="R190" s="133">
        <v>0</v>
      </c>
      <c r="S190" s="133">
        <v>0</v>
      </c>
      <c r="T190" s="134">
        <v>0</v>
      </c>
      <c r="U190" s="133">
        <v>0</v>
      </c>
      <c r="V190" s="133">
        <v>0</v>
      </c>
      <c r="W190" s="133">
        <v>0</v>
      </c>
      <c r="X190" s="133">
        <v>0</v>
      </c>
      <c r="Y190" s="134">
        <v>0</v>
      </c>
      <c r="Z190" s="133">
        <v>0</v>
      </c>
      <c r="AA190" s="133">
        <v>0</v>
      </c>
      <c r="AB190" s="133">
        <v>0</v>
      </c>
      <c r="AC190" s="133">
        <v>0</v>
      </c>
      <c r="AD190" s="134">
        <v>0</v>
      </c>
      <c r="AE190" s="133">
        <v>207631716443.23743</v>
      </c>
      <c r="AF190" s="133">
        <v>415265845805.9187</v>
      </c>
      <c r="AG190" s="133">
        <v>622902370722.6853</v>
      </c>
      <c r="AH190" s="133">
        <v>830541273994.42188</v>
      </c>
      <c r="AI190" s="134">
        <v>1038182538586.2544</v>
      </c>
      <c r="AJ190" s="133">
        <v>830667382967.69763</v>
      </c>
      <c r="AK190" s="133">
        <v>623003668022.32373</v>
      </c>
      <c r="AL190" s="133">
        <v>415337856563.17255</v>
      </c>
      <c r="AM190" s="133">
        <v>207669962595.47845</v>
      </c>
      <c r="AN190" s="132">
        <v>0</v>
      </c>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c r="BK190" s="132"/>
      <c r="BL190" s="132"/>
      <c r="BM190" s="132"/>
    </row>
    <row r="191" spans="1:65" x14ac:dyDescent="0.25">
      <c r="A191" s="130">
        <v>0</v>
      </c>
      <c r="B191" s="131">
        <f t="shared" si="5"/>
        <v>1275</v>
      </c>
      <c r="C191" s="131">
        <v>1250</v>
      </c>
      <c r="D191" s="131">
        <v>1300</v>
      </c>
      <c r="E191" s="132">
        <v>0</v>
      </c>
      <c r="F191" s="122">
        <v>0</v>
      </c>
      <c r="G191" s="122">
        <v>0</v>
      </c>
      <c r="H191" s="122">
        <v>0</v>
      </c>
      <c r="I191" s="122">
        <v>0</v>
      </c>
      <c r="J191" s="132">
        <v>0</v>
      </c>
      <c r="K191" s="122">
        <v>0</v>
      </c>
      <c r="L191" s="122">
        <v>0</v>
      </c>
      <c r="M191" s="122">
        <v>0</v>
      </c>
      <c r="N191" s="122">
        <v>0</v>
      </c>
      <c r="O191" s="132">
        <v>0</v>
      </c>
      <c r="P191" s="122">
        <v>0</v>
      </c>
      <c r="Q191" s="122">
        <v>0</v>
      </c>
      <c r="R191" s="122">
        <v>0</v>
      </c>
      <c r="S191" s="122">
        <v>0</v>
      </c>
      <c r="T191" s="132">
        <v>0</v>
      </c>
      <c r="U191" s="133">
        <v>0</v>
      </c>
      <c r="V191" s="133">
        <v>0</v>
      </c>
      <c r="W191" s="133">
        <v>0</v>
      </c>
      <c r="X191" s="133">
        <v>0</v>
      </c>
      <c r="Y191" s="134">
        <v>0</v>
      </c>
      <c r="Z191" s="133">
        <v>0</v>
      </c>
      <c r="AA191" s="133">
        <v>0</v>
      </c>
      <c r="AB191" s="133">
        <v>0</v>
      </c>
      <c r="AC191" s="133">
        <v>0</v>
      </c>
      <c r="AD191" s="134">
        <v>0</v>
      </c>
      <c r="AE191" s="133">
        <v>0</v>
      </c>
      <c r="AF191" s="133">
        <v>0</v>
      </c>
      <c r="AG191" s="133">
        <v>0</v>
      </c>
      <c r="AH191" s="133">
        <v>0</v>
      </c>
      <c r="AI191" s="134">
        <v>0</v>
      </c>
      <c r="AJ191" s="133">
        <v>198059857317.28607</v>
      </c>
      <c r="AK191" s="133">
        <v>396121705275.28925</v>
      </c>
      <c r="AL191" s="133">
        <v>594185530546.35828</v>
      </c>
      <c r="AM191" s="133">
        <v>792251319921.5592</v>
      </c>
      <c r="AN191" s="134">
        <v>990319060309.34387</v>
      </c>
      <c r="AO191" s="134"/>
      <c r="AP191" s="134"/>
      <c r="AQ191" s="134"/>
      <c r="AR191" s="134"/>
      <c r="AS191" s="134"/>
      <c r="AT191" s="134"/>
      <c r="AU191" s="134"/>
      <c r="AV191" s="134"/>
      <c r="AW191" s="134"/>
      <c r="AX191" s="134"/>
      <c r="AY191" s="134"/>
      <c r="AZ191" s="134"/>
      <c r="BA191" s="134"/>
      <c r="BB191" s="134"/>
      <c r="BC191" s="134"/>
      <c r="BD191" s="134"/>
      <c r="BE191" s="134"/>
      <c r="BF191" s="134"/>
      <c r="BG191" s="134"/>
      <c r="BH191" s="134"/>
      <c r="BI191" s="134"/>
      <c r="BJ191" s="134"/>
      <c r="BK191" s="134"/>
      <c r="BL191" s="134"/>
      <c r="BM191" s="134"/>
    </row>
    <row r="192" spans="1:65" x14ac:dyDescent="0.25">
      <c r="A192" s="130">
        <v>0</v>
      </c>
      <c r="B192" s="131">
        <f t="shared" si="5"/>
        <v>1325</v>
      </c>
      <c r="C192" s="131">
        <v>1300</v>
      </c>
      <c r="D192" s="131">
        <v>1350</v>
      </c>
      <c r="E192" s="134">
        <v>0</v>
      </c>
      <c r="F192" s="133">
        <v>0</v>
      </c>
      <c r="G192" s="133">
        <v>0</v>
      </c>
      <c r="H192" s="133">
        <v>0</v>
      </c>
      <c r="I192" s="133">
        <v>0</v>
      </c>
      <c r="J192" s="132">
        <v>0</v>
      </c>
      <c r="K192" s="122">
        <v>0</v>
      </c>
      <c r="L192" s="133">
        <v>0</v>
      </c>
      <c r="M192" s="133">
        <v>0</v>
      </c>
      <c r="N192" s="133">
        <v>0</v>
      </c>
      <c r="O192" s="134">
        <v>0</v>
      </c>
      <c r="P192" s="133">
        <v>0</v>
      </c>
      <c r="Q192" s="133">
        <v>0</v>
      </c>
      <c r="R192" s="133">
        <v>0</v>
      </c>
      <c r="S192" s="133">
        <v>0</v>
      </c>
      <c r="T192" s="132">
        <v>0</v>
      </c>
      <c r="U192" s="122">
        <v>0</v>
      </c>
      <c r="V192" s="122">
        <v>0</v>
      </c>
      <c r="W192" s="122">
        <v>0</v>
      </c>
      <c r="X192" s="122">
        <v>0</v>
      </c>
      <c r="Y192" s="132">
        <v>0</v>
      </c>
      <c r="Z192" s="122">
        <v>0</v>
      </c>
      <c r="AA192" s="122">
        <v>0</v>
      </c>
      <c r="AB192" s="122">
        <v>0</v>
      </c>
      <c r="AC192" s="122">
        <v>0</v>
      </c>
      <c r="AD192" s="132">
        <v>0</v>
      </c>
      <c r="AE192" s="122">
        <v>0</v>
      </c>
      <c r="AF192" s="122">
        <v>0</v>
      </c>
      <c r="AG192" s="122">
        <v>0</v>
      </c>
      <c r="AH192" s="122">
        <v>0</v>
      </c>
      <c r="AI192" s="132">
        <v>0</v>
      </c>
      <c r="AJ192" s="133">
        <v>0</v>
      </c>
      <c r="AK192" s="133">
        <v>0</v>
      </c>
      <c r="AL192" s="133">
        <v>0</v>
      </c>
      <c r="AM192" s="133">
        <v>0</v>
      </c>
      <c r="AN192" s="134">
        <v>0</v>
      </c>
      <c r="AO192" s="134"/>
      <c r="AP192" s="134"/>
      <c r="AQ192" s="134"/>
      <c r="AR192" s="134"/>
      <c r="AS192" s="134"/>
      <c r="AT192" s="134"/>
      <c r="AU192" s="134"/>
      <c r="AV192" s="134"/>
      <c r="AW192" s="134"/>
      <c r="AX192" s="134"/>
      <c r="AY192" s="134"/>
      <c r="AZ192" s="134"/>
      <c r="BA192" s="134"/>
      <c r="BB192" s="134"/>
      <c r="BC192" s="134"/>
      <c r="BD192" s="134"/>
      <c r="BE192" s="134"/>
      <c r="BF192" s="134"/>
      <c r="BG192" s="134"/>
      <c r="BH192" s="134"/>
      <c r="BI192" s="134"/>
      <c r="BJ192" s="134"/>
      <c r="BK192" s="134"/>
      <c r="BL192" s="134"/>
      <c r="BM192" s="134"/>
    </row>
    <row r="193" spans="1:65" x14ac:dyDescent="0.25">
      <c r="A193" s="130">
        <v>0</v>
      </c>
      <c r="B193" s="131">
        <f t="shared" si="5"/>
        <v>1375</v>
      </c>
      <c r="C193" s="131">
        <v>1350</v>
      </c>
      <c r="D193" s="131">
        <v>1400</v>
      </c>
      <c r="E193" s="132">
        <v>0</v>
      </c>
      <c r="F193" s="122">
        <v>0</v>
      </c>
      <c r="G193" s="122">
        <v>0</v>
      </c>
      <c r="H193" s="122">
        <v>0</v>
      </c>
      <c r="I193" s="122">
        <v>0</v>
      </c>
      <c r="J193" s="132">
        <v>0</v>
      </c>
      <c r="K193" s="122">
        <v>0</v>
      </c>
      <c r="L193" s="122">
        <v>0</v>
      </c>
      <c r="M193" s="122">
        <v>0</v>
      </c>
      <c r="N193" s="122">
        <v>0</v>
      </c>
      <c r="O193" s="132">
        <v>0</v>
      </c>
      <c r="P193" s="122">
        <v>0</v>
      </c>
      <c r="Q193" s="122">
        <v>0</v>
      </c>
      <c r="R193" s="122">
        <v>0</v>
      </c>
      <c r="S193" s="122">
        <v>0</v>
      </c>
      <c r="T193" s="132">
        <v>0</v>
      </c>
      <c r="U193" s="122">
        <v>0</v>
      </c>
      <c r="V193" s="122">
        <v>0</v>
      </c>
      <c r="W193" s="122">
        <v>0</v>
      </c>
      <c r="X193" s="122">
        <v>0</v>
      </c>
      <c r="Y193" s="132">
        <v>0</v>
      </c>
      <c r="Z193" s="122">
        <v>0</v>
      </c>
      <c r="AA193" s="133">
        <v>0</v>
      </c>
      <c r="AB193" s="133">
        <v>0</v>
      </c>
      <c r="AC193" s="133">
        <v>0</v>
      </c>
      <c r="AD193" s="134">
        <v>0</v>
      </c>
      <c r="AE193" s="133">
        <v>0</v>
      </c>
      <c r="AF193" s="133">
        <v>0</v>
      </c>
      <c r="AG193" s="133">
        <v>0</v>
      </c>
      <c r="AH193" s="122">
        <v>0</v>
      </c>
      <c r="AI193" s="132">
        <v>0</v>
      </c>
      <c r="AJ193" s="122">
        <v>0</v>
      </c>
      <c r="AK193" s="122">
        <v>0</v>
      </c>
      <c r="AL193" s="122">
        <v>0</v>
      </c>
      <c r="AM193" s="122">
        <v>0</v>
      </c>
      <c r="AN193" s="132">
        <v>0</v>
      </c>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row>
    <row r="194" spans="1:65" x14ac:dyDescent="0.25">
      <c r="A194" s="130">
        <v>0</v>
      </c>
      <c r="B194" s="131">
        <f t="shared" si="5"/>
        <v>1425</v>
      </c>
      <c r="C194" s="131">
        <v>1400</v>
      </c>
      <c r="D194" s="131">
        <v>1450</v>
      </c>
      <c r="E194" s="132">
        <v>0</v>
      </c>
      <c r="F194" s="122">
        <v>0</v>
      </c>
      <c r="G194" s="122">
        <v>0</v>
      </c>
      <c r="H194" s="122">
        <v>0</v>
      </c>
      <c r="I194" s="122">
        <v>0</v>
      </c>
      <c r="J194" s="132">
        <v>0</v>
      </c>
      <c r="K194" s="122">
        <v>0</v>
      </c>
      <c r="L194" s="122">
        <v>0</v>
      </c>
      <c r="M194" s="122">
        <v>0</v>
      </c>
      <c r="N194" s="122">
        <v>0</v>
      </c>
      <c r="O194" s="132">
        <v>0</v>
      </c>
      <c r="P194" s="122">
        <v>0</v>
      </c>
      <c r="Q194" s="122">
        <v>0</v>
      </c>
      <c r="R194" s="122">
        <v>0</v>
      </c>
      <c r="S194" s="122">
        <v>0</v>
      </c>
      <c r="T194" s="132">
        <v>0</v>
      </c>
      <c r="U194" s="122">
        <v>0</v>
      </c>
      <c r="V194" s="122">
        <v>0</v>
      </c>
      <c r="W194" s="122">
        <v>0</v>
      </c>
      <c r="X194" s="122">
        <v>0</v>
      </c>
      <c r="Y194" s="132">
        <v>0</v>
      </c>
      <c r="Z194" s="133">
        <v>0</v>
      </c>
      <c r="AA194" s="133">
        <v>0</v>
      </c>
      <c r="AB194" s="133">
        <v>0</v>
      </c>
      <c r="AC194" s="133">
        <v>0</v>
      </c>
      <c r="AD194" s="134">
        <v>0</v>
      </c>
      <c r="AE194" s="133">
        <v>0</v>
      </c>
      <c r="AF194" s="133">
        <v>0</v>
      </c>
      <c r="AG194" s="133">
        <v>0</v>
      </c>
      <c r="AH194" s="133">
        <v>0</v>
      </c>
      <c r="AI194" s="132">
        <v>0</v>
      </c>
      <c r="AJ194" s="122">
        <v>0</v>
      </c>
      <c r="AK194" s="122">
        <v>0</v>
      </c>
      <c r="AL194" s="122">
        <v>0</v>
      </c>
      <c r="AM194" s="122">
        <v>0</v>
      </c>
      <c r="AN194" s="132">
        <v>0</v>
      </c>
      <c r="AO194" s="132"/>
      <c r="AP194" s="132"/>
      <c r="AQ194" s="132"/>
      <c r="AR194" s="132"/>
      <c r="AS194" s="132"/>
      <c r="AT194" s="132"/>
      <c r="AU194" s="132"/>
      <c r="AV194" s="132"/>
      <c r="AW194" s="132"/>
      <c r="AX194" s="132"/>
      <c r="AY194" s="132"/>
      <c r="AZ194" s="132"/>
      <c r="BA194" s="132"/>
      <c r="BB194" s="132"/>
      <c r="BC194" s="132"/>
      <c r="BD194" s="132"/>
      <c r="BE194" s="132"/>
      <c r="BF194" s="132"/>
      <c r="BG194" s="132"/>
      <c r="BH194" s="132"/>
      <c r="BI194" s="132"/>
      <c r="BJ194" s="132"/>
      <c r="BK194" s="132"/>
      <c r="BL194" s="132"/>
      <c r="BM194" s="132"/>
    </row>
    <row r="195" spans="1:65" x14ac:dyDescent="0.25">
      <c r="A195" s="130">
        <v>0</v>
      </c>
      <c r="B195" s="131">
        <f t="shared" si="5"/>
        <v>1475</v>
      </c>
      <c r="C195" s="131">
        <v>1450</v>
      </c>
      <c r="D195" s="131">
        <v>1500</v>
      </c>
      <c r="E195" s="134">
        <v>0</v>
      </c>
      <c r="F195" s="133">
        <v>0</v>
      </c>
      <c r="G195" s="133">
        <v>0</v>
      </c>
      <c r="H195" s="133">
        <v>0</v>
      </c>
      <c r="I195" s="133">
        <v>0</v>
      </c>
      <c r="J195" s="132">
        <v>0</v>
      </c>
      <c r="K195" s="122">
        <v>0</v>
      </c>
      <c r="L195" s="122">
        <v>0</v>
      </c>
      <c r="M195" s="122">
        <v>0</v>
      </c>
      <c r="N195" s="122">
        <v>0</v>
      </c>
      <c r="O195" s="132">
        <v>0</v>
      </c>
      <c r="P195" s="122">
        <v>0</v>
      </c>
      <c r="Q195" s="122">
        <v>0</v>
      </c>
      <c r="R195" s="122">
        <v>0</v>
      </c>
      <c r="S195" s="122">
        <v>0</v>
      </c>
      <c r="T195" s="132">
        <v>0</v>
      </c>
      <c r="U195" s="133">
        <v>0</v>
      </c>
      <c r="V195" s="133">
        <v>0</v>
      </c>
      <c r="W195" s="133">
        <v>0</v>
      </c>
      <c r="X195" s="133">
        <v>0</v>
      </c>
      <c r="Y195" s="134">
        <v>0</v>
      </c>
      <c r="Z195" s="133">
        <v>0</v>
      </c>
      <c r="AA195" s="133">
        <v>0</v>
      </c>
      <c r="AB195" s="133">
        <v>0</v>
      </c>
      <c r="AC195" s="133">
        <v>0</v>
      </c>
      <c r="AD195" s="134">
        <v>0</v>
      </c>
      <c r="AE195" s="133">
        <v>0</v>
      </c>
      <c r="AF195" s="133">
        <v>0</v>
      </c>
      <c r="AG195" s="133">
        <v>0</v>
      </c>
      <c r="AH195" s="133">
        <v>0</v>
      </c>
      <c r="AI195" s="134">
        <v>0</v>
      </c>
      <c r="AJ195" s="133">
        <v>0</v>
      </c>
      <c r="AK195" s="133">
        <v>0</v>
      </c>
      <c r="AL195" s="133">
        <v>0</v>
      </c>
      <c r="AM195" s="133">
        <v>0</v>
      </c>
      <c r="AN195" s="134">
        <v>0</v>
      </c>
      <c r="AO195" s="134"/>
      <c r="AP195" s="134"/>
      <c r="AQ195" s="134"/>
      <c r="AR195" s="134"/>
      <c r="AS195" s="134"/>
      <c r="AT195" s="134"/>
      <c r="AU195" s="134"/>
      <c r="AV195" s="134"/>
      <c r="AW195" s="134"/>
      <c r="AX195" s="134"/>
      <c r="AY195" s="134"/>
      <c r="AZ195" s="134"/>
      <c r="BA195" s="134"/>
      <c r="BB195" s="134"/>
      <c r="BC195" s="134"/>
      <c r="BD195" s="134"/>
      <c r="BE195" s="134"/>
      <c r="BF195" s="134"/>
      <c r="BG195" s="134"/>
      <c r="BH195" s="134"/>
      <c r="BI195" s="134"/>
      <c r="BJ195" s="134"/>
      <c r="BK195" s="134"/>
      <c r="BL195" s="134"/>
      <c r="BM195" s="134"/>
    </row>
    <row r="196" spans="1:65" x14ac:dyDescent="0.25">
      <c r="A196" s="130">
        <v>0</v>
      </c>
      <c r="B196" s="131">
        <f t="shared" si="5"/>
        <v>1525</v>
      </c>
      <c r="C196" s="131">
        <v>1500</v>
      </c>
      <c r="D196" s="131">
        <v>1550</v>
      </c>
      <c r="E196" s="134">
        <v>0</v>
      </c>
      <c r="F196" s="122">
        <v>0</v>
      </c>
      <c r="G196" s="122">
        <v>0</v>
      </c>
      <c r="H196" s="122">
        <v>0</v>
      </c>
      <c r="I196" s="122">
        <v>0</v>
      </c>
      <c r="J196" s="132">
        <v>0</v>
      </c>
      <c r="K196" s="122">
        <v>0</v>
      </c>
      <c r="L196" s="122">
        <v>0</v>
      </c>
      <c r="M196" s="122">
        <v>0</v>
      </c>
      <c r="N196" s="122">
        <v>0</v>
      </c>
      <c r="O196" s="132">
        <v>0</v>
      </c>
      <c r="P196" s="122">
        <v>0</v>
      </c>
      <c r="Q196" s="122">
        <v>0</v>
      </c>
      <c r="R196" s="122">
        <v>0</v>
      </c>
      <c r="S196" s="122">
        <v>0</v>
      </c>
      <c r="T196" s="132">
        <v>0</v>
      </c>
      <c r="U196" s="122">
        <v>0</v>
      </c>
      <c r="V196" s="122">
        <v>0</v>
      </c>
      <c r="W196" s="122">
        <v>0</v>
      </c>
      <c r="X196" s="122">
        <v>0</v>
      </c>
      <c r="Y196" s="132">
        <v>0</v>
      </c>
      <c r="Z196" s="122">
        <v>0</v>
      </c>
      <c r="AA196" s="122">
        <v>0</v>
      </c>
      <c r="AB196" s="122">
        <v>0</v>
      </c>
      <c r="AC196" s="122">
        <v>0</v>
      </c>
      <c r="AD196" s="132">
        <v>0</v>
      </c>
      <c r="AE196" s="133">
        <v>0</v>
      </c>
      <c r="AF196" s="133">
        <v>0</v>
      </c>
      <c r="AG196" s="133">
        <v>0</v>
      </c>
      <c r="AH196" s="133">
        <v>0</v>
      </c>
      <c r="AI196" s="134">
        <v>0</v>
      </c>
      <c r="AJ196" s="133">
        <v>0</v>
      </c>
      <c r="AK196" s="133">
        <v>0</v>
      </c>
      <c r="AL196" s="133">
        <v>0</v>
      </c>
      <c r="AM196" s="133">
        <v>0</v>
      </c>
      <c r="AN196" s="132">
        <v>0</v>
      </c>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c r="BK196" s="132"/>
      <c r="BL196" s="132"/>
      <c r="BM196" s="132"/>
    </row>
    <row r="197" spans="1:65" x14ac:dyDescent="0.25">
      <c r="A197" s="130">
        <v>0</v>
      </c>
      <c r="B197" s="131">
        <f t="shared" si="5"/>
        <v>1575</v>
      </c>
      <c r="C197" s="131">
        <v>1550</v>
      </c>
      <c r="D197" s="131">
        <v>1600</v>
      </c>
      <c r="E197" s="132">
        <v>29379876200.450642</v>
      </c>
      <c r="F197" s="122">
        <v>29501638555.425465</v>
      </c>
      <c r="G197" s="122">
        <v>29730888637.626228</v>
      </c>
      <c r="H197" s="122">
        <v>30479021581.148232</v>
      </c>
      <c r="I197" s="122">
        <v>28757722479.420212</v>
      </c>
      <c r="J197" s="132">
        <v>26705723575.357887</v>
      </c>
      <c r="K197" s="122">
        <v>26536763068.250988</v>
      </c>
      <c r="L197" s="122">
        <v>26085023314.481373</v>
      </c>
      <c r="M197" s="122">
        <v>26316406567.491772</v>
      </c>
      <c r="N197" s="122">
        <v>26206010209.462479</v>
      </c>
      <c r="O197" s="132">
        <v>26095475595.653408</v>
      </c>
      <c r="P197" s="122">
        <v>26007303964.873184</v>
      </c>
      <c r="Q197" s="122">
        <v>25898554652.04734</v>
      </c>
      <c r="R197" s="122">
        <v>25789701833.657829</v>
      </c>
      <c r="S197" s="122">
        <v>25680748928.50621</v>
      </c>
      <c r="T197" s="132">
        <v>25571699206.469685</v>
      </c>
      <c r="U197" s="122">
        <v>25658740927.961403</v>
      </c>
      <c r="V197" s="122">
        <v>25548375189.630432</v>
      </c>
      <c r="W197" s="122">
        <v>25438005396.986668</v>
      </c>
      <c r="X197" s="122">
        <v>25327631589.107197</v>
      </c>
      <c r="Y197" s="132">
        <v>25217253804.568256</v>
      </c>
      <c r="Z197" s="122">
        <v>25112483798.848392</v>
      </c>
      <c r="AA197" s="122">
        <v>25004460148.133465</v>
      </c>
      <c r="AB197" s="122">
        <v>24896433039.532005</v>
      </c>
      <c r="AC197" s="122">
        <v>24788402504.545547</v>
      </c>
      <c r="AD197" s="132">
        <v>24680368574.293888</v>
      </c>
      <c r="AE197" s="122">
        <v>24590146131.980808</v>
      </c>
      <c r="AF197" s="122">
        <v>24484792451.755306</v>
      </c>
      <c r="AG197" s="122">
        <v>24379436865.89217</v>
      </c>
      <c r="AH197" s="122">
        <v>24274079388.073353</v>
      </c>
      <c r="AI197" s="132">
        <v>24168720031.849731</v>
      </c>
      <c r="AJ197" s="122">
        <v>24068263540.95026</v>
      </c>
      <c r="AK197" s="133">
        <v>23964396157.643581</v>
      </c>
      <c r="AL197" s="133">
        <v>23860527193.991898</v>
      </c>
      <c r="AM197" s="133">
        <v>23756656660.552547</v>
      </c>
      <c r="AN197" s="134">
        <v>23652784567.788742</v>
      </c>
      <c r="AO197" s="134"/>
      <c r="AP197" s="134"/>
      <c r="AQ197" s="134"/>
      <c r="AR197" s="134"/>
      <c r="AS197" s="134"/>
      <c r="AT197" s="134"/>
      <c r="AU197" s="134"/>
      <c r="AV197" s="134"/>
      <c r="AW197" s="134"/>
      <c r="AX197" s="134"/>
      <c r="AY197" s="134"/>
      <c r="AZ197" s="134"/>
      <c r="BA197" s="134"/>
      <c r="BB197" s="134"/>
      <c r="BC197" s="134"/>
      <c r="BD197" s="134"/>
      <c r="BE197" s="134"/>
      <c r="BF197" s="134"/>
      <c r="BG197" s="134"/>
      <c r="BH197" s="134"/>
      <c r="BI197" s="134"/>
      <c r="BJ197" s="134"/>
      <c r="BK197" s="134"/>
      <c r="BL197" s="134"/>
      <c r="BM197" s="134"/>
    </row>
    <row r="198" spans="1:65" x14ac:dyDescent="0.25">
      <c r="M198" s="120"/>
    </row>
    <row r="199" spans="1:65" x14ac:dyDescent="0.25">
      <c r="M199" s="120"/>
    </row>
    <row r="200" spans="1:65" x14ac:dyDescent="0.25">
      <c r="A200" s="128"/>
      <c r="B200" s="128"/>
      <c r="C200" s="128" t="s">
        <v>1202</v>
      </c>
      <c r="D200" s="128" t="s">
        <v>1208</v>
      </c>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row>
    <row r="201" spans="1:65" x14ac:dyDescent="0.25">
      <c r="A201" s="129"/>
      <c r="B201" s="129"/>
      <c r="C201" s="129" t="s">
        <v>1204</v>
      </c>
      <c r="D201" s="129" t="s">
        <v>1205</v>
      </c>
      <c r="E201" s="117">
        <v>2015</v>
      </c>
      <c r="F201" s="117">
        <v>2016</v>
      </c>
      <c r="G201" s="117">
        <v>2017</v>
      </c>
      <c r="H201" s="117">
        <v>2018</v>
      </c>
      <c r="I201" s="117">
        <v>2019</v>
      </c>
      <c r="J201" s="117">
        <v>2020</v>
      </c>
      <c r="K201" s="117">
        <v>2021</v>
      </c>
      <c r="L201" s="117">
        <v>2022</v>
      </c>
      <c r="M201" s="117">
        <v>2023</v>
      </c>
      <c r="N201" s="117">
        <v>2024</v>
      </c>
      <c r="O201" s="117">
        <v>2025</v>
      </c>
      <c r="P201" s="117">
        <v>2026</v>
      </c>
      <c r="Q201" s="117">
        <v>2027</v>
      </c>
      <c r="R201" s="117">
        <v>2028</v>
      </c>
      <c r="S201" s="117">
        <v>2029</v>
      </c>
      <c r="T201" s="117">
        <v>2030</v>
      </c>
      <c r="U201" s="117">
        <v>2031</v>
      </c>
      <c r="V201" s="117">
        <v>2032</v>
      </c>
      <c r="W201" s="117">
        <v>2033</v>
      </c>
      <c r="X201" s="117">
        <v>2034</v>
      </c>
      <c r="Y201" s="117">
        <v>2035</v>
      </c>
      <c r="Z201" s="117">
        <v>2036</v>
      </c>
      <c r="AA201" s="117">
        <v>2037</v>
      </c>
      <c r="AB201" s="117">
        <v>2038</v>
      </c>
      <c r="AC201" s="117">
        <v>2039</v>
      </c>
      <c r="AD201" s="117">
        <v>2040</v>
      </c>
      <c r="AE201" s="117">
        <v>2041</v>
      </c>
      <c r="AF201" s="117">
        <v>2042</v>
      </c>
      <c r="AG201" s="117">
        <v>2043</v>
      </c>
      <c r="AH201" s="117">
        <v>2044</v>
      </c>
      <c r="AI201" s="117">
        <v>2045</v>
      </c>
      <c r="AJ201" s="117">
        <v>2046</v>
      </c>
      <c r="AK201" s="117">
        <v>2047</v>
      </c>
      <c r="AL201" s="117">
        <v>2048</v>
      </c>
      <c r="AM201" s="117">
        <v>2049</v>
      </c>
      <c r="AN201" s="117">
        <v>2050</v>
      </c>
      <c r="AO201" s="117"/>
      <c r="AP201" s="117"/>
      <c r="AQ201" s="117"/>
      <c r="AR201" s="117"/>
      <c r="AS201" s="117"/>
      <c r="AT201" s="117"/>
      <c r="AU201" s="117"/>
      <c r="AV201" s="117"/>
      <c r="AW201" s="117"/>
      <c r="AX201" s="117"/>
      <c r="AY201" s="117"/>
      <c r="AZ201" s="117"/>
      <c r="BA201" s="117"/>
      <c r="BB201" s="117"/>
      <c r="BC201" s="117"/>
      <c r="BD201" s="117"/>
      <c r="BE201" s="117"/>
      <c r="BF201" s="117"/>
      <c r="BG201" s="117"/>
      <c r="BH201" s="117"/>
      <c r="BI201" s="117"/>
      <c r="BJ201" s="117"/>
      <c r="BK201" s="117"/>
      <c r="BL201" s="117"/>
      <c r="BM201" s="117"/>
    </row>
    <row r="202" spans="1:65" x14ac:dyDescent="0.25">
      <c r="A202" s="130">
        <v>1</v>
      </c>
      <c r="B202" s="131">
        <f t="shared" ref="B202:B273" si="6">AVERAGE(C202:D202)</f>
        <v>-1125</v>
      </c>
      <c r="C202" s="131">
        <v>-1150</v>
      </c>
      <c r="D202" s="131">
        <v>-1100</v>
      </c>
      <c r="E202" s="132">
        <v>0</v>
      </c>
      <c r="F202" s="122">
        <v>0</v>
      </c>
      <c r="G202" s="122">
        <v>0</v>
      </c>
      <c r="H202" s="122">
        <v>0</v>
      </c>
      <c r="I202" s="122">
        <v>0</v>
      </c>
      <c r="J202" s="132">
        <v>0</v>
      </c>
      <c r="K202" s="122">
        <v>0</v>
      </c>
      <c r="L202" s="122">
        <v>0</v>
      </c>
      <c r="M202" s="122">
        <v>0</v>
      </c>
      <c r="N202" s="122">
        <v>0</v>
      </c>
      <c r="O202" s="132">
        <v>0</v>
      </c>
      <c r="P202" s="122">
        <v>0</v>
      </c>
      <c r="Q202" s="122">
        <v>0</v>
      </c>
      <c r="R202" s="122">
        <v>0</v>
      </c>
      <c r="S202" s="122">
        <v>0</v>
      </c>
      <c r="T202" s="132">
        <v>0</v>
      </c>
      <c r="U202" s="133">
        <v>0</v>
      </c>
      <c r="V202" s="133">
        <v>0</v>
      </c>
      <c r="W202" s="133">
        <v>0</v>
      </c>
      <c r="X202" s="133">
        <v>0</v>
      </c>
      <c r="Y202" s="134">
        <v>0</v>
      </c>
      <c r="Z202" s="133">
        <v>0</v>
      </c>
      <c r="AA202" s="133">
        <v>0</v>
      </c>
      <c r="AB202" s="133">
        <v>0</v>
      </c>
      <c r="AC202" s="133">
        <v>0</v>
      </c>
      <c r="AD202" s="132">
        <v>0</v>
      </c>
      <c r="AE202" s="133">
        <v>0</v>
      </c>
      <c r="AF202" s="133">
        <v>0</v>
      </c>
      <c r="AG202" s="133">
        <v>0</v>
      </c>
      <c r="AH202" s="133">
        <v>0</v>
      </c>
      <c r="AI202" s="134">
        <v>0</v>
      </c>
      <c r="AJ202" s="133">
        <v>0</v>
      </c>
      <c r="AK202" s="133">
        <v>0</v>
      </c>
      <c r="AL202" s="133">
        <v>0</v>
      </c>
      <c r="AM202" s="133">
        <v>0</v>
      </c>
      <c r="AN202" s="132">
        <v>0</v>
      </c>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c r="BK202" s="132"/>
      <c r="BL202" s="132"/>
      <c r="BM202" s="132"/>
    </row>
    <row r="203" spans="1:65" x14ac:dyDescent="0.25">
      <c r="A203" s="130">
        <v>1</v>
      </c>
      <c r="B203" s="131">
        <f t="shared" si="6"/>
        <v>-1075</v>
      </c>
      <c r="C203" s="131">
        <v>-1100</v>
      </c>
      <c r="D203" s="131">
        <v>-1050</v>
      </c>
      <c r="E203" s="132">
        <v>0</v>
      </c>
      <c r="F203" s="122">
        <v>0</v>
      </c>
      <c r="G203" s="122">
        <v>0</v>
      </c>
      <c r="H203" s="122">
        <v>0</v>
      </c>
      <c r="I203" s="122">
        <v>0</v>
      </c>
      <c r="J203" s="132">
        <v>0</v>
      </c>
      <c r="K203" s="122">
        <v>0</v>
      </c>
      <c r="L203" s="122">
        <v>0</v>
      </c>
      <c r="M203" s="122">
        <v>0</v>
      </c>
      <c r="N203" s="122">
        <v>0</v>
      </c>
      <c r="O203" s="132">
        <v>0</v>
      </c>
      <c r="P203" s="122">
        <v>0</v>
      </c>
      <c r="Q203" s="122">
        <v>0</v>
      </c>
      <c r="R203" s="122">
        <v>0</v>
      </c>
      <c r="S203" s="122">
        <v>0</v>
      </c>
      <c r="T203" s="132">
        <v>0</v>
      </c>
      <c r="U203" s="122">
        <v>0</v>
      </c>
      <c r="V203" s="122">
        <v>0</v>
      </c>
      <c r="W203" s="122">
        <v>0</v>
      </c>
      <c r="X203" s="122">
        <v>0</v>
      </c>
      <c r="Y203" s="132">
        <v>0</v>
      </c>
      <c r="Z203" s="122">
        <v>0</v>
      </c>
      <c r="AA203" s="122">
        <v>0</v>
      </c>
      <c r="AB203" s="122">
        <v>0</v>
      </c>
      <c r="AC203" s="122">
        <v>0</v>
      </c>
      <c r="AD203" s="132">
        <v>0</v>
      </c>
      <c r="AE203" s="122">
        <v>0</v>
      </c>
      <c r="AF203" s="122">
        <v>0</v>
      </c>
      <c r="AG203" s="122">
        <v>0</v>
      </c>
      <c r="AH203" s="122">
        <v>0</v>
      </c>
      <c r="AI203" s="132">
        <v>0</v>
      </c>
      <c r="AJ203" s="133">
        <v>0</v>
      </c>
      <c r="AK203" s="133">
        <v>0</v>
      </c>
      <c r="AL203" s="133">
        <v>0</v>
      </c>
      <c r="AM203" s="133">
        <v>0</v>
      </c>
      <c r="AN203" s="134">
        <v>0</v>
      </c>
      <c r="AO203" s="134"/>
      <c r="AP203" s="134"/>
      <c r="AQ203" s="134"/>
      <c r="AR203" s="134"/>
      <c r="AS203" s="134"/>
      <c r="AT203" s="134"/>
      <c r="AU203" s="134"/>
      <c r="AV203" s="134"/>
      <c r="AW203" s="134"/>
      <c r="AX203" s="134"/>
      <c r="AY203" s="134"/>
      <c r="AZ203" s="134"/>
      <c r="BA203" s="134"/>
      <c r="BB203" s="134"/>
      <c r="BC203" s="134"/>
      <c r="BD203" s="134"/>
      <c r="BE203" s="134"/>
      <c r="BF203" s="134"/>
      <c r="BG203" s="134"/>
      <c r="BH203" s="134"/>
      <c r="BI203" s="134"/>
      <c r="BJ203" s="134"/>
      <c r="BK203" s="134"/>
      <c r="BL203" s="134"/>
      <c r="BM203" s="134"/>
    </row>
    <row r="204" spans="1:65" x14ac:dyDescent="0.25">
      <c r="A204" s="130">
        <v>1</v>
      </c>
      <c r="B204" s="131">
        <f t="shared" si="6"/>
        <v>-1025</v>
      </c>
      <c r="C204" s="131">
        <v>-1050</v>
      </c>
      <c r="D204" s="131">
        <v>-1000</v>
      </c>
      <c r="E204" s="132">
        <v>0</v>
      </c>
      <c r="F204" s="122">
        <v>0</v>
      </c>
      <c r="G204" s="122">
        <v>0</v>
      </c>
      <c r="H204" s="122">
        <v>0</v>
      </c>
      <c r="I204" s="122">
        <v>0</v>
      </c>
      <c r="J204" s="132">
        <v>0</v>
      </c>
      <c r="K204" s="122">
        <v>0</v>
      </c>
      <c r="L204" s="122">
        <v>0</v>
      </c>
      <c r="M204" s="122">
        <v>0</v>
      </c>
      <c r="N204" s="122">
        <v>0</v>
      </c>
      <c r="O204" s="132">
        <v>0</v>
      </c>
      <c r="P204" s="133">
        <v>0</v>
      </c>
      <c r="Q204" s="133">
        <v>0</v>
      </c>
      <c r="R204" s="133">
        <v>0</v>
      </c>
      <c r="S204" s="133">
        <v>0</v>
      </c>
      <c r="T204" s="134">
        <v>0</v>
      </c>
      <c r="U204" s="133">
        <v>0</v>
      </c>
      <c r="V204" s="133">
        <v>0</v>
      </c>
      <c r="W204" s="133">
        <v>0</v>
      </c>
      <c r="X204" s="133">
        <v>0</v>
      </c>
      <c r="Y204" s="132">
        <v>0</v>
      </c>
      <c r="Z204" s="133">
        <v>0</v>
      </c>
      <c r="AA204" s="133">
        <v>0</v>
      </c>
      <c r="AB204" s="133">
        <v>0</v>
      </c>
      <c r="AC204" s="133">
        <v>0</v>
      </c>
      <c r="AD204" s="134">
        <v>0</v>
      </c>
      <c r="AE204" s="133">
        <v>0</v>
      </c>
      <c r="AF204" s="133">
        <v>0</v>
      </c>
      <c r="AG204" s="133">
        <v>0</v>
      </c>
      <c r="AH204" s="133">
        <v>0</v>
      </c>
      <c r="AI204" s="132">
        <v>0</v>
      </c>
      <c r="AJ204" s="133">
        <v>0</v>
      </c>
      <c r="AK204" s="133">
        <v>0</v>
      </c>
      <c r="AL204" s="133">
        <v>0</v>
      </c>
      <c r="AM204" s="133">
        <v>0</v>
      </c>
      <c r="AN204" s="134">
        <v>0</v>
      </c>
      <c r="AO204" s="134"/>
      <c r="AP204" s="134"/>
      <c r="AQ204" s="134"/>
      <c r="AR204" s="134"/>
      <c r="AS204" s="134"/>
      <c r="AT204" s="134"/>
      <c r="AU204" s="134"/>
      <c r="AV204" s="134"/>
      <c r="AW204" s="134"/>
      <c r="AX204" s="134"/>
      <c r="AY204" s="134"/>
      <c r="AZ204" s="134"/>
      <c r="BA204" s="134"/>
      <c r="BB204" s="134"/>
      <c r="BC204" s="134"/>
      <c r="BD204" s="134"/>
      <c r="BE204" s="134"/>
      <c r="BF204" s="134"/>
      <c r="BG204" s="134"/>
      <c r="BH204" s="134"/>
      <c r="BI204" s="134"/>
      <c r="BJ204" s="134"/>
      <c r="BK204" s="134"/>
      <c r="BL204" s="134"/>
      <c r="BM204" s="134"/>
    </row>
    <row r="205" spans="1:65" x14ac:dyDescent="0.25">
      <c r="A205" s="130">
        <v>1</v>
      </c>
      <c r="B205" s="131">
        <f t="shared" si="6"/>
        <v>-975</v>
      </c>
      <c r="C205" s="131">
        <v>-1000</v>
      </c>
      <c r="D205" s="131">
        <v>-950</v>
      </c>
      <c r="E205" s="132">
        <v>0</v>
      </c>
      <c r="F205" s="122">
        <v>0</v>
      </c>
      <c r="G205" s="122">
        <v>0</v>
      </c>
      <c r="H205" s="122">
        <v>0</v>
      </c>
      <c r="I205" s="122">
        <v>0</v>
      </c>
      <c r="J205" s="132">
        <v>0</v>
      </c>
      <c r="K205" s="122">
        <v>0</v>
      </c>
      <c r="L205" s="122">
        <v>0</v>
      </c>
      <c r="M205" s="122">
        <v>0</v>
      </c>
      <c r="N205" s="122">
        <v>0</v>
      </c>
      <c r="O205" s="132">
        <v>0</v>
      </c>
      <c r="P205" s="133">
        <v>0</v>
      </c>
      <c r="Q205" s="133">
        <v>0</v>
      </c>
      <c r="R205" s="133">
        <v>0</v>
      </c>
      <c r="S205" s="133">
        <v>0</v>
      </c>
      <c r="T205" s="134">
        <v>0</v>
      </c>
      <c r="U205" s="133">
        <v>0</v>
      </c>
      <c r="V205" s="133">
        <v>0</v>
      </c>
      <c r="W205" s="133">
        <v>0</v>
      </c>
      <c r="X205" s="133">
        <v>0</v>
      </c>
      <c r="Y205" s="134">
        <v>0</v>
      </c>
      <c r="Z205" s="133">
        <v>0</v>
      </c>
      <c r="AA205" s="133">
        <v>0</v>
      </c>
      <c r="AB205" s="133">
        <v>0</v>
      </c>
      <c r="AC205" s="133">
        <v>0</v>
      </c>
      <c r="AD205" s="132">
        <v>0</v>
      </c>
      <c r="AE205" s="133">
        <v>0</v>
      </c>
      <c r="AF205" s="133">
        <v>0</v>
      </c>
      <c r="AG205" s="133">
        <v>0</v>
      </c>
      <c r="AH205" s="133">
        <v>0</v>
      </c>
      <c r="AI205" s="134">
        <v>0</v>
      </c>
      <c r="AJ205" s="133">
        <v>0</v>
      </c>
      <c r="AK205" s="133">
        <v>0</v>
      </c>
      <c r="AL205" s="133">
        <v>0</v>
      </c>
      <c r="AM205" s="133">
        <v>0</v>
      </c>
      <c r="AN205" s="132">
        <v>0</v>
      </c>
      <c r="AO205" s="132"/>
      <c r="AP205" s="132"/>
      <c r="AQ205" s="132"/>
      <c r="AR205" s="132"/>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row>
    <row r="206" spans="1:65" x14ac:dyDescent="0.25">
      <c r="A206" s="130">
        <v>1</v>
      </c>
      <c r="B206" s="131">
        <f t="shared" si="6"/>
        <v>-925</v>
      </c>
      <c r="C206" s="131">
        <v>-950</v>
      </c>
      <c r="D206" s="131">
        <v>-900</v>
      </c>
      <c r="E206" s="132">
        <v>0</v>
      </c>
      <c r="F206" s="122">
        <v>0</v>
      </c>
      <c r="G206" s="122">
        <v>0</v>
      </c>
      <c r="H206" s="122">
        <v>0</v>
      </c>
      <c r="I206" s="122">
        <v>0</v>
      </c>
      <c r="J206" s="132">
        <v>0</v>
      </c>
      <c r="K206" s="122">
        <v>0</v>
      </c>
      <c r="L206" s="133">
        <v>0</v>
      </c>
      <c r="M206" s="133">
        <v>0</v>
      </c>
      <c r="N206" s="133">
        <v>0</v>
      </c>
      <c r="O206" s="134">
        <v>0</v>
      </c>
      <c r="P206" s="133">
        <v>0</v>
      </c>
      <c r="Q206" s="133">
        <v>0</v>
      </c>
      <c r="R206" s="133">
        <v>0</v>
      </c>
      <c r="S206" s="133">
        <v>0</v>
      </c>
      <c r="T206" s="132">
        <v>0</v>
      </c>
      <c r="U206" s="122">
        <v>0</v>
      </c>
      <c r="V206" s="122">
        <v>0</v>
      </c>
      <c r="W206" s="122">
        <v>0</v>
      </c>
      <c r="X206" s="122">
        <v>0</v>
      </c>
      <c r="Y206" s="132">
        <v>0</v>
      </c>
      <c r="Z206" s="133">
        <v>0</v>
      </c>
      <c r="AA206" s="133">
        <v>0</v>
      </c>
      <c r="AB206" s="133">
        <v>0</v>
      </c>
      <c r="AC206" s="133">
        <v>0</v>
      </c>
      <c r="AD206" s="134">
        <v>0</v>
      </c>
      <c r="AE206" s="133">
        <v>0</v>
      </c>
      <c r="AF206" s="133">
        <v>0</v>
      </c>
      <c r="AG206" s="133">
        <v>0</v>
      </c>
      <c r="AH206" s="133">
        <v>0</v>
      </c>
      <c r="AI206" s="134">
        <v>0</v>
      </c>
      <c r="AJ206" s="133">
        <v>0</v>
      </c>
      <c r="AK206" s="133">
        <v>0</v>
      </c>
      <c r="AL206" s="133">
        <v>0</v>
      </c>
      <c r="AM206" s="133">
        <v>0</v>
      </c>
      <c r="AN206" s="134">
        <v>0</v>
      </c>
      <c r="AO206" s="134"/>
      <c r="AP206" s="134"/>
      <c r="AQ206" s="134"/>
      <c r="AR206" s="134"/>
      <c r="AS206" s="134"/>
      <c r="AT206" s="134"/>
      <c r="AU206" s="134"/>
      <c r="AV206" s="134"/>
      <c r="AW206" s="134"/>
      <c r="AX206" s="134"/>
      <c r="AY206" s="134"/>
      <c r="AZ206" s="134"/>
      <c r="BA206" s="134"/>
      <c r="BB206" s="134"/>
      <c r="BC206" s="134"/>
      <c r="BD206" s="134"/>
      <c r="BE206" s="134"/>
      <c r="BF206" s="134"/>
      <c r="BG206" s="134"/>
      <c r="BH206" s="134"/>
      <c r="BI206" s="134"/>
      <c r="BJ206" s="134"/>
      <c r="BK206" s="134"/>
      <c r="BL206" s="134"/>
      <c r="BM206" s="134"/>
    </row>
    <row r="207" spans="1:65" x14ac:dyDescent="0.25">
      <c r="A207" s="130">
        <v>1</v>
      </c>
      <c r="B207" s="131">
        <f t="shared" si="6"/>
        <v>-875</v>
      </c>
      <c r="C207" s="131">
        <v>-900</v>
      </c>
      <c r="D207" s="131">
        <v>-850</v>
      </c>
      <c r="E207" s="132">
        <v>0</v>
      </c>
      <c r="F207" s="133">
        <v>0</v>
      </c>
      <c r="G207" s="133">
        <v>0</v>
      </c>
      <c r="H207" s="133">
        <v>0</v>
      </c>
      <c r="I207" s="133">
        <v>0</v>
      </c>
      <c r="J207" s="132">
        <v>0</v>
      </c>
      <c r="K207" s="122">
        <v>0</v>
      </c>
      <c r="L207" s="133">
        <v>0</v>
      </c>
      <c r="M207" s="133">
        <v>0</v>
      </c>
      <c r="N207" s="133">
        <v>0</v>
      </c>
      <c r="O207" s="132">
        <v>0</v>
      </c>
      <c r="P207" s="122">
        <v>0</v>
      </c>
      <c r="Q207" s="122">
        <v>0</v>
      </c>
      <c r="R207" s="122">
        <v>0</v>
      </c>
      <c r="S207" s="122">
        <v>0</v>
      </c>
      <c r="T207" s="132">
        <v>0</v>
      </c>
      <c r="U207" s="133">
        <v>0</v>
      </c>
      <c r="V207" s="133">
        <v>0</v>
      </c>
      <c r="W207" s="133">
        <v>0</v>
      </c>
      <c r="X207" s="133">
        <v>0</v>
      </c>
      <c r="Y207" s="134">
        <v>0</v>
      </c>
      <c r="Z207" s="133">
        <v>0</v>
      </c>
      <c r="AA207" s="133">
        <v>0</v>
      </c>
      <c r="AB207" s="133">
        <v>0</v>
      </c>
      <c r="AC207" s="133">
        <v>0</v>
      </c>
      <c r="AD207" s="134">
        <v>0</v>
      </c>
      <c r="AE207" s="133">
        <v>0</v>
      </c>
      <c r="AF207" s="133">
        <v>0</v>
      </c>
      <c r="AG207" s="133">
        <v>0</v>
      </c>
      <c r="AH207" s="133">
        <v>0</v>
      </c>
      <c r="AI207" s="134">
        <v>0</v>
      </c>
      <c r="AJ207" s="133">
        <v>0</v>
      </c>
      <c r="AK207" s="133">
        <v>0</v>
      </c>
      <c r="AL207" s="133">
        <v>0</v>
      </c>
      <c r="AM207" s="133">
        <v>0</v>
      </c>
      <c r="AN207" s="134">
        <v>0</v>
      </c>
      <c r="AO207" s="134"/>
      <c r="AP207" s="134"/>
      <c r="AQ207" s="134"/>
      <c r="AR207" s="134"/>
      <c r="AS207" s="134"/>
      <c r="AT207" s="134"/>
      <c r="AU207" s="134"/>
      <c r="AV207" s="134"/>
      <c r="AW207" s="134"/>
      <c r="AX207" s="134"/>
      <c r="AY207" s="134"/>
      <c r="AZ207" s="134"/>
      <c r="BA207" s="134"/>
      <c r="BB207" s="134"/>
      <c r="BC207" s="134"/>
      <c r="BD207" s="134"/>
      <c r="BE207" s="134"/>
      <c r="BF207" s="134"/>
      <c r="BG207" s="134"/>
      <c r="BH207" s="134"/>
      <c r="BI207" s="134"/>
      <c r="BJ207" s="134"/>
      <c r="BK207" s="134"/>
      <c r="BL207" s="134"/>
      <c r="BM207" s="134"/>
    </row>
    <row r="208" spans="1:65" x14ac:dyDescent="0.25">
      <c r="A208" s="130">
        <v>1</v>
      </c>
      <c r="B208" s="131">
        <f t="shared" si="6"/>
        <v>-825</v>
      </c>
      <c r="C208" s="131">
        <v>-850</v>
      </c>
      <c r="D208" s="131">
        <v>-800</v>
      </c>
      <c r="E208" s="132">
        <v>0</v>
      </c>
      <c r="F208" s="122">
        <v>0</v>
      </c>
      <c r="G208" s="122">
        <v>0</v>
      </c>
      <c r="H208" s="122">
        <v>0</v>
      </c>
      <c r="I208" s="122">
        <v>0</v>
      </c>
      <c r="J208" s="132">
        <v>0</v>
      </c>
      <c r="K208" s="122">
        <v>0</v>
      </c>
      <c r="L208" s="133">
        <v>0</v>
      </c>
      <c r="M208" s="133">
        <v>0</v>
      </c>
      <c r="N208" s="133">
        <v>0</v>
      </c>
      <c r="O208" s="134">
        <v>0</v>
      </c>
      <c r="P208" s="133">
        <v>0</v>
      </c>
      <c r="Q208" s="133">
        <v>0</v>
      </c>
      <c r="R208" s="133">
        <v>0</v>
      </c>
      <c r="S208" s="133">
        <v>0</v>
      </c>
      <c r="T208" s="134">
        <v>0</v>
      </c>
      <c r="U208" s="133">
        <v>0</v>
      </c>
      <c r="V208" s="133">
        <v>0</v>
      </c>
      <c r="W208" s="133">
        <v>0</v>
      </c>
      <c r="X208" s="133">
        <v>0</v>
      </c>
      <c r="Y208" s="134">
        <v>0</v>
      </c>
      <c r="Z208" s="133">
        <v>0</v>
      </c>
      <c r="AA208" s="133">
        <v>0</v>
      </c>
      <c r="AB208" s="133">
        <v>0</v>
      </c>
      <c r="AC208" s="133">
        <v>0</v>
      </c>
      <c r="AD208" s="134">
        <v>0</v>
      </c>
      <c r="AE208" s="133">
        <v>0</v>
      </c>
      <c r="AF208" s="133">
        <v>0</v>
      </c>
      <c r="AG208" s="133">
        <v>0</v>
      </c>
      <c r="AH208" s="133">
        <v>0</v>
      </c>
      <c r="AI208" s="132">
        <v>0</v>
      </c>
      <c r="AJ208" s="122">
        <v>0</v>
      </c>
      <c r="AK208" s="122">
        <v>0</v>
      </c>
      <c r="AL208" s="122">
        <v>0</v>
      </c>
      <c r="AM208" s="122">
        <v>0</v>
      </c>
      <c r="AN208" s="132">
        <v>0</v>
      </c>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c r="BK208" s="132"/>
      <c r="BL208" s="132"/>
      <c r="BM208" s="132"/>
    </row>
    <row r="209" spans="1:65" x14ac:dyDescent="0.25">
      <c r="A209" s="130">
        <v>1</v>
      </c>
      <c r="B209" s="131">
        <f t="shared" si="6"/>
        <v>-775</v>
      </c>
      <c r="C209" s="131">
        <v>-800</v>
      </c>
      <c r="D209" s="131">
        <v>-750</v>
      </c>
      <c r="E209" s="134">
        <v>0</v>
      </c>
      <c r="F209" s="133">
        <v>0</v>
      </c>
      <c r="G209" s="133">
        <v>0</v>
      </c>
      <c r="H209" s="133">
        <v>0</v>
      </c>
      <c r="I209" s="133">
        <v>0</v>
      </c>
      <c r="J209" s="134">
        <v>0</v>
      </c>
      <c r="K209" s="133">
        <v>0</v>
      </c>
      <c r="L209" s="133">
        <v>0</v>
      </c>
      <c r="M209" s="133">
        <v>0</v>
      </c>
      <c r="N209" s="133">
        <v>0</v>
      </c>
      <c r="O209" s="132">
        <v>0</v>
      </c>
      <c r="P209" s="122">
        <v>0</v>
      </c>
      <c r="Q209" s="122">
        <v>0</v>
      </c>
      <c r="R209" s="122">
        <v>0</v>
      </c>
      <c r="S209" s="122">
        <v>0</v>
      </c>
      <c r="T209" s="132">
        <v>0</v>
      </c>
      <c r="U209" s="133">
        <v>0</v>
      </c>
      <c r="V209" s="133">
        <v>0</v>
      </c>
      <c r="W209" s="133">
        <v>0</v>
      </c>
      <c r="X209" s="133">
        <v>0</v>
      </c>
      <c r="Y209" s="134">
        <v>0</v>
      </c>
      <c r="Z209" s="133">
        <v>0</v>
      </c>
      <c r="AA209" s="133">
        <v>0</v>
      </c>
      <c r="AB209" s="133">
        <v>0</v>
      </c>
      <c r="AC209" s="133">
        <v>0</v>
      </c>
      <c r="AD209" s="132">
        <v>0</v>
      </c>
      <c r="AE209" s="133">
        <v>0</v>
      </c>
      <c r="AF209" s="133">
        <v>0</v>
      </c>
      <c r="AG209" s="133">
        <v>0</v>
      </c>
      <c r="AH209" s="133">
        <v>0</v>
      </c>
      <c r="AI209" s="134">
        <v>0</v>
      </c>
      <c r="AJ209" s="133">
        <v>0</v>
      </c>
      <c r="AK209" s="133">
        <v>0</v>
      </c>
      <c r="AL209" s="133">
        <v>0</v>
      </c>
      <c r="AM209" s="133">
        <v>0</v>
      </c>
      <c r="AN209" s="132">
        <v>0</v>
      </c>
      <c r="AO209" s="132"/>
      <c r="AP209" s="132"/>
      <c r="AQ209" s="132"/>
      <c r="AR209" s="132"/>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row>
    <row r="210" spans="1:65" x14ac:dyDescent="0.25">
      <c r="A210" s="130">
        <v>1</v>
      </c>
      <c r="B210" s="131">
        <f t="shared" si="6"/>
        <v>-725</v>
      </c>
      <c r="C210" s="131">
        <v>-750</v>
      </c>
      <c r="D210" s="131">
        <v>-700</v>
      </c>
      <c r="E210" s="132">
        <v>0</v>
      </c>
      <c r="F210" s="122">
        <v>0</v>
      </c>
      <c r="G210" s="122">
        <v>0</v>
      </c>
      <c r="H210" s="122">
        <v>0</v>
      </c>
      <c r="I210" s="122">
        <v>0</v>
      </c>
      <c r="J210" s="132">
        <v>0</v>
      </c>
      <c r="K210" s="122">
        <v>0</v>
      </c>
      <c r="L210" s="122">
        <v>0</v>
      </c>
      <c r="M210" s="122">
        <v>0</v>
      </c>
      <c r="N210" s="122">
        <v>0</v>
      </c>
      <c r="O210" s="132">
        <v>0</v>
      </c>
      <c r="P210" s="133">
        <v>0</v>
      </c>
      <c r="Q210" s="133">
        <v>0</v>
      </c>
      <c r="R210" s="133">
        <v>0</v>
      </c>
      <c r="S210" s="133">
        <v>0</v>
      </c>
      <c r="T210" s="134">
        <v>0</v>
      </c>
      <c r="U210" s="133">
        <v>0</v>
      </c>
      <c r="V210" s="133">
        <v>0</v>
      </c>
      <c r="W210" s="133">
        <v>0</v>
      </c>
      <c r="X210" s="133">
        <v>0</v>
      </c>
      <c r="Y210" s="132">
        <v>0</v>
      </c>
      <c r="Z210" s="133">
        <v>0</v>
      </c>
      <c r="AA210" s="133">
        <v>0</v>
      </c>
      <c r="AB210" s="133">
        <v>0</v>
      </c>
      <c r="AC210" s="133">
        <v>0</v>
      </c>
      <c r="AD210" s="134">
        <v>0</v>
      </c>
      <c r="AE210" s="133">
        <v>0</v>
      </c>
      <c r="AF210" s="133">
        <v>0</v>
      </c>
      <c r="AG210" s="133">
        <v>0</v>
      </c>
      <c r="AH210" s="133">
        <v>0</v>
      </c>
      <c r="AI210" s="132">
        <v>0</v>
      </c>
      <c r="AJ210" s="133">
        <v>0</v>
      </c>
      <c r="AK210" s="133">
        <v>0</v>
      </c>
      <c r="AL210" s="133">
        <v>0</v>
      </c>
      <c r="AM210" s="133">
        <v>0</v>
      </c>
      <c r="AN210" s="134">
        <v>0</v>
      </c>
      <c r="AO210" s="134"/>
      <c r="AP210" s="134"/>
      <c r="AQ210" s="134"/>
      <c r="AR210" s="134"/>
      <c r="AS210" s="134"/>
      <c r="AT210" s="134"/>
      <c r="AU210" s="134"/>
      <c r="AV210" s="134"/>
      <c r="AW210" s="134"/>
      <c r="AX210" s="134"/>
      <c r="AY210" s="134"/>
      <c r="AZ210" s="134"/>
      <c r="BA210" s="134"/>
      <c r="BB210" s="134"/>
      <c r="BC210" s="134"/>
      <c r="BD210" s="134"/>
      <c r="BE210" s="134"/>
      <c r="BF210" s="134"/>
      <c r="BG210" s="134"/>
      <c r="BH210" s="134"/>
      <c r="BI210" s="134"/>
      <c r="BJ210" s="134"/>
      <c r="BK210" s="134"/>
      <c r="BL210" s="134"/>
      <c r="BM210" s="134"/>
    </row>
    <row r="211" spans="1:65" x14ac:dyDescent="0.25">
      <c r="A211" s="130">
        <v>1</v>
      </c>
      <c r="B211" s="131">
        <f t="shared" si="6"/>
        <v>-675</v>
      </c>
      <c r="C211" s="131">
        <v>-700</v>
      </c>
      <c r="D211" s="131">
        <v>-650</v>
      </c>
      <c r="E211" s="134">
        <v>0</v>
      </c>
      <c r="F211" s="133">
        <v>0</v>
      </c>
      <c r="G211" s="133">
        <v>0</v>
      </c>
      <c r="H211" s="133">
        <v>0</v>
      </c>
      <c r="I211" s="133">
        <v>0</v>
      </c>
      <c r="J211" s="132">
        <v>0</v>
      </c>
      <c r="K211" s="122">
        <v>0</v>
      </c>
      <c r="L211" s="122">
        <v>0</v>
      </c>
      <c r="M211" s="122">
        <v>0</v>
      </c>
      <c r="N211" s="122">
        <v>0</v>
      </c>
      <c r="O211" s="132">
        <v>0</v>
      </c>
      <c r="P211" s="122">
        <v>0</v>
      </c>
      <c r="Q211" s="122">
        <v>0</v>
      </c>
      <c r="R211" s="122">
        <v>0</v>
      </c>
      <c r="S211" s="122">
        <v>0</v>
      </c>
      <c r="T211" s="132">
        <v>0</v>
      </c>
      <c r="U211" s="133">
        <v>0</v>
      </c>
      <c r="V211" s="133">
        <v>0</v>
      </c>
      <c r="W211" s="133">
        <v>0</v>
      </c>
      <c r="X211" s="133">
        <v>0</v>
      </c>
      <c r="Y211" s="134">
        <v>0</v>
      </c>
      <c r="Z211" s="133">
        <v>0</v>
      </c>
      <c r="AA211" s="133">
        <v>0</v>
      </c>
      <c r="AB211" s="133">
        <v>0</v>
      </c>
      <c r="AC211" s="133">
        <v>0</v>
      </c>
      <c r="AD211" s="132">
        <v>0</v>
      </c>
      <c r="AE211" s="133">
        <v>0</v>
      </c>
      <c r="AF211" s="133">
        <v>0</v>
      </c>
      <c r="AG211" s="133">
        <v>0</v>
      </c>
      <c r="AH211" s="133">
        <v>0</v>
      </c>
      <c r="AI211" s="134">
        <v>0</v>
      </c>
      <c r="AJ211" s="133">
        <v>0</v>
      </c>
      <c r="AK211" s="133">
        <v>0</v>
      </c>
      <c r="AL211" s="133">
        <v>0</v>
      </c>
      <c r="AM211" s="133">
        <v>0</v>
      </c>
      <c r="AN211" s="134">
        <v>0</v>
      </c>
      <c r="AO211" s="134"/>
      <c r="AP211" s="134"/>
      <c r="AQ211" s="134"/>
      <c r="AR211" s="134"/>
      <c r="AS211" s="134"/>
      <c r="AT211" s="134"/>
      <c r="AU211" s="134"/>
      <c r="AV211" s="134"/>
      <c r="AW211" s="134"/>
      <c r="AX211" s="134"/>
      <c r="AY211" s="134"/>
      <c r="AZ211" s="134"/>
      <c r="BA211" s="134"/>
      <c r="BB211" s="134"/>
      <c r="BC211" s="134"/>
      <c r="BD211" s="134"/>
      <c r="BE211" s="134"/>
      <c r="BF211" s="134"/>
      <c r="BG211" s="134"/>
      <c r="BH211" s="134"/>
      <c r="BI211" s="134"/>
      <c r="BJ211" s="134"/>
      <c r="BK211" s="134"/>
      <c r="BL211" s="134"/>
      <c r="BM211" s="134"/>
    </row>
    <row r="212" spans="1:65" x14ac:dyDescent="0.25">
      <c r="A212" s="130">
        <v>1</v>
      </c>
      <c r="B212" s="131">
        <f t="shared" si="6"/>
        <v>-625</v>
      </c>
      <c r="C212" s="131">
        <v>-650</v>
      </c>
      <c r="D212" s="131">
        <v>-600</v>
      </c>
      <c r="E212" s="134">
        <v>0</v>
      </c>
      <c r="F212" s="133">
        <v>0</v>
      </c>
      <c r="G212" s="133">
        <v>0</v>
      </c>
      <c r="H212" s="133">
        <v>0</v>
      </c>
      <c r="I212" s="133">
        <v>0</v>
      </c>
      <c r="J212" s="132">
        <v>0</v>
      </c>
      <c r="K212" s="133">
        <v>0</v>
      </c>
      <c r="L212" s="133">
        <v>0</v>
      </c>
      <c r="M212" s="133">
        <v>0</v>
      </c>
      <c r="N212" s="133">
        <v>0</v>
      </c>
      <c r="O212" s="134">
        <v>0</v>
      </c>
      <c r="P212" s="133">
        <v>0</v>
      </c>
      <c r="Q212" s="133">
        <v>0</v>
      </c>
      <c r="R212" s="133">
        <v>0</v>
      </c>
      <c r="S212" s="133">
        <v>0</v>
      </c>
      <c r="T212" s="132">
        <v>0</v>
      </c>
      <c r="U212" s="122">
        <v>0</v>
      </c>
      <c r="V212" s="122">
        <v>0</v>
      </c>
      <c r="W212" s="122">
        <v>0</v>
      </c>
      <c r="X212" s="122">
        <v>0</v>
      </c>
      <c r="Y212" s="132">
        <v>0</v>
      </c>
      <c r="Z212" s="133">
        <v>0</v>
      </c>
      <c r="AA212" s="133">
        <v>0</v>
      </c>
      <c r="AB212" s="133">
        <v>0</v>
      </c>
      <c r="AC212" s="133">
        <v>0</v>
      </c>
      <c r="AD212" s="134">
        <v>0</v>
      </c>
      <c r="AE212" s="133">
        <v>0</v>
      </c>
      <c r="AF212" s="133">
        <v>0</v>
      </c>
      <c r="AG212" s="133">
        <v>0</v>
      </c>
      <c r="AH212" s="133">
        <v>0</v>
      </c>
      <c r="AI212" s="134">
        <v>0</v>
      </c>
      <c r="AJ212" s="133">
        <v>0</v>
      </c>
      <c r="AK212" s="133">
        <v>0</v>
      </c>
      <c r="AL212" s="133">
        <v>0</v>
      </c>
      <c r="AM212" s="133">
        <v>0</v>
      </c>
      <c r="AN212" s="132">
        <v>0</v>
      </c>
      <c r="AO212" s="132"/>
      <c r="AP212" s="132"/>
      <c r="AQ212" s="132"/>
      <c r="AR212" s="132"/>
      <c r="AS212" s="132"/>
      <c r="AT212" s="132"/>
      <c r="AU212" s="132"/>
      <c r="AV212" s="132"/>
      <c r="AW212" s="132"/>
      <c r="AX212" s="132"/>
      <c r="AY212" s="132"/>
      <c r="AZ212" s="132"/>
      <c r="BA212" s="132"/>
      <c r="BB212" s="132"/>
      <c r="BC212" s="132"/>
      <c r="BD212" s="132"/>
      <c r="BE212" s="132"/>
      <c r="BF212" s="132"/>
      <c r="BG212" s="132"/>
      <c r="BH212" s="132"/>
      <c r="BI212" s="132"/>
      <c r="BJ212" s="132"/>
      <c r="BK212" s="132"/>
      <c r="BL212" s="132"/>
      <c r="BM212" s="132"/>
    </row>
    <row r="213" spans="1:65" x14ac:dyDescent="0.25">
      <c r="A213" s="130">
        <v>1</v>
      </c>
      <c r="B213" s="131">
        <f t="shared" si="6"/>
        <v>-575</v>
      </c>
      <c r="C213" s="131">
        <v>-600</v>
      </c>
      <c r="D213" s="131">
        <v>-550</v>
      </c>
      <c r="E213" s="134">
        <v>0</v>
      </c>
      <c r="F213" s="133">
        <v>0</v>
      </c>
      <c r="G213" s="133">
        <v>0</v>
      </c>
      <c r="H213" s="133">
        <v>0</v>
      </c>
      <c r="I213" s="133">
        <v>0</v>
      </c>
      <c r="J213" s="132">
        <v>0</v>
      </c>
      <c r="K213" s="122">
        <v>0</v>
      </c>
      <c r="L213" s="122">
        <v>0</v>
      </c>
      <c r="M213" s="122">
        <v>0</v>
      </c>
      <c r="N213" s="122">
        <v>0</v>
      </c>
      <c r="O213" s="132">
        <v>0</v>
      </c>
      <c r="P213" s="133">
        <v>0</v>
      </c>
      <c r="Q213" s="133">
        <v>0</v>
      </c>
      <c r="R213" s="133">
        <v>0</v>
      </c>
      <c r="S213" s="133">
        <v>0</v>
      </c>
      <c r="T213" s="134">
        <v>0</v>
      </c>
      <c r="U213" s="133">
        <v>0</v>
      </c>
      <c r="V213" s="133">
        <v>0</v>
      </c>
      <c r="W213" s="133">
        <v>0</v>
      </c>
      <c r="X213" s="133">
        <v>0</v>
      </c>
      <c r="Y213" s="134">
        <v>0</v>
      </c>
      <c r="Z213" s="133">
        <v>0</v>
      </c>
      <c r="AA213" s="133">
        <v>0</v>
      </c>
      <c r="AB213" s="133">
        <v>0</v>
      </c>
      <c r="AC213" s="133">
        <v>0</v>
      </c>
      <c r="AD213" s="134">
        <v>0</v>
      </c>
      <c r="AE213" s="133">
        <v>0</v>
      </c>
      <c r="AF213" s="133">
        <v>0</v>
      </c>
      <c r="AG213" s="133">
        <v>0</v>
      </c>
      <c r="AH213" s="133">
        <v>0</v>
      </c>
      <c r="AI213" s="132">
        <v>0</v>
      </c>
      <c r="AJ213" s="133">
        <v>0</v>
      </c>
      <c r="AK213" s="133">
        <v>0</v>
      </c>
      <c r="AL213" s="133">
        <v>0</v>
      </c>
      <c r="AM213" s="133">
        <v>0</v>
      </c>
      <c r="AN213" s="134">
        <v>0</v>
      </c>
      <c r="AO213" s="134"/>
      <c r="AP213" s="134"/>
      <c r="AQ213" s="134"/>
      <c r="AR213" s="134"/>
      <c r="AS213" s="134"/>
      <c r="AT213" s="134"/>
      <c r="AU213" s="134"/>
      <c r="AV213" s="134"/>
      <c r="AW213" s="134"/>
      <c r="AX213" s="134"/>
      <c r="AY213" s="134"/>
      <c r="AZ213" s="134"/>
      <c r="BA213" s="134"/>
      <c r="BB213" s="134"/>
      <c r="BC213" s="134"/>
      <c r="BD213" s="134"/>
      <c r="BE213" s="134"/>
      <c r="BF213" s="134"/>
      <c r="BG213" s="134"/>
      <c r="BH213" s="134"/>
      <c r="BI213" s="134"/>
      <c r="BJ213" s="134"/>
      <c r="BK213" s="134"/>
      <c r="BL213" s="134"/>
      <c r="BM213" s="134"/>
    </row>
    <row r="214" spans="1:65" x14ac:dyDescent="0.25">
      <c r="A214" s="130">
        <v>1</v>
      </c>
      <c r="B214" s="131">
        <f t="shared" si="6"/>
        <v>-525</v>
      </c>
      <c r="C214" s="131">
        <v>-550</v>
      </c>
      <c r="D214" s="131">
        <v>-500</v>
      </c>
      <c r="E214" s="132">
        <v>0</v>
      </c>
      <c r="F214" s="133">
        <v>0</v>
      </c>
      <c r="G214" s="133">
        <v>0</v>
      </c>
      <c r="H214" s="133">
        <v>0</v>
      </c>
      <c r="I214" s="133">
        <v>0</v>
      </c>
      <c r="J214" s="134">
        <v>0</v>
      </c>
      <c r="K214" s="133">
        <v>0</v>
      </c>
      <c r="L214" s="133">
        <v>0</v>
      </c>
      <c r="M214" s="133">
        <v>0</v>
      </c>
      <c r="N214" s="133">
        <v>0</v>
      </c>
      <c r="O214" s="132">
        <v>0</v>
      </c>
      <c r="P214" s="133">
        <v>0</v>
      </c>
      <c r="Q214" s="133">
        <v>0</v>
      </c>
      <c r="R214" s="133">
        <v>0</v>
      </c>
      <c r="S214" s="133">
        <v>0</v>
      </c>
      <c r="T214" s="134">
        <v>0</v>
      </c>
      <c r="U214" s="133">
        <v>0</v>
      </c>
      <c r="V214" s="133">
        <v>0</v>
      </c>
      <c r="W214" s="133">
        <v>0</v>
      </c>
      <c r="X214" s="133">
        <v>0</v>
      </c>
      <c r="Y214" s="132">
        <v>0</v>
      </c>
      <c r="Z214" s="122">
        <v>0</v>
      </c>
      <c r="AA214" s="122">
        <v>0</v>
      </c>
      <c r="AB214" s="122">
        <v>0</v>
      </c>
      <c r="AC214" s="122">
        <v>0</v>
      </c>
      <c r="AD214" s="132">
        <v>0</v>
      </c>
      <c r="AE214" s="133">
        <v>0</v>
      </c>
      <c r="AF214" s="133">
        <v>0</v>
      </c>
      <c r="AG214" s="133">
        <v>0</v>
      </c>
      <c r="AH214" s="133">
        <v>0</v>
      </c>
      <c r="AI214" s="134">
        <v>0</v>
      </c>
      <c r="AJ214" s="133">
        <v>0</v>
      </c>
      <c r="AK214" s="133">
        <v>0</v>
      </c>
      <c r="AL214" s="133">
        <v>0</v>
      </c>
      <c r="AM214" s="133">
        <v>0</v>
      </c>
      <c r="AN214" s="132">
        <v>0</v>
      </c>
      <c r="AO214" s="132"/>
      <c r="AP214" s="132"/>
      <c r="AQ214" s="132"/>
      <c r="AR214" s="132"/>
      <c r="AS214" s="132"/>
      <c r="AT214" s="132"/>
      <c r="AU214" s="132"/>
      <c r="AV214" s="132"/>
      <c r="AW214" s="132"/>
      <c r="AX214" s="132"/>
      <c r="AY214" s="132"/>
      <c r="AZ214" s="132"/>
      <c r="BA214" s="132"/>
      <c r="BB214" s="132"/>
      <c r="BC214" s="132"/>
      <c r="BD214" s="132"/>
      <c r="BE214" s="132"/>
      <c r="BF214" s="132"/>
      <c r="BG214" s="132"/>
      <c r="BH214" s="132"/>
      <c r="BI214" s="132"/>
      <c r="BJ214" s="132"/>
      <c r="BK214" s="132"/>
      <c r="BL214" s="132"/>
      <c r="BM214" s="132"/>
    </row>
    <row r="215" spans="1:65" x14ac:dyDescent="0.25">
      <c r="A215" s="130">
        <v>1</v>
      </c>
      <c r="B215" s="131">
        <f t="shared" si="6"/>
        <v>-475</v>
      </c>
      <c r="C215" s="131">
        <v>-500</v>
      </c>
      <c r="D215" s="131">
        <v>-450</v>
      </c>
      <c r="E215" s="132">
        <v>0</v>
      </c>
      <c r="F215" s="133">
        <v>0</v>
      </c>
      <c r="G215" s="133">
        <v>0</v>
      </c>
      <c r="H215" s="133">
        <v>0</v>
      </c>
      <c r="I215" s="133">
        <v>0</v>
      </c>
      <c r="J215" s="132">
        <v>0</v>
      </c>
      <c r="K215" s="122">
        <v>0</v>
      </c>
      <c r="L215" s="133">
        <v>0</v>
      </c>
      <c r="M215" s="133">
        <v>0</v>
      </c>
      <c r="N215" s="133">
        <v>0</v>
      </c>
      <c r="O215" s="134">
        <v>0</v>
      </c>
      <c r="P215" s="133">
        <v>0</v>
      </c>
      <c r="Q215" s="133">
        <v>0</v>
      </c>
      <c r="R215" s="133">
        <v>0</v>
      </c>
      <c r="S215" s="133">
        <v>0</v>
      </c>
      <c r="T215" s="134">
        <v>0</v>
      </c>
      <c r="U215" s="133">
        <v>0</v>
      </c>
      <c r="V215" s="133">
        <v>0</v>
      </c>
      <c r="W215" s="133">
        <v>0</v>
      </c>
      <c r="X215" s="133">
        <v>0</v>
      </c>
      <c r="Y215" s="132">
        <v>0</v>
      </c>
      <c r="Z215" s="133">
        <v>0</v>
      </c>
      <c r="AA215" s="133">
        <v>0</v>
      </c>
      <c r="AB215" s="133">
        <v>0</v>
      </c>
      <c r="AC215" s="133">
        <v>0</v>
      </c>
      <c r="AD215" s="134">
        <v>0</v>
      </c>
      <c r="AE215" s="133">
        <v>0</v>
      </c>
      <c r="AF215" s="133">
        <v>0</v>
      </c>
      <c r="AG215" s="133">
        <v>0</v>
      </c>
      <c r="AH215" s="133">
        <v>0</v>
      </c>
      <c r="AI215" s="132">
        <v>0</v>
      </c>
      <c r="AJ215" s="122">
        <v>0</v>
      </c>
      <c r="AK215" s="122">
        <v>0</v>
      </c>
      <c r="AL215" s="122">
        <v>0</v>
      </c>
      <c r="AM215" s="122">
        <v>0</v>
      </c>
      <c r="AN215" s="132">
        <v>0</v>
      </c>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row>
    <row r="216" spans="1:65" x14ac:dyDescent="0.25">
      <c r="A216" s="130">
        <v>1</v>
      </c>
      <c r="B216" s="131">
        <f t="shared" si="6"/>
        <v>-425</v>
      </c>
      <c r="C216" s="131">
        <v>-450</v>
      </c>
      <c r="D216" s="131">
        <v>-400</v>
      </c>
      <c r="E216" s="134">
        <v>0</v>
      </c>
      <c r="F216" s="133">
        <v>0</v>
      </c>
      <c r="G216" s="133">
        <v>0</v>
      </c>
      <c r="H216" s="133">
        <v>0</v>
      </c>
      <c r="I216" s="133">
        <v>0</v>
      </c>
      <c r="J216" s="132">
        <v>0</v>
      </c>
      <c r="K216" s="122">
        <v>0</v>
      </c>
      <c r="L216" s="133">
        <v>0</v>
      </c>
      <c r="M216" s="133">
        <v>0</v>
      </c>
      <c r="N216" s="133">
        <v>0</v>
      </c>
      <c r="O216" s="134">
        <v>0</v>
      </c>
      <c r="P216" s="133">
        <v>0</v>
      </c>
      <c r="Q216" s="133">
        <v>0</v>
      </c>
      <c r="R216" s="133">
        <v>0</v>
      </c>
      <c r="S216" s="133">
        <v>0</v>
      </c>
      <c r="T216" s="132">
        <v>0</v>
      </c>
      <c r="U216" s="133">
        <v>0</v>
      </c>
      <c r="V216" s="133">
        <v>0</v>
      </c>
      <c r="W216" s="133">
        <v>0</v>
      </c>
      <c r="X216" s="133">
        <v>0</v>
      </c>
      <c r="Y216" s="134">
        <v>0</v>
      </c>
      <c r="Z216" s="133">
        <v>0</v>
      </c>
      <c r="AA216" s="133">
        <v>0</v>
      </c>
      <c r="AB216" s="133">
        <v>0</v>
      </c>
      <c r="AC216" s="133">
        <v>0</v>
      </c>
      <c r="AD216" s="132">
        <v>0</v>
      </c>
      <c r="AE216" s="122">
        <v>0</v>
      </c>
      <c r="AF216" s="122">
        <v>0</v>
      </c>
      <c r="AG216" s="122">
        <v>0</v>
      </c>
      <c r="AH216" s="122">
        <v>0</v>
      </c>
      <c r="AI216" s="132">
        <v>0</v>
      </c>
      <c r="AJ216" s="122">
        <v>0</v>
      </c>
      <c r="AK216" s="122">
        <v>0</v>
      </c>
      <c r="AL216" s="122">
        <v>0</v>
      </c>
      <c r="AM216" s="122">
        <v>0</v>
      </c>
      <c r="AN216" s="132">
        <v>0</v>
      </c>
      <c r="AO216" s="132"/>
      <c r="AP216" s="132"/>
      <c r="AQ216" s="132"/>
      <c r="AR216" s="132"/>
      <c r="AS216" s="132"/>
      <c r="AT216" s="132"/>
      <c r="AU216" s="132"/>
      <c r="AV216" s="132"/>
      <c r="AW216" s="132"/>
      <c r="AX216" s="132"/>
      <c r="AY216" s="132"/>
      <c r="AZ216" s="132"/>
      <c r="BA216" s="132"/>
      <c r="BB216" s="132"/>
      <c r="BC216" s="132"/>
      <c r="BD216" s="132"/>
      <c r="BE216" s="132"/>
      <c r="BF216" s="132"/>
      <c r="BG216" s="132"/>
      <c r="BH216" s="132"/>
      <c r="BI216" s="132"/>
      <c r="BJ216" s="132"/>
      <c r="BK216" s="132"/>
      <c r="BL216" s="132"/>
      <c r="BM216" s="132"/>
    </row>
    <row r="217" spans="1:65" x14ac:dyDescent="0.25">
      <c r="A217" s="130">
        <v>1</v>
      </c>
      <c r="B217" s="131">
        <f t="shared" si="6"/>
        <v>-375</v>
      </c>
      <c r="C217" s="131">
        <v>-400</v>
      </c>
      <c r="D217" s="131">
        <v>-350</v>
      </c>
      <c r="E217" s="134">
        <v>2263997987.016696</v>
      </c>
      <c r="F217" s="133">
        <v>2263997987.016696</v>
      </c>
      <c r="G217" s="133">
        <v>2263997987.016696</v>
      </c>
      <c r="H217" s="133">
        <v>2263997987.016696</v>
      </c>
      <c r="I217" s="133">
        <v>2263997987.016696</v>
      </c>
      <c r="J217" s="132">
        <v>2263997987.016696</v>
      </c>
      <c r="K217" s="122">
        <v>2263997987.016696</v>
      </c>
      <c r="L217" s="133">
        <v>2263997987.016696</v>
      </c>
      <c r="M217" s="133">
        <v>2263997987.016696</v>
      </c>
      <c r="N217" s="133">
        <v>2263997987.016696</v>
      </c>
      <c r="O217" s="134">
        <v>2263997987.016696</v>
      </c>
      <c r="P217" s="133">
        <v>2263997987.016696</v>
      </c>
      <c r="Q217" s="133">
        <v>2263997987.016696</v>
      </c>
      <c r="R217" s="133">
        <v>2263997987.016696</v>
      </c>
      <c r="S217" s="133">
        <v>2263997987.016696</v>
      </c>
      <c r="T217" s="134">
        <v>2263997987.016696</v>
      </c>
      <c r="U217" s="133">
        <v>2263997987.016696</v>
      </c>
      <c r="V217" s="133">
        <v>2263997987.016696</v>
      </c>
      <c r="W217" s="133">
        <v>2263997987.016696</v>
      </c>
      <c r="X217" s="133">
        <v>2263997987.016696</v>
      </c>
      <c r="Y217" s="132">
        <v>2263997987.016696</v>
      </c>
      <c r="Z217" s="122">
        <v>2263997987.016696</v>
      </c>
      <c r="AA217" s="122">
        <v>2263997987.016696</v>
      </c>
      <c r="AB217" s="122">
        <v>2263997987.016696</v>
      </c>
      <c r="AC217" s="122">
        <v>2263997987.016696</v>
      </c>
      <c r="AD217" s="132">
        <v>2263997987.016696</v>
      </c>
      <c r="AE217" s="133">
        <v>2263997987.016696</v>
      </c>
      <c r="AF217" s="133">
        <v>2263997987.016696</v>
      </c>
      <c r="AG217" s="133">
        <v>2263997987.016696</v>
      </c>
      <c r="AH217" s="133">
        <v>2263997987.016696</v>
      </c>
      <c r="AI217" s="134">
        <v>2263997987.016696</v>
      </c>
      <c r="AJ217" s="133">
        <v>2263997987.016696</v>
      </c>
      <c r="AK217" s="133">
        <v>2263997987.016696</v>
      </c>
      <c r="AL217" s="133">
        <v>2263997987.016696</v>
      </c>
      <c r="AM217" s="133">
        <v>2263997987.016696</v>
      </c>
      <c r="AN217" s="134">
        <v>2263997987.016696</v>
      </c>
      <c r="AO217" s="134"/>
      <c r="AP217" s="134"/>
      <c r="AQ217" s="134"/>
      <c r="AR217" s="134"/>
      <c r="AS217" s="134"/>
      <c r="AT217" s="134"/>
      <c r="AU217" s="134"/>
      <c r="AV217" s="134"/>
      <c r="AW217" s="134"/>
      <c r="AX217" s="134"/>
      <c r="AY217" s="134"/>
      <c r="AZ217" s="134"/>
      <c r="BA217" s="134"/>
      <c r="BB217" s="134"/>
      <c r="BC217" s="134"/>
      <c r="BD217" s="134"/>
      <c r="BE217" s="134"/>
      <c r="BF217" s="134"/>
      <c r="BG217" s="134"/>
      <c r="BH217" s="134"/>
      <c r="BI217" s="134"/>
      <c r="BJ217" s="134"/>
      <c r="BK217" s="134"/>
      <c r="BL217" s="134"/>
      <c r="BM217" s="134"/>
    </row>
    <row r="218" spans="1:65" x14ac:dyDescent="0.25">
      <c r="A218" s="130">
        <v>1</v>
      </c>
      <c r="B218" s="131">
        <f t="shared" si="6"/>
        <v>-325</v>
      </c>
      <c r="C218" s="131">
        <v>-350</v>
      </c>
      <c r="D218" s="131">
        <v>-300</v>
      </c>
      <c r="E218" s="134">
        <v>0</v>
      </c>
      <c r="F218" s="133">
        <v>0</v>
      </c>
      <c r="G218" s="133">
        <v>0</v>
      </c>
      <c r="H218" s="133">
        <v>0</v>
      </c>
      <c r="I218" s="133">
        <v>0</v>
      </c>
      <c r="J218" s="132">
        <v>0</v>
      </c>
      <c r="K218" s="122">
        <v>0</v>
      </c>
      <c r="L218" s="133">
        <v>0</v>
      </c>
      <c r="M218" s="133">
        <v>0</v>
      </c>
      <c r="N218" s="133">
        <v>0</v>
      </c>
      <c r="O218" s="134">
        <v>0</v>
      </c>
      <c r="P218" s="133">
        <v>0</v>
      </c>
      <c r="Q218" s="133">
        <v>0</v>
      </c>
      <c r="R218" s="133">
        <v>0</v>
      </c>
      <c r="S218" s="133">
        <v>0</v>
      </c>
      <c r="T218" s="132">
        <v>0</v>
      </c>
      <c r="U218" s="133">
        <v>0</v>
      </c>
      <c r="V218" s="133">
        <v>0</v>
      </c>
      <c r="W218" s="133">
        <v>0</v>
      </c>
      <c r="X218" s="133">
        <v>0</v>
      </c>
      <c r="Y218" s="134">
        <v>0</v>
      </c>
      <c r="Z218" s="133">
        <v>0</v>
      </c>
      <c r="AA218" s="133">
        <v>0</v>
      </c>
      <c r="AB218" s="133">
        <v>0</v>
      </c>
      <c r="AC218" s="133">
        <v>0</v>
      </c>
      <c r="AD218" s="134">
        <v>0</v>
      </c>
      <c r="AE218" s="133">
        <v>0</v>
      </c>
      <c r="AF218" s="133">
        <v>0</v>
      </c>
      <c r="AG218" s="133">
        <v>0</v>
      </c>
      <c r="AH218" s="133">
        <v>0</v>
      </c>
      <c r="AI218" s="132">
        <v>0</v>
      </c>
      <c r="AJ218" s="133">
        <v>0</v>
      </c>
      <c r="AK218" s="133">
        <v>0</v>
      </c>
      <c r="AL218" s="133">
        <v>0</v>
      </c>
      <c r="AM218" s="133">
        <v>0</v>
      </c>
      <c r="AN218" s="134">
        <v>0</v>
      </c>
      <c r="AO218" s="134"/>
      <c r="AP218" s="134"/>
      <c r="AQ218" s="134"/>
      <c r="AR218" s="134"/>
      <c r="AS218" s="134"/>
      <c r="AT218" s="134"/>
      <c r="AU218" s="134"/>
      <c r="AV218" s="134"/>
      <c r="AW218" s="134"/>
      <c r="AX218" s="134"/>
      <c r="AY218" s="134"/>
      <c r="AZ218" s="134"/>
      <c r="BA218" s="134"/>
      <c r="BB218" s="134"/>
      <c r="BC218" s="134"/>
      <c r="BD218" s="134"/>
      <c r="BE218" s="134"/>
      <c r="BF218" s="134"/>
      <c r="BG218" s="134"/>
      <c r="BH218" s="134"/>
      <c r="BI218" s="134"/>
      <c r="BJ218" s="134"/>
      <c r="BK218" s="134"/>
      <c r="BL218" s="134"/>
      <c r="BM218" s="134"/>
    </row>
    <row r="219" spans="1:65" x14ac:dyDescent="0.25">
      <c r="A219" s="130">
        <v>1</v>
      </c>
      <c r="B219" s="131">
        <f t="shared" si="6"/>
        <v>-275</v>
      </c>
      <c r="C219" s="131">
        <v>-300</v>
      </c>
      <c r="D219" s="131">
        <v>-250</v>
      </c>
      <c r="E219" s="134">
        <v>0</v>
      </c>
      <c r="F219" s="133">
        <v>0</v>
      </c>
      <c r="G219" s="133">
        <v>0</v>
      </c>
      <c r="H219" s="133">
        <v>0</v>
      </c>
      <c r="I219" s="133">
        <v>0</v>
      </c>
      <c r="J219" s="132">
        <v>0</v>
      </c>
      <c r="K219" s="133">
        <v>0</v>
      </c>
      <c r="L219" s="133">
        <v>0</v>
      </c>
      <c r="M219" s="133">
        <v>0</v>
      </c>
      <c r="N219" s="133">
        <v>0</v>
      </c>
      <c r="O219" s="134">
        <v>0</v>
      </c>
      <c r="P219" s="133">
        <v>0</v>
      </c>
      <c r="Q219" s="133">
        <v>0</v>
      </c>
      <c r="R219" s="133">
        <v>0</v>
      </c>
      <c r="S219" s="133">
        <v>0</v>
      </c>
      <c r="T219" s="134">
        <v>0</v>
      </c>
      <c r="U219" s="133">
        <v>0</v>
      </c>
      <c r="V219" s="133">
        <v>0</v>
      </c>
      <c r="W219" s="133">
        <v>0</v>
      </c>
      <c r="X219" s="133">
        <v>0</v>
      </c>
      <c r="Y219" s="134">
        <v>0</v>
      </c>
      <c r="Z219" s="133">
        <v>0</v>
      </c>
      <c r="AA219" s="133">
        <v>0</v>
      </c>
      <c r="AB219" s="133">
        <v>0</v>
      </c>
      <c r="AC219" s="133">
        <v>0</v>
      </c>
      <c r="AD219" s="134">
        <v>0</v>
      </c>
      <c r="AE219" s="133">
        <v>0</v>
      </c>
      <c r="AF219" s="133">
        <v>0</v>
      </c>
      <c r="AG219" s="133">
        <v>0</v>
      </c>
      <c r="AH219" s="133">
        <v>0</v>
      </c>
      <c r="AI219" s="134">
        <v>0</v>
      </c>
      <c r="AJ219" s="133">
        <v>0</v>
      </c>
      <c r="AK219" s="133">
        <v>0</v>
      </c>
      <c r="AL219" s="133">
        <v>0</v>
      </c>
      <c r="AM219" s="133">
        <v>0</v>
      </c>
      <c r="AN219" s="134">
        <v>0</v>
      </c>
      <c r="AO219" s="134"/>
      <c r="AP219" s="134"/>
      <c r="AQ219" s="134"/>
      <c r="AR219" s="134"/>
      <c r="AS219" s="134"/>
      <c r="AT219" s="134"/>
      <c r="AU219" s="134"/>
      <c r="AV219" s="134"/>
      <c r="AW219" s="134"/>
      <c r="AX219" s="134"/>
      <c r="AY219" s="134"/>
      <c r="AZ219" s="134"/>
      <c r="BA219" s="134"/>
      <c r="BB219" s="134"/>
      <c r="BC219" s="134"/>
      <c r="BD219" s="134"/>
      <c r="BE219" s="134"/>
      <c r="BF219" s="134"/>
      <c r="BG219" s="134"/>
      <c r="BH219" s="134"/>
      <c r="BI219" s="134"/>
      <c r="BJ219" s="134"/>
      <c r="BK219" s="134"/>
      <c r="BL219" s="134"/>
      <c r="BM219" s="134"/>
    </row>
    <row r="220" spans="1:65" x14ac:dyDescent="0.25">
      <c r="A220" s="130">
        <v>1</v>
      </c>
      <c r="B220" s="131">
        <f t="shared" si="6"/>
        <v>-225</v>
      </c>
      <c r="C220" s="131">
        <v>-250</v>
      </c>
      <c r="D220" s="131">
        <v>-200</v>
      </c>
      <c r="E220" s="134">
        <v>0</v>
      </c>
      <c r="F220" s="133">
        <v>0</v>
      </c>
      <c r="G220" s="133">
        <v>0</v>
      </c>
      <c r="H220" s="133">
        <v>0</v>
      </c>
      <c r="I220" s="133">
        <v>0</v>
      </c>
      <c r="J220" s="134">
        <v>0</v>
      </c>
      <c r="K220" s="133">
        <v>0</v>
      </c>
      <c r="L220" s="133">
        <v>0</v>
      </c>
      <c r="M220" s="133">
        <v>0</v>
      </c>
      <c r="N220" s="133">
        <v>0</v>
      </c>
      <c r="O220" s="132">
        <v>0</v>
      </c>
      <c r="P220" s="133">
        <v>0</v>
      </c>
      <c r="Q220" s="133">
        <v>0</v>
      </c>
      <c r="R220" s="133">
        <v>0</v>
      </c>
      <c r="S220" s="133">
        <v>0</v>
      </c>
      <c r="T220" s="134">
        <v>0</v>
      </c>
      <c r="U220" s="133">
        <v>0</v>
      </c>
      <c r="V220" s="133">
        <v>0</v>
      </c>
      <c r="W220" s="133">
        <v>0</v>
      </c>
      <c r="X220" s="133">
        <v>0</v>
      </c>
      <c r="Y220" s="134">
        <v>0</v>
      </c>
      <c r="Z220" s="133">
        <v>0</v>
      </c>
      <c r="AA220" s="133">
        <v>0</v>
      </c>
      <c r="AB220" s="133">
        <v>0</v>
      </c>
      <c r="AC220" s="133">
        <v>0</v>
      </c>
      <c r="AD220" s="134">
        <v>0</v>
      </c>
      <c r="AE220" s="133">
        <v>0</v>
      </c>
      <c r="AF220" s="133">
        <v>0</v>
      </c>
      <c r="AG220" s="133">
        <v>0</v>
      </c>
      <c r="AH220" s="133">
        <v>0</v>
      </c>
      <c r="AI220" s="134">
        <v>0</v>
      </c>
      <c r="AJ220" s="133">
        <v>0</v>
      </c>
      <c r="AK220" s="133">
        <v>0</v>
      </c>
      <c r="AL220" s="133">
        <v>0</v>
      </c>
      <c r="AM220" s="133">
        <v>0</v>
      </c>
      <c r="AN220" s="134">
        <v>0</v>
      </c>
      <c r="AO220" s="134"/>
      <c r="AP220" s="134"/>
      <c r="AQ220" s="134"/>
      <c r="AR220" s="134"/>
      <c r="AS220" s="134"/>
      <c r="AT220" s="134"/>
      <c r="AU220" s="134"/>
      <c r="AV220" s="134"/>
      <c r="AW220" s="134"/>
      <c r="AX220" s="134"/>
      <c r="AY220" s="134"/>
      <c r="AZ220" s="134"/>
      <c r="BA220" s="134"/>
      <c r="BB220" s="134"/>
      <c r="BC220" s="134"/>
      <c r="BD220" s="134"/>
      <c r="BE220" s="134"/>
      <c r="BF220" s="134"/>
      <c r="BG220" s="134"/>
      <c r="BH220" s="134"/>
      <c r="BI220" s="134"/>
      <c r="BJ220" s="134"/>
      <c r="BK220" s="134"/>
      <c r="BL220" s="134"/>
      <c r="BM220" s="134"/>
    </row>
    <row r="221" spans="1:65" x14ac:dyDescent="0.25">
      <c r="A221" s="130">
        <v>1</v>
      </c>
      <c r="B221" s="131">
        <f t="shared" si="6"/>
        <v>-175</v>
      </c>
      <c r="C221" s="131">
        <v>-200</v>
      </c>
      <c r="D221" s="131">
        <v>-150</v>
      </c>
      <c r="E221" s="134">
        <v>0</v>
      </c>
      <c r="F221" s="133">
        <v>0</v>
      </c>
      <c r="G221" s="133">
        <v>0</v>
      </c>
      <c r="H221" s="133">
        <v>0</v>
      </c>
      <c r="I221" s="133">
        <v>0</v>
      </c>
      <c r="J221" s="132">
        <v>0</v>
      </c>
      <c r="K221" s="122">
        <v>0</v>
      </c>
      <c r="L221" s="133">
        <v>0</v>
      </c>
      <c r="M221" s="122">
        <v>0</v>
      </c>
      <c r="N221" s="122">
        <v>0</v>
      </c>
      <c r="O221" s="132">
        <v>0</v>
      </c>
      <c r="P221" s="133">
        <v>0</v>
      </c>
      <c r="Q221" s="133">
        <v>0</v>
      </c>
      <c r="R221" s="133">
        <v>0</v>
      </c>
      <c r="S221" s="133">
        <v>0</v>
      </c>
      <c r="T221" s="134">
        <v>0</v>
      </c>
      <c r="U221" s="133">
        <v>0</v>
      </c>
      <c r="V221" s="133">
        <v>0</v>
      </c>
      <c r="W221" s="133">
        <v>0</v>
      </c>
      <c r="X221" s="133">
        <v>0</v>
      </c>
      <c r="Y221" s="134">
        <v>0</v>
      </c>
      <c r="Z221" s="133">
        <v>0</v>
      </c>
      <c r="AA221" s="133">
        <v>0</v>
      </c>
      <c r="AB221" s="133">
        <v>0</v>
      </c>
      <c r="AC221" s="133">
        <v>0</v>
      </c>
      <c r="AD221" s="134">
        <v>0</v>
      </c>
      <c r="AE221" s="133">
        <v>0</v>
      </c>
      <c r="AF221" s="133">
        <v>0</v>
      </c>
      <c r="AG221" s="133">
        <v>0</v>
      </c>
      <c r="AH221" s="133">
        <v>0</v>
      </c>
      <c r="AI221" s="134">
        <v>0</v>
      </c>
      <c r="AJ221" s="133">
        <v>0</v>
      </c>
      <c r="AK221" s="133">
        <v>0</v>
      </c>
      <c r="AL221" s="133">
        <v>0</v>
      </c>
      <c r="AM221" s="133">
        <v>0</v>
      </c>
      <c r="AN221" s="134">
        <v>0</v>
      </c>
      <c r="AO221" s="134"/>
      <c r="AP221" s="134"/>
      <c r="AQ221" s="134"/>
      <c r="AR221" s="134"/>
      <c r="AS221" s="134"/>
      <c r="AT221" s="134"/>
      <c r="AU221" s="134"/>
      <c r="AV221" s="134"/>
      <c r="AW221" s="134"/>
      <c r="AX221" s="134"/>
      <c r="AY221" s="134"/>
      <c r="AZ221" s="134"/>
      <c r="BA221" s="134"/>
      <c r="BB221" s="134"/>
      <c r="BC221" s="134"/>
      <c r="BD221" s="134"/>
      <c r="BE221" s="134"/>
      <c r="BF221" s="134"/>
      <c r="BG221" s="134"/>
      <c r="BH221" s="134"/>
      <c r="BI221" s="134"/>
      <c r="BJ221" s="134"/>
      <c r="BK221" s="134"/>
      <c r="BL221" s="134"/>
      <c r="BM221" s="134"/>
    </row>
    <row r="222" spans="1:65" x14ac:dyDescent="0.25">
      <c r="A222" s="130">
        <v>1</v>
      </c>
      <c r="B222" s="131">
        <f t="shared" si="6"/>
        <v>-125</v>
      </c>
      <c r="C222" s="131">
        <v>-150</v>
      </c>
      <c r="D222" s="131">
        <v>-100</v>
      </c>
      <c r="E222" s="134">
        <v>142518568490.44058</v>
      </c>
      <c r="F222" s="133">
        <v>142518568490.44058</v>
      </c>
      <c r="G222" s="133">
        <v>142518568490.44058</v>
      </c>
      <c r="H222" s="133">
        <v>142518568490.44058</v>
      </c>
      <c r="I222" s="133">
        <v>142518568490.44058</v>
      </c>
      <c r="J222" s="132">
        <v>142518568490.44058</v>
      </c>
      <c r="K222" s="122">
        <v>142518568490.44058</v>
      </c>
      <c r="L222" s="133">
        <v>142518568490.44058</v>
      </c>
      <c r="M222" s="133">
        <v>142518568490.44058</v>
      </c>
      <c r="N222" s="133">
        <v>142518568490.44058</v>
      </c>
      <c r="O222" s="134">
        <v>142518568490.44058</v>
      </c>
      <c r="P222" s="133">
        <v>142518568490.44058</v>
      </c>
      <c r="Q222" s="133">
        <v>142518568490.44058</v>
      </c>
      <c r="R222" s="133">
        <v>142518568490.44058</v>
      </c>
      <c r="S222" s="133">
        <v>142518568490.44058</v>
      </c>
      <c r="T222" s="132">
        <v>142518568490.44058</v>
      </c>
      <c r="U222" s="133">
        <v>142518568490.44058</v>
      </c>
      <c r="V222" s="133">
        <v>142518568490.44058</v>
      </c>
      <c r="W222" s="133">
        <v>142518568490.44058</v>
      </c>
      <c r="X222" s="133">
        <v>142518568490.44058</v>
      </c>
      <c r="Y222" s="134">
        <v>142518568490.44058</v>
      </c>
      <c r="Z222" s="133">
        <v>142518568490.44058</v>
      </c>
      <c r="AA222" s="133">
        <v>142518568490.44058</v>
      </c>
      <c r="AB222" s="133">
        <v>142518568490.44058</v>
      </c>
      <c r="AC222" s="133">
        <v>142518568490.44058</v>
      </c>
      <c r="AD222" s="134">
        <v>142518568490.44058</v>
      </c>
      <c r="AE222" s="133">
        <v>142518568490.44058</v>
      </c>
      <c r="AF222" s="133">
        <v>142518568490.44058</v>
      </c>
      <c r="AG222" s="133">
        <v>142518568490.44058</v>
      </c>
      <c r="AH222" s="133">
        <v>142518568490.44058</v>
      </c>
      <c r="AI222" s="134">
        <v>142518568490.44058</v>
      </c>
      <c r="AJ222" s="133">
        <v>142518568490.44058</v>
      </c>
      <c r="AK222" s="133">
        <v>142518568490.44058</v>
      </c>
      <c r="AL222" s="133">
        <v>142518568490.44058</v>
      </c>
      <c r="AM222" s="133">
        <v>142518568490.44058</v>
      </c>
      <c r="AN222" s="134">
        <v>142518568490.44058</v>
      </c>
      <c r="AO222" s="134"/>
      <c r="AP222" s="134"/>
      <c r="AQ222" s="134"/>
      <c r="AR222" s="134"/>
      <c r="AS222" s="134"/>
      <c r="AT222" s="134"/>
      <c r="AU222" s="134"/>
      <c r="AV222" s="134"/>
      <c r="AW222" s="134"/>
      <c r="AX222" s="134"/>
      <c r="AY222" s="134"/>
      <c r="AZ222" s="134"/>
      <c r="BA222" s="134"/>
      <c r="BB222" s="134"/>
      <c r="BC222" s="134"/>
      <c r="BD222" s="134"/>
      <c r="BE222" s="134"/>
      <c r="BF222" s="134"/>
      <c r="BG222" s="134"/>
      <c r="BH222" s="134"/>
      <c r="BI222" s="134"/>
      <c r="BJ222" s="134"/>
      <c r="BK222" s="134"/>
      <c r="BL222" s="134"/>
      <c r="BM222" s="134"/>
    </row>
    <row r="223" spans="1:65" x14ac:dyDescent="0.25">
      <c r="A223" s="130">
        <v>1</v>
      </c>
      <c r="B223" s="131">
        <f t="shared" si="6"/>
        <v>-95</v>
      </c>
      <c r="C223" s="135">
        <v>-100</v>
      </c>
      <c r="D223" s="135">
        <v>-90</v>
      </c>
      <c r="E223" s="134">
        <v>0</v>
      </c>
      <c r="F223" s="133">
        <v>0</v>
      </c>
      <c r="G223" s="133">
        <v>0</v>
      </c>
      <c r="H223" s="133">
        <v>0</v>
      </c>
      <c r="I223" s="133">
        <v>0</v>
      </c>
      <c r="J223" s="134">
        <v>0</v>
      </c>
      <c r="K223" s="133">
        <v>0</v>
      </c>
      <c r="L223" s="133">
        <v>0</v>
      </c>
      <c r="M223" s="133">
        <v>0</v>
      </c>
      <c r="N223" s="133">
        <v>0</v>
      </c>
      <c r="O223" s="132">
        <v>0</v>
      </c>
      <c r="P223" s="122">
        <v>0</v>
      </c>
      <c r="Q223" s="122">
        <v>0</v>
      </c>
      <c r="R223" s="122">
        <v>0</v>
      </c>
      <c r="S223" s="122">
        <v>0</v>
      </c>
      <c r="T223" s="132">
        <v>0</v>
      </c>
      <c r="U223" s="122">
        <v>0</v>
      </c>
      <c r="V223" s="122">
        <v>0</v>
      </c>
      <c r="W223" s="122">
        <v>0</v>
      </c>
      <c r="X223" s="122">
        <v>0</v>
      </c>
      <c r="Y223" s="132">
        <v>0</v>
      </c>
      <c r="Z223" s="122">
        <v>0</v>
      </c>
      <c r="AA223" s="122">
        <v>0</v>
      </c>
      <c r="AB223" s="122">
        <v>0</v>
      </c>
      <c r="AC223" s="122">
        <v>0</v>
      </c>
      <c r="AD223" s="132">
        <v>0</v>
      </c>
      <c r="AE223" s="122">
        <v>0</v>
      </c>
      <c r="AF223" s="122">
        <v>0</v>
      </c>
      <c r="AG223" s="122">
        <v>0</v>
      </c>
      <c r="AH223" s="122">
        <v>0</v>
      </c>
      <c r="AI223" s="132">
        <v>0</v>
      </c>
      <c r="AJ223" s="122">
        <v>0</v>
      </c>
      <c r="AK223" s="122">
        <v>0</v>
      </c>
      <c r="AL223" s="122">
        <v>0</v>
      </c>
      <c r="AM223" s="122">
        <v>0</v>
      </c>
      <c r="AN223" s="132">
        <v>0</v>
      </c>
      <c r="AO223" s="132"/>
      <c r="AP223" s="132"/>
      <c r="AQ223" s="132"/>
      <c r="AR223" s="132"/>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row>
    <row r="224" spans="1:65" x14ac:dyDescent="0.25">
      <c r="A224" s="130">
        <v>1</v>
      </c>
      <c r="B224" s="131">
        <f t="shared" si="6"/>
        <v>-85</v>
      </c>
      <c r="C224" s="135">
        <v>-90</v>
      </c>
      <c r="D224" s="135">
        <v>-80</v>
      </c>
      <c r="E224" s="132">
        <v>0</v>
      </c>
      <c r="F224" s="133">
        <v>0</v>
      </c>
      <c r="G224" s="133">
        <v>0</v>
      </c>
      <c r="H224" s="133">
        <v>0</v>
      </c>
      <c r="I224" s="133">
        <v>0</v>
      </c>
      <c r="J224" s="134">
        <v>0</v>
      </c>
      <c r="K224" s="133">
        <v>0</v>
      </c>
      <c r="L224" s="133">
        <v>0</v>
      </c>
      <c r="M224" s="133">
        <v>0</v>
      </c>
      <c r="N224" s="133">
        <v>0</v>
      </c>
      <c r="O224" s="134">
        <v>0</v>
      </c>
      <c r="P224" s="133">
        <v>0</v>
      </c>
      <c r="Q224" s="133">
        <v>0</v>
      </c>
      <c r="R224" s="133">
        <v>0</v>
      </c>
      <c r="S224" s="133">
        <v>0</v>
      </c>
      <c r="T224" s="134">
        <v>0</v>
      </c>
      <c r="U224" s="133">
        <v>0</v>
      </c>
      <c r="V224" s="133">
        <v>0</v>
      </c>
      <c r="W224" s="133">
        <v>0</v>
      </c>
      <c r="X224" s="133">
        <v>0</v>
      </c>
      <c r="Y224" s="132">
        <v>0</v>
      </c>
      <c r="Z224" s="122">
        <v>0</v>
      </c>
      <c r="AA224" s="122">
        <v>0</v>
      </c>
      <c r="AB224" s="122">
        <v>0</v>
      </c>
      <c r="AC224" s="122">
        <v>0</v>
      </c>
      <c r="AD224" s="132">
        <v>0</v>
      </c>
      <c r="AE224" s="122">
        <v>0</v>
      </c>
      <c r="AF224" s="122">
        <v>0</v>
      </c>
      <c r="AG224" s="122">
        <v>0</v>
      </c>
      <c r="AH224" s="122">
        <v>0</v>
      </c>
      <c r="AI224" s="132">
        <v>0</v>
      </c>
      <c r="AJ224" s="133">
        <v>0</v>
      </c>
      <c r="AK224" s="133">
        <v>0</v>
      </c>
      <c r="AL224" s="133">
        <v>0</v>
      </c>
      <c r="AM224" s="133">
        <v>0</v>
      </c>
      <c r="AN224" s="134">
        <v>0</v>
      </c>
      <c r="AO224" s="134"/>
      <c r="AP224" s="134"/>
      <c r="AQ224" s="134"/>
      <c r="AR224" s="134"/>
      <c r="AS224" s="134"/>
      <c r="AT224" s="134"/>
      <c r="AU224" s="134"/>
      <c r="AV224" s="134"/>
      <c r="AW224" s="134"/>
      <c r="AX224" s="134"/>
      <c r="AY224" s="134"/>
      <c r="AZ224" s="134"/>
      <c r="BA224" s="134"/>
      <c r="BB224" s="134"/>
      <c r="BC224" s="134"/>
      <c r="BD224" s="134"/>
      <c r="BE224" s="134"/>
      <c r="BF224" s="134"/>
      <c r="BG224" s="134"/>
      <c r="BH224" s="134"/>
      <c r="BI224" s="134"/>
      <c r="BJ224" s="134"/>
      <c r="BK224" s="134"/>
      <c r="BL224" s="134"/>
      <c r="BM224" s="134"/>
    </row>
    <row r="225" spans="1:65" x14ac:dyDescent="0.25">
      <c r="A225" s="130">
        <v>1</v>
      </c>
      <c r="B225" s="131">
        <f t="shared" si="6"/>
        <v>-75</v>
      </c>
      <c r="C225" s="135">
        <v>-80</v>
      </c>
      <c r="D225" s="135">
        <v>-70</v>
      </c>
      <c r="E225" s="132">
        <v>122976868943.0551</v>
      </c>
      <c r="F225" s="122">
        <v>122976868943.0551</v>
      </c>
      <c r="G225" s="122">
        <v>122976868943.0551</v>
      </c>
      <c r="H225" s="122">
        <v>122976868943.0551</v>
      </c>
      <c r="I225" s="122">
        <v>122976868943.0551</v>
      </c>
      <c r="J225" s="132">
        <v>122976868943.0551</v>
      </c>
      <c r="K225" s="133">
        <v>122976868943.0551</v>
      </c>
      <c r="L225" s="133">
        <v>122976868943.0551</v>
      </c>
      <c r="M225" s="133">
        <v>122976868943.0551</v>
      </c>
      <c r="N225" s="133">
        <v>122976868943.0551</v>
      </c>
      <c r="O225" s="134">
        <v>122976868943.0551</v>
      </c>
      <c r="P225" s="133">
        <v>122976868943.0551</v>
      </c>
      <c r="Q225" s="133">
        <v>122976868943.0551</v>
      </c>
      <c r="R225" s="133">
        <v>122976868943.0551</v>
      </c>
      <c r="S225" s="133">
        <v>122976868943.0551</v>
      </c>
      <c r="T225" s="132">
        <v>122976868943.0551</v>
      </c>
      <c r="U225" s="122">
        <v>122976868943.0551</v>
      </c>
      <c r="V225" s="122">
        <v>122976868943.0551</v>
      </c>
      <c r="W225" s="122">
        <v>122976868943.0551</v>
      </c>
      <c r="X225" s="122">
        <v>122976868943.0551</v>
      </c>
      <c r="Y225" s="132">
        <v>122976868943.0551</v>
      </c>
      <c r="Z225" s="133">
        <v>122976868943.0551</v>
      </c>
      <c r="AA225" s="133">
        <v>122976868943.0551</v>
      </c>
      <c r="AB225" s="133">
        <v>122976868943.0551</v>
      </c>
      <c r="AC225" s="133">
        <v>122976868943.0551</v>
      </c>
      <c r="AD225" s="134">
        <v>122976868943.0551</v>
      </c>
      <c r="AE225" s="133">
        <v>122976868943.0551</v>
      </c>
      <c r="AF225" s="133">
        <v>122976868943.0551</v>
      </c>
      <c r="AG225" s="133">
        <v>122976868943.0551</v>
      </c>
      <c r="AH225" s="133">
        <v>122976868943.0551</v>
      </c>
      <c r="AI225" s="134">
        <v>122976868943.0551</v>
      </c>
      <c r="AJ225" s="133">
        <v>122976868943.0551</v>
      </c>
      <c r="AK225" s="133">
        <v>122976868943.0551</v>
      </c>
      <c r="AL225" s="133">
        <v>122976868943.0551</v>
      </c>
      <c r="AM225" s="133">
        <v>122976868943.0551</v>
      </c>
      <c r="AN225" s="134">
        <v>122976868943.0551</v>
      </c>
      <c r="AO225" s="134"/>
      <c r="AP225" s="134"/>
      <c r="AQ225" s="134"/>
      <c r="AR225" s="134"/>
      <c r="AS225" s="134"/>
      <c r="AT225" s="134"/>
      <c r="AU225" s="134"/>
      <c r="AV225" s="134"/>
      <c r="AW225" s="134"/>
      <c r="AX225" s="134"/>
      <c r="AY225" s="134"/>
      <c r="AZ225" s="134"/>
      <c r="BA225" s="134"/>
      <c r="BB225" s="134"/>
      <c r="BC225" s="134"/>
      <c r="BD225" s="134"/>
      <c r="BE225" s="134"/>
      <c r="BF225" s="134"/>
      <c r="BG225" s="134"/>
      <c r="BH225" s="134"/>
      <c r="BI225" s="134"/>
      <c r="BJ225" s="134"/>
      <c r="BK225" s="134"/>
      <c r="BL225" s="134"/>
      <c r="BM225" s="134"/>
    </row>
    <row r="226" spans="1:65" x14ac:dyDescent="0.25">
      <c r="A226" s="130">
        <v>1</v>
      </c>
      <c r="B226" s="131">
        <f t="shared" si="6"/>
        <v>-65</v>
      </c>
      <c r="C226" s="135">
        <v>-70</v>
      </c>
      <c r="D226" s="135">
        <v>-60</v>
      </c>
      <c r="E226" s="132">
        <v>5631145391.1724854</v>
      </c>
      <c r="F226" s="122">
        <v>5631145391.1724854</v>
      </c>
      <c r="G226" s="122">
        <v>5631145391.1724854</v>
      </c>
      <c r="H226" s="122">
        <v>5631145391.1724854</v>
      </c>
      <c r="I226" s="122">
        <v>5631145391.1724854</v>
      </c>
      <c r="J226" s="132">
        <v>5631145391.1724854</v>
      </c>
      <c r="K226" s="122">
        <v>5631145391.1724854</v>
      </c>
      <c r="L226" s="122">
        <v>5631145391.1724854</v>
      </c>
      <c r="M226" s="122">
        <v>5631145391.1724854</v>
      </c>
      <c r="N226" s="122">
        <v>5631145391.1724854</v>
      </c>
      <c r="O226" s="132">
        <v>5631145391.1724854</v>
      </c>
      <c r="P226" s="122">
        <v>5631145391.1724854</v>
      </c>
      <c r="Q226" s="122">
        <v>5631145391.1724854</v>
      </c>
      <c r="R226" s="122">
        <v>5631145391.1724854</v>
      </c>
      <c r="S226" s="122">
        <v>5631145391.1724854</v>
      </c>
      <c r="T226" s="132">
        <v>5631145391.1724854</v>
      </c>
      <c r="U226" s="133">
        <v>5631145391.1724854</v>
      </c>
      <c r="V226" s="133">
        <v>5631145391.1724854</v>
      </c>
      <c r="W226" s="133">
        <v>5631145391.1724854</v>
      </c>
      <c r="X226" s="133">
        <v>5631145391.1724854</v>
      </c>
      <c r="Y226" s="134">
        <v>5631145391.1724854</v>
      </c>
      <c r="Z226" s="133">
        <v>5631145391.1724854</v>
      </c>
      <c r="AA226" s="133">
        <v>5631145391.1724854</v>
      </c>
      <c r="AB226" s="133">
        <v>5631145391.1724854</v>
      </c>
      <c r="AC226" s="133">
        <v>5631145391.1724854</v>
      </c>
      <c r="AD226" s="134">
        <v>5631145391.1724854</v>
      </c>
      <c r="AE226" s="133">
        <v>5631145391.1724854</v>
      </c>
      <c r="AF226" s="133">
        <v>5631145391.1724854</v>
      </c>
      <c r="AG226" s="133">
        <v>5631145391.1724854</v>
      </c>
      <c r="AH226" s="133">
        <v>5631145391.1724854</v>
      </c>
      <c r="AI226" s="132">
        <v>5631145391.1724854</v>
      </c>
      <c r="AJ226" s="122">
        <v>5631145391.1724854</v>
      </c>
      <c r="AK226" s="122">
        <v>5631145391.1724854</v>
      </c>
      <c r="AL226" s="122">
        <v>5631145391.1724854</v>
      </c>
      <c r="AM226" s="122">
        <v>5631145391.1724854</v>
      </c>
      <c r="AN226" s="132">
        <v>5631145391.1724854</v>
      </c>
      <c r="AO226" s="132"/>
      <c r="AP226" s="132"/>
      <c r="AQ226" s="132"/>
      <c r="AR226" s="132"/>
      <c r="AS226" s="132"/>
      <c r="AT226" s="132"/>
      <c r="AU226" s="132"/>
      <c r="AV226" s="132"/>
      <c r="AW226" s="132"/>
      <c r="AX226" s="132"/>
      <c r="AY226" s="132"/>
      <c r="AZ226" s="132"/>
      <c r="BA226" s="132"/>
      <c r="BB226" s="132"/>
      <c r="BC226" s="132"/>
      <c r="BD226" s="132"/>
      <c r="BE226" s="132"/>
      <c r="BF226" s="132"/>
      <c r="BG226" s="132"/>
      <c r="BH226" s="132"/>
      <c r="BI226" s="132"/>
      <c r="BJ226" s="132"/>
      <c r="BK226" s="132"/>
      <c r="BL226" s="132"/>
      <c r="BM226" s="132"/>
    </row>
    <row r="227" spans="1:65" x14ac:dyDescent="0.25">
      <c r="A227" s="130">
        <v>1</v>
      </c>
      <c r="B227" s="131">
        <f t="shared" si="6"/>
        <v>-55</v>
      </c>
      <c r="C227" s="135">
        <v>-60</v>
      </c>
      <c r="D227" s="135">
        <v>-50</v>
      </c>
      <c r="E227" s="134">
        <v>0</v>
      </c>
      <c r="F227" s="133">
        <v>0</v>
      </c>
      <c r="G227" s="133">
        <v>0</v>
      </c>
      <c r="H227" s="133">
        <v>0</v>
      </c>
      <c r="I227" s="133">
        <v>0</v>
      </c>
      <c r="J227" s="134">
        <v>0</v>
      </c>
      <c r="K227" s="133">
        <v>0</v>
      </c>
      <c r="L227" s="133">
        <v>0</v>
      </c>
      <c r="M227" s="133">
        <v>0</v>
      </c>
      <c r="N227" s="133">
        <v>0</v>
      </c>
      <c r="O227" s="134">
        <v>0</v>
      </c>
      <c r="P227" s="133">
        <v>0</v>
      </c>
      <c r="Q227" s="133">
        <v>0</v>
      </c>
      <c r="R227" s="133">
        <v>0</v>
      </c>
      <c r="S227" s="133">
        <v>0</v>
      </c>
      <c r="T227" s="132">
        <v>0</v>
      </c>
      <c r="U227" s="133">
        <v>0</v>
      </c>
      <c r="V227" s="133">
        <v>0</v>
      </c>
      <c r="W227" s="133">
        <v>0</v>
      </c>
      <c r="X227" s="133">
        <v>0</v>
      </c>
      <c r="Y227" s="134">
        <v>0</v>
      </c>
      <c r="Z227" s="133">
        <v>0</v>
      </c>
      <c r="AA227" s="133">
        <v>0</v>
      </c>
      <c r="AB227" s="133">
        <v>0</v>
      </c>
      <c r="AC227" s="133">
        <v>0</v>
      </c>
      <c r="AD227" s="134">
        <v>0</v>
      </c>
      <c r="AE227" s="133">
        <v>0</v>
      </c>
      <c r="AF227" s="133">
        <v>0</v>
      </c>
      <c r="AG227" s="133">
        <v>0</v>
      </c>
      <c r="AH227" s="133">
        <v>0</v>
      </c>
      <c r="AI227" s="134">
        <v>0</v>
      </c>
      <c r="AJ227" s="133">
        <v>0</v>
      </c>
      <c r="AK227" s="133">
        <v>0</v>
      </c>
      <c r="AL227" s="133">
        <v>0</v>
      </c>
      <c r="AM227" s="133">
        <v>0</v>
      </c>
      <c r="AN227" s="134">
        <v>0</v>
      </c>
      <c r="AO227" s="134"/>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row>
    <row r="228" spans="1:65" x14ac:dyDescent="0.25">
      <c r="A228" s="130">
        <v>1</v>
      </c>
      <c r="B228" s="131">
        <f t="shared" si="6"/>
        <v>-45</v>
      </c>
      <c r="C228" s="135">
        <v>-50</v>
      </c>
      <c r="D228" s="135">
        <v>-40</v>
      </c>
      <c r="E228" s="134">
        <v>0</v>
      </c>
      <c r="F228" s="133">
        <v>0</v>
      </c>
      <c r="G228" s="133">
        <v>0</v>
      </c>
      <c r="H228" s="133">
        <v>0</v>
      </c>
      <c r="I228" s="133">
        <v>0</v>
      </c>
      <c r="J228" s="134">
        <v>0</v>
      </c>
      <c r="K228" s="133">
        <v>0</v>
      </c>
      <c r="L228" s="133">
        <v>0</v>
      </c>
      <c r="M228" s="133">
        <v>0</v>
      </c>
      <c r="N228" s="133">
        <v>0</v>
      </c>
      <c r="O228" s="134">
        <v>0</v>
      </c>
      <c r="P228" s="133">
        <v>0</v>
      </c>
      <c r="Q228" s="133">
        <v>0</v>
      </c>
      <c r="R228" s="133">
        <v>0</v>
      </c>
      <c r="S228" s="133">
        <v>0</v>
      </c>
      <c r="T228" s="134">
        <v>0</v>
      </c>
      <c r="U228" s="133">
        <v>0</v>
      </c>
      <c r="V228" s="133">
        <v>0</v>
      </c>
      <c r="W228" s="133">
        <v>0</v>
      </c>
      <c r="X228" s="133">
        <v>0</v>
      </c>
      <c r="Y228" s="134">
        <v>0</v>
      </c>
      <c r="Z228" s="133">
        <v>0</v>
      </c>
      <c r="AA228" s="133">
        <v>0</v>
      </c>
      <c r="AB228" s="133">
        <v>0</v>
      </c>
      <c r="AC228" s="133">
        <v>0</v>
      </c>
      <c r="AD228" s="134">
        <v>0</v>
      </c>
      <c r="AE228" s="133">
        <v>0</v>
      </c>
      <c r="AF228" s="133">
        <v>0</v>
      </c>
      <c r="AG228" s="133">
        <v>0</v>
      </c>
      <c r="AH228" s="133">
        <v>0</v>
      </c>
      <c r="AI228" s="134">
        <v>0</v>
      </c>
      <c r="AJ228" s="133">
        <v>0</v>
      </c>
      <c r="AK228" s="133">
        <v>0</v>
      </c>
      <c r="AL228" s="133">
        <v>0</v>
      </c>
      <c r="AM228" s="133">
        <v>0</v>
      </c>
      <c r="AN228" s="134">
        <v>0</v>
      </c>
      <c r="AO228" s="134"/>
      <c r="AP228" s="134"/>
      <c r="AQ228" s="134"/>
      <c r="AR228" s="134"/>
      <c r="AS228" s="134"/>
      <c r="AT228" s="134"/>
      <c r="AU228" s="134"/>
      <c r="AV228" s="134"/>
      <c r="AW228" s="134"/>
      <c r="AX228" s="134"/>
      <c r="AY228" s="134"/>
      <c r="AZ228" s="134"/>
      <c r="BA228" s="134"/>
      <c r="BB228" s="134"/>
      <c r="BC228" s="134"/>
      <c r="BD228" s="134"/>
      <c r="BE228" s="134"/>
      <c r="BF228" s="134"/>
      <c r="BG228" s="134"/>
      <c r="BH228" s="134"/>
      <c r="BI228" s="134"/>
      <c r="BJ228" s="134"/>
      <c r="BK228" s="134"/>
      <c r="BL228" s="134"/>
      <c r="BM228" s="134"/>
    </row>
    <row r="229" spans="1:65" x14ac:dyDescent="0.25">
      <c r="A229" s="130">
        <v>1</v>
      </c>
      <c r="B229" s="131">
        <f t="shared" si="6"/>
        <v>-35</v>
      </c>
      <c r="C229" s="135">
        <v>-40</v>
      </c>
      <c r="D229" s="135">
        <v>-30</v>
      </c>
      <c r="E229" s="132">
        <v>0</v>
      </c>
      <c r="F229" s="133">
        <v>0</v>
      </c>
      <c r="G229" s="133">
        <v>0</v>
      </c>
      <c r="H229" s="133">
        <v>0</v>
      </c>
      <c r="I229" s="133">
        <v>0</v>
      </c>
      <c r="J229" s="132">
        <v>0</v>
      </c>
      <c r="K229" s="122">
        <v>0</v>
      </c>
      <c r="L229" s="133">
        <v>0</v>
      </c>
      <c r="M229" s="133">
        <v>0</v>
      </c>
      <c r="N229" s="133">
        <v>0</v>
      </c>
      <c r="O229" s="132">
        <v>0</v>
      </c>
      <c r="P229" s="133">
        <v>0</v>
      </c>
      <c r="Q229" s="133">
        <v>0</v>
      </c>
      <c r="R229" s="133">
        <v>0</v>
      </c>
      <c r="S229" s="133">
        <v>0</v>
      </c>
      <c r="T229" s="134">
        <v>0</v>
      </c>
      <c r="U229" s="133">
        <v>0</v>
      </c>
      <c r="V229" s="133">
        <v>0</v>
      </c>
      <c r="W229" s="133">
        <v>0</v>
      </c>
      <c r="X229" s="133">
        <v>0</v>
      </c>
      <c r="Y229" s="134">
        <v>0</v>
      </c>
      <c r="Z229" s="133">
        <v>0</v>
      </c>
      <c r="AA229" s="133">
        <v>0</v>
      </c>
      <c r="AB229" s="133">
        <v>0</v>
      </c>
      <c r="AC229" s="133">
        <v>0</v>
      </c>
      <c r="AD229" s="134">
        <v>0</v>
      </c>
      <c r="AE229" s="133">
        <v>0</v>
      </c>
      <c r="AF229" s="133">
        <v>0</v>
      </c>
      <c r="AG229" s="133">
        <v>0</v>
      </c>
      <c r="AH229" s="133">
        <v>0</v>
      </c>
      <c r="AI229" s="132">
        <v>0</v>
      </c>
      <c r="AJ229" s="122">
        <v>0</v>
      </c>
      <c r="AK229" s="122">
        <v>0</v>
      </c>
      <c r="AL229" s="122">
        <v>0</v>
      </c>
      <c r="AM229" s="122">
        <v>0</v>
      </c>
      <c r="AN229" s="132">
        <v>0</v>
      </c>
      <c r="AO229" s="132"/>
      <c r="AP229" s="132"/>
      <c r="AQ229" s="132"/>
      <c r="AR229" s="132"/>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row>
    <row r="230" spans="1:65" x14ac:dyDescent="0.25">
      <c r="A230" s="130">
        <v>1</v>
      </c>
      <c r="B230" s="131">
        <f t="shared" si="6"/>
        <v>-25</v>
      </c>
      <c r="C230" s="135">
        <v>-30</v>
      </c>
      <c r="D230" s="135">
        <v>-20</v>
      </c>
      <c r="E230" s="134">
        <v>0</v>
      </c>
      <c r="F230" s="133">
        <v>0</v>
      </c>
      <c r="G230" s="133">
        <v>0</v>
      </c>
      <c r="H230" s="133">
        <v>0</v>
      </c>
      <c r="I230" s="133">
        <v>0</v>
      </c>
      <c r="J230" s="132">
        <v>0</v>
      </c>
      <c r="K230" s="122">
        <v>0</v>
      </c>
      <c r="L230" s="122">
        <v>0</v>
      </c>
      <c r="M230" s="122">
        <v>0</v>
      </c>
      <c r="N230" s="122">
        <v>0</v>
      </c>
      <c r="O230" s="132">
        <v>0</v>
      </c>
      <c r="P230" s="122">
        <v>0</v>
      </c>
      <c r="Q230" s="122">
        <v>0</v>
      </c>
      <c r="R230" s="122">
        <v>0</v>
      </c>
      <c r="S230" s="122">
        <v>0</v>
      </c>
      <c r="T230" s="132">
        <v>0</v>
      </c>
      <c r="U230" s="122">
        <v>0</v>
      </c>
      <c r="V230" s="122">
        <v>0</v>
      </c>
      <c r="W230" s="122">
        <v>0</v>
      </c>
      <c r="X230" s="122">
        <v>0</v>
      </c>
      <c r="Y230" s="132">
        <v>0</v>
      </c>
      <c r="Z230" s="122">
        <v>0</v>
      </c>
      <c r="AA230" s="122">
        <v>0</v>
      </c>
      <c r="AB230" s="122">
        <v>0</v>
      </c>
      <c r="AC230" s="122">
        <v>0</v>
      </c>
      <c r="AD230" s="132">
        <v>0</v>
      </c>
      <c r="AE230" s="122">
        <v>0</v>
      </c>
      <c r="AF230" s="122">
        <v>0</v>
      </c>
      <c r="AG230" s="122">
        <v>0</v>
      </c>
      <c r="AH230" s="122">
        <v>0</v>
      </c>
      <c r="AI230" s="132">
        <v>0</v>
      </c>
      <c r="AJ230" s="122">
        <v>0</v>
      </c>
      <c r="AK230" s="122">
        <v>0</v>
      </c>
      <c r="AL230" s="122">
        <v>0</v>
      </c>
      <c r="AM230" s="122">
        <v>0</v>
      </c>
      <c r="AN230" s="132">
        <v>0</v>
      </c>
      <c r="AO230" s="132"/>
      <c r="AP230" s="132"/>
      <c r="AQ230" s="132"/>
      <c r="AR230" s="132"/>
      <c r="AS230" s="132"/>
      <c r="AT230" s="132"/>
      <c r="AU230" s="132"/>
      <c r="AV230" s="132"/>
      <c r="AW230" s="132"/>
      <c r="AX230" s="132"/>
      <c r="AY230" s="132"/>
      <c r="AZ230" s="132"/>
      <c r="BA230" s="132"/>
      <c r="BB230" s="132"/>
      <c r="BC230" s="132"/>
      <c r="BD230" s="132"/>
      <c r="BE230" s="132"/>
      <c r="BF230" s="132"/>
      <c r="BG230" s="132"/>
      <c r="BH230" s="132"/>
      <c r="BI230" s="132"/>
      <c r="BJ230" s="132"/>
      <c r="BK230" s="132"/>
      <c r="BL230" s="132"/>
      <c r="BM230" s="132"/>
    </row>
    <row r="231" spans="1:65" x14ac:dyDescent="0.25">
      <c r="A231" s="130">
        <v>1</v>
      </c>
      <c r="B231" s="131">
        <f t="shared" si="6"/>
        <v>-15</v>
      </c>
      <c r="C231" s="135">
        <v>-20</v>
      </c>
      <c r="D231" s="135">
        <v>-10</v>
      </c>
      <c r="E231" s="134">
        <v>62533403617.503258</v>
      </c>
      <c r="F231" s="133">
        <v>62533403617.503258</v>
      </c>
      <c r="G231" s="133">
        <v>62533403617.503258</v>
      </c>
      <c r="H231" s="133">
        <v>62533403617.503258</v>
      </c>
      <c r="I231" s="133">
        <v>62533403617.503258</v>
      </c>
      <c r="J231" s="134">
        <v>62533403617.503258</v>
      </c>
      <c r="K231" s="133">
        <v>62533403617.503258</v>
      </c>
      <c r="L231" s="133">
        <v>62533403617.503258</v>
      </c>
      <c r="M231" s="133">
        <v>62533403617.503258</v>
      </c>
      <c r="N231" s="133">
        <v>62533403617.503258</v>
      </c>
      <c r="O231" s="134">
        <v>62533403617.503258</v>
      </c>
      <c r="P231" s="133">
        <v>62533403617.503258</v>
      </c>
      <c r="Q231" s="133">
        <v>62533403617.503258</v>
      </c>
      <c r="R231" s="133">
        <v>62533403617.503258</v>
      </c>
      <c r="S231" s="133">
        <v>62533403617.503258</v>
      </c>
      <c r="T231" s="134">
        <v>62533403617.503258</v>
      </c>
      <c r="U231" s="133">
        <v>62533403617.503258</v>
      </c>
      <c r="V231" s="133">
        <v>62533403617.503258</v>
      </c>
      <c r="W231" s="133">
        <v>62533403617.503258</v>
      </c>
      <c r="X231" s="133">
        <v>62533403617.503258</v>
      </c>
      <c r="Y231" s="134">
        <v>62533403617.503258</v>
      </c>
      <c r="Z231" s="133">
        <v>62533403617.503258</v>
      </c>
      <c r="AA231" s="133">
        <v>62533403617.503258</v>
      </c>
      <c r="AB231" s="133">
        <v>62533403617.503258</v>
      </c>
      <c r="AC231" s="133">
        <v>62533403617.503258</v>
      </c>
      <c r="AD231" s="134">
        <v>62533403617.503258</v>
      </c>
      <c r="AE231" s="133">
        <v>62533403617.503258</v>
      </c>
      <c r="AF231" s="133">
        <v>62533403617.503258</v>
      </c>
      <c r="AG231" s="133">
        <v>62533403617.503258</v>
      </c>
      <c r="AH231" s="133">
        <v>62533403617.503258</v>
      </c>
      <c r="AI231" s="134">
        <v>62533403617.503258</v>
      </c>
      <c r="AJ231" s="133">
        <v>62533403617.503258</v>
      </c>
      <c r="AK231" s="133">
        <v>62533403617.503258</v>
      </c>
      <c r="AL231" s="133">
        <v>62533403617.503258</v>
      </c>
      <c r="AM231" s="133">
        <v>62533403617.503258</v>
      </c>
      <c r="AN231" s="134">
        <v>62533403617.503258</v>
      </c>
      <c r="AO231" s="134"/>
      <c r="AP231" s="134"/>
      <c r="AQ231" s="134"/>
      <c r="AR231" s="134"/>
      <c r="AS231" s="134"/>
      <c r="AT231" s="134"/>
      <c r="AU231" s="134"/>
      <c r="AV231" s="134"/>
      <c r="AW231" s="134"/>
      <c r="AX231" s="134"/>
      <c r="AY231" s="134"/>
      <c r="AZ231" s="134"/>
      <c r="BA231" s="134"/>
      <c r="BB231" s="134"/>
      <c r="BC231" s="134"/>
      <c r="BD231" s="134"/>
      <c r="BE231" s="134"/>
      <c r="BF231" s="134"/>
      <c r="BG231" s="134"/>
      <c r="BH231" s="134"/>
      <c r="BI231" s="134"/>
      <c r="BJ231" s="134"/>
      <c r="BK231" s="134"/>
      <c r="BL231" s="134"/>
      <c r="BM231" s="134"/>
    </row>
    <row r="232" spans="1:65" x14ac:dyDescent="0.25">
      <c r="A232" s="130">
        <v>1</v>
      </c>
      <c r="B232" s="131">
        <f t="shared" si="6"/>
        <v>-5</v>
      </c>
      <c r="C232" s="135">
        <v>-10</v>
      </c>
      <c r="D232" s="135">
        <v>0</v>
      </c>
      <c r="E232" s="134">
        <v>1760245844458.6882</v>
      </c>
      <c r="F232" s="133">
        <v>1760245844458.6882</v>
      </c>
      <c r="G232" s="133">
        <v>1760245844458.6882</v>
      </c>
      <c r="H232" s="133">
        <v>1760245844458.6882</v>
      </c>
      <c r="I232" s="133">
        <v>1760245844458.6882</v>
      </c>
      <c r="J232" s="134">
        <v>1760245844458.6882</v>
      </c>
      <c r="K232" s="133">
        <v>1760245844458.6882</v>
      </c>
      <c r="L232" s="133">
        <v>1760245844458.6882</v>
      </c>
      <c r="M232" s="133">
        <v>1760245844458.6882</v>
      </c>
      <c r="N232" s="133">
        <v>1760245844458.6882</v>
      </c>
      <c r="O232" s="132">
        <v>1760245844458.6882</v>
      </c>
      <c r="P232" s="133">
        <v>1760245844458.6882</v>
      </c>
      <c r="Q232" s="133">
        <v>1760245844458.6882</v>
      </c>
      <c r="R232" s="133">
        <v>1760245844458.6882</v>
      </c>
      <c r="S232" s="133">
        <v>1760245844458.6882</v>
      </c>
      <c r="T232" s="134">
        <v>1760245844458.6882</v>
      </c>
      <c r="U232" s="133">
        <v>1760245844458.6882</v>
      </c>
      <c r="V232" s="133">
        <v>1760245844458.6882</v>
      </c>
      <c r="W232" s="133">
        <v>1760245844458.6882</v>
      </c>
      <c r="X232" s="133">
        <v>1760245844458.6882</v>
      </c>
      <c r="Y232" s="132">
        <v>1760245844458.6882</v>
      </c>
      <c r="Z232" s="122">
        <v>1760245844458.6882</v>
      </c>
      <c r="AA232" s="122">
        <v>1760245844458.6882</v>
      </c>
      <c r="AB232" s="122">
        <v>1760245844458.6882</v>
      </c>
      <c r="AC232" s="122">
        <v>1760245844458.6882</v>
      </c>
      <c r="AD232" s="132">
        <v>1760245844458.6882</v>
      </c>
      <c r="AE232" s="122">
        <v>1760245844458.6882</v>
      </c>
      <c r="AF232" s="122">
        <v>1760245844458.6882</v>
      </c>
      <c r="AG232" s="122">
        <v>1760245844458.6882</v>
      </c>
      <c r="AH232" s="122">
        <v>1760245844458.6882</v>
      </c>
      <c r="AI232" s="132">
        <v>1760245844458.6882</v>
      </c>
      <c r="AJ232" s="122">
        <v>1760245844458.6882</v>
      </c>
      <c r="AK232" s="122">
        <v>1760245844458.6882</v>
      </c>
      <c r="AL232" s="122">
        <v>1760245844458.6882</v>
      </c>
      <c r="AM232" s="122">
        <v>1760245844458.6882</v>
      </c>
      <c r="AN232" s="132">
        <v>1760245844458.6882</v>
      </c>
      <c r="AO232" s="132"/>
      <c r="AP232" s="132"/>
      <c r="AQ232" s="132"/>
      <c r="AR232" s="132"/>
      <c r="AS232" s="132"/>
      <c r="AT232" s="132"/>
      <c r="AU232" s="132"/>
      <c r="AV232" s="132"/>
      <c r="AW232" s="132"/>
      <c r="AX232" s="132"/>
      <c r="AY232" s="132"/>
      <c r="AZ232" s="132"/>
      <c r="BA232" s="132"/>
      <c r="BB232" s="132"/>
      <c r="BC232" s="132"/>
      <c r="BD232" s="132"/>
      <c r="BE232" s="132"/>
      <c r="BF232" s="132"/>
      <c r="BG232" s="132"/>
      <c r="BH232" s="132"/>
      <c r="BI232" s="132"/>
      <c r="BJ232" s="132"/>
      <c r="BK232" s="132"/>
      <c r="BL232" s="132"/>
      <c r="BM232" s="132"/>
    </row>
    <row r="233" spans="1:65" x14ac:dyDescent="0.25">
      <c r="A233" s="130">
        <v>1</v>
      </c>
      <c r="B233" s="131">
        <f t="shared" si="6"/>
        <v>0</v>
      </c>
      <c r="C233" s="136">
        <v>0</v>
      </c>
      <c r="D233" s="136">
        <v>0</v>
      </c>
      <c r="E233" s="137">
        <v>0</v>
      </c>
      <c r="F233" s="122">
        <v>0</v>
      </c>
      <c r="G233" s="122">
        <v>0</v>
      </c>
      <c r="H233" s="122">
        <v>0</v>
      </c>
      <c r="I233" s="122">
        <v>0</v>
      </c>
      <c r="J233" s="138">
        <v>0</v>
      </c>
      <c r="K233" s="133">
        <v>0</v>
      </c>
      <c r="L233" s="133">
        <v>0</v>
      </c>
      <c r="M233" s="133">
        <v>0</v>
      </c>
      <c r="N233" s="133">
        <v>0</v>
      </c>
      <c r="O233" s="138">
        <v>0</v>
      </c>
      <c r="P233" s="133">
        <v>0</v>
      </c>
      <c r="Q233" s="133">
        <v>0</v>
      </c>
      <c r="R233" s="133">
        <v>0</v>
      </c>
      <c r="S233" s="133">
        <v>0</v>
      </c>
      <c r="T233" s="137">
        <v>0</v>
      </c>
      <c r="U233" s="133">
        <v>0</v>
      </c>
      <c r="V233" s="133">
        <v>0</v>
      </c>
      <c r="W233" s="133">
        <v>0</v>
      </c>
      <c r="X233" s="133">
        <v>0</v>
      </c>
      <c r="Y233" s="138">
        <v>0</v>
      </c>
      <c r="Z233" s="133">
        <v>0</v>
      </c>
      <c r="AA233" s="133">
        <v>0</v>
      </c>
      <c r="AB233" s="133">
        <v>0</v>
      </c>
      <c r="AC233" s="133">
        <v>0</v>
      </c>
      <c r="AD233" s="138">
        <v>0</v>
      </c>
      <c r="AE233" s="133">
        <v>0</v>
      </c>
      <c r="AF233" s="133">
        <v>0</v>
      </c>
      <c r="AG233" s="133">
        <v>0</v>
      </c>
      <c r="AH233" s="133">
        <v>0</v>
      </c>
      <c r="AI233" s="138">
        <v>0</v>
      </c>
      <c r="AJ233" s="133">
        <v>0</v>
      </c>
      <c r="AK233" s="133">
        <v>0</v>
      </c>
      <c r="AL233" s="133">
        <v>0</v>
      </c>
      <c r="AM233" s="133">
        <v>0</v>
      </c>
      <c r="AN233" s="138">
        <v>0</v>
      </c>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row>
    <row r="234" spans="1:65" x14ac:dyDescent="0.25">
      <c r="A234" s="130">
        <v>1</v>
      </c>
      <c r="B234" s="131">
        <f t="shared" si="6"/>
        <v>5.05</v>
      </c>
      <c r="C234" s="136">
        <v>0.1</v>
      </c>
      <c r="D234" s="136">
        <v>10</v>
      </c>
      <c r="E234" s="134">
        <v>14089888953555.08</v>
      </c>
      <c r="F234" s="133">
        <v>14089888953555.08</v>
      </c>
      <c r="G234" s="133">
        <v>14089888953555.08</v>
      </c>
      <c r="H234" s="133">
        <v>14089888953555.08</v>
      </c>
      <c r="I234" s="133">
        <v>14089888953555.08</v>
      </c>
      <c r="J234" s="134">
        <v>14089888953555.08</v>
      </c>
      <c r="K234" s="133">
        <v>14089888953555.08</v>
      </c>
      <c r="L234" s="133">
        <v>14089888953555.08</v>
      </c>
      <c r="M234" s="133">
        <v>14089888953555.08</v>
      </c>
      <c r="N234" s="133">
        <v>14089888953555.08</v>
      </c>
      <c r="O234" s="134">
        <v>14089888953555.08</v>
      </c>
      <c r="P234" s="133">
        <v>14089888953555.08</v>
      </c>
      <c r="Q234" s="133">
        <v>14089888953555.08</v>
      </c>
      <c r="R234" s="133">
        <v>14089888953555.08</v>
      </c>
      <c r="S234" s="133">
        <v>14089888953555.08</v>
      </c>
      <c r="T234" s="134">
        <v>14089888953555.08</v>
      </c>
      <c r="U234" s="133">
        <v>14089888953555.08</v>
      </c>
      <c r="V234" s="133">
        <v>14089888953555.08</v>
      </c>
      <c r="W234" s="133">
        <v>14089888953555.08</v>
      </c>
      <c r="X234" s="133">
        <v>14089888953555.08</v>
      </c>
      <c r="Y234" s="134">
        <v>14089888953555.08</v>
      </c>
      <c r="Z234" s="133">
        <v>14089888953555.08</v>
      </c>
      <c r="AA234" s="133">
        <v>14089888953555.08</v>
      </c>
      <c r="AB234" s="133">
        <v>14089888953555.08</v>
      </c>
      <c r="AC234" s="133">
        <v>14089888953555.08</v>
      </c>
      <c r="AD234" s="134">
        <v>14089888953555.08</v>
      </c>
      <c r="AE234" s="133">
        <v>14089888953555.08</v>
      </c>
      <c r="AF234" s="133">
        <v>14089888953555.08</v>
      </c>
      <c r="AG234" s="133">
        <v>14089888953555.08</v>
      </c>
      <c r="AH234" s="133">
        <v>14089888953555.08</v>
      </c>
      <c r="AI234" s="134">
        <v>14089888953555.08</v>
      </c>
      <c r="AJ234" s="133">
        <v>14089888953555.08</v>
      </c>
      <c r="AK234" s="133">
        <v>14089888953555.08</v>
      </c>
      <c r="AL234" s="133">
        <v>14089888953555.08</v>
      </c>
      <c r="AM234" s="133">
        <v>14089888953555.08</v>
      </c>
      <c r="AN234" s="134">
        <v>14089888953555.08</v>
      </c>
      <c r="AO234" s="134"/>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row>
    <row r="235" spans="1:65" x14ac:dyDescent="0.25">
      <c r="A235" s="130">
        <v>1</v>
      </c>
      <c r="B235" s="131">
        <f t="shared" si="6"/>
        <v>15</v>
      </c>
      <c r="C235" s="135">
        <v>10</v>
      </c>
      <c r="D235" s="135">
        <v>20</v>
      </c>
      <c r="E235" s="134">
        <v>17285317641970.176</v>
      </c>
      <c r="F235" s="133">
        <v>17285317641970.176</v>
      </c>
      <c r="G235" s="133">
        <v>17285317641970.176</v>
      </c>
      <c r="H235" s="133">
        <v>17285317641970.176</v>
      </c>
      <c r="I235" s="133">
        <v>17285317641970.176</v>
      </c>
      <c r="J235" s="134">
        <v>17285317641970.176</v>
      </c>
      <c r="K235" s="133">
        <v>17285317641970.176</v>
      </c>
      <c r="L235" s="133">
        <v>17285317641970.176</v>
      </c>
      <c r="M235" s="133">
        <v>17285317641970.176</v>
      </c>
      <c r="N235" s="133">
        <v>17285317641970.176</v>
      </c>
      <c r="O235" s="134">
        <v>17285317641970.176</v>
      </c>
      <c r="P235" s="133">
        <v>17285317641970.176</v>
      </c>
      <c r="Q235" s="133">
        <v>17285317641970.176</v>
      </c>
      <c r="R235" s="133">
        <v>17285317641970.176</v>
      </c>
      <c r="S235" s="133">
        <v>17285317641970.176</v>
      </c>
      <c r="T235" s="134">
        <v>17285317641970.176</v>
      </c>
      <c r="U235" s="133">
        <v>17285317641970.176</v>
      </c>
      <c r="V235" s="133">
        <v>17285317641970.176</v>
      </c>
      <c r="W235" s="133">
        <v>17285317641970.176</v>
      </c>
      <c r="X235" s="133">
        <v>17285317641970.176</v>
      </c>
      <c r="Y235" s="134">
        <v>17285317641970.176</v>
      </c>
      <c r="Z235" s="133">
        <v>17285317641970.176</v>
      </c>
      <c r="AA235" s="133">
        <v>17285317641970.176</v>
      </c>
      <c r="AB235" s="133">
        <v>17285317641970.176</v>
      </c>
      <c r="AC235" s="133">
        <v>17285317641970.176</v>
      </c>
      <c r="AD235" s="134">
        <v>17285317641970.176</v>
      </c>
      <c r="AE235" s="133">
        <v>17285317641970.176</v>
      </c>
      <c r="AF235" s="133">
        <v>17285317641970.176</v>
      </c>
      <c r="AG235" s="133">
        <v>17285317641970.176</v>
      </c>
      <c r="AH235" s="133">
        <v>17285317641970.176</v>
      </c>
      <c r="AI235" s="134">
        <v>17285317641970.176</v>
      </c>
      <c r="AJ235" s="133">
        <v>17285317641970.176</v>
      </c>
      <c r="AK235" s="133">
        <v>17285317641970.176</v>
      </c>
      <c r="AL235" s="133">
        <v>17285317641970.176</v>
      </c>
      <c r="AM235" s="133">
        <v>17285317641970.176</v>
      </c>
      <c r="AN235" s="134">
        <v>17285317641970.176</v>
      </c>
      <c r="AO235" s="134"/>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row>
    <row r="236" spans="1:65" x14ac:dyDescent="0.25">
      <c r="A236" s="130">
        <v>1</v>
      </c>
      <c r="B236" s="131">
        <f t="shared" si="6"/>
        <v>25</v>
      </c>
      <c r="C236" s="135">
        <v>20</v>
      </c>
      <c r="D236" s="135">
        <v>30</v>
      </c>
      <c r="E236" s="134">
        <v>10414624332907.775</v>
      </c>
      <c r="F236" s="133">
        <v>10414624332907.775</v>
      </c>
      <c r="G236" s="133">
        <v>10414624332907.775</v>
      </c>
      <c r="H236" s="133">
        <v>10414624332907.775</v>
      </c>
      <c r="I236" s="133">
        <v>10414624332907.775</v>
      </c>
      <c r="J236" s="134">
        <v>10414624332907.775</v>
      </c>
      <c r="K236" s="133">
        <v>10414624332907.775</v>
      </c>
      <c r="L236" s="133">
        <v>10414624332907.775</v>
      </c>
      <c r="M236" s="133">
        <v>10414624332907.775</v>
      </c>
      <c r="N236" s="133">
        <v>10414624332907.775</v>
      </c>
      <c r="O236" s="134">
        <v>10414624332907.775</v>
      </c>
      <c r="P236" s="133">
        <v>10414624332907.775</v>
      </c>
      <c r="Q236" s="133">
        <v>10414624332907.775</v>
      </c>
      <c r="R236" s="133">
        <v>10414624332907.775</v>
      </c>
      <c r="S236" s="133">
        <v>10414624332907.775</v>
      </c>
      <c r="T236" s="134">
        <v>10414624332907.775</v>
      </c>
      <c r="U236" s="133">
        <v>10414624332907.775</v>
      </c>
      <c r="V236" s="133">
        <v>10414624332907.775</v>
      </c>
      <c r="W236" s="133">
        <v>10414624332907.775</v>
      </c>
      <c r="X236" s="133">
        <v>10414624332907.775</v>
      </c>
      <c r="Y236" s="134">
        <v>10414624332907.775</v>
      </c>
      <c r="Z236" s="133">
        <v>10414624332907.775</v>
      </c>
      <c r="AA236" s="133">
        <v>10414624332907.775</v>
      </c>
      <c r="AB236" s="133">
        <v>10414624332907.775</v>
      </c>
      <c r="AC236" s="133">
        <v>10414624332907.775</v>
      </c>
      <c r="AD236" s="134">
        <v>10414624332907.775</v>
      </c>
      <c r="AE236" s="133">
        <v>10414624332907.775</v>
      </c>
      <c r="AF236" s="133">
        <v>10414624332907.775</v>
      </c>
      <c r="AG236" s="133">
        <v>10414624332907.775</v>
      </c>
      <c r="AH236" s="133">
        <v>10414624332907.775</v>
      </c>
      <c r="AI236" s="134">
        <v>10414624332907.775</v>
      </c>
      <c r="AJ236" s="133">
        <v>10414624332907.775</v>
      </c>
      <c r="AK236" s="133">
        <v>10414624332907.775</v>
      </c>
      <c r="AL236" s="133">
        <v>10414624332907.775</v>
      </c>
      <c r="AM236" s="133">
        <v>10414624332907.775</v>
      </c>
      <c r="AN236" s="134">
        <v>10414624332907.775</v>
      </c>
      <c r="AO236" s="134"/>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row>
    <row r="237" spans="1:65" x14ac:dyDescent="0.25">
      <c r="A237" s="145">
        <f>B21</f>
        <v>0.53700000000000003</v>
      </c>
      <c r="B237" s="131">
        <f t="shared" si="6"/>
        <v>35</v>
      </c>
      <c r="C237" s="135">
        <v>30</v>
      </c>
      <c r="D237" s="135">
        <v>40</v>
      </c>
      <c r="E237" s="134">
        <v>15013480982299.74</v>
      </c>
      <c r="F237" s="133">
        <v>15013480982299.74</v>
      </c>
      <c r="G237" s="133">
        <v>15013480982299.74</v>
      </c>
      <c r="H237" s="133">
        <v>15013480982299.74</v>
      </c>
      <c r="I237" s="133">
        <v>15013480982299.74</v>
      </c>
      <c r="J237" s="134">
        <v>15013480982299.74</v>
      </c>
      <c r="K237" s="133">
        <v>15013480982299.74</v>
      </c>
      <c r="L237" s="133">
        <v>15013480982299.74</v>
      </c>
      <c r="M237" s="133">
        <v>15013480982299.74</v>
      </c>
      <c r="N237" s="133">
        <v>15013480982299.74</v>
      </c>
      <c r="O237" s="134">
        <v>15013480982299.74</v>
      </c>
      <c r="P237" s="133">
        <v>15013480982299.74</v>
      </c>
      <c r="Q237" s="133">
        <v>15013480982299.74</v>
      </c>
      <c r="R237" s="133">
        <v>15013480982299.74</v>
      </c>
      <c r="S237" s="133">
        <v>15013480982299.74</v>
      </c>
      <c r="T237" s="134">
        <v>15013480982299.74</v>
      </c>
      <c r="U237" s="133">
        <v>15013480982299.74</v>
      </c>
      <c r="V237" s="133">
        <v>15013480982299.74</v>
      </c>
      <c r="W237" s="133">
        <v>15013480982299.74</v>
      </c>
      <c r="X237" s="133">
        <v>15013480982299.74</v>
      </c>
      <c r="Y237" s="134">
        <v>15013480982299.74</v>
      </c>
      <c r="Z237" s="133">
        <v>15013480982299.74</v>
      </c>
      <c r="AA237" s="133">
        <v>15013480982299.74</v>
      </c>
      <c r="AB237" s="133">
        <v>15013480982299.74</v>
      </c>
      <c r="AC237" s="133">
        <v>15013480982299.74</v>
      </c>
      <c r="AD237" s="134">
        <v>15013480982299.74</v>
      </c>
      <c r="AE237" s="133">
        <v>15013480982299.74</v>
      </c>
      <c r="AF237" s="133">
        <v>15013480982299.74</v>
      </c>
      <c r="AG237" s="133">
        <v>15013480982299.74</v>
      </c>
      <c r="AH237" s="133">
        <v>15013480982299.74</v>
      </c>
      <c r="AI237" s="134">
        <v>15013480982299.74</v>
      </c>
      <c r="AJ237" s="133">
        <v>15013480982299.74</v>
      </c>
      <c r="AK237" s="133">
        <v>15013480982299.74</v>
      </c>
      <c r="AL237" s="133">
        <v>15013480982299.74</v>
      </c>
      <c r="AM237" s="133">
        <v>15013480982299.74</v>
      </c>
      <c r="AN237" s="134">
        <v>15013480982299.74</v>
      </c>
      <c r="AO237" s="134"/>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row>
    <row r="238" spans="1:65" x14ac:dyDescent="0.25">
      <c r="A238" s="130">
        <v>0</v>
      </c>
      <c r="B238" s="131">
        <f t="shared" si="6"/>
        <v>45</v>
      </c>
      <c r="C238" s="135">
        <v>40</v>
      </c>
      <c r="D238" s="135">
        <v>50</v>
      </c>
      <c r="E238" s="134">
        <v>5244089312976.7559</v>
      </c>
      <c r="F238" s="133">
        <v>5244089312976.7559</v>
      </c>
      <c r="G238" s="133">
        <v>5244089312976.7559</v>
      </c>
      <c r="H238" s="133">
        <v>5244089312976.7559</v>
      </c>
      <c r="I238" s="133">
        <v>5244089312976.7559</v>
      </c>
      <c r="J238" s="134">
        <v>5244089312976.7559</v>
      </c>
      <c r="K238" s="133">
        <v>5244089312976.7559</v>
      </c>
      <c r="L238" s="133">
        <v>5244089312976.7559</v>
      </c>
      <c r="M238" s="133">
        <v>5244089312976.7559</v>
      </c>
      <c r="N238" s="133">
        <v>5244089312976.7559</v>
      </c>
      <c r="O238" s="134">
        <v>5244089312976.7559</v>
      </c>
      <c r="P238" s="133">
        <v>5244089312976.7559</v>
      </c>
      <c r="Q238" s="133">
        <v>5244089312976.7559</v>
      </c>
      <c r="R238" s="133">
        <v>5244089312976.7559</v>
      </c>
      <c r="S238" s="133">
        <v>5244089312976.7559</v>
      </c>
      <c r="T238" s="134">
        <v>5244089312976.7559</v>
      </c>
      <c r="U238" s="133">
        <v>5244089312976.7559</v>
      </c>
      <c r="V238" s="133">
        <v>5244089312976.7559</v>
      </c>
      <c r="W238" s="133">
        <v>5244089312976.7559</v>
      </c>
      <c r="X238" s="133">
        <v>5244089312976.7559</v>
      </c>
      <c r="Y238" s="134">
        <v>5244089312976.7559</v>
      </c>
      <c r="Z238" s="133">
        <v>5244089312976.7559</v>
      </c>
      <c r="AA238" s="133">
        <v>5244089312976.7559</v>
      </c>
      <c r="AB238" s="133">
        <v>5244089312976.7559</v>
      </c>
      <c r="AC238" s="133">
        <v>5244089312976.7559</v>
      </c>
      <c r="AD238" s="134">
        <v>5244089312976.7559</v>
      </c>
      <c r="AE238" s="133">
        <v>5244089312976.7559</v>
      </c>
      <c r="AF238" s="133">
        <v>5244089312976.7559</v>
      </c>
      <c r="AG238" s="133">
        <v>5244089312976.7559</v>
      </c>
      <c r="AH238" s="133">
        <v>5244089312976.7559</v>
      </c>
      <c r="AI238" s="134">
        <v>5244089312976.7559</v>
      </c>
      <c r="AJ238" s="133">
        <v>5244089312976.7559</v>
      </c>
      <c r="AK238" s="133">
        <v>5244089312976.7559</v>
      </c>
      <c r="AL238" s="133">
        <v>5244089312976.7559</v>
      </c>
      <c r="AM238" s="133">
        <v>5244089312976.7559</v>
      </c>
      <c r="AN238" s="134">
        <v>5244089312976.7559</v>
      </c>
      <c r="AO238" s="134"/>
      <c r="AP238" s="134"/>
      <c r="AQ238" s="134"/>
      <c r="AR238" s="134"/>
      <c r="AS238" s="134"/>
      <c r="AT238" s="134"/>
      <c r="AU238" s="134"/>
      <c r="AV238" s="134"/>
      <c r="AW238" s="134"/>
      <c r="AX238" s="134"/>
      <c r="AY238" s="134"/>
      <c r="AZ238" s="134"/>
      <c r="BA238" s="134"/>
      <c r="BB238" s="134"/>
      <c r="BC238" s="134"/>
      <c r="BD238" s="134"/>
      <c r="BE238" s="134"/>
      <c r="BF238" s="134"/>
      <c r="BG238" s="134"/>
      <c r="BH238" s="134"/>
      <c r="BI238" s="134"/>
      <c r="BJ238" s="134"/>
      <c r="BK238" s="134"/>
      <c r="BL238" s="134"/>
      <c r="BM238" s="134"/>
    </row>
    <row r="239" spans="1:65" x14ac:dyDescent="0.25">
      <c r="A239" s="130">
        <v>0</v>
      </c>
      <c r="B239" s="131">
        <f t="shared" si="6"/>
        <v>55</v>
      </c>
      <c r="C239" s="135">
        <v>50</v>
      </c>
      <c r="D239" s="135">
        <v>60</v>
      </c>
      <c r="E239" s="134">
        <v>654335216528.58423</v>
      </c>
      <c r="F239" s="133">
        <v>654335216528.58423</v>
      </c>
      <c r="G239" s="133">
        <v>654335216528.58423</v>
      </c>
      <c r="H239" s="133">
        <v>654335216528.58423</v>
      </c>
      <c r="I239" s="133">
        <v>654335216528.58423</v>
      </c>
      <c r="J239" s="134">
        <v>654335216528.58423</v>
      </c>
      <c r="K239" s="133">
        <v>654335216528.58423</v>
      </c>
      <c r="L239" s="133">
        <v>654335216528.58423</v>
      </c>
      <c r="M239" s="133">
        <v>654335216528.58423</v>
      </c>
      <c r="N239" s="133">
        <v>654335216528.58423</v>
      </c>
      <c r="O239" s="134">
        <v>654335216528.58423</v>
      </c>
      <c r="P239" s="133">
        <v>654335216528.58423</v>
      </c>
      <c r="Q239" s="133">
        <v>654335216528.58423</v>
      </c>
      <c r="R239" s="133">
        <v>654335216528.58423</v>
      </c>
      <c r="S239" s="133">
        <v>654335216528.58423</v>
      </c>
      <c r="T239" s="134">
        <v>654335216528.58423</v>
      </c>
      <c r="U239" s="133">
        <v>654335216528.58423</v>
      </c>
      <c r="V239" s="133">
        <v>654335216528.58423</v>
      </c>
      <c r="W239" s="133">
        <v>654335216528.58423</v>
      </c>
      <c r="X239" s="133">
        <v>654335216528.58423</v>
      </c>
      <c r="Y239" s="134">
        <v>654335216528.58423</v>
      </c>
      <c r="Z239" s="133">
        <v>654335216528.58423</v>
      </c>
      <c r="AA239" s="133">
        <v>654335216528.58423</v>
      </c>
      <c r="AB239" s="133">
        <v>654335216528.58423</v>
      </c>
      <c r="AC239" s="133">
        <v>654335216528.58423</v>
      </c>
      <c r="AD239" s="134">
        <v>654335216528.58423</v>
      </c>
      <c r="AE239" s="133">
        <v>654335216528.58423</v>
      </c>
      <c r="AF239" s="133">
        <v>654335216528.58423</v>
      </c>
      <c r="AG239" s="133">
        <v>654335216528.58423</v>
      </c>
      <c r="AH239" s="133">
        <v>654335216528.58423</v>
      </c>
      <c r="AI239" s="134">
        <v>654335216528.58423</v>
      </c>
      <c r="AJ239" s="133">
        <v>654335216528.58423</v>
      </c>
      <c r="AK239" s="133">
        <v>654335216528.58423</v>
      </c>
      <c r="AL239" s="133">
        <v>654335216528.58423</v>
      </c>
      <c r="AM239" s="133">
        <v>654335216528.58423</v>
      </c>
      <c r="AN239" s="134">
        <v>654335216528.58423</v>
      </c>
      <c r="AO239" s="134"/>
      <c r="AP239" s="134"/>
      <c r="AQ239" s="134"/>
      <c r="AR239" s="134"/>
      <c r="AS239" s="134"/>
      <c r="AT239" s="134"/>
      <c r="AU239" s="134"/>
      <c r="AV239" s="134"/>
      <c r="AW239" s="134"/>
      <c r="AX239" s="134"/>
      <c r="AY239" s="134"/>
      <c r="AZ239" s="134"/>
      <c r="BA239" s="134"/>
      <c r="BB239" s="134"/>
      <c r="BC239" s="134"/>
      <c r="BD239" s="134"/>
      <c r="BE239" s="134"/>
      <c r="BF239" s="134"/>
      <c r="BG239" s="134"/>
      <c r="BH239" s="134"/>
      <c r="BI239" s="134"/>
      <c r="BJ239" s="134"/>
      <c r="BK239" s="134"/>
      <c r="BL239" s="134"/>
      <c r="BM239" s="134"/>
    </row>
    <row r="240" spans="1:65" x14ac:dyDescent="0.25">
      <c r="A240" s="130">
        <v>0</v>
      </c>
      <c r="B240" s="131">
        <f t="shared" si="6"/>
        <v>65</v>
      </c>
      <c r="C240" s="135">
        <v>60</v>
      </c>
      <c r="D240" s="135">
        <v>70</v>
      </c>
      <c r="E240" s="134">
        <v>2164693186586.4153</v>
      </c>
      <c r="F240" s="133">
        <v>2164693186586.4153</v>
      </c>
      <c r="G240" s="133">
        <v>2164693186586.4153</v>
      </c>
      <c r="H240" s="133">
        <v>2164693186586.4153</v>
      </c>
      <c r="I240" s="133">
        <v>2164693186586.4153</v>
      </c>
      <c r="J240" s="134">
        <v>2164693186586.4153</v>
      </c>
      <c r="K240" s="133">
        <v>2164693186586.4153</v>
      </c>
      <c r="L240" s="133">
        <v>2164693186586.4153</v>
      </c>
      <c r="M240" s="133">
        <v>2164693186586.4153</v>
      </c>
      <c r="N240" s="133">
        <v>2164693186586.4153</v>
      </c>
      <c r="O240" s="134">
        <v>2164693186586.4153</v>
      </c>
      <c r="P240" s="133">
        <v>2164693186586.4153</v>
      </c>
      <c r="Q240" s="133">
        <v>2164693186586.4153</v>
      </c>
      <c r="R240" s="133">
        <v>2164693186586.4153</v>
      </c>
      <c r="S240" s="133">
        <v>2164693186586.4153</v>
      </c>
      <c r="T240" s="134">
        <v>2164693186586.4153</v>
      </c>
      <c r="U240" s="133">
        <v>2164693186586.4153</v>
      </c>
      <c r="V240" s="133">
        <v>2164693186586.4153</v>
      </c>
      <c r="W240" s="133">
        <v>2164693186586.4153</v>
      </c>
      <c r="X240" s="133">
        <v>2164693186586.4153</v>
      </c>
      <c r="Y240" s="134">
        <v>2164693186586.4153</v>
      </c>
      <c r="Z240" s="133">
        <v>2164693186586.4153</v>
      </c>
      <c r="AA240" s="133">
        <v>2164693186586.4153</v>
      </c>
      <c r="AB240" s="133">
        <v>2164693186586.4153</v>
      </c>
      <c r="AC240" s="133">
        <v>2164693186586.4153</v>
      </c>
      <c r="AD240" s="134">
        <v>2164693186586.4153</v>
      </c>
      <c r="AE240" s="133">
        <v>2164693186586.4153</v>
      </c>
      <c r="AF240" s="133">
        <v>2164693186586.4153</v>
      </c>
      <c r="AG240" s="133">
        <v>2164693186586.4153</v>
      </c>
      <c r="AH240" s="133">
        <v>2164693186586.4153</v>
      </c>
      <c r="AI240" s="134">
        <v>2164693186586.4153</v>
      </c>
      <c r="AJ240" s="133">
        <v>2164693186586.4153</v>
      </c>
      <c r="AK240" s="133">
        <v>2164693186586.4153</v>
      </c>
      <c r="AL240" s="133">
        <v>2164693186586.4153</v>
      </c>
      <c r="AM240" s="133">
        <v>2164693186586.4153</v>
      </c>
      <c r="AN240" s="134">
        <v>2164693186586.4153</v>
      </c>
      <c r="AO240" s="134"/>
      <c r="AP240" s="134"/>
      <c r="AQ240" s="134"/>
      <c r="AR240" s="134"/>
      <c r="AS240" s="134"/>
      <c r="AT240" s="134"/>
      <c r="AU240" s="134"/>
      <c r="AV240" s="134"/>
      <c r="AW240" s="134"/>
      <c r="AX240" s="134"/>
      <c r="AY240" s="134"/>
      <c r="AZ240" s="134"/>
      <c r="BA240" s="134"/>
      <c r="BB240" s="134"/>
      <c r="BC240" s="134"/>
      <c r="BD240" s="134"/>
      <c r="BE240" s="134"/>
      <c r="BF240" s="134"/>
      <c r="BG240" s="134"/>
      <c r="BH240" s="134"/>
      <c r="BI240" s="134"/>
      <c r="BJ240" s="134"/>
      <c r="BK240" s="134"/>
      <c r="BL240" s="134"/>
      <c r="BM240" s="134"/>
    </row>
    <row r="241" spans="1:65" x14ac:dyDescent="0.25">
      <c r="A241" s="130">
        <v>0</v>
      </c>
      <c r="B241" s="131">
        <f t="shared" si="6"/>
        <v>75</v>
      </c>
      <c r="C241" s="135">
        <v>70</v>
      </c>
      <c r="D241" s="135">
        <v>80</v>
      </c>
      <c r="E241" s="134">
        <v>763062072785.0022</v>
      </c>
      <c r="F241" s="133">
        <v>763062072785.0022</v>
      </c>
      <c r="G241" s="133">
        <v>763062072785.0022</v>
      </c>
      <c r="H241" s="133">
        <v>763062072785.0022</v>
      </c>
      <c r="I241" s="133">
        <v>763062072785.0022</v>
      </c>
      <c r="J241" s="134">
        <v>763062072785.0022</v>
      </c>
      <c r="K241" s="133">
        <v>763062072785.0022</v>
      </c>
      <c r="L241" s="133">
        <v>763062072785.0022</v>
      </c>
      <c r="M241" s="133">
        <v>763062072785.0022</v>
      </c>
      <c r="N241" s="133">
        <v>763062072785.0022</v>
      </c>
      <c r="O241" s="134">
        <v>763062072785.0022</v>
      </c>
      <c r="P241" s="133">
        <v>763062072785.0022</v>
      </c>
      <c r="Q241" s="133">
        <v>763062072785.0022</v>
      </c>
      <c r="R241" s="133">
        <v>763062072785.0022</v>
      </c>
      <c r="S241" s="133">
        <v>763062072785.0022</v>
      </c>
      <c r="T241" s="134">
        <v>763062072785.0022</v>
      </c>
      <c r="U241" s="133">
        <v>763062072785.0022</v>
      </c>
      <c r="V241" s="133">
        <v>763062072785.0022</v>
      </c>
      <c r="W241" s="133">
        <v>763062072785.0022</v>
      </c>
      <c r="X241" s="133">
        <v>763062072785.0022</v>
      </c>
      <c r="Y241" s="134">
        <v>763062072785.0022</v>
      </c>
      <c r="Z241" s="133">
        <v>763062072785.0022</v>
      </c>
      <c r="AA241" s="133">
        <v>763062072785.0022</v>
      </c>
      <c r="AB241" s="133">
        <v>763062072785.0022</v>
      </c>
      <c r="AC241" s="133">
        <v>763062072785.0022</v>
      </c>
      <c r="AD241" s="134">
        <v>763062072785.0022</v>
      </c>
      <c r="AE241" s="133">
        <v>763062072785.0022</v>
      </c>
      <c r="AF241" s="133">
        <v>763062072785.0022</v>
      </c>
      <c r="AG241" s="133">
        <v>763062072785.0022</v>
      </c>
      <c r="AH241" s="133">
        <v>763062072785.0022</v>
      </c>
      <c r="AI241" s="134">
        <v>763062072785.0022</v>
      </c>
      <c r="AJ241" s="133">
        <v>763062072785.0022</v>
      </c>
      <c r="AK241" s="133">
        <v>763062072785.0022</v>
      </c>
      <c r="AL241" s="133">
        <v>763062072785.0022</v>
      </c>
      <c r="AM241" s="133">
        <v>763062072785.0022</v>
      </c>
      <c r="AN241" s="134">
        <v>763062072785.0022</v>
      </c>
      <c r="AO241" s="134"/>
      <c r="AP241" s="134"/>
      <c r="AQ241" s="134"/>
      <c r="AR241" s="134"/>
      <c r="AS241" s="134"/>
      <c r="AT241" s="134"/>
      <c r="AU241" s="134"/>
      <c r="AV241" s="134"/>
      <c r="AW241" s="134"/>
      <c r="AX241" s="134"/>
      <c r="AY241" s="134"/>
      <c r="AZ241" s="134"/>
      <c r="BA241" s="134"/>
      <c r="BB241" s="134"/>
      <c r="BC241" s="134"/>
      <c r="BD241" s="134"/>
      <c r="BE241" s="134"/>
      <c r="BF241" s="134"/>
      <c r="BG241" s="134"/>
      <c r="BH241" s="134"/>
      <c r="BI241" s="134"/>
      <c r="BJ241" s="134"/>
      <c r="BK241" s="134"/>
      <c r="BL241" s="134"/>
      <c r="BM241" s="134"/>
    </row>
    <row r="242" spans="1:65" x14ac:dyDescent="0.25">
      <c r="A242" s="130">
        <v>0</v>
      </c>
      <c r="B242" s="131">
        <f t="shared" si="6"/>
        <v>85</v>
      </c>
      <c r="C242" s="135">
        <v>80</v>
      </c>
      <c r="D242" s="135">
        <v>90</v>
      </c>
      <c r="E242" s="132">
        <v>1406798493142.05</v>
      </c>
      <c r="F242" s="133">
        <v>1406798493142.05</v>
      </c>
      <c r="G242" s="133">
        <v>1406798493142.05</v>
      </c>
      <c r="H242" s="133">
        <v>1406798493142.05</v>
      </c>
      <c r="I242" s="133">
        <v>1406798493142.05</v>
      </c>
      <c r="J242" s="132">
        <v>1406798493142.05</v>
      </c>
      <c r="K242" s="133">
        <v>1406798493142.05</v>
      </c>
      <c r="L242" s="133">
        <v>1406798493142.05</v>
      </c>
      <c r="M242" s="133">
        <v>1406798493142.05</v>
      </c>
      <c r="N242" s="133">
        <v>1406798493142.05</v>
      </c>
      <c r="O242" s="134">
        <v>1406798493142.05</v>
      </c>
      <c r="P242" s="133">
        <v>1406798493142.05</v>
      </c>
      <c r="Q242" s="133">
        <v>1406798493142.05</v>
      </c>
      <c r="R242" s="133">
        <v>1406798493142.05</v>
      </c>
      <c r="S242" s="133">
        <v>1406798493142.05</v>
      </c>
      <c r="T242" s="134">
        <v>1406798493142.05</v>
      </c>
      <c r="U242" s="133">
        <v>1406798493142.05</v>
      </c>
      <c r="V242" s="133">
        <v>1406798493142.05</v>
      </c>
      <c r="W242" s="133">
        <v>1406798493142.05</v>
      </c>
      <c r="X242" s="133">
        <v>1406798493142.05</v>
      </c>
      <c r="Y242" s="134">
        <v>1406798493142.05</v>
      </c>
      <c r="Z242" s="133">
        <v>1406798493142.05</v>
      </c>
      <c r="AA242" s="133">
        <v>1406798493142.05</v>
      </c>
      <c r="AB242" s="133">
        <v>1406798493142.05</v>
      </c>
      <c r="AC242" s="133">
        <v>1406798493142.05</v>
      </c>
      <c r="AD242" s="134">
        <v>1406798493142.05</v>
      </c>
      <c r="AE242" s="133">
        <v>1406798493142.05</v>
      </c>
      <c r="AF242" s="133">
        <v>1406798493142.05</v>
      </c>
      <c r="AG242" s="133">
        <v>1406798493142.05</v>
      </c>
      <c r="AH242" s="133">
        <v>1406798493142.05</v>
      </c>
      <c r="AI242" s="134">
        <v>1406798493142.05</v>
      </c>
      <c r="AJ242" s="133">
        <v>1406798493142.05</v>
      </c>
      <c r="AK242" s="133">
        <v>1406798493142.05</v>
      </c>
      <c r="AL242" s="133">
        <v>1406798493142.05</v>
      </c>
      <c r="AM242" s="133">
        <v>1406798493142.05</v>
      </c>
      <c r="AN242" s="134">
        <v>1406798493142.05</v>
      </c>
      <c r="AO242" s="134"/>
      <c r="AP242" s="134"/>
      <c r="AQ242" s="134"/>
      <c r="AR242" s="134"/>
      <c r="AS242" s="134"/>
      <c r="AT242" s="134"/>
      <c r="AU242" s="134"/>
      <c r="AV242" s="134"/>
      <c r="AW242" s="134"/>
      <c r="AX242" s="134"/>
      <c r="AY242" s="134"/>
      <c r="AZ242" s="134"/>
      <c r="BA242" s="134"/>
      <c r="BB242" s="134"/>
      <c r="BC242" s="134"/>
      <c r="BD242" s="134"/>
      <c r="BE242" s="134"/>
      <c r="BF242" s="134"/>
      <c r="BG242" s="134"/>
      <c r="BH242" s="134"/>
      <c r="BI242" s="134"/>
      <c r="BJ242" s="134"/>
      <c r="BK242" s="134"/>
      <c r="BL242" s="134"/>
      <c r="BM242" s="134"/>
    </row>
    <row r="243" spans="1:65" x14ac:dyDescent="0.25">
      <c r="A243" s="130">
        <v>0</v>
      </c>
      <c r="B243" s="131">
        <f t="shared" si="6"/>
        <v>95</v>
      </c>
      <c r="C243" s="135">
        <v>90</v>
      </c>
      <c r="D243" s="135">
        <v>100</v>
      </c>
      <c r="E243" s="134">
        <v>472015477759.7428</v>
      </c>
      <c r="F243" s="133">
        <v>472015477759.7428</v>
      </c>
      <c r="G243" s="133">
        <v>472015477759.7428</v>
      </c>
      <c r="H243" s="133">
        <v>472015477759.7428</v>
      </c>
      <c r="I243" s="133">
        <v>472015477759.7428</v>
      </c>
      <c r="J243" s="134">
        <v>472015477759.7428</v>
      </c>
      <c r="K243" s="133">
        <v>472015477759.7428</v>
      </c>
      <c r="L243" s="133">
        <v>472015477759.7428</v>
      </c>
      <c r="M243" s="133">
        <v>472015477759.7428</v>
      </c>
      <c r="N243" s="133">
        <v>472015477759.7428</v>
      </c>
      <c r="O243" s="134">
        <v>472015477759.7428</v>
      </c>
      <c r="P243" s="133">
        <v>472015477759.7428</v>
      </c>
      <c r="Q243" s="133">
        <v>472015477759.7428</v>
      </c>
      <c r="R243" s="133">
        <v>472015477759.7428</v>
      </c>
      <c r="S243" s="133">
        <v>472015477759.7428</v>
      </c>
      <c r="T243" s="134">
        <v>472015477759.7428</v>
      </c>
      <c r="U243" s="133">
        <v>472015477759.7428</v>
      </c>
      <c r="V243" s="133">
        <v>472015477759.7428</v>
      </c>
      <c r="W243" s="133">
        <v>472015477759.7428</v>
      </c>
      <c r="X243" s="133">
        <v>472015477759.7428</v>
      </c>
      <c r="Y243" s="134">
        <v>472015477759.7428</v>
      </c>
      <c r="Z243" s="133">
        <v>472015477759.7428</v>
      </c>
      <c r="AA243" s="133">
        <v>472015477759.7428</v>
      </c>
      <c r="AB243" s="133">
        <v>472015477759.7428</v>
      </c>
      <c r="AC243" s="133">
        <v>472015477759.7428</v>
      </c>
      <c r="AD243" s="134">
        <v>472015477759.7428</v>
      </c>
      <c r="AE243" s="133">
        <v>472015477759.7428</v>
      </c>
      <c r="AF243" s="133">
        <v>472015477759.7428</v>
      </c>
      <c r="AG243" s="133">
        <v>472015477759.7428</v>
      </c>
      <c r="AH243" s="133">
        <v>472015477759.7428</v>
      </c>
      <c r="AI243" s="134">
        <v>472015477759.7428</v>
      </c>
      <c r="AJ243" s="133">
        <v>472015477759.7428</v>
      </c>
      <c r="AK243" s="133">
        <v>472015477759.7428</v>
      </c>
      <c r="AL243" s="133">
        <v>472015477759.7428</v>
      </c>
      <c r="AM243" s="133">
        <v>472015477759.7428</v>
      </c>
      <c r="AN243" s="134">
        <v>472015477759.7428</v>
      </c>
      <c r="AO243" s="134"/>
      <c r="AP243" s="134"/>
      <c r="AQ243" s="134"/>
      <c r="AR243" s="134"/>
      <c r="AS243" s="134"/>
      <c r="AT243" s="134"/>
      <c r="AU243" s="134"/>
      <c r="AV243" s="134"/>
      <c r="AW243" s="134"/>
      <c r="AX243" s="134"/>
      <c r="AY243" s="134"/>
      <c r="AZ243" s="134"/>
      <c r="BA243" s="134"/>
      <c r="BB243" s="134"/>
      <c r="BC243" s="134"/>
      <c r="BD243" s="134"/>
      <c r="BE243" s="134"/>
      <c r="BF243" s="134"/>
      <c r="BG243" s="134"/>
      <c r="BH243" s="134"/>
      <c r="BI243" s="134"/>
      <c r="BJ243" s="134"/>
      <c r="BK243" s="134"/>
      <c r="BL243" s="134"/>
      <c r="BM243" s="134"/>
    </row>
    <row r="244" spans="1:65" x14ac:dyDescent="0.25">
      <c r="A244" s="130">
        <v>0</v>
      </c>
      <c r="B244" s="131">
        <f t="shared" si="6"/>
        <v>125</v>
      </c>
      <c r="C244" s="131">
        <v>100</v>
      </c>
      <c r="D244" s="131">
        <v>150</v>
      </c>
      <c r="E244" s="134">
        <v>1393264197254.6558</v>
      </c>
      <c r="F244" s="133">
        <v>1393264197254.6558</v>
      </c>
      <c r="G244" s="133">
        <v>1393264197254.6558</v>
      </c>
      <c r="H244" s="133">
        <v>1393264197254.6558</v>
      </c>
      <c r="I244" s="133">
        <v>1393264197254.6558</v>
      </c>
      <c r="J244" s="134">
        <v>1393264197254.6558</v>
      </c>
      <c r="K244" s="133">
        <v>1393264197254.6558</v>
      </c>
      <c r="L244" s="133">
        <v>1393264197254.6558</v>
      </c>
      <c r="M244" s="133">
        <v>1393264197254.6558</v>
      </c>
      <c r="N244" s="133">
        <v>1393264197254.6558</v>
      </c>
      <c r="O244" s="134">
        <v>1393264197254.6558</v>
      </c>
      <c r="P244" s="133">
        <v>1393264197254.6558</v>
      </c>
      <c r="Q244" s="133">
        <v>1393264197254.6558</v>
      </c>
      <c r="R244" s="133">
        <v>1393264197254.6558</v>
      </c>
      <c r="S244" s="133">
        <v>1393264197254.6558</v>
      </c>
      <c r="T244" s="134">
        <v>1393264197254.6558</v>
      </c>
      <c r="U244" s="133">
        <v>1393264197254.6558</v>
      </c>
      <c r="V244" s="133">
        <v>1393264197254.6558</v>
      </c>
      <c r="W244" s="133">
        <v>1393264197254.6558</v>
      </c>
      <c r="X244" s="133">
        <v>1393264197254.6558</v>
      </c>
      <c r="Y244" s="134">
        <v>1393264197254.6558</v>
      </c>
      <c r="Z244" s="133">
        <v>1393264197254.6558</v>
      </c>
      <c r="AA244" s="133">
        <v>1393264197254.6558</v>
      </c>
      <c r="AB244" s="133">
        <v>1393264197254.6558</v>
      </c>
      <c r="AC244" s="133">
        <v>1393264197254.6558</v>
      </c>
      <c r="AD244" s="134">
        <v>1393264197254.6558</v>
      </c>
      <c r="AE244" s="133">
        <v>1393264197254.6558</v>
      </c>
      <c r="AF244" s="133">
        <v>1393264197254.6558</v>
      </c>
      <c r="AG244" s="133">
        <v>1393264197254.6558</v>
      </c>
      <c r="AH244" s="133">
        <v>1393264197254.6558</v>
      </c>
      <c r="AI244" s="134">
        <v>1393264197254.6558</v>
      </c>
      <c r="AJ244" s="133">
        <v>1393264197254.6558</v>
      </c>
      <c r="AK244" s="133">
        <v>1393264197254.6558</v>
      </c>
      <c r="AL244" s="133">
        <v>1393264197254.6558</v>
      </c>
      <c r="AM244" s="133">
        <v>1393264197254.6558</v>
      </c>
      <c r="AN244" s="134">
        <v>1393264197254.6558</v>
      </c>
      <c r="AO244" s="134"/>
      <c r="AP244" s="134"/>
      <c r="AQ244" s="134"/>
      <c r="AR244" s="134"/>
      <c r="AS244" s="134"/>
      <c r="AT244" s="134"/>
      <c r="AU244" s="134"/>
      <c r="AV244" s="134"/>
      <c r="AW244" s="134"/>
      <c r="AX244" s="134"/>
      <c r="AY244" s="134"/>
      <c r="AZ244" s="134"/>
      <c r="BA244" s="134"/>
      <c r="BB244" s="134"/>
      <c r="BC244" s="134"/>
      <c r="BD244" s="134"/>
      <c r="BE244" s="134"/>
      <c r="BF244" s="134"/>
      <c r="BG244" s="134"/>
      <c r="BH244" s="134"/>
      <c r="BI244" s="134"/>
      <c r="BJ244" s="134"/>
      <c r="BK244" s="134"/>
      <c r="BL244" s="134"/>
      <c r="BM244" s="134"/>
    </row>
    <row r="245" spans="1:65" x14ac:dyDescent="0.25">
      <c r="A245" s="130">
        <v>0</v>
      </c>
      <c r="B245" s="131">
        <f t="shared" si="6"/>
        <v>175</v>
      </c>
      <c r="C245" s="131">
        <v>150</v>
      </c>
      <c r="D245" s="131">
        <v>200</v>
      </c>
      <c r="E245" s="134">
        <v>1212881975744.7273</v>
      </c>
      <c r="F245" s="133">
        <v>1212881975744.7273</v>
      </c>
      <c r="G245" s="133">
        <v>1212881975744.7273</v>
      </c>
      <c r="H245" s="133">
        <v>1212881975744.7273</v>
      </c>
      <c r="I245" s="133">
        <v>1212881975744.7273</v>
      </c>
      <c r="J245" s="134">
        <v>1212881975744.7273</v>
      </c>
      <c r="K245" s="133">
        <v>1212881975744.7273</v>
      </c>
      <c r="L245" s="133">
        <v>1212881975744.7273</v>
      </c>
      <c r="M245" s="133">
        <v>1212881975744.7273</v>
      </c>
      <c r="N245" s="133">
        <v>1212881975744.7273</v>
      </c>
      <c r="O245" s="134">
        <v>1212881975744.7273</v>
      </c>
      <c r="P245" s="133">
        <v>1212881975744.7273</v>
      </c>
      <c r="Q245" s="133">
        <v>1212881975744.7273</v>
      </c>
      <c r="R245" s="133">
        <v>1212881975744.7273</v>
      </c>
      <c r="S245" s="133">
        <v>1212881975744.7273</v>
      </c>
      <c r="T245" s="134">
        <v>1212881975744.7273</v>
      </c>
      <c r="U245" s="133">
        <v>1212881975744.7273</v>
      </c>
      <c r="V245" s="133">
        <v>1212881975744.7273</v>
      </c>
      <c r="W245" s="133">
        <v>1212881975744.7273</v>
      </c>
      <c r="X245" s="133">
        <v>1212881975744.7273</v>
      </c>
      <c r="Y245" s="134">
        <v>1212881975744.7273</v>
      </c>
      <c r="Z245" s="133">
        <v>1212881975744.7273</v>
      </c>
      <c r="AA245" s="133">
        <v>1212881975744.7273</v>
      </c>
      <c r="AB245" s="133">
        <v>1212881975744.7273</v>
      </c>
      <c r="AC245" s="133">
        <v>1212881975744.7273</v>
      </c>
      <c r="AD245" s="134">
        <v>1212881975744.7273</v>
      </c>
      <c r="AE245" s="133">
        <v>1212881975744.7273</v>
      </c>
      <c r="AF245" s="133">
        <v>1212881975744.7273</v>
      </c>
      <c r="AG245" s="133">
        <v>1212881975744.7273</v>
      </c>
      <c r="AH245" s="133">
        <v>1212881975744.7273</v>
      </c>
      <c r="AI245" s="134">
        <v>1212881975744.7273</v>
      </c>
      <c r="AJ245" s="133">
        <v>1212881975744.7273</v>
      </c>
      <c r="AK245" s="133">
        <v>1212881975744.7273</v>
      </c>
      <c r="AL245" s="133">
        <v>1212881975744.7273</v>
      </c>
      <c r="AM245" s="133">
        <v>1212881975744.7273</v>
      </c>
      <c r="AN245" s="134">
        <v>1212881975744.7273</v>
      </c>
      <c r="AO245" s="134"/>
      <c r="AP245" s="134"/>
      <c r="AQ245" s="134"/>
      <c r="AR245" s="134"/>
      <c r="AS245" s="134"/>
      <c r="AT245" s="134"/>
      <c r="AU245" s="134"/>
      <c r="AV245" s="134"/>
      <c r="AW245" s="134"/>
      <c r="AX245" s="134"/>
      <c r="AY245" s="134"/>
      <c r="AZ245" s="134"/>
      <c r="BA245" s="134"/>
      <c r="BB245" s="134"/>
      <c r="BC245" s="134"/>
      <c r="BD245" s="134"/>
      <c r="BE245" s="134"/>
      <c r="BF245" s="134"/>
      <c r="BG245" s="134"/>
      <c r="BH245" s="134"/>
      <c r="BI245" s="134"/>
      <c r="BJ245" s="134"/>
      <c r="BK245" s="134"/>
      <c r="BL245" s="134"/>
      <c r="BM245" s="134"/>
    </row>
    <row r="246" spans="1:65" x14ac:dyDescent="0.25">
      <c r="A246" s="130">
        <v>0</v>
      </c>
      <c r="B246" s="131">
        <f t="shared" si="6"/>
        <v>225</v>
      </c>
      <c r="C246" s="131">
        <v>200</v>
      </c>
      <c r="D246" s="131">
        <v>250</v>
      </c>
      <c r="E246" s="134">
        <v>18993195682.031055</v>
      </c>
      <c r="F246" s="133">
        <v>18993195682.031055</v>
      </c>
      <c r="G246" s="133">
        <v>18993195682.031055</v>
      </c>
      <c r="H246" s="133">
        <v>18993195682.031055</v>
      </c>
      <c r="I246" s="133">
        <v>18993195682.031055</v>
      </c>
      <c r="J246" s="134">
        <v>18993195682.031055</v>
      </c>
      <c r="K246" s="133">
        <v>18993195682.031055</v>
      </c>
      <c r="L246" s="133">
        <v>18993195682.031055</v>
      </c>
      <c r="M246" s="133">
        <v>18993195682.031055</v>
      </c>
      <c r="N246" s="133">
        <v>18993195682.031055</v>
      </c>
      <c r="O246" s="134">
        <v>18993195682.031055</v>
      </c>
      <c r="P246" s="133">
        <v>18993195682.031055</v>
      </c>
      <c r="Q246" s="133">
        <v>18993195682.031055</v>
      </c>
      <c r="R246" s="133">
        <v>18993195682.031055</v>
      </c>
      <c r="S246" s="133">
        <v>18993195682.031055</v>
      </c>
      <c r="T246" s="134">
        <v>18993195682.031055</v>
      </c>
      <c r="U246" s="133">
        <v>18993195682.031055</v>
      </c>
      <c r="V246" s="133">
        <v>18993195682.031055</v>
      </c>
      <c r="W246" s="133">
        <v>18993195682.031055</v>
      </c>
      <c r="X246" s="133">
        <v>18993195682.031055</v>
      </c>
      <c r="Y246" s="134">
        <v>18993195682.031055</v>
      </c>
      <c r="Z246" s="133">
        <v>18993195682.031055</v>
      </c>
      <c r="AA246" s="133">
        <v>18993195682.031055</v>
      </c>
      <c r="AB246" s="133">
        <v>18993195682.031055</v>
      </c>
      <c r="AC246" s="133">
        <v>18993195682.031055</v>
      </c>
      <c r="AD246" s="134">
        <v>18993195682.031055</v>
      </c>
      <c r="AE246" s="133">
        <v>18993195682.031055</v>
      </c>
      <c r="AF246" s="133">
        <v>18993195682.031055</v>
      </c>
      <c r="AG246" s="133">
        <v>18993195682.031055</v>
      </c>
      <c r="AH246" s="133">
        <v>18993195682.031055</v>
      </c>
      <c r="AI246" s="134">
        <v>18993195682.031055</v>
      </c>
      <c r="AJ246" s="133">
        <v>18993195682.031055</v>
      </c>
      <c r="AK246" s="133">
        <v>18993195682.031055</v>
      </c>
      <c r="AL246" s="133">
        <v>18993195682.031055</v>
      </c>
      <c r="AM246" s="133">
        <v>18993195682.031055</v>
      </c>
      <c r="AN246" s="134">
        <v>18993195682.031055</v>
      </c>
      <c r="AO246" s="134"/>
      <c r="AP246" s="134"/>
      <c r="AQ246" s="134"/>
      <c r="AR246" s="134"/>
      <c r="AS246" s="134"/>
      <c r="AT246" s="134"/>
      <c r="AU246" s="134"/>
      <c r="AV246" s="134"/>
      <c r="AW246" s="134"/>
      <c r="AX246" s="134"/>
      <c r="AY246" s="134"/>
      <c r="AZ246" s="134"/>
      <c r="BA246" s="134"/>
      <c r="BB246" s="134"/>
      <c r="BC246" s="134"/>
      <c r="BD246" s="134"/>
      <c r="BE246" s="134"/>
      <c r="BF246" s="134"/>
      <c r="BG246" s="134"/>
      <c r="BH246" s="134"/>
      <c r="BI246" s="134"/>
      <c r="BJ246" s="134"/>
      <c r="BK246" s="134"/>
      <c r="BL246" s="134"/>
      <c r="BM246" s="134"/>
    </row>
    <row r="247" spans="1:65" x14ac:dyDescent="0.25">
      <c r="A247" s="130">
        <v>0</v>
      </c>
      <c r="B247" s="131">
        <f t="shared" si="6"/>
        <v>275</v>
      </c>
      <c r="C247" s="131">
        <v>250</v>
      </c>
      <c r="D247" s="131">
        <v>300</v>
      </c>
      <c r="E247" s="134">
        <v>399811504442.39478</v>
      </c>
      <c r="F247" s="133">
        <v>399811504442.39478</v>
      </c>
      <c r="G247" s="133">
        <v>399811504442.39478</v>
      </c>
      <c r="H247" s="133">
        <v>399811504442.39478</v>
      </c>
      <c r="I247" s="133">
        <v>399811504442.39478</v>
      </c>
      <c r="J247" s="134">
        <v>399811504442.39478</v>
      </c>
      <c r="K247" s="133">
        <v>399811504442.39478</v>
      </c>
      <c r="L247" s="133">
        <v>399811504442.39478</v>
      </c>
      <c r="M247" s="133">
        <v>399811504442.39478</v>
      </c>
      <c r="N247" s="133">
        <v>399811504442.39478</v>
      </c>
      <c r="O247" s="134">
        <v>399811504442.39478</v>
      </c>
      <c r="P247" s="133">
        <v>399811504442.39478</v>
      </c>
      <c r="Q247" s="133">
        <v>399811504442.39478</v>
      </c>
      <c r="R247" s="133">
        <v>399811504442.39478</v>
      </c>
      <c r="S247" s="133">
        <v>399811504442.39478</v>
      </c>
      <c r="T247" s="134">
        <v>399811504442.39478</v>
      </c>
      <c r="U247" s="133">
        <v>399811504442.39478</v>
      </c>
      <c r="V247" s="133">
        <v>399811504442.39478</v>
      </c>
      <c r="W247" s="133">
        <v>399811504442.39478</v>
      </c>
      <c r="X247" s="133">
        <v>399811504442.39478</v>
      </c>
      <c r="Y247" s="134">
        <v>399811504442.39478</v>
      </c>
      <c r="Z247" s="133">
        <v>399811504442.39478</v>
      </c>
      <c r="AA247" s="133">
        <v>399811504442.39478</v>
      </c>
      <c r="AB247" s="133">
        <v>399811504442.39478</v>
      </c>
      <c r="AC247" s="133">
        <v>399811504442.39478</v>
      </c>
      <c r="AD247" s="134">
        <v>399811504442.39478</v>
      </c>
      <c r="AE247" s="133">
        <v>399811504442.39478</v>
      </c>
      <c r="AF247" s="133">
        <v>399811504442.39478</v>
      </c>
      <c r="AG247" s="133">
        <v>399811504442.39478</v>
      </c>
      <c r="AH247" s="133">
        <v>399811504442.39478</v>
      </c>
      <c r="AI247" s="134">
        <v>399811504442.39478</v>
      </c>
      <c r="AJ247" s="133">
        <v>399811504442.39478</v>
      </c>
      <c r="AK247" s="133">
        <v>399811504442.39478</v>
      </c>
      <c r="AL247" s="133">
        <v>399811504442.39478</v>
      </c>
      <c r="AM247" s="133">
        <v>399811504442.39478</v>
      </c>
      <c r="AN247" s="134">
        <v>399811504442.39478</v>
      </c>
      <c r="AO247" s="134"/>
      <c r="AP247" s="134"/>
      <c r="AQ247" s="134"/>
      <c r="AR247" s="134"/>
      <c r="AS247" s="134"/>
      <c r="AT247" s="134"/>
      <c r="AU247" s="134"/>
      <c r="AV247" s="134"/>
      <c r="AW247" s="134"/>
      <c r="AX247" s="134"/>
      <c r="AY247" s="134"/>
      <c r="AZ247" s="134"/>
      <c r="BA247" s="134"/>
      <c r="BB247" s="134"/>
      <c r="BC247" s="134"/>
      <c r="BD247" s="134"/>
      <c r="BE247" s="134"/>
      <c r="BF247" s="134"/>
      <c r="BG247" s="134"/>
      <c r="BH247" s="134"/>
      <c r="BI247" s="134"/>
      <c r="BJ247" s="134"/>
      <c r="BK247" s="134"/>
      <c r="BL247" s="134"/>
      <c r="BM247" s="134"/>
    </row>
    <row r="248" spans="1:65" x14ac:dyDescent="0.25">
      <c r="A248" s="130">
        <v>0</v>
      </c>
      <c r="B248" s="131">
        <f t="shared" si="6"/>
        <v>325</v>
      </c>
      <c r="C248" s="131">
        <v>300</v>
      </c>
      <c r="D248" s="131">
        <v>350</v>
      </c>
      <c r="E248" s="134">
        <v>17464999951.934734</v>
      </c>
      <c r="F248" s="133">
        <v>17464999951.934734</v>
      </c>
      <c r="G248" s="133">
        <v>17464999951.934734</v>
      </c>
      <c r="H248" s="133">
        <v>17464999951.934734</v>
      </c>
      <c r="I248" s="133">
        <v>17464999951.934734</v>
      </c>
      <c r="J248" s="134">
        <v>17464999951.934734</v>
      </c>
      <c r="K248" s="133">
        <v>17464999951.934734</v>
      </c>
      <c r="L248" s="133">
        <v>17464999951.934734</v>
      </c>
      <c r="M248" s="133">
        <v>17464999951.934734</v>
      </c>
      <c r="N248" s="133">
        <v>17464999951.934734</v>
      </c>
      <c r="O248" s="134">
        <v>17464999951.934734</v>
      </c>
      <c r="P248" s="133">
        <v>17464999951.934734</v>
      </c>
      <c r="Q248" s="133">
        <v>17464999951.934734</v>
      </c>
      <c r="R248" s="133">
        <v>17464999951.934734</v>
      </c>
      <c r="S248" s="133">
        <v>17464999951.934734</v>
      </c>
      <c r="T248" s="134">
        <v>17464999951.934734</v>
      </c>
      <c r="U248" s="133">
        <v>17464999951.934734</v>
      </c>
      <c r="V248" s="133">
        <v>17464999951.934734</v>
      </c>
      <c r="W248" s="133">
        <v>17464999951.934734</v>
      </c>
      <c r="X248" s="133">
        <v>17464999951.934734</v>
      </c>
      <c r="Y248" s="132">
        <v>17464999951.934734</v>
      </c>
      <c r="Z248" s="133">
        <v>17464999951.934734</v>
      </c>
      <c r="AA248" s="133">
        <v>17464999951.934734</v>
      </c>
      <c r="AB248" s="133">
        <v>17464999951.934734</v>
      </c>
      <c r="AC248" s="133">
        <v>17464999951.934734</v>
      </c>
      <c r="AD248" s="134">
        <v>17464999951.934734</v>
      </c>
      <c r="AE248" s="133">
        <v>17464999951.934734</v>
      </c>
      <c r="AF248" s="133">
        <v>17464999951.934734</v>
      </c>
      <c r="AG248" s="133">
        <v>17464999951.934734</v>
      </c>
      <c r="AH248" s="133">
        <v>17464999951.934734</v>
      </c>
      <c r="AI248" s="134">
        <v>17464999951.934734</v>
      </c>
      <c r="AJ248" s="133">
        <v>17464999951.934734</v>
      </c>
      <c r="AK248" s="133">
        <v>17464999951.934734</v>
      </c>
      <c r="AL248" s="133">
        <v>17464999951.934734</v>
      </c>
      <c r="AM248" s="133">
        <v>17464999951.934734</v>
      </c>
      <c r="AN248" s="134">
        <v>17464999951.934734</v>
      </c>
      <c r="AO248" s="134"/>
      <c r="AP248" s="134"/>
      <c r="AQ248" s="134"/>
      <c r="AR248" s="134"/>
      <c r="AS248" s="134"/>
      <c r="AT248" s="134"/>
      <c r="AU248" s="134"/>
      <c r="AV248" s="134"/>
      <c r="AW248" s="134"/>
      <c r="AX248" s="134"/>
      <c r="AY248" s="134"/>
      <c r="AZ248" s="134"/>
      <c r="BA248" s="134"/>
      <c r="BB248" s="134"/>
      <c r="BC248" s="134"/>
      <c r="BD248" s="134"/>
      <c r="BE248" s="134"/>
      <c r="BF248" s="134"/>
      <c r="BG248" s="134"/>
      <c r="BH248" s="134"/>
      <c r="BI248" s="134"/>
      <c r="BJ248" s="134"/>
      <c r="BK248" s="134"/>
      <c r="BL248" s="134"/>
      <c r="BM248" s="134"/>
    </row>
    <row r="249" spans="1:65" x14ac:dyDescent="0.25">
      <c r="A249" s="130">
        <v>0</v>
      </c>
      <c r="B249" s="131">
        <f t="shared" si="6"/>
        <v>375</v>
      </c>
      <c r="C249" s="131">
        <v>350</v>
      </c>
      <c r="D249" s="131">
        <v>400</v>
      </c>
      <c r="E249" s="134">
        <v>0</v>
      </c>
      <c r="F249" s="133">
        <v>0</v>
      </c>
      <c r="G249" s="133">
        <v>0</v>
      </c>
      <c r="H249" s="133">
        <v>0</v>
      </c>
      <c r="I249" s="133">
        <v>0</v>
      </c>
      <c r="J249" s="134">
        <v>0</v>
      </c>
      <c r="K249" s="133">
        <v>0</v>
      </c>
      <c r="L249" s="133">
        <v>0</v>
      </c>
      <c r="M249" s="133">
        <v>0</v>
      </c>
      <c r="N249" s="133">
        <v>0</v>
      </c>
      <c r="O249" s="134">
        <v>0</v>
      </c>
      <c r="P249" s="133">
        <v>0</v>
      </c>
      <c r="Q249" s="133">
        <v>0</v>
      </c>
      <c r="R249" s="133">
        <v>0</v>
      </c>
      <c r="S249" s="133">
        <v>0</v>
      </c>
      <c r="T249" s="134">
        <v>0</v>
      </c>
      <c r="U249" s="133">
        <v>0</v>
      </c>
      <c r="V249" s="133">
        <v>0</v>
      </c>
      <c r="W249" s="133">
        <v>0</v>
      </c>
      <c r="X249" s="133">
        <v>0</v>
      </c>
      <c r="Y249" s="134">
        <v>0</v>
      </c>
      <c r="Z249" s="133">
        <v>0</v>
      </c>
      <c r="AA249" s="133">
        <v>0</v>
      </c>
      <c r="AB249" s="133">
        <v>0</v>
      </c>
      <c r="AC249" s="133">
        <v>0</v>
      </c>
      <c r="AD249" s="134">
        <v>0</v>
      </c>
      <c r="AE249" s="133">
        <v>0</v>
      </c>
      <c r="AF249" s="133">
        <v>0</v>
      </c>
      <c r="AG249" s="133">
        <v>0</v>
      </c>
      <c r="AH249" s="133">
        <v>0</v>
      </c>
      <c r="AI249" s="134">
        <v>0</v>
      </c>
      <c r="AJ249" s="133">
        <v>0</v>
      </c>
      <c r="AK249" s="133">
        <v>0</v>
      </c>
      <c r="AL249" s="133">
        <v>0</v>
      </c>
      <c r="AM249" s="133">
        <v>0</v>
      </c>
      <c r="AN249" s="134">
        <v>0</v>
      </c>
      <c r="AO249" s="134"/>
      <c r="AP249" s="134"/>
      <c r="AQ249" s="134"/>
      <c r="AR249" s="134"/>
      <c r="AS249" s="134"/>
      <c r="AT249" s="134"/>
      <c r="AU249" s="134"/>
      <c r="AV249" s="134"/>
      <c r="AW249" s="134"/>
      <c r="AX249" s="134"/>
      <c r="AY249" s="134"/>
      <c r="AZ249" s="134"/>
      <c r="BA249" s="134"/>
      <c r="BB249" s="134"/>
      <c r="BC249" s="134"/>
      <c r="BD249" s="134"/>
      <c r="BE249" s="134"/>
      <c r="BF249" s="134"/>
      <c r="BG249" s="134"/>
      <c r="BH249" s="134"/>
      <c r="BI249" s="134"/>
      <c r="BJ249" s="134"/>
      <c r="BK249" s="134"/>
      <c r="BL249" s="134"/>
      <c r="BM249" s="134"/>
    </row>
    <row r="250" spans="1:65" x14ac:dyDescent="0.25">
      <c r="A250" s="130">
        <v>0</v>
      </c>
      <c r="B250" s="131">
        <f t="shared" si="6"/>
        <v>425</v>
      </c>
      <c r="C250" s="131">
        <v>400</v>
      </c>
      <c r="D250" s="131">
        <v>450</v>
      </c>
      <c r="E250" s="132">
        <v>0</v>
      </c>
      <c r="F250" s="133">
        <v>0</v>
      </c>
      <c r="G250" s="133">
        <v>0</v>
      </c>
      <c r="H250" s="133">
        <v>0</v>
      </c>
      <c r="I250" s="133">
        <v>0</v>
      </c>
      <c r="J250" s="132">
        <v>0</v>
      </c>
      <c r="K250" s="122">
        <v>0</v>
      </c>
      <c r="L250" s="133">
        <v>0</v>
      </c>
      <c r="M250" s="133">
        <v>0</v>
      </c>
      <c r="N250" s="133">
        <v>0</v>
      </c>
      <c r="O250" s="134">
        <v>0</v>
      </c>
      <c r="P250" s="133">
        <v>0</v>
      </c>
      <c r="Q250" s="133">
        <v>0</v>
      </c>
      <c r="R250" s="133">
        <v>0</v>
      </c>
      <c r="S250" s="133">
        <v>0</v>
      </c>
      <c r="T250" s="134">
        <v>0</v>
      </c>
      <c r="U250" s="133">
        <v>0</v>
      </c>
      <c r="V250" s="133">
        <v>0</v>
      </c>
      <c r="W250" s="133">
        <v>0</v>
      </c>
      <c r="X250" s="133">
        <v>0</v>
      </c>
      <c r="Y250" s="134">
        <v>0</v>
      </c>
      <c r="Z250" s="133">
        <v>0</v>
      </c>
      <c r="AA250" s="133">
        <v>0</v>
      </c>
      <c r="AB250" s="133">
        <v>0</v>
      </c>
      <c r="AC250" s="133">
        <v>0</v>
      </c>
      <c r="AD250" s="134">
        <v>0</v>
      </c>
      <c r="AE250" s="133">
        <v>0</v>
      </c>
      <c r="AF250" s="133">
        <v>0</v>
      </c>
      <c r="AG250" s="133">
        <v>0</v>
      </c>
      <c r="AH250" s="133">
        <v>0</v>
      </c>
      <c r="AI250" s="134">
        <v>0</v>
      </c>
      <c r="AJ250" s="133">
        <v>0</v>
      </c>
      <c r="AK250" s="133">
        <v>0</v>
      </c>
      <c r="AL250" s="133">
        <v>0</v>
      </c>
      <c r="AM250" s="133">
        <v>0</v>
      </c>
      <c r="AN250" s="132">
        <v>0</v>
      </c>
      <c r="AO250" s="132"/>
      <c r="AP250" s="132"/>
      <c r="AQ250" s="132"/>
      <c r="AR250" s="132"/>
      <c r="AS250" s="132"/>
      <c r="AT250" s="132"/>
      <c r="AU250" s="132"/>
      <c r="AV250" s="132"/>
      <c r="AW250" s="132"/>
      <c r="AX250" s="132"/>
      <c r="AY250" s="132"/>
      <c r="AZ250" s="132"/>
      <c r="BA250" s="132"/>
      <c r="BB250" s="132"/>
      <c r="BC250" s="132"/>
      <c r="BD250" s="132"/>
      <c r="BE250" s="132"/>
      <c r="BF250" s="132"/>
      <c r="BG250" s="132"/>
      <c r="BH250" s="132"/>
      <c r="BI250" s="132"/>
      <c r="BJ250" s="132"/>
      <c r="BK250" s="132"/>
      <c r="BL250" s="132"/>
      <c r="BM250" s="132"/>
    </row>
    <row r="251" spans="1:65" x14ac:dyDescent="0.25">
      <c r="A251" s="130">
        <v>0</v>
      </c>
      <c r="B251" s="131">
        <f t="shared" si="6"/>
        <v>475</v>
      </c>
      <c r="C251" s="131">
        <v>450</v>
      </c>
      <c r="D251" s="131">
        <v>500</v>
      </c>
      <c r="E251" s="134">
        <v>1745142324.2899926</v>
      </c>
      <c r="F251" s="133">
        <v>1745142324.2899926</v>
      </c>
      <c r="G251" s="133">
        <v>1745142324.2899926</v>
      </c>
      <c r="H251" s="133">
        <v>1745142324.2899926</v>
      </c>
      <c r="I251" s="133">
        <v>1745142324.2899926</v>
      </c>
      <c r="J251" s="134">
        <v>1745142324.2899926</v>
      </c>
      <c r="K251" s="122">
        <v>1745142324.2899926</v>
      </c>
      <c r="L251" s="133">
        <v>1745142324.2899926</v>
      </c>
      <c r="M251" s="133">
        <v>1745142324.2899926</v>
      </c>
      <c r="N251" s="133">
        <v>1745142324.2899926</v>
      </c>
      <c r="O251" s="134">
        <v>1745142324.2899926</v>
      </c>
      <c r="P251" s="133">
        <v>1745142324.2899926</v>
      </c>
      <c r="Q251" s="133">
        <v>1745142324.2899926</v>
      </c>
      <c r="R251" s="133">
        <v>1745142324.2899926</v>
      </c>
      <c r="S251" s="133">
        <v>1745142324.2899926</v>
      </c>
      <c r="T251" s="134">
        <v>1745142324.2899926</v>
      </c>
      <c r="U251" s="133">
        <v>1745142324.2899926</v>
      </c>
      <c r="V251" s="133">
        <v>1745142324.2899926</v>
      </c>
      <c r="W251" s="133">
        <v>1745142324.2899926</v>
      </c>
      <c r="X251" s="133">
        <v>1745142324.2899926</v>
      </c>
      <c r="Y251" s="132">
        <v>1745142324.2899926</v>
      </c>
      <c r="Z251" s="133">
        <v>1745142324.2899926</v>
      </c>
      <c r="AA251" s="133">
        <v>1745142324.2899926</v>
      </c>
      <c r="AB251" s="133">
        <v>1745142324.2899926</v>
      </c>
      <c r="AC251" s="133">
        <v>1745142324.2899926</v>
      </c>
      <c r="AD251" s="134">
        <v>1745142324.2899926</v>
      </c>
      <c r="AE251" s="133">
        <v>1745142324.2899926</v>
      </c>
      <c r="AF251" s="133">
        <v>1745142324.2899926</v>
      </c>
      <c r="AG251" s="133">
        <v>1745142324.2899926</v>
      </c>
      <c r="AH251" s="133">
        <v>1745142324.2899926</v>
      </c>
      <c r="AI251" s="132">
        <v>1745142324.2899926</v>
      </c>
      <c r="AJ251" s="133">
        <v>1745142324.2899926</v>
      </c>
      <c r="AK251" s="133">
        <v>1745142324.2899926</v>
      </c>
      <c r="AL251" s="133">
        <v>1745142324.2899926</v>
      </c>
      <c r="AM251" s="133">
        <v>1745142324.2899926</v>
      </c>
      <c r="AN251" s="134">
        <v>1745142324.2899926</v>
      </c>
      <c r="AO251" s="134"/>
      <c r="AP251" s="134"/>
      <c r="AQ251" s="134"/>
      <c r="AR251" s="134"/>
      <c r="AS251" s="134"/>
      <c r="AT251" s="134"/>
      <c r="AU251" s="134"/>
      <c r="AV251" s="134"/>
      <c r="AW251" s="134"/>
      <c r="AX251" s="134"/>
      <c r="AY251" s="134"/>
      <c r="AZ251" s="134"/>
      <c r="BA251" s="134"/>
      <c r="BB251" s="134"/>
      <c r="BC251" s="134"/>
      <c r="BD251" s="134"/>
      <c r="BE251" s="134"/>
      <c r="BF251" s="134"/>
      <c r="BG251" s="134"/>
      <c r="BH251" s="134"/>
      <c r="BI251" s="134"/>
      <c r="BJ251" s="134"/>
      <c r="BK251" s="134"/>
      <c r="BL251" s="134"/>
      <c r="BM251" s="134"/>
    </row>
    <row r="252" spans="1:65" x14ac:dyDescent="0.25">
      <c r="A252" s="130">
        <v>0</v>
      </c>
      <c r="B252" s="131">
        <f t="shared" si="6"/>
        <v>525</v>
      </c>
      <c r="C252" s="131">
        <v>500</v>
      </c>
      <c r="D252" s="131">
        <v>550</v>
      </c>
      <c r="E252" s="134">
        <v>0</v>
      </c>
      <c r="F252" s="133">
        <v>0</v>
      </c>
      <c r="G252" s="133">
        <v>0</v>
      </c>
      <c r="H252" s="133">
        <v>0</v>
      </c>
      <c r="I252" s="133">
        <v>0</v>
      </c>
      <c r="J252" s="132">
        <v>0</v>
      </c>
      <c r="K252" s="122">
        <v>0</v>
      </c>
      <c r="L252" s="133">
        <v>0</v>
      </c>
      <c r="M252" s="133">
        <v>0</v>
      </c>
      <c r="N252" s="133">
        <v>0</v>
      </c>
      <c r="O252" s="134">
        <v>0</v>
      </c>
      <c r="P252" s="133">
        <v>0</v>
      </c>
      <c r="Q252" s="133">
        <v>0</v>
      </c>
      <c r="R252" s="133">
        <v>0</v>
      </c>
      <c r="S252" s="133">
        <v>0</v>
      </c>
      <c r="T252" s="134">
        <v>0</v>
      </c>
      <c r="U252" s="133">
        <v>0</v>
      </c>
      <c r="V252" s="133">
        <v>0</v>
      </c>
      <c r="W252" s="133">
        <v>0</v>
      </c>
      <c r="X252" s="133">
        <v>0</v>
      </c>
      <c r="Y252" s="134">
        <v>0</v>
      </c>
      <c r="Z252" s="133">
        <v>0</v>
      </c>
      <c r="AA252" s="133">
        <v>0</v>
      </c>
      <c r="AB252" s="133">
        <v>0</v>
      </c>
      <c r="AC252" s="133">
        <v>0</v>
      </c>
      <c r="AD252" s="132">
        <v>0</v>
      </c>
      <c r="AE252" s="133">
        <v>0</v>
      </c>
      <c r="AF252" s="133">
        <v>0</v>
      </c>
      <c r="AG252" s="133">
        <v>0</v>
      </c>
      <c r="AH252" s="133">
        <v>0</v>
      </c>
      <c r="AI252" s="134">
        <v>0</v>
      </c>
      <c r="AJ252" s="133">
        <v>0</v>
      </c>
      <c r="AK252" s="133">
        <v>0</v>
      </c>
      <c r="AL252" s="133">
        <v>0</v>
      </c>
      <c r="AM252" s="133">
        <v>0</v>
      </c>
      <c r="AN252" s="132">
        <v>0</v>
      </c>
      <c r="AO252" s="132"/>
      <c r="AP252" s="132"/>
      <c r="AQ252" s="132"/>
      <c r="AR252" s="132"/>
      <c r="AS252" s="132"/>
      <c r="AT252" s="132"/>
      <c r="AU252" s="132"/>
      <c r="AV252" s="132"/>
      <c r="AW252" s="132"/>
      <c r="AX252" s="132"/>
      <c r="AY252" s="132"/>
      <c r="AZ252" s="132"/>
      <c r="BA252" s="132"/>
      <c r="BB252" s="132"/>
      <c r="BC252" s="132"/>
      <c r="BD252" s="132"/>
      <c r="BE252" s="132"/>
      <c r="BF252" s="132"/>
      <c r="BG252" s="132"/>
      <c r="BH252" s="132"/>
      <c r="BI252" s="132"/>
      <c r="BJ252" s="132"/>
      <c r="BK252" s="132"/>
      <c r="BL252" s="132"/>
      <c r="BM252" s="132"/>
    </row>
    <row r="253" spans="1:65" x14ac:dyDescent="0.25">
      <c r="A253" s="130">
        <v>0</v>
      </c>
      <c r="B253" s="131">
        <f t="shared" si="6"/>
        <v>575</v>
      </c>
      <c r="C253" s="131">
        <v>550</v>
      </c>
      <c r="D253" s="131">
        <v>600</v>
      </c>
      <c r="E253" s="134">
        <v>28823877558.24472</v>
      </c>
      <c r="F253" s="133">
        <v>28823877558.24472</v>
      </c>
      <c r="G253" s="133">
        <v>28823877558.24472</v>
      </c>
      <c r="H253" s="133">
        <v>28823877558.24472</v>
      </c>
      <c r="I253" s="133">
        <v>28823877558.24472</v>
      </c>
      <c r="J253" s="132">
        <v>28823877558.24472</v>
      </c>
      <c r="K253" s="122">
        <v>28823877558.24472</v>
      </c>
      <c r="L253" s="133">
        <v>28823877558.24472</v>
      </c>
      <c r="M253" s="133">
        <v>28823877558.24472</v>
      </c>
      <c r="N253" s="133">
        <v>28823877558.24472</v>
      </c>
      <c r="O253" s="134">
        <v>28823877558.24472</v>
      </c>
      <c r="P253" s="133">
        <v>28823877558.24472</v>
      </c>
      <c r="Q253" s="133">
        <v>28823877558.24472</v>
      </c>
      <c r="R253" s="133">
        <v>28823877558.24472</v>
      </c>
      <c r="S253" s="133">
        <v>28823877558.24472</v>
      </c>
      <c r="T253" s="134">
        <v>28823877558.24472</v>
      </c>
      <c r="U253" s="133">
        <v>28823877558.24472</v>
      </c>
      <c r="V253" s="133">
        <v>28823877558.24472</v>
      </c>
      <c r="W253" s="133">
        <v>28823877558.24472</v>
      </c>
      <c r="X253" s="133">
        <v>28823877558.24472</v>
      </c>
      <c r="Y253" s="134">
        <v>28823877558.24472</v>
      </c>
      <c r="Z253" s="133">
        <v>28823877558.24472</v>
      </c>
      <c r="AA253" s="133">
        <v>28823877558.24472</v>
      </c>
      <c r="AB253" s="133">
        <v>28823877558.24472</v>
      </c>
      <c r="AC253" s="133">
        <v>28823877558.24472</v>
      </c>
      <c r="AD253" s="134">
        <v>28823877558.24472</v>
      </c>
      <c r="AE253" s="133">
        <v>28823877558.24472</v>
      </c>
      <c r="AF253" s="133">
        <v>28823877558.24472</v>
      </c>
      <c r="AG253" s="133">
        <v>28823877558.24472</v>
      </c>
      <c r="AH253" s="133">
        <v>28823877558.24472</v>
      </c>
      <c r="AI253" s="134">
        <v>28823877558.24472</v>
      </c>
      <c r="AJ253" s="133">
        <v>28823877558.24472</v>
      </c>
      <c r="AK253" s="133">
        <v>28823877558.24472</v>
      </c>
      <c r="AL253" s="133">
        <v>28823877558.24472</v>
      </c>
      <c r="AM253" s="133">
        <v>28823877558.24472</v>
      </c>
      <c r="AN253" s="134">
        <v>28823877558.24472</v>
      </c>
      <c r="AO253" s="134"/>
      <c r="AP253" s="134"/>
      <c r="AQ253" s="134"/>
      <c r="AR253" s="134"/>
      <c r="AS253" s="134"/>
      <c r="AT253" s="134"/>
      <c r="AU253" s="134"/>
      <c r="AV253" s="134"/>
      <c r="AW253" s="134"/>
      <c r="AX253" s="134"/>
      <c r="AY253" s="134"/>
      <c r="AZ253" s="134"/>
      <c r="BA253" s="134"/>
      <c r="BB253" s="134"/>
      <c r="BC253" s="134"/>
      <c r="BD253" s="134"/>
      <c r="BE253" s="134"/>
      <c r="BF253" s="134"/>
      <c r="BG253" s="134"/>
      <c r="BH253" s="134"/>
      <c r="BI253" s="134"/>
      <c r="BJ253" s="134"/>
      <c r="BK253" s="134"/>
      <c r="BL253" s="134"/>
      <c r="BM253" s="134"/>
    </row>
    <row r="254" spans="1:65" x14ac:dyDescent="0.25">
      <c r="A254" s="130">
        <v>0</v>
      </c>
      <c r="B254" s="131">
        <f t="shared" si="6"/>
        <v>625</v>
      </c>
      <c r="C254" s="131">
        <v>600</v>
      </c>
      <c r="D254" s="131">
        <v>650</v>
      </c>
      <c r="E254" s="134">
        <v>41882582065.484161</v>
      </c>
      <c r="F254" s="133">
        <v>41882582065.484161</v>
      </c>
      <c r="G254" s="133">
        <v>41882582065.484161</v>
      </c>
      <c r="H254" s="133">
        <v>41882582065.484161</v>
      </c>
      <c r="I254" s="133">
        <v>41882582065.484161</v>
      </c>
      <c r="J254" s="134">
        <v>41882582065.484161</v>
      </c>
      <c r="K254" s="133">
        <v>41882582065.484161</v>
      </c>
      <c r="L254" s="133">
        <v>41882582065.484161</v>
      </c>
      <c r="M254" s="133">
        <v>41882582065.484161</v>
      </c>
      <c r="N254" s="133">
        <v>41882582065.484161</v>
      </c>
      <c r="O254" s="134">
        <v>41882582065.484161</v>
      </c>
      <c r="P254" s="133">
        <v>41882582065.484161</v>
      </c>
      <c r="Q254" s="133">
        <v>41882582065.484161</v>
      </c>
      <c r="R254" s="133">
        <v>41882582065.484161</v>
      </c>
      <c r="S254" s="133">
        <v>41882582065.484161</v>
      </c>
      <c r="T254" s="134">
        <v>41882582065.484161</v>
      </c>
      <c r="U254" s="133">
        <v>41882582065.484161</v>
      </c>
      <c r="V254" s="133">
        <v>41882582065.484161</v>
      </c>
      <c r="W254" s="133">
        <v>41882582065.484161</v>
      </c>
      <c r="X254" s="133">
        <v>41882582065.484161</v>
      </c>
      <c r="Y254" s="134">
        <v>41882582065.484161</v>
      </c>
      <c r="Z254" s="133">
        <v>41882582065.484161</v>
      </c>
      <c r="AA254" s="133">
        <v>41882582065.484161</v>
      </c>
      <c r="AB254" s="133">
        <v>41882582065.484161</v>
      </c>
      <c r="AC254" s="133">
        <v>41882582065.484161</v>
      </c>
      <c r="AD254" s="134">
        <v>41882582065.484161</v>
      </c>
      <c r="AE254" s="133">
        <v>41882582065.484161</v>
      </c>
      <c r="AF254" s="133">
        <v>41882582065.484161</v>
      </c>
      <c r="AG254" s="133">
        <v>41882582065.484161</v>
      </c>
      <c r="AH254" s="133">
        <v>41882582065.484161</v>
      </c>
      <c r="AI254" s="134">
        <v>41882582065.484161</v>
      </c>
      <c r="AJ254" s="133">
        <v>41882582065.484161</v>
      </c>
      <c r="AK254" s="133">
        <v>41882582065.484161</v>
      </c>
      <c r="AL254" s="133">
        <v>41882582065.484161</v>
      </c>
      <c r="AM254" s="133">
        <v>41882582065.484161</v>
      </c>
      <c r="AN254" s="134">
        <v>41882582065.484161</v>
      </c>
      <c r="AO254" s="134"/>
      <c r="AP254" s="134"/>
      <c r="AQ254" s="134"/>
      <c r="AR254" s="134"/>
      <c r="AS254" s="134"/>
      <c r="AT254" s="134"/>
      <c r="AU254" s="134"/>
      <c r="AV254" s="134"/>
      <c r="AW254" s="134"/>
      <c r="AX254" s="134"/>
      <c r="AY254" s="134"/>
      <c r="AZ254" s="134"/>
      <c r="BA254" s="134"/>
      <c r="BB254" s="134"/>
      <c r="BC254" s="134"/>
      <c r="BD254" s="134"/>
      <c r="BE254" s="134"/>
      <c r="BF254" s="134"/>
      <c r="BG254" s="134"/>
      <c r="BH254" s="134"/>
      <c r="BI254" s="134"/>
      <c r="BJ254" s="134"/>
      <c r="BK254" s="134"/>
      <c r="BL254" s="134"/>
      <c r="BM254" s="134"/>
    </row>
    <row r="255" spans="1:65" x14ac:dyDescent="0.25">
      <c r="A255" s="130">
        <v>0</v>
      </c>
      <c r="B255" s="131">
        <f t="shared" si="6"/>
        <v>675</v>
      </c>
      <c r="C255" s="131">
        <v>650</v>
      </c>
      <c r="D255" s="131">
        <v>700</v>
      </c>
      <c r="E255" s="134">
        <v>0</v>
      </c>
      <c r="F255" s="133">
        <v>0</v>
      </c>
      <c r="G255" s="133">
        <v>0</v>
      </c>
      <c r="H255" s="133">
        <v>0</v>
      </c>
      <c r="I255" s="133">
        <v>0</v>
      </c>
      <c r="J255" s="132">
        <v>0</v>
      </c>
      <c r="K255" s="133">
        <v>0</v>
      </c>
      <c r="L255" s="133">
        <v>0</v>
      </c>
      <c r="M255" s="133">
        <v>0</v>
      </c>
      <c r="N255" s="133">
        <v>0</v>
      </c>
      <c r="O255" s="134">
        <v>0</v>
      </c>
      <c r="P255" s="133">
        <v>0</v>
      </c>
      <c r="Q255" s="133">
        <v>0</v>
      </c>
      <c r="R255" s="133">
        <v>0</v>
      </c>
      <c r="S255" s="133">
        <v>0</v>
      </c>
      <c r="T255" s="134">
        <v>0</v>
      </c>
      <c r="U255" s="133">
        <v>0</v>
      </c>
      <c r="V255" s="133">
        <v>0</v>
      </c>
      <c r="W255" s="133">
        <v>0</v>
      </c>
      <c r="X255" s="133">
        <v>0</v>
      </c>
      <c r="Y255" s="134">
        <v>0</v>
      </c>
      <c r="Z255" s="133">
        <v>0</v>
      </c>
      <c r="AA255" s="133">
        <v>0</v>
      </c>
      <c r="AB255" s="133">
        <v>0</v>
      </c>
      <c r="AC255" s="133">
        <v>0</v>
      </c>
      <c r="AD255" s="134">
        <v>0</v>
      </c>
      <c r="AE255" s="133">
        <v>0</v>
      </c>
      <c r="AF255" s="133">
        <v>0</v>
      </c>
      <c r="AG255" s="133">
        <v>0</v>
      </c>
      <c r="AH255" s="133">
        <v>0</v>
      </c>
      <c r="AI255" s="134">
        <v>0</v>
      </c>
      <c r="AJ255" s="133">
        <v>0</v>
      </c>
      <c r="AK255" s="133">
        <v>0</v>
      </c>
      <c r="AL255" s="133">
        <v>0</v>
      </c>
      <c r="AM255" s="133">
        <v>0</v>
      </c>
      <c r="AN255" s="132">
        <v>0</v>
      </c>
      <c r="AO255" s="132"/>
      <c r="AP255" s="132"/>
      <c r="AQ255" s="132"/>
      <c r="AR255" s="132"/>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row>
    <row r="256" spans="1:65" x14ac:dyDescent="0.25">
      <c r="A256" s="130">
        <v>0</v>
      </c>
      <c r="B256" s="131">
        <f t="shared" si="6"/>
        <v>725</v>
      </c>
      <c r="C256" s="131">
        <v>700</v>
      </c>
      <c r="D256" s="131">
        <v>750</v>
      </c>
      <c r="E256" s="132">
        <v>0</v>
      </c>
      <c r="F256" s="122">
        <v>0</v>
      </c>
      <c r="G256" s="122">
        <v>0</v>
      </c>
      <c r="H256" s="122">
        <v>0</v>
      </c>
      <c r="I256" s="122">
        <v>0</v>
      </c>
      <c r="J256" s="132">
        <v>0</v>
      </c>
      <c r="K256" s="122">
        <v>0</v>
      </c>
      <c r="L256" s="122">
        <v>0</v>
      </c>
      <c r="M256" s="122">
        <v>0</v>
      </c>
      <c r="N256" s="122">
        <v>0</v>
      </c>
      <c r="O256" s="132">
        <v>0</v>
      </c>
      <c r="P256" s="133">
        <v>0</v>
      </c>
      <c r="Q256" s="133">
        <v>0</v>
      </c>
      <c r="R256" s="133">
        <v>0</v>
      </c>
      <c r="S256" s="133">
        <v>0</v>
      </c>
      <c r="T256" s="134">
        <v>0</v>
      </c>
      <c r="U256" s="133">
        <v>0</v>
      </c>
      <c r="V256" s="133">
        <v>0</v>
      </c>
      <c r="W256" s="133">
        <v>0</v>
      </c>
      <c r="X256" s="133">
        <v>0</v>
      </c>
      <c r="Y256" s="134">
        <v>0</v>
      </c>
      <c r="Z256" s="133">
        <v>0</v>
      </c>
      <c r="AA256" s="133">
        <v>0</v>
      </c>
      <c r="AB256" s="133">
        <v>0</v>
      </c>
      <c r="AC256" s="133">
        <v>0</v>
      </c>
      <c r="AD256" s="134">
        <v>0</v>
      </c>
      <c r="AE256" s="133">
        <v>0</v>
      </c>
      <c r="AF256" s="133">
        <v>0</v>
      </c>
      <c r="AG256" s="133">
        <v>0</v>
      </c>
      <c r="AH256" s="133">
        <v>0</v>
      </c>
      <c r="AI256" s="134">
        <v>0</v>
      </c>
      <c r="AJ256" s="133">
        <v>0</v>
      </c>
      <c r="AK256" s="133">
        <v>0</v>
      </c>
      <c r="AL256" s="133">
        <v>0</v>
      </c>
      <c r="AM256" s="133">
        <v>0</v>
      </c>
      <c r="AN256" s="134">
        <v>0</v>
      </c>
      <c r="AO256" s="134"/>
      <c r="AP256" s="134"/>
      <c r="AQ256" s="134"/>
      <c r="AR256" s="134"/>
      <c r="AS256" s="134"/>
      <c r="AT256" s="134"/>
      <c r="AU256" s="134"/>
      <c r="AV256" s="134"/>
      <c r="AW256" s="134"/>
      <c r="AX256" s="134"/>
      <c r="AY256" s="134"/>
      <c r="AZ256" s="134"/>
      <c r="BA256" s="134"/>
      <c r="BB256" s="134"/>
      <c r="BC256" s="134"/>
      <c r="BD256" s="134"/>
      <c r="BE256" s="134"/>
      <c r="BF256" s="134"/>
      <c r="BG256" s="134"/>
      <c r="BH256" s="134"/>
      <c r="BI256" s="134"/>
      <c r="BJ256" s="134"/>
      <c r="BK256" s="134"/>
      <c r="BL256" s="134"/>
      <c r="BM256" s="134"/>
    </row>
    <row r="257" spans="1:65" x14ac:dyDescent="0.25">
      <c r="A257" s="130">
        <v>0</v>
      </c>
      <c r="B257" s="131">
        <f t="shared" si="6"/>
        <v>775</v>
      </c>
      <c r="C257" s="131">
        <v>750</v>
      </c>
      <c r="D257" s="131">
        <v>800</v>
      </c>
      <c r="E257" s="134">
        <v>0</v>
      </c>
      <c r="F257" s="133">
        <v>0</v>
      </c>
      <c r="G257" s="133">
        <v>0</v>
      </c>
      <c r="H257" s="133">
        <v>0</v>
      </c>
      <c r="I257" s="133">
        <v>0</v>
      </c>
      <c r="J257" s="132">
        <v>0</v>
      </c>
      <c r="K257" s="122">
        <v>0</v>
      </c>
      <c r="L257" s="133">
        <v>0</v>
      </c>
      <c r="M257" s="133">
        <v>0</v>
      </c>
      <c r="N257" s="133">
        <v>0</v>
      </c>
      <c r="O257" s="134">
        <v>0</v>
      </c>
      <c r="P257" s="133">
        <v>0</v>
      </c>
      <c r="Q257" s="133">
        <v>0</v>
      </c>
      <c r="R257" s="133">
        <v>0</v>
      </c>
      <c r="S257" s="133">
        <v>0</v>
      </c>
      <c r="T257" s="132">
        <v>0</v>
      </c>
      <c r="U257" s="133">
        <v>0</v>
      </c>
      <c r="V257" s="133">
        <v>0</v>
      </c>
      <c r="W257" s="133">
        <v>0</v>
      </c>
      <c r="X257" s="133">
        <v>0</v>
      </c>
      <c r="Y257" s="134">
        <v>0</v>
      </c>
      <c r="Z257" s="133">
        <v>0</v>
      </c>
      <c r="AA257" s="133">
        <v>0</v>
      </c>
      <c r="AB257" s="133">
        <v>0</v>
      </c>
      <c r="AC257" s="133">
        <v>0</v>
      </c>
      <c r="AD257" s="134">
        <v>0</v>
      </c>
      <c r="AE257" s="133">
        <v>0</v>
      </c>
      <c r="AF257" s="133">
        <v>0</v>
      </c>
      <c r="AG257" s="133">
        <v>0</v>
      </c>
      <c r="AH257" s="133">
        <v>0</v>
      </c>
      <c r="AI257" s="134">
        <v>0</v>
      </c>
      <c r="AJ257" s="133">
        <v>0</v>
      </c>
      <c r="AK257" s="133">
        <v>0</v>
      </c>
      <c r="AL257" s="133">
        <v>0</v>
      </c>
      <c r="AM257" s="133">
        <v>0</v>
      </c>
      <c r="AN257" s="134">
        <v>0</v>
      </c>
      <c r="AO257" s="134"/>
      <c r="AP257" s="134"/>
      <c r="AQ257" s="134"/>
      <c r="AR257" s="134"/>
      <c r="AS257" s="134"/>
      <c r="AT257" s="134"/>
      <c r="AU257" s="134"/>
      <c r="AV257" s="134"/>
      <c r="AW257" s="134"/>
      <c r="AX257" s="134"/>
      <c r="AY257" s="134"/>
      <c r="AZ257" s="134"/>
      <c r="BA257" s="134"/>
      <c r="BB257" s="134"/>
      <c r="BC257" s="134"/>
      <c r="BD257" s="134"/>
      <c r="BE257" s="134"/>
      <c r="BF257" s="134"/>
      <c r="BG257" s="134"/>
      <c r="BH257" s="134"/>
      <c r="BI257" s="134"/>
      <c r="BJ257" s="134"/>
      <c r="BK257" s="134"/>
      <c r="BL257" s="134"/>
      <c r="BM257" s="134"/>
    </row>
    <row r="258" spans="1:65" x14ac:dyDescent="0.25">
      <c r="A258" s="130">
        <v>0</v>
      </c>
      <c r="B258" s="131">
        <f t="shared" si="6"/>
        <v>825</v>
      </c>
      <c r="C258" s="131">
        <v>800</v>
      </c>
      <c r="D258" s="131">
        <v>850</v>
      </c>
      <c r="E258" s="134">
        <v>0</v>
      </c>
      <c r="F258" s="133">
        <v>0</v>
      </c>
      <c r="G258" s="133">
        <v>0</v>
      </c>
      <c r="H258" s="133">
        <v>0</v>
      </c>
      <c r="I258" s="133">
        <v>0</v>
      </c>
      <c r="J258" s="132">
        <v>0</v>
      </c>
      <c r="K258" s="122">
        <v>0</v>
      </c>
      <c r="L258" s="133">
        <v>0</v>
      </c>
      <c r="M258" s="133">
        <v>0</v>
      </c>
      <c r="N258" s="133">
        <v>0</v>
      </c>
      <c r="O258" s="132">
        <v>0</v>
      </c>
      <c r="P258" s="133">
        <v>0</v>
      </c>
      <c r="Q258" s="133">
        <v>0</v>
      </c>
      <c r="R258" s="133">
        <v>0</v>
      </c>
      <c r="S258" s="133">
        <v>0</v>
      </c>
      <c r="T258" s="134">
        <v>0</v>
      </c>
      <c r="U258" s="133">
        <v>0</v>
      </c>
      <c r="V258" s="133">
        <v>0</v>
      </c>
      <c r="W258" s="133">
        <v>0</v>
      </c>
      <c r="X258" s="133">
        <v>0</v>
      </c>
      <c r="Y258" s="132">
        <v>0</v>
      </c>
      <c r="Z258" s="133">
        <v>0</v>
      </c>
      <c r="AA258" s="133">
        <v>0</v>
      </c>
      <c r="AB258" s="133">
        <v>0</v>
      </c>
      <c r="AC258" s="133">
        <v>0</v>
      </c>
      <c r="AD258" s="134">
        <v>0</v>
      </c>
      <c r="AE258" s="133">
        <v>0</v>
      </c>
      <c r="AF258" s="133">
        <v>0</v>
      </c>
      <c r="AG258" s="133">
        <v>0</v>
      </c>
      <c r="AH258" s="133">
        <v>0</v>
      </c>
      <c r="AI258" s="132">
        <v>0</v>
      </c>
      <c r="AJ258" s="133">
        <v>0</v>
      </c>
      <c r="AK258" s="133">
        <v>0</v>
      </c>
      <c r="AL258" s="133">
        <v>0</v>
      </c>
      <c r="AM258" s="133">
        <v>0</v>
      </c>
      <c r="AN258" s="134">
        <v>0</v>
      </c>
      <c r="AO258" s="134"/>
      <c r="AP258" s="134"/>
      <c r="AQ258" s="134"/>
      <c r="AR258" s="134"/>
      <c r="AS258" s="134"/>
      <c r="AT258" s="134"/>
      <c r="AU258" s="134"/>
      <c r="AV258" s="134"/>
      <c r="AW258" s="134"/>
      <c r="AX258" s="134"/>
      <c r="AY258" s="134"/>
      <c r="AZ258" s="134"/>
      <c r="BA258" s="134"/>
      <c r="BB258" s="134"/>
      <c r="BC258" s="134"/>
      <c r="BD258" s="134"/>
      <c r="BE258" s="134"/>
      <c r="BF258" s="134"/>
      <c r="BG258" s="134"/>
      <c r="BH258" s="134"/>
      <c r="BI258" s="134"/>
      <c r="BJ258" s="134"/>
      <c r="BK258" s="134"/>
      <c r="BL258" s="134"/>
      <c r="BM258" s="134"/>
    </row>
    <row r="259" spans="1:65" x14ac:dyDescent="0.25">
      <c r="A259" s="130">
        <v>0</v>
      </c>
      <c r="B259" s="131">
        <f t="shared" si="6"/>
        <v>875</v>
      </c>
      <c r="C259" s="131">
        <v>850</v>
      </c>
      <c r="D259" s="131">
        <v>900</v>
      </c>
      <c r="E259" s="134">
        <v>0</v>
      </c>
      <c r="F259" s="133">
        <v>0</v>
      </c>
      <c r="G259" s="133">
        <v>0</v>
      </c>
      <c r="H259" s="133">
        <v>0</v>
      </c>
      <c r="I259" s="133">
        <v>0</v>
      </c>
      <c r="J259" s="132">
        <v>0</v>
      </c>
      <c r="K259" s="122">
        <v>0</v>
      </c>
      <c r="L259" s="133">
        <v>0</v>
      </c>
      <c r="M259" s="133">
        <v>0</v>
      </c>
      <c r="N259" s="133">
        <v>0</v>
      </c>
      <c r="O259" s="134">
        <v>0</v>
      </c>
      <c r="P259" s="133">
        <v>0</v>
      </c>
      <c r="Q259" s="133">
        <v>0</v>
      </c>
      <c r="R259" s="133">
        <v>0</v>
      </c>
      <c r="S259" s="133">
        <v>0</v>
      </c>
      <c r="T259" s="132">
        <v>0</v>
      </c>
      <c r="U259" s="133">
        <v>0</v>
      </c>
      <c r="V259" s="133">
        <v>0</v>
      </c>
      <c r="W259" s="133">
        <v>0</v>
      </c>
      <c r="X259" s="133">
        <v>0</v>
      </c>
      <c r="Y259" s="134">
        <v>0</v>
      </c>
      <c r="Z259" s="133">
        <v>0</v>
      </c>
      <c r="AA259" s="133">
        <v>0</v>
      </c>
      <c r="AB259" s="133">
        <v>0</v>
      </c>
      <c r="AC259" s="133">
        <v>0</v>
      </c>
      <c r="AD259" s="132">
        <v>0</v>
      </c>
      <c r="AE259" s="133">
        <v>0</v>
      </c>
      <c r="AF259" s="133">
        <v>0</v>
      </c>
      <c r="AG259" s="133">
        <v>0</v>
      </c>
      <c r="AH259" s="133">
        <v>0</v>
      </c>
      <c r="AI259" s="134">
        <v>0</v>
      </c>
      <c r="AJ259" s="133">
        <v>0</v>
      </c>
      <c r="AK259" s="133">
        <v>0</v>
      </c>
      <c r="AL259" s="133">
        <v>0</v>
      </c>
      <c r="AM259" s="133">
        <v>0</v>
      </c>
      <c r="AN259" s="132">
        <v>0</v>
      </c>
      <c r="AO259" s="132"/>
      <c r="AP259" s="132"/>
      <c r="AQ259" s="132"/>
      <c r="AR259" s="132"/>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row>
    <row r="260" spans="1:65" x14ac:dyDescent="0.25">
      <c r="A260" s="130">
        <v>0</v>
      </c>
      <c r="B260" s="131">
        <f t="shared" si="6"/>
        <v>925</v>
      </c>
      <c r="C260" s="131">
        <v>900</v>
      </c>
      <c r="D260" s="131">
        <v>950</v>
      </c>
      <c r="E260" s="132">
        <v>0</v>
      </c>
      <c r="F260" s="133">
        <v>0</v>
      </c>
      <c r="G260" s="133">
        <v>0</v>
      </c>
      <c r="H260" s="133">
        <v>0</v>
      </c>
      <c r="I260" s="133">
        <v>0</v>
      </c>
      <c r="J260" s="132">
        <v>0</v>
      </c>
      <c r="K260" s="122">
        <v>0</v>
      </c>
      <c r="L260" s="133">
        <v>0</v>
      </c>
      <c r="M260" s="133">
        <v>0</v>
      </c>
      <c r="N260" s="133">
        <v>0</v>
      </c>
      <c r="O260" s="132">
        <v>0</v>
      </c>
      <c r="P260" s="133">
        <v>0</v>
      </c>
      <c r="Q260" s="133">
        <v>0</v>
      </c>
      <c r="R260" s="133">
        <v>0</v>
      </c>
      <c r="S260" s="133">
        <v>0</v>
      </c>
      <c r="T260" s="134">
        <v>0</v>
      </c>
      <c r="U260" s="133">
        <v>0</v>
      </c>
      <c r="V260" s="133">
        <v>0</v>
      </c>
      <c r="W260" s="133">
        <v>0</v>
      </c>
      <c r="X260" s="133">
        <v>0</v>
      </c>
      <c r="Y260" s="132">
        <v>0</v>
      </c>
      <c r="Z260" s="133">
        <v>0</v>
      </c>
      <c r="AA260" s="133">
        <v>0</v>
      </c>
      <c r="AB260" s="133">
        <v>0</v>
      </c>
      <c r="AC260" s="133">
        <v>0</v>
      </c>
      <c r="AD260" s="134">
        <v>0</v>
      </c>
      <c r="AE260" s="133">
        <v>0</v>
      </c>
      <c r="AF260" s="133">
        <v>0</v>
      </c>
      <c r="AG260" s="133">
        <v>0</v>
      </c>
      <c r="AH260" s="133">
        <v>0</v>
      </c>
      <c r="AI260" s="134">
        <v>0</v>
      </c>
      <c r="AJ260" s="133">
        <v>0</v>
      </c>
      <c r="AK260" s="133">
        <v>0</v>
      </c>
      <c r="AL260" s="133">
        <v>0</v>
      </c>
      <c r="AM260" s="133">
        <v>0</v>
      </c>
      <c r="AN260" s="134">
        <v>0</v>
      </c>
      <c r="AO260" s="134"/>
      <c r="AP260" s="134"/>
      <c r="AQ260" s="134"/>
      <c r="AR260" s="134"/>
      <c r="AS260" s="134"/>
      <c r="AT260" s="134"/>
      <c r="AU260" s="134"/>
      <c r="AV260" s="134"/>
      <c r="AW260" s="134"/>
      <c r="AX260" s="134"/>
      <c r="AY260" s="134"/>
      <c r="AZ260" s="134"/>
      <c r="BA260" s="134"/>
      <c r="BB260" s="134"/>
      <c r="BC260" s="134"/>
      <c r="BD260" s="134"/>
      <c r="BE260" s="134"/>
      <c r="BF260" s="134"/>
      <c r="BG260" s="134"/>
      <c r="BH260" s="134"/>
      <c r="BI260" s="134"/>
      <c r="BJ260" s="134"/>
      <c r="BK260" s="134"/>
      <c r="BL260" s="134"/>
      <c r="BM260" s="134"/>
    </row>
    <row r="261" spans="1:65" x14ac:dyDescent="0.25">
      <c r="A261" s="130">
        <v>0</v>
      </c>
      <c r="B261" s="131">
        <f t="shared" si="6"/>
        <v>975</v>
      </c>
      <c r="C261" s="131">
        <v>950</v>
      </c>
      <c r="D261" s="131">
        <v>1000</v>
      </c>
      <c r="E261" s="132">
        <v>0</v>
      </c>
      <c r="F261" s="122">
        <v>0</v>
      </c>
      <c r="G261" s="122">
        <v>0</v>
      </c>
      <c r="H261" s="122">
        <v>0</v>
      </c>
      <c r="I261" s="122">
        <v>0</v>
      </c>
      <c r="J261" s="132">
        <v>0</v>
      </c>
      <c r="K261" s="122">
        <v>0</v>
      </c>
      <c r="L261" s="133">
        <v>0</v>
      </c>
      <c r="M261" s="133">
        <v>0</v>
      </c>
      <c r="N261" s="133">
        <v>0</v>
      </c>
      <c r="O261" s="134">
        <v>0</v>
      </c>
      <c r="P261" s="133">
        <v>0</v>
      </c>
      <c r="Q261" s="133">
        <v>0</v>
      </c>
      <c r="R261" s="133">
        <v>0</v>
      </c>
      <c r="S261" s="133">
        <v>0</v>
      </c>
      <c r="T261" s="134">
        <v>0</v>
      </c>
      <c r="U261" s="133">
        <v>0</v>
      </c>
      <c r="V261" s="133">
        <v>0</v>
      </c>
      <c r="W261" s="133">
        <v>0</v>
      </c>
      <c r="X261" s="122">
        <v>0</v>
      </c>
      <c r="Y261" s="132">
        <v>0</v>
      </c>
      <c r="Z261" s="133">
        <v>0</v>
      </c>
      <c r="AA261" s="133">
        <v>0</v>
      </c>
      <c r="AB261" s="133">
        <v>0</v>
      </c>
      <c r="AC261" s="133">
        <v>0</v>
      </c>
      <c r="AD261" s="134">
        <v>0</v>
      </c>
      <c r="AE261" s="133">
        <v>0</v>
      </c>
      <c r="AF261" s="133">
        <v>0</v>
      </c>
      <c r="AG261" s="133">
        <v>0</v>
      </c>
      <c r="AH261" s="133">
        <v>0</v>
      </c>
      <c r="AI261" s="134">
        <v>0</v>
      </c>
      <c r="AJ261" s="133">
        <v>0</v>
      </c>
      <c r="AK261" s="133">
        <v>0</v>
      </c>
      <c r="AL261" s="133">
        <v>0</v>
      </c>
      <c r="AM261" s="133">
        <v>0</v>
      </c>
      <c r="AN261" s="134">
        <v>0</v>
      </c>
      <c r="AO261" s="134"/>
      <c r="AP261" s="134"/>
      <c r="AQ261" s="134"/>
      <c r="AR261" s="134"/>
      <c r="AS261" s="134"/>
      <c r="AT261" s="134"/>
      <c r="AU261" s="134"/>
      <c r="AV261" s="134"/>
      <c r="AW261" s="134"/>
      <c r="AX261" s="134"/>
      <c r="AY261" s="134"/>
      <c r="AZ261" s="134"/>
      <c r="BA261" s="134"/>
      <c r="BB261" s="134"/>
      <c r="BC261" s="134"/>
      <c r="BD261" s="134"/>
      <c r="BE261" s="134"/>
      <c r="BF261" s="134"/>
      <c r="BG261" s="134"/>
      <c r="BH261" s="134"/>
      <c r="BI261" s="134"/>
      <c r="BJ261" s="134"/>
      <c r="BK261" s="134"/>
      <c r="BL261" s="134"/>
      <c r="BM261" s="134"/>
    </row>
    <row r="262" spans="1:65" x14ac:dyDescent="0.25">
      <c r="A262" s="130">
        <v>0</v>
      </c>
      <c r="B262" s="131">
        <f t="shared" si="6"/>
        <v>1025</v>
      </c>
      <c r="C262" s="131">
        <v>1000</v>
      </c>
      <c r="D262" s="131">
        <v>1050</v>
      </c>
      <c r="E262" s="134">
        <v>0</v>
      </c>
      <c r="F262" s="133">
        <v>0</v>
      </c>
      <c r="G262" s="133">
        <v>0</v>
      </c>
      <c r="H262" s="133">
        <v>0</v>
      </c>
      <c r="I262" s="133">
        <v>0</v>
      </c>
      <c r="J262" s="132">
        <v>0</v>
      </c>
      <c r="K262" s="122">
        <v>0</v>
      </c>
      <c r="L262" s="122">
        <v>0</v>
      </c>
      <c r="M262" s="122">
        <v>0</v>
      </c>
      <c r="N262" s="122">
        <v>0</v>
      </c>
      <c r="O262" s="132">
        <v>0</v>
      </c>
      <c r="P262" s="133">
        <v>0</v>
      </c>
      <c r="Q262" s="133">
        <v>0</v>
      </c>
      <c r="R262" s="133">
        <v>0</v>
      </c>
      <c r="S262" s="133">
        <v>0</v>
      </c>
      <c r="T262" s="134">
        <v>0</v>
      </c>
      <c r="U262" s="133">
        <v>0</v>
      </c>
      <c r="V262" s="133">
        <v>0</v>
      </c>
      <c r="W262" s="133">
        <v>0</v>
      </c>
      <c r="X262" s="133">
        <v>0</v>
      </c>
      <c r="Y262" s="134">
        <v>0</v>
      </c>
      <c r="Z262" s="133">
        <v>0</v>
      </c>
      <c r="AA262" s="133">
        <v>0</v>
      </c>
      <c r="AB262" s="133">
        <v>0</v>
      </c>
      <c r="AC262" s="133">
        <v>0</v>
      </c>
      <c r="AD262" s="134">
        <v>0</v>
      </c>
      <c r="AE262" s="133">
        <v>0</v>
      </c>
      <c r="AF262" s="133">
        <v>0</v>
      </c>
      <c r="AG262" s="133">
        <v>0</v>
      </c>
      <c r="AH262" s="122">
        <v>0</v>
      </c>
      <c r="AI262" s="132">
        <v>0</v>
      </c>
      <c r="AJ262" s="133">
        <v>0</v>
      </c>
      <c r="AK262" s="133">
        <v>0</v>
      </c>
      <c r="AL262" s="133">
        <v>0</v>
      </c>
      <c r="AM262" s="133">
        <v>0</v>
      </c>
      <c r="AN262" s="134">
        <v>0</v>
      </c>
      <c r="AO262" s="134"/>
      <c r="AP262" s="134"/>
      <c r="AQ262" s="134"/>
      <c r="AR262" s="134"/>
      <c r="AS262" s="134"/>
      <c r="AT262" s="134"/>
      <c r="AU262" s="134"/>
      <c r="AV262" s="134"/>
      <c r="AW262" s="134"/>
      <c r="AX262" s="134"/>
      <c r="AY262" s="134"/>
      <c r="AZ262" s="134"/>
      <c r="BA262" s="134"/>
      <c r="BB262" s="134"/>
      <c r="BC262" s="134"/>
      <c r="BD262" s="134"/>
      <c r="BE262" s="134"/>
      <c r="BF262" s="134"/>
      <c r="BG262" s="134"/>
      <c r="BH262" s="134"/>
      <c r="BI262" s="134"/>
      <c r="BJ262" s="134"/>
      <c r="BK262" s="134"/>
      <c r="BL262" s="134"/>
      <c r="BM262" s="134"/>
    </row>
    <row r="263" spans="1:65" x14ac:dyDescent="0.25">
      <c r="A263" s="130">
        <v>0</v>
      </c>
      <c r="B263" s="131">
        <f t="shared" si="6"/>
        <v>1075</v>
      </c>
      <c r="C263" s="131">
        <v>1050</v>
      </c>
      <c r="D263" s="131">
        <v>1100</v>
      </c>
      <c r="E263" s="134">
        <v>0</v>
      </c>
      <c r="F263" s="133">
        <v>0</v>
      </c>
      <c r="G263" s="133">
        <v>0</v>
      </c>
      <c r="H263" s="133">
        <v>0</v>
      </c>
      <c r="I263" s="133">
        <v>0</v>
      </c>
      <c r="J263" s="132">
        <v>0</v>
      </c>
      <c r="K263" s="122">
        <v>0</v>
      </c>
      <c r="L263" s="133">
        <v>0</v>
      </c>
      <c r="M263" s="122">
        <v>0</v>
      </c>
      <c r="N263" s="122">
        <v>0</v>
      </c>
      <c r="O263" s="132">
        <v>0</v>
      </c>
      <c r="P263" s="122">
        <v>0</v>
      </c>
      <c r="Q263" s="122">
        <v>0</v>
      </c>
      <c r="R263" s="122">
        <v>0</v>
      </c>
      <c r="S263" s="122">
        <v>0</v>
      </c>
      <c r="T263" s="132">
        <v>0</v>
      </c>
      <c r="U263" s="122">
        <v>0</v>
      </c>
      <c r="V263" s="122">
        <v>0</v>
      </c>
      <c r="W263" s="122">
        <v>0</v>
      </c>
      <c r="X263" s="122">
        <v>0</v>
      </c>
      <c r="Y263" s="132">
        <v>0</v>
      </c>
      <c r="Z263" s="122">
        <v>0</v>
      </c>
      <c r="AA263" s="122">
        <v>0</v>
      </c>
      <c r="AB263" s="122">
        <v>0</v>
      </c>
      <c r="AC263" s="122">
        <v>0</v>
      </c>
      <c r="AD263" s="132">
        <v>0</v>
      </c>
      <c r="AE263" s="133">
        <v>0</v>
      </c>
      <c r="AF263" s="133">
        <v>0</v>
      </c>
      <c r="AG263" s="133">
        <v>0</v>
      </c>
      <c r="AH263" s="133">
        <v>0</v>
      </c>
      <c r="AI263" s="134">
        <v>0</v>
      </c>
      <c r="AJ263" s="133">
        <v>0</v>
      </c>
      <c r="AK263" s="133">
        <v>0</v>
      </c>
      <c r="AL263" s="133">
        <v>0</v>
      </c>
      <c r="AM263" s="133">
        <v>0</v>
      </c>
      <c r="AN263" s="132">
        <v>0</v>
      </c>
      <c r="AO263" s="132"/>
      <c r="AP263" s="132"/>
      <c r="AQ263" s="132"/>
      <c r="AR263" s="132"/>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row>
    <row r="264" spans="1:65" x14ac:dyDescent="0.25">
      <c r="A264" s="130">
        <v>0</v>
      </c>
      <c r="B264" s="131">
        <f t="shared" si="6"/>
        <v>1125</v>
      </c>
      <c r="C264" s="131">
        <v>1100</v>
      </c>
      <c r="D264" s="131">
        <v>1150</v>
      </c>
      <c r="E264" s="134">
        <v>0</v>
      </c>
      <c r="F264" s="133">
        <v>0</v>
      </c>
      <c r="G264" s="133">
        <v>0</v>
      </c>
      <c r="H264" s="122">
        <v>0</v>
      </c>
      <c r="I264" s="122">
        <v>0</v>
      </c>
      <c r="J264" s="132">
        <v>0</v>
      </c>
      <c r="K264" s="122">
        <v>0</v>
      </c>
      <c r="L264" s="133">
        <v>0</v>
      </c>
      <c r="M264" s="133">
        <v>0</v>
      </c>
      <c r="N264" s="133">
        <v>0</v>
      </c>
      <c r="O264" s="134">
        <v>0</v>
      </c>
      <c r="P264" s="133">
        <v>0</v>
      </c>
      <c r="Q264" s="133">
        <v>0</v>
      </c>
      <c r="R264" s="133">
        <v>0</v>
      </c>
      <c r="S264" s="133">
        <v>0</v>
      </c>
      <c r="T264" s="134">
        <v>0</v>
      </c>
      <c r="U264" s="133">
        <v>0</v>
      </c>
      <c r="V264" s="133">
        <v>0</v>
      </c>
      <c r="W264" s="133">
        <v>0</v>
      </c>
      <c r="X264" s="133">
        <v>0</v>
      </c>
      <c r="Y264" s="134">
        <v>0</v>
      </c>
      <c r="Z264" s="133">
        <v>0</v>
      </c>
      <c r="AA264" s="133">
        <v>0</v>
      </c>
      <c r="AB264" s="133">
        <v>0</v>
      </c>
      <c r="AC264" s="133">
        <v>0</v>
      </c>
      <c r="AD264" s="132">
        <v>0</v>
      </c>
      <c r="AE264" s="122">
        <v>0</v>
      </c>
      <c r="AF264" s="122">
        <v>0</v>
      </c>
      <c r="AG264" s="122">
        <v>0</v>
      </c>
      <c r="AH264" s="122">
        <v>0</v>
      </c>
      <c r="AI264" s="132">
        <v>0</v>
      </c>
      <c r="AJ264" s="122">
        <v>0</v>
      </c>
      <c r="AK264" s="122">
        <v>0</v>
      </c>
      <c r="AL264" s="133">
        <v>0</v>
      </c>
      <c r="AM264" s="133">
        <v>0</v>
      </c>
      <c r="AN264" s="134">
        <v>0</v>
      </c>
      <c r="AO264" s="134"/>
      <c r="AP264" s="134"/>
      <c r="AQ264" s="134"/>
      <c r="AR264" s="134"/>
      <c r="AS264" s="134"/>
      <c r="AT264" s="134"/>
      <c r="AU264" s="134"/>
      <c r="AV264" s="134"/>
      <c r="AW264" s="134"/>
      <c r="AX264" s="134"/>
      <c r="AY264" s="134"/>
      <c r="AZ264" s="134"/>
      <c r="BA264" s="134"/>
      <c r="BB264" s="134"/>
      <c r="BC264" s="134"/>
      <c r="BD264" s="134"/>
      <c r="BE264" s="134"/>
      <c r="BF264" s="134"/>
      <c r="BG264" s="134"/>
      <c r="BH264" s="134"/>
      <c r="BI264" s="134"/>
      <c r="BJ264" s="134"/>
      <c r="BK264" s="134"/>
      <c r="BL264" s="134"/>
      <c r="BM264" s="134"/>
    </row>
    <row r="265" spans="1:65" x14ac:dyDescent="0.25">
      <c r="A265" s="130">
        <v>0</v>
      </c>
      <c r="B265" s="131">
        <f t="shared" si="6"/>
        <v>1175</v>
      </c>
      <c r="C265" s="131">
        <v>1150</v>
      </c>
      <c r="D265" s="131">
        <v>1200</v>
      </c>
      <c r="E265" s="132">
        <v>0</v>
      </c>
      <c r="F265" s="133">
        <v>0</v>
      </c>
      <c r="G265" s="133">
        <v>0</v>
      </c>
      <c r="H265" s="133">
        <v>0</v>
      </c>
      <c r="I265" s="133">
        <v>0</v>
      </c>
      <c r="J265" s="132">
        <v>0</v>
      </c>
      <c r="K265" s="122">
        <v>0</v>
      </c>
      <c r="L265" s="133">
        <v>0</v>
      </c>
      <c r="M265" s="133">
        <v>0</v>
      </c>
      <c r="N265" s="133">
        <v>0</v>
      </c>
      <c r="O265" s="134">
        <v>0</v>
      </c>
      <c r="P265" s="133">
        <v>0</v>
      </c>
      <c r="Q265" s="133">
        <v>0</v>
      </c>
      <c r="R265" s="133">
        <v>0</v>
      </c>
      <c r="S265" s="133">
        <v>0</v>
      </c>
      <c r="T265" s="134">
        <v>0</v>
      </c>
      <c r="U265" s="133">
        <v>0</v>
      </c>
      <c r="V265" s="133">
        <v>0</v>
      </c>
      <c r="W265" s="133">
        <v>0</v>
      </c>
      <c r="X265" s="133">
        <v>0</v>
      </c>
      <c r="Y265" s="134">
        <v>0</v>
      </c>
      <c r="Z265" s="133">
        <v>0</v>
      </c>
      <c r="AA265" s="133">
        <v>0</v>
      </c>
      <c r="AB265" s="133">
        <v>0</v>
      </c>
      <c r="AC265" s="133">
        <v>0</v>
      </c>
      <c r="AD265" s="134">
        <v>0</v>
      </c>
      <c r="AE265" s="133">
        <v>0</v>
      </c>
      <c r="AF265" s="133">
        <v>0</v>
      </c>
      <c r="AG265" s="133">
        <v>0</v>
      </c>
      <c r="AH265" s="133">
        <v>0</v>
      </c>
      <c r="AI265" s="132">
        <v>0</v>
      </c>
      <c r="AJ265" s="133">
        <v>0</v>
      </c>
      <c r="AK265" s="133">
        <v>0</v>
      </c>
      <c r="AL265" s="133">
        <v>0</v>
      </c>
      <c r="AM265" s="133">
        <v>0</v>
      </c>
      <c r="AN265" s="134">
        <v>0</v>
      </c>
      <c r="AO265" s="134"/>
      <c r="AP265" s="134"/>
      <c r="AQ265" s="134"/>
      <c r="AR265" s="134"/>
      <c r="AS265" s="134"/>
      <c r="AT265" s="134"/>
      <c r="AU265" s="134"/>
      <c r="AV265" s="134"/>
      <c r="AW265" s="134"/>
      <c r="AX265" s="134"/>
      <c r="AY265" s="134"/>
      <c r="AZ265" s="134"/>
      <c r="BA265" s="134"/>
      <c r="BB265" s="134"/>
      <c r="BC265" s="134"/>
      <c r="BD265" s="134"/>
      <c r="BE265" s="134"/>
      <c r="BF265" s="134"/>
      <c r="BG265" s="134"/>
      <c r="BH265" s="134"/>
      <c r="BI265" s="134"/>
      <c r="BJ265" s="134"/>
      <c r="BK265" s="134"/>
      <c r="BL265" s="134"/>
      <c r="BM265" s="134"/>
    </row>
    <row r="266" spans="1:65" x14ac:dyDescent="0.25">
      <c r="A266" s="130">
        <v>0</v>
      </c>
      <c r="B266" s="131">
        <f t="shared" si="6"/>
        <v>1225</v>
      </c>
      <c r="C266" s="131">
        <v>1200</v>
      </c>
      <c r="D266" s="131">
        <v>1250</v>
      </c>
      <c r="E266" s="132">
        <v>3924638434.3917031</v>
      </c>
      <c r="F266" s="133">
        <v>3924638434.3917031</v>
      </c>
      <c r="G266" s="133">
        <v>3924638434.3917031</v>
      </c>
      <c r="H266" s="133">
        <v>3924638434.3917031</v>
      </c>
      <c r="I266" s="133">
        <v>3924638434.3917031</v>
      </c>
      <c r="J266" s="132">
        <v>3924638434.3917031</v>
      </c>
      <c r="K266" s="122">
        <v>3924638434.3917031</v>
      </c>
      <c r="L266" s="133">
        <v>3924638434.3917031</v>
      </c>
      <c r="M266" s="133">
        <v>3924638434.3917031</v>
      </c>
      <c r="N266" s="133">
        <v>3924638434.3917031</v>
      </c>
      <c r="O266" s="134">
        <v>3924638434.3917031</v>
      </c>
      <c r="P266" s="133">
        <v>3924638434.3917031</v>
      </c>
      <c r="Q266" s="133">
        <v>3924638434.3917031</v>
      </c>
      <c r="R266" s="133">
        <v>3924638434.3917031</v>
      </c>
      <c r="S266" s="133">
        <v>3924638434.3917031</v>
      </c>
      <c r="T266" s="134">
        <v>3924638434.3917031</v>
      </c>
      <c r="U266" s="133">
        <v>3924638434.3917031</v>
      </c>
      <c r="V266" s="133">
        <v>3924638434.3917031</v>
      </c>
      <c r="W266" s="133">
        <v>3924638434.3917031</v>
      </c>
      <c r="X266" s="133">
        <v>3924638434.3917031</v>
      </c>
      <c r="Y266" s="134">
        <v>3924638434.3917031</v>
      </c>
      <c r="Z266" s="133">
        <v>3924638434.3917031</v>
      </c>
      <c r="AA266" s="133">
        <v>3924638434.3917031</v>
      </c>
      <c r="AB266" s="133">
        <v>3924638434.3917031</v>
      </c>
      <c r="AC266" s="133">
        <v>3924638434.3917031</v>
      </c>
      <c r="AD266" s="134">
        <v>3924638434.3917031</v>
      </c>
      <c r="AE266" s="133">
        <v>3924638434.3917031</v>
      </c>
      <c r="AF266" s="133">
        <v>3924638434.3917031</v>
      </c>
      <c r="AG266" s="133">
        <v>3924638434.3917031</v>
      </c>
      <c r="AH266" s="133">
        <v>3924638434.3917031</v>
      </c>
      <c r="AI266" s="134">
        <v>3924638434.3917031</v>
      </c>
      <c r="AJ266" s="133">
        <v>3924638434.3917031</v>
      </c>
      <c r="AK266" s="133">
        <v>3924638434.3917031</v>
      </c>
      <c r="AL266" s="133">
        <v>3924638434.3917031</v>
      </c>
      <c r="AM266" s="133">
        <v>3924638434.3917031</v>
      </c>
      <c r="AN266" s="132">
        <v>3924638434.3917031</v>
      </c>
      <c r="AO266" s="132"/>
      <c r="AP266" s="132"/>
      <c r="AQ266" s="132"/>
      <c r="AR266" s="132"/>
      <c r="AS266" s="132"/>
      <c r="AT266" s="132"/>
      <c r="AU266" s="132"/>
      <c r="AV266" s="132"/>
      <c r="AW266" s="132"/>
      <c r="AX266" s="132"/>
      <c r="AY266" s="132"/>
      <c r="AZ266" s="132"/>
      <c r="BA266" s="132"/>
      <c r="BB266" s="132"/>
      <c r="BC266" s="132"/>
      <c r="BD266" s="132"/>
      <c r="BE266" s="132"/>
      <c r="BF266" s="132"/>
      <c r="BG266" s="132"/>
      <c r="BH266" s="132"/>
      <c r="BI266" s="132"/>
      <c r="BJ266" s="132"/>
      <c r="BK266" s="132"/>
      <c r="BL266" s="132"/>
      <c r="BM266" s="132"/>
    </row>
    <row r="267" spans="1:65" x14ac:dyDescent="0.25">
      <c r="A267" s="130">
        <v>0</v>
      </c>
      <c r="B267" s="131">
        <f t="shared" si="6"/>
        <v>1275</v>
      </c>
      <c r="C267" s="131">
        <v>1250</v>
      </c>
      <c r="D267" s="131">
        <v>1300</v>
      </c>
      <c r="E267" s="132">
        <v>0</v>
      </c>
      <c r="F267" s="122">
        <v>0</v>
      </c>
      <c r="G267" s="122">
        <v>0</v>
      </c>
      <c r="H267" s="122">
        <v>0</v>
      </c>
      <c r="I267" s="122">
        <v>0</v>
      </c>
      <c r="J267" s="132">
        <v>0</v>
      </c>
      <c r="K267" s="122">
        <v>0</v>
      </c>
      <c r="L267" s="122">
        <v>0</v>
      </c>
      <c r="M267" s="122">
        <v>0</v>
      </c>
      <c r="N267" s="122">
        <v>0</v>
      </c>
      <c r="O267" s="132">
        <v>0</v>
      </c>
      <c r="P267" s="122">
        <v>0</v>
      </c>
      <c r="Q267" s="122">
        <v>0</v>
      </c>
      <c r="R267" s="122">
        <v>0</v>
      </c>
      <c r="S267" s="122">
        <v>0</v>
      </c>
      <c r="T267" s="132">
        <v>0</v>
      </c>
      <c r="U267" s="133">
        <v>0</v>
      </c>
      <c r="V267" s="133">
        <v>0</v>
      </c>
      <c r="W267" s="133">
        <v>0</v>
      </c>
      <c r="X267" s="133">
        <v>0</v>
      </c>
      <c r="Y267" s="134">
        <v>0</v>
      </c>
      <c r="Z267" s="133">
        <v>0</v>
      </c>
      <c r="AA267" s="133">
        <v>0</v>
      </c>
      <c r="AB267" s="133">
        <v>0</v>
      </c>
      <c r="AC267" s="133">
        <v>0</v>
      </c>
      <c r="AD267" s="134">
        <v>0</v>
      </c>
      <c r="AE267" s="133">
        <v>0</v>
      </c>
      <c r="AF267" s="133">
        <v>0</v>
      </c>
      <c r="AG267" s="133">
        <v>0</v>
      </c>
      <c r="AH267" s="133">
        <v>0</v>
      </c>
      <c r="AI267" s="134">
        <v>0</v>
      </c>
      <c r="AJ267" s="133">
        <v>0</v>
      </c>
      <c r="AK267" s="133">
        <v>0</v>
      </c>
      <c r="AL267" s="133">
        <v>0</v>
      </c>
      <c r="AM267" s="133">
        <v>0</v>
      </c>
      <c r="AN267" s="134">
        <v>0</v>
      </c>
      <c r="AO267" s="134"/>
      <c r="AP267" s="134"/>
      <c r="AQ267" s="134"/>
      <c r="AR267" s="134"/>
      <c r="AS267" s="134"/>
      <c r="AT267" s="134"/>
      <c r="AU267" s="134"/>
      <c r="AV267" s="134"/>
      <c r="AW267" s="134"/>
      <c r="AX267" s="134"/>
      <c r="AY267" s="134"/>
      <c r="AZ267" s="134"/>
      <c r="BA267" s="134"/>
      <c r="BB267" s="134"/>
      <c r="BC267" s="134"/>
      <c r="BD267" s="134"/>
      <c r="BE267" s="134"/>
      <c r="BF267" s="134"/>
      <c r="BG267" s="134"/>
      <c r="BH267" s="134"/>
      <c r="BI267" s="134"/>
      <c r="BJ267" s="134"/>
      <c r="BK267" s="134"/>
      <c r="BL267" s="134"/>
      <c r="BM267" s="134"/>
    </row>
    <row r="268" spans="1:65" x14ac:dyDescent="0.25">
      <c r="A268" s="130">
        <v>0</v>
      </c>
      <c r="B268" s="131">
        <f t="shared" si="6"/>
        <v>1325</v>
      </c>
      <c r="C268" s="131">
        <v>1300</v>
      </c>
      <c r="D268" s="131">
        <v>1350</v>
      </c>
      <c r="E268" s="134">
        <v>0</v>
      </c>
      <c r="F268" s="133">
        <v>0</v>
      </c>
      <c r="G268" s="133">
        <v>0</v>
      </c>
      <c r="H268" s="133">
        <v>0</v>
      </c>
      <c r="I268" s="133">
        <v>0</v>
      </c>
      <c r="J268" s="132">
        <v>0</v>
      </c>
      <c r="K268" s="122">
        <v>0</v>
      </c>
      <c r="L268" s="133">
        <v>0</v>
      </c>
      <c r="M268" s="133">
        <v>0</v>
      </c>
      <c r="N268" s="133">
        <v>0</v>
      </c>
      <c r="O268" s="134">
        <v>0</v>
      </c>
      <c r="P268" s="133">
        <v>0</v>
      </c>
      <c r="Q268" s="133">
        <v>0</v>
      </c>
      <c r="R268" s="133">
        <v>0</v>
      </c>
      <c r="S268" s="133">
        <v>0</v>
      </c>
      <c r="T268" s="132">
        <v>0</v>
      </c>
      <c r="U268" s="122">
        <v>0</v>
      </c>
      <c r="V268" s="122">
        <v>0</v>
      </c>
      <c r="W268" s="122">
        <v>0</v>
      </c>
      <c r="X268" s="122">
        <v>0</v>
      </c>
      <c r="Y268" s="132">
        <v>0</v>
      </c>
      <c r="Z268" s="122">
        <v>0</v>
      </c>
      <c r="AA268" s="122">
        <v>0</v>
      </c>
      <c r="AB268" s="122">
        <v>0</v>
      </c>
      <c r="AC268" s="122">
        <v>0</v>
      </c>
      <c r="AD268" s="132">
        <v>0</v>
      </c>
      <c r="AE268" s="122">
        <v>0</v>
      </c>
      <c r="AF268" s="122">
        <v>0</v>
      </c>
      <c r="AG268" s="122">
        <v>0</v>
      </c>
      <c r="AH268" s="122">
        <v>0</v>
      </c>
      <c r="AI268" s="132">
        <v>0</v>
      </c>
      <c r="AJ268" s="133">
        <v>0</v>
      </c>
      <c r="AK268" s="133">
        <v>0</v>
      </c>
      <c r="AL268" s="133">
        <v>0</v>
      </c>
      <c r="AM268" s="133">
        <v>0</v>
      </c>
      <c r="AN268" s="134">
        <v>0</v>
      </c>
      <c r="AO268" s="134"/>
      <c r="AP268" s="134"/>
      <c r="AQ268" s="134"/>
      <c r="AR268" s="134"/>
      <c r="AS268" s="134"/>
      <c r="AT268" s="134"/>
      <c r="AU268" s="134"/>
      <c r="AV268" s="134"/>
      <c r="AW268" s="134"/>
      <c r="AX268" s="134"/>
      <c r="AY268" s="134"/>
      <c r="AZ268" s="134"/>
      <c r="BA268" s="134"/>
      <c r="BB268" s="134"/>
      <c r="BC268" s="134"/>
      <c r="BD268" s="134"/>
      <c r="BE268" s="134"/>
      <c r="BF268" s="134"/>
      <c r="BG268" s="134"/>
      <c r="BH268" s="134"/>
      <c r="BI268" s="134"/>
      <c r="BJ268" s="134"/>
      <c r="BK268" s="134"/>
      <c r="BL268" s="134"/>
      <c r="BM268" s="134"/>
    </row>
    <row r="269" spans="1:65" x14ac:dyDescent="0.25">
      <c r="A269" s="130">
        <v>0</v>
      </c>
      <c r="B269" s="131">
        <f t="shared" si="6"/>
        <v>1375</v>
      </c>
      <c r="C269" s="131">
        <v>1350</v>
      </c>
      <c r="D269" s="131">
        <v>1400</v>
      </c>
      <c r="E269" s="132">
        <v>0</v>
      </c>
      <c r="F269" s="122">
        <v>0</v>
      </c>
      <c r="G269" s="122">
        <v>0</v>
      </c>
      <c r="H269" s="122">
        <v>0</v>
      </c>
      <c r="I269" s="122">
        <v>0</v>
      </c>
      <c r="J269" s="132">
        <v>0</v>
      </c>
      <c r="K269" s="122">
        <v>0</v>
      </c>
      <c r="L269" s="122">
        <v>0</v>
      </c>
      <c r="M269" s="122">
        <v>0</v>
      </c>
      <c r="N269" s="122">
        <v>0</v>
      </c>
      <c r="O269" s="132">
        <v>0</v>
      </c>
      <c r="P269" s="122">
        <v>0</v>
      </c>
      <c r="Q269" s="122">
        <v>0</v>
      </c>
      <c r="R269" s="122">
        <v>0</v>
      </c>
      <c r="S269" s="122">
        <v>0</v>
      </c>
      <c r="T269" s="132">
        <v>0</v>
      </c>
      <c r="U269" s="122">
        <v>0</v>
      </c>
      <c r="V269" s="122">
        <v>0</v>
      </c>
      <c r="W269" s="122">
        <v>0</v>
      </c>
      <c r="X269" s="122">
        <v>0</v>
      </c>
      <c r="Y269" s="132">
        <v>0</v>
      </c>
      <c r="Z269" s="122">
        <v>0</v>
      </c>
      <c r="AA269" s="133">
        <v>0</v>
      </c>
      <c r="AB269" s="133">
        <v>0</v>
      </c>
      <c r="AC269" s="133">
        <v>0</v>
      </c>
      <c r="AD269" s="134">
        <v>0</v>
      </c>
      <c r="AE269" s="133">
        <v>0</v>
      </c>
      <c r="AF269" s="133">
        <v>0</v>
      </c>
      <c r="AG269" s="133">
        <v>0</v>
      </c>
      <c r="AH269" s="122">
        <v>0</v>
      </c>
      <c r="AI269" s="132">
        <v>0</v>
      </c>
      <c r="AJ269" s="122">
        <v>0</v>
      </c>
      <c r="AK269" s="122">
        <v>0</v>
      </c>
      <c r="AL269" s="122">
        <v>0</v>
      </c>
      <c r="AM269" s="122">
        <v>0</v>
      </c>
      <c r="AN269" s="132">
        <v>0</v>
      </c>
      <c r="AO269" s="132"/>
      <c r="AP269" s="132"/>
      <c r="AQ269" s="132"/>
      <c r="AR269" s="132"/>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row>
    <row r="270" spans="1:65" x14ac:dyDescent="0.25">
      <c r="A270" s="130">
        <v>0</v>
      </c>
      <c r="B270" s="131">
        <f t="shared" si="6"/>
        <v>1425</v>
      </c>
      <c r="C270" s="131">
        <v>1400</v>
      </c>
      <c r="D270" s="131">
        <v>1450</v>
      </c>
      <c r="E270" s="132">
        <v>0</v>
      </c>
      <c r="F270" s="122">
        <v>0</v>
      </c>
      <c r="G270" s="122">
        <v>0</v>
      </c>
      <c r="H270" s="122">
        <v>0</v>
      </c>
      <c r="I270" s="122">
        <v>0</v>
      </c>
      <c r="J270" s="132">
        <v>0</v>
      </c>
      <c r="K270" s="122">
        <v>0</v>
      </c>
      <c r="L270" s="122">
        <v>0</v>
      </c>
      <c r="M270" s="122">
        <v>0</v>
      </c>
      <c r="N270" s="122">
        <v>0</v>
      </c>
      <c r="O270" s="132">
        <v>0</v>
      </c>
      <c r="P270" s="122">
        <v>0</v>
      </c>
      <c r="Q270" s="122">
        <v>0</v>
      </c>
      <c r="R270" s="122">
        <v>0</v>
      </c>
      <c r="S270" s="122">
        <v>0</v>
      </c>
      <c r="T270" s="132">
        <v>0</v>
      </c>
      <c r="U270" s="122">
        <v>0</v>
      </c>
      <c r="V270" s="122">
        <v>0</v>
      </c>
      <c r="W270" s="122">
        <v>0</v>
      </c>
      <c r="X270" s="122">
        <v>0</v>
      </c>
      <c r="Y270" s="132">
        <v>0</v>
      </c>
      <c r="Z270" s="133">
        <v>0</v>
      </c>
      <c r="AA270" s="133">
        <v>0</v>
      </c>
      <c r="AB270" s="133">
        <v>0</v>
      </c>
      <c r="AC270" s="133">
        <v>0</v>
      </c>
      <c r="AD270" s="134">
        <v>0</v>
      </c>
      <c r="AE270" s="133">
        <v>0</v>
      </c>
      <c r="AF270" s="133">
        <v>0</v>
      </c>
      <c r="AG270" s="133">
        <v>0</v>
      </c>
      <c r="AH270" s="133">
        <v>0</v>
      </c>
      <c r="AI270" s="132">
        <v>0</v>
      </c>
      <c r="AJ270" s="122">
        <v>0</v>
      </c>
      <c r="AK270" s="122">
        <v>0</v>
      </c>
      <c r="AL270" s="122">
        <v>0</v>
      </c>
      <c r="AM270" s="122">
        <v>0</v>
      </c>
      <c r="AN270" s="132">
        <v>0</v>
      </c>
      <c r="AO270" s="132"/>
      <c r="AP270" s="132"/>
      <c r="AQ270" s="132"/>
      <c r="AR270" s="132"/>
      <c r="AS270" s="132"/>
      <c r="AT270" s="132"/>
      <c r="AU270" s="132"/>
      <c r="AV270" s="132"/>
      <c r="AW270" s="132"/>
      <c r="AX270" s="132"/>
      <c r="AY270" s="132"/>
      <c r="AZ270" s="132"/>
      <c r="BA270" s="132"/>
      <c r="BB270" s="132"/>
      <c r="BC270" s="132"/>
      <c r="BD270" s="132"/>
      <c r="BE270" s="132"/>
      <c r="BF270" s="132"/>
      <c r="BG270" s="132"/>
      <c r="BH270" s="132"/>
      <c r="BI270" s="132"/>
      <c r="BJ270" s="132"/>
      <c r="BK270" s="132"/>
      <c r="BL270" s="132"/>
      <c r="BM270" s="132"/>
    </row>
    <row r="271" spans="1:65" x14ac:dyDescent="0.25">
      <c r="A271" s="130">
        <v>0</v>
      </c>
      <c r="B271" s="131">
        <f t="shared" si="6"/>
        <v>1475</v>
      </c>
      <c r="C271" s="131">
        <v>1450</v>
      </c>
      <c r="D271" s="131">
        <v>1500</v>
      </c>
      <c r="E271" s="134">
        <v>0</v>
      </c>
      <c r="F271" s="133">
        <v>0</v>
      </c>
      <c r="G271" s="133">
        <v>0</v>
      </c>
      <c r="H271" s="133">
        <v>0</v>
      </c>
      <c r="I271" s="133">
        <v>0</v>
      </c>
      <c r="J271" s="132">
        <v>0</v>
      </c>
      <c r="K271" s="122">
        <v>0</v>
      </c>
      <c r="L271" s="122">
        <v>0</v>
      </c>
      <c r="M271" s="122">
        <v>0</v>
      </c>
      <c r="N271" s="122">
        <v>0</v>
      </c>
      <c r="O271" s="132">
        <v>0</v>
      </c>
      <c r="P271" s="122">
        <v>0</v>
      </c>
      <c r="Q271" s="122">
        <v>0</v>
      </c>
      <c r="R271" s="122">
        <v>0</v>
      </c>
      <c r="S271" s="122">
        <v>0</v>
      </c>
      <c r="T271" s="132">
        <v>0</v>
      </c>
      <c r="U271" s="133">
        <v>0</v>
      </c>
      <c r="V271" s="133">
        <v>0</v>
      </c>
      <c r="W271" s="133">
        <v>0</v>
      </c>
      <c r="X271" s="133">
        <v>0</v>
      </c>
      <c r="Y271" s="134">
        <v>0</v>
      </c>
      <c r="Z271" s="133">
        <v>0</v>
      </c>
      <c r="AA271" s="133">
        <v>0</v>
      </c>
      <c r="AB271" s="133">
        <v>0</v>
      </c>
      <c r="AC271" s="133">
        <v>0</v>
      </c>
      <c r="AD271" s="134">
        <v>0</v>
      </c>
      <c r="AE271" s="133">
        <v>0</v>
      </c>
      <c r="AF271" s="133">
        <v>0</v>
      </c>
      <c r="AG271" s="133">
        <v>0</v>
      </c>
      <c r="AH271" s="133">
        <v>0</v>
      </c>
      <c r="AI271" s="134">
        <v>0</v>
      </c>
      <c r="AJ271" s="133">
        <v>0</v>
      </c>
      <c r="AK271" s="133">
        <v>0</v>
      </c>
      <c r="AL271" s="133">
        <v>0</v>
      </c>
      <c r="AM271" s="133">
        <v>0</v>
      </c>
      <c r="AN271" s="134">
        <v>0</v>
      </c>
      <c r="AO271" s="134"/>
      <c r="AP271" s="134"/>
      <c r="AQ271" s="134"/>
      <c r="AR271" s="134"/>
      <c r="AS271" s="134"/>
      <c r="AT271" s="134"/>
      <c r="AU271" s="134"/>
      <c r="AV271" s="134"/>
      <c r="AW271" s="134"/>
      <c r="AX271" s="134"/>
      <c r="AY271" s="134"/>
      <c r="AZ271" s="134"/>
      <c r="BA271" s="134"/>
      <c r="BB271" s="134"/>
      <c r="BC271" s="134"/>
      <c r="BD271" s="134"/>
      <c r="BE271" s="134"/>
      <c r="BF271" s="134"/>
      <c r="BG271" s="134"/>
      <c r="BH271" s="134"/>
      <c r="BI271" s="134"/>
      <c r="BJ271" s="134"/>
      <c r="BK271" s="134"/>
      <c r="BL271" s="134"/>
      <c r="BM271" s="134"/>
    </row>
    <row r="272" spans="1:65" x14ac:dyDescent="0.25">
      <c r="A272" s="130">
        <v>0</v>
      </c>
      <c r="B272" s="131">
        <f t="shared" si="6"/>
        <v>1525</v>
      </c>
      <c r="C272" s="131">
        <v>1500</v>
      </c>
      <c r="D272" s="131">
        <v>1550</v>
      </c>
      <c r="E272" s="134">
        <v>0</v>
      </c>
      <c r="F272" s="122">
        <v>0</v>
      </c>
      <c r="G272" s="122">
        <v>0</v>
      </c>
      <c r="H272" s="122">
        <v>0</v>
      </c>
      <c r="I272" s="122">
        <v>0</v>
      </c>
      <c r="J272" s="132">
        <v>0</v>
      </c>
      <c r="K272" s="122">
        <v>0</v>
      </c>
      <c r="L272" s="122">
        <v>0</v>
      </c>
      <c r="M272" s="122">
        <v>0</v>
      </c>
      <c r="N272" s="122">
        <v>0</v>
      </c>
      <c r="O272" s="132">
        <v>0</v>
      </c>
      <c r="P272" s="122">
        <v>0</v>
      </c>
      <c r="Q272" s="122">
        <v>0</v>
      </c>
      <c r="R272" s="122">
        <v>0</v>
      </c>
      <c r="S272" s="122">
        <v>0</v>
      </c>
      <c r="T272" s="132">
        <v>0</v>
      </c>
      <c r="U272" s="122">
        <v>0</v>
      </c>
      <c r="V272" s="122">
        <v>0</v>
      </c>
      <c r="W272" s="122">
        <v>0</v>
      </c>
      <c r="X272" s="122">
        <v>0</v>
      </c>
      <c r="Y272" s="132">
        <v>0</v>
      </c>
      <c r="Z272" s="122">
        <v>0</v>
      </c>
      <c r="AA272" s="122">
        <v>0</v>
      </c>
      <c r="AB272" s="122">
        <v>0</v>
      </c>
      <c r="AC272" s="122">
        <v>0</v>
      </c>
      <c r="AD272" s="132">
        <v>0</v>
      </c>
      <c r="AE272" s="133">
        <v>0</v>
      </c>
      <c r="AF272" s="133">
        <v>0</v>
      </c>
      <c r="AG272" s="133">
        <v>0</v>
      </c>
      <c r="AH272" s="133">
        <v>0</v>
      </c>
      <c r="AI272" s="134">
        <v>0</v>
      </c>
      <c r="AJ272" s="133">
        <v>0</v>
      </c>
      <c r="AK272" s="133">
        <v>0</v>
      </c>
      <c r="AL272" s="133">
        <v>0</v>
      </c>
      <c r="AM272" s="133">
        <v>0</v>
      </c>
      <c r="AN272" s="132">
        <v>0</v>
      </c>
      <c r="AO272" s="132"/>
      <c r="AP272" s="132"/>
      <c r="AQ272" s="132"/>
      <c r="AR272" s="132"/>
      <c r="AS272" s="132"/>
      <c r="AT272" s="132"/>
      <c r="AU272" s="132"/>
      <c r="AV272" s="132"/>
      <c r="AW272" s="132"/>
      <c r="AX272" s="132"/>
      <c r="AY272" s="132"/>
      <c r="AZ272" s="132"/>
      <c r="BA272" s="132"/>
      <c r="BB272" s="132"/>
      <c r="BC272" s="132"/>
      <c r="BD272" s="132"/>
      <c r="BE272" s="132"/>
      <c r="BF272" s="132"/>
      <c r="BG272" s="132"/>
      <c r="BH272" s="132"/>
      <c r="BI272" s="132"/>
      <c r="BJ272" s="132"/>
      <c r="BK272" s="132"/>
      <c r="BL272" s="132"/>
      <c r="BM272" s="132"/>
    </row>
    <row r="273" spans="1:65" x14ac:dyDescent="0.25">
      <c r="A273" s="130">
        <v>0</v>
      </c>
      <c r="B273" s="131">
        <f t="shared" si="6"/>
        <v>1575</v>
      </c>
      <c r="C273" s="131">
        <v>1550</v>
      </c>
      <c r="D273" s="131">
        <v>1600</v>
      </c>
      <c r="E273" s="132">
        <v>0</v>
      </c>
      <c r="F273" s="122">
        <v>0</v>
      </c>
      <c r="G273" s="122">
        <v>0</v>
      </c>
      <c r="H273" s="122">
        <v>0</v>
      </c>
      <c r="I273" s="122">
        <v>0</v>
      </c>
      <c r="J273" s="132">
        <v>0</v>
      </c>
      <c r="K273" s="122">
        <v>0</v>
      </c>
      <c r="L273" s="122">
        <v>0</v>
      </c>
      <c r="M273" s="122">
        <v>0</v>
      </c>
      <c r="N273" s="122">
        <v>0</v>
      </c>
      <c r="O273" s="132">
        <v>0</v>
      </c>
      <c r="P273" s="122">
        <v>0</v>
      </c>
      <c r="Q273" s="122">
        <v>0</v>
      </c>
      <c r="R273" s="122">
        <v>0</v>
      </c>
      <c r="S273" s="122">
        <v>0</v>
      </c>
      <c r="T273" s="132">
        <v>0</v>
      </c>
      <c r="U273" s="122">
        <v>0</v>
      </c>
      <c r="V273" s="122">
        <v>0</v>
      </c>
      <c r="W273" s="122">
        <v>0</v>
      </c>
      <c r="X273" s="122">
        <v>0</v>
      </c>
      <c r="Y273" s="132">
        <v>0</v>
      </c>
      <c r="Z273" s="122">
        <v>0</v>
      </c>
      <c r="AA273" s="122">
        <v>0</v>
      </c>
      <c r="AB273" s="122">
        <v>0</v>
      </c>
      <c r="AC273" s="122">
        <v>0</v>
      </c>
      <c r="AD273" s="132">
        <v>0</v>
      </c>
      <c r="AE273" s="122">
        <v>0</v>
      </c>
      <c r="AF273" s="122">
        <v>0</v>
      </c>
      <c r="AG273" s="122">
        <v>0</v>
      </c>
      <c r="AH273" s="122">
        <v>0</v>
      </c>
      <c r="AI273" s="132">
        <v>0</v>
      </c>
      <c r="AJ273" s="122">
        <v>0</v>
      </c>
      <c r="AK273" s="133">
        <v>0</v>
      </c>
      <c r="AL273" s="133">
        <v>0</v>
      </c>
      <c r="AM273" s="133">
        <v>0</v>
      </c>
      <c r="AN273" s="134">
        <v>0</v>
      </c>
      <c r="AO273" s="134"/>
      <c r="AP273" s="134"/>
      <c r="AQ273" s="134"/>
      <c r="AR273" s="134"/>
      <c r="AS273" s="134"/>
      <c r="AT273" s="134"/>
      <c r="AU273" s="134"/>
      <c r="AV273" s="134"/>
      <c r="AW273" s="134"/>
      <c r="AX273" s="134"/>
      <c r="AY273" s="134"/>
      <c r="AZ273" s="134"/>
      <c r="BA273" s="134"/>
      <c r="BB273" s="134"/>
      <c r="BC273" s="134"/>
      <c r="BD273" s="134"/>
      <c r="BE273" s="134"/>
      <c r="BF273" s="134"/>
      <c r="BG273" s="134"/>
      <c r="BH273" s="134"/>
      <c r="BI273" s="134"/>
      <c r="BJ273" s="134"/>
      <c r="BK273" s="134"/>
      <c r="BL273" s="134"/>
      <c r="BM273" s="134"/>
    </row>
    <row r="274" spans="1:65" x14ac:dyDescent="0.25">
      <c r="M274" s="120"/>
    </row>
    <row r="275" spans="1:65" x14ac:dyDescent="0.25">
      <c r="M275" s="120"/>
    </row>
    <row r="276" spans="1:65" x14ac:dyDescent="0.25">
      <c r="M276" s="120"/>
    </row>
    <row r="277" spans="1:65" x14ac:dyDescent="0.25">
      <c r="M277" s="120"/>
    </row>
    <row r="278" spans="1:65" x14ac:dyDescent="0.25">
      <c r="M278" s="120"/>
    </row>
    <row r="279" spans="1:65" x14ac:dyDescent="0.25">
      <c r="M279" s="120"/>
    </row>
    <row r="280" spans="1:65" x14ac:dyDescent="0.25">
      <c r="M280" s="120"/>
    </row>
    <row r="281" spans="1:65" x14ac:dyDescent="0.25">
      <c r="M281" s="120"/>
    </row>
    <row r="282" spans="1:65" x14ac:dyDescent="0.25">
      <c r="M282" s="120"/>
    </row>
    <row r="283" spans="1:65" x14ac:dyDescent="0.25">
      <c r="M283" s="120"/>
    </row>
    <row r="284" spans="1:65" x14ac:dyDescent="0.25">
      <c r="M284" s="120"/>
    </row>
    <row r="285" spans="1:65" x14ac:dyDescent="0.25">
      <c r="M285" s="120"/>
    </row>
    <row r="286" spans="1:65" x14ac:dyDescent="0.25">
      <c r="M286" s="120"/>
    </row>
    <row r="287" spans="1:65" x14ac:dyDescent="0.25">
      <c r="M287" s="120"/>
    </row>
    <row r="288" spans="1:65" x14ac:dyDescent="0.25">
      <c r="M288" s="120"/>
    </row>
    <row r="289" spans="13:13" x14ac:dyDescent="0.25">
      <c r="M289" s="120"/>
    </row>
    <row r="290" spans="13:13" x14ac:dyDescent="0.25">
      <c r="M290" s="120"/>
    </row>
    <row r="291" spans="13:13" x14ac:dyDescent="0.25">
      <c r="M291" s="120"/>
    </row>
    <row r="292" spans="13:13" x14ac:dyDescent="0.25">
      <c r="M292" s="120"/>
    </row>
    <row r="293" spans="13:13" x14ac:dyDescent="0.25">
      <c r="M293" s="120"/>
    </row>
    <row r="294" spans="13:13" x14ac:dyDescent="0.25">
      <c r="M294" s="120"/>
    </row>
    <row r="295" spans="13:13" x14ac:dyDescent="0.25">
      <c r="M295" s="120"/>
    </row>
    <row r="296" spans="13:13" x14ac:dyDescent="0.25">
      <c r="M296" s="120"/>
    </row>
    <row r="297" spans="13:13" x14ac:dyDescent="0.25">
      <c r="M297" s="120"/>
    </row>
    <row r="298" spans="13:13" x14ac:dyDescent="0.25">
      <c r="M298" s="120"/>
    </row>
    <row r="299" spans="13:13" x14ac:dyDescent="0.25">
      <c r="M299" s="120"/>
    </row>
    <row r="300" spans="13:13" x14ac:dyDescent="0.25">
      <c r="M300" s="120"/>
    </row>
    <row r="301" spans="13:13" x14ac:dyDescent="0.25">
      <c r="M301" s="120"/>
    </row>
    <row r="302" spans="13:13" x14ac:dyDescent="0.25">
      <c r="M302" s="120"/>
    </row>
    <row r="303" spans="13:13" x14ac:dyDescent="0.25">
      <c r="M303" s="120"/>
    </row>
    <row r="304" spans="13:13" x14ac:dyDescent="0.25">
      <c r="M304" s="120"/>
    </row>
    <row r="305" spans="13:13" x14ac:dyDescent="0.25">
      <c r="M305" s="120"/>
    </row>
    <row r="306" spans="13:13" x14ac:dyDescent="0.25">
      <c r="M306" s="120"/>
    </row>
    <row r="307" spans="13:13" x14ac:dyDescent="0.25">
      <c r="M307" s="120"/>
    </row>
    <row r="308" spans="13:13" x14ac:dyDescent="0.25">
      <c r="M308" s="120"/>
    </row>
    <row r="309" spans="13:13" x14ac:dyDescent="0.25">
      <c r="M309" s="120"/>
    </row>
    <row r="310" spans="13:13" x14ac:dyDescent="0.25">
      <c r="M310" s="120"/>
    </row>
    <row r="311" spans="13:13" x14ac:dyDescent="0.25">
      <c r="M311" s="120"/>
    </row>
    <row r="312" spans="13:13" x14ac:dyDescent="0.25">
      <c r="M312" s="120"/>
    </row>
    <row r="313" spans="13:13" x14ac:dyDescent="0.25">
      <c r="M313" s="120"/>
    </row>
    <row r="314" spans="13:13" x14ac:dyDescent="0.25">
      <c r="M314" s="120"/>
    </row>
    <row r="315" spans="13:13" x14ac:dyDescent="0.25">
      <c r="M315" s="120"/>
    </row>
    <row r="316" spans="13:13" x14ac:dyDescent="0.25">
      <c r="M316" s="120"/>
    </row>
    <row r="317" spans="13:13" x14ac:dyDescent="0.25">
      <c r="M317" s="120"/>
    </row>
    <row r="318" spans="13:13" x14ac:dyDescent="0.25">
      <c r="M318" s="120"/>
    </row>
    <row r="319" spans="13:13" x14ac:dyDescent="0.25">
      <c r="M319" s="120"/>
    </row>
    <row r="320" spans="13:13" x14ac:dyDescent="0.25">
      <c r="M320" s="120"/>
    </row>
    <row r="321" spans="13:13" x14ac:dyDescent="0.25">
      <c r="M321" s="120"/>
    </row>
    <row r="322" spans="13:13" x14ac:dyDescent="0.25">
      <c r="M322" s="120"/>
    </row>
    <row r="323" spans="13:13" x14ac:dyDescent="0.25">
      <c r="M323" s="120"/>
    </row>
    <row r="324" spans="13:13" x14ac:dyDescent="0.25">
      <c r="M324" s="120"/>
    </row>
    <row r="325" spans="13:13" x14ac:dyDescent="0.25">
      <c r="M325" s="120"/>
    </row>
    <row r="326" spans="13:13" x14ac:dyDescent="0.25">
      <c r="M326" s="120"/>
    </row>
    <row r="327" spans="13:13" x14ac:dyDescent="0.25">
      <c r="M327" s="120"/>
    </row>
    <row r="328" spans="13:13" x14ac:dyDescent="0.25">
      <c r="M328" s="120"/>
    </row>
    <row r="329" spans="13:13" x14ac:dyDescent="0.25">
      <c r="M329" s="120"/>
    </row>
    <row r="330" spans="13:13" x14ac:dyDescent="0.25">
      <c r="M330" s="120"/>
    </row>
    <row r="331" spans="13:13" x14ac:dyDescent="0.25">
      <c r="M331" s="120"/>
    </row>
    <row r="332" spans="13:13" x14ac:dyDescent="0.25">
      <c r="M332" s="120"/>
    </row>
    <row r="333" spans="13:13" x14ac:dyDescent="0.25">
      <c r="M333" s="120"/>
    </row>
    <row r="334" spans="13:13" x14ac:dyDescent="0.25">
      <c r="M334" s="120"/>
    </row>
    <row r="335" spans="13:13" x14ac:dyDescent="0.25">
      <c r="M335" s="120"/>
    </row>
    <row r="336" spans="13:13" x14ac:dyDescent="0.25">
      <c r="M336" s="120"/>
    </row>
    <row r="337" spans="13:13" x14ac:dyDescent="0.25">
      <c r="M337" s="120"/>
    </row>
    <row r="338" spans="13:13" x14ac:dyDescent="0.25">
      <c r="M338" s="120"/>
    </row>
    <row r="339" spans="13:13" x14ac:dyDescent="0.25">
      <c r="M339" s="120"/>
    </row>
    <row r="340" spans="13:13" x14ac:dyDescent="0.25">
      <c r="M340" s="120"/>
    </row>
    <row r="341" spans="13:13" x14ac:dyDescent="0.25">
      <c r="M341" s="120"/>
    </row>
    <row r="342" spans="13:13" x14ac:dyDescent="0.25">
      <c r="M342" s="120"/>
    </row>
    <row r="343" spans="13:13" x14ac:dyDescent="0.25">
      <c r="M343" s="120"/>
    </row>
    <row r="344" spans="13:13" x14ac:dyDescent="0.25">
      <c r="M344" s="120"/>
    </row>
    <row r="345" spans="13:13" x14ac:dyDescent="0.25">
      <c r="M345" s="120"/>
    </row>
    <row r="346" spans="13:13" x14ac:dyDescent="0.25">
      <c r="M346" s="120"/>
    </row>
    <row r="347" spans="13:13" x14ac:dyDescent="0.25">
      <c r="M347" s="120"/>
    </row>
    <row r="348" spans="13:13" x14ac:dyDescent="0.25">
      <c r="M348" s="120"/>
    </row>
    <row r="349" spans="13:13" x14ac:dyDescent="0.25">
      <c r="M349" s="120"/>
    </row>
    <row r="350" spans="13:13" x14ac:dyDescent="0.25">
      <c r="M350" s="120"/>
    </row>
    <row r="351" spans="13:13" x14ac:dyDescent="0.25">
      <c r="M351" s="120"/>
    </row>
    <row r="352" spans="13:13" x14ac:dyDescent="0.25">
      <c r="M352" s="120"/>
    </row>
    <row r="353" spans="13:13" x14ac:dyDescent="0.25">
      <c r="M353" s="120"/>
    </row>
    <row r="354" spans="13:13" x14ac:dyDescent="0.25">
      <c r="M354" s="120"/>
    </row>
    <row r="355" spans="13:13" x14ac:dyDescent="0.25">
      <c r="M355" s="120"/>
    </row>
    <row r="356" spans="13:13" x14ac:dyDescent="0.25">
      <c r="M356" s="120"/>
    </row>
    <row r="357" spans="13:13" x14ac:dyDescent="0.25">
      <c r="M357" s="120"/>
    </row>
    <row r="358" spans="13:13" x14ac:dyDescent="0.25">
      <c r="M358" s="120"/>
    </row>
    <row r="359" spans="13:13" x14ac:dyDescent="0.25">
      <c r="M359" s="120"/>
    </row>
    <row r="360" spans="13:13" x14ac:dyDescent="0.25">
      <c r="M360" s="120"/>
    </row>
    <row r="361" spans="13:13" x14ac:dyDescent="0.25">
      <c r="M361" s="120"/>
    </row>
    <row r="362" spans="13:13" x14ac:dyDescent="0.25">
      <c r="M362" s="120"/>
    </row>
    <row r="363" spans="13:13" x14ac:dyDescent="0.25">
      <c r="M363" s="120"/>
    </row>
    <row r="364" spans="13:13" x14ac:dyDescent="0.25">
      <c r="M364" s="120"/>
    </row>
    <row r="365" spans="13:13" x14ac:dyDescent="0.25">
      <c r="M365" s="120"/>
    </row>
    <row r="366" spans="13:13" x14ac:dyDescent="0.25">
      <c r="M366" s="120"/>
    </row>
    <row r="367" spans="13:13" x14ac:dyDescent="0.25">
      <c r="M367" s="120"/>
    </row>
    <row r="368" spans="13:13" x14ac:dyDescent="0.25">
      <c r="M368" s="120"/>
    </row>
    <row r="369" spans="13:13" x14ac:dyDescent="0.25">
      <c r="M369" s="120"/>
    </row>
    <row r="370" spans="13:13" x14ac:dyDescent="0.25">
      <c r="M370" s="120"/>
    </row>
    <row r="371" spans="13:13" x14ac:dyDescent="0.25">
      <c r="M371" s="120"/>
    </row>
    <row r="372" spans="13:13" x14ac:dyDescent="0.25">
      <c r="M372" s="120"/>
    </row>
    <row r="373" spans="13:13" x14ac:dyDescent="0.25">
      <c r="M373" s="120"/>
    </row>
    <row r="374" spans="13:13" x14ac:dyDescent="0.25">
      <c r="M374" s="120"/>
    </row>
    <row r="375" spans="13:13" x14ac:dyDescent="0.25">
      <c r="M375" s="120"/>
    </row>
    <row r="376" spans="13:13" x14ac:dyDescent="0.25">
      <c r="M376" s="120"/>
    </row>
    <row r="377" spans="13:13" x14ac:dyDescent="0.25">
      <c r="M377" s="120"/>
    </row>
    <row r="378" spans="13:13" x14ac:dyDescent="0.25">
      <c r="M378" s="120"/>
    </row>
    <row r="379" spans="13:13" x14ac:dyDescent="0.25">
      <c r="M379" s="120"/>
    </row>
    <row r="380" spans="13:13" x14ac:dyDescent="0.25">
      <c r="M380" s="120"/>
    </row>
    <row r="381" spans="13:13" x14ac:dyDescent="0.25">
      <c r="M381" s="120"/>
    </row>
    <row r="382" spans="13:13" x14ac:dyDescent="0.25">
      <c r="M382" s="120"/>
    </row>
    <row r="383" spans="13:13" x14ac:dyDescent="0.25">
      <c r="M383" s="120"/>
    </row>
    <row r="384" spans="13:13" x14ac:dyDescent="0.25">
      <c r="M384" s="120"/>
    </row>
    <row r="385" spans="13:13" x14ac:dyDescent="0.25">
      <c r="M385" s="120"/>
    </row>
    <row r="386" spans="13:13" x14ac:dyDescent="0.25">
      <c r="M386" s="120"/>
    </row>
    <row r="387" spans="13:13" x14ac:dyDescent="0.25">
      <c r="M387" s="120"/>
    </row>
    <row r="388" spans="13:13" x14ac:dyDescent="0.25">
      <c r="M388" s="120"/>
    </row>
    <row r="389" spans="13:13" x14ac:dyDescent="0.25">
      <c r="M389" s="120"/>
    </row>
    <row r="390" spans="13:13" x14ac:dyDescent="0.25">
      <c r="M390" s="120"/>
    </row>
    <row r="391" spans="13:13" x14ac:dyDescent="0.25">
      <c r="M391" s="120"/>
    </row>
    <row r="392" spans="13:13" x14ac:dyDescent="0.25">
      <c r="M392" s="120"/>
    </row>
    <row r="393" spans="13:13" x14ac:dyDescent="0.25">
      <c r="M393" s="120"/>
    </row>
    <row r="394" spans="13:13" x14ac:dyDescent="0.25">
      <c r="M394" s="120"/>
    </row>
    <row r="395" spans="13:13" x14ac:dyDescent="0.25">
      <c r="M395" s="120"/>
    </row>
    <row r="396" spans="13:13" x14ac:dyDescent="0.25">
      <c r="M396" s="120"/>
    </row>
    <row r="397" spans="13:13" x14ac:dyDescent="0.25">
      <c r="M397" s="120"/>
    </row>
    <row r="398" spans="13:13" x14ac:dyDescent="0.25">
      <c r="M398" s="120"/>
    </row>
    <row r="399" spans="13:13" x14ac:dyDescent="0.25">
      <c r="M399" s="120"/>
    </row>
    <row r="400" spans="13:13" x14ac:dyDescent="0.25">
      <c r="M400" s="120"/>
    </row>
    <row r="401" spans="13:13" x14ac:dyDescent="0.25">
      <c r="M401" s="120"/>
    </row>
    <row r="402" spans="13:13" x14ac:dyDescent="0.25">
      <c r="M402" s="120"/>
    </row>
    <row r="403" spans="13:13" x14ac:dyDescent="0.25">
      <c r="M403" s="120"/>
    </row>
    <row r="404" spans="13:13" x14ac:dyDescent="0.25">
      <c r="M404" s="120"/>
    </row>
    <row r="405" spans="13:13" x14ac:dyDescent="0.25">
      <c r="M405" s="120"/>
    </row>
    <row r="406" spans="13:13" x14ac:dyDescent="0.25">
      <c r="M406" s="120"/>
    </row>
    <row r="407" spans="13:13" x14ac:dyDescent="0.25">
      <c r="M407" s="120"/>
    </row>
    <row r="408" spans="13:13" x14ac:dyDescent="0.25">
      <c r="M408" s="120"/>
    </row>
    <row r="409" spans="13:13" x14ac:dyDescent="0.25">
      <c r="M409" s="120"/>
    </row>
    <row r="410" spans="13:13" x14ac:dyDescent="0.25">
      <c r="M410" s="120"/>
    </row>
    <row r="411" spans="13:13" x14ac:dyDescent="0.25">
      <c r="M411" s="120"/>
    </row>
    <row r="412" spans="13:13" x14ac:dyDescent="0.25">
      <c r="M412" s="120"/>
    </row>
    <row r="413" spans="13:13" x14ac:dyDescent="0.25">
      <c r="M413" s="120"/>
    </row>
    <row r="414" spans="13:13" x14ac:dyDescent="0.25">
      <c r="M414" s="120"/>
    </row>
    <row r="415" spans="13:13" x14ac:dyDescent="0.25">
      <c r="M415" s="120"/>
    </row>
    <row r="416" spans="13:13" x14ac:dyDescent="0.25">
      <c r="M416" s="120"/>
    </row>
    <row r="417" spans="13:13" x14ac:dyDescent="0.25">
      <c r="M417" s="120"/>
    </row>
    <row r="418" spans="13:13" x14ac:dyDescent="0.25">
      <c r="M418" s="120"/>
    </row>
    <row r="419" spans="13:13" x14ac:dyDescent="0.25">
      <c r="M419" s="120"/>
    </row>
    <row r="420" spans="13:13" x14ac:dyDescent="0.25">
      <c r="M420" s="120"/>
    </row>
    <row r="421" spans="13:13" x14ac:dyDescent="0.25">
      <c r="M421" s="120"/>
    </row>
    <row r="422" spans="13:13" x14ac:dyDescent="0.25">
      <c r="M422" s="120"/>
    </row>
    <row r="423" spans="13:13" x14ac:dyDescent="0.25">
      <c r="M423" s="120"/>
    </row>
    <row r="424" spans="13:13" x14ac:dyDescent="0.25">
      <c r="M424" s="120"/>
    </row>
    <row r="425" spans="13:13" x14ac:dyDescent="0.25">
      <c r="M425" s="120"/>
    </row>
    <row r="426" spans="13:13" x14ac:dyDescent="0.25">
      <c r="M426" s="120"/>
    </row>
    <row r="427" spans="13:13" x14ac:dyDescent="0.25">
      <c r="M427" s="120"/>
    </row>
    <row r="428" spans="13:13" x14ac:dyDescent="0.25">
      <c r="M428" s="120"/>
    </row>
    <row r="429" spans="13:13" x14ac:dyDescent="0.25">
      <c r="M429" s="120"/>
    </row>
    <row r="430" spans="13:13" x14ac:dyDescent="0.25">
      <c r="M430" s="120"/>
    </row>
    <row r="431" spans="13:13" x14ac:dyDescent="0.25">
      <c r="M431" s="120"/>
    </row>
    <row r="432" spans="13:13" x14ac:dyDescent="0.25">
      <c r="M432" s="120"/>
    </row>
    <row r="433" spans="13:13" x14ac:dyDescent="0.25">
      <c r="M433" s="120"/>
    </row>
    <row r="434" spans="13:13" x14ac:dyDescent="0.25">
      <c r="M434" s="120"/>
    </row>
    <row r="435" spans="13:13" x14ac:dyDescent="0.25">
      <c r="M435" s="120"/>
    </row>
    <row r="436" spans="13:13" x14ac:dyDescent="0.25">
      <c r="M436" s="120"/>
    </row>
    <row r="437" spans="13:13" x14ac:dyDescent="0.25">
      <c r="M437" s="120"/>
    </row>
    <row r="438" spans="13:13" x14ac:dyDescent="0.25">
      <c r="M438" s="120"/>
    </row>
    <row r="439" spans="13:13" x14ac:dyDescent="0.25">
      <c r="M439" s="120"/>
    </row>
    <row r="440" spans="13:13" x14ac:dyDescent="0.25">
      <c r="M440" s="120"/>
    </row>
    <row r="441" spans="13:13" x14ac:dyDescent="0.25">
      <c r="M441" s="120"/>
    </row>
    <row r="442" spans="13:13" x14ac:dyDescent="0.25">
      <c r="M442" s="120"/>
    </row>
    <row r="443" spans="13:13" x14ac:dyDescent="0.25">
      <c r="M443" s="120"/>
    </row>
    <row r="444" spans="13:13" x14ac:dyDescent="0.25">
      <c r="M444" s="120"/>
    </row>
    <row r="445" spans="13:13" x14ac:dyDescent="0.25">
      <c r="M445" s="120"/>
    </row>
    <row r="446" spans="13:13" x14ac:dyDescent="0.25">
      <c r="M446" s="120"/>
    </row>
    <row r="447" spans="13:13" x14ac:dyDescent="0.25">
      <c r="M447" s="120"/>
    </row>
    <row r="448" spans="13:13" x14ac:dyDescent="0.25">
      <c r="M448" s="120"/>
    </row>
    <row r="449" spans="13:13" x14ac:dyDescent="0.25">
      <c r="M449" s="120"/>
    </row>
    <row r="450" spans="13:13" x14ac:dyDescent="0.25">
      <c r="M450" s="120"/>
    </row>
    <row r="451" spans="13:13" x14ac:dyDescent="0.25">
      <c r="M451" s="120"/>
    </row>
    <row r="452" spans="13:13" x14ac:dyDescent="0.25">
      <c r="M452" s="120"/>
    </row>
    <row r="453" spans="13:13" x14ac:dyDescent="0.25">
      <c r="M453" s="120"/>
    </row>
    <row r="454" spans="13:13" x14ac:dyDescent="0.25">
      <c r="M454" s="120"/>
    </row>
    <row r="455" spans="13:13" x14ac:dyDescent="0.25">
      <c r="M455" s="120"/>
    </row>
    <row r="456" spans="13:13" x14ac:dyDescent="0.25">
      <c r="M456" s="120"/>
    </row>
    <row r="457" spans="13:13" x14ac:dyDescent="0.25">
      <c r="M457" s="120"/>
    </row>
    <row r="458" spans="13:13" x14ac:dyDescent="0.25">
      <c r="M458" s="120"/>
    </row>
    <row r="459" spans="13:13" x14ac:dyDescent="0.25">
      <c r="M459" s="120"/>
    </row>
    <row r="460" spans="13:13" x14ac:dyDescent="0.25">
      <c r="M460" s="120"/>
    </row>
    <row r="461" spans="13:13" x14ac:dyDescent="0.25">
      <c r="M461" s="120"/>
    </row>
    <row r="462" spans="13:13" x14ac:dyDescent="0.25">
      <c r="M462" s="120"/>
    </row>
    <row r="463" spans="13:13" x14ac:dyDescent="0.25">
      <c r="M463" s="120"/>
    </row>
    <row r="464" spans="13:13" x14ac:dyDescent="0.25">
      <c r="M464" s="120"/>
    </row>
    <row r="465" spans="13:13" x14ac:dyDescent="0.25">
      <c r="M465" s="120"/>
    </row>
    <row r="466" spans="13:13" x14ac:dyDescent="0.25">
      <c r="M466" s="120"/>
    </row>
    <row r="467" spans="13:13" x14ac:dyDescent="0.25">
      <c r="M467" s="120"/>
    </row>
    <row r="468" spans="13:13" x14ac:dyDescent="0.25">
      <c r="M468" s="120"/>
    </row>
    <row r="469" spans="13:13" x14ac:dyDescent="0.25">
      <c r="M469" s="120"/>
    </row>
    <row r="470" spans="13:13" x14ac:dyDescent="0.25">
      <c r="M470" s="120"/>
    </row>
    <row r="471" spans="13:13" x14ac:dyDescent="0.25">
      <c r="M471" s="120"/>
    </row>
    <row r="472" spans="13:13" x14ac:dyDescent="0.25">
      <c r="M472" s="120"/>
    </row>
    <row r="473" spans="13:13" x14ac:dyDescent="0.25">
      <c r="M473" s="120"/>
    </row>
    <row r="474" spans="13:13" x14ac:dyDescent="0.25">
      <c r="M474" s="120"/>
    </row>
    <row r="475" spans="13:13" x14ac:dyDescent="0.25">
      <c r="M475" s="120"/>
    </row>
    <row r="476" spans="13:13" x14ac:dyDescent="0.25">
      <c r="M476" s="120"/>
    </row>
    <row r="477" spans="13:13" x14ac:dyDescent="0.25">
      <c r="M477" s="120"/>
    </row>
    <row r="478" spans="13:13" x14ac:dyDescent="0.25">
      <c r="M478" s="120"/>
    </row>
    <row r="479" spans="13:13" x14ac:dyDescent="0.25">
      <c r="M479" s="120"/>
    </row>
    <row r="480" spans="13:13" x14ac:dyDescent="0.25">
      <c r="M480" s="120"/>
    </row>
    <row r="481" spans="13:13" x14ac:dyDescent="0.25">
      <c r="M481" s="120"/>
    </row>
    <row r="482" spans="13:13" x14ac:dyDescent="0.25">
      <c r="M482" s="120"/>
    </row>
    <row r="483" spans="13:13" x14ac:dyDescent="0.25">
      <c r="M483" s="120"/>
    </row>
    <row r="484" spans="13:13" x14ac:dyDescent="0.25">
      <c r="M484" s="120"/>
    </row>
    <row r="485" spans="13:13" x14ac:dyDescent="0.25">
      <c r="M485" s="120"/>
    </row>
    <row r="486" spans="13:13" x14ac:dyDescent="0.25">
      <c r="M486" s="120"/>
    </row>
    <row r="487" spans="13:13" x14ac:dyDescent="0.25">
      <c r="M487" s="120"/>
    </row>
    <row r="488" spans="13:13" x14ac:dyDescent="0.25">
      <c r="M488" s="120"/>
    </row>
    <row r="489" spans="13:13" x14ac:dyDescent="0.25">
      <c r="M489" s="120"/>
    </row>
    <row r="490" spans="13:13" x14ac:dyDescent="0.25">
      <c r="M490" s="120"/>
    </row>
    <row r="491" spans="13:13" x14ac:dyDescent="0.25">
      <c r="M491" s="120"/>
    </row>
    <row r="492" spans="13:13" x14ac:dyDescent="0.25">
      <c r="M492" s="120"/>
    </row>
    <row r="493" spans="13:13" x14ac:dyDescent="0.25">
      <c r="M493" s="120"/>
    </row>
    <row r="494" spans="13:13" x14ac:dyDescent="0.25">
      <c r="M494" s="120"/>
    </row>
    <row r="495" spans="13:13" x14ac:dyDescent="0.25">
      <c r="M495" s="120"/>
    </row>
    <row r="496" spans="13:13" x14ac:dyDescent="0.25">
      <c r="M496" s="120"/>
    </row>
    <row r="497" spans="13:13" x14ac:dyDescent="0.25">
      <c r="M497" s="120"/>
    </row>
    <row r="498" spans="13:13" x14ac:dyDescent="0.25">
      <c r="M498" s="120"/>
    </row>
    <row r="499" spans="13:13" x14ac:dyDescent="0.25">
      <c r="M499" s="120"/>
    </row>
    <row r="500" spans="13:13" x14ac:dyDescent="0.25">
      <c r="M500" s="120"/>
    </row>
    <row r="501" spans="13:13" x14ac:dyDescent="0.25">
      <c r="M501" s="120"/>
    </row>
    <row r="502" spans="13:13" x14ac:dyDescent="0.25">
      <c r="M502" s="120"/>
    </row>
    <row r="503" spans="13:13" x14ac:dyDescent="0.25">
      <c r="M503" s="120"/>
    </row>
    <row r="504" spans="13:13" x14ac:dyDescent="0.25">
      <c r="M504" s="120"/>
    </row>
    <row r="505" spans="13:13" x14ac:dyDescent="0.25">
      <c r="M505" s="120"/>
    </row>
    <row r="506" spans="13:13" x14ac:dyDescent="0.25">
      <c r="M506" s="120"/>
    </row>
    <row r="507" spans="13:13" x14ac:dyDescent="0.25">
      <c r="M507" s="120"/>
    </row>
    <row r="508" spans="13:13" x14ac:dyDescent="0.25">
      <c r="M508" s="120"/>
    </row>
    <row r="509" spans="13:13" x14ac:dyDescent="0.25">
      <c r="M509" s="120"/>
    </row>
    <row r="510" spans="13:13" x14ac:dyDescent="0.25">
      <c r="M510" s="120"/>
    </row>
    <row r="511" spans="13:13" x14ac:dyDescent="0.25">
      <c r="M511" s="120"/>
    </row>
    <row r="512" spans="13:13" x14ac:dyDescent="0.25">
      <c r="M512" s="120"/>
    </row>
    <row r="513" spans="13:13" x14ac:dyDescent="0.25">
      <c r="M513" s="120"/>
    </row>
    <row r="514" spans="13:13" x14ac:dyDescent="0.25">
      <c r="M514" s="120"/>
    </row>
    <row r="515" spans="13:13" x14ac:dyDescent="0.25">
      <c r="M515" s="120"/>
    </row>
    <row r="516" spans="13:13" x14ac:dyDescent="0.25">
      <c r="M516" s="120"/>
    </row>
    <row r="517" spans="13:13" x14ac:dyDescent="0.25">
      <c r="M517" s="120"/>
    </row>
    <row r="518" spans="13:13" x14ac:dyDescent="0.25">
      <c r="M518" s="120"/>
    </row>
    <row r="519" spans="13:13" x14ac:dyDescent="0.25">
      <c r="M519" s="120"/>
    </row>
    <row r="520" spans="13:13" x14ac:dyDescent="0.25">
      <c r="M520" s="120"/>
    </row>
    <row r="521" spans="13:13" x14ac:dyDescent="0.25">
      <c r="M521" s="120"/>
    </row>
    <row r="522" spans="13:13" x14ac:dyDescent="0.25">
      <c r="M522" s="120"/>
    </row>
    <row r="523" spans="13:13" x14ac:dyDescent="0.25">
      <c r="M523" s="120"/>
    </row>
    <row r="524" spans="13:13" x14ac:dyDescent="0.25">
      <c r="M524" s="120"/>
    </row>
    <row r="525" spans="13:13" x14ac:dyDescent="0.25">
      <c r="M525" s="120"/>
    </row>
    <row r="526" spans="13:13" x14ac:dyDescent="0.25">
      <c r="M526" s="120"/>
    </row>
    <row r="527" spans="13:13" x14ac:dyDescent="0.25">
      <c r="M527" s="120"/>
    </row>
    <row r="528" spans="13:13" x14ac:dyDescent="0.25">
      <c r="M528" s="120"/>
    </row>
    <row r="529" spans="13:13" x14ac:dyDescent="0.25">
      <c r="M529" s="120"/>
    </row>
    <row r="530" spans="13:13" x14ac:dyDescent="0.25">
      <c r="M530" s="120"/>
    </row>
    <row r="531" spans="13:13" x14ac:dyDescent="0.25">
      <c r="M531" s="120"/>
    </row>
    <row r="532" spans="13:13" x14ac:dyDescent="0.25">
      <c r="M532" s="120"/>
    </row>
    <row r="533" spans="13:13" x14ac:dyDescent="0.25">
      <c r="M533" s="120"/>
    </row>
    <row r="534" spans="13:13" x14ac:dyDescent="0.25">
      <c r="M534" s="120"/>
    </row>
    <row r="535" spans="13:13" x14ac:dyDescent="0.25">
      <c r="M535" s="120"/>
    </row>
    <row r="536" spans="13:13" x14ac:dyDescent="0.25">
      <c r="M536" s="120"/>
    </row>
    <row r="537" spans="13:13" x14ac:dyDescent="0.25">
      <c r="M537" s="120"/>
    </row>
    <row r="538" spans="13:13" x14ac:dyDescent="0.25">
      <c r="M538" s="120"/>
    </row>
    <row r="539" spans="13:13" x14ac:dyDescent="0.25">
      <c r="M539" s="120"/>
    </row>
    <row r="540" spans="13:13" x14ac:dyDescent="0.25">
      <c r="M540" s="120"/>
    </row>
    <row r="541" spans="13:13" x14ac:dyDescent="0.25">
      <c r="M541" s="120"/>
    </row>
    <row r="542" spans="13:13" x14ac:dyDescent="0.25">
      <c r="M542" s="120"/>
    </row>
    <row r="543" spans="13:13" x14ac:dyDescent="0.25">
      <c r="M543" s="120"/>
    </row>
    <row r="544" spans="13:13" x14ac:dyDescent="0.25">
      <c r="M544" s="120"/>
    </row>
    <row r="545" spans="13:13" x14ac:dyDescent="0.25">
      <c r="M545" s="120"/>
    </row>
    <row r="546" spans="13:13" x14ac:dyDescent="0.25">
      <c r="M546" s="120"/>
    </row>
    <row r="547" spans="13:13" x14ac:dyDescent="0.25">
      <c r="M547" s="120"/>
    </row>
    <row r="548" spans="13:13" x14ac:dyDescent="0.25">
      <c r="M548" s="120"/>
    </row>
    <row r="549" spans="13:13" x14ac:dyDescent="0.25">
      <c r="M549" s="120"/>
    </row>
    <row r="550" spans="13:13" x14ac:dyDescent="0.25">
      <c r="M550" s="120"/>
    </row>
    <row r="551" spans="13:13" x14ac:dyDescent="0.25">
      <c r="M551" s="120"/>
    </row>
    <row r="552" spans="13:13" x14ac:dyDescent="0.25">
      <c r="M552" s="120"/>
    </row>
    <row r="553" spans="13:13" x14ac:dyDescent="0.25">
      <c r="M553" s="120"/>
    </row>
    <row r="554" spans="13:13" x14ac:dyDescent="0.25">
      <c r="M554" s="120"/>
    </row>
    <row r="555" spans="13:13" x14ac:dyDescent="0.25">
      <c r="M555" s="120"/>
    </row>
    <row r="556" spans="13:13" x14ac:dyDescent="0.25">
      <c r="M556" s="120"/>
    </row>
    <row r="557" spans="13:13" x14ac:dyDescent="0.25">
      <c r="M557" s="120"/>
    </row>
    <row r="558" spans="13:13" x14ac:dyDescent="0.25">
      <c r="M558" s="120"/>
    </row>
    <row r="559" spans="13:13" x14ac:dyDescent="0.25">
      <c r="M559" s="120"/>
    </row>
    <row r="560" spans="13:13" x14ac:dyDescent="0.25">
      <c r="M560" s="120"/>
    </row>
    <row r="561" spans="13:13" x14ac:dyDescent="0.25">
      <c r="M561" s="120"/>
    </row>
    <row r="562" spans="13:13" x14ac:dyDescent="0.25">
      <c r="M562" s="120"/>
    </row>
    <row r="563" spans="13:13" x14ac:dyDescent="0.25">
      <c r="M563" s="120"/>
    </row>
    <row r="564" spans="13:13" x14ac:dyDescent="0.25">
      <c r="M564" s="120"/>
    </row>
    <row r="565" spans="13:13" x14ac:dyDescent="0.25">
      <c r="M565" s="120"/>
    </row>
    <row r="566" spans="13:13" x14ac:dyDescent="0.25">
      <c r="M566" s="120"/>
    </row>
    <row r="567" spans="13:13" x14ac:dyDescent="0.25">
      <c r="M567" s="120"/>
    </row>
    <row r="568" spans="13:13" x14ac:dyDescent="0.25">
      <c r="M568" s="120"/>
    </row>
    <row r="569" spans="13:13" x14ac:dyDescent="0.25">
      <c r="M569" s="120"/>
    </row>
    <row r="570" spans="13:13" x14ac:dyDescent="0.25">
      <c r="M570" s="120"/>
    </row>
    <row r="571" spans="13:13" x14ac:dyDescent="0.25">
      <c r="M571" s="120"/>
    </row>
    <row r="572" spans="13:13" x14ac:dyDescent="0.25">
      <c r="M572" s="120"/>
    </row>
    <row r="573" spans="13:13" x14ac:dyDescent="0.25">
      <c r="M573" s="120"/>
    </row>
    <row r="574" spans="13:13" x14ac:dyDescent="0.25">
      <c r="M574" s="120"/>
    </row>
    <row r="575" spans="13:13" x14ac:dyDescent="0.25">
      <c r="M575" s="120"/>
    </row>
    <row r="576" spans="13:13" x14ac:dyDescent="0.25">
      <c r="M576" s="120"/>
    </row>
    <row r="577" spans="13:13" x14ac:dyDescent="0.25">
      <c r="M577" s="120"/>
    </row>
    <row r="578" spans="13:13" x14ac:dyDescent="0.25">
      <c r="M578" s="120"/>
    </row>
    <row r="579" spans="13:13" x14ac:dyDescent="0.25">
      <c r="M579" s="120"/>
    </row>
    <row r="580" spans="13:13" x14ac:dyDescent="0.25">
      <c r="M580" s="120"/>
    </row>
    <row r="581" spans="13:13" x14ac:dyDescent="0.25">
      <c r="M581" s="120"/>
    </row>
    <row r="582" spans="13:13" x14ac:dyDescent="0.25">
      <c r="M582" s="120"/>
    </row>
    <row r="583" spans="13:13" x14ac:dyDescent="0.25">
      <c r="M583" s="120"/>
    </row>
    <row r="584" spans="13:13" x14ac:dyDescent="0.25">
      <c r="M584" s="120"/>
    </row>
    <row r="585" spans="13:13" x14ac:dyDescent="0.25">
      <c r="M585" s="120"/>
    </row>
    <row r="586" spans="13:13" x14ac:dyDescent="0.25">
      <c r="M586" s="120"/>
    </row>
    <row r="587" spans="13:13" x14ac:dyDescent="0.25">
      <c r="M587" s="120"/>
    </row>
    <row r="588" spans="13:13" x14ac:dyDescent="0.25">
      <c r="M588" s="120"/>
    </row>
    <row r="589" spans="13:13" x14ac:dyDescent="0.25">
      <c r="M589" s="120"/>
    </row>
    <row r="590" spans="13:13" x14ac:dyDescent="0.25">
      <c r="M590" s="120"/>
    </row>
    <row r="591" spans="13:13" x14ac:dyDescent="0.25">
      <c r="M591" s="120"/>
    </row>
    <row r="592" spans="13:13" x14ac:dyDescent="0.25">
      <c r="M592" s="120"/>
    </row>
    <row r="593" spans="13:13" x14ac:dyDescent="0.25">
      <c r="M593" s="120"/>
    </row>
    <row r="594" spans="13:13" x14ac:dyDescent="0.25">
      <c r="M594" s="120"/>
    </row>
    <row r="595" spans="13:13" x14ac:dyDescent="0.25">
      <c r="M595" s="120"/>
    </row>
    <row r="596" spans="13:13" x14ac:dyDescent="0.25">
      <c r="M596" s="120"/>
    </row>
    <row r="597" spans="13:13" x14ac:dyDescent="0.25">
      <c r="M597" s="120"/>
    </row>
    <row r="598" spans="13:13" x14ac:dyDescent="0.25">
      <c r="M598" s="120"/>
    </row>
    <row r="599" spans="13:13" x14ac:dyDescent="0.25">
      <c r="M599" s="120"/>
    </row>
    <row r="600" spans="13:13" x14ac:dyDescent="0.25">
      <c r="M600" s="120"/>
    </row>
    <row r="601" spans="13:13" x14ac:dyDescent="0.25">
      <c r="M601" s="120"/>
    </row>
    <row r="602" spans="13:13" x14ac:dyDescent="0.25">
      <c r="M602" s="120"/>
    </row>
    <row r="603" spans="13:13" x14ac:dyDescent="0.25">
      <c r="M603" s="120"/>
    </row>
    <row r="604" spans="13:13" x14ac:dyDescent="0.25">
      <c r="M604" s="120"/>
    </row>
    <row r="605" spans="13:13" x14ac:dyDescent="0.25">
      <c r="M605" s="120"/>
    </row>
    <row r="606" spans="13:13" x14ac:dyDescent="0.25">
      <c r="M606" s="120"/>
    </row>
    <row r="607" spans="13:13" x14ac:dyDescent="0.25">
      <c r="M607" s="120"/>
    </row>
    <row r="608" spans="13:13" x14ac:dyDescent="0.25">
      <c r="M608" s="120"/>
    </row>
    <row r="609" spans="13:13" x14ac:dyDescent="0.25">
      <c r="M609" s="120"/>
    </row>
    <row r="610" spans="13:13" x14ac:dyDescent="0.25">
      <c r="M610" s="120"/>
    </row>
    <row r="611" spans="13:13" x14ac:dyDescent="0.25">
      <c r="M611" s="120"/>
    </row>
    <row r="612" spans="13:13" x14ac:dyDescent="0.25">
      <c r="M612" s="120"/>
    </row>
    <row r="613" spans="13:13" x14ac:dyDescent="0.25">
      <c r="M613" s="120"/>
    </row>
    <row r="614" spans="13:13" x14ac:dyDescent="0.25">
      <c r="M614" s="120"/>
    </row>
    <row r="615" spans="13:13" x14ac:dyDescent="0.25">
      <c r="M615" s="120"/>
    </row>
    <row r="616" spans="13:13" x14ac:dyDescent="0.25">
      <c r="M616" s="120"/>
    </row>
    <row r="617" spans="13:13" x14ac:dyDescent="0.25">
      <c r="M617" s="120"/>
    </row>
    <row r="618" spans="13:13" x14ac:dyDescent="0.25">
      <c r="M618" s="120"/>
    </row>
    <row r="619" spans="13:13" x14ac:dyDescent="0.25">
      <c r="M619" s="120"/>
    </row>
    <row r="620" spans="13:13" x14ac:dyDescent="0.25">
      <c r="M620" s="120"/>
    </row>
    <row r="621" spans="13:13" x14ac:dyDescent="0.25">
      <c r="M621" s="120"/>
    </row>
    <row r="622" spans="13:13" x14ac:dyDescent="0.25">
      <c r="M622" s="120"/>
    </row>
    <row r="623" spans="13:13" x14ac:dyDescent="0.25">
      <c r="M623" s="120"/>
    </row>
    <row r="624" spans="13:13" x14ac:dyDescent="0.25">
      <c r="M624" s="120"/>
    </row>
    <row r="625" spans="13:13" x14ac:dyDescent="0.25">
      <c r="M625" s="120"/>
    </row>
    <row r="626" spans="13:13" x14ac:dyDescent="0.25">
      <c r="M626" s="120"/>
    </row>
    <row r="627" spans="13:13" x14ac:dyDescent="0.25">
      <c r="M627" s="120"/>
    </row>
    <row r="628" spans="13:13" x14ac:dyDescent="0.25">
      <c r="M628" s="120"/>
    </row>
    <row r="629" spans="13:13" x14ac:dyDescent="0.25">
      <c r="M629" s="120"/>
    </row>
    <row r="630" spans="13:13" x14ac:dyDescent="0.25">
      <c r="M630" s="120"/>
    </row>
    <row r="631" spans="13:13" x14ac:dyDescent="0.25">
      <c r="M631" s="120"/>
    </row>
    <row r="632" spans="13:13" x14ac:dyDescent="0.25">
      <c r="M632" s="120"/>
    </row>
    <row r="633" spans="13:13" x14ac:dyDescent="0.25">
      <c r="M633" s="120"/>
    </row>
    <row r="634" spans="13:13" x14ac:dyDescent="0.25">
      <c r="M634" s="120"/>
    </row>
    <row r="635" spans="13:13" x14ac:dyDescent="0.25">
      <c r="M635" s="120"/>
    </row>
    <row r="636" spans="13:13" x14ac:dyDescent="0.25">
      <c r="M636" s="120"/>
    </row>
    <row r="637" spans="13:13" x14ac:dyDescent="0.25">
      <c r="M637" s="120"/>
    </row>
    <row r="638" spans="13:13" x14ac:dyDescent="0.25">
      <c r="M638" s="120"/>
    </row>
    <row r="639" spans="13:13" x14ac:dyDescent="0.25">
      <c r="M639" s="120"/>
    </row>
    <row r="640" spans="13:13" x14ac:dyDescent="0.25">
      <c r="M640" s="120"/>
    </row>
    <row r="641" spans="13:13" x14ac:dyDescent="0.25">
      <c r="M641" s="120"/>
    </row>
    <row r="642" spans="13:13" x14ac:dyDescent="0.25">
      <c r="M642" s="120"/>
    </row>
    <row r="643" spans="13:13" x14ac:dyDescent="0.25">
      <c r="M643" s="120"/>
    </row>
    <row r="644" spans="13:13" x14ac:dyDescent="0.25">
      <c r="M644" s="120"/>
    </row>
    <row r="645" spans="13:13" x14ac:dyDescent="0.25">
      <c r="M645" s="120"/>
    </row>
    <row r="646" spans="13:13" x14ac:dyDescent="0.25">
      <c r="M646" s="120"/>
    </row>
    <row r="647" spans="13:13" x14ac:dyDescent="0.25">
      <c r="M647" s="120"/>
    </row>
    <row r="648" spans="13:13" x14ac:dyDescent="0.25">
      <c r="M648" s="120"/>
    </row>
    <row r="649" spans="13:13" x14ac:dyDescent="0.25">
      <c r="M649" s="120"/>
    </row>
    <row r="650" spans="13:13" x14ac:dyDescent="0.25">
      <c r="M650" s="120"/>
    </row>
    <row r="651" spans="13:13" x14ac:dyDescent="0.25">
      <c r="M651" s="120"/>
    </row>
    <row r="652" spans="13:13" x14ac:dyDescent="0.25">
      <c r="M652" s="120"/>
    </row>
    <row r="653" spans="13:13" x14ac:dyDescent="0.25">
      <c r="M653" s="120"/>
    </row>
    <row r="654" spans="13:13" x14ac:dyDescent="0.25">
      <c r="M654" s="120"/>
    </row>
    <row r="655" spans="13:13" x14ac:dyDescent="0.25">
      <c r="M655" s="120"/>
    </row>
    <row r="656" spans="13:13" x14ac:dyDescent="0.25">
      <c r="M656" s="120"/>
    </row>
    <row r="657" spans="13:13" x14ac:dyDescent="0.25">
      <c r="M657" s="120"/>
    </row>
    <row r="658" spans="13:13" x14ac:dyDescent="0.25">
      <c r="M658" s="120"/>
    </row>
    <row r="659" spans="13:13" x14ac:dyDescent="0.25">
      <c r="M659" s="120"/>
    </row>
    <row r="660" spans="13:13" x14ac:dyDescent="0.25">
      <c r="M660" s="120"/>
    </row>
    <row r="661" spans="13:13" x14ac:dyDescent="0.25">
      <c r="M661" s="120"/>
    </row>
    <row r="662" spans="13:13" x14ac:dyDescent="0.25">
      <c r="M662" s="120"/>
    </row>
    <row r="663" spans="13:13" x14ac:dyDescent="0.25">
      <c r="M663" s="120"/>
    </row>
    <row r="664" spans="13:13" x14ac:dyDescent="0.25">
      <c r="M664" s="120"/>
    </row>
    <row r="665" spans="13:13" x14ac:dyDescent="0.25">
      <c r="M665" s="120"/>
    </row>
    <row r="666" spans="13:13" x14ac:dyDescent="0.25">
      <c r="M666" s="120"/>
    </row>
    <row r="667" spans="13:13" x14ac:dyDescent="0.25">
      <c r="M667" s="120"/>
    </row>
    <row r="668" spans="13:13" x14ac:dyDescent="0.25">
      <c r="M668" s="120"/>
    </row>
    <row r="669" spans="13:13" x14ac:dyDescent="0.25">
      <c r="M669" s="120"/>
    </row>
    <row r="670" spans="13:13" x14ac:dyDescent="0.25">
      <c r="M670" s="120"/>
    </row>
    <row r="671" spans="13:13" x14ac:dyDescent="0.25">
      <c r="M671" s="120"/>
    </row>
    <row r="672" spans="13:13" x14ac:dyDescent="0.25">
      <c r="M672" s="120"/>
    </row>
    <row r="673" spans="13:13" x14ac:dyDescent="0.25">
      <c r="M673" s="120"/>
    </row>
    <row r="674" spans="13:13" x14ac:dyDescent="0.25">
      <c r="M674" s="120"/>
    </row>
    <row r="675" spans="13:13" x14ac:dyDescent="0.25">
      <c r="M675" s="120"/>
    </row>
    <row r="676" spans="13:13" x14ac:dyDescent="0.25">
      <c r="M676" s="120"/>
    </row>
    <row r="677" spans="13:13" x14ac:dyDescent="0.25">
      <c r="M677" s="120"/>
    </row>
    <row r="678" spans="13:13" x14ac:dyDescent="0.25">
      <c r="M678" s="120"/>
    </row>
    <row r="679" spans="13:13" x14ac:dyDescent="0.25">
      <c r="M679" s="120"/>
    </row>
    <row r="680" spans="13:13" x14ac:dyDescent="0.25">
      <c r="M680" s="120"/>
    </row>
    <row r="681" spans="13:13" x14ac:dyDescent="0.25">
      <c r="M681" s="120"/>
    </row>
    <row r="682" spans="13:13" x14ac:dyDescent="0.25">
      <c r="M682" s="120"/>
    </row>
    <row r="683" spans="13:13" x14ac:dyDescent="0.25">
      <c r="M683" s="120"/>
    </row>
    <row r="684" spans="13:13" x14ac:dyDescent="0.25">
      <c r="M684" s="120"/>
    </row>
    <row r="685" spans="13:13" x14ac:dyDescent="0.25">
      <c r="M685" s="120"/>
    </row>
    <row r="686" spans="13:13" x14ac:dyDescent="0.25">
      <c r="M686" s="120"/>
    </row>
    <row r="687" spans="13:13" x14ac:dyDescent="0.25">
      <c r="M687" s="120"/>
    </row>
    <row r="688" spans="13:13" x14ac:dyDescent="0.25">
      <c r="M688" s="120"/>
    </row>
    <row r="689" spans="13:13" x14ac:dyDescent="0.25">
      <c r="M689" s="120"/>
    </row>
    <row r="690" spans="13:13" x14ac:dyDescent="0.25">
      <c r="M690" s="120"/>
    </row>
    <row r="691" spans="13:13" x14ac:dyDescent="0.25">
      <c r="M691" s="120"/>
    </row>
    <row r="692" spans="13:13" x14ac:dyDescent="0.25">
      <c r="M692" s="120"/>
    </row>
    <row r="693" spans="13:13" x14ac:dyDescent="0.25">
      <c r="M693" s="120"/>
    </row>
    <row r="694" spans="13:13" x14ac:dyDescent="0.25">
      <c r="M694" s="120"/>
    </row>
    <row r="695" spans="13:13" x14ac:dyDescent="0.25">
      <c r="M695" s="120"/>
    </row>
    <row r="696" spans="13:13" x14ac:dyDescent="0.25">
      <c r="M696" s="120"/>
    </row>
    <row r="697" spans="13:13" x14ac:dyDescent="0.25">
      <c r="M697" s="120"/>
    </row>
    <row r="698" spans="13:13" x14ac:dyDescent="0.25">
      <c r="M698" s="120"/>
    </row>
    <row r="699" spans="13:13" x14ac:dyDescent="0.25">
      <c r="M699" s="120"/>
    </row>
    <row r="700" spans="13:13" x14ac:dyDescent="0.25">
      <c r="M700" s="120"/>
    </row>
    <row r="701" spans="13:13" x14ac:dyDescent="0.25">
      <c r="M701" s="120"/>
    </row>
    <row r="702" spans="13:13" x14ac:dyDescent="0.25">
      <c r="M702" s="120"/>
    </row>
    <row r="703" spans="13:13" x14ac:dyDescent="0.25">
      <c r="M703" s="120"/>
    </row>
    <row r="704" spans="13:13" x14ac:dyDescent="0.25">
      <c r="M704" s="120"/>
    </row>
    <row r="705" spans="13:13" x14ac:dyDescent="0.25">
      <c r="M705" s="120"/>
    </row>
    <row r="706" spans="13:13" x14ac:dyDescent="0.25">
      <c r="M706" s="120"/>
    </row>
    <row r="707" spans="13:13" x14ac:dyDescent="0.25">
      <c r="M707" s="120"/>
    </row>
    <row r="708" spans="13:13" x14ac:dyDescent="0.25">
      <c r="M708" s="120"/>
    </row>
    <row r="709" spans="13:13" x14ac:dyDescent="0.25">
      <c r="M709" s="120"/>
    </row>
    <row r="710" spans="13:13" x14ac:dyDescent="0.25">
      <c r="M710" s="120"/>
    </row>
    <row r="711" spans="13:13" x14ac:dyDescent="0.25">
      <c r="M711" s="120"/>
    </row>
    <row r="712" spans="13:13" x14ac:dyDescent="0.25">
      <c r="M712" s="120"/>
    </row>
    <row r="713" spans="13:13" x14ac:dyDescent="0.25">
      <c r="M713" s="120"/>
    </row>
    <row r="714" spans="13:13" x14ac:dyDescent="0.25">
      <c r="M714" s="120"/>
    </row>
    <row r="715" spans="13:13" x14ac:dyDescent="0.25">
      <c r="M715" s="120"/>
    </row>
    <row r="716" spans="13:13" x14ac:dyDescent="0.25">
      <c r="M716" s="120"/>
    </row>
    <row r="717" spans="13:13" x14ac:dyDescent="0.25">
      <c r="M717" s="120"/>
    </row>
    <row r="718" spans="13:13" x14ac:dyDescent="0.25">
      <c r="M718" s="120"/>
    </row>
    <row r="719" spans="13:13" x14ac:dyDescent="0.25">
      <c r="M719" s="120"/>
    </row>
    <row r="720" spans="13:13" x14ac:dyDescent="0.25">
      <c r="M720" s="120"/>
    </row>
    <row r="721" spans="13:13" x14ac:dyDescent="0.25">
      <c r="M721" s="120"/>
    </row>
    <row r="722" spans="13:13" x14ac:dyDescent="0.25">
      <c r="M722" s="120"/>
    </row>
    <row r="723" spans="13:13" x14ac:dyDescent="0.25">
      <c r="M723" s="120"/>
    </row>
    <row r="724" spans="13:13" x14ac:dyDescent="0.25">
      <c r="M724" s="120"/>
    </row>
    <row r="725" spans="13:13" x14ac:dyDescent="0.25">
      <c r="M725" s="120"/>
    </row>
    <row r="726" spans="13:13" x14ac:dyDescent="0.25">
      <c r="M726" s="120"/>
    </row>
    <row r="727" spans="13:13" x14ac:dyDescent="0.25">
      <c r="M727" s="120"/>
    </row>
    <row r="728" spans="13:13" x14ac:dyDescent="0.25">
      <c r="M728" s="120"/>
    </row>
    <row r="729" spans="13:13" x14ac:dyDescent="0.25">
      <c r="M729" s="120"/>
    </row>
    <row r="730" spans="13:13" x14ac:dyDescent="0.25">
      <c r="M730" s="120"/>
    </row>
    <row r="731" spans="13:13" x14ac:dyDescent="0.25">
      <c r="M731" s="120"/>
    </row>
    <row r="732" spans="13:13" x14ac:dyDescent="0.25">
      <c r="M732" s="120"/>
    </row>
    <row r="733" spans="13:13" x14ac:dyDescent="0.25">
      <c r="M733" s="120"/>
    </row>
    <row r="734" spans="13:13" x14ac:dyDescent="0.25">
      <c r="M734" s="120"/>
    </row>
    <row r="735" spans="13:13" x14ac:dyDescent="0.25">
      <c r="M735" s="120"/>
    </row>
    <row r="736" spans="13:13" x14ac:dyDescent="0.25">
      <c r="M736" s="120"/>
    </row>
    <row r="737" spans="13:13" x14ac:dyDescent="0.25">
      <c r="M737" s="120"/>
    </row>
    <row r="738" spans="13:13" x14ac:dyDescent="0.25">
      <c r="M738" s="120"/>
    </row>
    <row r="739" spans="13:13" x14ac:dyDescent="0.25">
      <c r="M739" s="120"/>
    </row>
    <row r="740" spans="13:13" x14ac:dyDescent="0.25">
      <c r="M740" s="120"/>
    </row>
    <row r="741" spans="13:13" x14ac:dyDescent="0.25">
      <c r="M741" s="120"/>
    </row>
    <row r="742" spans="13:13" x14ac:dyDescent="0.25">
      <c r="M742" s="120"/>
    </row>
    <row r="743" spans="13:13" x14ac:dyDescent="0.25">
      <c r="M743" s="120"/>
    </row>
    <row r="744" spans="13:13" x14ac:dyDescent="0.25">
      <c r="M744" s="120"/>
    </row>
    <row r="745" spans="13:13" x14ac:dyDescent="0.25">
      <c r="M745" s="120"/>
    </row>
    <row r="746" spans="13:13" x14ac:dyDescent="0.25">
      <c r="M746" s="120"/>
    </row>
    <row r="747" spans="13:13" x14ac:dyDescent="0.25">
      <c r="M747" s="120"/>
    </row>
    <row r="748" spans="13:13" x14ac:dyDescent="0.25">
      <c r="M748" s="120"/>
    </row>
    <row r="749" spans="13:13" x14ac:dyDescent="0.25">
      <c r="M749" s="120"/>
    </row>
    <row r="750" spans="13:13" x14ac:dyDescent="0.25">
      <c r="M750" s="120"/>
    </row>
    <row r="751" spans="13:13" x14ac:dyDescent="0.25">
      <c r="M751" s="120"/>
    </row>
    <row r="752" spans="13:13" x14ac:dyDescent="0.25">
      <c r="M752" s="120"/>
    </row>
    <row r="753" spans="13:13" x14ac:dyDescent="0.25">
      <c r="M753" s="120"/>
    </row>
    <row r="754" spans="13:13" x14ac:dyDescent="0.25">
      <c r="M754" s="120"/>
    </row>
    <row r="755" spans="13:13" x14ac:dyDescent="0.25">
      <c r="M755" s="120"/>
    </row>
    <row r="756" spans="13:13" x14ac:dyDescent="0.25">
      <c r="M756" s="120"/>
    </row>
    <row r="757" spans="13:13" x14ac:dyDescent="0.25">
      <c r="M757" s="120"/>
    </row>
    <row r="758" spans="13:13" x14ac:dyDescent="0.25">
      <c r="M758" s="120"/>
    </row>
    <row r="759" spans="13:13" x14ac:dyDescent="0.25">
      <c r="M759" s="120"/>
    </row>
    <row r="760" spans="13:13" x14ac:dyDescent="0.25">
      <c r="M760" s="120"/>
    </row>
    <row r="761" spans="13:13" x14ac:dyDescent="0.25">
      <c r="M761" s="120"/>
    </row>
    <row r="762" spans="13:13" x14ac:dyDescent="0.25">
      <c r="M762" s="120"/>
    </row>
    <row r="763" spans="13:13" x14ac:dyDescent="0.25">
      <c r="M763" s="120"/>
    </row>
    <row r="764" spans="13:13" x14ac:dyDescent="0.25">
      <c r="M764" s="120"/>
    </row>
    <row r="765" spans="13:13" x14ac:dyDescent="0.25">
      <c r="M765" s="120"/>
    </row>
    <row r="766" spans="13:13" x14ac:dyDescent="0.25">
      <c r="M766" s="120"/>
    </row>
    <row r="767" spans="13:13" x14ac:dyDescent="0.25">
      <c r="M767" s="120"/>
    </row>
    <row r="768" spans="13:13" x14ac:dyDescent="0.25">
      <c r="M768" s="120"/>
    </row>
    <row r="769" spans="13:13" x14ac:dyDescent="0.25">
      <c r="M769" s="120"/>
    </row>
    <row r="770" spans="13:13" x14ac:dyDescent="0.25">
      <c r="M770" s="120"/>
    </row>
    <row r="771" spans="13:13" x14ac:dyDescent="0.25">
      <c r="M771" s="120"/>
    </row>
    <row r="772" spans="13:13" x14ac:dyDescent="0.25">
      <c r="M772" s="120"/>
    </row>
    <row r="773" spans="13:13" x14ac:dyDescent="0.25">
      <c r="M773" s="120"/>
    </row>
    <row r="774" spans="13:13" x14ac:dyDescent="0.25">
      <c r="M774" s="120"/>
    </row>
    <row r="775" spans="13:13" x14ac:dyDescent="0.25">
      <c r="M775" s="120"/>
    </row>
    <row r="776" spans="13:13" x14ac:dyDescent="0.25">
      <c r="M776" s="120"/>
    </row>
    <row r="777" spans="13:13" x14ac:dyDescent="0.25">
      <c r="M777" s="120"/>
    </row>
    <row r="778" spans="13:13" x14ac:dyDescent="0.25">
      <c r="M778" s="120"/>
    </row>
    <row r="779" spans="13:13" x14ac:dyDescent="0.25">
      <c r="M779" s="120"/>
    </row>
    <row r="780" spans="13:13" x14ac:dyDescent="0.25">
      <c r="M780" s="120"/>
    </row>
    <row r="781" spans="13:13" x14ac:dyDescent="0.25">
      <c r="M781" s="120"/>
    </row>
    <row r="782" spans="13:13" x14ac:dyDescent="0.25">
      <c r="M782" s="120"/>
    </row>
    <row r="783" spans="13:13" x14ac:dyDescent="0.25">
      <c r="M783" s="120"/>
    </row>
    <row r="784" spans="13:13" x14ac:dyDescent="0.25">
      <c r="M784" s="120"/>
    </row>
    <row r="785" spans="13:13" x14ac:dyDescent="0.25">
      <c r="M785" s="120"/>
    </row>
    <row r="786" spans="13:13" x14ac:dyDescent="0.25">
      <c r="M786" s="120"/>
    </row>
    <row r="787" spans="13:13" x14ac:dyDescent="0.25">
      <c r="M787" s="120"/>
    </row>
    <row r="788" spans="13:13" x14ac:dyDescent="0.25">
      <c r="M788" s="120"/>
    </row>
    <row r="789" spans="13:13" x14ac:dyDescent="0.25">
      <c r="M789" s="120"/>
    </row>
    <row r="790" spans="13:13" x14ac:dyDescent="0.25">
      <c r="M790" s="120"/>
    </row>
    <row r="791" spans="13:13" x14ac:dyDescent="0.25">
      <c r="M791" s="120"/>
    </row>
    <row r="792" spans="13:13" x14ac:dyDescent="0.25">
      <c r="M792" s="120"/>
    </row>
    <row r="793" spans="13:13" x14ac:dyDescent="0.25">
      <c r="M793" s="120"/>
    </row>
    <row r="794" spans="13:13" x14ac:dyDescent="0.25">
      <c r="M794" s="120"/>
    </row>
    <row r="795" spans="13:13" x14ac:dyDescent="0.25">
      <c r="M795" s="120"/>
    </row>
    <row r="796" spans="13:13" x14ac:dyDescent="0.25">
      <c r="M796" s="120"/>
    </row>
    <row r="797" spans="13:13" x14ac:dyDescent="0.25">
      <c r="M797" s="120"/>
    </row>
    <row r="798" spans="13:13" x14ac:dyDescent="0.25">
      <c r="M798" s="120"/>
    </row>
    <row r="799" spans="13:13" x14ac:dyDescent="0.25">
      <c r="M799" s="120"/>
    </row>
    <row r="800" spans="13:13" x14ac:dyDescent="0.25">
      <c r="M800" s="120"/>
    </row>
    <row r="801" spans="13:13" x14ac:dyDescent="0.25">
      <c r="M801" s="120"/>
    </row>
    <row r="802" spans="13:13" x14ac:dyDescent="0.25">
      <c r="M802" s="120"/>
    </row>
    <row r="803" spans="13:13" x14ac:dyDescent="0.25">
      <c r="M803" s="120"/>
    </row>
    <row r="804" spans="13:13" x14ac:dyDescent="0.25">
      <c r="M804" s="120"/>
    </row>
    <row r="805" spans="13:13" x14ac:dyDescent="0.25">
      <c r="M805" s="120"/>
    </row>
    <row r="806" spans="13:13" x14ac:dyDescent="0.25">
      <c r="M806" s="120"/>
    </row>
    <row r="807" spans="13:13" x14ac:dyDescent="0.25">
      <c r="M807" s="120"/>
    </row>
    <row r="808" spans="13:13" x14ac:dyDescent="0.25">
      <c r="M808" s="120"/>
    </row>
    <row r="809" spans="13:13" x14ac:dyDescent="0.25">
      <c r="M809" s="120"/>
    </row>
    <row r="810" spans="13:13" x14ac:dyDescent="0.25">
      <c r="M810" s="120"/>
    </row>
    <row r="811" spans="13:13" x14ac:dyDescent="0.25">
      <c r="M811" s="120"/>
    </row>
    <row r="812" spans="13:13" x14ac:dyDescent="0.25">
      <c r="M812" s="120"/>
    </row>
    <row r="813" spans="13:13" x14ac:dyDescent="0.25">
      <c r="M813" s="120"/>
    </row>
    <row r="814" spans="13:13" x14ac:dyDescent="0.25">
      <c r="M814" s="120"/>
    </row>
    <row r="815" spans="13:13" x14ac:dyDescent="0.25">
      <c r="M815" s="120"/>
    </row>
    <row r="816" spans="13:13" x14ac:dyDescent="0.25">
      <c r="M816" s="120"/>
    </row>
    <row r="817" spans="13:13" x14ac:dyDescent="0.25">
      <c r="M817" s="120"/>
    </row>
    <row r="818" spans="13:13" x14ac:dyDescent="0.25">
      <c r="M818" s="120"/>
    </row>
    <row r="819" spans="13:13" x14ac:dyDescent="0.25">
      <c r="M819" s="120"/>
    </row>
    <row r="820" spans="13:13" x14ac:dyDescent="0.25">
      <c r="M820" s="120"/>
    </row>
    <row r="821" spans="13:13" x14ac:dyDescent="0.25">
      <c r="M821" s="120"/>
    </row>
    <row r="822" spans="13:13" x14ac:dyDescent="0.25">
      <c r="M822" s="120"/>
    </row>
    <row r="823" spans="13:13" x14ac:dyDescent="0.25">
      <c r="M823" s="120"/>
    </row>
    <row r="824" spans="13:13" x14ac:dyDescent="0.25">
      <c r="M824" s="120"/>
    </row>
    <row r="825" spans="13:13" x14ac:dyDescent="0.25">
      <c r="M825" s="120"/>
    </row>
    <row r="826" spans="13:13" x14ac:dyDescent="0.25">
      <c r="M826" s="120"/>
    </row>
    <row r="827" spans="13:13" x14ac:dyDescent="0.25">
      <c r="M827" s="120"/>
    </row>
    <row r="828" spans="13:13" x14ac:dyDescent="0.25">
      <c r="M828" s="120"/>
    </row>
    <row r="829" spans="13:13" x14ac:dyDescent="0.25">
      <c r="M829" s="120"/>
    </row>
    <row r="830" spans="13:13" x14ac:dyDescent="0.25">
      <c r="M830" s="120"/>
    </row>
    <row r="831" spans="13:13" x14ac:dyDescent="0.25">
      <c r="M831" s="120"/>
    </row>
    <row r="832" spans="13:13" x14ac:dyDescent="0.25">
      <c r="M832" s="120"/>
    </row>
    <row r="833" spans="13:13" x14ac:dyDescent="0.25">
      <c r="M833" s="120"/>
    </row>
    <row r="834" spans="13:13" x14ac:dyDescent="0.25">
      <c r="M834" s="120"/>
    </row>
    <row r="835" spans="13:13" x14ac:dyDescent="0.25">
      <c r="M835" s="120"/>
    </row>
    <row r="836" spans="13:13" x14ac:dyDescent="0.25">
      <c r="M836" s="120"/>
    </row>
    <row r="837" spans="13:13" x14ac:dyDescent="0.25">
      <c r="M837" s="120"/>
    </row>
    <row r="838" spans="13:13" x14ac:dyDescent="0.25">
      <c r="M838" s="120"/>
    </row>
    <row r="839" spans="13:13" x14ac:dyDescent="0.25">
      <c r="M839" s="120"/>
    </row>
    <row r="840" spans="13:13" x14ac:dyDescent="0.25">
      <c r="M840" s="120"/>
    </row>
    <row r="841" spans="13:13" x14ac:dyDescent="0.25">
      <c r="M841" s="120"/>
    </row>
    <row r="842" spans="13:13" x14ac:dyDescent="0.25">
      <c r="M842" s="120"/>
    </row>
    <row r="843" spans="13:13" x14ac:dyDescent="0.25">
      <c r="M843" s="120"/>
    </row>
    <row r="844" spans="13:13" x14ac:dyDescent="0.25">
      <c r="M844" s="120"/>
    </row>
    <row r="845" spans="13:13" x14ac:dyDescent="0.25">
      <c r="M845" s="120"/>
    </row>
    <row r="846" spans="13:13" x14ac:dyDescent="0.25">
      <c r="M846" s="120"/>
    </row>
    <row r="847" spans="13:13" x14ac:dyDescent="0.25">
      <c r="M847" s="120"/>
    </row>
    <row r="848" spans="13:13" x14ac:dyDescent="0.25">
      <c r="M848" s="120"/>
    </row>
    <row r="849" spans="13:13" x14ac:dyDescent="0.25">
      <c r="M849" s="120"/>
    </row>
    <row r="850" spans="13:13" x14ac:dyDescent="0.25">
      <c r="M850" s="120"/>
    </row>
    <row r="851" spans="13:13" x14ac:dyDescent="0.25">
      <c r="M851" s="120"/>
    </row>
    <row r="852" spans="13:13" x14ac:dyDescent="0.25">
      <c r="M852" s="120"/>
    </row>
    <row r="853" spans="13:13" x14ac:dyDescent="0.25">
      <c r="M853" s="120"/>
    </row>
    <row r="854" spans="13:13" x14ac:dyDescent="0.25">
      <c r="M854" s="120"/>
    </row>
    <row r="855" spans="13:13" x14ac:dyDescent="0.25">
      <c r="M855" s="120"/>
    </row>
    <row r="856" spans="13:13" x14ac:dyDescent="0.25">
      <c r="M856" s="120"/>
    </row>
    <row r="857" spans="13:13" x14ac:dyDescent="0.25">
      <c r="M857" s="120"/>
    </row>
    <row r="858" spans="13:13" x14ac:dyDescent="0.25">
      <c r="M858" s="120"/>
    </row>
    <row r="859" spans="13:13" x14ac:dyDescent="0.25">
      <c r="M859" s="120"/>
    </row>
    <row r="860" spans="13:13" x14ac:dyDescent="0.25">
      <c r="M860" s="120"/>
    </row>
    <row r="861" spans="13:13" x14ac:dyDescent="0.25">
      <c r="M861" s="120"/>
    </row>
    <row r="862" spans="13:13" x14ac:dyDescent="0.25">
      <c r="M862" s="120"/>
    </row>
    <row r="863" spans="13:13" x14ac:dyDescent="0.25">
      <c r="M863" s="120"/>
    </row>
    <row r="864" spans="13:13" x14ac:dyDescent="0.25">
      <c r="M864" s="120"/>
    </row>
    <row r="865" spans="13:13" x14ac:dyDescent="0.25">
      <c r="M865" s="120"/>
    </row>
    <row r="866" spans="13:13" x14ac:dyDescent="0.25">
      <c r="M866" s="120"/>
    </row>
    <row r="867" spans="13:13" x14ac:dyDescent="0.25">
      <c r="M867" s="120"/>
    </row>
    <row r="868" spans="13:13" x14ac:dyDescent="0.25">
      <c r="M868" s="120"/>
    </row>
    <row r="869" spans="13:13" x14ac:dyDescent="0.25">
      <c r="M869" s="120"/>
    </row>
    <row r="870" spans="13:13" x14ac:dyDescent="0.25">
      <c r="M870" s="120"/>
    </row>
    <row r="871" spans="13:13" x14ac:dyDescent="0.25">
      <c r="M871" s="120"/>
    </row>
    <row r="872" spans="13:13" x14ac:dyDescent="0.25">
      <c r="M872" s="120"/>
    </row>
    <row r="873" spans="13:13" x14ac:dyDescent="0.25">
      <c r="M873" s="120"/>
    </row>
    <row r="874" spans="13:13" x14ac:dyDescent="0.25">
      <c r="M874" s="120"/>
    </row>
    <row r="875" spans="13:13" x14ac:dyDescent="0.25">
      <c r="M875" s="120"/>
    </row>
    <row r="876" spans="13:13" x14ac:dyDescent="0.25">
      <c r="M876" s="120"/>
    </row>
    <row r="877" spans="13:13" x14ac:dyDescent="0.25">
      <c r="M877" s="120"/>
    </row>
    <row r="878" spans="13:13" x14ac:dyDescent="0.25">
      <c r="M878" s="120"/>
    </row>
    <row r="879" spans="13:13" x14ac:dyDescent="0.25">
      <c r="M879" s="120"/>
    </row>
    <row r="880" spans="13:13" x14ac:dyDescent="0.25">
      <c r="M880" s="120"/>
    </row>
    <row r="881" spans="13:13" x14ac:dyDescent="0.25">
      <c r="M881" s="120"/>
    </row>
    <row r="882" spans="13:13" x14ac:dyDescent="0.25">
      <c r="M882" s="120"/>
    </row>
    <row r="883" spans="13:13" x14ac:dyDescent="0.25">
      <c r="M883" s="120"/>
    </row>
    <row r="884" spans="13:13" x14ac:dyDescent="0.25">
      <c r="M884" s="120"/>
    </row>
    <row r="885" spans="13:13" x14ac:dyDescent="0.25">
      <c r="M885" s="120"/>
    </row>
    <row r="886" spans="13:13" x14ac:dyDescent="0.25">
      <c r="M886" s="120"/>
    </row>
    <row r="887" spans="13:13" x14ac:dyDescent="0.25">
      <c r="M887" s="120"/>
    </row>
    <row r="888" spans="13:13" x14ac:dyDescent="0.25">
      <c r="M888" s="120"/>
    </row>
    <row r="889" spans="13:13" x14ac:dyDescent="0.25">
      <c r="M889" s="120"/>
    </row>
    <row r="890" spans="13:13" x14ac:dyDescent="0.25">
      <c r="M890" s="120"/>
    </row>
    <row r="891" spans="13:13" x14ac:dyDescent="0.25">
      <c r="M891" s="120"/>
    </row>
    <row r="892" spans="13:13" x14ac:dyDescent="0.25">
      <c r="M892" s="120"/>
    </row>
    <row r="893" spans="13:13" x14ac:dyDescent="0.25">
      <c r="M893" s="119"/>
    </row>
    <row r="894" spans="13:13" x14ac:dyDescent="0.25">
      <c r="M894" s="119"/>
    </row>
    <row r="895" spans="13:13" x14ac:dyDescent="0.25">
      <c r="M895" s="119"/>
    </row>
    <row r="896" spans="13:13" x14ac:dyDescent="0.25">
      <c r="M896" s="119"/>
    </row>
    <row r="897" spans="13:13" x14ac:dyDescent="0.25">
      <c r="M897" s="119"/>
    </row>
    <row r="898" spans="13:13" x14ac:dyDescent="0.25">
      <c r="M898" s="119"/>
    </row>
    <row r="899" spans="13:13" x14ac:dyDescent="0.25">
      <c r="M899" s="119"/>
    </row>
    <row r="900" spans="13:13" x14ac:dyDescent="0.25">
      <c r="M900" s="119"/>
    </row>
    <row r="901" spans="13:13" x14ac:dyDescent="0.25">
      <c r="M901" s="119"/>
    </row>
    <row r="902" spans="13:13" x14ac:dyDescent="0.25">
      <c r="M902" s="119"/>
    </row>
    <row r="903" spans="13:13" x14ac:dyDescent="0.25">
      <c r="M903" s="119"/>
    </row>
    <row r="904" spans="13:13" x14ac:dyDescent="0.25">
      <c r="M904" s="119"/>
    </row>
    <row r="905" spans="13:13" x14ac:dyDescent="0.25">
      <c r="M905" s="119"/>
    </row>
    <row r="906" spans="13:13" x14ac:dyDescent="0.25">
      <c r="M906" s="119"/>
    </row>
    <row r="907" spans="13:13" x14ac:dyDescent="0.25">
      <c r="M907" s="119"/>
    </row>
    <row r="908" spans="13:13" x14ac:dyDescent="0.25">
      <c r="M908" s="119"/>
    </row>
    <row r="909" spans="13:13" x14ac:dyDescent="0.25">
      <c r="M909" s="119"/>
    </row>
    <row r="910" spans="13:13" x14ac:dyDescent="0.25">
      <c r="M910" s="119"/>
    </row>
    <row r="911" spans="13:13" x14ac:dyDescent="0.25">
      <c r="M911" s="119"/>
    </row>
    <row r="912" spans="13:13" x14ac:dyDescent="0.25">
      <c r="M912" s="119"/>
    </row>
    <row r="913" spans="13:13" x14ac:dyDescent="0.25">
      <c r="M913" s="119"/>
    </row>
    <row r="914" spans="13:13" x14ac:dyDescent="0.25">
      <c r="M914" s="119"/>
    </row>
    <row r="915" spans="13:13" x14ac:dyDescent="0.25">
      <c r="M915" s="119"/>
    </row>
    <row r="916" spans="13:13" x14ac:dyDescent="0.25">
      <c r="M916" s="119"/>
    </row>
    <row r="917" spans="13:13" x14ac:dyDescent="0.25">
      <c r="M917" s="119"/>
    </row>
    <row r="918" spans="13:13" x14ac:dyDescent="0.25">
      <c r="M918" s="119"/>
    </row>
    <row r="919" spans="13:13" x14ac:dyDescent="0.25">
      <c r="M919" s="119"/>
    </row>
    <row r="920" spans="13:13" x14ac:dyDescent="0.25">
      <c r="M920" s="119"/>
    </row>
    <row r="921" spans="13:13" x14ac:dyDescent="0.25">
      <c r="M921" s="119"/>
    </row>
    <row r="922" spans="13:13" x14ac:dyDescent="0.25">
      <c r="M922" s="119"/>
    </row>
    <row r="923" spans="13:13" x14ac:dyDescent="0.25">
      <c r="M923" s="119"/>
    </row>
    <row r="924" spans="13:13" x14ac:dyDescent="0.25">
      <c r="M924" s="119"/>
    </row>
    <row r="925" spans="13:13" x14ac:dyDescent="0.25">
      <c r="M925" s="119"/>
    </row>
    <row r="926" spans="13:13" x14ac:dyDescent="0.25">
      <c r="M926" s="119"/>
    </row>
    <row r="927" spans="13:13" x14ac:dyDescent="0.25">
      <c r="M927" s="119"/>
    </row>
    <row r="928" spans="13:13" x14ac:dyDescent="0.25">
      <c r="M928" s="119"/>
    </row>
    <row r="929" spans="13:13" x14ac:dyDescent="0.25">
      <c r="M929" s="119"/>
    </row>
    <row r="930" spans="13:13" x14ac:dyDescent="0.25">
      <c r="M930" s="119"/>
    </row>
    <row r="931" spans="13:13" x14ac:dyDescent="0.25">
      <c r="M931" s="119"/>
    </row>
    <row r="932" spans="13:13" x14ac:dyDescent="0.25">
      <c r="M932" s="119"/>
    </row>
    <row r="933" spans="13:13" x14ac:dyDescent="0.25">
      <c r="M933" s="119"/>
    </row>
    <row r="934" spans="13:13" x14ac:dyDescent="0.25">
      <c r="M934" s="119"/>
    </row>
    <row r="935" spans="13:13" x14ac:dyDescent="0.25">
      <c r="M935" s="119"/>
    </row>
    <row r="936" spans="13:13" x14ac:dyDescent="0.25">
      <c r="M936" s="119"/>
    </row>
    <row r="937" spans="13:13" x14ac:dyDescent="0.25">
      <c r="M937" s="119"/>
    </row>
    <row r="938" spans="13:13" x14ac:dyDescent="0.25">
      <c r="M938" s="119"/>
    </row>
    <row r="939" spans="13:13" x14ac:dyDescent="0.25">
      <c r="M939" s="119"/>
    </row>
    <row r="940" spans="13:13" x14ac:dyDescent="0.25">
      <c r="M940" s="119"/>
    </row>
    <row r="941" spans="13:13" x14ac:dyDescent="0.25">
      <c r="M941" s="119"/>
    </row>
    <row r="942" spans="13:13" x14ac:dyDescent="0.25">
      <c r="M942" s="119"/>
    </row>
    <row r="943" spans="13:13" x14ac:dyDescent="0.25">
      <c r="M943" s="119"/>
    </row>
    <row r="944" spans="13:13" x14ac:dyDescent="0.25">
      <c r="M944" s="119"/>
    </row>
    <row r="945" spans="13:13" x14ac:dyDescent="0.25">
      <c r="M945" s="119"/>
    </row>
    <row r="946" spans="13:13" x14ac:dyDescent="0.25">
      <c r="M946" s="119"/>
    </row>
    <row r="947" spans="13:13" x14ac:dyDescent="0.25">
      <c r="M947" s="119"/>
    </row>
    <row r="948" spans="13:13" x14ac:dyDescent="0.25">
      <c r="M948" s="119"/>
    </row>
    <row r="949" spans="13:13" x14ac:dyDescent="0.25">
      <c r="M949" s="119"/>
    </row>
    <row r="950" spans="13:13" x14ac:dyDescent="0.25">
      <c r="M950" s="119"/>
    </row>
    <row r="951" spans="13:13" x14ac:dyDescent="0.25">
      <c r="M951" s="119"/>
    </row>
    <row r="952" spans="13:13" x14ac:dyDescent="0.25">
      <c r="M952" s="119"/>
    </row>
    <row r="953" spans="13:13" x14ac:dyDescent="0.25">
      <c r="M953" s="119"/>
    </row>
    <row r="954" spans="13:13" x14ac:dyDescent="0.25">
      <c r="M954" s="119"/>
    </row>
    <row r="955" spans="13:13" x14ac:dyDescent="0.25">
      <c r="M955" s="119"/>
    </row>
    <row r="956" spans="13:13" x14ac:dyDescent="0.25">
      <c r="M956" s="119"/>
    </row>
    <row r="957" spans="13:13" x14ac:dyDescent="0.25">
      <c r="M957" s="119"/>
    </row>
    <row r="958" spans="13:13" x14ac:dyDescent="0.25">
      <c r="M958" s="119"/>
    </row>
    <row r="959" spans="13:13" x14ac:dyDescent="0.25">
      <c r="M959" s="119"/>
    </row>
    <row r="960" spans="13:13" x14ac:dyDescent="0.25">
      <c r="M960" s="119"/>
    </row>
    <row r="961" spans="13:13" x14ac:dyDescent="0.25">
      <c r="M961" s="119"/>
    </row>
    <row r="962" spans="13:13" x14ac:dyDescent="0.25">
      <c r="M962" s="119"/>
    </row>
    <row r="963" spans="13:13" x14ac:dyDescent="0.25">
      <c r="M963" s="119"/>
    </row>
    <row r="964" spans="13:13" x14ac:dyDescent="0.25">
      <c r="M964" s="119"/>
    </row>
    <row r="965" spans="13:13" x14ac:dyDescent="0.25">
      <c r="M965" s="119"/>
    </row>
    <row r="966" spans="13:13" x14ac:dyDescent="0.25">
      <c r="M966" s="119"/>
    </row>
    <row r="967" spans="13:13" x14ac:dyDescent="0.25">
      <c r="M967" s="119"/>
    </row>
    <row r="968" spans="13:13" x14ac:dyDescent="0.25">
      <c r="M968" s="119"/>
    </row>
    <row r="969" spans="13:13" x14ac:dyDescent="0.25">
      <c r="M969" s="119"/>
    </row>
    <row r="970" spans="13:13" x14ac:dyDescent="0.25">
      <c r="M970" s="119"/>
    </row>
    <row r="971" spans="13:13" x14ac:dyDescent="0.25">
      <c r="M971" s="119"/>
    </row>
    <row r="972" spans="13:13" x14ac:dyDescent="0.25">
      <c r="M972" s="119"/>
    </row>
    <row r="973" spans="13:13" x14ac:dyDescent="0.25">
      <c r="M973" s="119"/>
    </row>
    <row r="974" spans="13:13" x14ac:dyDescent="0.25">
      <c r="M974" s="119"/>
    </row>
    <row r="975" spans="13:13" x14ac:dyDescent="0.25">
      <c r="M975" s="119"/>
    </row>
    <row r="976" spans="13:13" x14ac:dyDescent="0.25">
      <c r="M976" s="119"/>
    </row>
    <row r="977" spans="13:13" x14ac:dyDescent="0.25">
      <c r="M977" s="119"/>
    </row>
    <row r="978" spans="13:13" x14ac:dyDescent="0.25">
      <c r="M978" s="119"/>
    </row>
    <row r="979" spans="13:13" x14ac:dyDescent="0.25">
      <c r="M979" s="119"/>
    </row>
    <row r="980" spans="13:13" x14ac:dyDescent="0.25">
      <c r="M980" s="119"/>
    </row>
    <row r="981" spans="13:13" x14ac:dyDescent="0.25">
      <c r="M981" s="119"/>
    </row>
    <row r="982" spans="13:13" x14ac:dyDescent="0.25">
      <c r="M982" s="119"/>
    </row>
    <row r="983" spans="13:13" x14ac:dyDescent="0.25">
      <c r="M983" s="119"/>
    </row>
    <row r="984" spans="13:13" x14ac:dyDescent="0.25">
      <c r="M984" s="119"/>
    </row>
    <row r="985" spans="13:13" x14ac:dyDescent="0.25">
      <c r="M985" s="119"/>
    </row>
    <row r="986" spans="13:13" x14ac:dyDescent="0.25">
      <c r="M986" s="119"/>
    </row>
    <row r="987" spans="13:13" x14ac:dyDescent="0.25">
      <c r="M987" s="119"/>
    </row>
    <row r="988" spans="13:13" x14ac:dyDescent="0.25">
      <c r="M988" s="119"/>
    </row>
    <row r="989" spans="13:13" x14ac:dyDescent="0.25">
      <c r="M989" s="119"/>
    </row>
    <row r="990" spans="13:13" x14ac:dyDescent="0.25">
      <c r="M990" s="119"/>
    </row>
    <row r="991" spans="13:13" x14ac:dyDescent="0.25">
      <c r="M991" s="119"/>
    </row>
    <row r="992" spans="13:13" x14ac:dyDescent="0.25">
      <c r="M992" s="119"/>
    </row>
    <row r="993" spans="13:13" x14ac:dyDescent="0.25">
      <c r="M993" s="119"/>
    </row>
    <row r="994" spans="13:13" x14ac:dyDescent="0.25">
      <c r="M994" s="119"/>
    </row>
    <row r="995" spans="13:13" x14ac:dyDescent="0.25">
      <c r="M995" s="119"/>
    </row>
    <row r="996" spans="13:13" x14ac:dyDescent="0.25">
      <c r="M996" s="119"/>
    </row>
    <row r="997" spans="13:13" x14ac:dyDescent="0.25">
      <c r="M997" s="119"/>
    </row>
    <row r="998" spans="13:13" x14ac:dyDescent="0.25">
      <c r="M998" s="119"/>
    </row>
    <row r="999" spans="13:13" x14ac:dyDescent="0.25">
      <c r="M999" s="119"/>
    </row>
    <row r="1000" spans="13:13" x14ac:dyDescent="0.25">
      <c r="M1000" s="119"/>
    </row>
    <row r="1001" spans="13:13" x14ac:dyDescent="0.25">
      <c r="M1001" s="119"/>
    </row>
    <row r="1002" spans="13:13" x14ac:dyDescent="0.25">
      <c r="M1002" s="119"/>
    </row>
    <row r="1003" spans="13:13" x14ac:dyDescent="0.25">
      <c r="M1003" s="119"/>
    </row>
    <row r="1004" spans="13:13" x14ac:dyDescent="0.25">
      <c r="M1004" s="119"/>
    </row>
    <row r="1005" spans="13:13" x14ac:dyDescent="0.25">
      <c r="M1005" s="119"/>
    </row>
    <row r="1006" spans="13:13" x14ac:dyDescent="0.25">
      <c r="M1006" s="119"/>
    </row>
    <row r="1007" spans="13:13" x14ac:dyDescent="0.25">
      <c r="M1007" s="119"/>
    </row>
    <row r="1008" spans="13:13" x14ac:dyDescent="0.25">
      <c r="M1008" s="119"/>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2701A-C992-4514-AC06-B1703EBFD124}">
  <sheetPr>
    <tabColor theme="9" tint="0.59999389629810485"/>
  </sheetPr>
  <dimension ref="A1:AL34"/>
  <sheetViews>
    <sheetView topLeftCell="A24" workbookViewId="0">
      <selection activeCell="A42" sqref="A42"/>
    </sheetView>
  </sheetViews>
  <sheetFormatPr defaultColWidth="12.5703125" defaultRowHeight="15.75" customHeight="1" x14ac:dyDescent="0.25"/>
  <cols>
    <col min="1" max="1" width="65.42578125" customWidth="1"/>
    <col min="2" max="2" width="20.42578125" customWidth="1"/>
    <col min="6" max="6" width="15.7109375" bestFit="1" customWidth="1"/>
  </cols>
  <sheetData>
    <row r="1" spans="1:38" ht="15" x14ac:dyDescent="0.25">
      <c r="A1" s="114" t="s">
        <v>1187</v>
      </c>
      <c r="B1" s="115"/>
      <c r="C1" s="115"/>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23"/>
      <c r="AI1" s="123"/>
      <c r="AJ1" s="123"/>
      <c r="AK1" s="123"/>
      <c r="AL1" s="123"/>
    </row>
    <row r="2" spans="1:38" ht="150.75" customHeight="1" x14ac:dyDescent="0.25">
      <c r="A2" s="149" t="s">
        <v>1241</v>
      </c>
      <c r="B2" s="123"/>
      <c r="C2" s="123"/>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row>
    <row r="3" spans="1:38" ht="75" x14ac:dyDescent="0.25">
      <c r="A3" s="149" t="s">
        <v>1249</v>
      </c>
      <c r="B3" s="123"/>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row>
    <row r="4" spans="1:38" ht="1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row>
    <row r="5" spans="1:38" ht="15" x14ac:dyDescent="0.25">
      <c r="A5" s="114" t="s">
        <v>1190</v>
      </c>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23"/>
      <c r="AI5" s="123"/>
      <c r="AJ5" s="123"/>
      <c r="AK5" s="123"/>
      <c r="AL5" s="123"/>
    </row>
    <row r="6" spans="1:38" ht="75" x14ac:dyDescent="0.25">
      <c r="A6" s="165" t="s">
        <v>1245</v>
      </c>
      <c r="B6" s="166" t="s">
        <v>1244</v>
      </c>
      <c r="C6" s="166" t="s">
        <v>1246</v>
      </c>
      <c r="D6" s="166" t="s">
        <v>1247</v>
      </c>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3"/>
      <c r="AI6" s="123"/>
      <c r="AJ6" s="123"/>
      <c r="AK6" s="123"/>
      <c r="AL6" s="123"/>
    </row>
    <row r="7" spans="1:38" ht="15" x14ac:dyDescent="0.25">
      <c r="A7" s="123">
        <v>2024</v>
      </c>
      <c r="B7" s="122">
        <v>6.4</v>
      </c>
      <c r="C7" s="167">
        <f>B7*$B$29</f>
        <v>5.874295055169596</v>
      </c>
      <c r="D7" s="167">
        <f>B7-C7</f>
        <v>0.52570494483040431</v>
      </c>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3"/>
      <c r="AI7" s="123"/>
      <c r="AJ7" s="123"/>
      <c r="AK7" s="123"/>
      <c r="AL7" s="123"/>
    </row>
    <row r="8" spans="1:38" ht="15" x14ac:dyDescent="0.25">
      <c r="A8" s="123">
        <v>2025</v>
      </c>
      <c r="B8" s="122">
        <v>12</v>
      </c>
      <c r="C8" s="167">
        <f t="shared" ref="C8:C21" si="0">B8*$B$29</f>
        <v>11.014303228442991</v>
      </c>
      <c r="D8" s="167">
        <f t="shared" ref="D8:D21" si="1">B8-C8</f>
        <v>0.9856967715570093</v>
      </c>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3"/>
      <c r="AI8" s="123"/>
      <c r="AJ8" s="123"/>
      <c r="AK8" s="123"/>
      <c r="AL8" s="123"/>
    </row>
    <row r="9" spans="1:38" ht="15" x14ac:dyDescent="0.25">
      <c r="A9" s="123">
        <v>2026</v>
      </c>
      <c r="B9" s="122">
        <v>18</v>
      </c>
      <c r="C9" s="167">
        <f t="shared" si="0"/>
        <v>16.521454842664486</v>
      </c>
      <c r="D9" s="167">
        <f t="shared" si="1"/>
        <v>1.4785451573355139</v>
      </c>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3"/>
      <c r="AI9" s="123"/>
      <c r="AJ9" s="123"/>
      <c r="AK9" s="123"/>
      <c r="AL9" s="123"/>
    </row>
    <row r="10" spans="1:38" ht="15" x14ac:dyDescent="0.25">
      <c r="A10" s="123">
        <v>2027</v>
      </c>
      <c r="B10" s="122">
        <v>23</v>
      </c>
      <c r="C10" s="167">
        <f t="shared" si="0"/>
        <v>21.110747854515733</v>
      </c>
      <c r="D10" s="167">
        <f t="shared" si="1"/>
        <v>1.8892521454842672</v>
      </c>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3"/>
      <c r="AI10" s="123"/>
      <c r="AJ10" s="123"/>
      <c r="AK10" s="123"/>
      <c r="AL10" s="123"/>
    </row>
    <row r="11" spans="1:38" ht="15" x14ac:dyDescent="0.25">
      <c r="A11" s="123">
        <v>2028</v>
      </c>
      <c r="B11" s="122">
        <v>120</v>
      </c>
      <c r="C11" s="167">
        <f t="shared" si="0"/>
        <v>110.14303228442992</v>
      </c>
      <c r="D11" s="167">
        <f t="shared" si="1"/>
        <v>9.8569677155700788</v>
      </c>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3"/>
      <c r="AI11" s="123"/>
      <c r="AJ11" s="123"/>
      <c r="AK11" s="123"/>
      <c r="AL11" s="123"/>
    </row>
    <row r="12" spans="1:38" ht="15" x14ac:dyDescent="0.25">
      <c r="A12" s="123">
        <v>2029</v>
      </c>
      <c r="B12" s="122">
        <v>130</v>
      </c>
      <c r="C12" s="167">
        <f t="shared" si="0"/>
        <v>119.32161830813241</v>
      </c>
      <c r="D12" s="167">
        <f t="shared" si="1"/>
        <v>10.678381691867585</v>
      </c>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3"/>
      <c r="AI12" s="123"/>
      <c r="AJ12" s="123"/>
      <c r="AK12" s="123"/>
      <c r="AL12" s="123"/>
    </row>
    <row r="13" spans="1:38" ht="15" x14ac:dyDescent="0.25">
      <c r="A13" s="123">
        <v>2030</v>
      </c>
      <c r="B13" s="122">
        <v>130</v>
      </c>
      <c r="C13" s="167">
        <f t="shared" si="0"/>
        <v>119.32161830813241</v>
      </c>
      <c r="D13" s="167">
        <f t="shared" si="1"/>
        <v>10.678381691867585</v>
      </c>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3"/>
      <c r="AI13" s="123"/>
      <c r="AJ13" s="123"/>
      <c r="AK13" s="123"/>
      <c r="AL13" s="123"/>
    </row>
    <row r="14" spans="1:38" ht="15" x14ac:dyDescent="0.25">
      <c r="A14" s="123">
        <v>2031</v>
      </c>
      <c r="B14" s="122">
        <v>130</v>
      </c>
      <c r="C14" s="167">
        <f t="shared" si="0"/>
        <v>119.32161830813241</v>
      </c>
      <c r="D14" s="167">
        <f t="shared" si="1"/>
        <v>10.678381691867585</v>
      </c>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3"/>
      <c r="AI14" s="123"/>
      <c r="AJ14" s="123"/>
      <c r="AK14" s="123"/>
      <c r="AL14" s="123"/>
    </row>
    <row r="15" spans="1:38" ht="15" x14ac:dyDescent="0.25">
      <c r="A15" s="123">
        <v>2032</v>
      </c>
      <c r="B15" s="122">
        <v>130</v>
      </c>
      <c r="C15" s="167">
        <f t="shared" si="0"/>
        <v>119.32161830813241</v>
      </c>
      <c r="D15" s="167">
        <f t="shared" si="1"/>
        <v>10.678381691867585</v>
      </c>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3"/>
      <c r="AI15" s="123"/>
      <c r="AJ15" s="123"/>
      <c r="AK15" s="123"/>
      <c r="AL15" s="123"/>
    </row>
    <row r="16" spans="1:38" ht="15" x14ac:dyDescent="0.25">
      <c r="A16" s="123">
        <v>2033</v>
      </c>
      <c r="B16" s="122">
        <v>130</v>
      </c>
      <c r="C16" s="167">
        <f t="shared" si="0"/>
        <v>119.32161830813241</v>
      </c>
      <c r="D16" s="167">
        <f t="shared" si="1"/>
        <v>10.678381691867585</v>
      </c>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3"/>
      <c r="AI16" s="123"/>
      <c r="AJ16" s="123"/>
      <c r="AK16" s="123"/>
      <c r="AL16" s="123"/>
    </row>
    <row r="17" spans="1:38" ht="15" x14ac:dyDescent="0.25">
      <c r="A17" s="123">
        <v>2034</v>
      </c>
      <c r="B17" s="122">
        <v>130</v>
      </c>
      <c r="C17" s="167">
        <f t="shared" si="0"/>
        <v>119.32161830813241</v>
      </c>
      <c r="D17" s="167">
        <f t="shared" si="1"/>
        <v>10.678381691867585</v>
      </c>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3"/>
      <c r="AI17" s="123"/>
      <c r="AJ17" s="123"/>
      <c r="AK17" s="123"/>
      <c r="AL17" s="123"/>
    </row>
    <row r="18" spans="1:38" ht="15" x14ac:dyDescent="0.25">
      <c r="A18" s="123">
        <v>2035</v>
      </c>
      <c r="B18" s="122">
        <v>130</v>
      </c>
      <c r="C18" s="167">
        <f t="shared" si="0"/>
        <v>119.32161830813241</v>
      </c>
      <c r="D18" s="167">
        <f t="shared" si="1"/>
        <v>10.678381691867585</v>
      </c>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3"/>
      <c r="AI18" s="123"/>
      <c r="AJ18" s="123"/>
      <c r="AK18" s="123"/>
      <c r="AL18" s="123"/>
    </row>
    <row r="19" spans="1:38" ht="15" x14ac:dyDescent="0.25">
      <c r="A19" s="123">
        <v>2036</v>
      </c>
      <c r="B19" s="122">
        <v>130</v>
      </c>
      <c r="C19" s="167">
        <f t="shared" si="0"/>
        <v>119.32161830813241</v>
      </c>
      <c r="D19" s="167">
        <f t="shared" si="1"/>
        <v>10.678381691867585</v>
      </c>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3"/>
      <c r="AI19" s="123"/>
      <c r="AJ19" s="123"/>
      <c r="AK19" s="123"/>
      <c r="AL19" s="123"/>
    </row>
    <row r="20" spans="1:38" ht="15" x14ac:dyDescent="0.25">
      <c r="A20" s="123">
        <v>2037</v>
      </c>
      <c r="B20" s="122">
        <v>130</v>
      </c>
      <c r="C20" s="167">
        <f t="shared" si="0"/>
        <v>119.32161830813241</v>
      </c>
      <c r="D20" s="167">
        <f t="shared" si="1"/>
        <v>10.678381691867585</v>
      </c>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3"/>
      <c r="AI20" s="123"/>
      <c r="AJ20" s="123"/>
      <c r="AK20" s="123"/>
      <c r="AL20" s="123"/>
    </row>
    <row r="21" spans="1:38" ht="15" x14ac:dyDescent="0.25">
      <c r="A21" s="123">
        <v>2038</v>
      </c>
      <c r="B21" s="122">
        <v>130</v>
      </c>
      <c r="C21" s="167">
        <f t="shared" si="0"/>
        <v>119.32161830813241</v>
      </c>
      <c r="D21" s="167">
        <f t="shared" si="1"/>
        <v>10.678381691867585</v>
      </c>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3"/>
      <c r="AI21" s="123"/>
      <c r="AJ21" s="123"/>
      <c r="AK21" s="123"/>
      <c r="AL21" s="123"/>
    </row>
    <row r="22" spans="1:38" ht="15" x14ac:dyDescent="0.25">
      <c r="A22" s="165"/>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3"/>
      <c r="AI22" s="123"/>
      <c r="AJ22" s="123"/>
      <c r="AK22" s="123"/>
      <c r="AL22" s="123"/>
    </row>
    <row r="23" spans="1:38" ht="45" x14ac:dyDescent="0.25">
      <c r="A23" s="165" t="s">
        <v>1243</v>
      </c>
      <c r="B23" s="166" t="s">
        <v>1244</v>
      </c>
      <c r="C23" s="122" t="s">
        <v>647</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3"/>
      <c r="AI23" s="123"/>
      <c r="AJ23" s="123"/>
      <c r="AK23" s="123"/>
      <c r="AL23" s="123"/>
    </row>
    <row r="24" spans="1:38" ht="15" x14ac:dyDescent="0.25">
      <c r="A24" s="123" t="s">
        <v>847</v>
      </c>
      <c r="B24" s="122">
        <f>140+260+660+3.9+120+6.7</f>
        <v>1190.6000000000001</v>
      </c>
      <c r="C24" t="s">
        <v>556</v>
      </c>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3"/>
      <c r="AI24" s="123"/>
      <c r="AJ24" s="123"/>
      <c r="AK24" s="123"/>
      <c r="AL24" s="123"/>
    </row>
    <row r="25" spans="1:38" ht="15" x14ac:dyDescent="0.25">
      <c r="A25" s="123" t="s">
        <v>848</v>
      </c>
      <c r="B25" s="122">
        <f>18+61+53+25</f>
        <v>157</v>
      </c>
      <c r="C25" t="s">
        <v>556</v>
      </c>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3"/>
      <c r="AI25" s="123"/>
      <c r="AJ25" s="123"/>
      <c r="AK25" s="123"/>
      <c r="AL25" s="123"/>
    </row>
    <row r="26" spans="1:38" ht="15" x14ac:dyDescent="0.25">
      <c r="A26" s="123" t="s">
        <v>1242</v>
      </c>
      <c r="B26" s="122">
        <f>4.5+18+10</f>
        <v>32.5</v>
      </c>
      <c r="C26" t="s">
        <v>553</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3"/>
      <c r="AI26" s="123"/>
      <c r="AJ26" s="123"/>
      <c r="AK26" s="123"/>
      <c r="AL26" s="123"/>
    </row>
    <row r="27" spans="1:38" ht="15" x14ac:dyDescent="0.25">
      <c r="A27" s="123" t="s">
        <v>849</v>
      </c>
      <c r="B27" s="122">
        <f>23+14+44+7.1</f>
        <v>88.1</v>
      </c>
      <c r="C27" t="s">
        <v>553</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3"/>
      <c r="AI27" s="123"/>
      <c r="AJ27" s="123"/>
      <c r="AK27" s="123"/>
      <c r="AL27" s="123"/>
    </row>
    <row r="28" spans="1:38" ht="15" x14ac:dyDescent="0.25">
      <c r="A28" s="165"/>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3"/>
      <c r="AI28" s="123"/>
      <c r="AJ28" s="123"/>
      <c r="AK28" s="123"/>
      <c r="AL28" s="123"/>
    </row>
    <row r="29" spans="1:38" ht="15" x14ac:dyDescent="0.25">
      <c r="A29" s="165" t="s">
        <v>1248</v>
      </c>
      <c r="B29" s="168">
        <f>SUM(B24:B25)/SUM(B24:B27)</f>
        <v>0.9178586023702493</v>
      </c>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3"/>
      <c r="AI29" s="123"/>
      <c r="AJ29" s="123"/>
      <c r="AK29" s="123"/>
      <c r="AL29" s="123"/>
    </row>
    <row r="30" spans="1:38" ht="15" x14ac:dyDescent="0.25">
      <c r="A30" s="165"/>
      <c r="B30" s="168"/>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3"/>
      <c r="AI30" s="123"/>
      <c r="AJ30" s="123"/>
      <c r="AK30" s="123"/>
      <c r="AL30" s="123"/>
    </row>
    <row r="31" spans="1:38" ht="15" x14ac:dyDescent="0.25">
      <c r="A31" s="165"/>
      <c r="B31" s="168"/>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3"/>
      <c r="AI31" s="123"/>
      <c r="AJ31" s="123"/>
      <c r="AK31" s="123"/>
      <c r="AL31" s="123"/>
    </row>
    <row r="32" spans="1:38" ht="15" x14ac:dyDescent="0.25">
      <c r="A32" s="169" t="s">
        <v>1232</v>
      </c>
      <c r="B32">
        <v>2015</v>
      </c>
      <c r="C32">
        <v>2016</v>
      </c>
      <c r="D32">
        <v>2017</v>
      </c>
      <c r="E32">
        <v>2018</v>
      </c>
      <c r="F32">
        <v>2019</v>
      </c>
      <c r="G32">
        <v>2020</v>
      </c>
      <c r="H32">
        <v>2021</v>
      </c>
      <c r="I32">
        <v>2022</v>
      </c>
      <c r="J32">
        <v>2023</v>
      </c>
      <c r="K32">
        <v>2024</v>
      </c>
      <c r="L32">
        <v>2025</v>
      </c>
      <c r="M32">
        <v>2026</v>
      </c>
      <c r="N32">
        <v>2027</v>
      </c>
      <c r="O32">
        <v>2028</v>
      </c>
      <c r="P32">
        <v>2029</v>
      </c>
      <c r="Q32">
        <v>2030</v>
      </c>
      <c r="R32">
        <v>2031</v>
      </c>
      <c r="S32">
        <v>2032</v>
      </c>
      <c r="T32">
        <v>2033</v>
      </c>
      <c r="U32">
        <v>2034</v>
      </c>
      <c r="V32">
        <v>2035</v>
      </c>
      <c r="W32">
        <v>2036</v>
      </c>
      <c r="X32">
        <v>2037</v>
      </c>
      <c r="Y32">
        <v>2038</v>
      </c>
      <c r="Z32">
        <v>2039</v>
      </c>
      <c r="AA32">
        <v>2040</v>
      </c>
      <c r="AB32">
        <v>2041</v>
      </c>
      <c r="AC32">
        <v>2042</v>
      </c>
      <c r="AD32">
        <v>2043</v>
      </c>
      <c r="AE32">
        <v>2044</v>
      </c>
      <c r="AF32">
        <v>2045</v>
      </c>
      <c r="AG32">
        <v>2046</v>
      </c>
      <c r="AH32">
        <v>2047</v>
      </c>
      <c r="AI32">
        <v>2048</v>
      </c>
      <c r="AJ32">
        <v>2049</v>
      </c>
      <c r="AK32">
        <v>2050</v>
      </c>
    </row>
    <row r="33" spans="1:37" ht="15" x14ac:dyDescent="0.25">
      <c r="A33" s="151" t="s">
        <v>1233</v>
      </c>
      <c r="B33">
        <v>0</v>
      </c>
      <c r="C33">
        <v>0</v>
      </c>
      <c r="D33">
        <v>0</v>
      </c>
      <c r="E33">
        <v>0</v>
      </c>
      <c r="F33">
        <v>0</v>
      </c>
      <c r="G33">
        <v>0</v>
      </c>
      <c r="H33">
        <v>0</v>
      </c>
      <c r="I33">
        <v>0</v>
      </c>
      <c r="J33">
        <v>0</v>
      </c>
      <c r="K33">
        <f>INDEX($C$7:$C$21,MATCH(K$32,$A$7:$A$21,0))*10^12/About!$A$59</f>
        <v>209796251970.34271</v>
      </c>
      <c r="L33">
        <f>INDEX($C$7:$C$21,MATCH(L$32,$A$7:$A$21,0))*10^12/About!$A$59</f>
        <v>393367972444.39252</v>
      </c>
      <c r="M33">
        <f>INDEX($C$7:$C$21,MATCH(M$32,$A$7:$A$21,0))*10^12/About!$A$59</f>
        <v>590051958666.58875</v>
      </c>
      <c r="N33">
        <f>INDEX($C$7:$C$21,MATCH(N$32,$A$7:$A$21,0))*10^12/About!$A$59</f>
        <v>753955280518.41907</v>
      </c>
      <c r="O33">
        <f>INDEX($C$7:$C$21,MATCH(O$32,$A$7:$A$21,0))*10^12/About!$A$59</f>
        <v>3933679724443.9258</v>
      </c>
      <c r="P33">
        <f>INDEX($C$7:$C$21,MATCH(P$32,$A$7:$A$21,0))*10^12/About!$A$59</f>
        <v>4261486368147.5864</v>
      </c>
      <c r="Q33">
        <f>INDEX($C$7:$C$21,MATCH(Q$32,$A$7:$A$21,0))*10^12/About!$A$59</f>
        <v>4261486368147.5864</v>
      </c>
      <c r="R33">
        <f>INDEX($C$7:$C$21,MATCH(R$32,$A$7:$A$21,0))*10^12/About!$A$59</f>
        <v>4261486368147.5864</v>
      </c>
      <c r="S33">
        <f>INDEX($C$7:$C$21,MATCH(S$32,$A$7:$A$21,0))*10^12/About!$A$59</f>
        <v>4261486368147.5864</v>
      </c>
      <c r="T33">
        <f>INDEX($C$7:$C$21,MATCH(T$32,$A$7:$A$21,0))*10^12/About!$A$59</f>
        <v>4261486368147.5864</v>
      </c>
      <c r="U33">
        <f>INDEX($C$7:$C$21,MATCH(U$32,$A$7:$A$21,0))*10^12/About!$A$59</f>
        <v>4261486368147.5864</v>
      </c>
      <c r="V33">
        <f>INDEX($C$7:$C$21,MATCH(V$32,$A$7:$A$21,0))*10^12/About!$A$59</f>
        <v>4261486368147.5864</v>
      </c>
      <c r="W33">
        <f>INDEX($C$7:$C$21,MATCH(W$32,$A$7:$A$21,0))*10^12/About!$A$59</f>
        <v>4261486368147.5864</v>
      </c>
      <c r="X33">
        <f>INDEX($C$7:$C$21,MATCH(X$32,$A$7:$A$21,0))*10^12/About!$A$59</f>
        <v>4261486368147.5864</v>
      </c>
      <c r="Y33">
        <f>INDEX($C$7:$C$21,MATCH(Y$32,$A$7:$A$21,0))*10^12/About!$A$59</f>
        <v>4261486368147.5864</v>
      </c>
      <c r="Z33">
        <f>$Y33</f>
        <v>4261486368147.5864</v>
      </c>
      <c r="AA33">
        <f t="shared" ref="AA33:AK34" si="2">$Y33</f>
        <v>4261486368147.5864</v>
      </c>
      <c r="AB33">
        <f t="shared" si="2"/>
        <v>4261486368147.5864</v>
      </c>
      <c r="AC33">
        <f t="shared" si="2"/>
        <v>4261486368147.5864</v>
      </c>
      <c r="AD33">
        <f t="shared" si="2"/>
        <v>4261486368147.5864</v>
      </c>
      <c r="AE33">
        <f t="shared" si="2"/>
        <v>4261486368147.5864</v>
      </c>
      <c r="AF33">
        <f t="shared" si="2"/>
        <v>4261486368147.5864</v>
      </c>
      <c r="AG33">
        <f t="shared" si="2"/>
        <v>4261486368147.5864</v>
      </c>
      <c r="AH33">
        <f t="shared" si="2"/>
        <v>4261486368147.5864</v>
      </c>
      <c r="AI33">
        <f t="shared" si="2"/>
        <v>4261486368147.5864</v>
      </c>
      <c r="AJ33">
        <f t="shared" si="2"/>
        <v>4261486368147.5864</v>
      </c>
      <c r="AK33">
        <f t="shared" si="2"/>
        <v>4261486368147.5864</v>
      </c>
    </row>
    <row r="34" spans="1:37" ht="15" x14ac:dyDescent="0.25">
      <c r="A34" s="151" t="s">
        <v>1234</v>
      </c>
      <c r="B34">
        <v>0</v>
      </c>
      <c r="C34">
        <v>0</v>
      </c>
      <c r="D34">
        <v>0</v>
      </c>
      <c r="E34">
        <v>0</v>
      </c>
      <c r="F34">
        <v>0</v>
      </c>
      <c r="G34">
        <v>0</v>
      </c>
      <c r="H34">
        <v>0</v>
      </c>
      <c r="I34">
        <v>0</v>
      </c>
      <c r="J34">
        <v>0</v>
      </c>
      <c r="K34">
        <f>INDEX($D$7:$D$21,MATCH(K$32,$A$7:$A$21,0))*10^12/About!$A$59</f>
        <v>18775176601.085869</v>
      </c>
      <c r="L34">
        <f>INDEX($D$7:$D$21,MATCH(L$32,$A$7:$A$21,0))*10^12/About!$A$59</f>
        <v>35203456127.036049</v>
      </c>
      <c r="M34">
        <f>INDEX($D$7:$D$21,MATCH(M$32,$A$7:$A$21,0))*10^12/About!$A$59</f>
        <v>52805184190.55407</v>
      </c>
      <c r="N34">
        <f>INDEX($D$7:$D$21,MATCH(N$32,$A$7:$A$21,0))*10^12/About!$A$59</f>
        <v>67473290910.152405</v>
      </c>
      <c r="O34">
        <f>INDEX($D$7:$D$21,MATCH(O$32,$A$7:$A$21,0))*10^12/About!$A$59</f>
        <v>352034561270.35992</v>
      </c>
      <c r="P34">
        <f>INDEX($D$7:$D$21,MATCH(P$32,$A$7:$A$21,0))*10^12/About!$A$59</f>
        <v>381370774709.55664</v>
      </c>
      <c r="Q34">
        <f>INDEX($D$7:$D$21,MATCH(Q$32,$A$7:$A$21,0))*10^12/About!$A$59</f>
        <v>381370774709.55664</v>
      </c>
      <c r="R34">
        <f>INDEX($D$7:$D$21,MATCH(R$32,$A$7:$A$21,0))*10^12/About!$A$59</f>
        <v>381370774709.55664</v>
      </c>
      <c r="S34">
        <f>INDEX($D$7:$D$21,MATCH(S$32,$A$7:$A$21,0))*10^12/About!$A$59</f>
        <v>381370774709.55664</v>
      </c>
      <c r="T34">
        <f>INDEX($D$7:$D$21,MATCH(T$32,$A$7:$A$21,0))*10^12/About!$A$59</f>
        <v>381370774709.55664</v>
      </c>
      <c r="U34">
        <f>INDEX($D$7:$D$21,MATCH(U$32,$A$7:$A$21,0))*10^12/About!$A$59</f>
        <v>381370774709.55664</v>
      </c>
      <c r="V34">
        <f>INDEX($D$7:$D$21,MATCH(V$32,$A$7:$A$21,0))*10^12/About!$A$59</f>
        <v>381370774709.55664</v>
      </c>
      <c r="W34">
        <f>INDEX($D$7:$D$21,MATCH(W$32,$A$7:$A$21,0))*10^12/About!$A$59</f>
        <v>381370774709.55664</v>
      </c>
      <c r="X34">
        <f>INDEX($D$7:$D$21,MATCH(X$32,$A$7:$A$21,0))*10^12/About!$A$59</f>
        <v>381370774709.55664</v>
      </c>
      <c r="Y34">
        <f>INDEX($D$7:$D$21,MATCH(Y$32,$A$7:$A$21,0))*10^12/About!$A$59</f>
        <v>381370774709.55664</v>
      </c>
      <c r="Z34">
        <f>$Y34</f>
        <v>381370774709.55664</v>
      </c>
      <c r="AA34">
        <f t="shared" si="2"/>
        <v>381370774709.55664</v>
      </c>
      <c r="AB34">
        <f t="shared" si="2"/>
        <v>381370774709.55664</v>
      </c>
      <c r="AC34">
        <f t="shared" si="2"/>
        <v>381370774709.55664</v>
      </c>
      <c r="AD34">
        <f t="shared" si="2"/>
        <v>381370774709.55664</v>
      </c>
      <c r="AE34">
        <f t="shared" si="2"/>
        <v>381370774709.55664</v>
      </c>
      <c r="AF34">
        <f t="shared" si="2"/>
        <v>381370774709.55664</v>
      </c>
      <c r="AG34">
        <f t="shared" si="2"/>
        <v>381370774709.55664</v>
      </c>
      <c r="AH34">
        <f t="shared" si="2"/>
        <v>381370774709.55664</v>
      </c>
      <c r="AI34">
        <f t="shared" si="2"/>
        <v>381370774709.55664</v>
      </c>
      <c r="AJ34">
        <f t="shared" si="2"/>
        <v>381370774709.55664</v>
      </c>
      <c r="AK34">
        <f t="shared" si="2"/>
        <v>381370774709.55664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94E2-6F6E-47E0-8C2A-B9116BC69D8F}">
  <sheetPr>
    <tabColor theme="1"/>
  </sheetPr>
  <dimension ref="A1:AE43"/>
  <sheetViews>
    <sheetView topLeftCell="A7" workbookViewId="0">
      <selection activeCell="C28" sqref="C28"/>
    </sheetView>
  </sheetViews>
  <sheetFormatPr defaultRowHeight="15" x14ac:dyDescent="0.25"/>
  <cols>
    <col min="1" max="1" width="20.140625" customWidth="1"/>
    <col min="2" max="20" width="10.140625" customWidth="1"/>
    <col min="21" max="21" width="12.85546875" customWidth="1"/>
    <col min="22" max="32" width="10.140625" customWidth="1"/>
  </cols>
  <sheetData>
    <row r="1" spans="1:31" s="246" customFormat="1" x14ac:dyDescent="0.25">
      <c r="A1" s="245" t="s">
        <v>1418</v>
      </c>
      <c r="B1" s="246">
        <v>2021</v>
      </c>
      <c r="C1" s="246">
        <v>2022</v>
      </c>
      <c r="D1" s="246">
        <v>2023</v>
      </c>
      <c r="E1" s="246">
        <v>2024</v>
      </c>
      <c r="F1" s="246">
        <v>2025</v>
      </c>
      <c r="G1" s="246">
        <v>2026</v>
      </c>
      <c r="H1" s="246">
        <v>2027</v>
      </c>
      <c r="I1" s="246">
        <v>2028</v>
      </c>
      <c r="J1" s="246">
        <v>2029</v>
      </c>
      <c r="K1" s="246">
        <v>2030</v>
      </c>
      <c r="L1" s="246">
        <v>2031</v>
      </c>
      <c r="M1" s="246">
        <v>2032</v>
      </c>
      <c r="N1" s="246">
        <v>2033</v>
      </c>
      <c r="O1" s="246">
        <v>2034</v>
      </c>
      <c r="P1" s="246">
        <v>2035</v>
      </c>
      <c r="Q1" s="246">
        <v>2036</v>
      </c>
      <c r="R1" s="246">
        <v>2037</v>
      </c>
      <c r="S1" s="246">
        <v>2038</v>
      </c>
      <c r="T1" s="246">
        <v>2039</v>
      </c>
      <c r="U1" s="246">
        <v>2040</v>
      </c>
      <c r="V1" s="246">
        <v>2041</v>
      </c>
      <c r="W1" s="246">
        <v>2042</v>
      </c>
      <c r="X1" s="246">
        <v>2043</v>
      </c>
      <c r="Y1" s="246">
        <v>2044</v>
      </c>
      <c r="Z1" s="246">
        <v>2045</v>
      </c>
      <c r="AA1" s="246">
        <v>2046</v>
      </c>
      <c r="AB1" s="246">
        <v>2047</v>
      </c>
      <c r="AC1" s="246">
        <v>2048</v>
      </c>
      <c r="AD1" s="246">
        <v>2049</v>
      </c>
      <c r="AE1" s="246">
        <v>2050</v>
      </c>
    </row>
    <row r="2" spans="1:31" x14ac:dyDescent="0.25">
      <c r="A2" s="6" t="s">
        <v>1419</v>
      </c>
      <c r="B2">
        <v>0</v>
      </c>
      <c r="C2">
        <v>1.2746056026748782E-2</v>
      </c>
      <c r="D2">
        <v>7.8986985890572778E-3</v>
      </c>
      <c r="E2">
        <v>9.7585667241752525E-3</v>
      </c>
      <c r="F2">
        <v>1.0557840272669291E-2</v>
      </c>
      <c r="G2">
        <v>1.116552963967672E-2</v>
      </c>
      <c r="H2">
        <v>1.1445926561702706E-2</v>
      </c>
      <c r="I2">
        <v>1.1503441740186356E-2</v>
      </c>
      <c r="J2">
        <v>1.1380180791877397E-2</v>
      </c>
      <c r="K2">
        <v>1.1111489932228961E-2</v>
      </c>
      <c r="L2">
        <v>1.0875637177919286E-2</v>
      </c>
      <c r="M2">
        <v>1.0833432427051507E-2</v>
      </c>
      <c r="N2">
        <v>1.0885838303319389E-2</v>
      </c>
      <c r="O2">
        <v>1.0890517893584792E-2</v>
      </c>
      <c r="P2">
        <v>1.0844223318780473E-2</v>
      </c>
      <c r="Q2">
        <v>1.0916943166817347E-2</v>
      </c>
      <c r="R2">
        <v>1.1045768955839278E-2</v>
      </c>
      <c r="S2">
        <v>1.1149696528885708E-2</v>
      </c>
      <c r="T2">
        <v>1.1268179489558367E-2</v>
      </c>
      <c r="U2">
        <v>1.1436199606897037E-2</v>
      </c>
      <c r="V2">
        <v>1.1679291364232016E-2</v>
      </c>
      <c r="W2">
        <v>1.1966991177164637E-2</v>
      </c>
      <c r="X2">
        <v>1.2201627737380469E-2</v>
      </c>
      <c r="Y2">
        <v>1.2334857484173489E-2</v>
      </c>
      <c r="Z2">
        <v>1.2514683903134521E-2</v>
      </c>
      <c r="AA2">
        <v>1.2455668652803778E-2</v>
      </c>
      <c r="AB2">
        <v>1.251277670186291E-2</v>
      </c>
      <c r="AC2">
        <v>1.2615187919262699E-2</v>
      </c>
      <c r="AD2">
        <v>1.2769203886411873E-2</v>
      </c>
      <c r="AE2">
        <v>1.298714489000896E-2</v>
      </c>
    </row>
    <row r="3" spans="1:31" x14ac:dyDescent="0.25">
      <c r="A3" s="6" t="s">
        <v>1420</v>
      </c>
      <c r="B3">
        <v>0</v>
      </c>
      <c r="C3">
        <v>4.4510906603774755E-2</v>
      </c>
      <c r="D3">
        <v>5.1267720364852965E-3</v>
      </c>
      <c r="E3">
        <v>1.2133630123366294E-2</v>
      </c>
      <c r="F3">
        <v>1.9770287007655683E-2</v>
      </c>
      <c r="G3">
        <v>2.1219993777213685E-2</v>
      </c>
      <c r="H3">
        <v>2.012536189942327E-2</v>
      </c>
      <c r="I3">
        <v>1.8571300381715027E-2</v>
      </c>
      <c r="J3">
        <v>1.7300427183292773E-2</v>
      </c>
      <c r="K3">
        <v>1.6591205305652133E-2</v>
      </c>
      <c r="L3">
        <v>1.6388364660769459E-2</v>
      </c>
      <c r="M3">
        <v>1.6315040376246141E-2</v>
      </c>
      <c r="N3">
        <v>1.6297488765642798E-2</v>
      </c>
      <c r="O3">
        <v>1.6319708445561486E-2</v>
      </c>
      <c r="P3">
        <v>1.635154411899107E-2</v>
      </c>
      <c r="Q3">
        <v>1.6306575019434336E-2</v>
      </c>
      <c r="R3">
        <v>1.6202574307403798E-2</v>
      </c>
      <c r="S3">
        <v>1.6060912385231343E-2</v>
      </c>
      <c r="T3">
        <v>1.5882965161656978E-2</v>
      </c>
      <c r="U3">
        <v>1.5656206891464412E-2</v>
      </c>
      <c r="V3">
        <v>1.5426862872952952E-2</v>
      </c>
      <c r="W3">
        <v>1.5198152438865143E-2</v>
      </c>
      <c r="X3">
        <v>1.4965594991645117E-2</v>
      </c>
      <c r="Y3">
        <v>1.4737269262689201E-2</v>
      </c>
      <c r="Z3">
        <v>1.4472142983954486E-2</v>
      </c>
      <c r="AA3">
        <v>1.4274949279042128E-2</v>
      </c>
      <c r="AB3">
        <v>1.4111519917831607E-2</v>
      </c>
      <c r="AC3">
        <v>1.3989795785085206E-2</v>
      </c>
      <c r="AD3">
        <v>1.3879636725007508E-2</v>
      </c>
      <c r="AE3">
        <v>1.3763069362504153E-2</v>
      </c>
    </row>
    <row r="4" spans="1:31" x14ac:dyDescent="0.25">
      <c r="A4" s="6" t="s">
        <v>1421</v>
      </c>
      <c r="B4">
        <v>0</v>
      </c>
      <c r="C4">
        <v>4.4510906603774755E-2</v>
      </c>
      <c r="D4">
        <v>5.1267720364852965E-3</v>
      </c>
      <c r="E4">
        <v>1.2133630123366294E-2</v>
      </c>
      <c r="F4">
        <v>1.9770287007655683E-2</v>
      </c>
      <c r="G4">
        <v>2.1219993777213685E-2</v>
      </c>
      <c r="H4">
        <v>2.012536189942327E-2</v>
      </c>
      <c r="I4">
        <v>1.8571300381715027E-2</v>
      </c>
      <c r="J4">
        <v>1.7300427183292773E-2</v>
      </c>
      <c r="K4">
        <v>1.6591205305652133E-2</v>
      </c>
      <c r="L4">
        <v>1.6388364660769459E-2</v>
      </c>
      <c r="M4">
        <v>1.6315040376246141E-2</v>
      </c>
      <c r="N4">
        <v>1.6297488765642798E-2</v>
      </c>
      <c r="O4">
        <v>1.6319708445561486E-2</v>
      </c>
      <c r="P4">
        <v>1.635154411899107E-2</v>
      </c>
      <c r="Q4">
        <v>1.6306575019434336E-2</v>
      </c>
      <c r="R4">
        <v>1.6202574307403798E-2</v>
      </c>
      <c r="S4">
        <v>1.6060912385231343E-2</v>
      </c>
      <c r="T4">
        <v>1.5882965161656978E-2</v>
      </c>
      <c r="U4">
        <v>1.5656206891464412E-2</v>
      </c>
      <c r="V4">
        <v>1.5426862872952952E-2</v>
      </c>
      <c r="W4">
        <v>1.5198152438865143E-2</v>
      </c>
      <c r="X4">
        <v>1.4965594991645117E-2</v>
      </c>
      <c r="Y4">
        <v>1.4737269262689201E-2</v>
      </c>
      <c r="Z4">
        <v>1.4472142983954486E-2</v>
      </c>
      <c r="AA4">
        <v>1.4274949279042128E-2</v>
      </c>
      <c r="AB4">
        <v>1.4111519917831607E-2</v>
      </c>
      <c r="AC4">
        <v>1.3989795785085206E-2</v>
      </c>
      <c r="AD4">
        <v>1.3879636725007508E-2</v>
      </c>
      <c r="AE4">
        <v>1.3763069362504153E-2</v>
      </c>
    </row>
    <row r="5" spans="1:31" x14ac:dyDescent="0.25">
      <c r="A5" s="6" t="s">
        <v>1422</v>
      </c>
      <c r="B5">
        <v>0</v>
      </c>
      <c r="C5">
        <v>4.4510906603774755E-2</v>
      </c>
      <c r="D5">
        <v>5.1267720364852965E-3</v>
      </c>
      <c r="E5">
        <v>1.2133630123366294E-2</v>
      </c>
      <c r="F5">
        <v>1.9770287007655683E-2</v>
      </c>
      <c r="G5">
        <v>2.1219993777213685E-2</v>
      </c>
      <c r="H5">
        <v>2.012536189942327E-2</v>
      </c>
      <c r="I5">
        <v>1.8571300381715027E-2</v>
      </c>
      <c r="J5">
        <v>1.7300427183292773E-2</v>
      </c>
      <c r="K5">
        <v>1.6591205305652133E-2</v>
      </c>
      <c r="L5">
        <v>1.6388364660769459E-2</v>
      </c>
      <c r="M5">
        <v>1.6315040376246141E-2</v>
      </c>
      <c r="N5">
        <v>1.6297488765642798E-2</v>
      </c>
      <c r="O5">
        <v>1.6319708445561486E-2</v>
      </c>
      <c r="P5">
        <v>1.635154411899107E-2</v>
      </c>
      <c r="Q5">
        <v>1.6306575019434336E-2</v>
      </c>
      <c r="R5">
        <v>1.6202574307403798E-2</v>
      </c>
      <c r="S5">
        <v>1.6060912385231343E-2</v>
      </c>
      <c r="T5">
        <v>1.5882965161656978E-2</v>
      </c>
      <c r="U5">
        <v>1.5656206891464412E-2</v>
      </c>
      <c r="V5">
        <v>1.5426862872952952E-2</v>
      </c>
      <c r="W5">
        <v>1.5198152438865143E-2</v>
      </c>
      <c r="X5">
        <v>1.4965594991645117E-2</v>
      </c>
      <c r="Y5">
        <v>1.4737269262689201E-2</v>
      </c>
      <c r="Z5">
        <v>1.4472142983954486E-2</v>
      </c>
      <c r="AA5">
        <v>1.4274949279042128E-2</v>
      </c>
      <c r="AB5">
        <v>1.4111519917831607E-2</v>
      </c>
      <c r="AC5">
        <v>1.3989795785085206E-2</v>
      </c>
      <c r="AD5">
        <v>1.3879636725007508E-2</v>
      </c>
      <c r="AE5">
        <v>1.3763069362504153E-2</v>
      </c>
    </row>
    <row r="6" spans="1:31" x14ac:dyDescent="0.25">
      <c r="A6" s="6" t="s">
        <v>1423</v>
      </c>
      <c r="B6">
        <v>0</v>
      </c>
      <c r="C6">
        <v>4.4510906603774755E-2</v>
      </c>
      <c r="D6">
        <v>5.1267720364852965E-3</v>
      </c>
      <c r="E6">
        <v>1.2133630123366294E-2</v>
      </c>
      <c r="F6">
        <v>1.9770287007655683E-2</v>
      </c>
      <c r="G6">
        <v>2.1219993777213685E-2</v>
      </c>
      <c r="H6">
        <v>2.012536189942327E-2</v>
      </c>
      <c r="I6">
        <v>1.8571300381715027E-2</v>
      </c>
      <c r="J6">
        <v>1.7300427183292773E-2</v>
      </c>
      <c r="K6">
        <v>1.6591205305652133E-2</v>
      </c>
      <c r="L6">
        <v>1.6388364660769459E-2</v>
      </c>
      <c r="M6">
        <v>1.6315040376246141E-2</v>
      </c>
      <c r="N6">
        <v>1.6297488765642798E-2</v>
      </c>
      <c r="O6">
        <v>1.6319708445561486E-2</v>
      </c>
      <c r="P6">
        <v>1.635154411899107E-2</v>
      </c>
      <c r="Q6">
        <v>1.6306575019434336E-2</v>
      </c>
      <c r="R6">
        <v>1.6202574307403798E-2</v>
      </c>
      <c r="S6">
        <v>1.6060912385231343E-2</v>
      </c>
      <c r="T6">
        <v>1.5882965161656978E-2</v>
      </c>
      <c r="U6">
        <v>1.5656206891464412E-2</v>
      </c>
      <c r="V6">
        <v>1.5426862872952952E-2</v>
      </c>
      <c r="W6">
        <v>1.5198152438865143E-2</v>
      </c>
      <c r="X6">
        <v>1.4965594991645117E-2</v>
      </c>
      <c r="Y6">
        <v>1.4737269262689201E-2</v>
      </c>
      <c r="Z6">
        <v>1.4472142983954486E-2</v>
      </c>
      <c r="AA6">
        <v>1.4274949279042128E-2</v>
      </c>
      <c r="AB6">
        <v>1.4111519917831607E-2</v>
      </c>
      <c r="AC6">
        <v>1.3989795785085206E-2</v>
      </c>
      <c r="AD6">
        <v>1.3879636725007508E-2</v>
      </c>
      <c r="AE6">
        <v>1.3763069362504153E-2</v>
      </c>
    </row>
    <row r="7" spans="1:31" x14ac:dyDescent="0.25">
      <c r="A7" s="6" t="s">
        <v>1424</v>
      </c>
      <c r="B7">
        <v>0</v>
      </c>
      <c r="C7">
        <v>2.1814468392996739E-2</v>
      </c>
      <c r="D7">
        <v>1.3579086843481072E-2</v>
      </c>
      <c r="E7">
        <v>1.6619012751663428E-2</v>
      </c>
      <c r="F7">
        <v>1.7238483857056876E-2</v>
      </c>
      <c r="G7">
        <v>1.7016445502062973E-2</v>
      </c>
      <c r="H7">
        <v>1.6597123601084129E-2</v>
      </c>
      <c r="I7">
        <v>1.6198869435271539E-2</v>
      </c>
      <c r="J7">
        <v>1.5833269004605764E-2</v>
      </c>
      <c r="K7">
        <v>1.5549384412771771E-2</v>
      </c>
      <c r="L7">
        <v>1.5303493863086177E-2</v>
      </c>
      <c r="M7">
        <v>1.5109710116523763E-2</v>
      </c>
      <c r="N7">
        <v>1.5074728485351518E-2</v>
      </c>
      <c r="O7">
        <v>1.5072079607580799E-2</v>
      </c>
      <c r="P7">
        <v>1.5079745852333624E-2</v>
      </c>
      <c r="Q7">
        <v>1.5216048784441005E-2</v>
      </c>
      <c r="R7">
        <v>1.5334612308803822E-2</v>
      </c>
      <c r="S7">
        <v>1.5380305253584758E-2</v>
      </c>
      <c r="T7">
        <v>1.5419800522721062E-2</v>
      </c>
      <c r="U7">
        <v>1.5445330094768155E-2</v>
      </c>
      <c r="V7">
        <v>1.5433978034767185E-2</v>
      </c>
      <c r="W7">
        <v>1.546310222200387E-2</v>
      </c>
      <c r="X7">
        <v>1.5517010560834613E-2</v>
      </c>
      <c r="Y7">
        <v>1.5603226669717184E-2</v>
      </c>
      <c r="Z7">
        <v>1.5844769578497196E-2</v>
      </c>
      <c r="AA7">
        <v>1.5900170879960877E-2</v>
      </c>
      <c r="AB7">
        <v>1.593716055438785E-2</v>
      </c>
      <c r="AC7">
        <v>1.5935263301537401E-2</v>
      </c>
      <c r="AD7">
        <v>1.5943591161593794E-2</v>
      </c>
      <c r="AE7">
        <v>1.5976487712582161E-2</v>
      </c>
    </row>
    <row r="8" spans="1:31" x14ac:dyDescent="0.25">
      <c r="A8" s="6" t="s">
        <v>1425</v>
      </c>
      <c r="B8">
        <v>0</v>
      </c>
      <c r="C8">
        <v>7.8942473643672205E-3</v>
      </c>
      <c r="D8">
        <v>4.9172543033931711E-3</v>
      </c>
      <c r="E8">
        <v>6.1991336156032757E-3</v>
      </c>
      <c r="F8">
        <v>6.717371302500762E-3</v>
      </c>
      <c r="G8">
        <v>7.2023108108673455E-3</v>
      </c>
      <c r="H8">
        <v>7.2031112780311622E-3</v>
      </c>
      <c r="I8">
        <v>7.0200478117777862E-3</v>
      </c>
      <c r="J8">
        <v>6.8352827384686333E-3</v>
      </c>
      <c r="K8">
        <v>6.6715665594276911E-3</v>
      </c>
      <c r="L8">
        <v>6.4979914903876418E-3</v>
      </c>
      <c r="M8">
        <v>6.4498505382748336E-3</v>
      </c>
      <c r="N8">
        <v>6.5857587227357251E-3</v>
      </c>
      <c r="O8">
        <v>6.6966953259207209E-3</v>
      </c>
      <c r="P8">
        <v>6.8161075530296265E-3</v>
      </c>
      <c r="Q8">
        <v>7.1542666903211365E-3</v>
      </c>
      <c r="R8">
        <v>7.4999785219549619E-3</v>
      </c>
      <c r="S8">
        <v>7.6944701312340576E-3</v>
      </c>
      <c r="T8">
        <v>7.8161523938461101E-3</v>
      </c>
      <c r="U8">
        <v>7.8787362337241242E-3</v>
      </c>
      <c r="V8">
        <v>8.0572076291288881E-3</v>
      </c>
      <c r="W8">
        <v>8.3593433532203869E-3</v>
      </c>
      <c r="X8">
        <v>8.7496787529173607E-3</v>
      </c>
      <c r="Y8">
        <v>9.0801384752281188E-3</v>
      </c>
      <c r="Z8">
        <v>9.5587509367100545E-3</v>
      </c>
      <c r="AA8">
        <v>9.6673466099153633E-3</v>
      </c>
      <c r="AB8">
        <v>9.8811921109201242E-3</v>
      </c>
      <c r="AC8">
        <v>1.0059871014969246E-2</v>
      </c>
      <c r="AD8">
        <v>1.0235990816352672E-2</v>
      </c>
      <c r="AE8">
        <v>1.0455895433476855E-2</v>
      </c>
    </row>
    <row r="9" spans="1:31" x14ac:dyDescent="0.25">
      <c r="A9" s="6" t="s">
        <v>1426</v>
      </c>
      <c r="B9">
        <v>0</v>
      </c>
      <c r="C9">
        <v>1.4499641678081666E-2</v>
      </c>
      <c r="D9">
        <v>8.9053778427943854E-3</v>
      </c>
      <c r="E9">
        <v>1.0665317510287296E-2</v>
      </c>
      <c r="F9">
        <v>1.0855004361442832E-2</v>
      </c>
      <c r="G9">
        <v>1.0527631642793085E-2</v>
      </c>
      <c r="H9">
        <v>1.0248153398083675E-2</v>
      </c>
      <c r="I9">
        <v>1.003738098459595E-2</v>
      </c>
      <c r="J9">
        <v>9.8685326171946038E-3</v>
      </c>
      <c r="K9">
        <v>9.7775982640964966E-3</v>
      </c>
      <c r="L9">
        <v>9.6859043991721922E-3</v>
      </c>
      <c r="M9">
        <v>9.5877981451145764E-3</v>
      </c>
      <c r="N9">
        <v>9.5877014597518014E-3</v>
      </c>
      <c r="O9">
        <v>9.6234672567053915E-3</v>
      </c>
      <c r="P9">
        <v>9.6164200622780634E-3</v>
      </c>
      <c r="Q9">
        <v>9.7087816041318449E-3</v>
      </c>
      <c r="R9">
        <v>9.9168439332220516E-3</v>
      </c>
      <c r="S9">
        <v>1.0039946885917752E-2</v>
      </c>
      <c r="T9">
        <v>1.0119979648576083E-2</v>
      </c>
      <c r="U9">
        <v>1.0188406831299422E-2</v>
      </c>
      <c r="V9">
        <v>1.0217490797130571E-2</v>
      </c>
      <c r="W9">
        <v>1.0254639575757216E-2</v>
      </c>
      <c r="X9">
        <v>1.0259923062864759E-2</v>
      </c>
      <c r="Y9">
        <v>1.019935752399166E-2</v>
      </c>
      <c r="Z9">
        <v>1.0175541565532329E-2</v>
      </c>
      <c r="AA9">
        <v>1.0080696988156017E-2</v>
      </c>
      <c r="AB9">
        <v>1.0007387514370908E-2</v>
      </c>
      <c r="AC9">
        <v>9.9456464141519617E-3</v>
      </c>
      <c r="AD9">
        <v>9.9302915023610598E-3</v>
      </c>
      <c r="AE9">
        <v>9.9768674715544365E-3</v>
      </c>
    </row>
    <row r="10" spans="1:31" x14ac:dyDescent="0.25">
      <c r="A10" s="6" t="s">
        <v>1427</v>
      </c>
      <c r="B10">
        <v>0</v>
      </c>
      <c r="C10">
        <v>8.7049220935256095E-3</v>
      </c>
      <c r="D10">
        <v>5.3248476233888013E-3</v>
      </c>
      <c r="E10">
        <v>6.557602438937913E-3</v>
      </c>
      <c r="F10">
        <v>7.1327425594537213E-3</v>
      </c>
      <c r="G10">
        <v>7.9356151879397506E-3</v>
      </c>
      <c r="H10">
        <v>8.3611925597212016E-3</v>
      </c>
      <c r="I10">
        <v>8.5886970829954692E-3</v>
      </c>
      <c r="J10">
        <v>8.6260106385020029E-3</v>
      </c>
      <c r="K10">
        <v>8.5400923958680701E-3</v>
      </c>
      <c r="L10">
        <v>8.4950288443733316E-3</v>
      </c>
      <c r="M10">
        <v>8.6152052372587239E-3</v>
      </c>
      <c r="N10">
        <v>8.7713975660208051E-3</v>
      </c>
      <c r="O10">
        <v>8.8920141989393148E-3</v>
      </c>
      <c r="P10">
        <v>8.9354881978327121E-3</v>
      </c>
      <c r="Q10">
        <v>9.1505807992840627E-3</v>
      </c>
      <c r="R10">
        <v>9.4202517239986155E-3</v>
      </c>
      <c r="S10">
        <v>9.534036493166434E-3</v>
      </c>
      <c r="T10">
        <v>9.5522472755289276E-3</v>
      </c>
      <c r="U10">
        <v>9.528792975708902E-3</v>
      </c>
      <c r="V10">
        <v>9.4447320879859943E-3</v>
      </c>
      <c r="W10">
        <v>9.409040046515247E-3</v>
      </c>
      <c r="X10">
        <v>9.4731519568465126E-3</v>
      </c>
      <c r="Y10">
        <v>9.6142717273270464E-3</v>
      </c>
      <c r="Z10">
        <v>9.9389978802014341E-3</v>
      </c>
      <c r="AA10">
        <v>1.0067091300837145E-2</v>
      </c>
      <c r="AB10">
        <v>1.0148603957412209E-2</v>
      </c>
      <c r="AC10">
        <v>1.018223570217907E-2</v>
      </c>
      <c r="AD10">
        <v>1.0215467209725297E-2</v>
      </c>
      <c r="AE10">
        <v>1.0281987748869575E-2</v>
      </c>
    </row>
    <row r="11" spans="1:31" x14ac:dyDescent="0.25">
      <c r="A11" s="6" t="s">
        <v>1428</v>
      </c>
      <c r="B11">
        <v>0</v>
      </c>
      <c r="C11">
        <v>4.4510906603774755E-2</v>
      </c>
      <c r="D11">
        <v>5.1267720364852965E-3</v>
      </c>
      <c r="E11">
        <v>1.2133630123366294E-2</v>
      </c>
      <c r="F11">
        <v>1.9770287007655683E-2</v>
      </c>
      <c r="G11">
        <v>2.1219993777213685E-2</v>
      </c>
      <c r="H11">
        <v>2.012536189942327E-2</v>
      </c>
      <c r="I11">
        <v>1.8571300381715027E-2</v>
      </c>
      <c r="J11">
        <v>1.7300427183292773E-2</v>
      </c>
      <c r="K11">
        <v>1.6591205305652133E-2</v>
      </c>
      <c r="L11">
        <v>1.6388364660769459E-2</v>
      </c>
      <c r="M11">
        <v>1.6315040376246141E-2</v>
      </c>
      <c r="N11">
        <v>1.6297488765642798E-2</v>
      </c>
      <c r="O11">
        <v>1.6319708445561486E-2</v>
      </c>
      <c r="P11">
        <v>1.635154411899107E-2</v>
      </c>
      <c r="Q11">
        <v>1.6306575019434336E-2</v>
      </c>
      <c r="R11">
        <v>1.6202574307403798E-2</v>
      </c>
      <c r="S11">
        <v>1.6060912385231343E-2</v>
      </c>
      <c r="T11">
        <v>1.5882965161656978E-2</v>
      </c>
      <c r="U11">
        <v>1.5656206891464412E-2</v>
      </c>
      <c r="V11">
        <v>1.5426862872952952E-2</v>
      </c>
      <c r="W11">
        <v>1.5198152438865143E-2</v>
      </c>
      <c r="X11">
        <v>1.4965594991645117E-2</v>
      </c>
      <c r="Y11">
        <v>1.4737269262689201E-2</v>
      </c>
      <c r="Z11">
        <v>1.4472142983954486E-2</v>
      </c>
      <c r="AA11">
        <v>1.4274949279042128E-2</v>
      </c>
      <c r="AB11">
        <v>1.4111519917831607E-2</v>
      </c>
      <c r="AC11">
        <v>1.3989795785085206E-2</v>
      </c>
      <c r="AD11">
        <v>1.3879636725007508E-2</v>
      </c>
      <c r="AE11">
        <v>1.3763069362504153E-2</v>
      </c>
    </row>
    <row r="12" spans="1:31" x14ac:dyDescent="0.25">
      <c r="A12" s="6" t="s">
        <v>1429</v>
      </c>
      <c r="B12">
        <v>0</v>
      </c>
      <c r="C12">
        <v>1.431865807200502E-2</v>
      </c>
      <c r="D12">
        <v>8.9124241393808788E-3</v>
      </c>
      <c r="E12">
        <v>1.0913276475137202E-2</v>
      </c>
      <c r="F12">
        <v>1.1529361874542106E-2</v>
      </c>
      <c r="G12">
        <v>1.2129048933673765E-2</v>
      </c>
      <c r="H12">
        <v>1.2439477922216953E-2</v>
      </c>
      <c r="I12">
        <v>1.2628973274818963E-2</v>
      </c>
      <c r="J12">
        <v>1.266756758285816E-2</v>
      </c>
      <c r="K12">
        <v>1.26687983819283E-2</v>
      </c>
      <c r="L12">
        <v>1.2737341447786564E-2</v>
      </c>
      <c r="M12">
        <v>1.2882890566730087E-2</v>
      </c>
      <c r="N12">
        <v>1.3090891457144963E-2</v>
      </c>
      <c r="O12">
        <v>1.3263549851577048E-2</v>
      </c>
      <c r="P12">
        <v>1.3432285810490531E-2</v>
      </c>
      <c r="Q12">
        <v>1.3698635355015932E-2</v>
      </c>
      <c r="R12">
        <v>1.3950924655392081E-2</v>
      </c>
      <c r="S12">
        <v>1.4158602116914332E-2</v>
      </c>
      <c r="T12">
        <v>1.438111230695779E-2</v>
      </c>
      <c r="U12">
        <v>1.4664149309171818E-2</v>
      </c>
      <c r="V12">
        <v>1.4930316440549435E-2</v>
      </c>
      <c r="W12">
        <v>1.5134385116550058E-2</v>
      </c>
      <c r="X12">
        <v>1.532999509757205E-2</v>
      </c>
      <c r="Y12">
        <v>1.5525535260529225E-2</v>
      </c>
      <c r="Z12">
        <v>1.5803711534059607E-2</v>
      </c>
      <c r="AA12">
        <v>1.598393298028794E-2</v>
      </c>
      <c r="AB12">
        <v>1.6096896047802723E-2</v>
      </c>
      <c r="AC12">
        <v>1.6101536516767073E-2</v>
      </c>
      <c r="AD12">
        <v>1.6072918738425916E-2</v>
      </c>
      <c r="AE12">
        <v>1.6019374396624014E-2</v>
      </c>
    </row>
    <row r="13" spans="1:31" x14ac:dyDescent="0.25">
      <c r="A13" s="6" t="s">
        <v>1430</v>
      </c>
      <c r="B13">
        <v>0</v>
      </c>
      <c r="C13">
        <v>4.4510906603774755E-2</v>
      </c>
      <c r="D13">
        <v>5.1267720364852965E-3</v>
      </c>
      <c r="E13">
        <v>1.2133630123366294E-2</v>
      </c>
      <c r="F13">
        <v>1.9770287007655683E-2</v>
      </c>
      <c r="G13">
        <v>2.1219993777213685E-2</v>
      </c>
      <c r="H13">
        <v>2.012536189942327E-2</v>
      </c>
      <c r="I13">
        <v>1.8571300381715027E-2</v>
      </c>
      <c r="J13">
        <v>1.7300427183292773E-2</v>
      </c>
      <c r="K13">
        <v>1.6591205305652133E-2</v>
      </c>
      <c r="L13">
        <v>1.6388364660769459E-2</v>
      </c>
      <c r="M13">
        <v>1.6315040376246141E-2</v>
      </c>
      <c r="N13">
        <v>1.6297488765642798E-2</v>
      </c>
      <c r="O13">
        <v>1.6319708445561486E-2</v>
      </c>
      <c r="P13">
        <v>1.635154411899107E-2</v>
      </c>
      <c r="Q13">
        <v>1.6306575019434336E-2</v>
      </c>
      <c r="R13">
        <v>1.6202574307403798E-2</v>
      </c>
      <c r="S13">
        <v>1.6060912385231343E-2</v>
      </c>
      <c r="T13">
        <v>1.5882965161656978E-2</v>
      </c>
      <c r="U13">
        <v>1.5656206891464412E-2</v>
      </c>
      <c r="V13">
        <v>1.5426862872952952E-2</v>
      </c>
      <c r="W13">
        <v>1.5198152438865143E-2</v>
      </c>
      <c r="X13">
        <v>1.4965594991645117E-2</v>
      </c>
      <c r="Y13">
        <v>1.4737269262689201E-2</v>
      </c>
      <c r="Z13">
        <v>1.4472142983954486E-2</v>
      </c>
      <c r="AA13">
        <v>1.4274949279042128E-2</v>
      </c>
      <c r="AB13">
        <v>1.4111519917831607E-2</v>
      </c>
      <c r="AC13">
        <v>1.3989795785085206E-2</v>
      </c>
      <c r="AD13">
        <v>1.3879636725007508E-2</v>
      </c>
      <c r="AE13">
        <v>1.3763069362504153E-2</v>
      </c>
    </row>
    <row r="14" spans="1:31" x14ac:dyDescent="0.25">
      <c r="A14" s="6" t="s">
        <v>1431</v>
      </c>
      <c r="B14">
        <v>0</v>
      </c>
      <c r="C14">
        <v>4.4510906603774755E-2</v>
      </c>
      <c r="D14">
        <v>5.1267720364852965E-3</v>
      </c>
      <c r="E14">
        <v>1.2133630123366294E-2</v>
      </c>
      <c r="F14">
        <v>1.9770287007655683E-2</v>
      </c>
      <c r="G14">
        <v>2.1219993777213685E-2</v>
      </c>
      <c r="H14">
        <v>2.012536189942327E-2</v>
      </c>
      <c r="I14">
        <v>1.8571300381715027E-2</v>
      </c>
      <c r="J14">
        <v>1.7300427183292773E-2</v>
      </c>
      <c r="K14">
        <v>1.6591205305652133E-2</v>
      </c>
      <c r="L14">
        <v>1.6388364660769459E-2</v>
      </c>
      <c r="M14">
        <v>1.6315040376246141E-2</v>
      </c>
      <c r="N14">
        <v>1.6297488765642798E-2</v>
      </c>
      <c r="O14">
        <v>1.6319708445561486E-2</v>
      </c>
      <c r="P14">
        <v>1.635154411899107E-2</v>
      </c>
      <c r="Q14">
        <v>1.6306575019434336E-2</v>
      </c>
      <c r="R14">
        <v>1.6202574307403798E-2</v>
      </c>
      <c r="S14">
        <v>1.6060912385231343E-2</v>
      </c>
      <c r="T14">
        <v>1.5882965161656978E-2</v>
      </c>
      <c r="U14">
        <v>1.5656206891464412E-2</v>
      </c>
      <c r="V14">
        <v>1.5426862872952952E-2</v>
      </c>
      <c r="W14">
        <v>1.5198152438865143E-2</v>
      </c>
      <c r="X14">
        <v>1.4965594991645117E-2</v>
      </c>
      <c r="Y14">
        <v>1.4737269262689201E-2</v>
      </c>
      <c r="Z14">
        <v>1.4472142983954486E-2</v>
      </c>
      <c r="AA14">
        <v>1.4274949279042128E-2</v>
      </c>
      <c r="AB14">
        <v>1.4111519917831607E-2</v>
      </c>
      <c r="AC14">
        <v>1.3989795785085206E-2</v>
      </c>
      <c r="AD14">
        <v>1.3879636725007508E-2</v>
      </c>
      <c r="AE14">
        <v>1.3763069362504153E-2</v>
      </c>
    </row>
    <row r="15" spans="1:31" x14ac:dyDescent="0.25">
      <c r="A15" s="6" t="s">
        <v>1432</v>
      </c>
      <c r="B15">
        <v>0</v>
      </c>
      <c r="C15">
        <v>1.0926228107465389E-2</v>
      </c>
      <c r="D15">
        <v>6.8183385604544981E-3</v>
      </c>
      <c r="E15">
        <v>8.5566690200962105E-3</v>
      </c>
      <c r="F15">
        <v>9.5010168846182685E-3</v>
      </c>
      <c r="G15">
        <v>1.0509886717046339E-2</v>
      </c>
      <c r="H15">
        <v>1.1060913636315631E-2</v>
      </c>
      <c r="I15">
        <v>1.1364467402966811E-2</v>
      </c>
      <c r="J15">
        <v>1.1460990593275888E-2</v>
      </c>
      <c r="K15">
        <v>1.1397669257984753E-2</v>
      </c>
      <c r="L15">
        <v>1.1367168028291203E-2</v>
      </c>
      <c r="M15">
        <v>1.1504647343868996E-2</v>
      </c>
      <c r="N15">
        <v>1.1693931727988084E-2</v>
      </c>
      <c r="O15">
        <v>1.1858137949794552E-2</v>
      </c>
      <c r="P15">
        <v>1.1950967129422233E-2</v>
      </c>
      <c r="Q15">
        <v>1.2170190098283792E-2</v>
      </c>
      <c r="R15">
        <v>1.2446166897220935E-2</v>
      </c>
      <c r="S15">
        <v>1.2628214806752873E-2</v>
      </c>
      <c r="T15">
        <v>1.276123931908435E-2</v>
      </c>
      <c r="U15">
        <v>1.2893811020637897E-2</v>
      </c>
      <c r="V15">
        <v>1.3042626947161922E-2</v>
      </c>
      <c r="W15">
        <v>1.3205289197160359E-2</v>
      </c>
      <c r="X15">
        <v>1.3337148609327108E-2</v>
      </c>
      <c r="Y15">
        <v>1.3431705921465153E-2</v>
      </c>
      <c r="Z15">
        <v>1.3588159596580341E-2</v>
      </c>
      <c r="AA15">
        <v>1.3588454763121668E-2</v>
      </c>
      <c r="AB15">
        <v>1.3604564163391486E-2</v>
      </c>
      <c r="AC15">
        <v>1.358288275611772E-2</v>
      </c>
      <c r="AD15">
        <v>1.3572984058700782E-2</v>
      </c>
      <c r="AE15">
        <v>1.3600741563295099E-2</v>
      </c>
    </row>
    <row r="16" spans="1:31" x14ac:dyDescent="0.25">
      <c r="A16" s="6" t="s">
        <v>1433</v>
      </c>
      <c r="B16">
        <v>0</v>
      </c>
      <c r="C16">
        <v>1.0926228107465389E-2</v>
      </c>
      <c r="D16">
        <v>6.8183385604544981E-3</v>
      </c>
      <c r="E16">
        <v>8.5566690200962105E-3</v>
      </c>
      <c r="F16">
        <v>9.5010168846182685E-3</v>
      </c>
      <c r="G16">
        <v>1.0509886717046339E-2</v>
      </c>
      <c r="H16">
        <v>1.1060913636315631E-2</v>
      </c>
      <c r="I16">
        <v>1.1364467402966811E-2</v>
      </c>
      <c r="J16">
        <v>1.1460990593275888E-2</v>
      </c>
      <c r="K16">
        <v>1.1397669257984753E-2</v>
      </c>
      <c r="L16">
        <v>1.1367168028291203E-2</v>
      </c>
      <c r="M16">
        <v>1.1504647343868996E-2</v>
      </c>
      <c r="N16">
        <v>1.1693931727988084E-2</v>
      </c>
      <c r="O16">
        <v>1.1858137949794552E-2</v>
      </c>
      <c r="P16">
        <v>1.1950967129422233E-2</v>
      </c>
      <c r="Q16">
        <v>1.2170190098283792E-2</v>
      </c>
      <c r="R16">
        <v>1.2446166897220935E-2</v>
      </c>
      <c r="S16">
        <v>1.2628214806752873E-2</v>
      </c>
      <c r="T16">
        <v>1.276123931908435E-2</v>
      </c>
      <c r="U16">
        <v>1.2893811020637897E-2</v>
      </c>
      <c r="V16">
        <v>1.3042626947161922E-2</v>
      </c>
      <c r="W16">
        <v>1.3205289197160359E-2</v>
      </c>
      <c r="X16">
        <v>1.3337148609327108E-2</v>
      </c>
      <c r="Y16">
        <v>1.3431705921465153E-2</v>
      </c>
      <c r="Z16">
        <v>1.3588159596580341E-2</v>
      </c>
      <c r="AA16">
        <v>1.3588454763121668E-2</v>
      </c>
      <c r="AB16">
        <v>1.3604564163391486E-2</v>
      </c>
      <c r="AC16">
        <v>1.358288275611772E-2</v>
      </c>
      <c r="AD16">
        <v>1.3572984058700782E-2</v>
      </c>
      <c r="AE16">
        <v>1.3600741563295099E-2</v>
      </c>
    </row>
    <row r="17" spans="1:31" x14ac:dyDescent="0.25">
      <c r="A17" s="6" t="s">
        <v>1434</v>
      </c>
      <c r="B17">
        <v>0</v>
      </c>
      <c r="C17">
        <v>4.4193731432125953E-3</v>
      </c>
      <c r="D17">
        <v>2.4657128385280895E-3</v>
      </c>
      <c r="E17">
        <v>2.8620082007130066E-3</v>
      </c>
      <c r="F17">
        <v>3.3625591585740235E-3</v>
      </c>
      <c r="G17">
        <v>4.584326151443001E-3</v>
      </c>
      <c r="H17">
        <v>5.3881236415561614E-3</v>
      </c>
      <c r="I17">
        <v>5.9701904059806738E-3</v>
      </c>
      <c r="J17">
        <v>6.2884197382329157E-3</v>
      </c>
      <c r="K17">
        <v>6.4195406688599263E-3</v>
      </c>
      <c r="L17">
        <v>6.6314023246450051E-3</v>
      </c>
      <c r="M17">
        <v>7.0373681447156895E-3</v>
      </c>
      <c r="N17">
        <v>7.4226263502505559E-3</v>
      </c>
      <c r="O17">
        <v>7.6526625347828926E-3</v>
      </c>
      <c r="P17">
        <v>7.7147686214071448E-3</v>
      </c>
      <c r="Q17">
        <v>7.9698445525381734E-3</v>
      </c>
      <c r="R17">
        <v>8.330686034045463E-3</v>
      </c>
      <c r="S17">
        <v>8.5842950307692418E-3</v>
      </c>
      <c r="T17">
        <v>8.7808587809834193E-3</v>
      </c>
      <c r="U17">
        <v>9.0052111609781223E-3</v>
      </c>
      <c r="V17">
        <v>9.1898909409838404E-3</v>
      </c>
      <c r="W17">
        <v>9.3896265090038025E-3</v>
      </c>
      <c r="X17">
        <v>9.5863871574597432E-3</v>
      </c>
      <c r="Y17">
        <v>9.7390730843422094E-3</v>
      </c>
      <c r="Z17">
        <v>9.9276295456095353E-3</v>
      </c>
      <c r="AA17">
        <v>9.9605416443638121E-3</v>
      </c>
      <c r="AB17">
        <v>1.0000810993570646E-2</v>
      </c>
      <c r="AC17">
        <v>1.0031114340019503E-2</v>
      </c>
      <c r="AD17">
        <v>1.0091036234463849E-2</v>
      </c>
      <c r="AE17">
        <v>1.0213010317194002E-2</v>
      </c>
    </row>
    <row r="18" spans="1:31" x14ac:dyDescent="0.25">
      <c r="A18" s="6" t="s">
        <v>1435</v>
      </c>
      <c r="B18">
        <v>0</v>
      </c>
      <c r="C18">
        <v>1.0983630343968999E-2</v>
      </c>
      <c r="D18">
        <v>6.613257311395151E-3</v>
      </c>
      <c r="E18">
        <v>7.8322177695380954E-3</v>
      </c>
      <c r="F18">
        <v>7.9767446018270561E-3</v>
      </c>
      <c r="G18">
        <v>8.0794907700300362E-3</v>
      </c>
      <c r="H18">
        <v>8.0415354186791198E-3</v>
      </c>
      <c r="I18">
        <v>8.111223296823249E-3</v>
      </c>
      <c r="J18">
        <v>8.2009611224808585E-3</v>
      </c>
      <c r="K18">
        <v>8.3805505169512861E-3</v>
      </c>
      <c r="L18">
        <v>8.6060629567092928E-3</v>
      </c>
      <c r="M18">
        <v>8.812043847590309E-3</v>
      </c>
      <c r="N18">
        <v>9.0841676664713839E-3</v>
      </c>
      <c r="O18">
        <v>9.3256503702868684E-3</v>
      </c>
      <c r="P18">
        <v>9.5328060476006244E-3</v>
      </c>
      <c r="Q18">
        <v>9.9708857122753382E-3</v>
      </c>
      <c r="R18">
        <v>1.0419698018847175E-2</v>
      </c>
      <c r="S18">
        <v>1.0689290154500493E-2</v>
      </c>
      <c r="T18">
        <v>1.0854218780463255E-2</v>
      </c>
      <c r="U18">
        <v>1.1036237507733094E-2</v>
      </c>
      <c r="V18">
        <v>1.1206803412248294E-2</v>
      </c>
      <c r="W18">
        <v>1.1413914013944402E-2</v>
      </c>
      <c r="X18">
        <v>1.1602785527281919E-2</v>
      </c>
      <c r="Y18">
        <v>1.1729336064144353E-2</v>
      </c>
      <c r="Z18">
        <v>1.1881985975805536E-2</v>
      </c>
      <c r="AA18">
        <v>1.1835270005989142E-2</v>
      </c>
      <c r="AB18">
        <v>1.1836532763951678E-2</v>
      </c>
      <c r="AC18">
        <v>1.1852186452697696E-2</v>
      </c>
      <c r="AD18">
        <v>1.1925225518345774E-2</v>
      </c>
      <c r="AE18">
        <v>1.2077822681519572E-2</v>
      </c>
    </row>
    <row r="19" spans="1:31" x14ac:dyDescent="0.25">
      <c r="A19" s="6" t="s">
        <v>1436</v>
      </c>
      <c r="B19">
        <v>0</v>
      </c>
      <c r="C19">
        <v>4.4510906603774755E-2</v>
      </c>
      <c r="D19">
        <v>5.1267720364852965E-3</v>
      </c>
      <c r="E19">
        <v>1.2133630123366294E-2</v>
      </c>
      <c r="F19">
        <v>1.9770287007655683E-2</v>
      </c>
      <c r="G19">
        <v>2.1219993777213685E-2</v>
      </c>
      <c r="H19">
        <v>2.012536189942327E-2</v>
      </c>
      <c r="I19">
        <v>1.8571300381715027E-2</v>
      </c>
      <c r="J19">
        <v>1.7300427183292773E-2</v>
      </c>
      <c r="K19">
        <v>1.6591205305652133E-2</v>
      </c>
      <c r="L19">
        <v>1.6388364660769459E-2</v>
      </c>
      <c r="M19">
        <v>1.6315040376246141E-2</v>
      </c>
      <c r="N19">
        <v>1.6297488765642798E-2</v>
      </c>
      <c r="O19">
        <v>1.6319708445561486E-2</v>
      </c>
      <c r="P19">
        <v>1.635154411899107E-2</v>
      </c>
      <c r="Q19">
        <v>1.6306575019434336E-2</v>
      </c>
      <c r="R19">
        <v>1.6202574307403798E-2</v>
      </c>
      <c r="S19">
        <v>1.6060912385231343E-2</v>
      </c>
      <c r="T19">
        <v>1.5882965161656978E-2</v>
      </c>
      <c r="U19">
        <v>1.5656206891464412E-2</v>
      </c>
      <c r="V19">
        <v>1.5426862872952952E-2</v>
      </c>
      <c r="W19">
        <v>1.5198152438865143E-2</v>
      </c>
      <c r="X19">
        <v>1.4965594991645117E-2</v>
      </c>
      <c r="Y19">
        <v>1.4737269262689201E-2</v>
      </c>
      <c r="Z19">
        <v>1.4472142983954486E-2</v>
      </c>
      <c r="AA19">
        <v>1.4274949279042128E-2</v>
      </c>
      <c r="AB19">
        <v>1.4111519917831607E-2</v>
      </c>
      <c r="AC19">
        <v>1.3989795785085206E-2</v>
      </c>
      <c r="AD19">
        <v>1.3879636725007508E-2</v>
      </c>
      <c r="AE19">
        <v>1.3763069362504153E-2</v>
      </c>
    </row>
    <row r="20" spans="1:31" x14ac:dyDescent="0.25">
      <c r="A20" s="6" t="s">
        <v>1437</v>
      </c>
      <c r="B20">
        <v>0</v>
      </c>
      <c r="C20">
        <v>4.4510906603774755E-2</v>
      </c>
      <c r="D20">
        <v>5.1267720364852965E-3</v>
      </c>
      <c r="E20">
        <v>1.2133630123366294E-2</v>
      </c>
      <c r="F20">
        <v>1.9770287007655683E-2</v>
      </c>
      <c r="G20">
        <v>2.1219993777213685E-2</v>
      </c>
      <c r="H20">
        <v>2.012536189942327E-2</v>
      </c>
      <c r="I20">
        <v>1.8571300381715027E-2</v>
      </c>
      <c r="J20">
        <v>1.7300427183292773E-2</v>
      </c>
      <c r="K20">
        <v>1.6591205305652133E-2</v>
      </c>
      <c r="L20">
        <v>1.6388364660769459E-2</v>
      </c>
      <c r="M20">
        <v>1.6315040376246141E-2</v>
      </c>
      <c r="N20">
        <v>1.6297488765642798E-2</v>
      </c>
      <c r="O20">
        <v>1.6319708445561486E-2</v>
      </c>
      <c r="P20">
        <v>1.635154411899107E-2</v>
      </c>
      <c r="Q20">
        <v>1.6306575019434336E-2</v>
      </c>
      <c r="R20">
        <v>1.6202574307403798E-2</v>
      </c>
      <c r="S20">
        <v>1.6060912385231343E-2</v>
      </c>
      <c r="T20">
        <v>1.5882965161656978E-2</v>
      </c>
      <c r="U20">
        <v>1.5656206891464412E-2</v>
      </c>
      <c r="V20">
        <v>1.5426862872952952E-2</v>
      </c>
      <c r="W20">
        <v>1.5198152438865143E-2</v>
      </c>
      <c r="X20">
        <v>1.4965594991645117E-2</v>
      </c>
      <c r="Y20">
        <v>1.4737269262689201E-2</v>
      </c>
      <c r="Z20">
        <v>1.4472142983954486E-2</v>
      </c>
      <c r="AA20">
        <v>1.4274949279042128E-2</v>
      </c>
      <c r="AB20">
        <v>1.4111519917831607E-2</v>
      </c>
      <c r="AC20">
        <v>1.3989795785085206E-2</v>
      </c>
      <c r="AD20">
        <v>1.3879636725007508E-2</v>
      </c>
      <c r="AE20">
        <v>1.3763069362504153E-2</v>
      </c>
    </row>
    <row r="21" spans="1:31" x14ac:dyDescent="0.25">
      <c r="A21" s="6" t="s">
        <v>1438</v>
      </c>
      <c r="B21">
        <v>0</v>
      </c>
      <c r="C21">
        <v>4.4510906603774755E-2</v>
      </c>
      <c r="D21">
        <v>5.1267720364852965E-3</v>
      </c>
      <c r="E21">
        <v>1.2133630123366294E-2</v>
      </c>
      <c r="F21">
        <v>1.9770287007655683E-2</v>
      </c>
      <c r="G21">
        <v>2.1219993777213685E-2</v>
      </c>
      <c r="H21">
        <v>2.012536189942327E-2</v>
      </c>
      <c r="I21">
        <v>1.8571300381715027E-2</v>
      </c>
      <c r="J21">
        <v>1.7300427183292773E-2</v>
      </c>
      <c r="K21">
        <v>1.6591205305652133E-2</v>
      </c>
      <c r="L21">
        <v>1.6388364660769459E-2</v>
      </c>
      <c r="M21">
        <v>1.6315040376246141E-2</v>
      </c>
      <c r="N21">
        <v>1.6297488765642798E-2</v>
      </c>
      <c r="O21">
        <v>1.6319708445561486E-2</v>
      </c>
      <c r="P21">
        <v>1.635154411899107E-2</v>
      </c>
      <c r="Q21">
        <v>1.6306575019434336E-2</v>
      </c>
      <c r="R21">
        <v>1.6202574307403798E-2</v>
      </c>
      <c r="S21">
        <v>1.6060912385231343E-2</v>
      </c>
      <c r="T21">
        <v>1.5882965161656978E-2</v>
      </c>
      <c r="U21">
        <v>1.5656206891464412E-2</v>
      </c>
      <c r="V21">
        <v>1.5426862872952952E-2</v>
      </c>
      <c r="W21">
        <v>1.5198152438865143E-2</v>
      </c>
      <c r="X21">
        <v>1.4965594991645117E-2</v>
      </c>
      <c r="Y21">
        <v>1.4737269262689201E-2</v>
      </c>
      <c r="Z21">
        <v>1.4472142983954486E-2</v>
      </c>
      <c r="AA21">
        <v>1.4274949279042128E-2</v>
      </c>
      <c r="AB21">
        <v>1.4111519917831607E-2</v>
      </c>
      <c r="AC21">
        <v>1.3989795785085206E-2</v>
      </c>
      <c r="AD21">
        <v>1.3879636725007508E-2</v>
      </c>
      <c r="AE21">
        <v>1.3763069362504153E-2</v>
      </c>
    </row>
    <row r="22" spans="1:31" x14ac:dyDescent="0.25">
      <c r="A22" s="6" t="s">
        <v>1439</v>
      </c>
      <c r="B22">
        <v>0</v>
      </c>
      <c r="C22">
        <v>1.6355714974928905E-2</v>
      </c>
      <c r="D22">
        <v>9.98093257249273E-3</v>
      </c>
      <c r="E22">
        <v>1.1874566866097285E-2</v>
      </c>
      <c r="F22">
        <v>1.187236200022327E-2</v>
      </c>
      <c r="G22">
        <v>1.1357847420077147E-2</v>
      </c>
      <c r="H22">
        <v>1.0878870565154833E-2</v>
      </c>
      <c r="I22">
        <v>1.051896131785706E-2</v>
      </c>
      <c r="J22">
        <v>1.0229705247147782E-2</v>
      </c>
      <c r="K22">
        <v>1.0073423336312535E-2</v>
      </c>
      <c r="L22">
        <v>9.8990175197646336E-3</v>
      </c>
      <c r="M22">
        <v>9.7376956605114834E-3</v>
      </c>
      <c r="N22">
        <v>9.6853434186692407E-3</v>
      </c>
      <c r="O22">
        <v>9.6807190072971446E-3</v>
      </c>
      <c r="P22">
        <v>9.6981045524347602E-3</v>
      </c>
      <c r="Q22">
        <v>9.8263148663733507E-3</v>
      </c>
      <c r="R22">
        <v>9.997608805816344E-3</v>
      </c>
      <c r="S22">
        <v>1.0108215358609854E-2</v>
      </c>
      <c r="T22">
        <v>1.0193709256874923E-2</v>
      </c>
      <c r="U22">
        <v>1.0354076810609415E-2</v>
      </c>
      <c r="V22">
        <v>1.05167287998652E-2</v>
      </c>
      <c r="W22">
        <v>1.0632289861803087E-2</v>
      </c>
      <c r="X22">
        <v>1.0704094939074571E-2</v>
      </c>
      <c r="Y22">
        <v>1.0717169887991413E-2</v>
      </c>
      <c r="Z22">
        <v>1.0746299172610062E-2</v>
      </c>
      <c r="AA22">
        <v>1.0576355847117186E-2</v>
      </c>
      <c r="AB22">
        <v>1.0450201112032206E-2</v>
      </c>
      <c r="AC22">
        <v>1.0345873266466122E-2</v>
      </c>
      <c r="AD22">
        <v>1.0283831009129807E-2</v>
      </c>
      <c r="AE22">
        <v>1.0313621635019879E-2</v>
      </c>
    </row>
    <row r="23" spans="1:31" x14ac:dyDescent="0.25">
      <c r="A23" s="6" t="s">
        <v>1440</v>
      </c>
      <c r="B23">
        <v>0</v>
      </c>
      <c r="C23">
        <v>2.0393705858395887E-2</v>
      </c>
      <c r="D23">
        <v>1.2678010738423239E-2</v>
      </c>
      <c r="E23">
        <v>1.5523062110949394E-2</v>
      </c>
      <c r="F23">
        <v>1.6162927559901397E-2</v>
      </c>
      <c r="G23">
        <v>1.6167142700596358E-2</v>
      </c>
      <c r="H23">
        <v>1.5979378389156414E-2</v>
      </c>
      <c r="I23">
        <v>1.5804471538732063E-2</v>
      </c>
      <c r="J23">
        <v>1.5618488965781789E-2</v>
      </c>
      <c r="K23">
        <v>1.5474981387157003E-2</v>
      </c>
      <c r="L23">
        <v>1.5256577697417322E-2</v>
      </c>
      <c r="M23">
        <v>1.5064212257855505E-2</v>
      </c>
      <c r="N23">
        <v>1.5035502788743526E-2</v>
      </c>
      <c r="O23">
        <v>1.5166575448736454E-2</v>
      </c>
      <c r="P23">
        <v>1.5405208510619628E-2</v>
      </c>
      <c r="Q23">
        <v>1.5785087774415583E-2</v>
      </c>
      <c r="R23">
        <v>1.6161210425124421E-2</v>
      </c>
      <c r="S23">
        <v>1.6394175521068019E-2</v>
      </c>
      <c r="T23">
        <v>1.6531036980017899E-2</v>
      </c>
      <c r="U23">
        <v>1.6716996054187451E-2</v>
      </c>
      <c r="V23">
        <v>1.6710396094704351E-2</v>
      </c>
      <c r="W23">
        <v>1.665343063405347E-2</v>
      </c>
      <c r="X23">
        <v>1.6717064091439148E-2</v>
      </c>
      <c r="Y23">
        <v>1.6886479323254308E-2</v>
      </c>
      <c r="Z23">
        <v>1.7190959073267932E-2</v>
      </c>
      <c r="AA23">
        <v>1.7588766576684352E-2</v>
      </c>
      <c r="AB23">
        <v>1.7748945390218172E-2</v>
      </c>
      <c r="AC23">
        <v>1.7680704763315135E-2</v>
      </c>
      <c r="AD23">
        <v>1.7547642843451991E-2</v>
      </c>
      <c r="AE23">
        <v>1.7322266910186727E-2</v>
      </c>
    </row>
    <row r="24" spans="1:31" x14ac:dyDescent="0.25">
      <c r="A24" s="6" t="s">
        <v>1441</v>
      </c>
      <c r="B24">
        <v>0</v>
      </c>
      <c r="C24">
        <v>2.0393705858395887E-2</v>
      </c>
      <c r="D24">
        <v>1.2678010738423239E-2</v>
      </c>
      <c r="E24">
        <v>1.5523062110949394E-2</v>
      </c>
      <c r="F24">
        <v>1.6162927559901397E-2</v>
      </c>
      <c r="G24">
        <v>1.6167142700596358E-2</v>
      </c>
      <c r="H24">
        <v>1.5979378389156414E-2</v>
      </c>
      <c r="I24">
        <v>1.5804471538732063E-2</v>
      </c>
      <c r="J24">
        <v>1.5618488965781789E-2</v>
      </c>
      <c r="K24">
        <v>1.5474981387157003E-2</v>
      </c>
      <c r="L24">
        <v>1.5256577697417322E-2</v>
      </c>
      <c r="M24">
        <v>1.5064212257855505E-2</v>
      </c>
      <c r="N24">
        <v>1.5035502788743526E-2</v>
      </c>
      <c r="O24">
        <v>1.5166575448736454E-2</v>
      </c>
      <c r="P24">
        <v>1.5405208510619628E-2</v>
      </c>
      <c r="Q24">
        <v>1.5785087774415583E-2</v>
      </c>
      <c r="R24">
        <v>1.6161210425124421E-2</v>
      </c>
      <c r="S24">
        <v>1.6394175521068019E-2</v>
      </c>
      <c r="T24">
        <v>1.6531036980017899E-2</v>
      </c>
      <c r="U24">
        <v>1.6716996054187451E-2</v>
      </c>
      <c r="V24">
        <v>1.6710396094704351E-2</v>
      </c>
      <c r="W24">
        <v>1.665343063405347E-2</v>
      </c>
      <c r="X24">
        <v>1.6717064091439148E-2</v>
      </c>
      <c r="Y24">
        <v>1.6886479323254308E-2</v>
      </c>
      <c r="Z24">
        <v>1.7190959073267932E-2</v>
      </c>
      <c r="AA24">
        <v>1.7588766576684352E-2</v>
      </c>
      <c r="AB24">
        <v>1.7748945390218172E-2</v>
      </c>
      <c r="AC24">
        <v>1.7680704763315135E-2</v>
      </c>
      <c r="AD24">
        <v>1.7547642843451991E-2</v>
      </c>
      <c r="AE24">
        <v>1.7322266910186727E-2</v>
      </c>
    </row>
    <row r="25" spans="1:31" x14ac:dyDescent="0.25">
      <c r="A25" s="6" t="s">
        <v>1442</v>
      </c>
      <c r="B25">
        <v>0</v>
      </c>
      <c r="C25">
        <v>4.4510906603774755E-2</v>
      </c>
      <c r="D25">
        <v>5.1267720364852965E-3</v>
      </c>
      <c r="E25">
        <v>1.2133630123366294E-2</v>
      </c>
      <c r="F25">
        <v>1.9770287007655683E-2</v>
      </c>
      <c r="G25">
        <v>2.1219993777213685E-2</v>
      </c>
      <c r="H25">
        <v>2.012536189942327E-2</v>
      </c>
      <c r="I25">
        <v>1.8571300381715027E-2</v>
      </c>
      <c r="J25">
        <v>1.7300427183292773E-2</v>
      </c>
      <c r="K25">
        <v>1.6591205305652133E-2</v>
      </c>
      <c r="L25">
        <v>1.6388364660769459E-2</v>
      </c>
      <c r="M25">
        <v>1.6315040376246141E-2</v>
      </c>
      <c r="N25">
        <v>1.6297488765642798E-2</v>
      </c>
      <c r="O25">
        <v>1.6319708445561486E-2</v>
      </c>
      <c r="P25">
        <v>1.635154411899107E-2</v>
      </c>
      <c r="Q25">
        <v>1.6306575019434336E-2</v>
      </c>
      <c r="R25">
        <v>1.6202574307403798E-2</v>
      </c>
      <c r="S25">
        <v>1.6060912385231343E-2</v>
      </c>
      <c r="T25">
        <v>1.5882965161656978E-2</v>
      </c>
      <c r="U25">
        <v>1.5656206891464412E-2</v>
      </c>
      <c r="V25">
        <v>1.5426862872952952E-2</v>
      </c>
      <c r="W25">
        <v>1.5198152438865143E-2</v>
      </c>
      <c r="X25">
        <v>1.4965594991645117E-2</v>
      </c>
      <c r="Y25">
        <v>1.4737269262689201E-2</v>
      </c>
      <c r="Z25">
        <v>1.4472142983954486E-2</v>
      </c>
      <c r="AA25">
        <v>1.4274949279042128E-2</v>
      </c>
      <c r="AB25">
        <v>1.4111519917831607E-2</v>
      </c>
      <c r="AC25">
        <v>1.3989795785085206E-2</v>
      </c>
      <c r="AD25">
        <v>1.3879636725007508E-2</v>
      </c>
      <c r="AE25">
        <v>1.3763069362504153E-2</v>
      </c>
    </row>
    <row r="26" spans="1:31" x14ac:dyDescent="0.25">
      <c r="A26" s="6" t="s">
        <v>1443</v>
      </c>
      <c r="B26">
        <v>0</v>
      </c>
      <c r="C26">
        <v>4.4510906603774755E-2</v>
      </c>
      <c r="D26">
        <v>5.1267720364852965E-3</v>
      </c>
      <c r="E26">
        <v>1.2133630123366294E-2</v>
      </c>
      <c r="F26">
        <v>1.9770287007655683E-2</v>
      </c>
      <c r="G26">
        <v>2.1219993777213685E-2</v>
      </c>
      <c r="H26">
        <v>2.012536189942327E-2</v>
      </c>
      <c r="I26">
        <v>1.8571300381715027E-2</v>
      </c>
      <c r="J26">
        <v>1.7300427183292773E-2</v>
      </c>
      <c r="K26">
        <v>1.6591205305652133E-2</v>
      </c>
      <c r="L26">
        <v>1.6388364660769459E-2</v>
      </c>
      <c r="M26">
        <v>1.6315040376246141E-2</v>
      </c>
      <c r="N26">
        <v>1.6297488765642798E-2</v>
      </c>
      <c r="O26">
        <v>1.6319708445561486E-2</v>
      </c>
      <c r="P26">
        <v>1.635154411899107E-2</v>
      </c>
      <c r="Q26">
        <v>1.6306575019434336E-2</v>
      </c>
      <c r="R26">
        <v>1.6202574307403798E-2</v>
      </c>
      <c r="S26">
        <v>1.6060912385231343E-2</v>
      </c>
      <c r="T26">
        <v>1.5882965161656978E-2</v>
      </c>
      <c r="U26">
        <v>1.5656206891464412E-2</v>
      </c>
      <c r="V26">
        <v>1.5426862872952952E-2</v>
      </c>
      <c r="W26">
        <v>1.5198152438865143E-2</v>
      </c>
      <c r="X26">
        <v>1.4965594991645117E-2</v>
      </c>
      <c r="Y26">
        <v>1.4737269262689201E-2</v>
      </c>
      <c r="Z26">
        <v>1.4472142983954486E-2</v>
      </c>
      <c r="AA26">
        <v>1.4274949279042128E-2</v>
      </c>
      <c r="AB26">
        <v>1.4111519917831607E-2</v>
      </c>
      <c r="AC26">
        <v>1.3989795785085206E-2</v>
      </c>
      <c r="AD26">
        <v>1.3879636725007508E-2</v>
      </c>
      <c r="AE26">
        <v>1.3763069362504153E-2</v>
      </c>
    </row>
    <row r="27" spans="1:31" x14ac:dyDescent="0.25">
      <c r="A27" s="6" t="s">
        <v>1444</v>
      </c>
      <c r="B27">
        <v>0</v>
      </c>
      <c r="C27">
        <v>4.4510906603774755E-2</v>
      </c>
      <c r="D27">
        <v>5.1267720364852965E-3</v>
      </c>
      <c r="E27">
        <v>1.2133630123366294E-2</v>
      </c>
      <c r="F27">
        <v>1.9770287007655683E-2</v>
      </c>
      <c r="G27">
        <v>2.1219993777213685E-2</v>
      </c>
      <c r="H27">
        <v>2.012536189942327E-2</v>
      </c>
      <c r="I27">
        <v>1.8571300381715027E-2</v>
      </c>
      <c r="J27">
        <v>1.7300427183292773E-2</v>
      </c>
      <c r="K27">
        <v>1.6591205305652133E-2</v>
      </c>
      <c r="L27">
        <v>1.6388364660769459E-2</v>
      </c>
      <c r="M27">
        <v>1.6315040376246141E-2</v>
      </c>
      <c r="N27">
        <v>1.6297488765642798E-2</v>
      </c>
      <c r="O27">
        <v>1.6319708445561486E-2</v>
      </c>
      <c r="P27">
        <v>1.635154411899107E-2</v>
      </c>
      <c r="Q27">
        <v>1.6306575019434336E-2</v>
      </c>
      <c r="R27">
        <v>1.6202574307403798E-2</v>
      </c>
      <c r="S27">
        <v>1.6060912385231343E-2</v>
      </c>
      <c r="T27">
        <v>1.5882965161656978E-2</v>
      </c>
      <c r="U27">
        <v>1.5656206891464412E-2</v>
      </c>
      <c r="V27">
        <v>1.5426862872952952E-2</v>
      </c>
      <c r="W27">
        <v>1.5198152438865143E-2</v>
      </c>
      <c r="X27">
        <v>1.4965594991645117E-2</v>
      </c>
      <c r="Y27">
        <v>1.4737269262689201E-2</v>
      </c>
      <c r="Z27">
        <v>1.4472142983954486E-2</v>
      </c>
      <c r="AA27">
        <v>1.4274949279042128E-2</v>
      </c>
      <c r="AB27">
        <v>1.4111519917831607E-2</v>
      </c>
      <c r="AC27">
        <v>1.3989795785085206E-2</v>
      </c>
      <c r="AD27">
        <v>1.3879636725007508E-2</v>
      </c>
      <c r="AE27">
        <v>1.3763069362504153E-2</v>
      </c>
    </row>
    <row r="28" spans="1:31" x14ac:dyDescent="0.25">
      <c r="A28" s="6" t="s">
        <v>1445</v>
      </c>
      <c r="B28">
        <v>0</v>
      </c>
      <c r="C28">
        <v>4.4510906603774755E-2</v>
      </c>
      <c r="D28">
        <v>5.1267720364852965E-3</v>
      </c>
      <c r="E28">
        <v>1.2133630123366294E-2</v>
      </c>
      <c r="F28">
        <v>1.9770287007655683E-2</v>
      </c>
      <c r="G28">
        <v>2.1219993777213685E-2</v>
      </c>
      <c r="H28">
        <v>2.012536189942327E-2</v>
      </c>
      <c r="I28">
        <v>1.8571300381715027E-2</v>
      </c>
      <c r="J28">
        <v>1.7300427183292773E-2</v>
      </c>
      <c r="K28">
        <v>1.6591205305652133E-2</v>
      </c>
      <c r="L28">
        <v>1.6388364660769459E-2</v>
      </c>
      <c r="M28">
        <v>1.6315040376246141E-2</v>
      </c>
      <c r="N28">
        <v>1.6297488765642798E-2</v>
      </c>
      <c r="O28">
        <v>1.6319708445561486E-2</v>
      </c>
      <c r="P28">
        <v>1.635154411899107E-2</v>
      </c>
      <c r="Q28">
        <v>1.6306575019434336E-2</v>
      </c>
      <c r="R28">
        <v>1.6202574307403798E-2</v>
      </c>
      <c r="S28">
        <v>1.6060912385231343E-2</v>
      </c>
      <c r="T28">
        <v>1.5882965161656978E-2</v>
      </c>
      <c r="U28">
        <v>1.5656206891464412E-2</v>
      </c>
      <c r="V28">
        <v>1.5426862872952952E-2</v>
      </c>
      <c r="W28">
        <v>1.5198152438865143E-2</v>
      </c>
      <c r="X28">
        <v>1.4965594991645117E-2</v>
      </c>
      <c r="Y28">
        <v>1.4737269262689201E-2</v>
      </c>
      <c r="Z28">
        <v>1.4472142983954486E-2</v>
      </c>
      <c r="AA28">
        <v>1.4274949279042128E-2</v>
      </c>
      <c r="AB28">
        <v>1.4111519917831607E-2</v>
      </c>
      <c r="AC28">
        <v>1.3989795785085206E-2</v>
      </c>
      <c r="AD28">
        <v>1.3879636725007508E-2</v>
      </c>
      <c r="AE28">
        <v>1.3763069362504153E-2</v>
      </c>
    </row>
    <row r="29" spans="1:31" x14ac:dyDescent="0.25">
      <c r="A29" s="6" t="s">
        <v>1446</v>
      </c>
      <c r="B29">
        <v>0</v>
      </c>
      <c r="C29">
        <v>4.4510906603774755E-2</v>
      </c>
      <c r="D29">
        <v>5.1267720364852965E-3</v>
      </c>
      <c r="E29">
        <v>1.2133630123366294E-2</v>
      </c>
      <c r="F29">
        <v>1.9770287007655683E-2</v>
      </c>
      <c r="G29">
        <v>2.1219993777213685E-2</v>
      </c>
      <c r="H29">
        <v>2.012536189942327E-2</v>
      </c>
      <c r="I29">
        <v>1.8571300381715027E-2</v>
      </c>
      <c r="J29">
        <v>1.7300427183292773E-2</v>
      </c>
      <c r="K29">
        <v>1.6591205305652133E-2</v>
      </c>
      <c r="L29">
        <v>1.6388364660769459E-2</v>
      </c>
      <c r="M29">
        <v>1.6315040376246141E-2</v>
      </c>
      <c r="N29">
        <v>1.6297488765642798E-2</v>
      </c>
      <c r="O29">
        <v>1.6319708445561486E-2</v>
      </c>
      <c r="P29">
        <v>1.635154411899107E-2</v>
      </c>
      <c r="Q29">
        <v>1.6306575019434336E-2</v>
      </c>
      <c r="R29">
        <v>1.6202574307403798E-2</v>
      </c>
      <c r="S29">
        <v>1.6060912385231343E-2</v>
      </c>
      <c r="T29">
        <v>1.5882965161656978E-2</v>
      </c>
      <c r="U29">
        <v>1.5656206891464412E-2</v>
      </c>
      <c r="V29">
        <v>1.5426862872952952E-2</v>
      </c>
      <c r="W29">
        <v>1.5198152438865143E-2</v>
      </c>
      <c r="X29">
        <v>1.4965594991645117E-2</v>
      </c>
      <c r="Y29">
        <v>1.4737269262689201E-2</v>
      </c>
      <c r="Z29">
        <v>1.4472142983954486E-2</v>
      </c>
      <c r="AA29">
        <v>1.4274949279042128E-2</v>
      </c>
      <c r="AB29">
        <v>1.4111519917831607E-2</v>
      </c>
      <c r="AC29">
        <v>1.3989795785085206E-2</v>
      </c>
      <c r="AD29">
        <v>1.3879636725007508E-2</v>
      </c>
      <c r="AE29">
        <v>1.3763069362504153E-2</v>
      </c>
    </row>
    <row r="30" spans="1:31" x14ac:dyDescent="0.25">
      <c r="A30" s="6" t="s">
        <v>1447</v>
      </c>
      <c r="B30">
        <v>0</v>
      </c>
      <c r="C30">
        <v>4.4510906603774755E-2</v>
      </c>
      <c r="D30">
        <v>5.1267720364852965E-3</v>
      </c>
      <c r="E30">
        <v>1.2133630123366294E-2</v>
      </c>
      <c r="F30">
        <v>1.9770287007655683E-2</v>
      </c>
      <c r="G30">
        <v>2.1219993777213685E-2</v>
      </c>
      <c r="H30">
        <v>2.012536189942327E-2</v>
      </c>
      <c r="I30">
        <v>1.8571300381715027E-2</v>
      </c>
      <c r="J30">
        <v>1.7300427183292773E-2</v>
      </c>
      <c r="K30">
        <v>1.6591205305652133E-2</v>
      </c>
      <c r="L30">
        <v>1.6388364660769459E-2</v>
      </c>
      <c r="M30">
        <v>1.6315040376246141E-2</v>
      </c>
      <c r="N30">
        <v>1.6297488765642798E-2</v>
      </c>
      <c r="O30">
        <v>1.6319708445561486E-2</v>
      </c>
      <c r="P30">
        <v>1.635154411899107E-2</v>
      </c>
      <c r="Q30">
        <v>1.6306575019434336E-2</v>
      </c>
      <c r="R30">
        <v>1.6202574307403798E-2</v>
      </c>
      <c r="S30">
        <v>1.6060912385231343E-2</v>
      </c>
      <c r="T30">
        <v>1.5882965161656978E-2</v>
      </c>
      <c r="U30">
        <v>1.5656206891464412E-2</v>
      </c>
      <c r="V30">
        <v>1.5426862872952952E-2</v>
      </c>
      <c r="W30">
        <v>1.5198152438865143E-2</v>
      </c>
      <c r="X30">
        <v>1.4965594991645117E-2</v>
      </c>
      <c r="Y30">
        <v>1.4737269262689201E-2</v>
      </c>
      <c r="Z30">
        <v>1.4472142983954486E-2</v>
      </c>
      <c r="AA30">
        <v>1.4274949279042128E-2</v>
      </c>
      <c r="AB30">
        <v>1.4111519917831607E-2</v>
      </c>
      <c r="AC30">
        <v>1.3989795785085206E-2</v>
      </c>
      <c r="AD30">
        <v>1.3879636725007508E-2</v>
      </c>
      <c r="AE30">
        <v>1.3763069362504153E-2</v>
      </c>
    </row>
    <row r="31" spans="1:31" x14ac:dyDescent="0.25">
      <c r="A31" s="6" t="s">
        <v>1448</v>
      </c>
      <c r="B31">
        <v>0</v>
      </c>
      <c r="C31">
        <v>4.4510906603774755E-2</v>
      </c>
      <c r="D31">
        <v>5.1267720364852965E-3</v>
      </c>
      <c r="E31">
        <v>1.2133630123366294E-2</v>
      </c>
      <c r="F31">
        <v>1.9770287007655683E-2</v>
      </c>
      <c r="G31">
        <v>2.1219993777213685E-2</v>
      </c>
      <c r="H31">
        <v>2.012536189942327E-2</v>
      </c>
      <c r="I31">
        <v>1.8571300381715027E-2</v>
      </c>
      <c r="J31">
        <v>1.7300427183292773E-2</v>
      </c>
      <c r="K31">
        <v>1.6591205305652133E-2</v>
      </c>
      <c r="L31">
        <v>1.6388364660769459E-2</v>
      </c>
      <c r="M31">
        <v>1.6315040376246141E-2</v>
      </c>
      <c r="N31">
        <v>1.6297488765642798E-2</v>
      </c>
      <c r="O31">
        <v>1.6319708445561486E-2</v>
      </c>
      <c r="P31">
        <v>1.635154411899107E-2</v>
      </c>
      <c r="Q31">
        <v>1.6306575019434336E-2</v>
      </c>
      <c r="R31">
        <v>1.6202574307403798E-2</v>
      </c>
      <c r="S31">
        <v>1.6060912385231343E-2</v>
      </c>
      <c r="T31">
        <v>1.5882965161656978E-2</v>
      </c>
      <c r="U31">
        <v>1.5656206891464412E-2</v>
      </c>
      <c r="V31">
        <v>1.5426862872952952E-2</v>
      </c>
      <c r="W31">
        <v>1.5198152438865143E-2</v>
      </c>
      <c r="X31">
        <v>1.4965594991645117E-2</v>
      </c>
      <c r="Y31">
        <v>1.4737269262689201E-2</v>
      </c>
      <c r="Z31">
        <v>1.4472142983954486E-2</v>
      </c>
      <c r="AA31">
        <v>1.4274949279042128E-2</v>
      </c>
      <c r="AB31">
        <v>1.4111519917831607E-2</v>
      </c>
      <c r="AC31">
        <v>1.3989795785085206E-2</v>
      </c>
      <c r="AD31">
        <v>1.3879636725007508E-2</v>
      </c>
      <c r="AE31">
        <v>1.3763069362504153E-2</v>
      </c>
    </row>
    <row r="32" spans="1:31" x14ac:dyDescent="0.25">
      <c r="A32" s="6" t="s">
        <v>1449</v>
      </c>
      <c r="B32">
        <v>0</v>
      </c>
      <c r="C32">
        <v>4.4510906603774755E-2</v>
      </c>
      <c r="D32">
        <v>5.1267720364852965E-3</v>
      </c>
      <c r="E32">
        <v>1.2133630123366294E-2</v>
      </c>
      <c r="F32">
        <v>1.9770287007655683E-2</v>
      </c>
      <c r="G32">
        <v>2.1219993777213685E-2</v>
      </c>
      <c r="H32">
        <v>2.012536189942327E-2</v>
      </c>
      <c r="I32">
        <v>1.8571300381715027E-2</v>
      </c>
      <c r="J32">
        <v>1.7300427183292773E-2</v>
      </c>
      <c r="K32">
        <v>1.6591205305652133E-2</v>
      </c>
      <c r="L32">
        <v>1.6388364660769459E-2</v>
      </c>
      <c r="M32">
        <v>1.6315040376246141E-2</v>
      </c>
      <c r="N32">
        <v>1.6297488765642798E-2</v>
      </c>
      <c r="O32">
        <v>1.6319708445561486E-2</v>
      </c>
      <c r="P32">
        <v>1.635154411899107E-2</v>
      </c>
      <c r="Q32">
        <v>1.6306575019434336E-2</v>
      </c>
      <c r="R32">
        <v>1.6202574307403798E-2</v>
      </c>
      <c r="S32">
        <v>1.6060912385231343E-2</v>
      </c>
      <c r="T32">
        <v>1.5882965161656978E-2</v>
      </c>
      <c r="U32">
        <v>1.5656206891464412E-2</v>
      </c>
      <c r="V32">
        <v>1.5426862872952952E-2</v>
      </c>
      <c r="W32">
        <v>1.5198152438865143E-2</v>
      </c>
      <c r="X32">
        <v>1.4965594991645117E-2</v>
      </c>
      <c r="Y32">
        <v>1.4737269262689201E-2</v>
      </c>
      <c r="Z32">
        <v>1.4472142983954486E-2</v>
      </c>
      <c r="AA32">
        <v>1.4274949279042128E-2</v>
      </c>
      <c r="AB32">
        <v>1.4111519917831607E-2</v>
      </c>
      <c r="AC32">
        <v>1.3989795785085206E-2</v>
      </c>
      <c r="AD32">
        <v>1.3879636725007508E-2</v>
      </c>
      <c r="AE32">
        <v>1.3763069362504153E-2</v>
      </c>
    </row>
    <row r="33" spans="1:31" x14ac:dyDescent="0.25">
      <c r="A33" s="6" t="s">
        <v>1450</v>
      </c>
      <c r="B33">
        <v>0</v>
      </c>
      <c r="C33">
        <v>4.4510906603774755E-2</v>
      </c>
      <c r="D33">
        <v>5.1267720364852965E-3</v>
      </c>
      <c r="E33">
        <v>1.2133630123366294E-2</v>
      </c>
      <c r="F33">
        <v>1.9770287007655683E-2</v>
      </c>
      <c r="G33">
        <v>2.1219993777213685E-2</v>
      </c>
      <c r="H33">
        <v>2.012536189942327E-2</v>
      </c>
      <c r="I33">
        <v>1.8571300381715027E-2</v>
      </c>
      <c r="J33">
        <v>1.7300427183292773E-2</v>
      </c>
      <c r="K33">
        <v>1.6591205305652133E-2</v>
      </c>
      <c r="L33">
        <v>1.6388364660769459E-2</v>
      </c>
      <c r="M33">
        <v>1.6315040376246141E-2</v>
      </c>
      <c r="N33">
        <v>1.6297488765642798E-2</v>
      </c>
      <c r="O33">
        <v>1.6319708445561486E-2</v>
      </c>
      <c r="P33">
        <v>1.635154411899107E-2</v>
      </c>
      <c r="Q33">
        <v>1.6306575019434336E-2</v>
      </c>
      <c r="R33">
        <v>1.6202574307403798E-2</v>
      </c>
      <c r="S33">
        <v>1.6060912385231343E-2</v>
      </c>
      <c r="T33">
        <v>1.5882965161656978E-2</v>
      </c>
      <c r="U33">
        <v>1.5656206891464412E-2</v>
      </c>
      <c r="V33">
        <v>1.5426862872952952E-2</v>
      </c>
      <c r="W33">
        <v>1.5198152438865143E-2</v>
      </c>
      <c r="X33">
        <v>1.4965594991645117E-2</v>
      </c>
      <c r="Y33">
        <v>1.4737269262689201E-2</v>
      </c>
      <c r="Z33">
        <v>1.4472142983954486E-2</v>
      </c>
      <c r="AA33">
        <v>1.4274949279042128E-2</v>
      </c>
      <c r="AB33">
        <v>1.4111519917831607E-2</v>
      </c>
      <c r="AC33">
        <v>1.3989795785085206E-2</v>
      </c>
      <c r="AD33">
        <v>1.3879636725007508E-2</v>
      </c>
      <c r="AE33">
        <v>1.3763069362504153E-2</v>
      </c>
    </row>
    <row r="34" spans="1:31" x14ac:dyDescent="0.25">
      <c r="A34" s="6" t="s">
        <v>1451</v>
      </c>
      <c r="B34">
        <v>0</v>
      </c>
      <c r="C34">
        <v>4.4510906603774755E-2</v>
      </c>
      <c r="D34">
        <v>5.1267720364852965E-3</v>
      </c>
      <c r="E34">
        <v>1.2133630123366294E-2</v>
      </c>
      <c r="F34">
        <v>1.9770287007655683E-2</v>
      </c>
      <c r="G34">
        <v>2.1219993777213685E-2</v>
      </c>
      <c r="H34">
        <v>2.012536189942327E-2</v>
      </c>
      <c r="I34">
        <v>1.8571300381715027E-2</v>
      </c>
      <c r="J34">
        <v>1.7300427183292773E-2</v>
      </c>
      <c r="K34">
        <v>1.6591205305652133E-2</v>
      </c>
      <c r="L34">
        <v>1.6388364660769459E-2</v>
      </c>
      <c r="M34">
        <v>1.6315040376246141E-2</v>
      </c>
      <c r="N34">
        <v>1.6297488765642798E-2</v>
      </c>
      <c r="O34">
        <v>1.6319708445561486E-2</v>
      </c>
      <c r="P34">
        <v>1.635154411899107E-2</v>
      </c>
      <c r="Q34">
        <v>1.6306575019434336E-2</v>
      </c>
      <c r="R34">
        <v>1.6202574307403798E-2</v>
      </c>
      <c r="S34">
        <v>1.6060912385231343E-2</v>
      </c>
      <c r="T34">
        <v>1.5882965161656978E-2</v>
      </c>
      <c r="U34">
        <v>1.5656206891464412E-2</v>
      </c>
      <c r="V34">
        <v>1.5426862872952952E-2</v>
      </c>
      <c r="W34">
        <v>1.5198152438865143E-2</v>
      </c>
      <c r="X34">
        <v>1.4965594991645117E-2</v>
      </c>
      <c r="Y34">
        <v>1.4737269262689201E-2</v>
      </c>
      <c r="Z34">
        <v>1.4472142983954486E-2</v>
      </c>
      <c r="AA34">
        <v>1.4274949279042128E-2</v>
      </c>
      <c r="AB34">
        <v>1.4111519917831607E-2</v>
      </c>
      <c r="AC34">
        <v>1.3989795785085206E-2</v>
      </c>
      <c r="AD34">
        <v>1.3879636725007508E-2</v>
      </c>
      <c r="AE34">
        <v>1.3763069362504153E-2</v>
      </c>
    </row>
    <row r="35" spans="1:31" x14ac:dyDescent="0.25">
      <c r="A35" s="6" t="s">
        <v>1452</v>
      </c>
      <c r="B35">
        <v>0</v>
      </c>
      <c r="C35">
        <v>4.4510906603774755E-2</v>
      </c>
      <c r="D35">
        <v>5.1267720364852965E-3</v>
      </c>
      <c r="E35">
        <v>1.2133630123366294E-2</v>
      </c>
      <c r="F35">
        <v>1.9770287007655683E-2</v>
      </c>
      <c r="G35">
        <v>2.1219993777213685E-2</v>
      </c>
      <c r="H35">
        <v>2.012536189942327E-2</v>
      </c>
      <c r="I35">
        <v>1.8571300381715027E-2</v>
      </c>
      <c r="J35">
        <v>1.7300427183292773E-2</v>
      </c>
      <c r="K35">
        <v>1.6591205305652133E-2</v>
      </c>
      <c r="L35">
        <v>1.6388364660769459E-2</v>
      </c>
      <c r="M35">
        <v>1.6315040376246141E-2</v>
      </c>
      <c r="N35">
        <v>1.6297488765642798E-2</v>
      </c>
      <c r="O35">
        <v>1.6319708445561486E-2</v>
      </c>
      <c r="P35">
        <v>1.635154411899107E-2</v>
      </c>
      <c r="Q35">
        <v>1.6306575019434336E-2</v>
      </c>
      <c r="R35">
        <v>1.6202574307403798E-2</v>
      </c>
      <c r="S35">
        <v>1.6060912385231343E-2</v>
      </c>
      <c r="T35">
        <v>1.5882965161656978E-2</v>
      </c>
      <c r="U35">
        <v>1.5656206891464412E-2</v>
      </c>
      <c r="V35">
        <v>1.5426862872952952E-2</v>
      </c>
      <c r="W35">
        <v>1.5198152438865143E-2</v>
      </c>
      <c r="X35">
        <v>1.4965594991645117E-2</v>
      </c>
      <c r="Y35">
        <v>1.4737269262689201E-2</v>
      </c>
      <c r="Z35">
        <v>1.4472142983954486E-2</v>
      </c>
      <c r="AA35">
        <v>1.4274949279042128E-2</v>
      </c>
      <c r="AB35">
        <v>1.4111519917831607E-2</v>
      </c>
      <c r="AC35">
        <v>1.3989795785085206E-2</v>
      </c>
      <c r="AD35">
        <v>1.3879636725007508E-2</v>
      </c>
      <c r="AE35">
        <v>1.3763069362504153E-2</v>
      </c>
    </row>
    <row r="36" spans="1:31" x14ac:dyDescent="0.25">
      <c r="A36" s="6" t="s">
        <v>1453</v>
      </c>
      <c r="B36">
        <v>0</v>
      </c>
      <c r="C36">
        <v>4.4510906603774755E-2</v>
      </c>
      <c r="D36">
        <v>5.1267720364852965E-3</v>
      </c>
      <c r="E36">
        <v>1.2133630123366294E-2</v>
      </c>
      <c r="F36">
        <v>1.9770287007655683E-2</v>
      </c>
      <c r="G36">
        <v>2.1219993777213685E-2</v>
      </c>
      <c r="H36">
        <v>2.012536189942327E-2</v>
      </c>
      <c r="I36">
        <v>1.8571300381715027E-2</v>
      </c>
      <c r="J36">
        <v>1.7300427183292773E-2</v>
      </c>
      <c r="K36">
        <v>1.6591205305652133E-2</v>
      </c>
      <c r="L36">
        <v>1.6388364660769459E-2</v>
      </c>
      <c r="M36">
        <v>1.6315040376246141E-2</v>
      </c>
      <c r="N36">
        <v>1.6297488765642798E-2</v>
      </c>
      <c r="O36">
        <v>1.6319708445561486E-2</v>
      </c>
      <c r="P36">
        <v>1.635154411899107E-2</v>
      </c>
      <c r="Q36">
        <v>1.6306575019434336E-2</v>
      </c>
      <c r="R36">
        <v>1.6202574307403798E-2</v>
      </c>
      <c r="S36">
        <v>1.6060912385231343E-2</v>
      </c>
      <c r="T36">
        <v>1.5882965161656978E-2</v>
      </c>
      <c r="U36">
        <v>1.5656206891464412E-2</v>
      </c>
      <c r="V36">
        <v>1.5426862872952952E-2</v>
      </c>
      <c r="W36">
        <v>1.5198152438865143E-2</v>
      </c>
      <c r="X36">
        <v>1.4965594991645117E-2</v>
      </c>
      <c r="Y36">
        <v>1.4737269262689201E-2</v>
      </c>
      <c r="Z36">
        <v>1.4472142983954486E-2</v>
      </c>
      <c r="AA36">
        <v>1.4274949279042128E-2</v>
      </c>
      <c r="AB36">
        <v>1.4111519917831607E-2</v>
      </c>
      <c r="AC36">
        <v>1.3989795785085206E-2</v>
      </c>
      <c r="AD36">
        <v>1.3879636725007508E-2</v>
      </c>
      <c r="AE36">
        <v>1.3763069362504153E-2</v>
      </c>
    </row>
    <row r="37" spans="1:31" x14ac:dyDescent="0.25">
      <c r="A37" s="6" t="s">
        <v>1454</v>
      </c>
      <c r="B37">
        <v>0</v>
      </c>
      <c r="C37">
        <v>4.4510906603774755E-2</v>
      </c>
      <c r="D37">
        <v>5.1267720364852965E-3</v>
      </c>
      <c r="E37">
        <v>1.2133630123366294E-2</v>
      </c>
      <c r="F37">
        <v>1.9770287007655683E-2</v>
      </c>
      <c r="G37">
        <v>2.1219993777213685E-2</v>
      </c>
      <c r="H37">
        <v>2.012536189942327E-2</v>
      </c>
      <c r="I37">
        <v>1.8571300381715027E-2</v>
      </c>
      <c r="J37">
        <v>1.7300427183292773E-2</v>
      </c>
      <c r="K37">
        <v>1.6591205305652133E-2</v>
      </c>
      <c r="L37">
        <v>1.6388364660769459E-2</v>
      </c>
      <c r="M37">
        <v>1.6315040376246141E-2</v>
      </c>
      <c r="N37">
        <v>1.6297488765642798E-2</v>
      </c>
      <c r="O37">
        <v>1.6319708445561486E-2</v>
      </c>
      <c r="P37">
        <v>1.635154411899107E-2</v>
      </c>
      <c r="Q37">
        <v>1.6306575019434336E-2</v>
      </c>
      <c r="R37">
        <v>1.6202574307403798E-2</v>
      </c>
      <c r="S37">
        <v>1.6060912385231343E-2</v>
      </c>
      <c r="T37">
        <v>1.5882965161656978E-2</v>
      </c>
      <c r="U37">
        <v>1.5656206891464412E-2</v>
      </c>
      <c r="V37">
        <v>1.5426862872952952E-2</v>
      </c>
      <c r="W37">
        <v>1.5198152438865143E-2</v>
      </c>
      <c r="X37">
        <v>1.4965594991645117E-2</v>
      </c>
      <c r="Y37">
        <v>1.4737269262689201E-2</v>
      </c>
      <c r="Z37">
        <v>1.4472142983954486E-2</v>
      </c>
      <c r="AA37">
        <v>1.4274949279042128E-2</v>
      </c>
      <c r="AB37">
        <v>1.4111519917831607E-2</v>
      </c>
      <c r="AC37">
        <v>1.3989795785085206E-2</v>
      </c>
      <c r="AD37">
        <v>1.3879636725007508E-2</v>
      </c>
      <c r="AE37">
        <v>1.3763069362504153E-2</v>
      </c>
    </row>
    <row r="38" spans="1:31" x14ac:dyDescent="0.25">
      <c r="A38" s="6" t="s">
        <v>1455</v>
      </c>
      <c r="B38">
        <v>0</v>
      </c>
      <c r="C38">
        <v>4.4510906603774755E-2</v>
      </c>
      <c r="D38">
        <v>5.1267720364852965E-3</v>
      </c>
      <c r="E38">
        <v>1.2133630123366294E-2</v>
      </c>
      <c r="F38">
        <v>1.9770287007655683E-2</v>
      </c>
      <c r="G38">
        <v>2.1219993777213685E-2</v>
      </c>
      <c r="H38">
        <v>2.012536189942327E-2</v>
      </c>
      <c r="I38">
        <v>1.8571300381715027E-2</v>
      </c>
      <c r="J38">
        <v>1.7300427183292773E-2</v>
      </c>
      <c r="K38">
        <v>1.6591205305652133E-2</v>
      </c>
      <c r="L38">
        <v>1.6388364660769459E-2</v>
      </c>
      <c r="M38">
        <v>1.6315040376246141E-2</v>
      </c>
      <c r="N38">
        <v>1.6297488765642798E-2</v>
      </c>
      <c r="O38">
        <v>1.6319708445561486E-2</v>
      </c>
      <c r="P38">
        <v>1.635154411899107E-2</v>
      </c>
      <c r="Q38">
        <v>1.6306575019434336E-2</v>
      </c>
      <c r="R38">
        <v>1.6202574307403798E-2</v>
      </c>
      <c r="S38">
        <v>1.6060912385231343E-2</v>
      </c>
      <c r="T38">
        <v>1.5882965161656978E-2</v>
      </c>
      <c r="U38">
        <v>1.5656206891464412E-2</v>
      </c>
      <c r="V38">
        <v>1.5426862872952952E-2</v>
      </c>
      <c r="W38">
        <v>1.5198152438865143E-2</v>
      </c>
      <c r="X38">
        <v>1.4965594991645117E-2</v>
      </c>
      <c r="Y38">
        <v>1.4737269262689201E-2</v>
      </c>
      <c r="Z38">
        <v>1.4472142983954486E-2</v>
      </c>
      <c r="AA38">
        <v>1.4274949279042128E-2</v>
      </c>
      <c r="AB38">
        <v>1.4111519917831607E-2</v>
      </c>
      <c r="AC38">
        <v>1.3989795785085206E-2</v>
      </c>
      <c r="AD38">
        <v>1.3879636725007508E-2</v>
      </c>
      <c r="AE38">
        <v>1.3763069362504153E-2</v>
      </c>
    </row>
    <row r="39" spans="1:31" x14ac:dyDescent="0.25">
      <c r="A39" s="6" t="s">
        <v>1456</v>
      </c>
      <c r="B39">
        <v>0</v>
      </c>
      <c r="C39">
        <v>4.4510906603774755E-2</v>
      </c>
      <c r="D39">
        <v>5.1267720364852965E-3</v>
      </c>
      <c r="E39">
        <v>1.2133630123366294E-2</v>
      </c>
      <c r="F39">
        <v>1.9770287007655683E-2</v>
      </c>
      <c r="G39">
        <v>2.1219993777213685E-2</v>
      </c>
      <c r="H39">
        <v>2.012536189942327E-2</v>
      </c>
      <c r="I39">
        <v>1.8571300381715027E-2</v>
      </c>
      <c r="J39">
        <v>1.7300427183292773E-2</v>
      </c>
      <c r="K39">
        <v>1.6591205305652133E-2</v>
      </c>
      <c r="L39">
        <v>1.6388364660769459E-2</v>
      </c>
      <c r="M39">
        <v>1.6315040376246141E-2</v>
      </c>
      <c r="N39">
        <v>1.6297488765642798E-2</v>
      </c>
      <c r="O39">
        <v>1.6319708445561486E-2</v>
      </c>
      <c r="P39">
        <v>1.635154411899107E-2</v>
      </c>
      <c r="Q39">
        <v>1.6306575019434336E-2</v>
      </c>
      <c r="R39">
        <v>1.6202574307403798E-2</v>
      </c>
      <c r="S39">
        <v>1.6060912385231343E-2</v>
      </c>
      <c r="T39">
        <v>1.5882965161656978E-2</v>
      </c>
      <c r="U39">
        <v>1.5656206891464412E-2</v>
      </c>
      <c r="V39">
        <v>1.5426862872952952E-2</v>
      </c>
      <c r="W39">
        <v>1.5198152438865143E-2</v>
      </c>
      <c r="X39">
        <v>1.4965594991645117E-2</v>
      </c>
      <c r="Y39">
        <v>1.4737269262689201E-2</v>
      </c>
      <c r="Z39">
        <v>1.4472142983954486E-2</v>
      </c>
      <c r="AA39">
        <v>1.4274949279042128E-2</v>
      </c>
      <c r="AB39">
        <v>1.4111519917831607E-2</v>
      </c>
      <c r="AC39">
        <v>1.3989795785085206E-2</v>
      </c>
      <c r="AD39">
        <v>1.3879636725007508E-2</v>
      </c>
      <c r="AE39">
        <v>1.3763069362504153E-2</v>
      </c>
    </row>
    <row r="40" spans="1:31" x14ac:dyDescent="0.25">
      <c r="A40" s="6" t="s">
        <v>1457</v>
      </c>
      <c r="B40">
        <v>0</v>
      </c>
      <c r="C40">
        <v>4.4510906603774755E-2</v>
      </c>
      <c r="D40">
        <v>5.1267720364852965E-3</v>
      </c>
      <c r="E40">
        <v>1.2133630123366294E-2</v>
      </c>
      <c r="F40">
        <v>1.9770287007655683E-2</v>
      </c>
      <c r="G40">
        <v>2.1219993777213685E-2</v>
      </c>
      <c r="H40">
        <v>2.012536189942327E-2</v>
      </c>
      <c r="I40">
        <v>1.8571300381715027E-2</v>
      </c>
      <c r="J40">
        <v>1.7300427183292773E-2</v>
      </c>
      <c r="K40">
        <v>1.6591205305652133E-2</v>
      </c>
      <c r="L40">
        <v>1.6388364660769459E-2</v>
      </c>
      <c r="M40">
        <v>1.6315040376246141E-2</v>
      </c>
      <c r="N40">
        <v>1.6297488765642798E-2</v>
      </c>
      <c r="O40">
        <v>1.6319708445561486E-2</v>
      </c>
      <c r="P40">
        <v>1.635154411899107E-2</v>
      </c>
      <c r="Q40">
        <v>1.6306575019434336E-2</v>
      </c>
      <c r="R40">
        <v>1.6202574307403798E-2</v>
      </c>
      <c r="S40">
        <v>1.6060912385231343E-2</v>
      </c>
      <c r="T40">
        <v>1.5882965161656978E-2</v>
      </c>
      <c r="U40">
        <v>1.5656206891464412E-2</v>
      </c>
      <c r="V40">
        <v>1.5426862872952952E-2</v>
      </c>
      <c r="W40">
        <v>1.5198152438865143E-2</v>
      </c>
      <c r="X40">
        <v>1.4965594991645117E-2</v>
      </c>
      <c r="Y40">
        <v>1.4737269262689201E-2</v>
      </c>
      <c r="Z40">
        <v>1.4472142983954486E-2</v>
      </c>
      <c r="AA40">
        <v>1.4274949279042128E-2</v>
      </c>
      <c r="AB40">
        <v>1.4111519917831607E-2</v>
      </c>
      <c r="AC40">
        <v>1.3989795785085206E-2</v>
      </c>
      <c r="AD40">
        <v>1.3879636725007508E-2</v>
      </c>
      <c r="AE40">
        <v>1.3763069362504153E-2</v>
      </c>
    </row>
    <row r="41" spans="1:31" x14ac:dyDescent="0.25">
      <c r="A41" s="6" t="s">
        <v>1458</v>
      </c>
      <c r="B41">
        <v>0</v>
      </c>
      <c r="C41">
        <v>4.4510906603774755E-2</v>
      </c>
      <c r="D41">
        <v>5.1267720364852965E-3</v>
      </c>
      <c r="E41">
        <v>1.2133630123366294E-2</v>
      </c>
      <c r="F41">
        <v>1.9770287007655683E-2</v>
      </c>
      <c r="G41">
        <v>2.1219993777213685E-2</v>
      </c>
      <c r="H41">
        <v>2.012536189942327E-2</v>
      </c>
      <c r="I41">
        <v>1.8571300381715027E-2</v>
      </c>
      <c r="J41">
        <v>1.7300427183292773E-2</v>
      </c>
      <c r="K41">
        <v>1.6591205305652133E-2</v>
      </c>
      <c r="L41">
        <v>1.6388364660769459E-2</v>
      </c>
      <c r="M41">
        <v>1.6315040376246141E-2</v>
      </c>
      <c r="N41">
        <v>1.6297488765642798E-2</v>
      </c>
      <c r="O41">
        <v>1.6319708445561486E-2</v>
      </c>
      <c r="P41">
        <v>1.635154411899107E-2</v>
      </c>
      <c r="Q41">
        <v>1.6306575019434336E-2</v>
      </c>
      <c r="R41">
        <v>1.6202574307403798E-2</v>
      </c>
      <c r="S41">
        <v>1.6060912385231343E-2</v>
      </c>
      <c r="T41">
        <v>1.5882965161656978E-2</v>
      </c>
      <c r="U41">
        <v>1.5656206891464412E-2</v>
      </c>
      <c r="V41">
        <v>1.5426862872952952E-2</v>
      </c>
      <c r="W41">
        <v>1.5198152438865143E-2</v>
      </c>
      <c r="X41">
        <v>1.4965594991645117E-2</v>
      </c>
      <c r="Y41">
        <v>1.4737269262689201E-2</v>
      </c>
      <c r="Z41">
        <v>1.4472142983954486E-2</v>
      </c>
      <c r="AA41">
        <v>1.4274949279042128E-2</v>
      </c>
      <c r="AB41">
        <v>1.4111519917831607E-2</v>
      </c>
      <c r="AC41">
        <v>1.3989795785085206E-2</v>
      </c>
      <c r="AD41">
        <v>1.3879636725007508E-2</v>
      </c>
      <c r="AE41">
        <v>1.3763069362504153E-2</v>
      </c>
    </row>
    <row r="42" spans="1:31" x14ac:dyDescent="0.25">
      <c r="A42" s="6" t="s">
        <v>1459</v>
      </c>
      <c r="B42">
        <v>0</v>
      </c>
      <c r="C42">
        <v>4.4510906603774755E-2</v>
      </c>
      <c r="D42">
        <v>5.1267720364852965E-3</v>
      </c>
      <c r="E42">
        <v>1.2133630123366294E-2</v>
      </c>
      <c r="F42">
        <v>1.9770287007655683E-2</v>
      </c>
      <c r="G42">
        <v>2.1219993777213685E-2</v>
      </c>
      <c r="H42">
        <v>2.012536189942327E-2</v>
      </c>
      <c r="I42">
        <v>1.8571300381715027E-2</v>
      </c>
      <c r="J42">
        <v>1.7300427183292773E-2</v>
      </c>
      <c r="K42">
        <v>1.6591205305652133E-2</v>
      </c>
      <c r="L42">
        <v>1.6388364660769459E-2</v>
      </c>
      <c r="M42">
        <v>1.6315040376246141E-2</v>
      </c>
      <c r="N42">
        <v>1.6297488765642798E-2</v>
      </c>
      <c r="O42">
        <v>1.6319708445561486E-2</v>
      </c>
      <c r="P42">
        <v>1.635154411899107E-2</v>
      </c>
      <c r="Q42">
        <v>1.6306575019434336E-2</v>
      </c>
      <c r="R42">
        <v>1.6202574307403798E-2</v>
      </c>
      <c r="S42">
        <v>1.6060912385231343E-2</v>
      </c>
      <c r="T42">
        <v>1.5882965161656978E-2</v>
      </c>
      <c r="U42">
        <v>1.5656206891464412E-2</v>
      </c>
      <c r="V42">
        <v>1.5426862872952952E-2</v>
      </c>
      <c r="W42">
        <v>1.5198152438865143E-2</v>
      </c>
      <c r="X42">
        <v>1.4965594991645117E-2</v>
      </c>
      <c r="Y42">
        <v>1.4737269262689201E-2</v>
      </c>
      <c r="Z42">
        <v>1.4472142983954486E-2</v>
      </c>
      <c r="AA42">
        <v>1.4274949279042128E-2</v>
      </c>
      <c r="AB42">
        <v>1.4111519917831607E-2</v>
      </c>
      <c r="AC42">
        <v>1.3989795785085206E-2</v>
      </c>
      <c r="AD42">
        <v>1.3879636725007508E-2</v>
      </c>
      <c r="AE42">
        <v>1.3763069362504153E-2</v>
      </c>
    </row>
    <row r="43" spans="1:31" x14ac:dyDescent="0.25">
      <c r="A43" s="6" t="s">
        <v>1460</v>
      </c>
      <c r="B43">
        <v>0</v>
      </c>
      <c r="C43">
        <v>4.4510906603774755E-2</v>
      </c>
      <c r="D43">
        <v>5.1267720364852965E-3</v>
      </c>
      <c r="E43">
        <v>1.2133630123366294E-2</v>
      </c>
      <c r="F43">
        <v>1.9770287007655683E-2</v>
      </c>
      <c r="G43">
        <v>2.1219993777213685E-2</v>
      </c>
      <c r="H43">
        <v>2.012536189942327E-2</v>
      </c>
      <c r="I43">
        <v>1.8571300381715027E-2</v>
      </c>
      <c r="J43">
        <v>1.7300427183292773E-2</v>
      </c>
      <c r="K43">
        <v>1.6591205305652133E-2</v>
      </c>
      <c r="L43">
        <v>1.6388364660769459E-2</v>
      </c>
      <c r="M43">
        <v>1.6315040376246141E-2</v>
      </c>
      <c r="N43">
        <v>1.6297488765642798E-2</v>
      </c>
      <c r="O43">
        <v>1.6319708445561486E-2</v>
      </c>
      <c r="P43">
        <v>1.635154411899107E-2</v>
      </c>
      <c r="Q43">
        <v>1.6306575019434336E-2</v>
      </c>
      <c r="R43">
        <v>1.6202574307403798E-2</v>
      </c>
      <c r="S43">
        <v>1.6060912385231343E-2</v>
      </c>
      <c r="T43">
        <v>1.5882965161656978E-2</v>
      </c>
      <c r="U43">
        <v>1.5656206891464412E-2</v>
      </c>
      <c r="V43">
        <v>1.5426862872952952E-2</v>
      </c>
      <c r="W43">
        <v>1.5198152438865143E-2</v>
      </c>
      <c r="X43">
        <v>1.4965594991645117E-2</v>
      </c>
      <c r="Y43">
        <v>1.4737269262689201E-2</v>
      </c>
      <c r="Z43">
        <v>1.4472142983954486E-2</v>
      </c>
      <c r="AA43">
        <v>1.4274949279042128E-2</v>
      </c>
      <c r="AB43">
        <v>1.4111519917831607E-2</v>
      </c>
      <c r="AC43">
        <v>1.3989795785085206E-2</v>
      </c>
      <c r="AD43">
        <v>1.3879636725007508E-2</v>
      </c>
      <c r="AE43">
        <v>1.3763069362504153E-2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DE000-66BF-43F8-81CE-738AECA9E524}">
  <sheetPr codeName="Sheet18">
    <tabColor rgb="FFD19EF0"/>
  </sheetPr>
  <dimension ref="A1:AH224"/>
  <sheetViews>
    <sheetView topLeftCell="A138" zoomScale="85" zoomScaleNormal="85" workbookViewId="0">
      <selection activeCell="P53" sqref="P53"/>
    </sheetView>
  </sheetViews>
  <sheetFormatPr defaultRowHeight="15" x14ac:dyDescent="0.25"/>
  <cols>
    <col min="1" max="1" width="11" style="152" bestFit="1" customWidth="1"/>
    <col min="2" max="2" width="24.42578125" style="103" customWidth="1"/>
    <col min="3" max="3" width="37.85546875" customWidth="1"/>
    <col min="4" max="4" width="14.140625" customWidth="1"/>
    <col min="5" max="5" width="9.28515625" customWidth="1"/>
    <col min="6" max="6" width="9.5703125" bestFit="1" customWidth="1"/>
    <col min="7" max="7" width="10.5703125" bestFit="1" customWidth="1"/>
    <col min="8" max="8" width="9.28515625" bestFit="1" customWidth="1"/>
    <col min="9" max="12" width="9.5703125" bestFit="1" customWidth="1"/>
  </cols>
  <sheetData>
    <row r="1" spans="2:12" x14ac:dyDescent="0.25">
      <c r="B1" s="102" t="s">
        <v>850</v>
      </c>
      <c r="C1" s="20"/>
      <c r="D1" s="20"/>
      <c r="E1" s="20"/>
    </row>
    <row r="3" spans="2:12" x14ac:dyDescent="0.25">
      <c r="B3" s="83" t="s">
        <v>1253</v>
      </c>
      <c r="C3" s="84"/>
      <c r="D3" s="84"/>
      <c r="E3" s="84"/>
    </row>
    <row r="4" spans="2:12" x14ac:dyDescent="0.25">
      <c r="E4">
        <v>2021</v>
      </c>
    </row>
    <row r="5" spans="2:12" x14ac:dyDescent="0.25">
      <c r="C5" t="s">
        <v>19</v>
      </c>
      <c r="D5" t="s">
        <v>527</v>
      </c>
    </row>
    <row r="6" spans="2:12" x14ac:dyDescent="0.25">
      <c r="B6" t="s">
        <v>1360</v>
      </c>
      <c r="C6" t="s">
        <v>551</v>
      </c>
      <c r="D6" t="s">
        <v>10</v>
      </c>
      <c r="E6" s="90">
        <f>Summary1.As2!B8/1000</f>
        <v>9.8185729766932166</v>
      </c>
      <c r="G6" s="248">
        <f>E6-E70</f>
        <v>0</v>
      </c>
    </row>
    <row r="7" spans="2:12" x14ac:dyDescent="0.25">
      <c r="B7" t="s">
        <v>1360</v>
      </c>
      <c r="C7" t="s">
        <v>551</v>
      </c>
      <c r="D7" t="s">
        <v>11</v>
      </c>
      <c r="E7" s="90">
        <f>Summary1.As2!C8*CH4_AR5/1000</f>
        <v>232.10672873013647</v>
      </c>
      <c r="G7" s="248">
        <f>E7-E71</f>
        <v>0</v>
      </c>
    </row>
    <row r="8" spans="2:12" x14ac:dyDescent="0.25">
      <c r="B8" s="81" t="s">
        <v>1360</v>
      </c>
      <c r="C8" s="81" t="s">
        <v>551</v>
      </c>
      <c r="D8" s="81" t="s">
        <v>12</v>
      </c>
      <c r="E8" s="91">
        <f>Summary1.As2!D8*N2O_AR5/1000</f>
        <v>136.50517151202848</v>
      </c>
      <c r="G8" s="248">
        <f>E8-E72</f>
        <v>0</v>
      </c>
    </row>
    <row r="9" spans="2:12" x14ac:dyDescent="0.25">
      <c r="B9" s="82" t="s">
        <v>1361</v>
      </c>
      <c r="C9" s="82" t="s">
        <v>552</v>
      </c>
      <c r="D9" s="82" t="s">
        <v>10</v>
      </c>
      <c r="E9" s="92">
        <f>Summary1.As1!B17/1000</f>
        <v>3.4688346892311057</v>
      </c>
      <c r="G9" s="248">
        <f>E9-E73</f>
        <v>0</v>
      </c>
    </row>
    <row r="10" spans="2:12" x14ac:dyDescent="0.25">
      <c r="B10" s="81" t="s">
        <v>1361</v>
      </c>
      <c r="C10" s="81" t="s">
        <v>552</v>
      </c>
      <c r="D10" s="81" t="s">
        <v>11</v>
      </c>
      <c r="E10" s="91">
        <f>Summary1.As1!C17*CH4_AR5/1000</f>
        <v>25.62160457337648</v>
      </c>
      <c r="G10" s="248">
        <f>E10-E74</f>
        <v>0</v>
      </c>
    </row>
    <row r="11" spans="2:12" x14ac:dyDescent="0.25">
      <c r="B11" s="103" t="s">
        <v>1361</v>
      </c>
      <c r="C11" s="103" t="s">
        <v>556</v>
      </c>
      <c r="D11" s="103" t="s">
        <v>10</v>
      </c>
      <c r="E11" s="90">
        <f>Summary1.As1!B18/1000</f>
        <v>14.306878160163858</v>
      </c>
      <c r="G11" s="248">
        <f>E11-E75</f>
        <v>0</v>
      </c>
    </row>
    <row r="12" spans="2:12" x14ac:dyDescent="0.25">
      <c r="B12" s="103" t="s">
        <v>1361</v>
      </c>
      <c r="C12" s="103" t="s">
        <v>556</v>
      </c>
      <c r="D12" s="103" t="s">
        <v>11</v>
      </c>
      <c r="E12" s="90">
        <f>Summary1.As1!C18*CH4_AR5/1000*(1-B127)</f>
        <v>6.9267377326813326</v>
      </c>
      <c r="G12" s="248">
        <f>E12-E76</f>
        <v>0</v>
      </c>
      <c r="I12" s="112">
        <f>SUM(E11:E12)</f>
        <v>21.23361589284519</v>
      </c>
      <c r="L12" s="64"/>
    </row>
    <row r="13" spans="2:12" ht="14.25" customHeight="1" x14ac:dyDescent="0.25">
      <c r="B13" s="104" t="s">
        <v>1361</v>
      </c>
      <c r="C13" s="104" t="s">
        <v>556</v>
      </c>
      <c r="D13" s="104" t="s">
        <v>12</v>
      </c>
      <c r="E13" s="91">
        <f>Summary1.As1!D18*N2O_AR5/1000</f>
        <v>2.0569126649529198E-2</v>
      </c>
      <c r="G13" s="248">
        <f>E13-E77</f>
        <v>0</v>
      </c>
    </row>
    <row r="14" spans="2:12" x14ac:dyDescent="0.25">
      <c r="B14" s="103" t="s">
        <v>1361</v>
      </c>
      <c r="C14" s="103" t="s">
        <v>554</v>
      </c>
      <c r="D14" s="103" t="s">
        <v>10</v>
      </c>
      <c r="E14" s="153">
        <f>Summary1.As1!B24/10^3</f>
        <v>7.717651952663064</v>
      </c>
      <c r="G14" s="248">
        <f>E14-E78</f>
        <v>0</v>
      </c>
    </row>
    <row r="15" spans="2:12" x14ac:dyDescent="0.25">
      <c r="B15" s="103" t="s">
        <v>1361</v>
      </c>
      <c r="C15" s="103" t="s">
        <v>949</v>
      </c>
      <c r="D15" s="103" t="s">
        <v>11</v>
      </c>
      <c r="E15" s="153">
        <v>0</v>
      </c>
      <c r="G15" s="248">
        <f>E15-E79</f>
        <v>0</v>
      </c>
    </row>
    <row r="16" spans="2:12" x14ac:dyDescent="0.25">
      <c r="B16" s="81" t="s">
        <v>1361</v>
      </c>
      <c r="C16" s="81" t="s">
        <v>554</v>
      </c>
      <c r="D16" s="81" t="s">
        <v>12</v>
      </c>
      <c r="E16" s="91">
        <v>0</v>
      </c>
      <c r="G16" s="248">
        <f>E16-E80</f>
        <v>0</v>
      </c>
    </row>
    <row r="17" spans="2:7" x14ac:dyDescent="0.25">
      <c r="B17" s="103" t="s">
        <v>1361</v>
      </c>
      <c r="C17" s="103" t="s">
        <v>555</v>
      </c>
      <c r="D17" s="103" t="s">
        <v>10</v>
      </c>
      <c r="E17" s="90">
        <f>SUM(Summary1.As1!B22-'Table2(I)s1'!B14)/1000</f>
        <v>26.266962343473043</v>
      </c>
      <c r="G17" s="248">
        <f>E17-E81</f>
        <v>0</v>
      </c>
    </row>
    <row r="18" spans="2:7" x14ac:dyDescent="0.25">
      <c r="B18" s="103" t="s">
        <v>1361</v>
      </c>
      <c r="C18" s="103" t="s">
        <v>555</v>
      </c>
      <c r="D18" s="103" t="s">
        <v>11</v>
      </c>
      <c r="E18" s="153">
        <f>Summary1.As1!C22*CH4_AR5/1000</f>
        <v>1.4088517317331279</v>
      </c>
      <c r="G18" s="248">
        <f>E18-E82</f>
        <v>0</v>
      </c>
    </row>
    <row r="19" spans="2:7" x14ac:dyDescent="0.25">
      <c r="B19" s="103" t="s">
        <v>1361</v>
      </c>
      <c r="C19" s="103" t="s">
        <v>555</v>
      </c>
      <c r="D19" s="103" t="s">
        <v>12</v>
      </c>
      <c r="E19" s="153">
        <f>Summary1.As1!D22*N2O_AR5/1000</f>
        <v>4.0191928077079631</v>
      </c>
      <c r="G19" s="248">
        <f>E19-E83</f>
        <v>0</v>
      </c>
    </row>
    <row r="20" spans="2:7" x14ac:dyDescent="0.25">
      <c r="B20" s="104" t="s">
        <v>1361</v>
      </c>
      <c r="C20" s="104" t="s">
        <v>555</v>
      </c>
      <c r="D20" s="104" t="s">
        <v>272</v>
      </c>
      <c r="E20" s="91">
        <f>(SUM(Summary1.As1!E20:I20)-SUM(Summary1.As1!E23:I23))/1000</f>
        <v>72.727928125847697</v>
      </c>
      <c r="G20" s="248">
        <f>E20-E84</f>
        <v>0</v>
      </c>
    </row>
    <row r="21" spans="2:7" x14ac:dyDescent="0.25">
      <c r="B21" s="104"/>
      <c r="C21" t="s">
        <v>573</v>
      </c>
      <c r="D21" s="104" t="s">
        <v>10</v>
      </c>
      <c r="E21" s="91">
        <f>'Table2(I)s1'!B11/1000</f>
        <v>4.0647184127660578</v>
      </c>
      <c r="G21" s="248"/>
    </row>
    <row r="22" spans="2:7" x14ac:dyDescent="0.25">
      <c r="B22" s="106" t="s">
        <v>1361</v>
      </c>
      <c r="C22" s="106" t="s">
        <v>561</v>
      </c>
      <c r="D22" s="106" t="s">
        <v>10</v>
      </c>
      <c r="E22" s="154">
        <f>Summary1.As1!B21/1000-E21</f>
        <v>100.02091691544445</v>
      </c>
      <c r="G22" s="248">
        <f>E22-E86</f>
        <v>0</v>
      </c>
    </row>
    <row r="23" spans="2:7" x14ac:dyDescent="0.25">
      <c r="B23" s="103" t="s">
        <v>1361</v>
      </c>
      <c r="C23" s="103" t="s">
        <v>562</v>
      </c>
      <c r="D23" s="103" t="s">
        <v>10</v>
      </c>
      <c r="E23" s="153" cm="1">
        <f t="array" ref="E23">SUM('Table2(I)s1'!B25:B26/1000)</f>
        <v>69.454480133565511</v>
      </c>
      <c r="G23" s="248">
        <f>E23-E87</f>
        <v>0</v>
      </c>
    </row>
    <row r="24" spans="2:7" x14ac:dyDescent="0.25">
      <c r="B24" s="104" t="s">
        <v>1361</v>
      </c>
      <c r="C24" s="104" t="s">
        <v>562</v>
      </c>
      <c r="D24" s="104" t="s">
        <v>11</v>
      </c>
      <c r="E24" s="155">
        <f>Summary1.As1!C23*CH4_AR5/1000</f>
        <v>0.15707536914536629</v>
      </c>
      <c r="G24" s="248">
        <f>E24-E88</f>
        <v>0</v>
      </c>
    </row>
    <row r="25" spans="2:7" x14ac:dyDescent="0.25">
      <c r="B25" s="103" t="s">
        <v>1361</v>
      </c>
      <c r="C25" s="103" t="s">
        <v>563</v>
      </c>
      <c r="D25" s="103" t="s">
        <v>10</v>
      </c>
      <c r="E25" s="153">
        <f>SUM('Table2(I)s1'!B27:B31)/1000</f>
        <v>4.6806763938071034</v>
      </c>
      <c r="G25" s="248">
        <f>E25-E89</f>
        <v>0</v>
      </c>
    </row>
    <row r="26" spans="2:7" x14ac:dyDescent="0.25">
      <c r="B26" s="104" t="s">
        <v>1361</v>
      </c>
      <c r="C26" s="104" t="s">
        <v>563</v>
      </c>
      <c r="D26" s="104" t="s">
        <v>272</v>
      </c>
      <c r="E26" s="91">
        <f>SUM(Summary1.As1!E23:I23)/10^3</f>
        <v>0.29588907124899755</v>
      </c>
      <c r="G26" s="248">
        <f>E26-E90</f>
        <v>0</v>
      </c>
    </row>
    <row r="27" spans="2:7" x14ac:dyDescent="0.25">
      <c r="B27" s="106" t="s">
        <v>1361</v>
      </c>
      <c r="C27" s="106" t="s">
        <v>575</v>
      </c>
      <c r="D27" s="228" t="s">
        <v>272</v>
      </c>
      <c r="E27" s="154">
        <v>0</v>
      </c>
      <c r="F27" t="s">
        <v>1531</v>
      </c>
      <c r="G27" s="248"/>
    </row>
    <row r="28" spans="2:7" x14ac:dyDescent="0.25">
      <c r="B28" s="103" t="s">
        <v>1229</v>
      </c>
      <c r="C28" s="103" t="s">
        <v>568</v>
      </c>
      <c r="D28" s="103" t="s">
        <v>10</v>
      </c>
      <c r="E28" s="153">
        <v>0</v>
      </c>
      <c r="G28" s="248">
        <f>E28-E92</f>
        <v>0</v>
      </c>
    </row>
    <row r="29" spans="2:7" x14ac:dyDescent="0.25">
      <c r="B29" s="105" t="s">
        <v>1229</v>
      </c>
      <c r="C29" s="82" t="s">
        <v>553</v>
      </c>
      <c r="D29" s="82" t="s">
        <v>10</v>
      </c>
      <c r="E29" s="92">
        <v>0</v>
      </c>
      <c r="G29" s="248">
        <f>E29-E93</f>
        <v>0</v>
      </c>
    </row>
    <row r="30" spans="2:7" x14ac:dyDescent="0.25">
      <c r="B30" s="103" t="s">
        <v>1229</v>
      </c>
      <c r="C30" s="103" t="s">
        <v>553</v>
      </c>
      <c r="D30" s="103" t="s">
        <v>11</v>
      </c>
      <c r="E30" s="90">
        <f>Summary1.As1!C18*CH4_AR5/1000*B127</f>
        <v>10.833475548232602</v>
      </c>
      <c r="G30" s="248">
        <f>E30-E94</f>
        <v>0</v>
      </c>
    </row>
    <row r="31" spans="2:7" x14ac:dyDescent="0.25">
      <c r="B31" s="105" t="s">
        <v>1360</v>
      </c>
      <c r="C31" s="82" t="s">
        <v>557</v>
      </c>
      <c r="D31" s="229" t="s">
        <v>10</v>
      </c>
      <c r="E31" s="92">
        <f>Summary1.As2!B28/1000</f>
        <v>2.7011905566075312</v>
      </c>
    </row>
    <row r="32" spans="2:7" x14ac:dyDescent="0.25">
      <c r="B32" s="103" t="s">
        <v>1360</v>
      </c>
      <c r="C32" t="s">
        <v>557</v>
      </c>
      <c r="D32" t="s">
        <v>11</v>
      </c>
      <c r="E32" s="90">
        <f>Summary1.As2!C28*CH4_AR5/1000</f>
        <v>97.989857653444744</v>
      </c>
      <c r="G32" s="248">
        <f>E32-E96</f>
        <v>0</v>
      </c>
    </row>
    <row r="33" spans="2:34" x14ac:dyDescent="0.25">
      <c r="B33" s="103" t="s">
        <v>1360</v>
      </c>
      <c r="C33" s="103" t="s">
        <v>557</v>
      </c>
      <c r="D33" s="103" t="s">
        <v>12</v>
      </c>
      <c r="E33" s="90">
        <f>Summary1.As2!D28*N2O_AR5/1000</f>
        <v>8.5925239495776022</v>
      </c>
      <c r="G33" s="248">
        <f>E33-E97</f>
        <v>0</v>
      </c>
    </row>
    <row r="34" spans="2:34" x14ac:dyDescent="0.25">
      <c r="B34" s="103" t="s">
        <v>1413</v>
      </c>
    </row>
    <row r="36" spans="2:34" x14ac:dyDescent="0.25">
      <c r="B36" s="107" t="s">
        <v>1462</v>
      </c>
      <c r="C36" s="88"/>
      <c r="D36" s="88"/>
      <c r="E36" s="88"/>
    </row>
    <row r="37" spans="2:34" x14ac:dyDescent="0.25">
      <c r="C37" t="s">
        <v>19</v>
      </c>
      <c r="D37" t="s">
        <v>527</v>
      </c>
      <c r="E37" s="13">
        <v>2021</v>
      </c>
      <c r="F37">
        <v>2022</v>
      </c>
      <c r="G37">
        <v>2023</v>
      </c>
      <c r="H37">
        <v>2024</v>
      </c>
      <c r="I37">
        <v>2025</v>
      </c>
      <c r="J37">
        <v>2026</v>
      </c>
      <c r="K37">
        <v>2027</v>
      </c>
      <c r="L37">
        <v>2028</v>
      </c>
      <c r="M37">
        <v>2029</v>
      </c>
      <c r="N37">
        <v>2030</v>
      </c>
      <c r="O37">
        <v>2031</v>
      </c>
      <c r="P37">
        <v>2032</v>
      </c>
      <c r="Q37">
        <v>2033</v>
      </c>
      <c r="R37">
        <v>2034</v>
      </c>
      <c r="S37">
        <v>2035</v>
      </c>
      <c r="T37">
        <v>2036</v>
      </c>
      <c r="U37">
        <v>2037</v>
      </c>
      <c r="V37">
        <v>2038</v>
      </c>
      <c r="W37">
        <v>2039</v>
      </c>
      <c r="X37">
        <v>2040</v>
      </c>
      <c r="Y37">
        <v>2041</v>
      </c>
      <c r="Z37">
        <v>2042</v>
      </c>
      <c r="AA37">
        <v>2043</v>
      </c>
      <c r="AB37">
        <v>2044</v>
      </c>
      <c r="AC37">
        <v>2045</v>
      </c>
      <c r="AD37">
        <v>2046</v>
      </c>
      <c r="AE37">
        <v>2047</v>
      </c>
      <c r="AF37">
        <v>2048</v>
      </c>
      <c r="AG37">
        <v>2049</v>
      </c>
      <c r="AH37">
        <v>2050</v>
      </c>
    </row>
    <row r="38" spans="2:34" x14ac:dyDescent="0.25">
      <c r="B38" s="103" t="s">
        <v>1461</v>
      </c>
      <c r="C38" t="s">
        <v>551</v>
      </c>
      <c r="D38" t="s">
        <v>10</v>
      </c>
      <c r="E38">
        <v>1</v>
      </c>
      <c r="F38" s="247">
        <f>1+BPCiObIC!C$2</f>
        <v>1.0127460560267487</v>
      </c>
      <c r="G38" s="247">
        <f>1+BPCiObIC!D$2</f>
        <v>1.0078986985890572</v>
      </c>
      <c r="H38" s="247">
        <f>1+BPCiObIC!E$2</f>
        <v>1.0097585667241753</v>
      </c>
      <c r="I38" s="247">
        <f>1+BPCiObIC!F$2</f>
        <v>1.0105578402726694</v>
      </c>
      <c r="J38" s="247">
        <f>1+BPCiObIC!G$2</f>
        <v>1.0111655296396767</v>
      </c>
      <c r="K38" s="247">
        <f>1+BPCiObIC!H$2</f>
        <v>1.0114459265617026</v>
      </c>
      <c r="L38" s="247">
        <f>1+BPCiObIC!I$2</f>
        <v>1.0115034417401862</v>
      </c>
      <c r="M38" s="247">
        <f>1+BPCiObIC!J$2</f>
        <v>1.0113801807918774</v>
      </c>
      <c r="N38" s="247">
        <f>1+BPCiObIC!K$2</f>
        <v>1.0111114899322289</v>
      </c>
      <c r="O38" s="247">
        <f>1+BPCiObIC!L$2</f>
        <v>1.0108756371779193</v>
      </c>
      <c r="P38" s="247">
        <f>1+BPCiObIC!M$2</f>
        <v>1.0108334324270516</v>
      </c>
      <c r="Q38" s="247">
        <f>1+BPCiObIC!N$2</f>
        <v>1.0108858383033195</v>
      </c>
      <c r="R38" s="247">
        <f>1+BPCiObIC!O$2</f>
        <v>1.0108905178935848</v>
      </c>
      <c r="S38" s="247">
        <f>1+BPCiObIC!P$2</f>
        <v>1.0108442233187804</v>
      </c>
      <c r="T38" s="247">
        <f>1+BPCiObIC!Q$2</f>
        <v>1.0109169431668172</v>
      </c>
      <c r="U38" s="247">
        <f>1+BPCiObIC!R$2</f>
        <v>1.0110457689558392</v>
      </c>
      <c r="V38" s="247">
        <f>1+BPCiObIC!S$2</f>
        <v>1.0111496965288858</v>
      </c>
      <c r="W38" s="247">
        <f>1+BPCiObIC!T$2</f>
        <v>1.0112681794895584</v>
      </c>
      <c r="X38" s="247">
        <f>1+BPCiObIC!U$2</f>
        <v>1.011436199606897</v>
      </c>
      <c r="Y38" s="247">
        <f>1+BPCiObIC!V$2</f>
        <v>1.0116792913642321</v>
      </c>
      <c r="Z38" s="247">
        <f>1+BPCiObIC!W$2</f>
        <v>1.0119669911771647</v>
      </c>
      <c r="AA38" s="247">
        <f>1+BPCiObIC!X$2</f>
        <v>1.0122016277373804</v>
      </c>
      <c r="AB38" s="247">
        <f>1+BPCiObIC!Y$2</f>
        <v>1.0123348574841735</v>
      </c>
      <c r="AC38" s="247">
        <f>1+BPCiObIC!Z$2</f>
        <v>1.0125146839031345</v>
      </c>
      <c r="AD38" s="247">
        <f>1+BPCiObIC!AA$2</f>
        <v>1.0124556686528037</v>
      </c>
      <c r="AE38" s="247">
        <f>1+BPCiObIC!AB$2</f>
        <v>1.0125127767018629</v>
      </c>
      <c r="AF38" s="247">
        <f>1+BPCiObIC!AC$2</f>
        <v>1.0126151879192626</v>
      </c>
      <c r="AG38" s="247">
        <f>1+BPCiObIC!AD$2</f>
        <v>1.0127692038864118</v>
      </c>
      <c r="AH38" s="247">
        <f>1+BPCiObIC!AE$2</f>
        <v>1.012987144890009</v>
      </c>
    </row>
    <row r="39" spans="2:34" x14ac:dyDescent="0.25">
      <c r="B39" s="103" t="s">
        <v>648</v>
      </c>
      <c r="C39" t="s">
        <v>551</v>
      </c>
      <c r="D39" t="s">
        <v>11</v>
      </c>
      <c r="E39">
        <v>1</v>
      </c>
      <c r="F39" s="247">
        <f>SUMIFS('EPA Data Summary_before mult'!J:J,'EPA Data Summary_before mult'!$A:$A,'EU specific multipliers'!$D39,'EPA Data Summary_before mult'!$B:$B,'EU specific multipliers'!$C39)/SUMIFS('EPA Data Summary_before mult'!$H:$H,'EPA Data Summary_before mult'!$A:$A,'EU specific multipliers'!$D39,'EPA Data Summary_before mult'!$B:$B,'EU specific multipliers'!$C39)</f>
        <v>0.99436333890280681</v>
      </c>
      <c r="G39" s="247">
        <f>SUMIFS('EPA Data Summary_before mult'!K:K,'EPA Data Summary_before mult'!$A:$A,'EU specific multipliers'!$D39,'EPA Data Summary_before mult'!$B:$B,'EU specific multipliers'!$C39)/SUMIFS('EPA Data Summary_before mult'!$H:$H,'EPA Data Summary_before mult'!$A:$A,'EU specific multipliers'!$D39,'EPA Data Summary_before mult'!$B:$B,'EU specific multipliers'!$C39)</f>
        <v>0.99154500835421067</v>
      </c>
      <c r="H39" s="247">
        <f>SUMIFS('EPA Data Summary_before mult'!L:L,'EPA Data Summary_before mult'!$A:$A,'EU specific multipliers'!$D39,'EPA Data Summary_before mult'!$B:$B,'EU specific multipliers'!$C39)/SUMIFS('EPA Data Summary_before mult'!$H:$H,'EPA Data Summary_before mult'!$A:$A,'EU specific multipliers'!$D39,'EPA Data Summary_before mult'!$B:$B,'EU specific multipliers'!$C39)</f>
        <v>0.9887266778056143</v>
      </c>
      <c r="I39" s="247">
        <f>SUMIFS('EPA Data Summary_before mult'!M:M,'EPA Data Summary_before mult'!$A:$A,'EU specific multipliers'!$D39,'EPA Data Summary_before mult'!$B:$B,'EU specific multipliers'!$C39)/SUMIFS('EPA Data Summary_before mult'!$H:$H,'EPA Data Summary_before mult'!$A:$A,'EU specific multipliers'!$D39,'EPA Data Summary_before mult'!$B:$B,'EU specific multipliers'!$C39)</f>
        <v>0.9859083472570177</v>
      </c>
      <c r="J39" s="247">
        <f>SUMIFS('EPA Data Summary_before mult'!N:N,'EPA Data Summary_before mult'!$A:$A,'EU specific multipliers'!$D39,'EPA Data Summary_before mult'!$B:$B,'EU specific multipliers'!$C39)/SUMIFS('EPA Data Summary_before mult'!$H:$H,'EPA Data Summary_before mult'!$A:$A,'EU specific multipliers'!$D39,'EPA Data Summary_before mult'!$B:$B,'EU specific multipliers'!$C39)</f>
        <v>0.98181719551436908</v>
      </c>
      <c r="K39" s="247">
        <f>SUMIFS('EPA Data Summary_before mult'!O:O,'EPA Data Summary_before mult'!$A:$A,'EU specific multipliers'!$D39,'EPA Data Summary_before mult'!$B:$B,'EU specific multipliers'!$C39)/SUMIFS('EPA Data Summary_before mult'!$H:$H,'EPA Data Summary_before mult'!$A:$A,'EU specific multipliers'!$D39,'EPA Data Summary_before mult'!$B:$B,'EU specific multipliers'!$C39)</f>
        <v>0.97772604377171846</v>
      </c>
      <c r="L39" s="247">
        <f>SUMIFS('EPA Data Summary_before mult'!P:P,'EPA Data Summary_before mult'!$A:$A,'EU specific multipliers'!$D39,'EPA Data Summary_before mult'!$B:$B,'EU specific multipliers'!$C39)/SUMIFS('EPA Data Summary_before mult'!$H:$H,'EPA Data Summary_before mult'!$A:$A,'EU specific multipliers'!$D39,'EPA Data Summary_before mult'!$B:$B,'EU specific multipliers'!$C39)</f>
        <v>0.97363489202906872</v>
      </c>
      <c r="M39" s="247">
        <f>SUMIFS('EPA Data Summary_before mult'!Q:Q,'EPA Data Summary_before mult'!$A:$A,'EU specific multipliers'!$D39,'EPA Data Summary_before mult'!$B:$B,'EU specific multipliers'!$C39)/SUMIFS('EPA Data Summary_before mult'!$H:$H,'EPA Data Summary_before mult'!$A:$A,'EU specific multipliers'!$D39,'EPA Data Summary_before mult'!$B:$B,'EU specific multipliers'!$C39)</f>
        <v>0.96954374028642021</v>
      </c>
      <c r="N39" s="247">
        <f>SUMIFS('EPA Data Summary_before mult'!R:R,'EPA Data Summary_before mult'!$A:$A,'EU specific multipliers'!$D39,'EPA Data Summary_before mult'!$B:$B,'EU specific multipliers'!$C39)/SUMIFS('EPA Data Summary_before mult'!$H:$H,'EPA Data Summary_before mult'!$A:$A,'EU specific multipliers'!$D39,'EPA Data Summary_before mult'!$B:$B,'EU specific multipliers'!$C39)</f>
        <v>0.96545258854377058</v>
      </c>
      <c r="O39" s="247">
        <f>SUMIFS('EPA Data Summary_before mult'!S:S,'EPA Data Summary_before mult'!$A:$A,'EU specific multipliers'!$D39,'EPA Data Summary_before mult'!$B:$B,'EU specific multipliers'!$C39)/SUMIFS('EPA Data Summary_before mult'!$H:$H,'EPA Data Summary_before mult'!$A:$A,'EU specific multipliers'!$D39,'EPA Data Summary_before mult'!$B:$B,'EU specific multipliers'!$C39)</f>
        <v>0.96047463165473823</v>
      </c>
      <c r="P39" s="247">
        <f>SUMIFS('EPA Data Summary_before mult'!T:T,'EPA Data Summary_before mult'!$A:$A,'EU specific multipliers'!$D39,'EPA Data Summary_before mult'!$B:$B,'EU specific multipliers'!$C39)/SUMIFS('EPA Data Summary_before mult'!$H:$H,'EPA Data Summary_before mult'!$A:$A,'EU specific multipliers'!$D39,'EPA Data Summary_before mult'!$B:$B,'EU specific multipliers'!$C39)</f>
        <v>0.95549667476570599</v>
      </c>
      <c r="Q39" s="247">
        <f>SUMIFS('EPA Data Summary_before mult'!U:U,'EPA Data Summary_before mult'!$A:$A,'EU specific multipliers'!$D39,'EPA Data Summary_before mult'!$B:$B,'EU specific multipliers'!$C39)/SUMIFS('EPA Data Summary_before mult'!$H:$H,'EPA Data Summary_before mult'!$A:$A,'EU specific multipliers'!$D39,'EPA Data Summary_before mult'!$B:$B,'EU specific multipliers'!$C39)</f>
        <v>0.95051871787667441</v>
      </c>
      <c r="R39" s="247">
        <f>SUMIFS('EPA Data Summary_before mult'!V:V,'EPA Data Summary_before mult'!$A:$A,'EU specific multipliers'!$D39,'EPA Data Summary_before mult'!$B:$B,'EU specific multipliers'!$C39)/SUMIFS('EPA Data Summary_before mult'!$H:$H,'EPA Data Summary_before mult'!$A:$A,'EU specific multipliers'!$D39,'EPA Data Summary_before mult'!$B:$B,'EU specific multipliers'!$C39)</f>
        <v>0.94554076098764273</v>
      </c>
      <c r="S39" s="247">
        <f>SUMIFS('EPA Data Summary_before mult'!W:W,'EPA Data Summary_before mult'!$A:$A,'EU specific multipliers'!$D39,'EPA Data Summary_before mult'!$B:$B,'EU specific multipliers'!$C39)/SUMIFS('EPA Data Summary_before mult'!$H:$H,'EPA Data Summary_before mult'!$A:$A,'EU specific multipliers'!$D39,'EPA Data Summary_before mult'!$B:$B,'EU specific multipliers'!$C39)</f>
        <v>0.94056280409861093</v>
      </c>
      <c r="T39" s="247">
        <f>SUMIFS('EPA Data Summary_before mult'!X:X,'EPA Data Summary_before mult'!$A:$A,'EU specific multipliers'!$D39,'EPA Data Summary_before mult'!$B:$B,'EU specific multipliers'!$C39)/SUMIFS('EPA Data Summary_before mult'!$H:$H,'EPA Data Summary_before mult'!$A:$A,'EU specific multipliers'!$D39,'EPA Data Summary_before mult'!$B:$B,'EU specific multipliers'!$C39)</f>
        <v>0.93489365249070389</v>
      </c>
      <c r="U39" s="247">
        <f>SUMIFS('EPA Data Summary_before mult'!Y:Y,'EPA Data Summary_before mult'!$A:$A,'EU specific multipliers'!$D39,'EPA Data Summary_before mult'!$B:$B,'EU specific multipliers'!$C39)/SUMIFS('EPA Data Summary_before mult'!$H:$H,'EPA Data Summary_before mult'!$A:$A,'EU specific multipliers'!$D39,'EPA Data Summary_before mult'!$B:$B,'EU specific multipliers'!$C39)</f>
        <v>0.9292245008827984</v>
      </c>
      <c r="V39" s="247">
        <f>SUMIFS('EPA Data Summary_before mult'!Z:Z,'EPA Data Summary_before mult'!$A:$A,'EU specific multipliers'!$D39,'EPA Data Summary_before mult'!$B:$B,'EU specific multipliers'!$C39)/SUMIFS('EPA Data Summary_before mult'!$H:$H,'EPA Data Summary_before mult'!$A:$A,'EU specific multipliers'!$D39,'EPA Data Summary_before mult'!$B:$B,'EU specific multipliers'!$C39)</f>
        <v>0.92355534927489202</v>
      </c>
      <c r="W39" s="247">
        <f>SUMIFS('EPA Data Summary_before mult'!AA:AA,'EPA Data Summary_before mult'!$A:$A,'EU specific multipliers'!$D39,'EPA Data Summary_before mult'!$B:$B,'EU specific multipliers'!$C39)/SUMIFS('EPA Data Summary_before mult'!$H:$H,'EPA Data Summary_before mult'!$A:$A,'EU specific multipliers'!$D39,'EPA Data Summary_before mult'!$B:$B,'EU specific multipliers'!$C39)</f>
        <v>0.91788619766698609</v>
      </c>
      <c r="X39" s="247">
        <f>SUMIFS('EPA Data Summary_before mult'!AB:AB,'EPA Data Summary_before mult'!$A:$A,'EU specific multipliers'!$D39,'EPA Data Summary_before mult'!$B:$B,'EU specific multipliers'!$C39)/SUMIFS('EPA Data Summary_before mult'!$H:$H,'EPA Data Summary_before mult'!$A:$A,'EU specific multipliers'!$D39,'EPA Data Summary_before mult'!$B:$B,'EU specific multipliers'!$C39)</f>
        <v>0.91221704605907916</v>
      </c>
      <c r="Y39" s="247">
        <f>SUMIFS('EPA Data Summary_before mult'!AC:AC,'EPA Data Summary_before mult'!$A:$A,'EU specific multipliers'!$D39,'EPA Data Summary_before mult'!$B:$B,'EU specific multipliers'!$C39)/SUMIFS('EPA Data Summary_before mult'!$H:$H,'EPA Data Summary_before mult'!$A:$A,'EU specific multipliers'!$D39,'EPA Data Summary_before mult'!$B:$B,'EU specific multipliers'!$C39)</f>
        <v>0.90575529351801209</v>
      </c>
      <c r="Z39" s="247">
        <f>SUMIFS('EPA Data Summary_before mult'!AD:AD,'EPA Data Summary_before mult'!$A:$A,'EU specific multipliers'!$D39,'EPA Data Summary_before mult'!$B:$B,'EU specific multipliers'!$C39)/SUMIFS('EPA Data Summary_before mult'!$H:$H,'EPA Data Summary_before mult'!$A:$A,'EU specific multipliers'!$D39,'EPA Data Summary_before mult'!$B:$B,'EU specific multipliers'!$C39)</f>
        <v>0.89929354097694447</v>
      </c>
      <c r="AA39" s="247">
        <f>SUMIFS('EPA Data Summary_before mult'!AE:AE,'EPA Data Summary_before mult'!$A:$A,'EU specific multipliers'!$D39,'EPA Data Summary_before mult'!$B:$B,'EU specific multipliers'!$C39)/SUMIFS('EPA Data Summary_before mult'!$H:$H,'EPA Data Summary_before mult'!$A:$A,'EU specific multipliers'!$D39,'EPA Data Summary_before mult'!$B:$B,'EU specific multipliers'!$C39)</f>
        <v>0.89283178843587574</v>
      </c>
      <c r="AB39" s="247">
        <f>SUMIFS('EPA Data Summary_before mult'!AF:AF,'EPA Data Summary_before mult'!$A:$A,'EU specific multipliers'!$D39,'EPA Data Summary_before mult'!$B:$B,'EU specific multipliers'!$C39)/SUMIFS('EPA Data Summary_before mult'!$H:$H,'EPA Data Summary_before mult'!$A:$A,'EU specific multipliers'!$D39,'EPA Data Summary_before mult'!$B:$B,'EU specific multipliers'!$C39)</f>
        <v>0.88637003589480823</v>
      </c>
      <c r="AC39" s="247">
        <f>SUMIFS('EPA Data Summary_before mult'!AG:AG,'EPA Data Summary_before mult'!$A:$A,'EU specific multipliers'!$D39,'EPA Data Summary_before mult'!$B:$B,'EU specific multipliers'!$C39)/SUMIFS('EPA Data Summary_before mult'!$H:$H,'EPA Data Summary_before mult'!$A:$A,'EU specific multipliers'!$D39,'EPA Data Summary_before mult'!$B:$B,'EU specific multipliers'!$C39)</f>
        <v>0.87990828335373961</v>
      </c>
      <c r="AD39" s="247">
        <f>SUMIFS('EPA Data Summary_before mult'!AH:AH,'EPA Data Summary_before mult'!$A:$A,'EU specific multipliers'!$D39,'EPA Data Summary_before mult'!$B:$B,'EU specific multipliers'!$C39)/SUMIFS('EPA Data Summary_before mult'!$H:$H,'EPA Data Summary_before mult'!$A:$A,'EU specific multipliers'!$D39,'EPA Data Summary_before mult'!$B:$B,'EU specific multipliers'!$C39)</f>
        <v>0.87317963943851151</v>
      </c>
      <c r="AE39" s="247">
        <f>SUMIFS('EPA Data Summary_before mult'!AI:AI,'EPA Data Summary_before mult'!$A:$A,'EU specific multipliers'!$D39,'EPA Data Summary_before mult'!$B:$B,'EU specific multipliers'!$C39)/SUMIFS('EPA Data Summary_before mult'!$H:$H,'EPA Data Summary_before mult'!$A:$A,'EU specific multipliers'!$D39,'EPA Data Summary_before mult'!$B:$B,'EU specific multipliers'!$C39)</f>
        <v>0.8664509955232832</v>
      </c>
      <c r="AF39" s="247">
        <f>SUMIFS('EPA Data Summary_before mult'!AJ:AJ,'EPA Data Summary_before mult'!$A:$A,'EU specific multipliers'!$D39,'EPA Data Summary_before mult'!$B:$B,'EU specific multipliers'!$C39)/SUMIFS('EPA Data Summary_before mult'!$H:$H,'EPA Data Summary_before mult'!$A:$A,'EU specific multipliers'!$D39,'EPA Data Summary_before mult'!$B:$B,'EU specific multipliers'!$C39)</f>
        <v>0.85972235160805466</v>
      </c>
      <c r="AG39" s="247">
        <f>SUMIFS('EPA Data Summary_before mult'!AK:AK,'EPA Data Summary_before mult'!$A:$A,'EU specific multipliers'!$D39,'EPA Data Summary_before mult'!$B:$B,'EU specific multipliers'!$C39)/SUMIFS('EPA Data Summary_before mult'!$H:$H,'EPA Data Summary_before mult'!$A:$A,'EU specific multipliers'!$D39,'EPA Data Summary_before mult'!$B:$B,'EU specific multipliers'!$C39)</f>
        <v>0.85299370769282679</v>
      </c>
      <c r="AH39" s="247">
        <f>SUMIFS('EPA Data Summary_before mult'!AL:AL,'EPA Data Summary_before mult'!$A:$A,'EU specific multipliers'!$D39,'EPA Data Summary_before mult'!$B:$B,'EU specific multipliers'!$C39)/SUMIFS('EPA Data Summary_before mult'!$H:$H,'EPA Data Summary_before mult'!$A:$A,'EU specific multipliers'!$D39,'EPA Data Summary_before mult'!$B:$B,'EU specific multipliers'!$C39)</f>
        <v>0.84626506377759858</v>
      </c>
    </row>
    <row r="40" spans="2:34" x14ac:dyDescent="0.25">
      <c r="B40" s="103" t="s">
        <v>648</v>
      </c>
      <c r="C40" s="81" t="s">
        <v>551</v>
      </c>
      <c r="D40" s="81" t="s">
        <v>12</v>
      </c>
      <c r="E40">
        <v>1</v>
      </c>
      <c r="F40" s="247">
        <f>SUMIFS('EPA Data Summary_before mult'!J:J,'EPA Data Summary_before mult'!$A:$A,'EU specific multipliers'!$D40,'EPA Data Summary_before mult'!$B:$B,'EU specific multipliers'!$C40)/SUMIFS('EPA Data Summary_before mult'!$H:$H,'EPA Data Summary_before mult'!$A:$A,'EU specific multipliers'!$D40,'EPA Data Summary_before mult'!$B:$B,'EU specific multipliers'!$C40)</f>
        <v>1.0000014114013973</v>
      </c>
      <c r="G40" s="247">
        <f>SUMIFS('EPA Data Summary_before mult'!K:K,'EPA Data Summary_before mult'!$A:$A,'EU specific multipliers'!$D40,'EPA Data Summary_before mult'!$B:$B,'EU specific multipliers'!$C40)/SUMIFS('EPA Data Summary_before mult'!$H:$H,'EPA Data Summary_before mult'!$A:$A,'EU specific multipliers'!$D40,'EPA Data Summary_before mult'!$B:$B,'EU specific multipliers'!$C40)</f>
        <v>1.0000021171020952</v>
      </c>
      <c r="H40" s="247">
        <f>SUMIFS('EPA Data Summary_before mult'!L:L,'EPA Data Summary_before mult'!$A:$A,'EU specific multipliers'!$D40,'EPA Data Summary_before mult'!$B:$B,'EU specific multipliers'!$C40)/SUMIFS('EPA Data Summary_before mult'!$H:$H,'EPA Data Summary_before mult'!$A:$A,'EU specific multipliers'!$D40,'EPA Data Summary_before mult'!$B:$B,'EU specific multipliers'!$C40)</f>
        <v>1.0000028228027933</v>
      </c>
      <c r="I40" s="247">
        <f>SUMIFS('EPA Data Summary_before mult'!M:M,'EPA Data Summary_before mult'!$A:$A,'EU specific multipliers'!$D40,'EPA Data Summary_before mult'!$B:$B,'EU specific multipliers'!$C40)/SUMIFS('EPA Data Summary_before mult'!$H:$H,'EPA Data Summary_before mult'!$A:$A,'EU specific multipliers'!$D40,'EPA Data Summary_before mult'!$B:$B,'EU specific multipliers'!$C40)</f>
        <v>1.0000035285034921</v>
      </c>
      <c r="J40" s="247">
        <f>SUMIFS('EPA Data Summary_before mult'!N:N,'EPA Data Summary_before mult'!$A:$A,'EU specific multipliers'!$D40,'EPA Data Summary_before mult'!$B:$B,'EU specific multipliers'!$C40)/SUMIFS('EPA Data Summary_before mult'!$H:$H,'EPA Data Summary_before mult'!$A:$A,'EU specific multipliers'!$D40,'EPA Data Summary_before mult'!$B:$B,'EU specific multipliers'!$C40)</f>
        <v>0.99944822828845514</v>
      </c>
      <c r="K40" s="247">
        <f>SUMIFS('EPA Data Summary_before mult'!O:O,'EPA Data Summary_before mult'!$A:$A,'EU specific multipliers'!$D40,'EPA Data Summary_before mult'!$B:$B,'EU specific multipliers'!$C40)/SUMIFS('EPA Data Summary_before mult'!$H:$H,'EPA Data Summary_before mult'!$A:$A,'EU specific multipliers'!$D40,'EPA Data Summary_before mult'!$B:$B,'EU specific multipliers'!$C40)</f>
        <v>0.99889292807341901</v>
      </c>
      <c r="L40" s="247">
        <f>SUMIFS('EPA Data Summary_before mult'!P:P,'EPA Data Summary_before mult'!$A:$A,'EU specific multipliers'!$D40,'EPA Data Summary_before mult'!$B:$B,'EU specific multipliers'!$C40)/SUMIFS('EPA Data Summary_before mult'!$H:$H,'EPA Data Summary_before mult'!$A:$A,'EU specific multipliers'!$D40,'EPA Data Summary_before mult'!$B:$B,'EU specific multipliers'!$C40)</f>
        <v>0.99833762785838231</v>
      </c>
      <c r="M40" s="247">
        <f>SUMIFS('EPA Data Summary_before mult'!Q:Q,'EPA Data Summary_before mult'!$A:$A,'EU specific multipliers'!$D40,'EPA Data Summary_before mult'!$B:$B,'EU specific multipliers'!$C40)/SUMIFS('EPA Data Summary_before mult'!$H:$H,'EPA Data Summary_before mult'!$A:$A,'EU specific multipliers'!$D40,'EPA Data Summary_before mult'!$B:$B,'EU specific multipliers'!$C40)</f>
        <v>0.99778232764334551</v>
      </c>
      <c r="N40" s="247">
        <f>SUMIFS('EPA Data Summary_before mult'!R:R,'EPA Data Summary_before mult'!$A:$A,'EU specific multipliers'!$D40,'EPA Data Summary_before mult'!$B:$B,'EU specific multipliers'!$C40)/SUMIFS('EPA Data Summary_before mult'!$H:$H,'EPA Data Summary_before mult'!$A:$A,'EU specific multipliers'!$D40,'EPA Data Summary_before mult'!$B:$B,'EU specific multipliers'!$C40)</f>
        <v>0.99722702742830949</v>
      </c>
      <c r="O40" s="247">
        <f>SUMIFS('EPA Data Summary_before mult'!S:S,'EPA Data Summary_before mult'!$A:$A,'EU specific multipliers'!$D40,'EPA Data Summary_before mult'!$B:$B,'EU specific multipliers'!$C40)/SUMIFS('EPA Data Summary_before mult'!$H:$H,'EPA Data Summary_before mult'!$A:$A,'EU specific multipliers'!$D40,'EPA Data Summary_before mult'!$B:$B,'EU specific multipliers'!$C40)</f>
        <v>0.99662338673329365</v>
      </c>
      <c r="P40" s="247">
        <f>SUMIFS('EPA Data Summary_before mult'!T:T,'EPA Data Summary_before mult'!$A:$A,'EU specific multipliers'!$D40,'EPA Data Summary_before mult'!$B:$B,'EU specific multipliers'!$C40)/SUMIFS('EPA Data Summary_before mult'!$H:$H,'EPA Data Summary_before mult'!$A:$A,'EU specific multipliers'!$D40,'EPA Data Summary_before mult'!$B:$B,'EU specific multipliers'!$C40)</f>
        <v>0.99601974603827703</v>
      </c>
      <c r="Q40" s="247">
        <f>SUMIFS('EPA Data Summary_before mult'!U:U,'EPA Data Summary_before mult'!$A:$A,'EU specific multipliers'!$D40,'EPA Data Summary_before mult'!$B:$B,'EU specific multipliers'!$C40)/SUMIFS('EPA Data Summary_before mult'!$H:$H,'EPA Data Summary_before mult'!$A:$A,'EU specific multipliers'!$D40,'EPA Data Summary_before mult'!$B:$B,'EU specific multipliers'!$C40)</f>
        <v>0.99541610534326119</v>
      </c>
      <c r="R40" s="247">
        <f>SUMIFS('EPA Data Summary_before mult'!V:V,'EPA Data Summary_before mult'!$A:$A,'EU specific multipliers'!$D40,'EPA Data Summary_before mult'!$B:$B,'EU specific multipliers'!$C40)/SUMIFS('EPA Data Summary_before mult'!$H:$H,'EPA Data Summary_before mult'!$A:$A,'EU specific multipliers'!$D40,'EPA Data Summary_before mult'!$B:$B,'EU specific multipliers'!$C40)</f>
        <v>0.99481246464824602</v>
      </c>
      <c r="S40" s="247">
        <f>SUMIFS('EPA Data Summary_before mult'!W:W,'EPA Data Summary_before mult'!$A:$A,'EU specific multipliers'!$D40,'EPA Data Summary_before mult'!$B:$B,'EU specific multipliers'!$C40)/SUMIFS('EPA Data Summary_before mult'!$H:$H,'EPA Data Summary_before mult'!$A:$A,'EU specific multipliers'!$D40,'EPA Data Summary_before mult'!$B:$B,'EU specific multipliers'!$C40)</f>
        <v>0.9942088239532294</v>
      </c>
      <c r="T40" s="247">
        <f>SUMIFS('EPA Data Summary_before mult'!X:X,'EPA Data Summary_before mult'!$A:$A,'EU specific multipliers'!$D40,'EPA Data Summary_before mult'!$B:$B,'EU specific multipliers'!$C40)/SUMIFS('EPA Data Summary_before mult'!$H:$H,'EPA Data Summary_before mult'!$A:$A,'EU specific multipliers'!$D40,'EPA Data Summary_before mult'!$B:$B,'EU specific multipliers'!$C40)</f>
        <v>0.99326649457016558</v>
      </c>
      <c r="U40" s="247">
        <f>SUMIFS('EPA Data Summary_before mult'!Y:Y,'EPA Data Summary_before mult'!$A:$A,'EU specific multipliers'!$D40,'EPA Data Summary_before mult'!$B:$B,'EU specific multipliers'!$C40)/SUMIFS('EPA Data Summary_before mult'!$H:$H,'EPA Data Summary_before mult'!$A:$A,'EU specific multipliers'!$D40,'EPA Data Summary_before mult'!$B:$B,'EU specific multipliers'!$C40)</f>
        <v>0.99232416518710187</v>
      </c>
      <c r="V40" s="247">
        <f>SUMIFS('EPA Data Summary_before mult'!Z:Z,'EPA Data Summary_before mult'!$A:$A,'EU specific multipliers'!$D40,'EPA Data Summary_before mult'!$B:$B,'EU specific multipliers'!$C40)/SUMIFS('EPA Data Summary_before mult'!$H:$H,'EPA Data Summary_before mult'!$A:$A,'EU specific multipliers'!$D40,'EPA Data Summary_before mult'!$B:$B,'EU specific multipliers'!$C40)</f>
        <v>0.99138183580403794</v>
      </c>
      <c r="W40" s="247">
        <f>SUMIFS('EPA Data Summary_before mult'!AA:AA,'EPA Data Summary_before mult'!$A:$A,'EU specific multipliers'!$D40,'EPA Data Summary_before mult'!$B:$B,'EU specific multipliers'!$C40)/SUMIFS('EPA Data Summary_before mult'!$H:$H,'EPA Data Summary_before mult'!$A:$A,'EU specific multipliers'!$D40,'EPA Data Summary_before mult'!$B:$B,'EU specific multipliers'!$C40)</f>
        <v>0.99043950642097467</v>
      </c>
      <c r="X40" s="247">
        <f>SUMIFS('EPA Data Summary_before mult'!AB:AB,'EPA Data Summary_before mult'!$A:$A,'EU specific multipliers'!$D40,'EPA Data Summary_before mult'!$B:$B,'EU specific multipliers'!$C40)/SUMIFS('EPA Data Summary_before mult'!$H:$H,'EPA Data Summary_before mult'!$A:$A,'EU specific multipliers'!$D40,'EPA Data Summary_before mult'!$B:$B,'EU specific multipliers'!$C40)</f>
        <v>0.9894971770379114</v>
      </c>
      <c r="Y40" s="247">
        <f>SUMIFS('EPA Data Summary_before mult'!AC:AC,'EPA Data Summary_before mult'!$A:$A,'EU specific multipliers'!$D40,'EPA Data Summary_before mult'!$B:$B,'EU specific multipliers'!$C40)/SUMIFS('EPA Data Summary_before mult'!$H:$H,'EPA Data Summary_before mult'!$A:$A,'EU specific multipliers'!$D40,'EPA Data Summary_before mult'!$B:$B,'EU specific multipliers'!$C40)</f>
        <v>0.98816554284171032</v>
      </c>
      <c r="Z40" s="247">
        <f>SUMIFS('EPA Data Summary_before mult'!AD:AD,'EPA Data Summary_before mult'!$A:$A,'EU specific multipliers'!$D40,'EPA Data Summary_before mult'!$B:$B,'EU specific multipliers'!$C40)/SUMIFS('EPA Data Summary_before mult'!$H:$H,'EPA Data Summary_before mult'!$A:$A,'EU specific multipliers'!$D40,'EPA Data Summary_before mult'!$B:$B,'EU specific multipliers'!$C40)</f>
        <v>0.98683390864550879</v>
      </c>
      <c r="AA40" s="247">
        <f>SUMIFS('EPA Data Summary_before mult'!AE:AE,'EPA Data Summary_before mult'!$A:$A,'EU specific multipliers'!$D40,'EPA Data Summary_before mult'!$B:$B,'EU specific multipliers'!$C40)/SUMIFS('EPA Data Summary_before mult'!$H:$H,'EPA Data Summary_before mult'!$A:$A,'EU specific multipliers'!$D40,'EPA Data Summary_before mult'!$B:$B,'EU specific multipliers'!$C40)</f>
        <v>0.98550227444930882</v>
      </c>
      <c r="AB40" s="247">
        <f>SUMIFS('EPA Data Summary_before mult'!AF:AF,'EPA Data Summary_before mult'!$A:$A,'EU specific multipliers'!$D40,'EPA Data Summary_before mult'!$B:$B,'EU specific multipliers'!$C40)/SUMIFS('EPA Data Summary_before mult'!$H:$H,'EPA Data Summary_before mult'!$A:$A,'EU specific multipliers'!$D40,'EPA Data Summary_before mult'!$B:$B,'EU specific multipliers'!$C40)</f>
        <v>0.98417064025310663</v>
      </c>
      <c r="AC40" s="247">
        <f>SUMIFS('EPA Data Summary_before mult'!AG:AG,'EPA Data Summary_before mult'!$A:$A,'EU specific multipliers'!$D40,'EPA Data Summary_before mult'!$B:$B,'EU specific multipliers'!$C40)/SUMIFS('EPA Data Summary_before mult'!$H:$H,'EPA Data Summary_before mult'!$A:$A,'EU specific multipliers'!$D40,'EPA Data Summary_before mult'!$B:$B,'EU specific multipliers'!$C40)</f>
        <v>0.98283900605690599</v>
      </c>
      <c r="AD40" s="247">
        <f>SUMIFS('EPA Data Summary_before mult'!AH:AH,'EPA Data Summary_before mult'!$A:$A,'EU specific multipliers'!$D40,'EPA Data Summary_before mult'!$B:$B,'EU specific multipliers'!$C40)/SUMIFS('EPA Data Summary_before mult'!$H:$H,'EPA Data Summary_before mult'!$A:$A,'EU specific multipliers'!$D40,'EPA Data Summary_before mult'!$B:$B,'EU specific multipliers'!$C40)</f>
        <v>0.98130489093462292</v>
      </c>
      <c r="AE40" s="247">
        <f>SUMIFS('EPA Data Summary_before mult'!AI:AI,'EPA Data Summary_before mult'!$A:$A,'EU specific multipliers'!$D40,'EPA Data Summary_before mult'!$B:$B,'EU specific multipliers'!$C40)/SUMIFS('EPA Data Summary_before mult'!$H:$H,'EPA Data Summary_before mult'!$A:$A,'EU specific multipliers'!$D40,'EPA Data Summary_before mult'!$B:$B,'EU specific multipliers'!$C40)</f>
        <v>0.97977077581234095</v>
      </c>
      <c r="AF40" s="247">
        <f>SUMIFS('EPA Data Summary_before mult'!AJ:AJ,'EPA Data Summary_before mult'!$A:$A,'EU specific multipliers'!$D40,'EPA Data Summary_before mult'!$B:$B,'EU specific multipliers'!$C40)/SUMIFS('EPA Data Summary_before mult'!$H:$H,'EPA Data Summary_before mult'!$A:$A,'EU specific multipliers'!$D40,'EPA Data Summary_before mult'!$B:$B,'EU specific multipliers'!$C40)</f>
        <v>0.97823666069005855</v>
      </c>
      <c r="AG40" s="247">
        <f>SUMIFS('EPA Data Summary_before mult'!AK:AK,'EPA Data Summary_before mult'!$A:$A,'EU specific multipliers'!$D40,'EPA Data Summary_before mult'!$B:$B,'EU specific multipliers'!$C40)/SUMIFS('EPA Data Summary_before mult'!$H:$H,'EPA Data Summary_before mult'!$A:$A,'EU specific multipliers'!$D40,'EPA Data Summary_before mult'!$B:$B,'EU specific multipliers'!$C40)</f>
        <v>0.97670254556777625</v>
      </c>
      <c r="AH40" s="247">
        <f>SUMIFS('EPA Data Summary_before mult'!AL:AL,'EPA Data Summary_before mult'!$A:$A,'EU specific multipliers'!$D40,'EPA Data Summary_before mult'!$B:$B,'EU specific multipliers'!$C40)/SUMIFS('EPA Data Summary_before mult'!$H:$H,'EPA Data Summary_before mult'!$A:$A,'EU specific multipliers'!$D40,'EPA Data Summary_before mult'!$B:$B,'EU specific multipliers'!$C40)</f>
        <v>0.97516843044549362</v>
      </c>
    </row>
    <row r="41" spans="2:34" x14ac:dyDescent="0.25">
      <c r="B41" s="103" t="s">
        <v>1461</v>
      </c>
      <c r="C41" s="82" t="s">
        <v>552</v>
      </c>
      <c r="D41" s="82" t="s">
        <v>10</v>
      </c>
      <c r="E41" s="82">
        <v>1</v>
      </c>
      <c r="F41" s="247">
        <f>1+BPCiObIC!C$3</f>
        <v>1.0445109066037748</v>
      </c>
      <c r="G41" s="247">
        <f>1+BPCiObIC!D$3</f>
        <v>1.0051267720364854</v>
      </c>
      <c r="H41" s="247">
        <f>1+BPCiObIC!E$3</f>
        <v>1.0121336301233663</v>
      </c>
      <c r="I41" s="247">
        <f>1+BPCiObIC!F$3</f>
        <v>1.0197702870076557</v>
      </c>
      <c r="J41" s="247">
        <f>1+BPCiObIC!G$3</f>
        <v>1.0212199937772137</v>
      </c>
      <c r="K41" s="247">
        <f>1+BPCiObIC!H$3</f>
        <v>1.0201253618994233</v>
      </c>
      <c r="L41" s="247">
        <f>1+BPCiObIC!I$3</f>
        <v>1.018571300381715</v>
      </c>
      <c r="M41" s="247">
        <f>1+BPCiObIC!J$3</f>
        <v>1.0173004271832928</v>
      </c>
      <c r="N41" s="247">
        <f>1+BPCiObIC!K$3</f>
        <v>1.0165912053056521</v>
      </c>
      <c r="O41" s="247">
        <f>1+BPCiObIC!L$3</f>
        <v>1.0163883646607694</v>
      </c>
      <c r="P41" s="247">
        <f>1+BPCiObIC!M$3</f>
        <v>1.0163150403762462</v>
      </c>
      <c r="Q41" s="247">
        <f>1+BPCiObIC!N$3</f>
        <v>1.0162974887656429</v>
      </c>
      <c r="R41" s="247">
        <f>1+BPCiObIC!O$3</f>
        <v>1.0163197084455615</v>
      </c>
      <c r="S41" s="247">
        <f>1+BPCiObIC!P$3</f>
        <v>1.016351544118991</v>
      </c>
      <c r="T41" s="247">
        <f>1+BPCiObIC!Q$3</f>
        <v>1.0163065750194344</v>
      </c>
      <c r="U41" s="247">
        <f>1+BPCiObIC!R$3</f>
        <v>1.0162025743074039</v>
      </c>
      <c r="V41" s="247">
        <f>1+BPCiObIC!S$3</f>
        <v>1.0160609123852313</v>
      </c>
      <c r="W41" s="247">
        <f>1+BPCiObIC!T$3</f>
        <v>1.015882965161657</v>
      </c>
      <c r="X41" s="247">
        <f>1+BPCiObIC!U$3</f>
        <v>1.0156562068914645</v>
      </c>
      <c r="Y41" s="247">
        <f>1+BPCiObIC!V$3</f>
        <v>1.015426862872953</v>
      </c>
      <c r="Z41" s="247">
        <f>1+BPCiObIC!W$3</f>
        <v>1.0151981524388651</v>
      </c>
      <c r="AA41" s="247">
        <f>1+BPCiObIC!X$3</f>
        <v>1.0149655949916452</v>
      </c>
      <c r="AB41" s="247">
        <f>1+BPCiObIC!Y$3</f>
        <v>1.0147372692626893</v>
      </c>
      <c r="AC41" s="247">
        <f>1+BPCiObIC!Z$3</f>
        <v>1.0144721429839545</v>
      </c>
      <c r="AD41" s="247">
        <f>1+BPCiObIC!AA$3</f>
        <v>1.0142749492790422</v>
      </c>
      <c r="AE41" s="247">
        <f>1+BPCiObIC!AB$3</f>
        <v>1.0141115199178317</v>
      </c>
      <c r="AF41" s="247">
        <f>1+BPCiObIC!AC$3</f>
        <v>1.0139897957850852</v>
      </c>
      <c r="AG41" s="247">
        <f>1+BPCiObIC!AD$3</f>
        <v>1.0138796367250076</v>
      </c>
      <c r="AH41" s="247">
        <f>1+BPCiObIC!AE$3</f>
        <v>1.0137630693625042</v>
      </c>
    </row>
    <row r="42" spans="2:34" x14ac:dyDescent="0.25">
      <c r="B42" s="103" t="s">
        <v>648</v>
      </c>
      <c r="C42" s="81" t="s">
        <v>552</v>
      </c>
      <c r="D42" s="81" t="s">
        <v>11</v>
      </c>
      <c r="E42" s="81">
        <v>1</v>
      </c>
      <c r="F42" s="247">
        <f>SUMIFS('EPA Data Summary_before mult'!J:J,'EPA Data Summary_before mult'!$A:$A,'EU specific multipliers'!$D42,'EPA Data Summary_before mult'!$B:$B,'EU specific multipliers'!$C42)/SUMIFS('EPA Data Summary_before mult'!$H:$H,'EPA Data Summary_before mult'!$A:$A,'EU specific multipliers'!$D42,'EPA Data Summary_before mult'!$B:$B,'EU specific multipliers'!$C42)</f>
        <v>0.98720371371041205</v>
      </c>
      <c r="G42" s="247">
        <f>SUMIFS('EPA Data Summary_before mult'!K:K,'EPA Data Summary_before mult'!$A:$A,'EU specific multipliers'!$D42,'EPA Data Summary_before mult'!$B:$B,'EU specific multipliers'!$C42)/SUMIFS('EPA Data Summary_before mult'!$H:$H,'EPA Data Summary_before mult'!$A:$A,'EU specific multipliers'!$D42,'EPA Data Summary_before mult'!$B:$B,'EU specific multipliers'!$C42)</f>
        <v>0.9808055705656199</v>
      </c>
      <c r="H42" s="247">
        <f>SUMIFS('EPA Data Summary_before mult'!L:L,'EPA Data Summary_before mult'!$A:$A,'EU specific multipliers'!$D42,'EPA Data Summary_before mult'!$B:$B,'EU specific multipliers'!$C42)/SUMIFS('EPA Data Summary_before mult'!$H:$H,'EPA Data Summary_before mult'!$A:$A,'EU specific multipliers'!$D42,'EPA Data Summary_before mult'!$B:$B,'EU specific multipliers'!$C42)</f>
        <v>0.97440742742082409</v>
      </c>
      <c r="I42" s="247">
        <f>SUMIFS('EPA Data Summary_before mult'!M:M,'EPA Data Summary_before mult'!$A:$A,'EU specific multipliers'!$D42,'EPA Data Summary_before mult'!$B:$B,'EU specific multipliers'!$C42)/SUMIFS('EPA Data Summary_before mult'!$H:$H,'EPA Data Summary_before mult'!$A:$A,'EU specific multipliers'!$D42,'EPA Data Summary_before mult'!$B:$B,'EU specific multipliers'!$C42)</f>
        <v>0.96800928427603228</v>
      </c>
      <c r="J42" s="247">
        <f>SUMIFS('EPA Data Summary_before mult'!N:N,'EPA Data Summary_before mult'!$A:$A,'EU specific multipliers'!$D42,'EPA Data Summary_before mult'!$B:$B,'EU specific multipliers'!$C42)/SUMIFS('EPA Data Summary_before mult'!$H:$H,'EPA Data Summary_before mult'!$A:$A,'EU specific multipliers'!$D42,'EPA Data Summary_before mult'!$B:$B,'EU specific multipliers'!$C42)</f>
        <v>0.96481021270363621</v>
      </c>
      <c r="K42" s="247">
        <f>SUMIFS('EPA Data Summary_before mult'!O:O,'EPA Data Summary_before mult'!$A:$A,'EU specific multipliers'!$D42,'EPA Data Summary_before mult'!$B:$B,'EU specific multipliers'!$C42)/SUMIFS('EPA Data Summary_before mult'!$H:$H,'EPA Data Summary_before mult'!$A:$A,'EU specific multipliers'!$D42,'EPA Data Summary_before mult'!$B:$B,'EU specific multipliers'!$C42)</f>
        <v>0.96161114113124013</v>
      </c>
      <c r="L42" s="247">
        <f>SUMIFS('EPA Data Summary_before mult'!P:P,'EPA Data Summary_before mult'!$A:$A,'EU specific multipliers'!$D42,'EPA Data Summary_before mult'!$B:$B,'EU specific multipliers'!$C42)/SUMIFS('EPA Data Summary_before mult'!$H:$H,'EPA Data Summary_before mult'!$A:$A,'EU specific multipliers'!$D42,'EPA Data Summary_before mult'!$B:$B,'EU specific multipliers'!$C42)</f>
        <v>0.95841206955884395</v>
      </c>
      <c r="M42" s="247">
        <f>SUMIFS('EPA Data Summary_before mult'!Q:Q,'EPA Data Summary_before mult'!$A:$A,'EU specific multipliers'!$D42,'EPA Data Summary_before mult'!$B:$B,'EU specific multipliers'!$C42)/SUMIFS('EPA Data Summary_before mult'!$H:$H,'EPA Data Summary_before mult'!$A:$A,'EU specific multipliers'!$D42,'EPA Data Summary_before mult'!$B:$B,'EU specific multipliers'!$C42)</f>
        <v>0.95521299798644432</v>
      </c>
      <c r="N42" s="247">
        <f>SUMIFS('EPA Data Summary_before mult'!R:R,'EPA Data Summary_before mult'!$A:$A,'EU specific multipliers'!$D42,'EPA Data Summary_before mult'!$B:$B,'EU specific multipliers'!$C42)/SUMIFS('EPA Data Summary_before mult'!$H:$H,'EPA Data Summary_before mult'!$A:$A,'EU specific multipliers'!$D42,'EPA Data Summary_before mult'!$B:$B,'EU specific multipliers'!$C42)</f>
        <v>0.95201392641404792</v>
      </c>
      <c r="O42" s="247">
        <f>SUMIFS('EPA Data Summary_before mult'!S:S,'EPA Data Summary_before mult'!$A:$A,'EU specific multipliers'!$D42,'EPA Data Summary_before mult'!$B:$B,'EU specific multipliers'!$C42)/SUMIFS('EPA Data Summary_before mult'!$H:$H,'EPA Data Summary_before mult'!$A:$A,'EU specific multipliers'!$D42,'EPA Data Summary_before mult'!$B:$B,'EU specific multipliers'!$C42)</f>
        <v>0.95233549440241816</v>
      </c>
      <c r="P42" s="247">
        <f>SUMIFS('EPA Data Summary_before mult'!T:T,'EPA Data Summary_before mult'!$A:$A,'EU specific multipliers'!$D42,'EPA Data Summary_before mult'!$B:$B,'EU specific multipliers'!$C42)/SUMIFS('EPA Data Summary_before mult'!$H:$H,'EPA Data Summary_before mult'!$A:$A,'EU specific multipliers'!$D42,'EPA Data Summary_before mult'!$B:$B,'EU specific multipliers'!$C42)</f>
        <v>0.95265706239078818</v>
      </c>
      <c r="Q42" s="247">
        <f>SUMIFS('EPA Data Summary_before mult'!U:U,'EPA Data Summary_before mult'!$A:$A,'EU specific multipliers'!$D42,'EPA Data Summary_before mult'!$B:$B,'EU specific multipliers'!$C42)/SUMIFS('EPA Data Summary_before mult'!$H:$H,'EPA Data Summary_before mult'!$A:$A,'EU specific multipliers'!$D42,'EPA Data Summary_before mult'!$B:$B,'EU specific multipliers'!$C42)</f>
        <v>0.9529786303791582</v>
      </c>
      <c r="R42" s="247">
        <f>SUMIFS('EPA Data Summary_before mult'!V:V,'EPA Data Summary_before mult'!$A:$A,'EU specific multipliers'!$D42,'EPA Data Summary_before mult'!$B:$B,'EU specific multipliers'!$C42)/SUMIFS('EPA Data Summary_before mult'!$H:$H,'EPA Data Summary_before mult'!$A:$A,'EU specific multipliers'!$D42,'EPA Data Summary_before mult'!$B:$B,'EU specific multipliers'!$C42)</f>
        <v>0.95330019836752844</v>
      </c>
      <c r="S42" s="247">
        <f>SUMIFS('EPA Data Summary_before mult'!W:W,'EPA Data Summary_before mult'!$A:$A,'EU specific multipliers'!$D42,'EPA Data Summary_before mult'!$B:$B,'EU specific multipliers'!$C42)/SUMIFS('EPA Data Summary_before mult'!$H:$H,'EPA Data Summary_before mult'!$A:$A,'EU specific multipliers'!$D42,'EPA Data Summary_before mult'!$B:$B,'EU specific multipliers'!$C42)</f>
        <v>0.95362176635589846</v>
      </c>
      <c r="T42" s="247">
        <f>SUMIFS('EPA Data Summary_before mult'!X:X,'EPA Data Summary_before mult'!$A:$A,'EU specific multipliers'!$D42,'EPA Data Summary_before mult'!$B:$B,'EU specific multipliers'!$C42)/SUMIFS('EPA Data Summary_before mult'!$H:$H,'EPA Data Summary_before mult'!$A:$A,'EU specific multipliers'!$D42,'EPA Data Summary_before mult'!$B:$B,'EU specific multipliers'!$C42)</f>
        <v>0.95194183857260994</v>
      </c>
      <c r="U42" s="247">
        <f>SUMIFS('EPA Data Summary_before mult'!Y:Y,'EPA Data Summary_before mult'!$A:$A,'EU specific multipliers'!$D42,'EPA Data Summary_before mult'!$B:$B,'EU specific multipliers'!$C42)/SUMIFS('EPA Data Summary_before mult'!$H:$H,'EPA Data Summary_before mult'!$A:$A,'EU specific multipliers'!$D42,'EPA Data Summary_before mult'!$B:$B,'EU specific multipliers'!$C42)</f>
        <v>0.95026191078931721</v>
      </c>
      <c r="V42" s="247">
        <f>SUMIFS('EPA Data Summary_before mult'!Z:Z,'EPA Data Summary_before mult'!$A:$A,'EU specific multipliers'!$D42,'EPA Data Summary_before mult'!$B:$B,'EU specific multipliers'!$C42)/SUMIFS('EPA Data Summary_before mult'!$H:$H,'EPA Data Summary_before mult'!$A:$A,'EU specific multipliers'!$D42,'EPA Data Summary_before mult'!$B:$B,'EU specific multipliers'!$C42)</f>
        <v>0.94858198300602503</v>
      </c>
      <c r="W42" s="247">
        <f>SUMIFS('EPA Data Summary_before mult'!AA:AA,'EPA Data Summary_before mult'!$A:$A,'EU specific multipliers'!$D42,'EPA Data Summary_before mult'!$B:$B,'EU specific multipliers'!$C42)/SUMIFS('EPA Data Summary_before mult'!$H:$H,'EPA Data Summary_before mult'!$A:$A,'EU specific multipliers'!$D42,'EPA Data Summary_before mult'!$B:$B,'EU specific multipliers'!$C42)</f>
        <v>0.94690205522273641</v>
      </c>
      <c r="X42" s="247">
        <f>SUMIFS('EPA Data Summary_before mult'!AB:AB,'EPA Data Summary_before mult'!$A:$A,'EU specific multipliers'!$D42,'EPA Data Summary_before mult'!$B:$B,'EU specific multipliers'!$C42)/SUMIFS('EPA Data Summary_before mult'!$H:$H,'EPA Data Summary_before mult'!$A:$A,'EU specific multipliers'!$D42,'EPA Data Summary_before mult'!$B:$B,'EU specific multipliers'!$C42)</f>
        <v>0.94522212743944423</v>
      </c>
      <c r="Y42" s="247">
        <f>SUMIFS('EPA Data Summary_before mult'!AC:AC,'EPA Data Summary_before mult'!$A:$A,'EU specific multipliers'!$D42,'EPA Data Summary_before mult'!$B:$B,'EU specific multipliers'!$C42)/SUMIFS('EPA Data Summary_before mult'!$H:$H,'EPA Data Summary_before mult'!$A:$A,'EU specific multipliers'!$D42,'EPA Data Summary_before mult'!$B:$B,'EU specific multipliers'!$C42)</f>
        <v>0.94658048723436627</v>
      </c>
      <c r="Z42" s="247">
        <f>SUMIFS('EPA Data Summary_before mult'!AD:AD,'EPA Data Summary_before mult'!$A:$A,'EU specific multipliers'!$D42,'EPA Data Summary_before mult'!$B:$B,'EU specific multipliers'!$C42)/SUMIFS('EPA Data Summary_before mult'!$H:$H,'EPA Data Summary_before mult'!$A:$A,'EU specific multipliers'!$D42,'EPA Data Summary_before mult'!$B:$B,'EU specific multipliers'!$C42)</f>
        <v>0.94793884702928499</v>
      </c>
      <c r="AA42" s="247">
        <f>SUMIFS('EPA Data Summary_before mult'!AE:AE,'EPA Data Summary_before mult'!$A:$A,'EU specific multipliers'!$D42,'EPA Data Summary_before mult'!$B:$B,'EU specific multipliers'!$C42)/SUMIFS('EPA Data Summary_before mult'!$H:$H,'EPA Data Summary_before mult'!$A:$A,'EU specific multipliers'!$D42,'EPA Data Summary_before mult'!$B:$B,'EU specific multipliers'!$C42)</f>
        <v>0.94929720682420704</v>
      </c>
      <c r="AB42" s="247">
        <f>SUMIFS('EPA Data Summary_before mult'!AF:AF,'EPA Data Summary_before mult'!$A:$A,'EU specific multipliers'!$D42,'EPA Data Summary_before mult'!$B:$B,'EU specific multipliers'!$C42)/SUMIFS('EPA Data Summary_before mult'!$H:$H,'EPA Data Summary_before mult'!$A:$A,'EU specific multipliers'!$D42,'EPA Data Summary_before mult'!$B:$B,'EU specific multipliers'!$C42)</f>
        <v>0.95065556661912964</v>
      </c>
      <c r="AC42" s="247">
        <f>SUMIFS('EPA Data Summary_before mult'!AG:AG,'EPA Data Summary_before mult'!$A:$A,'EU specific multipliers'!$D42,'EPA Data Summary_before mult'!$B:$B,'EU specific multipliers'!$C42)/SUMIFS('EPA Data Summary_before mult'!$H:$H,'EPA Data Summary_before mult'!$A:$A,'EU specific multipliers'!$D42,'EPA Data Summary_before mult'!$B:$B,'EU specific multipliers'!$C42)</f>
        <v>0.95201392641404792</v>
      </c>
      <c r="AD42" s="247">
        <f>SUMIFS('EPA Data Summary_before mult'!AH:AH,'EPA Data Summary_before mult'!$A:$A,'EU specific multipliers'!$D42,'EPA Data Summary_before mult'!$B:$B,'EU specific multipliers'!$C42)/SUMIFS('EPA Data Summary_before mult'!$H:$H,'EPA Data Summary_before mult'!$A:$A,'EU specific multipliers'!$D42,'EPA Data Summary_before mult'!$B:$B,'EU specific multipliers'!$C42)</f>
        <v>0.95776893358210391</v>
      </c>
      <c r="AE42" s="247">
        <f>SUMIFS('EPA Data Summary_before mult'!AI:AI,'EPA Data Summary_before mult'!$A:$A,'EU specific multipliers'!$D42,'EPA Data Summary_before mult'!$B:$B,'EU specific multipliers'!$C42)/SUMIFS('EPA Data Summary_before mult'!$H:$H,'EPA Data Summary_before mult'!$A:$A,'EU specific multipliers'!$D42,'EPA Data Summary_before mult'!$B:$B,'EU specific multipliers'!$C42)</f>
        <v>0.96352394075015602</v>
      </c>
      <c r="AF42" s="247">
        <f>SUMIFS('EPA Data Summary_before mult'!AJ:AJ,'EPA Data Summary_before mult'!$A:$A,'EU specific multipliers'!$D42,'EPA Data Summary_before mult'!$B:$B,'EU specific multipliers'!$C42)/SUMIFS('EPA Data Summary_before mult'!$H:$H,'EPA Data Summary_before mult'!$A:$A,'EU specific multipliers'!$D42,'EPA Data Summary_before mult'!$B:$B,'EU specific multipliers'!$C42)</f>
        <v>0.96927894791820779</v>
      </c>
      <c r="AG42" s="247">
        <f>SUMIFS('EPA Data Summary_before mult'!AK:AK,'EPA Data Summary_before mult'!$A:$A,'EU specific multipliers'!$D42,'EPA Data Summary_before mult'!$B:$B,'EU specific multipliers'!$C42)/SUMIFS('EPA Data Summary_before mult'!$H:$H,'EPA Data Summary_before mult'!$A:$A,'EU specific multipliers'!$D42,'EPA Data Summary_before mult'!$B:$B,'EU specific multipliers'!$C42)</f>
        <v>0.97503395508626312</v>
      </c>
      <c r="AH42" s="247">
        <f>SUMIFS('EPA Data Summary_before mult'!AL:AL,'EPA Data Summary_before mult'!$A:$A,'EU specific multipliers'!$D42,'EPA Data Summary_before mult'!$B:$B,'EU specific multipliers'!$C42)/SUMIFS('EPA Data Summary_before mult'!$H:$H,'EPA Data Summary_before mult'!$A:$A,'EU specific multipliers'!$D42,'EPA Data Summary_before mult'!$B:$B,'EU specific multipliers'!$C42)</f>
        <v>0.98078896225431489</v>
      </c>
    </row>
    <row r="43" spans="2:34" x14ac:dyDescent="0.25">
      <c r="B43" s="103" t="s">
        <v>1461</v>
      </c>
      <c r="C43" s="103" t="s">
        <v>556</v>
      </c>
      <c r="D43" s="103" t="s">
        <v>10</v>
      </c>
      <c r="E43" s="82">
        <v>1</v>
      </c>
      <c r="F43" s="247">
        <f>1+BPCiObIC!C$4</f>
        <v>1.0445109066037748</v>
      </c>
      <c r="G43" s="247">
        <f>1+BPCiObIC!D$4</f>
        <v>1.0051267720364854</v>
      </c>
      <c r="H43" s="247">
        <f>1+BPCiObIC!E$4</f>
        <v>1.0121336301233663</v>
      </c>
      <c r="I43" s="247">
        <f>1+BPCiObIC!F$4</f>
        <v>1.0197702870076557</v>
      </c>
      <c r="J43" s="247">
        <f>1+BPCiObIC!G$4</f>
        <v>1.0212199937772137</v>
      </c>
      <c r="K43" s="247">
        <f>1+BPCiObIC!H$4</f>
        <v>1.0201253618994233</v>
      </c>
      <c r="L43" s="247">
        <f>1+BPCiObIC!I$4</f>
        <v>1.018571300381715</v>
      </c>
      <c r="M43" s="247">
        <f>1+BPCiObIC!J$4</f>
        <v>1.0173004271832928</v>
      </c>
      <c r="N43" s="247">
        <f>1+BPCiObIC!K$4</f>
        <v>1.0165912053056521</v>
      </c>
      <c r="O43" s="247">
        <f>1+BPCiObIC!L$4</f>
        <v>1.0163883646607694</v>
      </c>
      <c r="P43" s="247">
        <f>1+BPCiObIC!M$4</f>
        <v>1.0163150403762462</v>
      </c>
      <c r="Q43" s="247">
        <f>1+BPCiObIC!N$4</f>
        <v>1.0162974887656429</v>
      </c>
      <c r="R43" s="247">
        <f>1+BPCiObIC!O$4</f>
        <v>1.0163197084455615</v>
      </c>
      <c r="S43" s="247">
        <f>1+BPCiObIC!P$4</f>
        <v>1.016351544118991</v>
      </c>
      <c r="T43" s="247">
        <f>1+BPCiObIC!Q$4</f>
        <v>1.0163065750194344</v>
      </c>
      <c r="U43" s="247">
        <f>1+BPCiObIC!R$4</f>
        <v>1.0162025743074039</v>
      </c>
      <c r="V43" s="247">
        <f>1+BPCiObIC!S$4</f>
        <v>1.0160609123852313</v>
      </c>
      <c r="W43" s="247">
        <f>1+BPCiObIC!T$4</f>
        <v>1.015882965161657</v>
      </c>
      <c r="X43" s="247">
        <f>1+BPCiObIC!U$4</f>
        <v>1.0156562068914645</v>
      </c>
      <c r="Y43" s="247">
        <f>1+BPCiObIC!V$4</f>
        <v>1.015426862872953</v>
      </c>
      <c r="Z43" s="247">
        <f>1+BPCiObIC!W$4</f>
        <v>1.0151981524388651</v>
      </c>
      <c r="AA43" s="247">
        <f>1+BPCiObIC!X$4</f>
        <v>1.0149655949916452</v>
      </c>
      <c r="AB43" s="247">
        <f>1+BPCiObIC!Y$4</f>
        <v>1.0147372692626893</v>
      </c>
      <c r="AC43" s="247">
        <f>1+BPCiObIC!Z$4</f>
        <v>1.0144721429839545</v>
      </c>
      <c r="AD43" s="247">
        <f>1+BPCiObIC!AA$4</f>
        <v>1.0142749492790422</v>
      </c>
      <c r="AE43" s="247">
        <f>1+BPCiObIC!AB$4</f>
        <v>1.0141115199178317</v>
      </c>
      <c r="AF43" s="247">
        <f>1+BPCiObIC!AC$4</f>
        <v>1.0139897957850852</v>
      </c>
      <c r="AG43" s="247">
        <f>1+BPCiObIC!AD$4</f>
        <v>1.0138796367250076</v>
      </c>
      <c r="AH43" s="247">
        <f>1+BPCiObIC!AE$4</f>
        <v>1.0137630693625042</v>
      </c>
    </row>
    <row r="44" spans="2:34" x14ac:dyDescent="0.25">
      <c r="B44" s="103" t="s">
        <v>648</v>
      </c>
      <c r="C44" s="103" t="s">
        <v>556</v>
      </c>
      <c r="D44" s="103" t="s">
        <v>11</v>
      </c>
      <c r="E44">
        <v>1</v>
      </c>
      <c r="F44" s="247">
        <f>SUMIFS('EPA Data Summary_before mult'!J:J,'EPA Data Summary_before mult'!$A:$A,'EU specific multipliers'!$D44,'EPA Data Summary_before mult'!$B:$B,'EU specific multipliers'!$C44)/SUMIFS('EPA Data Summary_before mult'!$H:$H,'EPA Data Summary_before mult'!$A:$A,'EU specific multipliers'!$D44,'EPA Data Summary_before mult'!$B:$B,'EU specific multipliers'!$C44)</f>
        <v>1.0055396444132449</v>
      </c>
      <c r="G44" s="247">
        <f>SUMIFS('EPA Data Summary_before mult'!K:K,'EPA Data Summary_before mult'!$A:$A,'EU specific multipliers'!$D44,'EPA Data Summary_before mult'!$B:$B,'EU specific multipliers'!$C44)/SUMIFS('EPA Data Summary_before mult'!$H:$H,'EPA Data Summary_before mult'!$A:$A,'EU specific multipliers'!$D44,'EPA Data Summary_before mult'!$B:$B,'EU specific multipliers'!$C44)</f>
        <v>1.0083094666198693</v>
      </c>
      <c r="H44" s="247">
        <f>SUMIFS('EPA Data Summary_before mult'!L:L,'EPA Data Summary_before mult'!$A:$A,'EU specific multipliers'!$D44,'EPA Data Summary_before mult'!$B:$B,'EU specific multipliers'!$C44)/SUMIFS('EPA Data Summary_before mult'!$H:$H,'EPA Data Summary_before mult'!$A:$A,'EU specific multipliers'!$D44,'EPA Data Summary_before mult'!$B:$B,'EU specific multipliers'!$C44)</f>
        <v>1.0110792888264921</v>
      </c>
      <c r="I44" s="247">
        <f>SUMIFS('EPA Data Summary_before mult'!M:M,'EPA Data Summary_before mult'!$A:$A,'EU specific multipliers'!$D44,'EPA Data Summary_before mult'!$B:$B,'EU specific multipliers'!$C44)/SUMIFS('EPA Data Summary_before mult'!$H:$H,'EPA Data Summary_before mult'!$A:$A,'EU specific multipliers'!$D44,'EPA Data Summary_before mult'!$B:$B,'EU specific multipliers'!$C44)</f>
        <v>1.0138491110331143</v>
      </c>
      <c r="J44" s="247">
        <f>SUMIFS('EPA Data Summary_before mult'!N:N,'EPA Data Summary_before mult'!$A:$A,'EU specific multipliers'!$D44,'EPA Data Summary_before mult'!$B:$B,'EU specific multipliers'!$C44)/SUMIFS('EPA Data Summary_before mult'!$H:$H,'EPA Data Summary_before mult'!$A:$A,'EU specific multipliers'!$D44,'EPA Data Summary_before mult'!$B:$B,'EU specific multipliers'!$C44)</f>
        <v>1.0111292342692155</v>
      </c>
      <c r="K44" s="247">
        <f>SUMIFS('EPA Data Summary_before mult'!O:O,'EPA Data Summary_before mult'!$A:$A,'EU specific multipliers'!$D44,'EPA Data Summary_before mult'!$B:$B,'EU specific multipliers'!$C44)/SUMIFS('EPA Data Summary_before mult'!$H:$H,'EPA Data Summary_before mult'!$A:$A,'EU specific multipliers'!$D44,'EPA Data Summary_before mult'!$B:$B,'EU specific multipliers'!$C44)</f>
        <v>1.0084093575053166</v>
      </c>
      <c r="L44" s="247">
        <f>SUMIFS('EPA Data Summary_before mult'!P:P,'EPA Data Summary_before mult'!$A:$A,'EU specific multipliers'!$D44,'EPA Data Summary_before mult'!$B:$B,'EU specific multipliers'!$C44)/SUMIFS('EPA Data Summary_before mult'!$H:$H,'EPA Data Summary_before mult'!$A:$A,'EU specific multipliers'!$D44,'EPA Data Summary_before mult'!$B:$B,'EU specific multipliers'!$C44)</f>
        <v>1.0056894807414178</v>
      </c>
      <c r="M44" s="247">
        <f>SUMIFS('EPA Data Summary_before mult'!Q:Q,'EPA Data Summary_before mult'!$A:$A,'EU specific multipliers'!$D44,'EPA Data Summary_before mult'!$B:$B,'EU specific multipliers'!$C44)/SUMIFS('EPA Data Summary_before mult'!$H:$H,'EPA Data Summary_before mult'!$A:$A,'EU specific multipliers'!$D44,'EPA Data Summary_before mult'!$B:$B,'EU specific multipliers'!$C44)</f>
        <v>1.0029696039775198</v>
      </c>
      <c r="N44" s="247">
        <f>SUMIFS('EPA Data Summary_before mult'!R:R,'EPA Data Summary_before mult'!$A:$A,'EU specific multipliers'!$D44,'EPA Data Summary_before mult'!$B:$B,'EU specific multipliers'!$C44)/SUMIFS('EPA Data Summary_before mult'!$H:$H,'EPA Data Summary_before mult'!$A:$A,'EU specific multipliers'!$D44,'EPA Data Summary_before mult'!$B:$B,'EU specific multipliers'!$C44)</f>
        <v>1.0002497272136215</v>
      </c>
      <c r="O44" s="247">
        <f>SUMIFS('EPA Data Summary_before mult'!S:S,'EPA Data Summary_before mult'!$A:$A,'EU specific multipliers'!$D44,'EPA Data Summary_before mult'!$B:$B,'EU specific multipliers'!$C44)/SUMIFS('EPA Data Summary_before mult'!$H:$H,'EPA Data Summary_before mult'!$A:$A,'EU specific multipliers'!$D44,'EPA Data Summary_before mult'!$B:$B,'EU specific multipliers'!$C44)</f>
        <v>1.0032294395582335</v>
      </c>
      <c r="P44" s="247">
        <f>SUMIFS('EPA Data Summary_before mult'!T:T,'EPA Data Summary_before mult'!$A:$A,'EU specific multipliers'!$D44,'EPA Data Summary_before mult'!$B:$B,'EU specific multipliers'!$C44)/SUMIFS('EPA Data Summary_before mult'!$H:$H,'EPA Data Summary_before mult'!$A:$A,'EU specific multipliers'!$D44,'EPA Data Summary_before mult'!$B:$B,'EU specific multipliers'!$C44)</f>
        <v>1.0062091519028473</v>
      </c>
      <c r="Q44" s="247">
        <f>SUMIFS('EPA Data Summary_before mult'!U:U,'EPA Data Summary_before mult'!$A:$A,'EU specific multipliers'!$D44,'EPA Data Summary_before mult'!$B:$B,'EU specific multipliers'!$C44)/SUMIFS('EPA Data Summary_before mult'!$H:$H,'EPA Data Summary_before mult'!$A:$A,'EU specific multipliers'!$D44,'EPA Data Summary_before mult'!$B:$B,'EU specific multipliers'!$C44)</f>
        <v>1.0091888642474609</v>
      </c>
      <c r="R44" s="247">
        <f>SUMIFS('EPA Data Summary_before mult'!V:V,'EPA Data Summary_before mult'!$A:$A,'EU specific multipliers'!$D44,'EPA Data Summary_before mult'!$B:$B,'EU specific multipliers'!$C44)/SUMIFS('EPA Data Summary_before mult'!$H:$H,'EPA Data Summary_before mult'!$A:$A,'EU specific multipliers'!$D44,'EPA Data Summary_before mult'!$B:$B,'EU specific multipliers'!$C44)</f>
        <v>1.0121685765920734</v>
      </c>
      <c r="S44" s="247">
        <f>SUMIFS('EPA Data Summary_before mult'!W:W,'EPA Data Summary_before mult'!$A:$A,'EU specific multipliers'!$D44,'EPA Data Summary_before mult'!$B:$B,'EU specific multipliers'!$C44)/SUMIFS('EPA Data Summary_before mult'!$H:$H,'EPA Data Summary_before mult'!$A:$A,'EU specific multipliers'!$D44,'EPA Data Summary_before mult'!$B:$B,'EU specific multipliers'!$C44)</f>
        <v>1.0151482889366872</v>
      </c>
      <c r="T44" s="247">
        <f>SUMIFS('EPA Data Summary_before mult'!X:X,'EPA Data Summary_before mult'!$A:$A,'EU specific multipliers'!$D44,'EPA Data Summary_before mult'!$B:$B,'EU specific multipliers'!$C44)/SUMIFS('EPA Data Summary_before mult'!$H:$H,'EPA Data Summary_before mult'!$A:$A,'EU specific multipliers'!$D44,'EPA Data Summary_before mult'!$B:$B,'EU specific multipliers'!$C44)</f>
        <v>1.0151638014315665</v>
      </c>
      <c r="U44" s="247">
        <f>SUMIFS('EPA Data Summary_before mult'!Y:Y,'EPA Data Summary_before mult'!$A:$A,'EU specific multipliers'!$D44,'EPA Data Summary_before mult'!$B:$B,'EU specific multipliers'!$C44)/SUMIFS('EPA Data Summary_before mult'!$H:$H,'EPA Data Summary_before mult'!$A:$A,'EU specific multipliers'!$D44,'EPA Data Summary_before mult'!$B:$B,'EU specific multipliers'!$C44)</f>
        <v>1.0151793139264444</v>
      </c>
      <c r="V44" s="247">
        <f>SUMIFS('EPA Data Summary_before mult'!Z:Z,'EPA Data Summary_before mult'!$A:$A,'EU specific multipliers'!$D44,'EPA Data Summary_before mult'!$B:$B,'EU specific multipliers'!$C44)/SUMIFS('EPA Data Summary_before mult'!$H:$H,'EPA Data Summary_before mult'!$A:$A,'EU specific multipliers'!$D44,'EPA Data Summary_before mult'!$B:$B,'EU specific multipliers'!$C44)</f>
        <v>1.015194826421324</v>
      </c>
      <c r="W44" s="247">
        <f>SUMIFS('EPA Data Summary_before mult'!AA:AA,'EPA Data Summary_before mult'!$A:$A,'EU specific multipliers'!$D44,'EPA Data Summary_before mult'!$B:$B,'EU specific multipliers'!$C44)/SUMIFS('EPA Data Summary_before mult'!$H:$H,'EPA Data Summary_before mult'!$A:$A,'EU specific multipliers'!$D44,'EPA Data Summary_before mult'!$B:$B,'EU specific multipliers'!$C44)</f>
        <v>1.0152103389162024</v>
      </c>
      <c r="X44" s="247">
        <f>SUMIFS('EPA Data Summary_before mult'!AB:AB,'EPA Data Summary_before mult'!$A:$A,'EU specific multipliers'!$D44,'EPA Data Summary_before mult'!$B:$B,'EU specific multipliers'!$C44)/SUMIFS('EPA Data Summary_before mult'!$H:$H,'EPA Data Summary_before mult'!$A:$A,'EU specific multipliers'!$D44,'EPA Data Summary_before mult'!$B:$B,'EU specific multipliers'!$C44)</f>
        <v>1.0152258514110817</v>
      </c>
      <c r="Y44" s="247">
        <f>SUMIFS('EPA Data Summary_before mult'!AC:AC,'EPA Data Summary_before mult'!$A:$A,'EU specific multipliers'!$D44,'EPA Data Summary_before mult'!$B:$B,'EU specific multipliers'!$C44)/SUMIFS('EPA Data Summary_before mult'!$H:$H,'EPA Data Summary_before mult'!$A:$A,'EU specific multipliers'!$D44,'EPA Data Summary_before mult'!$B:$B,'EU specific multipliers'!$C44)</f>
        <v>1.0158372408794922</v>
      </c>
      <c r="Z44" s="247">
        <f>SUMIFS('EPA Data Summary_before mult'!AD:AD,'EPA Data Summary_before mult'!$A:$A,'EU specific multipliers'!$D44,'EPA Data Summary_before mult'!$B:$B,'EU specific multipliers'!$C44)/SUMIFS('EPA Data Summary_before mult'!$H:$H,'EPA Data Summary_before mult'!$A:$A,'EU specific multipliers'!$D44,'EPA Data Summary_before mult'!$B:$B,'EU specific multipliers'!$C44)</f>
        <v>1.0164486303479028</v>
      </c>
      <c r="AA44" s="247">
        <f>SUMIFS('EPA Data Summary_before mult'!AE:AE,'EPA Data Summary_before mult'!$A:$A,'EU specific multipliers'!$D44,'EPA Data Summary_before mult'!$B:$B,'EU specific multipliers'!$C44)/SUMIFS('EPA Data Summary_before mult'!$H:$H,'EPA Data Summary_before mult'!$A:$A,'EU specific multipliers'!$D44,'EPA Data Summary_before mult'!$B:$B,'EU specific multipliers'!$C44)</f>
        <v>1.0170600198163136</v>
      </c>
      <c r="AB44" s="247">
        <f>SUMIFS('EPA Data Summary_before mult'!AF:AF,'EPA Data Summary_before mult'!$A:$A,'EU specific multipliers'!$D44,'EPA Data Summary_before mult'!$B:$B,'EU specific multipliers'!$C44)/SUMIFS('EPA Data Summary_before mult'!$H:$H,'EPA Data Summary_before mult'!$A:$A,'EU specific multipliers'!$D44,'EPA Data Summary_before mult'!$B:$B,'EU specific multipliers'!$C44)</f>
        <v>1.0176714092847239</v>
      </c>
      <c r="AC44" s="247">
        <f>SUMIFS('EPA Data Summary_before mult'!AG:AG,'EPA Data Summary_before mult'!$A:$A,'EU specific multipliers'!$D44,'EPA Data Summary_before mult'!$B:$B,'EU specific multipliers'!$C44)/SUMIFS('EPA Data Summary_before mult'!$H:$H,'EPA Data Summary_before mult'!$A:$A,'EU specific multipliers'!$D44,'EPA Data Summary_before mult'!$B:$B,'EU specific multipliers'!$C44)</f>
        <v>1.018282798753134</v>
      </c>
      <c r="AD44" s="247">
        <f>SUMIFS('EPA Data Summary_before mult'!AH:AH,'EPA Data Summary_before mult'!$A:$A,'EU specific multipliers'!$D44,'EPA Data Summary_before mult'!$B:$B,'EU specific multipliers'!$C44)/SUMIFS('EPA Data Summary_before mult'!$H:$H,'EPA Data Summary_before mult'!$A:$A,'EU specific multipliers'!$D44,'EPA Data Summary_before mult'!$B:$B,'EU specific multipliers'!$C44)</f>
        <v>1.0165895033725749</v>
      </c>
      <c r="AE44" s="247">
        <f>SUMIFS('EPA Data Summary_before mult'!AI:AI,'EPA Data Summary_before mult'!$A:$A,'EU specific multipliers'!$D44,'EPA Data Summary_before mult'!$B:$B,'EU specific multipliers'!$C44)/SUMIFS('EPA Data Summary_before mult'!$H:$H,'EPA Data Summary_before mult'!$A:$A,'EU specific multipliers'!$D44,'EPA Data Summary_before mult'!$B:$B,'EU specific multipliers'!$C44)</f>
        <v>1.0148962079920165</v>
      </c>
      <c r="AF44" s="247">
        <f>SUMIFS('EPA Data Summary_before mult'!AJ:AJ,'EPA Data Summary_before mult'!$A:$A,'EU specific multipliers'!$D44,'EPA Data Summary_before mult'!$B:$B,'EU specific multipliers'!$C44)/SUMIFS('EPA Data Summary_before mult'!$H:$H,'EPA Data Summary_before mult'!$A:$A,'EU specific multipliers'!$D44,'EPA Data Summary_before mult'!$B:$B,'EU specific multipliers'!$C44)</f>
        <v>1.0132029126114581</v>
      </c>
      <c r="AG44" s="247">
        <f>SUMIFS('EPA Data Summary_before mult'!AK:AK,'EPA Data Summary_before mult'!$A:$A,'EU specific multipliers'!$D44,'EPA Data Summary_before mult'!$B:$B,'EU specific multipliers'!$C44)/SUMIFS('EPA Data Summary_before mult'!$H:$H,'EPA Data Summary_before mult'!$A:$A,'EU specific multipliers'!$D44,'EPA Data Summary_before mult'!$B:$B,'EU specific multipliers'!$C44)</f>
        <v>1.0115096172308999</v>
      </c>
      <c r="AH44" s="247">
        <f>SUMIFS('EPA Data Summary_before mult'!AL:AL,'EPA Data Summary_before mult'!$A:$A,'EU specific multipliers'!$D44,'EPA Data Summary_before mult'!$B:$B,'EU specific multipliers'!$C44)/SUMIFS('EPA Data Summary_before mult'!$H:$H,'EPA Data Summary_before mult'!$A:$A,'EU specific multipliers'!$D44,'EPA Data Summary_before mult'!$B:$B,'EU specific multipliers'!$C44)</f>
        <v>1.0098163218503411</v>
      </c>
    </row>
    <row r="45" spans="2:34" x14ac:dyDescent="0.25">
      <c r="B45" s="103" t="s">
        <v>1461</v>
      </c>
      <c r="C45" s="104" t="s">
        <v>556</v>
      </c>
      <c r="D45" s="104" t="s">
        <v>12</v>
      </c>
      <c r="E45" s="81">
        <v>1</v>
      </c>
      <c r="F45" s="247">
        <f>1+BPCiObIC!C$4</f>
        <v>1.0445109066037748</v>
      </c>
      <c r="G45" s="247">
        <f>1+BPCiObIC!D$4</f>
        <v>1.0051267720364854</v>
      </c>
      <c r="H45" s="247">
        <f>1+BPCiObIC!E$4</f>
        <v>1.0121336301233663</v>
      </c>
      <c r="I45" s="247">
        <f>1+BPCiObIC!F$4</f>
        <v>1.0197702870076557</v>
      </c>
      <c r="J45" s="247">
        <f>1+BPCiObIC!G$4</f>
        <v>1.0212199937772137</v>
      </c>
      <c r="K45" s="247">
        <f>1+BPCiObIC!H$4</f>
        <v>1.0201253618994233</v>
      </c>
      <c r="L45" s="247">
        <f>1+BPCiObIC!I$4</f>
        <v>1.018571300381715</v>
      </c>
      <c r="M45" s="247">
        <f>1+BPCiObIC!J$4</f>
        <v>1.0173004271832928</v>
      </c>
      <c r="N45" s="247">
        <f>1+BPCiObIC!K$4</f>
        <v>1.0165912053056521</v>
      </c>
      <c r="O45" s="247">
        <f>1+BPCiObIC!L$4</f>
        <v>1.0163883646607694</v>
      </c>
      <c r="P45" s="247">
        <f>1+BPCiObIC!M$4</f>
        <v>1.0163150403762462</v>
      </c>
      <c r="Q45" s="247">
        <f>1+BPCiObIC!N$4</f>
        <v>1.0162974887656429</v>
      </c>
      <c r="R45" s="247">
        <f>1+BPCiObIC!O$4</f>
        <v>1.0163197084455615</v>
      </c>
      <c r="S45" s="247">
        <f>1+BPCiObIC!P$4</f>
        <v>1.016351544118991</v>
      </c>
      <c r="T45" s="247">
        <f>1+BPCiObIC!Q$4</f>
        <v>1.0163065750194344</v>
      </c>
      <c r="U45" s="247">
        <f>1+BPCiObIC!R$4</f>
        <v>1.0162025743074039</v>
      </c>
      <c r="V45" s="247">
        <f>1+BPCiObIC!S$4</f>
        <v>1.0160609123852313</v>
      </c>
      <c r="W45" s="247">
        <f>1+BPCiObIC!T$4</f>
        <v>1.015882965161657</v>
      </c>
      <c r="X45" s="247">
        <f>1+BPCiObIC!U$4</f>
        <v>1.0156562068914645</v>
      </c>
      <c r="Y45" s="247">
        <f>1+BPCiObIC!V$4</f>
        <v>1.015426862872953</v>
      </c>
      <c r="Z45" s="247">
        <f>1+BPCiObIC!W$4</f>
        <v>1.0151981524388651</v>
      </c>
      <c r="AA45" s="247">
        <f>1+BPCiObIC!X$4</f>
        <v>1.0149655949916452</v>
      </c>
      <c r="AB45" s="247">
        <f>1+BPCiObIC!Y$4</f>
        <v>1.0147372692626893</v>
      </c>
      <c r="AC45" s="247">
        <f>1+BPCiObIC!Z$4</f>
        <v>1.0144721429839545</v>
      </c>
      <c r="AD45" s="247">
        <f>1+BPCiObIC!AA$4</f>
        <v>1.0142749492790422</v>
      </c>
      <c r="AE45" s="247">
        <f>1+BPCiObIC!AB$4</f>
        <v>1.0141115199178317</v>
      </c>
      <c r="AF45" s="247">
        <f>1+BPCiObIC!AC$4</f>
        <v>1.0139897957850852</v>
      </c>
      <c r="AG45" s="247">
        <f>1+BPCiObIC!AD$4</f>
        <v>1.0138796367250076</v>
      </c>
      <c r="AH45" s="247">
        <f>1+BPCiObIC!AE$4</f>
        <v>1.0137630693625042</v>
      </c>
    </row>
    <row r="46" spans="2:34" x14ac:dyDescent="0.25">
      <c r="B46" s="103" t="s">
        <v>1461</v>
      </c>
      <c r="C46" s="103" t="s">
        <v>554</v>
      </c>
      <c r="D46" s="103" t="s">
        <v>10</v>
      </c>
      <c r="E46">
        <v>1</v>
      </c>
      <c r="F46" s="247">
        <f>1+BPCiObIC!C$11</f>
        <v>1.0445109066037748</v>
      </c>
      <c r="G46" s="247">
        <f>1+BPCiObIC!D$11</f>
        <v>1.0051267720364854</v>
      </c>
      <c r="H46" s="247">
        <f>1+BPCiObIC!E$11</f>
        <v>1.0121336301233663</v>
      </c>
      <c r="I46" s="247">
        <f>1+BPCiObIC!F$11</f>
        <v>1.0197702870076557</v>
      </c>
      <c r="J46" s="247">
        <f>1+BPCiObIC!G$11</f>
        <v>1.0212199937772137</v>
      </c>
      <c r="K46" s="247">
        <f>1+BPCiObIC!H$11</f>
        <v>1.0201253618994233</v>
      </c>
      <c r="L46" s="247">
        <f>1+BPCiObIC!I$11</f>
        <v>1.018571300381715</v>
      </c>
      <c r="M46" s="247">
        <f>1+BPCiObIC!J$11</f>
        <v>1.0173004271832928</v>
      </c>
      <c r="N46" s="247">
        <f>1+BPCiObIC!K$11</f>
        <v>1.0165912053056521</v>
      </c>
      <c r="O46" s="247">
        <f>1+BPCiObIC!L$11</f>
        <v>1.0163883646607694</v>
      </c>
      <c r="P46" s="247">
        <f>1+BPCiObIC!M$11</f>
        <v>1.0163150403762462</v>
      </c>
      <c r="Q46" s="247">
        <f>1+BPCiObIC!N$11</f>
        <v>1.0162974887656429</v>
      </c>
      <c r="R46" s="247">
        <f>1+BPCiObIC!O$11</f>
        <v>1.0163197084455615</v>
      </c>
      <c r="S46" s="247">
        <f>1+BPCiObIC!P$11</f>
        <v>1.016351544118991</v>
      </c>
      <c r="T46" s="247">
        <f>1+BPCiObIC!Q$11</f>
        <v>1.0163065750194344</v>
      </c>
      <c r="U46" s="247">
        <f>1+BPCiObIC!R$11</f>
        <v>1.0162025743074039</v>
      </c>
      <c r="V46" s="247">
        <f>1+BPCiObIC!S$11</f>
        <v>1.0160609123852313</v>
      </c>
      <c r="W46" s="247">
        <f>1+BPCiObIC!T$11</f>
        <v>1.015882965161657</v>
      </c>
      <c r="X46" s="247">
        <f>1+BPCiObIC!U$11</f>
        <v>1.0156562068914645</v>
      </c>
      <c r="Y46" s="247">
        <f>1+BPCiObIC!V$11</f>
        <v>1.015426862872953</v>
      </c>
      <c r="Z46" s="247">
        <f>1+BPCiObIC!W$11</f>
        <v>1.0151981524388651</v>
      </c>
      <c r="AA46" s="247">
        <f>1+BPCiObIC!X$11</f>
        <v>1.0149655949916452</v>
      </c>
      <c r="AB46" s="247">
        <f>1+BPCiObIC!Y$11</f>
        <v>1.0147372692626893</v>
      </c>
      <c r="AC46" s="247">
        <f>1+BPCiObIC!Z$11</f>
        <v>1.0144721429839545</v>
      </c>
      <c r="AD46" s="247">
        <f>1+BPCiObIC!AA$11</f>
        <v>1.0142749492790422</v>
      </c>
      <c r="AE46" s="247">
        <f>1+BPCiObIC!AB$11</f>
        <v>1.0141115199178317</v>
      </c>
      <c r="AF46" s="247">
        <f>1+BPCiObIC!AC$11</f>
        <v>1.0139897957850852</v>
      </c>
      <c r="AG46" s="247">
        <f>1+BPCiObIC!AD$11</f>
        <v>1.0138796367250076</v>
      </c>
      <c r="AH46" s="247">
        <f>1+BPCiObIC!AE$11</f>
        <v>1.0137630693625042</v>
      </c>
    </row>
    <row r="47" spans="2:34" x14ac:dyDescent="0.25">
      <c r="B47" s="103" t="s">
        <v>1461</v>
      </c>
      <c r="C47" s="103" t="s">
        <v>949</v>
      </c>
      <c r="D47" s="103" t="s">
        <v>11</v>
      </c>
      <c r="E47">
        <v>1</v>
      </c>
      <c r="F47" s="247">
        <f>1+BPCiObIC!C$11</f>
        <v>1.0445109066037748</v>
      </c>
      <c r="G47" s="247">
        <f>1+BPCiObIC!D$11</f>
        <v>1.0051267720364854</v>
      </c>
      <c r="H47" s="247">
        <f>1+BPCiObIC!E$11</f>
        <v>1.0121336301233663</v>
      </c>
      <c r="I47" s="247">
        <f>1+BPCiObIC!F$11</f>
        <v>1.0197702870076557</v>
      </c>
      <c r="J47" s="247">
        <f>1+BPCiObIC!G$11</f>
        <v>1.0212199937772137</v>
      </c>
      <c r="K47" s="247">
        <f>1+BPCiObIC!H$11</f>
        <v>1.0201253618994233</v>
      </c>
      <c r="L47" s="247">
        <f>1+BPCiObIC!I$11</f>
        <v>1.018571300381715</v>
      </c>
      <c r="M47" s="247">
        <f>1+BPCiObIC!J$11</f>
        <v>1.0173004271832928</v>
      </c>
      <c r="N47" s="247">
        <f>1+BPCiObIC!K$11</f>
        <v>1.0165912053056521</v>
      </c>
      <c r="O47" s="247">
        <f>1+BPCiObIC!L$11</f>
        <v>1.0163883646607694</v>
      </c>
      <c r="P47" s="247">
        <f>1+BPCiObIC!M$11</f>
        <v>1.0163150403762462</v>
      </c>
      <c r="Q47" s="247">
        <f>1+BPCiObIC!N$11</f>
        <v>1.0162974887656429</v>
      </c>
      <c r="R47" s="247">
        <f>1+BPCiObIC!O$11</f>
        <v>1.0163197084455615</v>
      </c>
      <c r="S47" s="247">
        <f>1+BPCiObIC!P$11</f>
        <v>1.016351544118991</v>
      </c>
      <c r="T47" s="247">
        <f>1+BPCiObIC!Q$11</f>
        <v>1.0163065750194344</v>
      </c>
      <c r="U47" s="247">
        <f>1+BPCiObIC!R$11</f>
        <v>1.0162025743074039</v>
      </c>
      <c r="V47" s="247">
        <f>1+BPCiObIC!S$11</f>
        <v>1.0160609123852313</v>
      </c>
      <c r="W47" s="247">
        <f>1+BPCiObIC!T$11</f>
        <v>1.015882965161657</v>
      </c>
      <c r="X47" s="247">
        <f>1+BPCiObIC!U$11</f>
        <v>1.0156562068914645</v>
      </c>
      <c r="Y47" s="247">
        <f>1+BPCiObIC!V$11</f>
        <v>1.015426862872953</v>
      </c>
      <c r="Z47" s="247">
        <f>1+BPCiObIC!W$11</f>
        <v>1.0151981524388651</v>
      </c>
      <c r="AA47" s="247">
        <f>1+BPCiObIC!X$11</f>
        <v>1.0149655949916452</v>
      </c>
      <c r="AB47" s="247">
        <f>1+BPCiObIC!Y$11</f>
        <v>1.0147372692626893</v>
      </c>
      <c r="AC47" s="247">
        <f>1+BPCiObIC!Z$11</f>
        <v>1.0144721429839545</v>
      </c>
      <c r="AD47" s="247">
        <f>1+BPCiObIC!AA$11</f>
        <v>1.0142749492790422</v>
      </c>
      <c r="AE47" s="247">
        <f>1+BPCiObIC!AB$11</f>
        <v>1.0141115199178317</v>
      </c>
      <c r="AF47" s="247">
        <f>1+BPCiObIC!AC$11</f>
        <v>1.0139897957850852</v>
      </c>
      <c r="AG47" s="247">
        <f>1+BPCiObIC!AD$11</f>
        <v>1.0138796367250076</v>
      </c>
      <c r="AH47" s="247">
        <f>1+BPCiObIC!AE$11</f>
        <v>1.0137630693625042</v>
      </c>
    </row>
    <row r="48" spans="2:34" x14ac:dyDescent="0.25">
      <c r="B48" s="103" t="s">
        <v>1461</v>
      </c>
      <c r="C48" s="81" t="s">
        <v>554</v>
      </c>
      <c r="D48" s="81" t="s">
        <v>12</v>
      </c>
      <c r="E48" s="81">
        <v>1</v>
      </c>
      <c r="F48" s="247">
        <f>1+BPCiObIC!C$11</f>
        <v>1.0445109066037748</v>
      </c>
      <c r="G48" s="247">
        <f>1+BPCiObIC!D$11</f>
        <v>1.0051267720364854</v>
      </c>
      <c r="H48" s="247">
        <f>1+BPCiObIC!E$11</f>
        <v>1.0121336301233663</v>
      </c>
      <c r="I48" s="247">
        <f>1+BPCiObIC!F$11</f>
        <v>1.0197702870076557</v>
      </c>
      <c r="J48" s="247">
        <f>1+BPCiObIC!G$11</f>
        <v>1.0212199937772137</v>
      </c>
      <c r="K48" s="247">
        <f>1+BPCiObIC!H$11</f>
        <v>1.0201253618994233</v>
      </c>
      <c r="L48" s="247">
        <f>1+BPCiObIC!I$11</f>
        <v>1.018571300381715</v>
      </c>
      <c r="M48" s="247">
        <f>1+BPCiObIC!J$11</f>
        <v>1.0173004271832928</v>
      </c>
      <c r="N48" s="247">
        <f>1+BPCiObIC!K$11</f>
        <v>1.0165912053056521</v>
      </c>
      <c r="O48" s="247">
        <f>1+BPCiObIC!L$11</f>
        <v>1.0163883646607694</v>
      </c>
      <c r="P48" s="247">
        <f>1+BPCiObIC!M$11</f>
        <v>1.0163150403762462</v>
      </c>
      <c r="Q48" s="247">
        <f>1+BPCiObIC!N$11</f>
        <v>1.0162974887656429</v>
      </c>
      <c r="R48" s="247">
        <f>1+BPCiObIC!O$11</f>
        <v>1.0163197084455615</v>
      </c>
      <c r="S48" s="247">
        <f>1+BPCiObIC!P$11</f>
        <v>1.016351544118991</v>
      </c>
      <c r="T48" s="247">
        <f>1+BPCiObIC!Q$11</f>
        <v>1.0163065750194344</v>
      </c>
      <c r="U48" s="247">
        <f>1+BPCiObIC!R$11</f>
        <v>1.0162025743074039</v>
      </c>
      <c r="V48" s="247">
        <f>1+BPCiObIC!S$11</f>
        <v>1.0160609123852313</v>
      </c>
      <c r="W48" s="247">
        <f>1+BPCiObIC!T$11</f>
        <v>1.015882965161657</v>
      </c>
      <c r="X48" s="247">
        <f>1+BPCiObIC!U$11</f>
        <v>1.0156562068914645</v>
      </c>
      <c r="Y48" s="247">
        <f>1+BPCiObIC!V$11</f>
        <v>1.015426862872953</v>
      </c>
      <c r="Z48" s="247">
        <f>1+BPCiObIC!W$11</f>
        <v>1.0151981524388651</v>
      </c>
      <c r="AA48" s="247">
        <f>1+BPCiObIC!X$11</f>
        <v>1.0149655949916452</v>
      </c>
      <c r="AB48" s="247">
        <f>1+BPCiObIC!Y$11</f>
        <v>1.0147372692626893</v>
      </c>
      <c r="AC48" s="247">
        <f>1+BPCiObIC!Z$11</f>
        <v>1.0144721429839545</v>
      </c>
      <c r="AD48" s="247">
        <f>1+BPCiObIC!AA$11</f>
        <v>1.0142749492790422</v>
      </c>
      <c r="AE48" s="247">
        <f>1+BPCiObIC!AB$11</f>
        <v>1.0141115199178317</v>
      </c>
      <c r="AF48" s="247">
        <f>1+BPCiObIC!AC$11</f>
        <v>1.0139897957850852</v>
      </c>
      <c r="AG48" s="247">
        <f>1+BPCiObIC!AD$11</f>
        <v>1.0138796367250076</v>
      </c>
      <c r="AH48" s="247">
        <f>1+BPCiObIC!AE$11</f>
        <v>1.0137630693625042</v>
      </c>
    </row>
    <row r="49" spans="2:34" x14ac:dyDescent="0.25">
      <c r="B49" s="103" t="s">
        <v>1461</v>
      </c>
      <c r="C49" s="103" t="s">
        <v>555</v>
      </c>
      <c r="D49" s="103" t="s">
        <v>10</v>
      </c>
      <c r="E49">
        <v>1</v>
      </c>
      <c r="F49" s="247">
        <f>1+BPCiObIC!C$12</f>
        <v>1.0143186580720049</v>
      </c>
      <c r="G49" s="247">
        <f>1+BPCiObIC!D$12</f>
        <v>1.008912424139381</v>
      </c>
      <c r="H49" s="247">
        <f>1+BPCiObIC!E$12</f>
        <v>1.0109132764751372</v>
      </c>
      <c r="I49" s="247">
        <f>1+BPCiObIC!F$12</f>
        <v>1.011529361874542</v>
      </c>
      <c r="J49" s="247">
        <f>1+BPCiObIC!G$12</f>
        <v>1.0121290489336738</v>
      </c>
      <c r="K49" s="247">
        <f>1+BPCiObIC!H$12</f>
        <v>1.012439477922217</v>
      </c>
      <c r="L49" s="247">
        <f>1+BPCiObIC!I$12</f>
        <v>1.012628973274819</v>
      </c>
      <c r="M49" s="247">
        <f>1+BPCiObIC!J$12</f>
        <v>1.0126675675828583</v>
      </c>
      <c r="N49" s="247">
        <f>1+BPCiObIC!K$12</f>
        <v>1.0126687983819282</v>
      </c>
      <c r="O49" s="247">
        <f>1+BPCiObIC!L$12</f>
        <v>1.0127373414477865</v>
      </c>
      <c r="P49" s="247">
        <f>1+BPCiObIC!M$12</f>
        <v>1.01288289056673</v>
      </c>
      <c r="Q49" s="247">
        <f>1+BPCiObIC!N$12</f>
        <v>1.013090891457145</v>
      </c>
      <c r="R49" s="247">
        <f>1+BPCiObIC!O$12</f>
        <v>1.013263549851577</v>
      </c>
      <c r="S49" s="247">
        <f>1+BPCiObIC!P$12</f>
        <v>1.0134322858104905</v>
      </c>
      <c r="T49" s="247">
        <f>1+BPCiObIC!Q$12</f>
        <v>1.0136986353550159</v>
      </c>
      <c r="U49" s="247">
        <f>1+BPCiObIC!R$12</f>
        <v>1.0139509246553922</v>
      </c>
      <c r="V49" s="247">
        <f>1+BPCiObIC!S$12</f>
        <v>1.0141586021169142</v>
      </c>
      <c r="W49" s="247">
        <f>1+BPCiObIC!T$12</f>
        <v>1.0143811123069577</v>
      </c>
      <c r="X49" s="247">
        <f>1+BPCiObIC!U$12</f>
        <v>1.0146641493091719</v>
      </c>
      <c r="Y49" s="247">
        <f>1+BPCiObIC!V$12</f>
        <v>1.0149303164405494</v>
      </c>
      <c r="Z49" s="247">
        <f>1+BPCiObIC!W$12</f>
        <v>1.01513438511655</v>
      </c>
      <c r="AA49" s="247">
        <f>1+BPCiObIC!X$12</f>
        <v>1.015329995097572</v>
      </c>
      <c r="AB49" s="247">
        <f>1+BPCiObIC!Y$12</f>
        <v>1.0155255352605292</v>
      </c>
      <c r="AC49" s="247">
        <f>1+BPCiObIC!Z$12</f>
        <v>1.0158037115340597</v>
      </c>
      <c r="AD49" s="247">
        <f>1+BPCiObIC!AA$12</f>
        <v>1.015983932980288</v>
      </c>
      <c r="AE49" s="247">
        <f>1+BPCiObIC!AB$12</f>
        <v>1.0160968960478027</v>
      </c>
      <c r="AF49" s="247">
        <f>1+BPCiObIC!AC$12</f>
        <v>1.0161015365167672</v>
      </c>
      <c r="AG49" s="247">
        <f>1+BPCiObIC!AD$12</f>
        <v>1.0160729187384259</v>
      </c>
      <c r="AH49" s="247">
        <f>1+BPCiObIC!AE$12</f>
        <v>1.0160193743966239</v>
      </c>
    </row>
    <row r="50" spans="2:34" x14ac:dyDescent="0.25">
      <c r="B50" s="103" t="s">
        <v>648</v>
      </c>
      <c r="C50" s="103" t="s">
        <v>555</v>
      </c>
      <c r="D50" s="103" t="s">
        <v>11</v>
      </c>
      <c r="E50">
        <v>1</v>
      </c>
      <c r="F50" s="247">
        <f>SUMIFS('EPA Data Summary_before mult'!J:J,'EPA Data Summary_before mult'!$A:$A,'EU specific multipliers'!$D50,'EPA Data Summary_before mult'!$B:$B,'EU specific multipliers'!$C50)/SUMIFS('EPA Data Summary_before mult'!$H:$H,'EPA Data Summary_before mult'!$A:$A,'EU specific multipliers'!$D50,'EPA Data Summary_before mult'!$B:$B,'EU specific multipliers'!$C50)</f>
        <v>1</v>
      </c>
      <c r="G50" s="247">
        <f>SUMIFS('EPA Data Summary_before mult'!K:K,'EPA Data Summary_before mult'!$A:$A,'EU specific multipliers'!$D50,'EPA Data Summary_before mult'!$B:$B,'EU specific multipliers'!$C50)/SUMIFS('EPA Data Summary_before mult'!$H:$H,'EPA Data Summary_before mult'!$A:$A,'EU specific multipliers'!$D50,'EPA Data Summary_before mult'!$B:$B,'EU specific multipliers'!$C50)</f>
        <v>1</v>
      </c>
      <c r="H50" s="247">
        <f>SUMIFS('EPA Data Summary_before mult'!L:L,'EPA Data Summary_before mult'!$A:$A,'EU specific multipliers'!$D50,'EPA Data Summary_before mult'!$B:$B,'EU specific multipliers'!$C50)/SUMIFS('EPA Data Summary_before mult'!$H:$H,'EPA Data Summary_before mult'!$A:$A,'EU specific multipliers'!$D50,'EPA Data Summary_before mult'!$B:$B,'EU specific multipliers'!$C50)</f>
        <v>1</v>
      </c>
      <c r="I50" s="247">
        <f>SUMIFS('EPA Data Summary_before mult'!M:M,'EPA Data Summary_before mult'!$A:$A,'EU specific multipliers'!$D50,'EPA Data Summary_before mult'!$B:$B,'EU specific multipliers'!$C50)/SUMIFS('EPA Data Summary_before mult'!$H:$H,'EPA Data Summary_before mult'!$A:$A,'EU specific multipliers'!$D50,'EPA Data Summary_before mult'!$B:$B,'EU specific multipliers'!$C50)</f>
        <v>1</v>
      </c>
      <c r="J50" s="247">
        <f>SUMIFS('EPA Data Summary_before mult'!N:N,'EPA Data Summary_before mult'!$A:$A,'EU specific multipliers'!$D50,'EPA Data Summary_before mult'!$B:$B,'EU specific multipliers'!$C50)/SUMIFS('EPA Data Summary_before mult'!$H:$H,'EPA Data Summary_before mult'!$A:$A,'EU specific multipliers'!$D50,'EPA Data Summary_before mult'!$B:$B,'EU specific multipliers'!$C50)</f>
        <v>1</v>
      </c>
      <c r="K50" s="247">
        <f>SUMIFS('EPA Data Summary_before mult'!O:O,'EPA Data Summary_before mult'!$A:$A,'EU specific multipliers'!$D50,'EPA Data Summary_before mult'!$B:$B,'EU specific multipliers'!$C50)/SUMIFS('EPA Data Summary_before mult'!$H:$H,'EPA Data Summary_before mult'!$A:$A,'EU specific multipliers'!$D50,'EPA Data Summary_before mult'!$B:$B,'EU specific multipliers'!$C50)</f>
        <v>1</v>
      </c>
      <c r="L50" s="247">
        <f>SUMIFS('EPA Data Summary_before mult'!P:P,'EPA Data Summary_before mult'!$A:$A,'EU specific multipliers'!$D50,'EPA Data Summary_before mult'!$B:$B,'EU specific multipliers'!$C50)/SUMIFS('EPA Data Summary_before mult'!$H:$H,'EPA Data Summary_before mult'!$A:$A,'EU specific multipliers'!$D50,'EPA Data Summary_before mult'!$B:$B,'EU specific multipliers'!$C50)</f>
        <v>1</v>
      </c>
      <c r="M50" s="247">
        <f>SUMIFS('EPA Data Summary_before mult'!Q:Q,'EPA Data Summary_before mult'!$A:$A,'EU specific multipliers'!$D50,'EPA Data Summary_before mult'!$B:$B,'EU specific multipliers'!$C50)/SUMIFS('EPA Data Summary_before mult'!$H:$H,'EPA Data Summary_before mult'!$A:$A,'EU specific multipliers'!$D50,'EPA Data Summary_before mult'!$B:$B,'EU specific multipliers'!$C50)</f>
        <v>1</v>
      </c>
      <c r="N50" s="247">
        <f>SUMIFS('EPA Data Summary_before mult'!R:R,'EPA Data Summary_before mult'!$A:$A,'EU specific multipliers'!$D50,'EPA Data Summary_before mult'!$B:$B,'EU specific multipliers'!$C50)/SUMIFS('EPA Data Summary_before mult'!$H:$H,'EPA Data Summary_before mult'!$A:$A,'EU specific multipliers'!$D50,'EPA Data Summary_before mult'!$B:$B,'EU specific multipliers'!$C50)</f>
        <v>1</v>
      </c>
      <c r="O50" s="247">
        <f>SUMIFS('EPA Data Summary_before mult'!S:S,'EPA Data Summary_before mult'!$A:$A,'EU specific multipliers'!$D50,'EPA Data Summary_before mult'!$B:$B,'EU specific multipliers'!$C50)/SUMIFS('EPA Data Summary_before mult'!$H:$H,'EPA Data Summary_before mult'!$A:$A,'EU specific multipliers'!$D50,'EPA Data Summary_before mult'!$B:$B,'EU specific multipliers'!$C50)</f>
        <v>1</v>
      </c>
      <c r="P50" s="247">
        <f>SUMIFS('EPA Data Summary_before mult'!T:T,'EPA Data Summary_before mult'!$A:$A,'EU specific multipliers'!$D50,'EPA Data Summary_before mult'!$B:$B,'EU specific multipliers'!$C50)/SUMIFS('EPA Data Summary_before mult'!$H:$H,'EPA Data Summary_before mult'!$A:$A,'EU specific multipliers'!$D50,'EPA Data Summary_before mult'!$B:$B,'EU specific multipliers'!$C50)</f>
        <v>1</v>
      </c>
      <c r="Q50" s="247">
        <f>SUMIFS('EPA Data Summary_before mult'!U:U,'EPA Data Summary_before mult'!$A:$A,'EU specific multipliers'!$D50,'EPA Data Summary_before mult'!$B:$B,'EU specific multipliers'!$C50)/SUMIFS('EPA Data Summary_before mult'!$H:$H,'EPA Data Summary_before mult'!$A:$A,'EU specific multipliers'!$D50,'EPA Data Summary_before mult'!$B:$B,'EU specific multipliers'!$C50)</f>
        <v>1</v>
      </c>
      <c r="R50" s="247">
        <f>SUMIFS('EPA Data Summary_before mult'!V:V,'EPA Data Summary_before mult'!$A:$A,'EU specific multipliers'!$D50,'EPA Data Summary_before mult'!$B:$B,'EU specific multipliers'!$C50)/SUMIFS('EPA Data Summary_before mult'!$H:$H,'EPA Data Summary_before mult'!$A:$A,'EU specific multipliers'!$D50,'EPA Data Summary_before mult'!$B:$B,'EU specific multipliers'!$C50)</f>
        <v>1</v>
      </c>
      <c r="S50" s="247">
        <f>SUMIFS('EPA Data Summary_before mult'!W:W,'EPA Data Summary_before mult'!$A:$A,'EU specific multipliers'!$D50,'EPA Data Summary_before mult'!$B:$B,'EU specific multipliers'!$C50)/SUMIFS('EPA Data Summary_before mult'!$H:$H,'EPA Data Summary_before mult'!$A:$A,'EU specific multipliers'!$D50,'EPA Data Summary_before mult'!$B:$B,'EU specific multipliers'!$C50)</f>
        <v>1</v>
      </c>
      <c r="T50" s="247">
        <f>SUMIFS('EPA Data Summary_before mult'!X:X,'EPA Data Summary_before mult'!$A:$A,'EU specific multipliers'!$D50,'EPA Data Summary_before mult'!$B:$B,'EU specific multipliers'!$C50)/SUMIFS('EPA Data Summary_before mult'!$H:$H,'EPA Data Summary_before mult'!$A:$A,'EU specific multipliers'!$D50,'EPA Data Summary_before mult'!$B:$B,'EU specific multipliers'!$C50)</f>
        <v>1</v>
      </c>
      <c r="U50" s="247">
        <f>SUMIFS('EPA Data Summary_before mult'!Y:Y,'EPA Data Summary_before mult'!$A:$A,'EU specific multipliers'!$D50,'EPA Data Summary_before mult'!$B:$B,'EU specific multipliers'!$C50)/SUMIFS('EPA Data Summary_before mult'!$H:$H,'EPA Data Summary_before mult'!$A:$A,'EU specific multipliers'!$D50,'EPA Data Summary_before mult'!$B:$B,'EU specific multipliers'!$C50)</f>
        <v>1</v>
      </c>
      <c r="V50" s="247">
        <f>SUMIFS('EPA Data Summary_before mult'!Z:Z,'EPA Data Summary_before mult'!$A:$A,'EU specific multipliers'!$D50,'EPA Data Summary_before mult'!$B:$B,'EU specific multipliers'!$C50)/SUMIFS('EPA Data Summary_before mult'!$H:$H,'EPA Data Summary_before mult'!$A:$A,'EU specific multipliers'!$D50,'EPA Data Summary_before mult'!$B:$B,'EU specific multipliers'!$C50)</f>
        <v>1</v>
      </c>
      <c r="W50" s="247">
        <f>SUMIFS('EPA Data Summary_before mult'!AA:AA,'EPA Data Summary_before mult'!$A:$A,'EU specific multipliers'!$D50,'EPA Data Summary_before mult'!$B:$B,'EU specific multipliers'!$C50)/SUMIFS('EPA Data Summary_before mult'!$H:$H,'EPA Data Summary_before mult'!$A:$A,'EU specific multipliers'!$D50,'EPA Data Summary_before mult'!$B:$B,'EU specific multipliers'!$C50)</f>
        <v>1</v>
      </c>
      <c r="X50" s="247">
        <f>SUMIFS('EPA Data Summary_before mult'!AB:AB,'EPA Data Summary_before mult'!$A:$A,'EU specific multipliers'!$D50,'EPA Data Summary_before mult'!$B:$B,'EU specific multipliers'!$C50)/SUMIFS('EPA Data Summary_before mult'!$H:$H,'EPA Data Summary_before mult'!$A:$A,'EU specific multipliers'!$D50,'EPA Data Summary_before mult'!$B:$B,'EU specific multipliers'!$C50)</f>
        <v>1</v>
      </c>
      <c r="Y50" s="247">
        <f>SUMIFS('EPA Data Summary_before mult'!AC:AC,'EPA Data Summary_before mult'!$A:$A,'EU specific multipliers'!$D50,'EPA Data Summary_before mult'!$B:$B,'EU specific multipliers'!$C50)/SUMIFS('EPA Data Summary_before mult'!$H:$H,'EPA Data Summary_before mult'!$A:$A,'EU specific multipliers'!$D50,'EPA Data Summary_before mult'!$B:$B,'EU specific multipliers'!$C50)</f>
        <v>1</v>
      </c>
      <c r="Z50" s="247">
        <f>SUMIFS('EPA Data Summary_before mult'!AD:AD,'EPA Data Summary_before mult'!$A:$A,'EU specific multipliers'!$D50,'EPA Data Summary_before mult'!$B:$B,'EU specific multipliers'!$C50)/SUMIFS('EPA Data Summary_before mult'!$H:$H,'EPA Data Summary_before mult'!$A:$A,'EU specific multipliers'!$D50,'EPA Data Summary_before mult'!$B:$B,'EU specific multipliers'!$C50)</f>
        <v>1</v>
      </c>
      <c r="AA50" s="247">
        <f>SUMIFS('EPA Data Summary_before mult'!AE:AE,'EPA Data Summary_before mult'!$A:$A,'EU specific multipliers'!$D50,'EPA Data Summary_before mult'!$B:$B,'EU specific multipliers'!$C50)/SUMIFS('EPA Data Summary_before mult'!$H:$H,'EPA Data Summary_before mult'!$A:$A,'EU specific multipliers'!$D50,'EPA Data Summary_before mult'!$B:$B,'EU specific multipliers'!$C50)</f>
        <v>1</v>
      </c>
      <c r="AB50" s="247">
        <f>SUMIFS('EPA Data Summary_before mult'!AF:AF,'EPA Data Summary_before mult'!$A:$A,'EU specific multipliers'!$D50,'EPA Data Summary_before mult'!$B:$B,'EU specific multipliers'!$C50)/SUMIFS('EPA Data Summary_before mult'!$H:$H,'EPA Data Summary_before mult'!$A:$A,'EU specific multipliers'!$D50,'EPA Data Summary_before mult'!$B:$B,'EU specific multipliers'!$C50)</f>
        <v>1</v>
      </c>
      <c r="AC50" s="247">
        <f>SUMIFS('EPA Data Summary_before mult'!AG:AG,'EPA Data Summary_before mult'!$A:$A,'EU specific multipliers'!$D50,'EPA Data Summary_before mult'!$B:$B,'EU specific multipliers'!$C50)/SUMIFS('EPA Data Summary_before mult'!$H:$H,'EPA Data Summary_before mult'!$A:$A,'EU specific multipliers'!$D50,'EPA Data Summary_before mult'!$B:$B,'EU specific multipliers'!$C50)</f>
        <v>1</v>
      </c>
      <c r="AD50" s="247">
        <f>SUMIFS('EPA Data Summary_before mult'!AH:AH,'EPA Data Summary_before mult'!$A:$A,'EU specific multipliers'!$D50,'EPA Data Summary_before mult'!$B:$B,'EU specific multipliers'!$C50)/SUMIFS('EPA Data Summary_before mult'!$H:$H,'EPA Data Summary_before mult'!$A:$A,'EU specific multipliers'!$D50,'EPA Data Summary_before mult'!$B:$B,'EU specific multipliers'!$C50)</f>
        <v>1</v>
      </c>
      <c r="AE50" s="247">
        <f>SUMIFS('EPA Data Summary_before mult'!AI:AI,'EPA Data Summary_before mult'!$A:$A,'EU specific multipliers'!$D50,'EPA Data Summary_before mult'!$B:$B,'EU specific multipliers'!$C50)/SUMIFS('EPA Data Summary_before mult'!$H:$H,'EPA Data Summary_before mult'!$A:$A,'EU specific multipliers'!$D50,'EPA Data Summary_before mult'!$B:$B,'EU specific multipliers'!$C50)</f>
        <v>1</v>
      </c>
      <c r="AF50" s="247">
        <f>SUMIFS('EPA Data Summary_before mult'!AJ:AJ,'EPA Data Summary_before mult'!$A:$A,'EU specific multipliers'!$D50,'EPA Data Summary_before mult'!$B:$B,'EU specific multipliers'!$C50)/SUMIFS('EPA Data Summary_before mult'!$H:$H,'EPA Data Summary_before mult'!$A:$A,'EU specific multipliers'!$D50,'EPA Data Summary_before mult'!$B:$B,'EU specific multipliers'!$C50)</f>
        <v>1</v>
      </c>
      <c r="AG50" s="247">
        <f>SUMIFS('EPA Data Summary_before mult'!AK:AK,'EPA Data Summary_before mult'!$A:$A,'EU specific multipliers'!$D50,'EPA Data Summary_before mult'!$B:$B,'EU specific multipliers'!$C50)/SUMIFS('EPA Data Summary_before mult'!$H:$H,'EPA Data Summary_before mult'!$A:$A,'EU specific multipliers'!$D50,'EPA Data Summary_before mult'!$B:$B,'EU specific multipliers'!$C50)</f>
        <v>1</v>
      </c>
      <c r="AH50" s="247">
        <f>SUMIFS('EPA Data Summary_before mult'!AL:AL,'EPA Data Summary_before mult'!$A:$A,'EU specific multipliers'!$D50,'EPA Data Summary_before mult'!$B:$B,'EU specific multipliers'!$C50)/SUMIFS('EPA Data Summary_before mult'!$H:$H,'EPA Data Summary_before mult'!$A:$A,'EU specific multipliers'!$D50,'EPA Data Summary_before mult'!$B:$B,'EU specific multipliers'!$C50)</f>
        <v>1</v>
      </c>
    </row>
    <row r="51" spans="2:34" x14ac:dyDescent="0.25">
      <c r="B51" s="103" t="s">
        <v>648</v>
      </c>
      <c r="C51" s="103" t="s">
        <v>555</v>
      </c>
      <c r="D51" s="103" t="s">
        <v>12</v>
      </c>
      <c r="E51">
        <v>1</v>
      </c>
      <c r="F51" s="247">
        <f>SUMIFS('EPA Data Summary_before mult'!J:J,'EPA Data Summary_before mult'!$A:$A,'EU specific multipliers'!$D51,'EPA Data Summary_before mult'!$B:$B,'EU specific multipliers'!$C51)/SUMIFS('EPA Data Summary_before mult'!$H:$H,'EPA Data Summary_before mult'!$A:$A,'EU specific multipliers'!$D51,'EPA Data Summary_before mult'!$B:$B,'EU specific multipliers'!$C51)</f>
        <v>1.0220647207618219</v>
      </c>
      <c r="G51" s="247">
        <f>SUMIFS('EPA Data Summary_before mult'!K:K,'EPA Data Summary_before mult'!$A:$A,'EU specific multipliers'!$D51,'EPA Data Summary_before mult'!$B:$B,'EU specific multipliers'!$C51)/SUMIFS('EPA Data Summary_before mult'!$H:$H,'EPA Data Summary_before mult'!$A:$A,'EU specific multipliers'!$D51,'EPA Data Summary_before mult'!$B:$B,'EU specific multipliers'!$C51)</f>
        <v>1.0330970811427329</v>
      </c>
      <c r="H51" s="247">
        <f>SUMIFS('EPA Data Summary_before mult'!L:L,'EPA Data Summary_before mult'!$A:$A,'EU specific multipliers'!$D51,'EPA Data Summary_before mult'!$B:$B,'EU specific multipliers'!$C51)/SUMIFS('EPA Data Summary_before mult'!$H:$H,'EPA Data Summary_before mult'!$A:$A,'EU specific multipliers'!$D51,'EPA Data Summary_before mult'!$B:$B,'EU specific multipliers'!$C51)</f>
        <v>1.0441294415236435</v>
      </c>
      <c r="I51" s="247">
        <f>SUMIFS('EPA Data Summary_before mult'!M:M,'EPA Data Summary_before mult'!$A:$A,'EU specific multipliers'!$D51,'EPA Data Summary_before mult'!$B:$B,'EU specific multipliers'!$C51)/SUMIFS('EPA Data Summary_before mult'!$H:$H,'EPA Data Summary_before mult'!$A:$A,'EU specific multipliers'!$D51,'EPA Data Summary_before mult'!$B:$B,'EU specific multipliers'!$C51)</f>
        <v>1.0551618019045543</v>
      </c>
      <c r="J51" s="247">
        <f>SUMIFS('EPA Data Summary_before mult'!N:N,'EPA Data Summary_before mult'!$A:$A,'EU specific multipliers'!$D51,'EPA Data Summary_before mult'!$B:$B,'EU specific multipliers'!$C51)/SUMIFS('EPA Data Summary_before mult'!$H:$H,'EPA Data Summary_before mult'!$A:$A,'EU specific multipliers'!$D51,'EPA Data Summary_before mult'!$B:$B,'EU specific multipliers'!$C51)</f>
        <v>1.0681218425484718</v>
      </c>
      <c r="K51" s="247">
        <f>SUMIFS('EPA Data Summary_before mult'!O:O,'EPA Data Summary_before mult'!$A:$A,'EU specific multipliers'!$D51,'EPA Data Summary_before mult'!$B:$B,'EU specific multipliers'!$C51)/SUMIFS('EPA Data Summary_before mult'!$H:$H,'EPA Data Summary_before mult'!$A:$A,'EU specific multipliers'!$D51,'EPA Data Summary_before mult'!$B:$B,'EU specific multipliers'!$C51)</f>
        <v>1.0810818831923894</v>
      </c>
      <c r="L51" s="247">
        <f>SUMIFS('EPA Data Summary_before mult'!P:P,'EPA Data Summary_before mult'!$A:$A,'EU specific multipliers'!$D51,'EPA Data Summary_before mult'!$B:$B,'EU specific multipliers'!$C51)/SUMIFS('EPA Data Summary_before mult'!$H:$H,'EPA Data Summary_before mult'!$A:$A,'EU specific multipliers'!$D51,'EPA Data Summary_before mult'!$B:$B,'EU specific multipliers'!$C51)</f>
        <v>1.0940419238363075</v>
      </c>
      <c r="M51" s="247">
        <f>SUMIFS('EPA Data Summary_before mult'!Q:Q,'EPA Data Summary_before mult'!$A:$A,'EU specific multipliers'!$D51,'EPA Data Summary_before mult'!$B:$B,'EU specific multipliers'!$C51)/SUMIFS('EPA Data Summary_before mult'!$H:$H,'EPA Data Summary_before mult'!$A:$A,'EU specific multipliers'!$D51,'EPA Data Summary_before mult'!$B:$B,'EU specific multipliers'!$C51)</f>
        <v>1.1070019644802236</v>
      </c>
      <c r="N51" s="247">
        <f>SUMIFS('EPA Data Summary_before mult'!R:R,'EPA Data Summary_before mult'!$A:$A,'EU specific multipliers'!$D51,'EPA Data Summary_before mult'!$B:$B,'EU specific multipliers'!$C51)/SUMIFS('EPA Data Summary_before mult'!$H:$H,'EPA Data Summary_before mult'!$A:$A,'EU specific multipliers'!$D51,'EPA Data Summary_before mult'!$B:$B,'EU specific multipliers'!$C51)</f>
        <v>1.1199620051241421</v>
      </c>
      <c r="O51" s="247">
        <f>SUMIFS('EPA Data Summary_before mult'!S:S,'EPA Data Summary_before mult'!$A:$A,'EU specific multipliers'!$D51,'EPA Data Summary_before mult'!$B:$B,'EU specific multipliers'!$C51)/SUMIFS('EPA Data Summary_before mult'!$H:$H,'EPA Data Summary_before mult'!$A:$A,'EU specific multipliers'!$D51,'EPA Data Summary_before mult'!$B:$B,'EU specific multipliers'!$C51)</f>
        <v>1.135348740310671</v>
      </c>
      <c r="P51" s="247">
        <f>SUMIFS('EPA Data Summary_before mult'!T:T,'EPA Data Summary_before mult'!$A:$A,'EU specific multipliers'!$D51,'EPA Data Summary_before mult'!$B:$B,'EU specific multipliers'!$C51)/SUMIFS('EPA Data Summary_before mult'!$H:$H,'EPA Data Summary_before mult'!$A:$A,'EU specific multipliers'!$D51,'EPA Data Summary_before mult'!$B:$B,'EU specific multipliers'!$C51)</f>
        <v>1.1507354754972028</v>
      </c>
      <c r="Q51" s="247">
        <f>SUMIFS('EPA Data Summary_before mult'!U:U,'EPA Data Summary_before mult'!$A:$A,'EU specific multipliers'!$D51,'EPA Data Summary_before mult'!$B:$B,'EU specific multipliers'!$C51)/SUMIFS('EPA Data Summary_before mult'!$H:$H,'EPA Data Summary_before mult'!$A:$A,'EU specific multipliers'!$D51,'EPA Data Summary_before mult'!$B:$B,'EU specific multipliers'!$C51)</f>
        <v>1.1661222106837319</v>
      </c>
      <c r="R51" s="247">
        <f>SUMIFS('EPA Data Summary_before mult'!V:V,'EPA Data Summary_before mult'!$A:$A,'EU specific multipliers'!$D51,'EPA Data Summary_before mult'!$B:$B,'EU specific multipliers'!$C51)/SUMIFS('EPA Data Summary_before mult'!$H:$H,'EPA Data Summary_before mult'!$A:$A,'EU specific multipliers'!$D51,'EPA Data Summary_before mult'!$B:$B,'EU specific multipliers'!$C51)</f>
        <v>1.1815089458702619</v>
      </c>
      <c r="S51" s="247">
        <f>SUMIFS('EPA Data Summary_before mult'!W:W,'EPA Data Summary_before mult'!$A:$A,'EU specific multipliers'!$D51,'EPA Data Summary_before mult'!$B:$B,'EU specific multipliers'!$C51)/SUMIFS('EPA Data Summary_before mult'!$H:$H,'EPA Data Summary_before mult'!$A:$A,'EU specific multipliers'!$D51,'EPA Data Summary_before mult'!$B:$B,'EU specific multipliers'!$C51)</f>
        <v>1.1968956810567912</v>
      </c>
      <c r="T51" s="247">
        <f>SUMIFS('EPA Data Summary_before mult'!X:X,'EPA Data Summary_before mult'!$A:$A,'EU specific multipliers'!$D51,'EPA Data Summary_before mult'!$B:$B,'EU specific multipliers'!$C51)/SUMIFS('EPA Data Summary_before mult'!$H:$H,'EPA Data Summary_before mult'!$A:$A,'EU specific multipliers'!$D51,'EPA Data Summary_before mult'!$B:$B,'EU specific multipliers'!$C51)</f>
        <v>1.2149546451091666</v>
      </c>
      <c r="U51" s="247">
        <f>SUMIFS('EPA Data Summary_before mult'!Y:Y,'EPA Data Summary_before mult'!$A:$A,'EU specific multipliers'!$D51,'EPA Data Summary_before mult'!$B:$B,'EU specific multipliers'!$C51)/SUMIFS('EPA Data Summary_before mult'!$H:$H,'EPA Data Summary_before mult'!$A:$A,'EU specific multipliers'!$D51,'EPA Data Summary_before mult'!$B:$B,'EU specific multipliers'!$C51)</f>
        <v>1.2330136091615416</v>
      </c>
      <c r="V51" s="247">
        <f>SUMIFS('EPA Data Summary_before mult'!Z:Z,'EPA Data Summary_before mult'!$A:$A,'EU specific multipliers'!$D51,'EPA Data Summary_before mult'!$B:$B,'EU specific multipliers'!$C51)/SUMIFS('EPA Data Summary_before mult'!$H:$H,'EPA Data Summary_before mult'!$A:$A,'EU specific multipliers'!$D51,'EPA Data Summary_before mult'!$B:$B,'EU specific multipliers'!$C51)</f>
        <v>1.2510725732139156</v>
      </c>
      <c r="W51" s="247">
        <f>SUMIFS('EPA Data Summary_before mult'!AA:AA,'EPA Data Summary_before mult'!$A:$A,'EU specific multipliers'!$D51,'EPA Data Summary_before mult'!$B:$B,'EU specific multipliers'!$C51)/SUMIFS('EPA Data Summary_before mult'!$H:$H,'EPA Data Summary_before mult'!$A:$A,'EU specific multipliers'!$D51,'EPA Data Summary_before mult'!$B:$B,'EU specific multipliers'!$C51)</f>
        <v>1.2691315372662908</v>
      </c>
      <c r="X51" s="247">
        <f>SUMIFS('EPA Data Summary_before mult'!AB:AB,'EPA Data Summary_before mult'!$A:$A,'EU specific multipliers'!$D51,'EPA Data Summary_before mult'!$B:$B,'EU specific multipliers'!$C51)/SUMIFS('EPA Data Summary_before mult'!$H:$H,'EPA Data Summary_before mult'!$A:$A,'EU specific multipliers'!$D51,'EPA Data Summary_before mult'!$B:$B,'EU specific multipliers'!$C51)</f>
        <v>1.2871905013186646</v>
      </c>
      <c r="Y51" s="247">
        <f>SUMIFS('EPA Data Summary_before mult'!AC:AC,'EPA Data Summary_before mult'!$A:$A,'EU specific multipliers'!$D51,'EPA Data Summary_before mult'!$B:$B,'EU specific multipliers'!$C51)/SUMIFS('EPA Data Summary_before mult'!$H:$H,'EPA Data Summary_before mult'!$A:$A,'EU specific multipliers'!$D51,'EPA Data Summary_before mult'!$B:$B,'EU specific multipliers'!$C51)</f>
        <v>1.3084199807744288</v>
      </c>
      <c r="Z51" s="247">
        <f>SUMIFS('EPA Data Summary_before mult'!AD:AD,'EPA Data Summary_before mult'!$A:$A,'EU specific multipliers'!$D51,'EPA Data Summary_before mult'!$B:$B,'EU specific multipliers'!$C51)/SUMIFS('EPA Data Summary_before mult'!$H:$H,'EPA Data Summary_before mult'!$A:$A,'EU specific multipliers'!$D51,'EPA Data Summary_before mult'!$B:$B,'EU specific multipliers'!$C51)</f>
        <v>1.329649460230194</v>
      </c>
      <c r="AA51" s="247">
        <f>SUMIFS('EPA Data Summary_before mult'!AE:AE,'EPA Data Summary_before mult'!$A:$A,'EU specific multipliers'!$D51,'EPA Data Summary_before mult'!$B:$B,'EU specific multipliers'!$C51)/SUMIFS('EPA Data Summary_before mult'!$H:$H,'EPA Data Summary_before mult'!$A:$A,'EU specific multipliers'!$D51,'EPA Data Summary_before mult'!$B:$B,'EU specific multipliers'!$C51)</f>
        <v>1.3508789396859582</v>
      </c>
      <c r="AB51" s="247">
        <f>SUMIFS('EPA Data Summary_before mult'!AF:AF,'EPA Data Summary_before mult'!$A:$A,'EU specific multipliers'!$D51,'EPA Data Summary_before mult'!$B:$B,'EU specific multipliers'!$C51)/SUMIFS('EPA Data Summary_before mult'!$H:$H,'EPA Data Summary_before mult'!$A:$A,'EU specific multipliers'!$D51,'EPA Data Summary_before mult'!$B:$B,'EU specific multipliers'!$C51)</f>
        <v>1.3721084191417234</v>
      </c>
      <c r="AC51" s="247">
        <f>SUMIFS('EPA Data Summary_before mult'!AG:AG,'EPA Data Summary_before mult'!$A:$A,'EU specific multipliers'!$D51,'EPA Data Summary_before mult'!$B:$B,'EU specific multipliers'!$C51)/SUMIFS('EPA Data Summary_before mult'!$H:$H,'EPA Data Summary_before mult'!$A:$A,'EU specific multipliers'!$D51,'EPA Data Summary_before mult'!$B:$B,'EU specific multipliers'!$C51)</f>
        <v>1.3933378985974876</v>
      </c>
      <c r="AD51" s="247">
        <f>SUMIFS('EPA Data Summary_before mult'!AH:AH,'EPA Data Summary_before mult'!$A:$A,'EU specific multipliers'!$D51,'EPA Data Summary_before mult'!$B:$B,'EU specific multipliers'!$C51)/SUMIFS('EPA Data Summary_before mult'!$H:$H,'EPA Data Summary_before mult'!$A:$A,'EU specific multipliers'!$D51,'EPA Data Summary_before mult'!$B:$B,'EU specific multipliers'!$C51)</f>
        <v>1.4183296524464206</v>
      </c>
      <c r="AE51" s="247">
        <f>SUMIFS('EPA Data Summary_before mult'!AI:AI,'EPA Data Summary_before mult'!$A:$A,'EU specific multipliers'!$D51,'EPA Data Summary_before mult'!$B:$B,'EU specific multipliers'!$C51)/SUMIFS('EPA Data Summary_before mult'!$H:$H,'EPA Data Summary_before mult'!$A:$A,'EU specific multipliers'!$D51,'EPA Data Summary_before mult'!$B:$B,'EU specific multipliers'!$C51)</f>
        <v>1.4433214062953539</v>
      </c>
      <c r="AF51" s="247">
        <f>SUMIFS('EPA Data Summary_before mult'!AJ:AJ,'EPA Data Summary_before mult'!$A:$A,'EU specific multipliers'!$D51,'EPA Data Summary_before mult'!$B:$B,'EU specific multipliers'!$C51)/SUMIFS('EPA Data Summary_before mult'!$H:$H,'EPA Data Summary_before mult'!$A:$A,'EU specific multipliers'!$D51,'EPA Data Summary_before mult'!$B:$B,'EU specific multipliers'!$C51)</f>
        <v>1.4683131601442867</v>
      </c>
      <c r="AG51" s="247">
        <f>SUMIFS('EPA Data Summary_before mult'!AK:AK,'EPA Data Summary_before mult'!$A:$A,'EU specific multipliers'!$D51,'EPA Data Summary_before mult'!$B:$B,'EU specific multipliers'!$C51)/SUMIFS('EPA Data Summary_before mult'!$H:$H,'EPA Data Summary_before mult'!$A:$A,'EU specific multipliers'!$D51,'EPA Data Summary_before mult'!$B:$B,'EU specific multipliers'!$C51)</f>
        <v>1.4933049139932211</v>
      </c>
      <c r="AH51" s="247">
        <f>SUMIFS('EPA Data Summary_before mult'!AL:AL,'EPA Data Summary_before mult'!$A:$A,'EU specific multipliers'!$D51,'EPA Data Summary_before mult'!$B:$B,'EU specific multipliers'!$C51)/SUMIFS('EPA Data Summary_before mult'!$H:$H,'EPA Data Summary_before mult'!$A:$A,'EU specific multipliers'!$D51,'EPA Data Summary_before mult'!$B:$B,'EU specific multipliers'!$C51)</f>
        <v>1.5182966678421548</v>
      </c>
    </row>
    <row r="52" spans="2:34" x14ac:dyDescent="0.25">
      <c r="B52" s="103" t="s">
        <v>648</v>
      </c>
      <c r="C52" s="104" t="s">
        <v>555</v>
      </c>
      <c r="D52" s="104" t="s">
        <v>272</v>
      </c>
      <c r="E52" s="81">
        <v>1</v>
      </c>
      <c r="F52" s="247">
        <f>SUMIFS('EPA Data Summary_before mult'!J:J,'EPA Data Summary_before mult'!$A:$A,'EU specific multipliers'!$D52,'EPA Data Summary_before mult'!$B:$B,'EU specific multipliers'!$C52)/SUMIFS('EPA Data Summary_before mult'!$H:$H,'EPA Data Summary_before mult'!$A:$A,'EU specific multipliers'!$D52,'EPA Data Summary_before mult'!$B:$B,'EU specific multipliers'!$C52)</f>
        <v>0.84541848835422273</v>
      </c>
      <c r="G52" s="247">
        <f>SUMIFS('EPA Data Summary_before mult'!K:K,'EPA Data Summary_before mult'!$A:$A,'EU specific multipliers'!$D52,'EPA Data Summary_before mult'!$B:$B,'EU specific multipliers'!$C52)/SUMIFS('EPA Data Summary_before mult'!$H:$H,'EPA Data Summary_before mult'!$A:$A,'EU specific multipliers'!$D52,'EPA Data Summary_before mult'!$B:$B,'EU specific multipliers'!$C52)</f>
        <v>0.76812773253133348</v>
      </c>
      <c r="H52" s="247">
        <f>SUMIFS('EPA Data Summary_before mult'!L:L,'EPA Data Summary_before mult'!$A:$A,'EU specific multipliers'!$D52,'EPA Data Summary_before mult'!$B:$B,'EU specific multipliers'!$C52)/SUMIFS('EPA Data Summary_before mult'!$H:$H,'EPA Data Summary_before mult'!$A:$A,'EU specific multipliers'!$D52,'EPA Data Summary_before mult'!$B:$B,'EU specific multipliers'!$C52)</f>
        <v>0.69083697670844435</v>
      </c>
      <c r="I52" s="247">
        <f>SUMIFS('EPA Data Summary_before mult'!M:M,'EPA Data Summary_before mult'!$A:$A,'EU specific multipliers'!$D52,'EPA Data Summary_before mult'!$B:$B,'EU specific multipliers'!$C52)/SUMIFS('EPA Data Summary_before mult'!$H:$H,'EPA Data Summary_before mult'!$A:$A,'EU specific multipliers'!$D52,'EPA Data Summary_before mult'!$B:$B,'EU specific multipliers'!$C52)</f>
        <v>0.61354622088555588</v>
      </c>
      <c r="J52" s="247">
        <f>SUMIFS('EPA Data Summary_before mult'!N:N,'EPA Data Summary_before mult'!$A:$A,'EU specific multipliers'!$D52,'EPA Data Summary_before mult'!$B:$B,'EU specific multipliers'!$C52)/SUMIFS('EPA Data Summary_before mult'!$H:$H,'EPA Data Summary_before mult'!$A:$A,'EU specific multipliers'!$D52,'EPA Data Summary_before mult'!$B:$B,'EU specific multipliers'!$C52)</f>
        <v>0.58793670875235238</v>
      </c>
      <c r="K52" s="247">
        <f>SUMIFS('EPA Data Summary_before mult'!O:O,'EPA Data Summary_before mult'!$A:$A,'EU specific multipliers'!$D52,'EPA Data Summary_before mult'!$B:$B,'EU specific multipliers'!$C52)/SUMIFS('EPA Data Summary_before mult'!$H:$H,'EPA Data Summary_before mult'!$A:$A,'EU specific multipliers'!$D52,'EPA Data Summary_before mult'!$B:$B,'EU specific multipliers'!$C52)</f>
        <v>0.56232719661914898</v>
      </c>
      <c r="L52" s="247">
        <f>SUMIFS('EPA Data Summary_before mult'!P:P,'EPA Data Summary_before mult'!$A:$A,'EU specific multipliers'!$D52,'EPA Data Summary_before mult'!$B:$B,'EU specific multipliers'!$C52)/SUMIFS('EPA Data Summary_before mult'!$H:$H,'EPA Data Summary_before mult'!$A:$A,'EU specific multipliers'!$D52,'EPA Data Summary_before mult'!$B:$B,'EU specific multipliers'!$C52)</f>
        <v>0.5367176844859457</v>
      </c>
      <c r="M52" s="247">
        <f>SUMIFS('EPA Data Summary_before mult'!Q:Q,'EPA Data Summary_before mult'!$A:$A,'EU specific multipliers'!$D52,'EPA Data Summary_before mult'!$B:$B,'EU specific multipliers'!$C52)/SUMIFS('EPA Data Summary_before mult'!$H:$H,'EPA Data Summary_before mult'!$A:$A,'EU specific multipliers'!$D52,'EPA Data Summary_before mult'!$B:$B,'EU specific multipliers'!$C52)</f>
        <v>0.51110817235274264</v>
      </c>
      <c r="N52" s="247">
        <f>SUMIFS('EPA Data Summary_before mult'!R:R,'EPA Data Summary_before mult'!$A:$A,'EU specific multipliers'!$D52,'EPA Data Summary_before mult'!$B:$B,'EU specific multipliers'!$C52)/SUMIFS('EPA Data Summary_before mult'!$H:$H,'EPA Data Summary_before mult'!$A:$A,'EU specific multipliers'!$D52,'EPA Data Summary_before mult'!$B:$B,'EU specific multipliers'!$C52)</f>
        <v>0.48549866021953914</v>
      </c>
      <c r="O52" s="247">
        <f>SUMIFS('EPA Data Summary_before mult'!S:S,'EPA Data Summary_before mult'!$A:$A,'EU specific multipliers'!$D52,'EPA Data Summary_before mult'!$B:$B,'EU specific multipliers'!$C52)/SUMIFS('EPA Data Summary_before mult'!$H:$H,'EPA Data Summary_before mult'!$A:$A,'EU specific multipliers'!$D52,'EPA Data Summary_before mult'!$B:$B,'EU specific multipliers'!$C52)</f>
        <v>0.485616485570178</v>
      </c>
      <c r="P52" s="247">
        <f>SUMIFS('EPA Data Summary_before mult'!T:T,'EPA Data Summary_before mult'!$A:$A,'EU specific multipliers'!$D52,'EPA Data Summary_before mult'!$B:$B,'EU specific multipliers'!$C52)/SUMIFS('EPA Data Summary_before mult'!$H:$H,'EPA Data Summary_before mult'!$A:$A,'EU specific multipliers'!$D52,'EPA Data Summary_before mult'!$B:$B,'EU specific multipliers'!$C52)</f>
        <v>0.48573431092081759</v>
      </c>
      <c r="Q52" s="247">
        <f>SUMIFS('EPA Data Summary_before mult'!U:U,'EPA Data Summary_before mult'!$A:$A,'EU specific multipliers'!$D52,'EPA Data Summary_before mult'!$B:$B,'EU specific multipliers'!$C52)/SUMIFS('EPA Data Summary_before mult'!$H:$H,'EPA Data Summary_before mult'!$A:$A,'EU specific multipliers'!$D52,'EPA Data Summary_before mult'!$B:$B,'EU specific multipliers'!$C52)</f>
        <v>0.48585213627145662</v>
      </c>
      <c r="R52" s="247">
        <f>SUMIFS('EPA Data Summary_before mult'!V:V,'EPA Data Summary_before mult'!$A:$A,'EU specific multipliers'!$D52,'EPA Data Summary_before mult'!$B:$B,'EU specific multipliers'!$C52)/SUMIFS('EPA Data Summary_before mult'!$H:$H,'EPA Data Summary_before mult'!$A:$A,'EU specific multipliers'!$D52,'EPA Data Summary_before mult'!$B:$B,'EU specific multipliers'!$C52)</f>
        <v>0.48596996162209605</v>
      </c>
      <c r="S52" s="247">
        <f>SUMIFS('EPA Data Summary_before mult'!W:W,'EPA Data Summary_before mult'!$A:$A,'EU specific multipliers'!$D52,'EPA Data Summary_before mult'!$B:$B,'EU specific multipliers'!$C52)/SUMIFS('EPA Data Summary_before mult'!$H:$H,'EPA Data Summary_before mult'!$A:$A,'EU specific multipliers'!$D52,'EPA Data Summary_before mult'!$B:$B,'EU specific multipliers'!$C52)</f>
        <v>0.48608778697273514</v>
      </c>
      <c r="T52" s="247">
        <f>SUMIFS('EPA Data Summary_before mult'!X:X,'EPA Data Summary_before mult'!$A:$A,'EU specific multipliers'!$D52,'EPA Data Summary_before mult'!$B:$B,'EU specific multipliers'!$C52)/SUMIFS('EPA Data Summary_before mult'!$H:$H,'EPA Data Summary_before mult'!$A:$A,'EU specific multipliers'!$D52,'EPA Data Summary_before mult'!$B:$B,'EU specific multipliers'!$C52)</f>
        <v>0.48903457628726033</v>
      </c>
      <c r="U52" s="247">
        <f>SUMIFS('EPA Data Summary_before mult'!Y:Y,'EPA Data Summary_before mult'!$A:$A,'EU specific multipliers'!$D52,'EPA Data Summary_before mult'!$B:$B,'EU specific multipliers'!$C52)/SUMIFS('EPA Data Summary_before mult'!$H:$H,'EPA Data Summary_before mult'!$A:$A,'EU specific multipliers'!$D52,'EPA Data Summary_before mult'!$B:$B,'EU specific multipliers'!$C52)</f>
        <v>0.49198136560178557</v>
      </c>
      <c r="V52" s="247">
        <f>SUMIFS('EPA Data Summary_before mult'!Z:Z,'EPA Data Summary_before mult'!$A:$A,'EU specific multipliers'!$D52,'EPA Data Summary_before mult'!$B:$B,'EU specific multipliers'!$C52)/SUMIFS('EPA Data Summary_before mult'!$H:$H,'EPA Data Summary_before mult'!$A:$A,'EU specific multipliers'!$D52,'EPA Data Summary_before mult'!$B:$B,'EU specific multipliers'!$C52)</f>
        <v>0.49492815491631093</v>
      </c>
      <c r="W52" s="247">
        <f>SUMIFS('EPA Data Summary_before mult'!AA:AA,'EPA Data Summary_before mult'!$A:$A,'EU specific multipliers'!$D52,'EPA Data Summary_before mult'!$B:$B,'EU specific multipliers'!$C52)/SUMIFS('EPA Data Summary_before mult'!$H:$H,'EPA Data Summary_before mult'!$A:$A,'EU specific multipliers'!$D52,'EPA Data Summary_before mult'!$B:$B,'EU specific multipliers'!$C52)</f>
        <v>0.49787494423083595</v>
      </c>
      <c r="X52" s="247">
        <f>SUMIFS('EPA Data Summary_before mult'!AB:AB,'EPA Data Summary_before mult'!$A:$A,'EU specific multipliers'!$D52,'EPA Data Summary_before mult'!$B:$B,'EU specific multipliers'!$C52)/SUMIFS('EPA Data Summary_before mult'!$H:$H,'EPA Data Summary_before mult'!$A:$A,'EU specific multipliers'!$D52,'EPA Data Summary_before mult'!$B:$B,'EU specific multipliers'!$C52)</f>
        <v>0.50082173354536175</v>
      </c>
      <c r="Y52" s="247">
        <f>SUMIFS('EPA Data Summary_before mult'!AC:AC,'EPA Data Summary_before mult'!$A:$A,'EU specific multipliers'!$D52,'EPA Data Summary_before mult'!$B:$B,'EU specific multipliers'!$C52)/SUMIFS('EPA Data Summary_before mult'!$H:$H,'EPA Data Summary_before mult'!$A:$A,'EU specific multipliers'!$D52,'EPA Data Summary_before mult'!$B:$B,'EU specific multipliers'!$C52)</f>
        <v>0.50380399018702049</v>
      </c>
      <c r="Z52" s="247">
        <f>SUMIFS('EPA Data Summary_before mult'!AD:AD,'EPA Data Summary_before mult'!$A:$A,'EU specific multipliers'!$D52,'EPA Data Summary_before mult'!$B:$B,'EU specific multipliers'!$C52)/SUMIFS('EPA Data Summary_before mult'!$H:$H,'EPA Data Summary_before mult'!$A:$A,'EU specific multipliers'!$D52,'EPA Data Summary_before mult'!$B:$B,'EU specific multipliers'!$C52)</f>
        <v>0.50678624682867979</v>
      </c>
      <c r="AA52" s="247">
        <f>SUMIFS('EPA Data Summary_before mult'!AE:AE,'EPA Data Summary_before mult'!$A:$A,'EU specific multipliers'!$D52,'EPA Data Summary_before mult'!$B:$B,'EU specific multipliers'!$C52)/SUMIFS('EPA Data Summary_before mult'!$H:$H,'EPA Data Summary_before mult'!$A:$A,'EU specific multipliers'!$D52,'EPA Data Summary_before mult'!$B:$B,'EU specific multipliers'!$C52)</f>
        <v>0.50976850347033908</v>
      </c>
      <c r="AB52" s="247">
        <f>SUMIFS('EPA Data Summary_before mult'!AF:AF,'EPA Data Summary_before mult'!$A:$A,'EU specific multipliers'!$D52,'EPA Data Summary_before mult'!$B:$B,'EU specific multipliers'!$C52)/SUMIFS('EPA Data Summary_before mult'!$H:$H,'EPA Data Summary_before mult'!$A:$A,'EU specific multipliers'!$D52,'EPA Data Summary_before mult'!$B:$B,'EU specific multipliers'!$C52)</f>
        <v>0.51275076011199849</v>
      </c>
      <c r="AC52" s="247">
        <f>SUMIFS('EPA Data Summary_before mult'!AG:AG,'EPA Data Summary_before mult'!$A:$A,'EU specific multipliers'!$D52,'EPA Data Summary_before mult'!$B:$B,'EU specific multipliers'!$C52)/SUMIFS('EPA Data Summary_before mult'!$H:$H,'EPA Data Summary_before mult'!$A:$A,'EU specific multipliers'!$D52,'EPA Data Summary_before mult'!$B:$B,'EU specific multipliers'!$C52)</f>
        <v>0.51573301675365735</v>
      </c>
      <c r="AD52" s="247">
        <f>SUMIFS('EPA Data Summary_before mult'!AH:AH,'EPA Data Summary_before mult'!$A:$A,'EU specific multipliers'!$D52,'EPA Data Summary_before mult'!$B:$B,'EU specific multipliers'!$C52)/SUMIFS('EPA Data Summary_before mult'!$H:$H,'EPA Data Summary_before mult'!$A:$A,'EU specific multipliers'!$D52,'EPA Data Summary_before mult'!$B:$B,'EU specific multipliers'!$C52)</f>
        <v>0.52035350504816746</v>
      </c>
      <c r="AE52" s="247">
        <f>SUMIFS('EPA Data Summary_before mult'!AI:AI,'EPA Data Summary_before mult'!$A:$A,'EU specific multipliers'!$D52,'EPA Data Summary_before mult'!$B:$B,'EU specific multipliers'!$C52)/SUMIFS('EPA Data Summary_before mult'!$H:$H,'EPA Data Summary_before mult'!$A:$A,'EU specific multipliers'!$D52,'EPA Data Summary_before mult'!$B:$B,'EU specific multipliers'!$C52)</f>
        <v>0.52497399334267747</v>
      </c>
      <c r="AF52" s="247">
        <f>SUMIFS('EPA Data Summary_before mult'!AJ:AJ,'EPA Data Summary_before mult'!$A:$A,'EU specific multipliers'!$D52,'EPA Data Summary_before mult'!$B:$B,'EU specific multipliers'!$C52)/SUMIFS('EPA Data Summary_before mult'!$H:$H,'EPA Data Summary_before mult'!$A:$A,'EU specific multipliers'!$D52,'EPA Data Summary_before mult'!$B:$B,'EU specific multipliers'!$C52)</f>
        <v>0.52959448163718725</v>
      </c>
      <c r="AG52" s="247">
        <f>SUMIFS('EPA Data Summary_before mult'!AK:AK,'EPA Data Summary_before mult'!$A:$A,'EU specific multipliers'!$D52,'EPA Data Summary_before mult'!$B:$B,'EU specific multipliers'!$C52)/SUMIFS('EPA Data Summary_before mult'!$H:$H,'EPA Data Summary_before mult'!$A:$A,'EU specific multipliers'!$D52,'EPA Data Summary_before mult'!$B:$B,'EU specific multipliers'!$C52)</f>
        <v>0.53421496993169737</v>
      </c>
      <c r="AH52" s="247">
        <f>SUMIFS('EPA Data Summary_before mult'!AL:AL,'EPA Data Summary_before mult'!$A:$A,'EU specific multipliers'!$D52,'EPA Data Summary_before mult'!$B:$B,'EU specific multipliers'!$C52)/SUMIFS('EPA Data Summary_before mult'!$H:$H,'EPA Data Summary_before mult'!$A:$A,'EU specific multipliers'!$D52,'EPA Data Summary_before mult'!$B:$B,'EU specific multipliers'!$C52)</f>
        <v>0.53883545822620738</v>
      </c>
    </row>
    <row r="53" spans="2:34" x14ac:dyDescent="0.25">
      <c r="B53" s="103" t="s">
        <v>1461</v>
      </c>
      <c r="C53" t="s">
        <v>573</v>
      </c>
      <c r="D53" s="104" t="s">
        <v>10</v>
      </c>
      <c r="E53" s="81">
        <v>1</v>
      </c>
      <c r="F53" s="247">
        <f>1+BPCiObIC!C$16</f>
        <v>1.0109262281074654</v>
      </c>
      <c r="G53" s="247">
        <f>1+BPCiObIC!D$16</f>
        <v>1.0068183385604546</v>
      </c>
      <c r="H53" s="247">
        <f>1+BPCiObIC!E$16</f>
        <v>1.0085566690200962</v>
      </c>
      <c r="I53" s="247">
        <f>1+BPCiObIC!F$16</f>
        <v>1.0095010168846184</v>
      </c>
      <c r="J53" s="247">
        <f>1+BPCiObIC!G$16</f>
        <v>1.0105098867170463</v>
      </c>
      <c r="K53" s="247">
        <f>1+BPCiObIC!H$16</f>
        <v>1.0110609136363156</v>
      </c>
      <c r="L53" s="247">
        <f>1+BPCiObIC!I$16</f>
        <v>1.0113644674029667</v>
      </c>
      <c r="M53" s="247">
        <f>1+BPCiObIC!J$16</f>
        <v>1.0114609905932759</v>
      </c>
      <c r="N53" s="247">
        <f>1+BPCiObIC!K$16</f>
        <v>1.0113976692579847</v>
      </c>
      <c r="O53" s="247">
        <f>1+BPCiObIC!L$16</f>
        <v>1.0113671680282912</v>
      </c>
      <c r="P53" s="247">
        <f>1+BPCiObIC!M$16</f>
        <v>1.0115046473438689</v>
      </c>
      <c r="Q53" s="247">
        <f>1+BPCiObIC!N$16</f>
        <v>1.011693931727988</v>
      </c>
      <c r="R53" s="247">
        <f>1+BPCiObIC!O$16</f>
        <v>1.0118581379497946</v>
      </c>
      <c r="S53" s="247">
        <f>1+BPCiObIC!P$16</f>
        <v>1.0119509671294222</v>
      </c>
      <c r="T53" s="247">
        <f>1+BPCiObIC!Q$16</f>
        <v>1.0121701900982838</v>
      </c>
      <c r="U53" s="247">
        <f>1+BPCiObIC!R$16</f>
        <v>1.0124461668972209</v>
      </c>
      <c r="V53" s="247">
        <f>1+BPCiObIC!S$16</f>
        <v>1.0126282148067529</v>
      </c>
      <c r="W53" s="247">
        <f>1+BPCiObIC!T$16</f>
        <v>1.0127612393190843</v>
      </c>
      <c r="X53" s="247">
        <f>1+BPCiObIC!U$16</f>
        <v>1.0128938110206378</v>
      </c>
      <c r="Y53" s="247">
        <f>1+BPCiObIC!V$16</f>
        <v>1.013042626947162</v>
      </c>
      <c r="Z53" s="247">
        <f>1+BPCiObIC!W$16</f>
        <v>1.0132052891971604</v>
      </c>
      <c r="AA53" s="247">
        <f>1+BPCiObIC!X$16</f>
        <v>1.013337148609327</v>
      </c>
      <c r="AB53" s="247">
        <f>1+BPCiObIC!Y$16</f>
        <v>1.0134317059214653</v>
      </c>
      <c r="AC53" s="247">
        <f>1+BPCiObIC!Z$16</f>
        <v>1.0135881595965803</v>
      </c>
      <c r="AD53" s="247">
        <f>1+BPCiObIC!AA$16</f>
        <v>1.0135884547631218</v>
      </c>
      <c r="AE53" s="247">
        <f>1+BPCiObIC!AB$16</f>
        <v>1.0136045641633915</v>
      </c>
      <c r="AF53" s="247">
        <f>1+BPCiObIC!AC$16</f>
        <v>1.0135828827561177</v>
      </c>
      <c r="AG53" s="247">
        <f>1+BPCiObIC!AD$16</f>
        <v>1.0135729840587009</v>
      </c>
      <c r="AH53" s="247">
        <f>1+BPCiObIC!AE$16</f>
        <v>1.013600741563295</v>
      </c>
    </row>
    <row r="54" spans="2:34" x14ac:dyDescent="0.25">
      <c r="B54" s="103" t="s">
        <v>1461</v>
      </c>
      <c r="C54" s="106" t="s">
        <v>561</v>
      </c>
      <c r="D54" s="106" t="s">
        <v>10</v>
      </c>
      <c r="E54" s="159">
        <v>1</v>
      </c>
      <c r="F54" s="247">
        <f>1+BPCiObIC!C$16</f>
        <v>1.0109262281074654</v>
      </c>
      <c r="G54" s="247">
        <f>1+BPCiObIC!D$16</f>
        <v>1.0068183385604546</v>
      </c>
      <c r="H54" s="247">
        <f>1+BPCiObIC!E$16</f>
        <v>1.0085566690200962</v>
      </c>
      <c r="I54" s="247">
        <f>1+BPCiObIC!F$16</f>
        <v>1.0095010168846184</v>
      </c>
      <c r="J54" s="247">
        <f>1+BPCiObIC!G$16</f>
        <v>1.0105098867170463</v>
      </c>
      <c r="K54" s="247">
        <f>1+BPCiObIC!H$16</f>
        <v>1.0110609136363156</v>
      </c>
      <c r="L54" s="247">
        <f>1+BPCiObIC!I$16</f>
        <v>1.0113644674029667</v>
      </c>
      <c r="M54" s="247">
        <f>1+BPCiObIC!J$16</f>
        <v>1.0114609905932759</v>
      </c>
      <c r="N54" s="247">
        <f>1+BPCiObIC!K$16</f>
        <v>1.0113976692579847</v>
      </c>
      <c r="O54" s="247">
        <f>1+BPCiObIC!L$16</f>
        <v>1.0113671680282912</v>
      </c>
      <c r="P54" s="247">
        <f>1+BPCiObIC!M$16</f>
        <v>1.0115046473438689</v>
      </c>
      <c r="Q54" s="247">
        <f>1+BPCiObIC!N$16</f>
        <v>1.011693931727988</v>
      </c>
      <c r="R54" s="247">
        <f>1+BPCiObIC!O$16</f>
        <v>1.0118581379497946</v>
      </c>
      <c r="S54" s="247">
        <f>1+BPCiObIC!P$16</f>
        <v>1.0119509671294222</v>
      </c>
      <c r="T54" s="247">
        <f>1+BPCiObIC!Q$16</f>
        <v>1.0121701900982838</v>
      </c>
      <c r="U54" s="247">
        <f>1+BPCiObIC!R$16</f>
        <v>1.0124461668972209</v>
      </c>
      <c r="V54" s="247">
        <f>1+BPCiObIC!S$16</f>
        <v>1.0126282148067529</v>
      </c>
      <c r="W54" s="247">
        <f>1+BPCiObIC!T$16</f>
        <v>1.0127612393190843</v>
      </c>
      <c r="X54" s="247">
        <f>1+BPCiObIC!U$16</f>
        <v>1.0128938110206378</v>
      </c>
      <c r="Y54" s="247">
        <f>1+BPCiObIC!V$16</f>
        <v>1.013042626947162</v>
      </c>
      <c r="Z54" s="247">
        <f>1+BPCiObIC!W$16</f>
        <v>1.0132052891971604</v>
      </c>
      <c r="AA54" s="247">
        <f>1+BPCiObIC!X$16</f>
        <v>1.013337148609327</v>
      </c>
      <c r="AB54" s="247">
        <f>1+BPCiObIC!Y$16</f>
        <v>1.0134317059214653</v>
      </c>
      <c r="AC54" s="247">
        <f>1+BPCiObIC!Z$16</f>
        <v>1.0135881595965803</v>
      </c>
      <c r="AD54" s="247">
        <f>1+BPCiObIC!AA$16</f>
        <v>1.0135884547631218</v>
      </c>
      <c r="AE54" s="247">
        <f>1+BPCiObIC!AB$16</f>
        <v>1.0136045641633915</v>
      </c>
      <c r="AF54" s="247">
        <f>1+BPCiObIC!AC$16</f>
        <v>1.0135828827561177</v>
      </c>
      <c r="AG54" s="247">
        <f>1+BPCiObIC!AD$16</f>
        <v>1.0135729840587009</v>
      </c>
      <c r="AH54" s="247">
        <f>1+BPCiObIC!AE$16</f>
        <v>1.013600741563295</v>
      </c>
    </row>
    <row r="55" spans="2:34" x14ac:dyDescent="0.25">
      <c r="B55" s="103" t="s">
        <v>1461</v>
      </c>
      <c r="C55" s="103" t="s">
        <v>562</v>
      </c>
      <c r="D55" s="103" t="s">
        <v>10</v>
      </c>
      <c r="E55" s="160">
        <v>1</v>
      </c>
      <c r="F55" s="247">
        <f>1+BPCiObIC!C$17</f>
        <v>1.0044193731432125</v>
      </c>
      <c r="G55" s="247">
        <f>1+BPCiObIC!D$17</f>
        <v>1.0024657128385281</v>
      </c>
      <c r="H55" s="247">
        <f>1+BPCiObIC!E$17</f>
        <v>1.0028620082007129</v>
      </c>
      <c r="I55" s="247">
        <f>1+BPCiObIC!F$17</f>
        <v>1.003362559158574</v>
      </c>
      <c r="J55" s="247">
        <f>1+BPCiObIC!G$17</f>
        <v>1.0045843261514431</v>
      </c>
      <c r="K55" s="247">
        <f>1+BPCiObIC!H$17</f>
        <v>1.0053881236415561</v>
      </c>
      <c r="L55" s="247">
        <f>1+BPCiObIC!I$17</f>
        <v>1.0059701904059806</v>
      </c>
      <c r="M55" s="247">
        <f>1+BPCiObIC!J$17</f>
        <v>1.0062884197382329</v>
      </c>
      <c r="N55" s="247">
        <f>1+BPCiObIC!K$17</f>
        <v>1.0064195406688599</v>
      </c>
      <c r="O55" s="247">
        <f>1+BPCiObIC!L$17</f>
        <v>1.006631402324645</v>
      </c>
      <c r="P55" s="247">
        <f>1+BPCiObIC!M$17</f>
        <v>1.0070373681447158</v>
      </c>
      <c r="Q55" s="247">
        <f>1+BPCiObIC!N$17</f>
        <v>1.0074226263502506</v>
      </c>
      <c r="R55" s="247">
        <f>1+BPCiObIC!O$17</f>
        <v>1.0076526625347828</v>
      </c>
      <c r="S55" s="247">
        <f>1+BPCiObIC!P$17</f>
        <v>1.0077147686214072</v>
      </c>
      <c r="T55" s="247">
        <f>1+BPCiObIC!Q$17</f>
        <v>1.0079698445525382</v>
      </c>
      <c r="U55" s="247">
        <f>1+BPCiObIC!R$17</f>
        <v>1.0083306860340455</v>
      </c>
      <c r="V55" s="247">
        <f>1+BPCiObIC!S$17</f>
        <v>1.0085842950307693</v>
      </c>
      <c r="W55" s="247">
        <f>1+BPCiObIC!T$17</f>
        <v>1.0087808587809834</v>
      </c>
      <c r="X55" s="247">
        <f>1+BPCiObIC!U$17</f>
        <v>1.0090052111609782</v>
      </c>
      <c r="Y55" s="247">
        <f>1+BPCiObIC!V$17</f>
        <v>1.0091898909409838</v>
      </c>
      <c r="Z55" s="247">
        <f>1+BPCiObIC!W$17</f>
        <v>1.0093896265090039</v>
      </c>
      <c r="AA55" s="247">
        <f>1+BPCiObIC!X$17</f>
        <v>1.0095863871574597</v>
      </c>
      <c r="AB55" s="247">
        <f>1+BPCiObIC!Y$17</f>
        <v>1.0097390730843423</v>
      </c>
      <c r="AC55" s="247">
        <f>1+BPCiObIC!Z$17</f>
        <v>1.0099276295456094</v>
      </c>
      <c r="AD55" s="247">
        <f>1+BPCiObIC!AA$17</f>
        <v>1.0099605416443638</v>
      </c>
      <c r="AE55" s="247">
        <f>1+BPCiObIC!AB$17</f>
        <v>1.0100008109935708</v>
      </c>
      <c r="AF55" s="247">
        <f>1+BPCiObIC!AC$17</f>
        <v>1.0100311143400196</v>
      </c>
      <c r="AG55" s="247">
        <f>1+BPCiObIC!AD$17</f>
        <v>1.0100910362344639</v>
      </c>
      <c r="AH55" s="247">
        <f>1+BPCiObIC!AE$17</f>
        <v>1.010213010317194</v>
      </c>
    </row>
    <row r="56" spans="2:34" x14ac:dyDescent="0.25">
      <c r="B56" s="103" t="s">
        <v>1461</v>
      </c>
      <c r="C56" s="104" t="s">
        <v>562</v>
      </c>
      <c r="D56" s="104" t="s">
        <v>11</v>
      </c>
      <c r="E56" s="161">
        <v>1</v>
      </c>
      <c r="F56" s="247">
        <f>1+BPCiObIC!C$17</f>
        <v>1.0044193731432125</v>
      </c>
      <c r="G56" s="247">
        <f>1+BPCiObIC!D$17</f>
        <v>1.0024657128385281</v>
      </c>
      <c r="H56" s="247">
        <f>1+BPCiObIC!E$17</f>
        <v>1.0028620082007129</v>
      </c>
      <c r="I56" s="247">
        <f>1+BPCiObIC!F$17</f>
        <v>1.003362559158574</v>
      </c>
      <c r="J56" s="247">
        <f>1+BPCiObIC!G$17</f>
        <v>1.0045843261514431</v>
      </c>
      <c r="K56" s="247">
        <f>1+BPCiObIC!H$17</f>
        <v>1.0053881236415561</v>
      </c>
      <c r="L56" s="247">
        <f>1+BPCiObIC!I$17</f>
        <v>1.0059701904059806</v>
      </c>
      <c r="M56" s="247">
        <f>1+BPCiObIC!J$17</f>
        <v>1.0062884197382329</v>
      </c>
      <c r="N56" s="247">
        <f>1+BPCiObIC!K$17</f>
        <v>1.0064195406688599</v>
      </c>
      <c r="O56" s="247">
        <f>1+BPCiObIC!L$17</f>
        <v>1.006631402324645</v>
      </c>
      <c r="P56" s="247">
        <f>1+BPCiObIC!M$17</f>
        <v>1.0070373681447158</v>
      </c>
      <c r="Q56" s="247">
        <f>1+BPCiObIC!N$17</f>
        <v>1.0074226263502506</v>
      </c>
      <c r="R56" s="247">
        <f>1+BPCiObIC!O$17</f>
        <v>1.0076526625347828</v>
      </c>
      <c r="S56" s="247">
        <f>1+BPCiObIC!P$17</f>
        <v>1.0077147686214072</v>
      </c>
      <c r="T56" s="247">
        <f>1+BPCiObIC!Q$17</f>
        <v>1.0079698445525382</v>
      </c>
      <c r="U56" s="247">
        <f>1+BPCiObIC!R$17</f>
        <v>1.0083306860340455</v>
      </c>
      <c r="V56" s="247">
        <f>1+BPCiObIC!S$17</f>
        <v>1.0085842950307693</v>
      </c>
      <c r="W56" s="247">
        <f>1+BPCiObIC!T$17</f>
        <v>1.0087808587809834</v>
      </c>
      <c r="X56" s="247">
        <f>1+BPCiObIC!U$17</f>
        <v>1.0090052111609782</v>
      </c>
      <c r="Y56" s="247">
        <f>1+BPCiObIC!V$17</f>
        <v>1.0091898909409838</v>
      </c>
      <c r="Z56" s="247">
        <f>1+BPCiObIC!W$17</f>
        <v>1.0093896265090039</v>
      </c>
      <c r="AA56" s="247">
        <f>1+BPCiObIC!X$17</f>
        <v>1.0095863871574597</v>
      </c>
      <c r="AB56" s="247">
        <f>1+BPCiObIC!Y$17</f>
        <v>1.0097390730843423</v>
      </c>
      <c r="AC56" s="247">
        <f>1+BPCiObIC!Z$17</f>
        <v>1.0099276295456094</v>
      </c>
      <c r="AD56" s="247">
        <f>1+BPCiObIC!AA$17</f>
        <v>1.0099605416443638</v>
      </c>
      <c r="AE56" s="247">
        <f>1+BPCiObIC!AB$17</f>
        <v>1.0100008109935708</v>
      </c>
      <c r="AF56" s="247">
        <f>1+BPCiObIC!AC$17</f>
        <v>1.0100311143400196</v>
      </c>
      <c r="AG56" s="247">
        <f>1+BPCiObIC!AD$17</f>
        <v>1.0100910362344639</v>
      </c>
      <c r="AH56" s="247">
        <f>1+BPCiObIC!AE$17</f>
        <v>1.010213010317194</v>
      </c>
    </row>
    <row r="57" spans="2:34" x14ac:dyDescent="0.25">
      <c r="B57" s="103" t="s">
        <v>1461</v>
      </c>
      <c r="C57" s="103" t="s">
        <v>563</v>
      </c>
      <c r="D57" s="103" t="s">
        <v>10</v>
      </c>
      <c r="E57" s="82">
        <v>1</v>
      </c>
      <c r="F57" s="247">
        <f>1+BPCiObIC!C$18</f>
        <v>1.010983630343969</v>
      </c>
      <c r="G57" s="247">
        <f>1+BPCiObIC!D$18</f>
        <v>1.0066132573113951</v>
      </c>
      <c r="H57" s="247">
        <f>1+BPCiObIC!E$18</f>
        <v>1.007832217769538</v>
      </c>
      <c r="I57" s="247">
        <f>1+BPCiObIC!F$18</f>
        <v>1.0079767446018271</v>
      </c>
      <c r="J57" s="247">
        <f>1+BPCiObIC!G$18</f>
        <v>1.0080794907700301</v>
      </c>
      <c r="K57" s="247">
        <f>1+BPCiObIC!H$18</f>
        <v>1.0080415354186791</v>
      </c>
      <c r="L57" s="247">
        <f>1+BPCiObIC!I$18</f>
        <v>1.0081112232968232</v>
      </c>
      <c r="M57" s="247">
        <f>1+BPCiObIC!J$18</f>
        <v>1.0082009611224809</v>
      </c>
      <c r="N57" s="247">
        <f>1+BPCiObIC!K$18</f>
        <v>1.0083805505169512</v>
      </c>
      <c r="O57" s="247">
        <f>1+BPCiObIC!L$18</f>
        <v>1.0086060629567093</v>
      </c>
      <c r="P57" s="247">
        <f>1+BPCiObIC!M$18</f>
        <v>1.0088120438475903</v>
      </c>
      <c r="Q57" s="247">
        <f>1+BPCiObIC!N$18</f>
        <v>1.0090841676664715</v>
      </c>
      <c r="R57" s="247">
        <f>1+BPCiObIC!O$18</f>
        <v>1.0093256503702868</v>
      </c>
      <c r="S57" s="247">
        <f>1+BPCiObIC!P$18</f>
        <v>1.0095328060476005</v>
      </c>
      <c r="T57" s="247">
        <f>1+BPCiObIC!Q$18</f>
        <v>1.0099708857122753</v>
      </c>
      <c r="U57" s="247">
        <f>1+BPCiObIC!R$18</f>
        <v>1.0104196980188471</v>
      </c>
      <c r="V57" s="247">
        <f>1+BPCiObIC!S$18</f>
        <v>1.0106892901545006</v>
      </c>
      <c r="W57" s="247">
        <f>1+BPCiObIC!T$18</f>
        <v>1.0108542187804632</v>
      </c>
      <c r="X57" s="247">
        <f>1+BPCiObIC!U$18</f>
        <v>1.0110362375077331</v>
      </c>
      <c r="Y57" s="247">
        <f>1+BPCiObIC!V$18</f>
        <v>1.0112068034122483</v>
      </c>
      <c r="Z57" s="247">
        <f>1+BPCiObIC!W$18</f>
        <v>1.0114139140139444</v>
      </c>
      <c r="AA57" s="247">
        <f>1+BPCiObIC!X$18</f>
        <v>1.011602785527282</v>
      </c>
      <c r="AB57" s="247">
        <f>1+BPCiObIC!Y$18</f>
        <v>1.0117293360641444</v>
      </c>
      <c r="AC57" s="247">
        <f>1+BPCiObIC!Z$18</f>
        <v>1.0118819859758055</v>
      </c>
      <c r="AD57" s="247">
        <f>1+BPCiObIC!AA$18</f>
        <v>1.0118352700059892</v>
      </c>
      <c r="AE57" s="247">
        <f>1+BPCiObIC!AB$18</f>
        <v>1.0118365327639516</v>
      </c>
      <c r="AF57" s="247">
        <f>1+BPCiObIC!AC$18</f>
        <v>1.0118521864526977</v>
      </c>
      <c r="AG57" s="247">
        <f>1+BPCiObIC!AD$18</f>
        <v>1.0119252255183457</v>
      </c>
      <c r="AH57" s="247">
        <f>1+BPCiObIC!AE$18</f>
        <v>1.0120778226815195</v>
      </c>
    </row>
    <row r="58" spans="2:34" x14ac:dyDescent="0.25">
      <c r="B58" s="103" t="s">
        <v>648</v>
      </c>
      <c r="C58" s="104" t="s">
        <v>563</v>
      </c>
      <c r="D58" s="104" t="s">
        <v>272</v>
      </c>
      <c r="E58" s="81">
        <v>1</v>
      </c>
      <c r="F58" s="247">
        <f>SUMIFS('EPA Data Summary_before mult'!J:J,'EPA Data Summary_before mult'!$A:$A,'EU specific multipliers'!$D58,'EPA Data Summary_before mult'!$B:$B,'EU specific multipliers'!$C58)/SUMIFS('EPA Data Summary_before mult'!$H:$H,'EPA Data Summary_before mult'!$A:$A,'EU specific multipliers'!$D58,'EPA Data Summary_before mult'!$B:$B,'EU specific multipliers'!$C58)</f>
        <v>1.058728074447318</v>
      </c>
      <c r="G58" s="247">
        <f>SUMIFS('EPA Data Summary_before mult'!K:K,'EPA Data Summary_before mult'!$A:$A,'EU specific multipliers'!$D58,'EPA Data Summary_before mult'!$B:$B,'EU specific multipliers'!$C58)/SUMIFS('EPA Data Summary_before mult'!$H:$H,'EPA Data Summary_before mult'!$A:$A,'EU specific multipliers'!$D58,'EPA Data Summary_before mult'!$B:$B,'EU specific multipliers'!$C58)</f>
        <v>1.0880921116709785</v>
      </c>
      <c r="H58" s="247">
        <f>SUMIFS('EPA Data Summary_before mult'!L:L,'EPA Data Summary_before mult'!$A:$A,'EU specific multipliers'!$D58,'EPA Data Summary_before mult'!$B:$B,'EU specific multipliers'!$C58)/SUMIFS('EPA Data Summary_before mult'!$H:$H,'EPA Data Summary_before mult'!$A:$A,'EU specific multipliers'!$D58,'EPA Data Summary_before mult'!$B:$B,'EU specific multipliers'!$C58)</f>
        <v>1.1174561488946391</v>
      </c>
      <c r="I58" s="247">
        <f>SUMIFS('EPA Data Summary_before mult'!M:M,'EPA Data Summary_before mult'!$A:$A,'EU specific multipliers'!$D58,'EPA Data Summary_before mult'!$B:$B,'EU specific multipliers'!$C58)/SUMIFS('EPA Data Summary_before mult'!$H:$H,'EPA Data Summary_before mult'!$A:$A,'EU specific multipliers'!$D58,'EPA Data Summary_before mult'!$B:$B,'EU specific multipliers'!$C58)</f>
        <v>1.1468201861182972</v>
      </c>
      <c r="J58" s="247">
        <f>SUMIFS('EPA Data Summary_before mult'!N:N,'EPA Data Summary_before mult'!$A:$A,'EU specific multipliers'!$D58,'EPA Data Summary_before mult'!$B:$B,'EU specific multipliers'!$C58)/SUMIFS('EPA Data Summary_before mult'!$H:$H,'EPA Data Summary_before mult'!$A:$A,'EU specific multipliers'!$D58,'EPA Data Summary_before mult'!$B:$B,'EU specific multipliers'!$C58)</f>
        <v>1.1860278179835433</v>
      </c>
      <c r="K58" s="247">
        <f>SUMIFS('EPA Data Summary_before mult'!O:O,'EPA Data Summary_before mult'!$A:$A,'EU specific multipliers'!$D58,'EPA Data Summary_before mult'!$B:$B,'EU specific multipliers'!$C58)/SUMIFS('EPA Data Summary_before mult'!$H:$H,'EPA Data Summary_before mult'!$A:$A,'EU specific multipliers'!$D58,'EPA Data Summary_before mult'!$B:$B,'EU specific multipliers'!$C58)</f>
        <v>1.2252354498487859</v>
      </c>
      <c r="L58" s="247">
        <f>SUMIFS('EPA Data Summary_before mult'!P:P,'EPA Data Summary_before mult'!$A:$A,'EU specific multipliers'!$D58,'EPA Data Summary_before mult'!$B:$B,'EU specific multipliers'!$C58)/SUMIFS('EPA Data Summary_before mult'!$H:$H,'EPA Data Summary_before mult'!$A:$A,'EU specific multipliers'!$D58,'EPA Data Summary_before mult'!$B:$B,'EU specific multipliers'!$C58)</f>
        <v>1.2644430817140342</v>
      </c>
      <c r="M58" s="247">
        <f>SUMIFS('EPA Data Summary_before mult'!Q:Q,'EPA Data Summary_before mult'!$A:$A,'EU specific multipliers'!$D58,'EPA Data Summary_before mult'!$B:$B,'EU specific multipliers'!$C58)/SUMIFS('EPA Data Summary_before mult'!$H:$H,'EPA Data Summary_before mult'!$A:$A,'EU specific multipliers'!$D58,'EPA Data Summary_before mult'!$B:$B,'EU specific multipliers'!$C58)</f>
        <v>1.3036507135792763</v>
      </c>
      <c r="N58" s="247">
        <f>SUMIFS('EPA Data Summary_before mult'!R:R,'EPA Data Summary_before mult'!$A:$A,'EU specific multipliers'!$D58,'EPA Data Summary_before mult'!$B:$B,'EU specific multipliers'!$C58)/SUMIFS('EPA Data Summary_before mult'!$H:$H,'EPA Data Summary_before mult'!$A:$A,'EU specific multipliers'!$D58,'EPA Data Summary_before mult'!$B:$B,'EU specific multipliers'!$C58)</f>
        <v>1.3428583454445246</v>
      </c>
      <c r="O58" s="247">
        <f>SUMIFS('EPA Data Summary_before mult'!S:S,'EPA Data Summary_before mult'!$A:$A,'EU specific multipliers'!$D58,'EPA Data Summary_before mult'!$B:$B,'EU specific multipliers'!$C58)/SUMIFS('EPA Data Summary_before mult'!$H:$H,'EPA Data Summary_before mult'!$A:$A,'EU specific multipliers'!$D58,'EPA Data Summary_before mult'!$B:$B,'EU specific multipliers'!$C58)</f>
        <v>1.3598071017311213</v>
      </c>
      <c r="P58" s="247">
        <f>SUMIFS('EPA Data Summary_before mult'!T:T,'EPA Data Summary_before mult'!$A:$A,'EU specific multipliers'!$D58,'EPA Data Summary_before mult'!$B:$B,'EU specific multipliers'!$C58)/SUMIFS('EPA Data Summary_before mult'!$H:$H,'EPA Data Summary_before mult'!$A:$A,'EU specific multipliers'!$D58,'EPA Data Summary_before mult'!$B:$B,'EU specific multipliers'!$C58)</f>
        <v>1.3767558580177219</v>
      </c>
      <c r="Q58" s="247">
        <f>SUMIFS('EPA Data Summary_before mult'!U:U,'EPA Data Summary_before mult'!$A:$A,'EU specific multipliers'!$D58,'EPA Data Summary_before mult'!$B:$B,'EU specific multipliers'!$C58)/SUMIFS('EPA Data Summary_before mult'!$H:$H,'EPA Data Summary_before mult'!$A:$A,'EU specific multipliers'!$D58,'EPA Data Summary_before mult'!$B:$B,'EU specific multipliers'!$C58)</f>
        <v>1.3937046143043226</v>
      </c>
      <c r="R58" s="247">
        <f>SUMIFS('EPA Data Summary_before mult'!V:V,'EPA Data Summary_before mult'!$A:$A,'EU specific multipliers'!$D58,'EPA Data Summary_before mult'!$B:$B,'EU specific multipliers'!$C58)/SUMIFS('EPA Data Summary_before mult'!$H:$H,'EPA Data Summary_before mult'!$A:$A,'EU specific multipliers'!$D58,'EPA Data Summary_before mult'!$B:$B,'EU specific multipliers'!$C58)</f>
        <v>1.4106533705909234</v>
      </c>
      <c r="S58" s="247">
        <f>SUMIFS('EPA Data Summary_before mult'!W:W,'EPA Data Summary_before mult'!$A:$A,'EU specific multipliers'!$D58,'EPA Data Summary_before mult'!$B:$B,'EU specific multipliers'!$C58)/SUMIFS('EPA Data Summary_before mult'!$H:$H,'EPA Data Summary_before mult'!$A:$A,'EU specific multipliers'!$D58,'EPA Data Summary_before mult'!$B:$B,'EU specific multipliers'!$C58)</f>
        <v>1.4276021268775239</v>
      </c>
      <c r="T58" s="247">
        <f>SUMIFS('EPA Data Summary_before mult'!X:X,'EPA Data Summary_before mult'!$A:$A,'EU specific multipliers'!$D58,'EPA Data Summary_before mult'!$B:$B,'EU specific multipliers'!$C58)/SUMIFS('EPA Data Summary_before mult'!$H:$H,'EPA Data Summary_before mult'!$A:$A,'EU specific multipliers'!$D58,'EPA Data Summary_before mult'!$B:$B,'EU specific multipliers'!$C58)</f>
        <v>1.4501219375416248</v>
      </c>
      <c r="U58" s="247">
        <f>SUMIFS('EPA Data Summary_before mult'!Y:Y,'EPA Data Summary_before mult'!$A:$A,'EU specific multipliers'!$D58,'EPA Data Summary_before mult'!$B:$B,'EU specific multipliers'!$C58)/SUMIFS('EPA Data Summary_before mult'!$H:$H,'EPA Data Summary_before mult'!$A:$A,'EU specific multipliers'!$D58,'EPA Data Summary_before mult'!$B:$B,'EU specific multipliers'!$C58)</f>
        <v>1.4726417482057266</v>
      </c>
      <c r="V58" s="247">
        <f>SUMIFS('EPA Data Summary_before mult'!Z:Z,'EPA Data Summary_before mult'!$A:$A,'EU specific multipliers'!$D58,'EPA Data Summary_before mult'!$B:$B,'EU specific multipliers'!$C58)/SUMIFS('EPA Data Summary_before mult'!$H:$H,'EPA Data Summary_before mult'!$A:$A,'EU specific multipliers'!$D58,'EPA Data Summary_before mult'!$B:$B,'EU specific multipliers'!$C58)</f>
        <v>1.4951615588698259</v>
      </c>
      <c r="W58" s="247">
        <f>SUMIFS('EPA Data Summary_before mult'!AA:AA,'EPA Data Summary_before mult'!$A:$A,'EU specific multipliers'!$D58,'EPA Data Summary_before mult'!$B:$B,'EU specific multipliers'!$C58)/SUMIFS('EPA Data Summary_before mult'!$H:$H,'EPA Data Summary_before mult'!$A:$A,'EU specific multipliers'!$D58,'EPA Data Summary_before mult'!$B:$B,'EU specific multipliers'!$C58)</f>
        <v>1.5176813695339253</v>
      </c>
      <c r="X58" s="247">
        <f>SUMIFS('EPA Data Summary_before mult'!AB:AB,'EPA Data Summary_before mult'!$A:$A,'EU specific multipliers'!$D58,'EPA Data Summary_before mult'!$B:$B,'EU specific multipliers'!$C58)/SUMIFS('EPA Data Summary_before mult'!$H:$H,'EPA Data Summary_before mult'!$A:$A,'EU specific multipliers'!$D58,'EPA Data Summary_before mult'!$B:$B,'EU specific multipliers'!$C58)</f>
        <v>1.5402011801980267</v>
      </c>
      <c r="Y58" s="247">
        <f>SUMIFS('EPA Data Summary_before mult'!AC:AC,'EPA Data Summary_before mult'!$A:$A,'EU specific multipliers'!$D58,'EPA Data Summary_before mult'!$B:$B,'EU specific multipliers'!$C58)/SUMIFS('EPA Data Summary_before mult'!$H:$H,'EPA Data Summary_before mult'!$A:$A,'EU specific multipliers'!$D58,'EPA Data Summary_before mult'!$B:$B,'EU specific multipliers'!$C58)</f>
        <v>1.5689801284463551</v>
      </c>
      <c r="Z58" s="247">
        <f>SUMIFS('EPA Data Summary_before mult'!AD:AD,'EPA Data Summary_before mult'!$A:$A,'EU specific multipliers'!$D58,'EPA Data Summary_before mult'!$B:$B,'EU specific multipliers'!$C58)/SUMIFS('EPA Data Summary_before mult'!$H:$H,'EPA Data Summary_before mult'!$A:$A,'EU specific multipliers'!$D58,'EPA Data Summary_before mult'!$B:$B,'EU specific multipliers'!$C58)</f>
        <v>1.5977590766946836</v>
      </c>
      <c r="AA58" s="247">
        <f>SUMIFS('EPA Data Summary_before mult'!AE:AE,'EPA Data Summary_before mult'!$A:$A,'EU specific multipliers'!$D58,'EPA Data Summary_before mult'!$B:$B,'EU specific multipliers'!$C58)/SUMIFS('EPA Data Summary_before mult'!$H:$H,'EPA Data Summary_before mult'!$A:$A,'EU specific multipliers'!$D58,'EPA Data Summary_before mult'!$B:$B,'EU specific multipliers'!$C58)</f>
        <v>1.6265380249430101</v>
      </c>
      <c r="AB58" s="247">
        <f>SUMIFS('EPA Data Summary_before mult'!AF:AF,'EPA Data Summary_before mult'!$A:$A,'EU specific multipliers'!$D58,'EPA Data Summary_before mult'!$B:$B,'EU specific multipliers'!$C58)/SUMIFS('EPA Data Summary_before mult'!$H:$H,'EPA Data Summary_before mult'!$A:$A,'EU specific multipliers'!$D58,'EPA Data Summary_before mult'!$B:$B,'EU specific multipliers'!$C58)</f>
        <v>1.6553169731913369</v>
      </c>
      <c r="AC58" s="247">
        <f>SUMIFS('EPA Data Summary_before mult'!AG:AG,'EPA Data Summary_before mult'!$A:$A,'EU specific multipliers'!$D58,'EPA Data Summary_before mult'!$B:$B,'EU specific multipliers'!$C58)/SUMIFS('EPA Data Summary_before mult'!$H:$H,'EPA Data Summary_before mult'!$A:$A,'EU specific multipliers'!$D58,'EPA Data Summary_before mult'!$B:$B,'EU specific multipliers'!$C58)</f>
        <v>1.6840959214396694</v>
      </c>
      <c r="AD58" s="247">
        <f>SUMIFS('EPA Data Summary_before mult'!AH:AH,'EPA Data Summary_before mult'!$A:$A,'EU specific multipliers'!$D58,'EPA Data Summary_before mult'!$B:$B,'EU specific multipliers'!$C58)/SUMIFS('EPA Data Summary_before mult'!$H:$H,'EPA Data Summary_before mult'!$A:$A,'EU specific multipliers'!$D58,'EPA Data Summary_before mult'!$B:$B,'EU specific multipliers'!$C58)</f>
        <v>1.7204093387398038</v>
      </c>
      <c r="AE58" s="247">
        <f>SUMIFS('EPA Data Summary_before mult'!AI:AI,'EPA Data Summary_before mult'!$A:$A,'EU specific multipliers'!$D58,'EPA Data Summary_before mult'!$B:$B,'EU specific multipliers'!$C58)/SUMIFS('EPA Data Summary_before mult'!$H:$H,'EPA Data Summary_before mult'!$A:$A,'EU specific multipliers'!$D58,'EPA Data Summary_before mult'!$B:$B,'EU specific multipliers'!$C58)</f>
        <v>1.7567227560399445</v>
      </c>
      <c r="AF58" s="247">
        <f>SUMIFS('EPA Data Summary_before mult'!AJ:AJ,'EPA Data Summary_before mult'!$A:$A,'EU specific multipliers'!$D58,'EPA Data Summary_before mult'!$B:$B,'EU specific multipliers'!$C58)/SUMIFS('EPA Data Summary_before mult'!$H:$H,'EPA Data Summary_before mult'!$A:$A,'EU specific multipliers'!$D58,'EPA Data Summary_before mult'!$B:$B,'EU specific multipliers'!$C58)</f>
        <v>1.7930361733400815</v>
      </c>
      <c r="AG58" s="247">
        <f>SUMIFS('EPA Data Summary_before mult'!AK:AK,'EPA Data Summary_before mult'!$A:$A,'EU specific multipliers'!$D58,'EPA Data Summary_before mult'!$B:$B,'EU specific multipliers'!$C58)/SUMIFS('EPA Data Summary_before mult'!$H:$H,'EPA Data Summary_before mult'!$A:$A,'EU specific multipliers'!$D58,'EPA Data Summary_before mult'!$B:$B,'EU specific multipliers'!$C58)</f>
        <v>1.8293495906402186</v>
      </c>
      <c r="AH58" s="247">
        <f>SUMIFS('EPA Data Summary_before mult'!AL:AL,'EPA Data Summary_before mult'!$A:$A,'EU specific multipliers'!$D58,'EPA Data Summary_before mult'!$B:$B,'EU specific multipliers'!$C58)/SUMIFS('EPA Data Summary_before mult'!$H:$H,'EPA Data Summary_before mult'!$A:$A,'EU specific multipliers'!$D58,'EPA Data Summary_before mult'!$B:$B,'EU specific multipliers'!$C58)</f>
        <v>1.8656630079403576</v>
      </c>
    </row>
    <row r="59" spans="2:34" x14ac:dyDescent="0.25">
      <c r="B59" s="103" t="s">
        <v>1461</v>
      </c>
      <c r="C59" s="106" t="s">
        <v>575</v>
      </c>
      <c r="D59" s="106" t="s">
        <v>12</v>
      </c>
      <c r="E59" s="156">
        <v>1</v>
      </c>
      <c r="F59" s="247">
        <f>1+BPCiObIC!C$20</f>
        <v>1.0445109066037748</v>
      </c>
      <c r="G59" s="247">
        <f>1+BPCiObIC!D$20</f>
        <v>1.0051267720364854</v>
      </c>
      <c r="H59" s="247">
        <f>1+BPCiObIC!E$20</f>
        <v>1.0121336301233663</v>
      </c>
      <c r="I59" s="247">
        <f>1+BPCiObIC!F$20</f>
        <v>1.0197702870076557</v>
      </c>
      <c r="J59" s="247">
        <f>1+BPCiObIC!G$20</f>
        <v>1.0212199937772137</v>
      </c>
      <c r="K59" s="247">
        <f>1+BPCiObIC!H$20</f>
        <v>1.0201253618994233</v>
      </c>
      <c r="L59" s="247">
        <f>1+BPCiObIC!I$20</f>
        <v>1.018571300381715</v>
      </c>
      <c r="M59" s="247">
        <f>1+BPCiObIC!J$20</f>
        <v>1.0173004271832928</v>
      </c>
      <c r="N59" s="247">
        <f>1+BPCiObIC!K$20</f>
        <v>1.0165912053056521</v>
      </c>
      <c r="O59" s="247">
        <f>1+BPCiObIC!L$20</f>
        <v>1.0163883646607694</v>
      </c>
      <c r="P59" s="247">
        <f>1+BPCiObIC!M$20</f>
        <v>1.0163150403762462</v>
      </c>
      <c r="Q59" s="247">
        <f>1+BPCiObIC!N$20</f>
        <v>1.0162974887656429</v>
      </c>
      <c r="R59" s="247">
        <f>1+BPCiObIC!O$20</f>
        <v>1.0163197084455615</v>
      </c>
      <c r="S59" s="247">
        <f>1+BPCiObIC!P$20</f>
        <v>1.016351544118991</v>
      </c>
      <c r="T59" s="247">
        <f>1+BPCiObIC!Q$20</f>
        <v>1.0163065750194344</v>
      </c>
      <c r="U59" s="247">
        <f>1+BPCiObIC!R$20</f>
        <v>1.0162025743074039</v>
      </c>
      <c r="V59" s="247">
        <f>1+BPCiObIC!S$20</f>
        <v>1.0160609123852313</v>
      </c>
      <c r="W59" s="247">
        <f>1+BPCiObIC!T$20</f>
        <v>1.015882965161657</v>
      </c>
      <c r="X59" s="247">
        <f>1+BPCiObIC!U$20</f>
        <v>1.0156562068914645</v>
      </c>
      <c r="Y59" s="247">
        <f>1+BPCiObIC!V$20</f>
        <v>1.015426862872953</v>
      </c>
      <c r="Z59" s="247">
        <f>1+BPCiObIC!W$20</f>
        <v>1.0151981524388651</v>
      </c>
      <c r="AA59" s="247">
        <f>1+BPCiObIC!X$20</f>
        <v>1.0149655949916452</v>
      </c>
      <c r="AB59" s="247">
        <f>1+BPCiObIC!Y$20</f>
        <v>1.0147372692626893</v>
      </c>
      <c r="AC59" s="247">
        <f>1+BPCiObIC!Z$20</f>
        <v>1.0144721429839545</v>
      </c>
      <c r="AD59" s="247">
        <f>1+BPCiObIC!AA$20</f>
        <v>1.0142749492790422</v>
      </c>
      <c r="AE59" s="247">
        <f>1+BPCiObIC!AB$20</f>
        <v>1.0141115199178317</v>
      </c>
      <c r="AF59" s="247">
        <f>1+BPCiObIC!AC$20</f>
        <v>1.0139897957850852</v>
      </c>
      <c r="AG59" s="247">
        <f>1+BPCiObIC!AD$20</f>
        <v>1.0138796367250076</v>
      </c>
      <c r="AH59" s="247">
        <f>1+BPCiObIC!AE$20</f>
        <v>1.0137630693625042</v>
      </c>
    </row>
    <row r="60" spans="2:34" x14ac:dyDescent="0.25">
      <c r="B60" s="103" t="s">
        <v>1461</v>
      </c>
      <c r="C60" s="103" t="s">
        <v>568</v>
      </c>
      <c r="D60" s="103" t="s">
        <v>10</v>
      </c>
      <c r="E60" s="158">
        <v>1</v>
      </c>
      <c r="F60" s="247">
        <f>1+BPCiObIC!C$7</f>
        <v>1.0218144683929968</v>
      </c>
      <c r="G60" s="247">
        <f>1+BPCiObIC!D$7</f>
        <v>1.0135790868434811</v>
      </c>
      <c r="H60" s="247">
        <f>1+BPCiObIC!E$7</f>
        <v>1.0166190127516634</v>
      </c>
      <c r="I60" s="247">
        <f>1+BPCiObIC!F$7</f>
        <v>1.017238483857057</v>
      </c>
      <c r="J60" s="247">
        <f>1+BPCiObIC!G$7</f>
        <v>1.0170164455020629</v>
      </c>
      <c r="K60" s="247">
        <f>1+BPCiObIC!H$7</f>
        <v>1.0165971236010842</v>
      </c>
      <c r="L60" s="247">
        <f>1+BPCiObIC!I$7</f>
        <v>1.0161988694352715</v>
      </c>
      <c r="M60" s="247">
        <f>1+BPCiObIC!J$7</f>
        <v>1.0158332690046057</v>
      </c>
      <c r="N60" s="247">
        <f>1+BPCiObIC!K$7</f>
        <v>1.0155493844127719</v>
      </c>
      <c r="O60" s="247">
        <f>1+BPCiObIC!L$7</f>
        <v>1.0153034938630863</v>
      </c>
      <c r="P60" s="247">
        <f>1+BPCiObIC!M$7</f>
        <v>1.0151097101165238</v>
      </c>
      <c r="Q60" s="247">
        <f>1+BPCiObIC!N$7</f>
        <v>1.0150747284853514</v>
      </c>
      <c r="R60" s="247">
        <f>1+BPCiObIC!O$7</f>
        <v>1.0150720796075807</v>
      </c>
      <c r="S60" s="247">
        <f>1+BPCiObIC!P$7</f>
        <v>1.0150797458523335</v>
      </c>
      <c r="T60" s="247">
        <f>1+BPCiObIC!Q$7</f>
        <v>1.015216048784441</v>
      </c>
      <c r="U60" s="247">
        <f>1+BPCiObIC!R$7</f>
        <v>1.0153346123088038</v>
      </c>
      <c r="V60" s="247">
        <f>1+BPCiObIC!S$7</f>
        <v>1.0153803052535848</v>
      </c>
      <c r="W60" s="247">
        <f>1+BPCiObIC!T$7</f>
        <v>1.0154198005227211</v>
      </c>
      <c r="X60" s="247">
        <f>1+BPCiObIC!U$7</f>
        <v>1.0154453300947681</v>
      </c>
      <c r="Y60" s="247">
        <f>1+BPCiObIC!V$7</f>
        <v>1.0154339780347672</v>
      </c>
      <c r="Z60" s="247">
        <f>1+BPCiObIC!W$7</f>
        <v>1.015463102222004</v>
      </c>
      <c r="AA60" s="247">
        <f>1+BPCiObIC!X$7</f>
        <v>1.0155170105608347</v>
      </c>
      <c r="AB60" s="247">
        <f>1+BPCiObIC!Y$7</f>
        <v>1.0156032266697173</v>
      </c>
      <c r="AC60" s="247">
        <f>1+BPCiObIC!Z$7</f>
        <v>1.0158447695784971</v>
      </c>
      <c r="AD60" s="247">
        <f>1+BPCiObIC!AA$7</f>
        <v>1.0159001708799609</v>
      </c>
      <c r="AE60" s="247">
        <f>1+BPCiObIC!AB$7</f>
        <v>1.0159371605543879</v>
      </c>
      <c r="AF60" s="247">
        <f>1+BPCiObIC!AC$7</f>
        <v>1.0159352633015375</v>
      </c>
      <c r="AG60" s="247">
        <f>1+BPCiObIC!AD$7</f>
        <v>1.0159435911615937</v>
      </c>
      <c r="AH60" s="247">
        <f>1+BPCiObIC!AE$7</f>
        <v>1.0159764877125821</v>
      </c>
    </row>
    <row r="61" spans="2:34" x14ac:dyDescent="0.25">
      <c r="B61" s="103" t="s">
        <v>1461</v>
      </c>
      <c r="C61" s="82" t="s">
        <v>553</v>
      </c>
      <c r="D61" s="82" t="s">
        <v>10</v>
      </c>
      <c r="E61" s="158">
        <v>1</v>
      </c>
      <c r="F61" s="247">
        <f>1+BPCiObIC!C$27</f>
        <v>1.0445109066037748</v>
      </c>
      <c r="G61" s="247">
        <f>1+BPCiObIC!D$27</f>
        <v>1.0051267720364854</v>
      </c>
      <c r="H61" s="247">
        <f>1+BPCiObIC!E$27</f>
        <v>1.0121336301233663</v>
      </c>
      <c r="I61" s="247">
        <f>1+BPCiObIC!F$27</f>
        <v>1.0197702870076557</v>
      </c>
      <c r="J61" s="247">
        <f>1+BPCiObIC!G$27</f>
        <v>1.0212199937772137</v>
      </c>
      <c r="K61" s="247">
        <f>1+BPCiObIC!H$27</f>
        <v>1.0201253618994233</v>
      </c>
      <c r="L61" s="247">
        <f>1+BPCiObIC!I$27</f>
        <v>1.018571300381715</v>
      </c>
      <c r="M61" s="247">
        <f>1+BPCiObIC!J$27</f>
        <v>1.0173004271832928</v>
      </c>
      <c r="N61" s="247">
        <f>1+BPCiObIC!K$27</f>
        <v>1.0165912053056521</v>
      </c>
      <c r="O61" s="247">
        <f>1+BPCiObIC!L$27</f>
        <v>1.0163883646607694</v>
      </c>
      <c r="P61" s="247">
        <f>1+BPCiObIC!M$27</f>
        <v>1.0163150403762462</v>
      </c>
      <c r="Q61" s="247">
        <f>1+BPCiObIC!N$27</f>
        <v>1.0162974887656429</v>
      </c>
      <c r="R61" s="247">
        <f>1+BPCiObIC!O$27</f>
        <v>1.0163197084455615</v>
      </c>
      <c r="S61" s="247">
        <f>1+BPCiObIC!P$27</f>
        <v>1.016351544118991</v>
      </c>
      <c r="T61" s="247">
        <f>1+BPCiObIC!Q$27</f>
        <v>1.0163065750194344</v>
      </c>
      <c r="U61" s="247">
        <f>1+BPCiObIC!R$27</f>
        <v>1.0162025743074039</v>
      </c>
      <c r="V61" s="247">
        <f>1+BPCiObIC!S$27</f>
        <v>1.0160609123852313</v>
      </c>
      <c r="W61" s="247">
        <f>1+BPCiObIC!T$27</f>
        <v>1.015882965161657</v>
      </c>
      <c r="X61" s="247">
        <f>1+BPCiObIC!U$27</f>
        <v>1.0156562068914645</v>
      </c>
      <c r="Y61" s="247">
        <f>1+BPCiObIC!V$27</f>
        <v>1.015426862872953</v>
      </c>
      <c r="Z61" s="247">
        <f>1+BPCiObIC!W$27</f>
        <v>1.0151981524388651</v>
      </c>
      <c r="AA61" s="247">
        <f>1+BPCiObIC!X$27</f>
        <v>1.0149655949916452</v>
      </c>
      <c r="AB61" s="247">
        <f>1+BPCiObIC!Y$27</f>
        <v>1.0147372692626893</v>
      </c>
      <c r="AC61" s="247">
        <f>1+BPCiObIC!Z$27</f>
        <v>1.0144721429839545</v>
      </c>
      <c r="AD61" s="247">
        <f>1+BPCiObIC!AA$27</f>
        <v>1.0142749492790422</v>
      </c>
      <c r="AE61" s="247">
        <f>1+BPCiObIC!AB$27</f>
        <v>1.0141115199178317</v>
      </c>
      <c r="AF61" s="247">
        <f>1+BPCiObIC!AC$27</f>
        <v>1.0139897957850852</v>
      </c>
      <c r="AG61" s="247">
        <f>1+BPCiObIC!AD$27</f>
        <v>1.0138796367250076</v>
      </c>
      <c r="AH61" s="247">
        <f>1+BPCiObIC!AE$27</f>
        <v>1.0137630693625042</v>
      </c>
    </row>
    <row r="62" spans="2:34" x14ac:dyDescent="0.25">
      <c r="B62" s="103" t="s">
        <v>648</v>
      </c>
      <c r="C62" s="103" t="s">
        <v>553</v>
      </c>
      <c r="D62" s="103" t="s">
        <v>11</v>
      </c>
      <c r="E62" s="157">
        <v>1</v>
      </c>
      <c r="F62" s="247">
        <f>SUMIFS('EPA Data Summary_before mult'!J:J,'EPA Data Summary_before mult'!$A:$A,'EU specific multipliers'!$D62,'EPA Data Summary_before mult'!$B:$B,'EU specific multipliers'!$C62)/SUMIFS('EPA Data Summary_before mult'!$H:$H,'EPA Data Summary_before mult'!$A:$A,'EU specific multipliers'!$D62,'EPA Data Summary_before mult'!$B:$B,'EU specific multipliers'!$C62)</f>
        <v>1.0018187948548349</v>
      </c>
      <c r="G62" s="247">
        <f>SUMIFS('EPA Data Summary_before mult'!K:K,'EPA Data Summary_before mult'!$A:$A,'EU specific multipliers'!$D62,'EPA Data Summary_before mult'!$B:$B,'EU specific multipliers'!$C62)/SUMIFS('EPA Data Summary_before mult'!$H:$H,'EPA Data Summary_before mult'!$A:$A,'EU specific multipliers'!$D62,'EPA Data Summary_before mult'!$B:$B,'EU specific multipliers'!$C62)</f>
        <v>1.0027281922822537</v>
      </c>
      <c r="H62" s="247">
        <f>SUMIFS('EPA Data Summary_before mult'!L:L,'EPA Data Summary_before mult'!$A:$A,'EU specific multipliers'!$D62,'EPA Data Summary_before mult'!$B:$B,'EU specific multipliers'!$C62)/SUMIFS('EPA Data Summary_before mult'!$H:$H,'EPA Data Summary_before mult'!$A:$A,'EU specific multipliers'!$D62,'EPA Data Summary_before mult'!$B:$B,'EU specific multipliers'!$C62)</f>
        <v>1.0036375897096725</v>
      </c>
      <c r="I62" s="247">
        <f>SUMIFS('EPA Data Summary_before mult'!M:M,'EPA Data Summary_before mult'!$A:$A,'EU specific multipliers'!$D62,'EPA Data Summary_before mult'!$B:$B,'EU specific multipliers'!$C62)/SUMIFS('EPA Data Summary_before mult'!$H:$H,'EPA Data Summary_before mult'!$A:$A,'EU specific multipliers'!$D62,'EPA Data Summary_before mult'!$B:$B,'EU specific multipliers'!$C62)</f>
        <v>1.00454698713709</v>
      </c>
      <c r="J62" s="247">
        <f>SUMIFS('EPA Data Summary_before mult'!N:N,'EPA Data Summary_before mult'!$A:$A,'EU specific multipliers'!$D62,'EPA Data Summary_before mult'!$B:$B,'EU specific multipliers'!$C62)/SUMIFS('EPA Data Summary_before mult'!$H:$H,'EPA Data Summary_before mult'!$A:$A,'EU specific multipliers'!$D62,'EPA Data Summary_before mult'!$B:$B,'EU specific multipliers'!$C62)</f>
        <v>1.0106720140213881</v>
      </c>
      <c r="K62" s="247">
        <f>SUMIFS('EPA Data Summary_before mult'!O:O,'EPA Data Summary_before mult'!$A:$A,'EU specific multipliers'!$D62,'EPA Data Summary_before mult'!$B:$B,'EU specific multipliers'!$C62)/SUMIFS('EPA Data Summary_before mult'!$H:$H,'EPA Data Summary_before mult'!$A:$A,'EU specific multipliers'!$D62,'EPA Data Summary_before mult'!$B:$B,'EU specific multipliers'!$C62)</f>
        <v>1.0167970409056868</v>
      </c>
      <c r="L62" s="247">
        <f>SUMIFS('EPA Data Summary_before mult'!P:P,'EPA Data Summary_before mult'!$A:$A,'EU specific multipliers'!$D62,'EPA Data Summary_before mult'!$B:$B,'EU specific multipliers'!$C62)/SUMIFS('EPA Data Summary_before mult'!$H:$H,'EPA Data Summary_before mult'!$A:$A,'EU specific multipliers'!$D62,'EPA Data Summary_before mult'!$B:$B,'EU specific multipliers'!$C62)</f>
        <v>1.0229220677899855</v>
      </c>
      <c r="M62" s="247">
        <f>SUMIFS('EPA Data Summary_before mult'!Q:Q,'EPA Data Summary_before mult'!$A:$A,'EU specific multipliers'!$D62,'EPA Data Summary_before mult'!$B:$B,'EU specific multipliers'!$C62)/SUMIFS('EPA Data Summary_before mult'!$H:$H,'EPA Data Summary_before mult'!$A:$A,'EU specific multipliers'!$D62,'EPA Data Summary_before mult'!$B:$B,'EU specific multipliers'!$C62)</f>
        <v>1.0290470946742833</v>
      </c>
      <c r="N62" s="247">
        <f>SUMIFS('EPA Data Summary_before mult'!R:R,'EPA Data Summary_before mult'!$A:$A,'EU specific multipliers'!$D62,'EPA Data Summary_before mult'!$B:$B,'EU specific multipliers'!$C62)/SUMIFS('EPA Data Summary_before mult'!$H:$H,'EPA Data Summary_before mult'!$A:$A,'EU specific multipliers'!$D62,'EPA Data Summary_before mult'!$B:$B,'EU specific multipliers'!$C62)</f>
        <v>1.0351721215585816</v>
      </c>
      <c r="O62" s="247">
        <f>SUMIFS('EPA Data Summary_before mult'!S:S,'EPA Data Summary_before mult'!$A:$A,'EU specific multipliers'!$D62,'EPA Data Summary_before mult'!$B:$B,'EU specific multipliers'!$C62)/SUMIFS('EPA Data Summary_before mult'!$H:$H,'EPA Data Summary_before mult'!$A:$A,'EU specific multipliers'!$D62,'EPA Data Summary_before mult'!$B:$B,'EU specific multipliers'!$C62)</f>
        <v>1.0572225236403172</v>
      </c>
      <c r="P62" s="247">
        <f>SUMIFS('EPA Data Summary_before mult'!T:T,'EPA Data Summary_before mult'!$A:$A,'EU specific multipliers'!$D62,'EPA Data Summary_before mult'!$B:$B,'EU specific multipliers'!$C62)/SUMIFS('EPA Data Summary_before mult'!$H:$H,'EPA Data Summary_before mult'!$A:$A,'EU specific multipliers'!$D62,'EPA Data Summary_before mult'!$B:$B,'EU specific multipliers'!$C62)</f>
        <v>1.0792729257220537</v>
      </c>
      <c r="Q62" s="247">
        <f>SUMIFS('EPA Data Summary_before mult'!U:U,'EPA Data Summary_before mult'!$A:$A,'EU specific multipliers'!$D62,'EPA Data Summary_before mult'!$B:$B,'EU specific multipliers'!$C62)/SUMIFS('EPA Data Summary_before mult'!$H:$H,'EPA Data Summary_before mult'!$A:$A,'EU specific multipliers'!$D62,'EPA Data Summary_before mult'!$B:$B,'EU specific multipliers'!$C62)</f>
        <v>1.1013233278037873</v>
      </c>
      <c r="R62" s="247">
        <f>SUMIFS('EPA Data Summary_before mult'!V:V,'EPA Data Summary_before mult'!$A:$A,'EU specific multipliers'!$D62,'EPA Data Summary_before mult'!$B:$B,'EU specific multipliers'!$C62)/SUMIFS('EPA Data Summary_before mult'!$H:$H,'EPA Data Summary_before mult'!$A:$A,'EU specific multipliers'!$D62,'EPA Data Summary_before mult'!$B:$B,'EU specific multipliers'!$C62)</f>
        <v>1.1233737298855235</v>
      </c>
      <c r="S62" s="247">
        <f>SUMIFS('EPA Data Summary_before mult'!W:W,'EPA Data Summary_before mult'!$A:$A,'EU specific multipliers'!$D62,'EPA Data Summary_before mult'!$B:$B,'EU specific multipliers'!$C62)/SUMIFS('EPA Data Summary_before mult'!$H:$H,'EPA Data Summary_before mult'!$A:$A,'EU specific multipliers'!$D62,'EPA Data Summary_before mult'!$B:$B,'EU specific multipliers'!$C62)</f>
        <v>1.1454241319672593</v>
      </c>
      <c r="T62" s="247">
        <f>SUMIFS('EPA Data Summary_before mult'!X:X,'EPA Data Summary_before mult'!$A:$A,'EU specific multipliers'!$D62,'EPA Data Summary_before mult'!$B:$B,'EU specific multipliers'!$C62)/SUMIFS('EPA Data Summary_before mult'!$H:$H,'EPA Data Summary_before mult'!$A:$A,'EU specific multipliers'!$D62,'EPA Data Summary_before mult'!$B:$B,'EU specific multipliers'!$C62)</f>
        <v>1.1643266266797319</v>
      </c>
      <c r="U62" s="247">
        <f>SUMIFS('EPA Data Summary_before mult'!Y:Y,'EPA Data Summary_before mult'!$A:$A,'EU specific multipliers'!$D62,'EPA Data Summary_before mult'!$B:$B,'EU specific multipliers'!$C62)/SUMIFS('EPA Data Summary_before mult'!$H:$H,'EPA Data Summary_before mult'!$A:$A,'EU specific multipliers'!$D62,'EPA Data Summary_before mult'!$B:$B,'EU specific multipliers'!$C62)</f>
        <v>1.183229121392207</v>
      </c>
      <c r="V62" s="247">
        <f>SUMIFS('EPA Data Summary_before mult'!Z:Z,'EPA Data Summary_before mult'!$A:$A,'EU specific multipliers'!$D62,'EPA Data Summary_before mult'!$B:$B,'EU specific multipliers'!$C62)/SUMIFS('EPA Data Summary_before mult'!$H:$H,'EPA Data Summary_before mult'!$A:$A,'EU specific multipliers'!$D62,'EPA Data Summary_before mult'!$B:$B,'EU specific multipliers'!$C62)</f>
        <v>1.2021316161046807</v>
      </c>
      <c r="W62" s="247">
        <f>SUMIFS('EPA Data Summary_before mult'!AA:AA,'EPA Data Summary_before mult'!$A:$A,'EU specific multipliers'!$D62,'EPA Data Summary_before mult'!$B:$B,'EU specific multipliers'!$C62)/SUMIFS('EPA Data Summary_before mult'!$H:$H,'EPA Data Summary_before mult'!$A:$A,'EU specific multipliers'!$D62,'EPA Data Summary_before mult'!$B:$B,'EU specific multipliers'!$C62)</f>
        <v>1.2210341108171536</v>
      </c>
      <c r="X62" s="247">
        <f>SUMIFS('EPA Data Summary_before mult'!AB:AB,'EPA Data Summary_before mult'!$A:$A,'EU specific multipliers'!$D62,'EPA Data Summary_before mult'!$B:$B,'EU specific multipliers'!$C62)/SUMIFS('EPA Data Summary_before mult'!$H:$H,'EPA Data Summary_before mult'!$A:$A,'EU specific multipliers'!$D62,'EPA Data Summary_before mult'!$B:$B,'EU specific multipliers'!$C62)</f>
        <v>1.2399366055296281</v>
      </c>
      <c r="Y62" s="247">
        <f>SUMIFS('EPA Data Summary_before mult'!AC:AC,'EPA Data Summary_before mult'!$A:$A,'EU specific multipliers'!$D62,'EPA Data Summary_before mult'!$B:$B,'EU specific multipliers'!$C62)/SUMIFS('EPA Data Summary_before mult'!$H:$H,'EPA Data Summary_before mult'!$A:$A,'EU specific multipliers'!$D62,'EPA Data Summary_before mult'!$B:$B,'EU specific multipliers'!$C62)</f>
        <v>1.2613706817920862</v>
      </c>
      <c r="Z62" s="247">
        <f>SUMIFS('EPA Data Summary_before mult'!AD:AD,'EPA Data Summary_before mult'!$A:$A,'EU specific multipliers'!$D62,'EPA Data Summary_before mult'!$B:$B,'EU specific multipliers'!$C62)/SUMIFS('EPA Data Summary_before mult'!$H:$H,'EPA Data Summary_before mult'!$A:$A,'EU specific multipliers'!$D62,'EPA Data Summary_before mult'!$B:$B,'EU specific multipliers'!$C62)</f>
        <v>1.2828047580545459</v>
      </c>
      <c r="AA62" s="247">
        <f>SUMIFS('EPA Data Summary_before mult'!AE:AE,'EPA Data Summary_before mult'!$A:$A,'EU specific multipliers'!$D62,'EPA Data Summary_before mult'!$B:$B,'EU specific multipliers'!$C62)/SUMIFS('EPA Data Summary_before mult'!$H:$H,'EPA Data Summary_before mult'!$A:$A,'EU specific multipliers'!$D62,'EPA Data Summary_before mult'!$B:$B,'EU specific multipliers'!$C62)</f>
        <v>1.3042388343170044</v>
      </c>
      <c r="AB62" s="247">
        <f>SUMIFS('EPA Data Summary_before mult'!AF:AF,'EPA Data Summary_before mult'!$A:$A,'EU specific multipliers'!$D62,'EPA Data Summary_before mult'!$B:$B,'EU specific multipliers'!$C62)/SUMIFS('EPA Data Summary_before mult'!$H:$H,'EPA Data Summary_before mult'!$A:$A,'EU specific multipliers'!$D62,'EPA Data Summary_before mult'!$B:$B,'EU specific multipliers'!$C62)</f>
        <v>1.3256729105794633</v>
      </c>
      <c r="AC62" s="247">
        <f>SUMIFS('EPA Data Summary_before mult'!AG:AG,'EPA Data Summary_before mult'!$A:$A,'EU specific multipliers'!$D62,'EPA Data Summary_before mult'!$B:$B,'EU specific multipliers'!$C62)/SUMIFS('EPA Data Summary_before mult'!$H:$H,'EPA Data Summary_before mult'!$A:$A,'EU specific multipliers'!$D62,'EPA Data Summary_before mult'!$B:$B,'EU specific multipliers'!$C62)</f>
        <v>1.3471069868419216</v>
      </c>
      <c r="AD62" s="247">
        <f>SUMIFS('EPA Data Summary_before mult'!AH:AH,'EPA Data Summary_before mult'!$A:$A,'EU specific multipliers'!$D62,'EPA Data Summary_before mult'!$B:$B,'EU specific multipliers'!$C62)/SUMIFS('EPA Data Summary_before mult'!$H:$H,'EPA Data Summary_before mult'!$A:$A,'EU specific multipliers'!$D62,'EPA Data Summary_before mult'!$B:$B,'EU specific multipliers'!$C62)</f>
        <v>1.3724328712029057</v>
      </c>
      <c r="AE62" s="247">
        <f>SUMIFS('EPA Data Summary_before mult'!AI:AI,'EPA Data Summary_before mult'!$A:$A,'EU specific multipliers'!$D62,'EPA Data Summary_before mult'!$B:$B,'EU specific multipliers'!$C62)/SUMIFS('EPA Data Summary_before mult'!$H:$H,'EPA Data Summary_before mult'!$A:$A,'EU specific multipliers'!$D62,'EPA Data Summary_before mult'!$B:$B,'EU specific multipliers'!$C62)</f>
        <v>1.3977587555638895</v>
      </c>
      <c r="AF62" s="247">
        <f>SUMIFS('EPA Data Summary_before mult'!AJ:AJ,'EPA Data Summary_before mult'!$A:$A,'EU specific multipliers'!$D62,'EPA Data Summary_before mult'!$B:$B,'EU specific multipliers'!$C62)/SUMIFS('EPA Data Summary_before mult'!$H:$H,'EPA Data Summary_before mult'!$A:$A,'EU specific multipliers'!$D62,'EPA Data Summary_before mult'!$B:$B,'EU specific multipliers'!$C62)</f>
        <v>1.4230846399248736</v>
      </c>
      <c r="AG62" s="247">
        <f>SUMIFS('EPA Data Summary_before mult'!AK:AK,'EPA Data Summary_before mult'!$A:$A,'EU specific multipliers'!$D62,'EPA Data Summary_before mult'!$B:$B,'EU specific multipliers'!$C62)/SUMIFS('EPA Data Summary_before mult'!$H:$H,'EPA Data Summary_before mult'!$A:$A,'EU specific multipliers'!$D62,'EPA Data Summary_before mult'!$B:$B,'EU specific multipliers'!$C62)</f>
        <v>1.4484105242858563</v>
      </c>
      <c r="AH62" s="247">
        <f>SUMIFS('EPA Data Summary_before mult'!AL:AL,'EPA Data Summary_before mult'!$A:$A,'EU specific multipliers'!$D62,'EPA Data Summary_before mult'!$B:$B,'EU specific multipliers'!$C62)/SUMIFS('EPA Data Summary_before mult'!$H:$H,'EPA Data Summary_before mult'!$A:$A,'EU specific multipliers'!$D62,'EPA Data Summary_before mult'!$B:$B,'EU specific multipliers'!$C62)</f>
        <v>1.4737364086468405</v>
      </c>
    </row>
    <row r="63" spans="2:34" x14ac:dyDescent="0.25">
      <c r="B63" s="103" t="s">
        <v>1461</v>
      </c>
      <c r="C63" s="82" t="s">
        <v>557</v>
      </c>
      <c r="D63" s="82" t="s">
        <v>10</v>
      </c>
      <c r="E63" s="158">
        <v>1</v>
      </c>
      <c r="F63" s="247">
        <f>1+BPCiObIC!C$28</f>
        <v>1.0445109066037748</v>
      </c>
      <c r="G63" s="247">
        <f>1+BPCiObIC!D$28</f>
        <v>1.0051267720364854</v>
      </c>
      <c r="H63" s="247">
        <f>1+BPCiObIC!E$28</f>
        <v>1.0121336301233663</v>
      </c>
      <c r="I63" s="247">
        <f>1+BPCiObIC!F$28</f>
        <v>1.0197702870076557</v>
      </c>
      <c r="J63" s="247">
        <f>1+BPCiObIC!G$28</f>
        <v>1.0212199937772137</v>
      </c>
      <c r="K63" s="247">
        <f>1+BPCiObIC!H$28</f>
        <v>1.0201253618994233</v>
      </c>
      <c r="L63" s="247">
        <f>1+BPCiObIC!I$28</f>
        <v>1.018571300381715</v>
      </c>
      <c r="M63" s="247">
        <f>1+BPCiObIC!J$28</f>
        <v>1.0173004271832928</v>
      </c>
      <c r="N63" s="247">
        <f>1+BPCiObIC!K$28</f>
        <v>1.0165912053056521</v>
      </c>
      <c r="O63" s="247">
        <f>1+BPCiObIC!L$28</f>
        <v>1.0163883646607694</v>
      </c>
      <c r="P63" s="247">
        <f>1+BPCiObIC!M$28</f>
        <v>1.0163150403762462</v>
      </c>
      <c r="Q63" s="247">
        <f>1+BPCiObIC!N$28</f>
        <v>1.0162974887656429</v>
      </c>
      <c r="R63" s="247">
        <f>1+BPCiObIC!O$28</f>
        <v>1.0163197084455615</v>
      </c>
      <c r="S63" s="247">
        <f>1+BPCiObIC!P$28</f>
        <v>1.016351544118991</v>
      </c>
      <c r="T63" s="247">
        <f>1+BPCiObIC!Q$28</f>
        <v>1.0163065750194344</v>
      </c>
      <c r="U63" s="247">
        <f>1+BPCiObIC!R$28</f>
        <v>1.0162025743074039</v>
      </c>
      <c r="V63" s="247">
        <f>1+BPCiObIC!S$28</f>
        <v>1.0160609123852313</v>
      </c>
      <c r="W63" s="247">
        <f>1+BPCiObIC!T$28</f>
        <v>1.015882965161657</v>
      </c>
      <c r="X63" s="247">
        <f>1+BPCiObIC!U$28</f>
        <v>1.0156562068914645</v>
      </c>
      <c r="Y63" s="247">
        <f>1+BPCiObIC!V$28</f>
        <v>1.015426862872953</v>
      </c>
      <c r="Z63" s="247">
        <f>1+BPCiObIC!W$28</f>
        <v>1.0151981524388651</v>
      </c>
      <c r="AA63" s="247">
        <f>1+BPCiObIC!X$28</f>
        <v>1.0149655949916452</v>
      </c>
      <c r="AB63" s="247">
        <f>1+BPCiObIC!Y$28</f>
        <v>1.0147372692626893</v>
      </c>
      <c r="AC63" s="247">
        <f>1+BPCiObIC!Z$28</f>
        <v>1.0144721429839545</v>
      </c>
      <c r="AD63" s="247">
        <f>1+BPCiObIC!AA$28</f>
        <v>1.0142749492790422</v>
      </c>
      <c r="AE63" s="247">
        <f>1+BPCiObIC!AB$28</f>
        <v>1.0141115199178317</v>
      </c>
      <c r="AF63" s="247">
        <f>1+BPCiObIC!AC$28</f>
        <v>1.0139897957850852</v>
      </c>
      <c r="AG63" s="247">
        <f>1+BPCiObIC!AD$28</f>
        <v>1.0138796367250076</v>
      </c>
      <c r="AH63" s="247">
        <f>1+BPCiObIC!AE$28</f>
        <v>1.0137630693625042</v>
      </c>
    </row>
    <row r="64" spans="2:34" x14ac:dyDescent="0.25">
      <c r="B64" s="103" t="s">
        <v>648</v>
      </c>
      <c r="C64" t="s">
        <v>557</v>
      </c>
      <c r="D64" t="s">
        <v>11</v>
      </c>
      <c r="E64" s="246">
        <v>1</v>
      </c>
      <c r="F64" s="247">
        <f>SUMIFS('EPA Data Summary_before mult'!J:J,'EPA Data Summary_before mult'!$A:$A,'EU specific multipliers'!$D64,'EPA Data Summary_before mult'!$B:$B,'EU specific multipliers'!$C64)/SUMIFS('EPA Data Summary_before mult'!$H:$H,'EPA Data Summary_before mult'!$A:$A,'EU specific multipliers'!$D64,'EPA Data Summary_before mult'!$B:$B,'EU specific multipliers'!$C64)</f>
        <v>0.98398754300866609</v>
      </c>
      <c r="G64" s="247">
        <f>SUMIFS('EPA Data Summary_before mult'!K:K,'EPA Data Summary_before mult'!$A:$A,'EU specific multipliers'!$D64,'EPA Data Summary_before mult'!$B:$B,'EU specific multipliers'!$C64)/SUMIFS('EPA Data Summary_before mult'!$H:$H,'EPA Data Summary_before mult'!$A:$A,'EU specific multipliers'!$D64,'EPA Data Summary_before mult'!$B:$B,'EU specific multipliers'!$C64)</f>
        <v>0.97598131451299885</v>
      </c>
      <c r="H64" s="247">
        <f>SUMIFS('EPA Data Summary_before mult'!L:L,'EPA Data Summary_before mult'!$A:$A,'EU specific multipliers'!$D64,'EPA Data Summary_before mult'!$B:$B,'EU specific multipliers'!$C64)/SUMIFS('EPA Data Summary_before mult'!$H:$H,'EPA Data Summary_before mult'!$A:$A,'EU specific multipliers'!$D64,'EPA Data Summary_before mult'!$B:$B,'EU specific multipliers'!$C64)</f>
        <v>0.9679750860173314</v>
      </c>
      <c r="I64" s="247">
        <f>SUMIFS('EPA Data Summary_before mult'!M:M,'EPA Data Summary_before mult'!$A:$A,'EU specific multipliers'!$D64,'EPA Data Summary_before mult'!$B:$B,'EU specific multipliers'!$C64)/SUMIFS('EPA Data Summary_before mult'!$H:$H,'EPA Data Summary_before mult'!$A:$A,'EU specific multipliers'!$D64,'EPA Data Summary_before mult'!$B:$B,'EU specific multipliers'!$C64)</f>
        <v>0.95996885752166428</v>
      </c>
      <c r="J64" s="247">
        <f>SUMIFS('EPA Data Summary_before mult'!N:N,'EPA Data Summary_before mult'!$A:$A,'EU specific multipliers'!$D64,'EPA Data Summary_before mult'!$B:$B,'EU specific multipliers'!$C64)/SUMIFS('EPA Data Summary_before mult'!$H:$H,'EPA Data Summary_before mult'!$A:$A,'EU specific multipliers'!$D64,'EPA Data Summary_before mult'!$B:$B,'EU specific multipliers'!$C64)</f>
        <v>0.95572591884338665</v>
      </c>
      <c r="K64" s="247">
        <f>SUMIFS('EPA Data Summary_before mult'!O:O,'EPA Data Summary_before mult'!$A:$A,'EU specific multipliers'!$D64,'EPA Data Summary_before mult'!$B:$B,'EU specific multipliers'!$C64)/SUMIFS('EPA Data Summary_before mult'!$H:$H,'EPA Data Summary_before mult'!$A:$A,'EU specific multipliers'!$D64,'EPA Data Summary_before mult'!$B:$B,'EU specific multipliers'!$C64)</f>
        <v>0.95148298016510879</v>
      </c>
      <c r="L64" s="247">
        <f>SUMIFS('EPA Data Summary_before mult'!P:P,'EPA Data Summary_before mult'!$A:$A,'EU specific multipliers'!$D64,'EPA Data Summary_before mult'!$B:$B,'EU specific multipliers'!$C64)/SUMIFS('EPA Data Summary_before mult'!$H:$H,'EPA Data Summary_before mult'!$A:$A,'EU specific multipliers'!$D64,'EPA Data Summary_before mult'!$B:$B,'EU specific multipliers'!$C64)</f>
        <v>0.94724004148683094</v>
      </c>
      <c r="M64" s="247">
        <f>SUMIFS('EPA Data Summary_before mult'!Q:Q,'EPA Data Summary_before mult'!$A:$A,'EU specific multipliers'!$D64,'EPA Data Summary_before mult'!$B:$B,'EU specific multipliers'!$C64)/SUMIFS('EPA Data Summary_before mult'!$H:$H,'EPA Data Summary_before mult'!$A:$A,'EU specific multipliers'!$D64,'EPA Data Summary_before mult'!$B:$B,'EU specific multipliers'!$C64)</f>
        <v>0.94299710280855353</v>
      </c>
      <c r="N64" s="247">
        <f>SUMIFS('EPA Data Summary_before mult'!R:R,'EPA Data Summary_before mult'!$A:$A,'EU specific multipliers'!$D64,'EPA Data Summary_before mult'!$B:$B,'EU specific multipliers'!$C64)/SUMIFS('EPA Data Summary_before mult'!$H:$H,'EPA Data Summary_before mult'!$A:$A,'EU specific multipliers'!$D64,'EPA Data Summary_before mult'!$B:$B,'EU specific multipliers'!$C64)</f>
        <v>0.9387541641302759</v>
      </c>
      <c r="O64" s="247">
        <f>SUMIFS('EPA Data Summary_before mult'!S:S,'EPA Data Summary_before mult'!$A:$A,'EU specific multipliers'!$D64,'EPA Data Summary_before mult'!$B:$B,'EU specific multipliers'!$C64)/SUMIFS('EPA Data Summary_before mult'!$H:$H,'EPA Data Summary_before mult'!$A:$A,'EU specific multipliers'!$D64,'EPA Data Summary_before mult'!$B:$B,'EU specific multipliers'!$C64)</f>
        <v>0.93718213525890515</v>
      </c>
      <c r="P64" s="247">
        <f>SUMIFS('EPA Data Summary_before mult'!T:T,'EPA Data Summary_before mult'!$A:$A,'EU specific multipliers'!$D64,'EPA Data Summary_before mult'!$B:$B,'EU specific multipliers'!$C64)/SUMIFS('EPA Data Summary_before mult'!$H:$H,'EPA Data Summary_before mult'!$A:$A,'EU specific multipliers'!$D64,'EPA Data Summary_before mult'!$B:$B,'EU specific multipliers'!$C64)</f>
        <v>0.9356101063875345</v>
      </c>
      <c r="Q64" s="247">
        <f>SUMIFS('EPA Data Summary_before mult'!U:U,'EPA Data Summary_before mult'!$A:$A,'EU specific multipliers'!$D64,'EPA Data Summary_before mult'!$B:$B,'EU specific multipliers'!$C64)/SUMIFS('EPA Data Summary_before mult'!$H:$H,'EPA Data Summary_before mult'!$A:$A,'EU specific multipliers'!$D64,'EPA Data Summary_before mult'!$B:$B,'EU specific multipliers'!$C64)</f>
        <v>0.93403807751616408</v>
      </c>
      <c r="R64" s="247">
        <f>SUMIFS('EPA Data Summary_before mult'!V:V,'EPA Data Summary_before mult'!$A:$A,'EU specific multipliers'!$D64,'EPA Data Summary_before mult'!$B:$B,'EU specific multipliers'!$C64)/SUMIFS('EPA Data Summary_before mult'!$H:$H,'EPA Data Summary_before mult'!$A:$A,'EU specific multipliers'!$D64,'EPA Data Summary_before mult'!$B:$B,'EU specific multipliers'!$C64)</f>
        <v>0.93246604864479321</v>
      </c>
      <c r="S64" s="247">
        <f>SUMIFS('EPA Data Summary_before mult'!W:W,'EPA Data Summary_before mult'!$A:$A,'EU specific multipliers'!$D64,'EPA Data Summary_before mult'!$B:$B,'EU specific multipliers'!$C64)/SUMIFS('EPA Data Summary_before mult'!$H:$H,'EPA Data Summary_before mult'!$A:$A,'EU specific multipliers'!$D64,'EPA Data Summary_before mult'!$B:$B,'EU specific multipliers'!$C64)</f>
        <v>0.93089401977342245</v>
      </c>
      <c r="T64" s="247">
        <f>SUMIFS('EPA Data Summary_before mult'!X:X,'EPA Data Summary_before mult'!$A:$A,'EU specific multipliers'!$D64,'EPA Data Summary_before mult'!$B:$B,'EU specific multipliers'!$C64)/SUMIFS('EPA Data Summary_before mult'!$H:$H,'EPA Data Summary_before mult'!$A:$A,'EU specific multipliers'!$D64,'EPA Data Summary_before mult'!$B:$B,'EU specific multipliers'!$C64)</f>
        <v>0.93118337032901743</v>
      </c>
      <c r="U64" s="247">
        <f>SUMIFS('EPA Data Summary_before mult'!Y:Y,'EPA Data Summary_before mult'!$A:$A,'EU specific multipliers'!$D64,'EPA Data Summary_before mult'!$B:$B,'EU specific multipliers'!$C64)/SUMIFS('EPA Data Summary_before mult'!$H:$H,'EPA Data Summary_before mult'!$A:$A,'EU specific multipliers'!$D64,'EPA Data Summary_before mult'!$B:$B,'EU specific multipliers'!$C64)</f>
        <v>0.93147272088461275</v>
      </c>
      <c r="V64" s="247">
        <f>SUMIFS('EPA Data Summary_before mult'!Z:Z,'EPA Data Summary_before mult'!$A:$A,'EU specific multipliers'!$D64,'EPA Data Summary_before mult'!$B:$B,'EU specific multipliers'!$C64)/SUMIFS('EPA Data Summary_before mult'!$H:$H,'EPA Data Summary_before mult'!$A:$A,'EU specific multipliers'!$D64,'EPA Data Summary_before mult'!$B:$B,'EU specific multipliers'!$C64)</f>
        <v>0.93176207144020751</v>
      </c>
      <c r="W64" s="247">
        <f>SUMIFS('EPA Data Summary_before mult'!AA:AA,'EPA Data Summary_before mult'!$A:$A,'EU specific multipliers'!$D64,'EPA Data Summary_before mult'!$B:$B,'EU specific multipliers'!$C64)/SUMIFS('EPA Data Summary_before mult'!$H:$H,'EPA Data Summary_before mult'!$A:$A,'EU specific multipliers'!$D64,'EPA Data Summary_before mult'!$B:$B,'EU specific multipliers'!$C64)</f>
        <v>0.93205142199580271</v>
      </c>
      <c r="X64" s="247">
        <f>SUMIFS('EPA Data Summary_before mult'!AB:AB,'EPA Data Summary_before mult'!$A:$A,'EU specific multipliers'!$D64,'EPA Data Summary_before mult'!$B:$B,'EU specific multipliers'!$C64)/SUMIFS('EPA Data Summary_before mult'!$H:$H,'EPA Data Summary_before mult'!$A:$A,'EU specific multipliers'!$D64,'EPA Data Summary_before mult'!$B:$B,'EU specific multipliers'!$C64)</f>
        <v>0.93234077255139769</v>
      </c>
      <c r="Y64" s="247">
        <f>SUMIFS('EPA Data Summary_before mult'!AC:AC,'EPA Data Summary_before mult'!$A:$A,'EU specific multipliers'!$D64,'EPA Data Summary_before mult'!$B:$B,'EU specific multipliers'!$C64)/SUMIFS('EPA Data Summary_before mult'!$H:$H,'EPA Data Summary_before mult'!$A:$A,'EU specific multipliers'!$D64,'EPA Data Summary_before mult'!$B:$B,'EU specific multipliers'!$C64)</f>
        <v>0.93378485576865811</v>
      </c>
      <c r="Z64" s="247">
        <f>SUMIFS('EPA Data Summary_before mult'!AD:AD,'EPA Data Summary_before mult'!$A:$A,'EU specific multipliers'!$D64,'EPA Data Summary_before mult'!$B:$B,'EU specific multipliers'!$C64)/SUMIFS('EPA Data Summary_before mult'!$H:$H,'EPA Data Summary_before mult'!$A:$A,'EU specific multipliers'!$D64,'EPA Data Summary_before mult'!$B:$B,'EU specific multipliers'!$C64)</f>
        <v>0.93522893898591841</v>
      </c>
      <c r="AA64" s="247">
        <f>SUMIFS('EPA Data Summary_before mult'!AE:AE,'EPA Data Summary_before mult'!$A:$A,'EU specific multipliers'!$D64,'EPA Data Summary_before mult'!$B:$B,'EU specific multipliers'!$C64)/SUMIFS('EPA Data Summary_before mult'!$H:$H,'EPA Data Summary_before mult'!$A:$A,'EU specific multipliers'!$D64,'EPA Data Summary_before mult'!$B:$B,'EU specific multipliers'!$C64)</f>
        <v>0.93667302220317838</v>
      </c>
      <c r="AB64" s="247">
        <f>SUMIFS('EPA Data Summary_before mult'!AF:AF,'EPA Data Summary_before mult'!$A:$A,'EU specific multipliers'!$D64,'EPA Data Summary_before mult'!$B:$B,'EU specific multipliers'!$C64)/SUMIFS('EPA Data Summary_before mult'!$H:$H,'EPA Data Summary_before mult'!$A:$A,'EU specific multipliers'!$D64,'EPA Data Summary_before mult'!$B:$B,'EU specific multipliers'!$C64)</f>
        <v>0.93811710542043891</v>
      </c>
      <c r="AC64" s="247">
        <f>SUMIFS('EPA Data Summary_before mult'!AG:AG,'EPA Data Summary_before mult'!$A:$A,'EU specific multipliers'!$D64,'EPA Data Summary_before mult'!$B:$B,'EU specific multipliers'!$C64)/SUMIFS('EPA Data Summary_before mult'!$H:$H,'EPA Data Summary_before mult'!$A:$A,'EU specific multipliers'!$D64,'EPA Data Summary_before mult'!$B:$B,'EU specific multipliers'!$C64)</f>
        <v>0.939561188637699</v>
      </c>
      <c r="AD64" s="247">
        <f>SUMIFS('EPA Data Summary_before mult'!AH:AH,'EPA Data Summary_before mult'!$A:$A,'EU specific multipliers'!$D64,'EPA Data Summary_before mult'!$B:$B,'EU specific multipliers'!$C64)/SUMIFS('EPA Data Summary_before mult'!$H:$H,'EPA Data Summary_before mult'!$A:$A,'EU specific multipliers'!$D64,'EPA Data Summary_before mult'!$B:$B,'EU specific multipliers'!$C64)</f>
        <v>0.941723868597103</v>
      </c>
      <c r="AE64" s="247">
        <f>SUMIFS('EPA Data Summary_before mult'!AI:AI,'EPA Data Summary_before mult'!$A:$A,'EU specific multipliers'!$D64,'EPA Data Summary_before mult'!$B:$B,'EU specific multipliers'!$C64)/SUMIFS('EPA Data Summary_before mult'!$H:$H,'EPA Data Summary_before mult'!$A:$A,'EU specific multipliers'!$D64,'EPA Data Summary_before mult'!$B:$B,'EU specific multipliers'!$C64)</f>
        <v>0.94388654855650689</v>
      </c>
      <c r="AF64" s="247">
        <f>SUMIFS('EPA Data Summary_before mult'!AJ:AJ,'EPA Data Summary_before mult'!$A:$A,'EU specific multipliers'!$D64,'EPA Data Summary_before mult'!$B:$B,'EU specific multipliers'!$C64)/SUMIFS('EPA Data Summary_before mult'!$H:$H,'EPA Data Summary_before mult'!$A:$A,'EU specific multipliers'!$D64,'EPA Data Summary_before mult'!$B:$B,'EU specific multipliers'!$C64)</f>
        <v>0.946049228515912</v>
      </c>
      <c r="AG64" s="247">
        <f>SUMIFS('EPA Data Summary_before mult'!AK:AK,'EPA Data Summary_before mult'!$A:$A,'EU specific multipliers'!$D64,'EPA Data Summary_before mult'!$B:$B,'EU specific multipliers'!$C64)/SUMIFS('EPA Data Summary_before mult'!$H:$H,'EPA Data Summary_before mult'!$A:$A,'EU specific multipliers'!$D64,'EPA Data Summary_before mult'!$B:$B,'EU specific multipliers'!$C64)</f>
        <v>0.94821190847531556</v>
      </c>
      <c r="AH64" s="247">
        <f>SUMIFS('EPA Data Summary_before mult'!AL:AL,'EPA Data Summary_before mult'!$A:$A,'EU specific multipliers'!$D64,'EPA Data Summary_before mult'!$B:$B,'EU specific multipliers'!$C64)/SUMIFS('EPA Data Summary_before mult'!$H:$H,'EPA Data Summary_before mult'!$A:$A,'EU specific multipliers'!$D64,'EPA Data Summary_before mult'!$B:$B,'EU specific multipliers'!$C64)</f>
        <v>0.95037458843471978</v>
      </c>
    </row>
    <row r="65" spans="1:34" x14ac:dyDescent="0.25">
      <c r="B65" s="103" t="s">
        <v>648</v>
      </c>
      <c r="C65" s="103" t="s">
        <v>557</v>
      </c>
      <c r="D65" s="103" t="s">
        <v>12</v>
      </c>
      <c r="E65" s="157">
        <v>1</v>
      </c>
      <c r="F65" s="247">
        <f>SUMIFS('EPA Data Summary_before mult'!J:J,'EPA Data Summary_before mult'!$A:$A,'EU specific multipliers'!$D65,'EPA Data Summary_before mult'!$B:$B,'EU specific multipliers'!$C65)/SUMIFS('EPA Data Summary_before mult'!$H:$H,'EPA Data Summary_before mult'!$A:$A,'EU specific multipliers'!$D65,'EPA Data Summary_before mult'!$B:$B,'EU specific multipliers'!$C65)</f>
        <v>0.99833601002581429</v>
      </c>
      <c r="G65" s="247">
        <f>SUMIFS('EPA Data Summary_before mult'!K:K,'EPA Data Summary_before mult'!$A:$A,'EU specific multipliers'!$D65,'EPA Data Summary_before mult'!$B:$B,'EU specific multipliers'!$C65)/SUMIFS('EPA Data Summary_before mult'!$H:$H,'EPA Data Summary_before mult'!$A:$A,'EU specific multipliers'!$D65,'EPA Data Summary_before mult'!$B:$B,'EU specific multipliers'!$C65)</f>
        <v>0.99750401503872155</v>
      </c>
      <c r="H65" s="247">
        <f>SUMIFS('EPA Data Summary_before mult'!L:L,'EPA Data Summary_before mult'!$A:$A,'EU specific multipliers'!$D65,'EPA Data Summary_before mult'!$B:$B,'EU specific multipliers'!$C65)/SUMIFS('EPA Data Summary_before mult'!$H:$H,'EPA Data Summary_before mult'!$A:$A,'EU specific multipliers'!$D65,'EPA Data Summary_before mult'!$B:$B,'EU specific multipliers'!$C65)</f>
        <v>0.99667202005162858</v>
      </c>
      <c r="I65" s="247">
        <f>SUMIFS('EPA Data Summary_before mult'!M:M,'EPA Data Summary_before mult'!$A:$A,'EU specific multipliers'!$D65,'EPA Data Summary_before mult'!$B:$B,'EU specific multipliers'!$C65)/SUMIFS('EPA Data Summary_before mult'!$H:$H,'EPA Data Summary_before mult'!$A:$A,'EU specific multipliers'!$D65,'EPA Data Summary_before mult'!$B:$B,'EU specific multipliers'!$C65)</f>
        <v>0.99584002506453584</v>
      </c>
      <c r="J65" s="247">
        <f>SUMIFS('EPA Data Summary_before mult'!N:N,'EPA Data Summary_before mult'!$A:$A,'EU specific multipliers'!$D65,'EPA Data Summary_before mult'!$B:$B,'EU specific multipliers'!$C65)/SUMIFS('EPA Data Summary_before mult'!$H:$H,'EPA Data Summary_before mult'!$A:$A,'EU specific multipliers'!$D65,'EPA Data Summary_before mult'!$B:$B,'EU specific multipliers'!$C65)</f>
        <v>0.99460513810561857</v>
      </c>
      <c r="K65" s="247">
        <f>SUMIFS('EPA Data Summary_before mult'!O:O,'EPA Data Summary_before mult'!$A:$A,'EU specific multipliers'!$D65,'EPA Data Summary_before mult'!$B:$B,'EU specific multipliers'!$C65)/SUMIFS('EPA Data Summary_before mult'!$H:$H,'EPA Data Summary_before mult'!$A:$A,'EU specific multipliers'!$D65,'EPA Data Summary_before mult'!$B:$B,'EU specific multipliers'!$C65)</f>
        <v>0.99337025114670152</v>
      </c>
      <c r="L65" s="247">
        <f>SUMIFS('EPA Data Summary_before mult'!P:P,'EPA Data Summary_before mult'!$A:$A,'EU specific multipliers'!$D65,'EPA Data Summary_before mult'!$B:$B,'EU specific multipliers'!$C65)/SUMIFS('EPA Data Summary_before mult'!$H:$H,'EPA Data Summary_before mult'!$A:$A,'EU specific multipliers'!$D65,'EPA Data Summary_before mult'!$B:$B,'EU specific multipliers'!$C65)</f>
        <v>0.99213536418778436</v>
      </c>
      <c r="M65" s="247">
        <f>SUMIFS('EPA Data Summary_before mult'!Q:Q,'EPA Data Summary_before mult'!$A:$A,'EU specific multipliers'!$D65,'EPA Data Summary_before mult'!$B:$B,'EU specific multipliers'!$C65)/SUMIFS('EPA Data Summary_before mult'!$H:$H,'EPA Data Summary_before mult'!$A:$A,'EU specific multipliers'!$D65,'EPA Data Summary_before mult'!$B:$B,'EU specific multipliers'!$C65)</f>
        <v>0.99090047722886743</v>
      </c>
      <c r="N65" s="247">
        <f>SUMIFS('EPA Data Summary_before mult'!R:R,'EPA Data Summary_before mult'!$A:$A,'EU specific multipliers'!$D65,'EPA Data Summary_before mult'!$B:$B,'EU specific multipliers'!$C65)/SUMIFS('EPA Data Summary_before mult'!$H:$H,'EPA Data Summary_before mult'!$A:$A,'EU specific multipliers'!$D65,'EPA Data Summary_before mult'!$B:$B,'EU specific multipliers'!$C65)</f>
        <v>0.98966559026995027</v>
      </c>
      <c r="O65" s="247">
        <f>SUMIFS('EPA Data Summary_before mult'!S:S,'EPA Data Summary_before mult'!$A:$A,'EU specific multipliers'!$D65,'EPA Data Summary_before mult'!$B:$B,'EU specific multipliers'!$C65)/SUMIFS('EPA Data Summary_before mult'!$H:$H,'EPA Data Summary_before mult'!$A:$A,'EU specific multipliers'!$D65,'EPA Data Summary_before mult'!$B:$B,'EU specific multipliers'!$C65)</f>
        <v>0.98815826119984973</v>
      </c>
      <c r="P65" s="247">
        <f>SUMIFS('EPA Data Summary_before mult'!T:T,'EPA Data Summary_before mult'!$A:$A,'EU specific multipliers'!$D65,'EPA Data Summary_before mult'!$B:$B,'EU specific multipliers'!$C65)/SUMIFS('EPA Data Summary_before mult'!$H:$H,'EPA Data Summary_before mult'!$A:$A,'EU specific multipliers'!$D65,'EPA Data Summary_before mult'!$B:$B,'EU specific multipliers'!$C65)</f>
        <v>0.98665093212974875</v>
      </c>
      <c r="Q65" s="247">
        <f>SUMIFS('EPA Data Summary_before mult'!U:U,'EPA Data Summary_before mult'!$A:$A,'EU specific multipliers'!$D65,'EPA Data Summary_before mult'!$B:$B,'EU specific multipliers'!$C65)/SUMIFS('EPA Data Summary_before mult'!$H:$H,'EPA Data Summary_before mult'!$A:$A,'EU specific multipliers'!$D65,'EPA Data Summary_before mult'!$B:$B,'EU specific multipliers'!$C65)</f>
        <v>0.98514360305964799</v>
      </c>
      <c r="R65" s="247">
        <f>SUMIFS('EPA Data Summary_before mult'!V:V,'EPA Data Summary_before mult'!$A:$A,'EU specific multipliers'!$D65,'EPA Data Summary_before mult'!$B:$B,'EU specific multipliers'!$C65)/SUMIFS('EPA Data Summary_before mult'!$H:$H,'EPA Data Summary_before mult'!$A:$A,'EU specific multipliers'!$D65,'EPA Data Summary_before mult'!$B:$B,'EU specific multipliers'!$C65)</f>
        <v>0.98363627398954689</v>
      </c>
      <c r="S65" s="247">
        <f>SUMIFS('EPA Data Summary_before mult'!W:W,'EPA Data Summary_before mult'!$A:$A,'EU specific multipliers'!$D65,'EPA Data Summary_before mult'!$B:$B,'EU specific multipliers'!$C65)/SUMIFS('EPA Data Summary_before mult'!$H:$H,'EPA Data Summary_before mult'!$A:$A,'EU specific multipliers'!$D65,'EPA Data Summary_before mult'!$B:$B,'EU specific multipliers'!$C65)</f>
        <v>0.98212894491944602</v>
      </c>
      <c r="T65" s="247">
        <f>SUMIFS('EPA Data Summary_before mult'!X:X,'EPA Data Summary_before mult'!$A:$A,'EU specific multipliers'!$D65,'EPA Data Summary_before mult'!$B:$B,'EU specific multipliers'!$C65)/SUMIFS('EPA Data Summary_before mult'!$H:$H,'EPA Data Summary_before mult'!$A:$A,'EU specific multipliers'!$D65,'EPA Data Summary_before mult'!$B:$B,'EU specific multipliers'!$C65)</f>
        <v>0.98035930418696926</v>
      </c>
      <c r="U65" s="247">
        <f>SUMIFS('EPA Data Summary_before mult'!Y:Y,'EPA Data Summary_before mult'!$A:$A,'EU specific multipliers'!$D65,'EPA Data Summary_before mult'!$B:$B,'EU specific multipliers'!$C65)/SUMIFS('EPA Data Summary_before mult'!$H:$H,'EPA Data Summary_before mult'!$A:$A,'EU specific multipliers'!$D65,'EPA Data Summary_before mult'!$B:$B,'EU specific multipliers'!$C65)</f>
        <v>0.97858966345449261</v>
      </c>
      <c r="V65" s="247">
        <f>SUMIFS('EPA Data Summary_before mult'!Z:Z,'EPA Data Summary_before mult'!$A:$A,'EU specific multipliers'!$D65,'EPA Data Summary_before mult'!$B:$B,'EU specific multipliers'!$C65)/SUMIFS('EPA Data Summary_before mult'!$H:$H,'EPA Data Summary_before mult'!$A:$A,'EU specific multipliers'!$D65,'EPA Data Summary_before mult'!$B:$B,'EU specific multipliers'!$C65)</f>
        <v>0.97682002272201574</v>
      </c>
      <c r="W65" s="247">
        <f>SUMIFS('EPA Data Summary_before mult'!AA:AA,'EPA Data Summary_before mult'!$A:$A,'EU specific multipliers'!$D65,'EPA Data Summary_before mult'!$B:$B,'EU specific multipliers'!$C65)/SUMIFS('EPA Data Summary_before mult'!$H:$H,'EPA Data Summary_before mult'!$A:$A,'EU specific multipliers'!$D65,'EPA Data Summary_before mult'!$B:$B,'EU specific multipliers'!$C65)</f>
        <v>0.97505038198953931</v>
      </c>
      <c r="X65" s="247">
        <f>SUMIFS('EPA Data Summary_before mult'!AB:AB,'EPA Data Summary_before mult'!$A:$A,'EU specific multipliers'!$D65,'EPA Data Summary_before mult'!$B:$B,'EU specific multipliers'!$C65)/SUMIFS('EPA Data Summary_before mult'!$H:$H,'EPA Data Summary_before mult'!$A:$A,'EU specific multipliers'!$D65,'EPA Data Summary_before mult'!$B:$B,'EU specific multipliers'!$C65)</f>
        <v>0.97328074125706254</v>
      </c>
      <c r="Y65" s="247">
        <f>SUMIFS('EPA Data Summary_before mult'!AC:AC,'EPA Data Summary_before mult'!$A:$A,'EU specific multipliers'!$D65,'EPA Data Summary_before mult'!$B:$B,'EU specific multipliers'!$C65)/SUMIFS('EPA Data Summary_before mult'!$H:$H,'EPA Data Summary_before mult'!$A:$A,'EU specific multipliers'!$D65,'EPA Data Summary_before mult'!$B:$B,'EU specific multipliers'!$C65)</f>
        <v>0.97122503453047493</v>
      </c>
      <c r="Z65" s="247">
        <f>SUMIFS('EPA Data Summary_before mult'!AD:AD,'EPA Data Summary_before mult'!$A:$A,'EU specific multipliers'!$D65,'EPA Data Summary_before mult'!$B:$B,'EU specific multipliers'!$C65)/SUMIFS('EPA Data Summary_before mult'!$H:$H,'EPA Data Summary_before mult'!$A:$A,'EU specific multipliers'!$D65,'EPA Data Summary_before mult'!$B:$B,'EU specific multipliers'!$C65)</f>
        <v>0.96916932780388765</v>
      </c>
      <c r="AA65" s="247">
        <f>SUMIFS('EPA Data Summary_before mult'!AE:AE,'EPA Data Summary_before mult'!$A:$A,'EU specific multipliers'!$D65,'EPA Data Summary_before mult'!$B:$B,'EU specific multipliers'!$C65)/SUMIFS('EPA Data Summary_before mult'!$H:$H,'EPA Data Summary_before mult'!$A:$A,'EU specific multipliers'!$D65,'EPA Data Summary_before mult'!$B:$B,'EU specific multipliers'!$C65)</f>
        <v>0.96711362107730103</v>
      </c>
      <c r="AB65" s="247">
        <f>SUMIFS('EPA Data Summary_before mult'!AF:AF,'EPA Data Summary_before mult'!$A:$A,'EU specific multipliers'!$D65,'EPA Data Summary_before mult'!$B:$B,'EU specific multipliers'!$C65)/SUMIFS('EPA Data Summary_before mult'!$H:$H,'EPA Data Summary_before mult'!$A:$A,'EU specific multipliers'!$D65,'EPA Data Summary_before mult'!$B:$B,'EU specific multipliers'!$C65)</f>
        <v>0.9650579143507142</v>
      </c>
      <c r="AC65" s="247">
        <f>SUMIFS('EPA Data Summary_before mult'!AG:AG,'EPA Data Summary_before mult'!$A:$A,'EU specific multipliers'!$D65,'EPA Data Summary_before mult'!$B:$B,'EU specific multipliers'!$C65)/SUMIFS('EPA Data Summary_before mult'!$H:$H,'EPA Data Summary_before mult'!$A:$A,'EU specific multipliers'!$D65,'EPA Data Summary_before mult'!$B:$B,'EU specific multipliers'!$C65)</f>
        <v>0.96300220762412703</v>
      </c>
      <c r="AD65" s="247">
        <f>SUMIFS('EPA Data Summary_before mult'!AH:AH,'EPA Data Summary_before mult'!$A:$A,'EU specific multipliers'!$D65,'EPA Data Summary_before mult'!$B:$B,'EU specific multipliers'!$C65)/SUMIFS('EPA Data Summary_before mult'!$H:$H,'EPA Data Summary_before mult'!$A:$A,'EU specific multipliers'!$D65,'EPA Data Summary_before mult'!$B:$B,'EU specific multipliers'!$C65)</f>
        <v>0.96059378620817737</v>
      </c>
      <c r="AE65" s="247">
        <f>SUMIFS('EPA Data Summary_before mult'!AI:AI,'EPA Data Summary_before mult'!$A:$A,'EU specific multipliers'!$D65,'EPA Data Summary_before mult'!$B:$B,'EU specific multipliers'!$C65)/SUMIFS('EPA Data Summary_before mult'!$H:$H,'EPA Data Summary_before mult'!$A:$A,'EU specific multipliers'!$D65,'EPA Data Summary_before mult'!$B:$B,'EU specific multipliers'!$C65)</f>
        <v>0.95818536479222738</v>
      </c>
      <c r="AF65" s="247">
        <f>SUMIFS('EPA Data Summary_before mult'!AJ:AJ,'EPA Data Summary_before mult'!$A:$A,'EU specific multipliers'!$D65,'EPA Data Summary_before mult'!$B:$B,'EU specific multipliers'!$C65)/SUMIFS('EPA Data Summary_before mult'!$H:$H,'EPA Data Summary_before mult'!$A:$A,'EU specific multipliers'!$D65,'EPA Data Summary_before mult'!$B:$B,'EU specific multipliers'!$C65)</f>
        <v>0.9557769433762775</v>
      </c>
      <c r="AG65" s="247">
        <f>SUMIFS('EPA Data Summary_before mult'!AK:AK,'EPA Data Summary_before mult'!$A:$A,'EU specific multipliers'!$D65,'EPA Data Summary_before mult'!$B:$B,'EU specific multipliers'!$C65)/SUMIFS('EPA Data Summary_before mult'!$H:$H,'EPA Data Summary_before mult'!$A:$A,'EU specific multipliers'!$D65,'EPA Data Summary_before mult'!$B:$B,'EU specific multipliers'!$C65)</f>
        <v>0.95336852196032817</v>
      </c>
      <c r="AH65" s="247">
        <f>SUMIFS('EPA Data Summary_before mult'!AL:AL,'EPA Data Summary_before mult'!$A:$A,'EU specific multipliers'!$D65,'EPA Data Summary_before mult'!$B:$B,'EU specific multipliers'!$C65)/SUMIFS('EPA Data Summary_before mult'!$H:$H,'EPA Data Summary_before mult'!$A:$A,'EU specific multipliers'!$D65,'EPA Data Summary_before mult'!$B:$B,'EU specific multipliers'!$C65)</f>
        <v>0.95096010054437818</v>
      </c>
    </row>
    <row r="66" spans="1:34" x14ac:dyDescent="0.25">
      <c r="C66" s="103"/>
      <c r="D66" s="103"/>
      <c r="E66" s="157"/>
      <c r="F66" s="157"/>
      <c r="G66" s="157"/>
      <c r="H66" s="157"/>
      <c r="I66" s="157"/>
      <c r="J66" s="157"/>
      <c r="K66" s="157"/>
      <c r="L66" s="157"/>
      <c r="M66" s="157"/>
      <c r="N66" s="157"/>
      <c r="O66" s="157"/>
      <c r="P66" s="157"/>
      <c r="Q66" s="157"/>
      <c r="R66" s="157"/>
      <c r="S66" s="157"/>
      <c r="T66" s="157"/>
      <c r="U66" s="157"/>
      <c r="V66" s="157"/>
      <c r="W66" s="157"/>
      <c r="X66" s="157"/>
      <c r="Y66" s="157"/>
      <c r="Z66" s="157"/>
      <c r="AA66" s="157"/>
      <c r="AB66" s="157"/>
      <c r="AC66" s="157"/>
      <c r="AD66" s="157"/>
      <c r="AE66" s="157"/>
      <c r="AF66" s="157"/>
      <c r="AG66" s="157"/>
      <c r="AH66" s="157"/>
    </row>
    <row r="67" spans="1:34" x14ac:dyDescent="0.25">
      <c r="B67" s="108" t="s">
        <v>1239</v>
      </c>
      <c r="C67" s="98"/>
      <c r="D67" s="98"/>
    </row>
    <row r="68" spans="1:34" x14ac:dyDescent="0.25">
      <c r="E68">
        <v>2021</v>
      </c>
      <c r="F68">
        <v>2022</v>
      </c>
      <c r="G68">
        <v>2023</v>
      </c>
      <c r="H68">
        <v>2024</v>
      </c>
      <c r="I68">
        <v>2025</v>
      </c>
      <c r="J68">
        <v>2026</v>
      </c>
      <c r="K68">
        <v>2027</v>
      </c>
      <c r="L68">
        <v>2028</v>
      </c>
      <c r="M68">
        <v>2029</v>
      </c>
      <c r="N68">
        <v>2030</v>
      </c>
      <c r="O68">
        <v>2031</v>
      </c>
      <c r="P68">
        <v>2032</v>
      </c>
      <c r="Q68">
        <v>2033</v>
      </c>
      <c r="R68">
        <v>2034</v>
      </c>
      <c r="S68">
        <v>2035</v>
      </c>
      <c r="T68">
        <v>2036</v>
      </c>
      <c r="U68">
        <v>2037</v>
      </c>
      <c r="V68">
        <v>2038</v>
      </c>
      <c r="W68">
        <v>2039</v>
      </c>
      <c r="X68">
        <v>2040</v>
      </c>
      <c r="Y68">
        <v>2041</v>
      </c>
      <c r="Z68">
        <v>2042</v>
      </c>
      <c r="AA68">
        <v>2043</v>
      </c>
      <c r="AB68">
        <v>2044</v>
      </c>
      <c r="AC68">
        <v>2045</v>
      </c>
      <c r="AD68">
        <v>2046</v>
      </c>
      <c r="AE68">
        <v>2047</v>
      </c>
      <c r="AF68">
        <v>2048</v>
      </c>
      <c r="AG68">
        <v>2049</v>
      </c>
      <c r="AH68">
        <v>2050</v>
      </c>
    </row>
    <row r="69" spans="1:34" x14ac:dyDescent="0.25">
      <c r="B69" s="109"/>
      <c r="C69" s="2" t="s">
        <v>19</v>
      </c>
      <c r="D69" s="2" t="s">
        <v>527</v>
      </c>
    </row>
    <row r="70" spans="1:34" x14ac:dyDescent="0.25">
      <c r="A70"/>
      <c r="B70" s="109"/>
      <c r="C70" t="s">
        <v>551</v>
      </c>
      <c r="D70" t="s">
        <v>10</v>
      </c>
      <c r="E70" s="112">
        <f>E6</f>
        <v>9.8185729766932166</v>
      </c>
      <c r="F70" s="230">
        <f>$E70*F38</f>
        <v>9.9437210579568696</v>
      </c>
      <c r="G70" s="230">
        <f t="shared" ref="G70:AH70" si="0">$E70*G38</f>
        <v>9.896126925210778</v>
      </c>
      <c r="H70" s="230">
        <f t="shared" si="0"/>
        <v>9.9143881762224613</v>
      </c>
      <c r="I70" s="230">
        <f t="shared" si="0"/>
        <v>9.9222359018866921</v>
      </c>
      <c r="J70" s="230">
        <f t="shared" si="0"/>
        <v>9.9282025442838133</v>
      </c>
      <c r="K70" s="230">
        <f t="shared" si="0"/>
        <v>9.9309556419251646</v>
      </c>
      <c r="L70" s="230">
        <f t="shared" si="0"/>
        <v>9.9315203589023735</v>
      </c>
      <c r="M70" s="230">
        <f t="shared" si="0"/>
        <v>9.930310112286227</v>
      </c>
      <c r="N70" s="230">
        <f t="shared" si="0"/>
        <v>9.9276719514725986</v>
      </c>
      <c r="O70" s="230">
        <f t="shared" si="0"/>
        <v>9.9253562139926554</v>
      </c>
      <c r="P70" s="230">
        <f t="shared" si="0"/>
        <v>9.9249418235662965</v>
      </c>
      <c r="Q70" s="230">
        <f t="shared" si="0"/>
        <v>9.9254563744868403</v>
      </c>
      <c r="R70" s="230">
        <f t="shared" si="0"/>
        <v>9.9255023213853626</v>
      </c>
      <c r="S70" s="230">
        <f t="shared" si="0"/>
        <v>9.9250477747242201</v>
      </c>
      <c r="T70" s="230">
        <f t="shared" si="0"/>
        <v>9.9257617798590232</v>
      </c>
      <c r="U70" s="230">
        <f t="shared" si="0"/>
        <v>9.9270266652698158</v>
      </c>
      <c r="V70" s="230">
        <f t="shared" si="0"/>
        <v>9.9280470857300642</v>
      </c>
      <c r="W70" s="230">
        <f t="shared" si="0"/>
        <v>9.9292104193259227</v>
      </c>
      <c r="X70" s="230">
        <f t="shared" si="0"/>
        <v>9.9308601371095655</v>
      </c>
      <c r="Y70" s="230">
        <f t="shared" si="0"/>
        <v>9.9332469512689929</v>
      </c>
      <c r="Z70" s="230">
        <f t="shared" si="0"/>
        <v>9.9360717528776519</v>
      </c>
      <c r="AA70" s="230">
        <f t="shared" si="0"/>
        <v>9.9383755490671302</v>
      </c>
      <c r="AB70" s="230">
        <f t="shared" si="0"/>
        <v>9.939683675058685</v>
      </c>
      <c r="AC70" s="230">
        <f t="shared" si="0"/>
        <v>9.9414493138763902</v>
      </c>
      <c r="AD70" s="230">
        <f t="shared" si="0"/>
        <v>9.9408698683342802</v>
      </c>
      <c r="AE70" s="230">
        <f t="shared" si="0"/>
        <v>9.9414305878815235</v>
      </c>
      <c r="AF70" s="230">
        <f t="shared" si="0"/>
        <v>9.9424361198931948</v>
      </c>
      <c r="AG70" s="230">
        <f t="shared" si="0"/>
        <v>9.9439483369062245</v>
      </c>
      <c r="AH70" s="230">
        <f t="shared" si="0"/>
        <v>9.9460882065546574</v>
      </c>
    </row>
    <row r="71" spans="1:34" x14ac:dyDescent="0.25">
      <c r="B71" s="109"/>
      <c r="C71" t="s">
        <v>551</v>
      </c>
      <c r="D71" t="s">
        <v>11</v>
      </c>
      <c r="E71" s="112">
        <f>E7</f>
        <v>232.10672873013647</v>
      </c>
      <c r="F71" s="230">
        <f t="shared" ref="F71:AH71" si="1">$E71*F39</f>
        <v>230.79842176190652</v>
      </c>
      <c r="G71" s="230">
        <f t="shared" si="1"/>
        <v>230.14426827779167</v>
      </c>
      <c r="H71" s="230">
        <f t="shared" si="1"/>
        <v>229.49011479367675</v>
      </c>
      <c r="I71" s="230">
        <f t="shared" si="1"/>
        <v>228.83596130956178</v>
      </c>
      <c r="J71" s="230">
        <f t="shared" si="1"/>
        <v>227.88637746183701</v>
      </c>
      <c r="K71" s="230">
        <f t="shared" si="1"/>
        <v>226.93679361411179</v>
      </c>
      <c r="L71" s="230">
        <f t="shared" si="1"/>
        <v>225.98720976638677</v>
      </c>
      <c r="M71" s="230">
        <f t="shared" si="1"/>
        <v>225.03762591866203</v>
      </c>
      <c r="N71" s="230">
        <f t="shared" si="1"/>
        <v>224.08804207093701</v>
      </c>
      <c r="O71" s="230">
        <f t="shared" si="1"/>
        <v>222.93262478166406</v>
      </c>
      <c r="P71" s="230">
        <f t="shared" si="1"/>
        <v>221.77720749239114</v>
      </c>
      <c r="Q71" s="230">
        <f t="shared" si="1"/>
        <v>220.62179020311839</v>
      </c>
      <c r="R71" s="230">
        <f t="shared" si="1"/>
        <v>219.46637291384559</v>
      </c>
      <c r="S71" s="230">
        <f t="shared" si="1"/>
        <v>218.31095562457278</v>
      </c>
      <c r="T71" s="230">
        <f t="shared" si="1"/>
        <v>216.99510739018629</v>
      </c>
      <c r="U71" s="230">
        <f t="shared" si="1"/>
        <v>215.67925915580014</v>
      </c>
      <c r="V71" s="230">
        <f t="shared" si="1"/>
        <v>214.36341092141379</v>
      </c>
      <c r="W71" s="230">
        <f t="shared" si="1"/>
        <v>213.04756268702755</v>
      </c>
      <c r="X71" s="230">
        <f t="shared" si="1"/>
        <v>211.73171445264109</v>
      </c>
      <c r="Y71" s="230">
        <f t="shared" si="1"/>
        <v>210.23189820847037</v>
      </c>
      <c r="Z71" s="230">
        <f t="shared" si="1"/>
        <v>208.73208196429951</v>
      </c>
      <c r="AA71" s="230">
        <f t="shared" si="1"/>
        <v>207.2322657201284</v>
      </c>
      <c r="AB71" s="230">
        <f t="shared" si="1"/>
        <v>205.73244947595757</v>
      </c>
      <c r="AC71" s="230">
        <f t="shared" si="1"/>
        <v>204.23263323178648</v>
      </c>
      <c r="AD71" s="230">
        <f t="shared" si="1"/>
        <v>202.67086970383295</v>
      </c>
      <c r="AE71" s="230">
        <f t="shared" si="1"/>
        <v>201.10910617587939</v>
      </c>
      <c r="AF71" s="230">
        <f t="shared" si="1"/>
        <v>199.54734264792575</v>
      </c>
      <c r="AG71" s="230">
        <f t="shared" si="1"/>
        <v>197.98557911997227</v>
      </c>
      <c r="AH71" s="230">
        <f t="shared" si="1"/>
        <v>196.42381559201871</v>
      </c>
    </row>
    <row r="72" spans="1:34" x14ac:dyDescent="0.25">
      <c r="B72" s="109"/>
      <c r="C72" s="81" t="s">
        <v>551</v>
      </c>
      <c r="D72" s="81" t="s">
        <v>12</v>
      </c>
      <c r="E72" s="112">
        <f>E8</f>
        <v>136.50517151202848</v>
      </c>
      <c r="F72" s="230">
        <f t="shared" ref="F72:AH72" si="2">$E72*F40</f>
        <v>136.5053641756183</v>
      </c>
      <c r="G72" s="230">
        <f t="shared" si="2"/>
        <v>136.50546050741309</v>
      </c>
      <c r="H72" s="230">
        <f t="shared" si="2"/>
        <v>136.50555683920791</v>
      </c>
      <c r="I72" s="230">
        <f t="shared" si="2"/>
        <v>136.50565317100285</v>
      </c>
      <c r="J72" s="230">
        <f t="shared" si="2"/>
        <v>136.42985181990858</v>
      </c>
      <c r="K72" s="230">
        <f t="shared" si="2"/>
        <v>136.35405046881439</v>
      </c>
      <c r="L72" s="230">
        <f t="shared" si="2"/>
        <v>136.27824911772015</v>
      </c>
      <c r="M72" s="230">
        <f t="shared" si="2"/>
        <v>136.20244776662588</v>
      </c>
      <c r="N72" s="230">
        <f t="shared" si="2"/>
        <v>136.12664641553172</v>
      </c>
      <c r="O72" s="230">
        <f t="shared" si="2"/>
        <v>136.04424633892694</v>
      </c>
      <c r="P72" s="230">
        <f t="shared" si="2"/>
        <v>135.96184626232207</v>
      </c>
      <c r="Q72" s="230">
        <f t="shared" si="2"/>
        <v>135.87944618571728</v>
      </c>
      <c r="R72" s="230">
        <f t="shared" si="2"/>
        <v>135.79704610911259</v>
      </c>
      <c r="S72" s="230">
        <f t="shared" si="2"/>
        <v>135.71464603250772</v>
      </c>
      <c r="T72" s="230">
        <f t="shared" si="2"/>
        <v>135.58601319845175</v>
      </c>
      <c r="U72" s="230">
        <f t="shared" si="2"/>
        <v>135.45738036439582</v>
      </c>
      <c r="V72" s="230">
        <f t="shared" si="2"/>
        <v>135.32874753033985</v>
      </c>
      <c r="W72" s="230">
        <f t="shared" si="2"/>
        <v>135.20011469628398</v>
      </c>
      <c r="X72" s="230">
        <f t="shared" si="2"/>
        <v>135.0714818622281</v>
      </c>
      <c r="Y72" s="230">
        <f t="shared" si="2"/>
        <v>134.8897069078844</v>
      </c>
      <c r="Z72" s="230">
        <f t="shared" si="2"/>
        <v>134.70793195354062</v>
      </c>
      <c r="AA72" s="230">
        <f t="shared" si="2"/>
        <v>134.52615699919707</v>
      </c>
      <c r="AB72" s="230">
        <f t="shared" si="2"/>
        <v>134.34438204485321</v>
      </c>
      <c r="AC72" s="230">
        <f t="shared" si="2"/>
        <v>134.16260709050957</v>
      </c>
      <c r="AD72" s="230">
        <f t="shared" si="2"/>
        <v>133.95319244262311</v>
      </c>
      <c r="AE72" s="230">
        <f t="shared" si="2"/>
        <v>133.74377779473681</v>
      </c>
      <c r="AF72" s="230">
        <f t="shared" si="2"/>
        <v>133.53436314685047</v>
      </c>
      <c r="AG72" s="230">
        <f t="shared" si="2"/>
        <v>133.32494849896412</v>
      </c>
      <c r="AH72" s="230">
        <f t="shared" si="2"/>
        <v>133.11553385107771</v>
      </c>
    </row>
    <row r="73" spans="1:34" x14ac:dyDescent="0.25">
      <c r="B73" s="109"/>
      <c r="C73" s="82" t="s">
        <v>552</v>
      </c>
      <c r="D73" s="82" t="s">
        <v>10</v>
      </c>
      <c r="E73" s="112">
        <f>E9</f>
        <v>3.4688346892311057</v>
      </c>
      <c r="F73" s="230">
        <f t="shared" ref="F73:AH73" si="3">$E73*F41</f>
        <v>3.6232356661074054</v>
      </c>
      <c r="G73" s="230">
        <f t="shared" si="3"/>
        <v>3.4866186139150463</v>
      </c>
      <c r="H73" s="230">
        <f t="shared" si="3"/>
        <v>3.5109242463093384</v>
      </c>
      <c r="I73" s="230">
        <f t="shared" si="3"/>
        <v>3.537414546619317</v>
      </c>
      <c r="J73" s="230">
        <f t="shared" si="3"/>
        <v>3.5424433397507729</v>
      </c>
      <c r="K73" s="230">
        <f t="shared" si="3"/>
        <v>3.5386462427211551</v>
      </c>
      <c r="L73" s="230">
        <f t="shared" si="3"/>
        <v>3.5332554602193293</v>
      </c>
      <c r="M73" s="230">
        <f t="shared" si="3"/>
        <v>3.5288470111830286</v>
      </c>
      <c r="N73" s="230">
        <f t="shared" si="3"/>
        <v>3.5263868377315069</v>
      </c>
      <c r="O73" s="230">
        <f t="shared" si="3"/>
        <v>3.5256832170661521</v>
      </c>
      <c r="P73" s="230">
        <f t="shared" si="3"/>
        <v>3.5254288672444347</v>
      </c>
      <c r="Q73" s="230">
        <f t="shared" si="3"/>
        <v>3.5253679836087217</v>
      </c>
      <c r="R73" s="230">
        <f t="shared" si="3"/>
        <v>3.5254450600052074</v>
      </c>
      <c r="S73" s="230">
        <f t="shared" si="3"/>
        <v>3.5255554926935546</v>
      </c>
      <c r="T73" s="230">
        <f t="shared" si="3"/>
        <v>3.5253995023210694</v>
      </c>
      <c r="U73" s="230">
        <f t="shared" si="3"/>
        <v>3.5250387410434731</v>
      </c>
      <c r="V73" s="230">
        <f t="shared" si="3"/>
        <v>3.5245473392536977</v>
      </c>
      <c r="W73" s="230">
        <f t="shared" si="3"/>
        <v>3.5239300697517106</v>
      </c>
      <c r="X73" s="230">
        <f t="shared" si="3"/>
        <v>3.5231434827979968</v>
      </c>
      <c r="Y73" s="230">
        <f t="shared" si="3"/>
        <v>3.5223479263108168</v>
      </c>
      <c r="Z73" s="230">
        <f t="shared" si="3"/>
        <v>3.5215545676232636</v>
      </c>
      <c r="AA73" s="230">
        <f t="shared" si="3"/>
        <v>3.5207478642831078</v>
      </c>
      <c r="AB73" s="230">
        <f t="shared" si="3"/>
        <v>3.5199558400740614</v>
      </c>
      <c r="AC73" s="230">
        <f t="shared" si="3"/>
        <v>3.5190361608413596</v>
      </c>
      <c r="AD73" s="230">
        <f t="shared" si="3"/>
        <v>3.5183521284772619</v>
      </c>
      <c r="AE73" s="230">
        <f t="shared" si="3"/>
        <v>3.517785219039856</v>
      </c>
      <c r="AF73" s="230">
        <f t="shared" si="3"/>
        <v>3.5173629781456683</v>
      </c>
      <c r="AG73" s="230">
        <f t="shared" si="3"/>
        <v>3.516980854576738</v>
      </c>
      <c r="AH73" s="230">
        <f t="shared" si="3"/>
        <v>3.5165765016660542</v>
      </c>
    </row>
    <row r="74" spans="1:34" x14ac:dyDescent="0.25">
      <c r="B74" s="109"/>
      <c r="C74" s="81" t="s">
        <v>552</v>
      </c>
      <c r="D74" s="81" t="s">
        <v>11</v>
      </c>
      <c r="E74" s="112">
        <f>E10</f>
        <v>25.62160457337648</v>
      </c>
      <c r="F74" s="230">
        <f t="shared" ref="F74:AH74" si="4">$E74*F42</f>
        <v>25.29374318605694</v>
      </c>
      <c r="G74" s="230">
        <f t="shared" si="4"/>
        <v>25.129812492397214</v>
      </c>
      <c r="H74" s="230">
        <f t="shared" si="4"/>
        <v>24.965881798737396</v>
      </c>
      <c r="I74" s="230">
        <f t="shared" si="4"/>
        <v>24.801951105077681</v>
      </c>
      <c r="J74" s="230">
        <f t="shared" si="4"/>
        <v>24.71998575824782</v>
      </c>
      <c r="K74" s="230">
        <f t="shared" si="4"/>
        <v>24.638020411417958</v>
      </c>
      <c r="L74" s="230">
        <f t="shared" si="4"/>
        <v>24.556055064588094</v>
      </c>
      <c r="M74" s="230">
        <f t="shared" si="4"/>
        <v>24.47408971775814</v>
      </c>
      <c r="N74" s="230">
        <f t="shared" si="4"/>
        <v>24.392124370928268</v>
      </c>
      <c r="O74" s="230">
        <f t="shared" si="4"/>
        <v>24.40036345876975</v>
      </c>
      <c r="P74" s="230">
        <f t="shared" si="4"/>
        <v>24.40860254661122</v>
      </c>
      <c r="Q74" s="230">
        <f t="shared" si="4"/>
        <v>24.416841634452695</v>
      </c>
      <c r="R74" s="230">
        <f t="shared" si="4"/>
        <v>24.425080722294172</v>
      </c>
      <c r="S74" s="230">
        <f t="shared" si="4"/>
        <v>24.433319810135647</v>
      </c>
      <c r="T74" s="230">
        <f t="shared" si="4"/>
        <v>24.390277364760397</v>
      </c>
      <c r="U74" s="230">
        <f t="shared" si="4"/>
        <v>24.347234919385041</v>
      </c>
      <c r="V74" s="230">
        <f t="shared" si="4"/>
        <v>24.304192474009703</v>
      </c>
      <c r="W74" s="230">
        <f t="shared" si="4"/>
        <v>24.26115002863445</v>
      </c>
      <c r="X74" s="230">
        <f t="shared" si="4"/>
        <v>24.218107583259112</v>
      </c>
      <c r="Y74" s="230">
        <f t="shared" si="4"/>
        <v>24.252910940792976</v>
      </c>
      <c r="Z74" s="230">
        <f t="shared" si="4"/>
        <v>24.287714298326755</v>
      </c>
      <c r="AA74" s="230">
        <f t="shared" si="4"/>
        <v>24.322517655860622</v>
      </c>
      <c r="AB74" s="230">
        <f t="shared" si="4"/>
        <v>24.3573210133945</v>
      </c>
      <c r="AC74" s="230">
        <f t="shared" si="4"/>
        <v>24.392124370928268</v>
      </c>
      <c r="AD74" s="230">
        <f t="shared" si="4"/>
        <v>24.539576888905149</v>
      </c>
      <c r="AE74" s="230">
        <f t="shared" si="4"/>
        <v>24.687029406881926</v>
      </c>
      <c r="AF74" s="230">
        <f t="shared" si="4"/>
        <v>24.834481924858697</v>
      </c>
      <c r="AG74" s="230">
        <f t="shared" si="4"/>
        <v>24.981934442835556</v>
      </c>
      <c r="AH74" s="230">
        <f t="shared" si="4"/>
        <v>25.129386960812326</v>
      </c>
    </row>
    <row r="75" spans="1:34" x14ac:dyDescent="0.25">
      <c r="B75" s="109"/>
      <c r="C75" s="103" t="s">
        <v>556</v>
      </c>
      <c r="D75" s="103" t="s">
        <v>10</v>
      </c>
      <c r="E75" s="112">
        <f>E11</f>
        <v>14.306878160163858</v>
      </c>
      <c r="F75" s="230">
        <f t="shared" ref="F75:AH75" si="5">$E75*F43</f>
        <v>14.943690277742498</v>
      </c>
      <c r="G75" s="230">
        <f t="shared" si="5"/>
        <v>14.38022626304479</v>
      </c>
      <c r="H75" s="230">
        <f t="shared" si="5"/>
        <v>14.480472527979355</v>
      </c>
      <c r="I75" s="230">
        <f t="shared" si="5"/>
        <v>14.589729247573858</v>
      </c>
      <c r="J75" s="230">
        <f t="shared" si="5"/>
        <v>14.610470025693891</v>
      </c>
      <c r="K75" s="230">
        <f t="shared" si="5"/>
        <v>14.594809260788111</v>
      </c>
      <c r="L75" s="230">
        <f t="shared" si="5"/>
        <v>14.572575492000858</v>
      </c>
      <c r="M75" s="230">
        <f t="shared" si="5"/>
        <v>14.554393263994015</v>
      </c>
      <c r="N75" s="230">
        <f t="shared" si="5"/>
        <v>14.544246513002086</v>
      </c>
      <c r="O75" s="230">
        <f t="shared" si="5"/>
        <v>14.541344496609822</v>
      </c>
      <c r="P75" s="230">
        <f t="shared" si="5"/>
        <v>14.540295455004967</v>
      </c>
      <c r="Q75" s="230">
        <f t="shared" si="5"/>
        <v>14.54004434625055</v>
      </c>
      <c r="R75" s="230">
        <f t="shared" si="5"/>
        <v>14.540362240503905</v>
      </c>
      <c r="S75" s="230">
        <f t="shared" si="5"/>
        <v>14.540817709604806</v>
      </c>
      <c r="T75" s="230">
        <f t="shared" si="5"/>
        <v>14.540174342176478</v>
      </c>
      <c r="U75" s="230">
        <f t="shared" si="5"/>
        <v>14.538686416660887</v>
      </c>
      <c r="V75" s="230">
        <f t="shared" si="5"/>
        <v>14.536659676800429</v>
      </c>
      <c r="W75" s="230">
        <f t="shared" si="5"/>
        <v>14.534113807553812</v>
      </c>
      <c r="X75" s="230">
        <f t="shared" si="5"/>
        <v>14.530869604610359</v>
      </c>
      <c r="Y75" s="230">
        <f t="shared" si="5"/>
        <v>14.527588407680753</v>
      </c>
      <c r="Z75" s="230">
        <f t="shared" si="5"/>
        <v>14.524316275366299</v>
      </c>
      <c r="AA75" s="230">
        <f t="shared" si="5"/>
        <v>14.520989104303684</v>
      </c>
      <c r="AB75" s="230">
        <f t="shared" si="5"/>
        <v>14.517722475918681</v>
      </c>
      <c r="AC75" s="230">
        <f t="shared" si="5"/>
        <v>14.513929346551766</v>
      </c>
      <c r="AD75" s="230">
        <f t="shared" si="5"/>
        <v>14.511108120241634</v>
      </c>
      <c r="AE75" s="230">
        <f t="shared" si="5"/>
        <v>14.508769956283002</v>
      </c>
      <c r="AF75" s="230">
        <f t="shared" si="5"/>
        <v>14.507028463946646</v>
      </c>
      <c r="AG75" s="230">
        <f t="shared" si="5"/>
        <v>14.505452431695877</v>
      </c>
      <c r="AH75" s="230">
        <f t="shared" si="5"/>
        <v>14.503784716643089</v>
      </c>
    </row>
    <row r="76" spans="1:34" x14ac:dyDescent="0.25">
      <c r="B76" s="109"/>
      <c r="C76" s="103" t="s">
        <v>556</v>
      </c>
      <c r="D76" s="103" t="s">
        <v>11</v>
      </c>
      <c r="E76" s="112">
        <f>E12</f>
        <v>6.9267377326813326</v>
      </c>
      <c r="F76" s="230">
        <f t="shared" ref="F76:AH76" si="6">$E76*F44</f>
        <v>6.9651093966641939</v>
      </c>
      <c r="G76" s="230">
        <f t="shared" si="6"/>
        <v>6.984295228655637</v>
      </c>
      <c r="H76" s="230">
        <f t="shared" si="6"/>
        <v>7.0034810606470703</v>
      </c>
      <c r="I76" s="230">
        <f t="shared" si="6"/>
        <v>7.0226668926384983</v>
      </c>
      <c r="J76" s="230">
        <f t="shared" si="6"/>
        <v>7.0038270196297576</v>
      </c>
      <c r="K76" s="230">
        <f t="shared" si="6"/>
        <v>6.9849871466210161</v>
      </c>
      <c r="L76" s="230">
        <f t="shared" si="6"/>
        <v>6.9661472736122754</v>
      </c>
      <c r="M76" s="230">
        <f t="shared" si="6"/>
        <v>6.9473074006035391</v>
      </c>
      <c r="N76" s="230">
        <f t="shared" si="6"/>
        <v>6.928467527594802</v>
      </c>
      <c r="O76" s="230">
        <f t="shared" si="6"/>
        <v>6.9491072135247629</v>
      </c>
      <c r="P76" s="230">
        <f t="shared" si="6"/>
        <v>6.9697468994547354</v>
      </c>
      <c r="Q76" s="230">
        <f t="shared" si="6"/>
        <v>6.9903865853847069</v>
      </c>
      <c r="R76" s="230">
        <f t="shared" si="6"/>
        <v>7.0110262713146705</v>
      </c>
      <c r="S76" s="230">
        <f t="shared" si="6"/>
        <v>7.0316659572446429</v>
      </c>
      <c r="T76" s="230">
        <f t="shared" si="6"/>
        <v>7.0317734082282515</v>
      </c>
      <c r="U76" s="230">
        <f t="shared" si="6"/>
        <v>7.0318808592118502</v>
      </c>
      <c r="V76" s="230">
        <f t="shared" si="6"/>
        <v>7.0319883101954606</v>
      </c>
      <c r="W76" s="230">
        <f t="shared" si="6"/>
        <v>7.0320957611790629</v>
      </c>
      <c r="X76" s="230">
        <f t="shared" si="6"/>
        <v>7.0322032121626714</v>
      </c>
      <c r="Y76" s="230">
        <f t="shared" si="6"/>
        <v>7.0364381466628751</v>
      </c>
      <c r="Z76" s="230">
        <f t="shared" si="6"/>
        <v>7.040673081163078</v>
      </c>
      <c r="AA76" s="230">
        <f t="shared" si="6"/>
        <v>7.0449080156632826</v>
      </c>
      <c r="AB76" s="230">
        <f t="shared" si="6"/>
        <v>7.0491429501634846</v>
      </c>
      <c r="AC76" s="230">
        <f t="shared" si="6"/>
        <v>7.0533778846636848</v>
      </c>
      <c r="AD76" s="230">
        <f t="shared" si="6"/>
        <v>7.0416488716585919</v>
      </c>
      <c r="AE76" s="230">
        <f t="shared" si="6"/>
        <v>7.0299198586535026</v>
      </c>
      <c r="AF76" s="230">
        <f t="shared" si="6"/>
        <v>7.0181908456484141</v>
      </c>
      <c r="AG76" s="230">
        <f t="shared" si="6"/>
        <v>7.0064618326433266</v>
      </c>
      <c r="AH76" s="230">
        <f t="shared" si="6"/>
        <v>6.9947328196382346</v>
      </c>
    </row>
    <row r="77" spans="1:34" x14ac:dyDescent="0.25">
      <c r="B77" s="109"/>
      <c r="C77" s="104" t="s">
        <v>556</v>
      </c>
      <c r="D77" s="104" t="s">
        <v>12</v>
      </c>
      <c r="E77" s="112">
        <f>E13</f>
        <v>2.0569126649529198E-2</v>
      </c>
      <c r="F77" s="230">
        <f t="shared" ref="F77:AH77" si="7">$E77*F45</f>
        <v>2.1484677124747605E-2</v>
      </c>
      <c r="G77" s="230">
        <f t="shared" si="7"/>
        <v>2.0674579872850929E-2</v>
      </c>
      <c r="H77" s="230">
        <f t="shared" si="7"/>
        <v>2.0818704824255262E-2</v>
      </c>
      <c r="I77" s="230">
        <f t="shared" si="7"/>
        <v>2.0975784186887211E-2</v>
      </c>
      <c r="J77" s="230">
        <f t="shared" si="7"/>
        <v>2.1005603389034927E-2</v>
      </c>
      <c r="K77" s="230">
        <f t="shared" si="7"/>
        <v>2.0983087767306046E-2</v>
      </c>
      <c r="L77" s="230">
        <f t="shared" si="7"/>
        <v>2.0951122079127141E-2</v>
      </c>
      <c r="M77" s="230">
        <f t="shared" si="7"/>
        <v>2.0924981327353306E-2</v>
      </c>
      <c r="N77" s="230">
        <f t="shared" si="7"/>
        <v>2.0910393252729496E-2</v>
      </c>
      <c r="O77" s="230">
        <f t="shared" si="7"/>
        <v>2.0906220997815233E-2</v>
      </c>
      <c r="P77" s="230">
        <f t="shared" si="7"/>
        <v>2.0904712781320389E-2</v>
      </c>
      <c r="Q77" s="230">
        <f t="shared" si="7"/>
        <v>2.0904351760018983E-2</v>
      </c>
      <c r="R77" s="230">
        <f t="shared" si="7"/>
        <v>2.0904808799429343E-2</v>
      </c>
      <c r="S77" s="230">
        <f t="shared" si="7"/>
        <v>2.0905463631428086E-2</v>
      </c>
      <c r="T77" s="230">
        <f t="shared" si="7"/>
        <v>2.0904538656323995E-2</v>
      </c>
      <c r="U77" s="230">
        <f t="shared" si="7"/>
        <v>2.0902399452506597E-2</v>
      </c>
      <c r="V77" s="230">
        <f t="shared" si="7"/>
        <v>2.0899485590488012E-2</v>
      </c>
      <c r="W77" s="230">
        <f t="shared" si="7"/>
        <v>2.0895825371509382E-2</v>
      </c>
      <c r="X77" s="230">
        <f t="shared" si="7"/>
        <v>2.0891161151930963E-2</v>
      </c>
      <c r="Y77" s="230">
        <f t="shared" si="7"/>
        <v>2.0886443745767889E-2</v>
      </c>
      <c r="Z77" s="230">
        <f t="shared" si="7"/>
        <v>2.0881739371883066E-2</v>
      </c>
      <c r="AA77" s="230">
        <f t="shared" si="7"/>
        <v>2.0876955868297908E-2</v>
      </c>
      <c r="AB77" s="230">
        <f t="shared" si="7"/>
        <v>2.0872259407461666E-2</v>
      </c>
      <c r="AC77" s="230">
        <f t="shared" si="7"/>
        <v>2.0866805991456253E-2</v>
      </c>
      <c r="AD77" s="230">
        <f t="shared" si="7"/>
        <v>2.0862749889165422E-2</v>
      </c>
      <c r="AE77" s="230">
        <f t="shared" si="7"/>
        <v>2.0859388289936432E-2</v>
      </c>
      <c r="AF77" s="230">
        <f t="shared" si="7"/>
        <v>2.0856884530833664E-2</v>
      </c>
      <c r="AG77" s="230">
        <f t="shared" si="7"/>
        <v>2.0854618655175336E-2</v>
      </c>
      <c r="AH77" s="230">
        <f t="shared" si="7"/>
        <v>2.08522209663328E-2</v>
      </c>
    </row>
    <row r="78" spans="1:34" x14ac:dyDescent="0.25">
      <c r="B78" s="109"/>
      <c r="C78" s="103" t="s">
        <v>554</v>
      </c>
      <c r="D78" s="103" t="s">
        <v>10</v>
      </c>
      <c r="E78" s="112">
        <f>E14</f>
        <v>7.717651952663064</v>
      </c>
      <c r="F78" s="230">
        <f t="shared" ref="F78:AH78" si="8">$E78*F46</f>
        <v>8.0611716379284903</v>
      </c>
      <c r="G78" s="230">
        <f t="shared" si="8"/>
        <v>7.7572185948813042</v>
      </c>
      <c r="H78" s="230">
        <f t="shared" si="8"/>
        <v>7.8112950868775535</v>
      </c>
      <c r="I78" s="230">
        <f t="shared" si="8"/>
        <v>7.8702321467924072</v>
      </c>
      <c r="J78" s="230">
        <f t="shared" si="8"/>
        <v>7.8814204790732756</v>
      </c>
      <c r="K78" s="230">
        <f t="shared" si="8"/>
        <v>7.872972491224199</v>
      </c>
      <c r="L78" s="230">
        <f t="shared" si="8"/>
        <v>7.8609787853174984</v>
      </c>
      <c r="M78" s="230">
        <f t="shared" si="8"/>
        <v>7.8511706282961091</v>
      </c>
      <c r="N78" s="230">
        <f t="shared" si="8"/>
        <v>7.8456971006872633</v>
      </c>
      <c r="O78" s="230">
        <f t="shared" si="8"/>
        <v>7.8441316471882052</v>
      </c>
      <c r="P78" s="230">
        <f t="shared" si="8"/>
        <v>7.8435657558805776</v>
      </c>
      <c r="Q78" s="230">
        <f t="shared" si="8"/>
        <v>7.8434302986587321</v>
      </c>
      <c r="R78" s="230">
        <f t="shared" si="8"/>
        <v>7.8436017824148436</v>
      </c>
      <c r="S78" s="230">
        <f t="shared" si="8"/>
        <v>7.8438474790620507</v>
      </c>
      <c r="T78" s="230">
        <f t="shared" si="8"/>
        <v>7.8435004232030492</v>
      </c>
      <c r="U78" s="230">
        <f t="shared" si="8"/>
        <v>7.8426977819047679</v>
      </c>
      <c r="V78" s="230">
        <f t="shared" si="8"/>
        <v>7.8416044844944954</v>
      </c>
      <c r="W78" s="230">
        <f t="shared" si="8"/>
        <v>7.8402311497570052</v>
      </c>
      <c r="X78" s="230">
        <f t="shared" si="8"/>
        <v>7.8384811083502717</v>
      </c>
      <c r="Y78" s="230">
        <f t="shared" si="8"/>
        <v>7.8367111110379755</v>
      </c>
      <c r="Z78" s="230">
        <f t="shared" si="8"/>
        <v>7.8349460035097422</v>
      </c>
      <c r="AA78" s="230">
        <f t="shared" si="8"/>
        <v>7.833151206073099</v>
      </c>
      <c r="AB78" s="230">
        <f t="shared" si="8"/>
        <v>7.8313890675651789</v>
      </c>
      <c r="AC78" s="230">
        <f t="shared" si="8"/>
        <v>7.8293429152223997</v>
      </c>
      <c r="AD78" s="230">
        <f t="shared" si="8"/>
        <v>7.8278210428406299</v>
      </c>
      <c r="AE78" s="230">
        <f t="shared" si="8"/>
        <v>7.8265597519119616</v>
      </c>
      <c r="AF78" s="230">
        <f t="shared" si="8"/>
        <v>7.8256203274211842</v>
      </c>
      <c r="AG78" s="230">
        <f t="shared" si="8"/>
        <v>7.8247701581360731</v>
      </c>
      <c r="AH78" s="230">
        <f t="shared" si="8"/>
        <v>7.8238705318032311</v>
      </c>
    </row>
    <row r="79" spans="1:34" x14ac:dyDescent="0.25">
      <c r="B79" s="109"/>
      <c r="C79" s="103" t="s">
        <v>949</v>
      </c>
      <c r="D79" s="103" t="s">
        <v>11</v>
      </c>
      <c r="E79" s="112">
        <f>E15</f>
        <v>0</v>
      </c>
      <c r="F79" s="230">
        <f t="shared" ref="F79:AH79" si="9">$E79*F47</f>
        <v>0</v>
      </c>
      <c r="G79" s="230">
        <f t="shared" si="9"/>
        <v>0</v>
      </c>
      <c r="H79" s="230">
        <f t="shared" si="9"/>
        <v>0</v>
      </c>
      <c r="I79" s="230">
        <f t="shared" si="9"/>
        <v>0</v>
      </c>
      <c r="J79" s="230">
        <f t="shared" si="9"/>
        <v>0</v>
      </c>
      <c r="K79" s="230">
        <f t="shared" si="9"/>
        <v>0</v>
      </c>
      <c r="L79" s="230">
        <f t="shared" si="9"/>
        <v>0</v>
      </c>
      <c r="M79" s="230">
        <f t="shared" si="9"/>
        <v>0</v>
      </c>
      <c r="N79" s="230">
        <f t="shared" si="9"/>
        <v>0</v>
      </c>
      <c r="O79" s="230">
        <f t="shared" si="9"/>
        <v>0</v>
      </c>
      <c r="P79" s="230">
        <f t="shared" si="9"/>
        <v>0</v>
      </c>
      <c r="Q79" s="230">
        <f t="shared" si="9"/>
        <v>0</v>
      </c>
      <c r="R79" s="230">
        <f t="shared" si="9"/>
        <v>0</v>
      </c>
      <c r="S79" s="230">
        <f t="shared" si="9"/>
        <v>0</v>
      </c>
      <c r="T79" s="230">
        <f t="shared" si="9"/>
        <v>0</v>
      </c>
      <c r="U79" s="230">
        <f t="shared" si="9"/>
        <v>0</v>
      </c>
      <c r="V79" s="230">
        <f t="shared" si="9"/>
        <v>0</v>
      </c>
      <c r="W79" s="230">
        <f t="shared" si="9"/>
        <v>0</v>
      </c>
      <c r="X79" s="230">
        <f t="shared" si="9"/>
        <v>0</v>
      </c>
      <c r="Y79" s="230">
        <f t="shared" si="9"/>
        <v>0</v>
      </c>
      <c r="Z79" s="230">
        <f t="shared" si="9"/>
        <v>0</v>
      </c>
      <c r="AA79" s="230">
        <f t="shared" si="9"/>
        <v>0</v>
      </c>
      <c r="AB79" s="230">
        <f t="shared" si="9"/>
        <v>0</v>
      </c>
      <c r="AC79" s="230">
        <f t="shared" si="9"/>
        <v>0</v>
      </c>
      <c r="AD79" s="230">
        <f t="shared" si="9"/>
        <v>0</v>
      </c>
      <c r="AE79" s="230">
        <f t="shared" si="9"/>
        <v>0</v>
      </c>
      <c r="AF79" s="230">
        <f t="shared" si="9"/>
        <v>0</v>
      </c>
      <c r="AG79" s="230">
        <f t="shared" si="9"/>
        <v>0</v>
      </c>
      <c r="AH79" s="230">
        <f t="shared" si="9"/>
        <v>0</v>
      </c>
    </row>
    <row r="80" spans="1:34" x14ac:dyDescent="0.25">
      <c r="B80" s="109"/>
      <c r="C80" s="81" t="s">
        <v>554</v>
      </c>
      <c r="D80" s="81" t="s">
        <v>12</v>
      </c>
      <c r="E80" s="112">
        <f>E16</f>
        <v>0</v>
      </c>
      <c r="F80" s="230">
        <f t="shared" ref="F80:AH80" si="10">$E80*F48</f>
        <v>0</v>
      </c>
      <c r="G80" s="230">
        <f t="shared" si="10"/>
        <v>0</v>
      </c>
      <c r="H80" s="230">
        <f t="shared" si="10"/>
        <v>0</v>
      </c>
      <c r="I80" s="230">
        <f t="shared" si="10"/>
        <v>0</v>
      </c>
      <c r="J80" s="230">
        <f t="shared" si="10"/>
        <v>0</v>
      </c>
      <c r="K80" s="230">
        <f t="shared" si="10"/>
        <v>0</v>
      </c>
      <c r="L80" s="230">
        <f t="shared" si="10"/>
        <v>0</v>
      </c>
      <c r="M80" s="230">
        <f t="shared" si="10"/>
        <v>0</v>
      </c>
      <c r="N80" s="230">
        <f t="shared" si="10"/>
        <v>0</v>
      </c>
      <c r="O80" s="230">
        <f t="shared" si="10"/>
        <v>0</v>
      </c>
      <c r="P80" s="230">
        <f t="shared" si="10"/>
        <v>0</v>
      </c>
      <c r="Q80" s="230">
        <f t="shared" si="10"/>
        <v>0</v>
      </c>
      <c r="R80" s="230">
        <f t="shared" si="10"/>
        <v>0</v>
      </c>
      <c r="S80" s="230">
        <f t="shared" si="10"/>
        <v>0</v>
      </c>
      <c r="T80" s="230">
        <f t="shared" si="10"/>
        <v>0</v>
      </c>
      <c r="U80" s="230">
        <f t="shared" si="10"/>
        <v>0</v>
      </c>
      <c r="V80" s="230">
        <f t="shared" si="10"/>
        <v>0</v>
      </c>
      <c r="W80" s="230">
        <f t="shared" si="10"/>
        <v>0</v>
      </c>
      <c r="X80" s="230">
        <f t="shared" si="10"/>
        <v>0</v>
      </c>
      <c r="Y80" s="230">
        <f t="shared" si="10"/>
        <v>0</v>
      </c>
      <c r="Z80" s="230">
        <f t="shared" si="10"/>
        <v>0</v>
      </c>
      <c r="AA80" s="230">
        <f t="shared" si="10"/>
        <v>0</v>
      </c>
      <c r="AB80" s="230">
        <f t="shared" si="10"/>
        <v>0</v>
      </c>
      <c r="AC80" s="230">
        <f t="shared" si="10"/>
        <v>0</v>
      </c>
      <c r="AD80" s="230">
        <f t="shared" si="10"/>
        <v>0</v>
      </c>
      <c r="AE80" s="230">
        <f t="shared" si="10"/>
        <v>0</v>
      </c>
      <c r="AF80" s="230">
        <f t="shared" si="10"/>
        <v>0</v>
      </c>
      <c r="AG80" s="230">
        <f t="shared" si="10"/>
        <v>0</v>
      </c>
      <c r="AH80" s="230">
        <f t="shared" si="10"/>
        <v>0</v>
      </c>
    </row>
    <row r="81" spans="2:34" x14ac:dyDescent="0.25">
      <c r="B81" s="109"/>
      <c r="C81" s="103" t="s">
        <v>555</v>
      </c>
      <c r="D81" s="103" t="s">
        <v>10</v>
      </c>
      <c r="E81" s="112">
        <f>E17</f>
        <v>26.266962343473043</v>
      </c>
      <c r="F81" s="230">
        <f t="shared" ref="F81:AH81" si="11">$E81*F49</f>
        <v>26.643069995859463</v>
      </c>
      <c r="G81" s="230">
        <f t="shared" si="11"/>
        <v>26.501064652731223</v>
      </c>
      <c r="H81" s="230">
        <f t="shared" si="11"/>
        <v>26.553620965689383</v>
      </c>
      <c r="I81" s="230">
        <f t="shared" si="11"/>
        <v>26.569803657675912</v>
      </c>
      <c r="J81" s="230">
        <f t="shared" si="11"/>
        <v>26.585555615075997</v>
      </c>
      <c r="K81" s="230">
        <f t="shared" si="11"/>
        <v>26.593709641628383</v>
      </c>
      <c r="L81" s="230">
        <f t="shared" si="11"/>
        <v>26.598687108919442</v>
      </c>
      <c r="M81" s="230">
        <f t="shared" si="11"/>
        <v>26.59970086415538</v>
      </c>
      <c r="N81" s="230">
        <f t="shared" si="11"/>
        <v>26.599733193508204</v>
      </c>
      <c r="O81" s="230">
        <f t="shared" si="11"/>
        <v>26.601533611638008</v>
      </c>
      <c r="P81" s="230">
        <f t="shared" si="11"/>
        <v>26.605356744864423</v>
      </c>
      <c r="Q81" s="230">
        <f t="shared" si="11"/>
        <v>26.610820296420364</v>
      </c>
      <c r="R81" s="230">
        <f t="shared" si="11"/>
        <v>26.615355507965194</v>
      </c>
      <c r="S81" s="230">
        <f t="shared" si="11"/>
        <v>26.619787689043964</v>
      </c>
      <c r="T81" s="230">
        <f t="shared" si="11"/>
        <v>26.626783882500217</v>
      </c>
      <c r="U81" s="230">
        <f t="shared" si="11"/>
        <v>26.633410756052857</v>
      </c>
      <c r="V81" s="230">
        <f t="shared" si="11"/>
        <v>26.638865812114247</v>
      </c>
      <c r="W81" s="230">
        <f t="shared" si="11"/>
        <v>26.644710478897156</v>
      </c>
      <c r="X81" s="230">
        <f t="shared" si="11"/>
        <v>26.652145001176127</v>
      </c>
      <c r="Y81" s="230">
        <f t="shared" si="11"/>
        <v>26.659136403193092</v>
      </c>
      <c r="Z81" s="230">
        <f t="shared" si="11"/>
        <v>26.66449666742108</v>
      </c>
      <c r="AA81" s="230">
        <f t="shared" si="11"/>
        <v>26.669634747426596</v>
      </c>
      <c r="AB81" s="230">
        <f t="shared" si="11"/>
        <v>26.674770993523627</v>
      </c>
      <c r="AC81" s="230">
        <f t="shared" si="11"/>
        <v>26.6820778392253</v>
      </c>
      <c r="AD81" s="230">
        <f t="shared" si="11"/>
        <v>26.686811709166864</v>
      </c>
      <c r="AE81" s="230">
        <f t="shared" si="11"/>
        <v>26.689778905807479</v>
      </c>
      <c r="AF81" s="230">
        <f t="shared" si="11"/>
        <v>26.689900796831022</v>
      </c>
      <c r="AG81" s="230">
        <f t="shared" si="11"/>
        <v>26.689149094724979</v>
      </c>
      <c r="AH81" s="230">
        <f t="shared" si="11"/>
        <v>26.687742647515162</v>
      </c>
    </row>
    <row r="82" spans="2:34" x14ac:dyDescent="0.25">
      <c r="B82" s="109"/>
      <c r="C82" s="103" t="s">
        <v>555</v>
      </c>
      <c r="D82" s="103" t="s">
        <v>11</v>
      </c>
      <c r="E82" s="112">
        <f>E18</f>
        <v>1.4088517317331279</v>
      </c>
      <c r="F82" s="230">
        <f t="shared" ref="F82:AH82" si="12">$E82*F50</f>
        <v>1.4088517317331279</v>
      </c>
      <c r="G82" s="230">
        <f t="shared" si="12"/>
        <v>1.4088517317331279</v>
      </c>
      <c r="H82" s="230">
        <f t="shared" si="12"/>
        <v>1.4088517317331279</v>
      </c>
      <c r="I82" s="230">
        <f t="shared" si="12"/>
        <v>1.4088517317331279</v>
      </c>
      <c r="J82" s="230">
        <f t="shared" si="12"/>
        <v>1.4088517317331279</v>
      </c>
      <c r="K82" s="230">
        <f t="shared" si="12"/>
        <v>1.4088517317331279</v>
      </c>
      <c r="L82" s="230">
        <f t="shared" si="12"/>
        <v>1.4088517317331279</v>
      </c>
      <c r="M82" s="230">
        <f t="shared" si="12"/>
        <v>1.4088517317331279</v>
      </c>
      <c r="N82" s="230">
        <f t="shared" si="12"/>
        <v>1.4088517317331279</v>
      </c>
      <c r="O82" s="230">
        <f t="shared" si="12"/>
        <v>1.4088517317331279</v>
      </c>
      <c r="P82" s="230">
        <f t="shared" si="12"/>
        <v>1.4088517317331279</v>
      </c>
      <c r="Q82" s="230">
        <f t="shared" si="12"/>
        <v>1.4088517317331279</v>
      </c>
      <c r="R82" s="230">
        <f t="shared" si="12"/>
        <v>1.4088517317331279</v>
      </c>
      <c r="S82" s="230">
        <f t="shared" si="12"/>
        <v>1.4088517317331279</v>
      </c>
      <c r="T82" s="230">
        <f t="shared" si="12"/>
        <v>1.4088517317331279</v>
      </c>
      <c r="U82" s="230">
        <f t="shared" si="12"/>
        <v>1.4088517317331279</v>
      </c>
      <c r="V82" s="230">
        <f t="shared" si="12"/>
        <v>1.4088517317331279</v>
      </c>
      <c r="W82" s="230">
        <f t="shared" si="12"/>
        <v>1.4088517317331279</v>
      </c>
      <c r="X82" s="230">
        <f t="shared" si="12"/>
        <v>1.4088517317331279</v>
      </c>
      <c r="Y82" s="230">
        <f t="shared" si="12"/>
        <v>1.4088517317331279</v>
      </c>
      <c r="Z82" s="230">
        <f t="shared" si="12"/>
        <v>1.4088517317331279</v>
      </c>
      <c r="AA82" s="230">
        <f t="shared" si="12"/>
        <v>1.4088517317331279</v>
      </c>
      <c r="AB82" s="230">
        <f t="shared" si="12"/>
        <v>1.4088517317331279</v>
      </c>
      <c r="AC82" s="230">
        <f t="shared" si="12"/>
        <v>1.4088517317331279</v>
      </c>
      <c r="AD82" s="230">
        <f t="shared" si="12"/>
        <v>1.4088517317331279</v>
      </c>
      <c r="AE82" s="230">
        <f t="shared" si="12"/>
        <v>1.4088517317331279</v>
      </c>
      <c r="AF82" s="230">
        <f t="shared" si="12"/>
        <v>1.4088517317331279</v>
      </c>
      <c r="AG82" s="230">
        <f t="shared" si="12"/>
        <v>1.4088517317331279</v>
      </c>
      <c r="AH82" s="230">
        <f t="shared" si="12"/>
        <v>1.4088517317331279</v>
      </c>
    </row>
    <row r="83" spans="2:34" x14ac:dyDescent="0.25">
      <c r="B83" s="109"/>
      <c r="C83" s="103" t="s">
        <v>555</v>
      </c>
      <c r="D83" s="103" t="s">
        <v>12</v>
      </c>
      <c r="E83" s="112">
        <f>E19</f>
        <v>4.0191928077079631</v>
      </c>
      <c r="F83" s="230">
        <f t="shared" ref="F83:AH83" si="13">$E83*F51</f>
        <v>4.1078751746979618</v>
      </c>
      <c r="G83" s="230">
        <f t="shared" si="13"/>
        <v>4.1522163581929616</v>
      </c>
      <c r="H83" s="230">
        <f t="shared" si="13"/>
        <v>4.1965575416879606</v>
      </c>
      <c r="I83" s="230">
        <f t="shared" si="13"/>
        <v>4.2408987251829595</v>
      </c>
      <c r="J83" s="230">
        <f t="shared" si="13"/>
        <v>4.2929876273265952</v>
      </c>
      <c r="K83" s="230">
        <f t="shared" si="13"/>
        <v>4.3450765294702318</v>
      </c>
      <c r="L83" s="230">
        <f t="shared" si="13"/>
        <v>4.3971654316138702</v>
      </c>
      <c r="M83" s="230">
        <f t="shared" si="13"/>
        <v>4.4492543337575006</v>
      </c>
      <c r="N83" s="230">
        <f t="shared" si="13"/>
        <v>4.5013432359011407</v>
      </c>
      <c r="O83" s="230">
        <f t="shared" si="13"/>
        <v>4.5631854912969452</v>
      </c>
      <c r="P83" s="230">
        <f t="shared" si="13"/>
        <v>4.6250277466927603</v>
      </c>
      <c r="Q83" s="230">
        <f t="shared" si="13"/>
        <v>4.6868700020885656</v>
      </c>
      <c r="R83" s="230">
        <f t="shared" si="13"/>
        <v>4.7487122574843736</v>
      </c>
      <c r="S83" s="230">
        <f t="shared" si="13"/>
        <v>4.810554512880179</v>
      </c>
      <c r="T83" s="230">
        <f t="shared" si="13"/>
        <v>4.8831369713141433</v>
      </c>
      <c r="U83" s="230">
        <f t="shared" si="13"/>
        <v>4.9557194297481049</v>
      </c>
      <c r="V83" s="230">
        <f t="shared" si="13"/>
        <v>5.0283018881820638</v>
      </c>
      <c r="W83" s="230">
        <f t="shared" si="13"/>
        <v>5.1008843466160263</v>
      </c>
      <c r="X83" s="230">
        <f t="shared" si="13"/>
        <v>5.1734668050499844</v>
      </c>
      <c r="Y83" s="230">
        <f t="shared" si="13"/>
        <v>5.2587921761899752</v>
      </c>
      <c r="Z83" s="230">
        <f t="shared" si="13"/>
        <v>5.3441175473299714</v>
      </c>
      <c r="AA83" s="230">
        <f t="shared" si="13"/>
        <v>5.4294429184699622</v>
      </c>
      <c r="AB83" s="230">
        <f t="shared" si="13"/>
        <v>5.5147682896099584</v>
      </c>
      <c r="AC83" s="230">
        <f t="shared" si="13"/>
        <v>5.6000936607499492</v>
      </c>
      <c r="AD83" s="230">
        <f t="shared" si="13"/>
        <v>5.7005403380715887</v>
      </c>
      <c r="AE83" s="230">
        <f t="shared" si="13"/>
        <v>5.800987015393229</v>
      </c>
      <c r="AF83" s="230">
        <f t="shared" si="13"/>
        <v>5.9014336927148676</v>
      </c>
      <c r="AG83" s="230">
        <f t="shared" si="13"/>
        <v>6.0018803700365124</v>
      </c>
      <c r="AH83" s="230">
        <f t="shared" si="13"/>
        <v>6.1023270473581546</v>
      </c>
    </row>
    <row r="84" spans="2:34" x14ac:dyDescent="0.25">
      <c r="B84" s="109"/>
      <c r="C84" s="104" t="s">
        <v>555</v>
      </c>
      <c r="D84" s="104" t="s">
        <v>272</v>
      </c>
      <c r="E84" s="112">
        <f>$E$20*E52</f>
        <v>72.727928125847697</v>
      </c>
      <c r="F84" s="230">
        <f t="shared" ref="F84:AH84" si="14">$E84*F52</f>
        <v>61.485535057288722</v>
      </c>
      <c r="G84" s="230">
        <f t="shared" si="14"/>
        <v>55.864338523009188</v>
      </c>
      <c r="H84" s="230">
        <f t="shared" si="14"/>
        <v>50.243141988729661</v>
      </c>
      <c r="I84" s="230">
        <f t="shared" si="14"/>
        <v>44.621945454450184</v>
      </c>
      <c r="J84" s="230">
        <f t="shared" si="14"/>
        <v>42.759418696688535</v>
      </c>
      <c r="K84" s="230">
        <f t="shared" si="14"/>
        <v>40.896891938926892</v>
      </c>
      <c r="L84" s="230">
        <f t="shared" si="14"/>
        <v>39.034365181165263</v>
      </c>
      <c r="M84" s="230">
        <f t="shared" si="14"/>
        <v>37.171838423403642</v>
      </c>
      <c r="N84" s="230">
        <f t="shared" si="14"/>
        <v>35.309311665641992</v>
      </c>
      <c r="O84" s="230">
        <f t="shared" si="14"/>
        <v>35.317880859274659</v>
      </c>
      <c r="P84" s="230">
        <f t="shared" si="14"/>
        <v>35.326450052907383</v>
      </c>
      <c r="Q84" s="230">
        <f t="shared" si="14"/>
        <v>35.335019246540057</v>
      </c>
      <c r="R84" s="230">
        <f t="shared" si="14"/>
        <v>35.343588440172766</v>
      </c>
      <c r="S84" s="230">
        <f t="shared" si="14"/>
        <v>35.352157633805447</v>
      </c>
      <c r="T84" s="230">
        <f t="shared" si="14"/>
        <v>35.566471515274252</v>
      </c>
      <c r="U84" s="230">
        <f t="shared" si="14"/>
        <v>35.780785396743056</v>
      </c>
      <c r="V84" s="230">
        <f t="shared" si="14"/>
        <v>35.995099278211875</v>
      </c>
      <c r="W84" s="230">
        <f t="shared" si="14"/>
        <v>36.209413159680665</v>
      </c>
      <c r="X84" s="230">
        <f t="shared" si="14"/>
        <v>36.423727041149519</v>
      </c>
      <c r="Y84" s="230">
        <f t="shared" si="14"/>
        <v>36.640620387836904</v>
      </c>
      <c r="Z84" s="230">
        <f t="shared" si="14"/>
        <v>36.857513734524332</v>
      </c>
      <c r="AA84" s="230">
        <f t="shared" si="14"/>
        <v>37.07440708121176</v>
      </c>
      <c r="AB84" s="230">
        <f t="shared" si="14"/>
        <v>37.291300427899202</v>
      </c>
      <c r="AC84" s="230">
        <f t="shared" si="14"/>
        <v>37.508193774586594</v>
      </c>
      <c r="AD84" s="230">
        <f t="shared" si="14"/>
        <v>37.84423231517605</v>
      </c>
      <c r="AE84" s="230">
        <f t="shared" si="14"/>
        <v>38.180270855765492</v>
      </c>
      <c r="AF84" s="230">
        <f t="shared" si="14"/>
        <v>38.51630939635492</v>
      </c>
      <c r="AG84" s="230">
        <f t="shared" si="14"/>
        <v>38.852347936944376</v>
      </c>
      <c r="AH84" s="230">
        <f t="shared" si="14"/>
        <v>39.188386477533818</v>
      </c>
    </row>
    <row r="85" spans="2:34" x14ac:dyDescent="0.25">
      <c r="B85" s="109"/>
      <c r="C85" t="s">
        <v>573</v>
      </c>
      <c r="D85" s="104" t="s">
        <v>10</v>
      </c>
      <c r="E85" s="112">
        <f>E21</f>
        <v>4.0647184127660578</v>
      </c>
      <c r="F85" s="230">
        <f t="shared" ref="F85:AH86" si="15">$E85*F53</f>
        <v>4.1091304533365545</v>
      </c>
      <c r="G85" s="230">
        <f t="shared" si="15"/>
        <v>4.0924330390572106</v>
      </c>
      <c r="H85" s="230">
        <f t="shared" si="15"/>
        <v>4.0994988628839879</v>
      </c>
      <c r="I85" s="230">
        <f t="shared" si="15"/>
        <v>4.1033373710369672</v>
      </c>
      <c r="J85" s="230">
        <f t="shared" si="15"/>
        <v>4.1074381428209215</v>
      </c>
      <c r="K85" s="230">
        <f t="shared" si="15"/>
        <v>4.1096779120856048</v>
      </c>
      <c r="L85" s="230">
        <f t="shared" si="15"/>
        <v>4.1109117726701765</v>
      </c>
      <c r="M85" s="230">
        <f t="shared" si="15"/>
        <v>4.1113041122590852</v>
      </c>
      <c r="N85" s="230">
        <f t="shared" si="15"/>
        <v>4.1110467288616057</v>
      </c>
      <c r="O85" s="230">
        <f t="shared" si="15"/>
        <v>4.1109227499516585</v>
      </c>
      <c r="P85" s="230">
        <f>$E85*P53</f>
        <v>4.1114815646570619</v>
      </c>
      <c r="Q85" s="230">
        <f t="shared" si="15"/>
        <v>4.1122509523784396</v>
      </c>
      <c r="R85" s="230">
        <f t="shared" si="15"/>
        <v>4.1129184044317082</v>
      </c>
      <c r="S85" s="230">
        <f t="shared" si="15"/>
        <v>4.1132957289073824</v>
      </c>
      <c r="T85" s="230">
        <f t="shared" si="15"/>
        <v>4.1141868085454147</v>
      </c>
      <c r="U85" s="230">
        <f t="shared" si="15"/>
        <v>4.1153085765215511</v>
      </c>
      <c r="V85" s="230">
        <f t="shared" si="15"/>
        <v>4.1160485500114312</v>
      </c>
      <c r="W85" s="230">
        <f t="shared" si="15"/>
        <v>4.1165892571960541</v>
      </c>
      <c r="X85" s="230">
        <f t="shared" si="15"/>
        <v>4.1171281238323703</v>
      </c>
      <c r="Y85" s="230">
        <f t="shared" si="15"/>
        <v>4.1177330186690257</v>
      </c>
      <c r="Z85" s="230">
        <f t="shared" si="15"/>
        <v>4.118394194911656</v>
      </c>
      <c r="AA85" s="230">
        <f t="shared" si="15"/>
        <v>4.1189301662921869</v>
      </c>
      <c r="AB85" s="230">
        <f t="shared" si="15"/>
        <v>4.1193145151398962</v>
      </c>
      <c r="AC85" s="230">
        <f t="shared" si="15"/>
        <v>4.1199504552738819</v>
      </c>
      <c r="AD85" s="230">
        <f t="shared" si="15"/>
        <v>4.1199516550427573</v>
      </c>
      <c r="AE85" s="230">
        <f t="shared" si="15"/>
        <v>4.120017135218653</v>
      </c>
      <c r="AF85" s="230">
        <f t="shared" si="15"/>
        <v>4.1199290064032921</v>
      </c>
      <c r="AG85" s="230">
        <f t="shared" si="15"/>
        <v>4.1198887709856393</v>
      </c>
      <c r="AH85" s="230">
        <f t="shared" si="15"/>
        <v>4.1200015974256559</v>
      </c>
    </row>
    <row r="86" spans="2:34" x14ac:dyDescent="0.25">
      <c r="B86" s="109"/>
      <c r="C86" s="106" t="s">
        <v>561</v>
      </c>
      <c r="D86" s="106" t="s">
        <v>10</v>
      </c>
      <c r="E86" s="112">
        <f>E22</f>
        <v>100.02091691544445</v>
      </c>
      <c r="F86" s="230">
        <f t="shared" si="15"/>
        <v>101.11376826918043</v>
      </c>
      <c r="G86" s="230">
        <f t="shared" si="15"/>
        <v>100.70289339010104</v>
      </c>
      <c r="H86" s="230">
        <f t="shared" si="15"/>
        <v>100.87676279657644</v>
      </c>
      <c r="I86" s="230">
        <f t="shared" si="15"/>
        <v>100.97121733587309</v>
      </c>
      <c r="J86" s="230">
        <f t="shared" si="15"/>
        <v>101.07212542156087</v>
      </c>
      <c r="K86" s="230">
        <f t="shared" si="15"/>
        <v>101.12723963927127</v>
      </c>
      <c r="L86" s="230">
        <f t="shared" si="15"/>
        <v>101.15760136534486</v>
      </c>
      <c r="M86" s="230">
        <f t="shared" si="15"/>
        <v>101.16725570334319</v>
      </c>
      <c r="N86" s="230">
        <f t="shared" si="15"/>
        <v>101.16092224532704</v>
      </c>
      <c r="O86" s="230">
        <f t="shared" si="15"/>
        <v>101.15787148436605</v>
      </c>
      <c r="P86" s="230">
        <f t="shared" si="15"/>
        <v>101.17162229156705</v>
      </c>
      <c r="Q86" s="230">
        <f t="shared" si="15"/>
        <v>101.19055468922441</v>
      </c>
      <c r="R86" s="230">
        <f t="shared" si="15"/>
        <v>101.20697874609273</v>
      </c>
      <c r="S86" s="230">
        <f t="shared" si="15"/>
        <v>101.2162636057556</v>
      </c>
      <c r="T86" s="230">
        <f t="shared" si="15"/>
        <v>101.23819048811005</v>
      </c>
      <c r="U86" s="230">
        <f t="shared" si="15"/>
        <v>101.26579394058713</v>
      </c>
      <c r="V86" s="230">
        <f t="shared" si="15"/>
        <v>101.28400253942107</v>
      </c>
      <c r="W86" s="230">
        <f t="shared" si="15"/>
        <v>101.29730777311669</v>
      </c>
      <c r="X86" s="230">
        <f t="shared" si="15"/>
        <v>101.31056771626309</v>
      </c>
      <c r="Y86" s="230">
        <f t="shared" si="15"/>
        <v>101.32545242168567</v>
      </c>
      <c r="Z86" s="230">
        <f t="shared" si="15"/>
        <v>101.34172204907804</v>
      </c>
      <c r="AA86" s="230">
        <f t="shared" si="15"/>
        <v>101.35491074838687</v>
      </c>
      <c r="AB86" s="230">
        <f t="shared" si="15"/>
        <v>101.36436845744801</v>
      </c>
      <c r="AC86" s="230">
        <f t="shared" si="15"/>
        <v>101.38001709748781</v>
      </c>
      <c r="AD86" s="230">
        <f t="shared" si="15"/>
        <v>101.38004662031592</v>
      </c>
      <c r="AE86" s="230">
        <f t="shared" si="15"/>
        <v>101.38165789730186</v>
      </c>
      <c r="AF86" s="230">
        <f t="shared" si="15"/>
        <v>101.37948930306632</v>
      </c>
      <c r="AG86" s="230">
        <f t="shared" si="15"/>
        <v>101.37849922627441</v>
      </c>
      <c r="AH86" s="230">
        <f t="shared" si="15"/>
        <v>101.38127555733521</v>
      </c>
    </row>
    <row r="87" spans="2:34" x14ac:dyDescent="0.25">
      <c r="B87" s="109"/>
      <c r="C87" s="103" t="s">
        <v>562</v>
      </c>
      <c r="D87" s="103" t="s">
        <v>10</v>
      </c>
      <c r="E87" s="112">
        <f>E23</f>
        <v>69.454480133565511</v>
      </c>
      <c r="F87" s="230">
        <f t="shared" ref="F87:AH87" si="16">$E87*F55</f>
        <v>69.761425397743579</v>
      </c>
      <c r="G87" s="230">
        <f t="shared" si="16"/>
        <v>69.625734936924147</v>
      </c>
      <c r="H87" s="230">
        <f t="shared" si="16"/>
        <v>69.653259425284034</v>
      </c>
      <c r="I87" s="230">
        <f t="shared" si="16"/>
        <v>69.688024931842619</v>
      </c>
      <c r="J87" s="230">
        <f t="shared" si="16"/>
        <v>69.7728821231767</v>
      </c>
      <c r="K87" s="230">
        <f t="shared" si="16"/>
        <v>69.828709459985163</v>
      </c>
      <c r="L87" s="230">
        <f t="shared" si="16"/>
        <v>69.869136604511297</v>
      </c>
      <c r="M87" s="230">
        <f t="shared" si="16"/>
        <v>69.891239057346127</v>
      </c>
      <c r="N87" s="230">
        <f t="shared" si="16"/>
        <v>69.90034599341746</v>
      </c>
      <c r="O87" s="230">
        <f t="shared" si="16"/>
        <v>69.915060734580251</v>
      </c>
      <c r="P87" s="230">
        <f t="shared" si="16"/>
        <v>69.943256879565254</v>
      </c>
      <c r="Q87" s="230">
        <f t="shared" si="16"/>
        <v>69.970014787947875</v>
      </c>
      <c r="R87" s="230">
        <f t="shared" si="16"/>
        <v>69.985991831556461</v>
      </c>
      <c r="S87" s="230">
        <f t="shared" si="16"/>
        <v>69.990305377516094</v>
      </c>
      <c r="T87" s="230">
        <f t="shared" si="16"/>
        <v>70.008021543707386</v>
      </c>
      <c r="U87" s="230">
        <f t="shared" si="16"/>
        <v>70.033083601216092</v>
      </c>
      <c r="V87" s="230">
        <f t="shared" si="16"/>
        <v>70.05069788224074</v>
      </c>
      <c r="W87" s="230">
        <f t="shared" si="16"/>
        <v>70.06435011532497</v>
      </c>
      <c r="X87" s="230">
        <f t="shared" si="16"/>
        <v>70.079932393244235</v>
      </c>
      <c r="Y87" s="230">
        <f t="shared" si="16"/>
        <v>70.0927592313557</v>
      </c>
      <c r="Z87" s="230">
        <f t="shared" si="16"/>
        <v>70.106631761396727</v>
      </c>
      <c r="AA87" s="230">
        <f t="shared" si="16"/>
        <v>70.12029766994597</v>
      </c>
      <c r="AB87" s="230">
        <f t="shared" si="16"/>
        <v>70.130902391621305</v>
      </c>
      <c r="AC87" s="230">
        <f t="shared" si="16"/>
        <v>70.143998482614435</v>
      </c>
      <c r="AD87" s="230">
        <f t="shared" si="16"/>
        <v>70.146284375323532</v>
      </c>
      <c r="AE87" s="230">
        <f t="shared" si="16"/>
        <v>70.14908126203801</v>
      </c>
      <c r="AF87" s="230">
        <f t="shared" si="16"/>
        <v>70.151185965211923</v>
      </c>
      <c r="AG87" s="230">
        <f t="shared" si="16"/>
        <v>70.155347809239174</v>
      </c>
      <c r="AH87" s="230">
        <f t="shared" si="16"/>
        <v>70.163819455744957</v>
      </c>
    </row>
    <row r="88" spans="2:34" x14ac:dyDescent="0.25">
      <c r="B88" s="109"/>
      <c r="C88" s="104" t="s">
        <v>562</v>
      </c>
      <c r="D88" s="104" t="s">
        <v>11</v>
      </c>
      <c r="E88" s="112">
        <f>E24</f>
        <v>0.15707536914536629</v>
      </c>
      <c r="F88" s="230">
        <f t="shared" ref="F88:AH88" si="17">$E88*F56</f>
        <v>0.15776954381322753</v>
      </c>
      <c r="G88" s="230">
        <f t="shared" si="17"/>
        <v>0.15746267189968458</v>
      </c>
      <c r="H88" s="230">
        <f t="shared" si="17"/>
        <v>0.15752492013999034</v>
      </c>
      <c r="I88" s="230">
        <f t="shared" si="17"/>
        <v>0.15760354436647245</v>
      </c>
      <c r="J88" s="230">
        <f t="shared" si="17"/>
        <v>0.15779545386788699</v>
      </c>
      <c r="K88" s="230">
        <f t="shared" si="17"/>
        <v>0.15792171065536459</v>
      </c>
      <c r="L88" s="230">
        <f t="shared" si="17"/>
        <v>0.15801313900725381</v>
      </c>
      <c r="M88" s="230">
        <f t="shared" si="17"/>
        <v>0.15806312499709024</v>
      </c>
      <c r="N88" s="230">
        <f t="shared" si="17"/>
        <v>0.15808372086567116</v>
      </c>
      <c r="O88" s="230">
        <f t="shared" si="17"/>
        <v>0.15811699911346136</v>
      </c>
      <c r="P88" s="230">
        <f t="shared" si="17"/>
        <v>0.15818076634450937</v>
      </c>
      <c r="Q88" s="230">
        <f t="shared" si="17"/>
        <v>0.15824128091936002</v>
      </c>
      <c r="R88" s="230">
        <f t="shared" si="17"/>
        <v>0.15827741393796221</v>
      </c>
      <c r="S88" s="230">
        <f t="shared" si="17"/>
        <v>0.15828716927444492</v>
      </c>
      <c r="T88" s="230">
        <f t="shared" si="17"/>
        <v>0.15832723542048743</v>
      </c>
      <c r="U88" s="230">
        <f t="shared" si="17"/>
        <v>0.15838391472939814</v>
      </c>
      <c r="V88" s="230">
        <f t="shared" si="17"/>
        <v>0.15842375045617713</v>
      </c>
      <c r="W88" s="230">
        <f t="shared" si="17"/>
        <v>0.1584546257798026</v>
      </c>
      <c r="X88" s="230">
        <f t="shared" si="17"/>
        <v>0.15848986601270892</v>
      </c>
      <c r="Y88" s="230">
        <f t="shared" si="17"/>
        <v>0.15851887465732697</v>
      </c>
      <c r="Z88" s="230">
        <f t="shared" si="17"/>
        <v>0.1585502481954052</v>
      </c>
      <c r="AA88" s="230">
        <f t="shared" si="17"/>
        <v>0.15858115444689469</v>
      </c>
      <c r="AB88" s="230">
        <f t="shared" si="17"/>
        <v>0.15860513764522305</v>
      </c>
      <c r="AC88" s="230">
        <f t="shared" si="17"/>
        <v>0.15863475522098133</v>
      </c>
      <c r="AD88" s="230">
        <f t="shared" si="17"/>
        <v>0.15863992490104253</v>
      </c>
      <c r="AE88" s="230">
        <f t="shared" si="17"/>
        <v>0.15864625022393447</v>
      </c>
      <c r="AF88" s="230">
        <f t="shared" si="17"/>
        <v>0.15865101013326424</v>
      </c>
      <c r="AG88" s="230">
        <f t="shared" si="17"/>
        <v>0.15866042238695399</v>
      </c>
      <c r="AH88" s="230">
        <f t="shared" si="17"/>
        <v>0.15867958151102499</v>
      </c>
    </row>
    <row r="89" spans="2:34" x14ac:dyDescent="0.25">
      <c r="B89" s="109"/>
      <c r="C89" s="103" t="s">
        <v>563</v>
      </c>
      <c r="D89" s="103" t="s">
        <v>10</v>
      </c>
      <c r="E89" s="112">
        <f>E25</f>
        <v>4.6806763938071034</v>
      </c>
      <c r="F89" s="230">
        <f t="shared" ref="F89:AH89" si="18">$E89*F57</f>
        <v>4.7320872130764222</v>
      </c>
      <c r="G89" s="230">
        <f t="shared" si="18"/>
        <v>4.7116309111907224</v>
      </c>
      <c r="H89" s="230">
        <f t="shared" si="18"/>
        <v>4.7173364706321363</v>
      </c>
      <c r="I89" s="230">
        <f t="shared" si="18"/>
        <v>4.7180129539643039</v>
      </c>
      <c r="J89" s="230">
        <f t="shared" si="18"/>
        <v>4.7184938755283659</v>
      </c>
      <c r="K89" s="230">
        <f t="shared" si="18"/>
        <v>4.7183162188112782</v>
      </c>
      <c r="L89" s="230">
        <f t="shared" si="18"/>
        <v>4.7186424052174418</v>
      </c>
      <c r="M89" s="230">
        <f t="shared" si="18"/>
        <v>4.7190624389396296</v>
      </c>
      <c r="N89" s="230">
        <f t="shared" si="18"/>
        <v>4.7199030387789049</v>
      </c>
      <c r="O89" s="230">
        <f t="shared" si="18"/>
        <v>4.7209585895321906</v>
      </c>
      <c r="P89" s="230">
        <f t="shared" si="18"/>
        <v>4.7219227194257121</v>
      </c>
      <c r="Q89" s="230">
        <f t="shared" si="18"/>
        <v>4.7231964429609423</v>
      </c>
      <c r="R89" s="230">
        <f t="shared" si="18"/>
        <v>4.7243267453522035</v>
      </c>
      <c r="S89" s="230">
        <f t="shared" si="18"/>
        <v>4.7252963740408491</v>
      </c>
      <c r="T89" s="230">
        <f t="shared" si="18"/>
        <v>4.7273468831858994</v>
      </c>
      <c r="U89" s="230">
        <f t="shared" si="18"/>
        <v>4.7294476283545199</v>
      </c>
      <c r="V89" s="230">
        <f t="shared" si="18"/>
        <v>4.7307095018998293</v>
      </c>
      <c r="W89" s="230">
        <f t="shared" si="18"/>
        <v>4.7314814794260354</v>
      </c>
      <c r="X89" s="230">
        <f t="shared" si="18"/>
        <v>4.7323334501859984</v>
      </c>
      <c r="Y89" s="230">
        <f t="shared" si="18"/>
        <v>4.7331318139888507</v>
      </c>
      <c r="Z89" s="230">
        <f t="shared" si="18"/>
        <v>4.734101231693117</v>
      </c>
      <c r="AA89" s="230">
        <f t="shared" si="18"/>
        <v>4.7349852781270592</v>
      </c>
      <c r="AB89" s="230">
        <f t="shared" si="18"/>
        <v>4.7355776202375743</v>
      </c>
      <c r="AC89" s="230">
        <f t="shared" si="18"/>
        <v>4.7362921250756029</v>
      </c>
      <c r="AD89" s="230">
        <f t="shared" si="18"/>
        <v>4.73607346273847</v>
      </c>
      <c r="AE89" s="230">
        <f t="shared" si="18"/>
        <v>4.7360793732998561</v>
      </c>
      <c r="AF89" s="230">
        <f t="shared" si="18"/>
        <v>4.7361526431512457</v>
      </c>
      <c r="AG89" s="230">
        <f t="shared" si="18"/>
        <v>4.7364945153816507</v>
      </c>
      <c r="AH89" s="230">
        <f t="shared" si="18"/>
        <v>4.7372087733210799</v>
      </c>
    </row>
    <row r="90" spans="2:34" x14ac:dyDescent="0.25">
      <c r="B90" s="109"/>
      <c r="C90" s="104" t="s">
        <v>563</v>
      </c>
      <c r="D90" s="104" t="s">
        <v>272</v>
      </c>
      <c r="E90" s="112">
        <f>$E$26*E58</f>
        <v>0.29588907124899755</v>
      </c>
      <c r="F90" s="230">
        <f t="shared" ref="F90:AH90" si="19">$E90*F58</f>
        <v>0.31326606665345647</v>
      </c>
      <c r="G90" s="230">
        <f t="shared" si="19"/>
        <v>0.32195456435568637</v>
      </c>
      <c r="H90" s="230">
        <f t="shared" si="19"/>
        <v>0.33064306205791627</v>
      </c>
      <c r="I90" s="230">
        <f t="shared" si="19"/>
        <v>0.33933155976014545</v>
      </c>
      <c r="J90" s="230">
        <f t="shared" si="19"/>
        <v>0.35093266953862573</v>
      </c>
      <c r="K90" s="230">
        <f t="shared" si="19"/>
        <v>0.36253377931710495</v>
      </c>
      <c r="L90" s="230">
        <f t="shared" si="19"/>
        <v>0.3741348890955859</v>
      </c>
      <c r="M90" s="230">
        <f t="shared" si="19"/>
        <v>0.38573599887406501</v>
      </c>
      <c r="N90" s="230">
        <f t="shared" si="19"/>
        <v>0.3973371086525459</v>
      </c>
      <c r="O90" s="230">
        <f t="shared" si="19"/>
        <v>0.40235206040901261</v>
      </c>
      <c r="P90" s="230">
        <f t="shared" si="19"/>
        <v>0.40736701216548049</v>
      </c>
      <c r="Q90" s="230">
        <f t="shared" si="19"/>
        <v>0.41238196392194837</v>
      </c>
      <c r="R90" s="230">
        <f t="shared" si="19"/>
        <v>0.4173969156784163</v>
      </c>
      <c r="S90" s="230">
        <f t="shared" si="19"/>
        <v>0.42241186743488407</v>
      </c>
      <c r="T90" s="230">
        <f t="shared" si="19"/>
        <v>0.42907523329698821</v>
      </c>
      <c r="U90" s="230">
        <f t="shared" si="19"/>
        <v>0.43573859915909252</v>
      </c>
      <c r="V90" s="230">
        <f t="shared" si="19"/>
        <v>0.44240196502119616</v>
      </c>
      <c r="W90" s="230">
        <f t="shared" si="19"/>
        <v>0.44906533088329981</v>
      </c>
      <c r="X90" s="230">
        <f t="shared" si="19"/>
        <v>0.455728696745404</v>
      </c>
      <c r="Y90" s="230">
        <f t="shared" si="19"/>
        <v>0.4642440730141249</v>
      </c>
      <c r="Z90" s="230">
        <f t="shared" si="19"/>
        <v>0.4727594492828458</v>
      </c>
      <c r="AA90" s="230">
        <f t="shared" si="19"/>
        <v>0.48127482555156609</v>
      </c>
      <c r="AB90" s="230">
        <f t="shared" si="19"/>
        <v>0.48979020182028643</v>
      </c>
      <c r="AC90" s="230">
        <f t="shared" si="19"/>
        <v>0.49830557808900849</v>
      </c>
      <c r="AD90" s="230">
        <f t="shared" si="19"/>
        <v>0.50905032140782258</v>
      </c>
      <c r="AE90" s="230">
        <f t="shared" si="19"/>
        <v>0.5197950647266385</v>
      </c>
      <c r="AF90" s="230">
        <f t="shared" si="19"/>
        <v>0.53053980804545331</v>
      </c>
      <c r="AG90" s="230">
        <f t="shared" si="19"/>
        <v>0.54128455136426812</v>
      </c>
      <c r="AH90" s="230">
        <f t="shared" si="19"/>
        <v>0.55202929468308348</v>
      </c>
    </row>
    <row r="91" spans="2:34" x14ac:dyDescent="0.25">
      <c r="B91" s="109"/>
      <c r="C91" s="106" t="s">
        <v>575</v>
      </c>
      <c r="D91" s="106" t="s">
        <v>272</v>
      </c>
      <c r="E91" s="112">
        <f t="shared" ref="E91:E97" si="20">E27</f>
        <v>0</v>
      </c>
      <c r="F91" s="230">
        <f>$E91*F59</f>
        <v>0</v>
      </c>
      <c r="G91" s="230">
        <f t="shared" ref="G91:AH91" si="21">$E91*G59</f>
        <v>0</v>
      </c>
      <c r="H91" s="230">
        <f t="shared" si="21"/>
        <v>0</v>
      </c>
      <c r="I91" s="230">
        <f t="shared" si="21"/>
        <v>0</v>
      </c>
      <c r="J91" s="230">
        <f t="shared" si="21"/>
        <v>0</v>
      </c>
      <c r="K91" s="230">
        <f t="shared" si="21"/>
        <v>0</v>
      </c>
      <c r="L91" s="230">
        <f t="shared" si="21"/>
        <v>0</v>
      </c>
      <c r="M91" s="230">
        <f t="shared" si="21"/>
        <v>0</v>
      </c>
      <c r="N91" s="230">
        <f t="shared" si="21"/>
        <v>0</v>
      </c>
      <c r="O91" s="230">
        <f t="shared" si="21"/>
        <v>0</v>
      </c>
      <c r="P91" s="230">
        <f t="shared" si="21"/>
        <v>0</v>
      </c>
      <c r="Q91" s="230">
        <f t="shared" si="21"/>
        <v>0</v>
      </c>
      <c r="R91" s="230">
        <f t="shared" si="21"/>
        <v>0</v>
      </c>
      <c r="S91" s="230">
        <f t="shared" si="21"/>
        <v>0</v>
      </c>
      <c r="T91" s="230">
        <f t="shared" si="21"/>
        <v>0</v>
      </c>
      <c r="U91" s="230">
        <f t="shared" si="21"/>
        <v>0</v>
      </c>
      <c r="V91" s="230">
        <f t="shared" si="21"/>
        <v>0</v>
      </c>
      <c r="W91" s="230">
        <f t="shared" si="21"/>
        <v>0</v>
      </c>
      <c r="X91" s="230">
        <f t="shared" si="21"/>
        <v>0</v>
      </c>
      <c r="Y91" s="230">
        <f t="shared" si="21"/>
        <v>0</v>
      </c>
      <c r="Z91" s="230">
        <f t="shared" si="21"/>
        <v>0</v>
      </c>
      <c r="AA91" s="230">
        <f t="shared" si="21"/>
        <v>0</v>
      </c>
      <c r="AB91" s="230">
        <f t="shared" si="21"/>
        <v>0</v>
      </c>
      <c r="AC91" s="230">
        <f t="shared" si="21"/>
        <v>0</v>
      </c>
      <c r="AD91" s="230">
        <f t="shared" si="21"/>
        <v>0</v>
      </c>
      <c r="AE91" s="230">
        <f t="shared" si="21"/>
        <v>0</v>
      </c>
      <c r="AF91" s="230">
        <f t="shared" si="21"/>
        <v>0</v>
      </c>
      <c r="AG91" s="230">
        <f t="shared" si="21"/>
        <v>0</v>
      </c>
      <c r="AH91" s="230">
        <f t="shared" si="21"/>
        <v>0</v>
      </c>
    </row>
    <row r="92" spans="2:34" x14ac:dyDescent="0.25">
      <c r="B92" s="109"/>
      <c r="C92" s="103" t="s">
        <v>568</v>
      </c>
      <c r="D92" s="103" t="s">
        <v>10</v>
      </c>
      <c r="E92" s="112">
        <f t="shared" si="20"/>
        <v>0</v>
      </c>
      <c r="F92" s="230">
        <f t="shared" ref="F92:AH92" si="22">$E92*F60</f>
        <v>0</v>
      </c>
      <c r="G92" s="230">
        <f t="shared" si="22"/>
        <v>0</v>
      </c>
      <c r="H92" s="230">
        <f t="shared" si="22"/>
        <v>0</v>
      </c>
      <c r="I92" s="230">
        <f t="shared" si="22"/>
        <v>0</v>
      </c>
      <c r="J92" s="230">
        <f t="shared" si="22"/>
        <v>0</v>
      </c>
      <c r="K92" s="230">
        <f t="shared" si="22"/>
        <v>0</v>
      </c>
      <c r="L92" s="230">
        <f t="shared" si="22"/>
        <v>0</v>
      </c>
      <c r="M92" s="230">
        <f t="shared" si="22"/>
        <v>0</v>
      </c>
      <c r="N92" s="230">
        <f t="shared" si="22"/>
        <v>0</v>
      </c>
      <c r="O92" s="230">
        <f t="shared" si="22"/>
        <v>0</v>
      </c>
      <c r="P92" s="230">
        <f t="shared" si="22"/>
        <v>0</v>
      </c>
      <c r="Q92" s="230">
        <f t="shared" si="22"/>
        <v>0</v>
      </c>
      <c r="R92" s="230">
        <f t="shared" si="22"/>
        <v>0</v>
      </c>
      <c r="S92" s="230">
        <f t="shared" si="22"/>
        <v>0</v>
      </c>
      <c r="T92" s="230">
        <f t="shared" si="22"/>
        <v>0</v>
      </c>
      <c r="U92" s="230">
        <f t="shared" si="22"/>
        <v>0</v>
      </c>
      <c r="V92" s="230">
        <f t="shared" si="22"/>
        <v>0</v>
      </c>
      <c r="W92" s="230">
        <f t="shared" si="22"/>
        <v>0</v>
      </c>
      <c r="X92" s="230">
        <f t="shared" si="22"/>
        <v>0</v>
      </c>
      <c r="Y92" s="230">
        <f t="shared" si="22"/>
        <v>0</v>
      </c>
      <c r="Z92" s="230">
        <f t="shared" si="22"/>
        <v>0</v>
      </c>
      <c r="AA92" s="230">
        <f t="shared" si="22"/>
        <v>0</v>
      </c>
      <c r="AB92" s="230">
        <f t="shared" si="22"/>
        <v>0</v>
      </c>
      <c r="AC92" s="230">
        <f t="shared" si="22"/>
        <v>0</v>
      </c>
      <c r="AD92" s="230">
        <f t="shared" si="22"/>
        <v>0</v>
      </c>
      <c r="AE92" s="230">
        <f t="shared" si="22"/>
        <v>0</v>
      </c>
      <c r="AF92" s="230">
        <f t="shared" si="22"/>
        <v>0</v>
      </c>
      <c r="AG92" s="230">
        <f t="shared" si="22"/>
        <v>0</v>
      </c>
      <c r="AH92" s="230">
        <f t="shared" si="22"/>
        <v>0</v>
      </c>
    </row>
    <row r="93" spans="2:34" x14ac:dyDescent="0.25">
      <c r="B93" s="109"/>
      <c r="C93" s="82" t="s">
        <v>553</v>
      </c>
      <c r="D93" s="82" t="s">
        <v>10</v>
      </c>
      <c r="E93" s="112">
        <f t="shared" si="20"/>
        <v>0</v>
      </c>
      <c r="F93" s="230">
        <f t="shared" ref="F93:AH93" si="23">$E93*F61</f>
        <v>0</v>
      </c>
      <c r="G93" s="230">
        <f t="shared" si="23"/>
        <v>0</v>
      </c>
      <c r="H93" s="230">
        <f t="shared" si="23"/>
        <v>0</v>
      </c>
      <c r="I93" s="230">
        <f t="shared" si="23"/>
        <v>0</v>
      </c>
      <c r="J93" s="230">
        <f t="shared" si="23"/>
        <v>0</v>
      </c>
      <c r="K93" s="230">
        <f t="shared" si="23"/>
        <v>0</v>
      </c>
      <c r="L93" s="230">
        <f t="shared" si="23"/>
        <v>0</v>
      </c>
      <c r="M93" s="230">
        <f t="shared" si="23"/>
        <v>0</v>
      </c>
      <c r="N93" s="230">
        <f t="shared" si="23"/>
        <v>0</v>
      </c>
      <c r="O93" s="230">
        <f t="shared" si="23"/>
        <v>0</v>
      </c>
      <c r="P93" s="230">
        <f t="shared" si="23"/>
        <v>0</v>
      </c>
      <c r="Q93" s="230">
        <f t="shared" si="23"/>
        <v>0</v>
      </c>
      <c r="R93" s="230">
        <f t="shared" si="23"/>
        <v>0</v>
      </c>
      <c r="S93" s="230">
        <f t="shared" si="23"/>
        <v>0</v>
      </c>
      <c r="T93" s="230">
        <f t="shared" si="23"/>
        <v>0</v>
      </c>
      <c r="U93" s="230">
        <f t="shared" si="23"/>
        <v>0</v>
      </c>
      <c r="V93" s="230">
        <f t="shared" si="23"/>
        <v>0</v>
      </c>
      <c r="W93" s="230">
        <f t="shared" si="23"/>
        <v>0</v>
      </c>
      <c r="X93" s="230">
        <f t="shared" si="23"/>
        <v>0</v>
      </c>
      <c r="Y93" s="230">
        <f t="shared" si="23"/>
        <v>0</v>
      </c>
      <c r="Z93" s="230">
        <f t="shared" si="23"/>
        <v>0</v>
      </c>
      <c r="AA93" s="230">
        <f t="shared" si="23"/>
        <v>0</v>
      </c>
      <c r="AB93" s="230">
        <f t="shared" si="23"/>
        <v>0</v>
      </c>
      <c r="AC93" s="230">
        <f t="shared" si="23"/>
        <v>0</v>
      </c>
      <c r="AD93" s="230">
        <f t="shared" si="23"/>
        <v>0</v>
      </c>
      <c r="AE93" s="230">
        <f t="shared" si="23"/>
        <v>0</v>
      </c>
      <c r="AF93" s="230">
        <f t="shared" si="23"/>
        <v>0</v>
      </c>
      <c r="AG93" s="230">
        <f t="shared" si="23"/>
        <v>0</v>
      </c>
      <c r="AH93" s="230">
        <f t="shared" si="23"/>
        <v>0</v>
      </c>
    </row>
    <row r="94" spans="2:34" x14ac:dyDescent="0.25">
      <c r="B94" s="109"/>
      <c r="C94" s="103" t="s">
        <v>553</v>
      </c>
      <c r="D94" s="103" t="s">
        <v>11</v>
      </c>
      <c r="E94" s="112">
        <f t="shared" si="20"/>
        <v>10.833475548232602</v>
      </c>
      <c r="F94" s="230">
        <f t="shared" ref="F94:AH94" si="24">$E94*F62</f>
        <v>10.853179417819709</v>
      </c>
      <c r="G94" s="230">
        <f t="shared" si="24"/>
        <v>10.863031352613275</v>
      </c>
      <c r="H94" s="230">
        <f t="shared" si="24"/>
        <v>10.872883287406843</v>
      </c>
      <c r="I94" s="230">
        <f t="shared" si="24"/>
        <v>10.882735222200395</v>
      </c>
      <c r="J94" s="230">
        <f t="shared" si="24"/>
        <v>10.949090551183705</v>
      </c>
      <c r="K94" s="230">
        <f t="shared" si="24"/>
        <v>11.015445880167023</v>
      </c>
      <c r="L94" s="230">
        <f t="shared" si="24"/>
        <v>11.08180120915034</v>
      </c>
      <c r="M94" s="230">
        <f t="shared" si="24"/>
        <v>11.148156538133648</v>
      </c>
      <c r="N94" s="230">
        <f t="shared" si="24"/>
        <v>11.214511867116961</v>
      </c>
      <c r="O94" s="230">
        <f t="shared" si="24"/>
        <v>11.453394358898141</v>
      </c>
      <c r="P94" s="230">
        <f t="shared" si="24"/>
        <v>11.692276850679331</v>
      </c>
      <c r="Q94" s="230">
        <f t="shared" si="24"/>
        <v>11.931159342460488</v>
      </c>
      <c r="R94" s="230">
        <f t="shared" si="24"/>
        <v>12.170041834241676</v>
      </c>
      <c r="S94" s="230">
        <f t="shared" si="24"/>
        <v>12.408924326022857</v>
      </c>
      <c r="T94" s="230">
        <f t="shared" si="24"/>
        <v>12.613704040291024</v>
      </c>
      <c r="U94" s="230">
        <f t="shared" si="24"/>
        <v>12.818483754559221</v>
      </c>
      <c r="V94" s="230">
        <f t="shared" si="24"/>
        <v>13.0232634688274</v>
      </c>
      <c r="W94" s="230">
        <f t="shared" si="24"/>
        <v>13.228043183095572</v>
      </c>
      <c r="X94" s="230">
        <f t="shared" si="24"/>
        <v>13.43282289736376</v>
      </c>
      <c r="Y94" s="230">
        <f t="shared" si="24"/>
        <v>13.665028438452053</v>
      </c>
      <c r="Z94" s="230">
        <f t="shared" si="24"/>
        <v>13.897233979540362</v>
      </c>
      <c r="AA94" s="230">
        <f t="shared" si="24"/>
        <v>14.12943952062866</v>
      </c>
      <c r="AB94" s="230">
        <f t="shared" si="24"/>
        <v>14.361645061716962</v>
      </c>
      <c r="AC94" s="230">
        <f t="shared" si="24"/>
        <v>14.593850602805256</v>
      </c>
      <c r="AD94" s="230">
        <f t="shared" si="24"/>
        <v>14.868217951767344</v>
      </c>
      <c r="AE94" s="230">
        <f t="shared" si="24"/>
        <v>15.142585300729428</v>
      </c>
      <c r="AF94" s="230">
        <f t="shared" si="24"/>
        <v>15.416952649691515</v>
      </c>
      <c r="AG94" s="230">
        <f t="shared" si="24"/>
        <v>15.691319998653588</v>
      </c>
      <c r="AH94" s="230">
        <f t="shared" si="24"/>
        <v>15.965687347615678</v>
      </c>
    </row>
    <row r="95" spans="2:34" x14ac:dyDescent="0.25">
      <c r="B95" s="109"/>
      <c r="C95" s="82" t="s">
        <v>557</v>
      </c>
      <c r="D95" s="82" t="s">
        <v>10</v>
      </c>
      <c r="E95" s="112">
        <f t="shared" si="20"/>
        <v>2.7011905566075312</v>
      </c>
      <c r="F95" s="230">
        <f>$E95*F63</f>
        <v>2.8214229971916875</v>
      </c>
      <c r="G95" s="230">
        <f>$E95*G63</f>
        <v>2.7150389448183652</v>
      </c>
      <c r="H95" s="230">
        <f>$E95*H63</f>
        <v>2.733965803714137</v>
      </c>
      <c r="I95" s="230">
        <f>$E95*I63</f>
        <v>2.7545938691740313</v>
      </c>
      <c r="J95" s="230">
        <f>$E95*J63</f>
        <v>2.7585098034098117</v>
      </c>
      <c r="K95" s="230">
        <f>$E95*K63</f>
        <v>2.7555529941185624</v>
      </c>
      <c r="L95" s="230">
        <f>$E95*L63</f>
        <v>2.7513551778225414</v>
      </c>
      <c r="M95" s="230">
        <f>$E95*M63</f>
        <v>2.747922307140318</v>
      </c>
      <c r="N95" s="230">
        <f>$E95*N63</f>
        <v>2.7460065637018953</v>
      </c>
      <c r="O95" s="230">
        <f>$E95*O63</f>
        <v>2.745458652467442</v>
      </c>
      <c r="P95" s="230">
        <f>$E95*P63</f>
        <v>2.745260589602518</v>
      </c>
      <c r="Q95" s="230">
        <f>$E95*Q63</f>
        <v>2.745213179357703</v>
      </c>
      <c r="R95" s="230">
        <f>$E95*R63</f>
        <v>2.7452731989472703</v>
      </c>
      <c r="S95" s="230">
        <f>$E95*S63</f>
        <v>2.7453591931677011</v>
      </c>
      <c r="T95" s="230">
        <f>$E95*T63</f>
        <v>2.7452377230606397</v>
      </c>
      <c r="U95" s="230">
        <f>$E95*U63</f>
        <v>2.7449567973194222</v>
      </c>
      <c r="V95" s="230">
        <f>$E95*V63</f>
        <v>2.7445741414730191</v>
      </c>
      <c r="W95" s="230">
        <f>$E95*W63</f>
        <v>2.7440934721131254</v>
      </c>
      <c r="X95" s="230">
        <f>$E95*X63</f>
        <v>2.7434809548150487</v>
      </c>
      <c r="Y95" s="230">
        <f>$E95*Y63</f>
        <v>2.7428614529180311</v>
      </c>
      <c r="Z95" s="230">
        <f>$E95*Z63</f>
        <v>2.7422436624532756</v>
      </c>
      <c r="AA95" s="230">
        <f>$E95*AA63</f>
        <v>2.741615480472976</v>
      </c>
      <c r="AB95" s="230">
        <f>$E95*AB63</f>
        <v>2.7409987291700899</v>
      </c>
      <c r="AC95" s="230">
        <f>$E95*AC63</f>
        <v>2.7402825725696629</v>
      </c>
      <c r="AD95" s="230">
        <f>$E95*AD63</f>
        <v>2.7397499147961315</v>
      </c>
      <c r="AE95" s="230">
        <f>$E95*AE63</f>
        <v>2.7393084609489571</v>
      </c>
      <c r="AF95" s="230">
        <f>$E95*AF63</f>
        <v>2.7389796608710713</v>
      </c>
      <c r="AG95" s="230">
        <f>$E95*AG63</f>
        <v>2.7386821002582646</v>
      </c>
      <c r="AH95" s="230">
        <f>$E95*AH63</f>
        <v>2.7383672295994619</v>
      </c>
    </row>
    <row r="96" spans="2:34" x14ac:dyDescent="0.25">
      <c r="B96" s="109"/>
      <c r="C96" t="s">
        <v>557</v>
      </c>
      <c r="D96" t="s">
        <v>11</v>
      </c>
      <c r="E96" s="112">
        <f t="shared" si="20"/>
        <v>97.989857653444744</v>
      </c>
      <c r="F96" s="230">
        <f>$E96*F64</f>
        <v>96.420799272182023</v>
      </c>
      <c r="G96" s="230">
        <f>$E96*G64</f>
        <v>95.636270081550649</v>
      </c>
      <c r="H96" s="230">
        <f>$E96*H64</f>
        <v>94.851740890919231</v>
      </c>
      <c r="I96" s="230">
        <f>$E96*I64</f>
        <v>94.067211700287857</v>
      </c>
      <c r="J96" s="230">
        <f>$E96*J64</f>
        <v>93.651446743171135</v>
      </c>
      <c r="K96" s="230">
        <f>$E96*K64</f>
        <v>93.2356817860544</v>
      </c>
      <c r="L96" s="230">
        <f>$E96*L64</f>
        <v>92.819916828937664</v>
      </c>
      <c r="M96" s="230">
        <f>$E96*M64</f>
        <v>92.404151871820957</v>
      </c>
      <c r="N96" s="230">
        <f>$E96*N64</f>
        <v>91.988386914704236</v>
      </c>
      <c r="O96" s="230">
        <f>$E96*O64</f>
        <v>91.834344029371508</v>
      </c>
      <c r="P96" s="230">
        <f>$E96*P64</f>
        <v>91.680301144038793</v>
      </c>
      <c r="Q96" s="230">
        <f>$E96*Q64</f>
        <v>91.526258258706108</v>
      </c>
      <c r="R96" s="230">
        <f>$E96*R64</f>
        <v>91.372215373373365</v>
      </c>
      <c r="S96" s="230">
        <f>$E96*S64</f>
        <v>91.218172488040636</v>
      </c>
      <c r="T96" s="230">
        <f>$E96*T64</f>
        <v>91.246525907795345</v>
      </c>
      <c r="U96" s="230">
        <f>$E96*U64</f>
        <v>91.274879327550067</v>
      </c>
      <c r="V96" s="230">
        <f>$E96*V64</f>
        <v>91.303232747304747</v>
      </c>
      <c r="W96" s="230">
        <f>$E96*W64</f>
        <v>91.33158616705947</v>
      </c>
      <c r="X96" s="230">
        <f>$E96*X64</f>
        <v>91.359939586814164</v>
      </c>
      <c r="Y96" s="230">
        <f>$E96*Y64</f>
        <v>91.501445095713237</v>
      </c>
      <c r="Z96" s="230">
        <f>$E96*Z64</f>
        <v>91.642950604612309</v>
      </c>
      <c r="AA96" s="230">
        <f>$E96*AA64</f>
        <v>91.784456113511339</v>
      </c>
      <c r="AB96" s="230">
        <f>$E96*AB64</f>
        <v>91.925961622410426</v>
      </c>
      <c r="AC96" s="230">
        <f>$E96*AC64</f>
        <v>92.067467131309471</v>
      </c>
      <c r="AD96" s="230">
        <f>$E96*AD64</f>
        <v>92.279387832681422</v>
      </c>
      <c r="AE96" s="230">
        <f>$E96*AE64</f>
        <v>92.491308534053374</v>
      </c>
      <c r="AF96" s="230">
        <f>$E96*AF64</f>
        <v>92.703229235425439</v>
      </c>
      <c r="AG96" s="230">
        <f>$E96*AG64</f>
        <v>92.915149936797349</v>
      </c>
      <c r="AH96" s="230">
        <f>$E96*AH64</f>
        <v>93.127070638169329</v>
      </c>
    </row>
    <row r="97" spans="2:34" x14ac:dyDescent="0.25">
      <c r="B97" s="109"/>
      <c r="C97" s="103" t="s">
        <v>557</v>
      </c>
      <c r="D97" s="103" t="s">
        <v>12</v>
      </c>
      <c r="E97" s="112">
        <f t="shared" si="20"/>
        <v>8.5925239495776022</v>
      </c>
      <c r="F97" s="230">
        <f t="shared" ref="F97:AH97" si="25">$E97*F65</f>
        <v>8.5782260758725553</v>
      </c>
      <c r="G97" s="230">
        <f t="shared" si="25"/>
        <v>8.5710771390200318</v>
      </c>
      <c r="H97" s="230">
        <f t="shared" si="25"/>
        <v>8.5639282021675065</v>
      </c>
      <c r="I97" s="230">
        <f t="shared" si="25"/>
        <v>8.556779265314983</v>
      </c>
      <c r="J97" s="230">
        <f t="shared" si="25"/>
        <v>8.5461684695454654</v>
      </c>
      <c r="K97" s="230">
        <f t="shared" si="25"/>
        <v>8.5355576737759495</v>
      </c>
      <c r="L97" s="230">
        <f t="shared" si="25"/>
        <v>8.5249468780064337</v>
      </c>
      <c r="M97" s="230">
        <f t="shared" si="25"/>
        <v>8.5143360822369196</v>
      </c>
      <c r="N97" s="230">
        <f t="shared" si="25"/>
        <v>8.503725286467402</v>
      </c>
      <c r="O97" s="230">
        <f t="shared" si="25"/>
        <v>8.4907735253326688</v>
      </c>
      <c r="P97" s="230">
        <f t="shared" si="25"/>
        <v>8.4778217641979321</v>
      </c>
      <c r="Q97" s="230">
        <f t="shared" si="25"/>
        <v>8.4648700030631954</v>
      </c>
      <c r="R97" s="230">
        <f t="shared" si="25"/>
        <v>8.4519182419284586</v>
      </c>
      <c r="S97" s="230">
        <f t="shared" si="25"/>
        <v>8.4389664807937219</v>
      </c>
      <c r="T97" s="230">
        <f t="shared" si="25"/>
        <v>8.4237608004177673</v>
      </c>
      <c r="U97" s="230">
        <f t="shared" si="25"/>
        <v>8.4085551200418127</v>
      </c>
      <c r="V97" s="230">
        <f t="shared" si="25"/>
        <v>8.3933494396658581</v>
      </c>
      <c r="W97" s="230">
        <f t="shared" si="25"/>
        <v>8.3781437592899053</v>
      </c>
      <c r="X97" s="230">
        <f t="shared" si="25"/>
        <v>8.3629380789139507</v>
      </c>
      <c r="Y97" s="230">
        <f t="shared" si="25"/>
        <v>8.3452743696324401</v>
      </c>
      <c r="Z97" s="230">
        <f t="shared" si="25"/>
        <v>8.3276106603509312</v>
      </c>
      <c r="AA97" s="230">
        <f t="shared" si="25"/>
        <v>8.3099469510694277</v>
      </c>
      <c r="AB97" s="230">
        <f t="shared" si="25"/>
        <v>8.2922832417879224</v>
      </c>
      <c r="AC97" s="230">
        <f t="shared" si="25"/>
        <v>8.2746195325064136</v>
      </c>
      <c r="AD97" s="230">
        <f t="shared" si="25"/>
        <v>8.2539251138091903</v>
      </c>
      <c r="AE97" s="230">
        <f t="shared" si="25"/>
        <v>8.2332306951119651</v>
      </c>
      <c r="AF97" s="230">
        <f t="shared" si="25"/>
        <v>8.21253627641474</v>
      </c>
      <c r="AG97" s="230">
        <f t="shared" si="25"/>
        <v>8.1918418577175203</v>
      </c>
      <c r="AH97" s="230">
        <f t="shared" si="25"/>
        <v>8.1711474390202934</v>
      </c>
    </row>
    <row r="100" spans="2:34" x14ac:dyDescent="0.25">
      <c r="B100" s="108" t="s">
        <v>1240</v>
      </c>
      <c r="C100" s="98"/>
      <c r="D100" s="98"/>
    </row>
    <row r="101" spans="2:34" x14ac:dyDescent="0.25">
      <c r="E101">
        <v>2021</v>
      </c>
      <c r="F101">
        <v>2022</v>
      </c>
      <c r="G101">
        <v>2023</v>
      </c>
      <c r="H101">
        <v>2024</v>
      </c>
      <c r="I101">
        <v>2025</v>
      </c>
      <c r="J101">
        <v>2026</v>
      </c>
      <c r="K101">
        <v>2027</v>
      </c>
      <c r="L101">
        <v>2028</v>
      </c>
      <c r="M101">
        <v>2029</v>
      </c>
      <c r="N101">
        <v>2030</v>
      </c>
      <c r="O101">
        <v>2031</v>
      </c>
      <c r="P101">
        <v>2032</v>
      </c>
      <c r="Q101">
        <v>2033</v>
      </c>
      <c r="R101">
        <v>2034</v>
      </c>
      <c r="S101">
        <v>2035</v>
      </c>
      <c r="T101">
        <v>2036</v>
      </c>
      <c r="U101">
        <v>2037</v>
      </c>
      <c r="V101">
        <v>2038</v>
      </c>
      <c r="W101">
        <v>2039</v>
      </c>
      <c r="X101">
        <v>2040</v>
      </c>
      <c r="Y101">
        <v>2041</v>
      </c>
      <c r="Z101">
        <v>2042</v>
      </c>
      <c r="AA101">
        <v>2043</v>
      </c>
      <c r="AB101">
        <v>2044</v>
      </c>
      <c r="AC101">
        <v>2045</v>
      </c>
      <c r="AD101">
        <v>2046</v>
      </c>
      <c r="AE101">
        <v>2047</v>
      </c>
      <c r="AF101">
        <v>2048</v>
      </c>
      <c r="AG101">
        <v>2049</v>
      </c>
      <c r="AH101">
        <v>2050</v>
      </c>
    </row>
    <row r="102" spans="2:34" x14ac:dyDescent="0.25">
      <c r="B102" s="109"/>
      <c r="C102" s="2" t="s">
        <v>19</v>
      </c>
      <c r="D102" s="2" t="s">
        <v>527</v>
      </c>
    </row>
    <row r="103" spans="2:34" x14ac:dyDescent="0.25">
      <c r="B103" s="109"/>
      <c r="C103" t="s">
        <v>551</v>
      </c>
      <c r="D103" t="s">
        <v>10</v>
      </c>
      <c r="E103">
        <f>SUMIFS('EPA Data Summary_before mult'!I:I,'EPA Data Summary_before mult'!$B:$B,'EU specific multipliers'!$C103,'EPA Data Summary_before mult'!$A:$A,'EU specific multipliers'!$D103)/10^12</f>
        <v>9.8185729766932166</v>
      </c>
      <c r="F103">
        <f>SUMIFS('EPA Data Summary_before mult'!J:J,'EPA Data Summary_before mult'!$B:$B,'EU specific multipliers'!$C103,'EPA Data Summary_before mult'!$A:$A,'EU specific multipliers'!$D103)/10^12</f>
        <v>9.8129796441033079</v>
      </c>
      <c r="G103">
        <f>SUMIFS('EPA Data Summary_before mult'!K:K,'EPA Data Summary_before mult'!$B:$B,'EU specific multipliers'!$C103,'EPA Data Summary_before mult'!$A:$A,'EU specific multipliers'!$D103)/10^12</f>
        <v>9.9151324683087321</v>
      </c>
      <c r="H103">
        <f>SUMIFS('EPA Data Summary_before mult'!L:L,'EPA Data Summary_before mult'!$B:$B,'EU specific multipliers'!$C103,'EPA Data Summary_before mult'!$A:$A,'EU specific multipliers'!$D103)/10^12</f>
        <v>9.9347068826174763</v>
      </c>
      <c r="I103">
        <f>SUMIFS('EPA Data Summary_before mult'!M:M,'EPA Data Summary_before mult'!$B:$B,'EU specific multipliers'!$C103,'EPA Data Summary_before mult'!$A:$A,'EU specific multipliers'!$D103)/10^12</f>
        <v>9.9542812969262222</v>
      </c>
      <c r="J103">
        <f>SUMIFS('EPA Data Summary_before mult'!N:N,'EPA Data Summary_before mult'!$B:$B,'EU specific multipliers'!$C103,'EPA Data Summary_before mult'!$A:$A,'EU specific multipliers'!$D103)/10^12</f>
        <v>9.9522255489366671</v>
      </c>
      <c r="K103">
        <f>SUMIFS('EPA Data Summary_before mult'!O:O,'EPA Data Summary_before mult'!$B:$B,'EU specific multipliers'!$C103,'EPA Data Summary_before mult'!$A:$A,'EU specific multipliers'!$D103)/10^12</f>
        <v>9.9501698009471138</v>
      </c>
      <c r="L103">
        <f>SUMIFS('EPA Data Summary_before mult'!P:P,'EPA Data Summary_before mult'!$B:$B,'EU specific multipliers'!$C103,'EPA Data Summary_before mult'!$A:$A,'EU specific multipliers'!$D103)/10^12</f>
        <v>9.9481140529575569</v>
      </c>
      <c r="M103">
        <f>SUMIFS('EPA Data Summary_before mult'!Q:Q,'EPA Data Summary_before mult'!$B:$B,'EU specific multipliers'!$C103,'EPA Data Summary_before mult'!$A:$A,'EU specific multipliers'!$D103)/10^12</f>
        <v>9.9460583049680018</v>
      </c>
      <c r="N103">
        <f>SUMIFS('EPA Data Summary_before mult'!R:R,'EPA Data Summary_before mult'!$B:$B,'EU specific multipliers'!$C103,'EPA Data Summary_before mult'!$A:$A,'EU specific multipliers'!$D103)/10^12</f>
        <v>9.944002556978452</v>
      </c>
      <c r="O103">
        <f>SUMIFS('EPA Data Summary_before mult'!S:S,'EPA Data Summary_before mult'!$B:$B,'EU specific multipliers'!$C103,'EPA Data Summary_before mult'!$A:$A,'EU specific multipliers'!$D103)/10^12</f>
        <v>9.9408888525809029</v>
      </c>
      <c r="P103">
        <f>SUMIFS('EPA Data Summary_before mult'!T:T,'EPA Data Summary_before mult'!$B:$B,'EU specific multipliers'!$C103,'EPA Data Summary_before mult'!$A:$A,'EU specific multipliers'!$D103)/10^12</f>
        <v>9.9377751481833538</v>
      </c>
      <c r="Q103">
        <f>SUMIFS('EPA Data Summary_before mult'!U:U,'EPA Data Summary_before mult'!$B:$B,'EU specific multipliers'!$C103,'EPA Data Summary_before mult'!$A:$A,'EU specific multipliers'!$D103)/10^12</f>
        <v>9.9346614437858012</v>
      </c>
      <c r="R103">
        <f>SUMIFS('EPA Data Summary_before mult'!V:V,'EPA Data Summary_before mult'!$B:$B,'EU specific multipliers'!$C103,'EPA Data Summary_before mult'!$A:$A,'EU specific multipliers'!$D103)/10^12</f>
        <v>9.9315477393882521</v>
      </c>
      <c r="S103">
        <f>SUMIFS('EPA Data Summary_before mult'!W:W,'EPA Data Summary_before mult'!$B:$B,'EU specific multipliers'!$C103,'EPA Data Summary_before mult'!$A:$A,'EU specific multipliers'!$D103)/10^12</f>
        <v>9.9284340349907012</v>
      </c>
      <c r="T103">
        <f>SUMIFS('EPA Data Summary_before mult'!X:X,'EPA Data Summary_before mult'!$B:$B,'EU specific multipliers'!$C103,'EPA Data Summary_before mult'!$A:$A,'EU specific multipliers'!$D103)/10^12</f>
        <v>9.9266804598446559</v>
      </c>
      <c r="U103">
        <f>SUMIFS('EPA Data Summary_before mult'!Y:Y,'EPA Data Summary_before mult'!$B:$B,'EU specific multipliers'!$C103,'EPA Data Summary_before mult'!$A:$A,'EU specific multipliers'!$D103)/10^12</f>
        <v>9.924926884698607</v>
      </c>
      <c r="V103">
        <f>SUMIFS('EPA Data Summary_before mult'!Z:Z,'EPA Data Summary_before mult'!$B:$B,'EU specific multipliers'!$C103,'EPA Data Summary_before mult'!$A:$A,'EU specific multipliers'!$D103)/10^12</f>
        <v>9.9231733095525581</v>
      </c>
      <c r="W103">
        <f>SUMIFS('EPA Data Summary_before mult'!AA:AA,'EPA Data Summary_before mult'!$B:$B,'EU specific multipliers'!$C103,'EPA Data Summary_before mult'!$A:$A,'EU specific multipliers'!$D103)/10^12</f>
        <v>9.9214197344065109</v>
      </c>
      <c r="X103">
        <f>SUMIFS('EPA Data Summary_before mult'!AB:AB,'EPA Data Summary_before mult'!$B:$B,'EU specific multipliers'!$C103,'EPA Data Summary_before mult'!$A:$A,'EU specific multipliers'!$D103)/10^12</f>
        <v>9.9196661592604602</v>
      </c>
      <c r="Y103">
        <f>SUMIFS('EPA Data Summary_before mult'!AC:AC,'EPA Data Summary_before mult'!$B:$B,'EU specific multipliers'!$C103,'EPA Data Summary_before mult'!$A:$A,'EU specific multipliers'!$D103)/10^12</f>
        <v>9.9140871950591105</v>
      </c>
      <c r="Z103">
        <f>SUMIFS('EPA Data Summary_before mult'!AD:AD,'EPA Data Summary_before mult'!$B:$B,'EU specific multipliers'!$C103,'EPA Data Summary_before mult'!$A:$A,'EU specific multipliers'!$D103)/10^12</f>
        <v>9.908508230857759</v>
      </c>
      <c r="AA103">
        <f>SUMIFS('EPA Data Summary_before mult'!AE:AE,'EPA Data Summary_before mult'!$B:$B,'EU specific multipliers'!$C103,'EPA Data Summary_before mult'!$A:$A,'EU specific multipliers'!$D103)/10^12</f>
        <v>9.902929266656411</v>
      </c>
      <c r="AB103">
        <f>SUMIFS('EPA Data Summary_before mult'!AF:AF,'EPA Data Summary_before mult'!$B:$B,'EU specific multipliers'!$C103,'EPA Data Summary_before mult'!$A:$A,'EU specific multipliers'!$D103)/10^12</f>
        <v>9.8973503024550613</v>
      </c>
      <c r="AC103">
        <f>SUMIFS('EPA Data Summary_before mult'!AG:AG,'EPA Data Summary_before mult'!$B:$B,'EU specific multipliers'!$C103,'EPA Data Summary_before mult'!$A:$A,'EU specific multipliers'!$D103)/10^12</f>
        <v>9.8917713382537134</v>
      </c>
      <c r="AD103">
        <f>SUMIFS('EPA Data Summary_before mult'!AH:AH,'EPA Data Summary_before mult'!$B:$B,'EU specific multipliers'!$C103,'EPA Data Summary_before mult'!$A:$A,'EU specific multipliers'!$D103)/10^12</f>
        <v>9.8810305394680373</v>
      </c>
      <c r="AE103">
        <f>SUMIFS('EPA Data Summary_before mult'!AI:AI,'EPA Data Summary_before mult'!$B:$B,'EU specific multipliers'!$C103,'EPA Data Summary_before mult'!$A:$A,'EU specific multipliers'!$D103)/10^12</f>
        <v>9.8702897406823595</v>
      </c>
      <c r="AF103">
        <f>SUMIFS('EPA Data Summary_before mult'!AJ:AJ,'EPA Data Summary_before mult'!$B:$B,'EU specific multipliers'!$C103,'EPA Data Summary_before mult'!$A:$A,'EU specific multipliers'!$D103)/10^12</f>
        <v>9.8595489418966835</v>
      </c>
      <c r="AG103">
        <f>SUMIFS('EPA Data Summary_before mult'!AK:AK,'EPA Data Summary_before mult'!$B:$B,'EU specific multipliers'!$C103,'EPA Data Summary_before mult'!$A:$A,'EU specific multipliers'!$D103)/10^12</f>
        <v>9.8488081431110057</v>
      </c>
      <c r="AH103">
        <f>SUMIFS('EPA Data Summary_before mult'!AL:AL,'EPA Data Summary_before mult'!$B:$B,'EU specific multipliers'!$C103,'EPA Data Summary_before mult'!$A:$A,'EU specific multipliers'!$D103)/10^12</f>
        <v>9.8380673443253279</v>
      </c>
    </row>
    <row r="104" spans="2:34" x14ac:dyDescent="0.25">
      <c r="B104" s="109"/>
      <c r="C104" t="s">
        <v>551</v>
      </c>
      <c r="D104" t="s">
        <v>11</v>
      </c>
      <c r="E104">
        <f>SUMIFS('EPA Data Summary_before mult'!I:I,'EPA Data Summary_before mult'!$B:$B,'EU specific multipliers'!$C104,'EPA Data Summary_before mult'!$A:$A,'EU specific multipliers'!$D104)/10^12</f>
        <v>232.57055006218673</v>
      </c>
      <c r="F104">
        <f>SUMIFS('EPA Data Summary_before mult'!J:J,'EPA Data Summary_before mult'!$B:$B,'EU specific multipliers'!$C104,'EPA Data Summary_before mult'!$A:$A,'EU specific multipliers'!$D104)/10^12</f>
        <v>231.91323685033763</v>
      </c>
      <c r="G104">
        <f>SUMIFS('EPA Data Summary_before mult'!K:K,'EPA Data Summary_before mult'!$B:$B,'EU specific multipliers'!$C104,'EPA Data Summary_before mult'!$A:$A,'EU specific multipliers'!$D104)/10^12</f>
        <v>231.25592363848858</v>
      </c>
      <c r="H104">
        <f>SUMIFS('EPA Data Summary_before mult'!L:L,'EPA Data Summary_before mult'!$B:$B,'EU specific multipliers'!$C104,'EPA Data Summary_before mult'!$A:$A,'EU specific multipliers'!$D104)/10^12</f>
        <v>230.59861042663954</v>
      </c>
      <c r="I104">
        <f>SUMIFS('EPA Data Summary_before mult'!M:M,'EPA Data Summary_before mult'!$B:$B,'EU specific multipliers'!$C104,'EPA Data Summary_before mult'!$A:$A,'EU specific multipliers'!$D104)/10^12</f>
        <v>229.94129721479041</v>
      </c>
      <c r="J104">
        <f>SUMIFS('EPA Data Summary_before mult'!N:N,'EPA Data Summary_before mult'!$B:$B,'EU specific multipliers'!$C104,'EPA Data Summary_before mult'!$A:$A,'EU specific multipliers'!$D104)/10^12</f>
        <v>228.98712663552263</v>
      </c>
      <c r="K104">
        <f>SUMIFS('EPA Data Summary_before mult'!O:O,'EPA Data Summary_before mult'!$B:$B,'EU specific multipliers'!$C104,'EPA Data Summary_before mult'!$A:$A,'EU specific multipliers'!$D104)/10^12</f>
        <v>228.03295605625436</v>
      </c>
      <c r="L104">
        <f>SUMIFS('EPA Data Summary_before mult'!P:P,'EPA Data Summary_before mult'!$B:$B,'EU specific multipliers'!$C104,'EPA Data Summary_before mult'!$A:$A,'EU specific multipliers'!$D104)/10^12</f>
        <v>227.07878547698633</v>
      </c>
      <c r="M104">
        <f>SUMIFS('EPA Data Summary_before mult'!Q:Q,'EPA Data Summary_before mult'!$B:$B,'EU specific multipliers'!$C104,'EPA Data Summary_before mult'!$A:$A,'EU specific multipliers'!$D104)/10^12</f>
        <v>226.12461489771857</v>
      </c>
      <c r="N104">
        <f>SUMIFS('EPA Data Summary_before mult'!R:R,'EPA Data Summary_before mult'!$B:$B,'EU specific multipliers'!$C104,'EPA Data Summary_before mult'!$A:$A,'EU specific multipliers'!$D104)/10^12</f>
        <v>225.17044431845054</v>
      </c>
      <c r="O104">
        <f>SUMIFS('EPA Data Summary_before mult'!S:S,'EPA Data Summary_before mult'!$B:$B,'EU specific multipliers'!$C104,'EPA Data Summary_before mult'!$A:$A,'EU specific multipliers'!$D104)/10^12</f>
        <v>224.00944606975125</v>
      </c>
      <c r="P104">
        <f>SUMIFS('EPA Data Summary_before mult'!T:T,'EPA Data Summary_before mult'!$B:$B,'EU specific multipliers'!$C104,'EPA Data Summary_before mult'!$A:$A,'EU specific multipliers'!$D104)/10^12</f>
        <v>222.84844782105199</v>
      </c>
      <c r="Q104">
        <f>SUMIFS('EPA Data Summary_before mult'!U:U,'EPA Data Summary_before mult'!$B:$B,'EU specific multipliers'!$C104,'EPA Data Summary_before mult'!$A:$A,'EU specific multipliers'!$D104)/10^12</f>
        <v>221.6874495723529</v>
      </c>
      <c r="R104">
        <f>SUMIFS('EPA Data Summary_before mult'!V:V,'EPA Data Summary_before mult'!$B:$B,'EU specific multipliers'!$C104,'EPA Data Summary_before mult'!$A:$A,'EU specific multipliers'!$D104)/10^12</f>
        <v>220.52645132365379</v>
      </c>
      <c r="S104">
        <f>SUMIFS('EPA Data Summary_before mult'!W:W,'EPA Data Summary_before mult'!$B:$B,'EU specific multipliers'!$C104,'EPA Data Summary_before mult'!$A:$A,'EU specific multipliers'!$D104)/10^12</f>
        <v>219.36545307495462</v>
      </c>
      <c r="T104">
        <f>SUMIFS('EPA Data Summary_before mult'!X:X,'EPA Data Summary_before mult'!$B:$B,'EU specific multipliers'!$C104,'EPA Data Summary_before mult'!$A:$A,'EU specific multipliers'!$D104)/10^12</f>
        <v>218.04324895886592</v>
      </c>
      <c r="U104">
        <f>SUMIFS('EPA Data Summary_before mult'!Y:Y,'EPA Data Summary_before mult'!$B:$B,'EU specific multipliers'!$C104,'EPA Data Summary_before mult'!$A:$A,'EU specific multipliers'!$D104)/10^12</f>
        <v>216.72104484277753</v>
      </c>
      <c r="V104">
        <f>SUMIFS('EPA Data Summary_before mult'!Z:Z,'EPA Data Summary_before mult'!$B:$B,'EU specific multipliers'!$C104,'EPA Data Summary_before mult'!$A:$A,'EU specific multipliers'!$D104)/10^12</f>
        <v>215.39884072668897</v>
      </c>
      <c r="W104">
        <f>SUMIFS('EPA Data Summary_before mult'!AA:AA,'EPA Data Summary_before mult'!$B:$B,'EU specific multipliers'!$C104,'EPA Data Summary_before mult'!$A:$A,'EU specific multipliers'!$D104)/10^12</f>
        <v>214.0766366106005</v>
      </c>
      <c r="X104">
        <f>SUMIFS('EPA Data Summary_before mult'!AB:AB,'EPA Data Summary_before mult'!$B:$B,'EU specific multipliers'!$C104,'EPA Data Summary_before mult'!$A:$A,'EU specific multipliers'!$D104)/10^12</f>
        <v>212.7544324945118</v>
      </c>
      <c r="Y104">
        <f>SUMIFS('EPA Data Summary_before mult'!AC:AC,'EPA Data Summary_before mult'!$B:$B,'EU specific multipliers'!$C104,'EPA Data Summary_before mult'!$A:$A,'EU specific multipliers'!$D104)/10^12</f>
        <v>211.24737175635315</v>
      </c>
      <c r="Z104">
        <f>SUMIFS('EPA Data Summary_before mult'!AD:AD,'EPA Data Summary_before mult'!$B:$B,'EU specific multipliers'!$C104,'EPA Data Summary_before mult'!$A:$A,'EU specific multipliers'!$D104)/10^12</f>
        <v>209.74031101819438</v>
      </c>
      <c r="AA104">
        <f>SUMIFS('EPA Data Summary_before mult'!AE:AE,'EPA Data Summary_before mult'!$B:$B,'EU specific multipliers'!$C104,'EPA Data Summary_before mult'!$A:$A,'EU specific multipliers'!$D104)/10^12</f>
        <v>208.23325028003535</v>
      </c>
      <c r="AB104">
        <f>SUMIFS('EPA Data Summary_before mult'!AF:AF,'EPA Data Summary_before mult'!$B:$B,'EU specific multipliers'!$C104,'EPA Data Summary_before mult'!$A:$A,'EU specific multipliers'!$D104)/10^12</f>
        <v>206.72618954187661</v>
      </c>
      <c r="AC104">
        <f>SUMIFS('EPA Data Summary_before mult'!AG:AG,'EPA Data Summary_before mult'!$B:$B,'EU specific multipliers'!$C104,'EPA Data Summary_before mult'!$A:$A,'EU specific multipliers'!$D104)/10^12</f>
        <v>205.21912880371758</v>
      </c>
      <c r="AD104">
        <f>SUMIFS('EPA Data Summary_before mult'!AH:AH,'EPA Data Summary_before mult'!$B:$B,'EU specific multipliers'!$C104,'EPA Data Summary_before mult'!$A:$A,'EU specific multipliers'!$D104)/10^12</f>
        <v>203.64982156063709</v>
      </c>
      <c r="AE104">
        <f>SUMIFS('EPA Data Summary_before mult'!AI:AI,'EPA Data Summary_before mult'!$B:$B,'EU specific multipliers'!$C104,'EPA Data Summary_before mult'!$A:$A,'EU specific multipliers'!$D104)/10^12</f>
        <v>202.08051431755655</v>
      </c>
      <c r="AF104">
        <f>SUMIFS('EPA Data Summary_before mult'!AJ:AJ,'EPA Data Summary_before mult'!$B:$B,'EU specific multipliers'!$C104,'EPA Data Summary_before mult'!$A:$A,'EU specific multipliers'!$D104)/10^12</f>
        <v>200.51120707447598</v>
      </c>
      <c r="AG104">
        <f>SUMIFS('EPA Data Summary_before mult'!AK:AK,'EPA Data Summary_before mult'!$B:$B,'EU specific multipliers'!$C104,'EPA Data Summary_before mult'!$A:$A,'EU specific multipliers'!$D104)/10^12</f>
        <v>198.94189983139552</v>
      </c>
      <c r="AH104">
        <f>SUMIFS('EPA Data Summary_before mult'!AL:AL,'EPA Data Summary_before mult'!$B:$B,'EU specific multipliers'!$C104,'EPA Data Summary_before mult'!$A:$A,'EU specific multipliers'!$D104)/10^12</f>
        <v>197.372592588315</v>
      </c>
    </row>
    <row r="105" spans="2:34" x14ac:dyDescent="0.25">
      <c r="B105" s="109"/>
      <c r="C105" s="81" t="s">
        <v>551</v>
      </c>
      <c r="D105" s="81" t="s">
        <v>12</v>
      </c>
      <c r="E105">
        <f>SUMIFS('EPA Data Summary_before mult'!I:I,'EPA Data Summary_before mult'!$B:$B,'EU specific multipliers'!$C105,'EPA Data Summary_before mult'!$A:$A,'EU specific multipliers'!$D105)/10^12</f>
        <v>149.51474256068599</v>
      </c>
      <c r="F105">
        <f>SUMIFS('EPA Data Summary_before mult'!J:J,'EPA Data Summary_before mult'!$B:$B,'EU specific multipliers'!$C105,'EPA Data Summary_before mult'!$A:$A,'EU specific multipliers'!$D105)/10^12</f>
        <v>149.51484807326977</v>
      </c>
      <c r="G105">
        <f>SUMIFS('EPA Data Summary_before mult'!K:K,'EPA Data Summary_before mult'!$B:$B,'EU specific multipliers'!$C105,'EPA Data Summary_before mult'!$A:$A,'EU specific multipliers'!$D105)/10^12</f>
        <v>149.51495358585348</v>
      </c>
      <c r="H105">
        <f>SUMIFS('EPA Data Summary_before mult'!L:L,'EPA Data Summary_before mult'!$B:$B,'EU specific multipliers'!$C105,'EPA Data Summary_before mult'!$A:$A,'EU specific multipliers'!$D105)/10^12</f>
        <v>149.51505909843721</v>
      </c>
      <c r="I105">
        <f>SUMIFS('EPA Data Summary_before mult'!M:M,'EPA Data Summary_before mult'!$B:$B,'EU specific multipliers'!$C105,'EPA Data Summary_before mult'!$A:$A,'EU specific multipliers'!$D105)/10^12</f>
        <v>149.51516461102105</v>
      </c>
      <c r="J105">
        <f>SUMIFS('EPA Data Summary_before mult'!N:N,'EPA Data Summary_before mult'!$B:$B,'EU specific multipliers'!$C105,'EPA Data Summary_before mult'!$A:$A,'EU specific multipliers'!$D105)/10^12</f>
        <v>149.43213910091708</v>
      </c>
      <c r="K105">
        <f>SUMIFS('EPA Data Summary_before mult'!O:O,'EPA Data Summary_before mult'!$B:$B,'EU specific multipliers'!$C105,'EPA Data Summary_before mult'!$A:$A,'EU specific multipliers'!$D105)/10^12</f>
        <v>149.34911359081323</v>
      </c>
      <c r="L105">
        <f>SUMIFS('EPA Data Summary_before mult'!P:P,'EPA Data Summary_before mult'!$B:$B,'EU specific multipliers'!$C105,'EPA Data Summary_before mult'!$A:$A,'EU specific multipliers'!$D105)/10^12</f>
        <v>149.2660880807093</v>
      </c>
      <c r="M105">
        <f>SUMIFS('EPA Data Summary_before mult'!Q:Q,'EPA Data Summary_before mult'!$B:$B,'EU specific multipliers'!$C105,'EPA Data Summary_before mult'!$A:$A,'EU specific multipliers'!$D105)/10^12</f>
        <v>149.1830625706053</v>
      </c>
      <c r="N105">
        <f>SUMIFS('EPA Data Summary_before mult'!R:R,'EPA Data Summary_before mult'!$B:$B,'EU specific multipliers'!$C105,'EPA Data Summary_before mult'!$A:$A,'EU specific multipliers'!$D105)/10^12</f>
        <v>149.10003706050148</v>
      </c>
      <c r="O105">
        <f>SUMIFS('EPA Data Summary_before mult'!S:S,'EPA Data Summary_before mult'!$B:$B,'EU specific multipliers'!$C105,'EPA Data Summary_before mult'!$A:$A,'EU specific multipliers'!$D105)/10^12</f>
        <v>149.00978394107872</v>
      </c>
      <c r="P105">
        <f>SUMIFS('EPA Data Summary_before mult'!T:T,'EPA Data Summary_before mult'!$B:$B,'EU specific multipliers'!$C105,'EPA Data Summary_before mult'!$A:$A,'EU specific multipliers'!$D105)/10^12</f>
        <v>148.91953082165585</v>
      </c>
      <c r="Q105">
        <f>SUMIFS('EPA Data Summary_before mult'!U:U,'EPA Data Summary_before mult'!$B:$B,'EU specific multipliers'!$C105,'EPA Data Summary_before mult'!$A:$A,'EU specific multipliers'!$D105)/10^12</f>
        <v>148.8292777022331</v>
      </c>
      <c r="R105">
        <f>SUMIFS('EPA Data Summary_before mult'!V:V,'EPA Data Summary_before mult'!$B:$B,'EU specific multipliers'!$C105,'EPA Data Summary_before mult'!$A:$A,'EU specific multipliers'!$D105)/10^12</f>
        <v>148.73902458281043</v>
      </c>
      <c r="S105">
        <f>SUMIFS('EPA Data Summary_before mult'!W:W,'EPA Data Summary_before mult'!$B:$B,'EU specific multipliers'!$C105,'EPA Data Summary_before mult'!$A:$A,'EU specific multipliers'!$D105)/10^12</f>
        <v>148.64877146338756</v>
      </c>
      <c r="T105">
        <f>SUMIFS('EPA Data Summary_before mult'!X:X,'EPA Data Summary_before mult'!$B:$B,'EU specific multipliers'!$C105,'EPA Data Summary_before mult'!$A:$A,'EU specific multipliers'!$D105)/10^12</f>
        <v>148.50787942769901</v>
      </c>
      <c r="U105">
        <f>SUMIFS('EPA Data Summary_before mult'!Y:Y,'EPA Data Summary_before mult'!$B:$B,'EU specific multipliers'!$C105,'EPA Data Summary_before mult'!$A:$A,'EU specific multipliers'!$D105)/10^12</f>
        <v>148.36698739201046</v>
      </c>
      <c r="V105">
        <f>SUMIFS('EPA Data Summary_before mult'!Z:Z,'EPA Data Summary_before mult'!$B:$B,'EU specific multipliers'!$C105,'EPA Data Summary_before mult'!$A:$A,'EU specific multipliers'!$D105)/10^12</f>
        <v>148.22609535632191</v>
      </c>
      <c r="W105">
        <f>SUMIFS('EPA Data Summary_before mult'!AA:AA,'EPA Data Summary_before mult'!$B:$B,'EU specific multipliers'!$C105,'EPA Data Summary_before mult'!$A:$A,'EU specific multipliers'!$D105)/10^12</f>
        <v>148.08520332063344</v>
      </c>
      <c r="X105">
        <f>SUMIFS('EPA Data Summary_before mult'!AB:AB,'EPA Data Summary_before mult'!$B:$B,'EU specific multipliers'!$C105,'EPA Data Summary_before mult'!$A:$A,'EU specific multipliers'!$D105)/10^12</f>
        <v>147.94431128494497</v>
      </c>
      <c r="Y105">
        <f>SUMIFS('EPA Data Summary_before mult'!AC:AC,'EPA Data Summary_before mult'!$B:$B,'EU specific multipliers'!$C105,'EPA Data Summary_before mult'!$A:$A,'EU specific multipliers'!$D105)/10^12</f>
        <v>147.74521248141912</v>
      </c>
      <c r="Z105">
        <f>SUMIFS('EPA Data Summary_before mult'!AD:AD,'EPA Data Summary_before mult'!$B:$B,'EU specific multipliers'!$C105,'EPA Data Summary_before mult'!$A:$A,'EU specific multipliers'!$D105)/10^12</f>
        <v>147.54611367789323</v>
      </c>
      <c r="AA105">
        <f>SUMIFS('EPA Data Summary_before mult'!AE:AE,'EPA Data Summary_before mult'!$B:$B,'EU specific multipliers'!$C105,'EPA Data Summary_before mult'!$A:$A,'EU specific multipliers'!$D105)/10^12</f>
        <v>147.34701487436755</v>
      </c>
      <c r="AB105">
        <f>SUMIFS('EPA Data Summary_before mult'!AF:AF,'EPA Data Summary_before mult'!$B:$B,'EU specific multipliers'!$C105,'EPA Data Summary_before mult'!$A:$A,'EU specific multipliers'!$D105)/10^12</f>
        <v>147.14791607084152</v>
      </c>
      <c r="AC105">
        <f>SUMIFS('EPA Data Summary_before mult'!AG:AG,'EPA Data Summary_before mult'!$B:$B,'EU specific multipliers'!$C105,'EPA Data Summary_before mult'!$A:$A,'EU specific multipliers'!$D105)/10^12</f>
        <v>146.94881726731575</v>
      </c>
      <c r="AD105">
        <f>SUMIFS('EPA Data Summary_before mult'!AH:AH,'EPA Data Summary_before mult'!$B:$B,'EU specific multipliers'!$C105,'EPA Data Summary_before mult'!$A:$A,'EU specific multipliers'!$D105)/10^12</f>
        <v>146.7194446016176</v>
      </c>
      <c r="AE105">
        <f>SUMIFS('EPA Data Summary_before mult'!AI:AI,'EPA Data Summary_before mult'!$B:$B,'EU specific multipliers'!$C105,'EPA Data Summary_before mult'!$A:$A,'EU specific multipliers'!$D105)/10^12</f>
        <v>146.49007193591959</v>
      </c>
      <c r="AF105">
        <f>SUMIFS('EPA Data Summary_before mult'!AJ:AJ,'EPA Data Summary_before mult'!$B:$B,'EU specific multipliers'!$C105,'EPA Data Summary_before mult'!$A:$A,'EU specific multipliers'!$D105)/10^12</f>
        <v>146.26069927022152</v>
      </c>
      <c r="AG105">
        <f>SUMIFS('EPA Data Summary_before mult'!AK:AK,'EPA Data Summary_before mult'!$B:$B,'EU specific multipliers'!$C105,'EPA Data Summary_before mult'!$A:$A,'EU specific multipliers'!$D105)/10^12</f>
        <v>146.03132660452351</v>
      </c>
      <c r="AH105">
        <f>SUMIFS('EPA Data Summary_before mult'!AL:AL,'EPA Data Summary_before mult'!$B:$B,'EU specific multipliers'!$C105,'EPA Data Summary_before mult'!$A:$A,'EU specific multipliers'!$D105)/10^12</f>
        <v>145.80195393882542</v>
      </c>
    </row>
    <row r="106" spans="2:34" x14ac:dyDescent="0.25">
      <c r="B106" s="109"/>
      <c r="C106" s="82" t="s">
        <v>552</v>
      </c>
      <c r="D106" s="82" t="s">
        <v>10</v>
      </c>
      <c r="E106">
        <f>SUMIFS('EPA Data Summary_before mult'!I:I,'EPA Data Summary_before mult'!$B:$B,'EU specific multipliers'!$C106,'EPA Data Summary_before mult'!$A:$A,'EU specific multipliers'!$D106)/10^12</f>
        <v>3.4688346892311053</v>
      </c>
      <c r="F106">
        <f>SUMIFS('EPA Data Summary_before mult'!J:J,'EPA Data Summary_before mult'!$B:$B,'EU specific multipliers'!$C106,'EPA Data Summary_before mult'!$A:$A,'EU specific multipliers'!$D106)/10^12</f>
        <v>3.4464976729159731</v>
      </c>
      <c r="G106">
        <f>SUMIFS('EPA Data Summary_before mult'!K:K,'EPA Data Summary_before mult'!$B:$B,'EU specific multipliers'!$C106,'EPA Data Summary_before mult'!$A:$A,'EU specific multipliers'!$D106)/10^12</f>
        <v>3.4241606566008396</v>
      </c>
      <c r="H106">
        <f>SUMIFS('EPA Data Summary_before mult'!L:L,'EPA Data Summary_before mult'!$B:$B,'EU specific multipliers'!$C106,'EPA Data Summary_before mult'!$A:$A,'EU specific multipliers'!$D106)/10^12</f>
        <v>3.4018236402856945</v>
      </c>
      <c r="I106">
        <f>SUMIFS('EPA Data Summary_before mult'!M:M,'EPA Data Summary_before mult'!$B:$B,'EU specific multipliers'!$C106,'EPA Data Summary_before mult'!$A:$A,'EU specific multipliers'!$D106)/10^12</f>
        <v>3.379486623970561</v>
      </c>
      <c r="J106">
        <f>SUMIFS('EPA Data Summary_before mult'!N:N,'EPA Data Summary_before mult'!$B:$B,'EU specific multipliers'!$C106,'EPA Data Summary_before mult'!$A:$A,'EU specific multipliers'!$D106)/10^12</f>
        <v>3.368318115812996</v>
      </c>
      <c r="K106">
        <f>SUMIFS('EPA Data Summary_before mult'!O:O,'EPA Data Summary_before mult'!$B:$B,'EU specific multipliers'!$C106,'EPA Data Summary_before mult'!$A:$A,'EU specific multipliers'!$D106)/10^12</f>
        <v>3.3571496076554284</v>
      </c>
      <c r="L106">
        <f>SUMIFS('EPA Data Summary_before mult'!P:P,'EPA Data Summary_before mult'!$B:$B,'EU specific multipliers'!$C106,'EPA Data Summary_before mult'!$A:$A,'EU specific multipliers'!$D106)/10^12</f>
        <v>3.3459810994978616</v>
      </c>
      <c r="M106">
        <f>SUMIFS('EPA Data Summary_before mult'!Q:Q,'EPA Data Summary_before mult'!$B:$B,'EU specific multipliers'!$C106,'EPA Data Summary_before mult'!$A:$A,'EU specific multipliers'!$D106)/10^12</f>
        <v>3.3348125913402829</v>
      </c>
      <c r="N106">
        <f>SUMIFS('EPA Data Summary_before mult'!R:R,'EPA Data Summary_before mult'!$B:$B,'EU specific multipliers'!$C106,'EPA Data Summary_before mult'!$A:$A,'EU specific multipliers'!$D106)/10^12</f>
        <v>3.3236440831827152</v>
      </c>
      <c r="O106">
        <f>SUMIFS('EPA Data Summary_before mult'!S:S,'EPA Data Summary_before mult'!$B:$B,'EU specific multipliers'!$C106,'EPA Data Summary_before mult'!$A:$A,'EU specific multipliers'!$D106)/10^12</f>
        <v>3.3247667322451226</v>
      </c>
      <c r="P106">
        <f>SUMIFS('EPA Data Summary_before mult'!T:T,'EPA Data Summary_before mult'!$B:$B,'EU specific multipliers'!$C106,'EPA Data Summary_before mult'!$A:$A,'EU specific multipliers'!$D106)/10^12</f>
        <v>3.3258893813075301</v>
      </c>
      <c r="Q106">
        <f>SUMIFS('EPA Data Summary_before mult'!U:U,'EPA Data Summary_before mult'!$B:$B,'EU specific multipliers'!$C106,'EPA Data Summary_before mult'!$A:$A,'EU specific multipliers'!$D106)/10^12</f>
        <v>3.3270120303699366</v>
      </c>
      <c r="R106">
        <f>SUMIFS('EPA Data Summary_before mult'!V:V,'EPA Data Summary_before mult'!$B:$B,'EU specific multipliers'!$C106,'EPA Data Summary_before mult'!$A:$A,'EU specific multipliers'!$D106)/10^12</f>
        <v>3.3281346794323441</v>
      </c>
      <c r="S106">
        <f>SUMIFS('EPA Data Summary_before mult'!W:W,'EPA Data Summary_before mult'!$B:$B,'EU specific multipliers'!$C106,'EPA Data Summary_before mult'!$A:$A,'EU specific multipliers'!$D106)/10^12</f>
        <v>3.3292573284947506</v>
      </c>
      <c r="T106">
        <f>SUMIFS('EPA Data Summary_before mult'!X:X,'EPA Data Summary_before mult'!$B:$B,'EU specific multipliers'!$C106,'EPA Data Summary_before mult'!$A:$A,'EU specific multipliers'!$D106)/10^12</f>
        <v>3.3233924121503731</v>
      </c>
      <c r="U106">
        <f>SUMIFS('EPA Data Summary_before mult'!Y:Y,'EPA Data Summary_before mult'!$B:$B,'EU specific multipliers'!$C106,'EPA Data Summary_before mult'!$A:$A,'EU specific multipliers'!$D106)/10^12</f>
        <v>3.3175274958059813</v>
      </c>
      <c r="V106">
        <f>SUMIFS('EPA Data Summary_before mult'!Z:Z,'EPA Data Summary_before mult'!$B:$B,'EU specific multipliers'!$C106,'EPA Data Summary_before mult'!$A:$A,'EU specific multipliers'!$D106)/10^12</f>
        <v>3.3116625794615913</v>
      </c>
      <c r="W106">
        <f>SUMIFS('EPA Data Summary_before mult'!AA:AA,'EPA Data Summary_before mult'!$B:$B,'EU specific multipliers'!$C106,'EPA Data Summary_before mult'!$A:$A,'EU specific multipliers'!$D106)/10^12</f>
        <v>3.3057976631172119</v>
      </c>
      <c r="X106">
        <f>SUMIFS('EPA Data Summary_before mult'!AB:AB,'EPA Data Summary_before mult'!$B:$B,'EU specific multipliers'!$C106,'EPA Data Summary_before mult'!$A:$A,'EU specific multipliers'!$D106)/10^12</f>
        <v>3.299932746772821</v>
      </c>
      <c r="Y106">
        <f>SUMIFS('EPA Data Summary_before mult'!AC:AC,'EPA Data Summary_before mult'!$B:$B,'EU specific multipliers'!$C106,'EPA Data Summary_before mult'!$A:$A,'EU specific multipliers'!$D106)/10^12</f>
        <v>3.3046750140548053</v>
      </c>
      <c r="Z106">
        <f>SUMIFS('EPA Data Summary_before mult'!AD:AD,'EPA Data Summary_before mult'!$B:$B,'EU specific multipliers'!$C106,'EPA Data Summary_before mult'!$A:$A,'EU specific multipliers'!$D106)/10^12</f>
        <v>3.3094172813367773</v>
      </c>
      <c r="AA106">
        <f>SUMIFS('EPA Data Summary_before mult'!AE:AE,'EPA Data Summary_before mult'!$B:$B,'EU specific multipliers'!$C106,'EPA Data Summary_before mult'!$A:$A,'EU specific multipliers'!$D106)/10^12</f>
        <v>3.3141595486187603</v>
      </c>
      <c r="AB106">
        <f>SUMIFS('EPA Data Summary_before mult'!AF:AF,'EPA Data Summary_before mult'!$B:$B,'EU specific multipliers'!$C106,'EPA Data Summary_before mult'!$A:$A,'EU specific multipliers'!$D106)/10^12</f>
        <v>3.3189018159007451</v>
      </c>
      <c r="AC106">
        <f>SUMIFS('EPA Data Summary_before mult'!AG:AG,'EPA Data Summary_before mult'!$B:$B,'EU specific multipliers'!$C106,'EPA Data Summary_before mult'!$A:$A,'EU specific multipliers'!$D106)/10^12</f>
        <v>3.3236440831827152</v>
      </c>
      <c r="AD106">
        <f>SUMIFS('EPA Data Summary_before mult'!AH:AH,'EPA Data Summary_before mult'!$B:$B,'EU specific multipliers'!$C106,'EPA Data Summary_before mult'!$A:$A,'EU specific multipliers'!$D106)/10^12</f>
        <v>3.343735801373048</v>
      </c>
      <c r="AE106">
        <f>SUMIFS('EPA Data Summary_before mult'!AI:AI,'EPA Data Summary_before mult'!$B:$B,'EU specific multipliers'!$C106,'EPA Data Summary_before mult'!$A:$A,'EU specific multipliers'!$D106)/10^12</f>
        <v>3.3638275195633671</v>
      </c>
      <c r="AF106">
        <f>SUMIFS('EPA Data Summary_before mult'!AJ:AJ,'EPA Data Summary_before mult'!$B:$B,'EU specific multipliers'!$C106,'EPA Data Summary_before mult'!$A:$A,'EU specific multipliers'!$D106)/10^12</f>
        <v>3.3839192377536857</v>
      </c>
      <c r="AG106">
        <f>SUMIFS('EPA Data Summary_before mult'!AK:AK,'EPA Data Summary_before mult'!$B:$B,'EU specific multipliers'!$C106,'EPA Data Summary_before mult'!$A:$A,'EU specific multipliers'!$D106)/10^12</f>
        <v>3.4040109559440173</v>
      </c>
      <c r="AH106">
        <f>SUMIFS('EPA Data Summary_before mult'!AL:AL,'EPA Data Summary_before mult'!$B:$B,'EU specific multipliers'!$C106,'EPA Data Summary_before mult'!$A:$A,'EU specific multipliers'!$D106)/10^12</f>
        <v>3.4241026741343354</v>
      </c>
    </row>
    <row r="107" spans="2:34" x14ac:dyDescent="0.25">
      <c r="B107" s="109"/>
      <c r="C107" s="81" t="s">
        <v>552</v>
      </c>
      <c r="D107" s="81" t="s">
        <v>11</v>
      </c>
      <c r="E107">
        <f>SUMIFS('EPA Data Summary_before mult'!I:I,'EPA Data Summary_before mult'!$B:$B,'EU specific multipliers'!$C107,'EPA Data Summary_before mult'!$A:$A,'EU specific multipliers'!$D107)/10^12</f>
        <v>29.451445111208777</v>
      </c>
      <c r="F107">
        <f>SUMIFS('EPA Data Summary_before mult'!J:J,'EPA Data Summary_before mult'!$B:$B,'EU specific multipliers'!$C107,'EPA Data Summary_before mult'!$A:$A,'EU specific multipliers'!$D107)/10^12</f>
        <v>29.261797154794024</v>
      </c>
      <c r="G107">
        <f>SUMIFS('EPA Data Summary_before mult'!K:K,'EPA Data Summary_before mult'!$B:$B,'EU specific multipliers'!$C107,'EPA Data Summary_before mult'!$A:$A,'EU specific multipliers'!$D107)/10^12</f>
        <v>29.072149198379261</v>
      </c>
      <c r="H107">
        <f>SUMIFS('EPA Data Summary_before mult'!L:L,'EPA Data Summary_before mult'!$B:$B,'EU specific multipliers'!$C107,'EPA Data Summary_before mult'!$A:$A,'EU specific multipliers'!$D107)/10^12</f>
        <v>28.882501241964391</v>
      </c>
      <c r="I107">
        <f>SUMIFS('EPA Data Summary_before mult'!M:M,'EPA Data Summary_before mult'!$B:$B,'EU specific multipliers'!$C107,'EPA Data Summary_before mult'!$A:$A,'EU specific multipliers'!$D107)/10^12</f>
        <v>28.692853285549635</v>
      </c>
      <c r="J107">
        <f>SUMIFS('EPA Data Summary_before mult'!N:N,'EPA Data Summary_before mult'!$B:$B,'EU specific multipliers'!$C107,'EPA Data Summary_before mult'!$A:$A,'EU specific multipliers'!$D107)/10^12</f>
        <v>28.598029307342259</v>
      </c>
      <c r="K107">
        <f>SUMIFS('EPA Data Summary_before mult'!O:O,'EPA Data Summary_before mult'!$B:$B,'EU specific multipliers'!$C107,'EPA Data Summary_before mult'!$A:$A,'EU specific multipliers'!$D107)/10^12</f>
        <v>28.503205329134875</v>
      </c>
      <c r="L107">
        <f>SUMIFS('EPA Data Summary_before mult'!P:P,'EPA Data Summary_before mult'!$B:$B,'EU specific multipliers'!$C107,'EPA Data Summary_before mult'!$A:$A,'EU specific multipliers'!$D107)/10^12</f>
        <v>28.408381350927492</v>
      </c>
      <c r="M107">
        <f>SUMIFS('EPA Data Summary_before mult'!Q:Q,'EPA Data Summary_before mult'!$B:$B,'EU specific multipliers'!$C107,'EPA Data Summary_before mult'!$A:$A,'EU specific multipliers'!$D107)/10^12</f>
        <v>28.313557372720005</v>
      </c>
      <c r="N107">
        <f>SUMIFS('EPA Data Summary_before mult'!R:R,'EPA Data Summary_before mult'!$B:$B,'EU specific multipliers'!$C107,'EPA Data Summary_before mult'!$A:$A,'EU specific multipliers'!$D107)/10^12</f>
        <v>28.218733394512615</v>
      </c>
      <c r="O107">
        <f>SUMIFS('EPA Data Summary_before mult'!S:S,'EPA Data Summary_before mult'!$B:$B,'EU specific multipliers'!$C107,'EPA Data Summary_before mult'!$A:$A,'EU specific multipliers'!$D107)/10^12</f>
        <v>28.228265021183464</v>
      </c>
      <c r="P107">
        <f>SUMIFS('EPA Data Summary_before mult'!T:T,'EPA Data Summary_before mult'!$B:$B,'EU specific multipliers'!$C107,'EPA Data Summary_before mult'!$A:$A,'EU specific multipliers'!$D107)/10^12</f>
        <v>28.23779664785431</v>
      </c>
      <c r="Q107">
        <f>SUMIFS('EPA Data Summary_before mult'!U:U,'EPA Data Summary_before mult'!$B:$B,'EU specific multipliers'!$C107,'EPA Data Summary_before mult'!$A:$A,'EU specific multipliers'!$D107)/10^12</f>
        <v>28.247328274525152</v>
      </c>
      <c r="R107">
        <f>SUMIFS('EPA Data Summary_before mult'!V:V,'EPA Data Summary_before mult'!$B:$B,'EU specific multipliers'!$C107,'EPA Data Summary_before mult'!$A:$A,'EU specific multipliers'!$D107)/10^12</f>
        <v>28.256859901196005</v>
      </c>
      <c r="S107">
        <f>SUMIFS('EPA Data Summary_before mult'!W:W,'EPA Data Summary_before mult'!$B:$B,'EU specific multipliers'!$C107,'EPA Data Summary_before mult'!$A:$A,'EU specific multipliers'!$D107)/10^12</f>
        <v>28.266391527866848</v>
      </c>
      <c r="T107">
        <f>SUMIFS('EPA Data Summary_before mult'!X:X,'EPA Data Summary_before mult'!$B:$B,'EU specific multipliers'!$C107,'EPA Data Summary_before mult'!$A:$A,'EU specific multipliers'!$D107)/10^12</f>
        <v>28.216596632095509</v>
      </c>
      <c r="U107">
        <f>SUMIFS('EPA Data Summary_before mult'!Y:Y,'EPA Data Summary_before mult'!$B:$B,'EU specific multipliers'!$C107,'EPA Data Summary_before mult'!$A:$A,'EU specific multipliers'!$D107)/10^12</f>
        <v>28.166801736324039</v>
      </c>
      <c r="V107">
        <f>SUMIFS('EPA Data Summary_before mult'!Z:Z,'EPA Data Summary_before mult'!$B:$B,'EU specific multipliers'!$C107,'EPA Data Summary_before mult'!$A:$A,'EU specific multipliers'!$D107)/10^12</f>
        <v>28.117006840552591</v>
      </c>
      <c r="W107">
        <f>SUMIFS('EPA Data Summary_before mult'!AA:AA,'EPA Data Summary_before mult'!$B:$B,'EU specific multipliers'!$C107,'EPA Data Summary_before mult'!$A:$A,'EU specific multipliers'!$D107)/10^12</f>
        <v>28.067211944781246</v>
      </c>
      <c r="X107">
        <f>SUMIFS('EPA Data Summary_before mult'!AB:AB,'EPA Data Summary_before mult'!$B:$B,'EU specific multipliers'!$C107,'EPA Data Summary_before mult'!$A:$A,'EU specific multipliers'!$D107)/10^12</f>
        <v>28.017417049009794</v>
      </c>
      <c r="Y107">
        <f>SUMIFS('EPA Data Summary_before mult'!AC:AC,'EPA Data Summary_before mult'!$B:$B,'EU specific multipliers'!$C107,'EPA Data Summary_before mult'!$A:$A,'EU specific multipliers'!$D107)/10^12</f>
        <v>28.0576803181104</v>
      </c>
      <c r="Z107">
        <f>SUMIFS('EPA Data Summary_before mult'!AD:AD,'EPA Data Summary_before mult'!$B:$B,'EU specific multipliers'!$C107,'EPA Data Summary_before mult'!$A:$A,'EU specific multipliers'!$D107)/10^12</f>
        <v>28.097943587210903</v>
      </c>
      <c r="AA107">
        <f>SUMIFS('EPA Data Summary_before mult'!AE:AE,'EPA Data Summary_before mult'!$B:$B,'EU specific multipliers'!$C107,'EPA Data Summary_before mult'!$A:$A,'EU specific multipliers'!$D107)/10^12</f>
        <v>28.138206856311506</v>
      </c>
      <c r="AB107">
        <f>SUMIFS('EPA Data Summary_before mult'!AF:AF,'EPA Data Summary_before mult'!$B:$B,'EU specific multipliers'!$C107,'EPA Data Summary_before mult'!$A:$A,'EU specific multipliers'!$D107)/10^12</f>
        <v>28.178470125412122</v>
      </c>
      <c r="AC107">
        <f>SUMIFS('EPA Data Summary_before mult'!AG:AG,'EPA Data Summary_before mult'!$B:$B,'EU specific multipliers'!$C107,'EPA Data Summary_before mult'!$A:$A,'EU specific multipliers'!$D107)/10^12</f>
        <v>28.218733394512615</v>
      </c>
      <c r="AD107">
        <f>SUMIFS('EPA Data Summary_before mult'!AH:AH,'EPA Data Summary_before mult'!$B:$B,'EU specific multipliers'!$C107,'EPA Data Summary_before mult'!$A:$A,'EU specific multipliers'!$D107)/10^12</f>
        <v>28.3893180975858</v>
      </c>
      <c r="AE107">
        <f>SUMIFS('EPA Data Summary_before mult'!AI:AI,'EPA Data Summary_before mult'!$B:$B,'EU specific multipliers'!$C107,'EPA Data Summary_before mult'!$A:$A,'EU specific multipliers'!$D107)/10^12</f>
        <v>28.559902800658875</v>
      </c>
      <c r="AF107">
        <f>SUMIFS('EPA Data Summary_before mult'!AJ:AJ,'EPA Data Summary_before mult'!$B:$B,'EU specific multipliers'!$C107,'EPA Data Summary_before mult'!$A:$A,'EU specific multipliers'!$D107)/10^12</f>
        <v>28.73048750373194</v>
      </c>
      <c r="AG107">
        <f>SUMIFS('EPA Data Summary_before mult'!AK:AK,'EPA Data Summary_before mult'!$B:$B,'EU specific multipliers'!$C107,'EPA Data Summary_before mult'!$A:$A,'EU specific multipliers'!$D107)/10^12</f>
        <v>28.901072206805111</v>
      </c>
      <c r="AH107">
        <f>SUMIFS('EPA Data Summary_before mult'!AL:AL,'EPA Data Summary_before mult'!$B:$B,'EU specific multipliers'!$C107,'EPA Data Summary_before mult'!$A:$A,'EU specific multipliers'!$D107)/10^12</f>
        <v>29.071656909878172</v>
      </c>
    </row>
    <row r="108" spans="2:34" x14ac:dyDescent="0.25">
      <c r="B108" s="109"/>
      <c r="C108" s="103" t="s">
        <v>556</v>
      </c>
      <c r="D108" s="103" t="s">
        <v>10</v>
      </c>
      <c r="E108">
        <f>SUMIFS('EPA Data Summary_before mult'!I:I,'EPA Data Summary_before mult'!$B:$B,'EU specific multipliers'!$C108,'EPA Data Summary_before mult'!$A:$A,'EU specific multipliers'!$D108)/10^12</f>
        <v>0</v>
      </c>
      <c r="F108">
        <f>SUMIFS('EPA Data Summary_before mult'!J:J,'EPA Data Summary_before mult'!$B:$B,'EU specific multipliers'!$C108,'EPA Data Summary_before mult'!$A:$A,'EU specific multipliers'!$D108)/10^12</f>
        <v>0</v>
      </c>
      <c r="G108">
        <f>SUMIFS('EPA Data Summary_before mult'!K:K,'EPA Data Summary_before mult'!$B:$B,'EU specific multipliers'!$C108,'EPA Data Summary_before mult'!$A:$A,'EU specific multipliers'!$D108)/10^12</f>
        <v>0</v>
      </c>
      <c r="H108">
        <f>SUMIFS('EPA Data Summary_before mult'!L:L,'EPA Data Summary_before mult'!$B:$B,'EU specific multipliers'!$C108,'EPA Data Summary_before mult'!$A:$A,'EU specific multipliers'!$D108)/10^12</f>
        <v>0</v>
      </c>
      <c r="I108">
        <f>SUMIFS('EPA Data Summary_before mult'!M:M,'EPA Data Summary_before mult'!$B:$B,'EU specific multipliers'!$C108,'EPA Data Summary_before mult'!$A:$A,'EU specific multipliers'!$D108)/10^12</f>
        <v>0</v>
      </c>
      <c r="J108">
        <f>SUMIFS('EPA Data Summary_before mult'!N:N,'EPA Data Summary_before mult'!$B:$B,'EU specific multipliers'!$C108,'EPA Data Summary_before mult'!$A:$A,'EU specific multipliers'!$D108)/10^12</f>
        <v>0</v>
      </c>
      <c r="K108">
        <f>SUMIFS('EPA Data Summary_before mult'!O:O,'EPA Data Summary_before mult'!$B:$B,'EU specific multipliers'!$C108,'EPA Data Summary_before mult'!$A:$A,'EU specific multipliers'!$D108)/10^12</f>
        <v>0</v>
      </c>
      <c r="L108">
        <f>SUMIFS('EPA Data Summary_before mult'!P:P,'EPA Data Summary_before mult'!$B:$B,'EU specific multipliers'!$C108,'EPA Data Summary_before mult'!$A:$A,'EU specific multipliers'!$D108)/10^12</f>
        <v>0</v>
      </c>
      <c r="M108">
        <f>SUMIFS('EPA Data Summary_before mult'!Q:Q,'EPA Data Summary_before mult'!$B:$B,'EU specific multipliers'!$C108,'EPA Data Summary_before mult'!$A:$A,'EU specific multipliers'!$D108)/10^12</f>
        <v>0</v>
      </c>
      <c r="N108">
        <f>SUMIFS('EPA Data Summary_before mult'!R:R,'EPA Data Summary_before mult'!$B:$B,'EU specific multipliers'!$C108,'EPA Data Summary_before mult'!$A:$A,'EU specific multipliers'!$D108)/10^12</f>
        <v>0</v>
      </c>
      <c r="O108">
        <f>SUMIFS('EPA Data Summary_before mult'!S:S,'EPA Data Summary_before mult'!$B:$B,'EU specific multipliers'!$C108,'EPA Data Summary_before mult'!$A:$A,'EU specific multipliers'!$D108)/10^12</f>
        <v>0</v>
      </c>
      <c r="P108">
        <f>SUMIFS('EPA Data Summary_before mult'!T:T,'EPA Data Summary_before mult'!$B:$B,'EU specific multipliers'!$C108,'EPA Data Summary_before mult'!$A:$A,'EU specific multipliers'!$D108)/10^12</f>
        <v>0</v>
      </c>
      <c r="Q108">
        <f>SUMIFS('EPA Data Summary_before mult'!U:U,'EPA Data Summary_before mult'!$B:$B,'EU specific multipliers'!$C108,'EPA Data Summary_before mult'!$A:$A,'EU specific multipliers'!$D108)/10^12</f>
        <v>0</v>
      </c>
      <c r="R108">
        <f>SUMIFS('EPA Data Summary_before mult'!V:V,'EPA Data Summary_before mult'!$B:$B,'EU specific multipliers'!$C108,'EPA Data Summary_before mult'!$A:$A,'EU specific multipliers'!$D108)/10^12</f>
        <v>0</v>
      </c>
      <c r="S108">
        <f>SUMIFS('EPA Data Summary_before mult'!W:W,'EPA Data Summary_before mult'!$B:$B,'EU specific multipliers'!$C108,'EPA Data Summary_before mult'!$A:$A,'EU specific multipliers'!$D108)/10^12</f>
        <v>0</v>
      </c>
      <c r="T108">
        <f>SUMIFS('EPA Data Summary_before mult'!X:X,'EPA Data Summary_before mult'!$B:$B,'EU specific multipliers'!$C108,'EPA Data Summary_before mult'!$A:$A,'EU specific multipliers'!$D108)/10^12</f>
        <v>0</v>
      </c>
      <c r="U108">
        <f>SUMIFS('EPA Data Summary_before mult'!Y:Y,'EPA Data Summary_before mult'!$B:$B,'EU specific multipliers'!$C108,'EPA Data Summary_before mult'!$A:$A,'EU specific multipliers'!$D108)/10^12</f>
        <v>0</v>
      </c>
      <c r="V108">
        <f>SUMIFS('EPA Data Summary_before mult'!Z:Z,'EPA Data Summary_before mult'!$B:$B,'EU specific multipliers'!$C108,'EPA Data Summary_before mult'!$A:$A,'EU specific multipliers'!$D108)/10^12</f>
        <v>0</v>
      </c>
      <c r="W108">
        <f>SUMIFS('EPA Data Summary_before mult'!AA:AA,'EPA Data Summary_before mult'!$B:$B,'EU specific multipliers'!$C108,'EPA Data Summary_before mult'!$A:$A,'EU specific multipliers'!$D108)/10^12</f>
        <v>0</v>
      </c>
      <c r="X108">
        <f>SUMIFS('EPA Data Summary_before mult'!AB:AB,'EPA Data Summary_before mult'!$B:$B,'EU specific multipliers'!$C108,'EPA Data Summary_before mult'!$A:$A,'EU specific multipliers'!$D108)/10^12</f>
        <v>0</v>
      </c>
      <c r="Y108">
        <f>SUMIFS('EPA Data Summary_before mult'!AC:AC,'EPA Data Summary_before mult'!$B:$B,'EU specific multipliers'!$C108,'EPA Data Summary_before mult'!$A:$A,'EU specific multipliers'!$D108)/10^12</f>
        <v>0</v>
      </c>
      <c r="Z108">
        <f>SUMIFS('EPA Data Summary_before mult'!AD:AD,'EPA Data Summary_before mult'!$B:$B,'EU specific multipliers'!$C108,'EPA Data Summary_before mult'!$A:$A,'EU specific multipliers'!$D108)/10^12</f>
        <v>0</v>
      </c>
      <c r="AA108">
        <f>SUMIFS('EPA Data Summary_before mult'!AE:AE,'EPA Data Summary_before mult'!$B:$B,'EU specific multipliers'!$C108,'EPA Data Summary_before mult'!$A:$A,'EU specific multipliers'!$D108)/10^12</f>
        <v>0</v>
      </c>
      <c r="AB108">
        <f>SUMIFS('EPA Data Summary_before mult'!AF:AF,'EPA Data Summary_before mult'!$B:$B,'EU specific multipliers'!$C108,'EPA Data Summary_before mult'!$A:$A,'EU specific multipliers'!$D108)/10^12</f>
        <v>0</v>
      </c>
      <c r="AC108">
        <f>SUMIFS('EPA Data Summary_before mult'!AG:AG,'EPA Data Summary_before mult'!$B:$B,'EU specific multipliers'!$C108,'EPA Data Summary_before mult'!$A:$A,'EU specific multipliers'!$D108)/10^12</f>
        <v>0</v>
      </c>
      <c r="AD108">
        <f>SUMIFS('EPA Data Summary_before mult'!AH:AH,'EPA Data Summary_before mult'!$B:$B,'EU specific multipliers'!$C108,'EPA Data Summary_before mult'!$A:$A,'EU specific multipliers'!$D108)/10^12</f>
        <v>0</v>
      </c>
      <c r="AE108">
        <f>SUMIFS('EPA Data Summary_before mult'!AI:AI,'EPA Data Summary_before mult'!$B:$B,'EU specific multipliers'!$C108,'EPA Data Summary_before mult'!$A:$A,'EU specific multipliers'!$D108)/10^12</f>
        <v>0</v>
      </c>
      <c r="AF108">
        <f>SUMIFS('EPA Data Summary_before mult'!AJ:AJ,'EPA Data Summary_before mult'!$B:$B,'EU specific multipliers'!$C108,'EPA Data Summary_before mult'!$A:$A,'EU specific multipliers'!$D108)/10^12</f>
        <v>0</v>
      </c>
      <c r="AG108">
        <f>SUMIFS('EPA Data Summary_before mult'!AK:AK,'EPA Data Summary_before mult'!$B:$B,'EU specific multipliers'!$C108,'EPA Data Summary_before mult'!$A:$A,'EU specific multipliers'!$D108)/10^12</f>
        <v>0</v>
      </c>
      <c r="AH108">
        <f>SUMIFS('EPA Data Summary_before mult'!AL:AL,'EPA Data Summary_before mult'!$B:$B,'EU specific multipliers'!$C108,'EPA Data Summary_before mult'!$A:$A,'EU specific multipliers'!$D108)/10^12</f>
        <v>0</v>
      </c>
    </row>
    <row r="109" spans="2:34" x14ac:dyDescent="0.25">
      <c r="B109" s="109"/>
      <c r="C109" s="103" t="s">
        <v>556</v>
      </c>
      <c r="D109" s="103" t="s">
        <v>11</v>
      </c>
      <c r="E109">
        <f>SUMIFS('EPA Data Summary_before mult'!I:I,'EPA Data Summary_before mult'!$B:$B,'EU specific multipliers'!$C109,'EPA Data Summary_before mult'!$A:$A,'EU specific multipliers'!$D109)/10^12</f>
        <v>12.96658814320026</v>
      </c>
      <c r="F109">
        <f>SUMIFS('EPA Data Summary_before mult'!J:J,'EPA Data Summary_before mult'!$B:$B,'EU specific multipliers'!$C109,'EPA Data Summary_before mult'!$A:$A,'EU specific multipliers'!$D109)/10^12</f>
        <v>13.002404083197451</v>
      </c>
      <c r="G109">
        <f>SUMIFS('EPA Data Summary_before mult'!K:K,'EPA Data Summary_before mult'!$B:$B,'EU specific multipliers'!$C109,'EPA Data Summary_before mult'!$A:$A,'EU specific multipliers'!$D109)/10^12</f>
        <v>13.038220023194681</v>
      </c>
      <c r="H109">
        <f>SUMIFS('EPA Data Summary_before mult'!L:L,'EPA Data Summary_before mult'!$B:$B,'EU specific multipliers'!$C109,'EPA Data Summary_before mult'!$A:$A,'EU specific multipliers'!$D109)/10^12</f>
        <v>13.074035963191896</v>
      </c>
      <c r="I109">
        <f>SUMIFS('EPA Data Summary_before mult'!M:M,'EPA Data Summary_before mult'!$B:$B,'EU specific multipliers'!$C109,'EPA Data Summary_before mult'!$A:$A,'EU specific multipliers'!$D109)/10^12</f>
        <v>13.109851903189099</v>
      </c>
      <c r="J109">
        <f>SUMIFS('EPA Data Summary_before mult'!N:N,'EPA Data Summary_before mult'!$B:$B,'EU specific multipliers'!$C109,'EPA Data Summary_before mult'!$A:$A,'EU specific multipliers'!$D109)/10^12</f>
        <v>13.074681796334341</v>
      </c>
      <c r="K109">
        <f>SUMIFS('EPA Data Summary_before mult'!O:O,'EPA Data Summary_before mult'!$B:$B,'EU specific multipliers'!$C109,'EPA Data Summary_before mult'!$A:$A,'EU specific multipliers'!$D109)/10^12</f>
        <v>13.039511689479578</v>
      </c>
      <c r="L109">
        <f>SUMIFS('EPA Data Summary_before mult'!P:P,'EPA Data Summary_before mult'!$B:$B,'EU specific multipliers'!$C109,'EPA Data Summary_before mult'!$A:$A,'EU specific multipliers'!$D109)/10^12</f>
        <v>13.004341582624818</v>
      </c>
      <c r="M109">
        <f>SUMIFS('EPA Data Summary_before mult'!Q:Q,'EPA Data Summary_before mult'!$B:$B,'EU specific multipliers'!$C109,'EPA Data Summary_before mult'!$A:$A,'EU specific multipliers'!$D109)/10^12</f>
        <v>12.969171475770068</v>
      </c>
      <c r="N109">
        <f>SUMIFS('EPA Data Summary_before mult'!R:R,'EPA Data Summary_before mult'!$B:$B,'EU specific multipliers'!$C109,'EPA Data Summary_before mult'!$A:$A,'EU specific multipliers'!$D109)/10^12</f>
        <v>12.934001368915315</v>
      </c>
      <c r="O109">
        <f>SUMIFS('EPA Data Summary_before mult'!S:S,'EPA Data Summary_before mult'!$B:$B,'EU specific multipliers'!$C109,'EPA Data Summary_before mult'!$A:$A,'EU specific multipliers'!$D109)/10^12</f>
        <v>12.972531350474565</v>
      </c>
      <c r="P109">
        <f>SUMIFS('EPA Data Summary_before mult'!T:T,'EPA Data Summary_before mult'!$B:$B,'EU specific multipliers'!$C109,'EPA Data Summary_before mult'!$A:$A,'EU specific multipliers'!$D109)/10^12</f>
        <v>13.011061332033837</v>
      </c>
      <c r="Q109">
        <f>SUMIFS('EPA Data Summary_before mult'!U:U,'EPA Data Summary_before mult'!$B:$B,'EU specific multipliers'!$C109,'EPA Data Summary_before mult'!$A:$A,'EU specific multipliers'!$D109)/10^12</f>
        <v>13.049591313593105</v>
      </c>
      <c r="R109">
        <f>SUMIFS('EPA Data Summary_before mult'!V:V,'EPA Data Summary_before mult'!$B:$B,'EU specific multipliers'!$C109,'EPA Data Summary_before mult'!$A:$A,'EU specific multipliers'!$D109)/10^12</f>
        <v>13.088121295152364</v>
      </c>
      <c r="S109">
        <f>SUMIFS('EPA Data Summary_before mult'!W:W,'EPA Data Summary_before mult'!$B:$B,'EU specific multipliers'!$C109,'EPA Data Summary_before mult'!$A:$A,'EU specific multipliers'!$D109)/10^12</f>
        <v>13.126651276711634</v>
      </c>
      <c r="T109">
        <f>SUMIFS('EPA Data Summary_before mult'!X:X,'EPA Data Summary_before mult'!$B:$B,'EU specific multipliers'!$C109,'EPA Data Summary_before mult'!$A:$A,'EU specific multipliers'!$D109)/10^12</f>
        <v>13.126851865249222</v>
      </c>
      <c r="U109">
        <f>SUMIFS('EPA Data Summary_before mult'!Y:Y,'EPA Data Summary_before mult'!$B:$B,'EU specific multipliers'!$C109,'EPA Data Summary_before mult'!$A:$A,'EU specific multipliers'!$D109)/10^12</f>
        <v>13.127052453786796</v>
      </c>
      <c r="V109">
        <f>SUMIFS('EPA Data Summary_before mult'!Z:Z,'EPA Data Summary_before mult'!$B:$B,'EU specific multipliers'!$C109,'EPA Data Summary_before mult'!$A:$A,'EU specific multipliers'!$D109)/10^12</f>
        <v>13.127253042324384</v>
      </c>
      <c r="W109">
        <f>SUMIFS('EPA Data Summary_before mult'!AA:AA,'EPA Data Summary_before mult'!$B:$B,'EU specific multipliers'!$C109,'EPA Data Summary_before mult'!$A:$A,'EU specific multipliers'!$D109)/10^12</f>
        <v>13.127453630861961</v>
      </c>
      <c r="X109">
        <f>SUMIFS('EPA Data Summary_before mult'!AB:AB,'EPA Data Summary_before mult'!$B:$B,'EU specific multipliers'!$C109,'EPA Data Summary_before mult'!$A:$A,'EU specific multipliers'!$D109)/10^12</f>
        <v>13.127654219399547</v>
      </c>
      <c r="Y109">
        <f>SUMIFS('EPA Data Summary_before mult'!AC:AC,'EPA Data Summary_before mult'!$B:$B,'EU specific multipliers'!$C109,'EPA Data Summary_before mult'!$A:$A,'EU specific multipliers'!$D109)/10^12</f>
        <v>13.135559957343002</v>
      </c>
      <c r="Z109">
        <f>SUMIFS('EPA Data Summary_before mult'!AD:AD,'EPA Data Summary_before mult'!$B:$B,'EU specific multipliers'!$C109,'EPA Data Summary_before mult'!$A:$A,'EU specific multipliers'!$D109)/10^12</f>
        <v>13.143465695286455</v>
      </c>
      <c r="AA109">
        <f>SUMIFS('EPA Data Summary_before mult'!AE:AE,'EPA Data Summary_before mult'!$B:$B,'EU specific multipliers'!$C109,'EPA Data Summary_before mult'!$A:$A,'EU specific multipliers'!$D109)/10^12</f>
        <v>13.151371433229912</v>
      </c>
      <c r="AB109">
        <f>SUMIFS('EPA Data Summary_before mult'!AF:AF,'EPA Data Summary_before mult'!$B:$B,'EU specific multipliers'!$C109,'EPA Data Summary_before mult'!$A:$A,'EU specific multipliers'!$D109)/10^12</f>
        <v>13.159277171173365</v>
      </c>
      <c r="AC109">
        <f>SUMIFS('EPA Data Summary_before mult'!AG:AG,'EPA Data Summary_before mult'!$B:$B,'EU specific multipliers'!$C109,'EPA Data Summary_before mult'!$A:$A,'EU specific multipliers'!$D109)/10^12</f>
        <v>13.167182909116814</v>
      </c>
      <c r="AD109">
        <f>SUMIFS('EPA Data Summary_before mult'!AH:AH,'EPA Data Summary_before mult'!$B:$B,'EU specific multipliers'!$C109,'EPA Data Summary_before mult'!$A:$A,'EU specific multipliers'!$D109)/10^12</f>
        <v>13.145287292278068</v>
      </c>
      <c r="AE109">
        <f>SUMIFS('EPA Data Summary_before mult'!AI:AI,'EPA Data Summary_before mult'!$B:$B,'EU specific multipliers'!$C109,'EPA Data Summary_before mult'!$A:$A,'EU specific multipliers'!$D109)/10^12</f>
        <v>13.123391675439331</v>
      </c>
      <c r="AF109">
        <f>SUMIFS('EPA Data Summary_before mult'!AJ:AJ,'EPA Data Summary_before mult'!$B:$B,'EU specific multipliers'!$C109,'EPA Data Summary_before mult'!$A:$A,'EU specific multipliers'!$D109)/10^12</f>
        <v>13.101496058600596</v>
      </c>
      <c r="AG109">
        <f>SUMIFS('EPA Data Summary_before mult'!AK:AK,'EPA Data Summary_before mult'!$B:$B,'EU specific multipliers'!$C109,'EPA Data Summary_before mult'!$A:$A,'EU specific multipliers'!$D109)/10^12</f>
        <v>13.079600441761862</v>
      </c>
      <c r="AH109">
        <f>SUMIFS('EPA Data Summary_before mult'!AL:AL,'EPA Data Summary_before mult'!$B:$B,'EU specific multipliers'!$C109,'EPA Data Summary_before mult'!$A:$A,'EU specific multipliers'!$D109)/10^12</f>
        <v>13.057704824923118</v>
      </c>
    </row>
    <row r="110" spans="2:34" x14ac:dyDescent="0.25">
      <c r="B110" s="109"/>
      <c r="C110" s="104" t="s">
        <v>556</v>
      </c>
      <c r="D110" s="104" t="s">
        <v>12</v>
      </c>
      <c r="E110">
        <f>SUMIFS('EPA Data Summary_before mult'!I:I,'EPA Data Summary_before mult'!$B:$B,'EU specific multipliers'!$C110,'EPA Data Summary_before mult'!$A:$A,'EU specific multipliers'!$D110)/10^12</f>
        <v>0</v>
      </c>
      <c r="F110">
        <f>SUMIFS('EPA Data Summary_before mult'!J:J,'EPA Data Summary_before mult'!$B:$B,'EU specific multipliers'!$C110,'EPA Data Summary_before mult'!$A:$A,'EU specific multipliers'!$D110)/10^12</f>
        <v>0</v>
      </c>
      <c r="G110">
        <f>SUMIFS('EPA Data Summary_before mult'!K:K,'EPA Data Summary_before mult'!$B:$B,'EU specific multipliers'!$C110,'EPA Data Summary_before mult'!$A:$A,'EU specific multipliers'!$D110)/10^12</f>
        <v>0</v>
      </c>
      <c r="H110">
        <f>SUMIFS('EPA Data Summary_before mult'!L:L,'EPA Data Summary_before mult'!$B:$B,'EU specific multipliers'!$C110,'EPA Data Summary_before mult'!$A:$A,'EU specific multipliers'!$D110)/10^12</f>
        <v>0</v>
      </c>
      <c r="I110">
        <f>SUMIFS('EPA Data Summary_before mult'!M:M,'EPA Data Summary_before mult'!$B:$B,'EU specific multipliers'!$C110,'EPA Data Summary_before mult'!$A:$A,'EU specific multipliers'!$D110)/10^12</f>
        <v>0</v>
      </c>
      <c r="J110">
        <f>SUMIFS('EPA Data Summary_before mult'!N:N,'EPA Data Summary_before mult'!$B:$B,'EU specific multipliers'!$C110,'EPA Data Summary_before mult'!$A:$A,'EU specific multipliers'!$D110)/10^12</f>
        <v>0</v>
      </c>
      <c r="K110">
        <f>SUMIFS('EPA Data Summary_before mult'!O:O,'EPA Data Summary_before mult'!$B:$B,'EU specific multipliers'!$C110,'EPA Data Summary_before mult'!$A:$A,'EU specific multipliers'!$D110)/10^12</f>
        <v>0</v>
      </c>
      <c r="L110">
        <f>SUMIFS('EPA Data Summary_before mult'!P:P,'EPA Data Summary_before mult'!$B:$B,'EU specific multipliers'!$C110,'EPA Data Summary_before mult'!$A:$A,'EU specific multipliers'!$D110)/10^12</f>
        <v>0</v>
      </c>
      <c r="M110">
        <f>SUMIFS('EPA Data Summary_before mult'!Q:Q,'EPA Data Summary_before mult'!$B:$B,'EU specific multipliers'!$C110,'EPA Data Summary_before mult'!$A:$A,'EU specific multipliers'!$D110)/10^12</f>
        <v>0</v>
      </c>
      <c r="N110">
        <f>SUMIFS('EPA Data Summary_before mult'!R:R,'EPA Data Summary_before mult'!$B:$B,'EU specific multipliers'!$C110,'EPA Data Summary_before mult'!$A:$A,'EU specific multipliers'!$D110)/10^12</f>
        <v>0</v>
      </c>
      <c r="O110">
        <f>SUMIFS('EPA Data Summary_before mult'!S:S,'EPA Data Summary_before mult'!$B:$B,'EU specific multipliers'!$C110,'EPA Data Summary_before mult'!$A:$A,'EU specific multipliers'!$D110)/10^12</f>
        <v>0</v>
      </c>
      <c r="P110">
        <f>SUMIFS('EPA Data Summary_before mult'!T:T,'EPA Data Summary_before mult'!$B:$B,'EU specific multipliers'!$C110,'EPA Data Summary_before mult'!$A:$A,'EU specific multipliers'!$D110)/10^12</f>
        <v>0</v>
      </c>
      <c r="Q110">
        <f>SUMIFS('EPA Data Summary_before mult'!U:U,'EPA Data Summary_before mult'!$B:$B,'EU specific multipliers'!$C110,'EPA Data Summary_before mult'!$A:$A,'EU specific multipliers'!$D110)/10^12</f>
        <v>0</v>
      </c>
      <c r="R110">
        <f>SUMIFS('EPA Data Summary_before mult'!V:V,'EPA Data Summary_before mult'!$B:$B,'EU specific multipliers'!$C110,'EPA Data Summary_before mult'!$A:$A,'EU specific multipliers'!$D110)/10^12</f>
        <v>0</v>
      </c>
      <c r="S110">
        <f>SUMIFS('EPA Data Summary_before mult'!W:W,'EPA Data Summary_before mult'!$B:$B,'EU specific multipliers'!$C110,'EPA Data Summary_before mult'!$A:$A,'EU specific multipliers'!$D110)/10^12</f>
        <v>0</v>
      </c>
      <c r="T110">
        <f>SUMIFS('EPA Data Summary_before mult'!X:X,'EPA Data Summary_before mult'!$B:$B,'EU specific multipliers'!$C110,'EPA Data Summary_before mult'!$A:$A,'EU specific multipliers'!$D110)/10^12</f>
        <v>0</v>
      </c>
      <c r="U110">
        <f>SUMIFS('EPA Data Summary_before mult'!Y:Y,'EPA Data Summary_before mult'!$B:$B,'EU specific multipliers'!$C110,'EPA Data Summary_before mult'!$A:$A,'EU specific multipliers'!$D110)/10^12</f>
        <v>0</v>
      </c>
      <c r="V110">
        <f>SUMIFS('EPA Data Summary_before mult'!Z:Z,'EPA Data Summary_before mult'!$B:$B,'EU specific multipliers'!$C110,'EPA Data Summary_before mult'!$A:$A,'EU specific multipliers'!$D110)/10^12</f>
        <v>0</v>
      </c>
      <c r="W110">
        <f>SUMIFS('EPA Data Summary_before mult'!AA:AA,'EPA Data Summary_before mult'!$B:$B,'EU specific multipliers'!$C110,'EPA Data Summary_before mult'!$A:$A,'EU specific multipliers'!$D110)/10^12</f>
        <v>0</v>
      </c>
      <c r="X110">
        <f>SUMIFS('EPA Data Summary_before mult'!AB:AB,'EPA Data Summary_before mult'!$B:$B,'EU specific multipliers'!$C110,'EPA Data Summary_before mult'!$A:$A,'EU specific multipliers'!$D110)/10^12</f>
        <v>0</v>
      </c>
      <c r="Y110">
        <f>SUMIFS('EPA Data Summary_before mult'!AC:AC,'EPA Data Summary_before mult'!$B:$B,'EU specific multipliers'!$C110,'EPA Data Summary_before mult'!$A:$A,'EU specific multipliers'!$D110)/10^12</f>
        <v>0</v>
      </c>
      <c r="Z110">
        <f>SUMIFS('EPA Data Summary_before mult'!AD:AD,'EPA Data Summary_before mult'!$B:$B,'EU specific multipliers'!$C110,'EPA Data Summary_before mult'!$A:$A,'EU specific multipliers'!$D110)/10^12</f>
        <v>0</v>
      </c>
      <c r="AA110">
        <f>SUMIFS('EPA Data Summary_before mult'!AE:AE,'EPA Data Summary_before mult'!$B:$B,'EU specific multipliers'!$C110,'EPA Data Summary_before mult'!$A:$A,'EU specific multipliers'!$D110)/10^12</f>
        <v>0</v>
      </c>
      <c r="AB110">
        <f>SUMIFS('EPA Data Summary_before mult'!AF:AF,'EPA Data Summary_before mult'!$B:$B,'EU specific multipliers'!$C110,'EPA Data Summary_before mult'!$A:$A,'EU specific multipliers'!$D110)/10^12</f>
        <v>0</v>
      </c>
      <c r="AC110">
        <f>SUMIFS('EPA Data Summary_before mult'!AG:AG,'EPA Data Summary_before mult'!$B:$B,'EU specific multipliers'!$C110,'EPA Data Summary_before mult'!$A:$A,'EU specific multipliers'!$D110)/10^12</f>
        <v>0</v>
      </c>
      <c r="AD110">
        <f>SUMIFS('EPA Data Summary_before mult'!AH:AH,'EPA Data Summary_before mult'!$B:$B,'EU specific multipliers'!$C110,'EPA Data Summary_before mult'!$A:$A,'EU specific multipliers'!$D110)/10^12</f>
        <v>0</v>
      </c>
      <c r="AE110">
        <f>SUMIFS('EPA Data Summary_before mult'!AI:AI,'EPA Data Summary_before mult'!$B:$B,'EU specific multipliers'!$C110,'EPA Data Summary_before mult'!$A:$A,'EU specific multipliers'!$D110)/10^12</f>
        <v>0</v>
      </c>
      <c r="AF110">
        <f>SUMIFS('EPA Data Summary_before mult'!AJ:AJ,'EPA Data Summary_before mult'!$B:$B,'EU specific multipliers'!$C110,'EPA Data Summary_before mult'!$A:$A,'EU specific multipliers'!$D110)/10^12</f>
        <v>0</v>
      </c>
      <c r="AG110">
        <f>SUMIFS('EPA Data Summary_before mult'!AK:AK,'EPA Data Summary_before mult'!$B:$B,'EU specific multipliers'!$C110,'EPA Data Summary_before mult'!$A:$A,'EU specific multipliers'!$D110)/10^12</f>
        <v>0</v>
      </c>
      <c r="AH110">
        <f>SUMIFS('EPA Data Summary_before mult'!AL:AL,'EPA Data Summary_before mult'!$B:$B,'EU specific multipliers'!$C110,'EPA Data Summary_before mult'!$A:$A,'EU specific multipliers'!$D110)/10^12</f>
        <v>0</v>
      </c>
    </row>
    <row r="111" spans="2:34" x14ac:dyDescent="0.25">
      <c r="B111" s="109"/>
      <c r="C111" s="103" t="s">
        <v>554</v>
      </c>
      <c r="D111" s="103" t="s">
        <v>10</v>
      </c>
      <c r="E111">
        <f>SUMIFS('EPA Data Summary_before mult'!I:I,'EPA Data Summary_before mult'!$B:$B,'EU specific multipliers'!$C111,'EPA Data Summary_before mult'!$A:$A,'EU specific multipliers'!$D111)/10^12</f>
        <v>7.7176519526630631</v>
      </c>
      <c r="F111">
        <f>SUMIFS('EPA Data Summary_before mult'!J:J,'EPA Data Summary_before mult'!$B:$B,'EU specific multipliers'!$C111,'EPA Data Summary_before mult'!$A:$A,'EU specific multipliers'!$D111)/10^12</f>
        <v>7.7246639887669195</v>
      </c>
      <c r="G111">
        <f>SUMIFS('EPA Data Summary_before mult'!K:K,'EPA Data Summary_before mult'!$B:$B,'EU specific multipliers'!$C111,'EPA Data Summary_before mult'!$A:$A,'EU specific multipliers'!$D111)/10^12</f>
        <v>7.731676024870791</v>
      </c>
      <c r="H111">
        <f>SUMIFS('EPA Data Summary_before mult'!L:L,'EPA Data Summary_before mult'!$B:$B,'EU specific multipliers'!$C111,'EPA Data Summary_before mult'!$A:$A,'EU specific multipliers'!$D111)/10^12</f>
        <v>7.7386880609746624</v>
      </c>
      <c r="I111">
        <f>SUMIFS('EPA Data Summary_before mult'!M:M,'EPA Data Summary_before mult'!$B:$B,'EU specific multipliers'!$C111,'EPA Data Summary_before mult'!$A:$A,'EU specific multipliers'!$D111)/10^12</f>
        <v>7.7457000970785224</v>
      </c>
      <c r="J111">
        <f>SUMIFS('EPA Data Summary_before mult'!N:N,'EPA Data Summary_before mult'!$B:$B,'EU specific multipliers'!$C111,'EPA Data Summary_before mult'!$A:$A,'EU specific multipliers'!$D111)/10^12</f>
        <v>7.7929279738625903</v>
      </c>
      <c r="K111">
        <f>SUMIFS('EPA Data Summary_before mult'!O:O,'EPA Data Summary_before mult'!$B:$B,'EU specific multipliers'!$C111,'EPA Data Summary_before mult'!$A:$A,'EU specific multipliers'!$D111)/10^12</f>
        <v>7.8401558506466609</v>
      </c>
      <c r="L111">
        <f>SUMIFS('EPA Data Summary_before mult'!P:P,'EPA Data Summary_before mult'!$B:$B,'EU specific multipliers'!$C111,'EPA Data Summary_before mult'!$A:$A,'EU specific multipliers'!$D111)/10^12</f>
        <v>7.8873837274307332</v>
      </c>
      <c r="M111">
        <f>SUMIFS('EPA Data Summary_before mult'!Q:Q,'EPA Data Summary_before mult'!$B:$B,'EU specific multipliers'!$C111,'EPA Data Summary_before mult'!$A:$A,'EU specific multipliers'!$D111)/10^12</f>
        <v>7.9346116042147976</v>
      </c>
      <c r="N111">
        <f>SUMIFS('EPA Data Summary_before mult'!R:R,'EPA Data Summary_before mult'!$B:$B,'EU specific multipliers'!$C111,'EPA Data Summary_before mult'!$A:$A,'EU specific multipliers'!$D111)/10^12</f>
        <v>7.9818394809988673</v>
      </c>
      <c r="O111">
        <f>SUMIFS('EPA Data Summary_before mult'!S:S,'EPA Data Summary_before mult'!$B:$B,'EU specific multipliers'!$C111,'EPA Data Summary_before mult'!$A:$A,'EU specific multipliers'!$D111)/10^12</f>
        <v>8.1518621914664759</v>
      </c>
      <c r="P111">
        <f>SUMIFS('EPA Data Summary_before mult'!T:T,'EPA Data Summary_before mult'!$B:$B,'EU specific multipliers'!$C111,'EPA Data Summary_before mult'!$A:$A,'EU specific multipliers'!$D111)/10^12</f>
        <v>8.3218849019340926</v>
      </c>
      <c r="Q111">
        <f>SUMIFS('EPA Data Summary_before mult'!U:U,'EPA Data Summary_before mult'!$B:$B,'EU specific multipliers'!$C111,'EPA Data Summary_before mult'!$A:$A,'EU specific multipliers'!$D111)/10^12</f>
        <v>8.4919076124016897</v>
      </c>
      <c r="R111">
        <f>SUMIFS('EPA Data Summary_before mult'!V:V,'EPA Data Summary_before mult'!$B:$B,'EU specific multipliers'!$C111,'EPA Data Summary_before mult'!$A:$A,'EU specific multipliers'!$D111)/10^12</f>
        <v>8.6619303228693028</v>
      </c>
      <c r="S111">
        <f>SUMIFS('EPA Data Summary_before mult'!W:W,'EPA Data Summary_before mult'!$B:$B,'EU specific multipliers'!$C111,'EPA Data Summary_before mult'!$A:$A,'EU specific multipliers'!$D111)/10^12</f>
        <v>8.8319530333369123</v>
      </c>
      <c r="T111">
        <f>SUMIFS('EPA Data Summary_before mult'!X:X,'EPA Data Summary_before mult'!$B:$B,'EU specific multipliers'!$C111,'EPA Data Summary_before mult'!$A:$A,'EU specific multipliers'!$D111)/10^12</f>
        <v>8.977703363589459</v>
      </c>
      <c r="U111">
        <f>SUMIFS('EPA Data Summary_before mult'!Y:Y,'EPA Data Summary_before mult'!$B:$B,'EU specific multipliers'!$C111,'EPA Data Summary_before mult'!$A:$A,'EU specific multipliers'!$D111)/10^12</f>
        <v>9.1234536938420181</v>
      </c>
      <c r="V111">
        <f>SUMIFS('EPA Data Summary_before mult'!Z:Z,'EPA Data Summary_before mult'!$B:$B,'EU specific multipliers'!$C111,'EPA Data Summary_before mult'!$A:$A,'EU specific multipliers'!$D111)/10^12</f>
        <v>9.269204024094563</v>
      </c>
      <c r="W111">
        <f>SUMIFS('EPA Data Summary_before mult'!AA:AA,'EPA Data Summary_before mult'!$B:$B,'EU specific multipliers'!$C111,'EPA Data Summary_before mult'!$A:$A,'EU specific multipliers'!$D111)/10^12</f>
        <v>9.4149543543471115</v>
      </c>
      <c r="X111">
        <f>SUMIFS('EPA Data Summary_before mult'!AB:AB,'EPA Data Summary_before mult'!$B:$B,'EU specific multipliers'!$C111,'EPA Data Summary_before mult'!$A:$A,'EU specific multipliers'!$D111)/10^12</f>
        <v>9.5607046845996635</v>
      </c>
      <c r="Y111">
        <f>SUMIFS('EPA Data Summary_before mult'!AC:AC,'EPA Data Summary_before mult'!$B:$B,'EU specific multipliers'!$C111,'EPA Data Summary_before mult'!$A:$A,'EU specific multipliers'!$D111)/10^12</f>
        <v>9.7259751286035492</v>
      </c>
      <c r="Z111">
        <f>SUMIFS('EPA Data Summary_before mult'!AD:AD,'EPA Data Summary_before mult'!$B:$B,'EU specific multipliers'!$C111,'EPA Data Summary_before mult'!$A:$A,'EU specific multipliers'!$D111)/10^12</f>
        <v>9.8912455726074437</v>
      </c>
      <c r="AA111">
        <f>SUMIFS('EPA Data Summary_before mult'!AE:AE,'EPA Data Summary_before mult'!$B:$B,'EU specific multipliers'!$C111,'EPA Data Summary_before mult'!$A:$A,'EU specific multipliers'!$D111)/10^12</f>
        <v>10.056516016611329</v>
      </c>
      <c r="AB111">
        <f>SUMIFS('EPA Data Summary_before mult'!AF:AF,'EPA Data Summary_before mult'!$B:$B,'EU specific multipliers'!$C111,'EPA Data Summary_before mult'!$A:$A,'EU specific multipliers'!$D111)/10^12</f>
        <v>10.221786460615219</v>
      </c>
      <c r="AC111">
        <f>SUMIFS('EPA Data Summary_before mult'!AG:AG,'EPA Data Summary_before mult'!$B:$B,'EU specific multipliers'!$C111,'EPA Data Summary_before mult'!$A:$A,'EU specific multipliers'!$D111)/10^12</f>
        <v>10.387056904619106</v>
      </c>
      <c r="AD111">
        <f>SUMIFS('EPA Data Summary_before mult'!AH:AH,'EPA Data Summary_before mult'!$B:$B,'EU specific multipliers'!$C111,'EPA Data Summary_before mult'!$A:$A,'EU specific multipliers'!$D111)/10^12</f>
        <v>10.582335679495069</v>
      </c>
      <c r="AE111">
        <f>SUMIFS('EPA Data Summary_before mult'!AI:AI,'EPA Data Summary_before mult'!$B:$B,'EU specific multipliers'!$C111,'EPA Data Summary_before mult'!$A:$A,'EU specific multipliers'!$D111)/10^12</f>
        <v>10.777614454371035</v>
      </c>
      <c r="AF111">
        <f>SUMIFS('EPA Data Summary_before mult'!AJ:AJ,'EPA Data Summary_before mult'!$B:$B,'EU specific multipliers'!$C111,'EPA Data Summary_before mult'!$A:$A,'EU specific multipliers'!$D111)/10^12</f>
        <v>10.972893229246999</v>
      </c>
      <c r="AG111">
        <f>SUMIFS('EPA Data Summary_before mult'!AK:AK,'EPA Data Summary_before mult'!$B:$B,'EU specific multipliers'!$C111,'EPA Data Summary_before mult'!$A:$A,'EU specific multipliers'!$D111)/10^12</f>
        <v>11.168172004122955</v>
      </c>
      <c r="AH111">
        <f>SUMIFS('EPA Data Summary_before mult'!AL:AL,'EPA Data Summary_before mult'!$B:$B,'EU specific multipliers'!$C111,'EPA Data Summary_before mult'!$A:$A,'EU specific multipliers'!$D111)/10^12</f>
        <v>11.363450778998926</v>
      </c>
    </row>
    <row r="112" spans="2:34" x14ac:dyDescent="0.25">
      <c r="B112" s="109"/>
      <c r="C112" s="103" t="s">
        <v>949</v>
      </c>
      <c r="D112" s="103" t="s">
        <v>11</v>
      </c>
      <c r="E112">
        <f>SUMIFS('EPA Data Summary_before mult'!I:I,'EPA Data Summary_before mult'!$B:$B,'EU specific multipliers'!$C112,'EPA Data Summary_before mult'!$A:$A,'EU specific multipliers'!$D112)/10^12</f>
        <v>0</v>
      </c>
      <c r="F112">
        <f>SUMIFS('EPA Data Summary_before mult'!J:J,'EPA Data Summary_before mult'!$B:$B,'EU specific multipliers'!$C112,'EPA Data Summary_before mult'!$A:$A,'EU specific multipliers'!$D112)/10^12</f>
        <v>0</v>
      </c>
      <c r="G112">
        <f>SUMIFS('EPA Data Summary_before mult'!K:K,'EPA Data Summary_before mult'!$B:$B,'EU specific multipliers'!$C112,'EPA Data Summary_before mult'!$A:$A,'EU specific multipliers'!$D112)/10^12</f>
        <v>0</v>
      </c>
      <c r="H112">
        <f>SUMIFS('EPA Data Summary_before mult'!L:L,'EPA Data Summary_before mult'!$B:$B,'EU specific multipliers'!$C112,'EPA Data Summary_before mult'!$A:$A,'EU specific multipliers'!$D112)/10^12</f>
        <v>0</v>
      </c>
      <c r="I112">
        <f>SUMIFS('EPA Data Summary_before mult'!M:M,'EPA Data Summary_before mult'!$B:$B,'EU specific multipliers'!$C112,'EPA Data Summary_before mult'!$A:$A,'EU specific multipliers'!$D112)/10^12</f>
        <v>0</v>
      </c>
      <c r="J112">
        <f>SUMIFS('EPA Data Summary_before mult'!N:N,'EPA Data Summary_before mult'!$B:$B,'EU specific multipliers'!$C112,'EPA Data Summary_before mult'!$A:$A,'EU specific multipliers'!$D112)/10^12</f>
        <v>0</v>
      </c>
      <c r="K112">
        <f>SUMIFS('EPA Data Summary_before mult'!O:O,'EPA Data Summary_before mult'!$B:$B,'EU specific multipliers'!$C112,'EPA Data Summary_before mult'!$A:$A,'EU specific multipliers'!$D112)/10^12</f>
        <v>0</v>
      </c>
      <c r="L112">
        <f>SUMIFS('EPA Data Summary_before mult'!P:P,'EPA Data Summary_before mult'!$B:$B,'EU specific multipliers'!$C112,'EPA Data Summary_before mult'!$A:$A,'EU specific multipliers'!$D112)/10^12</f>
        <v>0</v>
      </c>
      <c r="M112">
        <f>SUMIFS('EPA Data Summary_before mult'!Q:Q,'EPA Data Summary_before mult'!$B:$B,'EU specific multipliers'!$C112,'EPA Data Summary_before mult'!$A:$A,'EU specific multipliers'!$D112)/10^12</f>
        <v>0</v>
      </c>
      <c r="N112">
        <f>SUMIFS('EPA Data Summary_before mult'!R:R,'EPA Data Summary_before mult'!$B:$B,'EU specific multipliers'!$C112,'EPA Data Summary_before mult'!$A:$A,'EU specific multipliers'!$D112)/10^12</f>
        <v>0</v>
      </c>
      <c r="O112">
        <f>SUMIFS('EPA Data Summary_before mult'!S:S,'EPA Data Summary_before mult'!$B:$B,'EU specific multipliers'!$C112,'EPA Data Summary_before mult'!$A:$A,'EU specific multipliers'!$D112)/10^12</f>
        <v>0</v>
      </c>
      <c r="P112">
        <f>SUMIFS('EPA Data Summary_before mult'!T:T,'EPA Data Summary_before mult'!$B:$B,'EU specific multipliers'!$C112,'EPA Data Summary_before mult'!$A:$A,'EU specific multipliers'!$D112)/10^12</f>
        <v>0</v>
      </c>
      <c r="Q112">
        <f>SUMIFS('EPA Data Summary_before mult'!U:U,'EPA Data Summary_before mult'!$B:$B,'EU specific multipliers'!$C112,'EPA Data Summary_before mult'!$A:$A,'EU specific multipliers'!$D112)/10^12</f>
        <v>0</v>
      </c>
      <c r="R112">
        <f>SUMIFS('EPA Data Summary_before mult'!V:V,'EPA Data Summary_before mult'!$B:$B,'EU specific multipliers'!$C112,'EPA Data Summary_before mult'!$A:$A,'EU specific multipliers'!$D112)/10^12</f>
        <v>0</v>
      </c>
      <c r="S112">
        <f>SUMIFS('EPA Data Summary_before mult'!W:W,'EPA Data Summary_before mult'!$B:$B,'EU specific multipliers'!$C112,'EPA Data Summary_before mult'!$A:$A,'EU specific multipliers'!$D112)/10^12</f>
        <v>0</v>
      </c>
      <c r="T112">
        <f>SUMIFS('EPA Data Summary_before mult'!X:X,'EPA Data Summary_before mult'!$B:$B,'EU specific multipliers'!$C112,'EPA Data Summary_before mult'!$A:$A,'EU specific multipliers'!$D112)/10^12</f>
        <v>0</v>
      </c>
      <c r="U112">
        <f>SUMIFS('EPA Data Summary_before mult'!Y:Y,'EPA Data Summary_before mult'!$B:$B,'EU specific multipliers'!$C112,'EPA Data Summary_before mult'!$A:$A,'EU specific multipliers'!$D112)/10^12</f>
        <v>0</v>
      </c>
      <c r="V112">
        <f>SUMIFS('EPA Data Summary_before mult'!Z:Z,'EPA Data Summary_before mult'!$B:$B,'EU specific multipliers'!$C112,'EPA Data Summary_before mult'!$A:$A,'EU specific multipliers'!$D112)/10^12</f>
        <v>0</v>
      </c>
      <c r="W112">
        <f>SUMIFS('EPA Data Summary_before mult'!AA:AA,'EPA Data Summary_before mult'!$B:$B,'EU specific multipliers'!$C112,'EPA Data Summary_before mult'!$A:$A,'EU specific multipliers'!$D112)/10^12</f>
        <v>0</v>
      </c>
      <c r="X112">
        <f>SUMIFS('EPA Data Summary_before mult'!AB:AB,'EPA Data Summary_before mult'!$B:$B,'EU specific multipliers'!$C112,'EPA Data Summary_before mult'!$A:$A,'EU specific multipliers'!$D112)/10^12</f>
        <v>0</v>
      </c>
      <c r="Y112">
        <f>SUMIFS('EPA Data Summary_before mult'!AC:AC,'EPA Data Summary_before mult'!$B:$B,'EU specific multipliers'!$C112,'EPA Data Summary_before mult'!$A:$A,'EU specific multipliers'!$D112)/10^12</f>
        <v>0</v>
      </c>
      <c r="Z112">
        <f>SUMIFS('EPA Data Summary_before mult'!AD:AD,'EPA Data Summary_before mult'!$B:$B,'EU specific multipliers'!$C112,'EPA Data Summary_before mult'!$A:$A,'EU specific multipliers'!$D112)/10^12</f>
        <v>0</v>
      </c>
      <c r="AA112">
        <f>SUMIFS('EPA Data Summary_before mult'!AE:AE,'EPA Data Summary_before mult'!$B:$B,'EU specific multipliers'!$C112,'EPA Data Summary_before mult'!$A:$A,'EU specific multipliers'!$D112)/10^12</f>
        <v>0</v>
      </c>
      <c r="AB112">
        <f>SUMIFS('EPA Data Summary_before mult'!AF:AF,'EPA Data Summary_before mult'!$B:$B,'EU specific multipliers'!$C112,'EPA Data Summary_before mult'!$A:$A,'EU specific multipliers'!$D112)/10^12</f>
        <v>0</v>
      </c>
      <c r="AC112">
        <f>SUMIFS('EPA Data Summary_before mult'!AG:AG,'EPA Data Summary_before mult'!$B:$B,'EU specific multipliers'!$C112,'EPA Data Summary_before mult'!$A:$A,'EU specific multipliers'!$D112)/10^12</f>
        <v>0</v>
      </c>
      <c r="AD112">
        <f>SUMIFS('EPA Data Summary_before mult'!AH:AH,'EPA Data Summary_before mult'!$B:$B,'EU specific multipliers'!$C112,'EPA Data Summary_before mult'!$A:$A,'EU specific multipliers'!$D112)/10^12</f>
        <v>0</v>
      </c>
      <c r="AE112">
        <f>SUMIFS('EPA Data Summary_before mult'!AI:AI,'EPA Data Summary_before mult'!$B:$B,'EU specific multipliers'!$C112,'EPA Data Summary_before mult'!$A:$A,'EU specific multipliers'!$D112)/10^12</f>
        <v>0</v>
      </c>
      <c r="AF112">
        <f>SUMIFS('EPA Data Summary_before mult'!AJ:AJ,'EPA Data Summary_before mult'!$B:$B,'EU specific multipliers'!$C112,'EPA Data Summary_before mult'!$A:$A,'EU specific multipliers'!$D112)/10^12</f>
        <v>0</v>
      </c>
      <c r="AG112">
        <f>SUMIFS('EPA Data Summary_before mult'!AK:AK,'EPA Data Summary_before mult'!$B:$B,'EU specific multipliers'!$C112,'EPA Data Summary_before mult'!$A:$A,'EU specific multipliers'!$D112)/10^12</f>
        <v>0</v>
      </c>
      <c r="AH112">
        <f>SUMIFS('EPA Data Summary_before mult'!AL:AL,'EPA Data Summary_before mult'!$B:$B,'EU specific multipliers'!$C112,'EPA Data Summary_before mult'!$A:$A,'EU specific multipliers'!$D112)/10^12</f>
        <v>0</v>
      </c>
    </row>
    <row r="113" spans="2:34" x14ac:dyDescent="0.25">
      <c r="B113" s="109"/>
      <c r="C113" s="81" t="s">
        <v>554</v>
      </c>
      <c r="D113" s="81" t="s">
        <v>12</v>
      </c>
      <c r="E113">
        <f>SUMIFS('EPA Data Summary_before mult'!I:I,'EPA Data Summary_before mult'!$B:$B,'EU specific multipliers'!$C113,'EPA Data Summary_before mult'!$A:$A,'EU specific multipliers'!$D113)/10^12</f>
        <v>0</v>
      </c>
      <c r="F113">
        <f>SUMIFS('EPA Data Summary_before mult'!J:J,'EPA Data Summary_before mult'!$B:$B,'EU specific multipliers'!$C113,'EPA Data Summary_before mult'!$A:$A,'EU specific multipliers'!$D113)/10^12</f>
        <v>0</v>
      </c>
      <c r="G113">
        <f>SUMIFS('EPA Data Summary_before mult'!K:K,'EPA Data Summary_before mult'!$B:$B,'EU specific multipliers'!$C113,'EPA Data Summary_before mult'!$A:$A,'EU specific multipliers'!$D113)/10^12</f>
        <v>0</v>
      </c>
      <c r="H113">
        <f>SUMIFS('EPA Data Summary_before mult'!L:L,'EPA Data Summary_before mult'!$B:$B,'EU specific multipliers'!$C113,'EPA Data Summary_before mult'!$A:$A,'EU specific multipliers'!$D113)/10^12</f>
        <v>0</v>
      </c>
      <c r="I113">
        <f>SUMIFS('EPA Data Summary_before mult'!M:M,'EPA Data Summary_before mult'!$B:$B,'EU specific multipliers'!$C113,'EPA Data Summary_before mult'!$A:$A,'EU specific multipliers'!$D113)/10^12</f>
        <v>0</v>
      </c>
      <c r="J113">
        <f>SUMIFS('EPA Data Summary_before mult'!N:N,'EPA Data Summary_before mult'!$B:$B,'EU specific multipliers'!$C113,'EPA Data Summary_before mult'!$A:$A,'EU specific multipliers'!$D113)/10^12</f>
        <v>0</v>
      </c>
      <c r="K113">
        <f>SUMIFS('EPA Data Summary_before mult'!O:O,'EPA Data Summary_before mult'!$B:$B,'EU specific multipliers'!$C113,'EPA Data Summary_before mult'!$A:$A,'EU specific multipliers'!$D113)/10^12</f>
        <v>0</v>
      </c>
      <c r="L113">
        <f>SUMIFS('EPA Data Summary_before mult'!P:P,'EPA Data Summary_before mult'!$B:$B,'EU specific multipliers'!$C113,'EPA Data Summary_before mult'!$A:$A,'EU specific multipliers'!$D113)/10^12</f>
        <v>0</v>
      </c>
      <c r="M113">
        <f>SUMIFS('EPA Data Summary_before mult'!Q:Q,'EPA Data Summary_before mult'!$B:$B,'EU specific multipliers'!$C113,'EPA Data Summary_before mult'!$A:$A,'EU specific multipliers'!$D113)/10^12</f>
        <v>0</v>
      </c>
      <c r="N113">
        <f>SUMIFS('EPA Data Summary_before mult'!R:R,'EPA Data Summary_before mult'!$B:$B,'EU specific multipliers'!$C113,'EPA Data Summary_before mult'!$A:$A,'EU specific multipliers'!$D113)/10^12</f>
        <v>0</v>
      </c>
      <c r="O113">
        <f>SUMIFS('EPA Data Summary_before mult'!S:S,'EPA Data Summary_before mult'!$B:$B,'EU specific multipliers'!$C113,'EPA Data Summary_before mult'!$A:$A,'EU specific multipliers'!$D113)/10^12</f>
        <v>0</v>
      </c>
      <c r="P113">
        <f>SUMIFS('EPA Data Summary_before mult'!T:T,'EPA Data Summary_before mult'!$B:$B,'EU specific multipliers'!$C113,'EPA Data Summary_before mult'!$A:$A,'EU specific multipliers'!$D113)/10^12</f>
        <v>0</v>
      </c>
      <c r="Q113">
        <f>SUMIFS('EPA Data Summary_before mult'!U:U,'EPA Data Summary_before mult'!$B:$B,'EU specific multipliers'!$C113,'EPA Data Summary_before mult'!$A:$A,'EU specific multipliers'!$D113)/10^12</f>
        <v>0</v>
      </c>
      <c r="R113">
        <f>SUMIFS('EPA Data Summary_before mult'!V:V,'EPA Data Summary_before mult'!$B:$B,'EU specific multipliers'!$C113,'EPA Data Summary_before mult'!$A:$A,'EU specific multipliers'!$D113)/10^12</f>
        <v>0</v>
      </c>
      <c r="S113">
        <f>SUMIFS('EPA Data Summary_before mult'!W:W,'EPA Data Summary_before mult'!$B:$B,'EU specific multipliers'!$C113,'EPA Data Summary_before mult'!$A:$A,'EU specific multipliers'!$D113)/10^12</f>
        <v>0</v>
      </c>
      <c r="T113">
        <f>SUMIFS('EPA Data Summary_before mult'!X:X,'EPA Data Summary_before mult'!$B:$B,'EU specific multipliers'!$C113,'EPA Data Summary_before mult'!$A:$A,'EU specific multipliers'!$D113)/10^12</f>
        <v>0</v>
      </c>
      <c r="U113">
        <f>SUMIFS('EPA Data Summary_before mult'!Y:Y,'EPA Data Summary_before mult'!$B:$B,'EU specific multipliers'!$C113,'EPA Data Summary_before mult'!$A:$A,'EU specific multipliers'!$D113)/10^12</f>
        <v>0</v>
      </c>
      <c r="V113">
        <f>SUMIFS('EPA Data Summary_before mult'!Z:Z,'EPA Data Summary_before mult'!$B:$B,'EU specific multipliers'!$C113,'EPA Data Summary_before mult'!$A:$A,'EU specific multipliers'!$D113)/10^12</f>
        <v>0</v>
      </c>
      <c r="W113">
        <f>SUMIFS('EPA Data Summary_before mult'!AA:AA,'EPA Data Summary_before mult'!$B:$B,'EU specific multipliers'!$C113,'EPA Data Summary_before mult'!$A:$A,'EU specific multipliers'!$D113)/10^12</f>
        <v>0</v>
      </c>
      <c r="X113">
        <f>SUMIFS('EPA Data Summary_before mult'!AB:AB,'EPA Data Summary_before mult'!$B:$B,'EU specific multipliers'!$C113,'EPA Data Summary_before mult'!$A:$A,'EU specific multipliers'!$D113)/10^12</f>
        <v>0</v>
      </c>
      <c r="Y113">
        <f>SUMIFS('EPA Data Summary_before mult'!AC:AC,'EPA Data Summary_before mult'!$B:$B,'EU specific multipliers'!$C113,'EPA Data Summary_before mult'!$A:$A,'EU specific multipliers'!$D113)/10^12</f>
        <v>0</v>
      </c>
      <c r="Z113">
        <f>SUMIFS('EPA Data Summary_before mult'!AD:AD,'EPA Data Summary_before mult'!$B:$B,'EU specific multipliers'!$C113,'EPA Data Summary_before mult'!$A:$A,'EU specific multipliers'!$D113)/10^12</f>
        <v>0</v>
      </c>
      <c r="AA113">
        <f>SUMIFS('EPA Data Summary_before mult'!AE:AE,'EPA Data Summary_before mult'!$B:$B,'EU specific multipliers'!$C113,'EPA Data Summary_before mult'!$A:$A,'EU specific multipliers'!$D113)/10^12</f>
        <v>0</v>
      </c>
      <c r="AB113">
        <f>SUMIFS('EPA Data Summary_before mult'!AF:AF,'EPA Data Summary_before mult'!$B:$B,'EU specific multipliers'!$C113,'EPA Data Summary_before mult'!$A:$A,'EU specific multipliers'!$D113)/10^12</f>
        <v>0</v>
      </c>
      <c r="AC113">
        <f>SUMIFS('EPA Data Summary_before mult'!AG:AG,'EPA Data Summary_before mult'!$B:$B,'EU specific multipliers'!$C113,'EPA Data Summary_before mult'!$A:$A,'EU specific multipliers'!$D113)/10^12</f>
        <v>0</v>
      </c>
      <c r="AD113">
        <f>SUMIFS('EPA Data Summary_before mult'!AH:AH,'EPA Data Summary_before mult'!$B:$B,'EU specific multipliers'!$C113,'EPA Data Summary_before mult'!$A:$A,'EU specific multipliers'!$D113)/10^12</f>
        <v>0</v>
      </c>
      <c r="AE113">
        <f>SUMIFS('EPA Data Summary_before mult'!AI:AI,'EPA Data Summary_before mult'!$B:$B,'EU specific multipliers'!$C113,'EPA Data Summary_before mult'!$A:$A,'EU specific multipliers'!$D113)/10^12</f>
        <v>0</v>
      </c>
      <c r="AF113">
        <f>SUMIFS('EPA Data Summary_before mult'!AJ:AJ,'EPA Data Summary_before mult'!$B:$B,'EU specific multipliers'!$C113,'EPA Data Summary_before mult'!$A:$A,'EU specific multipliers'!$D113)/10^12</f>
        <v>0</v>
      </c>
      <c r="AG113">
        <f>SUMIFS('EPA Data Summary_before mult'!AK:AK,'EPA Data Summary_before mult'!$B:$B,'EU specific multipliers'!$C113,'EPA Data Summary_before mult'!$A:$A,'EU specific multipliers'!$D113)/10^12</f>
        <v>0</v>
      </c>
      <c r="AH113">
        <f>SUMIFS('EPA Data Summary_before mult'!AL:AL,'EPA Data Summary_before mult'!$B:$B,'EU specific multipliers'!$C113,'EPA Data Summary_before mult'!$A:$A,'EU specific multipliers'!$D113)/10^12</f>
        <v>0</v>
      </c>
    </row>
    <row r="114" spans="2:34" x14ac:dyDescent="0.25">
      <c r="B114" s="109"/>
      <c r="C114" s="103" t="s">
        <v>555</v>
      </c>
      <c r="D114" s="103" t="s">
        <v>10</v>
      </c>
      <c r="E114">
        <f>SUMIFS('EPA Data Summary_before mult'!I:I,'EPA Data Summary_before mult'!$B:$B,'EU specific multipliers'!$C114,'EPA Data Summary_before mult'!$A:$A,'EU specific multipliers'!$D114)/10^12</f>
        <v>26.266962343473043</v>
      </c>
      <c r="F114">
        <f>SUMIFS('EPA Data Summary_before mult'!J:J,'EPA Data Summary_before mult'!$B:$B,'EU specific multipliers'!$C114,'EPA Data Summary_before mult'!$A:$A,'EU specific multipliers'!$D114)/10^12</f>
        <v>26.598778327011626</v>
      </c>
      <c r="G114">
        <f>SUMIFS('EPA Data Summary_before mult'!K:K,'EPA Data Summary_before mult'!$B:$B,'EU specific multipliers'!$C114,'EPA Data Summary_before mult'!$A:$A,'EU specific multipliers'!$D114)/10^12</f>
        <v>26.86898253727998</v>
      </c>
      <c r="H114">
        <f>SUMIFS('EPA Data Summary_before mult'!L:L,'EPA Data Summary_before mult'!$B:$B,'EU specific multipliers'!$C114,'EPA Data Summary_before mult'!$A:$A,'EU specific multipliers'!$D114)/10^12</f>
        <v>27.074306798115593</v>
      </c>
      <c r="I114">
        <f>SUMIFS('EPA Data Summary_before mult'!M:M,'EPA Data Summary_before mult'!$B:$B,'EU specific multipliers'!$C114,'EPA Data Summary_before mult'!$A:$A,'EU specific multipliers'!$D114)/10^12</f>
        <v>27.325069520316806</v>
      </c>
      <c r="J114">
        <f>SUMIFS('EPA Data Summary_before mult'!N:N,'EPA Data Summary_before mult'!$B:$B,'EU specific multipliers'!$C114,'EPA Data Summary_before mult'!$A:$A,'EU specific multipliers'!$D114)/10^12</f>
        <v>27.593262284360986</v>
      </c>
      <c r="K114">
        <f>SUMIFS('EPA Data Summary_before mult'!O:O,'EPA Data Summary_before mult'!$B:$B,'EU specific multipliers'!$C114,'EPA Data Summary_before mult'!$A:$A,'EU specific multipliers'!$D114)/10^12</f>
        <v>27.876927217468332</v>
      </c>
      <c r="L114">
        <f>SUMIFS('EPA Data Summary_before mult'!P:P,'EPA Data Summary_before mult'!$B:$B,'EU specific multipliers'!$C114,'EPA Data Summary_before mult'!$A:$A,'EU specific multipliers'!$D114)/10^12</f>
        <v>28.139469401893848</v>
      </c>
      <c r="M114">
        <f>SUMIFS('EPA Data Summary_before mult'!Q:Q,'EPA Data Summary_before mult'!$B:$B,'EU specific multipliers'!$C114,'EPA Data Summary_before mult'!$A:$A,'EU specific multipliers'!$D114)/10^12</f>
        <v>28.370937966819245</v>
      </c>
      <c r="N114">
        <f>SUMIFS('EPA Data Summary_before mult'!R:R,'EPA Data Summary_before mult'!$B:$B,'EU specific multipliers'!$C114,'EPA Data Summary_before mult'!$A:$A,'EU specific multipliers'!$D114)/10^12</f>
        <v>28.532274358259343</v>
      </c>
      <c r="O114">
        <f>SUMIFS('EPA Data Summary_before mult'!S:S,'EPA Data Summary_before mult'!$B:$B,'EU specific multipliers'!$C114,'EPA Data Summary_before mult'!$A:$A,'EU specific multipliers'!$D114)/10^12</f>
        <v>28.736497206110268</v>
      </c>
      <c r="P114">
        <f>SUMIFS('EPA Data Summary_before mult'!T:T,'EPA Data Summary_before mult'!$B:$B,'EU specific multipliers'!$C114,'EPA Data Summary_before mult'!$A:$A,'EU specific multipliers'!$D114)/10^12</f>
        <v>28.779975263586209</v>
      </c>
      <c r="Q114">
        <f>SUMIFS('EPA Data Summary_before mult'!U:U,'EPA Data Summary_before mult'!$B:$B,'EU specific multipliers'!$C114,'EPA Data Summary_before mult'!$A:$A,'EU specific multipliers'!$D114)/10^12</f>
        <v>28.68145592619393</v>
      </c>
      <c r="R114">
        <f>SUMIFS('EPA Data Summary_before mult'!V:V,'EPA Data Summary_before mult'!$B:$B,'EU specific multipliers'!$C114,'EPA Data Summary_before mult'!$A:$A,'EU specific multipliers'!$D114)/10^12</f>
        <v>29.238556823792155</v>
      </c>
      <c r="S114">
        <f>SUMIFS('EPA Data Summary_before mult'!W:W,'EPA Data Summary_before mult'!$B:$B,'EU specific multipliers'!$C114,'EPA Data Summary_before mult'!$A:$A,'EU specific multipliers'!$D114)/10^12</f>
        <v>29.595045250886034</v>
      </c>
      <c r="T114">
        <f>SUMIFS('EPA Data Summary_before mult'!X:X,'EPA Data Summary_before mult'!$B:$B,'EU specific multipliers'!$C114,'EPA Data Summary_before mult'!$A:$A,'EU specific multipliers'!$D114)/10^12</f>
        <v>30.37463595365692</v>
      </c>
      <c r="U114">
        <f>SUMIFS('EPA Data Summary_before mult'!Y:Y,'EPA Data Summary_before mult'!$B:$B,'EU specific multipliers'!$C114,'EPA Data Summary_before mult'!$A:$A,'EU specific multipliers'!$D114)/10^12</f>
        <v>30.183083166403343</v>
      </c>
      <c r="V114">
        <f>SUMIFS('EPA Data Summary_before mult'!Z:Z,'EPA Data Summary_before mult'!$B:$B,'EU specific multipliers'!$C114,'EPA Data Summary_before mult'!$A:$A,'EU specific multipliers'!$D114)/10^12</f>
        <v>29.887308234255194</v>
      </c>
      <c r="W114">
        <f>SUMIFS('EPA Data Summary_before mult'!AA:AA,'EPA Data Summary_before mult'!$B:$B,'EU specific multipliers'!$C114,'EPA Data Summary_before mult'!$A:$A,'EU specific multipliers'!$D114)/10^12</f>
        <v>29.767051773359171</v>
      </c>
      <c r="X114">
        <f>SUMIFS('EPA Data Summary_before mult'!AB:AB,'EPA Data Summary_before mult'!$B:$B,'EU specific multipliers'!$C114,'EPA Data Summary_before mult'!$A:$A,'EU specific multipliers'!$D114)/10^12</f>
        <v>29.493669356196868</v>
      </c>
      <c r="Y114">
        <f>SUMIFS('EPA Data Summary_before mult'!AC:AC,'EPA Data Summary_before mult'!$B:$B,'EU specific multipliers'!$C114,'EPA Data Summary_before mult'!$A:$A,'EU specific multipliers'!$D114)/10^12</f>
        <v>29.860889943538492</v>
      </c>
      <c r="Z114">
        <f>SUMIFS('EPA Data Summary_before mult'!AD:AD,'EPA Data Summary_before mult'!$B:$B,'EU specific multipliers'!$C114,'EPA Data Summary_before mult'!$A:$A,'EU specific multipliers'!$D114)/10^12</f>
        <v>29.86183842913093</v>
      </c>
      <c r="AA114">
        <f>SUMIFS('EPA Data Summary_before mult'!AE:AE,'EPA Data Summary_before mult'!$B:$B,'EU specific multipliers'!$C114,'EPA Data Summary_before mult'!$A:$A,'EU specific multipliers'!$D114)/10^12</f>
        <v>29.694221506578895</v>
      </c>
      <c r="AB114">
        <f>SUMIFS('EPA Data Summary_before mult'!AF:AF,'EPA Data Summary_before mult'!$B:$B,'EU specific multipliers'!$C114,'EPA Data Summary_before mult'!$A:$A,'EU specific multipliers'!$D114)/10^12</f>
        <v>29.293458206241247</v>
      </c>
      <c r="AC114">
        <f>SUMIFS('EPA Data Summary_before mult'!AG:AG,'EPA Data Summary_before mult'!$B:$B,'EU specific multipliers'!$C114,'EPA Data Summary_before mult'!$A:$A,'EU specific multipliers'!$D114)/10^12</f>
        <v>29.989285593042304</v>
      </c>
      <c r="AD114">
        <f>SUMIFS('EPA Data Summary_before mult'!AH:AH,'EPA Data Summary_before mult'!$B:$B,'EU specific multipliers'!$C114,'EPA Data Summary_before mult'!$A:$A,'EU specific multipliers'!$D114)/10^12</f>
        <v>30.055539917187378</v>
      </c>
      <c r="AE114">
        <f>SUMIFS('EPA Data Summary_before mult'!AI:AI,'EPA Data Summary_before mult'!$B:$B,'EU specific multipliers'!$C114,'EPA Data Summary_before mult'!$A:$A,'EU specific multipliers'!$D114)/10^12</f>
        <v>28.803699989569001</v>
      </c>
      <c r="AF114">
        <f>SUMIFS('EPA Data Summary_before mult'!AJ:AJ,'EPA Data Summary_before mult'!$B:$B,'EU specific multipliers'!$C114,'EPA Data Summary_before mult'!$A:$A,'EU specific multipliers'!$D114)/10^12</f>
        <v>29.383983099122364</v>
      </c>
      <c r="AG114">
        <f>SUMIFS('EPA Data Summary_before mult'!AK:AK,'EPA Data Summary_before mult'!$B:$B,'EU specific multipliers'!$C114,'EPA Data Summary_before mult'!$A:$A,'EU specific multipliers'!$D114)/10^12</f>
        <v>28.950207784694381</v>
      </c>
      <c r="AH114">
        <f>SUMIFS('EPA Data Summary_before mult'!AL:AL,'EPA Data Summary_before mult'!$B:$B,'EU specific multipliers'!$C114,'EPA Data Summary_before mult'!$A:$A,'EU specific multipliers'!$D114)/10^12</f>
        <v>28.654937423335696</v>
      </c>
    </row>
    <row r="115" spans="2:34" x14ac:dyDescent="0.25">
      <c r="B115" s="109"/>
      <c r="C115" s="103" t="s">
        <v>555</v>
      </c>
      <c r="D115" s="103" t="s">
        <v>11</v>
      </c>
      <c r="E115">
        <f>SUMIFS('EPA Data Summary_before mult'!I:I,'EPA Data Summary_before mult'!$B:$B,'EU specific multipliers'!$C115,'EPA Data Summary_before mult'!$A:$A,'EU specific multipliers'!$D115)/10^12</f>
        <v>1.6772353522009744</v>
      </c>
      <c r="F115">
        <f>SUMIFS('EPA Data Summary_before mult'!J:J,'EPA Data Summary_before mult'!$B:$B,'EU specific multipliers'!$C115,'EPA Data Summary_before mult'!$A:$A,'EU specific multipliers'!$D115)/10^12</f>
        <v>1.6772353522009744</v>
      </c>
      <c r="G115">
        <f>SUMIFS('EPA Data Summary_before mult'!K:K,'EPA Data Summary_before mult'!$B:$B,'EU specific multipliers'!$C115,'EPA Data Summary_before mult'!$A:$A,'EU specific multipliers'!$D115)/10^12</f>
        <v>1.6772353522009744</v>
      </c>
      <c r="H115">
        <f>SUMIFS('EPA Data Summary_before mult'!L:L,'EPA Data Summary_before mult'!$B:$B,'EU specific multipliers'!$C115,'EPA Data Summary_before mult'!$A:$A,'EU specific multipliers'!$D115)/10^12</f>
        <v>1.6772353522009744</v>
      </c>
      <c r="I115">
        <f>SUMIFS('EPA Data Summary_before mult'!M:M,'EPA Data Summary_before mult'!$B:$B,'EU specific multipliers'!$C115,'EPA Data Summary_before mult'!$A:$A,'EU specific multipliers'!$D115)/10^12</f>
        <v>1.6772353522009744</v>
      </c>
      <c r="J115">
        <f>SUMIFS('EPA Data Summary_before mult'!N:N,'EPA Data Summary_before mult'!$B:$B,'EU specific multipliers'!$C115,'EPA Data Summary_before mult'!$A:$A,'EU specific multipliers'!$D115)/10^12</f>
        <v>1.6772353522009744</v>
      </c>
      <c r="K115">
        <f>SUMIFS('EPA Data Summary_before mult'!O:O,'EPA Data Summary_before mult'!$B:$B,'EU specific multipliers'!$C115,'EPA Data Summary_before mult'!$A:$A,'EU specific multipliers'!$D115)/10^12</f>
        <v>1.6772353522009744</v>
      </c>
      <c r="L115">
        <f>SUMIFS('EPA Data Summary_before mult'!P:P,'EPA Data Summary_before mult'!$B:$B,'EU specific multipliers'!$C115,'EPA Data Summary_before mult'!$A:$A,'EU specific multipliers'!$D115)/10^12</f>
        <v>1.6772353522009744</v>
      </c>
      <c r="M115">
        <f>SUMIFS('EPA Data Summary_before mult'!Q:Q,'EPA Data Summary_before mult'!$B:$B,'EU specific multipliers'!$C115,'EPA Data Summary_before mult'!$A:$A,'EU specific multipliers'!$D115)/10^12</f>
        <v>1.6772353522009744</v>
      </c>
      <c r="N115">
        <f>SUMIFS('EPA Data Summary_before mult'!R:R,'EPA Data Summary_before mult'!$B:$B,'EU specific multipliers'!$C115,'EPA Data Summary_before mult'!$A:$A,'EU specific multipliers'!$D115)/10^12</f>
        <v>1.6772353522009744</v>
      </c>
      <c r="O115">
        <f>SUMIFS('EPA Data Summary_before mult'!S:S,'EPA Data Summary_before mult'!$B:$B,'EU specific multipliers'!$C115,'EPA Data Summary_before mult'!$A:$A,'EU specific multipliers'!$D115)/10^12</f>
        <v>1.6772353522009744</v>
      </c>
      <c r="P115">
        <f>SUMIFS('EPA Data Summary_before mult'!T:T,'EPA Data Summary_before mult'!$B:$B,'EU specific multipliers'!$C115,'EPA Data Summary_before mult'!$A:$A,'EU specific multipliers'!$D115)/10^12</f>
        <v>1.6772353522009744</v>
      </c>
      <c r="Q115">
        <f>SUMIFS('EPA Data Summary_before mult'!U:U,'EPA Data Summary_before mult'!$B:$B,'EU specific multipliers'!$C115,'EPA Data Summary_before mult'!$A:$A,'EU specific multipliers'!$D115)/10^12</f>
        <v>1.6772353522009744</v>
      </c>
      <c r="R115">
        <f>SUMIFS('EPA Data Summary_before mult'!V:V,'EPA Data Summary_before mult'!$B:$B,'EU specific multipliers'!$C115,'EPA Data Summary_before mult'!$A:$A,'EU specific multipliers'!$D115)/10^12</f>
        <v>1.6772353522009744</v>
      </c>
      <c r="S115">
        <f>SUMIFS('EPA Data Summary_before mult'!W:W,'EPA Data Summary_before mult'!$B:$B,'EU specific multipliers'!$C115,'EPA Data Summary_before mult'!$A:$A,'EU specific multipliers'!$D115)/10^12</f>
        <v>1.6772353522009744</v>
      </c>
      <c r="T115">
        <f>SUMIFS('EPA Data Summary_before mult'!X:X,'EPA Data Summary_before mult'!$B:$B,'EU specific multipliers'!$C115,'EPA Data Summary_before mult'!$A:$A,'EU specific multipliers'!$D115)/10^12</f>
        <v>1.6772353522009744</v>
      </c>
      <c r="U115">
        <f>SUMIFS('EPA Data Summary_before mult'!Y:Y,'EPA Data Summary_before mult'!$B:$B,'EU specific multipliers'!$C115,'EPA Data Summary_before mult'!$A:$A,'EU specific multipliers'!$D115)/10^12</f>
        <v>1.6772353522009744</v>
      </c>
      <c r="V115">
        <f>SUMIFS('EPA Data Summary_before mult'!Z:Z,'EPA Data Summary_before mult'!$B:$B,'EU specific multipliers'!$C115,'EPA Data Summary_before mult'!$A:$A,'EU specific multipliers'!$D115)/10^12</f>
        <v>1.6772353522009744</v>
      </c>
      <c r="W115">
        <f>SUMIFS('EPA Data Summary_before mult'!AA:AA,'EPA Data Summary_before mult'!$B:$B,'EU specific multipliers'!$C115,'EPA Data Summary_before mult'!$A:$A,'EU specific multipliers'!$D115)/10^12</f>
        <v>1.6772353522009744</v>
      </c>
      <c r="X115">
        <f>SUMIFS('EPA Data Summary_before mult'!AB:AB,'EPA Data Summary_before mult'!$B:$B,'EU specific multipliers'!$C115,'EPA Data Summary_before mult'!$A:$A,'EU specific multipliers'!$D115)/10^12</f>
        <v>1.6772353522009744</v>
      </c>
      <c r="Y115">
        <f>SUMIFS('EPA Data Summary_before mult'!AC:AC,'EPA Data Summary_before mult'!$B:$B,'EU specific multipliers'!$C115,'EPA Data Summary_before mult'!$A:$A,'EU specific multipliers'!$D115)/10^12</f>
        <v>1.6772353522009744</v>
      </c>
      <c r="Z115">
        <f>SUMIFS('EPA Data Summary_before mult'!AD:AD,'EPA Data Summary_before mult'!$B:$B,'EU specific multipliers'!$C115,'EPA Data Summary_before mult'!$A:$A,'EU specific multipliers'!$D115)/10^12</f>
        <v>1.6772353522009744</v>
      </c>
      <c r="AA115">
        <f>SUMIFS('EPA Data Summary_before mult'!AE:AE,'EPA Data Summary_before mult'!$B:$B,'EU specific multipliers'!$C115,'EPA Data Summary_before mult'!$A:$A,'EU specific multipliers'!$D115)/10^12</f>
        <v>1.6772353522009744</v>
      </c>
      <c r="AB115">
        <f>SUMIFS('EPA Data Summary_before mult'!AF:AF,'EPA Data Summary_before mult'!$B:$B,'EU specific multipliers'!$C115,'EPA Data Summary_before mult'!$A:$A,'EU specific multipliers'!$D115)/10^12</f>
        <v>1.6772353522009744</v>
      </c>
      <c r="AC115">
        <f>SUMIFS('EPA Data Summary_before mult'!AG:AG,'EPA Data Summary_before mult'!$B:$B,'EU specific multipliers'!$C115,'EPA Data Summary_before mult'!$A:$A,'EU specific multipliers'!$D115)/10^12</f>
        <v>1.6772353522009744</v>
      </c>
      <c r="AD115">
        <f>SUMIFS('EPA Data Summary_before mult'!AH:AH,'EPA Data Summary_before mult'!$B:$B,'EU specific multipliers'!$C115,'EPA Data Summary_before mult'!$A:$A,'EU specific multipliers'!$D115)/10^12</f>
        <v>1.6772353522009744</v>
      </c>
      <c r="AE115">
        <f>SUMIFS('EPA Data Summary_before mult'!AI:AI,'EPA Data Summary_before mult'!$B:$B,'EU specific multipliers'!$C115,'EPA Data Summary_before mult'!$A:$A,'EU specific multipliers'!$D115)/10^12</f>
        <v>1.6772353522009744</v>
      </c>
      <c r="AF115">
        <f>SUMIFS('EPA Data Summary_before mult'!AJ:AJ,'EPA Data Summary_before mult'!$B:$B,'EU specific multipliers'!$C115,'EPA Data Summary_before mult'!$A:$A,'EU specific multipliers'!$D115)/10^12</f>
        <v>1.6772353522009744</v>
      </c>
      <c r="AG115">
        <f>SUMIFS('EPA Data Summary_before mult'!AK:AK,'EPA Data Summary_before mult'!$B:$B,'EU specific multipliers'!$C115,'EPA Data Summary_before mult'!$A:$A,'EU specific multipliers'!$D115)/10^12</f>
        <v>1.6772353522009744</v>
      </c>
      <c r="AH115">
        <f>SUMIFS('EPA Data Summary_before mult'!AL:AL,'EPA Data Summary_before mult'!$B:$B,'EU specific multipliers'!$C115,'EPA Data Summary_before mult'!$A:$A,'EU specific multipliers'!$D115)/10^12</f>
        <v>1.6772353522009744</v>
      </c>
    </row>
    <row r="116" spans="2:34" x14ac:dyDescent="0.25">
      <c r="B116" s="109"/>
      <c r="C116" s="103" t="s">
        <v>555</v>
      </c>
      <c r="D116" s="103" t="s">
        <v>12</v>
      </c>
      <c r="E116">
        <f>SUMIFS('EPA Data Summary_before mult'!I:I,'EPA Data Summary_before mult'!$B:$B,'EU specific multipliers'!$C116,'EPA Data Summary_before mult'!$A:$A,'EU specific multipliers'!$D116)/10^12</f>
        <v>6.48325938116733</v>
      </c>
      <c r="F116">
        <f>SUMIFS('EPA Data Summary_before mult'!J:J,'EPA Data Summary_before mult'!$B:$B,'EU specific multipliers'!$C116,'EPA Data Summary_before mult'!$A:$A,'EU specific multipliers'!$D116)/10^12</f>
        <v>6.5540045489174608</v>
      </c>
      <c r="G116">
        <f>SUMIFS('EPA Data Summary_before mult'!K:K,'EPA Data Summary_before mult'!$B:$B,'EU specific multipliers'!$C116,'EPA Data Summary_before mult'!$A:$A,'EU specific multipliers'!$D116)/10^12</f>
        <v>6.6247497166675942</v>
      </c>
      <c r="H116">
        <f>SUMIFS('EPA Data Summary_before mult'!L:L,'EPA Data Summary_before mult'!$B:$B,'EU specific multipliers'!$C116,'EPA Data Summary_before mult'!$A:$A,'EU specific multipliers'!$D116)/10^12</f>
        <v>6.6954948844177249</v>
      </c>
      <c r="I116">
        <f>SUMIFS('EPA Data Summary_before mult'!M:M,'EPA Data Summary_before mult'!$B:$B,'EU specific multipliers'!$C116,'EPA Data Summary_before mult'!$A:$A,'EU specific multipliers'!$D116)/10^12</f>
        <v>6.7662400521678565</v>
      </c>
      <c r="J116">
        <f>SUMIFS('EPA Data Summary_before mult'!N:N,'EPA Data Summary_before mult'!$B:$B,'EU specific multipliers'!$C116,'EPA Data Summary_before mult'!$A:$A,'EU specific multipliers'!$D116)/10^12</f>
        <v>6.8493464970034417</v>
      </c>
      <c r="K116">
        <f>SUMIFS('EPA Data Summary_before mult'!O:O,'EPA Data Summary_before mult'!$B:$B,'EU specific multipliers'!$C116,'EPA Data Summary_before mult'!$A:$A,'EU specific multipliers'!$D116)/10^12</f>
        <v>6.9324529418390277</v>
      </c>
      <c r="L116">
        <f>SUMIFS('EPA Data Summary_before mult'!P:P,'EPA Data Summary_before mult'!$B:$B,'EU specific multipliers'!$C116,'EPA Data Summary_before mult'!$A:$A,'EU specific multipliers'!$D116)/10^12</f>
        <v>7.0155593866746164</v>
      </c>
      <c r="M116">
        <f>SUMIFS('EPA Data Summary_before mult'!Q:Q,'EPA Data Summary_before mult'!$B:$B,'EU specific multipliers'!$C116,'EPA Data Summary_before mult'!$A:$A,'EU specific multipliers'!$D116)/10^12</f>
        <v>7.0986658315101936</v>
      </c>
      <c r="N116">
        <f>SUMIFS('EPA Data Summary_before mult'!R:R,'EPA Data Summary_before mult'!$B:$B,'EU specific multipliers'!$C116,'EPA Data Summary_before mult'!$A:$A,'EU specific multipliers'!$D116)/10^12</f>
        <v>7.181772276345785</v>
      </c>
      <c r="O116">
        <f>SUMIFS('EPA Data Summary_before mult'!S:S,'EPA Data Summary_before mult'!$B:$B,'EU specific multipliers'!$C116,'EPA Data Summary_before mult'!$A:$A,'EU specific multipliers'!$D116)/10^12</f>
        <v>7.2804399344274886</v>
      </c>
      <c r="P116">
        <f>SUMIFS('EPA Data Summary_before mult'!T:T,'EPA Data Summary_before mult'!$B:$B,'EU specific multipliers'!$C116,'EPA Data Summary_before mult'!$A:$A,'EU specific multipliers'!$D116)/10^12</f>
        <v>7.37910759250921</v>
      </c>
      <c r="Q116">
        <f>SUMIFS('EPA Data Summary_before mult'!U:U,'EPA Data Summary_before mult'!$B:$B,'EU specific multipliers'!$C116,'EPA Data Summary_before mult'!$A:$A,'EU specific multipliers'!$D116)/10^12</f>
        <v>7.4777752505909136</v>
      </c>
      <c r="R116">
        <f>SUMIFS('EPA Data Summary_before mult'!V:V,'EPA Data Summary_before mult'!$B:$B,'EU specific multipliers'!$C116,'EPA Data Summary_before mult'!$A:$A,'EU specific multipliers'!$D116)/10^12</f>
        <v>7.5764429086726253</v>
      </c>
      <c r="S116">
        <f>SUMIFS('EPA Data Summary_before mult'!W:W,'EPA Data Summary_before mult'!$B:$B,'EU specific multipliers'!$C116,'EPA Data Summary_before mult'!$A:$A,'EU specific multipliers'!$D116)/10^12</f>
        <v>7.6751105667543298</v>
      </c>
      <c r="T116">
        <f>SUMIFS('EPA Data Summary_before mult'!X:X,'EPA Data Summary_before mult'!$B:$B,'EU specific multipliers'!$C116,'EPA Data Summary_before mult'!$A:$A,'EU specific multipliers'!$D116)/10^12</f>
        <v>7.7909139304197774</v>
      </c>
      <c r="U116">
        <f>SUMIFS('EPA Data Summary_before mult'!Y:Y,'EPA Data Summary_before mult'!$B:$B,'EU specific multipliers'!$C116,'EPA Data Summary_before mult'!$A:$A,'EU specific multipliers'!$D116)/10^12</f>
        <v>7.9067172940852224</v>
      </c>
      <c r="V116">
        <f>SUMIFS('EPA Data Summary_before mult'!Z:Z,'EPA Data Summary_before mult'!$B:$B,'EU specific multipliers'!$C116,'EPA Data Summary_before mult'!$A:$A,'EU specific multipliers'!$D116)/10^12</f>
        <v>8.0225206577506611</v>
      </c>
      <c r="W116">
        <f>SUMIFS('EPA Data Summary_before mult'!AA:AA,'EPA Data Summary_before mult'!$B:$B,'EU specific multipliers'!$C116,'EPA Data Summary_before mult'!$A:$A,'EU specific multipliers'!$D116)/10^12</f>
        <v>8.138324021416107</v>
      </c>
      <c r="X116">
        <f>SUMIFS('EPA Data Summary_before mult'!AB:AB,'EPA Data Summary_before mult'!$B:$B,'EU specific multipliers'!$C116,'EPA Data Summary_before mult'!$A:$A,'EU specific multipliers'!$D116)/10^12</f>
        <v>8.254127385081544</v>
      </c>
      <c r="Y116">
        <f>SUMIFS('EPA Data Summary_before mult'!AC:AC,'EPA Data Summary_before mult'!$B:$B,'EU specific multipliers'!$C116,'EPA Data Summary_before mult'!$A:$A,'EU specific multipliers'!$D116)/10^12</f>
        <v>8.3902617238350814</v>
      </c>
      <c r="Z116">
        <f>SUMIFS('EPA Data Summary_before mult'!AD:AD,'EPA Data Summary_before mult'!$B:$B,'EU specific multipliers'!$C116,'EPA Data Summary_before mult'!$A:$A,'EU specific multipliers'!$D116)/10^12</f>
        <v>8.5263960625886241</v>
      </c>
      <c r="AA116">
        <f>SUMIFS('EPA Data Summary_before mult'!AE:AE,'EPA Data Summary_before mult'!$B:$B,'EU specific multipliers'!$C116,'EPA Data Summary_before mult'!$A:$A,'EU specific multipliers'!$D116)/10^12</f>
        <v>8.6625304013421598</v>
      </c>
      <c r="AB116">
        <f>SUMIFS('EPA Data Summary_before mult'!AF:AF,'EPA Data Summary_before mult'!$B:$B,'EU specific multipliers'!$C116,'EPA Data Summary_before mult'!$A:$A,'EU specific multipliers'!$D116)/10^12</f>
        <v>8.7986647400957025</v>
      </c>
      <c r="AC116">
        <f>SUMIFS('EPA Data Summary_before mult'!AG:AG,'EPA Data Summary_before mult'!$B:$B,'EU specific multipliers'!$C116,'EPA Data Summary_before mult'!$A:$A,'EU specific multipliers'!$D116)/10^12</f>
        <v>8.9347990788492382</v>
      </c>
      <c r="AD116">
        <f>SUMIFS('EPA Data Summary_before mult'!AH:AH,'EPA Data Summary_before mult'!$B:$B,'EU specific multipliers'!$C116,'EPA Data Summary_before mult'!$A:$A,'EU specific multipliers'!$D116)/10^12</f>
        <v>9.0950590556237465</v>
      </c>
      <c r="AE116">
        <f>SUMIFS('EPA Data Summary_before mult'!AI:AI,'EPA Data Summary_before mult'!$B:$B,'EU specific multipliers'!$C116,'EPA Data Summary_before mult'!$A:$A,'EU specific multipliers'!$D116)/10^12</f>
        <v>9.255319032398253</v>
      </c>
      <c r="AF116">
        <f>SUMIFS('EPA Data Summary_before mult'!AJ:AJ,'EPA Data Summary_before mult'!$B:$B,'EU specific multipliers'!$C116,'EPA Data Summary_before mult'!$A:$A,'EU specific multipliers'!$D116)/10^12</f>
        <v>9.4155790091727596</v>
      </c>
      <c r="AG116">
        <f>SUMIFS('EPA Data Summary_before mult'!AK:AK,'EPA Data Summary_before mult'!$B:$B,'EU specific multipliers'!$C116,'EPA Data Summary_before mult'!$A:$A,'EU specific multipliers'!$D116)/10^12</f>
        <v>9.575838985947275</v>
      </c>
      <c r="AH116">
        <f>SUMIFS('EPA Data Summary_before mult'!AL:AL,'EPA Data Summary_before mult'!$B:$B,'EU specific multipliers'!$C116,'EPA Data Summary_before mult'!$A:$A,'EU specific multipliers'!$D116)/10^12</f>
        <v>9.7360989627217869</v>
      </c>
    </row>
    <row r="117" spans="2:34" x14ac:dyDescent="0.25">
      <c r="B117" s="109"/>
      <c r="C117" s="104" t="s">
        <v>555</v>
      </c>
      <c r="D117" s="104" t="s">
        <v>272</v>
      </c>
      <c r="E117">
        <f>SUMIFS('EPA Data Summary_before mult'!I:I,'EPA Data Summary_before mult'!$B:$B,'EU specific multipliers'!$C117,'EPA Data Summary_before mult'!$A:$A,'EU specific multipliers'!$D117)/10^12</f>
        <v>65.468223140272713</v>
      </c>
      <c r="F117">
        <f>SUMIFS('EPA Data Summary_before mult'!J:J,'EPA Data Summary_before mult'!$B:$B,'EU specific multipliers'!$C117,'EPA Data Summary_before mult'!$A:$A,'EU specific multipliers'!$D117)/10^12</f>
        <v>59.984276294800388</v>
      </c>
      <c r="G117">
        <f>SUMIFS('EPA Data Summary_before mult'!K:K,'EPA Data Summary_before mult'!$B:$B,'EU specific multipliers'!$C117,'EPA Data Summary_before mult'!$A:$A,'EU specific multipliers'!$D117)/10^12</f>
        <v>54.500329449328042</v>
      </c>
      <c r="H117">
        <f>SUMIFS('EPA Data Summary_before mult'!L:L,'EPA Data Summary_before mult'!$B:$B,'EU specific multipliers'!$C117,'EPA Data Summary_before mult'!$A:$A,'EU specific multipliers'!$D117)/10^12</f>
        <v>49.016382603855703</v>
      </c>
      <c r="I117">
        <f>SUMIFS('EPA Data Summary_before mult'!M:M,'EPA Data Summary_before mult'!$B:$B,'EU specific multipliers'!$C117,'EPA Data Summary_before mult'!$A:$A,'EU specific multipliers'!$D117)/10^12</f>
        <v>43.532435758383407</v>
      </c>
      <c r="J117">
        <f>SUMIFS('EPA Data Summary_before mult'!N:N,'EPA Data Summary_before mult'!$B:$B,'EU specific multipliers'!$C117,'EPA Data Summary_before mult'!$A:$A,'EU specific multipliers'!$D117)/10^12</f>
        <v>41.715385300256358</v>
      </c>
      <c r="K117">
        <f>SUMIFS('EPA Data Summary_before mult'!O:O,'EPA Data Summary_before mult'!$B:$B,'EU specific multipliers'!$C117,'EPA Data Summary_before mult'!$A:$A,'EU specific multipliers'!$D117)/10^12</f>
        <v>39.898334842129316</v>
      </c>
      <c r="L117">
        <f>SUMIFS('EPA Data Summary_before mult'!P:P,'EPA Data Summary_before mult'!$B:$B,'EU specific multipliers'!$C117,'EPA Data Summary_before mult'!$A:$A,'EU specific multipliers'!$D117)/10^12</f>
        <v>38.081284384002274</v>
      </c>
      <c r="M117">
        <f>SUMIFS('EPA Data Summary_before mult'!Q:Q,'EPA Data Summary_before mult'!$B:$B,'EU specific multipliers'!$C117,'EPA Data Summary_before mult'!$A:$A,'EU specific multipliers'!$D117)/10^12</f>
        <v>36.264233925875253</v>
      </c>
      <c r="N117">
        <f>SUMIFS('EPA Data Summary_before mult'!R:R,'EPA Data Summary_before mult'!$B:$B,'EU specific multipliers'!$C117,'EPA Data Summary_before mult'!$A:$A,'EU specific multipliers'!$D117)/10^12</f>
        <v>34.447183467748197</v>
      </c>
      <c r="O117">
        <f>SUMIFS('EPA Data Summary_before mult'!S:S,'EPA Data Summary_before mult'!$B:$B,'EU specific multipliers'!$C117,'EPA Data Summary_before mult'!$A:$A,'EU specific multipliers'!$D117)/10^12</f>
        <v>34.455543432055357</v>
      </c>
      <c r="P117">
        <f>SUMIFS('EPA Data Summary_before mult'!T:T,'EPA Data Summary_before mult'!$B:$B,'EU specific multipliers'!$C117,'EPA Data Summary_before mult'!$A:$A,'EU specific multipliers'!$D117)/10^12</f>
        <v>34.463903396362561</v>
      </c>
      <c r="Q117">
        <f>SUMIFS('EPA Data Summary_before mult'!U:U,'EPA Data Summary_before mult'!$B:$B,'EU specific multipliers'!$C117,'EPA Data Summary_before mult'!$A:$A,'EU specific multipliers'!$D117)/10^12</f>
        <v>34.472263360669736</v>
      </c>
      <c r="R117">
        <f>SUMIFS('EPA Data Summary_before mult'!V:V,'EPA Data Summary_before mult'!$B:$B,'EU specific multipliers'!$C117,'EPA Data Summary_before mult'!$A:$A,'EU specific multipliers'!$D117)/10^12</f>
        <v>34.480623324976932</v>
      </c>
      <c r="S117">
        <f>SUMIFS('EPA Data Summary_before mult'!W:W,'EPA Data Summary_before mult'!$B:$B,'EU specific multipliers'!$C117,'EPA Data Summary_before mult'!$A:$A,'EU specific multipliers'!$D117)/10^12</f>
        <v>34.488983289284107</v>
      </c>
      <c r="T117">
        <f>SUMIFS('EPA Data Summary_before mult'!X:X,'EPA Data Summary_before mult'!$B:$B,'EU specific multipliers'!$C117,'EPA Data Summary_before mult'!$A:$A,'EU specific multipliers'!$D117)/10^12</f>
        <v>34.698064385640478</v>
      </c>
      <c r="U117">
        <f>SUMIFS('EPA Data Summary_before mult'!Y:Y,'EPA Data Summary_before mult'!$B:$B,'EU specific multipliers'!$C117,'EPA Data Summary_before mult'!$A:$A,'EU specific multipliers'!$D117)/10^12</f>
        <v>34.907145481996849</v>
      </c>
      <c r="V117">
        <f>SUMIFS('EPA Data Summary_before mult'!Z:Z,'EPA Data Summary_before mult'!$B:$B,'EU specific multipliers'!$C117,'EPA Data Summary_before mult'!$A:$A,'EU specific multipliers'!$D117)/10^12</f>
        <v>35.116226578353228</v>
      </c>
      <c r="W117">
        <f>SUMIFS('EPA Data Summary_before mult'!AA:AA,'EPA Data Summary_before mult'!$B:$B,'EU specific multipliers'!$C117,'EPA Data Summary_before mult'!$A:$A,'EU specific multipliers'!$D117)/10^12</f>
        <v>35.325307674709585</v>
      </c>
      <c r="X117">
        <f>SUMIFS('EPA Data Summary_before mult'!AB:AB,'EPA Data Summary_before mult'!$B:$B,'EU specific multipliers'!$C117,'EPA Data Summary_before mult'!$A:$A,'EU specific multipliers'!$D117)/10^12</f>
        <v>35.534388771065991</v>
      </c>
      <c r="Y117">
        <f>SUMIFS('EPA Data Summary_before mult'!AC:AC,'EPA Data Summary_before mult'!$B:$B,'EU specific multipliers'!$C117,'EPA Data Summary_before mult'!$A:$A,'EU specific multipliers'!$D117)/10^12</f>
        <v>35.745986351246088</v>
      </c>
      <c r="Z117">
        <f>SUMIFS('EPA Data Summary_before mult'!AD:AD,'EPA Data Summary_before mult'!$B:$B,'EU specific multipliers'!$C117,'EPA Data Summary_before mult'!$A:$A,'EU specific multipliers'!$D117)/10^12</f>
        <v>35.957583931426214</v>
      </c>
      <c r="AA117">
        <f>SUMIFS('EPA Data Summary_before mult'!AE:AE,'EPA Data Summary_before mult'!$B:$B,'EU specific multipliers'!$C117,'EPA Data Summary_before mult'!$A:$A,'EU specific multipliers'!$D117)/10^12</f>
        <v>36.169181511606332</v>
      </c>
      <c r="AB117">
        <f>SUMIFS('EPA Data Summary_before mult'!AF:AF,'EPA Data Summary_before mult'!$B:$B,'EU specific multipliers'!$C117,'EPA Data Summary_before mult'!$A:$A,'EU specific multipliers'!$D117)/10^12</f>
        <v>36.380779091786479</v>
      </c>
      <c r="AC117">
        <f>SUMIFS('EPA Data Summary_before mult'!AG:AG,'EPA Data Summary_before mult'!$B:$B,'EU specific multipliers'!$C117,'EPA Data Summary_before mult'!$A:$A,'EU specific multipliers'!$D117)/10^12</f>
        <v>36.592376671966569</v>
      </c>
      <c r="AD117">
        <f>SUMIFS('EPA Data Summary_before mult'!AH:AH,'EPA Data Summary_before mult'!$B:$B,'EU specific multipliers'!$C117,'EPA Data Summary_before mult'!$A:$A,'EU specific multipliers'!$D117)/10^12</f>
        <v>36.920210342855796</v>
      </c>
      <c r="AE117">
        <f>SUMIFS('EPA Data Summary_before mult'!AI:AI,'EPA Data Summary_before mult'!$B:$B,'EU specific multipliers'!$C117,'EPA Data Summary_before mult'!$A:$A,'EU specific multipliers'!$D117)/10^12</f>
        <v>37.248044013745016</v>
      </c>
      <c r="AF117">
        <f>SUMIFS('EPA Data Summary_before mult'!AJ:AJ,'EPA Data Summary_before mult'!$B:$B,'EU specific multipliers'!$C117,'EPA Data Summary_before mult'!$A:$A,'EU specific multipliers'!$D117)/10^12</f>
        <v>37.575877684634222</v>
      </c>
      <c r="AG117">
        <f>SUMIFS('EPA Data Summary_before mult'!AK:AK,'EPA Data Summary_before mult'!$B:$B,'EU specific multipliers'!$C117,'EPA Data Summary_before mult'!$A:$A,'EU specific multipliers'!$D117)/10^12</f>
        <v>37.903711355523448</v>
      </c>
      <c r="AH117">
        <f>SUMIFS('EPA Data Summary_before mult'!AL:AL,'EPA Data Summary_before mult'!$B:$B,'EU specific multipliers'!$C117,'EPA Data Summary_before mult'!$A:$A,'EU specific multipliers'!$D117)/10^12</f>
        <v>38.231545026412661</v>
      </c>
    </row>
    <row r="118" spans="2:34" x14ac:dyDescent="0.25">
      <c r="B118" s="109"/>
      <c r="C118" t="s">
        <v>573</v>
      </c>
      <c r="D118" s="104" t="s">
        <v>10</v>
      </c>
      <c r="E118">
        <f>SUMIFS('EPA Data Summary_before mult'!I:I,'EPA Data Summary_before mult'!$B:$B,'EU specific multipliers'!$C118,'EPA Data Summary_before mult'!$A:$A,'EU specific multipliers'!$D118)/10^12</f>
        <v>4.0647184127660578</v>
      </c>
      <c r="F118">
        <f>SUMIFS('EPA Data Summary_before mult'!J:J,'EPA Data Summary_before mult'!$B:$B,'EU specific multipliers'!$C118,'EPA Data Summary_before mult'!$A:$A,'EU specific multipliers'!$D118)/10^12</f>
        <v>4.1061145336087339</v>
      </c>
      <c r="G118">
        <f>SUMIFS('EPA Data Summary_before mult'!K:K,'EPA Data Summary_before mult'!$B:$B,'EU specific multipliers'!$C118,'EPA Data Summary_before mult'!$A:$A,'EU specific multipliers'!$D118)/10^12</f>
        <v>4.1199132405562926</v>
      </c>
      <c r="H118">
        <f>SUMIFS('EPA Data Summary_before mult'!L:L,'EPA Data Summary_before mult'!$B:$B,'EU specific multipliers'!$C118,'EPA Data Summary_before mult'!$A:$A,'EU specific multipliers'!$D118)/10^12</f>
        <v>4.1333312935190918</v>
      </c>
      <c r="I118">
        <f>SUMIFS('EPA Data Summary_before mult'!M:M,'EPA Data Summary_before mult'!$B:$B,'EU specific multipliers'!$C118,'EPA Data Summary_before mult'!$A:$A,'EU specific multipliers'!$D118)/10^12</f>
        <v>4.1647352472618113</v>
      </c>
      <c r="J118">
        <f>SUMIFS('EPA Data Summary_before mult'!N:N,'EPA Data Summary_before mult'!$B:$B,'EU specific multipliers'!$C118,'EPA Data Summary_before mult'!$A:$A,'EU specific multipliers'!$D118)/10^12</f>
        <v>4.208986272990189</v>
      </c>
      <c r="K118">
        <f>SUMIFS('EPA Data Summary_before mult'!O:O,'EPA Data Summary_before mult'!$B:$B,'EU specific multipliers'!$C118,'EPA Data Summary_before mult'!$A:$A,'EU specific multipliers'!$D118)/10^12</f>
        <v>4.2578051465356905</v>
      </c>
      <c r="L118">
        <f>SUMIFS('EPA Data Summary_before mult'!P:P,'EPA Data Summary_before mult'!$B:$B,'EU specific multipliers'!$C118,'EPA Data Summary_before mult'!$A:$A,'EU specific multipliers'!$D118)/10^12</f>
        <v>4.3047207501573901</v>
      </c>
      <c r="M118">
        <f>SUMIFS('EPA Data Summary_before mult'!Q:Q,'EPA Data Summary_before mult'!$B:$B,'EU specific multipliers'!$C118,'EPA Data Summary_before mult'!$A:$A,'EU specific multipliers'!$D118)/10^12</f>
        <v>4.3480201409238681</v>
      </c>
      <c r="N118">
        <f>SUMIFS('EPA Data Summary_before mult'!R:R,'EPA Data Summary_before mult'!$B:$B,'EU specific multipliers'!$C118,'EPA Data Summary_before mult'!$A:$A,'EU specific multipliers'!$D118)/10^12</f>
        <v>4.3836112884989511</v>
      </c>
      <c r="O118">
        <f>SUMIFS('EPA Data Summary_before mult'!S:S,'EPA Data Summary_before mult'!$B:$B,'EU specific multipliers'!$C118,'EPA Data Summary_before mult'!$A:$A,'EU specific multipliers'!$D118)/10^12</f>
        <v>4.4146345882569102</v>
      </c>
      <c r="P118">
        <f>SUMIFS('EPA Data Summary_before mult'!T:T,'EPA Data Summary_before mult'!$B:$B,'EU specific multipliers'!$C118,'EPA Data Summary_before mult'!$A:$A,'EU specific multipliers'!$D118)/10^12</f>
        <v>4.4461337054958205</v>
      </c>
      <c r="Q118">
        <f>SUMIFS('EPA Data Summary_before mult'!U:U,'EPA Data Summary_before mult'!$B:$B,'EU specific multipliers'!$C118,'EPA Data Summary_before mult'!$A:$A,'EU specific multipliers'!$D118)/10^12</f>
        <v>4.4573629980462472</v>
      </c>
      <c r="R118">
        <f>SUMIFS('EPA Data Summary_before mult'!V:V,'EPA Data Summary_before mult'!$B:$B,'EU specific multipliers'!$C118,'EPA Data Summary_before mult'!$A:$A,'EU specific multipliers'!$D118)/10^12</f>
        <v>4.4381399718158558</v>
      </c>
      <c r="S118">
        <f>SUMIFS('EPA Data Summary_before mult'!W:W,'EPA Data Summary_before mult'!$B:$B,'EU specific multipliers'!$C118,'EPA Data Summary_before mult'!$A:$A,'EU specific multipliers'!$D118)/10^12</f>
        <v>4.4116845198750188</v>
      </c>
      <c r="T118">
        <f>SUMIFS('EPA Data Summary_before mult'!X:X,'EPA Data Summary_before mult'!$B:$B,'EU specific multipliers'!$C118,'EPA Data Summary_before mult'!$A:$A,'EU specific multipliers'!$D118)/10^12</f>
        <v>4.4179653106235621</v>
      </c>
      <c r="U118">
        <f>SUMIFS('EPA Data Summary_before mult'!Y:Y,'EPA Data Summary_before mult'!$B:$B,'EU specific multipliers'!$C118,'EPA Data Summary_before mult'!$A:$A,'EU specific multipliers'!$D118)/10^12</f>
        <v>4.3704787260247233</v>
      </c>
      <c r="V118">
        <f>SUMIFS('EPA Data Summary_before mult'!Z:Z,'EPA Data Summary_before mult'!$B:$B,'EU specific multipliers'!$C118,'EPA Data Summary_before mult'!$A:$A,'EU specific multipliers'!$D118)/10^12</f>
        <v>4.3070046740659516</v>
      </c>
      <c r="W118">
        <f>SUMIFS('EPA Data Summary_before mult'!AA:AA,'EPA Data Summary_before mult'!$B:$B,'EU specific multipliers'!$C118,'EPA Data Summary_before mult'!$A:$A,'EU specific multipliers'!$D118)/10^12</f>
        <v>4.2486694509014455</v>
      </c>
      <c r="X118">
        <f>SUMIFS('EPA Data Summary_before mult'!AB:AB,'EPA Data Summary_before mult'!$B:$B,'EU specific multipliers'!$C118,'EPA Data Summary_before mult'!$A:$A,'EU specific multipliers'!$D118)/10^12</f>
        <v>4.2052748966387776</v>
      </c>
      <c r="Y118">
        <f>SUMIFS('EPA Data Summary_before mult'!AC:AC,'EPA Data Summary_before mult'!$B:$B,'EU specific multipliers'!$C118,'EPA Data Summary_before mult'!$A:$A,'EU specific multipliers'!$D118)/10^12</f>
        <v>4.2101282349444711</v>
      </c>
      <c r="Z118">
        <f>SUMIFS('EPA Data Summary_before mult'!AD:AD,'EPA Data Summary_before mult'!$B:$B,'EU specific multipliers'!$C118,'EPA Data Summary_before mult'!$A:$A,'EU specific multipliers'!$D118)/10^12</f>
        <v>4.1815791860874532</v>
      </c>
      <c r="AA118">
        <f>SUMIFS('EPA Data Summary_before mult'!AE:AE,'EPA Data Summary_before mult'!$B:$B,'EU specific multipliers'!$C118,'EPA Data Summary_before mult'!$A:$A,'EU specific multipliers'!$D118)/10^12</f>
        <v>4.1562656961008964</v>
      </c>
      <c r="AB118">
        <f>SUMIFS('EPA Data Summary_before mult'!AF:AF,'EPA Data Summary_before mult'!$B:$B,'EU specific multipliers'!$C118,'EPA Data Summary_before mult'!$A:$A,'EU specific multipliers'!$D118)/10^12</f>
        <v>4.093077134630696</v>
      </c>
      <c r="AC118">
        <f>SUMIFS('EPA Data Summary_before mult'!AG:AG,'EPA Data Summary_before mult'!$B:$B,'EU specific multipliers'!$C118,'EPA Data Summary_before mult'!$A:$A,'EU specific multipliers'!$D118)/10^12</f>
        <v>4.1130614688306091</v>
      </c>
      <c r="AD118">
        <f>SUMIFS('EPA Data Summary_before mult'!AH:AH,'EPA Data Summary_before mult'!$B:$B,'EU specific multipliers'!$C118,'EPA Data Summary_before mult'!$A:$A,'EU specific multipliers'!$D118)/10^12</f>
        <v>4.0853688914393009</v>
      </c>
      <c r="AE118">
        <f>SUMIFS('EPA Data Summary_before mult'!AI:AI,'EPA Data Summary_before mult'!$B:$B,'EU specific multipliers'!$C118,'EPA Data Summary_before mult'!$A:$A,'EU specific multipliers'!$D118)/10^12</f>
        <v>3.9778341407445326</v>
      </c>
      <c r="AF118">
        <f>SUMIFS('EPA Data Summary_before mult'!AJ:AJ,'EPA Data Summary_before mult'!$B:$B,'EU specific multipliers'!$C118,'EPA Data Summary_before mult'!$A:$A,'EU specific multipliers'!$D118)/10^12</f>
        <v>3.987921471340679</v>
      </c>
      <c r="AG118">
        <f>SUMIFS('EPA Data Summary_before mult'!AK:AK,'EPA Data Summary_before mult'!$B:$B,'EU specific multipliers'!$C118,'EPA Data Summary_before mult'!$A:$A,'EU specific multipliers'!$D118)/10^12</f>
        <v>3.9102680584495895</v>
      </c>
      <c r="AH118">
        <f>SUMIFS('EPA Data Summary_before mult'!AL:AL,'EPA Data Summary_before mult'!$B:$B,'EU specific multipliers'!$C118,'EPA Data Summary_before mult'!$A:$A,'EU specific multipliers'!$D118)/10^12</f>
        <v>3.8462230255136789</v>
      </c>
    </row>
    <row r="119" spans="2:34" x14ac:dyDescent="0.25">
      <c r="B119" s="109"/>
      <c r="C119" s="106" t="s">
        <v>561</v>
      </c>
      <c r="D119" s="106" t="s">
        <v>10</v>
      </c>
      <c r="E119">
        <f>SUMIFS('EPA Data Summary_before mult'!I:I,'EPA Data Summary_before mult'!$B:$B,'EU specific multipliers'!$C119,'EPA Data Summary_before mult'!$A:$A,'EU specific multipliers'!$D119)/10^12</f>
        <v>100.02091691544443</v>
      </c>
      <c r="F119">
        <f>SUMIFS('EPA Data Summary_before mult'!J:J,'EPA Data Summary_before mult'!$B:$B,'EU specific multipliers'!$C119,'EPA Data Summary_before mult'!$A:$A,'EU specific multipliers'!$D119)/10^12</f>
        <v>101.20378132161984</v>
      </c>
      <c r="G119">
        <f>SUMIFS('EPA Data Summary_before mult'!K:K,'EPA Data Summary_before mult'!$B:$B,'EU specific multipliers'!$C119,'EPA Data Summary_before mult'!$A:$A,'EU specific multipliers'!$D119)/10^12</f>
        <v>101.22981193467764</v>
      </c>
      <c r="H119">
        <f>SUMIFS('EPA Data Summary_before mult'!L:L,'EPA Data Summary_before mult'!$B:$B,'EU specific multipliers'!$C119,'EPA Data Summary_before mult'!$A:$A,'EU specific multipliers'!$D119)/10^12</f>
        <v>101.51466650817513</v>
      </c>
      <c r="I119">
        <f>SUMIFS('EPA Data Summary_before mult'!M:M,'EPA Data Summary_before mult'!$B:$B,'EU specific multipliers'!$C119,'EPA Data Summary_before mult'!$A:$A,'EU specific multipliers'!$D119)/10^12</f>
        <v>102.25547367053588</v>
      </c>
      <c r="J119">
        <f>SUMIFS('EPA Data Summary_before mult'!N:N,'EPA Data Summary_before mult'!$B:$B,'EU specific multipliers'!$C119,'EPA Data Summary_before mult'!$A:$A,'EU specific multipliers'!$D119)/10^12</f>
        <v>103.40239545085207</v>
      </c>
      <c r="K119">
        <f>SUMIFS('EPA Data Summary_before mult'!O:O,'EPA Data Summary_before mult'!$B:$B,'EU specific multipliers'!$C119,'EPA Data Summary_before mult'!$A:$A,'EU specific multipliers'!$D119)/10^12</f>
        <v>104.50596375461643</v>
      </c>
      <c r="L119">
        <f>SUMIFS('EPA Data Summary_before mult'!P:P,'EPA Data Summary_before mult'!$B:$B,'EU specific multipliers'!$C119,'EPA Data Summary_before mult'!$A:$A,'EU specific multipliers'!$D119)/10^12</f>
        <v>105.58137082574888</v>
      </c>
      <c r="M119">
        <f>SUMIFS('EPA Data Summary_before mult'!Q:Q,'EPA Data Summary_before mult'!$B:$B,'EU specific multipliers'!$C119,'EPA Data Summary_before mult'!$A:$A,'EU specific multipliers'!$D119)/10^12</f>
        <v>106.55302598718467</v>
      </c>
      <c r="N119">
        <f>SUMIFS('EPA Data Summary_before mult'!R:R,'EPA Data Summary_before mult'!$B:$B,'EU specific multipliers'!$C119,'EPA Data Summary_before mult'!$A:$A,'EU specific multipliers'!$D119)/10^12</f>
        <v>106.92736658279553</v>
      </c>
      <c r="O119">
        <f>SUMIFS('EPA Data Summary_before mult'!S:S,'EPA Data Summary_before mult'!$B:$B,'EU specific multipliers'!$C119,'EPA Data Summary_before mult'!$A:$A,'EU specific multipliers'!$D119)/10^12</f>
        <v>111.06475188885011</v>
      </c>
      <c r="P119">
        <f>SUMIFS('EPA Data Summary_before mult'!T:T,'EPA Data Summary_before mult'!$B:$B,'EU specific multipliers'!$C119,'EPA Data Summary_before mult'!$A:$A,'EU specific multipliers'!$D119)/10^12</f>
        <v>114.98360973510613</v>
      </c>
      <c r="Q119">
        <f>SUMIFS('EPA Data Summary_before mult'!U:U,'EPA Data Summary_before mult'!$B:$B,'EU specific multipliers'!$C119,'EPA Data Summary_before mult'!$A:$A,'EU specific multipliers'!$D119)/10^12</f>
        <v>117.71599038547416</v>
      </c>
      <c r="R119">
        <f>SUMIFS('EPA Data Summary_before mult'!V:V,'EPA Data Summary_before mult'!$B:$B,'EU specific multipliers'!$C119,'EPA Data Summary_before mult'!$A:$A,'EU specific multipliers'!$D119)/10^12</f>
        <v>119.39241744777785</v>
      </c>
      <c r="S119">
        <f>SUMIFS('EPA Data Summary_before mult'!W:W,'EPA Data Summary_before mult'!$B:$B,'EU specific multipliers'!$C119,'EPA Data Summary_before mult'!$A:$A,'EU specific multipliers'!$D119)/10^12</f>
        <v>120.60427680728812</v>
      </c>
      <c r="T119">
        <f>SUMIFS('EPA Data Summary_before mult'!X:X,'EPA Data Summary_before mult'!$B:$B,'EU specific multipliers'!$C119,'EPA Data Summary_before mult'!$A:$A,'EU specific multipliers'!$D119)/10^12</f>
        <v>123.15277572484557</v>
      </c>
      <c r="U119">
        <f>SUMIFS('EPA Data Summary_before mult'!Y:Y,'EPA Data Summary_before mult'!$B:$B,'EU specific multipliers'!$C119,'EPA Data Summary_before mult'!$A:$A,'EU specific multipliers'!$D119)/10^12</f>
        <v>122.92702268562169</v>
      </c>
      <c r="V119">
        <f>SUMIFS('EPA Data Summary_before mult'!Z:Z,'EPA Data Summary_before mult'!$B:$B,'EU specific multipliers'!$C119,'EPA Data Summary_before mult'!$A:$A,'EU specific multipliers'!$D119)/10^12</f>
        <v>122.12192639350249</v>
      </c>
      <c r="W119">
        <f>SUMIFS('EPA Data Summary_before mult'!AA:AA,'EPA Data Summary_before mult'!$B:$B,'EU specific multipliers'!$C119,'EPA Data Summary_before mult'!$A:$A,'EU specific multipliers'!$D119)/10^12</f>
        <v>121.66412109196605</v>
      </c>
      <c r="X119">
        <f>SUMIFS('EPA Data Summary_before mult'!AB:AB,'EPA Data Summary_before mult'!$B:$B,'EU specific multipliers'!$C119,'EPA Data Summary_before mult'!$A:$A,'EU specific multipliers'!$D119)/10^12</f>
        <v>120.69478182137171</v>
      </c>
      <c r="Y119">
        <f>SUMIFS('EPA Data Summary_before mult'!AC:AC,'EPA Data Summary_before mult'!$B:$B,'EU specific multipliers'!$C119,'EPA Data Summary_before mult'!$A:$A,'EU specific multipliers'!$D119)/10^12</f>
        <v>121.96555744388827</v>
      </c>
      <c r="Z119">
        <f>SUMIFS('EPA Data Summary_before mult'!AD:AD,'EPA Data Summary_before mult'!$B:$B,'EU specific multipliers'!$C119,'EPA Data Summary_before mult'!$A:$A,'EU specific multipliers'!$D119)/10^12</f>
        <v>122.24457597246528</v>
      </c>
      <c r="AA119">
        <f>SUMIFS('EPA Data Summary_before mult'!AE:AE,'EPA Data Summary_before mult'!$B:$B,'EU specific multipliers'!$C119,'EPA Data Summary_before mult'!$A:$A,'EU specific multipliers'!$D119)/10^12</f>
        <v>122.86273355586322</v>
      </c>
      <c r="AB119">
        <f>SUMIFS('EPA Data Summary_before mult'!AF:AF,'EPA Data Summary_before mult'!$B:$B,'EU specific multipliers'!$C119,'EPA Data Summary_before mult'!$A:$A,'EU specific multipliers'!$D119)/10^12</f>
        <v>122.86884750768466</v>
      </c>
      <c r="AC119">
        <f>SUMIFS('EPA Data Summary_before mult'!AG:AG,'EPA Data Summary_before mult'!$B:$B,'EU specific multipliers'!$C119,'EPA Data Summary_before mult'!$A:$A,'EU specific multipliers'!$D119)/10^12</f>
        <v>126.1392559183367</v>
      </c>
      <c r="AD119">
        <f>SUMIFS('EPA Data Summary_before mult'!AH:AH,'EPA Data Summary_before mult'!$B:$B,'EU specific multipliers'!$C119,'EPA Data Summary_before mult'!$A:$A,'EU specific multipliers'!$D119)/10^12</f>
        <v>127.58298226889221</v>
      </c>
      <c r="AE119">
        <f>SUMIFS('EPA Data Summary_before mult'!AI:AI,'EPA Data Summary_before mult'!$B:$B,'EU specific multipliers'!$C119,'EPA Data Summary_before mult'!$A:$A,'EU specific multipliers'!$D119)/10^12</f>
        <v>123.51553686624918</v>
      </c>
      <c r="AF119">
        <f>SUMIFS('EPA Data Summary_before mult'!AJ:AJ,'EPA Data Summary_before mult'!$B:$B,'EU specific multipliers'!$C119,'EPA Data Summary_before mult'!$A:$A,'EU specific multipliers'!$D119)/10^12</f>
        <v>127.019294438085</v>
      </c>
      <c r="AG119">
        <f>SUMIFS('EPA Data Summary_before mult'!AK:AK,'EPA Data Summary_before mult'!$B:$B,'EU specific multipliers'!$C119,'EPA Data Summary_before mult'!$A:$A,'EU specific multipliers'!$D119)/10^12</f>
        <v>125.88293312000579</v>
      </c>
      <c r="AH119">
        <f>SUMIFS('EPA Data Summary_before mult'!AL:AL,'EPA Data Summary_before mult'!$B:$B,'EU specific multipliers'!$C119,'EPA Data Summary_before mult'!$A:$A,'EU specific multipliers'!$D119)/10^12</f>
        <v>125.62392388829879</v>
      </c>
    </row>
    <row r="120" spans="2:34" x14ac:dyDescent="0.25">
      <c r="B120" s="109"/>
      <c r="C120" s="103" t="s">
        <v>562</v>
      </c>
      <c r="D120" s="103" t="s">
        <v>10</v>
      </c>
      <c r="E120">
        <f>SUMIFS('EPA Data Summary_before mult'!I:I,'EPA Data Summary_before mult'!$B:$B,'EU specific multipliers'!$C120,'EPA Data Summary_before mult'!$A:$A,'EU specific multipliers'!$D120)/10^12</f>
        <v>69.454480133565497</v>
      </c>
      <c r="F120">
        <f>SUMIFS('EPA Data Summary_before mult'!J:J,'EPA Data Summary_before mult'!$B:$B,'EU specific multipliers'!$C120,'EPA Data Summary_before mult'!$A:$A,'EU specific multipliers'!$D120)/10^12</f>
        <v>69.116809145061083</v>
      </c>
      <c r="G120">
        <f>SUMIFS('EPA Data Summary_before mult'!K:K,'EPA Data Summary_before mult'!$B:$B,'EU specific multipliers'!$C120,'EPA Data Summary_before mult'!$A:$A,'EU specific multipliers'!$D120)/10^12</f>
        <v>68.232936097529972</v>
      </c>
      <c r="H120">
        <f>SUMIFS('EPA Data Summary_before mult'!L:L,'EPA Data Summary_before mult'!$B:$B,'EU specific multipliers'!$C120,'EPA Data Summary_before mult'!$A:$A,'EU specific multipliers'!$D120)/10^12</f>
        <v>67.883743897253936</v>
      </c>
      <c r="I120">
        <f>SUMIFS('EPA Data Summary_before mult'!M:M,'EPA Data Summary_before mult'!$B:$B,'EU specific multipliers'!$C120,'EPA Data Summary_before mult'!$A:$A,'EU specific multipliers'!$D120)/10^12</f>
        <v>67.877368201794653</v>
      </c>
      <c r="J120">
        <f>SUMIFS('EPA Data Summary_before mult'!N:N,'EPA Data Summary_before mult'!$B:$B,'EU specific multipliers'!$C120,'EPA Data Summary_before mult'!$A:$A,'EU specific multipliers'!$D120)/10^12</f>
        <v>68.178092653467999</v>
      </c>
      <c r="K120">
        <f>SUMIFS('EPA Data Summary_before mult'!O:O,'EPA Data Summary_before mult'!$B:$B,'EU specific multipliers'!$C120,'EPA Data Summary_before mult'!$A:$A,'EU specific multipliers'!$D120)/10^12</f>
        <v>68.516402899320454</v>
      </c>
      <c r="L120">
        <f>SUMIFS('EPA Data Summary_before mult'!P:P,'EPA Data Summary_before mult'!$B:$B,'EU specific multipliers'!$C120,'EPA Data Summary_before mult'!$A:$A,'EU specific multipliers'!$D120)/10^12</f>
        <v>68.854489329226411</v>
      </c>
      <c r="M120">
        <f>SUMIFS('EPA Data Summary_before mult'!Q:Q,'EPA Data Summary_before mult'!$B:$B,'EU specific multipliers'!$C120,'EPA Data Summary_before mult'!$A:$A,'EU specific multipliers'!$D120)/10^12</f>
        <v>68.910298297739445</v>
      </c>
      <c r="N120">
        <f>SUMIFS('EPA Data Summary_before mult'!R:R,'EPA Data Summary_before mult'!$B:$B,'EU specific multipliers'!$C120,'EPA Data Summary_before mult'!$A:$A,'EU specific multipliers'!$D120)/10^12</f>
        <v>68.507970991070536</v>
      </c>
      <c r="O120">
        <f>SUMIFS('EPA Data Summary_before mult'!S:S,'EPA Data Summary_before mult'!$B:$B,'EU specific multipliers'!$C120,'EPA Data Summary_before mult'!$A:$A,'EU specific multipliers'!$D120)/10^12</f>
        <v>69.152950834071476</v>
      </c>
      <c r="P120">
        <f>SUMIFS('EPA Data Summary_before mult'!T:T,'EPA Data Summary_before mult'!$B:$B,'EU specific multipliers'!$C120,'EPA Data Summary_before mult'!$A:$A,'EU specific multipliers'!$D120)/10^12</f>
        <v>69.530288847502618</v>
      </c>
      <c r="Q120">
        <f>SUMIFS('EPA Data Summary_before mult'!U:U,'EPA Data Summary_before mult'!$B:$B,'EU specific multipliers'!$C120,'EPA Data Summary_before mult'!$A:$A,'EU specific multipliers'!$D120)/10^12</f>
        <v>69.288727822391806</v>
      </c>
      <c r="R120">
        <f>SUMIFS('EPA Data Summary_before mult'!V:V,'EPA Data Summary_before mult'!$B:$B,'EU specific multipliers'!$C120,'EPA Data Summary_before mult'!$A:$A,'EU specific multipliers'!$D120)/10^12</f>
        <v>68.863053665895933</v>
      </c>
      <c r="S120">
        <f>SUMIFS('EPA Data Summary_before mult'!W:W,'EPA Data Summary_before mult'!$B:$B,'EU specific multipliers'!$C120,'EPA Data Summary_before mult'!$A:$A,'EU specific multipliers'!$D120)/10^12</f>
        <v>68.481454741639155</v>
      </c>
      <c r="T120">
        <f>SUMIFS('EPA Data Summary_before mult'!X:X,'EPA Data Summary_before mult'!$B:$B,'EU specific multipliers'!$C120,'EPA Data Summary_before mult'!$A:$A,'EU specific multipliers'!$D120)/10^12</f>
        <v>68.703234840439777</v>
      </c>
      <c r="U120">
        <f>SUMIFS('EPA Data Summary_before mult'!Y:Y,'EPA Data Summary_before mult'!$B:$B,'EU specific multipliers'!$C120,'EPA Data Summary_before mult'!$A:$A,'EU specific multipliers'!$D120)/10^12</f>
        <v>68.391975931448158</v>
      </c>
      <c r="V120">
        <f>SUMIFS('EPA Data Summary_before mult'!Z:Z,'EPA Data Summary_before mult'!$B:$B,'EU specific multipliers'!$C120,'EPA Data Summary_before mult'!$A:$A,'EU specific multipliers'!$D120)/10^12</f>
        <v>67.698978214028415</v>
      </c>
      <c r="W120">
        <f>SUMIFS('EPA Data Summary_before mult'!AA:AA,'EPA Data Summary_before mult'!$B:$B,'EU specific multipliers'!$C120,'EPA Data Summary_before mult'!$A:$A,'EU specific multipliers'!$D120)/10^12</f>
        <v>67.337570740403166</v>
      </c>
      <c r="X120">
        <f>SUMIFS('EPA Data Summary_before mult'!AB:AB,'EPA Data Summary_before mult'!$B:$B,'EU specific multipliers'!$C120,'EPA Data Summary_before mult'!$A:$A,'EU specific multipliers'!$D120)/10^12</f>
        <v>66.941114710102553</v>
      </c>
      <c r="Y120">
        <f>SUMIFS('EPA Data Summary_before mult'!AC:AC,'EPA Data Summary_before mult'!$B:$B,'EU specific multipliers'!$C120,'EPA Data Summary_before mult'!$A:$A,'EU specific multipliers'!$D120)/10^12</f>
        <v>67.085710770045239</v>
      </c>
      <c r="Z120">
        <f>SUMIFS('EPA Data Summary_before mult'!AD:AD,'EPA Data Summary_before mult'!$B:$B,'EU specific multipliers'!$C120,'EPA Data Summary_before mult'!$A:$A,'EU specific multipliers'!$D120)/10^12</f>
        <v>67.036075142298728</v>
      </c>
      <c r="AA120">
        <f>SUMIFS('EPA Data Summary_before mult'!AE:AE,'EPA Data Summary_before mult'!$B:$B,'EU specific multipliers'!$C120,'EPA Data Summary_before mult'!$A:$A,'EU specific multipliers'!$D120)/10^12</f>
        <v>66.886600143642085</v>
      </c>
      <c r="AB120">
        <f>SUMIFS('EPA Data Summary_before mult'!AF:AF,'EPA Data Summary_before mult'!$B:$B,'EU specific multipliers'!$C120,'EPA Data Summary_before mult'!$A:$A,'EU specific multipliers'!$D120)/10^12</f>
        <v>66.298507592217476</v>
      </c>
      <c r="AC120">
        <f>SUMIFS('EPA Data Summary_before mult'!AG:AG,'EPA Data Summary_before mult'!$B:$B,'EU specific multipliers'!$C120,'EPA Data Summary_before mult'!$A:$A,'EU specific multipliers'!$D120)/10^12</f>
        <v>66.444871370326695</v>
      </c>
      <c r="AD120">
        <f>SUMIFS('EPA Data Summary_before mult'!AH:AH,'EPA Data Summary_before mult'!$B:$B,'EU specific multipliers'!$C120,'EPA Data Summary_before mult'!$A:$A,'EU specific multipliers'!$D120)/10^12</f>
        <v>66.317319246404736</v>
      </c>
      <c r="AE120">
        <f>SUMIFS('EPA Data Summary_before mult'!AI:AI,'EPA Data Summary_before mult'!$B:$B,'EU specific multipliers'!$C120,'EPA Data Summary_before mult'!$A:$A,'EU specific multipliers'!$D120)/10^12</f>
        <v>65.033797925016088</v>
      </c>
      <c r="AF120">
        <f>SUMIFS('EPA Data Summary_before mult'!AJ:AJ,'EPA Data Summary_before mult'!$B:$B,'EU specific multipliers'!$C120,'EPA Data Summary_before mult'!$A:$A,'EU specific multipliers'!$D120)/10^12</f>
        <v>64.772092014656636</v>
      </c>
      <c r="AG120">
        <f>SUMIFS('EPA Data Summary_before mult'!AK:AK,'EPA Data Summary_before mult'!$B:$B,'EU specific multipliers'!$C120,'EPA Data Summary_before mult'!$A:$A,'EU specific multipliers'!$D120)/10^12</f>
        <v>62.955196967302776</v>
      </c>
      <c r="AH120">
        <f>SUMIFS('EPA Data Summary_before mult'!AL:AL,'EPA Data Summary_before mult'!$B:$B,'EU specific multipliers'!$C120,'EPA Data Summary_before mult'!$A:$A,'EU specific multipliers'!$D120)/10^12</f>
        <v>62.029734195278351</v>
      </c>
    </row>
    <row r="121" spans="2:34" x14ac:dyDescent="0.25">
      <c r="B121" s="109"/>
      <c r="C121" s="104" t="s">
        <v>562</v>
      </c>
      <c r="D121" s="104" t="s">
        <v>11</v>
      </c>
      <c r="E121">
        <f>SUMIFS('EPA Data Summary_before mult'!I:I,'EPA Data Summary_before mult'!$B:$B,'EU specific multipliers'!$C121,'EPA Data Summary_before mult'!$A:$A,'EU specific multipliers'!$D121)/10^12</f>
        <v>0</v>
      </c>
      <c r="F121">
        <f>SUMIFS('EPA Data Summary_before mult'!J:J,'EPA Data Summary_before mult'!$B:$B,'EU specific multipliers'!$C121,'EPA Data Summary_before mult'!$A:$A,'EU specific multipliers'!$D121)/10^12</f>
        <v>0</v>
      </c>
      <c r="G121">
        <f>SUMIFS('EPA Data Summary_before mult'!K:K,'EPA Data Summary_before mult'!$B:$B,'EU specific multipliers'!$C121,'EPA Data Summary_before mult'!$A:$A,'EU specific multipliers'!$D121)/10^12</f>
        <v>0</v>
      </c>
      <c r="H121">
        <f>SUMIFS('EPA Data Summary_before mult'!L:L,'EPA Data Summary_before mult'!$B:$B,'EU specific multipliers'!$C121,'EPA Data Summary_before mult'!$A:$A,'EU specific multipliers'!$D121)/10^12</f>
        <v>0</v>
      </c>
      <c r="I121">
        <f>SUMIFS('EPA Data Summary_before mult'!M:M,'EPA Data Summary_before mult'!$B:$B,'EU specific multipliers'!$C121,'EPA Data Summary_before mult'!$A:$A,'EU specific multipliers'!$D121)/10^12</f>
        <v>0</v>
      </c>
      <c r="J121">
        <f>SUMIFS('EPA Data Summary_before mult'!N:N,'EPA Data Summary_before mult'!$B:$B,'EU specific multipliers'!$C121,'EPA Data Summary_before mult'!$A:$A,'EU specific multipliers'!$D121)/10^12</f>
        <v>0</v>
      </c>
      <c r="K121">
        <f>SUMIFS('EPA Data Summary_before mult'!O:O,'EPA Data Summary_before mult'!$B:$B,'EU specific multipliers'!$C121,'EPA Data Summary_before mult'!$A:$A,'EU specific multipliers'!$D121)/10^12</f>
        <v>0</v>
      </c>
      <c r="L121">
        <f>SUMIFS('EPA Data Summary_before mult'!P:P,'EPA Data Summary_before mult'!$B:$B,'EU specific multipliers'!$C121,'EPA Data Summary_before mult'!$A:$A,'EU specific multipliers'!$D121)/10^12</f>
        <v>0</v>
      </c>
      <c r="M121">
        <f>SUMIFS('EPA Data Summary_before mult'!Q:Q,'EPA Data Summary_before mult'!$B:$B,'EU specific multipliers'!$C121,'EPA Data Summary_before mult'!$A:$A,'EU specific multipliers'!$D121)/10^12</f>
        <v>0</v>
      </c>
      <c r="N121">
        <f>SUMIFS('EPA Data Summary_before mult'!R:R,'EPA Data Summary_before mult'!$B:$B,'EU specific multipliers'!$C121,'EPA Data Summary_before mult'!$A:$A,'EU specific multipliers'!$D121)/10^12</f>
        <v>0</v>
      </c>
      <c r="O121">
        <f>SUMIFS('EPA Data Summary_before mult'!S:S,'EPA Data Summary_before mult'!$B:$B,'EU specific multipliers'!$C121,'EPA Data Summary_before mult'!$A:$A,'EU specific multipliers'!$D121)/10^12</f>
        <v>0</v>
      </c>
      <c r="P121">
        <f>SUMIFS('EPA Data Summary_before mult'!T:T,'EPA Data Summary_before mult'!$B:$B,'EU specific multipliers'!$C121,'EPA Data Summary_before mult'!$A:$A,'EU specific multipliers'!$D121)/10^12</f>
        <v>0</v>
      </c>
      <c r="Q121">
        <f>SUMIFS('EPA Data Summary_before mult'!U:U,'EPA Data Summary_before mult'!$B:$B,'EU specific multipliers'!$C121,'EPA Data Summary_before mult'!$A:$A,'EU specific multipliers'!$D121)/10^12</f>
        <v>0</v>
      </c>
      <c r="R121">
        <f>SUMIFS('EPA Data Summary_before mult'!V:V,'EPA Data Summary_before mult'!$B:$B,'EU specific multipliers'!$C121,'EPA Data Summary_before mult'!$A:$A,'EU specific multipliers'!$D121)/10^12</f>
        <v>0</v>
      </c>
      <c r="S121">
        <f>SUMIFS('EPA Data Summary_before mult'!W:W,'EPA Data Summary_before mult'!$B:$B,'EU specific multipliers'!$C121,'EPA Data Summary_before mult'!$A:$A,'EU specific multipliers'!$D121)/10^12</f>
        <v>0</v>
      </c>
      <c r="T121">
        <f>SUMIFS('EPA Data Summary_before mult'!X:X,'EPA Data Summary_before mult'!$B:$B,'EU specific multipliers'!$C121,'EPA Data Summary_before mult'!$A:$A,'EU specific multipliers'!$D121)/10^12</f>
        <v>0</v>
      </c>
      <c r="U121">
        <f>SUMIFS('EPA Data Summary_before mult'!Y:Y,'EPA Data Summary_before mult'!$B:$B,'EU specific multipliers'!$C121,'EPA Data Summary_before mult'!$A:$A,'EU specific multipliers'!$D121)/10^12</f>
        <v>0</v>
      </c>
      <c r="V121">
        <f>SUMIFS('EPA Data Summary_before mult'!Z:Z,'EPA Data Summary_before mult'!$B:$B,'EU specific multipliers'!$C121,'EPA Data Summary_before mult'!$A:$A,'EU specific multipliers'!$D121)/10^12</f>
        <v>0</v>
      </c>
      <c r="W121">
        <f>SUMIFS('EPA Data Summary_before mult'!AA:AA,'EPA Data Summary_before mult'!$B:$B,'EU specific multipliers'!$C121,'EPA Data Summary_before mult'!$A:$A,'EU specific multipliers'!$D121)/10^12</f>
        <v>0</v>
      </c>
      <c r="X121">
        <f>SUMIFS('EPA Data Summary_before mult'!AB:AB,'EPA Data Summary_before mult'!$B:$B,'EU specific multipliers'!$C121,'EPA Data Summary_before mult'!$A:$A,'EU specific multipliers'!$D121)/10^12</f>
        <v>0</v>
      </c>
      <c r="Y121">
        <f>SUMIFS('EPA Data Summary_before mult'!AC:AC,'EPA Data Summary_before mult'!$B:$B,'EU specific multipliers'!$C121,'EPA Data Summary_before mult'!$A:$A,'EU specific multipliers'!$D121)/10^12</f>
        <v>0</v>
      </c>
      <c r="Z121">
        <f>SUMIFS('EPA Data Summary_before mult'!AD:AD,'EPA Data Summary_before mult'!$B:$B,'EU specific multipliers'!$C121,'EPA Data Summary_before mult'!$A:$A,'EU specific multipliers'!$D121)/10^12</f>
        <v>0</v>
      </c>
      <c r="AA121">
        <f>SUMIFS('EPA Data Summary_before mult'!AE:AE,'EPA Data Summary_before mult'!$B:$B,'EU specific multipliers'!$C121,'EPA Data Summary_before mult'!$A:$A,'EU specific multipliers'!$D121)/10^12</f>
        <v>0</v>
      </c>
      <c r="AB121">
        <f>SUMIFS('EPA Data Summary_before mult'!AF:AF,'EPA Data Summary_before mult'!$B:$B,'EU specific multipliers'!$C121,'EPA Data Summary_before mult'!$A:$A,'EU specific multipliers'!$D121)/10^12</f>
        <v>0</v>
      </c>
      <c r="AC121">
        <f>SUMIFS('EPA Data Summary_before mult'!AG:AG,'EPA Data Summary_before mult'!$B:$B,'EU specific multipliers'!$C121,'EPA Data Summary_before mult'!$A:$A,'EU specific multipliers'!$D121)/10^12</f>
        <v>0</v>
      </c>
      <c r="AD121">
        <f>SUMIFS('EPA Data Summary_before mult'!AH:AH,'EPA Data Summary_before mult'!$B:$B,'EU specific multipliers'!$C121,'EPA Data Summary_before mult'!$A:$A,'EU specific multipliers'!$D121)/10^12</f>
        <v>0</v>
      </c>
      <c r="AE121">
        <f>SUMIFS('EPA Data Summary_before mult'!AI:AI,'EPA Data Summary_before mult'!$B:$B,'EU specific multipliers'!$C121,'EPA Data Summary_before mult'!$A:$A,'EU specific multipliers'!$D121)/10^12</f>
        <v>0</v>
      </c>
      <c r="AF121">
        <f>SUMIFS('EPA Data Summary_before mult'!AJ:AJ,'EPA Data Summary_before mult'!$B:$B,'EU specific multipliers'!$C121,'EPA Data Summary_before mult'!$A:$A,'EU specific multipliers'!$D121)/10^12</f>
        <v>0</v>
      </c>
      <c r="AG121">
        <f>SUMIFS('EPA Data Summary_before mult'!AK:AK,'EPA Data Summary_before mult'!$B:$B,'EU specific multipliers'!$C121,'EPA Data Summary_before mult'!$A:$A,'EU specific multipliers'!$D121)/10^12</f>
        <v>0</v>
      </c>
      <c r="AH121">
        <f>SUMIFS('EPA Data Summary_before mult'!AL:AL,'EPA Data Summary_before mult'!$B:$B,'EU specific multipliers'!$C121,'EPA Data Summary_before mult'!$A:$A,'EU specific multipliers'!$D121)/10^12</f>
        <v>0</v>
      </c>
    </row>
    <row r="122" spans="2:34" x14ac:dyDescent="0.25">
      <c r="B122" s="109"/>
      <c r="C122" s="103" t="s">
        <v>563</v>
      </c>
      <c r="D122" s="103" t="s">
        <v>10</v>
      </c>
      <c r="E122">
        <f>SUMIFS('EPA Data Summary_before mult'!I:I,'EPA Data Summary_before mult'!$B:$B,'EU specific multipliers'!$C122,'EPA Data Summary_before mult'!$A:$A,'EU specific multipliers'!$D122)/10^12</f>
        <v>4.6806763938071034</v>
      </c>
      <c r="F122">
        <f>SUMIFS('EPA Data Summary_before mult'!J:J,'EPA Data Summary_before mult'!$B:$B,'EU specific multipliers'!$C122,'EPA Data Summary_before mult'!$A:$A,'EU specific multipliers'!$D122)/10^12</f>
        <v>4.7278019727022809</v>
      </c>
      <c r="G122">
        <f>SUMIFS('EPA Data Summary_before mult'!K:K,'EPA Data Summary_before mult'!$B:$B,'EU specific multipliers'!$C122,'EPA Data Summary_before mult'!$A:$A,'EU specific multipliers'!$D122)/10^12</f>
        <v>4.7571524735014572</v>
      </c>
      <c r="H122">
        <f>SUMIFS('EPA Data Summary_before mult'!L:L,'EPA Data Summary_before mult'!$B:$B,'EU specific multipliers'!$C122,'EPA Data Summary_before mult'!$A:$A,'EU specific multipliers'!$D122)/10^12</f>
        <v>4.7696296397871478</v>
      </c>
      <c r="I122">
        <f>SUMIFS('EPA Data Summary_before mult'!M:M,'EPA Data Summary_before mult'!$B:$B,'EU specific multipliers'!$C122,'EPA Data Summary_before mult'!$A:$A,'EU specific multipliers'!$D122)/10^12</f>
        <v>4.8015749811050599</v>
      </c>
      <c r="J122">
        <f>SUMIFS('EPA Data Summary_before mult'!N:N,'EPA Data Summary_before mult'!$B:$B,'EU specific multipliers'!$C122,'EPA Data Summary_before mult'!$A:$A,'EU specific multipliers'!$D122)/10^12</f>
        <v>4.8308339651223378</v>
      </c>
      <c r="K122">
        <f>SUMIFS('EPA Data Summary_before mult'!O:O,'EPA Data Summary_before mult'!$B:$B,'EU specific multipliers'!$C122,'EPA Data Summary_before mult'!$A:$A,'EU specific multipliers'!$D122)/10^12</f>
        <v>4.8595722766503995</v>
      </c>
      <c r="L122">
        <f>SUMIFS('EPA Data Summary_before mult'!P:P,'EPA Data Summary_before mult'!$B:$B,'EU specific multipliers'!$C122,'EPA Data Summary_before mult'!$A:$A,'EU specific multipliers'!$D122)/10^12</f>
        <v>4.886999656014301</v>
      </c>
      <c r="M122">
        <f>SUMIFS('EPA Data Summary_before mult'!Q:Q,'EPA Data Summary_before mult'!$B:$B,'EU specific multipliers'!$C122,'EPA Data Summary_before mult'!$A:$A,'EU specific multipliers'!$D122)/10^12</f>
        <v>4.9080949779493546</v>
      </c>
      <c r="N122">
        <f>SUMIFS('EPA Data Summary_before mult'!R:R,'EPA Data Summary_before mult'!$B:$B,'EU specific multipliers'!$C122,'EPA Data Summary_before mult'!$A:$A,'EU specific multipliers'!$D122)/10^12</f>
        <v>4.9262039697504036</v>
      </c>
      <c r="O122">
        <f>SUMIFS('EPA Data Summary_before mult'!S:S,'EPA Data Summary_before mult'!$B:$B,'EU specific multipliers'!$C122,'EPA Data Summary_before mult'!$A:$A,'EU specific multipliers'!$D122)/10^12</f>
        <v>4.9439544291254096</v>
      </c>
      <c r="P122">
        <f>SUMIFS('EPA Data Summary_before mult'!T:T,'EPA Data Summary_before mult'!$B:$B,'EU specific multipliers'!$C122,'EPA Data Summary_before mult'!$A:$A,'EU specific multipliers'!$D122)/10^12</f>
        <v>4.9242106138625665</v>
      </c>
      <c r="Q122">
        <f>SUMIFS('EPA Data Summary_before mult'!U:U,'EPA Data Summary_before mult'!$B:$B,'EU specific multipliers'!$C122,'EPA Data Summary_before mult'!$A:$A,'EU specific multipliers'!$D122)/10^12</f>
        <v>4.8808385745987106</v>
      </c>
      <c r="R122">
        <f>SUMIFS('EPA Data Summary_before mult'!V:V,'EPA Data Summary_before mult'!$B:$B,'EU specific multipliers'!$C122,'EPA Data Summary_before mult'!$A:$A,'EU specific multipliers'!$D122)/10^12</f>
        <v>4.7436393384891762</v>
      </c>
      <c r="S122">
        <f>SUMIFS('EPA Data Summary_before mult'!W:W,'EPA Data Summary_before mult'!$B:$B,'EU specific multipliers'!$C122,'EPA Data Summary_before mult'!$A:$A,'EU specific multipliers'!$D122)/10^12</f>
        <v>4.5857348908861599</v>
      </c>
      <c r="T122">
        <f>SUMIFS('EPA Data Summary_before mult'!X:X,'EPA Data Summary_before mult'!$B:$B,'EU specific multipliers'!$C122,'EPA Data Summary_before mult'!$A:$A,'EU specific multipliers'!$D122)/10^12</f>
        <v>4.5110269144855311</v>
      </c>
      <c r="U122">
        <f>SUMIFS('EPA Data Summary_before mult'!Y:Y,'EPA Data Summary_before mult'!$B:$B,'EU specific multipliers'!$C122,'EPA Data Summary_before mult'!$A:$A,'EU specific multipliers'!$D122)/10^12</f>
        <v>4.2280010387159166</v>
      </c>
      <c r="V122">
        <f>SUMIFS('EPA Data Summary_before mult'!Z:Z,'EPA Data Summary_before mult'!$B:$B,'EU specific multipliers'!$C122,'EPA Data Summary_before mult'!$A:$A,'EU specific multipliers'!$D122)/10^12</f>
        <v>3.9224644064222245</v>
      </c>
      <c r="W122">
        <f>SUMIFS('EPA Data Summary_before mult'!AA:AA,'EPA Data Summary_before mult'!$B:$B,'EU specific multipliers'!$C122,'EPA Data Summary_before mult'!$A:$A,'EU specific multipliers'!$D122)/10^12</f>
        <v>3.6767431188778681</v>
      </c>
      <c r="X122">
        <f>SUMIFS('EPA Data Summary_before mult'!AB:AB,'EPA Data Summary_before mult'!$B:$B,'EU specific multipliers'!$C122,'EPA Data Summary_before mult'!$A:$A,'EU specific multipliers'!$D122)/10^12</f>
        <v>3.4104425420873565</v>
      </c>
      <c r="Y122">
        <f>SUMIFS('EPA Data Summary_before mult'!AC:AC,'EPA Data Summary_before mult'!$B:$B,'EU specific multipliers'!$C122,'EPA Data Summary_before mult'!$A:$A,'EU specific multipliers'!$D122)/10^12</f>
        <v>3.304075634821201</v>
      </c>
      <c r="Z122">
        <f>SUMIFS('EPA Data Summary_before mult'!AD:AD,'EPA Data Summary_before mult'!$B:$B,'EU specific multipliers'!$C122,'EPA Data Summary_before mult'!$A:$A,'EU specific multipliers'!$D122)/10^12</f>
        <v>3.1091960608781926</v>
      </c>
      <c r="AA122">
        <f>SUMIFS('EPA Data Summary_before mult'!AE:AE,'EPA Data Summary_before mult'!$B:$B,'EU specific multipliers'!$C122,'EPA Data Summary_before mult'!$A:$A,'EU specific multipliers'!$D122)/10^12</f>
        <v>2.9407825999216812</v>
      </c>
      <c r="AB122">
        <f>SUMIFS('EPA Data Summary_before mult'!AF:AF,'EPA Data Summary_before mult'!$B:$B,'EU specific multipliers'!$C122,'EPA Data Summary_before mult'!$A:$A,'EU specific multipliers'!$D122)/10^12</f>
        <v>2.6504203623736706</v>
      </c>
      <c r="AC122">
        <f>SUMIFS('EPA Data Summary_before mult'!AG:AG,'EPA Data Summary_before mult'!$B:$B,'EU specific multipliers'!$C122,'EPA Data Summary_before mult'!$A:$A,'EU specific multipliers'!$D122)/10^12</f>
        <v>2.608302300585037</v>
      </c>
      <c r="AD122">
        <f>SUMIFS('EPA Data Summary_before mult'!AH:AH,'EPA Data Summary_before mult'!$B:$B,'EU specific multipliers'!$C122,'EPA Data Summary_before mult'!$A:$A,'EU specific multipliers'!$D122)/10^12</f>
        <v>2.4500035898841541</v>
      </c>
      <c r="AE122">
        <f>SUMIFS('EPA Data Summary_before mult'!AI:AI,'EPA Data Summary_before mult'!$B:$B,'EU specific multipliers'!$C122,'EPA Data Summary_before mult'!$A:$A,'EU specific multipliers'!$D122)/10^12</f>
        <v>2.0571306830814393</v>
      </c>
      <c r="AF122">
        <f>SUMIFS('EPA Data Summary_before mult'!AJ:AJ,'EPA Data Summary_before mult'!$B:$B,'EU specific multipliers'!$C122,'EPA Data Summary_before mult'!$A:$A,'EU specific multipliers'!$D122)/10^12</f>
        <v>2.0503353121826282</v>
      </c>
      <c r="AG122">
        <f>SUMIFS('EPA Data Summary_before mult'!AK:AK,'EPA Data Summary_before mult'!$B:$B,'EU specific multipliers'!$C122,'EPA Data Summary_before mult'!$A:$A,'EU specific multipliers'!$D122)/10^12</f>
        <v>1.7618337429140762</v>
      </c>
      <c r="AH122">
        <f>SUMIFS('EPA Data Summary_before mult'!AL:AL,'EPA Data Summary_before mult'!$B:$B,'EU specific multipliers'!$C122,'EPA Data Summary_before mult'!$A:$A,'EU specific multipliers'!$D122)/10^12</f>
        <v>1.5819944522448808</v>
      </c>
    </row>
    <row r="123" spans="2:34" x14ac:dyDescent="0.25">
      <c r="B123" s="109"/>
      <c r="C123" s="104" t="s">
        <v>563</v>
      </c>
      <c r="D123" s="104" t="s">
        <v>272</v>
      </c>
      <c r="E123">
        <f>SUMIFS('EPA Data Summary_before mult'!I:I,'EPA Data Summary_before mult'!$B:$B,'EU specific multipliers'!$C123,'EPA Data Summary_before mult'!$A:$A,'EU specific multipliers'!$D123)/10^12</f>
        <v>0.55493888927719992</v>
      </c>
      <c r="F123">
        <f>SUMIFS('EPA Data Summary_before mult'!J:J,'EPA Data Summary_before mult'!$B:$B,'EU specific multipliers'!$C123,'EPA Data Summary_before mult'!$A:$A,'EU specific multipliers'!$D123)/10^12</f>
        <v>0.57076929097409856</v>
      </c>
      <c r="G123">
        <f>SUMIFS('EPA Data Summary_before mult'!K:K,'EPA Data Summary_before mult'!$B:$B,'EU specific multipliers'!$C123,'EPA Data Summary_before mult'!$A:$A,'EU specific multipliers'!$D123)/10^12</f>
        <v>0.58659969267099776</v>
      </c>
      <c r="H123">
        <f>SUMIFS('EPA Data Summary_before mult'!L:L,'EPA Data Summary_before mult'!$B:$B,'EU specific multipliers'!$C123,'EPA Data Summary_before mult'!$A:$A,'EU specific multipliers'!$D123)/10^12</f>
        <v>0.60243009436789707</v>
      </c>
      <c r="I123">
        <f>SUMIFS('EPA Data Summary_before mult'!M:M,'EPA Data Summary_before mult'!$B:$B,'EU specific multipliers'!$C123,'EPA Data Summary_before mult'!$A:$A,'EU specific multipliers'!$D123)/10^12</f>
        <v>0.61826049606479505</v>
      </c>
      <c r="J123">
        <f>SUMIFS('EPA Data Summary_before mult'!N:N,'EPA Data Summary_before mult'!$B:$B,'EU specific multipliers'!$C123,'EPA Data Summary_before mult'!$A:$A,'EU specific multipliers'!$D123)/10^12</f>
        <v>0.63939766318127322</v>
      </c>
      <c r="K123">
        <f>SUMIFS('EPA Data Summary_before mult'!O:O,'EPA Data Summary_before mult'!$B:$B,'EU specific multipliers'!$C123,'EPA Data Summary_before mult'!$A:$A,'EU specific multipliers'!$D123)/10^12</f>
        <v>0.66053483029774929</v>
      </c>
      <c r="L123">
        <f>SUMIFS('EPA Data Summary_before mult'!P:P,'EPA Data Summary_before mult'!$B:$B,'EU specific multipliers'!$C123,'EPA Data Summary_before mult'!$A:$A,'EU specific multipliers'!$D123)/10^12</f>
        <v>0.68167199741422857</v>
      </c>
      <c r="M123">
        <f>SUMIFS('EPA Data Summary_before mult'!Q:Q,'EPA Data Summary_before mult'!$B:$B,'EU specific multipliers'!$C123,'EPA Data Summary_before mult'!$A:$A,'EU specific multipliers'!$D123)/10^12</f>
        <v>0.70280916453070452</v>
      </c>
      <c r="N123">
        <f>SUMIFS('EPA Data Summary_before mult'!R:R,'EPA Data Summary_before mult'!$B:$B,'EU specific multipliers'!$C123,'EPA Data Summary_before mult'!$A:$A,'EU specific multipliers'!$D123)/10^12</f>
        <v>0.72394633164718369</v>
      </c>
      <c r="O123">
        <f>SUMIFS('EPA Data Summary_before mult'!S:S,'EPA Data Summary_before mult'!$B:$B,'EU specific multipliers'!$C123,'EPA Data Summary_before mult'!$A:$A,'EU specific multipliers'!$D123)/10^12</f>
        <v>0.73308355001521797</v>
      </c>
      <c r="P123">
        <f>SUMIFS('EPA Data Summary_before mult'!T:T,'EPA Data Summary_before mult'!$B:$B,'EU specific multipliers'!$C123,'EPA Data Summary_before mult'!$A:$A,'EU specific multipliers'!$D123)/10^12</f>
        <v>0.74222076838325435</v>
      </c>
      <c r="Q123">
        <f>SUMIFS('EPA Data Summary_before mult'!U:U,'EPA Data Summary_before mult'!$B:$B,'EU specific multipliers'!$C123,'EPA Data Summary_before mult'!$A:$A,'EU specific multipliers'!$D123)/10^12</f>
        <v>0.75135798675129073</v>
      </c>
      <c r="R123">
        <f>SUMIFS('EPA Data Summary_before mult'!V:V,'EPA Data Summary_before mult'!$B:$B,'EU specific multipliers'!$C123,'EPA Data Summary_before mult'!$A:$A,'EU specific multipliers'!$D123)/10^12</f>
        <v>0.76049520511932722</v>
      </c>
      <c r="S123">
        <f>SUMIFS('EPA Data Summary_before mult'!W:W,'EPA Data Summary_before mult'!$B:$B,'EU specific multipliers'!$C123,'EPA Data Summary_before mult'!$A:$A,'EU specific multipliers'!$D123)/10^12</f>
        <v>0.7696324234873636</v>
      </c>
      <c r="T123">
        <f>SUMIFS('EPA Data Summary_before mult'!X:X,'EPA Data Summary_before mult'!$B:$B,'EU specific multipliers'!$C123,'EPA Data Summary_before mult'!$A:$A,'EU specific multipliers'!$D123)/10^12</f>
        <v>0.78177304455508179</v>
      </c>
      <c r="U123">
        <f>SUMIFS('EPA Data Summary_before mult'!Y:Y,'EPA Data Summary_before mult'!$B:$B,'EU specific multipliers'!$C123,'EPA Data Summary_before mult'!$A:$A,'EU specific multipliers'!$D123)/10^12</f>
        <v>0.79391366562280041</v>
      </c>
      <c r="V123">
        <f>SUMIFS('EPA Data Summary_before mult'!Z:Z,'EPA Data Summary_before mult'!$B:$B,'EU specific multipliers'!$C123,'EPA Data Summary_before mult'!$A:$A,'EU specific multipliers'!$D123)/10^12</f>
        <v>0.80605428669051782</v>
      </c>
      <c r="W123">
        <f>SUMIFS('EPA Data Summary_before mult'!AA:AA,'EPA Data Summary_before mult'!$B:$B,'EU specific multipliers'!$C123,'EPA Data Summary_before mult'!$A:$A,'EU specific multipliers'!$D123)/10^12</f>
        <v>0.81819490775823511</v>
      </c>
      <c r="X123">
        <f>SUMIFS('EPA Data Summary_before mult'!AB:AB,'EPA Data Summary_before mult'!$B:$B,'EU specific multipliers'!$C123,'EPA Data Summary_before mult'!$A:$A,'EU specific multipliers'!$D123)/10^12</f>
        <v>0.83033552882595363</v>
      </c>
      <c r="Y123">
        <f>SUMIFS('EPA Data Summary_before mult'!AC:AC,'EPA Data Summary_before mult'!$B:$B,'EU specific multipliers'!$C123,'EPA Data Summary_before mult'!$A:$A,'EU specific multipliers'!$D123)/10^12</f>
        <v>0.84585050409026175</v>
      </c>
      <c r="Z123">
        <f>SUMIFS('EPA Data Summary_before mult'!AD:AD,'EPA Data Summary_before mult'!$B:$B,'EU specific multipliers'!$C123,'EPA Data Summary_before mult'!$A:$A,'EU specific multipliers'!$D123)/10^12</f>
        <v>0.86136547935456986</v>
      </c>
      <c r="AA123">
        <f>SUMIFS('EPA Data Summary_before mult'!AE:AE,'EPA Data Summary_before mult'!$B:$B,'EU specific multipliers'!$C123,'EPA Data Summary_before mult'!$A:$A,'EU specific multipliers'!$D123)/10^12</f>
        <v>0.87688045461887698</v>
      </c>
      <c r="AB123">
        <f>SUMIFS('EPA Data Summary_before mult'!AF:AF,'EPA Data Summary_before mult'!$B:$B,'EU specific multipliers'!$C123,'EPA Data Summary_before mult'!$A:$A,'EU specific multipliers'!$D123)/10^12</f>
        <v>0.8923954298831841</v>
      </c>
      <c r="AC123">
        <f>SUMIFS('EPA Data Summary_before mult'!AG:AG,'EPA Data Summary_before mult'!$B:$B,'EU specific multipliers'!$C123,'EPA Data Summary_before mult'!$A:$A,'EU specific multipliers'!$D123)/10^12</f>
        <v>0.90791040514749444</v>
      </c>
      <c r="AD123">
        <f>SUMIFS('EPA Data Summary_before mult'!AH:AH,'EPA Data Summary_before mult'!$B:$B,'EU specific multipliers'!$C123,'EPA Data Summary_before mult'!$A:$A,'EU specific multipliers'!$D123)/10^12</f>
        <v>0.92748727662704222</v>
      </c>
      <c r="AE123">
        <f>SUMIFS('EPA Data Summary_before mult'!AI:AI,'EPA Data Summary_before mult'!$B:$B,'EU specific multipliers'!$C123,'EPA Data Summary_before mult'!$A:$A,'EU specific multipliers'!$D123)/10^12</f>
        <v>0.94706414810659345</v>
      </c>
      <c r="AF123">
        <f>SUMIFS('EPA Data Summary_before mult'!AJ:AJ,'EPA Data Summary_before mult'!$B:$B,'EU specific multipliers'!$C123,'EPA Data Summary_before mult'!$A:$A,'EU specific multipliers'!$D123)/10^12</f>
        <v>0.96664101958614268</v>
      </c>
      <c r="AG123">
        <f>SUMIFS('EPA Data Summary_before mult'!AK:AK,'EPA Data Summary_before mult'!$B:$B,'EU specific multipliers'!$C123,'EPA Data Summary_before mult'!$A:$A,'EU specific multipliers'!$D123)/10^12</f>
        <v>0.98621789106569202</v>
      </c>
      <c r="AH123">
        <f>SUMIFS('EPA Data Summary_before mult'!AL:AL,'EPA Data Summary_before mult'!$B:$B,'EU specific multipliers'!$C123,'EPA Data Summary_before mult'!$A:$A,'EU specific multipliers'!$D123)/10^12</f>
        <v>1.0057947625452421</v>
      </c>
    </row>
    <row r="124" spans="2:34" x14ac:dyDescent="0.25">
      <c r="B124" s="109"/>
      <c r="C124" s="106" t="s">
        <v>575</v>
      </c>
      <c r="D124" s="106" t="s">
        <v>272</v>
      </c>
      <c r="E124">
        <f>SUMIFS('EPA Data Summary_before mult'!I:I,'EPA Data Summary_before mult'!$B:$B,'EU specific multipliers'!$C124,'EPA Data Summary_before mult'!$A:$A,'EU specific multipliers'!$D124)/10^12</f>
        <v>0</v>
      </c>
      <c r="F124">
        <f>SUMIFS('EPA Data Summary_before mult'!J:J,'EPA Data Summary_before mult'!$B:$B,'EU specific multipliers'!$C124,'EPA Data Summary_before mult'!$A:$A,'EU specific multipliers'!$D124)/10^12</f>
        <v>0</v>
      </c>
      <c r="G124">
        <f>SUMIFS('EPA Data Summary_before mult'!K:K,'EPA Data Summary_before mult'!$B:$B,'EU specific multipliers'!$C124,'EPA Data Summary_before mult'!$A:$A,'EU specific multipliers'!$D124)/10^12</f>
        <v>0</v>
      </c>
      <c r="H124">
        <f>SUMIFS('EPA Data Summary_before mult'!L:L,'EPA Data Summary_before mult'!$B:$B,'EU specific multipliers'!$C124,'EPA Data Summary_before mult'!$A:$A,'EU specific multipliers'!$D124)/10^12</f>
        <v>0</v>
      </c>
      <c r="I124">
        <f>SUMIFS('EPA Data Summary_before mult'!M:M,'EPA Data Summary_before mult'!$B:$B,'EU specific multipliers'!$C124,'EPA Data Summary_before mult'!$A:$A,'EU specific multipliers'!$D124)/10^12</f>
        <v>0</v>
      </c>
      <c r="J124">
        <f>SUMIFS('EPA Data Summary_before mult'!N:N,'EPA Data Summary_before mult'!$B:$B,'EU specific multipliers'!$C124,'EPA Data Summary_before mult'!$A:$A,'EU specific multipliers'!$D124)/10^12</f>
        <v>0</v>
      </c>
      <c r="K124">
        <f>SUMIFS('EPA Data Summary_before mult'!O:O,'EPA Data Summary_before mult'!$B:$B,'EU specific multipliers'!$C124,'EPA Data Summary_before mult'!$A:$A,'EU specific multipliers'!$D124)/10^12</f>
        <v>0</v>
      </c>
      <c r="L124">
        <f>SUMIFS('EPA Data Summary_before mult'!P:P,'EPA Data Summary_before mult'!$B:$B,'EU specific multipliers'!$C124,'EPA Data Summary_before mult'!$A:$A,'EU specific multipliers'!$D124)/10^12</f>
        <v>0</v>
      </c>
      <c r="M124">
        <f>SUMIFS('EPA Data Summary_before mult'!Q:Q,'EPA Data Summary_before mult'!$B:$B,'EU specific multipliers'!$C124,'EPA Data Summary_before mult'!$A:$A,'EU specific multipliers'!$D124)/10^12</f>
        <v>0</v>
      </c>
      <c r="N124">
        <f>SUMIFS('EPA Data Summary_before mult'!R:R,'EPA Data Summary_before mult'!$B:$B,'EU specific multipliers'!$C124,'EPA Data Summary_before mult'!$A:$A,'EU specific multipliers'!$D124)/10^12</f>
        <v>0</v>
      </c>
      <c r="O124">
        <f>SUMIFS('EPA Data Summary_before mult'!S:S,'EPA Data Summary_before mult'!$B:$B,'EU specific multipliers'!$C124,'EPA Data Summary_before mult'!$A:$A,'EU specific multipliers'!$D124)/10^12</f>
        <v>0</v>
      </c>
      <c r="P124">
        <f>SUMIFS('EPA Data Summary_before mult'!T:T,'EPA Data Summary_before mult'!$B:$B,'EU specific multipliers'!$C124,'EPA Data Summary_before mult'!$A:$A,'EU specific multipliers'!$D124)/10^12</f>
        <v>0</v>
      </c>
      <c r="Q124">
        <f>SUMIFS('EPA Data Summary_before mult'!U:U,'EPA Data Summary_before mult'!$B:$B,'EU specific multipliers'!$C124,'EPA Data Summary_before mult'!$A:$A,'EU specific multipliers'!$D124)/10^12</f>
        <v>0</v>
      </c>
      <c r="R124">
        <f>SUMIFS('EPA Data Summary_before mult'!V:V,'EPA Data Summary_before mult'!$B:$B,'EU specific multipliers'!$C124,'EPA Data Summary_before mult'!$A:$A,'EU specific multipliers'!$D124)/10^12</f>
        <v>0</v>
      </c>
      <c r="S124">
        <f>SUMIFS('EPA Data Summary_before mult'!W:W,'EPA Data Summary_before mult'!$B:$B,'EU specific multipliers'!$C124,'EPA Data Summary_before mult'!$A:$A,'EU specific multipliers'!$D124)/10^12</f>
        <v>0</v>
      </c>
      <c r="T124">
        <f>SUMIFS('EPA Data Summary_before mult'!X:X,'EPA Data Summary_before mult'!$B:$B,'EU specific multipliers'!$C124,'EPA Data Summary_before mult'!$A:$A,'EU specific multipliers'!$D124)/10^12</f>
        <v>0</v>
      </c>
      <c r="U124">
        <f>SUMIFS('EPA Data Summary_before mult'!Y:Y,'EPA Data Summary_before mult'!$B:$B,'EU specific multipliers'!$C124,'EPA Data Summary_before mult'!$A:$A,'EU specific multipliers'!$D124)/10^12</f>
        <v>0</v>
      </c>
      <c r="V124">
        <f>SUMIFS('EPA Data Summary_before mult'!Z:Z,'EPA Data Summary_before mult'!$B:$B,'EU specific multipliers'!$C124,'EPA Data Summary_before mult'!$A:$A,'EU specific multipliers'!$D124)/10^12</f>
        <v>0</v>
      </c>
      <c r="W124">
        <f>SUMIFS('EPA Data Summary_before mult'!AA:AA,'EPA Data Summary_before mult'!$B:$B,'EU specific multipliers'!$C124,'EPA Data Summary_before mult'!$A:$A,'EU specific multipliers'!$D124)/10^12</f>
        <v>0</v>
      </c>
      <c r="X124">
        <f>SUMIFS('EPA Data Summary_before mult'!AB:AB,'EPA Data Summary_before mult'!$B:$B,'EU specific multipliers'!$C124,'EPA Data Summary_before mult'!$A:$A,'EU specific multipliers'!$D124)/10^12</f>
        <v>0</v>
      </c>
      <c r="Y124">
        <f>SUMIFS('EPA Data Summary_before mult'!AC:AC,'EPA Data Summary_before mult'!$B:$B,'EU specific multipliers'!$C124,'EPA Data Summary_before mult'!$A:$A,'EU specific multipliers'!$D124)/10^12</f>
        <v>0</v>
      </c>
      <c r="Z124">
        <f>SUMIFS('EPA Data Summary_before mult'!AD:AD,'EPA Data Summary_before mult'!$B:$B,'EU specific multipliers'!$C124,'EPA Data Summary_before mult'!$A:$A,'EU specific multipliers'!$D124)/10^12</f>
        <v>0</v>
      </c>
      <c r="AA124">
        <f>SUMIFS('EPA Data Summary_before mult'!AE:AE,'EPA Data Summary_before mult'!$B:$B,'EU specific multipliers'!$C124,'EPA Data Summary_before mult'!$A:$A,'EU specific multipliers'!$D124)/10^12</f>
        <v>0</v>
      </c>
      <c r="AB124">
        <f>SUMIFS('EPA Data Summary_before mult'!AF:AF,'EPA Data Summary_before mult'!$B:$B,'EU specific multipliers'!$C124,'EPA Data Summary_before mult'!$A:$A,'EU specific multipliers'!$D124)/10^12</f>
        <v>0</v>
      </c>
      <c r="AC124">
        <f>SUMIFS('EPA Data Summary_before mult'!AG:AG,'EPA Data Summary_before mult'!$B:$B,'EU specific multipliers'!$C124,'EPA Data Summary_before mult'!$A:$A,'EU specific multipliers'!$D124)/10^12</f>
        <v>0</v>
      </c>
      <c r="AD124">
        <f>SUMIFS('EPA Data Summary_before mult'!AH:AH,'EPA Data Summary_before mult'!$B:$B,'EU specific multipliers'!$C124,'EPA Data Summary_before mult'!$A:$A,'EU specific multipliers'!$D124)/10^12</f>
        <v>0</v>
      </c>
      <c r="AE124">
        <f>SUMIFS('EPA Data Summary_before mult'!AI:AI,'EPA Data Summary_before mult'!$B:$B,'EU specific multipliers'!$C124,'EPA Data Summary_before mult'!$A:$A,'EU specific multipliers'!$D124)/10^12</f>
        <v>0</v>
      </c>
      <c r="AF124">
        <f>SUMIFS('EPA Data Summary_before mult'!AJ:AJ,'EPA Data Summary_before mult'!$B:$B,'EU specific multipliers'!$C124,'EPA Data Summary_before mult'!$A:$A,'EU specific multipliers'!$D124)/10^12</f>
        <v>0</v>
      </c>
      <c r="AG124">
        <f>SUMIFS('EPA Data Summary_before mult'!AK:AK,'EPA Data Summary_before mult'!$B:$B,'EU specific multipliers'!$C124,'EPA Data Summary_before mult'!$A:$A,'EU specific multipliers'!$D124)/10^12</f>
        <v>0</v>
      </c>
      <c r="AH124">
        <f>SUMIFS('EPA Data Summary_before mult'!AL:AL,'EPA Data Summary_before mult'!$B:$B,'EU specific multipliers'!$C124,'EPA Data Summary_before mult'!$A:$A,'EU specific multipliers'!$D124)/10^12</f>
        <v>0</v>
      </c>
    </row>
    <row r="125" spans="2:34" x14ac:dyDescent="0.25">
      <c r="B125" s="109"/>
      <c r="C125" s="103" t="s">
        <v>568</v>
      </c>
      <c r="D125" s="103" t="s">
        <v>10</v>
      </c>
      <c r="E125">
        <f>SUMIFS('EPA Data Summary_before mult'!I:I,'EPA Data Summary_before mult'!$B:$B,'EU specific multipliers'!$C125,'EPA Data Summary_before mult'!$A:$A,'EU specific multipliers'!$D125)/10^12</f>
        <v>0</v>
      </c>
      <c r="F125">
        <f>SUMIFS('EPA Data Summary_before mult'!J:J,'EPA Data Summary_before mult'!$B:$B,'EU specific multipliers'!$C125,'EPA Data Summary_before mult'!$A:$A,'EU specific multipliers'!$D125)/10^12</f>
        <v>0</v>
      </c>
      <c r="G125">
        <f>SUMIFS('EPA Data Summary_before mult'!K:K,'EPA Data Summary_before mult'!$B:$B,'EU specific multipliers'!$C125,'EPA Data Summary_before mult'!$A:$A,'EU specific multipliers'!$D125)/10^12</f>
        <v>0</v>
      </c>
      <c r="H125">
        <f>SUMIFS('EPA Data Summary_before mult'!L:L,'EPA Data Summary_before mult'!$B:$B,'EU specific multipliers'!$C125,'EPA Data Summary_before mult'!$A:$A,'EU specific multipliers'!$D125)/10^12</f>
        <v>0</v>
      </c>
      <c r="I125">
        <f>SUMIFS('EPA Data Summary_before mult'!M:M,'EPA Data Summary_before mult'!$B:$B,'EU specific multipliers'!$C125,'EPA Data Summary_before mult'!$A:$A,'EU specific multipliers'!$D125)/10^12</f>
        <v>0</v>
      </c>
      <c r="J125">
        <f>SUMIFS('EPA Data Summary_before mult'!N:N,'EPA Data Summary_before mult'!$B:$B,'EU specific multipliers'!$C125,'EPA Data Summary_before mult'!$A:$A,'EU specific multipliers'!$D125)/10^12</f>
        <v>0</v>
      </c>
      <c r="K125">
        <f>SUMIFS('EPA Data Summary_before mult'!O:O,'EPA Data Summary_before mult'!$B:$B,'EU specific multipliers'!$C125,'EPA Data Summary_before mult'!$A:$A,'EU specific multipliers'!$D125)/10^12</f>
        <v>0</v>
      </c>
      <c r="L125">
        <f>SUMIFS('EPA Data Summary_before mult'!P:P,'EPA Data Summary_before mult'!$B:$B,'EU specific multipliers'!$C125,'EPA Data Summary_before mult'!$A:$A,'EU specific multipliers'!$D125)/10^12</f>
        <v>0</v>
      </c>
      <c r="M125">
        <f>SUMIFS('EPA Data Summary_before mult'!Q:Q,'EPA Data Summary_before mult'!$B:$B,'EU specific multipliers'!$C125,'EPA Data Summary_before mult'!$A:$A,'EU specific multipliers'!$D125)/10^12</f>
        <v>0</v>
      </c>
      <c r="N125">
        <f>SUMIFS('EPA Data Summary_before mult'!R:R,'EPA Data Summary_before mult'!$B:$B,'EU specific multipliers'!$C125,'EPA Data Summary_before mult'!$A:$A,'EU specific multipliers'!$D125)/10^12</f>
        <v>0</v>
      </c>
      <c r="O125">
        <f>SUMIFS('EPA Data Summary_before mult'!S:S,'EPA Data Summary_before mult'!$B:$B,'EU specific multipliers'!$C125,'EPA Data Summary_before mult'!$A:$A,'EU specific multipliers'!$D125)/10^12</f>
        <v>0</v>
      </c>
      <c r="P125">
        <f>SUMIFS('EPA Data Summary_before mult'!T:T,'EPA Data Summary_before mult'!$B:$B,'EU specific multipliers'!$C125,'EPA Data Summary_before mult'!$A:$A,'EU specific multipliers'!$D125)/10^12</f>
        <v>0</v>
      </c>
      <c r="Q125">
        <f>SUMIFS('EPA Data Summary_before mult'!U:U,'EPA Data Summary_before mult'!$B:$B,'EU specific multipliers'!$C125,'EPA Data Summary_before mult'!$A:$A,'EU specific multipliers'!$D125)/10^12</f>
        <v>0</v>
      </c>
      <c r="R125">
        <f>SUMIFS('EPA Data Summary_before mult'!V:V,'EPA Data Summary_before mult'!$B:$B,'EU specific multipliers'!$C125,'EPA Data Summary_before mult'!$A:$A,'EU specific multipliers'!$D125)/10^12</f>
        <v>0</v>
      </c>
      <c r="S125">
        <f>SUMIFS('EPA Data Summary_before mult'!W:W,'EPA Data Summary_before mult'!$B:$B,'EU specific multipliers'!$C125,'EPA Data Summary_before mult'!$A:$A,'EU specific multipliers'!$D125)/10^12</f>
        <v>0</v>
      </c>
      <c r="T125">
        <f>SUMIFS('EPA Data Summary_before mult'!X:X,'EPA Data Summary_before mult'!$B:$B,'EU specific multipliers'!$C125,'EPA Data Summary_before mult'!$A:$A,'EU specific multipliers'!$D125)/10^12</f>
        <v>0</v>
      </c>
      <c r="U125">
        <f>SUMIFS('EPA Data Summary_before mult'!Y:Y,'EPA Data Summary_before mult'!$B:$B,'EU specific multipliers'!$C125,'EPA Data Summary_before mult'!$A:$A,'EU specific multipliers'!$D125)/10^12</f>
        <v>0</v>
      </c>
      <c r="V125">
        <f>SUMIFS('EPA Data Summary_before mult'!Z:Z,'EPA Data Summary_before mult'!$B:$B,'EU specific multipliers'!$C125,'EPA Data Summary_before mult'!$A:$A,'EU specific multipliers'!$D125)/10^12</f>
        <v>0</v>
      </c>
      <c r="W125">
        <f>SUMIFS('EPA Data Summary_before mult'!AA:AA,'EPA Data Summary_before mult'!$B:$B,'EU specific multipliers'!$C125,'EPA Data Summary_before mult'!$A:$A,'EU specific multipliers'!$D125)/10^12</f>
        <v>0</v>
      </c>
      <c r="X125">
        <f>SUMIFS('EPA Data Summary_before mult'!AB:AB,'EPA Data Summary_before mult'!$B:$B,'EU specific multipliers'!$C125,'EPA Data Summary_before mult'!$A:$A,'EU specific multipliers'!$D125)/10^12</f>
        <v>0</v>
      </c>
      <c r="Y125">
        <f>SUMIFS('EPA Data Summary_before mult'!AC:AC,'EPA Data Summary_before mult'!$B:$B,'EU specific multipliers'!$C125,'EPA Data Summary_before mult'!$A:$A,'EU specific multipliers'!$D125)/10^12</f>
        <v>0</v>
      </c>
      <c r="Z125">
        <f>SUMIFS('EPA Data Summary_before mult'!AD:AD,'EPA Data Summary_before mult'!$B:$B,'EU specific multipliers'!$C125,'EPA Data Summary_before mult'!$A:$A,'EU specific multipliers'!$D125)/10^12</f>
        <v>0</v>
      </c>
      <c r="AA125">
        <f>SUMIFS('EPA Data Summary_before mult'!AE:AE,'EPA Data Summary_before mult'!$B:$B,'EU specific multipliers'!$C125,'EPA Data Summary_before mult'!$A:$A,'EU specific multipliers'!$D125)/10^12</f>
        <v>0</v>
      </c>
      <c r="AB125">
        <f>SUMIFS('EPA Data Summary_before mult'!AF:AF,'EPA Data Summary_before mult'!$B:$B,'EU specific multipliers'!$C125,'EPA Data Summary_before mult'!$A:$A,'EU specific multipliers'!$D125)/10^12</f>
        <v>0</v>
      </c>
      <c r="AC125">
        <f>SUMIFS('EPA Data Summary_before mult'!AG:AG,'EPA Data Summary_before mult'!$B:$B,'EU specific multipliers'!$C125,'EPA Data Summary_before mult'!$A:$A,'EU specific multipliers'!$D125)/10^12</f>
        <v>0</v>
      </c>
      <c r="AD125">
        <f>SUMIFS('EPA Data Summary_before mult'!AH:AH,'EPA Data Summary_before mult'!$B:$B,'EU specific multipliers'!$C125,'EPA Data Summary_before mult'!$A:$A,'EU specific multipliers'!$D125)/10^12</f>
        <v>0</v>
      </c>
      <c r="AE125">
        <f>SUMIFS('EPA Data Summary_before mult'!AI:AI,'EPA Data Summary_before mult'!$B:$B,'EU specific multipliers'!$C125,'EPA Data Summary_before mult'!$A:$A,'EU specific multipliers'!$D125)/10^12</f>
        <v>0</v>
      </c>
      <c r="AF125">
        <f>SUMIFS('EPA Data Summary_before mult'!AJ:AJ,'EPA Data Summary_before mult'!$B:$B,'EU specific multipliers'!$C125,'EPA Data Summary_before mult'!$A:$A,'EU specific multipliers'!$D125)/10^12</f>
        <v>0</v>
      </c>
      <c r="AG125">
        <f>SUMIFS('EPA Data Summary_before mult'!AK:AK,'EPA Data Summary_before mult'!$B:$B,'EU specific multipliers'!$C125,'EPA Data Summary_before mult'!$A:$A,'EU specific multipliers'!$D125)/10^12</f>
        <v>0</v>
      </c>
      <c r="AH125">
        <f>SUMIFS('EPA Data Summary_before mult'!AL:AL,'EPA Data Summary_before mult'!$B:$B,'EU specific multipliers'!$C125,'EPA Data Summary_before mult'!$A:$A,'EU specific multipliers'!$D125)/10^12</f>
        <v>0</v>
      </c>
    </row>
    <row r="126" spans="2:34" x14ac:dyDescent="0.25">
      <c r="B126" s="109"/>
      <c r="C126" s="82" t="s">
        <v>553</v>
      </c>
      <c r="D126" s="82" t="s">
        <v>10</v>
      </c>
      <c r="E126">
        <f>SUMIFS('EPA Data Summary_before mult'!I:I,'EPA Data Summary_before mult'!$B:$B,'EU specific multipliers'!$C126,'EPA Data Summary_before mult'!$A:$A,'EU specific multipliers'!$D126)/10^12</f>
        <v>0</v>
      </c>
      <c r="F126">
        <f>SUMIFS('EPA Data Summary_before mult'!J:J,'EPA Data Summary_before mult'!$B:$B,'EU specific multipliers'!$C126,'EPA Data Summary_before mult'!$A:$A,'EU specific multipliers'!$D126)/10^12</f>
        <v>0</v>
      </c>
      <c r="G126">
        <f>SUMIFS('EPA Data Summary_before mult'!K:K,'EPA Data Summary_before mult'!$B:$B,'EU specific multipliers'!$C126,'EPA Data Summary_before mult'!$A:$A,'EU specific multipliers'!$D126)/10^12</f>
        <v>0</v>
      </c>
      <c r="H126">
        <f>SUMIFS('EPA Data Summary_before mult'!L:L,'EPA Data Summary_before mult'!$B:$B,'EU specific multipliers'!$C126,'EPA Data Summary_before mult'!$A:$A,'EU specific multipliers'!$D126)/10^12</f>
        <v>0</v>
      </c>
      <c r="I126">
        <f>SUMIFS('EPA Data Summary_before mult'!M:M,'EPA Data Summary_before mult'!$B:$B,'EU specific multipliers'!$C126,'EPA Data Summary_before mult'!$A:$A,'EU specific multipliers'!$D126)/10^12</f>
        <v>0</v>
      </c>
      <c r="J126">
        <f>SUMIFS('EPA Data Summary_before mult'!N:N,'EPA Data Summary_before mult'!$B:$B,'EU specific multipliers'!$C126,'EPA Data Summary_before mult'!$A:$A,'EU specific multipliers'!$D126)/10^12</f>
        <v>0</v>
      </c>
      <c r="K126">
        <f>SUMIFS('EPA Data Summary_before mult'!O:O,'EPA Data Summary_before mult'!$B:$B,'EU specific multipliers'!$C126,'EPA Data Summary_before mult'!$A:$A,'EU specific multipliers'!$D126)/10^12</f>
        <v>0</v>
      </c>
      <c r="L126">
        <f>SUMIFS('EPA Data Summary_before mult'!P:P,'EPA Data Summary_before mult'!$B:$B,'EU specific multipliers'!$C126,'EPA Data Summary_before mult'!$A:$A,'EU specific multipliers'!$D126)/10^12</f>
        <v>0</v>
      </c>
      <c r="M126">
        <f>SUMIFS('EPA Data Summary_before mult'!Q:Q,'EPA Data Summary_before mult'!$B:$B,'EU specific multipliers'!$C126,'EPA Data Summary_before mult'!$A:$A,'EU specific multipliers'!$D126)/10^12</f>
        <v>0</v>
      </c>
      <c r="N126">
        <f>SUMIFS('EPA Data Summary_before mult'!R:R,'EPA Data Summary_before mult'!$B:$B,'EU specific multipliers'!$C126,'EPA Data Summary_before mult'!$A:$A,'EU specific multipliers'!$D126)/10^12</f>
        <v>0</v>
      </c>
      <c r="O126">
        <f>SUMIFS('EPA Data Summary_before mult'!S:S,'EPA Data Summary_before mult'!$B:$B,'EU specific multipliers'!$C126,'EPA Data Summary_before mult'!$A:$A,'EU specific multipliers'!$D126)/10^12</f>
        <v>0</v>
      </c>
      <c r="P126">
        <f>SUMIFS('EPA Data Summary_before mult'!T:T,'EPA Data Summary_before mult'!$B:$B,'EU specific multipliers'!$C126,'EPA Data Summary_before mult'!$A:$A,'EU specific multipliers'!$D126)/10^12</f>
        <v>0</v>
      </c>
      <c r="Q126">
        <f>SUMIFS('EPA Data Summary_before mult'!U:U,'EPA Data Summary_before mult'!$B:$B,'EU specific multipliers'!$C126,'EPA Data Summary_before mult'!$A:$A,'EU specific multipliers'!$D126)/10^12</f>
        <v>0</v>
      </c>
      <c r="R126">
        <f>SUMIFS('EPA Data Summary_before mult'!V:V,'EPA Data Summary_before mult'!$B:$B,'EU specific multipliers'!$C126,'EPA Data Summary_before mult'!$A:$A,'EU specific multipliers'!$D126)/10^12</f>
        <v>0</v>
      </c>
      <c r="S126">
        <f>SUMIFS('EPA Data Summary_before mult'!W:W,'EPA Data Summary_before mult'!$B:$B,'EU specific multipliers'!$C126,'EPA Data Summary_before mult'!$A:$A,'EU specific multipliers'!$D126)/10^12</f>
        <v>0</v>
      </c>
      <c r="T126">
        <f>SUMIFS('EPA Data Summary_before mult'!X:X,'EPA Data Summary_before mult'!$B:$B,'EU specific multipliers'!$C126,'EPA Data Summary_before mult'!$A:$A,'EU specific multipliers'!$D126)/10^12</f>
        <v>0</v>
      </c>
      <c r="U126">
        <f>SUMIFS('EPA Data Summary_before mult'!Y:Y,'EPA Data Summary_before mult'!$B:$B,'EU specific multipliers'!$C126,'EPA Data Summary_before mult'!$A:$A,'EU specific multipliers'!$D126)/10^12</f>
        <v>0</v>
      </c>
      <c r="V126">
        <f>SUMIFS('EPA Data Summary_before mult'!Z:Z,'EPA Data Summary_before mult'!$B:$B,'EU specific multipliers'!$C126,'EPA Data Summary_before mult'!$A:$A,'EU specific multipliers'!$D126)/10^12</f>
        <v>0</v>
      </c>
      <c r="W126">
        <f>SUMIFS('EPA Data Summary_before mult'!AA:AA,'EPA Data Summary_before mult'!$B:$B,'EU specific multipliers'!$C126,'EPA Data Summary_before mult'!$A:$A,'EU specific multipliers'!$D126)/10^12</f>
        <v>0</v>
      </c>
      <c r="X126">
        <f>SUMIFS('EPA Data Summary_before mult'!AB:AB,'EPA Data Summary_before mult'!$B:$B,'EU specific multipliers'!$C126,'EPA Data Summary_before mult'!$A:$A,'EU specific multipliers'!$D126)/10^12</f>
        <v>0</v>
      </c>
      <c r="Y126">
        <f>SUMIFS('EPA Data Summary_before mult'!AC:AC,'EPA Data Summary_before mult'!$B:$B,'EU specific multipliers'!$C126,'EPA Data Summary_before mult'!$A:$A,'EU specific multipliers'!$D126)/10^12</f>
        <v>0</v>
      </c>
      <c r="Z126">
        <f>SUMIFS('EPA Data Summary_before mult'!AD:AD,'EPA Data Summary_before mult'!$B:$B,'EU specific multipliers'!$C126,'EPA Data Summary_before mult'!$A:$A,'EU specific multipliers'!$D126)/10^12</f>
        <v>0</v>
      </c>
      <c r="AA126">
        <f>SUMIFS('EPA Data Summary_before mult'!AE:AE,'EPA Data Summary_before mult'!$B:$B,'EU specific multipliers'!$C126,'EPA Data Summary_before mult'!$A:$A,'EU specific multipliers'!$D126)/10^12</f>
        <v>0</v>
      </c>
      <c r="AB126">
        <f>SUMIFS('EPA Data Summary_before mult'!AF:AF,'EPA Data Summary_before mult'!$B:$B,'EU specific multipliers'!$C126,'EPA Data Summary_before mult'!$A:$A,'EU specific multipliers'!$D126)/10^12</f>
        <v>0</v>
      </c>
      <c r="AC126">
        <f>SUMIFS('EPA Data Summary_before mult'!AG:AG,'EPA Data Summary_before mult'!$B:$B,'EU specific multipliers'!$C126,'EPA Data Summary_before mult'!$A:$A,'EU specific multipliers'!$D126)/10^12</f>
        <v>0</v>
      </c>
      <c r="AD126">
        <f>SUMIFS('EPA Data Summary_before mult'!AH:AH,'EPA Data Summary_before mult'!$B:$B,'EU specific multipliers'!$C126,'EPA Data Summary_before mult'!$A:$A,'EU specific multipliers'!$D126)/10^12</f>
        <v>0</v>
      </c>
      <c r="AE126">
        <f>SUMIFS('EPA Data Summary_before mult'!AI:AI,'EPA Data Summary_before mult'!$B:$B,'EU specific multipliers'!$C126,'EPA Data Summary_before mult'!$A:$A,'EU specific multipliers'!$D126)/10^12</f>
        <v>0</v>
      </c>
      <c r="AF126">
        <f>SUMIFS('EPA Data Summary_before mult'!AJ:AJ,'EPA Data Summary_before mult'!$B:$B,'EU specific multipliers'!$C126,'EPA Data Summary_before mult'!$A:$A,'EU specific multipliers'!$D126)/10^12</f>
        <v>0</v>
      </c>
      <c r="AG126">
        <f>SUMIFS('EPA Data Summary_before mult'!AK:AK,'EPA Data Summary_before mult'!$B:$B,'EU specific multipliers'!$C126,'EPA Data Summary_before mult'!$A:$A,'EU specific multipliers'!$D126)/10^12</f>
        <v>0</v>
      </c>
      <c r="AH126">
        <f>SUMIFS('EPA Data Summary_before mult'!AL:AL,'EPA Data Summary_before mult'!$B:$B,'EU specific multipliers'!$C126,'EPA Data Summary_before mult'!$A:$A,'EU specific multipliers'!$D126)/10^12</f>
        <v>0</v>
      </c>
    </row>
    <row r="127" spans="2:34" x14ac:dyDescent="0.25">
      <c r="B127" s="109">
        <f>SUM(E127:AH127)/SUM(E127:AH127,E109:AH109)</f>
        <v>0.60998566722590142</v>
      </c>
      <c r="C127" s="103" t="s">
        <v>553</v>
      </c>
      <c r="D127" s="103" t="s">
        <v>11</v>
      </c>
      <c r="E127">
        <f>SUMIFS('EPA Data Summary_before mult'!I:I,'EPA Data Summary_before mult'!$B:$B,'EU specific multipliers'!$C127,'EPA Data Summary_before mult'!$A:$A,'EU specific multipliers'!$D127)/10^12</f>
        <v>17.408650589157222</v>
      </c>
      <c r="F127">
        <f>SUMIFS('EPA Data Summary_before mult'!J:J,'EPA Data Summary_before mult'!$B:$B,'EU specific multipliers'!$C127,'EPA Data Summary_before mult'!$A:$A,'EU specific multipliers'!$D127)/10^12</f>
        <v>17.42446758728039</v>
      </c>
      <c r="G127">
        <f>SUMIFS('EPA Data Summary_before mult'!K:K,'EPA Data Summary_before mult'!$B:$B,'EU specific multipliers'!$C127,'EPA Data Summary_before mult'!$A:$A,'EU specific multipliers'!$D127)/10^12</f>
        <v>17.440284585403599</v>
      </c>
      <c r="H127">
        <f>SUMIFS('EPA Data Summary_before mult'!L:L,'EPA Data Summary_before mult'!$B:$B,'EU specific multipliers'!$C127,'EPA Data Summary_before mult'!$A:$A,'EU specific multipliers'!$D127)/10^12</f>
        <v>17.456101583526809</v>
      </c>
      <c r="I127">
        <f>SUMIFS('EPA Data Summary_before mult'!M:M,'EPA Data Summary_before mult'!$B:$B,'EU specific multipliers'!$C127,'EPA Data Summary_before mult'!$A:$A,'EU specific multipliers'!$D127)/10^12</f>
        <v>17.471918581649994</v>
      </c>
      <c r="J127">
        <f>SUMIFS('EPA Data Summary_before mult'!N:N,'EPA Data Summary_before mult'!$B:$B,'EU specific multipliers'!$C127,'EPA Data Summary_before mult'!$A:$A,'EU specific multipliers'!$D127)/10^12</f>
        <v>17.578450154989198</v>
      </c>
      <c r="K127">
        <f>SUMIFS('EPA Data Summary_before mult'!O:O,'EPA Data Summary_before mult'!$B:$B,'EU specific multipliers'!$C127,'EPA Data Summary_before mult'!$A:$A,'EU specific multipliers'!$D127)/10^12</f>
        <v>17.684981728328417</v>
      </c>
      <c r="L127">
        <f>SUMIFS('EPA Data Summary_before mult'!P:P,'EPA Data Summary_before mult'!$B:$B,'EU specific multipliers'!$C127,'EPA Data Summary_before mult'!$A:$A,'EU specific multipliers'!$D127)/10^12</f>
        <v>17.791513301667631</v>
      </c>
      <c r="M127">
        <f>SUMIFS('EPA Data Summary_before mult'!Q:Q,'EPA Data Summary_before mult'!$B:$B,'EU specific multipliers'!$C127,'EPA Data Summary_before mult'!$A:$A,'EU specific multipliers'!$D127)/10^12</f>
        <v>17.898044875006835</v>
      </c>
      <c r="N127">
        <f>SUMIFS('EPA Data Summary_before mult'!R:R,'EPA Data Summary_before mult'!$B:$B,'EU specific multipliers'!$C127,'EPA Data Summary_before mult'!$A:$A,'EU specific multipliers'!$D127)/10^12</f>
        <v>18.004576448346047</v>
      </c>
      <c r="O127">
        <f>SUMIFS('EPA Data Summary_before mult'!S:S,'EPA Data Summary_before mult'!$B:$B,'EU specific multipliers'!$C127,'EPA Data Summary_before mult'!$A:$A,'EU specific multipliers'!$D127)/10^12</f>
        <v>18.388095422369062</v>
      </c>
      <c r="P127">
        <f>SUMIFS('EPA Data Summary_before mult'!T:T,'EPA Data Summary_before mult'!$B:$B,'EU specific multipliers'!$C127,'EPA Data Summary_before mult'!$A:$A,'EU specific multipliers'!$D127)/10^12</f>
        <v>18.771614396392092</v>
      </c>
      <c r="Q127">
        <f>SUMIFS('EPA Data Summary_before mult'!U:U,'EPA Data Summary_before mult'!$B:$B,'EU specific multipliers'!$C127,'EPA Data Summary_before mult'!$A:$A,'EU specific multipliers'!$D127)/10^12</f>
        <v>19.155133370415079</v>
      </c>
      <c r="R127">
        <f>SUMIFS('EPA Data Summary_before mult'!V:V,'EPA Data Summary_before mult'!$B:$B,'EU specific multipliers'!$C127,'EPA Data Summary_before mult'!$A:$A,'EU specific multipliers'!$D127)/10^12</f>
        <v>19.538652344438106</v>
      </c>
      <c r="S127">
        <f>SUMIFS('EPA Data Summary_before mult'!W:W,'EPA Data Summary_before mult'!$B:$B,'EU specific multipliers'!$C127,'EPA Data Summary_before mult'!$A:$A,'EU specific multipliers'!$D127)/10^12</f>
        <v>19.922171318461128</v>
      </c>
      <c r="T127">
        <f>SUMIFS('EPA Data Summary_before mult'!X:X,'EPA Data Summary_before mult'!$B:$B,'EU specific multipliers'!$C127,'EPA Data Summary_before mult'!$A:$A,'EU specific multipliers'!$D127)/10^12</f>
        <v>20.250939263450562</v>
      </c>
      <c r="U127">
        <f>SUMIFS('EPA Data Summary_before mult'!Y:Y,'EPA Data Summary_before mult'!$B:$B,'EU specific multipliers'!$C127,'EPA Data Summary_before mult'!$A:$A,'EU specific multipliers'!$D127)/10^12</f>
        <v>20.579707208440041</v>
      </c>
      <c r="V127">
        <f>SUMIFS('EPA Data Summary_before mult'!Z:Z,'EPA Data Summary_before mult'!$B:$B,'EU specific multipliers'!$C127,'EPA Data Summary_before mult'!$A:$A,'EU specific multipliers'!$D127)/10^12</f>
        <v>20.908475153429496</v>
      </c>
      <c r="W127">
        <f>SUMIFS('EPA Data Summary_before mult'!AA:AA,'EPA Data Summary_before mult'!$B:$B,'EU specific multipliers'!$C127,'EPA Data Summary_before mult'!$A:$A,'EU specific multipliers'!$D127)/10^12</f>
        <v>21.23724309841894</v>
      </c>
      <c r="X127">
        <f>SUMIFS('EPA Data Summary_before mult'!AB:AB,'EPA Data Summary_before mult'!$B:$B,'EU specific multipliers'!$C127,'EPA Data Summary_before mult'!$A:$A,'EU specific multipliers'!$D127)/10^12</f>
        <v>21.566011043408409</v>
      </c>
      <c r="Y127">
        <f>SUMIFS('EPA Data Summary_before mult'!AC:AC,'EPA Data Summary_before mult'!$B:$B,'EU specific multipliers'!$C127,'EPA Data Summary_before mult'!$A:$A,'EU specific multipliers'!$D127)/10^12</f>
        <v>21.938810365018874</v>
      </c>
      <c r="Z127">
        <f>SUMIFS('EPA Data Summary_before mult'!AD:AD,'EPA Data Summary_before mult'!$B:$B,'EU specific multipliers'!$C127,'EPA Data Summary_before mult'!$A:$A,'EU specific multipliers'!$D127)/10^12</f>
        <v>22.311609686629367</v>
      </c>
      <c r="AA127">
        <f>SUMIFS('EPA Data Summary_before mult'!AE:AE,'EPA Data Summary_before mult'!$B:$B,'EU specific multipliers'!$C127,'EPA Data Summary_before mult'!$A:$A,'EU specific multipliers'!$D127)/10^12</f>
        <v>22.684409008239843</v>
      </c>
      <c r="AB127">
        <f>SUMIFS('EPA Data Summary_before mult'!AF:AF,'EPA Data Summary_before mult'!$B:$B,'EU specific multipliers'!$C127,'EPA Data Summary_before mult'!$A:$A,'EU specific multipliers'!$D127)/10^12</f>
        <v>23.057208329850326</v>
      </c>
      <c r="AC127">
        <f>SUMIFS('EPA Data Summary_before mult'!AG:AG,'EPA Data Summary_before mult'!$B:$B,'EU specific multipliers'!$C127,'EPA Data Summary_before mult'!$A:$A,'EU specific multipliers'!$D127)/10^12</f>
        <v>23.430007651460794</v>
      </c>
      <c r="AD127">
        <f>SUMIFS('EPA Data Summary_before mult'!AH:AH,'EPA Data Summary_before mult'!$B:$B,'EU specific multipliers'!$C127,'EPA Data Summary_before mult'!$A:$A,'EU specific multipliers'!$D127)/10^12</f>
        <v>23.870496543697161</v>
      </c>
      <c r="AE127">
        <f>SUMIFS('EPA Data Summary_before mult'!AI:AI,'EPA Data Summary_before mult'!$B:$B,'EU specific multipliers'!$C127,'EPA Data Summary_before mult'!$A:$A,'EU specific multipliers'!$D127)/10^12</f>
        <v>24.310985435933521</v>
      </c>
      <c r="AF127">
        <f>SUMIFS('EPA Data Summary_before mult'!AJ:AJ,'EPA Data Summary_before mult'!$B:$B,'EU specific multipliers'!$C127,'EPA Data Summary_before mult'!$A:$A,'EU specific multipliers'!$D127)/10^12</f>
        <v>24.751474328169888</v>
      </c>
      <c r="AG127">
        <f>SUMIFS('EPA Data Summary_before mult'!AK:AK,'EPA Data Summary_before mult'!$B:$B,'EU specific multipliers'!$C127,'EPA Data Summary_before mult'!$A:$A,'EU specific multipliers'!$D127)/10^12</f>
        <v>25.19196322040623</v>
      </c>
      <c r="AH127">
        <f>SUMIFS('EPA Data Summary_before mult'!AL:AL,'EPA Data Summary_before mult'!$B:$B,'EU specific multipliers'!$C127,'EPA Data Summary_before mult'!$A:$A,'EU specific multipliers'!$D127)/10^12</f>
        <v>25.6324521126426</v>
      </c>
    </row>
    <row r="128" spans="2:34" x14ac:dyDescent="0.25">
      <c r="B128" s="109"/>
      <c r="C128" s="82" t="s">
        <v>557</v>
      </c>
      <c r="D128" s="82" t="s">
        <v>10</v>
      </c>
      <c r="E128">
        <f>SUMIFS('EPA Data Summary_before mult'!I:I,'EPA Data Summary_before mult'!$B:$B,'EU specific multipliers'!$C128,'EPA Data Summary_before mult'!$A:$A,'EU specific multipliers'!$D128)/10^12</f>
        <v>2.7011905566075312</v>
      </c>
      <c r="F128">
        <f>SUMIFS('EPA Data Summary_before mult'!J:J,'EPA Data Summary_before mult'!$B:$B,'EU specific multipliers'!$C128,'EPA Data Summary_before mult'!$A:$A,'EU specific multipliers'!$D128)/10^12</f>
        <v>2.6996517732010532</v>
      </c>
      <c r="G128">
        <f>SUMIFS('EPA Data Summary_before mult'!K:K,'EPA Data Summary_before mult'!$B:$B,'EU specific multipliers'!$C128,'EPA Data Summary_before mult'!$A:$A,'EU specific multipliers'!$D128)/10^12</f>
        <v>2.7277550673079958</v>
      </c>
      <c r="H128">
        <f>SUMIFS('EPA Data Summary_before mult'!L:L,'EPA Data Summary_before mult'!$B:$B,'EU specific multipliers'!$C128,'EPA Data Summary_before mult'!$A:$A,'EU specific multipliers'!$D128)/10^12</f>
        <v>2.7331401902996371</v>
      </c>
      <c r="I128">
        <f>SUMIFS('EPA Data Summary_before mult'!M:M,'EPA Data Summary_before mult'!$B:$B,'EU specific multipliers'!$C128,'EPA Data Summary_before mult'!$A:$A,'EU specific multipliers'!$D128)/10^12</f>
        <v>2.7385253132912792</v>
      </c>
      <c r="J128">
        <f>SUMIFS('EPA Data Summary_before mult'!N:N,'EPA Data Summary_before mult'!$B:$B,'EU specific multipliers'!$C128,'EPA Data Summary_before mult'!$A:$A,'EU specific multipliers'!$D128)/10^12</f>
        <v>2.7379597558452704</v>
      </c>
      <c r="K128">
        <f>SUMIFS('EPA Data Summary_before mult'!O:O,'EPA Data Summary_before mult'!$B:$B,'EU specific multipliers'!$C128,'EPA Data Summary_before mult'!$A:$A,'EU specific multipliers'!$D128)/10^12</f>
        <v>2.7373941983992616</v>
      </c>
      <c r="L128">
        <f>SUMIFS('EPA Data Summary_before mult'!P:P,'EPA Data Summary_before mult'!$B:$B,'EU specific multipliers'!$C128,'EPA Data Summary_before mult'!$A:$A,'EU specific multipliers'!$D128)/10^12</f>
        <v>2.7368286409532523</v>
      </c>
      <c r="M128">
        <f>SUMIFS('EPA Data Summary_before mult'!Q:Q,'EPA Data Summary_before mult'!$B:$B,'EU specific multipliers'!$C128,'EPA Data Summary_before mult'!$A:$A,'EU specific multipliers'!$D128)/10^12</f>
        <v>2.7362630835072435</v>
      </c>
      <c r="N128">
        <f>SUMIFS('EPA Data Summary_before mult'!R:R,'EPA Data Summary_before mult'!$B:$B,'EU specific multipliers'!$C128,'EPA Data Summary_before mult'!$A:$A,'EU specific multipliers'!$D128)/10^12</f>
        <v>2.7356975260612355</v>
      </c>
      <c r="O128">
        <f>SUMIFS('EPA Data Summary_before mult'!S:S,'EPA Data Summary_before mult'!$B:$B,'EU specific multipliers'!$C128,'EPA Data Summary_before mult'!$A:$A,'EU specific multipliers'!$D128)/10^12</f>
        <v>2.734840913910499</v>
      </c>
      <c r="P128">
        <f>SUMIFS('EPA Data Summary_before mult'!T:T,'EPA Data Summary_before mult'!$B:$B,'EU specific multipliers'!$C128,'EPA Data Summary_before mult'!$A:$A,'EU specific multipliers'!$D128)/10^12</f>
        <v>2.7339843017597625</v>
      </c>
      <c r="Q128">
        <f>SUMIFS('EPA Data Summary_before mult'!U:U,'EPA Data Summary_before mult'!$B:$B,'EU specific multipliers'!$C128,'EPA Data Summary_before mult'!$A:$A,'EU specific multipliers'!$D128)/10^12</f>
        <v>2.733127689609026</v>
      </c>
      <c r="R128">
        <f>SUMIFS('EPA Data Summary_before mult'!V:V,'EPA Data Summary_before mult'!$B:$B,'EU specific multipliers'!$C128,'EPA Data Summary_before mult'!$A:$A,'EU specific multipliers'!$D128)/10^12</f>
        <v>2.7322710774582895</v>
      </c>
      <c r="S128">
        <f>SUMIFS('EPA Data Summary_before mult'!W:W,'EPA Data Summary_before mult'!$B:$B,'EU specific multipliers'!$C128,'EPA Data Summary_before mult'!$A:$A,'EU specific multipliers'!$D128)/10^12</f>
        <v>2.7314144653075529</v>
      </c>
      <c r="T128">
        <f>SUMIFS('EPA Data Summary_before mult'!X:X,'EPA Data Summary_before mult'!$B:$B,'EU specific multipliers'!$C128,'EPA Data Summary_before mult'!$A:$A,'EU specific multipliers'!$D128)/10^12</f>
        <v>2.7309320387231559</v>
      </c>
      <c r="U128">
        <f>SUMIFS('EPA Data Summary_before mult'!Y:Y,'EPA Data Summary_before mult'!$B:$B,'EU specific multipliers'!$C128,'EPA Data Summary_before mult'!$A:$A,'EU specific multipliers'!$D128)/10^12</f>
        <v>2.730449612138758</v>
      </c>
      <c r="V128">
        <f>SUMIFS('EPA Data Summary_before mult'!Z:Z,'EPA Data Summary_before mult'!$B:$B,'EU specific multipliers'!$C128,'EPA Data Summary_before mult'!$A:$A,'EU specific multipliers'!$D128)/10^12</f>
        <v>2.7299671855543597</v>
      </c>
      <c r="W128">
        <f>SUMIFS('EPA Data Summary_before mult'!AA:AA,'EPA Data Summary_before mult'!$B:$B,'EU specific multipliers'!$C128,'EPA Data Summary_before mult'!$A:$A,'EU specific multipliers'!$D128)/10^12</f>
        <v>2.7294847589699622</v>
      </c>
      <c r="X128">
        <f>SUMIFS('EPA Data Summary_before mult'!AB:AB,'EPA Data Summary_before mult'!$B:$B,'EU specific multipliers'!$C128,'EPA Data Summary_before mult'!$A:$A,'EU specific multipliers'!$D128)/10^12</f>
        <v>2.7290023323855639</v>
      </c>
      <c r="Y128">
        <f>SUMIFS('EPA Data Summary_before mult'!AC:AC,'EPA Data Summary_before mult'!$B:$B,'EU specific multipliers'!$C128,'EPA Data Summary_before mult'!$A:$A,'EU specific multipliers'!$D128)/10^12</f>
        <v>2.7274675018707719</v>
      </c>
      <c r="Z128">
        <f>SUMIFS('EPA Data Summary_before mult'!AD:AD,'EPA Data Summary_before mult'!$B:$B,'EU specific multipliers'!$C128,'EPA Data Summary_before mult'!$A:$A,'EU specific multipliers'!$D128)/10^12</f>
        <v>2.7259326713559804</v>
      </c>
      <c r="AA128">
        <f>SUMIFS('EPA Data Summary_before mult'!AE:AE,'EPA Data Summary_before mult'!$B:$B,'EU specific multipliers'!$C128,'EPA Data Summary_before mult'!$A:$A,'EU specific multipliers'!$D128)/10^12</f>
        <v>2.7243978408411884</v>
      </c>
      <c r="AB128">
        <f>SUMIFS('EPA Data Summary_before mult'!AF:AF,'EPA Data Summary_before mult'!$B:$B,'EU specific multipliers'!$C128,'EPA Data Summary_before mult'!$A:$A,'EU specific multipliers'!$D128)/10^12</f>
        <v>2.7228630103263969</v>
      </c>
      <c r="AC128">
        <f>SUMIFS('EPA Data Summary_before mult'!AG:AG,'EPA Data Summary_before mult'!$B:$B,'EU specific multipliers'!$C128,'EPA Data Summary_before mult'!$A:$A,'EU specific multipliers'!$D128)/10^12</f>
        <v>2.7213281798116054</v>
      </c>
      <c r="AD128">
        <f>SUMIFS('EPA Data Summary_before mult'!AH:AH,'EPA Data Summary_before mult'!$B:$B,'EU specific multipliers'!$C128,'EPA Data Summary_before mult'!$A:$A,'EU specific multipliers'!$D128)/10^12</f>
        <v>2.718373275436075</v>
      </c>
      <c r="AE128">
        <f>SUMIFS('EPA Data Summary_before mult'!AI:AI,'EPA Data Summary_before mult'!$B:$B,'EU specific multipliers'!$C128,'EPA Data Summary_before mult'!$A:$A,'EU specific multipliers'!$D128)/10^12</f>
        <v>2.715418371060546</v>
      </c>
      <c r="AF128">
        <f>SUMIFS('EPA Data Summary_before mult'!AJ:AJ,'EPA Data Summary_before mult'!$B:$B,'EU specific multipliers'!$C128,'EPA Data Summary_before mult'!$A:$A,'EU specific multipliers'!$D128)/10^12</f>
        <v>2.7124634666850156</v>
      </c>
      <c r="AG128">
        <f>SUMIFS('EPA Data Summary_before mult'!AK:AK,'EPA Data Summary_before mult'!$B:$B,'EU specific multipliers'!$C128,'EPA Data Summary_before mult'!$A:$A,'EU specific multipliers'!$D128)/10^12</f>
        <v>2.7095085623094852</v>
      </c>
      <c r="AH128">
        <f>SUMIFS('EPA Data Summary_before mult'!AL:AL,'EPA Data Summary_before mult'!$B:$B,'EU specific multipliers'!$C128,'EPA Data Summary_before mult'!$A:$A,'EU specific multipliers'!$D128)/10^12</f>
        <v>2.7065536579339549</v>
      </c>
    </row>
    <row r="129" spans="2:34" x14ac:dyDescent="0.25">
      <c r="B129" s="109"/>
      <c r="C129" t="s">
        <v>557</v>
      </c>
      <c r="D129" t="s">
        <v>11</v>
      </c>
      <c r="E129">
        <f>SUMIFS('EPA Data Summary_before mult'!I:I,'EPA Data Summary_before mult'!$B:$B,'EU specific multipliers'!$C129,'EPA Data Summary_before mult'!$A:$A,'EU specific multipliers'!$D129)/10^12</f>
        <v>109.35835572854148</v>
      </c>
      <c r="F129">
        <f>SUMIFS('EPA Data Summary_before mult'!J:J,'EPA Data Summary_before mult'!$B:$B,'EU specific multipliers'!$C129,'EPA Data Summary_before mult'!$A:$A,'EU specific multipliers'!$D129)/10^12</f>
        <v>108.47574133213719</v>
      </c>
      <c r="G129">
        <f>SUMIFS('EPA Data Summary_before mult'!K:K,'EPA Data Summary_before mult'!$B:$B,'EU specific multipliers'!$C129,'EPA Data Summary_before mult'!$A:$A,'EU specific multipliers'!$D129)/10^12</f>
        <v>107.59312693573284</v>
      </c>
      <c r="H129">
        <f>SUMIFS('EPA Data Summary_before mult'!L:L,'EPA Data Summary_before mult'!$B:$B,'EU specific multipliers'!$C129,'EPA Data Summary_before mult'!$A:$A,'EU specific multipliers'!$D129)/10^12</f>
        <v>106.71051253932849</v>
      </c>
      <c r="I129">
        <f>SUMIFS('EPA Data Summary_before mult'!M:M,'EPA Data Summary_before mult'!$B:$B,'EU specific multipliers'!$C129,'EPA Data Summary_before mult'!$A:$A,'EU specific multipliers'!$D129)/10^12</f>
        <v>105.82789814292416</v>
      </c>
      <c r="J129">
        <f>SUMIFS('EPA Data Summary_before mult'!N:N,'EPA Data Summary_before mult'!$B:$B,'EU specific multipliers'!$C129,'EPA Data Summary_before mult'!$A:$A,'EU specific multipliers'!$D129)/10^12</f>
        <v>105.36015246685017</v>
      </c>
      <c r="K129">
        <f>SUMIFS('EPA Data Summary_before mult'!O:O,'EPA Data Summary_before mult'!$B:$B,'EU specific multipliers'!$C129,'EPA Data Summary_before mult'!$A:$A,'EU specific multipliers'!$D129)/10^12</f>
        <v>104.89240679077618</v>
      </c>
      <c r="L129">
        <f>SUMIFS('EPA Data Summary_before mult'!P:P,'EPA Data Summary_before mult'!$B:$B,'EU specific multipliers'!$C129,'EPA Data Summary_before mult'!$A:$A,'EU specific multipliers'!$D129)/10^12</f>
        <v>104.42466111470216</v>
      </c>
      <c r="M129">
        <f>SUMIFS('EPA Data Summary_before mult'!Q:Q,'EPA Data Summary_before mult'!$B:$B,'EU specific multipliers'!$C129,'EPA Data Summary_before mult'!$A:$A,'EU specific multipliers'!$D129)/10^12</f>
        <v>103.9569154386282</v>
      </c>
      <c r="N129">
        <f>SUMIFS('EPA Data Summary_before mult'!R:R,'EPA Data Summary_before mult'!$B:$B,'EU specific multipliers'!$C129,'EPA Data Summary_before mult'!$A:$A,'EU specific multipliers'!$D129)/10^12</f>
        <v>103.48916976255421</v>
      </c>
      <c r="O129">
        <f>SUMIFS('EPA Data Summary_before mult'!S:S,'EPA Data Summary_before mult'!$B:$B,'EU specific multipliers'!$C129,'EPA Data Summary_before mult'!$A:$A,'EU specific multipliers'!$D129)/10^12</f>
        <v>103.31586777470989</v>
      </c>
      <c r="P129">
        <f>SUMIFS('EPA Data Summary_before mult'!T:T,'EPA Data Summary_before mult'!$B:$B,'EU specific multipliers'!$C129,'EPA Data Summary_before mult'!$A:$A,'EU specific multipliers'!$D129)/10^12</f>
        <v>103.14256578686556</v>
      </c>
      <c r="Q129">
        <f>SUMIFS('EPA Data Summary_before mult'!U:U,'EPA Data Summary_before mult'!$B:$B,'EU specific multipliers'!$C129,'EPA Data Summary_before mult'!$A:$A,'EU specific multipliers'!$D129)/10^12</f>
        <v>102.96926379902126</v>
      </c>
      <c r="R129">
        <f>SUMIFS('EPA Data Summary_before mult'!V:V,'EPA Data Summary_before mult'!$B:$B,'EU specific multipliers'!$C129,'EPA Data Summary_before mult'!$A:$A,'EU specific multipliers'!$D129)/10^12</f>
        <v>102.79596181117692</v>
      </c>
      <c r="S129">
        <f>SUMIFS('EPA Data Summary_before mult'!W:W,'EPA Data Summary_before mult'!$B:$B,'EU specific multipliers'!$C129,'EPA Data Summary_before mult'!$A:$A,'EU specific multipliers'!$D129)/10^12</f>
        <v>102.62265982333258</v>
      </c>
      <c r="T129">
        <f>SUMIFS('EPA Data Summary_before mult'!X:X,'EPA Data Summary_before mult'!$B:$B,'EU specific multipliers'!$C129,'EPA Data Summary_before mult'!$A:$A,'EU specific multipliers'!$D129)/10^12</f>
        <v>102.65455810928756</v>
      </c>
      <c r="U129">
        <f>SUMIFS('EPA Data Summary_before mult'!Y:Y,'EPA Data Summary_before mult'!$B:$B,'EU specific multipliers'!$C129,'EPA Data Summary_before mult'!$A:$A,'EU specific multipliers'!$D129)/10^12</f>
        <v>102.68645639524257</v>
      </c>
      <c r="V129">
        <f>SUMIFS('EPA Data Summary_before mult'!Z:Z,'EPA Data Summary_before mult'!$B:$B,'EU specific multipliers'!$C129,'EPA Data Summary_before mult'!$A:$A,'EU specific multipliers'!$D129)/10^12</f>
        <v>102.71835468119755</v>
      </c>
      <c r="W129">
        <f>SUMIFS('EPA Data Summary_before mult'!AA:AA,'EPA Data Summary_before mult'!$B:$B,'EU specific multipliers'!$C129,'EPA Data Summary_before mult'!$A:$A,'EU specific multipliers'!$D129)/10^12</f>
        <v>102.75025296715255</v>
      </c>
      <c r="X129">
        <f>SUMIFS('EPA Data Summary_before mult'!AB:AB,'EPA Data Summary_before mult'!$B:$B,'EU specific multipliers'!$C129,'EPA Data Summary_before mult'!$A:$A,'EU specific multipliers'!$D129)/10^12</f>
        <v>102.78215125310753</v>
      </c>
      <c r="Y129">
        <f>SUMIFS('EPA Data Summary_before mult'!AC:AC,'EPA Data Summary_before mult'!$B:$B,'EU specific multipliers'!$C129,'EPA Data Summary_before mult'!$A:$A,'EU specific multipliers'!$D129)/10^12</f>
        <v>102.94134838791948</v>
      </c>
      <c r="Z129">
        <f>SUMIFS('EPA Data Summary_before mult'!AD:AD,'EPA Data Summary_before mult'!$B:$B,'EU specific multipliers'!$C129,'EPA Data Summary_before mult'!$A:$A,'EU specific multipliers'!$D129)/10^12</f>
        <v>103.10054552273141</v>
      </c>
      <c r="AA129">
        <f>SUMIFS('EPA Data Summary_before mult'!AE:AE,'EPA Data Summary_before mult'!$B:$B,'EU specific multipliers'!$C129,'EPA Data Summary_before mult'!$A:$A,'EU specific multipliers'!$D129)/10^12</f>
        <v>103.2597426575433</v>
      </c>
      <c r="AB129">
        <f>SUMIFS('EPA Data Summary_before mult'!AF:AF,'EPA Data Summary_before mult'!$B:$B,'EU specific multipliers'!$C129,'EPA Data Summary_before mult'!$A:$A,'EU specific multipliers'!$D129)/10^12</f>
        <v>103.41893979235525</v>
      </c>
      <c r="AC129">
        <f>SUMIFS('EPA Data Summary_before mult'!AG:AG,'EPA Data Summary_before mult'!$B:$B,'EU specific multipliers'!$C129,'EPA Data Summary_before mult'!$A:$A,'EU specific multipliers'!$D129)/10^12</f>
        <v>103.57813692716715</v>
      </c>
      <c r="AD129">
        <f>SUMIFS('EPA Data Summary_before mult'!AH:AH,'EPA Data Summary_before mult'!$B:$B,'EU specific multipliers'!$C129,'EPA Data Summary_before mult'!$A:$A,'EU specific multipliers'!$D129)/10^12</f>
        <v>103.81655286396162</v>
      </c>
      <c r="AE129">
        <f>SUMIFS('EPA Data Summary_before mult'!AI:AI,'EPA Data Summary_before mult'!$B:$B,'EU specific multipliers'!$C129,'EPA Data Summary_before mult'!$A:$A,'EU specific multipliers'!$D129)/10^12</f>
        <v>104.0549688007561</v>
      </c>
      <c r="AF129">
        <f>SUMIFS('EPA Data Summary_before mult'!AJ:AJ,'EPA Data Summary_before mult'!$B:$B,'EU specific multipliers'!$C129,'EPA Data Summary_before mult'!$A:$A,'EU specific multipliers'!$D129)/10^12</f>
        <v>104.29338473755068</v>
      </c>
      <c r="AG129">
        <f>SUMIFS('EPA Data Summary_before mult'!AK:AK,'EPA Data Summary_before mult'!$B:$B,'EU specific multipliers'!$C129,'EPA Data Summary_before mult'!$A:$A,'EU specific multipliers'!$D129)/10^12</f>
        <v>104.53180067434511</v>
      </c>
      <c r="AH129">
        <f>SUMIFS('EPA Data Summary_before mult'!AL:AL,'EPA Data Summary_before mult'!$B:$B,'EU specific multipliers'!$C129,'EPA Data Summary_before mult'!$A:$A,'EU specific multipliers'!$D129)/10^12</f>
        <v>104.7702166111396</v>
      </c>
    </row>
    <row r="130" spans="2:34" x14ac:dyDescent="0.25">
      <c r="B130" s="109"/>
      <c r="C130" s="103" t="s">
        <v>557</v>
      </c>
      <c r="D130" s="103" t="s">
        <v>12</v>
      </c>
      <c r="E130">
        <f>SUMIFS('EPA Data Summary_before mult'!I:I,'EPA Data Summary_before mult'!$B:$B,'EU specific multipliers'!$C130,'EPA Data Summary_before mult'!$A:$A,'EU specific multipliers'!$D130)/10^12</f>
        <v>6.6885423000177466</v>
      </c>
      <c r="F130">
        <f>SUMIFS('EPA Data Summary_before mult'!J:J,'EPA Data Summary_before mult'!$B:$B,'EU specific multipliers'!$C130,'EPA Data Summary_before mult'!$A:$A,'EU specific multipliers'!$D130)/10^12</f>
        <v>6.6829728325841904</v>
      </c>
      <c r="G130">
        <f>SUMIFS('EPA Data Summary_before mult'!K:K,'EPA Data Summary_before mult'!$B:$B,'EU specific multipliers'!$C130,'EPA Data Summary_before mult'!$A:$A,'EU specific multipliers'!$D130)/10^12</f>
        <v>6.6774033651506315</v>
      </c>
      <c r="H130">
        <f>SUMIFS('EPA Data Summary_before mult'!L:L,'EPA Data Summary_before mult'!$B:$B,'EU specific multipliers'!$C130,'EPA Data Summary_before mult'!$A:$A,'EU specific multipliers'!$D130)/10^12</f>
        <v>6.6718338977170726</v>
      </c>
      <c r="I130">
        <f>SUMIFS('EPA Data Summary_before mult'!M:M,'EPA Data Summary_before mult'!$B:$B,'EU specific multipliers'!$C130,'EPA Data Summary_before mult'!$A:$A,'EU specific multipliers'!$D130)/10^12</f>
        <v>6.6662644302835146</v>
      </c>
      <c r="J130">
        <f>SUMIFS('EPA Data Summary_before mult'!N:N,'EPA Data Summary_before mult'!$B:$B,'EU specific multipliers'!$C130,'EPA Data Summary_before mult'!$A:$A,'EU specific multipliers'!$D130)/10^12</f>
        <v>6.6579979589603546</v>
      </c>
      <c r="K130">
        <f>SUMIFS('EPA Data Summary_before mult'!O:O,'EPA Data Summary_before mult'!$B:$B,'EU specific multipliers'!$C130,'EPA Data Summary_before mult'!$A:$A,'EU specific multipliers'!$D130)/10^12</f>
        <v>6.6497314876371956</v>
      </c>
      <c r="L130">
        <f>SUMIFS('EPA Data Summary_before mult'!P:P,'EPA Data Summary_before mult'!$B:$B,'EU specific multipliers'!$C130,'EPA Data Summary_before mult'!$A:$A,'EU specific multipliers'!$D130)/10^12</f>
        <v>6.6414650163140365</v>
      </c>
      <c r="M130">
        <f>SUMIFS('EPA Data Summary_before mult'!Q:Q,'EPA Data Summary_before mult'!$B:$B,'EU specific multipliers'!$C130,'EPA Data Summary_before mult'!$A:$A,'EU specific multipliers'!$D130)/10^12</f>
        <v>6.6331985449908784</v>
      </c>
      <c r="N130">
        <f>SUMIFS('EPA Data Summary_before mult'!R:R,'EPA Data Summary_before mult'!$B:$B,'EU specific multipliers'!$C130,'EPA Data Summary_before mult'!$A:$A,'EU specific multipliers'!$D130)/10^12</f>
        <v>6.6249320736677184</v>
      </c>
      <c r="O130">
        <f>SUMIFS('EPA Data Summary_before mult'!S:S,'EPA Data Summary_before mult'!$B:$B,'EU specific multipliers'!$C130,'EPA Data Summary_before mult'!$A:$A,'EU specific multipliers'!$D130)/10^12</f>
        <v>6.6148418444021369</v>
      </c>
      <c r="P130">
        <f>SUMIFS('EPA Data Summary_before mult'!T:T,'EPA Data Summary_before mult'!$B:$B,'EU specific multipliers'!$C130,'EPA Data Summary_before mult'!$A:$A,'EU specific multipliers'!$D130)/10^12</f>
        <v>6.6047516151365526</v>
      </c>
      <c r="Q130">
        <f>SUMIFS('EPA Data Summary_before mult'!U:U,'EPA Data Summary_before mult'!$B:$B,'EU specific multipliers'!$C130,'EPA Data Summary_before mult'!$A:$A,'EU specific multipliers'!$D130)/10^12</f>
        <v>6.5946613858709693</v>
      </c>
      <c r="R130">
        <f>SUMIFS('EPA Data Summary_before mult'!V:V,'EPA Data Summary_before mult'!$B:$B,'EU specific multipliers'!$C130,'EPA Data Summary_before mult'!$A:$A,'EU specific multipliers'!$D130)/10^12</f>
        <v>6.5845711566053851</v>
      </c>
      <c r="S130">
        <f>SUMIFS('EPA Data Summary_before mult'!W:W,'EPA Data Summary_before mult'!$B:$B,'EU specific multipliers'!$C130,'EPA Data Summary_before mult'!$A:$A,'EU specific multipliers'!$D130)/10^12</f>
        <v>6.5744809273398008</v>
      </c>
      <c r="T130">
        <f>SUMIFS('EPA Data Summary_before mult'!X:X,'EPA Data Summary_before mult'!$B:$B,'EU specific multipliers'!$C130,'EPA Data Summary_before mult'!$A:$A,'EU specific multipliers'!$D130)/10^12</f>
        <v>6.562634754488367</v>
      </c>
      <c r="U130">
        <f>SUMIFS('EPA Data Summary_before mult'!Y:Y,'EPA Data Summary_before mult'!$B:$B,'EU specific multipliers'!$C130,'EPA Data Summary_before mult'!$A:$A,'EU specific multipliers'!$D130)/10^12</f>
        <v>6.550788581636934</v>
      </c>
      <c r="V130">
        <f>SUMIFS('EPA Data Summary_before mult'!Z:Z,'EPA Data Summary_before mult'!$B:$B,'EU specific multipliers'!$C130,'EPA Data Summary_before mult'!$A:$A,'EU specific multipliers'!$D130)/10^12</f>
        <v>6.5389424087854993</v>
      </c>
      <c r="W130">
        <f>SUMIFS('EPA Data Summary_before mult'!AA:AA,'EPA Data Summary_before mult'!$B:$B,'EU specific multipliers'!$C130,'EPA Data Summary_before mult'!$A:$A,'EU specific multipliers'!$D130)/10^12</f>
        <v>6.5270962359340672</v>
      </c>
      <c r="X130">
        <f>SUMIFS('EPA Data Summary_before mult'!AB:AB,'EPA Data Summary_before mult'!$B:$B,'EU specific multipliers'!$C130,'EPA Data Summary_before mult'!$A:$A,'EU specific multipliers'!$D130)/10^12</f>
        <v>6.5152500630826342</v>
      </c>
      <c r="Y130">
        <f>SUMIFS('EPA Data Summary_before mult'!AC:AC,'EPA Data Summary_before mult'!$B:$B,'EU specific multipliers'!$C130,'EPA Data Summary_before mult'!$A:$A,'EU specific multipliers'!$D130)/10^12</f>
        <v>6.5014889324937553</v>
      </c>
      <c r="Z130">
        <f>SUMIFS('EPA Data Summary_before mult'!AD:AD,'EPA Data Summary_before mult'!$B:$B,'EU specific multipliers'!$C130,'EPA Data Summary_before mult'!$A:$A,'EU specific multipliers'!$D130)/10^12</f>
        <v>6.4877278019048781</v>
      </c>
      <c r="AA130">
        <f>SUMIFS('EPA Data Summary_before mult'!AE:AE,'EPA Data Summary_before mult'!$B:$B,'EU specific multipliers'!$C130,'EPA Data Summary_before mult'!$A:$A,'EU specific multipliers'!$D130)/10^12</f>
        <v>6.4739666713160062</v>
      </c>
      <c r="AB130">
        <f>SUMIFS('EPA Data Summary_before mult'!AF:AF,'EPA Data Summary_before mult'!$B:$B,'EU specific multipliers'!$C130,'EPA Data Summary_before mult'!$A:$A,'EU specific multipliers'!$D130)/10^12</f>
        <v>6.4602055407271317</v>
      </c>
      <c r="AC130">
        <f>SUMIFS('EPA Data Summary_before mult'!AG:AG,'EPA Data Summary_before mult'!$B:$B,'EU specific multipliers'!$C130,'EPA Data Summary_before mult'!$A:$A,'EU specific multipliers'!$D130)/10^12</f>
        <v>6.4464444101382554</v>
      </c>
      <c r="AD130">
        <f>SUMIFS('EPA Data Summary_before mult'!AH:AH,'EPA Data Summary_before mult'!$B:$B,'EU specific multipliers'!$C130,'EPA Data Summary_before mult'!$A:$A,'EU specific multipliers'!$D130)/10^12</f>
        <v>6.4303221679967653</v>
      </c>
      <c r="AE130">
        <f>SUMIFS('EPA Data Summary_before mult'!AI:AI,'EPA Data Summary_before mult'!$B:$B,'EU specific multipliers'!$C130,'EPA Data Summary_before mult'!$A:$A,'EU specific multipliers'!$D130)/10^12</f>
        <v>6.4141999258552733</v>
      </c>
      <c r="AF130">
        <f>SUMIFS('EPA Data Summary_before mult'!AJ:AJ,'EPA Data Summary_before mult'!$B:$B,'EU specific multipliers'!$C130,'EPA Data Summary_before mult'!$A:$A,'EU specific multipliers'!$D130)/10^12</f>
        <v>6.3980776837137814</v>
      </c>
      <c r="AG130">
        <f>SUMIFS('EPA Data Summary_before mult'!AK:AK,'EPA Data Summary_before mult'!$B:$B,'EU specific multipliers'!$C130,'EPA Data Summary_before mult'!$A:$A,'EU specific multipliers'!$D130)/10^12</f>
        <v>6.381955441572293</v>
      </c>
      <c r="AH130">
        <f>SUMIFS('EPA Data Summary_before mult'!AL:AL,'EPA Data Summary_before mult'!$B:$B,'EU specific multipliers'!$C130,'EPA Data Summary_before mult'!$A:$A,'EU specific multipliers'!$D130)/10^12</f>
        <v>6.3658331994308011</v>
      </c>
    </row>
    <row r="132" spans="2:34" x14ac:dyDescent="0.25">
      <c r="B132" s="110" t="s">
        <v>1181</v>
      </c>
      <c r="C132" s="99"/>
      <c r="D132" s="99"/>
    </row>
    <row r="133" spans="2:34" x14ac:dyDescent="0.25">
      <c r="E133">
        <v>2021</v>
      </c>
      <c r="F133">
        <v>2022</v>
      </c>
      <c r="G133">
        <v>2023</v>
      </c>
      <c r="H133">
        <v>2024</v>
      </c>
      <c r="I133">
        <v>2025</v>
      </c>
      <c r="J133">
        <v>2026</v>
      </c>
      <c r="K133">
        <v>2027</v>
      </c>
      <c r="L133">
        <v>2028</v>
      </c>
      <c r="M133">
        <v>2029</v>
      </c>
      <c r="N133">
        <v>2030</v>
      </c>
      <c r="O133">
        <v>2031</v>
      </c>
      <c r="P133">
        <v>2032</v>
      </c>
      <c r="Q133">
        <v>2033</v>
      </c>
      <c r="R133">
        <v>2034</v>
      </c>
      <c r="S133">
        <v>2035</v>
      </c>
      <c r="T133">
        <v>2036</v>
      </c>
      <c r="U133">
        <v>2037</v>
      </c>
      <c r="V133">
        <v>2038</v>
      </c>
      <c r="W133">
        <v>2039</v>
      </c>
      <c r="X133">
        <v>2040</v>
      </c>
      <c r="Y133">
        <v>2041</v>
      </c>
      <c r="Z133">
        <v>2042</v>
      </c>
      <c r="AA133">
        <v>2043</v>
      </c>
      <c r="AB133">
        <v>2044</v>
      </c>
      <c r="AC133">
        <v>2045</v>
      </c>
      <c r="AD133">
        <v>2046</v>
      </c>
      <c r="AE133">
        <v>2047</v>
      </c>
      <c r="AF133">
        <v>2048</v>
      </c>
      <c r="AG133">
        <v>2049</v>
      </c>
      <c r="AH133">
        <v>2050</v>
      </c>
    </row>
    <row r="134" spans="2:34" x14ac:dyDescent="0.25">
      <c r="C134" s="2" t="s">
        <v>19</v>
      </c>
      <c r="D134" s="2" t="s">
        <v>527</v>
      </c>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row>
    <row r="135" spans="2:34" x14ac:dyDescent="0.25">
      <c r="C135" t="s">
        <v>551</v>
      </c>
      <c r="D135" t="s">
        <v>10</v>
      </c>
      <c r="E135" s="45">
        <f t="shared" ref="E135:AH135" si="26">IFERROR(E70/E103,1)</f>
        <v>1</v>
      </c>
      <c r="F135" s="231">
        <f t="shared" si="26"/>
        <v>1.0133233144870657</v>
      </c>
      <c r="G135" s="231">
        <f t="shared" si="26"/>
        <v>0.9980831780958348</v>
      </c>
      <c r="H135" s="231">
        <f t="shared" si="26"/>
        <v>0.99795477545184885</v>
      </c>
      <c r="I135" s="231">
        <f t="shared" si="26"/>
        <v>0.9967807424681252</v>
      </c>
      <c r="J135" s="231">
        <f t="shared" si="26"/>
        <v>0.9975861675828458</v>
      </c>
      <c r="K135" s="231">
        <f t="shared" si="26"/>
        <v>0.99806896169549586</v>
      </c>
      <c r="L135" s="231">
        <f t="shared" si="26"/>
        <v>0.99833197589343581</v>
      </c>
      <c r="M135" s="231">
        <f t="shared" si="26"/>
        <v>0.9984166398186195</v>
      </c>
      <c r="N135" s="231">
        <f t="shared" si="26"/>
        <v>0.99835774323143223</v>
      </c>
      <c r="O135" s="231">
        <f t="shared" si="26"/>
        <v>0.99843750002453602</v>
      </c>
      <c r="P135" s="231">
        <f t="shared" si="26"/>
        <v>0.99870863202017568</v>
      </c>
      <c r="Q135" s="231">
        <f t="shared" si="26"/>
        <v>0.99907343905466262</v>
      </c>
      <c r="R135" s="231">
        <f t="shared" si="26"/>
        <v>0.99939129145209527</v>
      </c>
      <c r="S135" s="231">
        <f t="shared" si="26"/>
        <v>0.99965893309513398</v>
      </c>
      <c r="T135" s="231">
        <f t="shared" si="26"/>
        <v>0.99990745345442023</v>
      </c>
      <c r="U135" s="231">
        <f t="shared" si="26"/>
        <v>1.0002115663516318</v>
      </c>
      <c r="V135" s="231">
        <f t="shared" si="26"/>
        <v>1.0004911509680894</v>
      </c>
      <c r="W135" s="231">
        <f t="shared" si="26"/>
        <v>1.0007852389202319</v>
      </c>
      <c r="X135" s="231">
        <f t="shared" si="26"/>
        <v>1.0011284631629116</v>
      </c>
      <c r="Y135" s="231">
        <f t="shared" si="26"/>
        <v>1.0019325789488145</v>
      </c>
      <c r="Z135" s="231">
        <f t="shared" si="26"/>
        <v>1.0027818034135605</v>
      </c>
      <c r="AA135" s="231">
        <f t="shared" si="26"/>
        <v>1.0035793734819523</v>
      </c>
      <c r="AB135" s="231">
        <f t="shared" si="26"/>
        <v>1.0042772430307052</v>
      </c>
      <c r="AC135" s="231">
        <f t="shared" si="26"/>
        <v>1.0050221516373474</v>
      </c>
      <c r="AD135" s="231">
        <f t="shared" si="26"/>
        <v>1.0060559805606535</v>
      </c>
      <c r="AE135" s="231">
        <f t="shared" si="26"/>
        <v>1.0072075743537643</v>
      </c>
      <c r="AF135" s="231">
        <f t="shared" si="26"/>
        <v>1.0084067920839963</v>
      </c>
      <c r="AG135" s="231">
        <f t="shared" si="26"/>
        <v>1.0096600717988162</v>
      </c>
      <c r="AH135" s="231">
        <f t="shared" si="26"/>
        <v>1.0109798864399557</v>
      </c>
    </row>
    <row r="136" spans="2:34" x14ac:dyDescent="0.25">
      <c r="C136" t="s">
        <v>551</v>
      </c>
      <c r="D136" t="s">
        <v>11</v>
      </c>
      <c r="E136" s="45">
        <f t="shared" ref="E136:N136" si="27">IFERROR(E71/E104,1)</f>
        <v>0.99800567469988677</v>
      </c>
      <c r="F136" s="231">
        <f t="shared" si="27"/>
        <v>0.99519296481920727</v>
      </c>
      <c r="G136" s="231">
        <f t="shared" si="27"/>
        <v>0.99519296481920738</v>
      </c>
      <c r="H136" s="231">
        <f t="shared" si="27"/>
        <v>0.99519296481920727</v>
      </c>
      <c r="I136" s="231">
        <f t="shared" si="27"/>
        <v>0.99519296481920716</v>
      </c>
      <c r="J136" s="231">
        <f t="shared" si="27"/>
        <v>0.99519296481920716</v>
      </c>
      <c r="K136" s="231">
        <f t="shared" si="27"/>
        <v>0.99519296481920727</v>
      </c>
      <c r="L136" s="231">
        <f t="shared" si="27"/>
        <v>0.99519296481920727</v>
      </c>
      <c r="M136" s="231">
        <f t="shared" si="27"/>
        <v>0.99519296481920727</v>
      </c>
      <c r="N136" s="231">
        <f t="shared" si="27"/>
        <v>0.99519296481920727</v>
      </c>
      <c r="O136" s="231">
        <f t="shared" ref="O136:AH136" si="28">IFERROR(O71/O104,1)</f>
        <v>0.99519296481920727</v>
      </c>
      <c r="P136" s="231">
        <f t="shared" si="28"/>
        <v>0.99519296481920727</v>
      </c>
      <c r="Q136" s="231">
        <f t="shared" si="28"/>
        <v>0.99519296481920727</v>
      </c>
      <c r="R136" s="231">
        <f t="shared" si="28"/>
        <v>0.99519296481920716</v>
      </c>
      <c r="S136" s="231">
        <f t="shared" si="28"/>
        <v>0.99519296481920738</v>
      </c>
      <c r="T136" s="231">
        <f t="shared" si="28"/>
        <v>0.99519296481920727</v>
      </c>
      <c r="U136" s="231">
        <f t="shared" si="28"/>
        <v>0.99519296481920727</v>
      </c>
      <c r="V136" s="231">
        <f t="shared" si="28"/>
        <v>0.99519296481920716</v>
      </c>
      <c r="W136" s="231">
        <f t="shared" si="28"/>
        <v>0.99519296481920716</v>
      </c>
      <c r="X136" s="231">
        <f t="shared" si="28"/>
        <v>0.99519296481920727</v>
      </c>
      <c r="Y136" s="231">
        <f t="shared" si="28"/>
        <v>0.99519296481920738</v>
      </c>
      <c r="Z136" s="231">
        <f t="shared" si="28"/>
        <v>0.99519296481920727</v>
      </c>
      <c r="AA136" s="231">
        <f t="shared" si="28"/>
        <v>0.99519296481920727</v>
      </c>
      <c r="AB136" s="231">
        <f t="shared" si="28"/>
        <v>0.99519296481920716</v>
      </c>
      <c r="AC136" s="231">
        <f t="shared" si="28"/>
        <v>0.99519296481920727</v>
      </c>
      <c r="AD136" s="231">
        <f t="shared" si="28"/>
        <v>0.99519296481920727</v>
      </c>
      <c r="AE136" s="231">
        <f t="shared" si="28"/>
        <v>0.99519296481920738</v>
      </c>
      <c r="AF136" s="231">
        <f t="shared" si="28"/>
        <v>0.99519296481920727</v>
      </c>
      <c r="AG136" s="231">
        <f t="shared" si="28"/>
        <v>0.99519296481920738</v>
      </c>
      <c r="AH136" s="231">
        <f t="shared" si="28"/>
        <v>0.99519296481920738</v>
      </c>
    </row>
    <row r="137" spans="2:34" x14ac:dyDescent="0.25">
      <c r="C137" s="81" t="s">
        <v>551</v>
      </c>
      <c r="D137" s="81" t="s">
        <v>12</v>
      </c>
      <c r="E137" s="45">
        <f t="shared" ref="E137:N137" si="29">IFERROR(E72/E105,1)</f>
        <v>0.91298803833088837</v>
      </c>
      <c r="F137" s="231">
        <f t="shared" si="29"/>
        <v>0.91298868262718513</v>
      </c>
      <c r="G137" s="231">
        <f t="shared" si="29"/>
        <v>0.91298868262718513</v>
      </c>
      <c r="H137" s="231">
        <f t="shared" si="29"/>
        <v>0.91298868262718513</v>
      </c>
      <c r="I137" s="231">
        <f t="shared" si="29"/>
        <v>0.91298868262718524</v>
      </c>
      <c r="J137" s="231">
        <f t="shared" si="29"/>
        <v>0.91298868262718513</v>
      </c>
      <c r="K137" s="231">
        <f t="shared" si="29"/>
        <v>0.91298868262718502</v>
      </c>
      <c r="L137" s="231">
        <f t="shared" si="29"/>
        <v>0.91298868262718502</v>
      </c>
      <c r="M137" s="231">
        <f t="shared" si="29"/>
        <v>0.91298868262718524</v>
      </c>
      <c r="N137" s="231">
        <f t="shared" si="29"/>
        <v>0.91298868262718513</v>
      </c>
      <c r="O137" s="231">
        <f t="shared" ref="O137:AH137" si="30">IFERROR(O72/O105,1)</f>
        <v>0.91298868262718502</v>
      </c>
      <c r="P137" s="231">
        <f t="shared" si="30"/>
        <v>0.91298868262718513</v>
      </c>
      <c r="Q137" s="231">
        <f t="shared" si="30"/>
        <v>0.91298868262718502</v>
      </c>
      <c r="R137" s="231">
        <f t="shared" si="30"/>
        <v>0.91298868262718502</v>
      </c>
      <c r="S137" s="231">
        <f t="shared" si="30"/>
        <v>0.91298868262718513</v>
      </c>
      <c r="T137" s="231">
        <f t="shared" si="30"/>
        <v>0.91298868262718502</v>
      </c>
      <c r="U137" s="231">
        <f t="shared" si="30"/>
        <v>0.91298868262718513</v>
      </c>
      <c r="V137" s="231">
        <f t="shared" si="30"/>
        <v>0.91298868262718513</v>
      </c>
      <c r="W137" s="231">
        <f t="shared" si="30"/>
        <v>0.91298868262718502</v>
      </c>
      <c r="X137" s="231">
        <f t="shared" si="30"/>
        <v>0.91298868262718502</v>
      </c>
      <c r="Y137" s="231">
        <f t="shared" si="30"/>
        <v>0.91298868262718524</v>
      </c>
      <c r="Z137" s="231">
        <f t="shared" si="30"/>
        <v>0.91298868262718502</v>
      </c>
      <c r="AA137" s="231">
        <f t="shared" si="30"/>
        <v>0.91298868262718513</v>
      </c>
      <c r="AB137" s="231">
        <f t="shared" si="30"/>
        <v>0.91298868262718513</v>
      </c>
      <c r="AC137" s="231">
        <f t="shared" si="30"/>
        <v>0.91298868262718524</v>
      </c>
      <c r="AD137" s="231">
        <f t="shared" si="30"/>
        <v>0.91298868262718502</v>
      </c>
      <c r="AE137" s="231">
        <f t="shared" si="30"/>
        <v>0.91298868262718513</v>
      </c>
      <c r="AF137" s="231">
        <f t="shared" si="30"/>
        <v>0.91298868262718524</v>
      </c>
      <c r="AG137" s="231">
        <f t="shared" si="30"/>
        <v>0.91298868262718502</v>
      </c>
      <c r="AH137" s="231">
        <f t="shared" si="30"/>
        <v>0.91298868262718491</v>
      </c>
    </row>
    <row r="138" spans="2:34" x14ac:dyDescent="0.25">
      <c r="C138" s="82" t="s">
        <v>552</v>
      </c>
      <c r="D138" s="82" t="s">
        <v>10</v>
      </c>
      <c r="E138" s="45">
        <f t="shared" ref="E138:N138" si="31">IFERROR(E73/E106,1)</f>
        <v>1.0000000000000002</v>
      </c>
      <c r="F138" s="231">
        <f t="shared" si="31"/>
        <v>1.0512804620703253</v>
      </c>
      <c r="G138" s="231">
        <f t="shared" si="31"/>
        <v>1.0182403699995224</v>
      </c>
      <c r="H138" s="231">
        <f t="shared" si="31"/>
        <v>1.0320712116676576</v>
      </c>
      <c r="I138" s="231">
        <f t="shared" si="31"/>
        <v>1.0467313353243004</v>
      </c>
      <c r="J138" s="231">
        <f t="shared" si="31"/>
        <v>1.051695005623229</v>
      </c>
      <c r="K138" s="231">
        <f t="shared" si="31"/>
        <v>1.0540627187575595</v>
      </c>
      <c r="L138" s="231">
        <f t="shared" si="31"/>
        <v>1.0559699398031783</v>
      </c>
      <c r="M138" s="231">
        <f t="shared" si="31"/>
        <v>1.0581845049843601</v>
      </c>
      <c r="N138" s="231">
        <f t="shared" si="31"/>
        <v>1.0610001400494862</v>
      </c>
      <c r="O138" s="231">
        <f t="shared" ref="O138:AH138" si="32">IFERROR(O73/O106,1)</f>
        <v>1.0604302499999319</v>
      </c>
      <c r="P138" s="231">
        <f t="shared" si="32"/>
        <v>1.0599958275997918</v>
      </c>
      <c r="Q138" s="231">
        <f t="shared" si="32"/>
        <v>1.059619848509153</v>
      </c>
      <c r="R138" s="231">
        <f t="shared" si="32"/>
        <v>1.0592855757287194</v>
      </c>
      <c r="S138" s="231">
        <f t="shared" si="32"/>
        <v>1.0589615475255425</v>
      </c>
      <c r="T138" s="231">
        <f t="shared" si="32"/>
        <v>1.0607833999476424</v>
      </c>
      <c r="U138" s="231">
        <f t="shared" si="32"/>
        <v>1.0625499699700538</v>
      </c>
      <c r="V138" s="231">
        <f t="shared" si="32"/>
        <v>1.0642833485248118</v>
      </c>
      <c r="W138" s="231">
        <f t="shared" si="32"/>
        <v>1.0659848027204455</v>
      </c>
      <c r="X138" s="231">
        <f t="shared" si="32"/>
        <v>1.0676409954849733</v>
      </c>
      <c r="Y138" s="231">
        <f t="shared" si="32"/>
        <v>1.0658681750339283</v>
      </c>
      <c r="Z138" s="231">
        <f t="shared" si="32"/>
        <v>1.064101099454221</v>
      </c>
      <c r="AA138" s="231">
        <f t="shared" si="32"/>
        <v>1.0623350543731207</v>
      </c>
      <c r="AB138" s="231">
        <f t="shared" si="32"/>
        <v>1.0605784790649948</v>
      </c>
      <c r="AC138" s="231">
        <f t="shared" si="32"/>
        <v>1.0587885082663657</v>
      </c>
      <c r="AD138" s="231">
        <f t="shared" si="32"/>
        <v>1.0522219270531215</v>
      </c>
      <c r="AE138" s="231">
        <f t="shared" si="32"/>
        <v>1.0457686069161098</v>
      </c>
      <c r="AF138" s="231">
        <f t="shared" si="32"/>
        <v>1.0394346705746338</v>
      </c>
      <c r="AG138" s="231">
        <f t="shared" si="32"/>
        <v>1.0331872899631698</v>
      </c>
      <c r="AH138" s="231">
        <f t="shared" si="32"/>
        <v>1.0270067332473019</v>
      </c>
    </row>
    <row r="139" spans="2:34" x14ac:dyDescent="0.25">
      <c r="C139" s="81" t="s">
        <v>552</v>
      </c>
      <c r="D139" s="81" t="s">
        <v>11</v>
      </c>
      <c r="E139" s="45">
        <f t="shared" ref="E139:N139" si="33">IFERROR(E74/E107,1)</f>
        <v>0.86996086190776711</v>
      </c>
      <c r="F139" s="231">
        <f t="shared" si="33"/>
        <v>0.86439472778291093</v>
      </c>
      <c r="G139" s="231">
        <f t="shared" si="33"/>
        <v>0.86439472778291093</v>
      </c>
      <c r="H139" s="231">
        <f t="shared" si="33"/>
        <v>0.86439472778291093</v>
      </c>
      <c r="I139" s="231">
        <f t="shared" si="33"/>
        <v>0.86439472778291104</v>
      </c>
      <c r="J139" s="231">
        <f t="shared" si="33"/>
        <v>0.86439472778291093</v>
      </c>
      <c r="K139" s="231">
        <f t="shared" si="33"/>
        <v>0.86439472778291104</v>
      </c>
      <c r="L139" s="231">
        <f t="shared" si="33"/>
        <v>0.86439472778291093</v>
      </c>
      <c r="M139" s="231">
        <f t="shared" si="33"/>
        <v>0.86439472778291093</v>
      </c>
      <c r="N139" s="231">
        <f t="shared" si="33"/>
        <v>0.86439472778291093</v>
      </c>
      <c r="O139" s="231">
        <f t="shared" ref="O139:AH139" si="34">IFERROR(O74/O107,1)</f>
        <v>0.86439472778291104</v>
      </c>
      <c r="P139" s="231">
        <f t="shared" si="34"/>
        <v>0.86439472778291093</v>
      </c>
      <c r="Q139" s="231">
        <f t="shared" si="34"/>
        <v>0.86439472778291104</v>
      </c>
      <c r="R139" s="231">
        <f t="shared" si="34"/>
        <v>0.86439472778291093</v>
      </c>
      <c r="S139" s="231">
        <f t="shared" si="34"/>
        <v>0.86439472778291104</v>
      </c>
      <c r="T139" s="231">
        <f t="shared" si="34"/>
        <v>0.86439472778291082</v>
      </c>
      <c r="U139" s="231">
        <f t="shared" si="34"/>
        <v>0.86439472778291093</v>
      </c>
      <c r="V139" s="231">
        <f t="shared" si="34"/>
        <v>0.86439472778291104</v>
      </c>
      <c r="W139" s="231">
        <f t="shared" si="34"/>
        <v>0.86439472778291093</v>
      </c>
      <c r="X139" s="231">
        <f t="shared" si="34"/>
        <v>0.86439472778291104</v>
      </c>
      <c r="Y139" s="231">
        <f t="shared" si="34"/>
        <v>0.86439472778291093</v>
      </c>
      <c r="Z139" s="231">
        <f t="shared" si="34"/>
        <v>0.86439472778291082</v>
      </c>
      <c r="AA139" s="231">
        <f t="shared" si="34"/>
        <v>0.86439472778291093</v>
      </c>
      <c r="AB139" s="231">
        <f t="shared" si="34"/>
        <v>0.86439472778291093</v>
      </c>
      <c r="AC139" s="231">
        <f t="shared" si="34"/>
        <v>0.86439472778291093</v>
      </c>
      <c r="AD139" s="231">
        <f t="shared" si="34"/>
        <v>0.86439472778291104</v>
      </c>
      <c r="AE139" s="231">
        <f t="shared" si="34"/>
        <v>0.86439472778291104</v>
      </c>
      <c r="AF139" s="231">
        <f t="shared" si="34"/>
        <v>0.86439472778291104</v>
      </c>
      <c r="AG139" s="231">
        <f t="shared" si="34"/>
        <v>0.86439472778291093</v>
      </c>
      <c r="AH139" s="231">
        <f t="shared" si="34"/>
        <v>0.86439472778291104</v>
      </c>
    </row>
    <row r="140" spans="2:34" x14ac:dyDescent="0.25">
      <c r="C140" s="103" t="s">
        <v>556</v>
      </c>
      <c r="D140" s="103" t="s">
        <v>10</v>
      </c>
      <c r="E140" s="45">
        <f t="shared" ref="E140:N140" si="35">IFERROR(E75/E108,1)</f>
        <v>1</v>
      </c>
      <c r="F140" s="231">
        <f t="shared" si="35"/>
        <v>1</v>
      </c>
      <c r="G140" s="231">
        <f t="shared" si="35"/>
        <v>1</v>
      </c>
      <c r="H140" s="231">
        <f t="shared" si="35"/>
        <v>1</v>
      </c>
      <c r="I140" s="231">
        <f t="shared" si="35"/>
        <v>1</v>
      </c>
      <c r="J140" s="231">
        <f t="shared" si="35"/>
        <v>1</v>
      </c>
      <c r="K140" s="231">
        <f t="shared" si="35"/>
        <v>1</v>
      </c>
      <c r="L140" s="231">
        <f t="shared" si="35"/>
        <v>1</v>
      </c>
      <c r="M140" s="231">
        <f t="shared" si="35"/>
        <v>1</v>
      </c>
      <c r="N140" s="231">
        <f t="shared" si="35"/>
        <v>1</v>
      </c>
      <c r="O140" s="231">
        <f t="shared" ref="O140:AH140" si="36">IFERROR(O75/O108,1)</f>
        <v>1</v>
      </c>
      <c r="P140" s="231">
        <f t="shared" si="36"/>
        <v>1</v>
      </c>
      <c r="Q140" s="231">
        <f t="shared" si="36"/>
        <v>1</v>
      </c>
      <c r="R140" s="231">
        <f t="shared" si="36"/>
        <v>1</v>
      </c>
      <c r="S140" s="231">
        <f t="shared" si="36"/>
        <v>1</v>
      </c>
      <c r="T140" s="231">
        <f t="shared" si="36"/>
        <v>1</v>
      </c>
      <c r="U140" s="231">
        <f t="shared" si="36"/>
        <v>1</v>
      </c>
      <c r="V140" s="231">
        <f t="shared" si="36"/>
        <v>1</v>
      </c>
      <c r="W140" s="231">
        <f t="shared" si="36"/>
        <v>1</v>
      </c>
      <c r="X140" s="231">
        <f t="shared" si="36"/>
        <v>1</v>
      </c>
      <c r="Y140" s="231">
        <f t="shared" si="36"/>
        <v>1</v>
      </c>
      <c r="Z140" s="231">
        <f t="shared" si="36"/>
        <v>1</v>
      </c>
      <c r="AA140" s="231">
        <f t="shared" si="36"/>
        <v>1</v>
      </c>
      <c r="AB140" s="231">
        <f t="shared" si="36"/>
        <v>1</v>
      </c>
      <c r="AC140" s="231">
        <f t="shared" si="36"/>
        <v>1</v>
      </c>
      <c r="AD140" s="231">
        <f t="shared" si="36"/>
        <v>1</v>
      </c>
      <c r="AE140" s="231">
        <f t="shared" si="36"/>
        <v>1</v>
      </c>
      <c r="AF140" s="231">
        <f t="shared" si="36"/>
        <v>1</v>
      </c>
      <c r="AG140" s="231">
        <f t="shared" si="36"/>
        <v>1</v>
      </c>
      <c r="AH140" s="231">
        <f t="shared" si="36"/>
        <v>1</v>
      </c>
    </row>
    <row r="141" spans="2:34" x14ac:dyDescent="0.25">
      <c r="C141" s="103" t="s">
        <v>556</v>
      </c>
      <c r="D141" s="103" t="s">
        <v>11</v>
      </c>
      <c r="E141" s="45">
        <f t="shared" ref="E141:N141" si="37">IFERROR(E76/E109,1)</f>
        <v>0.53419894703093096</v>
      </c>
      <c r="F141" s="231">
        <f t="shared" si="37"/>
        <v>0.53567858313717231</v>
      </c>
      <c r="G141" s="231">
        <f t="shared" si="37"/>
        <v>0.53567858313717231</v>
      </c>
      <c r="H141" s="231">
        <f t="shared" si="37"/>
        <v>0.53567858313717231</v>
      </c>
      <c r="I141" s="231">
        <f t="shared" si="37"/>
        <v>0.53567858313717231</v>
      </c>
      <c r="J141" s="231">
        <f t="shared" si="37"/>
        <v>0.5356785831371722</v>
      </c>
      <c r="K141" s="231">
        <f t="shared" si="37"/>
        <v>0.53567858313717231</v>
      </c>
      <c r="L141" s="231">
        <f t="shared" si="37"/>
        <v>0.53567858313717231</v>
      </c>
      <c r="M141" s="231">
        <f t="shared" si="37"/>
        <v>0.5356785831371722</v>
      </c>
      <c r="N141" s="231">
        <f t="shared" si="37"/>
        <v>0.5356785831371722</v>
      </c>
      <c r="O141" s="231">
        <f t="shared" ref="O141:AH141" si="38">IFERROR(O76/O109,1)</f>
        <v>0.53567858313717231</v>
      </c>
      <c r="P141" s="231">
        <f t="shared" si="38"/>
        <v>0.53567858313717231</v>
      </c>
      <c r="Q141" s="231">
        <f t="shared" si="38"/>
        <v>0.53567858313717243</v>
      </c>
      <c r="R141" s="231">
        <f t="shared" si="38"/>
        <v>0.53567858313717231</v>
      </c>
      <c r="S141" s="231">
        <f t="shared" si="38"/>
        <v>0.53567858313717243</v>
      </c>
      <c r="T141" s="231">
        <f t="shared" si="38"/>
        <v>0.53567858313717231</v>
      </c>
      <c r="U141" s="231">
        <f t="shared" si="38"/>
        <v>0.5356785831371722</v>
      </c>
      <c r="V141" s="231">
        <f t="shared" si="38"/>
        <v>0.53567858313717231</v>
      </c>
      <c r="W141" s="231">
        <f t="shared" si="38"/>
        <v>0.53567858313717231</v>
      </c>
      <c r="X141" s="231">
        <f t="shared" si="38"/>
        <v>0.53567858313717231</v>
      </c>
      <c r="Y141" s="231">
        <f t="shared" si="38"/>
        <v>0.53567858313717231</v>
      </c>
      <c r="Z141" s="231">
        <f t="shared" si="38"/>
        <v>0.53567858313717231</v>
      </c>
      <c r="AA141" s="231">
        <f t="shared" si="38"/>
        <v>0.53567858313717231</v>
      </c>
      <c r="AB141" s="231">
        <f t="shared" si="38"/>
        <v>0.53567858313717231</v>
      </c>
      <c r="AC141" s="231">
        <f t="shared" si="38"/>
        <v>0.5356785831371722</v>
      </c>
      <c r="AD141" s="231">
        <f t="shared" si="38"/>
        <v>0.53567858313717231</v>
      </c>
      <c r="AE141" s="231">
        <f t="shared" si="38"/>
        <v>0.53567858313717231</v>
      </c>
      <c r="AF141" s="231">
        <f t="shared" si="38"/>
        <v>0.53567858313717231</v>
      </c>
      <c r="AG141" s="231">
        <f t="shared" si="38"/>
        <v>0.53567858313717231</v>
      </c>
      <c r="AH141" s="231">
        <f t="shared" si="38"/>
        <v>0.53567858313717231</v>
      </c>
    </row>
    <row r="142" spans="2:34" x14ac:dyDescent="0.25">
      <c r="C142" s="104" t="s">
        <v>556</v>
      </c>
      <c r="D142" s="104" t="s">
        <v>12</v>
      </c>
      <c r="E142" s="45">
        <f t="shared" ref="E142:N142" si="39">IFERROR(E77/E110,1)</f>
        <v>1</v>
      </c>
      <c r="F142" s="231">
        <f t="shared" si="39"/>
        <v>1</v>
      </c>
      <c r="G142" s="231">
        <f t="shared" si="39"/>
        <v>1</v>
      </c>
      <c r="H142" s="231">
        <f t="shared" si="39"/>
        <v>1</v>
      </c>
      <c r="I142" s="231">
        <f t="shared" si="39"/>
        <v>1</v>
      </c>
      <c r="J142" s="231">
        <f t="shared" si="39"/>
        <v>1</v>
      </c>
      <c r="K142" s="231">
        <f t="shared" si="39"/>
        <v>1</v>
      </c>
      <c r="L142" s="231">
        <f t="shared" si="39"/>
        <v>1</v>
      </c>
      <c r="M142" s="231">
        <f t="shared" si="39"/>
        <v>1</v>
      </c>
      <c r="N142" s="231">
        <f t="shared" si="39"/>
        <v>1</v>
      </c>
      <c r="O142" s="231">
        <f t="shared" ref="O142:AH142" si="40">IFERROR(O77/O110,1)</f>
        <v>1</v>
      </c>
      <c r="P142" s="231">
        <f t="shared" si="40"/>
        <v>1</v>
      </c>
      <c r="Q142" s="231">
        <f t="shared" si="40"/>
        <v>1</v>
      </c>
      <c r="R142" s="231">
        <f t="shared" si="40"/>
        <v>1</v>
      </c>
      <c r="S142" s="231">
        <f t="shared" si="40"/>
        <v>1</v>
      </c>
      <c r="T142" s="231">
        <f t="shared" si="40"/>
        <v>1</v>
      </c>
      <c r="U142" s="231">
        <f t="shared" si="40"/>
        <v>1</v>
      </c>
      <c r="V142" s="231">
        <f t="shared" si="40"/>
        <v>1</v>
      </c>
      <c r="W142" s="231">
        <f t="shared" si="40"/>
        <v>1</v>
      </c>
      <c r="X142" s="231">
        <f t="shared" si="40"/>
        <v>1</v>
      </c>
      <c r="Y142" s="231">
        <f t="shared" si="40"/>
        <v>1</v>
      </c>
      <c r="Z142" s="231">
        <f t="shared" si="40"/>
        <v>1</v>
      </c>
      <c r="AA142" s="231">
        <f t="shared" si="40"/>
        <v>1</v>
      </c>
      <c r="AB142" s="231">
        <f t="shared" si="40"/>
        <v>1</v>
      </c>
      <c r="AC142" s="231">
        <f t="shared" si="40"/>
        <v>1</v>
      </c>
      <c r="AD142" s="231">
        <f t="shared" si="40"/>
        <v>1</v>
      </c>
      <c r="AE142" s="231">
        <f t="shared" si="40"/>
        <v>1</v>
      </c>
      <c r="AF142" s="231">
        <f t="shared" si="40"/>
        <v>1</v>
      </c>
      <c r="AG142" s="231">
        <f t="shared" si="40"/>
        <v>1</v>
      </c>
      <c r="AH142" s="231">
        <f t="shared" si="40"/>
        <v>1</v>
      </c>
    </row>
    <row r="143" spans="2:34" x14ac:dyDescent="0.25">
      <c r="C143" s="103" t="s">
        <v>554</v>
      </c>
      <c r="D143" s="103" t="s">
        <v>10</v>
      </c>
      <c r="E143" s="45">
        <f t="shared" ref="E143:N143" si="41">IFERROR(E78/E111,1)</f>
        <v>1.0000000000000002</v>
      </c>
      <c r="F143" s="231">
        <f t="shared" si="41"/>
        <v>1.0435627555646323</v>
      </c>
      <c r="G143" s="231">
        <f t="shared" si="41"/>
        <v>1.0033036265265576</v>
      </c>
      <c r="H143" s="231">
        <f t="shared" si="41"/>
        <v>1.0093823430187141</v>
      </c>
      <c r="I143" s="231">
        <f t="shared" si="41"/>
        <v>1.0160775718338042</v>
      </c>
      <c r="J143" s="231">
        <f t="shared" si="41"/>
        <v>1.0113554886568294</v>
      </c>
      <c r="K143" s="231">
        <f t="shared" si="41"/>
        <v>1.0041857127846294</v>
      </c>
      <c r="L143" s="231">
        <f t="shared" si="41"/>
        <v>0.99665225592848949</v>
      </c>
      <c r="M143" s="231">
        <f t="shared" si="41"/>
        <v>0.98948392434553878</v>
      </c>
      <c r="N143" s="231">
        <f t="shared" si="41"/>
        <v>0.98294348306105417</v>
      </c>
      <c r="O143" s="231">
        <f t="shared" ref="O143:AH143" si="42">IFERROR(O78/O111,1)</f>
        <v>0.96225027643371974</v>
      </c>
      <c r="P143" s="231">
        <f t="shared" si="42"/>
        <v>0.94252273953676668</v>
      </c>
      <c r="Q143" s="231">
        <f t="shared" si="42"/>
        <v>0.92363584917057817</v>
      </c>
      <c r="R143" s="231">
        <f t="shared" si="42"/>
        <v>0.90552584586210527</v>
      </c>
      <c r="S143" s="231">
        <f t="shared" si="42"/>
        <v>0.88812151168091835</v>
      </c>
      <c r="T143" s="231">
        <f t="shared" si="42"/>
        <v>0.87366446690738808</v>
      </c>
      <c r="U143" s="231">
        <f t="shared" si="42"/>
        <v>0.85961939908768192</v>
      </c>
      <c r="V143" s="231">
        <f t="shared" si="42"/>
        <v>0.84598466751954804</v>
      </c>
      <c r="W143" s="231">
        <f t="shared" si="42"/>
        <v>0.83274234315719031</v>
      </c>
      <c r="X143" s="231">
        <f t="shared" si="42"/>
        <v>0.81986436846820077</v>
      </c>
      <c r="Y143" s="231">
        <f t="shared" si="42"/>
        <v>0.80575068385591964</v>
      </c>
      <c r="Z143" s="231">
        <f t="shared" si="42"/>
        <v>0.79210913792370463</v>
      </c>
      <c r="AA143" s="231">
        <f t="shared" si="42"/>
        <v>0.77891301452056738</v>
      </c>
      <c r="AB143" s="231">
        <f t="shared" si="42"/>
        <v>0.76614680787352618</v>
      </c>
      <c r="AC143" s="231">
        <f t="shared" si="42"/>
        <v>0.75375950927357527</v>
      </c>
      <c r="AD143" s="231">
        <f t="shared" si="42"/>
        <v>0.7397063635023654</v>
      </c>
      <c r="AE143" s="231">
        <f t="shared" si="42"/>
        <v>0.72618665151245732</v>
      </c>
      <c r="AF143" s="231">
        <f t="shared" si="42"/>
        <v>0.71317747871298731</v>
      </c>
      <c r="AG143" s="231">
        <f t="shared" si="42"/>
        <v>0.70063123627102109</v>
      </c>
      <c r="AH143" s="231">
        <f t="shared" si="42"/>
        <v>0.68851185119424452</v>
      </c>
    </row>
    <row r="144" spans="2:34" x14ac:dyDescent="0.25">
      <c r="C144" s="103" t="s">
        <v>949</v>
      </c>
      <c r="D144" s="103" t="s">
        <v>11</v>
      </c>
      <c r="E144" s="45">
        <f t="shared" ref="E144:N144" si="43">IFERROR(E79/E112,1)</f>
        <v>1</v>
      </c>
      <c r="F144" s="231">
        <f t="shared" si="43"/>
        <v>1</v>
      </c>
      <c r="G144" s="231">
        <f t="shared" si="43"/>
        <v>1</v>
      </c>
      <c r="H144" s="231">
        <f t="shared" si="43"/>
        <v>1</v>
      </c>
      <c r="I144" s="231">
        <f t="shared" si="43"/>
        <v>1</v>
      </c>
      <c r="J144" s="231">
        <f t="shared" si="43"/>
        <v>1</v>
      </c>
      <c r="K144" s="231">
        <f t="shared" si="43"/>
        <v>1</v>
      </c>
      <c r="L144" s="231">
        <f t="shared" si="43"/>
        <v>1</v>
      </c>
      <c r="M144" s="231">
        <f t="shared" si="43"/>
        <v>1</v>
      </c>
      <c r="N144" s="231">
        <f t="shared" si="43"/>
        <v>1</v>
      </c>
      <c r="O144" s="231">
        <f t="shared" ref="O144:AH144" si="44">IFERROR(O79/O112,1)</f>
        <v>1</v>
      </c>
      <c r="P144" s="231">
        <f t="shared" si="44"/>
        <v>1</v>
      </c>
      <c r="Q144" s="231">
        <f t="shared" si="44"/>
        <v>1</v>
      </c>
      <c r="R144" s="231">
        <f t="shared" si="44"/>
        <v>1</v>
      </c>
      <c r="S144" s="231">
        <f t="shared" si="44"/>
        <v>1</v>
      </c>
      <c r="T144" s="231">
        <f t="shared" si="44"/>
        <v>1</v>
      </c>
      <c r="U144" s="231">
        <f t="shared" si="44"/>
        <v>1</v>
      </c>
      <c r="V144" s="231">
        <f t="shared" si="44"/>
        <v>1</v>
      </c>
      <c r="W144" s="231">
        <f t="shared" si="44"/>
        <v>1</v>
      </c>
      <c r="X144" s="231">
        <f t="shared" si="44"/>
        <v>1</v>
      </c>
      <c r="Y144" s="231">
        <f t="shared" si="44"/>
        <v>1</v>
      </c>
      <c r="Z144" s="231">
        <f t="shared" si="44"/>
        <v>1</v>
      </c>
      <c r="AA144" s="231">
        <f t="shared" si="44"/>
        <v>1</v>
      </c>
      <c r="AB144" s="231">
        <f t="shared" si="44"/>
        <v>1</v>
      </c>
      <c r="AC144" s="231">
        <f t="shared" si="44"/>
        <v>1</v>
      </c>
      <c r="AD144" s="231">
        <f t="shared" si="44"/>
        <v>1</v>
      </c>
      <c r="AE144" s="231">
        <f t="shared" si="44"/>
        <v>1</v>
      </c>
      <c r="AF144" s="231">
        <f t="shared" si="44"/>
        <v>1</v>
      </c>
      <c r="AG144" s="231">
        <f t="shared" si="44"/>
        <v>1</v>
      </c>
      <c r="AH144" s="231">
        <f t="shared" si="44"/>
        <v>1</v>
      </c>
    </row>
    <row r="145" spans="3:34" x14ac:dyDescent="0.25">
      <c r="C145" s="81" t="s">
        <v>554</v>
      </c>
      <c r="D145" s="81" t="s">
        <v>12</v>
      </c>
      <c r="E145" s="45">
        <f t="shared" ref="E145:N145" si="45">IFERROR(E80/E113,1)</f>
        <v>1</v>
      </c>
      <c r="F145" s="231">
        <f t="shared" si="45"/>
        <v>1</v>
      </c>
      <c r="G145" s="231">
        <f t="shared" si="45"/>
        <v>1</v>
      </c>
      <c r="H145" s="231">
        <f t="shared" si="45"/>
        <v>1</v>
      </c>
      <c r="I145" s="231">
        <f t="shared" si="45"/>
        <v>1</v>
      </c>
      <c r="J145" s="231">
        <f t="shared" si="45"/>
        <v>1</v>
      </c>
      <c r="K145" s="231">
        <f t="shared" si="45"/>
        <v>1</v>
      </c>
      <c r="L145" s="231">
        <f t="shared" si="45"/>
        <v>1</v>
      </c>
      <c r="M145" s="231">
        <f t="shared" si="45"/>
        <v>1</v>
      </c>
      <c r="N145" s="231">
        <f t="shared" si="45"/>
        <v>1</v>
      </c>
      <c r="O145" s="231">
        <f t="shared" ref="O145:AH145" si="46">IFERROR(O80/O113,1)</f>
        <v>1</v>
      </c>
      <c r="P145" s="231">
        <f t="shared" si="46"/>
        <v>1</v>
      </c>
      <c r="Q145" s="231">
        <f t="shared" si="46"/>
        <v>1</v>
      </c>
      <c r="R145" s="231">
        <f t="shared" si="46"/>
        <v>1</v>
      </c>
      <c r="S145" s="231">
        <f t="shared" si="46"/>
        <v>1</v>
      </c>
      <c r="T145" s="231">
        <f t="shared" si="46"/>
        <v>1</v>
      </c>
      <c r="U145" s="231">
        <f t="shared" si="46"/>
        <v>1</v>
      </c>
      <c r="V145" s="231">
        <f t="shared" si="46"/>
        <v>1</v>
      </c>
      <c r="W145" s="231">
        <f t="shared" si="46"/>
        <v>1</v>
      </c>
      <c r="X145" s="231">
        <f t="shared" si="46"/>
        <v>1</v>
      </c>
      <c r="Y145" s="231">
        <f t="shared" si="46"/>
        <v>1</v>
      </c>
      <c r="Z145" s="231">
        <f t="shared" si="46"/>
        <v>1</v>
      </c>
      <c r="AA145" s="231">
        <f t="shared" si="46"/>
        <v>1</v>
      </c>
      <c r="AB145" s="231">
        <f t="shared" si="46"/>
        <v>1</v>
      </c>
      <c r="AC145" s="231">
        <f t="shared" si="46"/>
        <v>1</v>
      </c>
      <c r="AD145" s="231">
        <f t="shared" si="46"/>
        <v>1</v>
      </c>
      <c r="AE145" s="231">
        <f t="shared" si="46"/>
        <v>1</v>
      </c>
      <c r="AF145" s="231">
        <f t="shared" si="46"/>
        <v>1</v>
      </c>
      <c r="AG145" s="231">
        <f t="shared" si="46"/>
        <v>1</v>
      </c>
      <c r="AH145" s="231">
        <f t="shared" si="46"/>
        <v>1</v>
      </c>
    </row>
    <row r="146" spans="3:34" x14ac:dyDescent="0.25">
      <c r="C146" s="103" t="s">
        <v>555</v>
      </c>
      <c r="D146" s="103" t="s">
        <v>10</v>
      </c>
      <c r="E146" s="45">
        <f t="shared" ref="E146:N146" si="47">IFERROR(E81/E114,1)</f>
        <v>1</v>
      </c>
      <c r="F146" s="231">
        <f t="shared" si="47"/>
        <v>1.0016651768101266</v>
      </c>
      <c r="G146" s="231">
        <f t="shared" si="47"/>
        <v>0.98630696625604342</v>
      </c>
      <c r="H146" s="231">
        <f t="shared" si="47"/>
        <v>0.98076826726132649</v>
      </c>
      <c r="I146" s="231">
        <f t="shared" si="47"/>
        <v>0.97235996555912374</v>
      </c>
      <c r="J146" s="231">
        <f t="shared" si="47"/>
        <v>0.96347997352034287</v>
      </c>
      <c r="K146" s="231">
        <f t="shared" si="47"/>
        <v>0.95396847127986706</v>
      </c>
      <c r="L146" s="231">
        <f t="shared" si="47"/>
        <v>0.945244799361046</v>
      </c>
      <c r="M146" s="231">
        <f t="shared" si="47"/>
        <v>0.93756860965487343</v>
      </c>
      <c r="N146" s="231">
        <f t="shared" si="47"/>
        <v>0.9322682398015103</v>
      </c>
      <c r="O146" s="231">
        <f t="shared" ref="O146:AH146" si="48">IFERROR(O81/O114,1)</f>
        <v>0.92570550338270519</v>
      </c>
      <c r="P146" s="231">
        <f t="shared" si="48"/>
        <v>0.92443987533675132</v>
      </c>
      <c r="Q146" s="231">
        <f t="shared" si="48"/>
        <v>0.92780576986391705</v>
      </c>
      <c r="R146" s="231">
        <f t="shared" si="48"/>
        <v>0.91028280459819433</v>
      </c>
      <c r="S146" s="231">
        <f t="shared" si="48"/>
        <v>0.89946771371288925</v>
      </c>
      <c r="T146" s="231">
        <f t="shared" si="48"/>
        <v>0.8766124447754744</v>
      </c>
      <c r="U146" s="231">
        <f t="shared" si="48"/>
        <v>0.88239530101081221</v>
      </c>
      <c r="V146" s="231">
        <f t="shared" si="48"/>
        <v>0.89131030480631368</v>
      </c>
      <c r="W146" s="231">
        <f t="shared" si="48"/>
        <v>0.89510747257622481</v>
      </c>
      <c r="X146" s="231">
        <f t="shared" si="48"/>
        <v>0.90365646536877198</v>
      </c>
      <c r="Y146" s="231">
        <f t="shared" si="48"/>
        <v>0.89277769194423429</v>
      </c>
      <c r="Z146" s="231">
        <f t="shared" si="48"/>
        <v>0.89292883727511008</v>
      </c>
      <c r="AA146" s="231">
        <f t="shared" si="48"/>
        <v>0.89814224432581313</v>
      </c>
      <c r="AB146" s="231">
        <f t="shared" si="48"/>
        <v>0.91060505064712072</v>
      </c>
      <c r="AC146" s="231">
        <f t="shared" si="48"/>
        <v>0.8897203555064247</v>
      </c>
      <c r="AD146" s="231">
        <f t="shared" si="48"/>
        <v>0.88791656322586665</v>
      </c>
      <c r="AE146" s="231">
        <f t="shared" si="48"/>
        <v>0.92660939099743922</v>
      </c>
      <c r="AF146" s="231">
        <f t="shared" si="48"/>
        <v>0.90831459801745507</v>
      </c>
      <c r="AG146" s="231">
        <f t="shared" si="48"/>
        <v>0.92189836056496988</v>
      </c>
      <c r="AH146" s="231">
        <f t="shared" si="48"/>
        <v>0.93134883713902261</v>
      </c>
    </row>
    <row r="147" spans="3:34" x14ac:dyDescent="0.25">
      <c r="C147" s="103" t="s">
        <v>555</v>
      </c>
      <c r="D147" s="103" t="s">
        <v>11</v>
      </c>
      <c r="E147" s="45">
        <f t="shared" ref="E147:N147" si="49">IFERROR(E82/E115,1)</f>
        <v>0.8399845196944743</v>
      </c>
      <c r="F147" s="231">
        <f t="shared" si="49"/>
        <v>0.8399845196944743</v>
      </c>
      <c r="G147" s="231">
        <f t="shared" si="49"/>
        <v>0.8399845196944743</v>
      </c>
      <c r="H147" s="231">
        <f t="shared" si="49"/>
        <v>0.8399845196944743</v>
      </c>
      <c r="I147" s="231">
        <f t="shared" si="49"/>
        <v>0.8399845196944743</v>
      </c>
      <c r="J147" s="231">
        <f t="shared" si="49"/>
        <v>0.8399845196944743</v>
      </c>
      <c r="K147" s="231">
        <f t="shared" si="49"/>
        <v>0.8399845196944743</v>
      </c>
      <c r="L147" s="231">
        <f t="shared" si="49"/>
        <v>0.8399845196944743</v>
      </c>
      <c r="M147" s="231">
        <f t="shared" si="49"/>
        <v>0.8399845196944743</v>
      </c>
      <c r="N147" s="231">
        <f t="shared" si="49"/>
        <v>0.8399845196944743</v>
      </c>
      <c r="O147" s="231">
        <f t="shared" ref="O147:AH147" si="50">IFERROR(O82/O115,1)</f>
        <v>0.8399845196944743</v>
      </c>
      <c r="P147" s="231">
        <f t="shared" si="50"/>
        <v>0.8399845196944743</v>
      </c>
      <c r="Q147" s="231">
        <f t="shared" si="50"/>
        <v>0.8399845196944743</v>
      </c>
      <c r="R147" s="231">
        <f t="shared" si="50"/>
        <v>0.8399845196944743</v>
      </c>
      <c r="S147" s="231">
        <f t="shared" si="50"/>
        <v>0.8399845196944743</v>
      </c>
      <c r="T147" s="231">
        <f t="shared" si="50"/>
        <v>0.8399845196944743</v>
      </c>
      <c r="U147" s="231">
        <f t="shared" si="50"/>
        <v>0.8399845196944743</v>
      </c>
      <c r="V147" s="231">
        <f t="shared" si="50"/>
        <v>0.8399845196944743</v>
      </c>
      <c r="W147" s="231">
        <f t="shared" si="50"/>
        <v>0.8399845196944743</v>
      </c>
      <c r="X147" s="231">
        <f t="shared" si="50"/>
        <v>0.8399845196944743</v>
      </c>
      <c r="Y147" s="231">
        <f t="shared" si="50"/>
        <v>0.8399845196944743</v>
      </c>
      <c r="Z147" s="231">
        <f t="shared" si="50"/>
        <v>0.8399845196944743</v>
      </c>
      <c r="AA147" s="231">
        <f t="shared" si="50"/>
        <v>0.8399845196944743</v>
      </c>
      <c r="AB147" s="231">
        <f t="shared" si="50"/>
        <v>0.8399845196944743</v>
      </c>
      <c r="AC147" s="231">
        <f t="shared" si="50"/>
        <v>0.8399845196944743</v>
      </c>
      <c r="AD147" s="231">
        <f t="shared" si="50"/>
        <v>0.8399845196944743</v>
      </c>
      <c r="AE147" s="231">
        <f t="shared" si="50"/>
        <v>0.8399845196944743</v>
      </c>
      <c r="AF147" s="231">
        <f t="shared" si="50"/>
        <v>0.8399845196944743</v>
      </c>
      <c r="AG147" s="231">
        <f t="shared" si="50"/>
        <v>0.8399845196944743</v>
      </c>
      <c r="AH147" s="231">
        <f t="shared" si="50"/>
        <v>0.8399845196944743</v>
      </c>
    </row>
    <row r="148" spans="3:34" x14ac:dyDescent="0.25">
      <c r="C148" s="103" t="s">
        <v>555</v>
      </c>
      <c r="D148" s="103" t="s">
        <v>12</v>
      </c>
      <c r="E148" s="45">
        <f t="shared" ref="E148:N148" si="51">IFERROR(E83/E116,1)</f>
        <v>0.6199339824938942</v>
      </c>
      <c r="F148" s="231">
        <f t="shared" si="51"/>
        <v>0.6267733176011403</v>
      </c>
      <c r="G148" s="231">
        <f t="shared" si="51"/>
        <v>0.62677331760114019</v>
      </c>
      <c r="H148" s="231">
        <f t="shared" si="51"/>
        <v>0.6267733176011403</v>
      </c>
      <c r="I148" s="231">
        <f t="shared" si="51"/>
        <v>0.62677331760114019</v>
      </c>
      <c r="J148" s="231">
        <f t="shared" si="51"/>
        <v>0.62677331760114019</v>
      </c>
      <c r="K148" s="231">
        <f t="shared" si="51"/>
        <v>0.62677331760114019</v>
      </c>
      <c r="L148" s="231">
        <f t="shared" si="51"/>
        <v>0.6267733176011403</v>
      </c>
      <c r="M148" s="231">
        <f t="shared" si="51"/>
        <v>0.62677331760114019</v>
      </c>
      <c r="N148" s="231">
        <f t="shared" si="51"/>
        <v>0.6267733176011403</v>
      </c>
      <c r="O148" s="231">
        <f t="shared" ref="O148:AH148" si="52">IFERROR(O83/O116,1)</f>
        <v>0.6267733176011403</v>
      </c>
      <c r="P148" s="231">
        <f t="shared" si="52"/>
        <v>0.62677331760114019</v>
      </c>
      <c r="Q148" s="231">
        <f t="shared" si="52"/>
        <v>0.62677331760114041</v>
      </c>
      <c r="R148" s="231">
        <f t="shared" si="52"/>
        <v>0.62677331760114019</v>
      </c>
      <c r="S148" s="231">
        <f t="shared" si="52"/>
        <v>0.62677331760114019</v>
      </c>
      <c r="T148" s="231">
        <f t="shared" si="52"/>
        <v>0.6267733176011403</v>
      </c>
      <c r="U148" s="231">
        <f t="shared" si="52"/>
        <v>0.62677331760114019</v>
      </c>
      <c r="V148" s="231">
        <f t="shared" si="52"/>
        <v>0.6267733176011403</v>
      </c>
      <c r="W148" s="231">
        <f t="shared" si="52"/>
        <v>0.62677331760114019</v>
      </c>
      <c r="X148" s="231">
        <f t="shared" si="52"/>
        <v>0.6267733176011403</v>
      </c>
      <c r="Y148" s="231">
        <f t="shared" si="52"/>
        <v>0.62677331760114019</v>
      </c>
      <c r="Z148" s="231">
        <f t="shared" si="52"/>
        <v>0.62677331760114019</v>
      </c>
      <c r="AA148" s="231">
        <f t="shared" si="52"/>
        <v>0.62677331760114019</v>
      </c>
      <c r="AB148" s="231">
        <f t="shared" si="52"/>
        <v>0.6267733176011403</v>
      </c>
      <c r="AC148" s="231">
        <f t="shared" si="52"/>
        <v>0.6267733176011403</v>
      </c>
      <c r="AD148" s="231">
        <f t="shared" si="52"/>
        <v>0.62677331760114019</v>
      </c>
      <c r="AE148" s="231">
        <f t="shared" si="52"/>
        <v>0.6267733176011403</v>
      </c>
      <c r="AF148" s="231">
        <f t="shared" si="52"/>
        <v>0.6267733176011403</v>
      </c>
      <c r="AG148" s="231">
        <f t="shared" si="52"/>
        <v>0.6267733176011403</v>
      </c>
      <c r="AH148" s="231">
        <f t="shared" si="52"/>
        <v>0.62677331760114019</v>
      </c>
    </row>
    <row r="149" spans="3:34" x14ac:dyDescent="0.25">
      <c r="C149" s="104" t="s">
        <v>555</v>
      </c>
      <c r="D149" s="104" t="s">
        <v>272</v>
      </c>
      <c r="E149" s="45">
        <f t="shared" ref="E149:N149" si="53">IFERROR(E84/E117,1)</f>
        <v>1.1108889876241224</v>
      </c>
      <c r="F149" s="231">
        <f t="shared" si="53"/>
        <v>1.0250275381353309</v>
      </c>
      <c r="G149" s="231">
        <f t="shared" si="53"/>
        <v>1.0250275381353307</v>
      </c>
      <c r="H149" s="231">
        <f t="shared" si="53"/>
        <v>1.0250275381353307</v>
      </c>
      <c r="I149" s="231">
        <f t="shared" si="53"/>
        <v>1.0250275381353307</v>
      </c>
      <c r="J149" s="231">
        <f t="shared" si="53"/>
        <v>1.0250275381353307</v>
      </c>
      <c r="K149" s="231">
        <f t="shared" si="53"/>
        <v>1.0250275381353304</v>
      </c>
      <c r="L149" s="231">
        <f t="shared" si="53"/>
        <v>1.0250275381353307</v>
      </c>
      <c r="M149" s="231">
        <f t="shared" si="53"/>
        <v>1.0250275381353304</v>
      </c>
      <c r="N149" s="231">
        <f t="shared" si="53"/>
        <v>1.0250275381353307</v>
      </c>
      <c r="O149" s="231">
        <f t="shared" ref="O149:AH149" si="54">IFERROR(O84/O117,1)</f>
        <v>1.0250275381353304</v>
      </c>
      <c r="P149" s="231">
        <f t="shared" si="54"/>
        <v>1.0250275381353309</v>
      </c>
      <c r="Q149" s="231">
        <f t="shared" si="54"/>
        <v>1.0250275381353307</v>
      </c>
      <c r="R149" s="231">
        <f t="shared" si="54"/>
        <v>1.0250275381353307</v>
      </c>
      <c r="S149" s="231">
        <f t="shared" si="54"/>
        <v>1.0250275381353307</v>
      </c>
      <c r="T149" s="231">
        <f t="shared" si="54"/>
        <v>1.0250275381353307</v>
      </c>
      <c r="U149" s="231">
        <f t="shared" si="54"/>
        <v>1.0250275381353304</v>
      </c>
      <c r="V149" s="231">
        <f t="shared" si="54"/>
        <v>1.0250275381353307</v>
      </c>
      <c r="W149" s="231">
        <f t="shared" si="54"/>
        <v>1.0250275381353307</v>
      </c>
      <c r="X149" s="231">
        <f t="shared" si="54"/>
        <v>1.0250275381353309</v>
      </c>
      <c r="Y149" s="231">
        <f t="shared" si="54"/>
        <v>1.0250275381353304</v>
      </c>
      <c r="Z149" s="231">
        <f t="shared" si="54"/>
        <v>1.0250275381353304</v>
      </c>
      <c r="AA149" s="231">
        <f t="shared" si="54"/>
        <v>1.0250275381353307</v>
      </c>
      <c r="AB149" s="231">
        <f t="shared" si="54"/>
        <v>1.0250275381353307</v>
      </c>
      <c r="AC149" s="231">
        <f t="shared" si="54"/>
        <v>1.0250275381353307</v>
      </c>
      <c r="AD149" s="231">
        <f t="shared" si="54"/>
        <v>1.0250275381353307</v>
      </c>
      <c r="AE149" s="231">
        <f t="shared" si="54"/>
        <v>1.0250275381353307</v>
      </c>
      <c r="AF149" s="231">
        <f t="shared" si="54"/>
        <v>1.0250275381353304</v>
      </c>
      <c r="AG149" s="231">
        <f t="shared" si="54"/>
        <v>1.0250275381353307</v>
      </c>
      <c r="AH149" s="231">
        <f t="shared" si="54"/>
        <v>1.0250275381353307</v>
      </c>
    </row>
    <row r="150" spans="3:34" x14ac:dyDescent="0.25">
      <c r="C150" t="s">
        <v>573</v>
      </c>
      <c r="D150" s="104" t="s">
        <v>10</v>
      </c>
      <c r="E150" s="45">
        <f t="shared" ref="E150:N151" si="55">IFERROR(E85/E118,1)</f>
        <v>1</v>
      </c>
      <c r="F150" s="231">
        <f t="shared" si="55"/>
        <v>1.0007344947889629</v>
      </c>
      <c r="G150" s="231">
        <f t="shared" si="55"/>
        <v>0.9933299077202481</v>
      </c>
      <c r="H150" s="231">
        <f t="shared" si="55"/>
        <v>0.99181473048430646</v>
      </c>
      <c r="I150" s="231">
        <f t="shared" si="55"/>
        <v>0.98525767603950065</v>
      </c>
      <c r="J150" s="231">
        <f t="shared" si="55"/>
        <v>0.97587349457019612</v>
      </c>
      <c r="K150" s="231">
        <f t="shared" si="55"/>
        <v>0.96521042430262283</v>
      </c>
      <c r="L150" s="231">
        <f t="shared" si="55"/>
        <v>0.95497757259164195</v>
      </c>
      <c r="M150" s="231">
        <f t="shared" si="55"/>
        <v>0.945557743296358</v>
      </c>
      <c r="N150" s="231">
        <f t="shared" si="55"/>
        <v>0.93782191401129511</v>
      </c>
      <c r="O150" s="231">
        <f t="shared" ref="O150:AH151" si="56">IFERROR(O85/O118,1)</f>
        <v>0.93120340262971335</v>
      </c>
      <c r="P150" s="231">
        <f>IFERROR(P85/P118,1)</f>
        <v>0.92473187650090272</v>
      </c>
      <c r="Q150" s="231">
        <f t="shared" si="56"/>
        <v>0.9225748394691935</v>
      </c>
      <c r="R150" s="231">
        <f t="shared" si="56"/>
        <v>0.92672120089734711</v>
      </c>
      <c r="S150" s="231">
        <f t="shared" si="56"/>
        <v>0.93236397806249083</v>
      </c>
      <c r="T150" s="231">
        <f t="shared" si="56"/>
        <v>0.93124017942203552</v>
      </c>
      <c r="U150" s="231">
        <f t="shared" si="56"/>
        <v>0.94161505741150964</v>
      </c>
      <c r="V150" s="231">
        <f t="shared" si="56"/>
        <v>0.95566382242296211</v>
      </c>
      <c r="W150" s="231">
        <f t="shared" si="56"/>
        <v>0.96891257481154058</v>
      </c>
      <c r="X150" s="231">
        <f t="shared" si="56"/>
        <v>0.97903899864504407</v>
      </c>
      <c r="Y150" s="231">
        <f t="shared" si="56"/>
        <v>0.97805406127334649</v>
      </c>
      <c r="Z150" s="231">
        <f t="shared" si="56"/>
        <v>0.98488968201630134</v>
      </c>
      <c r="AA150" s="231">
        <f t="shared" si="56"/>
        <v>0.99101704930853318</v>
      </c>
      <c r="AB150" s="231">
        <f t="shared" si="56"/>
        <v>1.0064101847207352</v>
      </c>
      <c r="AC150" s="231">
        <f t="shared" si="56"/>
        <v>1.0016749048112892</v>
      </c>
      <c r="AD150" s="231">
        <f t="shared" si="56"/>
        <v>1.0084650283786913</v>
      </c>
      <c r="AE150" s="231">
        <f t="shared" si="56"/>
        <v>1.0357438217490658</v>
      </c>
      <c r="AF150" s="231">
        <f t="shared" si="56"/>
        <v>1.0331018391438471</v>
      </c>
      <c r="AG150" s="231">
        <f t="shared" si="56"/>
        <v>1.0536077602360499</v>
      </c>
      <c r="AH150" s="231">
        <f t="shared" si="56"/>
        <v>1.0711811483878819</v>
      </c>
    </row>
    <row r="151" spans="3:34" x14ac:dyDescent="0.25">
      <c r="C151" s="106" t="s">
        <v>561</v>
      </c>
      <c r="D151" s="106" t="s">
        <v>10</v>
      </c>
      <c r="E151" s="45">
        <f t="shared" si="55"/>
        <v>1.0000000000000002</v>
      </c>
      <c r="F151" s="231">
        <f t="shared" si="55"/>
        <v>0.99911057619326138</v>
      </c>
      <c r="G151" s="231">
        <f t="shared" si="55"/>
        <v>0.99479482837608535</v>
      </c>
      <c r="H151" s="231">
        <f t="shared" si="55"/>
        <v>0.99371614237094197</v>
      </c>
      <c r="I151" s="231">
        <f t="shared" si="55"/>
        <v>0.98744070817371965</v>
      </c>
      <c r="J151" s="231">
        <f t="shared" si="55"/>
        <v>0.97746406145495157</v>
      </c>
      <c r="K151" s="231">
        <f t="shared" si="55"/>
        <v>0.96766955689458523</v>
      </c>
      <c r="L151" s="231">
        <f t="shared" si="55"/>
        <v>0.95810085220710961</v>
      </c>
      <c r="M151" s="231">
        <f t="shared" si="55"/>
        <v>0.94945455341184548</v>
      </c>
      <c r="N151" s="231">
        <f t="shared" si="55"/>
        <v>0.94607138918918909</v>
      </c>
      <c r="O151" s="231">
        <f t="shared" si="56"/>
        <v>0.91080085953463863</v>
      </c>
      <c r="P151" s="231">
        <f t="shared" si="56"/>
        <v>0.87987864117887327</v>
      </c>
      <c r="Q151" s="231">
        <f t="shared" si="56"/>
        <v>0.85961605010385289</v>
      </c>
      <c r="R151" s="231">
        <f t="shared" si="56"/>
        <v>0.84768347027030078</v>
      </c>
      <c r="S151" s="231">
        <f t="shared" si="56"/>
        <v>0.83924273902398705</v>
      </c>
      <c r="T151" s="231">
        <f t="shared" si="56"/>
        <v>0.82205366377045175</v>
      </c>
      <c r="U151" s="231">
        <f t="shared" si="56"/>
        <v>0.82378790056250017</v>
      </c>
      <c r="V151" s="231">
        <f t="shared" si="56"/>
        <v>0.82936787463590067</v>
      </c>
      <c r="W151" s="231">
        <f t="shared" si="56"/>
        <v>0.83259803189262294</v>
      </c>
      <c r="X151" s="231">
        <f t="shared" si="56"/>
        <v>0.83939476245296796</v>
      </c>
      <c r="Y151" s="231">
        <f t="shared" si="56"/>
        <v>0.83077103524330354</v>
      </c>
      <c r="Z151" s="231">
        <f t="shared" si="56"/>
        <v>0.82900792319738215</v>
      </c>
      <c r="AA151" s="231">
        <f t="shared" si="56"/>
        <v>0.82494429201595809</v>
      </c>
      <c r="AB151" s="231">
        <f t="shared" si="56"/>
        <v>0.82498021682109712</v>
      </c>
      <c r="AC151" s="231">
        <f t="shared" si="56"/>
        <v>0.80371503985342863</v>
      </c>
      <c r="AD151" s="231">
        <f t="shared" si="56"/>
        <v>0.79462044872605875</v>
      </c>
      <c r="AE151" s="231">
        <f t="shared" si="56"/>
        <v>0.82080085201819308</v>
      </c>
      <c r="AF151" s="231">
        <f t="shared" si="56"/>
        <v>0.79814243774187643</v>
      </c>
      <c r="AG151" s="231">
        <f t="shared" si="56"/>
        <v>0.80533950642561702</v>
      </c>
      <c r="AH151" s="231">
        <f t="shared" si="56"/>
        <v>0.80702204181649784</v>
      </c>
    </row>
    <row r="152" spans="3:34" x14ac:dyDescent="0.25">
      <c r="C152" s="103" t="s">
        <v>562</v>
      </c>
      <c r="D152" s="103" t="s">
        <v>10</v>
      </c>
      <c r="E152" s="45">
        <f t="shared" ref="E152:N152" si="57">IFERROR(E87/E120,1)</f>
        <v>1.0000000000000002</v>
      </c>
      <c r="F152" s="231">
        <f t="shared" si="57"/>
        <v>1.009326475869706</v>
      </c>
      <c r="G152" s="231">
        <f t="shared" si="57"/>
        <v>1.0204124125246985</v>
      </c>
      <c r="H152" s="231">
        <f t="shared" si="57"/>
        <v>1.0260668523337246</v>
      </c>
      <c r="I152" s="231">
        <f t="shared" si="57"/>
        <v>1.0266754115254588</v>
      </c>
      <c r="J152" s="231">
        <f t="shared" si="57"/>
        <v>1.0233915236939028</v>
      </c>
      <c r="K152" s="231">
        <f t="shared" si="57"/>
        <v>1.0191531736216952</v>
      </c>
      <c r="L152" s="231">
        <f t="shared" si="57"/>
        <v>1.0147361092235159</v>
      </c>
      <c r="M152" s="231">
        <f t="shared" si="57"/>
        <v>1.0142350386493517</v>
      </c>
      <c r="N152" s="231">
        <f t="shared" si="57"/>
        <v>1.0203242773388868</v>
      </c>
      <c r="O152" s="231">
        <f t="shared" ref="O152:AH152" si="58">IFERROR(O87/O120,1)</f>
        <v>1.011020641799327</v>
      </c>
      <c r="P152" s="231">
        <f t="shared" si="58"/>
        <v>1.0059393976194804</v>
      </c>
      <c r="Q152" s="231">
        <f t="shared" si="58"/>
        <v>1.0098325800886749</v>
      </c>
      <c r="R152" s="231">
        <f t="shared" si="58"/>
        <v>1.016306830816837</v>
      </c>
      <c r="S152" s="231">
        <f t="shared" si="58"/>
        <v>1.0220329816527614</v>
      </c>
      <c r="T152" s="231">
        <f t="shared" si="58"/>
        <v>1.0189916341828433</v>
      </c>
      <c r="U152" s="231">
        <f t="shared" si="58"/>
        <v>1.0239956171380817</v>
      </c>
      <c r="V152" s="231">
        <f t="shared" si="58"/>
        <v>1.0347378901462505</v>
      </c>
      <c r="W152" s="231">
        <f t="shared" si="58"/>
        <v>1.0404941750190835</v>
      </c>
      <c r="X152" s="231">
        <f t="shared" si="58"/>
        <v>1.0468892353635693</v>
      </c>
      <c r="Y152" s="231">
        <f t="shared" si="58"/>
        <v>1.0448239785610671</v>
      </c>
      <c r="Z152" s="231">
        <f t="shared" si="58"/>
        <v>1.0458045405041998</v>
      </c>
      <c r="AA152" s="231">
        <f t="shared" si="58"/>
        <v>1.0483459694372173</v>
      </c>
      <c r="AB152" s="231">
        <f t="shared" si="58"/>
        <v>1.0578051443175125</v>
      </c>
      <c r="AC152" s="231">
        <f t="shared" si="58"/>
        <v>1.0556721239126323</v>
      </c>
      <c r="AD152" s="231">
        <f t="shared" si="58"/>
        <v>1.0577370311772121</v>
      </c>
      <c r="AE152" s="231">
        <f t="shared" si="58"/>
        <v>1.0786557682348468</v>
      </c>
      <c r="AF152" s="231">
        <f t="shared" si="58"/>
        <v>1.0830464754687574</v>
      </c>
      <c r="AG152" s="231">
        <f t="shared" si="58"/>
        <v>1.1143694434897242</v>
      </c>
      <c r="AH152" s="231">
        <f t="shared" si="58"/>
        <v>1.1311320347570628</v>
      </c>
    </row>
    <row r="153" spans="3:34" x14ac:dyDescent="0.25">
      <c r="C153" s="104" t="s">
        <v>562</v>
      </c>
      <c r="D153" s="104" t="s">
        <v>11</v>
      </c>
      <c r="E153" s="45">
        <f t="shared" ref="E153:N153" si="59">IFERROR(E88/E121,1)</f>
        <v>1</v>
      </c>
      <c r="F153" s="231">
        <f t="shared" si="59"/>
        <v>1</v>
      </c>
      <c r="G153" s="231">
        <f t="shared" si="59"/>
        <v>1</v>
      </c>
      <c r="H153" s="231">
        <f t="shared" si="59"/>
        <v>1</v>
      </c>
      <c r="I153" s="231">
        <f t="shared" si="59"/>
        <v>1</v>
      </c>
      <c r="J153" s="231">
        <f t="shared" si="59"/>
        <v>1</v>
      </c>
      <c r="K153" s="231">
        <f t="shared" si="59"/>
        <v>1</v>
      </c>
      <c r="L153" s="231">
        <f t="shared" si="59"/>
        <v>1</v>
      </c>
      <c r="M153" s="231">
        <f t="shared" si="59"/>
        <v>1</v>
      </c>
      <c r="N153" s="231">
        <f t="shared" si="59"/>
        <v>1</v>
      </c>
      <c r="O153" s="231">
        <f t="shared" ref="O153:AH153" si="60">IFERROR(O88/O121,1)</f>
        <v>1</v>
      </c>
      <c r="P153" s="231">
        <f t="shared" si="60"/>
        <v>1</v>
      </c>
      <c r="Q153" s="231">
        <f t="shared" si="60"/>
        <v>1</v>
      </c>
      <c r="R153" s="231">
        <f t="shared" si="60"/>
        <v>1</v>
      </c>
      <c r="S153" s="231">
        <f t="shared" si="60"/>
        <v>1</v>
      </c>
      <c r="T153" s="231">
        <f t="shared" si="60"/>
        <v>1</v>
      </c>
      <c r="U153" s="231">
        <f t="shared" si="60"/>
        <v>1</v>
      </c>
      <c r="V153" s="231">
        <f t="shared" si="60"/>
        <v>1</v>
      </c>
      <c r="W153" s="231">
        <f t="shared" si="60"/>
        <v>1</v>
      </c>
      <c r="X153" s="231">
        <f t="shared" si="60"/>
        <v>1</v>
      </c>
      <c r="Y153" s="231">
        <f t="shared" si="60"/>
        <v>1</v>
      </c>
      <c r="Z153" s="231">
        <f t="shared" si="60"/>
        <v>1</v>
      </c>
      <c r="AA153" s="231">
        <f t="shared" si="60"/>
        <v>1</v>
      </c>
      <c r="AB153" s="231">
        <f t="shared" si="60"/>
        <v>1</v>
      </c>
      <c r="AC153" s="231">
        <f t="shared" si="60"/>
        <v>1</v>
      </c>
      <c r="AD153" s="231">
        <f t="shared" si="60"/>
        <v>1</v>
      </c>
      <c r="AE153" s="231">
        <f t="shared" si="60"/>
        <v>1</v>
      </c>
      <c r="AF153" s="231">
        <f t="shared" si="60"/>
        <v>1</v>
      </c>
      <c r="AG153" s="231">
        <f t="shared" si="60"/>
        <v>1</v>
      </c>
      <c r="AH153" s="231">
        <f t="shared" si="60"/>
        <v>1</v>
      </c>
    </row>
    <row r="154" spans="3:34" x14ac:dyDescent="0.25">
      <c r="C154" s="103" t="s">
        <v>563</v>
      </c>
      <c r="D154" s="103" t="s">
        <v>10</v>
      </c>
      <c r="E154" s="45">
        <f t="shared" ref="E154:N154" si="61">IFERROR(E89/E122,1)</f>
        <v>1</v>
      </c>
      <c r="F154" s="231">
        <f t="shared" si="61"/>
        <v>1.0009063916802954</v>
      </c>
      <c r="G154" s="231">
        <f t="shared" si="61"/>
        <v>0.99043092216104034</v>
      </c>
      <c r="H154" s="231">
        <f t="shared" si="61"/>
        <v>0.98903622018808468</v>
      </c>
      <c r="I154" s="231">
        <f t="shared" si="61"/>
        <v>0.98259695465142471</v>
      </c>
      <c r="J154" s="231">
        <f t="shared" si="61"/>
        <v>0.97674519753627531</v>
      </c>
      <c r="K154" s="231">
        <f t="shared" si="61"/>
        <v>0.97093240931556102</v>
      </c>
      <c r="L154" s="231">
        <f t="shared" si="61"/>
        <v>0.96554997694962663</v>
      </c>
      <c r="M154" s="231">
        <f t="shared" si="61"/>
        <v>0.96148555807110636</v>
      </c>
      <c r="N154" s="231">
        <f t="shared" si="61"/>
        <v>0.95812172369672477</v>
      </c>
      <c r="O154" s="231">
        <f t="shared" ref="O154:AH154" si="62">IFERROR(O89/O122,1)</f>
        <v>0.95489524776370827</v>
      </c>
      <c r="P154" s="231">
        <f t="shared" si="62"/>
        <v>0.95891973144540643</v>
      </c>
      <c r="Q154" s="231">
        <f t="shared" si="62"/>
        <v>0.96770183458674841</v>
      </c>
      <c r="R154" s="231">
        <f t="shared" si="62"/>
        <v>0.99592873914754165</v>
      </c>
      <c r="S154" s="231">
        <f t="shared" si="62"/>
        <v>1.0304338315396422</v>
      </c>
      <c r="T154" s="231">
        <f t="shared" si="62"/>
        <v>1.0479535974404708</v>
      </c>
      <c r="U154" s="231">
        <f t="shared" si="62"/>
        <v>1.1186013402188986</v>
      </c>
      <c r="V154" s="231">
        <f t="shared" si="62"/>
        <v>1.2060554314155842</v>
      </c>
      <c r="W154" s="231">
        <f t="shared" si="62"/>
        <v>1.2868675690539051</v>
      </c>
      <c r="X154" s="231">
        <f t="shared" si="62"/>
        <v>1.3876009907176388</v>
      </c>
      <c r="Y154" s="231">
        <f t="shared" si="62"/>
        <v>1.4325131556030444</v>
      </c>
      <c r="Z154" s="231">
        <f t="shared" si="62"/>
        <v>1.5226126429466689</v>
      </c>
      <c r="AA154" s="231">
        <f t="shared" si="62"/>
        <v>1.6101106141790831</v>
      </c>
      <c r="AB154" s="231">
        <f t="shared" si="62"/>
        <v>1.7867269990321357</v>
      </c>
      <c r="AC154" s="231">
        <f t="shared" si="62"/>
        <v>1.8158524508502185</v>
      </c>
      <c r="AD154" s="231">
        <f t="shared" si="62"/>
        <v>1.9330883768061786</v>
      </c>
      <c r="AE154" s="231">
        <f t="shared" si="62"/>
        <v>2.3022744312021719</v>
      </c>
      <c r="AF154" s="231">
        <f t="shared" si="62"/>
        <v>2.3099405326582922</v>
      </c>
      <c r="AG154" s="231">
        <f t="shared" si="62"/>
        <v>2.6883890346812636</v>
      </c>
      <c r="AH154" s="231">
        <f t="shared" si="62"/>
        <v>2.9944534676457866</v>
      </c>
    </row>
    <row r="155" spans="3:34" x14ac:dyDescent="0.25">
      <c r="C155" s="104" t="s">
        <v>563</v>
      </c>
      <c r="D155" s="104" t="s">
        <v>272</v>
      </c>
      <c r="E155" s="45">
        <f t="shared" ref="E155:N155" si="63">IFERROR(E90/E123,1)</f>
        <v>0.53319217118553164</v>
      </c>
      <c r="F155" s="231">
        <f t="shared" si="63"/>
        <v>0.54884884594758698</v>
      </c>
      <c r="G155" s="231">
        <f t="shared" si="63"/>
        <v>0.54884884594758709</v>
      </c>
      <c r="H155" s="231">
        <f t="shared" si="63"/>
        <v>0.54884884594758709</v>
      </c>
      <c r="I155" s="231">
        <f t="shared" si="63"/>
        <v>0.54884884594758709</v>
      </c>
      <c r="J155" s="231">
        <f t="shared" si="63"/>
        <v>0.54884884594758698</v>
      </c>
      <c r="K155" s="231">
        <f t="shared" si="63"/>
        <v>0.54884884594758709</v>
      </c>
      <c r="L155" s="231">
        <f t="shared" si="63"/>
        <v>0.54884884594758709</v>
      </c>
      <c r="M155" s="231">
        <f t="shared" si="63"/>
        <v>0.54884884594758709</v>
      </c>
      <c r="N155" s="231">
        <f t="shared" si="63"/>
        <v>0.54884884594758709</v>
      </c>
      <c r="O155" s="231">
        <f t="shared" ref="O155:AH155" si="64">IFERROR(O90/O123,1)</f>
        <v>0.54884884594758709</v>
      </c>
      <c r="P155" s="231">
        <f t="shared" si="64"/>
        <v>0.54884884594758709</v>
      </c>
      <c r="Q155" s="231">
        <f t="shared" si="64"/>
        <v>0.54884884594758709</v>
      </c>
      <c r="R155" s="231">
        <f t="shared" si="64"/>
        <v>0.54884884594758709</v>
      </c>
      <c r="S155" s="231">
        <f t="shared" si="64"/>
        <v>0.54884884594758698</v>
      </c>
      <c r="T155" s="231">
        <f t="shared" si="64"/>
        <v>0.54884884594758709</v>
      </c>
      <c r="U155" s="231">
        <f t="shared" si="64"/>
        <v>0.54884884594758709</v>
      </c>
      <c r="V155" s="231">
        <f t="shared" si="64"/>
        <v>0.54884884594758698</v>
      </c>
      <c r="W155" s="231">
        <f t="shared" si="64"/>
        <v>0.54884884594758709</v>
      </c>
      <c r="X155" s="231">
        <f t="shared" si="64"/>
        <v>0.54884884594758698</v>
      </c>
      <c r="Y155" s="231">
        <f t="shared" si="64"/>
        <v>0.54884884594758698</v>
      </c>
      <c r="Z155" s="231">
        <f t="shared" si="64"/>
        <v>0.54884884594758709</v>
      </c>
      <c r="AA155" s="231">
        <f t="shared" si="64"/>
        <v>0.54884884594758698</v>
      </c>
      <c r="AB155" s="231">
        <f t="shared" si="64"/>
        <v>0.54884884594758709</v>
      </c>
      <c r="AC155" s="231">
        <f t="shared" si="64"/>
        <v>0.54884884594758698</v>
      </c>
      <c r="AD155" s="231">
        <f t="shared" si="64"/>
        <v>0.54884884594758709</v>
      </c>
      <c r="AE155" s="231">
        <f t="shared" si="64"/>
        <v>0.54884884594758709</v>
      </c>
      <c r="AF155" s="231">
        <f t="shared" si="64"/>
        <v>0.54884884594758709</v>
      </c>
      <c r="AG155" s="231">
        <f t="shared" si="64"/>
        <v>0.54884884594758698</v>
      </c>
      <c r="AH155" s="231">
        <f t="shared" si="64"/>
        <v>0.54884884594758698</v>
      </c>
    </row>
    <row r="156" spans="3:34" x14ac:dyDescent="0.25">
      <c r="C156" s="106" t="s">
        <v>575</v>
      </c>
      <c r="D156" s="106" t="s">
        <v>272</v>
      </c>
      <c r="E156" s="45">
        <f t="shared" ref="E156:N156" si="65">IFERROR(E91/E124,1)</f>
        <v>1</v>
      </c>
      <c r="F156" s="231">
        <f t="shared" si="65"/>
        <v>1</v>
      </c>
      <c r="G156" s="231">
        <f t="shared" si="65"/>
        <v>1</v>
      </c>
      <c r="H156" s="231">
        <f t="shared" si="65"/>
        <v>1</v>
      </c>
      <c r="I156" s="231">
        <f t="shared" si="65"/>
        <v>1</v>
      </c>
      <c r="J156" s="231">
        <f t="shared" si="65"/>
        <v>1</v>
      </c>
      <c r="K156" s="231">
        <f t="shared" si="65"/>
        <v>1</v>
      </c>
      <c r="L156" s="231">
        <f t="shared" si="65"/>
        <v>1</v>
      </c>
      <c r="M156" s="231">
        <f t="shared" si="65"/>
        <v>1</v>
      </c>
      <c r="N156" s="231">
        <f t="shared" si="65"/>
        <v>1</v>
      </c>
      <c r="O156" s="231">
        <f t="shared" ref="O156:AH156" si="66">IFERROR(O91/O124,1)</f>
        <v>1</v>
      </c>
      <c r="P156" s="231">
        <f t="shared" si="66"/>
        <v>1</v>
      </c>
      <c r="Q156" s="231">
        <f t="shared" si="66"/>
        <v>1</v>
      </c>
      <c r="R156" s="231">
        <f t="shared" si="66"/>
        <v>1</v>
      </c>
      <c r="S156" s="231">
        <f t="shared" si="66"/>
        <v>1</v>
      </c>
      <c r="T156" s="231">
        <f t="shared" si="66"/>
        <v>1</v>
      </c>
      <c r="U156" s="231">
        <f t="shared" si="66"/>
        <v>1</v>
      </c>
      <c r="V156" s="231">
        <f t="shared" si="66"/>
        <v>1</v>
      </c>
      <c r="W156" s="231">
        <f t="shared" si="66"/>
        <v>1</v>
      </c>
      <c r="X156" s="231">
        <f t="shared" si="66"/>
        <v>1</v>
      </c>
      <c r="Y156" s="231">
        <f t="shared" si="66"/>
        <v>1</v>
      </c>
      <c r="Z156" s="231">
        <f t="shared" si="66"/>
        <v>1</v>
      </c>
      <c r="AA156" s="231">
        <f t="shared" si="66"/>
        <v>1</v>
      </c>
      <c r="AB156" s="231">
        <f t="shared" si="66"/>
        <v>1</v>
      </c>
      <c r="AC156" s="231">
        <f t="shared" si="66"/>
        <v>1</v>
      </c>
      <c r="AD156" s="231">
        <f t="shared" si="66"/>
        <v>1</v>
      </c>
      <c r="AE156" s="231">
        <f t="shared" si="66"/>
        <v>1</v>
      </c>
      <c r="AF156" s="231">
        <f t="shared" si="66"/>
        <v>1</v>
      </c>
      <c r="AG156" s="231">
        <f t="shared" si="66"/>
        <v>1</v>
      </c>
      <c r="AH156" s="231">
        <f t="shared" si="66"/>
        <v>1</v>
      </c>
    </row>
    <row r="157" spans="3:34" x14ac:dyDescent="0.25">
      <c r="C157" s="103" t="s">
        <v>568</v>
      </c>
      <c r="D157" s="103" t="s">
        <v>10</v>
      </c>
      <c r="E157" s="45">
        <f t="shared" ref="E157:N157" si="67">IFERROR(E92/E125,1)</f>
        <v>1</v>
      </c>
      <c r="F157" s="231">
        <f t="shared" si="67"/>
        <v>1</v>
      </c>
      <c r="G157" s="231">
        <f t="shared" si="67"/>
        <v>1</v>
      </c>
      <c r="H157" s="231">
        <f t="shared" si="67"/>
        <v>1</v>
      </c>
      <c r="I157" s="231">
        <f t="shared" si="67"/>
        <v>1</v>
      </c>
      <c r="J157" s="231">
        <f t="shared" si="67"/>
        <v>1</v>
      </c>
      <c r="K157" s="231">
        <f t="shared" si="67"/>
        <v>1</v>
      </c>
      <c r="L157" s="231">
        <f t="shared" si="67"/>
        <v>1</v>
      </c>
      <c r="M157" s="231">
        <f t="shared" si="67"/>
        <v>1</v>
      </c>
      <c r="N157" s="231">
        <f t="shared" si="67"/>
        <v>1</v>
      </c>
      <c r="O157" s="231">
        <f t="shared" ref="O157:AH157" si="68">IFERROR(O92/O125,1)</f>
        <v>1</v>
      </c>
      <c r="P157" s="231">
        <f t="shared" si="68"/>
        <v>1</v>
      </c>
      <c r="Q157" s="231">
        <f t="shared" si="68"/>
        <v>1</v>
      </c>
      <c r="R157" s="231">
        <f t="shared" si="68"/>
        <v>1</v>
      </c>
      <c r="S157" s="231">
        <f t="shared" si="68"/>
        <v>1</v>
      </c>
      <c r="T157" s="231">
        <f t="shared" si="68"/>
        <v>1</v>
      </c>
      <c r="U157" s="231">
        <f t="shared" si="68"/>
        <v>1</v>
      </c>
      <c r="V157" s="231">
        <f t="shared" si="68"/>
        <v>1</v>
      </c>
      <c r="W157" s="231">
        <f t="shared" si="68"/>
        <v>1</v>
      </c>
      <c r="X157" s="231">
        <f t="shared" si="68"/>
        <v>1</v>
      </c>
      <c r="Y157" s="231">
        <f t="shared" si="68"/>
        <v>1</v>
      </c>
      <c r="Z157" s="231">
        <f t="shared" si="68"/>
        <v>1</v>
      </c>
      <c r="AA157" s="231">
        <f t="shared" si="68"/>
        <v>1</v>
      </c>
      <c r="AB157" s="231">
        <f t="shared" si="68"/>
        <v>1</v>
      </c>
      <c r="AC157" s="231">
        <f t="shared" si="68"/>
        <v>1</v>
      </c>
      <c r="AD157" s="231">
        <f t="shared" si="68"/>
        <v>1</v>
      </c>
      <c r="AE157" s="231">
        <f t="shared" si="68"/>
        <v>1</v>
      </c>
      <c r="AF157" s="231">
        <f t="shared" si="68"/>
        <v>1</v>
      </c>
      <c r="AG157" s="231">
        <f t="shared" si="68"/>
        <v>1</v>
      </c>
      <c r="AH157" s="231">
        <f t="shared" si="68"/>
        <v>1</v>
      </c>
    </row>
    <row r="158" spans="3:34" x14ac:dyDescent="0.25">
      <c r="C158" s="82" t="s">
        <v>553</v>
      </c>
      <c r="D158" s="82" t="s">
        <v>10</v>
      </c>
      <c r="E158" s="45">
        <f t="shared" ref="E158:N158" si="69">IFERROR(E93/E126,1)</f>
        <v>1</v>
      </c>
      <c r="F158" s="231">
        <f t="shared" si="69"/>
        <v>1</v>
      </c>
      <c r="G158" s="231">
        <f t="shared" si="69"/>
        <v>1</v>
      </c>
      <c r="H158" s="231">
        <f t="shared" si="69"/>
        <v>1</v>
      </c>
      <c r="I158" s="231">
        <f t="shared" si="69"/>
        <v>1</v>
      </c>
      <c r="J158" s="231">
        <f t="shared" si="69"/>
        <v>1</v>
      </c>
      <c r="K158" s="231">
        <f t="shared" si="69"/>
        <v>1</v>
      </c>
      <c r="L158" s="231">
        <f t="shared" si="69"/>
        <v>1</v>
      </c>
      <c r="M158" s="231">
        <f t="shared" si="69"/>
        <v>1</v>
      </c>
      <c r="N158" s="231">
        <f t="shared" si="69"/>
        <v>1</v>
      </c>
      <c r="O158" s="231">
        <f t="shared" ref="O158:AH158" si="70">IFERROR(O93/O126,1)</f>
        <v>1</v>
      </c>
      <c r="P158" s="231">
        <f t="shared" si="70"/>
        <v>1</v>
      </c>
      <c r="Q158" s="231">
        <f t="shared" si="70"/>
        <v>1</v>
      </c>
      <c r="R158" s="231">
        <f t="shared" si="70"/>
        <v>1</v>
      </c>
      <c r="S158" s="231">
        <f t="shared" si="70"/>
        <v>1</v>
      </c>
      <c r="T158" s="231">
        <f t="shared" si="70"/>
        <v>1</v>
      </c>
      <c r="U158" s="231">
        <f t="shared" si="70"/>
        <v>1</v>
      </c>
      <c r="V158" s="231">
        <f t="shared" si="70"/>
        <v>1</v>
      </c>
      <c r="W158" s="231">
        <f t="shared" si="70"/>
        <v>1</v>
      </c>
      <c r="X158" s="231">
        <f t="shared" si="70"/>
        <v>1</v>
      </c>
      <c r="Y158" s="231">
        <f t="shared" si="70"/>
        <v>1</v>
      </c>
      <c r="Z158" s="231">
        <f t="shared" si="70"/>
        <v>1</v>
      </c>
      <c r="AA158" s="231">
        <f t="shared" si="70"/>
        <v>1</v>
      </c>
      <c r="AB158" s="231">
        <f t="shared" si="70"/>
        <v>1</v>
      </c>
      <c r="AC158" s="231">
        <f t="shared" si="70"/>
        <v>1</v>
      </c>
      <c r="AD158" s="231">
        <f t="shared" si="70"/>
        <v>1</v>
      </c>
      <c r="AE158" s="231">
        <f t="shared" si="70"/>
        <v>1</v>
      </c>
      <c r="AF158" s="231">
        <f t="shared" si="70"/>
        <v>1</v>
      </c>
      <c r="AG158" s="231">
        <f t="shared" si="70"/>
        <v>1</v>
      </c>
      <c r="AH158" s="231">
        <f t="shared" si="70"/>
        <v>1</v>
      </c>
    </row>
    <row r="159" spans="3:34" x14ac:dyDescent="0.25">
      <c r="C159" s="103" t="s">
        <v>553</v>
      </c>
      <c r="D159" s="103" t="s">
        <v>11</v>
      </c>
      <c r="E159" s="45">
        <f t="shared" ref="E159:N159" si="71">IFERROR(E94/E127,1)</f>
        <v>0.62230415233792491</v>
      </c>
      <c r="F159" s="231">
        <f t="shared" si="71"/>
        <v>0.622870074133133</v>
      </c>
      <c r="G159" s="231">
        <f t="shared" si="71"/>
        <v>0.62287007413313289</v>
      </c>
      <c r="H159" s="231">
        <f t="shared" si="71"/>
        <v>0.62287007413313289</v>
      </c>
      <c r="I159" s="231">
        <f t="shared" si="71"/>
        <v>0.622870074133133</v>
      </c>
      <c r="J159" s="231">
        <f t="shared" si="71"/>
        <v>0.622870074133133</v>
      </c>
      <c r="K159" s="231">
        <f t="shared" si="71"/>
        <v>0.622870074133133</v>
      </c>
      <c r="L159" s="231">
        <f t="shared" si="71"/>
        <v>0.622870074133133</v>
      </c>
      <c r="M159" s="231">
        <f t="shared" si="71"/>
        <v>0.622870074133133</v>
      </c>
      <c r="N159" s="231">
        <f t="shared" si="71"/>
        <v>0.62287007413313289</v>
      </c>
      <c r="O159" s="231">
        <f t="shared" ref="O159:AH159" si="72">IFERROR(O94/O127,1)</f>
        <v>0.622870074133133</v>
      </c>
      <c r="P159" s="231">
        <f t="shared" si="72"/>
        <v>0.62287007413313311</v>
      </c>
      <c r="Q159" s="231">
        <f t="shared" si="72"/>
        <v>0.62287007413313289</v>
      </c>
      <c r="R159" s="231">
        <f t="shared" si="72"/>
        <v>0.622870074133133</v>
      </c>
      <c r="S159" s="231">
        <f t="shared" si="72"/>
        <v>0.62287007413313289</v>
      </c>
      <c r="T159" s="231">
        <f t="shared" si="72"/>
        <v>0.622870074133133</v>
      </c>
      <c r="U159" s="231">
        <f t="shared" si="72"/>
        <v>0.622870074133133</v>
      </c>
      <c r="V159" s="231">
        <f t="shared" si="72"/>
        <v>0.622870074133133</v>
      </c>
      <c r="W159" s="231">
        <f t="shared" si="72"/>
        <v>0.622870074133133</v>
      </c>
      <c r="X159" s="231">
        <f t="shared" si="72"/>
        <v>0.622870074133133</v>
      </c>
      <c r="Y159" s="231">
        <f t="shared" si="72"/>
        <v>0.622870074133133</v>
      </c>
      <c r="Z159" s="231">
        <f t="shared" si="72"/>
        <v>0.622870074133133</v>
      </c>
      <c r="AA159" s="231">
        <f t="shared" si="72"/>
        <v>0.62287007413313289</v>
      </c>
      <c r="AB159" s="231">
        <f t="shared" si="72"/>
        <v>0.62287007413313289</v>
      </c>
      <c r="AC159" s="231">
        <f t="shared" si="72"/>
        <v>0.62287007413313289</v>
      </c>
      <c r="AD159" s="231">
        <f t="shared" si="72"/>
        <v>0.62287007413313289</v>
      </c>
      <c r="AE159" s="231">
        <f t="shared" si="72"/>
        <v>0.622870074133133</v>
      </c>
      <c r="AF159" s="231">
        <f t="shared" si="72"/>
        <v>0.622870074133133</v>
      </c>
      <c r="AG159" s="231">
        <f t="shared" si="72"/>
        <v>0.622870074133133</v>
      </c>
      <c r="AH159" s="231">
        <f t="shared" si="72"/>
        <v>0.622870074133133</v>
      </c>
    </row>
    <row r="160" spans="3:34" x14ac:dyDescent="0.25">
      <c r="C160" s="82" t="s">
        <v>557</v>
      </c>
      <c r="D160" s="82" t="s">
        <v>10</v>
      </c>
      <c r="E160" s="45">
        <f t="shared" ref="E160:N160" si="73">IFERROR(E95/E128,1)</f>
        <v>1</v>
      </c>
      <c r="F160" s="231">
        <f t="shared" si="73"/>
        <v>1.0451062708159011</v>
      </c>
      <c r="G160" s="231">
        <f t="shared" si="73"/>
        <v>0.99533824622231204</v>
      </c>
      <c r="H160" s="231">
        <f t="shared" si="73"/>
        <v>1.0003020750334835</v>
      </c>
      <c r="I160" s="231">
        <f t="shared" si="73"/>
        <v>1.0058675944329469</v>
      </c>
      <c r="J160" s="231">
        <f t="shared" si="73"/>
        <v>1.0075056061436509</v>
      </c>
      <c r="K160" s="231">
        <f t="shared" si="73"/>
        <v>1.006633606416613</v>
      </c>
      <c r="L160" s="231">
        <f t="shared" si="73"/>
        <v>1.0053077991993788</v>
      </c>
      <c r="M160" s="231">
        <f t="shared" si="73"/>
        <v>1.004261002424566</v>
      </c>
      <c r="N160" s="231">
        <f t="shared" si="73"/>
        <v>1.0037683397168189</v>
      </c>
      <c r="O160" s="231">
        <f t="shared" ref="O160:AH160" si="74">IFERROR(O95/O128,1)</f>
        <v>1.0038823971452735</v>
      </c>
      <c r="P160" s="231">
        <f t="shared" si="74"/>
        <v>1.0041244888770933</v>
      </c>
      <c r="Q160" s="231">
        <f t="shared" si="74"/>
        <v>1.0044218533201448</v>
      </c>
      <c r="R160" s="231">
        <f t="shared" si="74"/>
        <v>1.0047587230989818</v>
      </c>
      <c r="S160" s="231">
        <f t="shared" si="74"/>
        <v>1.0051053137622517</v>
      </c>
      <c r="T160" s="231">
        <f t="shared" si="74"/>
        <v>1.0052383889949061</v>
      </c>
      <c r="U160" s="231">
        <f t="shared" si="74"/>
        <v>1.0053131122127907</v>
      </c>
      <c r="V160" s="231">
        <f t="shared" si="74"/>
        <v>1.0053505976174191</v>
      </c>
      <c r="W160" s="231">
        <f t="shared" si="74"/>
        <v>1.00535218710973</v>
      </c>
      <c r="X160" s="231">
        <f t="shared" si="74"/>
        <v>1.0053054635599481</v>
      </c>
      <c r="Y160" s="231">
        <f t="shared" si="74"/>
        <v>1.005644045634531</v>
      </c>
      <c r="Z160" s="231">
        <f t="shared" si="74"/>
        <v>1.0059836368185797</v>
      </c>
      <c r="AA160" s="231">
        <f t="shared" si="74"/>
        <v>1.0063197963871795</v>
      </c>
      <c r="AB160" s="231">
        <f t="shared" si="74"/>
        <v>1.0066605329665552</v>
      </c>
      <c r="AC160" s="231">
        <f t="shared" si="74"/>
        <v>1.0069651256686614</v>
      </c>
      <c r="AD160" s="231">
        <f t="shared" si="74"/>
        <v>1.0078637615934578</v>
      </c>
      <c r="AE160" s="231">
        <f t="shared" si="74"/>
        <v>1.0087979407309822</v>
      </c>
      <c r="AF160" s="231">
        <f t="shared" si="74"/>
        <v>1.0097756871241705</v>
      </c>
      <c r="AG160" s="231">
        <f t="shared" si="74"/>
        <v>1.0107670956846555</v>
      </c>
      <c r="AH160" s="231">
        <f t="shared" si="74"/>
        <v>1.0117542733994018</v>
      </c>
    </row>
    <row r="161" spans="3:34" x14ac:dyDescent="0.25">
      <c r="C161" t="s">
        <v>557</v>
      </c>
      <c r="D161" t="s">
        <v>11</v>
      </c>
      <c r="E161" s="45">
        <f t="shared" ref="E161:N161" si="75">IFERROR(E96/E129,1)</f>
        <v>0.89604362648505265</v>
      </c>
      <c r="F161" s="231">
        <f t="shared" si="75"/>
        <v>0.88886969646932712</v>
      </c>
      <c r="G161" s="231">
        <f t="shared" si="75"/>
        <v>0.88886969646932723</v>
      </c>
      <c r="H161" s="231">
        <f t="shared" si="75"/>
        <v>0.88886969646932701</v>
      </c>
      <c r="I161" s="231">
        <f t="shared" si="75"/>
        <v>0.88886969646932712</v>
      </c>
      <c r="J161" s="231">
        <f t="shared" si="75"/>
        <v>0.88886969646932712</v>
      </c>
      <c r="K161" s="231">
        <f t="shared" si="75"/>
        <v>0.88886969646932701</v>
      </c>
      <c r="L161" s="231">
        <f t="shared" si="75"/>
        <v>0.88886969646932723</v>
      </c>
      <c r="M161" s="231">
        <f t="shared" si="75"/>
        <v>0.88886969646932712</v>
      </c>
      <c r="N161" s="231">
        <f t="shared" si="75"/>
        <v>0.88886969646932723</v>
      </c>
      <c r="O161" s="231">
        <f t="shared" ref="O161:AH161" si="76">IFERROR(O96/O129,1)</f>
        <v>0.88886969646932712</v>
      </c>
      <c r="P161" s="231">
        <f t="shared" si="76"/>
        <v>0.88886969646932712</v>
      </c>
      <c r="Q161" s="231">
        <f t="shared" si="76"/>
        <v>0.88886969646932712</v>
      </c>
      <c r="R161" s="231">
        <f t="shared" si="76"/>
        <v>0.88886969646932701</v>
      </c>
      <c r="S161" s="231">
        <f t="shared" si="76"/>
        <v>0.88886969646932701</v>
      </c>
      <c r="T161" s="231">
        <f t="shared" si="76"/>
        <v>0.88886969646932712</v>
      </c>
      <c r="U161" s="231">
        <f t="shared" si="76"/>
        <v>0.88886969646932723</v>
      </c>
      <c r="V161" s="231">
        <f t="shared" si="76"/>
        <v>0.88886969646932701</v>
      </c>
      <c r="W161" s="231">
        <f t="shared" si="76"/>
        <v>0.88886969646932723</v>
      </c>
      <c r="X161" s="231">
        <f t="shared" si="76"/>
        <v>0.88886969646932712</v>
      </c>
      <c r="Y161" s="231">
        <f t="shared" si="76"/>
        <v>0.88886969646932712</v>
      </c>
      <c r="Z161" s="231">
        <f t="shared" si="76"/>
        <v>0.88886969646932712</v>
      </c>
      <c r="AA161" s="231">
        <f t="shared" si="76"/>
        <v>0.88886969646932712</v>
      </c>
      <c r="AB161" s="231">
        <f t="shared" si="76"/>
        <v>0.88886969646932712</v>
      </c>
      <c r="AC161" s="231">
        <f t="shared" si="76"/>
        <v>0.88886969646932712</v>
      </c>
      <c r="AD161" s="231">
        <f t="shared" si="76"/>
        <v>0.88886969646932712</v>
      </c>
      <c r="AE161" s="231">
        <f t="shared" si="76"/>
        <v>0.88886969646932712</v>
      </c>
      <c r="AF161" s="231">
        <f t="shared" si="76"/>
        <v>0.88886969646932723</v>
      </c>
      <c r="AG161" s="231">
        <f t="shared" si="76"/>
        <v>0.88886969646932723</v>
      </c>
      <c r="AH161" s="231">
        <f t="shared" si="76"/>
        <v>0.88886969646932723</v>
      </c>
    </row>
    <row r="162" spans="3:34" x14ac:dyDescent="0.25">
      <c r="C162" s="103" t="s">
        <v>557</v>
      </c>
      <c r="D162" s="103" t="s">
        <v>12</v>
      </c>
      <c r="E162" s="45">
        <f t="shared" ref="E162:N162" si="77">IFERROR(E97/E130,1)</f>
        <v>1.2846631693657382</v>
      </c>
      <c r="F162" s="231">
        <f t="shared" si="77"/>
        <v>1.2835943360487228</v>
      </c>
      <c r="G162" s="231">
        <f t="shared" si="77"/>
        <v>1.2835943360487228</v>
      </c>
      <c r="H162" s="231">
        <f t="shared" si="77"/>
        <v>1.2835943360487225</v>
      </c>
      <c r="I162" s="231">
        <f t="shared" si="77"/>
        <v>1.2835943360487225</v>
      </c>
      <c r="J162" s="231">
        <f t="shared" si="77"/>
        <v>1.2835943360487223</v>
      </c>
      <c r="K162" s="231">
        <f t="shared" si="77"/>
        <v>1.2835943360487225</v>
      </c>
      <c r="L162" s="231">
        <f t="shared" si="77"/>
        <v>1.2835943360487225</v>
      </c>
      <c r="M162" s="231">
        <f t="shared" si="77"/>
        <v>1.2835943360487228</v>
      </c>
      <c r="N162" s="231">
        <f t="shared" si="77"/>
        <v>1.2835943360487225</v>
      </c>
      <c r="O162" s="231">
        <f t="shared" ref="O162:AH162" si="78">IFERROR(O97/O130,1)</f>
        <v>1.2835943360487228</v>
      </c>
      <c r="P162" s="231">
        <f t="shared" si="78"/>
        <v>1.2835943360487228</v>
      </c>
      <c r="Q162" s="231">
        <f t="shared" si="78"/>
        <v>1.2835943360487225</v>
      </c>
      <c r="R162" s="231">
        <f t="shared" si="78"/>
        <v>1.2835943360487225</v>
      </c>
      <c r="S162" s="231">
        <f t="shared" si="78"/>
        <v>1.2835943360487225</v>
      </c>
      <c r="T162" s="231">
        <f t="shared" si="78"/>
        <v>1.2835943360487228</v>
      </c>
      <c r="U162" s="231">
        <f t="shared" si="78"/>
        <v>1.2835943360487225</v>
      </c>
      <c r="V162" s="231">
        <f t="shared" si="78"/>
        <v>1.2835943360487228</v>
      </c>
      <c r="W162" s="231">
        <f t="shared" si="78"/>
        <v>1.2835943360487225</v>
      </c>
      <c r="X162" s="231">
        <f t="shared" si="78"/>
        <v>1.2835943360487223</v>
      </c>
      <c r="Y162" s="231">
        <f t="shared" si="78"/>
        <v>1.2835943360487225</v>
      </c>
      <c r="Z162" s="231">
        <f t="shared" si="78"/>
        <v>1.2835943360487228</v>
      </c>
      <c r="AA162" s="231">
        <f t="shared" si="78"/>
        <v>1.2835943360487225</v>
      </c>
      <c r="AB162" s="231">
        <f t="shared" si="78"/>
        <v>1.2835943360487228</v>
      </c>
      <c r="AC162" s="231">
        <f t="shared" si="78"/>
        <v>1.2835943360487228</v>
      </c>
      <c r="AD162" s="231">
        <f t="shared" si="78"/>
        <v>1.2835943360487225</v>
      </c>
      <c r="AE162" s="231">
        <f t="shared" si="78"/>
        <v>1.2835943360487225</v>
      </c>
      <c r="AF162" s="231">
        <f t="shared" si="78"/>
        <v>1.2835943360487225</v>
      </c>
      <c r="AG162" s="231">
        <f t="shared" si="78"/>
        <v>1.2835943360487228</v>
      </c>
      <c r="AH162" s="231">
        <f t="shared" si="78"/>
        <v>1.2835943360487223</v>
      </c>
    </row>
    <row r="163" spans="3:34" x14ac:dyDescent="0.25">
      <c r="C163" s="2"/>
      <c r="D163" s="2"/>
    </row>
    <row r="164" spans="3:34" x14ac:dyDescent="0.25">
      <c r="C164" s="2"/>
      <c r="D164" s="2"/>
    </row>
    <row r="165" spans="3:34" x14ac:dyDescent="0.25">
      <c r="C165" s="2"/>
      <c r="D165" s="2"/>
    </row>
    <row r="166" spans="3:34" x14ac:dyDescent="0.25">
      <c r="C166" s="2"/>
      <c r="D166" s="2"/>
    </row>
    <row r="167" spans="3:34" x14ac:dyDescent="0.25">
      <c r="C167" s="2"/>
      <c r="D167" s="2"/>
    </row>
    <row r="168" spans="3:34" x14ac:dyDescent="0.25">
      <c r="C168" s="2"/>
      <c r="D168" s="2"/>
    </row>
    <row r="169" spans="3:34" x14ac:dyDescent="0.25">
      <c r="C169" s="2"/>
      <c r="D169" s="2"/>
    </row>
    <row r="170" spans="3:34" x14ac:dyDescent="0.25">
      <c r="C170" s="2"/>
      <c r="D170" s="2"/>
    </row>
    <row r="171" spans="3:34" x14ac:dyDescent="0.25">
      <c r="C171" s="2"/>
      <c r="D171" s="2"/>
    </row>
    <row r="172" spans="3:34" x14ac:dyDescent="0.25">
      <c r="C172" s="2"/>
      <c r="D172" s="2"/>
    </row>
    <row r="173" spans="3:34" x14ac:dyDescent="0.25">
      <c r="C173" s="2"/>
      <c r="D173" s="2"/>
    </row>
    <row r="174" spans="3:34" x14ac:dyDescent="0.25">
      <c r="C174" s="2"/>
      <c r="D174" s="2"/>
    </row>
    <row r="175" spans="3:34" x14ac:dyDescent="0.25">
      <c r="C175" s="2"/>
      <c r="D175" s="2"/>
    </row>
    <row r="176" spans="3:34" x14ac:dyDescent="0.25">
      <c r="C176" s="2"/>
      <c r="D176" s="2"/>
    </row>
    <row r="177" spans="3:4" x14ac:dyDescent="0.25">
      <c r="C177" s="2"/>
      <c r="D177" s="2"/>
    </row>
    <row r="178" spans="3:4" x14ac:dyDescent="0.25">
      <c r="C178" s="2"/>
      <c r="D178" s="2"/>
    </row>
    <row r="179" spans="3:4" x14ac:dyDescent="0.25">
      <c r="C179" s="2"/>
      <c r="D179" s="2"/>
    </row>
    <row r="180" spans="3:4" x14ac:dyDescent="0.25">
      <c r="C180" s="2"/>
      <c r="D180" s="2"/>
    </row>
    <row r="181" spans="3:4" x14ac:dyDescent="0.25">
      <c r="C181" s="2"/>
      <c r="D181" s="2"/>
    </row>
    <row r="182" spans="3:4" x14ac:dyDescent="0.25">
      <c r="C182" s="2"/>
      <c r="D182" s="2"/>
    </row>
    <row r="183" spans="3:4" x14ac:dyDescent="0.25">
      <c r="C183" s="2"/>
      <c r="D183" s="2"/>
    </row>
    <row r="184" spans="3:4" x14ac:dyDescent="0.25">
      <c r="C184" s="2"/>
      <c r="D184" s="2"/>
    </row>
    <row r="185" spans="3:4" x14ac:dyDescent="0.25">
      <c r="C185" s="2"/>
      <c r="D185" s="2"/>
    </row>
    <row r="186" spans="3:4" x14ac:dyDescent="0.25">
      <c r="C186" s="2"/>
      <c r="D186" s="2"/>
    </row>
    <row r="187" spans="3:4" x14ac:dyDescent="0.25">
      <c r="C187" s="2"/>
      <c r="D187" s="2"/>
    </row>
    <row r="188" spans="3:4" x14ac:dyDescent="0.25">
      <c r="C188" s="2"/>
      <c r="D188" s="2"/>
    </row>
    <row r="189" spans="3:4" x14ac:dyDescent="0.25">
      <c r="C189" s="2"/>
      <c r="D189" s="2"/>
    </row>
    <row r="190" spans="3:4" x14ac:dyDescent="0.25">
      <c r="C190" s="2"/>
      <c r="D190" s="2"/>
    </row>
    <row r="191" spans="3:4" x14ac:dyDescent="0.25">
      <c r="C191" s="2"/>
      <c r="D191" s="2"/>
    </row>
    <row r="192" spans="3:4" x14ac:dyDescent="0.25">
      <c r="C192" s="2"/>
      <c r="D192" s="2"/>
    </row>
    <row r="193" spans="3:4" x14ac:dyDescent="0.25">
      <c r="C193" s="2"/>
      <c r="D193" s="2"/>
    </row>
    <row r="194" spans="3:4" x14ac:dyDescent="0.25">
      <c r="C194" s="2"/>
      <c r="D194" s="2"/>
    </row>
    <row r="195" spans="3:4" x14ac:dyDescent="0.25">
      <c r="C195" s="2"/>
      <c r="D195" s="2"/>
    </row>
    <row r="196" spans="3:4" x14ac:dyDescent="0.25">
      <c r="C196" s="2"/>
      <c r="D196" s="2"/>
    </row>
    <row r="197" spans="3:4" x14ac:dyDescent="0.25">
      <c r="C197" s="2"/>
      <c r="D197" s="2"/>
    </row>
    <row r="198" spans="3:4" x14ac:dyDescent="0.25">
      <c r="C198" s="2"/>
      <c r="D198" s="2"/>
    </row>
    <row r="199" spans="3:4" x14ac:dyDescent="0.25">
      <c r="C199" s="2"/>
      <c r="D199" s="2"/>
    </row>
    <row r="200" spans="3:4" x14ac:dyDescent="0.25">
      <c r="C200" s="2"/>
      <c r="D200" s="2"/>
    </row>
    <row r="201" spans="3:4" x14ac:dyDescent="0.25">
      <c r="C201" s="2"/>
      <c r="D201" s="2"/>
    </row>
    <row r="202" spans="3:4" x14ac:dyDescent="0.25">
      <c r="C202" s="2"/>
      <c r="D202" s="2"/>
    </row>
    <row r="203" spans="3:4" x14ac:dyDescent="0.25">
      <c r="C203" s="2"/>
      <c r="D203" s="2"/>
    </row>
    <row r="204" spans="3:4" x14ac:dyDescent="0.25">
      <c r="C204" s="2"/>
      <c r="D204" s="2"/>
    </row>
    <row r="205" spans="3:4" x14ac:dyDescent="0.25">
      <c r="C205" s="2"/>
      <c r="D205" s="2"/>
    </row>
    <row r="206" spans="3:4" x14ac:dyDescent="0.25">
      <c r="C206" s="2"/>
      <c r="D206" s="2"/>
    </row>
    <row r="207" spans="3:4" x14ac:dyDescent="0.25">
      <c r="C207" s="2"/>
      <c r="D207" s="2"/>
    </row>
    <row r="208" spans="3:4" x14ac:dyDescent="0.25">
      <c r="C208" s="2"/>
      <c r="D208" s="2"/>
    </row>
    <row r="209" spans="3:4" x14ac:dyDescent="0.25">
      <c r="C209" s="2"/>
      <c r="D209" s="2"/>
    </row>
    <row r="210" spans="3:4" x14ac:dyDescent="0.25">
      <c r="C210" s="2"/>
      <c r="D210" s="2"/>
    </row>
    <row r="211" spans="3:4" x14ac:dyDescent="0.25">
      <c r="C211" s="2"/>
      <c r="D211" s="2"/>
    </row>
    <row r="212" spans="3:4" x14ac:dyDescent="0.25">
      <c r="C212" s="2"/>
      <c r="D212" s="2"/>
    </row>
    <row r="213" spans="3:4" x14ac:dyDescent="0.25">
      <c r="C213" s="2"/>
      <c r="D213" s="2"/>
    </row>
    <row r="214" spans="3:4" x14ac:dyDescent="0.25">
      <c r="C214" s="2"/>
      <c r="D214" s="2"/>
    </row>
    <row r="215" spans="3:4" x14ac:dyDescent="0.25">
      <c r="C215" s="2"/>
      <c r="D215" s="2"/>
    </row>
    <row r="216" spans="3:4" x14ac:dyDescent="0.25">
      <c r="C216" s="2"/>
      <c r="D216" s="2"/>
    </row>
    <row r="217" spans="3:4" x14ac:dyDescent="0.25">
      <c r="C217" s="2"/>
      <c r="D217" s="2"/>
    </row>
    <row r="218" spans="3:4" x14ac:dyDescent="0.25">
      <c r="C218" s="2"/>
      <c r="D218" s="2"/>
    </row>
    <row r="219" spans="3:4" x14ac:dyDescent="0.25">
      <c r="C219" s="2"/>
      <c r="D219" s="2"/>
    </row>
    <row r="220" spans="3:4" x14ac:dyDescent="0.25">
      <c r="C220" s="2"/>
      <c r="D220" s="2"/>
    </row>
    <row r="221" spans="3:4" x14ac:dyDescent="0.25">
      <c r="C221" s="2"/>
      <c r="D221" s="2"/>
    </row>
    <row r="222" spans="3:4" x14ac:dyDescent="0.25">
      <c r="C222" s="2"/>
      <c r="D222" s="2"/>
    </row>
    <row r="223" spans="3:4" x14ac:dyDescent="0.25">
      <c r="C223" s="2"/>
      <c r="D223" s="2"/>
    </row>
    <row r="224" spans="3:4" x14ac:dyDescent="0.25">
      <c r="C224" s="2"/>
      <c r="D224" s="2"/>
    </row>
  </sheetData>
  <phoneticPr fontId="15"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7DCC-9A39-4507-8343-28872C9412CE}">
  <sheetPr codeName="Sheet19">
    <tabColor rgb="FFD19EF0"/>
  </sheetPr>
  <dimension ref="A1:AL114"/>
  <sheetViews>
    <sheetView topLeftCell="A2" zoomScale="85" zoomScaleNormal="85" workbookViewId="0">
      <selection activeCell="Q40" sqref="Q40"/>
    </sheetView>
  </sheetViews>
  <sheetFormatPr defaultRowHeight="15" x14ac:dyDescent="0.25"/>
  <cols>
    <col min="2" max="2" width="43.42578125" bestFit="1" customWidth="1"/>
    <col min="3" max="3" width="9.42578125" bestFit="1" customWidth="1"/>
    <col min="4" max="4" width="17.5703125" bestFit="1" customWidth="1"/>
    <col min="5" max="8" width="9.42578125" bestFit="1" customWidth="1"/>
    <col min="9" max="9" width="11.85546875" bestFit="1" customWidth="1"/>
    <col min="10" max="38" width="9.42578125" bestFit="1" customWidth="1"/>
  </cols>
  <sheetData>
    <row r="1" spans="1:38" x14ac:dyDescent="0.25">
      <c r="B1" s="14" t="s">
        <v>233</v>
      </c>
      <c r="C1" s="14" t="s">
        <v>10</v>
      </c>
      <c r="D1" s="16" t="s">
        <v>270</v>
      </c>
      <c r="E1" s="8"/>
      <c r="F1" s="8"/>
      <c r="G1" s="8"/>
      <c r="H1" s="8"/>
      <c r="I1" s="8"/>
      <c r="J1" s="8"/>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x14ac:dyDescent="0.25">
      <c r="B2" s="37"/>
      <c r="C2" s="38">
        <v>2015</v>
      </c>
      <c r="D2" s="22">
        <v>2016</v>
      </c>
      <c r="E2" s="38">
        <v>2017</v>
      </c>
      <c r="F2" s="22">
        <v>2018</v>
      </c>
      <c r="G2" s="38">
        <v>2019</v>
      </c>
      <c r="H2" s="22">
        <v>2020</v>
      </c>
      <c r="I2" s="38">
        <v>2021</v>
      </c>
      <c r="J2" s="22">
        <v>2022</v>
      </c>
      <c r="K2" s="38">
        <v>2023</v>
      </c>
      <c r="L2" s="22">
        <v>2024</v>
      </c>
      <c r="M2" s="38">
        <v>2025</v>
      </c>
      <c r="N2" s="22">
        <v>2026</v>
      </c>
      <c r="O2" s="38">
        <v>2027</v>
      </c>
      <c r="P2" s="22">
        <v>2028</v>
      </c>
      <c r="Q2" s="38">
        <v>2029</v>
      </c>
      <c r="R2" s="22">
        <v>2030</v>
      </c>
      <c r="S2" s="38">
        <v>2031</v>
      </c>
      <c r="T2" s="22">
        <v>2032</v>
      </c>
      <c r="U2" s="38">
        <v>2033</v>
      </c>
      <c r="V2" s="22">
        <v>2034</v>
      </c>
      <c r="W2" s="38">
        <v>2035</v>
      </c>
      <c r="X2" s="22">
        <v>2036</v>
      </c>
      <c r="Y2" s="38">
        <v>2037</v>
      </c>
      <c r="Z2" s="22">
        <v>2038</v>
      </c>
      <c r="AA2" s="38">
        <v>2039</v>
      </c>
      <c r="AB2" s="22">
        <v>2040</v>
      </c>
      <c r="AC2" s="38">
        <v>2041</v>
      </c>
      <c r="AD2" s="22">
        <v>2042</v>
      </c>
      <c r="AE2" s="38">
        <v>2043</v>
      </c>
      <c r="AF2" s="22">
        <v>2044</v>
      </c>
      <c r="AG2" s="38">
        <v>2045</v>
      </c>
      <c r="AH2" s="22">
        <v>2046</v>
      </c>
      <c r="AI2" s="38">
        <v>2047</v>
      </c>
      <c r="AJ2" s="22">
        <v>2048</v>
      </c>
      <c r="AK2" s="38">
        <v>2049</v>
      </c>
      <c r="AL2" s="22">
        <v>2050</v>
      </c>
    </row>
    <row r="3" spans="1:38" x14ac:dyDescent="0.25">
      <c r="A3" t="s">
        <v>10</v>
      </c>
      <c r="B3" t="s">
        <v>551</v>
      </c>
      <c r="C3" s="10" cm="1">
        <f t="array" ref="C3">SUMPRODUCT('Process CO2 Growth'!$B$108:$AE$118*('Process CO2 Growth'!$A$108:$A$118=$B3)*('Process CO2 Growth'!$B$107:$AE$107=C$2))*10^9</f>
        <v>0</v>
      </c>
      <c r="D3" s="10" cm="1">
        <f t="array" ref="D3">SUMPRODUCT('Process CO2 Growth'!$B$108:$AE$118*('Process CO2 Growth'!$A$108:$A$118=$B3)*('Process CO2 Growth'!$B$107:$AE$107=D$2))*10^9</f>
        <v>0</v>
      </c>
      <c r="E3" s="10" cm="1">
        <f t="array" ref="E3">SUMPRODUCT('Process CO2 Growth'!$B$108:$AE$118*('Process CO2 Growth'!$A$108:$A$118=$B3)*('Process CO2 Growth'!$B$107:$AE$107=E$2))*10^9</f>
        <v>0</v>
      </c>
      <c r="F3" s="10" cm="1">
        <f t="array" ref="F3">SUMPRODUCT('Process CO2 Growth'!$B$108:$AE$118*('Process CO2 Growth'!$A$108:$A$118=$B3)*('Process CO2 Growth'!$B$107:$AE$107=F$2))*10^9</f>
        <v>0</v>
      </c>
      <c r="G3" s="10" cm="1">
        <f t="array" ref="G3">SUMPRODUCT('Process CO2 Growth'!$B$108:$AE$118*('Process CO2 Growth'!$A$108:$A$118=$B3)*('Process CO2 Growth'!$B$107:$AE$107=G$2))*10^9</f>
        <v>0</v>
      </c>
      <c r="H3" s="10" cm="1">
        <f t="array" ref="H3">SUMPRODUCT('Process CO2 Growth'!$B$108:$AE$118*('Process CO2 Growth'!$A$108:$A$118=$B3)*('Process CO2 Growth'!$B$107:$AE$107=H$2))*10^9</f>
        <v>0</v>
      </c>
      <c r="I3" s="10" cm="1">
        <f t="array" ref="I3">SUMPRODUCT('Process CO2 Growth'!$B$108:$AE$118*('Process CO2 Growth'!$A$108:$A$118=$B3)*('Process CO2 Growth'!$B$107:$AE$107=I$2))*10^9</f>
        <v>9818572976693.2168</v>
      </c>
      <c r="J3" s="10" cm="1">
        <f t="array" ref="J3">SUMPRODUCT('Process CO2 Growth'!$B$108:$AE$118*('Process CO2 Growth'!$A$108:$A$118=$B3)*('Process CO2 Growth'!$B$107:$AE$107=J$2))*10^9</f>
        <v>9812979644103.3086</v>
      </c>
      <c r="K3" s="10" cm="1">
        <f t="array" ref="K3">SUMPRODUCT('Process CO2 Growth'!$B$108:$AE$118*('Process CO2 Growth'!$A$108:$A$118=$B3)*('Process CO2 Growth'!$B$107:$AE$107=K$2))*10^9</f>
        <v>9915132468308.7324</v>
      </c>
      <c r="L3" s="10" cm="1">
        <f t="array" ref="L3">SUMPRODUCT('Process CO2 Growth'!$B$108:$AE$118*('Process CO2 Growth'!$A$108:$A$118=$B3)*('Process CO2 Growth'!$B$107:$AE$107=L$2))*10^9</f>
        <v>9934706882617.4766</v>
      </c>
      <c r="M3" s="10" cm="1">
        <f t="array" ref="M3">SUMPRODUCT('Process CO2 Growth'!$B$108:$AE$118*('Process CO2 Growth'!$A$108:$A$118=$B3)*('Process CO2 Growth'!$B$107:$AE$107=M$2))*10^9</f>
        <v>9954281296926.2227</v>
      </c>
      <c r="N3" s="10" cm="1">
        <f t="array" ref="N3">SUMPRODUCT('Process CO2 Growth'!$B$108:$AE$118*('Process CO2 Growth'!$A$108:$A$118=$B3)*('Process CO2 Growth'!$B$107:$AE$107=N$2))*10^9</f>
        <v>9952225548936.668</v>
      </c>
      <c r="O3" s="10" cm="1">
        <f t="array" ref="O3">SUMPRODUCT('Process CO2 Growth'!$B$108:$AE$118*('Process CO2 Growth'!$A$108:$A$118=$B3)*('Process CO2 Growth'!$B$107:$AE$107=O$2))*10^9</f>
        <v>9950169800947.1133</v>
      </c>
      <c r="P3" s="10" cm="1">
        <f t="array" ref="P3">SUMPRODUCT('Process CO2 Growth'!$B$108:$AE$118*('Process CO2 Growth'!$A$108:$A$118=$B3)*('Process CO2 Growth'!$B$107:$AE$107=P$2))*10^9</f>
        <v>9948114052957.5566</v>
      </c>
      <c r="Q3" s="10" cm="1">
        <f t="array" ref="Q3">SUMPRODUCT('Process CO2 Growth'!$B$108:$AE$118*('Process CO2 Growth'!$A$108:$A$118=$B3)*('Process CO2 Growth'!$B$107:$AE$107=Q$2))*10^9</f>
        <v>9946058304968.002</v>
      </c>
      <c r="R3" s="10" cm="1">
        <f t="array" ref="R3">SUMPRODUCT('Process CO2 Growth'!$B$108:$AE$118*('Process CO2 Growth'!$A$108:$A$118=$B3)*('Process CO2 Growth'!$B$107:$AE$107=R$2))*10^9</f>
        <v>9944002556978.4512</v>
      </c>
      <c r="S3" s="10" cm="1">
        <f t="array" ref="S3">SUMPRODUCT('Process CO2 Growth'!$B$108:$AE$118*('Process CO2 Growth'!$A$108:$A$118=$B3)*('Process CO2 Growth'!$B$107:$AE$107=S$2))*10^9</f>
        <v>9940888852580.9023</v>
      </c>
      <c r="T3" s="10" cm="1">
        <f t="array" ref="T3">SUMPRODUCT('Process CO2 Growth'!$B$108:$AE$118*('Process CO2 Growth'!$A$108:$A$118=$B3)*('Process CO2 Growth'!$B$107:$AE$107=T$2))*10^9</f>
        <v>9937775148183.3535</v>
      </c>
      <c r="U3" s="10" cm="1">
        <f t="array" ref="U3">SUMPRODUCT('Process CO2 Growth'!$B$108:$AE$118*('Process CO2 Growth'!$A$108:$A$118=$B3)*('Process CO2 Growth'!$B$107:$AE$107=U$2))*10^9</f>
        <v>9934661443785.8008</v>
      </c>
      <c r="V3" s="10" cm="1">
        <f t="array" ref="V3">SUMPRODUCT('Process CO2 Growth'!$B$108:$AE$118*('Process CO2 Growth'!$A$108:$A$118=$B3)*('Process CO2 Growth'!$B$107:$AE$107=V$2))*10^9</f>
        <v>9931547739388.252</v>
      </c>
      <c r="W3" s="10" cm="1">
        <f t="array" ref="W3">SUMPRODUCT('Process CO2 Growth'!$B$108:$AE$118*('Process CO2 Growth'!$A$108:$A$118=$B3)*('Process CO2 Growth'!$B$107:$AE$107=W$2))*10^9</f>
        <v>9928434034990.7012</v>
      </c>
      <c r="X3" s="10" cm="1">
        <f t="array" ref="X3">SUMPRODUCT('Process CO2 Growth'!$B$108:$AE$118*('Process CO2 Growth'!$A$108:$A$118=$B3)*('Process CO2 Growth'!$B$107:$AE$107=X$2))*10^9</f>
        <v>9926680459844.6563</v>
      </c>
      <c r="Y3" s="10" cm="1">
        <f t="array" ref="Y3">SUMPRODUCT('Process CO2 Growth'!$B$108:$AE$118*('Process CO2 Growth'!$A$108:$A$118=$B3)*('Process CO2 Growth'!$B$107:$AE$107=Y$2))*10^9</f>
        <v>9924926884698.6074</v>
      </c>
      <c r="Z3" s="10" cm="1">
        <f t="array" ref="Z3">SUMPRODUCT('Process CO2 Growth'!$B$108:$AE$118*('Process CO2 Growth'!$A$108:$A$118=$B3)*('Process CO2 Growth'!$B$107:$AE$107=Z$2))*10^9</f>
        <v>9923173309552.5586</v>
      </c>
      <c r="AA3" s="10" cm="1">
        <f t="array" ref="AA3">SUMPRODUCT('Process CO2 Growth'!$B$108:$AE$118*('Process CO2 Growth'!$A$108:$A$118=$B3)*('Process CO2 Growth'!$B$107:$AE$107=AA$2))*10^9</f>
        <v>9921419734406.5117</v>
      </c>
      <c r="AB3" s="10" cm="1">
        <f t="array" ref="AB3">SUMPRODUCT('Process CO2 Growth'!$B$108:$AE$118*('Process CO2 Growth'!$A$108:$A$118=$B3)*('Process CO2 Growth'!$B$107:$AE$107=AB$2))*10^9</f>
        <v>9919666159260.4609</v>
      </c>
      <c r="AC3" s="10" cm="1">
        <f t="array" ref="AC3">SUMPRODUCT('Process CO2 Growth'!$B$108:$AE$118*('Process CO2 Growth'!$A$108:$A$118=$B3)*('Process CO2 Growth'!$B$107:$AE$107=AC$2))*10^9</f>
        <v>9914087195059.1113</v>
      </c>
      <c r="AD3" s="10" cm="1">
        <f t="array" ref="AD3">SUMPRODUCT('Process CO2 Growth'!$B$108:$AE$118*('Process CO2 Growth'!$A$108:$A$118=$B3)*('Process CO2 Growth'!$B$107:$AE$107=AD$2))*10^9</f>
        <v>9908508230857.7598</v>
      </c>
      <c r="AE3" s="10" cm="1">
        <f t="array" ref="AE3">SUMPRODUCT('Process CO2 Growth'!$B$108:$AE$118*('Process CO2 Growth'!$A$108:$A$118=$B3)*('Process CO2 Growth'!$B$107:$AE$107=AE$2))*10^9</f>
        <v>9902929266656.4102</v>
      </c>
      <c r="AF3" s="10" cm="1">
        <f t="array" ref="AF3">SUMPRODUCT('Process CO2 Growth'!$B$108:$AE$118*('Process CO2 Growth'!$A$108:$A$118=$B3)*('Process CO2 Growth'!$B$107:$AE$107=AF$2))*10^9</f>
        <v>9897350302455.0605</v>
      </c>
      <c r="AG3" s="10" cm="1">
        <f t="array" ref="AG3">SUMPRODUCT('Process CO2 Growth'!$B$108:$AE$118*('Process CO2 Growth'!$A$108:$A$118=$B3)*('Process CO2 Growth'!$B$107:$AE$107=AG$2))*10^9</f>
        <v>9891771338253.7129</v>
      </c>
      <c r="AH3" s="10" cm="1">
        <f t="array" ref="AH3">SUMPRODUCT('Process CO2 Growth'!$B$108:$AE$118*('Process CO2 Growth'!$A$108:$A$118=$B3)*('Process CO2 Growth'!$B$107:$AE$107=AH$2))*10^9</f>
        <v>9881030539468.0371</v>
      </c>
      <c r="AI3" s="10" cm="1">
        <f t="array" ref="AI3">SUMPRODUCT('Process CO2 Growth'!$B$108:$AE$118*('Process CO2 Growth'!$A$108:$A$118=$B3)*('Process CO2 Growth'!$B$107:$AE$107=AI$2))*10^9</f>
        <v>9870289740682.3594</v>
      </c>
      <c r="AJ3" s="10" cm="1">
        <f t="array" ref="AJ3">SUMPRODUCT('Process CO2 Growth'!$B$108:$AE$118*('Process CO2 Growth'!$A$108:$A$118=$B3)*('Process CO2 Growth'!$B$107:$AE$107=AJ$2))*10^9</f>
        <v>9859548941896.6836</v>
      </c>
      <c r="AK3" s="10" cm="1">
        <f t="array" ref="AK3">SUMPRODUCT('Process CO2 Growth'!$B$108:$AE$118*('Process CO2 Growth'!$A$108:$A$118=$B3)*('Process CO2 Growth'!$B$107:$AE$107=AK$2))*10^9</f>
        <v>9848808143111.0059</v>
      </c>
      <c r="AL3" s="10" cm="1">
        <f t="array" ref="AL3">SUMPRODUCT('Process CO2 Growth'!$B$108:$AE$118*('Process CO2 Growth'!$A$108:$A$118=$B3)*('Process CO2 Growth'!$B$107:$AE$107=AL$2))*10^9</f>
        <v>9838067344325.3281</v>
      </c>
    </row>
    <row r="4" spans="1:38" x14ac:dyDescent="0.25">
      <c r="A4" t="s">
        <v>10</v>
      </c>
      <c r="B4" t="s">
        <v>552</v>
      </c>
      <c r="C4" s="10" cm="1">
        <f t="array" ref="C4">SUMPRODUCT('Process CO2 Growth'!$B$108:$AE$118*('Process CO2 Growth'!$A$108:$A$118=$B4)*('Process CO2 Growth'!$B$107:$AE$107=C$2))*10^9</f>
        <v>0</v>
      </c>
      <c r="D4" s="10" cm="1">
        <f t="array" ref="D4">SUMPRODUCT('Process CO2 Growth'!$B$108:$AE$118*('Process CO2 Growth'!$A$108:$A$118=$B4)*('Process CO2 Growth'!$B$107:$AE$107=D$2))*10^9</f>
        <v>0</v>
      </c>
      <c r="E4" s="10" cm="1">
        <f t="array" ref="E4">SUMPRODUCT('Process CO2 Growth'!$B$108:$AE$118*('Process CO2 Growth'!$A$108:$A$118=$B4)*('Process CO2 Growth'!$B$107:$AE$107=E$2))*10^9</f>
        <v>0</v>
      </c>
      <c r="F4" s="10" cm="1">
        <f t="array" ref="F4">SUMPRODUCT('Process CO2 Growth'!$B$108:$AE$118*('Process CO2 Growth'!$A$108:$A$118=$B4)*('Process CO2 Growth'!$B$107:$AE$107=F$2))*10^9</f>
        <v>0</v>
      </c>
      <c r="G4" s="10" cm="1">
        <f t="array" ref="G4">SUMPRODUCT('Process CO2 Growth'!$B$108:$AE$118*('Process CO2 Growth'!$A$108:$A$118=$B4)*('Process CO2 Growth'!$B$107:$AE$107=G$2))*10^9</f>
        <v>0</v>
      </c>
      <c r="H4" s="10" cm="1">
        <f t="array" ref="H4">SUMPRODUCT('Process CO2 Growth'!$B$108:$AE$118*('Process CO2 Growth'!$A$108:$A$118=$B4)*('Process CO2 Growth'!$B$107:$AE$107=H$2))*10^9</f>
        <v>0</v>
      </c>
      <c r="I4" s="10" cm="1">
        <f t="array" ref="I4">SUMPRODUCT('Process CO2 Growth'!$B$108:$AE$118*('Process CO2 Growth'!$A$108:$A$118=$B4)*('Process CO2 Growth'!$B$107:$AE$107=I$2))*10^9</f>
        <v>3468834689231.1055</v>
      </c>
      <c r="J4" s="10" cm="1">
        <f t="array" ref="J4">SUMPRODUCT('Process CO2 Growth'!$B$108:$AE$118*('Process CO2 Growth'!$A$108:$A$118=$B4)*('Process CO2 Growth'!$B$107:$AE$107=J$2))*10^9</f>
        <v>3446497672915.9731</v>
      </c>
      <c r="K4" s="10" cm="1">
        <f t="array" ref="K4">SUMPRODUCT('Process CO2 Growth'!$B$108:$AE$118*('Process CO2 Growth'!$A$108:$A$118=$B4)*('Process CO2 Growth'!$B$107:$AE$107=K$2))*10^9</f>
        <v>3424160656600.8394</v>
      </c>
      <c r="L4" s="10" cm="1">
        <f t="array" ref="L4">SUMPRODUCT('Process CO2 Growth'!$B$108:$AE$118*('Process CO2 Growth'!$A$108:$A$118=$B4)*('Process CO2 Growth'!$B$107:$AE$107=L$2))*10^9</f>
        <v>3401823640285.6943</v>
      </c>
      <c r="M4" s="10" cm="1">
        <f t="array" ref="M4">SUMPRODUCT('Process CO2 Growth'!$B$108:$AE$118*('Process CO2 Growth'!$A$108:$A$118=$B4)*('Process CO2 Growth'!$B$107:$AE$107=M$2))*10^9</f>
        <v>3379486623970.561</v>
      </c>
      <c r="N4" s="10" cm="1">
        <f t="array" ref="N4">SUMPRODUCT('Process CO2 Growth'!$B$108:$AE$118*('Process CO2 Growth'!$A$108:$A$118=$B4)*('Process CO2 Growth'!$B$107:$AE$107=N$2))*10^9</f>
        <v>3368318115812.9961</v>
      </c>
      <c r="O4" s="10" cm="1">
        <f t="array" ref="O4">SUMPRODUCT('Process CO2 Growth'!$B$108:$AE$118*('Process CO2 Growth'!$A$108:$A$118=$B4)*('Process CO2 Growth'!$B$107:$AE$107=O$2))*10^9</f>
        <v>3357149607655.4282</v>
      </c>
      <c r="P4" s="10" cm="1">
        <f t="array" ref="P4">SUMPRODUCT('Process CO2 Growth'!$B$108:$AE$118*('Process CO2 Growth'!$A$108:$A$118=$B4)*('Process CO2 Growth'!$B$107:$AE$107=P$2))*10^9</f>
        <v>3345981099497.8618</v>
      </c>
      <c r="Q4" s="10" cm="1">
        <f t="array" ref="Q4">SUMPRODUCT('Process CO2 Growth'!$B$108:$AE$118*('Process CO2 Growth'!$A$108:$A$118=$B4)*('Process CO2 Growth'!$B$107:$AE$107=Q$2))*10^9</f>
        <v>3334812591340.2827</v>
      </c>
      <c r="R4" s="10" cm="1">
        <f t="array" ref="R4">SUMPRODUCT('Process CO2 Growth'!$B$108:$AE$118*('Process CO2 Growth'!$A$108:$A$118=$B4)*('Process CO2 Growth'!$B$107:$AE$107=R$2))*10^9</f>
        <v>3323644083182.7153</v>
      </c>
      <c r="S4" s="10" cm="1">
        <f t="array" ref="S4">SUMPRODUCT('Process CO2 Growth'!$B$108:$AE$118*('Process CO2 Growth'!$A$108:$A$118=$B4)*('Process CO2 Growth'!$B$107:$AE$107=S$2))*10^9</f>
        <v>3324766732245.1226</v>
      </c>
      <c r="T4" s="10" cm="1">
        <f t="array" ref="T4">SUMPRODUCT('Process CO2 Growth'!$B$108:$AE$118*('Process CO2 Growth'!$A$108:$A$118=$B4)*('Process CO2 Growth'!$B$107:$AE$107=T$2))*10^9</f>
        <v>3325889381307.5303</v>
      </c>
      <c r="U4" s="10" cm="1">
        <f t="array" ref="U4">SUMPRODUCT('Process CO2 Growth'!$B$108:$AE$118*('Process CO2 Growth'!$A$108:$A$118=$B4)*('Process CO2 Growth'!$B$107:$AE$107=U$2))*10^9</f>
        <v>3327012030369.9365</v>
      </c>
      <c r="V4" s="10" cm="1">
        <f t="array" ref="V4">SUMPRODUCT('Process CO2 Growth'!$B$108:$AE$118*('Process CO2 Growth'!$A$108:$A$118=$B4)*('Process CO2 Growth'!$B$107:$AE$107=V$2))*10^9</f>
        <v>3328134679432.3442</v>
      </c>
      <c r="W4" s="10" cm="1">
        <f t="array" ref="W4">SUMPRODUCT('Process CO2 Growth'!$B$108:$AE$118*('Process CO2 Growth'!$A$108:$A$118=$B4)*('Process CO2 Growth'!$B$107:$AE$107=W$2))*10^9</f>
        <v>3329257328494.7505</v>
      </c>
      <c r="X4" s="10" cm="1">
        <f t="array" ref="X4">SUMPRODUCT('Process CO2 Growth'!$B$108:$AE$118*('Process CO2 Growth'!$A$108:$A$118=$B4)*('Process CO2 Growth'!$B$107:$AE$107=X$2))*10^9</f>
        <v>3323392412150.373</v>
      </c>
      <c r="Y4" s="10" cm="1">
        <f t="array" ref="Y4">SUMPRODUCT('Process CO2 Growth'!$B$108:$AE$118*('Process CO2 Growth'!$A$108:$A$118=$B4)*('Process CO2 Growth'!$B$107:$AE$107=Y$2))*10^9</f>
        <v>3317527495805.9814</v>
      </c>
      <c r="Z4" s="10" cm="1">
        <f t="array" ref="Z4">SUMPRODUCT('Process CO2 Growth'!$B$108:$AE$118*('Process CO2 Growth'!$A$108:$A$118=$B4)*('Process CO2 Growth'!$B$107:$AE$107=Z$2))*10^9</f>
        <v>3311662579461.5913</v>
      </c>
      <c r="AA4" s="10" cm="1">
        <f t="array" ref="AA4">SUMPRODUCT('Process CO2 Growth'!$B$108:$AE$118*('Process CO2 Growth'!$A$108:$A$118=$B4)*('Process CO2 Growth'!$B$107:$AE$107=AA$2))*10^9</f>
        <v>3305797663117.2119</v>
      </c>
      <c r="AB4" s="10" cm="1">
        <f t="array" ref="AB4">SUMPRODUCT('Process CO2 Growth'!$B$108:$AE$118*('Process CO2 Growth'!$A$108:$A$118=$B4)*('Process CO2 Growth'!$B$107:$AE$107=AB$2))*10^9</f>
        <v>3299932746772.8208</v>
      </c>
      <c r="AC4" s="10" cm="1">
        <f t="array" ref="AC4">SUMPRODUCT('Process CO2 Growth'!$B$108:$AE$118*('Process CO2 Growth'!$A$108:$A$118=$B4)*('Process CO2 Growth'!$B$107:$AE$107=AC$2))*10^9</f>
        <v>3304675014054.8052</v>
      </c>
      <c r="AD4" s="10" cm="1">
        <f t="array" ref="AD4">SUMPRODUCT('Process CO2 Growth'!$B$108:$AE$118*('Process CO2 Growth'!$A$108:$A$118=$B4)*('Process CO2 Growth'!$B$107:$AE$107=AD$2))*10^9</f>
        <v>3309417281336.7773</v>
      </c>
      <c r="AE4" s="10" cm="1">
        <f t="array" ref="AE4">SUMPRODUCT('Process CO2 Growth'!$B$108:$AE$118*('Process CO2 Growth'!$A$108:$A$118=$B4)*('Process CO2 Growth'!$B$107:$AE$107=AE$2))*10^9</f>
        <v>3314159548618.7603</v>
      </c>
      <c r="AF4" s="10" cm="1">
        <f t="array" ref="AF4">SUMPRODUCT('Process CO2 Growth'!$B$108:$AE$118*('Process CO2 Growth'!$A$108:$A$118=$B4)*('Process CO2 Growth'!$B$107:$AE$107=AF$2))*10^9</f>
        <v>3318901815900.7451</v>
      </c>
      <c r="AG4" s="10" cm="1">
        <f t="array" ref="AG4">SUMPRODUCT('Process CO2 Growth'!$B$108:$AE$118*('Process CO2 Growth'!$A$108:$A$118=$B4)*('Process CO2 Growth'!$B$107:$AE$107=AG$2))*10^9</f>
        <v>3323644083182.7153</v>
      </c>
      <c r="AH4" s="10" cm="1">
        <f t="array" ref="AH4">SUMPRODUCT('Process CO2 Growth'!$B$108:$AE$118*('Process CO2 Growth'!$A$108:$A$118=$B4)*('Process CO2 Growth'!$B$107:$AE$107=AH$2))*10^9</f>
        <v>3343735801373.0479</v>
      </c>
      <c r="AI4" s="10" cm="1">
        <f t="array" ref="AI4">SUMPRODUCT('Process CO2 Growth'!$B$108:$AE$118*('Process CO2 Growth'!$A$108:$A$118=$B4)*('Process CO2 Growth'!$B$107:$AE$107=AI$2))*10^9</f>
        <v>3363827519563.3672</v>
      </c>
      <c r="AJ4" s="10" cm="1">
        <f t="array" ref="AJ4">SUMPRODUCT('Process CO2 Growth'!$B$108:$AE$118*('Process CO2 Growth'!$A$108:$A$118=$B4)*('Process CO2 Growth'!$B$107:$AE$107=AJ$2))*10^9</f>
        <v>3383919237753.6855</v>
      </c>
      <c r="AK4" s="10" cm="1">
        <f t="array" ref="AK4">SUMPRODUCT('Process CO2 Growth'!$B$108:$AE$118*('Process CO2 Growth'!$A$108:$A$118=$B4)*('Process CO2 Growth'!$B$107:$AE$107=AK$2))*10^9</f>
        <v>3404010955944.0171</v>
      </c>
      <c r="AL4" s="10" cm="1">
        <f t="array" ref="AL4">SUMPRODUCT('Process CO2 Growth'!$B$108:$AE$118*('Process CO2 Growth'!$A$108:$A$118=$B4)*('Process CO2 Growth'!$B$107:$AE$107=AL$2))*10^9</f>
        <v>3424102674134.3354</v>
      </c>
    </row>
    <row r="5" spans="1:38" x14ac:dyDescent="0.25">
      <c r="A5" t="s">
        <v>10</v>
      </c>
      <c r="B5" t="s">
        <v>556</v>
      </c>
      <c r="C5" s="10" cm="1">
        <f t="array" ref="C5">SUMPRODUCT('Process CO2 Growth'!$B$108:$AE$118*('Process CO2 Growth'!$A$108:$A$118=$B5)*('Process CO2 Growth'!$B$107:$AE$107=C$2))*10^9</f>
        <v>0</v>
      </c>
      <c r="D5" s="10" cm="1">
        <f t="array" ref="D5">SUMPRODUCT('Process CO2 Growth'!$B$108:$AE$118*('Process CO2 Growth'!$A$108:$A$118=$B5)*('Process CO2 Growth'!$B$107:$AE$107=D$2))*10^9</f>
        <v>0</v>
      </c>
      <c r="E5" s="10" cm="1">
        <f t="array" ref="E5">SUMPRODUCT('Process CO2 Growth'!$B$108:$AE$118*('Process CO2 Growth'!$A$108:$A$118=$B5)*('Process CO2 Growth'!$B$107:$AE$107=E$2))*10^9</f>
        <v>0</v>
      </c>
      <c r="F5" s="10" cm="1">
        <f t="array" ref="F5">SUMPRODUCT('Process CO2 Growth'!$B$108:$AE$118*('Process CO2 Growth'!$A$108:$A$118=$B5)*('Process CO2 Growth'!$B$107:$AE$107=F$2))*10^9</f>
        <v>0</v>
      </c>
      <c r="G5" s="10" cm="1">
        <f t="array" ref="G5">SUMPRODUCT('Process CO2 Growth'!$B$108:$AE$118*('Process CO2 Growth'!$A$108:$A$118=$B5)*('Process CO2 Growth'!$B$107:$AE$107=G$2))*10^9</f>
        <v>0</v>
      </c>
      <c r="H5" s="10" cm="1">
        <f t="array" ref="H5">SUMPRODUCT('Process CO2 Growth'!$B$108:$AE$118*('Process CO2 Growth'!$A$108:$A$118=$B5)*('Process CO2 Growth'!$B$107:$AE$107=H$2))*10^9</f>
        <v>0</v>
      </c>
      <c r="I5" s="10" cm="1">
        <f t="array" ref="I5">SUMPRODUCT('Process CO2 Growth'!$B$108:$AE$118*('Process CO2 Growth'!$A$108:$A$118=$B5)*('Process CO2 Growth'!$B$107:$AE$107=I$2))*10^9</f>
        <v>0</v>
      </c>
      <c r="J5" s="10" cm="1">
        <f t="array" ref="J5">SUMPRODUCT('Process CO2 Growth'!$B$108:$AE$118*('Process CO2 Growth'!$A$108:$A$118=$B5)*('Process CO2 Growth'!$B$107:$AE$107=J$2))*10^9</f>
        <v>0</v>
      </c>
      <c r="K5" s="10" cm="1">
        <f t="array" ref="K5">SUMPRODUCT('Process CO2 Growth'!$B$108:$AE$118*('Process CO2 Growth'!$A$108:$A$118=$B5)*('Process CO2 Growth'!$B$107:$AE$107=K$2))*10^9</f>
        <v>0</v>
      </c>
      <c r="L5" s="10" cm="1">
        <f t="array" ref="L5">SUMPRODUCT('Process CO2 Growth'!$B$108:$AE$118*('Process CO2 Growth'!$A$108:$A$118=$B5)*('Process CO2 Growth'!$B$107:$AE$107=L$2))*10^9</f>
        <v>0</v>
      </c>
      <c r="M5" s="10" cm="1">
        <f t="array" ref="M5">SUMPRODUCT('Process CO2 Growth'!$B$108:$AE$118*('Process CO2 Growth'!$A$108:$A$118=$B5)*('Process CO2 Growth'!$B$107:$AE$107=M$2))*10^9</f>
        <v>0</v>
      </c>
      <c r="N5" s="10" cm="1">
        <f t="array" ref="N5">SUMPRODUCT('Process CO2 Growth'!$B$108:$AE$118*('Process CO2 Growth'!$A$108:$A$118=$B5)*('Process CO2 Growth'!$B$107:$AE$107=N$2))*10^9</f>
        <v>0</v>
      </c>
      <c r="O5" s="10" cm="1">
        <f t="array" ref="O5">SUMPRODUCT('Process CO2 Growth'!$B$108:$AE$118*('Process CO2 Growth'!$A$108:$A$118=$B5)*('Process CO2 Growth'!$B$107:$AE$107=O$2))*10^9</f>
        <v>0</v>
      </c>
      <c r="P5" s="10" cm="1">
        <f t="array" ref="P5">SUMPRODUCT('Process CO2 Growth'!$B$108:$AE$118*('Process CO2 Growth'!$A$108:$A$118=$B5)*('Process CO2 Growth'!$B$107:$AE$107=P$2))*10^9</f>
        <v>0</v>
      </c>
      <c r="Q5" s="10" cm="1">
        <f t="array" ref="Q5">SUMPRODUCT('Process CO2 Growth'!$B$108:$AE$118*('Process CO2 Growth'!$A$108:$A$118=$B5)*('Process CO2 Growth'!$B$107:$AE$107=Q$2))*10^9</f>
        <v>0</v>
      </c>
      <c r="R5" s="10" cm="1">
        <f t="array" ref="R5">SUMPRODUCT('Process CO2 Growth'!$B$108:$AE$118*('Process CO2 Growth'!$A$108:$A$118=$B5)*('Process CO2 Growth'!$B$107:$AE$107=R$2))*10^9</f>
        <v>0</v>
      </c>
      <c r="S5" s="10" cm="1">
        <f t="array" ref="S5">SUMPRODUCT('Process CO2 Growth'!$B$108:$AE$118*('Process CO2 Growth'!$A$108:$A$118=$B5)*('Process CO2 Growth'!$B$107:$AE$107=S$2))*10^9</f>
        <v>0</v>
      </c>
      <c r="T5" s="10" cm="1">
        <f t="array" ref="T5">SUMPRODUCT('Process CO2 Growth'!$B$108:$AE$118*('Process CO2 Growth'!$A$108:$A$118=$B5)*('Process CO2 Growth'!$B$107:$AE$107=T$2))*10^9</f>
        <v>0</v>
      </c>
      <c r="U5" s="10" cm="1">
        <f t="array" ref="U5">SUMPRODUCT('Process CO2 Growth'!$B$108:$AE$118*('Process CO2 Growth'!$A$108:$A$118=$B5)*('Process CO2 Growth'!$B$107:$AE$107=U$2))*10^9</f>
        <v>0</v>
      </c>
      <c r="V5" s="10" cm="1">
        <f t="array" ref="V5">SUMPRODUCT('Process CO2 Growth'!$B$108:$AE$118*('Process CO2 Growth'!$A$108:$A$118=$B5)*('Process CO2 Growth'!$B$107:$AE$107=V$2))*10^9</f>
        <v>0</v>
      </c>
      <c r="W5" s="10" cm="1">
        <f t="array" ref="W5">SUMPRODUCT('Process CO2 Growth'!$B$108:$AE$118*('Process CO2 Growth'!$A$108:$A$118=$B5)*('Process CO2 Growth'!$B$107:$AE$107=W$2))*10^9</f>
        <v>0</v>
      </c>
      <c r="X5" s="10" cm="1">
        <f t="array" ref="X5">SUMPRODUCT('Process CO2 Growth'!$B$108:$AE$118*('Process CO2 Growth'!$A$108:$A$118=$B5)*('Process CO2 Growth'!$B$107:$AE$107=X$2))*10^9</f>
        <v>0</v>
      </c>
      <c r="Y5" s="10" cm="1">
        <f t="array" ref="Y5">SUMPRODUCT('Process CO2 Growth'!$B$108:$AE$118*('Process CO2 Growth'!$A$108:$A$118=$B5)*('Process CO2 Growth'!$B$107:$AE$107=Y$2))*10^9</f>
        <v>0</v>
      </c>
      <c r="Z5" s="10" cm="1">
        <f t="array" ref="Z5">SUMPRODUCT('Process CO2 Growth'!$B$108:$AE$118*('Process CO2 Growth'!$A$108:$A$118=$B5)*('Process CO2 Growth'!$B$107:$AE$107=Z$2))*10^9</f>
        <v>0</v>
      </c>
      <c r="AA5" s="10" cm="1">
        <f t="array" ref="AA5">SUMPRODUCT('Process CO2 Growth'!$B$108:$AE$118*('Process CO2 Growth'!$A$108:$A$118=$B5)*('Process CO2 Growth'!$B$107:$AE$107=AA$2))*10^9</f>
        <v>0</v>
      </c>
      <c r="AB5" s="10" cm="1">
        <f t="array" ref="AB5">SUMPRODUCT('Process CO2 Growth'!$B$108:$AE$118*('Process CO2 Growth'!$A$108:$A$118=$B5)*('Process CO2 Growth'!$B$107:$AE$107=AB$2))*10^9</f>
        <v>0</v>
      </c>
      <c r="AC5" s="10" cm="1">
        <f t="array" ref="AC5">SUMPRODUCT('Process CO2 Growth'!$B$108:$AE$118*('Process CO2 Growth'!$A$108:$A$118=$B5)*('Process CO2 Growth'!$B$107:$AE$107=AC$2))*10^9</f>
        <v>0</v>
      </c>
      <c r="AD5" s="10" cm="1">
        <f t="array" ref="AD5">SUMPRODUCT('Process CO2 Growth'!$B$108:$AE$118*('Process CO2 Growth'!$A$108:$A$118=$B5)*('Process CO2 Growth'!$B$107:$AE$107=AD$2))*10^9</f>
        <v>0</v>
      </c>
      <c r="AE5" s="10" cm="1">
        <f t="array" ref="AE5">SUMPRODUCT('Process CO2 Growth'!$B$108:$AE$118*('Process CO2 Growth'!$A$108:$A$118=$B5)*('Process CO2 Growth'!$B$107:$AE$107=AE$2))*10^9</f>
        <v>0</v>
      </c>
      <c r="AF5" s="10" cm="1">
        <f t="array" ref="AF5">SUMPRODUCT('Process CO2 Growth'!$B$108:$AE$118*('Process CO2 Growth'!$A$108:$A$118=$B5)*('Process CO2 Growth'!$B$107:$AE$107=AF$2))*10^9</f>
        <v>0</v>
      </c>
      <c r="AG5" s="10" cm="1">
        <f t="array" ref="AG5">SUMPRODUCT('Process CO2 Growth'!$B$108:$AE$118*('Process CO2 Growth'!$A$108:$A$118=$B5)*('Process CO2 Growth'!$B$107:$AE$107=AG$2))*10^9</f>
        <v>0</v>
      </c>
      <c r="AH5" s="10" cm="1">
        <f t="array" ref="AH5">SUMPRODUCT('Process CO2 Growth'!$B$108:$AE$118*('Process CO2 Growth'!$A$108:$A$118=$B5)*('Process CO2 Growth'!$B$107:$AE$107=AH$2))*10^9</f>
        <v>0</v>
      </c>
      <c r="AI5" s="10" cm="1">
        <f t="array" ref="AI5">SUMPRODUCT('Process CO2 Growth'!$B$108:$AE$118*('Process CO2 Growth'!$A$108:$A$118=$B5)*('Process CO2 Growth'!$B$107:$AE$107=AI$2))*10^9</f>
        <v>0</v>
      </c>
      <c r="AJ5" s="10" cm="1">
        <f t="array" ref="AJ5">SUMPRODUCT('Process CO2 Growth'!$B$108:$AE$118*('Process CO2 Growth'!$A$108:$A$118=$B5)*('Process CO2 Growth'!$B$107:$AE$107=AJ$2))*10^9</f>
        <v>0</v>
      </c>
      <c r="AK5" s="10" cm="1">
        <f t="array" ref="AK5">SUMPRODUCT('Process CO2 Growth'!$B$108:$AE$118*('Process CO2 Growth'!$A$108:$A$118=$B5)*('Process CO2 Growth'!$B$107:$AE$107=AK$2))*10^9</f>
        <v>0</v>
      </c>
      <c r="AL5" s="10" cm="1">
        <f t="array" ref="AL5">SUMPRODUCT('Process CO2 Growth'!$B$108:$AE$118*('Process CO2 Growth'!$A$108:$A$118=$B5)*('Process CO2 Growth'!$B$107:$AE$107=AL$2))*10^9</f>
        <v>0</v>
      </c>
    </row>
    <row r="6" spans="1:38" x14ac:dyDescent="0.25">
      <c r="A6" t="s">
        <v>10</v>
      </c>
      <c r="B6" t="s">
        <v>567</v>
      </c>
      <c r="C6" s="10" cm="1">
        <f t="array" ref="C6">SUMPRODUCT('Process CO2 Growth'!$B$108:$AE$118*('Process CO2 Growth'!$A$108:$A$118=$B6)*('Process CO2 Growth'!$B$107:$AE$107=C$2))*10^9</f>
        <v>0</v>
      </c>
      <c r="D6" s="10" cm="1">
        <f t="array" ref="D6">SUMPRODUCT('Process CO2 Growth'!$B$108:$AE$118*('Process CO2 Growth'!$A$108:$A$118=$B6)*('Process CO2 Growth'!$B$107:$AE$107=D$2))*10^9</f>
        <v>0</v>
      </c>
      <c r="E6" s="10" cm="1">
        <f t="array" ref="E6">SUMPRODUCT('Process CO2 Growth'!$B$108:$AE$118*('Process CO2 Growth'!$A$108:$A$118=$B6)*('Process CO2 Growth'!$B$107:$AE$107=E$2))*10^9</f>
        <v>0</v>
      </c>
      <c r="F6" s="10" cm="1">
        <f t="array" ref="F6">SUMPRODUCT('Process CO2 Growth'!$B$108:$AE$118*('Process CO2 Growth'!$A$108:$A$118=$B6)*('Process CO2 Growth'!$B$107:$AE$107=F$2))*10^9</f>
        <v>0</v>
      </c>
      <c r="G6" s="10" cm="1">
        <f t="array" ref="G6">SUMPRODUCT('Process CO2 Growth'!$B$108:$AE$118*('Process CO2 Growth'!$A$108:$A$118=$B6)*('Process CO2 Growth'!$B$107:$AE$107=G$2))*10^9</f>
        <v>0</v>
      </c>
      <c r="H6" s="10" cm="1">
        <f t="array" ref="H6">SUMPRODUCT('Process CO2 Growth'!$B$108:$AE$118*('Process CO2 Growth'!$A$108:$A$118=$B6)*('Process CO2 Growth'!$B$107:$AE$107=H$2))*10^9</f>
        <v>0</v>
      </c>
      <c r="I6" s="10" cm="1">
        <f t="array" ref="I6">SUMPRODUCT('Process CO2 Growth'!$B$108:$AE$118*('Process CO2 Growth'!$A$108:$A$118=$B6)*('Process CO2 Growth'!$B$107:$AE$107=I$2))*10^9</f>
        <v>0</v>
      </c>
      <c r="J6" s="10" cm="1">
        <f t="array" ref="J6">SUMPRODUCT('Process CO2 Growth'!$B$108:$AE$118*('Process CO2 Growth'!$A$108:$A$118=$B6)*('Process CO2 Growth'!$B$107:$AE$107=J$2))*10^9</f>
        <v>0</v>
      </c>
      <c r="K6" s="10" cm="1">
        <f t="array" ref="K6">SUMPRODUCT('Process CO2 Growth'!$B$108:$AE$118*('Process CO2 Growth'!$A$108:$A$118=$B6)*('Process CO2 Growth'!$B$107:$AE$107=K$2))*10^9</f>
        <v>0</v>
      </c>
      <c r="L6" s="10" cm="1">
        <f t="array" ref="L6">SUMPRODUCT('Process CO2 Growth'!$B$108:$AE$118*('Process CO2 Growth'!$A$108:$A$118=$B6)*('Process CO2 Growth'!$B$107:$AE$107=L$2))*10^9</f>
        <v>0</v>
      </c>
      <c r="M6" s="10" cm="1">
        <f t="array" ref="M6">SUMPRODUCT('Process CO2 Growth'!$B$108:$AE$118*('Process CO2 Growth'!$A$108:$A$118=$B6)*('Process CO2 Growth'!$B$107:$AE$107=M$2))*10^9</f>
        <v>0</v>
      </c>
      <c r="N6" s="10" cm="1">
        <f t="array" ref="N6">SUMPRODUCT('Process CO2 Growth'!$B$108:$AE$118*('Process CO2 Growth'!$A$108:$A$118=$B6)*('Process CO2 Growth'!$B$107:$AE$107=N$2))*10^9</f>
        <v>0</v>
      </c>
      <c r="O6" s="10" cm="1">
        <f t="array" ref="O6">SUMPRODUCT('Process CO2 Growth'!$B$108:$AE$118*('Process CO2 Growth'!$A$108:$A$118=$B6)*('Process CO2 Growth'!$B$107:$AE$107=O$2))*10^9</f>
        <v>0</v>
      </c>
      <c r="P6" s="10" cm="1">
        <f t="array" ref="P6">SUMPRODUCT('Process CO2 Growth'!$B$108:$AE$118*('Process CO2 Growth'!$A$108:$A$118=$B6)*('Process CO2 Growth'!$B$107:$AE$107=P$2))*10^9</f>
        <v>0</v>
      </c>
      <c r="Q6" s="10" cm="1">
        <f t="array" ref="Q6">SUMPRODUCT('Process CO2 Growth'!$B$108:$AE$118*('Process CO2 Growth'!$A$108:$A$118=$B6)*('Process CO2 Growth'!$B$107:$AE$107=Q$2))*10^9</f>
        <v>0</v>
      </c>
      <c r="R6" s="10" cm="1">
        <f t="array" ref="R6">SUMPRODUCT('Process CO2 Growth'!$B$108:$AE$118*('Process CO2 Growth'!$A$108:$A$118=$B6)*('Process CO2 Growth'!$B$107:$AE$107=R$2))*10^9</f>
        <v>0</v>
      </c>
      <c r="S6" s="10" cm="1">
        <f t="array" ref="S6">SUMPRODUCT('Process CO2 Growth'!$B$108:$AE$118*('Process CO2 Growth'!$A$108:$A$118=$B6)*('Process CO2 Growth'!$B$107:$AE$107=S$2))*10^9</f>
        <v>0</v>
      </c>
      <c r="T6" s="10" cm="1">
        <f t="array" ref="T6">SUMPRODUCT('Process CO2 Growth'!$B$108:$AE$118*('Process CO2 Growth'!$A$108:$A$118=$B6)*('Process CO2 Growth'!$B$107:$AE$107=T$2))*10^9</f>
        <v>0</v>
      </c>
      <c r="U6" s="10" cm="1">
        <f t="array" ref="U6">SUMPRODUCT('Process CO2 Growth'!$B$108:$AE$118*('Process CO2 Growth'!$A$108:$A$118=$B6)*('Process CO2 Growth'!$B$107:$AE$107=U$2))*10^9</f>
        <v>0</v>
      </c>
      <c r="V6" s="10" cm="1">
        <f t="array" ref="V6">SUMPRODUCT('Process CO2 Growth'!$B$108:$AE$118*('Process CO2 Growth'!$A$108:$A$118=$B6)*('Process CO2 Growth'!$B$107:$AE$107=V$2))*10^9</f>
        <v>0</v>
      </c>
      <c r="W6" s="10" cm="1">
        <f t="array" ref="W6">SUMPRODUCT('Process CO2 Growth'!$B$108:$AE$118*('Process CO2 Growth'!$A$108:$A$118=$B6)*('Process CO2 Growth'!$B$107:$AE$107=W$2))*10^9</f>
        <v>0</v>
      </c>
      <c r="X6" s="10" cm="1">
        <f t="array" ref="X6">SUMPRODUCT('Process CO2 Growth'!$B$108:$AE$118*('Process CO2 Growth'!$A$108:$A$118=$B6)*('Process CO2 Growth'!$B$107:$AE$107=X$2))*10^9</f>
        <v>0</v>
      </c>
      <c r="Y6" s="10" cm="1">
        <f t="array" ref="Y6">SUMPRODUCT('Process CO2 Growth'!$B$108:$AE$118*('Process CO2 Growth'!$A$108:$A$118=$B6)*('Process CO2 Growth'!$B$107:$AE$107=Y$2))*10^9</f>
        <v>0</v>
      </c>
      <c r="Z6" s="10" cm="1">
        <f t="array" ref="Z6">SUMPRODUCT('Process CO2 Growth'!$B$108:$AE$118*('Process CO2 Growth'!$A$108:$A$118=$B6)*('Process CO2 Growth'!$B$107:$AE$107=Z$2))*10^9</f>
        <v>0</v>
      </c>
      <c r="AA6" s="10" cm="1">
        <f t="array" ref="AA6">SUMPRODUCT('Process CO2 Growth'!$B$108:$AE$118*('Process CO2 Growth'!$A$108:$A$118=$B6)*('Process CO2 Growth'!$B$107:$AE$107=AA$2))*10^9</f>
        <v>0</v>
      </c>
      <c r="AB6" s="10" cm="1">
        <f t="array" ref="AB6">SUMPRODUCT('Process CO2 Growth'!$B$108:$AE$118*('Process CO2 Growth'!$A$108:$A$118=$B6)*('Process CO2 Growth'!$B$107:$AE$107=AB$2))*10^9</f>
        <v>0</v>
      </c>
      <c r="AC6" s="10" cm="1">
        <f t="array" ref="AC6">SUMPRODUCT('Process CO2 Growth'!$B$108:$AE$118*('Process CO2 Growth'!$A$108:$A$118=$B6)*('Process CO2 Growth'!$B$107:$AE$107=AC$2))*10^9</f>
        <v>0</v>
      </c>
      <c r="AD6" s="10" cm="1">
        <f t="array" ref="AD6">SUMPRODUCT('Process CO2 Growth'!$B$108:$AE$118*('Process CO2 Growth'!$A$108:$A$118=$B6)*('Process CO2 Growth'!$B$107:$AE$107=AD$2))*10^9</f>
        <v>0</v>
      </c>
      <c r="AE6" s="10" cm="1">
        <f t="array" ref="AE6">SUMPRODUCT('Process CO2 Growth'!$B$108:$AE$118*('Process CO2 Growth'!$A$108:$A$118=$B6)*('Process CO2 Growth'!$B$107:$AE$107=AE$2))*10^9</f>
        <v>0</v>
      </c>
      <c r="AF6" s="10" cm="1">
        <f t="array" ref="AF6">SUMPRODUCT('Process CO2 Growth'!$B$108:$AE$118*('Process CO2 Growth'!$A$108:$A$118=$B6)*('Process CO2 Growth'!$B$107:$AE$107=AF$2))*10^9</f>
        <v>0</v>
      </c>
      <c r="AG6" s="10" cm="1">
        <f t="array" ref="AG6">SUMPRODUCT('Process CO2 Growth'!$B$108:$AE$118*('Process CO2 Growth'!$A$108:$A$118=$B6)*('Process CO2 Growth'!$B$107:$AE$107=AG$2))*10^9</f>
        <v>0</v>
      </c>
      <c r="AH6" s="10" cm="1">
        <f t="array" ref="AH6">SUMPRODUCT('Process CO2 Growth'!$B$108:$AE$118*('Process CO2 Growth'!$A$108:$A$118=$B6)*('Process CO2 Growth'!$B$107:$AE$107=AH$2))*10^9</f>
        <v>0</v>
      </c>
      <c r="AI6" s="10" cm="1">
        <f t="array" ref="AI6">SUMPRODUCT('Process CO2 Growth'!$B$108:$AE$118*('Process CO2 Growth'!$A$108:$A$118=$B6)*('Process CO2 Growth'!$B$107:$AE$107=AI$2))*10^9</f>
        <v>0</v>
      </c>
      <c r="AJ6" s="10" cm="1">
        <f t="array" ref="AJ6">SUMPRODUCT('Process CO2 Growth'!$B$108:$AE$118*('Process CO2 Growth'!$A$108:$A$118=$B6)*('Process CO2 Growth'!$B$107:$AE$107=AJ$2))*10^9</f>
        <v>0</v>
      </c>
      <c r="AK6" s="10" cm="1">
        <f t="array" ref="AK6">SUMPRODUCT('Process CO2 Growth'!$B$108:$AE$118*('Process CO2 Growth'!$A$108:$A$118=$B6)*('Process CO2 Growth'!$B$107:$AE$107=AK$2))*10^9</f>
        <v>0</v>
      </c>
      <c r="AL6" s="10" cm="1">
        <f t="array" ref="AL6">SUMPRODUCT('Process CO2 Growth'!$B$108:$AE$118*('Process CO2 Growth'!$A$108:$A$118=$B6)*('Process CO2 Growth'!$B$107:$AE$107=AL$2))*10^9</f>
        <v>0</v>
      </c>
    </row>
    <row r="7" spans="1:38" x14ac:dyDescent="0.25">
      <c r="A7" t="s">
        <v>10</v>
      </c>
      <c r="B7" t="s">
        <v>568</v>
      </c>
      <c r="C7" s="10" cm="1">
        <f t="array" ref="C7">SUMPRODUCT('Process CO2 Growth'!$B$108:$AE$118*('Process CO2 Growth'!$A$108:$A$118=$B7)*('Process CO2 Growth'!$B$107:$AE$107=C$2))*10^9</f>
        <v>0</v>
      </c>
      <c r="D7" s="10" cm="1">
        <f t="array" ref="D7">SUMPRODUCT('Process CO2 Growth'!$B$108:$AE$118*('Process CO2 Growth'!$A$108:$A$118=$B7)*('Process CO2 Growth'!$B$107:$AE$107=D$2))*10^9</f>
        <v>0</v>
      </c>
      <c r="E7" s="10" cm="1">
        <f t="array" ref="E7">SUMPRODUCT('Process CO2 Growth'!$B$108:$AE$118*('Process CO2 Growth'!$A$108:$A$118=$B7)*('Process CO2 Growth'!$B$107:$AE$107=E$2))*10^9</f>
        <v>0</v>
      </c>
      <c r="F7" s="10" cm="1">
        <f t="array" ref="F7">SUMPRODUCT('Process CO2 Growth'!$B$108:$AE$118*('Process CO2 Growth'!$A$108:$A$118=$B7)*('Process CO2 Growth'!$B$107:$AE$107=F$2))*10^9</f>
        <v>0</v>
      </c>
      <c r="G7" s="10" cm="1">
        <f t="array" ref="G7">SUMPRODUCT('Process CO2 Growth'!$B$108:$AE$118*('Process CO2 Growth'!$A$108:$A$118=$B7)*('Process CO2 Growth'!$B$107:$AE$107=G$2))*10^9</f>
        <v>0</v>
      </c>
      <c r="H7" s="10" cm="1">
        <f t="array" ref="H7">SUMPRODUCT('Process CO2 Growth'!$B$108:$AE$118*('Process CO2 Growth'!$A$108:$A$118=$B7)*('Process CO2 Growth'!$B$107:$AE$107=H$2))*10^9</f>
        <v>0</v>
      </c>
      <c r="I7" s="10" cm="1">
        <f t="array" ref="I7">SUMPRODUCT('Process CO2 Growth'!$B$108:$AE$118*('Process CO2 Growth'!$A$108:$A$118=$B7)*('Process CO2 Growth'!$B$107:$AE$107=I$2))*10^9</f>
        <v>0</v>
      </c>
      <c r="J7" s="10" cm="1">
        <f t="array" ref="J7">SUMPRODUCT('Process CO2 Growth'!$B$108:$AE$118*('Process CO2 Growth'!$A$108:$A$118=$B7)*('Process CO2 Growth'!$B$107:$AE$107=J$2))*10^9</f>
        <v>0</v>
      </c>
      <c r="K7" s="10" cm="1">
        <f t="array" ref="K7">SUMPRODUCT('Process CO2 Growth'!$B$108:$AE$118*('Process CO2 Growth'!$A$108:$A$118=$B7)*('Process CO2 Growth'!$B$107:$AE$107=K$2))*10^9</f>
        <v>0</v>
      </c>
      <c r="L7" s="10" cm="1">
        <f t="array" ref="L7">SUMPRODUCT('Process CO2 Growth'!$B$108:$AE$118*('Process CO2 Growth'!$A$108:$A$118=$B7)*('Process CO2 Growth'!$B$107:$AE$107=L$2))*10^9</f>
        <v>0</v>
      </c>
      <c r="M7" s="10" cm="1">
        <f t="array" ref="M7">SUMPRODUCT('Process CO2 Growth'!$B$108:$AE$118*('Process CO2 Growth'!$A$108:$A$118=$B7)*('Process CO2 Growth'!$B$107:$AE$107=M$2))*10^9</f>
        <v>0</v>
      </c>
      <c r="N7" s="10" cm="1">
        <f t="array" ref="N7">SUMPRODUCT('Process CO2 Growth'!$B$108:$AE$118*('Process CO2 Growth'!$A$108:$A$118=$B7)*('Process CO2 Growth'!$B$107:$AE$107=N$2))*10^9</f>
        <v>0</v>
      </c>
      <c r="O7" s="10" cm="1">
        <f t="array" ref="O7">SUMPRODUCT('Process CO2 Growth'!$B$108:$AE$118*('Process CO2 Growth'!$A$108:$A$118=$B7)*('Process CO2 Growth'!$B$107:$AE$107=O$2))*10^9</f>
        <v>0</v>
      </c>
      <c r="P7" s="10" cm="1">
        <f t="array" ref="P7">SUMPRODUCT('Process CO2 Growth'!$B$108:$AE$118*('Process CO2 Growth'!$A$108:$A$118=$B7)*('Process CO2 Growth'!$B$107:$AE$107=P$2))*10^9</f>
        <v>0</v>
      </c>
      <c r="Q7" s="10" cm="1">
        <f t="array" ref="Q7">SUMPRODUCT('Process CO2 Growth'!$B$108:$AE$118*('Process CO2 Growth'!$A$108:$A$118=$B7)*('Process CO2 Growth'!$B$107:$AE$107=Q$2))*10^9</f>
        <v>0</v>
      </c>
      <c r="R7" s="10" cm="1">
        <f t="array" ref="R7">SUMPRODUCT('Process CO2 Growth'!$B$108:$AE$118*('Process CO2 Growth'!$A$108:$A$118=$B7)*('Process CO2 Growth'!$B$107:$AE$107=R$2))*10^9</f>
        <v>0</v>
      </c>
      <c r="S7" s="10" cm="1">
        <f t="array" ref="S7">SUMPRODUCT('Process CO2 Growth'!$B$108:$AE$118*('Process CO2 Growth'!$A$108:$A$118=$B7)*('Process CO2 Growth'!$B$107:$AE$107=S$2))*10^9</f>
        <v>0</v>
      </c>
      <c r="T7" s="10" cm="1">
        <f t="array" ref="T7">SUMPRODUCT('Process CO2 Growth'!$B$108:$AE$118*('Process CO2 Growth'!$A$108:$A$118=$B7)*('Process CO2 Growth'!$B$107:$AE$107=T$2))*10^9</f>
        <v>0</v>
      </c>
      <c r="U7" s="10" cm="1">
        <f t="array" ref="U7">SUMPRODUCT('Process CO2 Growth'!$B$108:$AE$118*('Process CO2 Growth'!$A$108:$A$118=$B7)*('Process CO2 Growth'!$B$107:$AE$107=U$2))*10^9</f>
        <v>0</v>
      </c>
      <c r="V7" s="10" cm="1">
        <f t="array" ref="V7">SUMPRODUCT('Process CO2 Growth'!$B$108:$AE$118*('Process CO2 Growth'!$A$108:$A$118=$B7)*('Process CO2 Growth'!$B$107:$AE$107=V$2))*10^9</f>
        <v>0</v>
      </c>
      <c r="W7" s="10" cm="1">
        <f t="array" ref="W7">SUMPRODUCT('Process CO2 Growth'!$B$108:$AE$118*('Process CO2 Growth'!$A$108:$A$118=$B7)*('Process CO2 Growth'!$B$107:$AE$107=W$2))*10^9</f>
        <v>0</v>
      </c>
      <c r="X7" s="10" cm="1">
        <f t="array" ref="X7">SUMPRODUCT('Process CO2 Growth'!$B$108:$AE$118*('Process CO2 Growth'!$A$108:$A$118=$B7)*('Process CO2 Growth'!$B$107:$AE$107=X$2))*10^9</f>
        <v>0</v>
      </c>
      <c r="Y7" s="10" cm="1">
        <f t="array" ref="Y7">SUMPRODUCT('Process CO2 Growth'!$B$108:$AE$118*('Process CO2 Growth'!$A$108:$A$118=$B7)*('Process CO2 Growth'!$B$107:$AE$107=Y$2))*10^9</f>
        <v>0</v>
      </c>
      <c r="Z7" s="10" cm="1">
        <f t="array" ref="Z7">SUMPRODUCT('Process CO2 Growth'!$B$108:$AE$118*('Process CO2 Growth'!$A$108:$A$118=$B7)*('Process CO2 Growth'!$B$107:$AE$107=Z$2))*10^9</f>
        <v>0</v>
      </c>
      <c r="AA7" s="10" cm="1">
        <f t="array" ref="AA7">SUMPRODUCT('Process CO2 Growth'!$B$108:$AE$118*('Process CO2 Growth'!$A$108:$A$118=$B7)*('Process CO2 Growth'!$B$107:$AE$107=AA$2))*10^9</f>
        <v>0</v>
      </c>
      <c r="AB7" s="10" cm="1">
        <f t="array" ref="AB7">SUMPRODUCT('Process CO2 Growth'!$B$108:$AE$118*('Process CO2 Growth'!$A$108:$A$118=$B7)*('Process CO2 Growth'!$B$107:$AE$107=AB$2))*10^9</f>
        <v>0</v>
      </c>
      <c r="AC7" s="10" cm="1">
        <f t="array" ref="AC7">SUMPRODUCT('Process CO2 Growth'!$B$108:$AE$118*('Process CO2 Growth'!$A$108:$A$118=$B7)*('Process CO2 Growth'!$B$107:$AE$107=AC$2))*10^9</f>
        <v>0</v>
      </c>
      <c r="AD7" s="10" cm="1">
        <f t="array" ref="AD7">SUMPRODUCT('Process CO2 Growth'!$B$108:$AE$118*('Process CO2 Growth'!$A$108:$A$118=$B7)*('Process CO2 Growth'!$B$107:$AE$107=AD$2))*10^9</f>
        <v>0</v>
      </c>
      <c r="AE7" s="10" cm="1">
        <f t="array" ref="AE7">SUMPRODUCT('Process CO2 Growth'!$B$108:$AE$118*('Process CO2 Growth'!$A$108:$A$118=$B7)*('Process CO2 Growth'!$B$107:$AE$107=AE$2))*10^9</f>
        <v>0</v>
      </c>
      <c r="AF7" s="10" cm="1">
        <f t="array" ref="AF7">SUMPRODUCT('Process CO2 Growth'!$B$108:$AE$118*('Process CO2 Growth'!$A$108:$A$118=$B7)*('Process CO2 Growth'!$B$107:$AE$107=AF$2))*10^9</f>
        <v>0</v>
      </c>
      <c r="AG7" s="10" cm="1">
        <f t="array" ref="AG7">SUMPRODUCT('Process CO2 Growth'!$B$108:$AE$118*('Process CO2 Growth'!$A$108:$A$118=$B7)*('Process CO2 Growth'!$B$107:$AE$107=AG$2))*10^9</f>
        <v>0</v>
      </c>
      <c r="AH7" s="10" cm="1">
        <f t="array" ref="AH7">SUMPRODUCT('Process CO2 Growth'!$B$108:$AE$118*('Process CO2 Growth'!$A$108:$A$118=$B7)*('Process CO2 Growth'!$B$107:$AE$107=AH$2))*10^9</f>
        <v>0</v>
      </c>
      <c r="AI7" s="10" cm="1">
        <f t="array" ref="AI7">SUMPRODUCT('Process CO2 Growth'!$B$108:$AE$118*('Process CO2 Growth'!$A$108:$A$118=$B7)*('Process CO2 Growth'!$B$107:$AE$107=AI$2))*10^9</f>
        <v>0</v>
      </c>
      <c r="AJ7" s="10" cm="1">
        <f t="array" ref="AJ7">SUMPRODUCT('Process CO2 Growth'!$B$108:$AE$118*('Process CO2 Growth'!$A$108:$A$118=$B7)*('Process CO2 Growth'!$B$107:$AE$107=AJ$2))*10^9</f>
        <v>0</v>
      </c>
      <c r="AK7" s="10" cm="1">
        <f t="array" ref="AK7">SUMPRODUCT('Process CO2 Growth'!$B$108:$AE$118*('Process CO2 Growth'!$A$108:$A$118=$B7)*('Process CO2 Growth'!$B$107:$AE$107=AK$2))*10^9</f>
        <v>0</v>
      </c>
      <c r="AL7" s="10" cm="1">
        <f t="array" ref="AL7">SUMPRODUCT('Process CO2 Growth'!$B$108:$AE$118*('Process CO2 Growth'!$A$108:$A$118=$B7)*('Process CO2 Growth'!$B$107:$AE$107=AL$2))*10^9</f>
        <v>0</v>
      </c>
    </row>
    <row r="8" spans="1:38" x14ac:dyDescent="0.25">
      <c r="A8" t="s">
        <v>10</v>
      </c>
      <c r="B8" t="s">
        <v>569</v>
      </c>
      <c r="C8" s="10" cm="1">
        <f t="array" ref="C8">SUMPRODUCT('Process CO2 Growth'!$B$108:$AE$118*('Process CO2 Growth'!$A$108:$A$118=$B8)*('Process CO2 Growth'!$B$107:$AE$107=C$2))*10^9</f>
        <v>0</v>
      </c>
      <c r="D8" s="10" cm="1">
        <f t="array" ref="D8">SUMPRODUCT('Process CO2 Growth'!$B$108:$AE$118*('Process CO2 Growth'!$A$108:$A$118=$B8)*('Process CO2 Growth'!$B$107:$AE$107=D$2))*10^9</f>
        <v>0</v>
      </c>
      <c r="E8" s="10" cm="1">
        <f t="array" ref="E8">SUMPRODUCT('Process CO2 Growth'!$B$108:$AE$118*('Process CO2 Growth'!$A$108:$A$118=$B8)*('Process CO2 Growth'!$B$107:$AE$107=E$2))*10^9</f>
        <v>0</v>
      </c>
      <c r="F8" s="10" cm="1">
        <f t="array" ref="F8">SUMPRODUCT('Process CO2 Growth'!$B$108:$AE$118*('Process CO2 Growth'!$A$108:$A$118=$B8)*('Process CO2 Growth'!$B$107:$AE$107=F$2))*10^9</f>
        <v>0</v>
      </c>
      <c r="G8" s="10" cm="1">
        <f t="array" ref="G8">SUMPRODUCT('Process CO2 Growth'!$B$108:$AE$118*('Process CO2 Growth'!$A$108:$A$118=$B8)*('Process CO2 Growth'!$B$107:$AE$107=G$2))*10^9</f>
        <v>0</v>
      </c>
      <c r="H8" s="10" cm="1">
        <f t="array" ref="H8">SUMPRODUCT('Process CO2 Growth'!$B$108:$AE$118*('Process CO2 Growth'!$A$108:$A$118=$B8)*('Process CO2 Growth'!$B$107:$AE$107=H$2))*10^9</f>
        <v>0</v>
      </c>
      <c r="I8" s="10" cm="1">
        <f t="array" ref="I8">SUMPRODUCT('Process CO2 Growth'!$B$108:$AE$118*('Process CO2 Growth'!$A$108:$A$118=$B8)*('Process CO2 Growth'!$B$107:$AE$107=I$2))*10^9</f>
        <v>0</v>
      </c>
      <c r="J8" s="10" cm="1">
        <f t="array" ref="J8">SUMPRODUCT('Process CO2 Growth'!$B$108:$AE$118*('Process CO2 Growth'!$A$108:$A$118=$B8)*('Process CO2 Growth'!$B$107:$AE$107=J$2))*10^9</f>
        <v>0</v>
      </c>
      <c r="K8" s="10" cm="1">
        <f t="array" ref="K8">SUMPRODUCT('Process CO2 Growth'!$B$108:$AE$118*('Process CO2 Growth'!$A$108:$A$118=$B8)*('Process CO2 Growth'!$B$107:$AE$107=K$2))*10^9</f>
        <v>0</v>
      </c>
      <c r="L8" s="10" cm="1">
        <f t="array" ref="L8">SUMPRODUCT('Process CO2 Growth'!$B$108:$AE$118*('Process CO2 Growth'!$A$108:$A$118=$B8)*('Process CO2 Growth'!$B$107:$AE$107=L$2))*10^9</f>
        <v>0</v>
      </c>
      <c r="M8" s="10" cm="1">
        <f t="array" ref="M8">SUMPRODUCT('Process CO2 Growth'!$B$108:$AE$118*('Process CO2 Growth'!$A$108:$A$118=$B8)*('Process CO2 Growth'!$B$107:$AE$107=M$2))*10^9</f>
        <v>0</v>
      </c>
      <c r="N8" s="10" cm="1">
        <f t="array" ref="N8">SUMPRODUCT('Process CO2 Growth'!$B$108:$AE$118*('Process CO2 Growth'!$A$108:$A$118=$B8)*('Process CO2 Growth'!$B$107:$AE$107=N$2))*10^9</f>
        <v>0</v>
      </c>
      <c r="O8" s="10" cm="1">
        <f t="array" ref="O8">SUMPRODUCT('Process CO2 Growth'!$B$108:$AE$118*('Process CO2 Growth'!$A$108:$A$118=$B8)*('Process CO2 Growth'!$B$107:$AE$107=O$2))*10^9</f>
        <v>0</v>
      </c>
      <c r="P8" s="10" cm="1">
        <f t="array" ref="P8">SUMPRODUCT('Process CO2 Growth'!$B$108:$AE$118*('Process CO2 Growth'!$A$108:$A$118=$B8)*('Process CO2 Growth'!$B$107:$AE$107=P$2))*10^9</f>
        <v>0</v>
      </c>
      <c r="Q8" s="10" cm="1">
        <f t="array" ref="Q8">SUMPRODUCT('Process CO2 Growth'!$B$108:$AE$118*('Process CO2 Growth'!$A$108:$A$118=$B8)*('Process CO2 Growth'!$B$107:$AE$107=Q$2))*10^9</f>
        <v>0</v>
      </c>
      <c r="R8" s="10" cm="1">
        <f t="array" ref="R8">SUMPRODUCT('Process CO2 Growth'!$B$108:$AE$118*('Process CO2 Growth'!$A$108:$A$118=$B8)*('Process CO2 Growth'!$B$107:$AE$107=R$2))*10^9</f>
        <v>0</v>
      </c>
      <c r="S8" s="10" cm="1">
        <f t="array" ref="S8">SUMPRODUCT('Process CO2 Growth'!$B$108:$AE$118*('Process CO2 Growth'!$A$108:$A$118=$B8)*('Process CO2 Growth'!$B$107:$AE$107=S$2))*10^9</f>
        <v>0</v>
      </c>
      <c r="T8" s="10" cm="1">
        <f t="array" ref="T8">SUMPRODUCT('Process CO2 Growth'!$B$108:$AE$118*('Process CO2 Growth'!$A$108:$A$118=$B8)*('Process CO2 Growth'!$B$107:$AE$107=T$2))*10^9</f>
        <v>0</v>
      </c>
      <c r="U8" s="10" cm="1">
        <f t="array" ref="U8">SUMPRODUCT('Process CO2 Growth'!$B$108:$AE$118*('Process CO2 Growth'!$A$108:$A$118=$B8)*('Process CO2 Growth'!$B$107:$AE$107=U$2))*10^9</f>
        <v>0</v>
      </c>
      <c r="V8" s="10" cm="1">
        <f t="array" ref="V8">SUMPRODUCT('Process CO2 Growth'!$B$108:$AE$118*('Process CO2 Growth'!$A$108:$A$118=$B8)*('Process CO2 Growth'!$B$107:$AE$107=V$2))*10^9</f>
        <v>0</v>
      </c>
      <c r="W8" s="10" cm="1">
        <f t="array" ref="W8">SUMPRODUCT('Process CO2 Growth'!$B$108:$AE$118*('Process CO2 Growth'!$A$108:$A$118=$B8)*('Process CO2 Growth'!$B$107:$AE$107=W$2))*10^9</f>
        <v>0</v>
      </c>
      <c r="X8" s="10" cm="1">
        <f t="array" ref="X8">SUMPRODUCT('Process CO2 Growth'!$B$108:$AE$118*('Process CO2 Growth'!$A$108:$A$118=$B8)*('Process CO2 Growth'!$B$107:$AE$107=X$2))*10^9</f>
        <v>0</v>
      </c>
      <c r="Y8" s="10" cm="1">
        <f t="array" ref="Y8">SUMPRODUCT('Process CO2 Growth'!$B$108:$AE$118*('Process CO2 Growth'!$A$108:$A$118=$B8)*('Process CO2 Growth'!$B$107:$AE$107=Y$2))*10^9</f>
        <v>0</v>
      </c>
      <c r="Z8" s="10" cm="1">
        <f t="array" ref="Z8">SUMPRODUCT('Process CO2 Growth'!$B$108:$AE$118*('Process CO2 Growth'!$A$108:$A$118=$B8)*('Process CO2 Growth'!$B$107:$AE$107=Z$2))*10^9</f>
        <v>0</v>
      </c>
      <c r="AA8" s="10" cm="1">
        <f t="array" ref="AA8">SUMPRODUCT('Process CO2 Growth'!$B$108:$AE$118*('Process CO2 Growth'!$A$108:$A$118=$B8)*('Process CO2 Growth'!$B$107:$AE$107=AA$2))*10^9</f>
        <v>0</v>
      </c>
      <c r="AB8" s="10" cm="1">
        <f t="array" ref="AB8">SUMPRODUCT('Process CO2 Growth'!$B$108:$AE$118*('Process CO2 Growth'!$A$108:$A$118=$B8)*('Process CO2 Growth'!$B$107:$AE$107=AB$2))*10^9</f>
        <v>0</v>
      </c>
      <c r="AC8" s="10" cm="1">
        <f t="array" ref="AC8">SUMPRODUCT('Process CO2 Growth'!$B$108:$AE$118*('Process CO2 Growth'!$A$108:$A$118=$B8)*('Process CO2 Growth'!$B$107:$AE$107=AC$2))*10^9</f>
        <v>0</v>
      </c>
      <c r="AD8" s="10" cm="1">
        <f t="array" ref="AD8">SUMPRODUCT('Process CO2 Growth'!$B$108:$AE$118*('Process CO2 Growth'!$A$108:$A$118=$B8)*('Process CO2 Growth'!$B$107:$AE$107=AD$2))*10^9</f>
        <v>0</v>
      </c>
      <c r="AE8" s="10" cm="1">
        <f t="array" ref="AE8">SUMPRODUCT('Process CO2 Growth'!$B$108:$AE$118*('Process CO2 Growth'!$A$108:$A$118=$B8)*('Process CO2 Growth'!$B$107:$AE$107=AE$2))*10^9</f>
        <v>0</v>
      </c>
      <c r="AF8" s="10" cm="1">
        <f t="array" ref="AF8">SUMPRODUCT('Process CO2 Growth'!$B$108:$AE$118*('Process CO2 Growth'!$A$108:$A$118=$B8)*('Process CO2 Growth'!$B$107:$AE$107=AF$2))*10^9</f>
        <v>0</v>
      </c>
      <c r="AG8" s="10" cm="1">
        <f t="array" ref="AG8">SUMPRODUCT('Process CO2 Growth'!$B$108:$AE$118*('Process CO2 Growth'!$A$108:$A$118=$B8)*('Process CO2 Growth'!$B$107:$AE$107=AG$2))*10^9</f>
        <v>0</v>
      </c>
      <c r="AH8" s="10" cm="1">
        <f t="array" ref="AH8">SUMPRODUCT('Process CO2 Growth'!$B$108:$AE$118*('Process CO2 Growth'!$A$108:$A$118=$B8)*('Process CO2 Growth'!$B$107:$AE$107=AH$2))*10^9</f>
        <v>0</v>
      </c>
      <c r="AI8" s="10" cm="1">
        <f t="array" ref="AI8">SUMPRODUCT('Process CO2 Growth'!$B$108:$AE$118*('Process CO2 Growth'!$A$108:$A$118=$B8)*('Process CO2 Growth'!$B$107:$AE$107=AI$2))*10^9</f>
        <v>0</v>
      </c>
      <c r="AJ8" s="10" cm="1">
        <f t="array" ref="AJ8">SUMPRODUCT('Process CO2 Growth'!$B$108:$AE$118*('Process CO2 Growth'!$A$108:$A$118=$B8)*('Process CO2 Growth'!$B$107:$AE$107=AJ$2))*10^9</f>
        <v>0</v>
      </c>
      <c r="AK8" s="10" cm="1">
        <f t="array" ref="AK8">SUMPRODUCT('Process CO2 Growth'!$B$108:$AE$118*('Process CO2 Growth'!$A$108:$A$118=$B8)*('Process CO2 Growth'!$B$107:$AE$107=AK$2))*10^9</f>
        <v>0</v>
      </c>
      <c r="AL8" s="10" cm="1">
        <f t="array" ref="AL8">SUMPRODUCT('Process CO2 Growth'!$B$108:$AE$118*('Process CO2 Growth'!$A$108:$A$118=$B8)*('Process CO2 Growth'!$B$107:$AE$107=AL$2))*10^9</f>
        <v>0</v>
      </c>
    </row>
    <row r="9" spans="1:38" x14ac:dyDescent="0.25">
      <c r="A9" t="s">
        <v>10</v>
      </c>
      <c r="B9" t="s">
        <v>570</v>
      </c>
      <c r="C9" s="10" cm="1">
        <f t="array" ref="C9">SUMPRODUCT('Process CO2 Growth'!$B$108:$AE$118*('Process CO2 Growth'!$A$108:$A$118=$B9)*('Process CO2 Growth'!$B$107:$AE$107=C$2))*10^9</f>
        <v>0</v>
      </c>
      <c r="D9" s="10" cm="1">
        <f t="array" ref="D9">SUMPRODUCT('Process CO2 Growth'!$B$108:$AE$118*('Process CO2 Growth'!$A$108:$A$118=$B9)*('Process CO2 Growth'!$B$107:$AE$107=D$2))*10^9</f>
        <v>0</v>
      </c>
      <c r="E9" s="10" cm="1">
        <f t="array" ref="E9">SUMPRODUCT('Process CO2 Growth'!$B$108:$AE$118*('Process CO2 Growth'!$A$108:$A$118=$B9)*('Process CO2 Growth'!$B$107:$AE$107=E$2))*10^9</f>
        <v>0</v>
      </c>
      <c r="F9" s="10" cm="1">
        <f t="array" ref="F9">SUMPRODUCT('Process CO2 Growth'!$B$108:$AE$118*('Process CO2 Growth'!$A$108:$A$118=$B9)*('Process CO2 Growth'!$B$107:$AE$107=F$2))*10^9</f>
        <v>0</v>
      </c>
      <c r="G9" s="10" cm="1">
        <f t="array" ref="G9">SUMPRODUCT('Process CO2 Growth'!$B$108:$AE$118*('Process CO2 Growth'!$A$108:$A$118=$B9)*('Process CO2 Growth'!$B$107:$AE$107=G$2))*10^9</f>
        <v>0</v>
      </c>
      <c r="H9" s="10" cm="1">
        <f t="array" ref="H9">SUMPRODUCT('Process CO2 Growth'!$B$108:$AE$118*('Process CO2 Growth'!$A$108:$A$118=$B9)*('Process CO2 Growth'!$B$107:$AE$107=H$2))*10^9</f>
        <v>0</v>
      </c>
      <c r="I9" s="10" cm="1">
        <f t="array" ref="I9">SUMPRODUCT('Process CO2 Growth'!$B$108:$AE$118*('Process CO2 Growth'!$A$108:$A$118=$B9)*('Process CO2 Growth'!$B$107:$AE$107=I$2))*10^9</f>
        <v>0</v>
      </c>
      <c r="J9" s="10" cm="1">
        <f t="array" ref="J9">SUMPRODUCT('Process CO2 Growth'!$B$108:$AE$118*('Process CO2 Growth'!$A$108:$A$118=$B9)*('Process CO2 Growth'!$B$107:$AE$107=J$2))*10^9</f>
        <v>0</v>
      </c>
      <c r="K9" s="10" cm="1">
        <f t="array" ref="K9">SUMPRODUCT('Process CO2 Growth'!$B$108:$AE$118*('Process CO2 Growth'!$A$108:$A$118=$B9)*('Process CO2 Growth'!$B$107:$AE$107=K$2))*10^9</f>
        <v>0</v>
      </c>
      <c r="L9" s="10" cm="1">
        <f t="array" ref="L9">SUMPRODUCT('Process CO2 Growth'!$B$108:$AE$118*('Process CO2 Growth'!$A$108:$A$118=$B9)*('Process CO2 Growth'!$B$107:$AE$107=L$2))*10^9</f>
        <v>0</v>
      </c>
      <c r="M9" s="10" cm="1">
        <f t="array" ref="M9">SUMPRODUCT('Process CO2 Growth'!$B$108:$AE$118*('Process CO2 Growth'!$A$108:$A$118=$B9)*('Process CO2 Growth'!$B$107:$AE$107=M$2))*10^9</f>
        <v>0</v>
      </c>
      <c r="N9" s="10" cm="1">
        <f t="array" ref="N9">SUMPRODUCT('Process CO2 Growth'!$B$108:$AE$118*('Process CO2 Growth'!$A$108:$A$118=$B9)*('Process CO2 Growth'!$B$107:$AE$107=N$2))*10^9</f>
        <v>0</v>
      </c>
      <c r="O9" s="10" cm="1">
        <f t="array" ref="O9">SUMPRODUCT('Process CO2 Growth'!$B$108:$AE$118*('Process CO2 Growth'!$A$108:$A$118=$B9)*('Process CO2 Growth'!$B$107:$AE$107=O$2))*10^9</f>
        <v>0</v>
      </c>
      <c r="P9" s="10" cm="1">
        <f t="array" ref="P9">SUMPRODUCT('Process CO2 Growth'!$B$108:$AE$118*('Process CO2 Growth'!$A$108:$A$118=$B9)*('Process CO2 Growth'!$B$107:$AE$107=P$2))*10^9</f>
        <v>0</v>
      </c>
      <c r="Q9" s="10" cm="1">
        <f t="array" ref="Q9">SUMPRODUCT('Process CO2 Growth'!$B$108:$AE$118*('Process CO2 Growth'!$A$108:$A$118=$B9)*('Process CO2 Growth'!$B$107:$AE$107=Q$2))*10^9</f>
        <v>0</v>
      </c>
      <c r="R9" s="10" cm="1">
        <f t="array" ref="R9">SUMPRODUCT('Process CO2 Growth'!$B$108:$AE$118*('Process CO2 Growth'!$A$108:$A$118=$B9)*('Process CO2 Growth'!$B$107:$AE$107=R$2))*10^9</f>
        <v>0</v>
      </c>
      <c r="S9" s="10" cm="1">
        <f t="array" ref="S9">SUMPRODUCT('Process CO2 Growth'!$B$108:$AE$118*('Process CO2 Growth'!$A$108:$A$118=$B9)*('Process CO2 Growth'!$B$107:$AE$107=S$2))*10^9</f>
        <v>0</v>
      </c>
      <c r="T9" s="10" cm="1">
        <f t="array" ref="T9">SUMPRODUCT('Process CO2 Growth'!$B$108:$AE$118*('Process CO2 Growth'!$A$108:$A$118=$B9)*('Process CO2 Growth'!$B$107:$AE$107=T$2))*10^9</f>
        <v>0</v>
      </c>
      <c r="U9" s="10" cm="1">
        <f t="array" ref="U9">SUMPRODUCT('Process CO2 Growth'!$B$108:$AE$118*('Process CO2 Growth'!$A$108:$A$118=$B9)*('Process CO2 Growth'!$B$107:$AE$107=U$2))*10^9</f>
        <v>0</v>
      </c>
      <c r="V9" s="10" cm="1">
        <f t="array" ref="V9">SUMPRODUCT('Process CO2 Growth'!$B$108:$AE$118*('Process CO2 Growth'!$A$108:$A$118=$B9)*('Process CO2 Growth'!$B$107:$AE$107=V$2))*10^9</f>
        <v>0</v>
      </c>
      <c r="W9" s="10" cm="1">
        <f t="array" ref="W9">SUMPRODUCT('Process CO2 Growth'!$B$108:$AE$118*('Process CO2 Growth'!$A$108:$A$118=$B9)*('Process CO2 Growth'!$B$107:$AE$107=W$2))*10^9</f>
        <v>0</v>
      </c>
      <c r="X9" s="10" cm="1">
        <f t="array" ref="X9">SUMPRODUCT('Process CO2 Growth'!$B$108:$AE$118*('Process CO2 Growth'!$A$108:$A$118=$B9)*('Process CO2 Growth'!$B$107:$AE$107=X$2))*10^9</f>
        <v>0</v>
      </c>
      <c r="Y9" s="10" cm="1">
        <f t="array" ref="Y9">SUMPRODUCT('Process CO2 Growth'!$B$108:$AE$118*('Process CO2 Growth'!$A$108:$A$118=$B9)*('Process CO2 Growth'!$B$107:$AE$107=Y$2))*10^9</f>
        <v>0</v>
      </c>
      <c r="Z9" s="10" cm="1">
        <f t="array" ref="Z9">SUMPRODUCT('Process CO2 Growth'!$B$108:$AE$118*('Process CO2 Growth'!$A$108:$A$118=$B9)*('Process CO2 Growth'!$B$107:$AE$107=Z$2))*10^9</f>
        <v>0</v>
      </c>
      <c r="AA9" s="10" cm="1">
        <f t="array" ref="AA9">SUMPRODUCT('Process CO2 Growth'!$B$108:$AE$118*('Process CO2 Growth'!$A$108:$A$118=$B9)*('Process CO2 Growth'!$B$107:$AE$107=AA$2))*10^9</f>
        <v>0</v>
      </c>
      <c r="AB9" s="10" cm="1">
        <f t="array" ref="AB9">SUMPRODUCT('Process CO2 Growth'!$B$108:$AE$118*('Process CO2 Growth'!$A$108:$A$118=$B9)*('Process CO2 Growth'!$B$107:$AE$107=AB$2))*10^9</f>
        <v>0</v>
      </c>
      <c r="AC9" s="10" cm="1">
        <f t="array" ref="AC9">SUMPRODUCT('Process CO2 Growth'!$B$108:$AE$118*('Process CO2 Growth'!$A$108:$A$118=$B9)*('Process CO2 Growth'!$B$107:$AE$107=AC$2))*10^9</f>
        <v>0</v>
      </c>
      <c r="AD9" s="10" cm="1">
        <f t="array" ref="AD9">SUMPRODUCT('Process CO2 Growth'!$B$108:$AE$118*('Process CO2 Growth'!$A$108:$A$118=$B9)*('Process CO2 Growth'!$B$107:$AE$107=AD$2))*10^9</f>
        <v>0</v>
      </c>
      <c r="AE9" s="10" cm="1">
        <f t="array" ref="AE9">SUMPRODUCT('Process CO2 Growth'!$B$108:$AE$118*('Process CO2 Growth'!$A$108:$A$118=$B9)*('Process CO2 Growth'!$B$107:$AE$107=AE$2))*10^9</f>
        <v>0</v>
      </c>
      <c r="AF9" s="10" cm="1">
        <f t="array" ref="AF9">SUMPRODUCT('Process CO2 Growth'!$B$108:$AE$118*('Process CO2 Growth'!$A$108:$A$118=$B9)*('Process CO2 Growth'!$B$107:$AE$107=AF$2))*10^9</f>
        <v>0</v>
      </c>
      <c r="AG9" s="10" cm="1">
        <f t="array" ref="AG9">SUMPRODUCT('Process CO2 Growth'!$B$108:$AE$118*('Process CO2 Growth'!$A$108:$A$118=$B9)*('Process CO2 Growth'!$B$107:$AE$107=AG$2))*10^9</f>
        <v>0</v>
      </c>
      <c r="AH9" s="10" cm="1">
        <f t="array" ref="AH9">SUMPRODUCT('Process CO2 Growth'!$B$108:$AE$118*('Process CO2 Growth'!$A$108:$A$118=$B9)*('Process CO2 Growth'!$B$107:$AE$107=AH$2))*10^9</f>
        <v>0</v>
      </c>
      <c r="AI9" s="10" cm="1">
        <f t="array" ref="AI9">SUMPRODUCT('Process CO2 Growth'!$B$108:$AE$118*('Process CO2 Growth'!$A$108:$A$118=$B9)*('Process CO2 Growth'!$B$107:$AE$107=AI$2))*10^9</f>
        <v>0</v>
      </c>
      <c r="AJ9" s="10" cm="1">
        <f t="array" ref="AJ9">SUMPRODUCT('Process CO2 Growth'!$B$108:$AE$118*('Process CO2 Growth'!$A$108:$A$118=$B9)*('Process CO2 Growth'!$B$107:$AE$107=AJ$2))*10^9</f>
        <v>0</v>
      </c>
      <c r="AK9" s="10" cm="1">
        <f t="array" ref="AK9">SUMPRODUCT('Process CO2 Growth'!$B$108:$AE$118*('Process CO2 Growth'!$A$108:$A$118=$B9)*('Process CO2 Growth'!$B$107:$AE$107=AK$2))*10^9</f>
        <v>0</v>
      </c>
      <c r="AL9" s="10" cm="1">
        <f t="array" ref="AL9">SUMPRODUCT('Process CO2 Growth'!$B$108:$AE$118*('Process CO2 Growth'!$A$108:$A$118=$B9)*('Process CO2 Growth'!$B$107:$AE$107=AL$2))*10^9</f>
        <v>0</v>
      </c>
    </row>
    <row r="10" spans="1:38" x14ac:dyDescent="0.25">
      <c r="A10" t="s">
        <v>10</v>
      </c>
      <c r="B10" t="s">
        <v>571</v>
      </c>
      <c r="C10" s="10" cm="1">
        <f t="array" ref="C10">SUMPRODUCT('Process CO2 Growth'!$B$108:$AE$118*('Process CO2 Growth'!$A$108:$A$118=$B10)*('Process CO2 Growth'!$B$107:$AE$107=C$2))*10^9</f>
        <v>0</v>
      </c>
      <c r="D10" s="10" cm="1">
        <f t="array" ref="D10">SUMPRODUCT('Process CO2 Growth'!$B$108:$AE$118*('Process CO2 Growth'!$A$108:$A$118=$B10)*('Process CO2 Growth'!$B$107:$AE$107=D$2))*10^9</f>
        <v>0</v>
      </c>
      <c r="E10" s="10" cm="1">
        <f t="array" ref="E10">SUMPRODUCT('Process CO2 Growth'!$B$108:$AE$118*('Process CO2 Growth'!$A$108:$A$118=$B10)*('Process CO2 Growth'!$B$107:$AE$107=E$2))*10^9</f>
        <v>0</v>
      </c>
      <c r="F10" s="10" cm="1">
        <f t="array" ref="F10">SUMPRODUCT('Process CO2 Growth'!$B$108:$AE$118*('Process CO2 Growth'!$A$108:$A$118=$B10)*('Process CO2 Growth'!$B$107:$AE$107=F$2))*10^9</f>
        <v>0</v>
      </c>
      <c r="G10" s="10" cm="1">
        <f t="array" ref="G10">SUMPRODUCT('Process CO2 Growth'!$B$108:$AE$118*('Process CO2 Growth'!$A$108:$A$118=$B10)*('Process CO2 Growth'!$B$107:$AE$107=G$2))*10^9</f>
        <v>0</v>
      </c>
      <c r="H10" s="10" cm="1">
        <f t="array" ref="H10">SUMPRODUCT('Process CO2 Growth'!$B$108:$AE$118*('Process CO2 Growth'!$A$108:$A$118=$B10)*('Process CO2 Growth'!$B$107:$AE$107=H$2))*10^9</f>
        <v>0</v>
      </c>
      <c r="I10" s="10" cm="1">
        <f t="array" ref="I10">SUMPRODUCT('Process CO2 Growth'!$B$108:$AE$118*('Process CO2 Growth'!$A$108:$A$118=$B10)*('Process CO2 Growth'!$B$107:$AE$107=I$2))*10^9</f>
        <v>0</v>
      </c>
      <c r="J10" s="10" cm="1">
        <f t="array" ref="J10">SUMPRODUCT('Process CO2 Growth'!$B$108:$AE$118*('Process CO2 Growth'!$A$108:$A$118=$B10)*('Process CO2 Growth'!$B$107:$AE$107=J$2))*10^9</f>
        <v>0</v>
      </c>
      <c r="K10" s="10" cm="1">
        <f t="array" ref="K10">SUMPRODUCT('Process CO2 Growth'!$B$108:$AE$118*('Process CO2 Growth'!$A$108:$A$118=$B10)*('Process CO2 Growth'!$B$107:$AE$107=K$2))*10^9</f>
        <v>0</v>
      </c>
      <c r="L10" s="10" cm="1">
        <f t="array" ref="L10">SUMPRODUCT('Process CO2 Growth'!$B$108:$AE$118*('Process CO2 Growth'!$A$108:$A$118=$B10)*('Process CO2 Growth'!$B$107:$AE$107=L$2))*10^9</f>
        <v>0</v>
      </c>
      <c r="M10" s="10" cm="1">
        <f t="array" ref="M10">SUMPRODUCT('Process CO2 Growth'!$B$108:$AE$118*('Process CO2 Growth'!$A$108:$A$118=$B10)*('Process CO2 Growth'!$B$107:$AE$107=M$2))*10^9</f>
        <v>0</v>
      </c>
      <c r="N10" s="10" cm="1">
        <f t="array" ref="N10">SUMPRODUCT('Process CO2 Growth'!$B$108:$AE$118*('Process CO2 Growth'!$A$108:$A$118=$B10)*('Process CO2 Growth'!$B$107:$AE$107=N$2))*10^9</f>
        <v>0</v>
      </c>
      <c r="O10" s="10" cm="1">
        <f t="array" ref="O10">SUMPRODUCT('Process CO2 Growth'!$B$108:$AE$118*('Process CO2 Growth'!$A$108:$A$118=$B10)*('Process CO2 Growth'!$B$107:$AE$107=O$2))*10^9</f>
        <v>0</v>
      </c>
      <c r="P10" s="10" cm="1">
        <f t="array" ref="P10">SUMPRODUCT('Process CO2 Growth'!$B$108:$AE$118*('Process CO2 Growth'!$A$108:$A$118=$B10)*('Process CO2 Growth'!$B$107:$AE$107=P$2))*10^9</f>
        <v>0</v>
      </c>
      <c r="Q10" s="10" cm="1">
        <f t="array" ref="Q10">SUMPRODUCT('Process CO2 Growth'!$B$108:$AE$118*('Process CO2 Growth'!$A$108:$A$118=$B10)*('Process CO2 Growth'!$B$107:$AE$107=Q$2))*10^9</f>
        <v>0</v>
      </c>
      <c r="R10" s="10" cm="1">
        <f t="array" ref="R10">SUMPRODUCT('Process CO2 Growth'!$B$108:$AE$118*('Process CO2 Growth'!$A$108:$A$118=$B10)*('Process CO2 Growth'!$B$107:$AE$107=R$2))*10^9</f>
        <v>0</v>
      </c>
      <c r="S10" s="10" cm="1">
        <f t="array" ref="S10">SUMPRODUCT('Process CO2 Growth'!$B$108:$AE$118*('Process CO2 Growth'!$A$108:$A$118=$B10)*('Process CO2 Growth'!$B$107:$AE$107=S$2))*10^9</f>
        <v>0</v>
      </c>
      <c r="T10" s="10" cm="1">
        <f t="array" ref="T10">SUMPRODUCT('Process CO2 Growth'!$B$108:$AE$118*('Process CO2 Growth'!$A$108:$A$118=$B10)*('Process CO2 Growth'!$B$107:$AE$107=T$2))*10^9</f>
        <v>0</v>
      </c>
      <c r="U10" s="10" cm="1">
        <f t="array" ref="U10">SUMPRODUCT('Process CO2 Growth'!$B$108:$AE$118*('Process CO2 Growth'!$A$108:$A$118=$B10)*('Process CO2 Growth'!$B$107:$AE$107=U$2))*10^9</f>
        <v>0</v>
      </c>
      <c r="V10" s="10" cm="1">
        <f t="array" ref="V10">SUMPRODUCT('Process CO2 Growth'!$B$108:$AE$118*('Process CO2 Growth'!$A$108:$A$118=$B10)*('Process CO2 Growth'!$B$107:$AE$107=V$2))*10^9</f>
        <v>0</v>
      </c>
      <c r="W10" s="10" cm="1">
        <f t="array" ref="W10">SUMPRODUCT('Process CO2 Growth'!$B$108:$AE$118*('Process CO2 Growth'!$A$108:$A$118=$B10)*('Process CO2 Growth'!$B$107:$AE$107=W$2))*10^9</f>
        <v>0</v>
      </c>
      <c r="X10" s="10" cm="1">
        <f t="array" ref="X10">SUMPRODUCT('Process CO2 Growth'!$B$108:$AE$118*('Process CO2 Growth'!$A$108:$A$118=$B10)*('Process CO2 Growth'!$B$107:$AE$107=X$2))*10^9</f>
        <v>0</v>
      </c>
      <c r="Y10" s="10" cm="1">
        <f t="array" ref="Y10">SUMPRODUCT('Process CO2 Growth'!$B$108:$AE$118*('Process CO2 Growth'!$A$108:$A$118=$B10)*('Process CO2 Growth'!$B$107:$AE$107=Y$2))*10^9</f>
        <v>0</v>
      </c>
      <c r="Z10" s="10" cm="1">
        <f t="array" ref="Z10">SUMPRODUCT('Process CO2 Growth'!$B$108:$AE$118*('Process CO2 Growth'!$A$108:$A$118=$B10)*('Process CO2 Growth'!$B$107:$AE$107=Z$2))*10^9</f>
        <v>0</v>
      </c>
      <c r="AA10" s="10" cm="1">
        <f t="array" ref="AA10">SUMPRODUCT('Process CO2 Growth'!$B$108:$AE$118*('Process CO2 Growth'!$A$108:$A$118=$B10)*('Process CO2 Growth'!$B$107:$AE$107=AA$2))*10^9</f>
        <v>0</v>
      </c>
      <c r="AB10" s="10" cm="1">
        <f t="array" ref="AB10">SUMPRODUCT('Process CO2 Growth'!$B$108:$AE$118*('Process CO2 Growth'!$A$108:$A$118=$B10)*('Process CO2 Growth'!$B$107:$AE$107=AB$2))*10^9</f>
        <v>0</v>
      </c>
      <c r="AC10" s="10" cm="1">
        <f t="array" ref="AC10">SUMPRODUCT('Process CO2 Growth'!$B$108:$AE$118*('Process CO2 Growth'!$A$108:$A$118=$B10)*('Process CO2 Growth'!$B$107:$AE$107=AC$2))*10^9</f>
        <v>0</v>
      </c>
      <c r="AD10" s="10" cm="1">
        <f t="array" ref="AD10">SUMPRODUCT('Process CO2 Growth'!$B$108:$AE$118*('Process CO2 Growth'!$A$108:$A$118=$B10)*('Process CO2 Growth'!$B$107:$AE$107=AD$2))*10^9</f>
        <v>0</v>
      </c>
      <c r="AE10" s="10" cm="1">
        <f t="array" ref="AE10">SUMPRODUCT('Process CO2 Growth'!$B$108:$AE$118*('Process CO2 Growth'!$A$108:$A$118=$B10)*('Process CO2 Growth'!$B$107:$AE$107=AE$2))*10^9</f>
        <v>0</v>
      </c>
      <c r="AF10" s="10" cm="1">
        <f t="array" ref="AF10">SUMPRODUCT('Process CO2 Growth'!$B$108:$AE$118*('Process CO2 Growth'!$A$108:$A$118=$B10)*('Process CO2 Growth'!$B$107:$AE$107=AF$2))*10^9</f>
        <v>0</v>
      </c>
      <c r="AG10" s="10" cm="1">
        <f t="array" ref="AG10">SUMPRODUCT('Process CO2 Growth'!$B$108:$AE$118*('Process CO2 Growth'!$A$108:$A$118=$B10)*('Process CO2 Growth'!$B$107:$AE$107=AG$2))*10^9</f>
        <v>0</v>
      </c>
      <c r="AH10" s="10" cm="1">
        <f t="array" ref="AH10">SUMPRODUCT('Process CO2 Growth'!$B$108:$AE$118*('Process CO2 Growth'!$A$108:$A$118=$B10)*('Process CO2 Growth'!$B$107:$AE$107=AH$2))*10^9</f>
        <v>0</v>
      </c>
      <c r="AI10" s="10" cm="1">
        <f t="array" ref="AI10">SUMPRODUCT('Process CO2 Growth'!$B$108:$AE$118*('Process CO2 Growth'!$A$108:$A$118=$B10)*('Process CO2 Growth'!$B$107:$AE$107=AI$2))*10^9</f>
        <v>0</v>
      </c>
      <c r="AJ10" s="10" cm="1">
        <f t="array" ref="AJ10">SUMPRODUCT('Process CO2 Growth'!$B$108:$AE$118*('Process CO2 Growth'!$A$108:$A$118=$B10)*('Process CO2 Growth'!$B$107:$AE$107=AJ$2))*10^9</f>
        <v>0</v>
      </c>
      <c r="AK10" s="10" cm="1">
        <f t="array" ref="AK10">SUMPRODUCT('Process CO2 Growth'!$B$108:$AE$118*('Process CO2 Growth'!$A$108:$A$118=$B10)*('Process CO2 Growth'!$B$107:$AE$107=AK$2))*10^9</f>
        <v>0</v>
      </c>
      <c r="AL10" s="10" cm="1">
        <f t="array" ref="AL10">SUMPRODUCT('Process CO2 Growth'!$B$108:$AE$118*('Process CO2 Growth'!$A$108:$A$118=$B10)*('Process CO2 Growth'!$B$107:$AE$107=AL$2))*10^9</f>
        <v>0</v>
      </c>
    </row>
    <row r="11" spans="1:38" x14ac:dyDescent="0.25">
      <c r="A11" t="s">
        <v>10</v>
      </c>
      <c r="B11" t="s">
        <v>554</v>
      </c>
      <c r="C11" s="10" cm="1">
        <f t="array" ref="C11">SUMPRODUCT('Process CO2 Growth'!$B$108:$AE$118*('Process CO2 Growth'!$A$108:$A$118=$B11)*('Process CO2 Growth'!$B$107:$AE$107=C$2))*10^9</f>
        <v>0</v>
      </c>
      <c r="D11" s="10" cm="1">
        <f t="array" ref="D11">SUMPRODUCT('Process CO2 Growth'!$B$108:$AE$118*('Process CO2 Growth'!$A$108:$A$118=$B11)*('Process CO2 Growth'!$B$107:$AE$107=D$2))*10^9</f>
        <v>0</v>
      </c>
      <c r="E11" s="10" cm="1">
        <f t="array" ref="E11">SUMPRODUCT('Process CO2 Growth'!$B$108:$AE$118*('Process CO2 Growth'!$A$108:$A$118=$B11)*('Process CO2 Growth'!$B$107:$AE$107=E$2))*10^9</f>
        <v>0</v>
      </c>
      <c r="F11" s="10" cm="1">
        <f t="array" ref="F11">SUMPRODUCT('Process CO2 Growth'!$B$108:$AE$118*('Process CO2 Growth'!$A$108:$A$118=$B11)*('Process CO2 Growth'!$B$107:$AE$107=F$2))*10^9</f>
        <v>0</v>
      </c>
      <c r="G11" s="10" cm="1">
        <f t="array" ref="G11">SUMPRODUCT('Process CO2 Growth'!$B$108:$AE$118*('Process CO2 Growth'!$A$108:$A$118=$B11)*('Process CO2 Growth'!$B$107:$AE$107=G$2))*10^9</f>
        <v>0</v>
      </c>
      <c r="H11" s="10" cm="1">
        <f t="array" ref="H11">SUMPRODUCT('Process CO2 Growth'!$B$108:$AE$118*('Process CO2 Growth'!$A$108:$A$118=$B11)*('Process CO2 Growth'!$B$107:$AE$107=H$2))*10^9</f>
        <v>0</v>
      </c>
      <c r="I11" s="10" cm="1">
        <f t="array" ref="I11">SUMPRODUCT('Process CO2 Growth'!$B$108:$AE$118*('Process CO2 Growth'!$A$108:$A$118=$B11)*('Process CO2 Growth'!$B$107:$AE$107=I$2))*10^9</f>
        <v>7717651952663.0635</v>
      </c>
      <c r="J11" s="10" cm="1">
        <f t="array" ref="J11">SUMPRODUCT('Process CO2 Growth'!$B$108:$AE$118*('Process CO2 Growth'!$A$108:$A$118=$B11)*('Process CO2 Growth'!$B$107:$AE$107=J$2))*10^9</f>
        <v>7724663988766.9199</v>
      </c>
      <c r="K11" s="10" cm="1">
        <f t="array" ref="K11">SUMPRODUCT('Process CO2 Growth'!$B$108:$AE$118*('Process CO2 Growth'!$A$108:$A$118=$B11)*('Process CO2 Growth'!$B$107:$AE$107=K$2))*10^9</f>
        <v>7731676024870.791</v>
      </c>
      <c r="L11" s="10" cm="1">
        <f t="array" ref="L11">SUMPRODUCT('Process CO2 Growth'!$B$108:$AE$118*('Process CO2 Growth'!$A$108:$A$118=$B11)*('Process CO2 Growth'!$B$107:$AE$107=L$2))*10^9</f>
        <v>7738688060974.6621</v>
      </c>
      <c r="M11" s="10" cm="1">
        <f t="array" ref="M11">SUMPRODUCT('Process CO2 Growth'!$B$108:$AE$118*('Process CO2 Growth'!$A$108:$A$118=$B11)*('Process CO2 Growth'!$B$107:$AE$107=M$2))*10^9</f>
        <v>7745700097078.5225</v>
      </c>
      <c r="N11" s="10" cm="1">
        <f t="array" ref="N11">SUMPRODUCT('Process CO2 Growth'!$B$108:$AE$118*('Process CO2 Growth'!$A$108:$A$118=$B11)*('Process CO2 Growth'!$B$107:$AE$107=N$2))*10^9</f>
        <v>7792927973862.5898</v>
      </c>
      <c r="O11" s="10" cm="1">
        <f t="array" ref="O11">SUMPRODUCT('Process CO2 Growth'!$B$108:$AE$118*('Process CO2 Growth'!$A$108:$A$118=$B11)*('Process CO2 Growth'!$B$107:$AE$107=O$2))*10^9</f>
        <v>7840155850646.6611</v>
      </c>
      <c r="P11" s="10" cm="1">
        <f t="array" ref="P11">SUMPRODUCT('Process CO2 Growth'!$B$108:$AE$118*('Process CO2 Growth'!$A$108:$A$118=$B11)*('Process CO2 Growth'!$B$107:$AE$107=P$2))*10^9</f>
        <v>7887383727430.7334</v>
      </c>
      <c r="Q11" s="10" cm="1">
        <f t="array" ref="Q11">SUMPRODUCT('Process CO2 Growth'!$B$108:$AE$118*('Process CO2 Growth'!$A$108:$A$118=$B11)*('Process CO2 Growth'!$B$107:$AE$107=Q$2))*10^9</f>
        <v>7934611604214.7979</v>
      </c>
      <c r="R11" s="10" cm="1">
        <f t="array" ref="R11">SUMPRODUCT('Process CO2 Growth'!$B$108:$AE$118*('Process CO2 Growth'!$A$108:$A$118=$B11)*('Process CO2 Growth'!$B$107:$AE$107=R$2))*10^9</f>
        <v>7981839480998.8672</v>
      </c>
      <c r="S11" s="10" cm="1">
        <f t="array" ref="S11">SUMPRODUCT('Process CO2 Growth'!$B$108:$AE$118*('Process CO2 Growth'!$A$108:$A$118=$B11)*('Process CO2 Growth'!$B$107:$AE$107=S$2))*10^9</f>
        <v>8151862191466.4766</v>
      </c>
      <c r="T11" s="10" cm="1">
        <f t="array" ref="T11">SUMPRODUCT('Process CO2 Growth'!$B$108:$AE$118*('Process CO2 Growth'!$A$108:$A$118=$B11)*('Process CO2 Growth'!$B$107:$AE$107=T$2))*10^9</f>
        <v>8321884901934.0928</v>
      </c>
      <c r="U11" s="10" cm="1">
        <f t="array" ref="U11">SUMPRODUCT('Process CO2 Growth'!$B$108:$AE$118*('Process CO2 Growth'!$A$108:$A$118=$B11)*('Process CO2 Growth'!$B$107:$AE$107=U$2))*10^9</f>
        <v>8491907612401.6904</v>
      </c>
      <c r="V11" s="10" cm="1">
        <f t="array" ref="V11">SUMPRODUCT('Process CO2 Growth'!$B$108:$AE$118*('Process CO2 Growth'!$A$108:$A$118=$B11)*('Process CO2 Growth'!$B$107:$AE$107=V$2))*10^9</f>
        <v>8661930322869.3027</v>
      </c>
      <c r="W11" s="10" cm="1">
        <f t="array" ref="W11">SUMPRODUCT('Process CO2 Growth'!$B$108:$AE$118*('Process CO2 Growth'!$A$108:$A$118=$B11)*('Process CO2 Growth'!$B$107:$AE$107=W$2))*10^9</f>
        <v>8831953033336.9121</v>
      </c>
      <c r="X11" s="10" cm="1">
        <f t="array" ref="X11">SUMPRODUCT('Process CO2 Growth'!$B$108:$AE$118*('Process CO2 Growth'!$A$108:$A$118=$B11)*('Process CO2 Growth'!$B$107:$AE$107=X$2))*10^9</f>
        <v>8977703363589.459</v>
      </c>
      <c r="Y11" s="10" cm="1">
        <f t="array" ref="Y11">SUMPRODUCT('Process CO2 Growth'!$B$108:$AE$118*('Process CO2 Growth'!$A$108:$A$118=$B11)*('Process CO2 Growth'!$B$107:$AE$107=Y$2))*10^9</f>
        <v>9123453693842.0176</v>
      </c>
      <c r="Z11" s="10" cm="1">
        <f t="array" ref="Z11">SUMPRODUCT('Process CO2 Growth'!$B$108:$AE$118*('Process CO2 Growth'!$A$108:$A$118=$B11)*('Process CO2 Growth'!$B$107:$AE$107=Z$2))*10^9</f>
        <v>9269204024094.5625</v>
      </c>
      <c r="AA11" s="10" cm="1">
        <f t="array" ref="AA11">SUMPRODUCT('Process CO2 Growth'!$B$108:$AE$118*('Process CO2 Growth'!$A$108:$A$118=$B11)*('Process CO2 Growth'!$B$107:$AE$107=AA$2))*10^9</f>
        <v>9414954354347.1113</v>
      </c>
      <c r="AB11" s="10" cm="1">
        <f t="array" ref="AB11">SUMPRODUCT('Process CO2 Growth'!$B$108:$AE$118*('Process CO2 Growth'!$A$108:$A$118=$B11)*('Process CO2 Growth'!$B$107:$AE$107=AB$2))*10^9</f>
        <v>9560704684599.6641</v>
      </c>
      <c r="AC11" s="10" cm="1">
        <f t="array" ref="AC11">SUMPRODUCT('Process CO2 Growth'!$B$108:$AE$118*('Process CO2 Growth'!$A$108:$A$118=$B11)*('Process CO2 Growth'!$B$107:$AE$107=AC$2))*10^9</f>
        <v>9725975128603.5488</v>
      </c>
      <c r="AD11" s="10" cm="1">
        <f t="array" ref="AD11">SUMPRODUCT('Process CO2 Growth'!$B$108:$AE$118*('Process CO2 Growth'!$A$108:$A$118=$B11)*('Process CO2 Growth'!$B$107:$AE$107=AD$2))*10^9</f>
        <v>9891245572607.4434</v>
      </c>
      <c r="AE11" s="10" cm="1">
        <f t="array" ref="AE11">SUMPRODUCT('Process CO2 Growth'!$B$108:$AE$118*('Process CO2 Growth'!$A$108:$A$118=$B11)*('Process CO2 Growth'!$B$107:$AE$107=AE$2))*10^9</f>
        <v>10056516016611.33</v>
      </c>
      <c r="AF11" s="10" cm="1">
        <f t="array" ref="AF11">SUMPRODUCT('Process CO2 Growth'!$B$108:$AE$118*('Process CO2 Growth'!$A$108:$A$118=$B11)*('Process CO2 Growth'!$B$107:$AE$107=AF$2))*10^9</f>
        <v>10221786460615.219</v>
      </c>
      <c r="AG11" s="10" cm="1">
        <f t="array" ref="AG11">SUMPRODUCT('Process CO2 Growth'!$B$108:$AE$118*('Process CO2 Growth'!$A$108:$A$118=$B11)*('Process CO2 Growth'!$B$107:$AE$107=AG$2))*10^9</f>
        <v>10387056904619.105</v>
      </c>
      <c r="AH11" s="10" cm="1">
        <f t="array" ref="AH11">SUMPRODUCT('Process CO2 Growth'!$B$108:$AE$118*('Process CO2 Growth'!$A$108:$A$118=$B11)*('Process CO2 Growth'!$B$107:$AE$107=AH$2))*10^9</f>
        <v>10582335679495.068</v>
      </c>
      <c r="AI11" s="10" cm="1">
        <f t="array" ref="AI11">SUMPRODUCT('Process CO2 Growth'!$B$108:$AE$118*('Process CO2 Growth'!$A$108:$A$118=$B11)*('Process CO2 Growth'!$B$107:$AE$107=AI$2))*10^9</f>
        <v>10777614454371.035</v>
      </c>
      <c r="AJ11" s="10" cm="1">
        <f t="array" ref="AJ11">SUMPRODUCT('Process CO2 Growth'!$B$108:$AE$118*('Process CO2 Growth'!$A$108:$A$118=$B11)*('Process CO2 Growth'!$B$107:$AE$107=AJ$2))*10^9</f>
        <v>10972893229247</v>
      </c>
      <c r="AK11" s="10" cm="1">
        <f t="array" ref="AK11">SUMPRODUCT('Process CO2 Growth'!$B$108:$AE$118*('Process CO2 Growth'!$A$108:$A$118=$B11)*('Process CO2 Growth'!$B$107:$AE$107=AK$2))*10^9</f>
        <v>11168172004122.955</v>
      </c>
      <c r="AL11" s="10" cm="1">
        <f t="array" ref="AL11">SUMPRODUCT('Process CO2 Growth'!$B$108:$AE$118*('Process CO2 Growth'!$A$108:$A$118=$B11)*('Process CO2 Growth'!$B$107:$AE$107=AL$2))*10^9</f>
        <v>11363450778998.926</v>
      </c>
    </row>
    <row r="12" spans="1:38" x14ac:dyDescent="0.25">
      <c r="A12" t="s">
        <v>10</v>
      </c>
      <c r="B12" t="s">
        <v>555</v>
      </c>
      <c r="C12" s="10" cm="1">
        <f t="array" ref="C12">SUMPRODUCT('Process CO2 Growth'!$B$108:$AE$118*('Process CO2 Growth'!$A$108:$A$118=$B12)*('Process CO2 Growth'!$B$107:$AE$107=C$2))*10^9</f>
        <v>0</v>
      </c>
      <c r="D12" s="10" cm="1">
        <f t="array" ref="D12">SUMPRODUCT('Process CO2 Growth'!$B$108:$AE$118*('Process CO2 Growth'!$A$108:$A$118=$B12)*('Process CO2 Growth'!$B$107:$AE$107=D$2))*10^9</f>
        <v>0</v>
      </c>
      <c r="E12" s="10" cm="1">
        <f t="array" ref="E12">SUMPRODUCT('Process CO2 Growth'!$B$108:$AE$118*('Process CO2 Growth'!$A$108:$A$118=$B12)*('Process CO2 Growth'!$B$107:$AE$107=E$2))*10^9</f>
        <v>0</v>
      </c>
      <c r="F12" s="10" cm="1">
        <f t="array" ref="F12">SUMPRODUCT('Process CO2 Growth'!$B$108:$AE$118*('Process CO2 Growth'!$A$108:$A$118=$B12)*('Process CO2 Growth'!$B$107:$AE$107=F$2))*10^9</f>
        <v>0</v>
      </c>
      <c r="G12" s="10" cm="1">
        <f t="array" ref="G12">SUMPRODUCT('Process CO2 Growth'!$B$108:$AE$118*('Process CO2 Growth'!$A$108:$A$118=$B12)*('Process CO2 Growth'!$B$107:$AE$107=G$2))*10^9</f>
        <v>0</v>
      </c>
      <c r="H12" s="10" cm="1">
        <f t="array" ref="H12">SUMPRODUCT('Process CO2 Growth'!$B$108:$AE$118*('Process CO2 Growth'!$A$108:$A$118=$B12)*('Process CO2 Growth'!$B$107:$AE$107=H$2))*10^9</f>
        <v>0</v>
      </c>
      <c r="I12" s="10" cm="1">
        <f t="array" ref="I12">SUMPRODUCT('Process CO2 Growth'!$B$108:$AE$118*('Process CO2 Growth'!$A$108:$A$118=$B12)*('Process CO2 Growth'!$B$107:$AE$107=I$2))*10^9</f>
        <v>26266962343473.043</v>
      </c>
      <c r="J12" s="10" cm="1">
        <f t="array" ref="J12">SUMPRODUCT('Process CO2 Growth'!$B$108:$AE$118*('Process CO2 Growth'!$A$108:$A$118=$B12)*('Process CO2 Growth'!$B$107:$AE$107=J$2))*10^9</f>
        <v>26598778327011.625</v>
      </c>
      <c r="K12" s="10" cm="1">
        <f t="array" ref="K12">SUMPRODUCT('Process CO2 Growth'!$B$108:$AE$118*('Process CO2 Growth'!$A$108:$A$118=$B12)*('Process CO2 Growth'!$B$107:$AE$107=K$2))*10^9</f>
        <v>26868982537279.98</v>
      </c>
      <c r="L12" s="10" cm="1">
        <f t="array" ref="L12">SUMPRODUCT('Process CO2 Growth'!$B$108:$AE$118*('Process CO2 Growth'!$A$108:$A$118=$B12)*('Process CO2 Growth'!$B$107:$AE$107=L$2))*10^9</f>
        <v>27074306798115.594</v>
      </c>
      <c r="M12" s="10" cm="1">
        <f t="array" ref="M12">SUMPRODUCT('Process CO2 Growth'!$B$108:$AE$118*('Process CO2 Growth'!$A$108:$A$118=$B12)*('Process CO2 Growth'!$B$107:$AE$107=M$2))*10^9</f>
        <v>27325069520316.805</v>
      </c>
      <c r="N12" s="10" cm="1">
        <f t="array" ref="N12">SUMPRODUCT('Process CO2 Growth'!$B$108:$AE$118*('Process CO2 Growth'!$A$108:$A$118=$B12)*('Process CO2 Growth'!$B$107:$AE$107=N$2))*10^9</f>
        <v>27593262284360.984</v>
      </c>
      <c r="O12" s="10" cm="1">
        <f t="array" ref="O12">SUMPRODUCT('Process CO2 Growth'!$B$108:$AE$118*('Process CO2 Growth'!$A$108:$A$118=$B12)*('Process CO2 Growth'!$B$107:$AE$107=O$2))*10^9</f>
        <v>27876927217468.332</v>
      </c>
      <c r="P12" s="10" cm="1">
        <f t="array" ref="P12">SUMPRODUCT('Process CO2 Growth'!$B$108:$AE$118*('Process CO2 Growth'!$A$108:$A$118=$B12)*('Process CO2 Growth'!$B$107:$AE$107=P$2))*10^9</f>
        <v>28139469401893.848</v>
      </c>
      <c r="Q12" s="10" cm="1">
        <f t="array" ref="Q12">SUMPRODUCT('Process CO2 Growth'!$B$108:$AE$118*('Process CO2 Growth'!$A$108:$A$118=$B12)*('Process CO2 Growth'!$B$107:$AE$107=Q$2))*10^9</f>
        <v>28370937966819.246</v>
      </c>
      <c r="R12" s="10" cm="1">
        <f t="array" ref="R12">SUMPRODUCT('Process CO2 Growth'!$B$108:$AE$118*('Process CO2 Growth'!$A$108:$A$118=$B12)*('Process CO2 Growth'!$B$107:$AE$107=R$2))*10^9</f>
        <v>28532274358259.344</v>
      </c>
      <c r="S12" s="10" cm="1">
        <f t="array" ref="S12">SUMPRODUCT('Process CO2 Growth'!$B$108:$AE$118*('Process CO2 Growth'!$A$108:$A$118=$B12)*('Process CO2 Growth'!$B$107:$AE$107=S$2))*10^9</f>
        <v>28736497206110.27</v>
      </c>
      <c r="T12" s="10" cm="1">
        <f t="array" ref="T12">SUMPRODUCT('Process CO2 Growth'!$B$108:$AE$118*('Process CO2 Growth'!$A$108:$A$118=$B12)*('Process CO2 Growth'!$B$107:$AE$107=T$2))*10^9</f>
        <v>28779975263586.211</v>
      </c>
      <c r="U12" s="10" cm="1">
        <f t="array" ref="U12">SUMPRODUCT('Process CO2 Growth'!$B$108:$AE$118*('Process CO2 Growth'!$A$108:$A$118=$B12)*('Process CO2 Growth'!$B$107:$AE$107=U$2))*10^9</f>
        <v>28681455926193.93</v>
      </c>
      <c r="V12" s="10" cm="1">
        <f t="array" ref="V12">SUMPRODUCT('Process CO2 Growth'!$B$108:$AE$118*('Process CO2 Growth'!$A$108:$A$118=$B12)*('Process CO2 Growth'!$B$107:$AE$107=V$2))*10^9</f>
        <v>29238556823792.156</v>
      </c>
      <c r="W12" s="10" cm="1">
        <f t="array" ref="W12">SUMPRODUCT('Process CO2 Growth'!$B$108:$AE$118*('Process CO2 Growth'!$A$108:$A$118=$B12)*('Process CO2 Growth'!$B$107:$AE$107=W$2))*10^9</f>
        <v>29595045250886.035</v>
      </c>
      <c r="X12" s="10" cm="1">
        <f t="array" ref="X12">SUMPRODUCT('Process CO2 Growth'!$B$108:$AE$118*('Process CO2 Growth'!$A$108:$A$118=$B12)*('Process CO2 Growth'!$B$107:$AE$107=X$2))*10^9</f>
        <v>30374635953656.922</v>
      </c>
      <c r="Y12" s="10" cm="1">
        <f t="array" ref="Y12">SUMPRODUCT('Process CO2 Growth'!$B$108:$AE$118*('Process CO2 Growth'!$A$108:$A$118=$B12)*('Process CO2 Growth'!$B$107:$AE$107=Y$2))*10^9</f>
        <v>30183083166403.344</v>
      </c>
      <c r="Z12" s="10" cm="1">
        <f t="array" ref="Z12">SUMPRODUCT('Process CO2 Growth'!$B$108:$AE$118*('Process CO2 Growth'!$A$108:$A$118=$B12)*('Process CO2 Growth'!$B$107:$AE$107=Z$2))*10^9</f>
        <v>29887308234255.195</v>
      </c>
      <c r="AA12" s="10" cm="1">
        <f t="array" ref="AA12">SUMPRODUCT('Process CO2 Growth'!$B$108:$AE$118*('Process CO2 Growth'!$A$108:$A$118=$B12)*('Process CO2 Growth'!$B$107:$AE$107=AA$2))*10^9</f>
        <v>29767051773359.172</v>
      </c>
      <c r="AB12" s="10" cm="1">
        <f t="array" ref="AB12">SUMPRODUCT('Process CO2 Growth'!$B$108:$AE$118*('Process CO2 Growth'!$A$108:$A$118=$B12)*('Process CO2 Growth'!$B$107:$AE$107=AB$2))*10^9</f>
        <v>29493669356196.867</v>
      </c>
      <c r="AC12" s="10" cm="1">
        <f t="array" ref="AC12">SUMPRODUCT('Process CO2 Growth'!$B$108:$AE$118*('Process CO2 Growth'!$A$108:$A$118=$B12)*('Process CO2 Growth'!$B$107:$AE$107=AC$2))*10^9</f>
        <v>29860889943538.492</v>
      </c>
      <c r="AD12" s="10" cm="1">
        <f t="array" ref="AD12">SUMPRODUCT('Process CO2 Growth'!$B$108:$AE$118*('Process CO2 Growth'!$A$108:$A$118=$B12)*('Process CO2 Growth'!$B$107:$AE$107=AD$2))*10^9</f>
        <v>29861838429130.93</v>
      </c>
      <c r="AE12" s="10" cm="1">
        <f t="array" ref="AE12">SUMPRODUCT('Process CO2 Growth'!$B$108:$AE$118*('Process CO2 Growth'!$A$108:$A$118=$B12)*('Process CO2 Growth'!$B$107:$AE$107=AE$2))*10^9</f>
        <v>29694221506578.895</v>
      </c>
      <c r="AF12" s="10" cm="1">
        <f t="array" ref="AF12">SUMPRODUCT('Process CO2 Growth'!$B$108:$AE$118*('Process CO2 Growth'!$A$108:$A$118=$B12)*('Process CO2 Growth'!$B$107:$AE$107=AF$2))*10^9</f>
        <v>29293458206241.246</v>
      </c>
      <c r="AG12" s="10" cm="1">
        <f t="array" ref="AG12">SUMPRODUCT('Process CO2 Growth'!$B$108:$AE$118*('Process CO2 Growth'!$A$108:$A$118=$B12)*('Process CO2 Growth'!$B$107:$AE$107=AG$2))*10^9</f>
        <v>29989285593042.305</v>
      </c>
      <c r="AH12" s="10" cm="1">
        <f t="array" ref="AH12">SUMPRODUCT('Process CO2 Growth'!$B$108:$AE$118*('Process CO2 Growth'!$A$108:$A$118=$B12)*('Process CO2 Growth'!$B$107:$AE$107=AH$2))*10^9</f>
        <v>30055539917187.379</v>
      </c>
      <c r="AI12" s="10" cm="1">
        <f t="array" ref="AI12">SUMPRODUCT('Process CO2 Growth'!$B$108:$AE$118*('Process CO2 Growth'!$A$108:$A$118=$B12)*('Process CO2 Growth'!$B$107:$AE$107=AI$2))*10^9</f>
        <v>28803699989569</v>
      </c>
      <c r="AJ12" s="10" cm="1">
        <f t="array" ref="AJ12">SUMPRODUCT('Process CO2 Growth'!$B$108:$AE$118*('Process CO2 Growth'!$A$108:$A$118=$B12)*('Process CO2 Growth'!$B$107:$AE$107=AJ$2))*10^9</f>
        <v>29383983099122.363</v>
      </c>
      <c r="AK12" s="10" cm="1">
        <f t="array" ref="AK12">SUMPRODUCT('Process CO2 Growth'!$B$108:$AE$118*('Process CO2 Growth'!$A$108:$A$118=$B12)*('Process CO2 Growth'!$B$107:$AE$107=AK$2))*10^9</f>
        <v>28950207784694.383</v>
      </c>
      <c r="AL12" s="10" cm="1">
        <f t="array" ref="AL12">SUMPRODUCT('Process CO2 Growth'!$B$108:$AE$118*('Process CO2 Growth'!$A$108:$A$118=$B12)*('Process CO2 Growth'!$B$107:$AE$107=AL$2))*10^9</f>
        <v>28654937423335.695</v>
      </c>
    </row>
    <row r="13" spans="1:38" x14ac:dyDescent="0.25">
      <c r="A13" t="s">
        <v>10</v>
      </c>
      <c r="B13" t="s">
        <v>572</v>
      </c>
      <c r="C13" s="10" cm="1">
        <f t="array" ref="C13">SUMPRODUCT('Process CO2 Growth'!$B$108:$AE$118*('Process CO2 Growth'!$A$108:$A$118=$B13)*('Process CO2 Growth'!$B$107:$AE$107=C$2))*10^9</f>
        <v>0</v>
      </c>
      <c r="D13" s="10" cm="1">
        <f t="array" ref="D13">SUMPRODUCT('Process CO2 Growth'!$B$108:$AE$118*('Process CO2 Growth'!$A$108:$A$118=$B13)*('Process CO2 Growth'!$B$107:$AE$107=D$2))*10^9</f>
        <v>0</v>
      </c>
      <c r="E13" s="10" cm="1">
        <f t="array" ref="E13">SUMPRODUCT('Process CO2 Growth'!$B$108:$AE$118*('Process CO2 Growth'!$A$108:$A$118=$B13)*('Process CO2 Growth'!$B$107:$AE$107=E$2))*10^9</f>
        <v>0</v>
      </c>
      <c r="F13" s="10" cm="1">
        <f t="array" ref="F13">SUMPRODUCT('Process CO2 Growth'!$B$108:$AE$118*('Process CO2 Growth'!$A$108:$A$118=$B13)*('Process CO2 Growth'!$B$107:$AE$107=F$2))*10^9</f>
        <v>0</v>
      </c>
      <c r="G13" s="10" cm="1">
        <f t="array" ref="G13">SUMPRODUCT('Process CO2 Growth'!$B$108:$AE$118*('Process CO2 Growth'!$A$108:$A$118=$B13)*('Process CO2 Growth'!$B$107:$AE$107=G$2))*10^9</f>
        <v>0</v>
      </c>
      <c r="H13" s="10" cm="1">
        <f t="array" ref="H13">SUMPRODUCT('Process CO2 Growth'!$B$108:$AE$118*('Process CO2 Growth'!$A$108:$A$118=$B13)*('Process CO2 Growth'!$B$107:$AE$107=H$2))*10^9</f>
        <v>0</v>
      </c>
      <c r="I13" s="10" cm="1">
        <f t="array" ref="I13">SUMPRODUCT('Process CO2 Growth'!$B$108:$AE$118*('Process CO2 Growth'!$A$108:$A$118=$B13)*('Process CO2 Growth'!$B$107:$AE$107=I$2))*10^9</f>
        <v>0</v>
      </c>
      <c r="J13" s="10" cm="1">
        <f t="array" ref="J13">SUMPRODUCT('Process CO2 Growth'!$B$108:$AE$118*('Process CO2 Growth'!$A$108:$A$118=$B13)*('Process CO2 Growth'!$B$107:$AE$107=J$2))*10^9</f>
        <v>0</v>
      </c>
      <c r="K13" s="10" cm="1">
        <f t="array" ref="K13">SUMPRODUCT('Process CO2 Growth'!$B$108:$AE$118*('Process CO2 Growth'!$A$108:$A$118=$B13)*('Process CO2 Growth'!$B$107:$AE$107=K$2))*10^9</f>
        <v>0</v>
      </c>
      <c r="L13" s="10" cm="1">
        <f t="array" ref="L13">SUMPRODUCT('Process CO2 Growth'!$B$108:$AE$118*('Process CO2 Growth'!$A$108:$A$118=$B13)*('Process CO2 Growth'!$B$107:$AE$107=L$2))*10^9</f>
        <v>0</v>
      </c>
      <c r="M13" s="10" cm="1">
        <f t="array" ref="M13">SUMPRODUCT('Process CO2 Growth'!$B$108:$AE$118*('Process CO2 Growth'!$A$108:$A$118=$B13)*('Process CO2 Growth'!$B$107:$AE$107=M$2))*10^9</f>
        <v>0</v>
      </c>
      <c r="N13" s="10" cm="1">
        <f t="array" ref="N13">SUMPRODUCT('Process CO2 Growth'!$B$108:$AE$118*('Process CO2 Growth'!$A$108:$A$118=$B13)*('Process CO2 Growth'!$B$107:$AE$107=N$2))*10^9</f>
        <v>0</v>
      </c>
      <c r="O13" s="10" cm="1">
        <f t="array" ref="O13">SUMPRODUCT('Process CO2 Growth'!$B$108:$AE$118*('Process CO2 Growth'!$A$108:$A$118=$B13)*('Process CO2 Growth'!$B$107:$AE$107=O$2))*10^9</f>
        <v>0</v>
      </c>
      <c r="P13" s="10" cm="1">
        <f t="array" ref="P13">SUMPRODUCT('Process CO2 Growth'!$B$108:$AE$118*('Process CO2 Growth'!$A$108:$A$118=$B13)*('Process CO2 Growth'!$B$107:$AE$107=P$2))*10^9</f>
        <v>0</v>
      </c>
      <c r="Q13" s="10" cm="1">
        <f t="array" ref="Q13">SUMPRODUCT('Process CO2 Growth'!$B$108:$AE$118*('Process CO2 Growth'!$A$108:$A$118=$B13)*('Process CO2 Growth'!$B$107:$AE$107=Q$2))*10^9</f>
        <v>0</v>
      </c>
      <c r="R13" s="10" cm="1">
        <f t="array" ref="R13">SUMPRODUCT('Process CO2 Growth'!$B$108:$AE$118*('Process CO2 Growth'!$A$108:$A$118=$B13)*('Process CO2 Growth'!$B$107:$AE$107=R$2))*10^9</f>
        <v>0</v>
      </c>
      <c r="S13" s="10" cm="1">
        <f t="array" ref="S13">SUMPRODUCT('Process CO2 Growth'!$B$108:$AE$118*('Process CO2 Growth'!$A$108:$A$118=$B13)*('Process CO2 Growth'!$B$107:$AE$107=S$2))*10^9</f>
        <v>0</v>
      </c>
      <c r="T13" s="10" cm="1">
        <f t="array" ref="T13">SUMPRODUCT('Process CO2 Growth'!$B$108:$AE$118*('Process CO2 Growth'!$A$108:$A$118=$B13)*('Process CO2 Growth'!$B$107:$AE$107=T$2))*10^9</f>
        <v>0</v>
      </c>
      <c r="U13" s="10" cm="1">
        <f t="array" ref="U13">SUMPRODUCT('Process CO2 Growth'!$B$108:$AE$118*('Process CO2 Growth'!$A$108:$A$118=$B13)*('Process CO2 Growth'!$B$107:$AE$107=U$2))*10^9</f>
        <v>0</v>
      </c>
      <c r="V13" s="10" cm="1">
        <f t="array" ref="V13">SUMPRODUCT('Process CO2 Growth'!$B$108:$AE$118*('Process CO2 Growth'!$A$108:$A$118=$B13)*('Process CO2 Growth'!$B$107:$AE$107=V$2))*10^9</f>
        <v>0</v>
      </c>
      <c r="W13" s="10" cm="1">
        <f t="array" ref="W13">SUMPRODUCT('Process CO2 Growth'!$B$108:$AE$118*('Process CO2 Growth'!$A$108:$A$118=$B13)*('Process CO2 Growth'!$B$107:$AE$107=W$2))*10^9</f>
        <v>0</v>
      </c>
      <c r="X13" s="10" cm="1">
        <f t="array" ref="X13">SUMPRODUCT('Process CO2 Growth'!$B$108:$AE$118*('Process CO2 Growth'!$A$108:$A$118=$B13)*('Process CO2 Growth'!$B$107:$AE$107=X$2))*10^9</f>
        <v>0</v>
      </c>
      <c r="Y13" s="10" cm="1">
        <f t="array" ref="Y13">SUMPRODUCT('Process CO2 Growth'!$B$108:$AE$118*('Process CO2 Growth'!$A$108:$A$118=$B13)*('Process CO2 Growth'!$B$107:$AE$107=Y$2))*10^9</f>
        <v>0</v>
      </c>
      <c r="Z13" s="10" cm="1">
        <f t="array" ref="Z13">SUMPRODUCT('Process CO2 Growth'!$B$108:$AE$118*('Process CO2 Growth'!$A$108:$A$118=$B13)*('Process CO2 Growth'!$B$107:$AE$107=Z$2))*10^9</f>
        <v>0</v>
      </c>
      <c r="AA13" s="10" cm="1">
        <f t="array" ref="AA13">SUMPRODUCT('Process CO2 Growth'!$B$108:$AE$118*('Process CO2 Growth'!$A$108:$A$118=$B13)*('Process CO2 Growth'!$B$107:$AE$107=AA$2))*10^9</f>
        <v>0</v>
      </c>
      <c r="AB13" s="10" cm="1">
        <f t="array" ref="AB13">SUMPRODUCT('Process CO2 Growth'!$B$108:$AE$118*('Process CO2 Growth'!$A$108:$A$118=$B13)*('Process CO2 Growth'!$B$107:$AE$107=AB$2))*10^9</f>
        <v>0</v>
      </c>
      <c r="AC13" s="10" cm="1">
        <f t="array" ref="AC13">SUMPRODUCT('Process CO2 Growth'!$B$108:$AE$118*('Process CO2 Growth'!$A$108:$A$118=$B13)*('Process CO2 Growth'!$B$107:$AE$107=AC$2))*10^9</f>
        <v>0</v>
      </c>
      <c r="AD13" s="10" cm="1">
        <f t="array" ref="AD13">SUMPRODUCT('Process CO2 Growth'!$B$108:$AE$118*('Process CO2 Growth'!$A$108:$A$118=$B13)*('Process CO2 Growth'!$B$107:$AE$107=AD$2))*10^9</f>
        <v>0</v>
      </c>
      <c r="AE13" s="10" cm="1">
        <f t="array" ref="AE13">SUMPRODUCT('Process CO2 Growth'!$B$108:$AE$118*('Process CO2 Growth'!$A$108:$A$118=$B13)*('Process CO2 Growth'!$B$107:$AE$107=AE$2))*10^9</f>
        <v>0</v>
      </c>
      <c r="AF13" s="10" cm="1">
        <f t="array" ref="AF13">SUMPRODUCT('Process CO2 Growth'!$B$108:$AE$118*('Process CO2 Growth'!$A$108:$A$118=$B13)*('Process CO2 Growth'!$B$107:$AE$107=AF$2))*10^9</f>
        <v>0</v>
      </c>
      <c r="AG13" s="10" cm="1">
        <f t="array" ref="AG13">SUMPRODUCT('Process CO2 Growth'!$B$108:$AE$118*('Process CO2 Growth'!$A$108:$A$118=$B13)*('Process CO2 Growth'!$B$107:$AE$107=AG$2))*10^9</f>
        <v>0</v>
      </c>
      <c r="AH13" s="10" cm="1">
        <f t="array" ref="AH13">SUMPRODUCT('Process CO2 Growth'!$B$108:$AE$118*('Process CO2 Growth'!$A$108:$A$118=$B13)*('Process CO2 Growth'!$B$107:$AE$107=AH$2))*10^9</f>
        <v>0</v>
      </c>
      <c r="AI13" s="10" cm="1">
        <f t="array" ref="AI13">SUMPRODUCT('Process CO2 Growth'!$B$108:$AE$118*('Process CO2 Growth'!$A$108:$A$118=$B13)*('Process CO2 Growth'!$B$107:$AE$107=AI$2))*10^9</f>
        <v>0</v>
      </c>
      <c r="AJ13" s="10" cm="1">
        <f t="array" ref="AJ13">SUMPRODUCT('Process CO2 Growth'!$B$108:$AE$118*('Process CO2 Growth'!$A$108:$A$118=$B13)*('Process CO2 Growth'!$B$107:$AE$107=AJ$2))*10^9</f>
        <v>0</v>
      </c>
      <c r="AK13" s="10" cm="1">
        <f t="array" ref="AK13">SUMPRODUCT('Process CO2 Growth'!$B$108:$AE$118*('Process CO2 Growth'!$A$108:$A$118=$B13)*('Process CO2 Growth'!$B$107:$AE$107=AK$2))*10^9</f>
        <v>0</v>
      </c>
      <c r="AL13" s="10" cm="1">
        <f t="array" ref="AL13">SUMPRODUCT('Process CO2 Growth'!$B$108:$AE$118*('Process CO2 Growth'!$A$108:$A$118=$B13)*('Process CO2 Growth'!$B$107:$AE$107=AL$2))*10^9</f>
        <v>0</v>
      </c>
    </row>
    <row r="14" spans="1:38" x14ac:dyDescent="0.25">
      <c r="A14" t="s">
        <v>10</v>
      </c>
      <c r="B14" t="s">
        <v>573</v>
      </c>
      <c r="C14" s="10" cm="1">
        <f t="array" ref="C14">SUMPRODUCT('Process CO2 Growth'!$B$108:$AE$118*('Process CO2 Growth'!$A$108:$A$118=$B14)*('Process CO2 Growth'!$B$107:$AE$107=C$2))*10^9</f>
        <v>0</v>
      </c>
      <c r="D14" s="10" cm="1">
        <f t="array" ref="D14">SUMPRODUCT('Process CO2 Growth'!$B$108:$AE$118*('Process CO2 Growth'!$A$108:$A$118=$B14)*('Process CO2 Growth'!$B$107:$AE$107=D$2))*10^9</f>
        <v>0</v>
      </c>
      <c r="E14" s="10" cm="1">
        <f t="array" ref="E14">SUMPRODUCT('Process CO2 Growth'!$B$108:$AE$118*('Process CO2 Growth'!$A$108:$A$118=$B14)*('Process CO2 Growth'!$B$107:$AE$107=E$2))*10^9</f>
        <v>0</v>
      </c>
      <c r="F14" s="10" cm="1">
        <f t="array" ref="F14">SUMPRODUCT('Process CO2 Growth'!$B$108:$AE$118*('Process CO2 Growth'!$A$108:$A$118=$B14)*('Process CO2 Growth'!$B$107:$AE$107=F$2))*10^9</f>
        <v>0</v>
      </c>
      <c r="G14" s="10" cm="1">
        <f t="array" ref="G14">SUMPRODUCT('Process CO2 Growth'!$B$108:$AE$118*('Process CO2 Growth'!$A$108:$A$118=$B14)*('Process CO2 Growth'!$B$107:$AE$107=G$2))*10^9</f>
        <v>0</v>
      </c>
      <c r="H14" s="10" cm="1">
        <f t="array" ref="H14">SUMPRODUCT('Process CO2 Growth'!$B$108:$AE$118*('Process CO2 Growth'!$A$108:$A$118=$B14)*('Process CO2 Growth'!$B$107:$AE$107=H$2))*10^9</f>
        <v>0</v>
      </c>
      <c r="I14" s="10" cm="1">
        <f t="array" ref="I14">SUMPRODUCT('Process CO2 Growth'!$B$108:$AE$118*('Process CO2 Growth'!$A$108:$A$118=$B14)*('Process CO2 Growth'!$B$107:$AE$107=I$2))*10^9</f>
        <v>4064718412766.0581</v>
      </c>
      <c r="J14" s="10" cm="1">
        <f t="array" ref="J14">SUMPRODUCT('Process CO2 Growth'!$B$108:$AE$118*('Process CO2 Growth'!$A$108:$A$118=$B14)*('Process CO2 Growth'!$B$107:$AE$107=J$2))*10^9</f>
        <v>4106114533608.7339</v>
      </c>
      <c r="K14" s="10" cm="1">
        <f t="array" ref="K14">SUMPRODUCT('Process CO2 Growth'!$B$108:$AE$118*('Process CO2 Growth'!$A$108:$A$118=$B14)*('Process CO2 Growth'!$B$107:$AE$107=K$2))*10^9</f>
        <v>4119913240556.293</v>
      </c>
      <c r="L14" s="10" cm="1">
        <f t="array" ref="L14">SUMPRODUCT('Process CO2 Growth'!$B$108:$AE$118*('Process CO2 Growth'!$A$108:$A$118=$B14)*('Process CO2 Growth'!$B$107:$AE$107=L$2))*10^9</f>
        <v>4133331293519.0918</v>
      </c>
      <c r="M14" s="10" cm="1">
        <f t="array" ref="M14">SUMPRODUCT('Process CO2 Growth'!$B$108:$AE$118*('Process CO2 Growth'!$A$108:$A$118=$B14)*('Process CO2 Growth'!$B$107:$AE$107=M$2))*10^9</f>
        <v>4164735247261.8115</v>
      </c>
      <c r="N14" s="10" cm="1">
        <f t="array" ref="N14">SUMPRODUCT('Process CO2 Growth'!$B$108:$AE$118*('Process CO2 Growth'!$A$108:$A$118=$B14)*('Process CO2 Growth'!$B$107:$AE$107=N$2))*10^9</f>
        <v>4208986272990.189</v>
      </c>
      <c r="O14" s="10" cm="1">
        <f t="array" ref="O14">SUMPRODUCT('Process CO2 Growth'!$B$108:$AE$118*('Process CO2 Growth'!$A$108:$A$118=$B14)*('Process CO2 Growth'!$B$107:$AE$107=O$2))*10^9</f>
        <v>4257805146535.6904</v>
      </c>
      <c r="P14" s="10" cm="1">
        <f t="array" ref="P14">SUMPRODUCT('Process CO2 Growth'!$B$108:$AE$118*('Process CO2 Growth'!$A$108:$A$118=$B14)*('Process CO2 Growth'!$B$107:$AE$107=P$2))*10^9</f>
        <v>4304720750157.3901</v>
      </c>
      <c r="Q14" s="10" cm="1">
        <f t="array" ref="Q14">SUMPRODUCT('Process CO2 Growth'!$B$108:$AE$118*('Process CO2 Growth'!$A$108:$A$118=$B14)*('Process CO2 Growth'!$B$107:$AE$107=Q$2))*10^9</f>
        <v>4348020140923.8682</v>
      </c>
      <c r="R14" s="10" cm="1">
        <f t="array" ref="R14">SUMPRODUCT('Process CO2 Growth'!$B$108:$AE$118*('Process CO2 Growth'!$A$108:$A$118=$B14)*('Process CO2 Growth'!$B$107:$AE$107=R$2))*10^9</f>
        <v>4383611288498.9507</v>
      </c>
      <c r="S14" s="10" cm="1">
        <f t="array" ref="S14">SUMPRODUCT('Process CO2 Growth'!$B$108:$AE$118*('Process CO2 Growth'!$A$108:$A$118=$B14)*('Process CO2 Growth'!$B$107:$AE$107=S$2))*10^9</f>
        <v>4414634588256.9102</v>
      </c>
      <c r="T14" s="10" cm="1">
        <f t="array" ref="T14">SUMPRODUCT('Process CO2 Growth'!$B$108:$AE$118*('Process CO2 Growth'!$A$108:$A$118=$B14)*('Process CO2 Growth'!$B$107:$AE$107=T$2))*10^9</f>
        <v>4446133705495.8203</v>
      </c>
      <c r="U14" s="10" cm="1">
        <f t="array" ref="U14">SUMPRODUCT('Process CO2 Growth'!$B$108:$AE$118*('Process CO2 Growth'!$A$108:$A$118=$B14)*('Process CO2 Growth'!$B$107:$AE$107=U$2))*10^9</f>
        <v>4457362998046.2471</v>
      </c>
      <c r="V14" s="10" cm="1">
        <f t="array" ref="V14">SUMPRODUCT('Process CO2 Growth'!$B$108:$AE$118*('Process CO2 Growth'!$A$108:$A$118=$B14)*('Process CO2 Growth'!$B$107:$AE$107=V$2))*10^9</f>
        <v>4438139971815.8555</v>
      </c>
      <c r="W14" s="10" cm="1">
        <f t="array" ref="W14">SUMPRODUCT('Process CO2 Growth'!$B$108:$AE$118*('Process CO2 Growth'!$A$108:$A$118=$B14)*('Process CO2 Growth'!$B$107:$AE$107=W$2))*10^9</f>
        <v>4411684519875.0186</v>
      </c>
      <c r="X14" s="10" cm="1">
        <f t="array" ref="X14">SUMPRODUCT('Process CO2 Growth'!$B$108:$AE$118*('Process CO2 Growth'!$A$108:$A$118=$B14)*('Process CO2 Growth'!$B$107:$AE$107=X$2))*10^9</f>
        <v>4417965310623.5625</v>
      </c>
      <c r="Y14" s="10" cm="1">
        <f t="array" ref="Y14">SUMPRODUCT('Process CO2 Growth'!$B$108:$AE$118*('Process CO2 Growth'!$A$108:$A$118=$B14)*('Process CO2 Growth'!$B$107:$AE$107=Y$2))*10^9</f>
        <v>4370478726024.7231</v>
      </c>
      <c r="Z14" s="10" cm="1">
        <f t="array" ref="Z14">SUMPRODUCT('Process CO2 Growth'!$B$108:$AE$118*('Process CO2 Growth'!$A$108:$A$118=$B14)*('Process CO2 Growth'!$B$107:$AE$107=Z$2))*10^9</f>
        <v>4307004674065.9517</v>
      </c>
      <c r="AA14" s="10" cm="1">
        <f t="array" ref="AA14">SUMPRODUCT('Process CO2 Growth'!$B$108:$AE$118*('Process CO2 Growth'!$A$108:$A$118=$B14)*('Process CO2 Growth'!$B$107:$AE$107=AA$2))*10^9</f>
        <v>4248669450901.4453</v>
      </c>
      <c r="AB14" s="10" cm="1">
        <f t="array" ref="AB14">SUMPRODUCT('Process CO2 Growth'!$B$108:$AE$118*('Process CO2 Growth'!$A$108:$A$118=$B14)*('Process CO2 Growth'!$B$107:$AE$107=AB$2))*10^9</f>
        <v>4205274896638.7773</v>
      </c>
      <c r="AC14" s="10" cm="1">
        <f t="array" ref="AC14">SUMPRODUCT('Process CO2 Growth'!$B$108:$AE$118*('Process CO2 Growth'!$A$108:$A$118=$B14)*('Process CO2 Growth'!$B$107:$AE$107=AC$2))*10^9</f>
        <v>4210128234944.4707</v>
      </c>
      <c r="AD14" s="10" cm="1">
        <f t="array" ref="AD14">SUMPRODUCT('Process CO2 Growth'!$B$108:$AE$118*('Process CO2 Growth'!$A$108:$A$118=$B14)*('Process CO2 Growth'!$B$107:$AE$107=AD$2))*10^9</f>
        <v>4181579186087.4531</v>
      </c>
      <c r="AE14" s="10" cm="1">
        <f t="array" ref="AE14">SUMPRODUCT('Process CO2 Growth'!$B$108:$AE$118*('Process CO2 Growth'!$A$108:$A$118=$B14)*('Process CO2 Growth'!$B$107:$AE$107=AE$2))*10^9</f>
        <v>4156265696100.896</v>
      </c>
      <c r="AF14" s="10" cm="1">
        <f t="array" ref="AF14">SUMPRODUCT('Process CO2 Growth'!$B$108:$AE$118*('Process CO2 Growth'!$A$108:$A$118=$B14)*('Process CO2 Growth'!$B$107:$AE$107=AF$2))*10^9</f>
        <v>4093077134630.6958</v>
      </c>
      <c r="AG14" s="10" cm="1">
        <f t="array" ref="AG14">SUMPRODUCT('Process CO2 Growth'!$B$108:$AE$118*('Process CO2 Growth'!$A$108:$A$118=$B14)*('Process CO2 Growth'!$B$107:$AE$107=AG$2))*10^9</f>
        <v>4113061468830.6089</v>
      </c>
      <c r="AH14" s="10" cm="1">
        <f t="array" ref="AH14">SUMPRODUCT('Process CO2 Growth'!$B$108:$AE$118*('Process CO2 Growth'!$A$108:$A$118=$B14)*('Process CO2 Growth'!$B$107:$AE$107=AH$2))*10^9</f>
        <v>4085368891439.3013</v>
      </c>
      <c r="AI14" s="10" cm="1">
        <f t="array" ref="AI14">SUMPRODUCT('Process CO2 Growth'!$B$108:$AE$118*('Process CO2 Growth'!$A$108:$A$118=$B14)*('Process CO2 Growth'!$B$107:$AE$107=AI$2))*10^9</f>
        <v>3977834140744.5327</v>
      </c>
      <c r="AJ14" s="10" cm="1">
        <f t="array" ref="AJ14">SUMPRODUCT('Process CO2 Growth'!$B$108:$AE$118*('Process CO2 Growth'!$A$108:$A$118=$B14)*('Process CO2 Growth'!$B$107:$AE$107=AJ$2))*10^9</f>
        <v>3987921471340.6792</v>
      </c>
      <c r="AK14" s="10" cm="1">
        <f t="array" ref="AK14">SUMPRODUCT('Process CO2 Growth'!$B$108:$AE$118*('Process CO2 Growth'!$A$108:$A$118=$B14)*('Process CO2 Growth'!$B$107:$AE$107=AK$2))*10^9</f>
        <v>3910268058449.5894</v>
      </c>
      <c r="AL14" s="10" cm="1">
        <f t="array" ref="AL14">SUMPRODUCT('Process CO2 Growth'!$B$108:$AE$118*('Process CO2 Growth'!$A$108:$A$118=$B14)*('Process CO2 Growth'!$B$107:$AE$107=AL$2))*10^9</f>
        <v>3846223025513.6787</v>
      </c>
    </row>
    <row r="15" spans="1:38" x14ac:dyDescent="0.25">
      <c r="A15" t="s">
        <v>10</v>
      </c>
      <c r="B15" t="s">
        <v>561</v>
      </c>
      <c r="C15" s="10" cm="1">
        <f t="array" ref="C15">SUMPRODUCT('Process CO2 Growth'!$B$108:$AE$118*('Process CO2 Growth'!$A$108:$A$118=$B15)*('Process CO2 Growth'!$B$107:$AE$107=C$2))*10^9</f>
        <v>0</v>
      </c>
      <c r="D15" s="10" cm="1">
        <f t="array" ref="D15">SUMPRODUCT('Process CO2 Growth'!$B$108:$AE$118*('Process CO2 Growth'!$A$108:$A$118=$B15)*('Process CO2 Growth'!$B$107:$AE$107=D$2))*10^9</f>
        <v>0</v>
      </c>
      <c r="E15" s="10" cm="1">
        <f t="array" ref="E15">SUMPRODUCT('Process CO2 Growth'!$B$108:$AE$118*('Process CO2 Growth'!$A$108:$A$118=$B15)*('Process CO2 Growth'!$B$107:$AE$107=E$2))*10^9</f>
        <v>0</v>
      </c>
      <c r="F15" s="10" cm="1">
        <f t="array" ref="F15">SUMPRODUCT('Process CO2 Growth'!$B$108:$AE$118*('Process CO2 Growth'!$A$108:$A$118=$B15)*('Process CO2 Growth'!$B$107:$AE$107=F$2))*10^9</f>
        <v>0</v>
      </c>
      <c r="G15" s="10" cm="1">
        <f t="array" ref="G15">SUMPRODUCT('Process CO2 Growth'!$B$108:$AE$118*('Process CO2 Growth'!$A$108:$A$118=$B15)*('Process CO2 Growth'!$B$107:$AE$107=G$2))*10^9</f>
        <v>0</v>
      </c>
      <c r="H15" s="10" cm="1">
        <f t="array" ref="H15">SUMPRODUCT('Process CO2 Growth'!$B$108:$AE$118*('Process CO2 Growth'!$A$108:$A$118=$B15)*('Process CO2 Growth'!$B$107:$AE$107=H$2))*10^9</f>
        <v>0</v>
      </c>
      <c r="I15" s="10" cm="1">
        <f t="array" ref="I15">SUMPRODUCT('Process CO2 Growth'!$B$108:$AE$118*('Process CO2 Growth'!$A$108:$A$118=$B15)*('Process CO2 Growth'!$B$107:$AE$107=I$2))*10^9</f>
        <v>100020916915444.44</v>
      </c>
      <c r="J15" s="10" cm="1">
        <f t="array" ref="J15">SUMPRODUCT('Process CO2 Growth'!$B$108:$AE$118*('Process CO2 Growth'!$A$108:$A$118=$B15)*('Process CO2 Growth'!$B$107:$AE$107=J$2))*10^9</f>
        <v>101203781321619.84</v>
      </c>
      <c r="K15" s="10" cm="1">
        <f t="array" ref="K15">SUMPRODUCT('Process CO2 Growth'!$B$108:$AE$118*('Process CO2 Growth'!$A$108:$A$118=$B15)*('Process CO2 Growth'!$B$107:$AE$107=K$2))*10^9</f>
        <v>101229811934677.64</v>
      </c>
      <c r="L15" s="10" cm="1">
        <f t="array" ref="L15">SUMPRODUCT('Process CO2 Growth'!$B$108:$AE$118*('Process CO2 Growth'!$A$108:$A$118=$B15)*('Process CO2 Growth'!$B$107:$AE$107=L$2))*10^9</f>
        <v>101514666508175.13</v>
      </c>
      <c r="M15" s="10" cm="1">
        <f t="array" ref="M15">SUMPRODUCT('Process CO2 Growth'!$B$108:$AE$118*('Process CO2 Growth'!$A$108:$A$118=$B15)*('Process CO2 Growth'!$B$107:$AE$107=M$2))*10^9</f>
        <v>102255473670535.88</v>
      </c>
      <c r="N15" s="10" cm="1">
        <f t="array" ref="N15">SUMPRODUCT('Process CO2 Growth'!$B$108:$AE$118*('Process CO2 Growth'!$A$108:$A$118=$B15)*('Process CO2 Growth'!$B$107:$AE$107=N$2))*10^9</f>
        <v>103402395450852.06</v>
      </c>
      <c r="O15" s="10" cm="1">
        <f t="array" ref="O15">SUMPRODUCT('Process CO2 Growth'!$B$108:$AE$118*('Process CO2 Growth'!$A$108:$A$118=$B15)*('Process CO2 Growth'!$B$107:$AE$107=O$2))*10^9</f>
        <v>104505963754616.44</v>
      </c>
      <c r="P15" s="10" cm="1">
        <f t="array" ref="P15">SUMPRODUCT('Process CO2 Growth'!$B$108:$AE$118*('Process CO2 Growth'!$A$108:$A$118=$B15)*('Process CO2 Growth'!$B$107:$AE$107=P$2))*10^9</f>
        <v>105581370825748.88</v>
      </c>
      <c r="Q15" s="10" cm="1">
        <f t="array" ref="Q15">SUMPRODUCT('Process CO2 Growth'!$B$108:$AE$118*('Process CO2 Growth'!$A$108:$A$118=$B15)*('Process CO2 Growth'!$B$107:$AE$107=Q$2))*10^9</f>
        <v>106553025987184.67</v>
      </c>
      <c r="R15" s="10" cm="1">
        <f t="array" ref="R15">SUMPRODUCT('Process CO2 Growth'!$B$108:$AE$118*('Process CO2 Growth'!$A$108:$A$118=$B15)*('Process CO2 Growth'!$B$107:$AE$107=R$2))*10^9</f>
        <v>106927366582795.53</v>
      </c>
      <c r="S15" s="10" cm="1">
        <f t="array" ref="S15">SUMPRODUCT('Process CO2 Growth'!$B$108:$AE$118*('Process CO2 Growth'!$A$108:$A$118=$B15)*('Process CO2 Growth'!$B$107:$AE$107=S$2))*10^9</f>
        <v>111064751888850.11</v>
      </c>
      <c r="T15" s="10" cm="1">
        <f t="array" ref="T15">SUMPRODUCT('Process CO2 Growth'!$B$108:$AE$118*('Process CO2 Growth'!$A$108:$A$118=$B15)*('Process CO2 Growth'!$B$107:$AE$107=T$2))*10^9</f>
        <v>114983609735106.13</v>
      </c>
      <c r="U15" s="10" cm="1">
        <f t="array" ref="U15">SUMPRODUCT('Process CO2 Growth'!$B$108:$AE$118*('Process CO2 Growth'!$A$108:$A$118=$B15)*('Process CO2 Growth'!$B$107:$AE$107=U$2))*10^9</f>
        <v>117715990385474.16</v>
      </c>
      <c r="V15" s="10" cm="1">
        <f t="array" ref="V15">SUMPRODUCT('Process CO2 Growth'!$B$108:$AE$118*('Process CO2 Growth'!$A$108:$A$118=$B15)*('Process CO2 Growth'!$B$107:$AE$107=V$2))*10^9</f>
        <v>119392417447777.84</v>
      </c>
      <c r="W15" s="10" cm="1">
        <f t="array" ref="W15">SUMPRODUCT('Process CO2 Growth'!$B$108:$AE$118*('Process CO2 Growth'!$A$108:$A$118=$B15)*('Process CO2 Growth'!$B$107:$AE$107=W$2))*10^9</f>
        <v>120604276807288.11</v>
      </c>
      <c r="X15" s="10" cm="1">
        <f t="array" ref="X15">SUMPRODUCT('Process CO2 Growth'!$B$108:$AE$118*('Process CO2 Growth'!$A$108:$A$118=$B15)*('Process CO2 Growth'!$B$107:$AE$107=X$2))*10^9</f>
        <v>123152775724845.56</v>
      </c>
      <c r="Y15" s="10" cm="1">
        <f t="array" ref="Y15">SUMPRODUCT('Process CO2 Growth'!$B$108:$AE$118*('Process CO2 Growth'!$A$108:$A$118=$B15)*('Process CO2 Growth'!$B$107:$AE$107=Y$2))*10^9</f>
        <v>122927022685621.69</v>
      </c>
      <c r="Z15" s="10" cm="1">
        <f t="array" ref="Z15">SUMPRODUCT('Process CO2 Growth'!$B$108:$AE$118*('Process CO2 Growth'!$A$108:$A$118=$B15)*('Process CO2 Growth'!$B$107:$AE$107=Z$2))*10^9</f>
        <v>122121926393502.48</v>
      </c>
      <c r="AA15" s="10" cm="1">
        <f t="array" ref="AA15">SUMPRODUCT('Process CO2 Growth'!$B$108:$AE$118*('Process CO2 Growth'!$A$108:$A$118=$B15)*('Process CO2 Growth'!$B$107:$AE$107=AA$2))*10^9</f>
        <v>121664121091966.05</v>
      </c>
      <c r="AB15" s="10" cm="1">
        <f t="array" ref="AB15">SUMPRODUCT('Process CO2 Growth'!$B$108:$AE$118*('Process CO2 Growth'!$A$108:$A$118=$B15)*('Process CO2 Growth'!$B$107:$AE$107=AB$2))*10^9</f>
        <v>120694781821371.7</v>
      </c>
      <c r="AC15" s="10" cm="1">
        <f t="array" ref="AC15">SUMPRODUCT('Process CO2 Growth'!$B$108:$AE$118*('Process CO2 Growth'!$A$108:$A$118=$B15)*('Process CO2 Growth'!$B$107:$AE$107=AC$2))*10^9</f>
        <v>121965557443888.27</v>
      </c>
      <c r="AD15" s="10" cm="1">
        <f t="array" ref="AD15">SUMPRODUCT('Process CO2 Growth'!$B$108:$AE$118*('Process CO2 Growth'!$A$108:$A$118=$B15)*('Process CO2 Growth'!$B$107:$AE$107=AD$2))*10^9</f>
        <v>122244575972465.28</v>
      </c>
      <c r="AE15" s="10" cm="1">
        <f t="array" ref="AE15">SUMPRODUCT('Process CO2 Growth'!$B$108:$AE$118*('Process CO2 Growth'!$A$108:$A$118=$B15)*('Process CO2 Growth'!$B$107:$AE$107=AE$2))*10^9</f>
        <v>122862733555863.22</v>
      </c>
      <c r="AF15" s="10" cm="1">
        <f t="array" ref="AF15">SUMPRODUCT('Process CO2 Growth'!$B$108:$AE$118*('Process CO2 Growth'!$A$108:$A$118=$B15)*('Process CO2 Growth'!$B$107:$AE$107=AF$2))*10^9</f>
        <v>122868847507684.66</v>
      </c>
      <c r="AG15" s="10" cm="1">
        <f t="array" ref="AG15">SUMPRODUCT('Process CO2 Growth'!$B$108:$AE$118*('Process CO2 Growth'!$A$108:$A$118=$B15)*('Process CO2 Growth'!$B$107:$AE$107=AG$2))*10^9</f>
        <v>126139255918336.7</v>
      </c>
      <c r="AH15" s="10" cm="1">
        <f t="array" ref="AH15">SUMPRODUCT('Process CO2 Growth'!$B$108:$AE$118*('Process CO2 Growth'!$A$108:$A$118=$B15)*('Process CO2 Growth'!$B$107:$AE$107=AH$2))*10^9</f>
        <v>127582982268892.2</v>
      </c>
      <c r="AI15" s="10" cm="1">
        <f t="array" ref="AI15">SUMPRODUCT('Process CO2 Growth'!$B$108:$AE$118*('Process CO2 Growth'!$A$108:$A$118=$B15)*('Process CO2 Growth'!$B$107:$AE$107=AI$2))*10^9</f>
        <v>123515536866249.17</v>
      </c>
      <c r="AJ15" s="10" cm="1">
        <f t="array" ref="AJ15">SUMPRODUCT('Process CO2 Growth'!$B$108:$AE$118*('Process CO2 Growth'!$A$108:$A$118=$B15)*('Process CO2 Growth'!$B$107:$AE$107=AJ$2))*10^9</f>
        <v>127019294438085</v>
      </c>
      <c r="AK15" s="10" cm="1">
        <f t="array" ref="AK15">SUMPRODUCT('Process CO2 Growth'!$B$108:$AE$118*('Process CO2 Growth'!$A$108:$A$118=$B15)*('Process CO2 Growth'!$B$107:$AE$107=AK$2))*10^9</f>
        <v>125882933120005.78</v>
      </c>
      <c r="AL15" s="10" cm="1">
        <f t="array" ref="AL15">SUMPRODUCT('Process CO2 Growth'!$B$108:$AE$118*('Process CO2 Growth'!$A$108:$A$118=$B15)*('Process CO2 Growth'!$B$107:$AE$107=AL$2))*10^9</f>
        <v>125623923888298.8</v>
      </c>
    </row>
    <row r="16" spans="1:38" x14ac:dyDescent="0.25">
      <c r="A16" t="s">
        <v>10</v>
      </c>
      <c r="B16" t="s">
        <v>562</v>
      </c>
      <c r="C16" s="10" cm="1">
        <f t="array" ref="C16">SUMPRODUCT('Process CO2 Growth'!$B$108:$AE$118*('Process CO2 Growth'!$A$108:$A$118=$B16)*('Process CO2 Growth'!$B$107:$AE$107=C$2))*10^9</f>
        <v>0</v>
      </c>
      <c r="D16" s="10" cm="1">
        <f t="array" ref="D16">SUMPRODUCT('Process CO2 Growth'!$B$108:$AE$118*('Process CO2 Growth'!$A$108:$A$118=$B16)*('Process CO2 Growth'!$B$107:$AE$107=D$2))*10^9</f>
        <v>0</v>
      </c>
      <c r="E16" s="10" cm="1">
        <f t="array" ref="E16">SUMPRODUCT('Process CO2 Growth'!$B$108:$AE$118*('Process CO2 Growth'!$A$108:$A$118=$B16)*('Process CO2 Growth'!$B$107:$AE$107=E$2))*10^9</f>
        <v>0</v>
      </c>
      <c r="F16" s="10" cm="1">
        <f t="array" ref="F16">SUMPRODUCT('Process CO2 Growth'!$B$108:$AE$118*('Process CO2 Growth'!$A$108:$A$118=$B16)*('Process CO2 Growth'!$B$107:$AE$107=F$2))*10^9</f>
        <v>0</v>
      </c>
      <c r="G16" s="10" cm="1">
        <f t="array" ref="G16">SUMPRODUCT('Process CO2 Growth'!$B$108:$AE$118*('Process CO2 Growth'!$A$108:$A$118=$B16)*('Process CO2 Growth'!$B$107:$AE$107=G$2))*10^9</f>
        <v>0</v>
      </c>
      <c r="H16" s="10" cm="1">
        <f t="array" ref="H16">SUMPRODUCT('Process CO2 Growth'!$B$108:$AE$118*('Process CO2 Growth'!$A$108:$A$118=$B16)*('Process CO2 Growth'!$B$107:$AE$107=H$2))*10^9</f>
        <v>0</v>
      </c>
      <c r="I16" s="10" cm="1">
        <f t="array" ref="I16">SUMPRODUCT('Process CO2 Growth'!$B$108:$AE$118*('Process CO2 Growth'!$A$108:$A$118=$B16)*('Process CO2 Growth'!$B$107:$AE$107=I$2))*10^9</f>
        <v>69454480133565.492</v>
      </c>
      <c r="J16" s="10" cm="1">
        <f t="array" ref="J16">SUMPRODUCT('Process CO2 Growth'!$B$108:$AE$118*('Process CO2 Growth'!$A$108:$A$118=$B16)*('Process CO2 Growth'!$B$107:$AE$107=J$2))*10^9</f>
        <v>69116809145061.078</v>
      </c>
      <c r="K16" s="10" cm="1">
        <f t="array" ref="K16">SUMPRODUCT('Process CO2 Growth'!$B$108:$AE$118*('Process CO2 Growth'!$A$108:$A$118=$B16)*('Process CO2 Growth'!$B$107:$AE$107=K$2))*10^9</f>
        <v>68232936097529.977</v>
      </c>
      <c r="L16" s="10" cm="1">
        <f t="array" ref="L16">SUMPRODUCT('Process CO2 Growth'!$B$108:$AE$118*('Process CO2 Growth'!$A$108:$A$118=$B16)*('Process CO2 Growth'!$B$107:$AE$107=L$2))*10^9</f>
        <v>67883743897253.938</v>
      </c>
      <c r="M16" s="10" cm="1">
        <f t="array" ref="M16">SUMPRODUCT('Process CO2 Growth'!$B$108:$AE$118*('Process CO2 Growth'!$A$108:$A$118=$B16)*('Process CO2 Growth'!$B$107:$AE$107=M$2))*10^9</f>
        <v>67877368201794.656</v>
      </c>
      <c r="N16" s="10" cm="1">
        <f t="array" ref="N16">SUMPRODUCT('Process CO2 Growth'!$B$108:$AE$118*('Process CO2 Growth'!$A$108:$A$118=$B16)*('Process CO2 Growth'!$B$107:$AE$107=N$2))*10^9</f>
        <v>68178092653468</v>
      </c>
      <c r="O16" s="10" cm="1">
        <f t="array" ref="O16">SUMPRODUCT('Process CO2 Growth'!$B$108:$AE$118*('Process CO2 Growth'!$A$108:$A$118=$B16)*('Process CO2 Growth'!$B$107:$AE$107=O$2))*10^9</f>
        <v>68516402899320.453</v>
      </c>
      <c r="P16" s="10" cm="1">
        <f t="array" ref="P16">SUMPRODUCT('Process CO2 Growth'!$B$108:$AE$118*('Process CO2 Growth'!$A$108:$A$118=$B16)*('Process CO2 Growth'!$B$107:$AE$107=P$2))*10^9</f>
        <v>68854489329226.414</v>
      </c>
      <c r="Q16" s="10" cm="1">
        <f t="array" ref="Q16">SUMPRODUCT('Process CO2 Growth'!$B$108:$AE$118*('Process CO2 Growth'!$A$108:$A$118=$B16)*('Process CO2 Growth'!$B$107:$AE$107=Q$2))*10^9</f>
        <v>68910298297739.445</v>
      </c>
      <c r="R16" s="10" cm="1">
        <f t="array" ref="R16">SUMPRODUCT('Process CO2 Growth'!$B$108:$AE$118*('Process CO2 Growth'!$A$108:$A$118=$B16)*('Process CO2 Growth'!$B$107:$AE$107=R$2))*10^9</f>
        <v>68507970991070.531</v>
      </c>
      <c r="S16" s="10" cm="1">
        <f t="array" ref="S16">SUMPRODUCT('Process CO2 Growth'!$B$108:$AE$118*('Process CO2 Growth'!$A$108:$A$118=$B16)*('Process CO2 Growth'!$B$107:$AE$107=S$2))*10^9</f>
        <v>69152950834071.469</v>
      </c>
      <c r="T16" s="10" cm="1">
        <f t="array" ref="T16">SUMPRODUCT('Process CO2 Growth'!$B$108:$AE$118*('Process CO2 Growth'!$A$108:$A$118=$B16)*('Process CO2 Growth'!$B$107:$AE$107=T$2))*10^9</f>
        <v>69530288847502.625</v>
      </c>
      <c r="U16" s="10" cm="1">
        <f t="array" ref="U16">SUMPRODUCT('Process CO2 Growth'!$B$108:$AE$118*('Process CO2 Growth'!$A$108:$A$118=$B16)*('Process CO2 Growth'!$B$107:$AE$107=U$2))*10^9</f>
        <v>69288727822391.813</v>
      </c>
      <c r="V16" s="10" cm="1">
        <f t="array" ref="V16">SUMPRODUCT('Process CO2 Growth'!$B$108:$AE$118*('Process CO2 Growth'!$A$108:$A$118=$B16)*('Process CO2 Growth'!$B$107:$AE$107=V$2))*10^9</f>
        <v>68863053665895.93</v>
      </c>
      <c r="W16" s="10" cm="1">
        <f t="array" ref="W16">SUMPRODUCT('Process CO2 Growth'!$B$108:$AE$118*('Process CO2 Growth'!$A$108:$A$118=$B16)*('Process CO2 Growth'!$B$107:$AE$107=W$2))*10^9</f>
        <v>68481454741639.156</v>
      </c>
      <c r="X16" s="10" cm="1">
        <f t="array" ref="X16">SUMPRODUCT('Process CO2 Growth'!$B$108:$AE$118*('Process CO2 Growth'!$A$108:$A$118=$B16)*('Process CO2 Growth'!$B$107:$AE$107=X$2))*10^9</f>
        <v>68703234840439.781</v>
      </c>
      <c r="Y16" s="10" cm="1">
        <f t="array" ref="Y16">SUMPRODUCT('Process CO2 Growth'!$B$108:$AE$118*('Process CO2 Growth'!$A$108:$A$118=$B16)*('Process CO2 Growth'!$B$107:$AE$107=Y$2))*10^9</f>
        <v>68391975931448.164</v>
      </c>
      <c r="Z16" s="10" cm="1">
        <f t="array" ref="Z16">SUMPRODUCT('Process CO2 Growth'!$B$108:$AE$118*('Process CO2 Growth'!$A$108:$A$118=$B16)*('Process CO2 Growth'!$B$107:$AE$107=Z$2))*10^9</f>
        <v>67698978214028.422</v>
      </c>
      <c r="AA16" s="10" cm="1">
        <f t="array" ref="AA16">SUMPRODUCT('Process CO2 Growth'!$B$108:$AE$118*('Process CO2 Growth'!$A$108:$A$118=$B16)*('Process CO2 Growth'!$B$107:$AE$107=AA$2))*10^9</f>
        <v>67337570740403.172</v>
      </c>
      <c r="AB16" s="10" cm="1">
        <f t="array" ref="AB16">SUMPRODUCT('Process CO2 Growth'!$B$108:$AE$118*('Process CO2 Growth'!$A$108:$A$118=$B16)*('Process CO2 Growth'!$B$107:$AE$107=AB$2))*10^9</f>
        <v>66941114710102.555</v>
      </c>
      <c r="AC16" s="10" cm="1">
        <f t="array" ref="AC16">SUMPRODUCT('Process CO2 Growth'!$B$108:$AE$118*('Process CO2 Growth'!$A$108:$A$118=$B16)*('Process CO2 Growth'!$B$107:$AE$107=AC$2))*10^9</f>
        <v>67085710770045.234</v>
      </c>
      <c r="AD16" s="10" cm="1">
        <f t="array" ref="AD16">SUMPRODUCT('Process CO2 Growth'!$B$108:$AE$118*('Process CO2 Growth'!$A$108:$A$118=$B16)*('Process CO2 Growth'!$B$107:$AE$107=AD$2))*10^9</f>
        <v>67036075142298.734</v>
      </c>
      <c r="AE16" s="10" cm="1">
        <f t="array" ref="AE16">SUMPRODUCT('Process CO2 Growth'!$B$108:$AE$118*('Process CO2 Growth'!$A$108:$A$118=$B16)*('Process CO2 Growth'!$B$107:$AE$107=AE$2))*10^9</f>
        <v>66886600143642.078</v>
      </c>
      <c r="AF16" s="10" cm="1">
        <f t="array" ref="AF16">SUMPRODUCT('Process CO2 Growth'!$B$108:$AE$118*('Process CO2 Growth'!$A$108:$A$118=$B16)*('Process CO2 Growth'!$B$107:$AE$107=AF$2))*10^9</f>
        <v>66298507592217.477</v>
      </c>
      <c r="AG16" s="10" cm="1">
        <f t="array" ref="AG16">SUMPRODUCT('Process CO2 Growth'!$B$108:$AE$118*('Process CO2 Growth'!$A$108:$A$118=$B16)*('Process CO2 Growth'!$B$107:$AE$107=AG$2))*10^9</f>
        <v>66444871370326.695</v>
      </c>
      <c r="AH16" s="10" cm="1">
        <f t="array" ref="AH16">SUMPRODUCT('Process CO2 Growth'!$B$108:$AE$118*('Process CO2 Growth'!$A$108:$A$118=$B16)*('Process CO2 Growth'!$B$107:$AE$107=AH$2))*10^9</f>
        <v>66317319246404.734</v>
      </c>
      <c r="AI16" s="10" cm="1">
        <f t="array" ref="AI16">SUMPRODUCT('Process CO2 Growth'!$B$108:$AE$118*('Process CO2 Growth'!$A$108:$A$118=$B16)*('Process CO2 Growth'!$B$107:$AE$107=AI$2))*10^9</f>
        <v>65033797925016.086</v>
      </c>
      <c r="AJ16" s="10" cm="1">
        <f t="array" ref="AJ16">SUMPRODUCT('Process CO2 Growth'!$B$108:$AE$118*('Process CO2 Growth'!$A$108:$A$118=$B16)*('Process CO2 Growth'!$B$107:$AE$107=AJ$2))*10^9</f>
        <v>64772092014656.641</v>
      </c>
      <c r="AK16" s="10" cm="1">
        <f t="array" ref="AK16">SUMPRODUCT('Process CO2 Growth'!$B$108:$AE$118*('Process CO2 Growth'!$A$108:$A$118=$B16)*('Process CO2 Growth'!$B$107:$AE$107=AK$2))*10^9</f>
        <v>62955196967302.773</v>
      </c>
      <c r="AL16" s="10" cm="1">
        <f t="array" ref="AL16">SUMPRODUCT('Process CO2 Growth'!$B$108:$AE$118*('Process CO2 Growth'!$A$108:$A$118=$B16)*('Process CO2 Growth'!$B$107:$AE$107=AL$2))*10^9</f>
        <v>62029734195278.352</v>
      </c>
    </row>
    <row r="17" spans="1:38" x14ac:dyDescent="0.25">
      <c r="A17" t="s">
        <v>10</v>
      </c>
      <c r="B17" t="s">
        <v>563</v>
      </c>
      <c r="C17" s="10" cm="1">
        <f t="array" ref="C17">SUMPRODUCT('Process CO2 Growth'!$B$108:$AE$118*('Process CO2 Growth'!$A$108:$A$118=$B17)*('Process CO2 Growth'!$B$107:$AE$107=C$2))*10^9</f>
        <v>0</v>
      </c>
      <c r="D17" s="10" cm="1">
        <f t="array" ref="D17">SUMPRODUCT('Process CO2 Growth'!$B$108:$AE$118*('Process CO2 Growth'!$A$108:$A$118=$B17)*('Process CO2 Growth'!$B$107:$AE$107=D$2))*10^9</f>
        <v>0</v>
      </c>
      <c r="E17" s="10" cm="1">
        <f t="array" ref="E17">SUMPRODUCT('Process CO2 Growth'!$B$108:$AE$118*('Process CO2 Growth'!$A$108:$A$118=$B17)*('Process CO2 Growth'!$B$107:$AE$107=E$2))*10^9</f>
        <v>0</v>
      </c>
      <c r="F17" s="10" cm="1">
        <f t="array" ref="F17">SUMPRODUCT('Process CO2 Growth'!$B$108:$AE$118*('Process CO2 Growth'!$A$108:$A$118=$B17)*('Process CO2 Growth'!$B$107:$AE$107=F$2))*10^9</f>
        <v>0</v>
      </c>
      <c r="G17" s="10" cm="1">
        <f t="array" ref="G17">SUMPRODUCT('Process CO2 Growth'!$B$108:$AE$118*('Process CO2 Growth'!$A$108:$A$118=$B17)*('Process CO2 Growth'!$B$107:$AE$107=G$2))*10^9</f>
        <v>0</v>
      </c>
      <c r="H17" s="10" cm="1">
        <f t="array" ref="H17">SUMPRODUCT('Process CO2 Growth'!$B$108:$AE$118*('Process CO2 Growth'!$A$108:$A$118=$B17)*('Process CO2 Growth'!$B$107:$AE$107=H$2))*10^9</f>
        <v>0</v>
      </c>
      <c r="I17" s="10" cm="1">
        <f t="array" ref="I17">SUMPRODUCT('Process CO2 Growth'!$B$108:$AE$118*('Process CO2 Growth'!$A$108:$A$118=$B17)*('Process CO2 Growth'!$B$107:$AE$107=I$2))*10^9</f>
        <v>4680676393807.1035</v>
      </c>
      <c r="J17" s="10" cm="1">
        <f t="array" ref="J17">SUMPRODUCT('Process CO2 Growth'!$B$108:$AE$118*('Process CO2 Growth'!$A$108:$A$118=$B17)*('Process CO2 Growth'!$B$107:$AE$107=J$2))*10^9</f>
        <v>4727801972702.2813</v>
      </c>
      <c r="K17" s="10" cm="1">
        <f t="array" ref="K17">SUMPRODUCT('Process CO2 Growth'!$B$108:$AE$118*('Process CO2 Growth'!$A$108:$A$118=$B17)*('Process CO2 Growth'!$B$107:$AE$107=K$2))*10^9</f>
        <v>4757152473501.457</v>
      </c>
      <c r="L17" s="10" cm="1">
        <f t="array" ref="L17">SUMPRODUCT('Process CO2 Growth'!$B$108:$AE$118*('Process CO2 Growth'!$A$108:$A$118=$B17)*('Process CO2 Growth'!$B$107:$AE$107=L$2))*10^9</f>
        <v>4769629639787.1475</v>
      </c>
      <c r="M17" s="10" cm="1">
        <f t="array" ref="M17">SUMPRODUCT('Process CO2 Growth'!$B$108:$AE$118*('Process CO2 Growth'!$A$108:$A$118=$B17)*('Process CO2 Growth'!$B$107:$AE$107=M$2))*10^9</f>
        <v>4801574981105.0596</v>
      </c>
      <c r="N17" s="10" cm="1">
        <f t="array" ref="N17">SUMPRODUCT('Process CO2 Growth'!$B$108:$AE$118*('Process CO2 Growth'!$A$108:$A$118=$B17)*('Process CO2 Growth'!$B$107:$AE$107=N$2))*10^9</f>
        <v>4830833965122.3379</v>
      </c>
      <c r="O17" s="10" cm="1">
        <f t="array" ref="O17">SUMPRODUCT('Process CO2 Growth'!$B$108:$AE$118*('Process CO2 Growth'!$A$108:$A$118=$B17)*('Process CO2 Growth'!$B$107:$AE$107=O$2))*10^9</f>
        <v>4859572276650.3994</v>
      </c>
      <c r="P17" s="10" cm="1">
        <f t="array" ref="P17">SUMPRODUCT('Process CO2 Growth'!$B$108:$AE$118*('Process CO2 Growth'!$A$108:$A$118=$B17)*('Process CO2 Growth'!$B$107:$AE$107=P$2))*10^9</f>
        <v>4886999656014.3008</v>
      </c>
      <c r="Q17" s="10" cm="1">
        <f t="array" ref="Q17">SUMPRODUCT('Process CO2 Growth'!$B$108:$AE$118*('Process CO2 Growth'!$A$108:$A$118=$B17)*('Process CO2 Growth'!$B$107:$AE$107=Q$2))*10^9</f>
        <v>4908094977949.3545</v>
      </c>
      <c r="R17" s="10" cm="1">
        <f t="array" ref="R17">SUMPRODUCT('Process CO2 Growth'!$B$108:$AE$118*('Process CO2 Growth'!$A$108:$A$118=$B17)*('Process CO2 Growth'!$B$107:$AE$107=R$2))*10^9</f>
        <v>4926203969750.4033</v>
      </c>
      <c r="S17" s="10" cm="1">
        <f t="array" ref="S17">SUMPRODUCT('Process CO2 Growth'!$B$108:$AE$118*('Process CO2 Growth'!$A$108:$A$118=$B17)*('Process CO2 Growth'!$B$107:$AE$107=S$2))*10^9</f>
        <v>4943954429125.4092</v>
      </c>
      <c r="T17" s="10" cm="1">
        <f t="array" ref="T17">SUMPRODUCT('Process CO2 Growth'!$B$108:$AE$118*('Process CO2 Growth'!$A$108:$A$118=$B17)*('Process CO2 Growth'!$B$107:$AE$107=T$2))*10^9</f>
        <v>4924210613862.5664</v>
      </c>
      <c r="U17" s="10" cm="1">
        <f t="array" ref="U17">SUMPRODUCT('Process CO2 Growth'!$B$108:$AE$118*('Process CO2 Growth'!$A$108:$A$118=$B17)*('Process CO2 Growth'!$B$107:$AE$107=U$2))*10^9</f>
        <v>4880838574598.7109</v>
      </c>
      <c r="V17" s="10" cm="1">
        <f t="array" ref="V17">SUMPRODUCT('Process CO2 Growth'!$B$108:$AE$118*('Process CO2 Growth'!$A$108:$A$118=$B17)*('Process CO2 Growth'!$B$107:$AE$107=V$2))*10^9</f>
        <v>4743639338489.1758</v>
      </c>
      <c r="W17" s="10" cm="1">
        <f t="array" ref="W17">SUMPRODUCT('Process CO2 Growth'!$B$108:$AE$118*('Process CO2 Growth'!$A$108:$A$118=$B17)*('Process CO2 Growth'!$B$107:$AE$107=W$2))*10^9</f>
        <v>4585734890886.1602</v>
      </c>
      <c r="X17" s="10" cm="1">
        <f t="array" ref="X17">SUMPRODUCT('Process CO2 Growth'!$B$108:$AE$118*('Process CO2 Growth'!$A$108:$A$118=$B17)*('Process CO2 Growth'!$B$107:$AE$107=X$2))*10^9</f>
        <v>4511026914485.5313</v>
      </c>
      <c r="Y17" s="10" cm="1">
        <f t="array" ref="Y17">SUMPRODUCT('Process CO2 Growth'!$B$108:$AE$118*('Process CO2 Growth'!$A$108:$A$118=$B17)*('Process CO2 Growth'!$B$107:$AE$107=Y$2))*10^9</f>
        <v>4228001038715.9165</v>
      </c>
      <c r="Z17" s="10" cm="1">
        <f t="array" ref="Z17">SUMPRODUCT('Process CO2 Growth'!$B$108:$AE$118*('Process CO2 Growth'!$A$108:$A$118=$B17)*('Process CO2 Growth'!$B$107:$AE$107=Z$2))*10^9</f>
        <v>3922464406422.2246</v>
      </c>
      <c r="AA17" s="10" cm="1">
        <f t="array" ref="AA17">SUMPRODUCT('Process CO2 Growth'!$B$108:$AE$118*('Process CO2 Growth'!$A$108:$A$118=$B17)*('Process CO2 Growth'!$B$107:$AE$107=AA$2))*10^9</f>
        <v>3676743118877.8682</v>
      </c>
      <c r="AB17" s="10" cm="1">
        <f t="array" ref="AB17">SUMPRODUCT('Process CO2 Growth'!$B$108:$AE$118*('Process CO2 Growth'!$A$108:$A$118=$B17)*('Process CO2 Growth'!$B$107:$AE$107=AB$2))*10^9</f>
        <v>3410442542087.3564</v>
      </c>
      <c r="AC17" s="10" cm="1">
        <f t="array" ref="AC17">SUMPRODUCT('Process CO2 Growth'!$B$108:$AE$118*('Process CO2 Growth'!$A$108:$A$118=$B17)*('Process CO2 Growth'!$B$107:$AE$107=AC$2))*10^9</f>
        <v>3304075634821.2012</v>
      </c>
      <c r="AD17" s="10" cm="1">
        <f t="array" ref="AD17">SUMPRODUCT('Process CO2 Growth'!$B$108:$AE$118*('Process CO2 Growth'!$A$108:$A$118=$B17)*('Process CO2 Growth'!$B$107:$AE$107=AD$2))*10^9</f>
        <v>3109196060878.1924</v>
      </c>
      <c r="AE17" s="10" cm="1">
        <f t="array" ref="AE17">SUMPRODUCT('Process CO2 Growth'!$B$108:$AE$118*('Process CO2 Growth'!$A$108:$A$118=$B17)*('Process CO2 Growth'!$B$107:$AE$107=AE$2))*10^9</f>
        <v>2940782599921.6812</v>
      </c>
      <c r="AF17" s="10" cm="1">
        <f t="array" ref="AF17">SUMPRODUCT('Process CO2 Growth'!$B$108:$AE$118*('Process CO2 Growth'!$A$108:$A$118=$B17)*('Process CO2 Growth'!$B$107:$AE$107=AF$2))*10^9</f>
        <v>2650420362373.6704</v>
      </c>
      <c r="AG17" s="10" cm="1">
        <f t="array" ref="AG17">SUMPRODUCT('Process CO2 Growth'!$B$108:$AE$118*('Process CO2 Growth'!$A$108:$A$118=$B17)*('Process CO2 Growth'!$B$107:$AE$107=AG$2))*10^9</f>
        <v>2608302300585.0371</v>
      </c>
      <c r="AH17" s="10" cm="1">
        <f t="array" ref="AH17">SUMPRODUCT('Process CO2 Growth'!$B$108:$AE$118*('Process CO2 Growth'!$A$108:$A$118=$B17)*('Process CO2 Growth'!$B$107:$AE$107=AH$2))*10^9</f>
        <v>2450003589884.1543</v>
      </c>
      <c r="AI17" s="10" cm="1">
        <f t="array" ref="AI17">SUMPRODUCT('Process CO2 Growth'!$B$108:$AE$118*('Process CO2 Growth'!$A$108:$A$118=$B17)*('Process CO2 Growth'!$B$107:$AE$107=AI$2))*10^9</f>
        <v>2057130683081.4392</v>
      </c>
      <c r="AJ17" s="10" cm="1">
        <f t="array" ref="AJ17">SUMPRODUCT('Process CO2 Growth'!$B$108:$AE$118*('Process CO2 Growth'!$A$108:$A$118=$B17)*('Process CO2 Growth'!$B$107:$AE$107=AJ$2))*10^9</f>
        <v>2050335312182.6284</v>
      </c>
      <c r="AK17" s="10" cm="1">
        <f t="array" ref="AK17">SUMPRODUCT('Process CO2 Growth'!$B$108:$AE$118*('Process CO2 Growth'!$A$108:$A$118=$B17)*('Process CO2 Growth'!$B$107:$AE$107=AK$2))*10^9</f>
        <v>1761833742914.0762</v>
      </c>
      <c r="AL17" s="10" cm="1">
        <f t="array" ref="AL17">SUMPRODUCT('Process CO2 Growth'!$B$108:$AE$118*('Process CO2 Growth'!$A$108:$A$118=$B17)*('Process CO2 Growth'!$B$107:$AE$107=AL$2))*10^9</f>
        <v>1581994452244.8809</v>
      </c>
    </row>
    <row r="18" spans="1:38" x14ac:dyDescent="0.25">
      <c r="A18" t="s">
        <v>10</v>
      </c>
      <c r="B18" t="s">
        <v>574</v>
      </c>
      <c r="C18" s="10" cm="1">
        <f t="array" ref="C18">SUMPRODUCT('Process CO2 Growth'!$B$108:$AE$118*('Process CO2 Growth'!$A$108:$A$118=$B18)*('Process CO2 Growth'!$B$107:$AE$107=C$2))*10^9</f>
        <v>0</v>
      </c>
      <c r="D18" s="10" cm="1">
        <f t="array" ref="D18">SUMPRODUCT('Process CO2 Growth'!$B$108:$AE$118*('Process CO2 Growth'!$A$108:$A$118=$B18)*('Process CO2 Growth'!$B$107:$AE$107=D$2))*10^9</f>
        <v>0</v>
      </c>
      <c r="E18" s="10" cm="1">
        <f t="array" ref="E18">SUMPRODUCT('Process CO2 Growth'!$B$108:$AE$118*('Process CO2 Growth'!$A$108:$A$118=$B18)*('Process CO2 Growth'!$B$107:$AE$107=E$2))*10^9</f>
        <v>0</v>
      </c>
      <c r="F18" s="10" cm="1">
        <f t="array" ref="F18">SUMPRODUCT('Process CO2 Growth'!$B$108:$AE$118*('Process CO2 Growth'!$A$108:$A$118=$B18)*('Process CO2 Growth'!$B$107:$AE$107=F$2))*10^9</f>
        <v>0</v>
      </c>
      <c r="G18" s="10" cm="1">
        <f t="array" ref="G18">SUMPRODUCT('Process CO2 Growth'!$B$108:$AE$118*('Process CO2 Growth'!$A$108:$A$118=$B18)*('Process CO2 Growth'!$B$107:$AE$107=G$2))*10^9</f>
        <v>0</v>
      </c>
      <c r="H18" s="10" cm="1">
        <f t="array" ref="H18">SUMPRODUCT('Process CO2 Growth'!$B$108:$AE$118*('Process CO2 Growth'!$A$108:$A$118=$B18)*('Process CO2 Growth'!$B$107:$AE$107=H$2))*10^9</f>
        <v>0</v>
      </c>
      <c r="I18" s="10" cm="1">
        <f t="array" ref="I18">SUMPRODUCT('Process CO2 Growth'!$B$108:$AE$118*('Process CO2 Growth'!$A$108:$A$118=$B18)*('Process CO2 Growth'!$B$107:$AE$107=I$2))*10^9</f>
        <v>0</v>
      </c>
      <c r="J18" s="10" cm="1">
        <f t="array" ref="J18">SUMPRODUCT('Process CO2 Growth'!$B$108:$AE$118*('Process CO2 Growth'!$A$108:$A$118=$B18)*('Process CO2 Growth'!$B$107:$AE$107=J$2))*10^9</f>
        <v>0</v>
      </c>
      <c r="K18" s="10" cm="1">
        <f t="array" ref="K18">SUMPRODUCT('Process CO2 Growth'!$B$108:$AE$118*('Process CO2 Growth'!$A$108:$A$118=$B18)*('Process CO2 Growth'!$B$107:$AE$107=K$2))*10^9</f>
        <v>0</v>
      </c>
      <c r="L18" s="10" cm="1">
        <f t="array" ref="L18">SUMPRODUCT('Process CO2 Growth'!$B$108:$AE$118*('Process CO2 Growth'!$A$108:$A$118=$B18)*('Process CO2 Growth'!$B$107:$AE$107=L$2))*10^9</f>
        <v>0</v>
      </c>
      <c r="M18" s="10" cm="1">
        <f t="array" ref="M18">SUMPRODUCT('Process CO2 Growth'!$B$108:$AE$118*('Process CO2 Growth'!$A$108:$A$118=$B18)*('Process CO2 Growth'!$B$107:$AE$107=M$2))*10^9</f>
        <v>0</v>
      </c>
      <c r="N18" s="10" cm="1">
        <f t="array" ref="N18">SUMPRODUCT('Process CO2 Growth'!$B$108:$AE$118*('Process CO2 Growth'!$A$108:$A$118=$B18)*('Process CO2 Growth'!$B$107:$AE$107=N$2))*10^9</f>
        <v>0</v>
      </c>
      <c r="O18" s="10" cm="1">
        <f t="array" ref="O18">SUMPRODUCT('Process CO2 Growth'!$B$108:$AE$118*('Process CO2 Growth'!$A$108:$A$118=$B18)*('Process CO2 Growth'!$B$107:$AE$107=O$2))*10^9</f>
        <v>0</v>
      </c>
      <c r="P18" s="10" cm="1">
        <f t="array" ref="P18">SUMPRODUCT('Process CO2 Growth'!$B$108:$AE$118*('Process CO2 Growth'!$A$108:$A$118=$B18)*('Process CO2 Growth'!$B$107:$AE$107=P$2))*10^9</f>
        <v>0</v>
      </c>
      <c r="Q18" s="10" cm="1">
        <f t="array" ref="Q18">SUMPRODUCT('Process CO2 Growth'!$B$108:$AE$118*('Process CO2 Growth'!$A$108:$A$118=$B18)*('Process CO2 Growth'!$B$107:$AE$107=Q$2))*10^9</f>
        <v>0</v>
      </c>
      <c r="R18" s="10" cm="1">
        <f t="array" ref="R18">SUMPRODUCT('Process CO2 Growth'!$B$108:$AE$118*('Process CO2 Growth'!$A$108:$A$118=$B18)*('Process CO2 Growth'!$B$107:$AE$107=R$2))*10^9</f>
        <v>0</v>
      </c>
      <c r="S18" s="10" cm="1">
        <f t="array" ref="S18">SUMPRODUCT('Process CO2 Growth'!$B$108:$AE$118*('Process CO2 Growth'!$A$108:$A$118=$B18)*('Process CO2 Growth'!$B$107:$AE$107=S$2))*10^9</f>
        <v>0</v>
      </c>
      <c r="T18" s="10" cm="1">
        <f t="array" ref="T18">SUMPRODUCT('Process CO2 Growth'!$B$108:$AE$118*('Process CO2 Growth'!$A$108:$A$118=$B18)*('Process CO2 Growth'!$B$107:$AE$107=T$2))*10^9</f>
        <v>0</v>
      </c>
      <c r="U18" s="10" cm="1">
        <f t="array" ref="U18">SUMPRODUCT('Process CO2 Growth'!$B$108:$AE$118*('Process CO2 Growth'!$A$108:$A$118=$B18)*('Process CO2 Growth'!$B$107:$AE$107=U$2))*10^9</f>
        <v>0</v>
      </c>
      <c r="V18" s="10" cm="1">
        <f t="array" ref="V18">SUMPRODUCT('Process CO2 Growth'!$B$108:$AE$118*('Process CO2 Growth'!$A$108:$A$118=$B18)*('Process CO2 Growth'!$B$107:$AE$107=V$2))*10^9</f>
        <v>0</v>
      </c>
      <c r="W18" s="10" cm="1">
        <f t="array" ref="W18">SUMPRODUCT('Process CO2 Growth'!$B$108:$AE$118*('Process CO2 Growth'!$A$108:$A$118=$B18)*('Process CO2 Growth'!$B$107:$AE$107=W$2))*10^9</f>
        <v>0</v>
      </c>
      <c r="X18" s="10" cm="1">
        <f t="array" ref="X18">SUMPRODUCT('Process CO2 Growth'!$B$108:$AE$118*('Process CO2 Growth'!$A$108:$A$118=$B18)*('Process CO2 Growth'!$B$107:$AE$107=X$2))*10^9</f>
        <v>0</v>
      </c>
      <c r="Y18" s="10" cm="1">
        <f t="array" ref="Y18">SUMPRODUCT('Process CO2 Growth'!$B$108:$AE$118*('Process CO2 Growth'!$A$108:$A$118=$B18)*('Process CO2 Growth'!$B$107:$AE$107=Y$2))*10^9</f>
        <v>0</v>
      </c>
      <c r="Z18" s="10" cm="1">
        <f t="array" ref="Z18">SUMPRODUCT('Process CO2 Growth'!$B$108:$AE$118*('Process CO2 Growth'!$A$108:$A$118=$B18)*('Process CO2 Growth'!$B$107:$AE$107=Z$2))*10^9</f>
        <v>0</v>
      </c>
      <c r="AA18" s="10" cm="1">
        <f t="array" ref="AA18">SUMPRODUCT('Process CO2 Growth'!$B$108:$AE$118*('Process CO2 Growth'!$A$108:$A$118=$B18)*('Process CO2 Growth'!$B$107:$AE$107=AA$2))*10^9</f>
        <v>0</v>
      </c>
      <c r="AB18" s="10" cm="1">
        <f t="array" ref="AB18">SUMPRODUCT('Process CO2 Growth'!$B$108:$AE$118*('Process CO2 Growth'!$A$108:$A$118=$B18)*('Process CO2 Growth'!$B$107:$AE$107=AB$2))*10^9</f>
        <v>0</v>
      </c>
      <c r="AC18" s="10" cm="1">
        <f t="array" ref="AC18">SUMPRODUCT('Process CO2 Growth'!$B$108:$AE$118*('Process CO2 Growth'!$A$108:$A$118=$B18)*('Process CO2 Growth'!$B$107:$AE$107=AC$2))*10^9</f>
        <v>0</v>
      </c>
      <c r="AD18" s="10" cm="1">
        <f t="array" ref="AD18">SUMPRODUCT('Process CO2 Growth'!$B$108:$AE$118*('Process CO2 Growth'!$A$108:$A$118=$B18)*('Process CO2 Growth'!$B$107:$AE$107=AD$2))*10^9</f>
        <v>0</v>
      </c>
      <c r="AE18" s="10" cm="1">
        <f t="array" ref="AE18">SUMPRODUCT('Process CO2 Growth'!$B$108:$AE$118*('Process CO2 Growth'!$A$108:$A$118=$B18)*('Process CO2 Growth'!$B$107:$AE$107=AE$2))*10^9</f>
        <v>0</v>
      </c>
      <c r="AF18" s="10" cm="1">
        <f t="array" ref="AF18">SUMPRODUCT('Process CO2 Growth'!$B$108:$AE$118*('Process CO2 Growth'!$A$108:$A$118=$B18)*('Process CO2 Growth'!$B$107:$AE$107=AF$2))*10^9</f>
        <v>0</v>
      </c>
      <c r="AG18" s="10" cm="1">
        <f t="array" ref="AG18">SUMPRODUCT('Process CO2 Growth'!$B$108:$AE$118*('Process CO2 Growth'!$A$108:$A$118=$B18)*('Process CO2 Growth'!$B$107:$AE$107=AG$2))*10^9</f>
        <v>0</v>
      </c>
      <c r="AH18" s="10" cm="1">
        <f t="array" ref="AH18">SUMPRODUCT('Process CO2 Growth'!$B$108:$AE$118*('Process CO2 Growth'!$A$108:$A$118=$B18)*('Process CO2 Growth'!$B$107:$AE$107=AH$2))*10^9</f>
        <v>0</v>
      </c>
      <c r="AI18" s="10" cm="1">
        <f t="array" ref="AI18">SUMPRODUCT('Process CO2 Growth'!$B$108:$AE$118*('Process CO2 Growth'!$A$108:$A$118=$B18)*('Process CO2 Growth'!$B$107:$AE$107=AI$2))*10^9</f>
        <v>0</v>
      </c>
      <c r="AJ18" s="10" cm="1">
        <f t="array" ref="AJ18">SUMPRODUCT('Process CO2 Growth'!$B$108:$AE$118*('Process CO2 Growth'!$A$108:$A$118=$B18)*('Process CO2 Growth'!$B$107:$AE$107=AJ$2))*10^9</f>
        <v>0</v>
      </c>
      <c r="AK18" s="10" cm="1">
        <f t="array" ref="AK18">SUMPRODUCT('Process CO2 Growth'!$B$108:$AE$118*('Process CO2 Growth'!$A$108:$A$118=$B18)*('Process CO2 Growth'!$B$107:$AE$107=AK$2))*10^9</f>
        <v>0</v>
      </c>
      <c r="AL18" s="10" cm="1">
        <f t="array" ref="AL18">SUMPRODUCT('Process CO2 Growth'!$B$108:$AE$118*('Process CO2 Growth'!$A$108:$A$118=$B18)*('Process CO2 Growth'!$B$107:$AE$107=AL$2))*10^9</f>
        <v>0</v>
      </c>
    </row>
    <row r="19" spans="1:38" x14ac:dyDescent="0.25">
      <c r="A19" t="s">
        <v>10</v>
      </c>
      <c r="B19" t="s">
        <v>575</v>
      </c>
      <c r="C19" s="10" cm="1">
        <f t="array" ref="C19">SUMPRODUCT('Process CO2 Growth'!$B$108:$AE$118*('Process CO2 Growth'!$A$108:$A$118=$B19)*('Process CO2 Growth'!$B$107:$AE$107=C$2))*10^9</f>
        <v>0</v>
      </c>
      <c r="D19" s="10" cm="1">
        <f t="array" ref="D19">SUMPRODUCT('Process CO2 Growth'!$B$108:$AE$118*('Process CO2 Growth'!$A$108:$A$118=$B19)*('Process CO2 Growth'!$B$107:$AE$107=D$2))*10^9</f>
        <v>0</v>
      </c>
      <c r="E19" s="10" cm="1">
        <f t="array" ref="E19">SUMPRODUCT('Process CO2 Growth'!$B$108:$AE$118*('Process CO2 Growth'!$A$108:$A$118=$B19)*('Process CO2 Growth'!$B$107:$AE$107=E$2))*10^9</f>
        <v>0</v>
      </c>
      <c r="F19" s="10" cm="1">
        <f t="array" ref="F19">SUMPRODUCT('Process CO2 Growth'!$B$108:$AE$118*('Process CO2 Growth'!$A$108:$A$118=$B19)*('Process CO2 Growth'!$B$107:$AE$107=F$2))*10^9</f>
        <v>0</v>
      </c>
      <c r="G19" s="10" cm="1">
        <f t="array" ref="G19">SUMPRODUCT('Process CO2 Growth'!$B$108:$AE$118*('Process CO2 Growth'!$A$108:$A$118=$B19)*('Process CO2 Growth'!$B$107:$AE$107=G$2))*10^9</f>
        <v>0</v>
      </c>
      <c r="H19" s="10" cm="1">
        <f t="array" ref="H19">SUMPRODUCT('Process CO2 Growth'!$B$108:$AE$118*('Process CO2 Growth'!$A$108:$A$118=$B19)*('Process CO2 Growth'!$B$107:$AE$107=H$2))*10^9</f>
        <v>0</v>
      </c>
      <c r="I19" s="10" cm="1">
        <f t="array" ref="I19">SUMPRODUCT('Process CO2 Growth'!$B$108:$AE$118*('Process CO2 Growth'!$A$108:$A$118=$B19)*('Process CO2 Growth'!$B$107:$AE$107=I$2))*10^9</f>
        <v>0</v>
      </c>
      <c r="J19" s="10" cm="1">
        <f t="array" ref="J19">SUMPRODUCT('Process CO2 Growth'!$B$108:$AE$118*('Process CO2 Growth'!$A$108:$A$118=$B19)*('Process CO2 Growth'!$B$107:$AE$107=J$2))*10^9</f>
        <v>0</v>
      </c>
      <c r="K19" s="10" cm="1">
        <f t="array" ref="K19">SUMPRODUCT('Process CO2 Growth'!$B$108:$AE$118*('Process CO2 Growth'!$A$108:$A$118=$B19)*('Process CO2 Growth'!$B$107:$AE$107=K$2))*10^9</f>
        <v>0</v>
      </c>
      <c r="L19" s="10" cm="1">
        <f t="array" ref="L19">SUMPRODUCT('Process CO2 Growth'!$B$108:$AE$118*('Process CO2 Growth'!$A$108:$A$118=$B19)*('Process CO2 Growth'!$B$107:$AE$107=L$2))*10^9</f>
        <v>0</v>
      </c>
      <c r="M19" s="10" cm="1">
        <f t="array" ref="M19">SUMPRODUCT('Process CO2 Growth'!$B$108:$AE$118*('Process CO2 Growth'!$A$108:$A$118=$B19)*('Process CO2 Growth'!$B$107:$AE$107=M$2))*10^9</f>
        <v>0</v>
      </c>
      <c r="N19" s="10" cm="1">
        <f t="array" ref="N19">SUMPRODUCT('Process CO2 Growth'!$B$108:$AE$118*('Process CO2 Growth'!$A$108:$A$118=$B19)*('Process CO2 Growth'!$B$107:$AE$107=N$2))*10^9</f>
        <v>0</v>
      </c>
      <c r="O19" s="10" cm="1">
        <f t="array" ref="O19">SUMPRODUCT('Process CO2 Growth'!$B$108:$AE$118*('Process CO2 Growth'!$A$108:$A$118=$B19)*('Process CO2 Growth'!$B$107:$AE$107=O$2))*10^9</f>
        <v>0</v>
      </c>
      <c r="P19" s="10" cm="1">
        <f t="array" ref="P19">SUMPRODUCT('Process CO2 Growth'!$B$108:$AE$118*('Process CO2 Growth'!$A$108:$A$118=$B19)*('Process CO2 Growth'!$B$107:$AE$107=P$2))*10^9</f>
        <v>0</v>
      </c>
      <c r="Q19" s="10" cm="1">
        <f t="array" ref="Q19">SUMPRODUCT('Process CO2 Growth'!$B$108:$AE$118*('Process CO2 Growth'!$A$108:$A$118=$B19)*('Process CO2 Growth'!$B$107:$AE$107=Q$2))*10^9</f>
        <v>0</v>
      </c>
      <c r="R19" s="10" cm="1">
        <f t="array" ref="R19">SUMPRODUCT('Process CO2 Growth'!$B$108:$AE$118*('Process CO2 Growth'!$A$108:$A$118=$B19)*('Process CO2 Growth'!$B$107:$AE$107=R$2))*10^9</f>
        <v>0</v>
      </c>
      <c r="S19" s="10" cm="1">
        <f t="array" ref="S19">SUMPRODUCT('Process CO2 Growth'!$B$108:$AE$118*('Process CO2 Growth'!$A$108:$A$118=$B19)*('Process CO2 Growth'!$B$107:$AE$107=S$2))*10^9</f>
        <v>0</v>
      </c>
      <c r="T19" s="10" cm="1">
        <f t="array" ref="T19">SUMPRODUCT('Process CO2 Growth'!$B$108:$AE$118*('Process CO2 Growth'!$A$108:$A$118=$B19)*('Process CO2 Growth'!$B$107:$AE$107=T$2))*10^9</f>
        <v>0</v>
      </c>
      <c r="U19" s="10" cm="1">
        <f t="array" ref="U19">SUMPRODUCT('Process CO2 Growth'!$B$108:$AE$118*('Process CO2 Growth'!$A$108:$A$118=$B19)*('Process CO2 Growth'!$B$107:$AE$107=U$2))*10^9</f>
        <v>0</v>
      </c>
      <c r="V19" s="10" cm="1">
        <f t="array" ref="V19">SUMPRODUCT('Process CO2 Growth'!$B$108:$AE$118*('Process CO2 Growth'!$A$108:$A$118=$B19)*('Process CO2 Growth'!$B$107:$AE$107=V$2))*10^9</f>
        <v>0</v>
      </c>
      <c r="W19" s="10" cm="1">
        <f t="array" ref="W19">SUMPRODUCT('Process CO2 Growth'!$B$108:$AE$118*('Process CO2 Growth'!$A$108:$A$118=$B19)*('Process CO2 Growth'!$B$107:$AE$107=W$2))*10^9</f>
        <v>0</v>
      </c>
      <c r="X19" s="10" cm="1">
        <f t="array" ref="X19">SUMPRODUCT('Process CO2 Growth'!$B$108:$AE$118*('Process CO2 Growth'!$A$108:$A$118=$B19)*('Process CO2 Growth'!$B$107:$AE$107=X$2))*10^9</f>
        <v>0</v>
      </c>
      <c r="Y19" s="10" cm="1">
        <f t="array" ref="Y19">SUMPRODUCT('Process CO2 Growth'!$B$108:$AE$118*('Process CO2 Growth'!$A$108:$A$118=$B19)*('Process CO2 Growth'!$B$107:$AE$107=Y$2))*10^9</f>
        <v>0</v>
      </c>
      <c r="Z19" s="10" cm="1">
        <f t="array" ref="Z19">SUMPRODUCT('Process CO2 Growth'!$B$108:$AE$118*('Process CO2 Growth'!$A$108:$A$118=$B19)*('Process CO2 Growth'!$B$107:$AE$107=Z$2))*10^9</f>
        <v>0</v>
      </c>
      <c r="AA19" s="10" cm="1">
        <f t="array" ref="AA19">SUMPRODUCT('Process CO2 Growth'!$B$108:$AE$118*('Process CO2 Growth'!$A$108:$A$118=$B19)*('Process CO2 Growth'!$B$107:$AE$107=AA$2))*10^9</f>
        <v>0</v>
      </c>
      <c r="AB19" s="10" cm="1">
        <f t="array" ref="AB19">SUMPRODUCT('Process CO2 Growth'!$B$108:$AE$118*('Process CO2 Growth'!$A$108:$A$118=$B19)*('Process CO2 Growth'!$B$107:$AE$107=AB$2))*10^9</f>
        <v>0</v>
      </c>
      <c r="AC19" s="10" cm="1">
        <f t="array" ref="AC19">SUMPRODUCT('Process CO2 Growth'!$B$108:$AE$118*('Process CO2 Growth'!$A$108:$A$118=$B19)*('Process CO2 Growth'!$B$107:$AE$107=AC$2))*10^9</f>
        <v>0</v>
      </c>
      <c r="AD19" s="10" cm="1">
        <f t="array" ref="AD19">SUMPRODUCT('Process CO2 Growth'!$B$108:$AE$118*('Process CO2 Growth'!$A$108:$A$118=$B19)*('Process CO2 Growth'!$B$107:$AE$107=AD$2))*10^9</f>
        <v>0</v>
      </c>
      <c r="AE19" s="10" cm="1">
        <f t="array" ref="AE19">SUMPRODUCT('Process CO2 Growth'!$B$108:$AE$118*('Process CO2 Growth'!$A$108:$A$118=$B19)*('Process CO2 Growth'!$B$107:$AE$107=AE$2))*10^9</f>
        <v>0</v>
      </c>
      <c r="AF19" s="10" cm="1">
        <f t="array" ref="AF19">SUMPRODUCT('Process CO2 Growth'!$B$108:$AE$118*('Process CO2 Growth'!$A$108:$A$118=$B19)*('Process CO2 Growth'!$B$107:$AE$107=AF$2))*10^9</f>
        <v>0</v>
      </c>
      <c r="AG19" s="10" cm="1">
        <f t="array" ref="AG19">SUMPRODUCT('Process CO2 Growth'!$B$108:$AE$118*('Process CO2 Growth'!$A$108:$A$118=$B19)*('Process CO2 Growth'!$B$107:$AE$107=AG$2))*10^9</f>
        <v>0</v>
      </c>
      <c r="AH19" s="10" cm="1">
        <f t="array" ref="AH19">SUMPRODUCT('Process CO2 Growth'!$B$108:$AE$118*('Process CO2 Growth'!$A$108:$A$118=$B19)*('Process CO2 Growth'!$B$107:$AE$107=AH$2))*10^9</f>
        <v>0</v>
      </c>
      <c r="AI19" s="10" cm="1">
        <f t="array" ref="AI19">SUMPRODUCT('Process CO2 Growth'!$B$108:$AE$118*('Process CO2 Growth'!$A$108:$A$118=$B19)*('Process CO2 Growth'!$B$107:$AE$107=AI$2))*10^9</f>
        <v>0</v>
      </c>
      <c r="AJ19" s="10" cm="1">
        <f t="array" ref="AJ19">SUMPRODUCT('Process CO2 Growth'!$B$108:$AE$118*('Process CO2 Growth'!$A$108:$A$118=$B19)*('Process CO2 Growth'!$B$107:$AE$107=AJ$2))*10^9</f>
        <v>0</v>
      </c>
      <c r="AK19" s="10" cm="1">
        <f t="array" ref="AK19">SUMPRODUCT('Process CO2 Growth'!$B$108:$AE$118*('Process CO2 Growth'!$A$108:$A$118=$B19)*('Process CO2 Growth'!$B$107:$AE$107=AK$2))*10^9</f>
        <v>0</v>
      </c>
      <c r="AL19" s="10" cm="1">
        <f t="array" ref="AL19">SUMPRODUCT('Process CO2 Growth'!$B$108:$AE$118*('Process CO2 Growth'!$A$108:$A$118=$B19)*('Process CO2 Growth'!$B$107:$AE$107=AL$2))*10^9</f>
        <v>0</v>
      </c>
    </row>
    <row r="20" spans="1:38" x14ac:dyDescent="0.25">
      <c r="A20" t="s">
        <v>10</v>
      </c>
      <c r="B20" t="s">
        <v>576</v>
      </c>
      <c r="C20" s="10" cm="1">
        <f t="array" ref="C20">SUMPRODUCT('Process CO2 Growth'!$B$108:$AE$118*('Process CO2 Growth'!$A$108:$A$118=$B20)*('Process CO2 Growth'!$B$107:$AE$107=C$2))*10^9</f>
        <v>0</v>
      </c>
      <c r="D20" s="10" cm="1">
        <f t="array" ref="D20">SUMPRODUCT('Process CO2 Growth'!$B$108:$AE$118*('Process CO2 Growth'!$A$108:$A$118=$B20)*('Process CO2 Growth'!$B$107:$AE$107=D$2))*10^9</f>
        <v>0</v>
      </c>
      <c r="E20" s="10" cm="1">
        <f t="array" ref="E20">SUMPRODUCT('Process CO2 Growth'!$B$108:$AE$118*('Process CO2 Growth'!$A$108:$A$118=$B20)*('Process CO2 Growth'!$B$107:$AE$107=E$2))*10^9</f>
        <v>0</v>
      </c>
      <c r="F20" s="10" cm="1">
        <f t="array" ref="F20">SUMPRODUCT('Process CO2 Growth'!$B$108:$AE$118*('Process CO2 Growth'!$A$108:$A$118=$B20)*('Process CO2 Growth'!$B$107:$AE$107=F$2))*10^9</f>
        <v>0</v>
      </c>
      <c r="G20" s="10" cm="1">
        <f t="array" ref="G20">SUMPRODUCT('Process CO2 Growth'!$B$108:$AE$118*('Process CO2 Growth'!$A$108:$A$118=$B20)*('Process CO2 Growth'!$B$107:$AE$107=G$2))*10^9</f>
        <v>0</v>
      </c>
      <c r="H20" s="10" cm="1">
        <f t="array" ref="H20">SUMPRODUCT('Process CO2 Growth'!$B$108:$AE$118*('Process CO2 Growth'!$A$108:$A$118=$B20)*('Process CO2 Growth'!$B$107:$AE$107=H$2))*10^9</f>
        <v>0</v>
      </c>
      <c r="I20" s="10" cm="1">
        <f t="array" ref="I20">SUMPRODUCT('Process CO2 Growth'!$B$108:$AE$118*('Process CO2 Growth'!$A$108:$A$118=$B20)*('Process CO2 Growth'!$B$107:$AE$107=I$2))*10^9</f>
        <v>0</v>
      </c>
      <c r="J20" s="10" cm="1">
        <f t="array" ref="J20">SUMPRODUCT('Process CO2 Growth'!$B$108:$AE$118*('Process CO2 Growth'!$A$108:$A$118=$B20)*('Process CO2 Growth'!$B$107:$AE$107=J$2))*10^9</f>
        <v>0</v>
      </c>
      <c r="K20" s="10" cm="1">
        <f t="array" ref="K20">SUMPRODUCT('Process CO2 Growth'!$B$108:$AE$118*('Process CO2 Growth'!$A$108:$A$118=$B20)*('Process CO2 Growth'!$B$107:$AE$107=K$2))*10^9</f>
        <v>0</v>
      </c>
      <c r="L20" s="10" cm="1">
        <f t="array" ref="L20">SUMPRODUCT('Process CO2 Growth'!$B$108:$AE$118*('Process CO2 Growth'!$A$108:$A$118=$B20)*('Process CO2 Growth'!$B$107:$AE$107=L$2))*10^9</f>
        <v>0</v>
      </c>
      <c r="M20" s="10" cm="1">
        <f t="array" ref="M20">SUMPRODUCT('Process CO2 Growth'!$B$108:$AE$118*('Process CO2 Growth'!$A$108:$A$118=$B20)*('Process CO2 Growth'!$B$107:$AE$107=M$2))*10^9</f>
        <v>0</v>
      </c>
      <c r="N20" s="10" cm="1">
        <f t="array" ref="N20">SUMPRODUCT('Process CO2 Growth'!$B$108:$AE$118*('Process CO2 Growth'!$A$108:$A$118=$B20)*('Process CO2 Growth'!$B$107:$AE$107=N$2))*10^9</f>
        <v>0</v>
      </c>
      <c r="O20" s="10" cm="1">
        <f t="array" ref="O20">SUMPRODUCT('Process CO2 Growth'!$B$108:$AE$118*('Process CO2 Growth'!$A$108:$A$118=$B20)*('Process CO2 Growth'!$B$107:$AE$107=O$2))*10^9</f>
        <v>0</v>
      </c>
      <c r="P20" s="10" cm="1">
        <f t="array" ref="P20">SUMPRODUCT('Process CO2 Growth'!$B$108:$AE$118*('Process CO2 Growth'!$A$108:$A$118=$B20)*('Process CO2 Growth'!$B$107:$AE$107=P$2))*10^9</f>
        <v>0</v>
      </c>
      <c r="Q20" s="10" cm="1">
        <f t="array" ref="Q20">SUMPRODUCT('Process CO2 Growth'!$B$108:$AE$118*('Process CO2 Growth'!$A$108:$A$118=$B20)*('Process CO2 Growth'!$B$107:$AE$107=Q$2))*10^9</f>
        <v>0</v>
      </c>
      <c r="R20" s="10" cm="1">
        <f t="array" ref="R20">SUMPRODUCT('Process CO2 Growth'!$B$108:$AE$118*('Process CO2 Growth'!$A$108:$A$118=$B20)*('Process CO2 Growth'!$B$107:$AE$107=R$2))*10^9</f>
        <v>0</v>
      </c>
      <c r="S20" s="10" cm="1">
        <f t="array" ref="S20">SUMPRODUCT('Process CO2 Growth'!$B$108:$AE$118*('Process CO2 Growth'!$A$108:$A$118=$B20)*('Process CO2 Growth'!$B$107:$AE$107=S$2))*10^9</f>
        <v>0</v>
      </c>
      <c r="T20" s="10" cm="1">
        <f t="array" ref="T20">SUMPRODUCT('Process CO2 Growth'!$B$108:$AE$118*('Process CO2 Growth'!$A$108:$A$118=$B20)*('Process CO2 Growth'!$B$107:$AE$107=T$2))*10^9</f>
        <v>0</v>
      </c>
      <c r="U20" s="10" cm="1">
        <f t="array" ref="U20">SUMPRODUCT('Process CO2 Growth'!$B$108:$AE$118*('Process CO2 Growth'!$A$108:$A$118=$B20)*('Process CO2 Growth'!$B$107:$AE$107=U$2))*10^9</f>
        <v>0</v>
      </c>
      <c r="V20" s="10" cm="1">
        <f t="array" ref="V20">SUMPRODUCT('Process CO2 Growth'!$B$108:$AE$118*('Process CO2 Growth'!$A$108:$A$118=$B20)*('Process CO2 Growth'!$B$107:$AE$107=V$2))*10^9</f>
        <v>0</v>
      </c>
      <c r="W20" s="10" cm="1">
        <f t="array" ref="W20">SUMPRODUCT('Process CO2 Growth'!$B$108:$AE$118*('Process CO2 Growth'!$A$108:$A$118=$B20)*('Process CO2 Growth'!$B$107:$AE$107=W$2))*10^9</f>
        <v>0</v>
      </c>
      <c r="X20" s="10" cm="1">
        <f t="array" ref="X20">SUMPRODUCT('Process CO2 Growth'!$B$108:$AE$118*('Process CO2 Growth'!$A$108:$A$118=$B20)*('Process CO2 Growth'!$B$107:$AE$107=X$2))*10^9</f>
        <v>0</v>
      </c>
      <c r="Y20" s="10" cm="1">
        <f t="array" ref="Y20">SUMPRODUCT('Process CO2 Growth'!$B$108:$AE$118*('Process CO2 Growth'!$A$108:$A$118=$B20)*('Process CO2 Growth'!$B$107:$AE$107=Y$2))*10^9</f>
        <v>0</v>
      </c>
      <c r="Z20" s="10" cm="1">
        <f t="array" ref="Z20">SUMPRODUCT('Process CO2 Growth'!$B$108:$AE$118*('Process CO2 Growth'!$A$108:$A$118=$B20)*('Process CO2 Growth'!$B$107:$AE$107=Z$2))*10^9</f>
        <v>0</v>
      </c>
      <c r="AA20" s="10" cm="1">
        <f t="array" ref="AA20">SUMPRODUCT('Process CO2 Growth'!$B$108:$AE$118*('Process CO2 Growth'!$A$108:$A$118=$B20)*('Process CO2 Growth'!$B$107:$AE$107=AA$2))*10^9</f>
        <v>0</v>
      </c>
      <c r="AB20" s="10" cm="1">
        <f t="array" ref="AB20">SUMPRODUCT('Process CO2 Growth'!$B$108:$AE$118*('Process CO2 Growth'!$A$108:$A$118=$B20)*('Process CO2 Growth'!$B$107:$AE$107=AB$2))*10^9</f>
        <v>0</v>
      </c>
      <c r="AC20" s="10" cm="1">
        <f t="array" ref="AC20">SUMPRODUCT('Process CO2 Growth'!$B$108:$AE$118*('Process CO2 Growth'!$A$108:$A$118=$B20)*('Process CO2 Growth'!$B$107:$AE$107=AC$2))*10^9</f>
        <v>0</v>
      </c>
      <c r="AD20" s="10" cm="1">
        <f t="array" ref="AD20">SUMPRODUCT('Process CO2 Growth'!$B$108:$AE$118*('Process CO2 Growth'!$A$108:$A$118=$B20)*('Process CO2 Growth'!$B$107:$AE$107=AD$2))*10^9</f>
        <v>0</v>
      </c>
      <c r="AE20" s="10" cm="1">
        <f t="array" ref="AE20">SUMPRODUCT('Process CO2 Growth'!$B$108:$AE$118*('Process CO2 Growth'!$A$108:$A$118=$B20)*('Process CO2 Growth'!$B$107:$AE$107=AE$2))*10^9</f>
        <v>0</v>
      </c>
      <c r="AF20" s="10" cm="1">
        <f t="array" ref="AF20">SUMPRODUCT('Process CO2 Growth'!$B$108:$AE$118*('Process CO2 Growth'!$A$108:$A$118=$B20)*('Process CO2 Growth'!$B$107:$AE$107=AF$2))*10^9</f>
        <v>0</v>
      </c>
      <c r="AG20" s="10" cm="1">
        <f t="array" ref="AG20">SUMPRODUCT('Process CO2 Growth'!$B$108:$AE$118*('Process CO2 Growth'!$A$108:$A$118=$B20)*('Process CO2 Growth'!$B$107:$AE$107=AG$2))*10^9</f>
        <v>0</v>
      </c>
      <c r="AH20" s="10" cm="1">
        <f t="array" ref="AH20">SUMPRODUCT('Process CO2 Growth'!$B$108:$AE$118*('Process CO2 Growth'!$A$108:$A$118=$B20)*('Process CO2 Growth'!$B$107:$AE$107=AH$2))*10^9</f>
        <v>0</v>
      </c>
      <c r="AI20" s="10" cm="1">
        <f t="array" ref="AI20">SUMPRODUCT('Process CO2 Growth'!$B$108:$AE$118*('Process CO2 Growth'!$A$108:$A$118=$B20)*('Process CO2 Growth'!$B$107:$AE$107=AI$2))*10^9</f>
        <v>0</v>
      </c>
      <c r="AJ20" s="10" cm="1">
        <f t="array" ref="AJ20">SUMPRODUCT('Process CO2 Growth'!$B$108:$AE$118*('Process CO2 Growth'!$A$108:$A$118=$B20)*('Process CO2 Growth'!$B$107:$AE$107=AJ$2))*10^9</f>
        <v>0</v>
      </c>
      <c r="AK20" s="10" cm="1">
        <f t="array" ref="AK20">SUMPRODUCT('Process CO2 Growth'!$B$108:$AE$118*('Process CO2 Growth'!$A$108:$A$118=$B20)*('Process CO2 Growth'!$B$107:$AE$107=AK$2))*10^9</f>
        <v>0</v>
      </c>
      <c r="AL20" s="10" cm="1">
        <f t="array" ref="AL20">SUMPRODUCT('Process CO2 Growth'!$B$108:$AE$118*('Process CO2 Growth'!$A$108:$A$118=$B20)*('Process CO2 Growth'!$B$107:$AE$107=AL$2))*10^9</f>
        <v>0</v>
      </c>
    </row>
    <row r="21" spans="1:38" x14ac:dyDescent="0.25">
      <c r="A21" t="s">
        <v>10</v>
      </c>
      <c r="B21" t="s">
        <v>577</v>
      </c>
      <c r="C21" s="10" cm="1">
        <f t="array" ref="C21">SUMPRODUCT('Process CO2 Growth'!$B$108:$AE$118*('Process CO2 Growth'!$A$108:$A$118=$B21)*('Process CO2 Growth'!$B$107:$AE$107=C$2))*10^9</f>
        <v>0</v>
      </c>
      <c r="D21" s="10" cm="1">
        <f t="array" ref="D21">SUMPRODUCT('Process CO2 Growth'!$B$108:$AE$118*('Process CO2 Growth'!$A$108:$A$118=$B21)*('Process CO2 Growth'!$B$107:$AE$107=D$2))*10^9</f>
        <v>0</v>
      </c>
      <c r="E21" s="10" cm="1">
        <f t="array" ref="E21">SUMPRODUCT('Process CO2 Growth'!$B$108:$AE$118*('Process CO2 Growth'!$A$108:$A$118=$B21)*('Process CO2 Growth'!$B$107:$AE$107=E$2))*10^9</f>
        <v>0</v>
      </c>
      <c r="F21" s="10" cm="1">
        <f t="array" ref="F21">SUMPRODUCT('Process CO2 Growth'!$B$108:$AE$118*('Process CO2 Growth'!$A$108:$A$118=$B21)*('Process CO2 Growth'!$B$107:$AE$107=F$2))*10^9</f>
        <v>0</v>
      </c>
      <c r="G21" s="10" cm="1">
        <f t="array" ref="G21">SUMPRODUCT('Process CO2 Growth'!$B$108:$AE$118*('Process CO2 Growth'!$A$108:$A$118=$B21)*('Process CO2 Growth'!$B$107:$AE$107=G$2))*10^9</f>
        <v>0</v>
      </c>
      <c r="H21" s="10" cm="1">
        <f t="array" ref="H21">SUMPRODUCT('Process CO2 Growth'!$B$108:$AE$118*('Process CO2 Growth'!$A$108:$A$118=$B21)*('Process CO2 Growth'!$B$107:$AE$107=H$2))*10^9</f>
        <v>0</v>
      </c>
      <c r="I21" s="10" cm="1">
        <f t="array" ref="I21">SUMPRODUCT('Process CO2 Growth'!$B$108:$AE$118*('Process CO2 Growth'!$A$108:$A$118=$B21)*('Process CO2 Growth'!$B$107:$AE$107=I$2))*10^9</f>
        <v>0</v>
      </c>
      <c r="J21" s="10" cm="1">
        <f t="array" ref="J21">SUMPRODUCT('Process CO2 Growth'!$B$108:$AE$118*('Process CO2 Growth'!$A$108:$A$118=$B21)*('Process CO2 Growth'!$B$107:$AE$107=J$2))*10^9</f>
        <v>0</v>
      </c>
      <c r="K21" s="10" cm="1">
        <f t="array" ref="K21">SUMPRODUCT('Process CO2 Growth'!$B$108:$AE$118*('Process CO2 Growth'!$A$108:$A$118=$B21)*('Process CO2 Growth'!$B$107:$AE$107=K$2))*10^9</f>
        <v>0</v>
      </c>
      <c r="L21" s="10" cm="1">
        <f t="array" ref="L21">SUMPRODUCT('Process CO2 Growth'!$B$108:$AE$118*('Process CO2 Growth'!$A$108:$A$118=$B21)*('Process CO2 Growth'!$B$107:$AE$107=L$2))*10^9</f>
        <v>0</v>
      </c>
      <c r="M21" s="10" cm="1">
        <f t="array" ref="M21">SUMPRODUCT('Process CO2 Growth'!$B$108:$AE$118*('Process CO2 Growth'!$A$108:$A$118=$B21)*('Process CO2 Growth'!$B$107:$AE$107=M$2))*10^9</f>
        <v>0</v>
      </c>
      <c r="N21" s="10" cm="1">
        <f t="array" ref="N21">SUMPRODUCT('Process CO2 Growth'!$B$108:$AE$118*('Process CO2 Growth'!$A$108:$A$118=$B21)*('Process CO2 Growth'!$B$107:$AE$107=N$2))*10^9</f>
        <v>0</v>
      </c>
      <c r="O21" s="10" cm="1">
        <f t="array" ref="O21">SUMPRODUCT('Process CO2 Growth'!$B$108:$AE$118*('Process CO2 Growth'!$A$108:$A$118=$B21)*('Process CO2 Growth'!$B$107:$AE$107=O$2))*10^9</f>
        <v>0</v>
      </c>
      <c r="P21" s="10" cm="1">
        <f t="array" ref="P21">SUMPRODUCT('Process CO2 Growth'!$B$108:$AE$118*('Process CO2 Growth'!$A$108:$A$118=$B21)*('Process CO2 Growth'!$B$107:$AE$107=P$2))*10^9</f>
        <v>0</v>
      </c>
      <c r="Q21" s="10" cm="1">
        <f t="array" ref="Q21">SUMPRODUCT('Process CO2 Growth'!$B$108:$AE$118*('Process CO2 Growth'!$A$108:$A$118=$B21)*('Process CO2 Growth'!$B$107:$AE$107=Q$2))*10^9</f>
        <v>0</v>
      </c>
      <c r="R21" s="10" cm="1">
        <f t="array" ref="R21">SUMPRODUCT('Process CO2 Growth'!$B$108:$AE$118*('Process CO2 Growth'!$A$108:$A$118=$B21)*('Process CO2 Growth'!$B$107:$AE$107=R$2))*10^9</f>
        <v>0</v>
      </c>
      <c r="S21" s="10" cm="1">
        <f t="array" ref="S21">SUMPRODUCT('Process CO2 Growth'!$B$108:$AE$118*('Process CO2 Growth'!$A$108:$A$118=$B21)*('Process CO2 Growth'!$B$107:$AE$107=S$2))*10^9</f>
        <v>0</v>
      </c>
      <c r="T21" s="10" cm="1">
        <f t="array" ref="T21">SUMPRODUCT('Process CO2 Growth'!$B$108:$AE$118*('Process CO2 Growth'!$A$108:$A$118=$B21)*('Process CO2 Growth'!$B$107:$AE$107=T$2))*10^9</f>
        <v>0</v>
      </c>
      <c r="U21" s="10" cm="1">
        <f t="array" ref="U21">SUMPRODUCT('Process CO2 Growth'!$B$108:$AE$118*('Process CO2 Growth'!$A$108:$A$118=$B21)*('Process CO2 Growth'!$B$107:$AE$107=U$2))*10^9</f>
        <v>0</v>
      </c>
      <c r="V21" s="10" cm="1">
        <f t="array" ref="V21">SUMPRODUCT('Process CO2 Growth'!$B$108:$AE$118*('Process CO2 Growth'!$A$108:$A$118=$B21)*('Process CO2 Growth'!$B$107:$AE$107=V$2))*10^9</f>
        <v>0</v>
      </c>
      <c r="W21" s="10" cm="1">
        <f t="array" ref="W21">SUMPRODUCT('Process CO2 Growth'!$B$108:$AE$118*('Process CO2 Growth'!$A$108:$A$118=$B21)*('Process CO2 Growth'!$B$107:$AE$107=W$2))*10^9</f>
        <v>0</v>
      </c>
      <c r="X21" s="10" cm="1">
        <f t="array" ref="X21">SUMPRODUCT('Process CO2 Growth'!$B$108:$AE$118*('Process CO2 Growth'!$A$108:$A$118=$B21)*('Process CO2 Growth'!$B$107:$AE$107=X$2))*10^9</f>
        <v>0</v>
      </c>
      <c r="Y21" s="10" cm="1">
        <f t="array" ref="Y21">SUMPRODUCT('Process CO2 Growth'!$B$108:$AE$118*('Process CO2 Growth'!$A$108:$A$118=$B21)*('Process CO2 Growth'!$B$107:$AE$107=Y$2))*10^9</f>
        <v>0</v>
      </c>
      <c r="Z21" s="10" cm="1">
        <f t="array" ref="Z21">SUMPRODUCT('Process CO2 Growth'!$B$108:$AE$118*('Process CO2 Growth'!$A$108:$A$118=$B21)*('Process CO2 Growth'!$B$107:$AE$107=Z$2))*10^9</f>
        <v>0</v>
      </c>
      <c r="AA21" s="10" cm="1">
        <f t="array" ref="AA21">SUMPRODUCT('Process CO2 Growth'!$B$108:$AE$118*('Process CO2 Growth'!$A$108:$A$118=$B21)*('Process CO2 Growth'!$B$107:$AE$107=AA$2))*10^9</f>
        <v>0</v>
      </c>
      <c r="AB21" s="10" cm="1">
        <f t="array" ref="AB21">SUMPRODUCT('Process CO2 Growth'!$B$108:$AE$118*('Process CO2 Growth'!$A$108:$A$118=$B21)*('Process CO2 Growth'!$B$107:$AE$107=AB$2))*10^9</f>
        <v>0</v>
      </c>
      <c r="AC21" s="10" cm="1">
        <f t="array" ref="AC21">SUMPRODUCT('Process CO2 Growth'!$B$108:$AE$118*('Process CO2 Growth'!$A$108:$A$118=$B21)*('Process CO2 Growth'!$B$107:$AE$107=AC$2))*10^9</f>
        <v>0</v>
      </c>
      <c r="AD21" s="10" cm="1">
        <f t="array" ref="AD21">SUMPRODUCT('Process CO2 Growth'!$B$108:$AE$118*('Process CO2 Growth'!$A$108:$A$118=$B21)*('Process CO2 Growth'!$B$107:$AE$107=AD$2))*10^9</f>
        <v>0</v>
      </c>
      <c r="AE21" s="10" cm="1">
        <f t="array" ref="AE21">SUMPRODUCT('Process CO2 Growth'!$B$108:$AE$118*('Process CO2 Growth'!$A$108:$A$118=$B21)*('Process CO2 Growth'!$B$107:$AE$107=AE$2))*10^9</f>
        <v>0</v>
      </c>
      <c r="AF21" s="10" cm="1">
        <f t="array" ref="AF21">SUMPRODUCT('Process CO2 Growth'!$B$108:$AE$118*('Process CO2 Growth'!$A$108:$A$118=$B21)*('Process CO2 Growth'!$B$107:$AE$107=AF$2))*10^9</f>
        <v>0</v>
      </c>
      <c r="AG21" s="10" cm="1">
        <f t="array" ref="AG21">SUMPRODUCT('Process CO2 Growth'!$B$108:$AE$118*('Process CO2 Growth'!$A$108:$A$118=$B21)*('Process CO2 Growth'!$B$107:$AE$107=AG$2))*10^9</f>
        <v>0</v>
      </c>
      <c r="AH21" s="10" cm="1">
        <f t="array" ref="AH21">SUMPRODUCT('Process CO2 Growth'!$B$108:$AE$118*('Process CO2 Growth'!$A$108:$A$118=$B21)*('Process CO2 Growth'!$B$107:$AE$107=AH$2))*10^9</f>
        <v>0</v>
      </c>
      <c r="AI21" s="10" cm="1">
        <f t="array" ref="AI21">SUMPRODUCT('Process CO2 Growth'!$B$108:$AE$118*('Process CO2 Growth'!$A$108:$A$118=$B21)*('Process CO2 Growth'!$B$107:$AE$107=AI$2))*10^9</f>
        <v>0</v>
      </c>
      <c r="AJ21" s="10" cm="1">
        <f t="array" ref="AJ21">SUMPRODUCT('Process CO2 Growth'!$B$108:$AE$118*('Process CO2 Growth'!$A$108:$A$118=$B21)*('Process CO2 Growth'!$B$107:$AE$107=AJ$2))*10^9</f>
        <v>0</v>
      </c>
      <c r="AK21" s="10" cm="1">
        <f t="array" ref="AK21">SUMPRODUCT('Process CO2 Growth'!$B$108:$AE$118*('Process CO2 Growth'!$A$108:$A$118=$B21)*('Process CO2 Growth'!$B$107:$AE$107=AK$2))*10^9</f>
        <v>0</v>
      </c>
      <c r="AL21" s="10" cm="1">
        <f t="array" ref="AL21">SUMPRODUCT('Process CO2 Growth'!$B$108:$AE$118*('Process CO2 Growth'!$A$108:$A$118=$B21)*('Process CO2 Growth'!$B$107:$AE$107=AL$2))*10^9</f>
        <v>0</v>
      </c>
    </row>
    <row r="22" spans="1:38" x14ac:dyDescent="0.25">
      <c r="A22" t="s">
        <v>10</v>
      </c>
      <c r="B22" t="s">
        <v>578</v>
      </c>
      <c r="C22" s="10" cm="1">
        <f t="array" ref="C22">SUMPRODUCT('Process CO2 Growth'!$B$108:$AE$118*('Process CO2 Growth'!$A$108:$A$118=$B22)*('Process CO2 Growth'!$B$107:$AE$107=C$2))*10^9</f>
        <v>0</v>
      </c>
      <c r="D22" s="10" cm="1">
        <f t="array" ref="D22">SUMPRODUCT('Process CO2 Growth'!$B$108:$AE$118*('Process CO2 Growth'!$A$108:$A$118=$B22)*('Process CO2 Growth'!$B$107:$AE$107=D$2))*10^9</f>
        <v>0</v>
      </c>
      <c r="E22" s="10" cm="1">
        <f t="array" ref="E22">SUMPRODUCT('Process CO2 Growth'!$B$108:$AE$118*('Process CO2 Growth'!$A$108:$A$118=$B22)*('Process CO2 Growth'!$B$107:$AE$107=E$2))*10^9</f>
        <v>0</v>
      </c>
      <c r="F22" s="10" cm="1">
        <f t="array" ref="F22">SUMPRODUCT('Process CO2 Growth'!$B$108:$AE$118*('Process CO2 Growth'!$A$108:$A$118=$B22)*('Process CO2 Growth'!$B$107:$AE$107=F$2))*10^9</f>
        <v>0</v>
      </c>
      <c r="G22" s="10" cm="1">
        <f t="array" ref="G22">SUMPRODUCT('Process CO2 Growth'!$B$108:$AE$118*('Process CO2 Growth'!$A$108:$A$118=$B22)*('Process CO2 Growth'!$B$107:$AE$107=G$2))*10^9</f>
        <v>0</v>
      </c>
      <c r="H22" s="10" cm="1">
        <f t="array" ref="H22">SUMPRODUCT('Process CO2 Growth'!$B$108:$AE$118*('Process CO2 Growth'!$A$108:$A$118=$B22)*('Process CO2 Growth'!$B$107:$AE$107=H$2))*10^9</f>
        <v>0</v>
      </c>
      <c r="I22" s="10" cm="1">
        <f t="array" ref="I22">SUMPRODUCT('Process CO2 Growth'!$B$108:$AE$118*('Process CO2 Growth'!$A$108:$A$118=$B22)*('Process CO2 Growth'!$B$107:$AE$107=I$2))*10^9</f>
        <v>0</v>
      </c>
      <c r="J22" s="10" cm="1">
        <f t="array" ref="J22">SUMPRODUCT('Process CO2 Growth'!$B$108:$AE$118*('Process CO2 Growth'!$A$108:$A$118=$B22)*('Process CO2 Growth'!$B$107:$AE$107=J$2))*10^9</f>
        <v>0</v>
      </c>
      <c r="K22" s="10" cm="1">
        <f t="array" ref="K22">SUMPRODUCT('Process CO2 Growth'!$B$108:$AE$118*('Process CO2 Growth'!$A$108:$A$118=$B22)*('Process CO2 Growth'!$B$107:$AE$107=K$2))*10^9</f>
        <v>0</v>
      </c>
      <c r="L22" s="10" cm="1">
        <f t="array" ref="L22">SUMPRODUCT('Process CO2 Growth'!$B$108:$AE$118*('Process CO2 Growth'!$A$108:$A$118=$B22)*('Process CO2 Growth'!$B$107:$AE$107=L$2))*10^9</f>
        <v>0</v>
      </c>
      <c r="M22" s="10" cm="1">
        <f t="array" ref="M22">SUMPRODUCT('Process CO2 Growth'!$B$108:$AE$118*('Process CO2 Growth'!$A$108:$A$118=$B22)*('Process CO2 Growth'!$B$107:$AE$107=M$2))*10^9</f>
        <v>0</v>
      </c>
      <c r="N22" s="10" cm="1">
        <f t="array" ref="N22">SUMPRODUCT('Process CO2 Growth'!$B$108:$AE$118*('Process CO2 Growth'!$A$108:$A$118=$B22)*('Process CO2 Growth'!$B$107:$AE$107=N$2))*10^9</f>
        <v>0</v>
      </c>
      <c r="O22" s="10" cm="1">
        <f t="array" ref="O22">SUMPRODUCT('Process CO2 Growth'!$B$108:$AE$118*('Process CO2 Growth'!$A$108:$A$118=$B22)*('Process CO2 Growth'!$B$107:$AE$107=O$2))*10^9</f>
        <v>0</v>
      </c>
      <c r="P22" s="10" cm="1">
        <f t="array" ref="P22">SUMPRODUCT('Process CO2 Growth'!$B$108:$AE$118*('Process CO2 Growth'!$A$108:$A$118=$B22)*('Process CO2 Growth'!$B$107:$AE$107=P$2))*10^9</f>
        <v>0</v>
      </c>
      <c r="Q22" s="10" cm="1">
        <f t="array" ref="Q22">SUMPRODUCT('Process CO2 Growth'!$B$108:$AE$118*('Process CO2 Growth'!$A$108:$A$118=$B22)*('Process CO2 Growth'!$B$107:$AE$107=Q$2))*10^9</f>
        <v>0</v>
      </c>
      <c r="R22" s="10" cm="1">
        <f t="array" ref="R22">SUMPRODUCT('Process CO2 Growth'!$B$108:$AE$118*('Process CO2 Growth'!$A$108:$A$118=$B22)*('Process CO2 Growth'!$B$107:$AE$107=R$2))*10^9</f>
        <v>0</v>
      </c>
      <c r="S22" s="10" cm="1">
        <f t="array" ref="S22">SUMPRODUCT('Process CO2 Growth'!$B$108:$AE$118*('Process CO2 Growth'!$A$108:$A$118=$B22)*('Process CO2 Growth'!$B$107:$AE$107=S$2))*10^9</f>
        <v>0</v>
      </c>
      <c r="T22" s="10" cm="1">
        <f t="array" ref="T22">SUMPRODUCT('Process CO2 Growth'!$B$108:$AE$118*('Process CO2 Growth'!$A$108:$A$118=$B22)*('Process CO2 Growth'!$B$107:$AE$107=T$2))*10^9</f>
        <v>0</v>
      </c>
      <c r="U22" s="10" cm="1">
        <f t="array" ref="U22">SUMPRODUCT('Process CO2 Growth'!$B$108:$AE$118*('Process CO2 Growth'!$A$108:$A$118=$B22)*('Process CO2 Growth'!$B$107:$AE$107=U$2))*10^9</f>
        <v>0</v>
      </c>
      <c r="V22" s="10" cm="1">
        <f t="array" ref="V22">SUMPRODUCT('Process CO2 Growth'!$B$108:$AE$118*('Process CO2 Growth'!$A$108:$A$118=$B22)*('Process CO2 Growth'!$B$107:$AE$107=V$2))*10^9</f>
        <v>0</v>
      </c>
      <c r="W22" s="10" cm="1">
        <f t="array" ref="W22">SUMPRODUCT('Process CO2 Growth'!$B$108:$AE$118*('Process CO2 Growth'!$A$108:$A$118=$B22)*('Process CO2 Growth'!$B$107:$AE$107=W$2))*10^9</f>
        <v>0</v>
      </c>
      <c r="X22" s="10" cm="1">
        <f t="array" ref="X22">SUMPRODUCT('Process CO2 Growth'!$B$108:$AE$118*('Process CO2 Growth'!$A$108:$A$118=$B22)*('Process CO2 Growth'!$B$107:$AE$107=X$2))*10^9</f>
        <v>0</v>
      </c>
      <c r="Y22" s="10" cm="1">
        <f t="array" ref="Y22">SUMPRODUCT('Process CO2 Growth'!$B$108:$AE$118*('Process CO2 Growth'!$A$108:$A$118=$B22)*('Process CO2 Growth'!$B$107:$AE$107=Y$2))*10^9</f>
        <v>0</v>
      </c>
      <c r="Z22" s="10" cm="1">
        <f t="array" ref="Z22">SUMPRODUCT('Process CO2 Growth'!$B$108:$AE$118*('Process CO2 Growth'!$A$108:$A$118=$B22)*('Process CO2 Growth'!$B$107:$AE$107=Z$2))*10^9</f>
        <v>0</v>
      </c>
      <c r="AA22" s="10" cm="1">
        <f t="array" ref="AA22">SUMPRODUCT('Process CO2 Growth'!$B$108:$AE$118*('Process CO2 Growth'!$A$108:$A$118=$B22)*('Process CO2 Growth'!$B$107:$AE$107=AA$2))*10^9</f>
        <v>0</v>
      </c>
      <c r="AB22" s="10" cm="1">
        <f t="array" ref="AB22">SUMPRODUCT('Process CO2 Growth'!$B$108:$AE$118*('Process CO2 Growth'!$A$108:$A$118=$B22)*('Process CO2 Growth'!$B$107:$AE$107=AB$2))*10^9</f>
        <v>0</v>
      </c>
      <c r="AC22" s="10" cm="1">
        <f t="array" ref="AC22">SUMPRODUCT('Process CO2 Growth'!$B$108:$AE$118*('Process CO2 Growth'!$A$108:$A$118=$B22)*('Process CO2 Growth'!$B$107:$AE$107=AC$2))*10^9</f>
        <v>0</v>
      </c>
      <c r="AD22" s="10" cm="1">
        <f t="array" ref="AD22">SUMPRODUCT('Process CO2 Growth'!$B$108:$AE$118*('Process CO2 Growth'!$A$108:$A$118=$B22)*('Process CO2 Growth'!$B$107:$AE$107=AD$2))*10^9</f>
        <v>0</v>
      </c>
      <c r="AE22" s="10" cm="1">
        <f t="array" ref="AE22">SUMPRODUCT('Process CO2 Growth'!$B$108:$AE$118*('Process CO2 Growth'!$A$108:$A$118=$B22)*('Process CO2 Growth'!$B$107:$AE$107=AE$2))*10^9</f>
        <v>0</v>
      </c>
      <c r="AF22" s="10" cm="1">
        <f t="array" ref="AF22">SUMPRODUCT('Process CO2 Growth'!$B$108:$AE$118*('Process CO2 Growth'!$A$108:$A$118=$B22)*('Process CO2 Growth'!$B$107:$AE$107=AF$2))*10^9</f>
        <v>0</v>
      </c>
      <c r="AG22" s="10" cm="1">
        <f t="array" ref="AG22">SUMPRODUCT('Process CO2 Growth'!$B$108:$AE$118*('Process CO2 Growth'!$A$108:$A$118=$B22)*('Process CO2 Growth'!$B$107:$AE$107=AG$2))*10^9</f>
        <v>0</v>
      </c>
      <c r="AH22" s="10" cm="1">
        <f t="array" ref="AH22">SUMPRODUCT('Process CO2 Growth'!$B$108:$AE$118*('Process CO2 Growth'!$A$108:$A$118=$B22)*('Process CO2 Growth'!$B$107:$AE$107=AH$2))*10^9</f>
        <v>0</v>
      </c>
      <c r="AI22" s="10" cm="1">
        <f t="array" ref="AI22">SUMPRODUCT('Process CO2 Growth'!$B$108:$AE$118*('Process CO2 Growth'!$A$108:$A$118=$B22)*('Process CO2 Growth'!$B$107:$AE$107=AI$2))*10^9</f>
        <v>0</v>
      </c>
      <c r="AJ22" s="10" cm="1">
        <f t="array" ref="AJ22">SUMPRODUCT('Process CO2 Growth'!$B$108:$AE$118*('Process CO2 Growth'!$A$108:$A$118=$B22)*('Process CO2 Growth'!$B$107:$AE$107=AJ$2))*10^9</f>
        <v>0</v>
      </c>
      <c r="AK22" s="10" cm="1">
        <f t="array" ref="AK22">SUMPRODUCT('Process CO2 Growth'!$B$108:$AE$118*('Process CO2 Growth'!$A$108:$A$118=$B22)*('Process CO2 Growth'!$B$107:$AE$107=AK$2))*10^9</f>
        <v>0</v>
      </c>
      <c r="AL22" s="10" cm="1">
        <f t="array" ref="AL22">SUMPRODUCT('Process CO2 Growth'!$B$108:$AE$118*('Process CO2 Growth'!$A$108:$A$118=$B22)*('Process CO2 Growth'!$B$107:$AE$107=AL$2))*10^9</f>
        <v>0</v>
      </c>
    </row>
    <row r="23" spans="1:38" x14ac:dyDescent="0.25">
      <c r="A23" t="s">
        <v>10</v>
      </c>
      <c r="B23" t="s">
        <v>579</v>
      </c>
      <c r="C23" s="10" cm="1">
        <f t="array" ref="C23">SUMPRODUCT('Process CO2 Growth'!$B$108:$AE$118*('Process CO2 Growth'!$A$108:$A$118=$B23)*('Process CO2 Growth'!$B$107:$AE$107=C$2))*10^9</f>
        <v>0</v>
      </c>
      <c r="D23" s="10" cm="1">
        <f t="array" ref="D23">SUMPRODUCT('Process CO2 Growth'!$B$108:$AE$118*('Process CO2 Growth'!$A$108:$A$118=$B23)*('Process CO2 Growth'!$B$107:$AE$107=D$2))*10^9</f>
        <v>0</v>
      </c>
      <c r="E23" s="10" cm="1">
        <f t="array" ref="E23">SUMPRODUCT('Process CO2 Growth'!$B$108:$AE$118*('Process CO2 Growth'!$A$108:$A$118=$B23)*('Process CO2 Growth'!$B$107:$AE$107=E$2))*10^9</f>
        <v>0</v>
      </c>
      <c r="F23" s="10" cm="1">
        <f t="array" ref="F23">SUMPRODUCT('Process CO2 Growth'!$B$108:$AE$118*('Process CO2 Growth'!$A$108:$A$118=$B23)*('Process CO2 Growth'!$B$107:$AE$107=F$2))*10^9</f>
        <v>0</v>
      </c>
      <c r="G23" s="10" cm="1">
        <f t="array" ref="G23">SUMPRODUCT('Process CO2 Growth'!$B$108:$AE$118*('Process CO2 Growth'!$A$108:$A$118=$B23)*('Process CO2 Growth'!$B$107:$AE$107=G$2))*10^9</f>
        <v>0</v>
      </c>
      <c r="H23" s="10" cm="1">
        <f t="array" ref="H23">SUMPRODUCT('Process CO2 Growth'!$B$108:$AE$118*('Process CO2 Growth'!$A$108:$A$118=$B23)*('Process CO2 Growth'!$B$107:$AE$107=H$2))*10^9</f>
        <v>0</v>
      </c>
      <c r="I23" s="10" cm="1">
        <f t="array" ref="I23">SUMPRODUCT('Process CO2 Growth'!$B$108:$AE$118*('Process CO2 Growth'!$A$108:$A$118=$B23)*('Process CO2 Growth'!$B$107:$AE$107=I$2))*10^9</f>
        <v>0</v>
      </c>
      <c r="J23" s="10" cm="1">
        <f t="array" ref="J23">SUMPRODUCT('Process CO2 Growth'!$B$108:$AE$118*('Process CO2 Growth'!$A$108:$A$118=$B23)*('Process CO2 Growth'!$B$107:$AE$107=J$2))*10^9</f>
        <v>0</v>
      </c>
      <c r="K23" s="10" cm="1">
        <f t="array" ref="K23">SUMPRODUCT('Process CO2 Growth'!$B$108:$AE$118*('Process CO2 Growth'!$A$108:$A$118=$B23)*('Process CO2 Growth'!$B$107:$AE$107=K$2))*10^9</f>
        <v>0</v>
      </c>
      <c r="L23" s="10" cm="1">
        <f t="array" ref="L23">SUMPRODUCT('Process CO2 Growth'!$B$108:$AE$118*('Process CO2 Growth'!$A$108:$A$118=$B23)*('Process CO2 Growth'!$B$107:$AE$107=L$2))*10^9</f>
        <v>0</v>
      </c>
      <c r="M23" s="10" cm="1">
        <f t="array" ref="M23">SUMPRODUCT('Process CO2 Growth'!$B$108:$AE$118*('Process CO2 Growth'!$A$108:$A$118=$B23)*('Process CO2 Growth'!$B$107:$AE$107=M$2))*10^9</f>
        <v>0</v>
      </c>
      <c r="N23" s="10" cm="1">
        <f t="array" ref="N23">SUMPRODUCT('Process CO2 Growth'!$B$108:$AE$118*('Process CO2 Growth'!$A$108:$A$118=$B23)*('Process CO2 Growth'!$B$107:$AE$107=N$2))*10^9</f>
        <v>0</v>
      </c>
      <c r="O23" s="10" cm="1">
        <f t="array" ref="O23">SUMPRODUCT('Process CO2 Growth'!$B$108:$AE$118*('Process CO2 Growth'!$A$108:$A$118=$B23)*('Process CO2 Growth'!$B$107:$AE$107=O$2))*10^9</f>
        <v>0</v>
      </c>
      <c r="P23" s="10" cm="1">
        <f t="array" ref="P23">SUMPRODUCT('Process CO2 Growth'!$B$108:$AE$118*('Process CO2 Growth'!$A$108:$A$118=$B23)*('Process CO2 Growth'!$B$107:$AE$107=P$2))*10^9</f>
        <v>0</v>
      </c>
      <c r="Q23" s="10" cm="1">
        <f t="array" ref="Q23">SUMPRODUCT('Process CO2 Growth'!$B$108:$AE$118*('Process CO2 Growth'!$A$108:$A$118=$B23)*('Process CO2 Growth'!$B$107:$AE$107=Q$2))*10^9</f>
        <v>0</v>
      </c>
      <c r="R23" s="10" cm="1">
        <f t="array" ref="R23">SUMPRODUCT('Process CO2 Growth'!$B$108:$AE$118*('Process CO2 Growth'!$A$108:$A$118=$B23)*('Process CO2 Growth'!$B$107:$AE$107=R$2))*10^9</f>
        <v>0</v>
      </c>
      <c r="S23" s="10" cm="1">
        <f t="array" ref="S23">SUMPRODUCT('Process CO2 Growth'!$B$108:$AE$118*('Process CO2 Growth'!$A$108:$A$118=$B23)*('Process CO2 Growth'!$B$107:$AE$107=S$2))*10^9</f>
        <v>0</v>
      </c>
      <c r="T23" s="10" cm="1">
        <f t="array" ref="T23">SUMPRODUCT('Process CO2 Growth'!$B$108:$AE$118*('Process CO2 Growth'!$A$108:$A$118=$B23)*('Process CO2 Growth'!$B$107:$AE$107=T$2))*10^9</f>
        <v>0</v>
      </c>
      <c r="U23" s="10" cm="1">
        <f t="array" ref="U23">SUMPRODUCT('Process CO2 Growth'!$B$108:$AE$118*('Process CO2 Growth'!$A$108:$A$118=$B23)*('Process CO2 Growth'!$B$107:$AE$107=U$2))*10^9</f>
        <v>0</v>
      </c>
      <c r="V23" s="10" cm="1">
        <f t="array" ref="V23">SUMPRODUCT('Process CO2 Growth'!$B$108:$AE$118*('Process CO2 Growth'!$A$108:$A$118=$B23)*('Process CO2 Growth'!$B$107:$AE$107=V$2))*10^9</f>
        <v>0</v>
      </c>
      <c r="W23" s="10" cm="1">
        <f t="array" ref="W23">SUMPRODUCT('Process CO2 Growth'!$B$108:$AE$118*('Process CO2 Growth'!$A$108:$A$118=$B23)*('Process CO2 Growth'!$B$107:$AE$107=W$2))*10^9</f>
        <v>0</v>
      </c>
      <c r="X23" s="10" cm="1">
        <f t="array" ref="X23">SUMPRODUCT('Process CO2 Growth'!$B$108:$AE$118*('Process CO2 Growth'!$A$108:$A$118=$B23)*('Process CO2 Growth'!$B$107:$AE$107=X$2))*10^9</f>
        <v>0</v>
      </c>
      <c r="Y23" s="10" cm="1">
        <f t="array" ref="Y23">SUMPRODUCT('Process CO2 Growth'!$B$108:$AE$118*('Process CO2 Growth'!$A$108:$A$118=$B23)*('Process CO2 Growth'!$B$107:$AE$107=Y$2))*10^9</f>
        <v>0</v>
      </c>
      <c r="Z23" s="10" cm="1">
        <f t="array" ref="Z23">SUMPRODUCT('Process CO2 Growth'!$B$108:$AE$118*('Process CO2 Growth'!$A$108:$A$118=$B23)*('Process CO2 Growth'!$B$107:$AE$107=Z$2))*10^9</f>
        <v>0</v>
      </c>
      <c r="AA23" s="10" cm="1">
        <f t="array" ref="AA23">SUMPRODUCT('Process CO2 Growth'!$B$108:$AE$118*('Process CO2 Growth'!$A$108:$A$118=$B23)*('Process CO2 Growth'!$B$107:$AE$107=AA$2))*10^9</f>
        <v>0</v>
      </c>
      <c r="AB23" s="10" cm="1">
        <f t="array" ref="AB23">SUMPRODUCT('Process CO2 Growth'!$B$108:$AE$118*('Process CO2 Growth'!$A$108:$A$118=$B23)*('Process CO2 Growth'!$B$107:$AE$107=AB$2))*10^9</f>
        <v>0</v>
      </c>
      <c r="AC23" s="10" cm="1">
        <f t="array" ref="AC23">SUMPRODUCT('Process CO2 Growth'!$B$108:$AE$118*('Process CO2 Growth'!$A$108:$A$118=$B23)*('Process CO2 Growth'!$B$107:$AE$107=AC$2))*10^9</f>
        <v>0</v>
      </c>
      <c r="AD23" s="10" cm="1">
        <f t="array" ref="AD23">SUMPRODUCT('Process CO2 Growth'!$B$108:$AE$118*('Process CO2 Growth'!$A$108:$A$118=$B23)*('Process CO2 Growth'!$B$107:$AE$107=AD$2))*10^9</f>
        <v>0</v>
      </c>
      <c r="AE23" s="10" cm="1">
        <f t="array" ref="AE23">SUMPRODUCT('Process CO2 Growth'!$B$108:$AE$118*('Process CO2 Growth'!$A$108:$A$118=$B23)*('Process CO2 Growth'!$B$107:$AE$107=AE$2))*10^9</f>
        <v>0</v>
      </c>
      <c r="AF23" s="10" cm="1">
        <f t="array" ref="AF23">SUMPRODUCT('Process CO2 Growth'!$B$108:$AE$118*('Process CO2 Growth'!$A$108:$A$118=$B23)*('Process CO2 Growth'!$B$107:$AE$107=AF$2))*10^9</f>
        <v>0</v>
      </c>
      <c r="AG23" s="10" cm="1">
        <f t="array" ref="AG23">SUMPRODUCT('Process CO2 Growth'!$B$108:$AE$118*('Process CO2 Growth'!$A$108:$A$118=$B23)*('Process CO2 Growth'!$B$107:$AE$107=AG$2))*10^9</f>
        <v>0</v>
      </c>
      <c r="AH23" s="10" cm="1">
        <f t="array" ref="AH23">SUMPRODUCT('Process CO2 Growth'!$B$108:$AE$118*('Process CO2 Growth'!$A$108:$A$118=$B23)*('Process CO2 Growth'!$B$107:$AE$107=AH$2))*10^9</f>
        <v>0</v>
      </c>
      <c r="AI23" s="10" cm="1">
        <f t="array" ref="AI23">SUMPRODUCT('Process CO2 Growth'!$B$108:$AE$118*('Process CO2 Growth'!$A$108:$A$118=$B23)*('Process CO2 Growth'!$B$107:$AE$107=AI$2))*10^9</f>
        <v>0</v>
      </c>
      <c r="AJ23" s="10" cm="1">
        <f t="array" ref="AJ23">SUMPRODUCT('Process CO2 Growth'!$B$108:$AE$118*('Process CO2 Growth'!$A$108:$A$118=$B23)*('Process CO2 Growth'!$B$107:$AE$107=AJ$2))*10^9</f>
        <v>0</v>
      </c>
      <c r="AK23" s="10" cm="1">
        <f t="array" ref="AK23">SUMPRODUCT('Process CO2 Growth'!$B$108:$AE$118*('Process CO2 Growth'!$A$108:$A$118=$B23)*('Process CO2 Growth'!$B$107:$AE$107=AK$2))*10^9</f>
        <v>0</v>
      </c>
      <c r="AL23" s="10" cm="1">
        <f t="array" ref="AL23">SUMPRODUCT('Process CO2 Growth'!$B$108:$AE$118*('Process CO2 Growth'!$A$108:$A$118=$B23)*('Process CO2 Growth'!$B$107:$AE$107=AL$2))*10^9</f>
        <v>0</v>
      </c>
    </row>
    <row r="24" spans="1:38" x14ac:dyDescent="0.25">
      <c r="A24" t="s">
        <v>10</v>
      </c>
      <c r="B24" t="s">
        <v>580</v>
      </c>
      <c r="C24" s="10" cm="1">
        <f t="array" ref="C24">SUMPRODUCT('Process CO2 Growth'!$B$108:$AE$118*('Process CO2 Growth'!$A$108:$A$118=$B24)*('Process CO2 Growth'!$B$107:$AE$107=C$2))*10^9</f>
        <v>0</v>
      </c>
      <c r="D24" s="10" cm="1">
        <f t="array" ref="D24">SUMPRODUCT('Process CO2 Growth'!$B$108:$AE$118*('Process CO2 Growth'!$A$108:$A$118=$B24)*('Process CO2 Growth'!$B$107:$AE$107=D$2))*10^9</f>
        <v>0</v>
      </c>
      <c r="E24" s="10" cm="1">
        <f t="array" ref="E24">SUMPRODUCT('Process CO2 Growth'!$B$108:$AE$118*('Process CO2 Growth'!$A$108:$A$118=$B24)*('Process CO2 Growth'!$B$107:$AE$107=E$2))*10^9</f>
        <v>0</v>
      </c>
      <c r="F24" s="10" cm="1">
        <f t="array" ref="F24">SUMPRODUCT('Process CO2 Growth'!$B$108:$AE$118*('Process CO2 Growth'!$A$108:$A$118=$B24)*('Process CO2 Growth'!$B$107:$AE$107=F$2))*10^9</f>
        <v>0</v>
      </c>
      <c r="G24" s="10" cm="1">
        <f t="array" ref="G24">SUMPRODUCT('Process CO2 Growth'!$B$108:$AE$118*('Process CO2 Growth'!$A$108:$A$118=$B24)*('Process CO2 Growth'!$B$107:$AE$107=G$2))*10^9</f>
        <v>0</v>
      </c>
      <c r="H24" s="10" cm="1">
        <f t="array" ref="H24">SUMPRODUCT('Process CO2 Growth'!$B$108:$AE$118*('Process CO2 Growth'!$A$108:$A$118=$B24)*('Process CO2 Growth'!$B$107:$AE$107=H$2))*10^9</f>
        <v>0</v>
      </c>
      <c r="I24" s="10" cm="1">
        <f t="array" ref="I24">SUMPRODUCT('Process CO2 Growth'!$B$108:$AE$118*('Process CO2 Growth'!$A$108:$A$118=$B24)*('Process CO2 Growth'!$B$107:$AE$107=I$2))*10^9</f>
        <v>232780047586.33536</v>
      </c>
      <c r="J24" s="10" cm="1">
        <f t="array" ref="J24">SUMPRODUCT('Process CO2 Growth'!$B$108:$AE$118*('Process CO2 Growth'!$A$108:$A$118=$B24)*('Process CO2 Growth'!$B$107:$AE$107=J$2))*10^9</f>
        <v>231648326945.40015</v>
      </c>
      <c r="K24" s="10" cm="1">
        <f t="array" ref="K24">SUMPRODUCT('Process CO2 Growth'!$B$108:$AE$118*('Process CO2 Growth'!$A$108:$A$118=$B24)*('Process CO2 Growth'!$B$107:$AE$107=K$2))*10^9</f>
        <v>228685983700.31497</v>
      </c>
      <c r="L24" s="10" cm="1">
        <f t="array" ref="L24">SUMPRODUCT('Process CO2 Growth'!$B$108:$AE$118*('Process CO2 Growth'!$A$108:$A$118=$B24)*('Process CO2 Growth'!$B$107:$AE$107=L$2))*10^9</f>
        <v>227515649161.19357</v>
      </c>
      <c r="M24" s="10" cm="1">
        <f t="array" ref="M24">SUMPRODUCT('Process CO2 Growth'!$B$108:$AE$118*('Process CO2 Growth'!$A$108:$A$118=$B24)*('Process CO2 Growth'!$B$107:$AE$107=M$2))*10^9</f>
        <v>227494280709.66165</v>
      </c>
      <c r="N24" s="10" cm="1">
        <f t="array" ref="N24">SUMPRODUCT('Process CO2 Growth'!$B$108:$AE$118*('Process CO2 Growth'!$A$108:$A$118=$B24)*('Process CO2 Growth'!$B$107:$AE$107=N$2))*10^9</f>
        <v>228502173246.41776</v>
      </c>
      <c r="O24" s="10" cm="1">
        <f t="array" ref="O24">SUMPRODUCT('Process CO2 Growth'!$B$108:$AE$118*('Process CO2 Growth'!$A$108:$A$118=$B24)*('Process CO2 Growth'!$B$107:$AE$107=O$2))*10^9</f>
        <v>229636036389.25653</v>
      </c>
      <c r="P24" s="10" cm="1">
        <f t="array" ref="P24">SUMPRODUCT('Process CO2 Growth'!$B$108:$AE$118*('Process CO2 Growth'!$A$108:$A$118=$B24)*('Process CO2 Growth'!$B$107:$AE$107=P$2))*10^9</f>
        <v>230769149402.13147</v>
      </c>
      <c r="Q24" s="10" cm="1">
        <f t="array" ref="Q24">SUMPRODUCT('Process CO2 Growth'!$B$108:$AE$118*('Process CO2 Growth'!$A$108:$A$118=$B24)*('Process CO2 Growth'!$B$107:$AE$107=Q$2))*10^9</f>
        <v>230956195857.89966</v>
      </c>
      <c r="R24" s="10" cm="1">
        <f t="array" ref="R24">SUMPRODUCT('Process CO2 Growth'!$B$108:$AE$118*('Process CO2 Growth'!$A$108:$A$118=$B24)*('Process CO2 Growth'!$B$107:$AE$107=R$2))*10^9</f>
        <v>229607776441.15982</v>
      </c>
      <c r="S24" s="10" cm="1">
        <f t="array" ref="S24">SUMPRODUCT('Process CO2 Growth'!$B$108:$AE$118*('Process CO2 Growth'!$A$108:$A$118=$B24)*('Process CO2 Growth'!$B$107:$AE$107=S$2))*10^9</f>
        <v>231769457563.20203</v>
      </c>
      <c r="T24" s="10" cm="1">
        <f t="array" ref="T24">SUMPRODUCT('Process CO2 Growth'!$B$108:$AE$118*('Process CO2 Growth'!$A$108:$A$118=$B24)*('Process CO2 Growth'!$B$107:$AE$107=T$2))*10^9</f>
        <v>233034124155.67703</v>
      </c>
      <c r="U24" s="10" cm="1">
        <f t="array" ref="U24">SUMPRODUCT('Process CO2 Growth'!$B$108:$AE$118*('Process CO2 Growth'!$A$108:$A$118=$B24)*('Process CO2 Growth'!$B$107:$AE$107=U$2))*10^9</f>
        <v>232224520702.996</v>
      </c>
      <c r="V24" s="10" cm="1">
        <f t="array" ref="V24">SUMPRODUCT('Process CO2 Growth'!$B$108:$AE$118*('Process CO2 Growth'!$A$108:$A$118=$B24)*('Process CO2 Growth'!$B$107:$AE$107=V$2))*10^9</f>
        <v>230797853190.47803</v>
      </c>
      <c r="W24" s="10" cm="1">
        <f t="array" ref="W24">SUMPRODUCT('Process CO2 Growth'!$B$108:$AE$118*('Process CO2 Growth'!$A$108:$A$118=$B24)*('Process CO2 Growth'!$B$107:$AE$107=W$2))*10^9</f>
        <v>229518905949.39923</v>
      </c>
      <c r="X24" s="10" cm="1">
        <f t="array" ref="X24">SUMPRODUCT('Process CO2 Growth'!$B$108:$AE$118*('Process CO2 Growth'!$A$108:$A$118=$B24)*('Process CO2 Growth'!$B$107:$AE$107=X$2))*10^9</f>
        <v>230262212671.34473</v>
      </c>
      <c r="Y24" s="10" cm="1">
        <f t="array" ref="Y24">SUMPRODUCT('Process CO2 Growth'!$B$108:$AE$118*('Process CO2 Growth'!$A$108:$A$118=$B24)*('Process CO2 Growth'!$B$107:$AE$107=Y$2))*10^9</f>
        <v>229219013391.65247</v>
      </c>
      <c r="Z24" s="10" cm="1">
        <f t="array" ref="Z24">SUMPRODUCT('Process CO2 Growth'!$B$108:$AE$118*('Process CO2 Growth'!$A$108:$A$118=$B24)*('Process CO2 Growth'!$B$107:$AE$107=Z$2))*10^9</f>
        <v>226896398042.31906</v>
      </c>
      <c r="AA24" s="10" cm="1">
        <f t="array" ref="AA24">SUMPRODUCT('Process CO2 Growth'!$B$108:$AE$118*('Process CO2 Growth'!$A$108:$A$118=$B24)*('Process CO2 Growth'!$B$107:$AE$107=AA$2))*10^9</f>
        <v>225685123424.0834</v>
      </c>
      <c r="AB24" s="10" cm="1">
        <f t="array" ref="AB24">SUMPRODUCT('Process CO2 Growth'!$B$108:$AE$118*('Process CO2 Growth'!$A$108:$A$118=$B24)*('Process CO2 Growth'!$B$107:$AE$107=AB$2))*10^9</f>
        <v>224356381873.90845</v>
      </c>
      <c r="AC24" s="10" cm="1">
        <f t="array" ref="AC24">SUMPRODUCT('Process CO2 Growth'!$B$108:$AE$118*('Process CO2 Growth'!$A$108:$A$118=$B24)*('Process CO2 Growth'!$B$107:$AE$107=AC$2))*10^9</f>
        <v>224841002558.55722</v>
      </c>
      <c r="AD24" s="10" cm="1">
        <f t="array" ref="AD24">SUMPRODUCT('Process CO2 Growth'!$B$108:$AE$118*('Process CO2 Growth'!$A$108:$A$118=$B24)*('Process CO2 Growth'!$B$107:$AE$107=AD$2))*10^9</f>
        <v>224674646352.78638</v>
      </c>
      <c r="AE24" s="10" cm="1">
        <f t="array" ref="AE24">SUMPRODUCT('Process CO2 Growth'!$B$108:$AE$118*('Process CO2 Growth'!$A$108:$A$118=$B24)*('Process CO2 Growth'!$B$107:$AE$107=AE$2))*10^9</f>
        <v>224173673669.19058</v>
      </c>
      <c r="AF24" s="10" cm="1">
        <f t="array" ref="AF24">SUMPRODUCT('Process CO2 Growth'!$B$108:$AE$118*('Process CO2 Growth'!$A$108:$A$118=$B24)*('Process CO2 Growth'!$B$107:$AE$107=AF$2))*10^9</f>
        <v>222202653054.78918</v>
      </c>
      <c r="AG24" s="10" cm="1">
        <f t="array" ref="AG24">SUMPRODUCT('Process CO2 Growth'!$B$108:$AE$118*('Process CO2 Growth'!$A$108:$A$118=$B24)*('Process CO2 Growth'!$B$107:$AE$107=AG$2))*10^9</f>
        <v>222693198332.32437</v>
      </c>
      <c r="AH24" s="10" cm="1">
        <f t="array" ref="AH24">SUMPRODUCT('Process CO2 Growth'!$B$108:$AE$118*('Process CO2 Growth'!$A$108:$A$118=$B24)*('Process CO2 Growth'!$B$107:$AE$107=AH$2))*10^9</f>
        <v>222265701223.15021</v>
      </c>
      <c r="AI24" s="10" cm="1">
        <f t="array" ref="AI24">SUMPRODUCT('Process CO2 Growth'!$B$108:$AE$118*('Process CO2 Growth'!$A$108:$A$118=$B24)*('Process CO2 Growth'!$B$107:$AE$107=AI$2))*10^9</f>
        <v>217963917469.29648</v>
      </c>
      <c r="AJ24" s="10" cm="1">
        <f t="array" ref="AJ24">SUMPRODUCT('Process CO2 Growth'!$B$108:$AE$118*('Process CO2 Growth'!$A$108:$A$118=$B24)*('Process CO2 Growth'!$B$107:$AE$107=AJ$2))*10^9</f>
        <v>217086797459.90411</v>
      </c>
      <c r="AK24" s="10" cm="1">
        <f t="array" ref="AK24">SUMPRODUCT('Process CO2 Growth'!$B$108:$AE$118*('Process CO2 Growth'!$A$108:$A$118=$B24)*('Process CO2 Growth'!$B$107:$AE$107=AK$2))*10^9</f>
        <v>210997385880.27563</v>
      </c>
      <c r="AL24" s="10" cm="1">
        <f t="array" ref="AL24">SUMPRODUCT('Process CO2 Growth'!$B$108:$AE$118*('Process CO2 Growth'!$A$108:$A$118=$B24)*('Process CO2 Growth'!$B$107:$AE$107=AL$2))*10^9</f>
        <v>207895652663.11035</v>
      </c>
    </row>
    <row r="25" spans="1:38" x14ac:dyDescent="0.25">
      <c r="A25" t="s">
        <v>10</v>
      </c>
      <c r="B25" t="s">
        <v>553</v>
      </c>
      <c r="C25" s="10" cm="1">
        <f t="array" ref="C25">SUMPRODUCT('Process CO2 Growth'!$B$108:$AE$118*('Process CO2 Growth'!$A$108:$A$118=$B25)*('Process CO2 Growth'!$B$107:$AE$107=C$2))*10^9</f>
        <v>0</v>
      </c>
      <c r="D25" s="10" cm="1">
        <f t="array" ref="D25">SUMPRODUCT('Process CO2 Growth'!$B$108:$AE$118*('Process CO2 Growth'!$A$108:$A$118=$B25)*('Process CO2 Growth'!$B$107:$AE$107=D$2))*10^9</f>
        <v>0</v>
      </c>
      <c r="E25" s="10" cm="1">
        <f t="array" ref="E25">SUMPRODUCT('Process CO2 Growth'!$B$108:$AE$118*('Process CO2 Growth'!$A$108:$A$118=$B25)*('Process CO2 Growth'!$B$107:$AE$107=E$2))*10^9</f>
        <v>0</v>
      </c>
      <c r="F25" s="10" cm="1">
        <f t="array" ref="F25">SUMPRODUCT('Process CO2 Growth'!$B$108:$AE$118*('Process CO2 Growth'!$A$108:$A$118=$B25)*('Process CO2 Growth'!$B$107:$AE$107=F$2))*10^9</f>
        <v>0</v>
      </c>
      <c r="G25" s="10" cm="1">
        <f t="array" ref="G25">SUMPRODUCT('Process CO2 Growth'!$B$108:$AE$118*('Process CO2 Growth'!$A$108:$A$118=$B25)*('Process CO2 Growth'!$B$107:$AE$107=G$2))*10^9</f>
        <v>0</v>
      </c>
      <c r="H25" s="10" cm="1">
        <f t="array" ref="H25">SUMPRODUCT('Process CO2 Growth'!$B$108:$AE$118*('Process CO2 Growth'!$A$108:$A$118=$B25)*('Process CO2 Growth'!$B$107:$AE$107=H$2))*10^9</f>
        <v>0</v>
      </c>
      <c r="I25" s="10" cm="1">
        <f t="array" ref="I25">SUMPRODUCT('Process CO2 Growth'!$B$108:$AE$118*('Process CO2 Growth'!$A$108:$A$118=$B25)*('Process CO2 Growth'!$B$107:$AE$107=I$2))*10^9</f>
        <v>0</v>
      </c>
      <c r="J25" s="10" cm="1">
        <f t="array" ref="J25">SUMPRODUCT('Process CO2 Growth'!$B$108:$AE$118*('Process CO2 Growth'!$A$108:$A$118=$B25)*('Process CO2 Growth'!$B$107:$AE$107=J$2))*10^9</f>
        <v>0</v>
      </c>
      <c r="K25" s="10" cm="1">
        <f t="array" ref="K25">SUMPRODUCT('Process CO2 Growth'!$B$108:$AE$118*('Process CO2 Growth'!$A$108:$A$118=$B25)*('Process CO2 Growth'!$B$107:$AE$107=K$2))*10^9</f>
        <v>0</v>
      </c>
      <c r="L25" s="10" cm="1">
        <f t="array" ref="L25">SUMPRODUCT('Process CO2 Growth'!$B$108:$AE$118*('Process CO2 Growth'!$A$108:$A$118=$B25)*('Process CO2 Growth'!$B$107:$AE$107=L$2))*10^9</f>
        <v>0</v>
      </c>
      <c r="M25" s="10" cm="1">
        <f t="array" ref="M25">SUMPRODUCT('Process CO2 Growth'!$B$108:$AE$118*('Process CO2 Growth'!$A$108:$A$118=$B25)*('Process CO2 Growth'!$B$107:$AE$107=M$2))*10^9</f>
        <v>0</v>
      </c>
      <c r="N25" s="10" cm="1">
        <f t="array" ref="N25">SUMPRODUCT('Process CO2 Growth'!$B$108:$AE$118*('Process CO2 Growth'!$A$108:$A$118=$B25)*('Process CO2 Growth'!$B$107:$AE$107=N$2))*10^9</f>
        <v>0</v>
      </c>
      <c r="O25" s="10" cm="1">
        <f t="array" ref="O25">SUMPRODUCT('Process CO2 Growth'!$B$108:$AE$118*('Process CO2 Growth'!$A$108:$A$118=$B25)*('Process CO2 Growth'!$B$107:$AE$107=O$2))*10^9</f>
        <v>0</v>
      </c>
      <c r="P25" s="10" cm="1">
        <f t="array" ref="P25">SUMPRODUCT('Process CO2 Growth'!$B$108:$AE$118*('Process CO2 Growth'!$A$108:$A$118=$B25)*('Process CO2 Growth'!$B$107:$AE$107=P$2))*10^9</f>
        <v>0</v>
      </c>
      <c r="Q25" s="10" cm="1">
        <f t="array" ref="Q25">SUMPRODUCT('Process CO2 Growth'!$B$108:$AE$118*('Process CO2 Growth'!$A$108:$A$118=$B25)*('Process CO2 Growth'!$B$107:$AE$107=Q$2))*10^9</f>
        <v>0</v>
      </c>
      <c r="R25" s="10" cm="1">
        <f t="array" ref="R25">SUMPRODUCT('Process CO2 Growth'!$B$108:$AE$118*('Process CO2 Growth'!$A$108:$A$118=$B25)*('Process CO2 Growth'!$B$107:$AE$107=R$2))*10^9</f>
        <v>0</v>
      </c>
      <c r="S25" s="10" cm="1">
        <f t="array" ref="S25">SUMPRODUCT('Process CO2 Growth'!$B$108:$AE$118*('Process CO2 Growth'!$A$108:$A$118=$B25)*('Process CO2 Growth'!$B$107:$AE$107=S$2))*10^9</f>
        <v>0</v>
      </c>
      <c r="T25" s="10" cm="1">
        <f t="array" ref="T25">SUMPRODUCT('Process CO2 Growth'!$B$108:$AE$118*('Process CO2 Growth'!$A$108:$A$118=$B25)*('Process CO2 Growth'!$B$107:$AE$107=T$2))*10^9</f>
        <v>0</v>
      </c>
      <c r="U25" s="10" cm="1">
        <f t="array" ref="U25">SUMPRODUCT('Process CO2 Growth'!$B$108:$AE$118*('Process CO2 Growth'!$A$108:$A$118=$B25)*('Process CO2 Growth'!$B$107:$AE$107=U$2))*10^9</f>
        <v>0</v>
      </c>
      <c r="V25" s="10" cm="1">
        <f t="array" ref="V25">SUMPRODUCT('Process CO2 Growth'!$B$108:$AE$118*('Process CO2 Growth'!$A$108:$A$118=$B25)*('Process CO2 Growth'!$B$107:$AE$107=V$2))*10^9</f>
        <v>0</v>
      </c>
      <c r="W25" s="10" cm="1">
        <f t="array" ref="W25">SUMPRODUCT('Process CO2 Growth'!$B$108:$AE$118*('Process CO2 Growth'!$A$108:$A$118=$B25)*('Process CO2 Growth'!$B$107:$AE$107=W$2))*10^9</f>
        <v>0</v>
      </c>
      <c r="X25" s="10" cm="1">
        <f t="array" ref="X25">SUMPRODUCT('Process CO2 Growth'!$B$108:$AE$118*('Process CO2 Growth'!$A$108:$A$118=$B25)*('Process CO2 Growth'!$B$107:$AE$107=X$2))*10^9</f>
        <v>0</v>
      </c>
      <c r="Y25" s="10" cm="1">
        <f t="array" ref="Y25">SUMPRODUCT('Process CO2 Growth'!$B$108:$AE$118*('Process CO2 Growth'!$A$108:$A$118=$B25)*('Process CO2 Growth'!$B$107:$AE$107=Y$2))*10^9</f>
        <v>0</v>
      </c>
      <c r="Z25" s="10" cm="1">
        <f t="array" ref="Z25">SUMPRODUCT('Process CO2 Growth'!$B$108:$AE$118*('Process CO2 Growth'!$A$108:$A$118=$B25)*('Process CO2 Growth'!$B$107:$AE$107=Z$2))*10^9</f>
        <v>0</v>
      </c>
      <c r="AA25" s="10" cm="1">
        <f t="array" ref="AA25">SUMPRODUCT('Process CO2 Growth'!$B$108:$AE$118*('Process CO2 Growth'!$A$108:$A$118=$B25)*('Process CO2 Growth'!$B$107:$AE$107=AA$2))*10^9</f>
        <v>0</v>
      </c>
      <c r="AB25" s="10" cm="1">
        <f t="array" ref="AB25">SUMPRODUCT('Process CO2 Growth'!$B$108:$AE$118*('Process CO2 Growth'!$A$108:$A$118=$B25)*('Process CO2 Growth'!$B$107:$AE$107=AB$2))*10^9</f>
        <v>0</v>
      </c>
      <c r="AC25" s="10" cm="1">
        <f t="array" ref="AC25">SUMPRODUCT('Process CO2 Growth'!$B$108:$AE$118*('Process CO2 Growth'!$A$108:$A$118=$B25)*('Process CO2 Growth'!$B$107:$AE$107=AC$2))*10^9</f>
        <v>0</v>
      </c>
      <c r="AD25" s="10" cm="1">
        <f t="array" ref="AD25">SUMPRODUCT('Process CO2 Growth'!$B$108:$AE$118*('Process CO2 Growth'!$A$108:$A$118=$B25)*('Process CO2 Growth'!$B$107:$AE$107=AD$2))*10^9</f>
        <v>0</v>
      </c>
      <c r="AE25" s="10" cm="1">
        <f t="array" ref="AE25">SUMPRODUCT('Process CO2 Growth'!$B$108:$AE$118*('Process CO2 Growth'!$A$108:$A$118=$B25)*('Process CO2 Growth'!$B$107:$AE$107=AE$2))*10^9</f>
        <v>0</v>
      </c>
      <c r="AF25" s="10" cm="1">
        <f t="array" ref="AF25">SUMPRODUCT('Process CO2 Growth'!$B$108:$AE$118*('Process CO2 Growth'!$A$108:$A$118=$B25)*('Process CO2 Growth'!$B$107:$AE$107=AF$2))*10^9</f>
        <v>0</v>
      </c>
      <c r="AG25" s="10" cm="1">
        <f t="array" ref="AG25">SUMPRODUCT('Process CO2 Growth'!$B$108:$AE$118*('Process CO2 Growth'!$A$108:$A$118=$B25)*('Process CO2 Growth'!$B$107:$AE$107=AG$2))*10^9</f>
        <v>0</v>
      </c>
      <c r="AH25" s="10" cm="1">
        <f t="array" ref="AH25">SUMPRODUCT('Process CO2 Growth'!$B$108:$AE$118*('Process CO2 Growth'!$A$108:$A$118=$B25)*('Process CO2 Growth'!$B$107:$AE$107=AH$2))*10^9</f>
        <v>0</v>
      </c>
      <c r="AI25" s="10" cm="1">
        <f t="array" ref="AI25">SUMPRODUCT('Process CO2 Growth'!$B$108:$AE$118*('Process CO2 Growth'!$A$108:$A$118=$B25)*('Process CO2 Growth'!$B$107:$AE$107=AI$2))*10^9</f>
        <v>0</v>
      </c>
      <c r="AJ25" s="10" cm="1">
        <f t="array" ref="AJ25">SUMPRODUCT('Process CO2 Growth'!$B$108:$AE$118*('Process CO2 Growth'!$A$108:$A$118=$B25)*('Process CO2 Growth'!$B$107:$AE$107=AJ$2))*10^9</f>
        <v>0</v>
      </c>
      <c r="AK25" s="10" cm="1">
        <f t="array" ref="AK25">SUMPRODUCT('Process CO2 Growth'!$B$108:$AE$118*('Process CO2 Growth'!$A$108:$A$118=$B25)*('Process CO2 Growth'!$B$107:$AE$107=AK$2))*10^9</f>
        <v>0</v>
      </c>
      <c r="AL25" s="10" cm="1">
        <f t="array" ref="AL25">SUMPRODUCT('Process CO2 Growth'!$B$108:$AE$118*('Process CO2 Growth'!$A$108:$A$118=$B25)*('Process CO2 Growth'!$B$107:$AE$107=AL$2))*10^9</f>
        <v>0</v>
      </c>
    </row>
    <row r="26" spans="1:38" x14ac:dyDescent="0.25">
      <c r="A26" t="s">
        <v>10</v>
      </c>
      <c r="B26" t="s">
        <v>557</v>
      </c>
      <c r="C26" s="10" cm="1">
        <f t="array" ref="C26">SUMPRODUCT('Process CO2 Growth'!$B$108:$AE$118*('Process CO2 Growth'!$A$108:$A$118=$B26)*('Process CO2 Growth'!$B$107:$AE$107=C$2))*10^9</f>
        <v>0</v>
      </c>
      <c r="D26" s="10" cm="1">
        <f t="array" ref="D26">SUMPRODUCT('Process CO2 Growth'!$B$108:$AE$118*('Process CO2 Growth'!$A$108:$A$118=$B26)*('Process CO2 Growth'!$B$107:$AE$107=D$2))*10^9</f>
        <v>0</v>
      </c>
      <c r="E26" s="10" cm="1">
        <f t="array" ref="E26">SUMPRODUCT('Process CO2 Growth'!$B$108:$AE$118*('Process CO2 Growth'!$A$108:$A$118=$B26)*('Process CO2 Growth'!$B$107:$AE$107=E$2))*10^9</f>
        <v>0</v>
      </c>
      <c r="F26" s="10" cm="1">
        <f t="array" ref="F26">SUMPRODUCT('Process CO2 Growth'!$B$108:$AE$118*('Process CO2 Growth'!$A$108:$A$118=$B26)*('Process CO2 Growth'!$B$107:$AE$107=F$2))*10^9</f>
        <v>0</v>
      </c>
      <c r="G26" s="10" cm="1">
        <f t="array" ref="G26">SUMPRODUCT('Process CO2 Growth'!$B$108:$AE$118*('Process CO2 Growth'!$A$108:$A$118=$B26)*('Process CO2 Growth'!$B$107:$AE$107=G$2))*10^9</f>
        <v>0</v>
      </c>
      <c r="H26" s="10" cm="1">
        <f t="array" ref="H26">SUMPRODUCT('Process CO2 Growth'!$B$108:$AE$118*('Process CO2 Growth'!$A$108:$A$118=$B26)*('Process CO2 Growth'!$B$107:$AE$107=H$2))*10^9</f>
        <v>0</v>
      </c>
      <c r="I26" s="10" cm="1">
        <f t="array" ref="I26">SUMPRODUCT('Process CO2 Growth'!$B$108:$AE$118*('Process CO2 Growth'!$A$108:$A$118=$B26)*('Process CO2 Growth'!$B$107:$AE$107=I$2))*10^9</f>
        <v>2701190556607.5313</v>
      </c>
      <c r="J26" s="10" cm="1">
        <f t="array" ref="J26">SUMPRODUCT('Process CO2 Growth'!$B$108:$AE$118*('Process CO2 Growth'!$A$108:$A$118=$B26)*('Process CO2 Growth'!$B$107:$AE$107=J$2))*10^9</f>
        <v>2699651773201.0532</v>
      </c>
      <c r="K26" s="10" cm="1">
        <f t="array" ref="K26">SUMPRODUCT('Process CO2 Growth'!$B$108:$AE$118*('Process CO2 Growth'!$A$108:$A$118=$B26)*('Process CO2 Growth'!$B$107:$AE$107=K$2))*10^9</f>
        <v>2727755067307.9956</v>
      </c>
      <c r="L26" s="10" cm="1">
        <f t="array" ref="L26">SUMPRODUCT('Process CO2 Growth'!$B$108:$AE$118*('Process CO2 Growth'!$A$108:$A$118=$B26)*('Process CO2 Growth'!$B$107:$AE$107=L$2))*10^9</f>
        <v>2733140190299.6372</v>
      </c>
      <c r="M26" s="10" cm="1">
        <f t="array" ref="M26">SUMPRODUCT('Process CO2 Growth'!$B$108:$AE$118*('Process CO2 Growth'!$A$108:$A$118=$B26)*('Process CO2 Growth'!$B$107:$AE$107=M$2))*10^9</f>
        <v>2738525313291.2793</v>
      </c>
      <c r="N26" s="10" cm="1">
        <f t="array" ref="N26">SUMPRODUCT('Process CO2 Growth'!$B$108:$AE$118*('Process CO2 Growth'!$A$108:$A$118=$B26)*('Process CO2 Growth'!$B$107:$AE$107=N$2))*10^9</f>
        <v>2737959755845.2705</v>
      </c>
      <c r="O26" s="10" cm="1">
        <f t="array" ref="O26">SUMPRODUCT('Process CO2 Growth'!$B$108:$AE$118*('Process CO2 Growth'!$A$108:$A$118=$B26)*('Process CO2 Growth'!$B$107:$AE$107=O$2))*10^9</f>
        <v>2737394198399.2617</v>
      </c>
      <c r="P26" s="10" cm="1">
        <f t="array" ref="P26">SUMPRODUCT('Process CO2 Growth'!$B$108:$AE$118*('Process CO2 Growth'!$A$108:$A$118=$B26)*('Process CO2 Growth'!$B$107:$AE$107=P$2))*10^9</f>
        <v>2736828640953.2524</v>
      </c>
      <c r="Q26" s="10" cm="1">
        <f t="array" ref="Q26">SUMPRODUCT('Process CO2 Growth'!$B$108:$AE$118*('Process CO2 Growth'!$A$108:$A$118=$B26)*('Process CO2 Growth'!$B$107:$AE$107=Q$2))*10^9</f>
        <v>2736263083507.2437</v>
      </c>
      <c r="R26" s="10" cm="1">
        <f t="array" ref="R26">SUMPRODUCT('Process CO2 Growth'!$B$108:$AE$118*('Process CO2 Growth'!$A$108:$A$118=$B26)*('Process CO2 Growth'!$B$107:$AE$107=R$2))*10^9</f>
        <v>2735697526061.2354</v>
      </c>
      <c r="S26" s="10" cm="1">
        <f t="array" ref="S26">SUMPRODUCT('Process CO2 Growth'!$B$108:$AE$118*('Process CO2 Growth'!$A$108:$A$118=$B26)*('Process CO2 Growth'!$B$107:$AE$107=S$2))*10^9</f>
        <v>2734840913910.499</v>
      </c>
      <c r="T26" s="10" cm="1">
        <f t="array" ref="T26">SUMPRODUCT('Process CO2 Growth'!$B$108:$AE$118*('Process CO2 Growth'!$A$108:$A$118=$B26)*('Process CO2 Growth'!$B$107:$AE$107=T$2))*10^9</f>
        <v>2733984301759.7627</v>
      </c>
      <c r="U26" s="10" cm="1">
        <f t="array" ref="U26">SUMPRODUCT('Process CO2 Growth'!$B$108:$AE$118*('Process CO2 Growth'!$A$108:$A$118=$B26)*('Process CO2 Growth'!$B$107:$AE$107=U$2))*10^9</f>
        <v>2733127689609.0259</v>
      </c>
      <c r="V26" s="10" cm="1">
        <f t="array" ref="V26">SUMPRODUCT('Process CO2 Growth'!$B$108:$AE$118*('Process CO2 Growth'!$A$108:$A$118=$B26)*('Process CO2 Growth'!$B$107:$AE$107=V$2))*10^9</f>
        <v>2732271077458.2896</v>
      </c>
      <c r="W26" s="10" cm="1">
        <f t="array" ref="W26">SUMPRODUCT('Process CO2 Growth'!$B$108:$AE$118*('Process CO2 Growth'!$A$108:$A$118=$B26)*('Process CO2 Growth'!$B$107:$AE$107=W$2))*10^9</f>
        <v>2731414465307.5527</v>
      </c>
      <c r="X26" s="10" cm="1">
        <f t="array" ref="X26">SUMPRODUCT('Process CO2 Growth'!$B$108:$AE$118*('Process CO2 Growth'!$A$108:$A$118=$B26)*('Process CO2 Growth'!$B$107:$AE$107=X$2))*10^9</f>
        <v>2730932038723.1558</v>
      </c>
      <c r="Y26" s="10" cm="1">
        <f t="array" ref="Y26">SUMPRODUCT('Process CO2 Growth'!$B$108:$AE$118*('Process CO2 Growth'!$A$108:$A$118=$B26)*('Process CO2 Growth'!$B$107:$AE$107=Y$2))*10^9</f>
        <v>2730449612138.7578</v>
      </c>
      <c r="Z26" s="10" cm="1">
        <f t="array" ref="Z26">SUMPRODUCT('Process CO2 Growth'!$B$108:$AE$118*('Process CO2 Growth'!$A$108:$A$118=$B26)*('Process CO2 Growth'!$B$107:$AE$107=Z$2))*10^9</f>
        <v>2729967185554.3599</v>
      </c>
      <c r="AA26" s="10" cm="1">
        <f t="array" ref="AA26">SUMPRODUCT('Process CO2 Growth'!$B$108:$AE$118*('Process CO2 Growth'!$A$108:$A$118=$B26)*('Process CO2 Growth'!$B$107:$AE$107=AA$2))*10^9</f>
        <v>2729484758969.9624</v>
      </c>
      <c r="AB26" s="10" cm="1">
        <f t="array" ref="AB26">SUMPRODUCT('Process CO2 Growth'!$B$108:$AE$118*('Process CO2 Growth'!$A$108:$A$118=$B26)*('Process CO2 Growth'!$B$107:$AE$107=AB$2))*10^9</f>
        <v>2729002332385.564</v>
      </c>
      <c r="AC26" s="10" cm="1">
        <f t="array" ref="AC26">SUMPRODUCT('Process CO2 Growth'!$B$108:$AE$118*('Process CO2 Growth'!$A$108:$A$118=$B26)*('Process CO2 Growth'!$B$107:$AE$107=AC$2))*10^9</f>
        <v>2727467501870.772</v>
      </c>
      <c r="AD26" s="10" cm="1">
        <f t="array" ref="AD26">SUMPRODUCT('Process CO2 Growth'!$B$108:$AE$118*('Process CO2 Growth'!$A$108:$A$118=$B26)*('Process CO2 Growth'!$B$107:$AE$107=AD$2))*10^9</f>
        <v>2725932671355.9805</v>
      </c>
      <c r="AE26" s="10" cm="1">
        <f t="array" ref="AE26">SUMPRODUCT('Process CO2 Growth'!$B$108:$AE$118*('Process CO2 Growth'!$A$108:$A$118=$B26)*('Process CO2 Growth'!$B$107:$AE$107=AE$2))*10^9</f>
        <v>2724397840841.1885</v>
      </c>
      <c r="AF26" s="10" cm="1">
        <f t="array" ref="AF26">SUMPRODUCT('Process CO2 Growth'!$B$108:$AE$118*('Process CO2 Growth'!$A$108:$A$118=$B26)*('Process CO2 Growth'!$B$107:$AE$107=AF$2))*10^9</f>
        <v>2722863010326.397</v>
      </c>
      <c r="AG26" s="10" cm="1">
        <f t="array" ref="AG26">SUMPRODUCT('Process CO2 Growth'!$B$108:$AE$118*('Process CO2 Growth'!$A$108:$A$118=$B26)*('Process CO2 Growth'!$B$107:$AE$107=AG$2))*10^9</f>
        <v>2721328179811.6055</v>
      </c>
      <c r="AH26" s="10" cm="1">
        <f t="array" ref="AH26">SUMPRODUCT('Process CO2 Growth'!$B$108:$AE$118*('Process CO2 Growth'!$A$108:$A$118=$B26)*('Process CO2 Growth'!$B$107:$AE$107=AH$2))*10^9</f>
        <v>2718373275436.0752</v>
      </c>
      <c r="AI26" s="10" cm="1">
        <f t="array" ref="AI26">SUMPRODUCT('Process CO2 Growth'!$B$108:$AE$118*('Process CO2 Growth'!$A$108:$A$118=$B26)*('Process CO2 Growth'!$B$107:$AE$107=AI$2))*10^9</f>
        <v>2715418371060.5459</v>
      </c>
      <c r="AJ26" s="10" cm="1">
        <f t="array" ref="AJ26">SUMPRODUCT('Process CO2 Growth'!$B$108:$AE$118*('Process CO2 Growth'!$A$108:$A$118=$B26)*('Process CO2 Growth'!$B$107:$AE$107=AJ$2))*10^9</f>
        <v>2712463466685.0156</v>
      </c>
      <c r="AK26" s="10" cm="1">
        <f t="array" ref="AK26">SUMPRODUCT('Process CO2 Growth'!$B$108:$AE$118*('Process CO2 Growth'!$A$108:$A$118=$B26)*('Process CO2 Growth'!$B$107:$AE$107=AK$2))*10^9</f>
        <v>2709508562309.4854</v>
      </c>
      <c r="AL26" s="10" cm="1">
        <f t="array" ref="AL26">SUMPRODUCT('Process CO2 Growth'!$B$108:$AE$118*('Process CO2 Growth'!$A$108:$A$118=$B26)*('Process CO2 Growth'!$B$107:$AE$107=AL$2))*10^9</f>
        <v>2706553657933.9551</v>
      </c>
    </row>
    <row r="27" spans="1:38" x14ac:dyDescent="0.25">
      <c r="A27" t="s">
        <v>10</v>
      </c>
      <c r="B27" t="s">
        <v>581</v>
      </c>
      <c r="C27" s="10" cm="1">
        <f t="array" ref="C27">SUMPRODUCT('Process CO2 Growth'!$B$108:$AE$118*('Process CO2 Growth'!$A$108:$A$118=$B27)*('Process CO2 Growth'!$B$107:$AE$107=C$2))*10^9</f>
        <v>0</v>
      </c>
      <c r="D27" s="10" cm="1">
        <f t="array" ref="D27">SUMPRODUCT('Process CO2 Growth'!$B$108:$AE$118*('Process CO2 Growth'!$A$108:$A$118=$B27)*('Process CO2 Growth'!$B$107:$AE$107=D$2))*10^9</f>
        <v>0</v>
      </c>
      <c r="E27" s="10" cm="1">
        <f t="array" ref="E27">SUMPRODUCT('Process CO2 Growth'!$B$108:$AE$118*('Process CO2 Growth'!$A$108:$A$118=$B27)*('Process CO2 Growth'!$B$107:$AE$107=E$2))*10^9</f>
        <v>0</v>
      </c>
      <c r="F27" s="10" cm="1">
        <f t="array" ref="F27">SUMPRODUCT('Process CO2 Growth'!$B$108:$AE$118*('Process CO2 Growth'!$A$108:$A$118=$B27)*('Process CO2 Growth'!$B$107:$AE$107=F$2))*10^9</f>
        <v>0</v>
      </c>
      <c r="G27" s="10" cm="1">
        <f t="array" ref="G27">SUMPRODUCT('Process CO2 Growth'!$B$108:$AE$118*('Process CO2 Growth'!$A$108:$A$118=$B27)*('Process CO2 Growth'!$B$107:$AE$107=G$2))*10^9</f>
        <v>0</v>
      </c>
      <c r="H27" s="10" cm="1">
        <f t="array" ref="H27">SUMPRODUCT('Process CO2 Growth'!$B$108:$AE$118*('Process CO2 Growth'!$A$108:$A$118=$B27)*('Process CO2 Growth'!$B$107:$AE$107=H$2))*10^9</f>
        <v>0</v>
      </c>
      <c r="I27" s="10" cm="1">
        <f t="array" ref="I27">SUMPRODUCT('Process CO2 Growth'!$B$108:$AE$118*('Process CO2 Growth'!$A$108:$A$118=$B27)*('Process CO2 Growth'!$B$107:$AE$107=I$2))*10^9</f>
        <v>0</v>
      </c>
      <c r="J27" s="10" cm="1">
        <f t="array" ref="J27">SUMPRODUCT('Process CO2 Growth'!$B$108:$AE$118*('Process CO2 Growth'!$A$108:$A$118=$B27)*('Process CO2 Growth'!$B$107:$AE$107=J$2))*10^9</f>
        <v>0</v>
      </c>
      <c r="K27" s="10" cm="1">
        <f t="array" ref="K27">SUMPRODUCT('Process CO2 Growth'!$B$108:$AE$118*('Process CO2 Growth'!$A$108:$A$118=$B27)*('Process CO2 Growth'!$B$107:$AE$107=K$2))*10^9</f>
        <v>0</v>
      </c>
      <c r="L27" s="10" cm="1">
        <f t="array" ref="L27">SUMPRODUCT('Process CO2 Growth'!$B$108:$AE$118*('Process CO2 Growth'!$A$108:$A$118=$B27)*('Process CO2 Growth'!$B$107:$AE$107=L$2))*10^9</f>
        <v>0</v>
      </c>
      <c r="M27" s="10" cm="1">
        <f t="array" ref="M27">SUMPRODUCT('Process CO2 Growth'!$B$108:$AE$118*('Process CO2 Growth'!$A$108:$A$118=$B27)*('Process CO2 Growth'!$B$107:$AE$107=M$2))*10^9</f>
        <v>0</v>
      </c>
      <c r="N27" s="10" cm="1">
        <f t="array" ref="N27">SUMPRODUCT('Process CO2 Growth'!$B$108:$AE$118*('Process CO2 Growth'!$A$108:$A$118=$B27)*('Process CO2 Growth'!$B$107:$AE$107=N$2))*10^9</f>
        <v>0</v>
      </c>
      <c r="O27" s="10" cm="1">
        <f t="array" ref="O27">SUMPRODUCT('Process CO2 Growth'!$B$108:$AE$118*('Process CO2 Growth'!$A$108:$A$118=$B27)*('Process CO2 Growth'!$B$107:$AE$107=O$2))*10^9</f>
        <v>0</v>
      </c>
      <c r="P27" s="10" cm="1">
        <f t="array" ref="P27">SUMPRODUCT('Process CO2 Growth'!$B$108:$AE$118*('Process CO2 Growth'!$A$108:$A$118=$B27)*('Process CO2 Growth'!$B$107:$AE$107=P$2))*10^9</f>
        <v>0</v>
      </c>
      <c r="Q27" s="10" cm="1">
        <f t="array" ref="Q27">SUMPRODUCT('Process CO2 Growth'!$B$108:$AE$118*('Process CO2 Growth'!$A$108:$A$118=$B27)*('Process CO2 Growth'!$B$107:$AE$107=Q$2))*10^9</f>
        <v>0</v>
      </c>
      <c r="R27" s="10" cm="1">
        <f t="array" ref="R27">SUMPRODUCT('Process CO2 Growth'!$B$108:$AE$118*('Process CO2 Growth'!$A$108:$A$118=$B27)*('Process CO2 Growth'!$B$107:$AE$107=R$2))*10^9</f>
        <v>0</v>
      </c>
      <c r="S27" s="10" cm="1">
        <f t="array" ref="S27">SUMPRODUCT('Process CO2 Growth'!$B$108:$AE$118*('Process CO2 Growth'!$A$108:$A$118=$B27)*('Process CO2 Growth'!$B$107:$AE$107=S$2))*10^9</f>
        <v>0</v>
      </c>
      <c r="T27" s="10" cm="1">
        <f t="array" ref="T27">SUMPRODUCT('Process CO2 Growth'!$B$108:$AE$118*('Process CO2 Growth'!$A$108:$A$118=$B27)*('Process CO2 Growth'!$B$107:$AE$107=T$2))*10^9</f>
        <v>0</v>
      </c>
      <c r="U27" s="10" cm="1">
        <f t="array" ref="U27">SUMPRODUCT('Process CO2 Growth'!$B$108:$AE$118*('Process CO2 Growth'!$A$108:$A$118=$B27)*('Process CO2 Growth'!$B$107:$AE$107=U$2))*10^9</f>
        <v>0</v>
      </c>
      <c r="V27" s="10" cm="1">
        <f t="array" ref="V27">SUMPRODUCT('Process CO2 Growth'!$B$108:$AE$118*('Process CO2 Growth'!$A$108:$A$118=$B27)*('Process CO2 Growth'!$B$107:$AE$107=V$2))*10^9</f>
        <v>0</v>
      </c>
      <c r="W27" s="10" cm="1">
        <f t="array" ref="W27">SUMPRODUCT('Process CO2 Growth'!$B$108:$AE$118*('Process CO2 Growth'!$A$108:$A$118=$B27)*('Process CO2 Growth'!$B$107:$AE$107=W$2))*10^9</f>
        <v>0</v>
      </c>
      <c r="X27" s="10" cm="1">
        <f t="array" ref="X27">SUMPRODUCT('Process CO2 Growth'!$B$108:$AE$118*('Process CO2 Growth'!$A$108:$A$118=$B27)*('Process CO2 Growth'!$B$107:$AE$107=X$2))*10^9</f>
        <v>0</v>
      </c>
      <c r="Y27" s="10" cm="1">
        <f t="array" ref="Y27">SUMPRODUCT('Process CO2 Growth'!$B$108:$AE$118*('Process CO2 Growth'!$A$108:$A$118=$B27)*('Process CO2 Growth'!$B$107:$AE$107=Y$2))*10^9</f>
        <v>0</v>
      </c>
      <c r="Z27" s="10" cm="1">
        <f t="array" ref="Z27">SUMPRODUCT('Process CO2 Growth'!$B$108:$AE$118*('Process CO2 Growth'!$A$108:$A$118=$B27)*('Process CO2 Growth'!$B$107:$AE$107=Z$2))*10^9</f>
        <v>0</v>
      </c>
      <c r="AA27" s="10" cm="1">
        <f t="array" ref="AA27">SUMPRODUCT('Process CO2 Growth'!$B$108:$AE$118*('Process CO2 Growth'!$A$108:$A$118=$B27)*('Process CO2 Growth'!$B$107:$AE$107=AA$2))*10^9</f>
        <v>0</v>
      </c>
      <c r="AB27" s="10" cm="1">
        <f t="array" ref="AB27">SUMPRODUCT('Process CO2 Growth'!$B$108:$AE$118*('Process CO2 Growth'!$A$108:$A$118=$B27)*('Process CO2 Growth'!$B$107:$AE$107=AB$2))*10^9</f>
        <v>0</v>
      </c>
      <c r="AC27" s="10" cm="1">
        <f t="array" ref="AC27">SUMPRODUCT('Process CO2 Growth'!$B$108:$AE$118*('Process CO2 Growth'!$A$108:$A$118=$B27)*('Process CO2 Growth'!$B$107:$AE$107=AC$2))*10^9</f>
        <v>0</v>
      </c>
      <c r="AD27" s="10" cm="1">
        <f t="array" ref="AD27">SUMPRODUCT('Process CO2 Growth'!$B$108:$AE$118*('Process CO2 Growth'!$A$108:$A$118=$B27)*('Process CO2 Growth'!$B$107:$AE$107=AD$2))*10^9</f>
        <v>0</v>
      </c>
      <c r="AE27" s="10" cm="1">
        <f t="array" ref="AE27">SUMPRODUCT('Process CO2 Growth'!$B$108:$AE$118*('Process CO2 Growth'!$A$108:$A$118=$B27)*('Process CO2 Growth'!$B$107:$AE$107=AE$2))*10^9</f>
        <v>0</v>
      </c>
      <c r="AF27" s="10" cm="1">
        <f t="array" ref="AF27">SUMPRODUCT('Process CO2 Growth'!$B$108:$AE$118*('Process CO2 Growth'!$A$108:$A$118=$B27)*('Process CO2 Growth'!$B$107:$AE$107=AF$2))*10^9</f>
        <v>0</v>
      </c>
      <c r="AG27" s="10" cm="1">
        <f t="array" ref="AG27">SUMPRODUCT('Process CO2 Growth'!$B$108:$AE$118*('Process CO2 Growth'!$A$108:$A$118=$B27)*('Process CO2 Growth'!$B$107:$AE$107=AG$2))*10^9</f>
        <v>0</v>
      </c>
      <c r="AH27" s="10" cm="1">
        <f t="array" ref="AH27">SUMPRODUCT('Process CO2 Growth'!$B$108:$AE$118*('Process CO2 Growth'!$A$108:$A$118=$B27)*('Process CO2 Growth'!$B$107:$AE$107=AH$2))*10^9</f>
        <v>0</v>
      </c>
      <c r="AI27" s="10" cm="1">
        <f t="array" ref="AI27">SUMPRODUCT('Process CO2 Growth'!$B$108:$AE$118*('Process CO2 Growth'!$A$108:$A$118=$B27)*('Process CO2 Growth'!$B$107:$AE$107=AI$2))*10^9</f>
        <v>0</v>
      </c>
      <c r="AJ27" s="10" cm="1">
        <f t="array" ref="AJ27">SUMPRODUCT('Process CO2 Growth'!$B$108:$AE$118*('Process CO2 Growth'!$A$108:$A$118=$B27)*('Process CO2 Growth'!$B$107:$AE$107=AJ$2))*10^9</f>
        <v>0</v>
      </c>
      <c r="AK27" s="10" cm="1">
        <f t="array" ref="AK27">SUMPRODUCT('Process CO2 Growth'!$B$108:$AE$118*('Process CO2 Growth'!$A$108:$A$118=$B27)*('Process CO2 Growth'!$B$107:$AE$107=AK$2))*10^9</f>
        <v>0</v>
      </c>
      <c r="AL27" s="10" cm="1">
        <f t="array" ref="AL27">SUMPRODUCT('Process CO2 Growth'!$B$108:$AE$118*('Process CO2 Growth'!$A$108:$A$118=$B27)*('Process CO2 Growth'!$B$107:$AE$107=AL$2))*10^9</f>
        <v>0</v>
      </c>
    </row>
    <row r="28" spans="1:38" x14ac:dyDescent="0.25">
      <c r="C28" s="59"/>
    </row>
    <row r="29" spans="1:38" x14ac:dyDescent="0.25">
      <c r="C29" s="10"/>
    </row>
    <row r="30" spans="1:38" x14ac:dyDescent="0.25">
      <c r="B30" s="14" t="s">
        <v>233</v>
      </c>
      <c r="C30" s="14" t="s">
        <v>11</v>
      </c>
      <c r="D30" s="16" t="s">
        <v>270</v>
      </c>
      <c r="E30" s="8"/>
      <c r="F30" s="8"/>
      <c r="G30" s="72"/>
      <c r="H30" s="72"/>
      <c r="I30" s="72"/>
      <c r="J30" s="72"/>
      <c r="K30" s="73"/>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row>
    <row r="31" spans="1:38" x14ac:dyDescent="0.25">
      <c r="B31" s="37"/>
      <c r="C31" s="38">
        <v>2015</v>
      </c>
      <c r="D31" s="22">
        <v>2016</v>
      </c>
      <c r="E31" s="38">
        <v>2017</v>
      </c>
      <c r="F31" s="22">
        <v>2018</v>
      </c>
      <c r="G31" s="38">
        <v>2019</v>
      </c>
      <c r="H31" s="22">
        <v>2020</v>
      </c>
      <c r="I31" s="38">
        <v>2021</v>
      </c>
      <c r="J31" s="22">
        <v>2022</v>
      </c>
      <c r="K31" s="38">
        <v>2023</v>
      </c>
      <c r="L31" s="22">
        <v>2024</v>
      </c>
      <c r="M31" s="38">
        <v>2025</v>
      </c>
      <c r="N31" s="22">
        <v>2026</v>
      </c>
      <c r="O31" s="38">
        <v>2027</v>
      </c>
      <c r="P31" s="22">
        <v>2028</v>
      </c>
      <c r="Q31" s="38">
        <v>2029</v>
      </c>
      <c r="R31" s="22">
        <v>2030</v>
      </c>
      <c r="S31" s="38">
        <v>2031</v>
      </c>
      <c r="T31" s="22">
        <v>2032</v>
      </c>
      <c r="U31" s="38">
        <v>2033</v>
      </c>
      <c r="V31" s="22">
        <v>2034</v>
      </c>
      <c r="W31" s="38">
        <v>2035</v>
      </c>
      <c r="X31" s="22">
        <v>2036</v>
      </c>
      <c r="Y31" s="38">
        <v>2037</v>
      </c>
      <c r="Z31" s="22">
        <v>2038</v>
      </c>
      <c r="AA31" s="38">
        <v>2039</v>
      </c>
      <c r="AB31" s="22">
        <v>2040</v>
      </c>
      <c r="AC31" s="38">
        <v>2041</v>
      </c>
      <c r="AD31" s="22">
        <v>2042</v>
      </c>
      <c r="AE31" s="38">
        <v>2043</v>
      </c>
      <c r="AF31" s="22">
        <v>2044</v>
      </c>
      <c r="AG31" s="38">
        <v>2045</v>
      </c>
      <c r="AH31" s="22">
        <v>2046</v>
      </c>
      <c r="AI31" s="38">
        <v>2047</v>
      </c>
      <c r="AJ31" s="22">
        <v>2048</v>
      </c>
      <c r="AK31" s="38">
        <v>2049</v>
      </c>
      <c r="AL31" s="22">
        <v>2050</v>
      </c>
    </row>
    <row r="32" spans="1:38" x14ac:dyDescent="0.25">
      <c r="A32" t="s">
        <v>11</v>
      </c>
      <c r="B32" t="s">
        <v>551</v>
      </c>
      <c r="C32" s="10">
        <f>SUMIFS('EPA non-CO2 Data'!$K:$K,'EPA non-CO2 Data'!$A:$A,'Country Selector'!$A$2,'EPA non-CO2 Data'!$J:$J,$C$30,'EPA non-CO2 Data'!$I:$I,$B32,'EPA non-CO2 Data'!$F:$F,C$31)*10^12</f>
        <v>234607185123567.44</v>
      </c>
      <c r="D32" s="10">
        <f>SUMIFS('EPA non-CO2 Data'!$K:$K,'EPA non-CO2 Data'!$A:$A,'Country Selector'!$A$2,'EPA non-CO2 Data'!$J:$J,$C$30,'EPA non-CO2 Data'!$I:$I,$B32,'EPA non-CO2 Data'!$F:$F,D$31)*10^12</f>
        <v>234739832350338.88</v>
      </c>
      <c r="E32" s="10">
        <f>SUMIFS('EPA non-CO2 Data'!$K:$K,'EPA non-CO2 Data'!$A:$A,'Country Selector'!$A$2,'EPA non-CO2 Data'!$J:$J,$C$30,'EPA non-CO2 Data'!$I:$I,$B32,'EPA non-CO2 Data'!$F:$F,E$31)*10^12</f>
        <v>234361840081263.19</v>
      </c>
      <c r="F32" s="10">
        <f>SUMIFS('EPA non-CO2 Data'!$K:$K,'EPA non-CO2 Data'!$A:$A,'Country Selector'!$A$2,'EPA non-CO2 Data'!$J:$J,$C$30,'EPA non-CO2 Data'!$I:$I,$B32,'EPA non-CO2 Data'!$F:$F,F$31)*10^12</f>
        <v>233983847812187.31</v>
      </c>
      <c r="G32" s="10">
        <f>SUMIFS('EPA non-CO2 Data'!$K:$K,'EPA non-CO2 Data'!$A:$A,'Country Selector'!$A$2,'EPA non-CO2 Data'!$J:$J,$C$30,'EPA non-CO2 Data'!$I:$I,$B32,'EPA non-CO2 Data'!$F:$F,G$31)*10^12</f>
        <v>233605855543111.59</v>
      </c>
      <c r="H32" s="10">
        <f>SUMIFS('EPA non-CO2 Data'!$K:$K,'EPA non-CO2 Data'!$A:$A,'Country Selector'!$A$2,'EPA non-CO2 Data'!$J:$J,$C$30,'EPA non-CO2 Data'!$I:$I,$B32,'EPA non-CO2 Data'!$F:$F,H$31)*10^12</f>
        <v>233227863274035.88</v>
      </c>
      <c r="I32" s="10">
        <f>SUMIFS('EPA non-CO2 Data'!$K:$K,'EPA non-CO2 Data'!$A:$A,'Country Selector'!$A$2,'EPA non-CO2 Data'!$J:$J,$C$30,'EPA non-CO2 Data'!$I:$I,$B32,'EPA non-CO2 Data'!$F:$F,I$31)*10^12</f>
        <v>232570550062186.72</v>
      </c>
      <c r="J32" s="10">
        <f>SUMIFS('EPA non-CO2 Data'!$K:$K,'EPA non-CO2 Data'!$A:$A,'Country Selector'!$A$2,'EPA non-CO2 Data'!$J:$J,$C$30,'EPA non-CO2 Data'!$I:$I,$B32,'EPA non-CO2 Data'!$F:$F,J$31)*10^12</f>
        <v>231913236850337.63</v>
      </c>
      <c r="K32" s="10">
        <f>SUMIFS('EPA non-CO2 Data'!$K:$K,'EPA non-CO2 Data'!$A:$A,'Country Selector'!$A$2,'EPA non-CO2 Data'!$J:$J,$C$30,'EPA non-CO2 Data'!$I:$I,$B32,'EPA non-CO2 Data'!$F:$F,K$31)*10^12</f>
        <v>231255923638488.59</v>
      </c>
      <c r="L32" s="10">
        <f>SUMIFS('EPA non-CO2 Data'!$K:$K,'EPA non-CO2 Data'!$A:$A,'Country Selector'!$A$2,'EPA non-CO2 Data'!$J:$J,$C$30,'EPA non-CO2 Data'!$I:$I,$B32,'EPA non-CO2 Data'!$F:$F,L$31)*10^12</f>
        <v>230598610426639.53</v>
      </c>
      <c r="M32" s="10">
        <f>SUMIFS('EPA non-CO2 Data'!$K:$K,'EPA non-CO2 Data'!$A:$A,'Country Selector'!$A$2,'EPA non-CO2 Data'!$J:$J,$C$30,'EPA non-CO2 Data'!$I:$I,$B32,'EPA non-CO2 Data'!$F:$F,M$31)*10^12</f>
        <v>229941297214790.41</v>
      </c>
      <c r="N32" s="10">
        <f>SUMIFS('EPA non-CO2 Data'!$K:$K,'EPA non-CO2 Data'!$A:$A,'Country Selector'!$A$2,'EPA non-CO2 Data'!$J:$J,$C$30,'EPA non-CO2 Data'!$I:$I,$B32,'EPA non-CO2 Data'!$F:$F,N$31)*10^12</f>
        <v>228987126635522.63</v>
      </c>
      <c r="O32" s="10">
        <f>SUMIFS('EPA non-CO2 Data'!$K:$K,'EPA non-CO2 Data'!$A:$A,'Country Selector'!$A$2,'EPA non-CO2 Data'!$J:$J,$C$30,'EPA non-CO2 Data'!$I:$I,$B32,'EPA non-CO2 Data'!$F:$F,O$31)*10^12</f>
        <v>228032956056254.38</v>
      </c>
      <c r="P32" s="10">
        <f>SUMIFS('EPA non-CO2 Data'!$K:$K,'EPA non-CO2 Data'!$A:$A,'Country Selector'!$A$2,'EPA non-CO2 Data'!$J:$J,$C$30,'EPA non-CO2 Data'!$I:$I,$B32,'EPA non-CO2 Data'!$F:$F,P$31)*10^12</f>
        <v>227078785476986.31</v>
      </c>
      <c r="Q32" s="10">
        <f>SUMIFS('EPA non-CO2 Data'!$K:$K,'EPA non-CO2 Data'!$A:$A,'Country Selector'!$A$2,'EPA non-CO2 Data'!$J:$J,$C$30,'EPA non-CO2 Data'!$I:$I,$B32,'EPA non-CO2 Data'!$F:$F,Q$31)*10^12</f>
        <v>226124614897718.56</v>
      </c>
      <c r="R32" s="10">
        <f>SUMIFS('EPA non-CO2 Data'!$K:$K,'EPA non-CO2 Data'!$A:$A,'Country Selector'!$A$2,'EPA non-CO2 Data'!$J:$J,$C$30,'EPA non-CO2 Data'!$I:$I,$B32,'EPA non-CO2 Data'!$F:$F,R$31)*10^12</f>
        <v>225170444318450.53</v>
      </c>
      <c r="S32" s="10">
        <f>SUMIFS('EPA non-CO2 Data'!$K:$K,'EPA non-CO2 Data'!$A:$A,'Country Selector'!$A$2,'EPA non-CO2 Data'!$J:$J,$C$30,'EPA non-CO2 Data'!$I:$I,$B32,'EPA non-CO2 Data'!$F:$F,S$31)*10^12</f>
        <v>224009446069751.25</v>
      </c>
      <c r="T32" s="10">
        <f>SUMIFS('EPA non-CO2 Data'!$K:$K,'EPA non-CO2 Data'!$A:$A,'Country Selector'!$A$2,'EPA non-CO2 Data'!$J:$J,$C$30,'EPA non-CO2 Data'!$I:$I,$B32,'EPA non-CO2 Data'!$F:$F,T$31)*10^12</f>
        <v>222848447821052</v>
      </c>
      <c r="U32" s="10">
        <f>SUMIFS('EPA non-CO2 Data'!$K:$K,'EPA non-CO2 Data'!$A:$A,'Country Selector'!$A$2,'EPA non-CO2 Data'!$J:$J,$C$30,'EPA non-CO2 Data'!$I:$I,$B32,'EPA non-CO2 Data'!$F:$F,U$31)*10^12</f>
        <v>221687449572352.91</v>
      </c>
      <c r="V32" s="10">
        <f>SUMIFS('EPA non-CO2 Data'!$K:$K,'EPA non-CO2 Data'!$A:$A,'Country Selector'!$A$2,'EPA non-CO2 Data'!$J:$J,$C$30,'EPA non-CO2 Data'!$I:$I,$B32,'EPA non-CO2 Data'!$F:$F,V$31)*10^12</f>
        <v>220526451323653.78</v>
      </c>
      <c r="W32" s="10">
        <f>SUMIFS('EPA non-CO2 Data'!$K:$K,'EPA non-CO2 Data'!$A:$A,'Country Selector'!$A$2,'EPA non-CO2 Data'!$J:$J,$C$30,'EPA non-CO2 Data'!$I:$I,$B32,'EPA non-CO2 Data'!$F:$F,W$31)*10^12</f>
        <v>219365453074954.63</v>
      </c>
      <c r="X32" s="10">
        <f>SUMIFS('EPA non-CO2 Data'!$K:$K,'EPA non-CO2 Data'!$A:$A,'Country Selector'!$A$2,'EPA non-CO2 Data'!$J:$J,$C$30,'EPA non-CO2 Data'!$I:$I,$B32,'EPA non-CO2 Data'!$F:$F,X$31)*10^12</f>
        <v>218043248958865.91</v>
      </c>
      <c r="Y32" s="10">
        <f>SUMIFS('EPA non-CO2 Data'!$K:$K,'EPA non-CO2 Data'!$A:$A,'Country Selector'!$A$2,'EPA non-CO2 Data'!$J:$J,$C$30,'EPA non-CO2 Data'!$I:$I,$B32,'EPA non-CO2 Data'!$F:$F,Y$31)*10^12</f>
        <v>216721044842777.53</v>
      </c>
      <c r="Z32" s="10">
        <f>SUMIFS('EPA non-CO2 Data'!$K:$K,'EPA non-CO2 Data'!$A:$A,'Country Selector'!$A$2,'EPA non-CO2 Data'!$J:$J,$C$30,'EPA non-CO2 Data'!$I:$I,$B32,'EPA non-CO2 Data'!$F:$F,Z$31)*10^12</f>
        <v>215398840726688.97</v>
      </c>
      <c r="AA32" s="10">
        <f>SUMIFS('EPA non-CO2 Data'!$K:$K,'EPA non-CO2 Data'!$A:$A,'Country Selector'!$A$2,'EPA non-CO2 Data'!$J:$J,$C$30,'EPA non-CO2 Data'!$I:$I,$B32,'EPA non-CO2 Data'!$F:$F,AA$31)*10^12</f>
        <v>214076636610600.5</v>
      </c>
      <c r="AB32" s="10">
        <f>SUMIFS('EPA non-CO2 Data'!$K:$K,'EPA non-CO2 Data'!$A:$A,'Country Selector'!$A$2,'EPA non-CO2 Data'!$J:$J,$C$30,'EPA non-CO2 Data'!$I:$I,$B32,'EPA non-CO2 Data'!$F:$F,AB$31)*10^12</f>
        <v>212754432494511.81</v>
      </c>
      <c r="AC32" s="10">
        <f>SUMIFS('EPA non-CO2 Data'!$K:$K,'EPA non-CO2 Data'!$A:$A,'Country Selector'!$A$2,'EPA non-CO2 Data'!$J:$J,$C$30,'EPA non-CO2 Data'!$I:$I,$B32,'EPA non-CO2 Data'!$F:$F,AC$31)*10^12</f>
        <v>211247371756353.16</v>
      </c>
      <c r="AD32" s="10">
        <f>SUMIFS('EPA non-CO2 Data'!$K:$K,'EPA non-CO2 Data'!$A:$A,'Country Selector'!$A$2,'EPA non-CO2 Data'!$J:$J,$C$30,'EPA non-CO2 Data'!$I:$I,$B32,'EPA non-CO2 Data'!$F:$F,AD$31)*10^12</f>
        <v>209740311018194.38</v>
      </c>
      <c r="AE32" s="10">
        <f>SUMIFS('EPA non-CO2 Data'!$K:$K,'EPA non-CO2 Data'!$A:$A,'Country Selector'!$A$2,'EPA non-CO2 Data'!$J:$J,$C$30,'EPA non-CO2 Data'!$I:$I,$B32,'EPA non-CO2 Data'!$F:$F,AE$31)*10^12</f>
        <v>208233250280035.34</v>
      </c>
      <c r="AF32" s="10">
        <f>SUMIFS('EPA non-CO2 Data'!$K:$K,'EPA non-CO2 Data'!$A:$A,'Country Selector'!$A$2,'EPA non-CO2 Data'!$J:$J,$C$30,'EPA non-CO2 Data'!$I:$I,$B32,'EPA non-CO2 Data'!$F:$F,AF$31)*10^12</f>
        <v>206726189541876.59</v>
      </c>
      <c r="AG32" s="10">
        <f>SUMIFS('EPA non-CO2 Data'!$K:$K,'EPA non-CO2 Data'!$A:$A,'Country Selector'!$A$2,'EPA non-CO2 Data'!$J:$J,$C$30,'EPA non-CO2 Data'!$I:$I,$B32,'EPA non-CO2 Data'!$F:$F,AG$31)*10^12</f>
        <v>205219128803717.59</v>
      </c>
      <c r="AH32" s="10">
        <f>SUMIFS('EPA non-CO2 Data'!$K:$K,'EPA non-CO2 Data'!$A:$A,'Country Selector'!$A$2,'EPA non-CO2 Data'!$J:$J,$C$30,'EPA non-CO2 Data'!$I:$I,$B32,'EPA non-CO2 Data'!$F:$F,AH$31)*10^12</f>
        <v>203649821560637.09</v>
      </c>
      <c r="AI32" s="10">
        <f>SUMIFS('EPA non-CO2 Data'!$K:$K,'EPA non-CO2 Data'!$A:$A,'Country Selector'!$A$2,'EPA non-CO2 Data'!$J:$J,$C$30,'EPA non-CO2 Data'!$I:$I,$B32,'EPA non-CO2 Data'!$F:$F,AI$31)*10^12</f>
        <v>202080514317556.56</v>
      </c>
      <c r="AJ32" s="10">
        <f>SUMIFS('EPA non-CO2 Data'!$K:$K,'EPA non-CO2 Data'!$A:$A,'Country Selector'!$A$2,'EPA non-CO2 Data'!$J:$J,$C$30,'EPA non-CO2 Data'!$I:$I,$B32,'EPA non-CO2 Data'!$F:$F,AJ$31)*10^12</f>
        <v>200511207074475.97</v>
      </c>
      <c r="AK32" s="10">
        <f>SUMIFS('EPA non-CO2 Data'!$K:$K,'EPA non-CO2 Data'!$A:$A,'Country Selector'!$A$2,'EPA non-CO2 Data'!$J:$J,$C$30,'EPA non-CO2 Data'!$I:$I,$B32,'EPA non-CO2 Data'!$F:$F,AK$31)*10^12</f>
        <v>198941899831395.53</v>
      </c>
      <c r="AL32" s="10">
        <f>SUMIFS('EPA non-CO2 Data'!$K:$K,'EPA non-CO2 Data'!$A:$A,'Country Selector'!$A$2,'EPA non-CO2 Data'!$J:$J,$C$30,'EPA non-CO2 Data'!$I:$I,$B32,'EPA non-CO2 Data'!$F:$F,AL$31)*10^12</f>
        <v>197372592588315</v>
      </c>
    </row>
    <row r="33" spans="1:38" x14ac:dyDescent="0.25">
      <c r="A33" t="s">
        <v>11</v>
      </c>
      <c r="B33" t="s">
        <v>552</v>
      </c>
      <c r="C33" s="10">
        <f>SUMIFS('EPA non-CO2 Data'!$K:$K,'EPA non-CO2 Data'!$A:$A,'Country Selector'!$A$2,'EPA non-CO2 Data'!$J:$J,$C$30,'EPA non-CO2 Data'!$I:$I,$B33,'EPA non-CO2 Data'!$F:$F,C$31)*10^12</f>
        <v>30471980952754.594</v>
      </c>
      <c r="D33" s="10">
        <f>SUMIFS('EPA non-CO2 Data'!$K:$K,'EPA non-CO2 Data'!$A:$A,'Country Selector'!$A$2,'EPA non-CO2 Data'!$J:$J,$C$30,'EPA non-CO2 Data'!$I:$I,$B33,'EPA non-CO2 Data'!$F:$F,D$31)*10^12</f>
        <v>28816764432270.645</v>
      </c>
      <c r="E33" s="10">
        <f>SUMIFS('EPA non-CO2 Data'!$K:$K,'EPA non-CO2 Data'!$A:$A,'Country Selector'!$A$2,'EPA non-CO2 Data'!$J:$J,$C$30,'EPA non-CO2 Data'!$I:$I,$B33,'EPA non-CO2 Data'!$F:$F,E$31)*10^12</f>
        <v>29022846591108.887</v>
      </c>
      <c r="F33" s="10">
        <f>SUMIFS('EPA non-CO2 Data'!$K:$K,'EPA non-CO2 Data'!$A:$A,'Country Selector'!$A$2,'EPA non-CO2 Data'!$J:$J,$C$30,'EPA non-CO2 Data'!$I:$I,$B33,'EPA non-CO2 Data'!$F:$F,F$31)*10^12</f>
        <v>29228928749947.137</v>
      </c>
      <c r="G33" s="10">
        <f>SUMIFS('EPA non-CO2 Data'!$K:$K,'EPA non-CO2 Data'!$A:$A,'Country Selector'!$A$2,'EPA non-CO2 Data'!$J:$J,$C$30,'EPA non-CO2 Data'!$I:$I,$B33,'EPA non-CO2 Data'!$F:$F,G$31)*10^12</f>
        <v>29435010908785.406</v>
      </c>
      <c r="H33" s="10">
        <f>SUMIFS('EPA non-CO2 Data'!$K:$K,'EPA non-CO2 Data'!$A:$A,'Country Selector'!$A$2,'EPA non-CO2 Data'!$J:$J,$C$30,'EPA non-CO2 Data'!$I:$I,$B33,'EPA non-CO2 Data'!$F:$F,H$31)*10^12</f>
        <v>29641093067623.656</v>
      </c>
      <c r="I33" s="10">
        <f>SUMIFS('EPA non-CO2 Data'!$K:$K,'EPA non-CO2 Data'!$A:$A,'Country Selector'!$A$2,'EPA non-CO2 Data'!$J:$J,$C$30,'EPA non-CO2 Data'!$I:$I,$B33,'EPA non-CO2 Data'!$F:$F,I$31)*10^12</f>
        <v>29451445111208.777</v>
      </c>
      <c r="J33" s="10">
        <f>SUMIFS('EPA non-CO2 Data'!$K:$K,'EPA non-CO2 Data'!$A:$A,'Country Selector'!$A$2,'EPA non-CO2 Data'!$J:$J,$C$30,'EPA non-CO2 Data'!$I:$I,$B33,'EPA non-CO2 Data'!$F:$F,J$31)*10^12</f>
        <v>29261797154794.023</v>
      </c>
      <c r="K33" s="10">
        <f>SUMIFS('EPA non-CO2 Data'!$K:$K,'EPA non-CO2 Data'!$A:$A,'Country Selector'!$A$2,'EPA non-CO2 Data'!$J:$J,$C$30,'EPA non-CO2 Data'!$I:$I,$B33,'EPA non-CO2 Data'!$F:$F,K$31)*10^12</f>
        <v>29072149198379.262</v>
      </c>
      <c r="L33" s="10">
        <f>SUMIFS('EPA non-CO2 Data'!$K:$K,'EPA non-CO2 Data'!$A:$A,'Country Selector'!$A$2,'EPA non-CO2 Data'!$J:$J,$C$30,'EPA non-CO2 Data'!$I:$I,$B33,'EPA non-CO2 Data'!$F:$F,L$31)*10^12</f>
        <v>28882501241964.391</v>
      </c>
      <c r="M33" s="10">
        <f>SUMIFS('EPA non-CO2 Data'!$K:$K,'EPA non-CO2 Data'!$A:$A,'Country Selector'!$A$2,'EPA non-CO2 Data'!$J:$J,$C$30,'EPA non-CO2 Data'!$I:$I,$B33,'EPA non-CO2 Data'!$F:$F,M$31)*10^12</f>
        <v>28692853285549.637</v>
      </c>
      <c r="N33" s="10">
        <f>SUMIFS('EPA non-CO2 Data'!$K:$K,'EPA non-CO2 Data'!$A:$A,'Country Selector'!$A$2,'EPA non-CO2 Data'!$J:$J,$C$30,'EPA non-CO2 Data'!$I:$I,$B33,'EPA non-CO2 Data'!$F:$F,N$31)*10^12</f>
        <v>28598029307342.258</v>
      </c>
      <c r="O33" s="10">
        <f>SUMIFS('EPA non-CO2 Data'!$K:$K,'EPA non-CO2 Data'!$A:$A,'Country Selector'!$A$2,'EPA non-CO2 Data'!$J:$J,$C$30,'EPA non-CO2 Data'!$I:$I,$B33,'EPA non-CO2 Data'!$F:$F,O$31)*10^12</f>
        <v>28503205329134.875</v>
      </c>
      <c r="P33" s="10">
        <f>SUMIFS('EPA non-CO2 Data'!$K:$K,'EPA non-CO2 Data'!$A:$A,'Country Selector'!$A$2,'EPA non-CO2 Data'!$J:$J,$C$30,'EPA non-CO2 Data'!$I:$I,$B33,'EPA non-CO2 Data'!$F:$F,P$31)*10^12</f>
        <v>28408381350927.492</v>
      </c>
      <c r="Q33" s="10">
        <f>SUMIFS('EPA non-CO2 Data'!$K:$K,'EPA non-CO2 Data'!$A:$A,'Country Selector'!$A$2,'EPA non-CO2 Data'!$J:$J,$C$30,'EPA non-CO2 Data'!$I:$I,$B33,'EPA non-CO2 Data'!$F:$F,Q$31)*10^12</f>
        <v>28313557372720.004</v>
      </c>
      <c r="R33" s="10">
        <f>SUMIFS('EPA non-CO2 Data'!$K:$K,'EPA non-CO2 Data'!$A:$A,'Country Selector'!$A$2,'EPA non-CO2 Data'!$J:$J,$C$30,'EPA non-CO2 Data'!$I:$I,$B33,'EPA non-CO2 Data'!$F:$F,R$31)*10^12</f>
        <v>28218733394512.613</v>
      </c>
      <c r="S33" s="10">
        <f>SUMIFS('EPA non-CO2 Data'!$K:$K,'EPA non-CO2 Data'!$A:$A,'Country Selector'!$A$2,'EPA non-CO2 Data'!$J:$J,$C$30,'EPA non-CO2 Data'!$I:$I,$B33,'EPA non-CO2 Data'!$F:$F,S$31)*10^12</f>
        <v>28228265021183.465</v>
      </c>
      <c r="T33" s="10">
        <f>SUMIFS('EPA non-CO2 Data'!$K:$K,'EPA non-CO2 Data'!$A:$A,'Country Selector'!$A$2,'EPA non-CO2 Data'!$J:$J,$C$30,'EPA non-CO2 Data'!$I:$I,$B33,'EPA non-CO2 Data'!$F:$F,T$31)*10^12</f>
        <v>28237796647854.309</v>
      </c>
      <c r="U33" s="10">
        <f>SUMIFS('EPA non-CO2 Data'!$K:$K,'EPA non-CO2 Data'!$A:$A,'Country Selector'!$A$2,'EPA non-CO2 Data'!$J:$J,$C$30,'EPA non-CO2 Data'!$I:$I,$B33,'EPA non-CO2 Data'!$F:$F,U$31)*10^12</f>
        <v>28247328274525.152</v>
      </c>
      <c r="V33" s="10">
        <f>SUMIFS('EPA non-CO2 Data'!$K:$K,'EPA non-CO2 Data'!$A:$A,'Country Selector'!$A$2,'EPA non-CO2 Data'!$J:$J,$C$30,'EPA non-CO2 Data'!$I:$I,$B33,'EPA non-CO2 Data'!$F:$F,V$31)*10^12</f>
        <v>28256859901196.004</v>
      </c>
      <c r="W33" s="10">
        <f>SUMIFS('EPA non-CO2 Data'!$K:$K,'EPA non-CO2 Data'!$A:$A,'Country Selector'!$A$2,'EPA non-CO2 Data'!$J:$J,$C$30,'EPA non-CO2 Data'!$I:$I,$B33,'EPA non-CO2 Data'!$F:$F,W$31)*10^12</f>
        <v>28266391527866.848</v>
      </c>
      <c r="X33" s="10">
        <f>SUMIFS('EPA non-CO2 Data'!$K:$K,'EPA non-CO2 Data'!$A:$A,'Country Selector'!$A$2,'EPA non-CO2 Data'!$J:$J,$C$30,'EPA non-CO2 Data'!$I:$I,$B33,'EPA non-CO2 Data'!$F:$F,X$31)*10^12</f>
        <v>28216596632095.508</v>
      </c>
      <c r="Y33" s="10">
        <f>SUMIFS('EPA non-CO2 Data'!$K:$K,'EPA non-CO2 Data'!$A:$A,'Country Selector'!$A$2,'EPA non-CO2 Data'!$J:$J,$C$30,'EPA non-CO2 Data'!$I:$I,$B33,'EPA non-CO2 Data'!$F:$F,Y$31)*10^12</f>
        <v>28166801736324.039</v>
      </c>
      <c r="Z33" s="10">
        <f>SUMIFS('EPA non-CO2 Data'!$K:$K,'EPA non-CO2 Data'!$A:$A,'Country Selector'!$A$2,'EPA non-CO2 Data'!$J:$J,$C$30,'EPA non-CO2 Data'!$I:$I,$B33,'EPA non-CO2 Data'!$F:$F,Z$31)*10^12</f>
        <v>28117006840552.59</v>
      </c>
      <c r="AA33" s="10">
        <f>SUMIFS('EPA non-CO2 Data'!$K:$K,'EPA non-CO2 Data'!$A:$A,'Country Selector'!$A$2,'EPA non-CO2 Data'!$J:$J,$C$30,'EPA non-CO2 Data'!$I:$I,$B33,'EPA non-CO2 Data'!$F:$F,AA$31)*10^12</f>
        <v>28067211944781.246</v>
      </c>
      <c r="AB33" s="10">
        <f>SUMIFS('EPA non-CO2 Data'!$K:$K,'EPA non-CO2 Data'!$A:$A,'Country Selector'!$A$2,'EPA non-CO2 Data'!$J:$J,$C$30,'EPA non-CO2 Data'!$I:$I,$B33,'EPA non-CO2 Data'!$F:$F,AB$31)*10^12</f>
        <v>28017417049009.793</v>
      </c>
      <c r="AC33" s="10">
        <f>SUMIFS('EPA non-CO2 Data'!$K:$K,'EPA non-CO2 Data'!$A:$A,'Country Selector'!$A$2,'EPA non-CO2 Data'!$J:$J,$C$30,'EPA non-CO2 Data'!$I:$I,$B33,'EPA non-CO2 Data'!$F:$F,AC$31)*10^12</f>
        <v>28057680318110.398</v>
      </c>
      <c r="AD33" s="10">
        <f>SUMIFS('EPA non-CO2 Data'!$K:$K,'EPA non-CO2 Data'!$A:$A,'Country Selector'!$A$2,'EPA non-CO2 Data'!$J:$J,$C$30,'EPA non-CO2 Data'!$I:$I,$B33,'EPA non-CO2 Data'!$F:$F,AD$31)*10^12</f>
        <v>28097943587210.902</v>
      </c>
      <c r="AE33" s="10">
        <f>SUMIFS('EPA non-CO2 Data'!$K:$K,'EPA non-CO2 Data'!$A:$A,'Country Selector'!$A$2,'EPA non-CO2 Data'!$J:$J,$C$30,'EPA non-CO2 Data'!$I:$I,$B33,'EPA non-CO2 Data'!$F:$F,AE$31)*10^12</f>
        <v>28138206856311.504</v>
      </c>
      <c r="AF33" s="10">
        <f>SUMIFS('EPA non-CO2 Data'!$K:$K,'EPA non-CO2 Data'!$A:$A,'Country Selector'!$A$2,'EPA non-CO2 Data'!$J:$J,$C$30,'EPA non-CO2 Data'!$I:$I,$B33,'EPA non-CO2 Data'!$F:$F,AF$31)*10^12</f>
        <v>28178470125412.121</v>
      </c>
      <c r="AG33" s="10">
        <f>SUMIFS('EPA non-CO2 Data'!$K:$K,'EPA non-CO2 Data'!$A:$A,'Country Selector'!$A$2,'EPA non-CO2 Data'!$J:$J,$C$30,'EPA non-CO2 Data'!$I:$I,$B33,'EPA non-CO2 Data'!$F:$F,AG$31)*10^12</f>
        <v>28218733394512.613</v>
      </c>
      <c r="AH33" s="10">
        <f>SUMIFS('EPA non-CO2 Data'!$K:$K,'EPA non-CO2 Data'!$A:$A,'Country Selector'!$A$2,'EPA non-CO2 Data'!$J:$J,$C$30,'EPA non-CO2 Data'!$I:$I,$B33,'EPA non-CO2 Data'!$F:$F,AH$31)*10^12</f>
        <v>28389318097585.801</v>
      </c>
      <c r="AI33" s="10">
        <f>SUMIFS('EPA non-CO2 Data'!$K:$K,'EPA non-CO2 Data'!$A:$A,'Country Selector'!$A$2,'EPA non-CO2 Data'!$J:$J,$C$30,'EPA non-CO2 Data'!$I:$I,$B33,'EPA non-CO2 Data'!$F:$F,AI$31)*10^12</f>
        <v>28559902800658.875</v>
      </c>
      <c r="AJ33" s="10">
        <f>SUMIFS('EPA non-CO2 Data'!$K:$K,'EPA non-CO2 Data'!$A:$A,'Country Selector'!$A$2,'EPA non-CO2 Data'!$J:$J,$C$30,'EPA non-CO2 Data'!$I:$I,$B33,'EPA non-CO2 Data'!$F:$F,AJ$31)*10^12</f>
        <v>28730487503731.941</v>
      </c>
      <c r="AK33" s="10">
        <f>SUMIFS('EPA non-CO2 Data'!$K:$K,'EPA non-CO2 Data'!$A:$A,'Country Selector'!$A$2,'EPA non-CO2 Data'!$J:$J,$C$30,'EPA non-CO2 Data'!$I:$I,$B33,'EPA non-CO2 Data'!$F:$F,AK$31)*10^12</f>
        <v>28901072206805.109</v>
      </c>
      <c r="AL33" s="10">
        <f>SUMIFS('EPA non-CO2 Data'!$K:$K,'EPA non-CO2 Data'!$A:$A,'Country Selector'!$A$2,'EPA non-CO2 Data'!$J:$J,$C$30,'EPA non-CO2 Data'!$I:$I,$B33,'EPA non-CO2 Data'!$F:$F,AL$31)*10^12</f>
        <v>29071656909878.172</v>
      </c>
    </row>
    <row r="34" spans="1:38" x14ac:dyDescent="0.25">
      <c r="A34" t="s">
        <v>11</v>
      </c>
      <c r="B34" s="13" t="s">
        <v>556</v>
      </c>
      <c r="C34" s="10">
        <f>SUMIFS('EPA non-CO2 Data'!$K:$K,'EPA non-CO2 Data'!$A:$A,'Country Selector'!$A$2,'EPA non-CO2 Data'!$J:$J,$C$30,'EPA non-CO2 Data'!$I:$I,$B34,'EPA non-CO2 Data'!$F:$F,C$31)*10^12</f>
        <v>15364833799511.455</v>
      </c>
      <c r="D34" s="10">
        <f>SUMIFS('EPA non-CO2 Data'!$K:$K,'EPA non-CO2 Data'!$A:$A,'Country Selector'!$A$2,'EPA non-CO2 Data'!$J:$J,$C$30,'EPA non-CO2 Data'!$I:$I,$B34,'EPA non-CO2 Data'!$F:$F,D$31)*10^12</f>
        <v>14596645292111.648</v>
      </c>
      <c r="E34" s="10">
        <f>SUMIFS('EPA non-CO2 Data'!$K:$K,'EPA non-CO2 Data'!$A:$A,'Country Selector'!$A$2,'EPA non-CO2 Data'!$J:$J,$C$30,'EPA non-CO2 Data'!$I:$I,$B34,'EPA non-CO2 Data'!$F:$F,E$31)*10^12</f>
        <v>14180177019884.5</v>
      </c>
      <c r="F34" s="10">
        <f>SUMIFS('EPA non-CO2 Data'!$K:$K,'EPA non-CO2 Data'!$A:$A,'Country Selector'!$A$2,'EPA non-CO2 Data'!$J:$J,$C$30,'EPA non-CO2 Data'!$I:$I,$B34,'EPA non-CO2 Data'!$F:$F,F$31)*10^12</f>
        <v>13763708747657.35</v>
      </c>
      <c r="G34" s="10">
        <f>SUMIFS('EPA non-CO2 Data'!$K:$K,'EPA non-CO2 Data'!$A:$A,'Country Selector'!$A$2,'EPA non-CO2 Data'!$J:$J,$C$30,'EPA non-CO2 Data'!$I:$I,$B34,'EPA non-CO2 Data'!$F:$F,G$31)*10^12</f>
        <v>13347240475430.182</v>
      </c>
      <c r="H34" s="10">
        <f>SUMIFS('EPA non-CO2 Data'!$K:$K,'EPA non-CO2 Data'!$A:$A,'Country Selector'!$A$2,'EPA non-CO2 Data'!$J:$J,$C$30,'EPA non-CO2 Data'!$I:$I,$B34,'EPA non-CO2 Data'!$F:$F,H$31)*10^12</f>
        <v>12930772203203.033</v>
      </c>
      <c r="I34" s="10">
        <f>SUMIFS('EPA non-CO2 Data'!$K:$K,'EPA non-CO2 Data'!$A:$A,'Country Selector'!$A$2,'EPA non-CO2 Data'!$J:$J,$C$30,'EPA non-CO2 Data'!$I:$I,$B34,'EPA non-CO2 Data'!$F:$F,I$31)*10^12</f>
        <v>12966588143200.26</v>
      </c>
      <c r="J34" s="10">
        <f>SUMIFS('EPA non-CO2 Data'!$K:$K,'EPA non-CO2 Data'!$A:$A,'Country Selector'!$A$2,'EPA non-CO2 Data'!$J:$J,$C$30,'EPA non-CO2 Data'!$I:$I,$B34,'EPA non-CO2 Data'!$F:$F,J$31)*10^12</f>
        <v>13002404083197.451</v>
      </c>
      <c r="K34" s="10">
        <f>SUMIFS('EPA non-CO2 Data'!$K:$K,'EPA non-CO2 Data'!$A:$A,'Country Selector'!$A$2,'EPA non-CO2 Data'!$J:$J,$C$30,'EPA non-CO2 Data'!$I:$I,$B34,'EPA non-CO2 Data'!$F:$F,K$31)*10^12</f>
        <v>13038220023194.682</v>
      </c>
      <c r="L34" s="10">
        <f>SUMIFS('EPA non-CO2 Data'!$K:$K,'EPA non-CO2 Data'!$A:$A,'Country Selector'!$A$2,'EPA non-CO2 Data'!$J:$J,$C$30,'EPA non-CO2 Data'!$I:$I,$B34,'EPA non-CO2 Data'!$F:$F,L$31)*10^12</f>
        <v>13074035963191.896</v>
      </c>
      <c r="M34" s="10">
        <f>SUMIFS('EPA non-CO2 Data'!$K:$K,'EPA non-CO2 Data'!$A:$A,'Country Selector'!$A$2,'EPA non-CO2 Data'!$J:$J,$C$30,'EPA non-CO2 Data'!$I:$I,$B34,'EPA non-CO2 Data'!$F:$F,M$31)*10^12</f>
        <v>13109851903189.1</v>
      </c>
      <c r="N34" s="10">
        <f>SUMIFS('EPA non-CO2 Data'!$K:$K,'EPA non-CO2 Data'!$A:$A,'Country Selector'!$A$2,'EPA non-CO2 Data'!$J:$J,$C$30,'EPA non-CO2 Data'!$I:$I,$B34,'EPA non-CO2 Data'!$F:$F,N$31)*10^12</f>
        <v>13074681796334.34</v>
      </c>
      <c r="O34" s="10">
        <f>SUMIFS('EPA non-CO2 Data'!$K:$K,'EPA non-CO2 Data'!$A:$A,'Country Selector'!$A$2,'EPA non-CO2 Data'!$J:$J,$C$30,'EPA non-CO2 Data'!$I:$I,$B34,'EPA non-CO2 Data'!$F:$F,O$31)*10^12</f>
        <v>13039511689479.578</v>
      </c>
      <c r="P34" s="10">
        <f>SUMIFS('EPA non-CO2 Data'!$K:$K,'EPA non-CO2 Data'!$A:$A,'Country Selector'!$A$2,'EPA non-CO2 Data'!$J:$J,$C$30,'EPA non-CO2 Data'!$I:$I,$B34,'EPA non-CO2 Data'!$F:$F,P$31)*10^12</f>
        <v>13004341582624.818</v>
      </c>
      <c r="Q34" s="10">
        <f>SUMIFS('EPA non-CO2 Data'!$K:$K,'EPA non-CO2 Data'!$A:$A,'Country Selector'!$A$2,'EPA non-CO2 Data'!$J:$J,$C$30,'EPA non-CO2 Data'!$I:$I,$B34,'EPA non-CO2 Data'!$F:$F,Q$31)*10^12</f>
        <v>12969171475770.068</v>
      </c>
      <c r="R34" s="10">
        <f>SUMIFS('EPA non-CO2 Data'!$K:$K,'EPA non-CO2 Data'!$A:$A,'Country Selector'!$A$2,'EPA non-CO2 Data'!$J:$J,$C$30,'EPA non-CO2 Data'!$I:$I,$B34,'EPA non-CO2 Data'!$F:$F,R$31)*10^12</f>
        <v>12934001368915.314</v>
      </c>
      <c r="S34" s="10">
        <f>SUMIFS('EPA non-CO2 Data'!$K:$K,'EPA non-CO2 Data'!$A:$A,'Country Selector'!$A$2,'EPA non-CO2 Data'!$J:$J,$C$30,'EPA non-CO2 Data'!$I:$I,$B34,'EPA non-CO2 Data'!$F:$F,S$31)*10^12</f>
        <v>12972531350474.564</v>
      </c>
      <c r="T34" s="10">
        <f>SUMIFS('EPA non-CO2 Data'!$K:$K,'EPA non-CO2 Data'!$A:$A,'Country Selector'!$A$2,'EPA non-CO2 Data'!$J:$J,$C$30,'EPA non-CO2 Data'!$I:$I,$B34,'EPA non-CO2 Data'!$F:$F,T$31)*10^12</f>
        <v>13011061332033.836</v>
      </c>
      <c r="U34" s="10">
        <f>SUMIFS('EPA non-CO2 Data'!$K:$K,'EPA non-CO2 Data'!$A:$A,'Country Selector'!$A$2,'EPA non-CO2 Data'!$J:$J,$C$30,'EPA non-CO2 Data'!$I:$I,$B34,'EPA non-CO2 Data'!$F:$F,U$31)*10^12</f>
        <v>13049591313593.105</v>
      </c>
      <c r="V34" s="10">
        <f>SUMIFS('EPA non-CO2 Data'!$K:$K,'EPA non-CO2 Data'!$A:$A,'Country Selector'!$A$2,'EPA non-CO2 Data'!$J:$J,$C$30,'EPA non-CO2 Data'!$I:$I,$B34,'EPA non-CO2 Data'!$F:$F,V$31)*10^12</f>
        <v>13088121295152.363</v>
      </c>
      <c r="W34" s="10">
        <f>SUMIFS('EPA non-CO2 Data'!$K:$K,'EPA non-CO2 Data'!$A:$A,'Country Selector'!$A$2,'EPA non-CO2 Data'!$J:$J,$C$30,'EPA non-CO2 Data'!$I:$I,$B34,'EPA non-CO2 Data'!$F:$F,W$31)*10^12</f>
        <v>13126651276711.635</v>
      </c>
      <c r="X34" s="10">
        <f>SUMIFS('EPA non-CO2 Data'!$K:$K,'EPA non-CO2 Data'!$A:$A,'Country Selector'!$A$2,'EPA non-CO2 Data'!$J:$J,$C$30,'EPA non-CO2 Data'!$I:$I,$B34,'EPA non-CO2 Data'!$F:$F,X$31)*10^12</f>
        <v>13126851865249.223</v>
      </c>
      <c r="Y34" s="10">
        <f>SUMIFS('EPA non-CO2 Data'!$K:$K,'EPA non-CO2 Data'!$A:$A,'Country Selector'!$A$2,'EPA non-CO2 Data'!$J:$J,$C$30,'EPA non-CO2 Data'!$I:$I,$B34,'EPA non-CO2 Data'!$F:$F,Y$31)*10^12</f>
        <v>13127052453786.795</v>
      </c>
      <c r="Z34" s="10">
        <f>SUMIFS('EPA non-CO2 Data'!$K:$K,'EPA non-CO2 Data'!$A:$A,'Country Selector'!$A$2,'EPA non-CO2 Data'!$J:$J,$C$30,'EPA non-CO2 Data'!$I:$I,$B34,'EPA non-CO2 Data'!$F:$F,Z$31)*10^12</f>
        <v>13127253042324.383</v>
      </c>
      <c r="AA34" s="10">
        <f>SUMIFS('EPA non-CO2 Data'!$K:$K,'EPA non-CO2 Data'!$A:$A,'Country Selector'!$A$2,'EPA non-CO2 Data'!$J:$J,$C$30,'EPA non-CO2 Data'!$I:$I,$B34,'EPA non-CO2 Data'!$F:$F,AA$31)*10^12</f>
        <v>13127453630861.961</v>
      </c>
      <c r="AB34" s="10">
        <f>SUMIFS('EPA non-CO2 Data'!$K:$K,'EPA non-CO2 Data'!$A:$A,'Country Selector'!$A$2,'EPA non-CO2 Data'!$J:$J,$C$30,'EPA non-CO2 Data'!$I:$I,$B34,'EPA non-CO2 Data'!$F:$F,AB$31)*10^12</f>
        <v>13127654219399.547</v>
      </c>
      <c r="AC34" s="10">
        <f>SUMIFS('EPA non-CO2 Data'!$K:$K,'EPA non-CO2 Data'!$A:$A,'Country Selector'!$A$2,'EPA non-CO2 Data'!$J:$J,$C$30,'EPA non-CO2 Data'!$I:$I,$B34,'EPA non-CO2 Data'!$F:$F,AC$31)*10^12</f>
        <v>13135559957343.002</v>
      </c>
      <c r="AD34" s="10">
        <f>SUMIFS('EPA non-CO2 Data'!$K:$K,'EPA non-CO2 Data'!$A:$A,'Country Selector'!$A$2,'EPA non-CO2 Data'!$J:$J,$C$30,'EPA non-CO2 Data'!$I:$I,$B34,'EPA non-CO2 Data'!$F:$F,AD$31)*10^12</f>
        <v>13143465695286.455</v>
      </c>
      <c r="AE34" s="10">
        <f>SUMIFS('EPA non-CO2 Data'!$K:$K,'EPA non-CO2 Data'!$A:$A,'Country Selector'!$A$2,'EPA non-CO2 Data'!$J:$J,$C$30,'EPA non-CO2 Data'!$I:$I,$B34,'EPA non-CO2 Data'!$F:$F,AE$31)*10^12</f>
        <v>13151371433229.912</v>
      </c>
      <c r="AF34" s="10">
        <f>SUMIFS('EPA non-CO2 Data'!$K:$K,'EPA non-CO2 Data'!$A:$A,'Country Selector'!$A$2,'EPA non-CO2 Data'!$J:$J,$C$30,'EPA non-CO2 Data'!$I:$I,$B34,'EPA non-CO2 Data'!$F:$F,AF$31)*10^12</f>
        <v>13159277171173.365</v>
      </c>
      <c r="AG34" s="10">
        <f>SUMIFS('EPA non-CO2 Data'!$K:$K,'EPA non-CO2 Data'!$A:$A,'Country Selector'!$A$2,'EPA non-CO2 Data'!$J:$J,$C$30,'EPA non-CO2 Data'!$I:$I,$B34,'EPA non-CO2 Data'!$F:$F,AG$31)*10^12</f>
        <v>13167182909116.814</v>
      </c>
      <c r="AH34" s="10">
        <f>SUMIFS('EPA non-CO2 Data'!$K:$K,'EPA non-CO2 Data'!$A:$A,'Country Selector'!$A$2,'EPA non-CO2 Data'!$J:$J,$C$30,'EPA non-CO2 Data'!$I:$I,$B34,'EPA non-CO2 Data'!$F:$F,AH$31)*10^12</f>
        <v>13145287292278.068</v>
      </c>
      <c r="AI34" s="10">
        <f>SUMIFS('EPA non-CO2 Data'!$K:$K,'EPA non-CO2 Data'!$A:$A,'Country Selector'!$A$2,'EPA non-CO2 Data'!$J:$J,$C$30,'EPA non-CO2 Data'!$I:$I,$B34,'EPA non-CO2 Data'!$F:$F,AI$31)*10^12</f>
        <v>13123391675439.33</v>
      </c>
      <c r="AJ34" s="10">
        <f>SUMIFS('EPA non-CO2 Data'!$K:$K,'EPA non-CO2 Data'!$A:$A,'Country Selector'!$A$2,'EPA non-CO2 Data'!$J:$J,$C$30,'EPA non-CO2 Data'!$I:$I,$B34,'EPA non-CO2 Data'!$F:$F,AJ$31)*10^12</f>
        <v>13101496058600.596</v>
      </c>
      <c r="AK34" s="10">
        <f>SUMIFS('EPA non-CO2 Data'!$K:$K,'EPA non-CO2 Data'!$A:$A,'Country Selector'!$A$2,'EPA non-CO2 Data'!$J:$J,$C$30,'EPA non-CO2 Data'!$I:$I,$B34,'EPA non-CO2 Data'!$F:$F,AK$31)*10^12</f>
        <v>13079600441761.861</v>
      </c>
      <c r="AL34" s="10">
        <f>SUMIFS('EPA non-CO2 Data'!$K:$K,'EPA non-CO2 Data'!$A:$A,'Country Selector'!$A$2,'EPA non-CO2 Data'!$J:$J,$C$30,'EPA non-CO2 Data'!$I:$I,$B34,'EPA non-CO2 Data'!$F:$F,AL$31)*10^12</f>
        <v>13057704824923.117</v>
      </c>
    </row>
    <row r="35" spans="1:38" x14ac:dyDescent="0.25">
      <c r="A35" t="s">
        <v>11</v>
      </c>
      <c r="B35" t="s">
        <v>567</v>
      </c>
      <c r="C35" s="10">
        <f>SUMIFS('EPA non-CO2 Data'!$K:$K,'EPA non-CO2 Data'!$A:$A,'Country Selector'!$A$2,'EPA non-CO2 Data'!$J:$J,$C$30,'EPA non-CO2 Data'!$I:$I,$B35,'EPA non-CO2 Data'!$F:$F,C$31)*10^12</f>
        <v>0</v>
      </c>
      <c r="D35" s="10">
        <f>SUMIFS('EPA non-CO2 Data'!$K:$K,'EPA non-CO2 Data'!$A:$A,'Country Selector'!$A$2,'EPA non-CO2 Data'!$J:$J,$C$30,'EPA non-CO2 Data'!$I:$I,$B35,'EPA non-CO2 Data'!$F:$F,D$31)*10^12</f>
        <v>0</v>
      </c>
      <c r="E35" s="10">
        <f>SUMIFS('EPA non-CO2 Data'!$K:$K,'EPA non-CO2 Data'!$A:$A,'Country Selector'!$A$2,'EPA non-CO2 Data'!$J:$J,$C$30,'EPA non-CO2 Data'!$I:$I,$B35,'EPA non-CO2 Data'!$F:$F,E$31)*10^12</f>
        <v>0</v>
      </c>
      <c r="F35" s="10">
        <f>SUMIFS('EPA non-CO2 Data'!$K:$K,'EPA non-CO2 Data'!$A:$A,'Country Selector'!$A$2,'EPA non-CO2 Data'!$J:$J,$C$30,'EPA non-CO2 Data'!$I:$I,$B35,'EPA non-CO2 Data'!$F:$F,F$31)*10^12</f>
        <v>0</v>
      </c>
      <c r="G35" s="10">
        <f>SUMIFS('EPA non-CO2 Data'!$K:$K,'EPA non-CO2 Data'!$A:$A,'Country Selector'!$A$2,'EPA non-CO2 Data'!$J:$J,$C$30,'EPA non-CO2 Data'!$I:$I,$B35,'EPA non-CO2 Data'!$F:$F,G$31)*10^12</f>
        <v>0</v>
      </c>
      <c r="H35" s="10">
        <f>SUMIFS('EPA non-CO2 Data'!$K:$K,'EPA non-CO2 Data'!$A:$A,'Country Selector'!$A$2,'EPA non-CO2 Data'!$J:$J,$C$30,'EPA non-CO2 Data'!$I:$I,$B35,'EPA non-CO2 Data'!$F:$F,H$31)*10^12</f>
        <v>0</v>
      </c>
      <c r="I35" s="10">
        <f>SUMIFS('EPA non-CO2 Data'!$K:$K,'EPA non-CO2 Data'!$A:$A,'Country Selector'!$A$2,'EPA non-CO2 Data'!$J:$J,$C$30,'EPA non-CO2 Data'!$I:$I,$B35,'EPA non-CO2 Data'!$F:$F,I$31)*10^12</f>
        <v>0</v>
      </c>
      <c r="J35" s="10">
        <f>SUMIFS('EPA non-CO2 Data'!$K:$K,'EPA non-CO2 Data'!$A:$A,'Country Selector'!$A$2,'EPA non-CO2 Data'!$J:$J,$C$30,'EPA non-CO2 Data'!$I:$I,$B35,'EPA non-CO2 Data'!$F:$F,J$31)*10^12</f>
        <v>0</v>
      </c>
      <c r="K35" s="10">
        <f>SUMIFS('EPA non-CO2 Data'!$K:$K,'EPA non-CO2 Data'!$A:$A,'Country Selector'!$A$2,'EPA non-CO2 Data'!$J:$J,$C$30,'EPA non-CO2 Data'!$I:$I,$B35,'EPA non-CO2 Data'!$F:$F,K$31)*10^12</f>
        <v>0</v>
      </c>
      <c r="L35" s="10">
        <f>SUMIFS('EPA non-CO2 Data'!$K:$K,'EPA non-CO2 Data'!$A:$A,'Country Selector'!$A$2,'EPA non-CO2 Data'!$J:$J,$C$30,'EPA non-CO2 Data'!$I:$I,$B35,'EPA non-CO2 Data'!$F:$F,L$31)*10^12</f>
        <v>0</v>
      </c>
      <c r="M35" s="10">
        <f>SUMIFS('EPA non-CO2 Data'!$K:$K,'EPA non-CO2 Data'!$A:$A,'Country Selector'!$A$2,'EPA non-CO2 Data'!$J:$J,$C$30,'EPA non-CO2 Data'!$I:$I,$B35,'EPA non-CO2 Data'!$F:$F,M$31)*10^12</f>
        <v>0</v>
      </c>
      <c r="N35" s="10">
        <f>SUMIFS('EPA non-CO2 Data'!$K:$K,'EPA non-CO2 Data'!$A:$A,'Country Selector'!$A$2,'EPA non-CO2 Data'!$J:$J,$C$30,'EPA non-CO2 Data'!$I:$I,$B35,'EPA non-CO2 Data'!$F:$F,N$31)*10^12</f>
        <v>0</v>
      </c>
      <c r="O35" s="10">
        <f>SUMIFS('EPA non-CO2 Data'!$K:$K,'EPA non-CO2 Data'!$A:$A,'Country Selector'!$A$2,'EPA non-CO2 Data'!$J:$J,$C$30,'EPA non-CO2 Data'!$I:$I,$B35,'EPA non-CO2 Data'!$F:$F,O$31)*10^12</f>
        <v>0</v>
      </c>
      <c r="P35" s="10">
        <f>SUMIFS('EPA non-CO2 Data'!$K:$K,'EPA non-CO2 Data'!$A:$A,'Country Selector'!$A$2,'EPA non-CO2 Data'!$J:$J,$C$30,'EPA non-CO2 Data'!$I:$I,$B35,'EPA non-CO2 Data'!$F:$F,P$31)*10^12</f>
        <v>0</v>
      </c>
      <c r="Q35" s="10">
        <f>SUMIFS('EPA non-CO2 Data'!$K:$K,'EPA non-CO2 Data'!$A:$A,'Country Selector'!$A$2,'EPA non-CO2 Data'!$J:$J,$C$30,'EPA non-CO2 Data'!$I:$I,$B35,'EPA non-CO2 Data'!$F:$F,Q$31)*10^12</f>
        <v>0</v>
      </c>
      <c r="R35" s="10">
        <f>SUMIFS('EPA non-CO2 Data'!$K:$K,'EPA non-CO2 Data'!$A:$A,'Country Selector'!$A$2,'EPA non-CO2 Data'!$J:$J,$C$30,'EPA non-CO2 Data'!$I:$I,$B35,'EPA non-CO2 Data'!$F:$F,R$31)*10^12</f>
        <v>0</v>
      </c>
      <c r="S35" s="10">
        <f>SUMIFS('EPA non-CO2 Data'!$K:$K,'EPA non-CO2 Data'!$A:$A,'Country Selector'!$A$2,'EPA non-CO2 Data'!$J:$J,$C$30,'EPA non-CO2 Data'!$I:$I,$B35,'EPA non-CO2 Data'!$F:$F,S$31)*10^12</f>
        <v>0</v>
      </c>
      <c r="T35" s="10">
        <f>SUMIFS('EPA non-CO2 Data'!$K:$K,'EPA non-CO2 Data'!$A:$A,'Country Selector'!$A$2,'EPA non-CO2 Data'!$J:$J,$C$30,'EPA non-CO2 Data'!$I:$I,$B35,'EPA non-CO2 Data'!$F:$F,T$31)*10^12</f>
        <v>0</v>
      </c>
      <c r="U35" s="10">
        <f>SUMIFS('EPA non-CO2 Data'!$K:$K,'EPA non-CO2 Data'!$A:$A,'Country Selector'!$A$2,'EPA non-CO2 Data'!$J:$J,$C$30,'EPA non-CO2 Data'!$I:$I,$B35,'EPA non-CO2 Data'!$F:$F,U$31)*10^12</f>
        <v>0</v>
      </c>
      <c r="V35" s="10">
        <f>SUMIFS('EPA non-CO2 Data'!$K:$K,'EPA non-CO2 Data'!$A:$A,'Country Selector'!$A$2,'EPA non-CO2 Data'!$J:$J,$C$30,'EPA non-CO2 Data'!$I:$I,$B35,'EPA non-CO2 Data'!$F:$F,V$31)*10^12</f>
        <v>0</v>
      </c>
      <c r="W35" s="10">
        <f>SUMIFS('EPA non-CO2 Data'!$K:$K,'EPA non-CO2 Data'!$A:$A,'Country Selector'!$A$2,'EPA non-CO2 Data'!$J:$J,$C$30,'EPA non-CO2 Data'!$I:$I,$B35,'EPA non-CO2 Data'!$F:$F,W$31)*10^12</f>
        <v>0</v>
      </c>
      <c r="X35" s="10">
        <f>SUMIFS('EPA non-CO2 Data'!$K:$K,'EPA non-CO2 Data'!$A:$A,'Country Selector'!$A$2,'EPA non-CO2 Data'!$J:$J,$C$30,'EPA non-CO2 Data'!$I:$I,$B35,'EPA non-CO2 Data'!$F:$F,X$31)*10^12</f>
        <v>0</v>
      </c>
      <c r="Y35" s="10">
        <f>SUMIFS('EPA non-CO2 Data'!$K:$K,'EPA non-CO2 Data'!$A:$A,'Country Selector'!$A$2,'EPA non-CO2 Data'!$J:$J,$C$30,'EPA non-CO2 Data'!$I:$I,$B35,'EPA non-CO2 Data'!$F:$F,Y$31)*10^12</f>
        <v>0</v>
      </c>
      <c r="Z35" s="10">
        <f>SUMIFS('EPA non-CO2 Data'!$K:$K,'EPA non-CO2 Data'!$A:$A,'Country Selector'!$A$2,'EPA non-CO2 Data'!$J:$J,$C$30,'EPA non-CO2 Data'!$I:$I,$B35,'EPA non-CO2 Data'!$F:$F,Z$31)*10^12</f>
        <v>0</v>
      </c>
      <c r="AA35" s="10">
        <f>SUMIFS('EPA non-CO2 Data'!$K:$K,'EPA non-CO2 Data'!$A:$A,'Country Selector'!$A$2,'EPA non-CO2 Data'!$J:$J,$C$30,'EPA non-CO2 Data'!$I:$I,$B35,'EPA non-CO2 Data'!$F:$F,AA$31)*10^12</f>
        <v>0</v>
      </c>
      <c r="AB35" s="10">
        <f>SUMIFS('EPA non-CO2 Data'!$K:$K,'EPA non-CO2 Data'!$A:$A,'Country Selector'!$A$2,'EPA non-CO2 Data'!$J:$J,$C$30,'EPA non-CO2 Data'!$I:$I,$B35,'EPA non-CO2 Data'!$F:$F,AB$31)*10^12</f>
        <v>0</v>
      </c>
      <c r="AC35" s="10">
        <f>SUMIFS('EPA non-CO2 Data'!$K:$K,'EPA non-CO2 Data'!$A:$A,'Country Selector'!$A$2,'EPA non-CO2 Data'!$J:$J,$C$30,'EPA non-CO2 Data'!$I:$I,$B35,'EPA non-CO2 Data'!$F:$F,AC$31)*10^12</f>
        <v>0</v>
      </c>
      <c r="AD35" s="10">
        <f>SUMIFS('EPA non-CO2 Data'!$K:$K,'EPA non-CO2 Data'!$A:$A,'Country Selector'!$A$2,'EPA non-CO2 Data'!$J:$J,$C$30,'EPA non-CO2 Data'!$I:$I,$B35,'EPA non-CO2 Data'!$F:$F,AD$31)*10^12</f>
        <v>0</v>
      </c>
      <c r="AE35" s="10">
        <f>SUMIFS('EPA non-CO2 Data'!$K:$K,'EPA non-CO2 Data'!$A:$A,'Country Selector'!$A$2,'EPA non-CO2 Data'!$J:$J,$C$30,'EPA non-CO2 Data'!$I:$I,$B35,'EPA non-CO2 Data'!$F:$F,AE$31)*10^12</f>
        <v>0</v>
      </c>
      <c r="AF35" s="10">
        <f>SUMIFS('EPA non-CO2 Data'!$K:$K,'EPA non-CO2 Data'!$A:$A,'Country Selector'!$A$2,'EPA non-CO2 Data'!$J:$J,$C$30,'EPA non-CO2 Data'!$I:$I,$B35,'EPA non-CO2 Data'!$F:$F,AF$31)*10^12</f>
        <v>0</v>
      </c>
      <c r="AG35" s="10">
        <f>SUMIFS('EPA non-CO2 Data'!$K:$K,'EPA non-CO2 Data'!$A:$A,'Country Selector'!$A$2,'EPA non-CO2 Data'!$J:$J,$C$30,'EPA non-CO2 Data'!$I:$I,$B35,'EPA non-CO2 Data'!$F:$F,AG$31)*10^12</f>
        <v>0</v>
      </c>
      <c r="AH35" s="10">
        <f>SUMIFS('EPA non-CO2 Data'!$K:$K,'EPA non-CO2 Data'!$A:$A,'Country Selector'!$A$2,'EPA non-CO2 Data'!$J:$J,$C$30,'EPA non-CO2 Data'!$I:$I,$B35,'EPA non-CO2 Data'!$F:$F,AH$31)*10^12</f>
        <v>0</v>
      </c>
      <c r="AI35" s="10">
        <f>SUMIFS('EPA non-CO2 Data'!$K:$K,'EPA non-CO2 Data'!$A:$A,'Country Selector'!$A$2,'EPA non-CO2 Data'!$J:$J,$C$30,'EPA non-CO2 Data'!$I:$I,$B35,'EPA non-CO2 Data'!$F:$F,AI$31)*10^12</f>
        <v>0</v>
      </c>
      <c r="AJ35" s="10">
        <f>SUMIFS('EPA non-CO2 Data'!$K:$K,'EPA non-CO2 Data'!$A:$A,'Country Selector'!$A$2,'EPA non-CO2 Data'!$J:$J,$C$30,'EPA non-CO2 Data'!$I:$I,$B35,'EPA non-CO2 Data'!$F:$F,AJ$31)*10^12</f>
        <v>0</v>
      </c>
      <c r="AK35" s="10">
        <f>SUMIFS('EPA non-CO2 Data'!$K:$K,'EPA non-CO2 Data'!$A:$A,'Country Selector'!$A$2,'EPA non-CO2 Data'!$J:$J,$C$30,'EPA non-CO2 Data'!$I:$I,$B35,'EPA non-CO2 Data'!$F:$F,AK$31)*10^12</f>
        <v>0</v>
      </c>
      <c r="AL35" s="10">
        <f>SUMIFS('EPA non-CO2 Data'!$K:$K,'EPA non-CO2 Data'!$A:$A,'Country Selector'!$A$2,'EPA non-CO2 Data'!$J:$J,$C$30,'EPA non-CO2 Data'!$I:$I,$B35,'EPA non-CO2 Data'!$F:$F,AL$31)*10^12</f>
        <v>0</v>
      </c>
    </row>
    <row r="36" spans="1:38" x14ac:dyDescent="0.25">
      <c r="A36" t="s">
        <v>11</v>
      </c>
      <c r="B36" t="s">
        <v>568</v>
      </c>
      <c r="C36" s="10">
        <f>SUMIFS('EPA non-CO2 Data'!$K:$K,'EPA non-CO2 Data'!$A:$A,'Country Selector'!$A$2,'EPA non-CO2 Data'!$J:$J,$C$30,'EPA non-CO2 Data'!$I:$I,$B36,'EPA non-CO2 Data'!$F:$F,C$31)*10^12</f>
        <v>0</v>
      </c>
      <c r="D36" s="10">
        <f>SUMIFS('EPA non-CO2 Data'!$K:$K,'EPA non-CO2 Data'!$A:$A,'Country Selector'!$A$2,'EPA non-CO2 Data'!$J:$J,$C$30,'EPA non-CO2 Data'!$I:$I,$B36,'EPA non-CO2 Data'!$F:$F,D$31)*10^12</f>
        <v>0</v>
      </c>
      <c r="E36" s="10">
        <f>SUMIFS('EPA non-CO2 Data'!$K:$K,'EPA non-CO2 Data'!$A:$A,'Country Selector'!$A$2,'EPA non-CO2 Data'!$J:$J,$C$30,'EPA non-CO2 Data'!$I:$I,$B36,'EPA non-CO2 Data'!$F:$F,E$31)*10^12</f>
        <v>0</v>
      </c>
      <c r="F36" s="10">
        <f>SUMIFS('EPA non-CO2 Data'!$K:$K,'EPA non-CO2 Data'!$A:$A,'Country Selector'!$A$2,'EPA non-CO2 Data'!$J:$J,$C$30,'EPA non-CO2 Data'!$I:$I,$B36,'EPA non-CO2 Data'!$F:$F,F$31)*10^12</f>
        <v>0</v>
      </c>
      <c r="G36" s="10">
        <f>SUMIFS('EPA non-CO2 Data'!$K:$K,'EPA non-CO2 Data'!$A:$A,'Country Selector'!$A$2,'EPA non-CO2 Data'!$J:$J,$C$30,'EPA non-CO2 Data'!$I:$I,$B36,'EPA non-CO2 Data'!$F:$F,G$31)*10^12</f>
        <v>0</v>
      </c>
      <c r="H36" s="10">
        <f>SUMIFS('EPA non-CO2 Data'!$K:$K,'EPA non-CO2 Data'!$A:$A,'Country Selector'!$A$2,'EPA non-CO2 Data'!$J:$J,$C$30,'EPA non-CO2 Data'!$I:$I,$B36,'EPA non-CO2 Data'!$F:$F,H$31)*10^12</f>
        <v>0</v>
      </c>
      <c r="I36" s="10">
        <f>SUMIFS('EPA non-CO2 Data'!$K:$K,'EPA non-CO2 Data'!$A:$A,'Country Selector'!$A$2,'EPA non-CO2 Data'!$J:$J,$C$30,'EPA non-CO2 Data'!$I:$I,$B36,'EPA non-CO2 Data'!$F:$F,I$31)*10^12</f>
        <v>0</v>
      </c>
      <c r="J36" s="10">
        <f>SUMIFS('EPA non-CO2 Data'!$K:$K,'EPA non-CO2 Data'!$A:$A,'Country Selector'!$A$2,'EPA non-CO2 Data'!$J:$J,$C$30,'EPA non-CO2 Data'!$I:$I,$B36,'EPA non-CO2 Data'!$F:$F,J$31)*10^12</f>
        <v>0</v>
      </c>
      <c r="K36" s="10">
        <f>SUMIFS('EPA non-CO2 Data'!$K:$K,'EPA non-CO2 Data'!$A:$A,'Country Selector'!$A$2,'EPA non-CO2 Data'!$J:$J,$C$30,'EPA non-CO2 Data'!$I:$I,$B36,'EPA non-CO2 Data'!$F:$F,K$31)*10^12</f>
        <v>0</v>
      </c>
      <c r="L36" s="10">
        <f>SUMIFS('EPA non-CO2 Data'!$K:$K,'EPA non-CO2 Data'!$A:$A,'Country Selector'!$A$2,'EPA non-CO2 Data'!$J:$J,$C$30,'EPA non-CO2 Data'!$I:$I,$B36,'EPA non-CO2 Data'!$F:$F,L$31)*10^12</f>
        <v>0</v>
      </c>
      <c r="M36" s="10">
        <f>SUMIFS('EPA non-CO2 Data'!$K:$K,'EPA non-CO2 Data'!$A:$A,'Country Selector'!$A$2,'EPA non-CO2 Data'!$J:$J,$C$30,'EPA non-CO2 Data'!$I:$I,$B36,'EPA non-CO2 Data'!$F:$F,M$31)*10^12</f>
        <v>0</v>
      </c>
      <c r="N36" s="10">
        <f>SUMIFS('EPA non-CO2 Data'!$K:$K,'EPA non-CO2 Data'!$A:$A,'Country Selector'!$A$2,'EPA non-CO2 Data'!$J:$J,$C$30,'EPA non-CO2 Data'!$I:$I,$B36,'EPA non-CO2 Data'!$F:$F,N$31)*10^12</f>
        <v>0</v>
      </c>
      <c r="O36" s="10">
        <f>SUMIFS('EPA non-CO2 Data'!$K:$K,'EPA non-CO2 Data'!$A:$A,'Country Selector'!$A$2,'EPA non-CO2 Data'!$J:$J,$C$30,'EPA non-CO2 Data'!$I:$I,$B36,'EPA non-CO2 Data'!$F:$F,O$31)*10^12</f>
        <v>0</v>
      </c>
      <c r="P36" s="10">
        <f>SUMIFS('EPA non-CO2 Data'!$K:$K,'EPA non-CO2 Data'!$A:$A,'Country Selector'!$A$2,'EPA non-CO2 Data'!$J:$J,$C$30,'EPA non-CO2 Data'!$I:$I,$B36,'EPA non-CO2 Data'!$F:$F,P$31)*10^12</f>
        <v>0</v>
      </c>
      <c r="Q36" s="10">
        <f>SUMIFS('EPA non-CO2 Data'!$K:$K,'EPA non-CO2 Data'!$A:$A,'Country Selector'!$A$2,'EPA non-CO2 Data'!$J:$J,$C$30,'EPA non-CO2 Data'!$I:$I,$B36,'EPA non-CO2 Data'!$F:$F,Q$31)*10^12</f>
        <v>0</v>
      </c>
      <c r="R36" s="10">
        <f>SUMIFS('EPA non-CO2 Data'!$K:$K,'EPA non-CO2 Data'!$A:$A,'Country Selector'!$A$2,'EPA non-CO2 Data'!$J:$J,$C$30,'EPA non-CO2 Data'!$I:$I,$B36,'EPA non-CO2 Data'!$F:$F,R$31)*10^12</f>
        <v>0</v>
      </c>
      <c r="S36" s="10">
        <f>SUMIFS('EPA non-CO2 Data'!$K:$K,'EPA non-CO2 Data'!$A:$A,'Country Selector'!$A$2,'EPA non-CO2 Data'!$J:$J,$C$30,'EPA non-CO2 Data'!$I:$I,$B36,'EPA non-CO2 Data'!$F:$F,S$31)*10^12</f>
        <v>0</v>
      </c>
      <c r="T36" s="10">
        <f>SUMIFS('EPA non-CO2 Data'!$K:$K,'EPA non-CO2 Data'!$A:$A,'Country Selector'!$A$2,'EPA non-CO2 Data'!$J:$J,$C$30,'EPA non-CO2 Data'!$I:$I,$B36,'EPA non-CO2 Data'!$F:$F,T$31)*10^12</f>
        <v>0</v>
      </c>
      <c r="U36" s="10">
        <f>SUMIFS('EPA non-CO2 Data'!$K:$K,'EPA non-CO2 Data'!$A:$A,'Country Selector'!$A$2,'EPA non-CO2 Data'!$J:$J,$C$30,'EPA non-CO2 Data'!$I:$I,$B36,'EPA non-CO2 Data'!$F:$F,U$31)*10^12</f>
        <v>0</v>
      </c>
      <c r="V36" s="10">
        <f>SUMIFS('EPA non-CO2 Data'!$K:$K,'EPA non-CO2 Data'!$A:$A,'Country Selector'!$A$2,'EPA non-CO2 Data'!$J:$J,$C$30,'EPA non-CO2 Data'!$I:$I,$B36,'EPA non-CO2 Data'!$F:$F,V$31)*10^12</f>
        <v>0</v>
      </c>
      <c r="W36" s="10">
        <f>SUMIFS('EPA non-CO2 Data'!$K:$K,'EPA non-CO2 Data'!$A:$A,'Country Selector'!$A$2,'EPA non-CO2 Data'!$J:$J,$C$30,'EPA non-CO2 Data'!$I:$I,$B36,'EPA non-CO2 Data'!$F:$F,W$31)*10^12</f>
        <v>0</v>
      </c>
      <c r="X36" s="10">
        <f>SUMIFS('EPA non-CO2 Data'!$K:$K,'EPA non-CO2 Data'!$A:$A,'Country Selector'!$A$2,'EPA non-CO2 Data'!$J:$J,$C$30,'EPA non-CO2 Data'!$I:$I,$B36,'EPA non-CO2 Data'!$F:$F,X$31)*10^12</f>
        <v>0</v>
      </c>
      <c r="Y36" s="10">
        <f>SUMIFS('EPA non-CO2 Data'!$K:$K,'EPA non-CO2 Data'!$A:$A,'Country Selector'!$A$2,'EPA non-CO2 Data'!$J:$J,$C$30,'EPA non-CO2 Data'!$I:$I,$B36,'EPA non-CO2 Data'!$F:$F,Y$31)*10^12</f>
        <v>0</v>
      </c>
      <c r="Z36" s="10">
        <f>SUMIFS('EPA non-CO2 Data'!$K:$K,'EPA non-CO2 Data'!$A:$A,'Country Selector'!$A$2,'EPA non-CO2 Data'!$J:$J,$C$30,'EPA non-CO2 Data'!$I:$I,$B36,'EPA non-CO2 Data'!$F:$F,Z$31)*10^12</f>
        <v>0</v>
      </c>
      <c r="AA36" s="10">
        <f>SUMIFS('EPA non-CO2 Data'!$K:$K,'EPA non-CO2 Data'!$A:$A,'Country Selector'!$A$2,'EPA non-CO2 Data'!$J:$J,$C$30,'EPA non-CO2 Data'!$I:$I,$B36,'EPA non-CO2 Data'!$F:$F,AA$31)*10^12</f>
        <v>0</v>
      </c>
      <c r="AB36" s="10">
        <f>SUMIFS('EPA non-CO2 Data'!$K:$K,'EPA non-CO2 Data'!$A:$A,'Country Selector'!$A$2,'EPA non-CO2 Data'!$J:$J,$C$30,'EPA non-CO2 Data'!$I:$I,$B36,'EPA non-CO2 Data'!$F:$F,AB$31)*10^12</f>
        <v>0</v>
      </c>
      <c r="AC36" s="10">
        <f>SUMIFS('EPA non-CO2 Data'!$K:$K,'EPA non-CO2 Data'!$A:$A,'Country Selector'!$A$2,'EPA non-CO2 Data'!$J:$J,$C$30,'EPA non-CO2 Data'!$I:$I,$B36,'EPA non-CO2 Data'!$F:$F,AC$31)*10^12</f>
        <v>0</v>
      </c>
      <c r="AD36" s="10">
        <f>SUMIFS('EPA non-CO2 Data'!$K:$K,'EPA non-CO2 Data'!$A:$A,'Country Selector'!$A$2,'EPA non-CO2 Data'!$J:$J,$C$30,'EPA non-CO2 Data'!$I:$I,$B36,'EPA non-CO2 Data'!$F:$F,AD$31)*10^12</f>
        <v>0</v>
      </c>
      <c r="AE36" s="10">
        <f>SUMIFS('EPA non-CO2 Data'!$K:$K,'EPA non-CO2 Data'!$A:$A,'Country Selector'!$A$2,'EPA non-CO2 Data'!$J:$J,$C$30,'EPA non-CO2 Data'!$I:$I,$B36,'EPA non-CO2 Data'!$F:$F,AE$31)*10^12</f>
        <v>0</v>
      </c>
      <c r="AF36" s="10">
        <f>SUMIFS('EPA non-CO2 Data'!$K:$K,'EPA non-CO2 Data'!$A:$A,'Country Selector'!$A$2,'EPA non-CO2 Data'!$J:$J,$C$30,'EPA non-CO2 Data'!$I:$I,$B36,'EPA non-CO2 Data'!$F:$F,AF$31)*10^12</f>
        <v>0</v>
      </c>
      <c r="AG36" s="10">
        <f>SUMIFS('EPA non-CO2 Data'!$K:$K,'EPA non-CO2 Data'!$A:$A,'Country Selector'!$A$2,'EPA non-CO2 Data'!$J:$J,$C$30,'EPA non-CO2 Data'!$I:$I,$B36,'EPA non-CO2 Data'!$F:$F,AG$31)*10^12</f>
        <v>0</v>
      </c>
      <c r="AH36" s="10">
        <f>SUMIFS('EPA non-CO2 Data'!$K:$K,'EPA non-CO2 Data'!$A:$A,'Country Selector'!$A$2,'EPA non-CO2 Data'!$J:$J,$C$30,'EPA non-CO2 Data'!$I:$I,$B36,'EPA non-CO2 Data'!$F:$F,AH$31)*10^12</f>
        <v>0</v>
      </c>
      <c r="AI36" s="10">
        <f>SUMIFS('EPA non-CO2 Data'!$K:$K,'EPA non-CO2 Data'!$A:$A,'Country Selector'!$A$2,'EPA non-CO2 Data'!$J:$J,$C$30,'EPA non-CO2 Data'!$I:$I,$B36,'EPA non-CO2 Data'!$F:$F,AI$31)*10^12</f>
        <v>0</v>
      </c>
      <c r="AJ36" s="10">
        <f>SUMIFS('EPA non-CO2 Data'!$K:$K,'EPA non-CO2 Data'!$A:$A,'Country Selector'!$A$2,'EPA non-CO2 Data'!$J:$J,$C$30,'EPA non-CO2 Data'!$I:$I,$B36,'EPA non-CO2 Data'!$F:$F,AJ$31)*10^12</f>
        <v>0</v>
      </c>
      <c r="AK36" s="10">
        <f>SUMIFS('EPA non-CO2 Data'!$K:$K,'EPA non-CO2 Data'!$A:$A,'Country Selector'!$A$2,'EPA non-CO2 Data'!$J:$J,$C$30,'EPA non-CO2 Data'!$I:$I,$B36,'EPA non-CO2 Data'!$F:$F,AK$31)*10^12</f>
        <v>0</v>
      </c>
      <c r="AL36" s="10">
        <f>SUMIFS('EPA non-CO2 Data'!$K:$K,'EPA non-CO2 Data'!$A:$A,'Country Selector'!$A$2,'EPA non-CO2 Data'!$J:$J,$C$30,'EPA non-CO2 Data'!$I:$I,$B36,'EPA non-CO2 Data'!$F:$F,AL$31)*10^12</f>
        <v>0</v>
      </c>
    </row>
    <row r="37" spans="1:38" x14ac:dyDescent="0.25">
      <c r="A37" t="s">
        <v>11</v>
      </c>
      <c r="B37" t="s">
        <v>569</v>
      </c>
      <c r="C37" s="10">
        <f>SUMIFS('EPA non-CO2 Data'!$K:$K,'EPA non-CO2 Data'!$A:$A,'Country Selector'!$A$2,'EPA non-CO2 Data'!$J:$J,$C$30,'EPA non-CO2 Data'!$I:$I,$B37,'EPA non-CO2 Data'!$F:$F,C$31)*10^12</f>
        <v>0</v>
      </c>
      <c r="D37" s="10">
        <f>SUMIFS('EPA non-CO2 Data'!$K:$K,'EPA non-CO2 Data'!$A:$A,'Country Selector'!$A$2,'EPA non-CO2 Data'!$J:$J,$C$30,'EPA non-CO2 Data'!$I:$I,$B37,'EPA non-CO2 Data'!$F:$F,D$31)*10^12</f>
        <v>0</v>
      </c>
      <c r="E37" s="10">
        <f>SUMIFS('EPA non-CO2 Data'!$K:$K,'EPA non-CO2 Data'!$A:$A,'Country Selector'!$A$2,'EPA non-CO2 Data'!$J:$J,$C$30,'EPA non-CO2 Data'!$I:$I,$B37,'EPA non-CO2 Data'!$F:$F,E$31)*10^12</f>
        <v>0</v>
      </c>
      <c r="F37" s="10">
        <f>SUMIFS('EPA non-CO2 Data'!$K:$K,'EPA non-CO2 Data'!$A:$A,'Country Selector'!$A$2,'EPA non-CO2 Data'!$J:$J,$C$30,'EPA non-CO2 Data'!$I:$I,$B37,'EPA non-CO2 Data'!$F:$F,F$31)*10^12</f>
        <v>0</v>
      </c>
      <c r="G37" s="10">
        <f>SUMIFS('EPA non-CO2 Data'!$K:$K,'EPA non-CO2 Data'!$A:$A,'Country Selector'!$A$2,'EPA non-CO2 Data'!$J:$J,$C$30,'EPA non-CO2 Data'!$I:$I,$B37,'EPA non-CO2 Data'!$F:$F,G$31)*10^12</f>
        <v>0</v>
      </c>
      <c r="H37" s="10">
        <f>SUMIFS('EPA non-CO2 Data'!$K:$K,'EPA non-CO2 Data'!$A:$A,'Country Selector'!$A$2,'EPA non-CO2 Data'!$J:$J,$C$30,'EPA non-CO2 Data'!$I:$I,$B37,'EPA non-CO2 Data'!$F:$F,H$31)*10^12</f>
        <v>0</v>
      </c>
      <c r="I37" s="10">
        <f>SUMIFS('EPA non-CO2 Data'!$K:$K,'EPA non-CO2 Data'!$A:$A,'Country Selector'!$A$2,'EPA non-CO2 Data'!$J:$J,$C$30,'EPA non-CO2 Data'!$I:$I,$B37,'EPA non-CO2 Data'!$F:$F,I$31)*10^12</f>
        <v>0</v>
      </c>
      <c r="J37" s="10">
        <f>SUMIFS('EPA non-CO2 Data'!$K:$K,'EPA non-CO2 Data'!$A:$A,'Country Selector'!$A$2,'EPA non-CO2 Data'!$J:$J,$C$30,'EPA non-CO2 Data'!$I:$I,$B37,'EPA non-CO2 Data'!$F:$F,J$31)*10^12</f>
        <v>0</v>
      </c>
      <c r="K37" s="10">
        <f>SUMIFS('EPA non-CO2 Data'!$K:$K,'EPA non-CO2 Data'!$A:$A,'Country Selector'!$A$2,'EPA non-CO2 Data'!$J:$J,$C$30,'EPA non-CO2 Data'!$I:$I,$B37,'EPA non-CO2 Data'!$F:$F,K$31)*10^12</f>
        <v>0</v>
      </c>
      <c r="L37" s="10">
        <f>SUMIFS('EPA non-CO2 Data'!$K:$K,'EPA non-CO2 Data'!$A:$A,'Country Selector'!$A$2,'EPA non-CO2 Data'!$J:$J,$C$30,'EPA non-CO2 Data'!$I:$I,$B37,'EPA non-CO2 Data'!$F:$F,L$31)*10^12</f>
        <v>0</v>
      </c>
      <c r="M37" s="10">
        <f>SUMIFS('EPA non-CO2 Data'!$K:$K,'EPA non-CO2 Data'!$A:$A,'Country Selector'!$A$2,'EPA non-CO2 Data'!$J:$J,$C$30,'EPA non-CO2 Data'!$I:$I,$B37,'EPA non-CO2 Data'!$F:$F,M$31)*10^12</f>
        <v>0</v>
      </c>
      <c r="N37" s="10">
        <f>SUMIFS('EPA non-CO2 Data'!$K:$K,'EPA non-CO2 Data'!$A:$A,'Country Selector'!$A$2,'EPA non-CO2 Data'!$J:$J,$C$30,'EPA non-CO2 Data'!$I:$I,$B37,'EPA non-CO2 Data'!$F:$F,N$31)*10^12</f>
        <v>0</v>
      </c>
      <c r="O37" s="10">
        <f>SUMIFS('EPA non-CO2 Data'!$K:$K,'EPA non-CO2 Data'!$A:$A,'Country Selector'!$A$2,'EPA non-CO2 Data'!$J:$J,$C$30,'EPA non-CO2 Data'!$I:$I,$B37,'EPA non-CO2 Data'!$F:$F,O$31)*10^12</f>
        <v>0</v>
      </c>
      <c r="P37" s="10">
        <f>SUMIFS('EPA non-CO2 Data'!$K:$K,'EPA non-CO2 Data'!$A:$A,'Country Selector'!$A$2,'EPA non-CO2 Data'!$J:$J,$C$30,'EPA non-CO2 Data'!$I:$I,$B37,'EPA non-CO2 Data'!$F:$F,P$31)*10^12</f>
        <v>0</v>
      </c>
      <c r="Q37" s="10">
        <f>SUMIFS('EPA non-CO2 Data'!$K:$K,'EPA non-CO2 Data'!$A:$A,'Country Selector'!$A$2,'EPA non-CO2 Data'!$J:$J,$C$30,'EPA non-CO2 Data'!$I:$I,$B37,'EPA non-CO2 Data'!$F:$F,Q$31)*10^12</f>
        <v>0</v>
      </c>
      <c r="R37" s="10">
        <f>SUMIFS('EPA non-CO2 Data'!$K:$K,'EPA non-CO2 Data'!$A:$A,'Country Selector'!$A$2,'EPA non-CO2 Data'!$J:$J,$C$30,'EPA non-CO2 Data'!$I:$I,$B37,'EPA non-CO2 Data'!$F:$F,R$31)*10^12</f>
        <v>0</v>
      </c>
      <c r="S37" s="10">
        <f>SUMIFS('EPA non-CO2 Data'!$K:$K,'EPA non-CO2 Data'!$A:$A,'Country Selector'!$A$2,'EPA non-CO2 Data'!$J:$J,$C$30,'EPA non-CO2 Data'!$I:$I,$B37,'EPA non-CO2 Data'!$F:$F,S$31)*10^12</f>
        <v>0</v>
      </c>
      <c r="T37" s="10">
        <f>SUMIFS('EPA non-CO2 Data'!$K:$K,'EPA non-CO2 Data'!$A:$A,'Country Selector'!$A$2,'EPA non-CO2 Data'!$J:$J,$C$30,'EPA non-CO2 Data'!$I:$I,$B37,'EPA non-CO2 Data'!$F:$F,T$31)*10^12</f>
        <v>0</v>
      </c>
      <c r="U37" s="10">
        <f>SUMIFS('EPA non-CO2 Data'!$K:$K,'EPA non-CO2 Data'!$A:$A,'Country Selector'!$A$2,'EPA non-CO2 Data'!$J:$J,$C$30,'EPA non-CO2 Data'!$I:$I,$B37,'EPA non-CO2 Data'!$F:$F,U$31)*10^12</f>
        <v>0</v>
      </c>
      <c r="V37" s="10">
        <f>SUMIFS('EPA non-CO2 Data'!$K:$K,'EPA non-CO2 Data'!$A:$A,'Country Selector'!$A$2,'EPA non-CO2 Data'!$J:$J,$C$30,'EPA non-CO2 Data'!$I:$I,$B37,'EPA non-CO2 Data'!$F:$F,V$31)*10^12</f>
        <v>0</v>
      </c>
      <c r="W37" s="10">
        <f>SUMIFS('EPA non-CO2 Data'!$K:$K,'EPA non-CO2 Data'!$A:$A,'Country Selector'!$A$2,'EPA non-CO2 Data'!$J:$J,$C$30,'EPA non-CO2 Data'!$I:$I,$B37,'EPA non-CO2 Data'!$F:$F,W$31)*10^12</f>
        <v>0</v>
      </c>
      <c r="X37" s="10">
        <f>SUMIFS('EPA non-CO2 Data'!$K:$K,'EPA non-CO2 Data'!$A:$A,'Country Selector'!$A$2,'EPA non-CO2 Data'!$J:$J,$C$30,'EPA non-CO2 Data'!$I:$I,$B37,'EPA non-CO2 Data'!$F:$F,X$31)*10^12</f>
        <v>0</v>
      </c>
      <c r="Y37" s="10">
        <f>SUMIFS('EPA non-CO2 Data'!$K:$K,'EPA non-CO2 Data'!$A:$A,'Country Selector'!$A$2,'EPA non-CO2 Data'!$J:$J,$C$30,'EPA non-CO2 Data'!$I:$I,$B37,'EPA non-CO2 Data'!$F:$F,Y$31)*10^12</f>
        <v>0</v>
      </c>
      <c r="Z37" s="10">
        <f>SUMIFS('EPA non-CO2 Data'!$K:$K,'EPA non-CO2 Data'!$A:$A,'Country Selector'!$A$2,'EPA non-CO2 Data'!$J:$J,$C$30,'EPA non-CO2 Data'!$I:$I,$B37,'EPA non-CO2 Data'!$F:$F,Z$31)*10^12</f>
        <v>0</v>
      </c>
      <c r="AA37" s="10">
        <f>SUMIFS('EPA non-CO2 Data'!$K:$K,'EPA non-CO2 Data'!$A:$A,'Country Selector'!$A$2,'EPA non-CO2 Data'!$J:$J,$C$30,'EPA non-CO2 Data'!$I:$I,$B37,'EPA non-CO2 Data'!$F:$F,AA$31)*10^12</f>
        <v>0</v>
      </c>
      <c r="AB37" s="10">
        <f>SUMIFS('EPA non-CO2 Data'!$K:$K,'EPA non-CO2 Data'!$A:$A,'Country Selector'!$A$2,'EPA non-CO2 Data'!$J:$J,$C$30,'EPA non-CO2 Data'!$I:$I,$B37,'EPA non-CO2 Data'!$F:$F,AB$31)*10^12</f>
        <v>0</v>
      </c>
      <c r="AC37" s="10">
        <f>SUMIFS('EPA non-CO2 Data'!$K:$K,'EPA non-CO2 Data'!$A:$A,'Country Selector'!$A$2,'EPA non-CO2 Data'!$J:$J,$C$30,'EPA non-CO2 Data'!$I:$I,$B37,'EPA non-CO2 Data'!$F:$F,AC$31)*10^12</f>
        <v>0</v>
      </c>
      <c r="AD37" s="10">
        <f>SUMIFS('EPA non-CO2 Data'!$K:$K,'EPA non-CO2 Data'!$A:$A,'Country Selector'!$A$2,'EPA non-CO2 Data'!$J:$J,$C$30,'EPA non-CO2 Data'!$I:$I,$B37,'EPA non-CO2 Data'!$F:$F,AD$31)*10^12</f>
        <v>0</v>
      </c>
      <c r="AE37" s="10">
        <f>SUMIFS('EPA non-CO2 Data'!$K:$K,'EPA non-CO2 Data'!$A:$A,'Country Selector'!$A$2,'EPA non-CO2 Data'!$J:$J,$C$30,'EPA non-CO2 Data'!$I:$I,$B37,'EPA non-CO2 Data'!$F:$F,AE$31)*10^12</f>
        <v>0</v>
      </c>
      <c r="AF37" s="10">
        <f>SUMIFS('EPA non-CO2 Data'!$K:$K,'EPA non-CO2 Data'!$A:$A,'Country Selector'!$A$2,'EPA non-CO2 Data'!$J:$J,$C$30,'EPA non-CO2 Data'!$I:$I,$B37,'EPA non-CO2 Data'!$F:$F,AF$31)*10^12</f>
        <v>0</v>
      </c>
      <c r="AG37" s="10">
        <f>SUMIFS('EPA non-CO2 Data'!$K:$K,'EPA non-CO2 Data'!$A:$A,'Country Selector'!$A$2,'EPA non-CO2 Data'!$J:$J,$C$30,'EPA non-CO2 Data'!$I:$I,$B37,'EPA non-CO2 Data'!$F:$F,AG$31)*10^12</f>
        <v>0</v>
      </c>
      <c r="AH37" s="10">
        <f>SUMIFS('EPA non-CO2 Data'!$K:$K,'EPA non-CO2 Data'!$A:$A,'Country Selector'!$A$2,'EPA non-CO2 Data'!$J:$J,$C$30,'EPA non-CO2 Data'!$I:$I,$B37,'EPA non-CO2 Data'!$F:$F,AH$31)*10^12</f>
        <v>0</v>
      </c>
      <c r="AI37" s="10">
        <f>SUMIFS('EPA non-CO2 Data'!$K:$K,'EPA non-CO2 Data'!$A:$A,'Country Selector'!$A$2,'EPA non-CO2 Data'!$J:$J,$C$30,'EPA non-CO2 Data'!$I:$I,$B37,'EPA non-CO2 Data'!$F:$F,AI$31)*10^12</f>
        <v>0</v>
      </c>
      <c r="AJ37" s="10">
        <f>SUMIFS('EPA non-CO2 Data'!$K:$K,'EPA non-CO2 Data'!$A:$A,'Country Selector'!$A$2,'EPA non-CO2 Data'!$J:$J,$C$30,'EPA non-CO2 Data'!$I:$I,$B37,'EPA non-CO2 Data'!$F:$F,AJ$31)*10^12</f>
        <v>0</v>
      </c>
      <c r="AK37" s="10">
        <f>SUMIFS('EPA non-CO2 Data'!$K:$K,'EPA non-CO2 Data'!$A:$A,'Country Selector'!$A$2,'EPA non-CO2 Data'!$J:$J,$C$30,'EPA non-CO2 Data'!$I:$I,$B37,'EPA non-CO2 Data'!$F:$F,AK$31)*10^12</f>
        <v>0</v>
      </c>
      <c r="AL37" s="10">
        <f>SUMIFS('EPA non-CO2 Data'!$K:$K,'EPA non-CO2 Data'!$A:$A,'Country Selector'!$A$2,'EPA non-CO2 Data'!$J:$J,$C$30,'EPA non-CO2 Data'!$I:$I,$B37,'EPA non-CO2 Data'!$F:$F,AL$31)*10^12</f>
        <v>0</v>
      </c>
    </row>
    <row r="38" spans="1:38" x14ac:dyDescent="0.25">
      <c r="A38" t="s">
        <v>11</v>
      </c>
      <c r="B38" t="s">
        <v>570</v>
      </c>
      <c r="C38" s="10">
        <f>SUMIFS('EPA non-CO2 Data'!$K:$K,'EPA non-CO2 Data'!$A:$A,'Country Selector'!$A$2,'EPA non-CO2 Data'!$J:$J,$C$30,'EPA non-CO2 Data'!$I:$I,$B38,'EPA non-CO2 Data'!$F:$F,C$31)*10^12</f>
        <v>0</v>
      </c>
      <c r="D38" s="10">
        <f>SUMIFS('EPA non-CO2 Data'!$K:$K,'EPA non-CO2 Data'!$A:$A,'Country Selector'!$A$2,'EPA non-CO2 Data'!$J:$J,$C$30,'EPA non-CO2 Data'!$I:$I,$B38,'EPA non-CO2 Data'!$F:$F,D$31)*10^12</f>
        <v>0</v>
      </c>
      <c r="E38" s="10">
        <f>SUMIFS('EPA non-CO2 Data'!$K:$K,'EPA non-CO2 Data'!$A:$A,'Country Selector'!$A$2,'EPA non-CO2 Data'!$J:$J,$C$30,'EPA non-CO2 Data'!$I:$I,$B38,'EPA non-CO2 Data'!$F:$F,E$31)*10^12</f>
        <v>0</v>
      </c>
      <c r="F38" s="10">
        <f>SUMIFS('EPA non-CO2 Data'!$K:$K,'EPA non-CO2 Data'!$A:$A,'Country Selector'!$A$2,'EPA non-CO2 Data'!$J:$J,$C$30,'EPA non-CO2 Data'!$I:$I,$B38,'EPA non-CO2 Data'!$F:$F,F$31)*10^12</f>
        <v>0</v>
      </c>
      <c r="G38" s="10">
        <f>SUMIFS('EPA non-CO2 Data'!$K:$K,'EPA non-CO2 Data'!$A:$A,'Country Selector'!$A$2,'EPA non-CO2 Data'!$J:$J,$C$30,'EPA non-CO2 Data'!$I:$I,$B38,'EPA non-CO2 Data'!$F:$F,G$31)*10^12</f>
        <v>0</v>
      </c>
      <c r="H38" s="10">
        <f>SUMIFS('EPA non-CO2 Data'!$K:$K,'EPA non-CO2 Data'!$A:$A,'Country Selector'!$A$2,'EPA non-CO2 Data'!$J:$J,$C$30,'EPA non-CO2 Data'!$I:$I,$B38,'EPA non-CO2 Data'!$F:$F,H$31)*10^12</f>
        <v>0</v>
      </c>
      <c r="I38" s="10">
        <f>SUMIFS('EPA non-CO2 Data'!$K:$K,'EPA non-CO2 Data'!$A:$A,'Country Selector'!$A$2,'EPA non-CO2 Data'!$J:$J,$C$30,'EPA non-CO2 Data'!$I:$I,$B38,'EPA non-CO2 Data'!$F:$F,I$31)*10^12</f>
        <v>0</v>
      </c>
      <c r="J38" s="10">
        <f>SUMIFS('EPA non-CO2 Data'!$K:$K,'EPA non-CO2 Data'!$A:$A,'Country Selector'!$A$2,'EPA non-CO2 Data'!$J:$J,$C$30,'EPA non-CO2 Data'!$I:$I,$B38,'EPA non-CO2 Data'!$F:$F,J$31)*10^12</f>
        <v>0</v>
      </c>
      <c r="K38" s="10">
        <f>SUMIFS('EPA non-CO2 Data'!$K:$K,'EPA non-CO2 Data'!$A:$A,'Country Selector'!$A$2,'EPA non-CO2 Data'!$J:$J,$C$30,'EPA non-CO2 Data'!$I:$I,$B38,'EPA non-CO2 Data'!$F:$F,K$31)*10^12</f>
        <v>0</v>
      </c>
      <c r="L38" s="10">
        <f>SUMIFS('EPA non-CO2 Data'!$K:$K,'EPA non-CO2 Data'!$A:$A,'Country Selector'!$A$2,'EPA non-CO2 Data'!$J:$J,$C$30,'EPA non-CO2 Data'!$I:$I,$B38,'EPA non-CO2 Data'!$F:$F,L$31)*10^12</f>
        <v>0</v>
      </c>
      <c r="M38" s="10">
        <f>SUMIFS('EPA non-CO2 Data'!$K:$K,'EPA non-CO2 Data'!$A:$A,'Country Selector'!$A$2,'EPA non-CO2 Data'!$J:$J,$C$30,'EPA non-CO2 Data'!$I:$I,$B38,'EPA non-CO2 Data'!$F:$F,M$31)*10^12</f>
        <v>0</v>
      </c>
      <c r="N38" s="10">
        <f>SUMIFS('EPA non-CO2 Data'!$K:$K,'EPA non-CO2 Data'!$A:$A,'Country Selector'!$A$2,'EPA non-CO2 Data'!$J:$J,$C$30,'EPA non-CO2 Data'!$I:$I,$B38,'EPA non-CO2 Data'!$F:$F,N$31)*10^12</f>
        <v>0</v>
      </c>
      <c r="O38" s="10">
        <f>SUMIFS('EPA non-CO2 Data'!$K:$K,'EPA non-CO2 Data'!$A:$A,'Country Selector'!$A$2,'EPA non-CO2 Data'!$J:$J,$C$30,'EPA non-CO2 Data'!$I:$I,$B38,'EPA non-CO2 Data'!$F:$F,O$31)*10^12</f>
        <v>0</v>
      </c>
      <c r="P38" s="10">
        <f>SUMIFS('EPA non-CO2 Data'!$K:$K,'EPA non-CO2 Data'!$A:$A,'Country Selector'!$A$2,'EPA non-CO2 Data'!$J:$J,$C$30,'EPA non-CO2 Data'!$I:$I,$B38,'EPA non-CO2 Data'!$F:$F,P$31)*10^12</f>
        <v>0</v>
      </c>
      <c r="Q38" s="10">
        <f>SUMIFS('EPA non-CO2 Data'!$K:$K,'EPA non-CO2 Data'!$A:$A,'Country Selector'!$A$2,'EPA non-CO2 Data'!$J:$J,$C$30,'EPA non-CO2 Data'!$I:$I,$B38,'EPA non-CO2 Data'!$F:$F,Q$31)*10^12</f>
        <v>0</v>
      </c>
      <c r="R38" s="10">
        <f>SUMIFS('EPA non-CO2 Data'!$K:$K,'EPA non-CO2 Data'!$A:$A,'Country Selector'!$A$2,'EPA non-CO2 Data'!$J:$J,$C$30,'EPA non-CO2 Data'!$I:$I,$B38,'EPA non-CO2 Data'!$F:$F,R$31)*10^12</f>
        <v>0</v>
      </c>
      <c r="S38" s="10">
        <f>SUMIFS('EPA non-CO2 Data'!$K:$K,'EPA non-CO2 Data'!$A:$A,'Country Selector'!$A$2,'EPA non-CO2 Data'!$J:$J,$C$30,'EPA non-CO2 Data'!$I:$I,$B38,'EPA non-CO2 Data'!$F:$F,S$31)*10^12</f>
        <v>0</v>
      </c>
      <c r="T38" s="10">
        <f>SUMIFS('EPA non-CO2 Data'!$K:$K,'EPA non-CO2 Data'!$A:$A,'Country Selector'!$A$2,'EPA non-CO2 Data'!$J:$J,$C$30,'EPA non-CO2 Data'!$I:$I,$B38,'EPA non-CO2 Data'!$F:$F,T$31)*10^12</f>
        <v>0</v>
      </c>
      <c r="U38" s="10">
        <f>SUMIFS('EPA non-CO2 Data'!$K:$K,'EPA non-CO2 Data'!$A:$A,'Country Selector'!$A$2,'EPA non-CO2 Data'!$J:$J,$C$30,'EPA non-CO2 Data'!$I:$I,$B38,'EPA non-CO2 Data'!$F:$F,U$31)*10^12</f>
        <v>0</v>
      </c>
      <c r="V38" s="10">
        <f>SUMIFS('EPA non-CO2 Data'!$K:$K,'EPA non-CO2 Data'!$A:$A,'Country Selector'!$A$2,'EPA non-CO2 Data'!$J:$J,$C$30,'EPA non-CO2 Data'!$I:$I,$B38,'EPA non-CO2 Data'!$F:$F,V$31)*10^12</f>
        <v>0</v>
      </c>
      <c r="W38" s="10">
        <f>SUMIFS('EPA non-CO2 Data'!$K:$K,'EPA non-CO2 Data'!$A:$A,'Country Selector'!$A$2,'EPA non-CO2 Data'!$J:$J,$C$30,'EPA non-CO2 Data'!$I:$I,$B38,'EPA non-CO2 Data'!$F:$F,W$31)*10^12</f>
        <v>0</v>
      </c>
      <c r="X38" s="10">
        <f>SUMIFS('EPA non-CO2 Data'!$K:$K,'EPA non-CO2 Data'!$A:$A,'Country Selector'!$A$2,'EPA non-CO2 Data'!$J:$J,$C$30,'EPA non-CO2 Data'!$I:$I,$B38,'EPA non-CO2 Data'!$F:$F,X$31)*10^12</f>
        <v>0</v>
      </c>
      <c r="Y38" s="10">
        <f>SUMIFS('EPA non-CO2 Data'!$K:$K,'EPA non-CO2 Data'!$A:$A,'Country Selector'!$A$2,'EPA non-CO2 Data'!$J:$J,$C$30,'EPA non-CO2 Data'!$I:$I,$B38,'EPA non-CO2 Data'!$F:$F,Y$31)*10^12</f>
        <v>0</v>
      </c>
      <c r="Z38" s="10">
        <f>SUMIFS('EPA non-CO2 Data'!$K:$K,'EPA non-CO2 Data'!$A:$A,'Country Selector'!$A$2,'EPA non-CO2 Data'!$J:$J,$C$30,'EPA non-CO2 Data'!$I:$I,$B38,'EPA non-CO2 Data'!$F:$F,Z$31)*10^12</f>
        <v>0</v>
      </c>
      <c r="AA38" s="10">
        <f>SUMIFS('EPA non-CO2 Data'!$K:$K,'EPA non-CO2 Data'!$A:$A,'Country Selector'!$A$2,'EPA non-CO2 Data'!$J:$J,$C$30,'EPA non-CO2 Data'!$I:$I,$B38,'EPA non-CO2 Data'!$F:$F,AA$31)*10^12</f>
        <v>0</v>
      </c>
      <c r="AB38" s="10">
        <f>SUMIFS('EPA non-CO2 Data'!$K:$K,'EPA non-CO2 Data'!$A:$A,'Country Selector'!$A$2,'EPA non-CO2 Data'!$J:$J,$C$30,'EPA non-CO2 Data'!$I:$I,$B38,'EPA non-CO2 Data'!$F:$F,AB$31)*10^12</f>
        <v>0</v>
      </c>
      <c r="AC38" s="10">
        <f>SUMIFS('EPA non-CO2 Data'!$K:$K,'EPA non-CO2 Data'!$A:$A,'Country Selector'!$A$2,'EPA non-CO2 Data'!$J:$J,$C$30,'EPA non-CO2 Data'!$I:$I,$B38,'EPA non-CO2 Data'!$F:$F,AC$31)*10^12</f>
        <v>0</v>
      </c>
      <c r="AD38" s="10">
        <f>SUMIFS('EPA non-CO2 Data'!$K:$K,'EPA non-CO2 Data'!$A:$A,'Country Selector'!$A$2,'EPA non-CO2 Data'!$J:$J,$C$30,'EPA non-CO2 Data'!$I:$I,$B38,'EPA non-CO2 Data'!$F:$F,AD$31)*10^12</f>
        <v>0</v>
      </c>
      <c r="AE38" s="10">
        <f>SUMIFS('EPA non-CO2 Data'!$K:$K,'EPA non-CO2 Data'!$A:$A,'Country Selector'!$A$2,'EPA non-CO2 Data'!$J:$J,$C$30,'EPA non-CO2 Data'!$I:$I,$B38,'EPA non-CO2 Data'!$F:$F,AE$31)*10^12</f>
        <v>0</v>
      </c>
      <c r="AF38" s="10">
        <f>SUMIFS('EPA non-CO2 Data'!$K:$K,'EPA non-CO2 Data'!$A:$A,'Country Selector'!$A$2,'EPA non-CO2 Data'!$J:$J,$C$30,'EPA non-CO2 Data'!$I:$I,$B38,'EPA non-CO2 Data'!$F:$F,AF$31)*10^12</f>
        <v>0</v>
      </c>
      <c r="AG38" s="10">
        <f>SUMIFS('EPA non-CO2 Data'!$K:$K,'EPA non-CO2 Data'!$A:$A,'Country Selector'!$A$2,'EPA non-CO2 Data'!$J:$J,$C$30,'EPA non-CO2 Data'!$I:$I,$B38,'EPA non-CO2 Data'!$F:$F,AG$31)*10^12</f>
        <v>0</v>
      </c>
      <c r="AH38" s="10">
        <f>SUMIFS('EPA non-CO2 Data'!$K:$K,'EPA non-CO2 Data'!$A:$A,'Country Selector'!$A$2,'EPA non-CO2 Data'!$J:$J,$C$30,'EPA non-CO2 Data'!$I:$I,$B38,'EPA non-CO2 Data'!$F:$F,AH$31)*10^12</f>
        <v>0</v>
      </c>
      <c r="AI38" s="10">
        <f>SUMIFS('EPA non-CO2 Data'!$K:$K,'EPA non-CO2 Data'!$A:$A,'Country Selector'!$A$2,'EPA non-CO2 Data'!$J:$J,$C$30,'EPA non-CO2 Data'!$I:$I,$B38,'EPA non-CO2 Data'!$F:$F,AI$31)*10^12</f>
        <v>0</v>
      </c>
      <c r="AJ38" s="10">
        <f>SUMIFS('EPA non-CO2 Data'!$K:$K,'EPA non-CO2 Data'!$A:$A,'Country Selector'!$A$2,'EPA non-CO2 Data'!$J:$J,$C$30,'EPA non-CO2 Data'!$I:$I,$B38,'EPA non-CO2 Data'!$F:$F,AJ$31)*10^12</f>
        <v>0</v>
      </c>
      <c r="AK38" s="10">
        <f>SUMIFS('EPA non-CO2 Data'!$K:$K,'EPA non-CO2 Data'!$A:$A,'Country Selector'!$A$2,'EPA non-CO2 Data'!$J:$J,$C$30,'EPA non-CO2 Data'!$I:$I,$B38,'EPA non-CO2 Data'!$F:$F,AK$31)*10^12</f>
        <v>0</v>
      </c>
      <c r="AL38" s="10">
        <f>SUMIFS('EPA non-CO2 Data'!$K:$K,'EPA non-CO2 Data'!$A:$A,'Country Selector'!$A$2,'EPA non-CO2 Data'!$J:$J,$C$30,'EPA non-CO2 Data'!$I:$I,$B38,'EPA non-CO2 Data'!$F:$F,AL$31)*10^12</f>
        <v>0</v>
      </c>
    </row>
    <row r="39" spans="1:38" x14ac:dyDescent="0.25">
      <c r="A39" t="s">
        <v>11</v>
      </c>
      <c r="B39" t="s">
        <v>571</v>
      </c>
      <c r="C39" s="10">
        <f>SUMIFS('EPA non-CO2 Data'!$K:$K,'EPA non-CO2 Data'!$A:$A,'Country Selector'!$A$2,'EPA non-CO2 Data'!$J:$J,$C$30,'EPA non-CO2 Data'!$I:$I,$B39,'EPA non-CO2 Data'!$F:$F,C$31)*10^12</f>
        <v>0</v>
      </c>
      <c r="D39" s="10">
        <f>SUMIFS('EPA non-CO2 Data'!$K:$K,'EPA non-CO2 Data'!$A:$A,'Country Selector'!$A$2,'EPA non-CO2 Data'!$J:$J,$C$30,'EPA non-CO2 Data'!$I:$I,$B39,'EPA non-CO2 Data'!$F:$F,D$31)*10^12</f>
        <v>0</v>
      </c>
      <c r="E39" s="10">
        <f>SUMIFS('EPA non-CO2 Data'!$K:$K,'EPA non-CO2 Data'!$A:$A,'Country Selector'!$A$2,'EPA non-CO2 Data'!$J:$J,$C$30,'EPA non-CO2 Data'!$I:$I,$B39,'EPA non-CO2 Data'!$F:$F,E$31)*10^12</f>
        <v>0</v>
      </c>
      <c r="F39" s="10">
        <f>SUMIFS('EPA non-CO2 Data'!$K:$K,'EPA non-CO2 Data'!$A:$A,'Country Selector'!$A$2,'EPA non-CO2 Data'!$J:$J,$C$30,'EPA non-CO2 Data'!$I:$I,$B39,'EPA non-CO2 Data'!$F:$F,F$31)*10^12</f>
        <v>0</v>
      </c>
      <c r="G39" s="10">
        <f>SUMIFS('EPA non-CO2 Data'!$K:$K,'EPA non-CO2 Data'!$A:$A,'Country Selector'!$A$2,'EPA non-CO2 Data'!$J:$J,$C$30,'EPA non-CO2 Data'!$I:$I,$B39,'EPA non-CO2 Data'!$F:$F,G$31)*10^12</f>
        <v>0</v>
      </c>
      <c r="H39" s="10">
        <f>SUMIFS('EPA non-CO2 Data'!$K:$K,'EPA non-CO2 Data'!$A:$A,'Country Selector'!$A$2,'EPA non-CO2 Data'!$J:$J,$C$30,'EPA non-CO2 Data'!$I:$I,$B39,'EPA non-CO2 Data'!$F:$F,H$31)*10^12</f>
        <v>0</v>
      </c>
      <c r="I39" s="10">
        <f>SUMIFS('EPA non-CO2 Data'!$K:$K,'EPA non-CO2 Data'!$A:$A,'Country Selector'!$A$2,'EPA non-CO2 Data'!$J:$J,$C$30,'EPA non-CO2 Data'!$I:$I,$B39,'EPA non-CO2 Data'!$F:$F,I$31)*10^12</f>
        <v>0</v>
      </c>
      <c r="J39" s="10">
        <f>SUMIFS('EPA non-CO2 Data'!$K:$K,'EPA non-CO2 Data'!$A:$A,'Country Selector'!$A$2,'EPA non-CO2 Data'!$J:$J,$C$30,'EPA non-CO2 Data'!$I:$I,$B39,'EPA non-CO2 Data'!$F:$F,J$31)*10^12</f>
        <v>0</v>
      </c>
      <c r="K39" s="10">
        <f>SUMIFS('EPA non-CO2 Data'!$K:$K,'EPA non-CO2 Data'!$A:$A,'Country Selector'!$A$2,'EPA non-CO2 Data'!$J:$J,$C$30,'EPA non-CO2 Data'!$I:$I,$B39,'EPA non-CO2 Data'!$F:$F,K$31)*10^12</f>
        <v>0</v>
      </c>
      <c r="L39" s="10">
        <f>SUMIFS('EPA non-CO2 Data'!$K:$K,'EPA non-CO2 Data'!$A:$A,'Country Selector'!$A$2,'EPA non-CO2 Data'!$J:$J,$C$30,'EPA non-CO2 Data'!$I:$I,$B39,'EPA non-CO2 Data'!$F:$F,L$31)*10^12</f>
        <v>0</v>
      </c>
      <c r="M39" s="10">
        <f>SUMIFS('EPA non-CO2 Data'!$K:$K,'EPA non-CO2 Data'!$A:$A,'Country Selector'!$A$2,'EPA non-CO2 Data'!$J:$J,$C$30,'EPA non-CO2 Data'!$I:$I,$B39,'EPA non-CO2 Data'!$F:$F,M$31)*10^12</f>
        <v>0</v>
      </c>
      <c r="N39" s="10">
        <f>SUMIFS('EPA non-CO2 Data'!$K:$K,'EPA non-CO2 Data'!$A:$A,'Country Selector'!$A$2,'EPA non-CO2 Data'!$J:$J,$C$30,'EPA non-CO2 Data'!$I:$I,$B39,'EPA non-CO2 Data'!$F:$F,N$31)*10^12</f>
        <v>0</v>
      </c>
      <c r="O39" s="10">
        <f>SUMIFS('EPA non-CO2 Data'!$K:$K,'EPA non-CO2 Data'!$A:$A,'Country Selector'!$A$2,'EPA non-CO2 Data'!$J:$J,$C$30,'EPA non-CO2 Data'!$I:$I,$B39,'EPA non-CO2 Data'!$F:$F,O$31)*10^12</f>
        <v>0</v>
      </c>
      <c r="P39" s="10">
        <f>SUMIFS('EPA non-CO2 Data'!$K:$K,'EPA non-CO2 Data'!$A:$A,'Country Selector'!$A$2,'EPA non-CO2 Data'!$J:$J,$C$30,'EPA non-CO2 Data'!$I:$I,$B39,'EPA non-CO2 Data'!$F:$F,P$31)*10^12</f>
        <v>0</v>
      </c>
      <c r="Q39" s="10">
        <f>SUMIFS('EPA non-CO2 Data'!$K:$K,'EPA non-CO2 Data'!$A:$A,'Country Selector'!$A$2,'EPA non-CO2 Data'!$J:$J,$C$30,'EPA non-CO2 Data'!$I:$I,$B39,'EPA non-CO2 Data'!$F:$F,Q$31)*10^12</f>
        <v>0</v>
      </c>
      <c r="R39" s="10">
        <f>SUMIFS('EPA non-CO2 Data'!$K:$K,'EPA non-CO2 Data'!$A:$A,'Country Selector'!$A$2,'EPA non-CO2 Data'!$J:$J,$C$30,'EPA non-CO2 Data'!$I:$I,$B39,'EPA non-CO2 Data'!$F:$F,R$31)*10^12</f>
        <v>0</v>
      </c>
      <c r="S39" s="10">
        <f>SUMIFS('EPA non-CO2 Data'!$K:$K,'EPA non-CO2 Data'!$A:$A,'Country Selector'!$A$2,'EPA non-CO2 Data'!$J:$J,$C$30,'EPA non-CO2 Data'!$I:$I,$B39,'EPA non-CO2 Data'!$F:$F,S$31)*10^12</f>
        <v>0</v>
      </c>
      <c r="T39" s="10">
        <f>SUMIFS('EPA non-CO2 Data'!$K:$K,'EPA non-CO2 Data'!$A:$A,'Country Selector'!$A$2,'EPA non-CO2 Data'!$J:$J,$C$30,'EPA non-CO2 Data'!$I:$I,$B39,'EPA non-CO2 Data'!$F:$F,T$31)*10^12</f>
        <v>0</v>
      </c>
      <c r="U39" s="10">
        <f>SUMIFS('EPA non-CO2 Data'!$K:$K,'EPA non-CO2 Data'!$A:$A,'Country Selector'!$A$2,'EPA non-CO2 Data'!$J:$J,$C$30,'EPA non-CO2 Data'!$I:$I,$B39,'EPA non-CO2 Data'!$F:$F,U$31)*10^12</f>
        <v>0</v>
      </c>
      <c r="V39" s="10">
        <f>SUMIFS('EPA non-CO2 Data'!$K:$K,'EPA non-CO2 Data'!$A:$A,'Country Selector'!$A$2,'EPA non-CO2 Data'!$J:$J,$C$30,'EPA non-CO2 Data'!$I:$I,$B39,'EPA non-CO2 Data'!$F:$F,V$31)*10^12</f>
        <v>0</v>
      </c>
      <c r="W39" s="10">
        <f>SUMIFS('EPA non-CO2 Data'!$K:$K,'EPA non-CO2 Data'!$A:$A,'Country Selector'!$A$2,'EPA non-CO2 Data'!$J:$J,$C$30,'EPA non-CO2 Data'!$I:$I,$B39,'EPA non-CO2 Data'!$F:$F,W$31)*10^12</f>
        <v>0</v>
      </c>
      <c r="X39" s="10">
        <f>SUMIFS('EPA non-CO2 Data'!$K:$K,'EPA non-CO2 Data'!$A:$A,'Country Selector'!$A$2,'EPA non-CO2 Data'!$J:$J,$C$30,'EPA non-CO2 Data'!$I:$I,$B39,'EPA non-CO2 Data'!$F:$F,X$31)*10^12</f>
        <v>0</v>
      </c>
      <c r="Y39" s="10">
        <f>SUMIFS('EPA non-CO2 Data'!$K:$K,'EPA non-CO2 Data'!$A:$A,'Country Selector'!$A$2,'EPA non-CO2 Data'!$J:$J,$C$30,'EPA non-CO2 Data'!$I:$I,$B39,'EPA non-CO2 Data'!$F:$F,Y$31)*10^12</f>
        <v>0</v>
      </c>
      <c r="Z39" s="10">
        <f>SUMIFS('EPA non-CO2 Data'!$K:$K,'EPA non-CO2 Data'!$A:$A,'Country Selector'!$A$2,'EPA non-CO2 Data'!$J:$J,$C$30,'EPA non-CO2 Data'!$I:$I,$B39,'EPA non-CO2 Data'!$F:$F,Z$31)*10^12</f>
        <v>0</v>
      </c>
      <c r="AA39" s="10">
        <f>SUMIFS('EPA non-CO2 Data'!$K:$K,'EPA non-CO2 Data'!$A:$A,'Country Selector'!$A$2,'EPA non-CO2 Data'!$J:$J,$C$30,'EPA non-CO2 Data'!$I:$I,$B39,'EPA non-CO2 Data'!$F:$F,AA$31)*10^12</f>
        <v>0</v>
      </c>
      <c r="AB39" s="10">
        <f>SUMIFS('EPA non-CO2 Data'!$K:$K,'EPA non-CO2 Data'!$A:$A,'Country Selector'!$A$2,'EPA non-CO2 Data'!$J:$J,$C$30,'EPA non-CO2 Data'!$I:$I,$B39,'EPA non-CO2 Data'!$F:$F,AB$31)*10^12</f>
        <v>0</v>
      </c>
      <c r="AC39" s="10">
        <f>SUMIFS('EPA non-CO2 Data'!$K:$K,'EPA non-CO2 Data'!$A:$A,'Country Selector'!$A$2,'EPA non-CO2 Data'!$J:$J,$C$30,'EPA non-CO2 Data'!$I:$I,$B39,'EPA non-CO2 Data'!$F:$F,AC$31)*10^12</f>
        <v>0</v>
      </c>
      <c r="AD39" s="10">
        <f>SUMIFS('EPA non-CO2 Data'!$K:$K,'EPA non-CO2 Data'!$A:$A,'Country Selector'!$A$2,'EPA non-CO2 Data'!$J:$J,$C$30,'EPA non-CO2 Data'!$I:$I,$B39,'EPA non-CO2 Data'!$F:$F,AD$31)*10^12</f>
        <v>0</v>
      </c>
      <c r="AE39" s="10">
        <f>SUMIFS('EPA non-CO2 Data'!$K:$K,'EPA non-CO2 Data'!$A:$A,'Country Selector'!$A$2,'EPA non-CO2 Data'!$J:$J,$C$30,'EPA non-CO2 Data'!$I:$I,$B39,'EPA non-CO2 Data'!$F:$F,AE$31)*10^12</f>
        <v>0</v>
      </c>
      <c r="AF39" s="10">
        <f>SUMIFS('EPA non-CO2 Data'!$K:$K,'EPA non-CO2 Data'!$A:$A,'Country Selector'!$A$2,'EPA non-CO2 Data'!$J:$J,$C$30,'EPA non-CO2 Data'!$I:$I,$B39,'EPA non-CO2 Data'!$F:$F,AF$31)*10^12</f>
        <v>0</v>
      </c>
      <c r="AG39" s="10">
        <f>SUMIFS('EPA non-CO2 Data'!$K:$K,'EPA non-CO2 Data'!$A:$A,'Country Selector'!$A$2,'EPA non-CO2 Data'!$J:$J,$C$30,'EPA non-CO2 Data'!$I:$I,$B39,'EPA non-CO2 Data'!$F:$F,AG$31)*10^12</f>
        <v>0</v>
      </c>
      <c r="AH39" s="10">
        <f>SUMIFS('EPA non-CO2 Data'!$K:$K,'EPA non-CO2 Data'!$A:$A,'Country Selector'!$A$2,'EPA non-CO2 Data'!$J:$J,$C$30,'EPA non-CO2 Data'!$I:$I,$B39,'EPA non-CO2 Data'!$F:$F,AH$31)*10^12</f>
        <v>0</v>
      </c>
      <c r="AI39" s="10">
        <f>SUMIFS('EPA non-CO2 Data'!$K:$K,'EPA non-CO2 Data'!$A:$A,'Country Selector'!$A$2,'EPA non-CO2 Data'!$J:$J,$C$30,'EPA non-CO2 Data'!$I:$I,$B39,'EPA non-CO2 Data'!$F:$F,AI$31)*10^12</f>
        <v>0</v>
      </c>
      <c r="AJ39" s="10">
        <f>SUMIFS('EPA non-CO2 Data'!$K:$K,'EPA non-CO2 Data'!$A:$A,'Country Selector'!$A$2,'EPA non-CO2 Data'!$J:$J,$C$30,'EPA non-CO2 Data'!$I:$I,$B39,'EPA non-CO2 Data'!$F:$F,AJ$31)*10^12</f>
        <v>0</v>
      </c>
      <c r="AK39" s="10">
        <f>SUMIFS('EPA non-CO2 Data'!$K:$K,'EPA non-CO2 Data'!$A:$A,'Country Selector'!$A$2,'EPA non-CO2 Data'!$J:$J,$C$30,'EPA non-CO2 Data'!$I:$I,$B39,'EPA non-CO2 Data'!$F:$F,AK$31)*10^12</f>
        <v>0</v>
      </c>
      <c r="AL39" s="10">
        <f>SUMIFS('EPA non-CO2 Data'!$K:$K,'EPA non-CO2 Data'!$A:$A,'Country Selector'!$A$2,'EPA non-CO2 Data'!$J:$J,$C$30,'EPA non-CO2 Data'!$I:$I,$B39,'EPA non-CO2 Data'!$F:$F,AL$31)*10^12</f>
        <v>0</v>
      </c>
    </row>
    <row r="40" spans="1:38" x14ac:dyDescent="0.25">
      <c r="A40" t="s">
        <v>11</v>
      </c>
      <c r="B40" t="s">
        <v>554</v>
      </c>
      <c r="C40" s="10">
        <f>SUMIFS('EPA non-CO2 Data'!$K:$K,'EPA non-CO2 Data'!$A:$A,'Country Selector'!$A$2,'EPA non-CO2 Data'!$J:$J,$C$30,'EPA non-CO2 Data'!$I:$I,$B40,'EPA non-CO2 Data'!$F:$F,C$31)*10^12</f>
        <v>0</v>
      </c>
      <c r="D40" s="10">
        <f>SUMIFS('EPA non-CO2 Data'!$K:$K,'EPA non-CO2 Data'!$A:$A,'Country Selector'!$A$2,'EPA non-CO2 Data'!$J:$J,$C$30,'EPA non-CO2 Data'!$I:$I,$B40,'EPA non-CO2 Data'!$F:$F,D$31)*10^12</f>
        <v>0</v>
      </c>
      <c r="E40" s="10">
        <f>SUMIFS('EPA non-CO2 Data'!$K:$K,'EPA non-CO2 Data'!$A:$A,'Country Selector'!$A$2,'EPA non-CO2 Data'!$J:$J,$C$30,'EPA non-CO2 Data'!$I:$I,$B40,'EPA non-CO2 Data'!$F:$F,E$31)*10^12</f>
        <v>0</v>
      </c>
      <c r="F40" s="10">
        <f>SUMIFS('EPA non-CO2 Data'!$K:$K,'EPA non-CO2 Data'!$A:$A,'Country Selector'!$A$2,'EPA non-CO2 Data'!$J:$J,$C$30,'EPA non-CO2 Data'!$I:$I,$B40,'EPA non-CO2 Data'!$F:$F,F$31)*10^12</f>
        <v>0</v>
      </c>
      <c r="G40" s="10">
        <f>SUMIFS('EPA non-CO2 Data'!$K:$K,'EPA non-CO2 Data'!$A:$A,'Country Selector'!$A$2,'EPA non-CO2 Data'!$J:$J,$C$30,'EPA non-CO2 Data'!$I:$I,$B40,'EPA non-CO2 Data'!$F:$F,G$31)*10^12</f>
        <v>0</v>
      </c>
      <c r="H40" s="10">
        <f>SUMIFS('EPA non-CO2 Data'!$K:$K,'EPA non-CO2 Data'!$A:$A,'Country Selector'!$A$2,'EPA non-CO2 Data'!$J:$J,$C$30,'EPA non-CO2 Data'!$I:$I,$B40,'EPA non-CO2 Data'!$F:$F,H$31)*10^12</f>
        <v>0</v>
      </c>
      <c r="I40" s="10">
        <f>SUMIFS('EPA non-CO2 Data'!$K:$K,'EPA non-CO2 Data'!$A:$A,'Country Selector'!$A$2,'EPA non-CO2 Data'!$J:$J,$C$30,'EPA non-CO2 Data'!$I:$I,$B40,'EPA non-CO2 Data'!$F:$F,I$31)*10^12</f>
        <v>0</v>
      </c>
      <c r="J40" s="10">
        <f>SUMIFS('EPA non-CO2 Data'!$K:$K,'EPA non-CO2 Data'!$A:$A,'Country Selector'!$A$2,'EPA non-CO2 Data'!$J:$J,$C$30,'EPA non-CO2 Data'!$I:$I,$B40,'EPA non-CO2 Data'!$F:$F,J$31)*10^12</f>
        <v>0</v>
      </c>
      <c r="K40" s="10">
        <f>SUMIFS('EPA non-CO2 Data'!$K:$K,'EPA non-CO2 Data'!$A:$A,'Country Selector'!$A$2,'EPA non-CO2 Data'!$J:$J,$C$30,'EPA non-CO2 Data'!$I:$I,$B40,'EPA non-CO2 Data'!$F:$F,K$31)*10^12</f>
        <v>0</v>
      </c>
      <c r="L40" s="10">
        <f>SUMIFS('EPA non-CO2 Data'!$K:$K,'EPA non-CO2 Data'!$A:$A,'Country Selector'!$A$2,'EPA non-CO2 Data'!$J:$J,$C$30,'EPA non-CO2 Data'!$I:$I,$B40,'EPA non-CO2 Data'!$F:$F,L$31)*10^12</f>
        <v>0</v>
      </c>
      <c r="M40" s="10">
        <f>SUMIFS('EPA non-CO2 Data'!$K:$K,'EPA non-CO2 Data'!$A:$A,'Country Selector'!$A$2,'EPA non-CO2 Data'!$J:$J,$C$30,'EPA non-CO2 Data'!$I:$I,$B40,'EPA non-CO2 Data'!$F:$F,M$31)*10^12</f>
        <v>0</v>
      </c>
      <c r="N40" s="10">
        <f>SUMIFS('EPA non-CO2 Data'!$K:$K,'EPA non-CO2 Data'!$A:$A,'Country Selector'!$A$2,'EPA non-CO2 Data'!$J:$J,$C$30,'EPA non-CO2 Data'!$I:$I,$B40,'EPA non-CO2 Data'!$F:$F,N$31)*10^12</f>
        <v>0</v>
      </c>
      <c r="O40" s="10">
        <f>SUMIFS('EPA non-CO2 Data'!$K:$K,'EPA non-CO2 Data'!$A:$A,'Country Selector'!$A$2,'EPA non-CO2 Data'!$J:$J,$C$30,'EPA non-CO2 Data'!$I:$I,$B40,'EPA non-CO2 Data'!$F:$F,O$31)*10^12</f>
        <v>0</v>
      </c>
      <c r="P40" s="10">
        <f>SUMIFS('EPA non-CO2 Data'!$K:$K,'EPA non-CO2 Data'!$A:$A,'Country Selector'!$A$2,'EPA non-CO2 Data'!$J:$J,$C$30,'EPA non-CO2 Data'!$I:$I,$B40,'EPA non-CO2 Data'!$F:$F,P$31)*10^12</f>
        <v>0</v>
      </c>
      <c r="Q40" s="10">
        <f>SUMIFS('EPA non-CO2 Data'!$K:$K,'EPA non-CO2 Data'!$A:$A,'Country Selector'!$A$2,'EPA non-CO2 Data'!$J:$J,$C$30,'EPA non-CO2 Data'!$I:$I,$B40,'EPA non-CO2 Data'!$F:$F,Q$31)*10^12</f>
        <v>0</v>
      </c>
      <c r="R40" s="10">
        <f>SUMIFS('EPA non-CO2 Data'!$K:$K,'EPA non-CO2 Data'!$A:$A,'Country Selector'!$A$2,'EPA non-CO2 Data'!$J:$J,$C$30,'EPA non-CO2 Data'!$I:$I,$B40,'EPA non-CO2 Data'!$F:$F,R$31)*10^12</f>
        <v>0</v>
      </c>
      <c r="S40" s="10">
        <f>SUMIFS('EPA non-CO2 Data'!$K:$K,'EPA non-CO2 Data'!$A:$A,'Country Selector'!$A$2,'EPA non-CO2 Data'!$J:$J,$C$30,'EPA non-CO2 Data'!$I:$I,$B40,'EPA non-CO2 Data'!$F:$F,S$31)*10^12</f>
        <v>0</v>
      </c>
      <c r="T40" s="10">
        <f>SUMIFS('EPA non-CO2 Data'!$K:$K,'EPA non-CO2 Data'!$A:$A,'Country Selector'!$A$2,'EPA non-CO2 Data'!$J:$J,$C$30,'EPA non-CO2 Data'!$I:$I,$B40,'EPA non-CO2 Data'!$F:$F,T$31)*10^12</f>
        <v>0</v>
      </c>
      <c r="U40" s="10">
        <f>SUMIFS('EPA non-CO2 Data'!$K:$K,'EPA non-CO2 Data'!$A:$A,'Country Selector'!$A$2,'EPA non-CO2 Data'!$J:$J,$C$30,'EPA non-CO2 Data'!$I:$I,$B40,'EPA non-CO2 Data'!$F:$F,U$31)*10^12</f>
        <v>0</v>
      </c>
      <c r="V40" s="10">
        <f>SUMIFS('EPA non-CO2 Data'!$K:$K,'EPA non-CO2 Data'!$A:$A,'Country Selector'!$A$2,'EPA non-CO2 Data'!$J:$J,$C$30,'EPA non-CO2 Data'!$I:$I,$B40,'EPA non-CO2 Data'!$F:$F,V$31)*10^12</f>
        <v>0</v>
      </c>
      <c r="W40" s="10">
        <f>SUMIFS('EPA non-CO2 Data'!$K:$K,'EPA non-CO2 Data'!$A:$A,'Country Selector'!$A$2,'EPA non-CO2 Data'!$J:$J,$C$30,'EPA non-CO2 Data'!$I:$I,$B40,'EPA non-CO2 Data'!$F:$F,W$31)*10^12</f>
        <v>0</v>
      </c>
      <c r="X40" s="10">
        <f>SUMIFS('EPA non-CO2 Data'!$K:$K,'EPA non-CO2 Data'!$A:$A,'Country Selector'!$A$2,'EPA non-CO2 Data'!$J:$J,$C$30,'EPA non-CO2 Data'!$I:$I,$B40,'EPA non-CO2 Data'!$F:$F,X$31)*10^12</f>
        <v>0</v>
      </c>
      <c r="Y40" s="10">
        <f>SUMIFS('EPA non-CO2 Data'!$K:$K,'EPA non-CO2 Data'!$A:$A,'Country Selector'!$A$2,'EPA non-CO2 Data'!$J:$J,$C$30,'EPA non-CO2 Data'!$I:$I,$B40,'EPA non-CO2 Data'!$F:$F,Y$31)*10^12</f>
        <v>0</v>
      </c>
      <c r="Z40" s="10">
        <f>SUMIFS('EPA non-CO2 Data'!$K:$K,'EPA non-CO2 Data'!$A:$A,'Country Selector'!$A$2,'EPA non-CO2 Data'!$J:$J,$C$30,'EPA non-CO2 Data'!$I:$I,$B40,'EPA non-CO2 Data'!$F:$F,Z$31)*10^12</f>
        <v>0</v>
      </c>
      <c r="AA40" s="10">
        <f>SUMIFS('EPA non-CO2 Data'!$K:$K,'EPA non-CO2 Data'!$A:$A,'Country Selector'!$A$2,'EPA non-CO2 Data'!$J:$J,$C$30,'EPA non-CO2 Data'!$I:$I,$B40,'EPA non-CO2 Data'!$F:$F,AA$31)*10^12</f>
        <v>0</v>
      </c>
      <c r="AB40" s="10">
        <f>SUMIFS('EPA non-CO2 Data'!$K:$K,'EPA non-CO2 Data'!$A:$A,'Country Selector'!$A$2,'EPA non-CO2 Data'!$J:$J,$C$30,'EPA non-CO2 Data'!$I:$I,$B40,'EPA non-CO2 Data'!$F:$F,AB$31)*10^12</f>
        <v>0</v>
      </c>
      <c r="AC40" s="10">
        <f>SUMIFS('EPA non-CO2 Data'!$K:$K,'EPA non-CO2 Data'!$A:$A,'Country Selector'!$A$2,'EPA non-CO2 Data'!$J:$J,$C$30,'EPA non-CO2 Data'!$I:$I,$B40,'EPA non-CO2 Data'!$F:$F,AC$31)*10^12</f>
        <v>0</v>
      </c>
      <c r="AD40" s="10">
        <f>SUMIFS('EPA non-CO2 Data'!$K:$K,'EPA non-CO2 Data'!$A:$A,'Country Selector'!$A$2,'EPA non-CO2 Data'!$J:$J,$C$30,'EPA non-CO2 Data'!$I:$I,$B40,'EPA non-CO2 Data'!$F:$F,AD$31)*10^12</f>
        <v>0</v>
      </c>
      <c r="AE40" s="10">
        <f>SUMIFS('EPA non-CO2 Data'!$K:$K,'EPA non-CO2 Data'!$A:$A,'Country Selector'!$A$2,'EPA non-CO2 Data'!$J:$J,$C$30,'EPA non-CO2 Data'!$I:$I,$B40,'EPA non-CO2 Data'!$F:$F,AE$31)*10^12</f>
        <v>0</v>
      </c>
      <c r="AF40" s="10">
        <f>SUMIFS('EPA non-CO2 Data'!$K:$K,'EPA non-CO2 Data'!$A:$A,'Country Selector'!$A$2,'EPA non-CO2 Data'!$J:$J,$C$30,'EPA non-CO2 Data'!$I:$I,$B40,'EPA non-CO2 Data'!$F:$F,AF$31)*10^12</f>
        <v>0</v>
      </c>
      <c r="AG40" s="10">
        <f>SUMIFS('EPA non-CO2 Data'!$K:$K,'EPA non-CO2 Data'!$A:$A,'Country Selector'!$A$2,'EPA non-CO2 Data'!$J:$J,$C$30,'EPA non-CO2 Data'!$I:$I,$B40,'EPA non-CO2 Data'!$F:$F,AG$31)*10^12</f>
        <v>0</v>
      </c>
      <c r="AH40" s="10">
        <f>SUMIFS('EPA non-CO2 Data'!$K:$K,'EPA non-CO2 Data'!$A:$A,'Country Selector'!$A$2,'EPA non-CO2 Data'!$J:$J,$C$30,'EPA non-CO2 Data'!$I:$I,$B40,'EPA non-CO2 Data'!$F:$F,AH$31)*10^12</f>
        <v>0</v>
      </c>
      <c r="AI40" s="10">
        <f>SUMIFS('EPA non-CO2 Data'!$K:$K,'EPA non-CO2 Data'!$A:$A,'Country Selector'!$A$2,'EPA non-CO2 Data'!$J:$J,$C$30,'EPA non-CO2 Data'!$I:$I,$B40,'EPA non-CO2 Data'!$F:$F,AI$31)*10^12</f>
        <v>0</v>
      </c>
      <c r="AJ40" s="10">
        <f>SUMIFS('EPA non-CO2 Data'!$K:$K,'EPA non-CO2 Data'!$A:$A,'Country Selector'!$A$2,'EPA non-CO2 Data'!$J:$J,$C$30,'EPA non-CO2 Data'!$I:$I,$B40,'EPA non-CO2 Data'!$F:$F,AJ$31)*10^12</f>
        <v>0</v>
      </c>
      <c r="AK40" s="10">
        <f>SUMIFS('EPA non-CO2 Data'!$K:$K,'EPA non-CO2 Data'!$A:$A,'Country Selector'!$A$2,'EPA non-CO2 Data'!$J:$J,$C$30,'EPA non-CO2 Data'!$I:$I,$B40,'EPA non-CO2 Data'!$F:$F,AK$31)*10^12</f>
        <v>0</v>
      </c>
      <c r="AL40" s="10">
        <f>SUMIFS('EPA non-CO2 Data'!$K:$K,'EPA non-CO2 Data'!$A:$A,'Country Selector'!$A$2,'EPA non-CO2 Data'!$J:$J,$C$30,'EPA non-CO2 Data'!$I:$I,$B40,'EPA non-CO2 Data'!$F:$F,AL$31)*10^12</f>
        <v>0</v>
      </c>
    </row>
    <row r="41" spans="1:38" x14ac:dyDescent="0.25">
      <c r="A41" t="s">
        <v>11</v>
      </c>
      <c r="B41" t="s">
        <v>555</v>
      </c>
      <c r="C41" s="10">
        <f>SUMIFS('EPA non-CO2 Data'!$K:$K,'EPA non-CO2 Data'!$A:$A,'Country Selector'!$A$2,'EPA non-CO2 Data'!$J:$J,$C$30,'EPA non-CO2 Data'!$I:$I,$B41,'EPA non-CO2 Data'!$F:$F,C$31)*10^12</f>
        <v>1655344732284.4106</v>
      </c>
      <c r="D41" s="10">
        <f>SUMIFS('EPA non-CO2 Data'!$K:$K,'EPA non-CO2 Data'!$A:$A,'Country Selector'!$A$2,'EPA non-CO2 Data'!$J:$J,$C$30,'EPA non-CO2 Data'!$I:$I,$B41,'EPA non-CO2 Data'!$F:$F,D$31)*10^12</f>
        <v>1677235352200.9744</v>
      </c>
      <c r="E41" s="10">
        <f>SUMIFS('EPA non-CO2 Data'!$K:$K,'EPA non-CO2 Data'!$A:$A,'Country Selector'!$A$2,'EPA non-CO2 Data'!$J:$J,$C$30,'EPA non-CO2 Data'!$I:$I,$B41,'EPA non-CO2 Data'!$F:$F,E$31)*10^12</f>
        <v>1677235352200.9744</v>
      </c>
      <c r="F41" s="10">
        <f>SUMIFS('EPA non-CO2 Data'!$K:$K,'EPA non-CO2 Data'!$A:$A,'Country Selector'!$A$2,'EPA non-CO2 Data'!$J:$J,$C$30,'EPA non-CO2 Data'!$I:$I,$B41,'EPA non-CO2 Data'!$F:$F,F$31)*10^12</f>
        <v>1677235352200.9744</v>
      </c>
      <c r="G41" s="10">
        <f>SUMIFS('EPA non-CO2 Data'!$K:$K,'EPA non-CO2 Data'!$A:$A,'Country Selector'!$A$2,'EPA non-CO2 Data'!$J:$J,$C$30,'EPA non-CO2 Data'!$I:$I,$B41,'EPA non-CO2 Data'!$F:$F,G$31)*10^12</f>
        <v>1677235352200.9744</v>
      </c>
      <c r="H41" s="10">
        <f>SUMIFS('EPA non-CO2 Data'!$K:$K,'EPA non-CO2 Data'!$A:$A,'Country Selector'!$A$2,'EPA non-CO2 Data'!$J:$J,$C$30,'EPA non-CO2 Data'!$I:$I,$B41,'EPA non-CO2 Data'!$F:$F,H$31)*10^12</f>
        <v>1677235352200.9744</v>
      </c>
      <c r="I41" s="10">
        <f>SUMIFS('EPA non-CO2 Data'!$K:$K,'EPA non-CO2 Data'!$A:$A,'Country Selector'!$A$2,'EPA non-CO2 Data'!$J:$J,$C$30,'EPA non-CO2 Data'!$I:$I,$B41,'EPA non-CO2 Data'!$F:$F,I$31)*10^12</f>
        <v>1677235352200.9744</v>
      </c>
      <c r="J41" s="10">
        <f>SUMIFS('EPA non-CO2 Data'!$K:$K,'EPA non-CO2 Data'!$A:$A,'Country Selector'!$A$2,'EPA non-CO2 Data'!$J:$J,$C$30,'EPA non-CO2 Data'!$I:$I,$B41,'EPA non-CO2 Data'!$F:$F,J$31)*10^12</f>
        <v>1677235352200.9744</v>
      </c>
      <c r="K41" s="10">
        <f>SUMIFS('EPA non-CO2 Data'!$K:$K,'EPA non-CO2 Data'!$A:$A,'Country Selector'!$A$2,'EPA non-CO2 Data'!$J:$J,$C$30,'EPA non-CO2 Data'!$I:$I,$B41,'EPA non-CO2 Data'!$F:$F,K$31)*10^12</f>
        <v>1677235352200.9744</v>
      </c>
      <c r="L41" s="10">
        <f>SUMIFS('EPA non-CO2 Data'!$K:$K,'EPA non-CO2 Data'!$A:$A,'Country Selector'!$A$2,'EPA non-CO2 Data'!$J:$J,$C$30,'EPA non-CO2 Data'!$I:$I,$B41,'EPA non-CO2 Data'!$F:$F,L$31)*10^12</f>
        <v>1677235352200.9744</v>
      </c>
      <c r="M41" s="10">
        <f>SUMIFS('EPA non-CO2 Data'!$K:$K,'EPA non-CO2 Data'!$A:$A,'Country Selector'!$A$2,'EPA non-CO2 Data'!$J:$J,$C$30,'EPA non-CO2 Data'!$I:$I,$B41,'EPA non-CO2 Data'!$F:$F,M$31)*10^12</f>
        <v>1677235352200.9744</v>
      </c>
      <c r="N41" s="10">
        <f>SUMIFS('EPA non-CO2 Data'!$K:$K,'EPA non-CO2 Data'!$A:$A,'Country Selector'!$A$2,'EPA non-CO2 Data'!$J:$J,$C$30,'EPA non-CO2 Data'!$I:$I,$B41,'EPA non-CO2 Data'!$F:$F,N$31)*10^12</f>
        <v>1677235352200.9744</v>
      </c>
      <c r="O41" s="10">
        <f>SUMIFS('EPA non-CO2 Data'!$K:$K,'EPA non-CO2 Data'!$A:$A,'Country Selector'!$A$2,'EPA non-CO2 Data'!$J:$J,$C$30,'EPA non-CO2 Data'!$I:$I,$B41,'EPA non-CO2 Data'!$F:$F,O$31)*10^12</f>
        <v>1677235352200.9744</v>
      </c>
      <c r="P41" s="10">
        <f>SUMIFS('EPA non-CO2 Data'!$K:$K,'EPA non-CO2 Data'!$A:$A,'Country Selector'!$A$2,'EPA non-CO2 Data'!$J:$J,$C$30,'EPA non-CO2 Data'!$I:$I,$B41,'EPA non-CO2 Data'!$F:$F,P$31)*10^12</f>
        <v>1677235352200.9744</v>
      </c>
      <c r="Q41" s="10">
        <f>SUMIFS('EPA non-CO2 Data'!$K:$K,'EPA non-CO2 Data'!$A:$A,'Country Selector'!$A$2,'EPA non-CO2 Data'!$J:$J,$C$30,'EPA non-CO2 Data'!$I:$I,$B41,'EPA non-CO2 Data'!$F:$F,Q$31)*10^12</f>
        <v>1677235352200.9744</v>
      </c>
      <c r="R41" s="10">
        <f>SUMIFS('EPA non-CO2 Data'!$K:$K,'EPA non-CO2 Data'!$A:$A,'Country Selector'!$A$2,'EPA non-CO2 Data'!$J:$J,$C$30,'EPA non-CO2 Data'!$I:$I,$B41,'EPA non-CO2 Data'!$F:$F,R$31)*10^12</f>
        <v>1677235352200.9744</v>
      </c>
      <c r="S41" s="10">
        <f>SUMIFS('EPA non-CO2 Data'!$K:$K,'EPA non-CO2 Data'!$A:$A,'Country Selector'!$A$2,'EPA non-CO2 Data'!$J:$J,$C$30,'EPA non-CO2 Data'!$I:$I,$B41,'EPA non-CO2 Data'!$F:$F,S$31)*10^12</f>
        <v>1677235352200.9744</v>
      </c>
      <c r="T41" s="10">
        <f>SUMIFS('EPA non-CO2 Data'!$K:$K,'EPA non-CO2 Data'!$A:$A,'Country Selector'!$A$2,'EPA non-CO2 Data'!$J:$J,$C$30,'EPA non-CO2 Data'!$I:$I,$B41,'EPA non-CO2 Data'!$F:$F,T$31)*10^12</f>
        <v>1677235352200.9744</v>
      </c>
      <c r="U41" s="10">
        <f>SUMIFS('EPA non-CO2 Data'!$K:$K,'EPA non-CO2 Data'!$A:$A,'Country Selector'!$A$2,'EPA non-CO2 Data'!$J:$J,$C$30,'EPA non-CO2 Data'!$I:$I,$B41,'EPA non-CO2 Data'!$F:$F,U$31)*10^12</f>
        <v>1677235352200.9744</v>
      </c>
      <c r="V41" s="10">
        <f>SUMIFS('EPA non-CO2 Data'!$K:$K,'EPA non-CO2 Data'!$A:$A,'Country Selector'!$A$2,'EPA non-CO2 Data'!$J:$J,$C$30,'EPA non-CO2 Data'!$I:$I,$B41,'EPA non-CO2 Data'!$F:$F,V$31)*10^12</f>
        <v>1677235352200.9744</v>
      </c>
      <c r="W41" s="10">
        <f>SUMIFS('EPA non-CO2 Data'!$K:$K,'EPA non-CO2 Data'!$A:$A,'Country Selector'!$A$2,'EPA non-CO2 Data'!$J:$J,$C$30,'EPA non-CO2 Data'!$I:$I,$B41,'EPA non-CO2 Data'!$F:$F,W$31)*10^12</f>
        <v>1677235352200.9744</v>
      </c>
      <c r="X41" s="10">
        <f>SUMIFS('EPA non-CO2 Data'!$K:$K,'EPA non-CO2 Data'!$A:$A,'Country Selector'!$A$2,'EPA non-CO2 Data'!$J:$J,$C$30,'EPA non-CO2 Data'!$I:$I,$B41,'EPA non-CO2 Data'!$F:$F,X$31)*10^12</f>
        <v>1677235352200.9744</v>
      </c>
      <c r="Y41" s="10">
        <f>SUMIFS('EPA non-CO2 Data'!$K:$K,'EPA non-CO2 Data'!$A:$A,'Country Selector'!$A$2,'EPA non-CO2 Data'!$J:$J,$C$30,'EPA non-CO2 Data'!$I:$I,$B41,'EPA non-CO2 Data'!$F:$F,Y$31)*10^12</f>
        <v>1677235352200.9744</v>
      </c>
      <c r="Z41" s="10">
        <f>SUMIFS('EPA non-CO2 Data'!$K:$K,'EPA non-CO2 Data'!$A:$A,'Country Selector'!$A$2,'EPA non-CO2 Data'!$J:$J,$C$30,'EPA non-CO2 Data'!$I:$I,$B41,'EPA non-CO2 Data'!$F:$F,Z$31)*10^12</f>
        <v>1677235352200.9744</v>
      </c>
      <c r="AA41" s="10">
        <f>SUMIFS('EPA non-CO2 Data'!$K:$K,'EPA non-CO2 Data'!$A:$A,'Country Selector'!$A$2,'EPA non-CO2 Data'!$J:$J,$C$30,'EPA non-CO2 Data'!$I:$I,$B41,'EPA non-CO2 Data'!$F:$F,AA$31)*10^12</f>
        <v>1677235352200.9744</v>
      </c>
      <c r="AB41" s="10">
        <f>SUMIFS('EPA non-CO2 Data'!$K:$K,'EPA non-CO2 Data'!$A:$A,'Country Selector'!$A$2,'EPA non-CO2 Data'!$J:$J,$C$30,'EPA non-CO2 Data'!$I:$I,$B41,'EPA non-CO2 Data'!$F:$F,AB$31)*10^12</f>
        <v>1677235352200.9744</v>
      </c>
      <c r="AC41" s="10">
        <f>SUMIFS('EPA non-CO2 Data'!$K:$K,'EPA non-CO2 Data'!$A:$A,'Country Selector'!$A$2,'EPA non-CO2 Data'!$J:$J,$C$30,'EPA non-CO2 Data'!$I:$I,$B41,'EPA non-CO2 Data'!$F:$F,AC$31)*10^12</f>
        <v>1677235352200.9744</v>
      </c>
      <c r="AD41" s="10">
        <f>SUMIFS('EPA non-CO2 Data'!$K:$K,'EPA non-CO2 Data'!$A:$A,'Country Selector'!$A$2,'EPA non-CO2 Data'!$J:$J,$C$30,'EPA non-CO2 Data'!$I:$I,$B41,'EPA non-CO2 Data'!$F:$F,AD$31)*10^12</f>
        <v>1677235352200.9744</v>
      </c>
      <c r="AE41" s="10">
        <f>SUMIFS('EPA non-CO2 Data'!$K:$K,'EPA non-CO2 Data'!$A:$A,'Country Selector'!$A$2,'EPA non-CO2 Data'!$J:$J,$C$30,'EPA non-CO2 Data'!$I:$I,$B41,'EPA non-CO2 Data'!$F:$F,AE$31)*10^12</f>
        <v>1677235352200.9744</v>
      </c>
      <c r="AF41" s="10">
        <f>SUMIFS('EPA non-CO2 Data'!$K:$K,'EPA non-CO2 Data'!$A:$A,'Country Selector'!$A$2,'EPA non-CO2 Data'!$J:$J,$C$30,'EPA non-CO2 Data'!$I:$I,$B41,'EPA non-CO2 Data'!$F:$F,AF$31)*10^12</f>
        <v>1677235352200.9744</v>
      </c>
      <c r="AG41" s="10">
        <f>SUMIFS('EPA non-CO2 Data'!$K:$K,'EPA non-CO2 Data'!$A:$A,'Country Selector'!$A$2,'EPA non-CO2 Data'!$J:$J,$C$30,'EPA non-CO2 Data'!$I:$I,$B41,'EPA non-CO2 Data'!$F:$F,AG$31)*10^12</f>
        <v>1677235352200.9744</v>
      </c>
      <c r="AH41" s="10">
        <f>SUMIFS('EPA non-CO2 Data'!$K:$K,'EPA non-CO2 Data'!$A:$A,'Country Selector'!$A$2,'EPA non-CO2 Data'!$J:$J,$C$30,'EPA non-CO2 Data'!$I:$I,$B41,'EPA non-CO2 Data'!$F:$F,AH$31)*10^12</f>
        <v>1677235352200.9744</v>
      </c>
      <c r="AI41" s="10">
        <f>SUMIFS('EPA non-CO2 Data'!$K:$K,'EPA non-CO2 Data'!$A:$A,'Country Selector'!$A$2,'EPA non-CO2 Data'!$J:$J,$C$30,'EPA non-CO2 Data'!$I:$I,$B41,'EPA non-CO2 Data'!$F:$F,AI$31)*10^12</f>
        <v>1677235352200.9744</v>
      </c>
      <c r="AJ41" s="10">
        <f>SUMIFS('EPA non-CO2 Data'!$K:$K,'EPA non-CO2 Data'!$A:$A,'Country Selector'!$A$2,'EPA non-CO2 Data'!$J:$J,$C$30,'EPA non-CO2 Data'!$I:$I,$B41,'EPA non-CO2 Data'!$F:$F,AJ$31)*10^12</f>
        <v>1677235352200.9744</v>
      </c>
      <c r="AK41" s="10">
        <f>SUMIFS('EPA non-CO2 Data'!$K:$K,'EPA non-CO2 Data'!$A:$A,'Country Selector'!$A$2,'EPA non-CO2 Data'!$J:$J,$C$30,'EPA non-CO2 Data'!$I:$I,$B41,'EPA non-CO2 Data'!$F:$F,AK$31)*10^12</f>
        <v>1677235352200.9744</v>
      </c>
      <c r="AL41" s="10">
        <f>SUMIFS('EPA non-CO2 Data'!$K:$K,'EPA non-CO2 Data'!$A:$A,'Country Selector'!$A$2,'EPA non-CO2 Data'!$J:$J,$C$30,'EPA non-CO2 Data'!$I:$I,$B41,'EPA non-CO2 Data'!$F:$F,AL$31)*10^12</f>
        <v>1677235352200.9744</v>
      </c>
    </row>
    <row r="42" spans="1:38" x14ac:dyDescent="0.25">
      <c r="A42" t="s">
        <v>11</v>
      </c>
      <c r="B42" t="s">
        <v>572</v>
      </c>
      <c r="C42" s="10">
        <f>SUMIFS('EPA non-CO2 Data'!$K:$K,'EPA non-CO2 Data'!$A:$A,'Country Selector'!$A$2,'EPA non-CO2 Data'!$J:$J,$C$30,'EPA non-CO2 Data'!$I:$I,$B42,'EPA non-CO2 Data'!$F:$F,C$31)*10^12</f>
        <v>0</v>
      </c>
      <c r="D42" s="10">
        <f>SUMIFS('EPA non-CO2 Data'!$K:$K,'EPA non-CO2 Data'!$A:$A,'Country Selector'!$A$2,'EPA non-CO2 Data'!$J:$J,$C$30,'EPA non-CO2 Data'!$I:$I,$B42,'EPA non-CO2 Data'!$F:$F,D$31)*10^12</f>
        <v>0</v>
      </c>
      <c r="E42" s="10">
        <f>SUMIFS('EPA non-CO2 Data'!$K:$K,'EPA non-CO2 Data'!$A:$A,'Country Selector'!$A$2,'EPA non-CO2 Data'!$J:$J,$C$30,'EPA non-CO2 Data'!$I:$I,$B42,'EPA non-CO2 Data'!$F:$F,E$31)*10^12</f>
        <v>0</v>
      </c>
      <c r="F42" s="10">
        <f>SUMIFS('EPA non-CO2 Data'!$K:$K,'EPA non-CO2 Data'!$A:$A,'Country Selector'!$A$2,'EPA non-CO2 Data'!$J:$J,$C$30,'EPA non-CO2 Data'!$I:$I,$B42,'EPA non-CO2 Data'!$F:$F,F$31)*10^12</f>
        <v>0</v>
      </c>
      <c r="G42" s="10">
        <f>SUMIFS('EPA non-CO2 Data'!$K:$K,'EPA non-CO2 Data'!$A:$A,'Country Selector'!$A$2,'EPA non-CO2 Data'!$J:$J,$C$30,'EPA non-CO2 Data'!$I:$I,$B42,'EPA non-CO2 Data'!$F:$F,G$31)*10^12</f>
        <v>0</v>
      </c>
      <c r="H42" s="10">
        <f>SUMIFS('EPA non-CO2 Data'!$K:$K,'EPA non-CO2 Data'!$A:$A,'Country Selector'!$A$2,'EPA non-CO2 Data'!$J:$J,$C$30,'EPA non-CO2 Data'!$I:$I,$B42,'EPA non-CO2 Data'!$F:$F,H$31)*10^12</f>
        <v>0</v>
      </c>
      <c r="I42" s="10">
        <f>SUMIFS('EPA non-CO2 Data'!$K:$K,'EPA non-CO2 Data'!$A:$A,'Country Selector'!$A$2,'EPA non-CO2 Data'!$J:$J,$C$30,'EPA non-CO2 Data'!$I:$I,$B42,'EPA non-CO2 Data'!$F:$F,I$31)*10^12</f>
        <v>0</v>
      </c>
      <c r="J42" s="10">
        <f>SUMIFS('EPA non-CO2 Data'!$K:$K,'EPA non-CO2 Data'!$A:$A,'Country Selector'!$A$2,'EPA non-CO2 Data'!$J:$J,$C$30,'EPA non-CO2 Data'!$I:$I,$B42,'EPA non-CO2 Data'!$F:$F,J$31)*10^12</f>
        <v>0</v>
      </c>
      <c r="K42" s="10">
        <f>SUMIFS('EPA non-CO2 Data'!$K:$K,'EPA non-CO2 Data'!$A:$A,'Country Selector'!$A$2,'EPA non-CO2 Data'!$J:$J,$C$30,'EPA non-CO2 Data'!$I:$I,$B42,'EPA non-CO2 Data'!$F:$F,K$31)*10^12</f>
        <v>0</v>
      </c>
      <c r="L42" s="10">
        <f>SUMIFS('EPA non-CO2 Data'!$K:$K,'EPA non-CO2 Data'!$A:$A,'Country Selector'!$A$2,'EPA non-CO2 Data'!$J:$J,$C$30,'EPA non-CO2 Data'!$I:$I,$B42,'EPA non-CO2 Data'!$F:$F,L$31)*10^12</f>
        <v>0</v>
      </c>
      <c r="M42" s="10">
        <f>SUMIFS('EPA non-CO2 Data'!$K:$K,'EPA non-CO2 Data'!$A:$A,'Country Selector'!$A$2,'EPA non-CO2 Data'!$J:$J,$C$30,'EPA non-CO2 Data'!$I:$I,$B42,'EPA non-CO2 Data'!$F:$F,M$31)*10^12</f>
        <v>0</v>
      </c>
      <c r="N42" s="10">
        <f>SUMIFS('EPA non-CO2 Data'!$K:$K,'EPA non-CO2 Data'!$A:$A,'Country Selector'!$A$2,'EPA non-CO2 Data'!$J:$J,$C$30,'EPA non-CO2 Data'!$I:$I,$B42,'EPA non-CO2 Data'!$F:$F,N$31)*10^12</f>
        <v>0</v>
      </c>
      <c r="O42" s="10">
        <f>SUMIFS('EPA non-CO2 Data'!$K:$K,'EPA non-CO2 Data'!$A:$A,'Country Selector'!$A$2,'EPA non-CO2 Data'!$J:$J,$C$30,'EPA non-CO2 Data'!$I:$I,$B42,'EPA non-CO2 Data'!$F:$F,O$31)*10^12</f>
        <v>0</v>
      </c>
      <c r="P42" s="10">
        <f>SUMIFS('EPA non-CO2 Data'!$K:$K,'EPA non-CO2 Data'!$A:$A,'Country Selector'!$A$2,'EPA non-CO2 Data'!$J:$J,$C$30,'EPA non-CO2 Data'!$I:$I,$B42,'EPA non-CO2 Data'!$F:$F,P$31)*10^12</f>
        <v>0</v>
      </c>
      <c r="Q42" s="10">
        <f>SUMIFS('EPA non-CO2 Data'!$K:$K,'EPA non-CO2 Data'!$A:$A,'Country Selector'!$A$2,'EPA non-CO2 Data'!$J:$J,$C$30,'EPA non-CO2 Data'!$I:$I,$B42,'EPA non-CO2 Data'!$F:$F,Q$31)*10^12</f>
        <v>0</v>
      </c>
      <c r="R42" s="10">
        <f>SUMIFS('EPA non-CO2 Data'!$K:$K,'EPA non-CO2 Data'!$A:$A,'Country Selector'!$A$2,'EPA non-CO2 Data'!$J:$J,$C$30,'EPA non-CO2 Data'!$I:$I,$B42,'EPA non-CO2 Data'!$F:$F,R$31)*10^12</f>
        <v>0</v>
      </c>
      <c r="S42" s="10">
        <f>SUMIFS('EPA non-CO2 Data'!$K:$K,'EPA non-CO2 Data'!$A:$A,'Country Selector'!$A$2,'EPA non-CO2 Data'!$J:$J,$C$30,'EPA non-CO2 Data'!$I:$I,$B42,'EPA non-CO2 Data'!$F:$F,S$31)*10^12</f>
        <v>0</v>
      </c>
      <c r="T42" s="10">
        <f>SUMIFS('EPA non-CO2 Data'!$K:$K,'EPA non-CO2 Data'!$A:$A,'Country Selector'!$A$2,'EPA non-CO2 Data'!$J:$J,$C$30,'EPA non-CO2 Data'!$I:$I,$B42,'EPA non-CO2 Data'!$F:$F,T$31)*10^12</f>
        <v>0</v>
      </c>
      <c r="U42" s="10">
        <f>SUMIFS('EPA non-CO2 Data'!$K:$K,'EPA non-CO2 Data'!$A:$A,'Country Selector'!$A$2,'EPA non-CO2 Data'!$J:$J,$C$30,'EPA non-CO2 Data'!$I:$I,$B42,'EPA non-CO2 Data'!$F:$F,U$31)*10^12</f>
        <v>0</v>
      </c>
      <c r="V42" s="10">
        <f>SUMIFS('EPA non-CO2 Data'!$K:$K,'EPA non-CO2 Data'!$A:$A,'Country Selector'!$A$2,'EPA non-CO2 Data'!$J:$J,$C$30,'EPA non-CO2 Data'!$I:$I,$B42,'EPA non-CO2 Data'!$F:$F,V$31)*10^12</f>
        <v>0</v>
      </c>
      <c r="W42" s="10">
        <f>SUMIFS('EPA non-CO2 Data'!$K:$K,'EPA non-CO2 Data'!$A:$A,'Country Selector'!$A$2,'EPA non-CO2 Data'!$J:$J,$C$30,'EPA non-CO2 Data'!$I:$I,$B42,'EPA non-CO2 Data'!$F:$F,W$31)*10^12</f>
        <v>0</v>
      </c>
      <c r="X42" s="10">
        <f>SUMIFS('EPA non-CO2 Data'!$K:$K,'EPA non-CO2 Data'!$A:$A,'Country Selector'!$A$2,'EPA non-CO2 Data'!$J:$J,$C$30,'EPA non-CO2 Data'!$I:$I,$B42,'EPA non-CO2 Data'!$F:$F,X$31)*10^12</f>
        <v>0</v>
      </c>
      <c r="Y42" s="10">
        <f>SUMIFS('EPA non-CO2 Data'!$K:$K,'EPA non-CO2 Data'!$A:$A,'Country Selector'!$A$2,'EPA non-CO2 Data'!$J:$J,$C$30,'EPA non-CO2 Data'!$I:$I,$B42,'EPA non-CO2 Data'!$F:$F,Y$31)*10^12</f>
        <v>0</v>
      </c>
      <c r="Z42" s="10">
        <f>SUMIFS('EPA non-CO2 Data'!$K:$K,'EPA non-CO2 Data'!$A:$A,'Country Selector'!$A$2,'EPA non-CO2 Data'!$J:$J,$C$30,'EPA non-CO2 Data'!$I:$I,$B42,'EPA non-CO2 Data'!$F:$F,Z$31)*10^12</f>
        <v>0</v>
      </c>
      <c r="AA42" s="10">
        <f>SUMIFS('EPA non-CO2 Data'!$K:$K,'EPA non-CO2 Data'!$A:$A,'Country Selector'!$A$2,'EPA non-CO2 Data'!$J:$J,$C$30,'EPA non-CO2 Data'!$I:$I,$B42,'EPA non-CO2 Data'!$F:$F,AA$31)*10^12</f>
        <v>0</v>
      </c>
      <c r="AB42" s="10">
        <f>SUMIFS('EPA non-CO2 Data'!$K:$K,'EPA non-CO2 Data'!$A:$A,'Country Selector'!$A$2,'EPA non-CO2 Data'!$J:$J,$C$30,'EPA non-CO2 Data'!$I:$I,$B42,'EPA non-CO2 Data'!$F:$F,AB$31)*10^12</f>
        <v>0</v>
      </c>
      <c r="AC42" s="10">
        <f>SUMIFS('EPA non-CO2 Data'!$K:$K,'EPA non-CO2 Data'!$A:$A,'Country Selector'!$A$2,'EPA non-CO2 Data'!$J:$J,$C$30,'EPA non-CO2 Data'!$I:$I,$B42,'EPA non-CO2 Data'!$F:$F,AC$31)*10^12</f>
        <v>0</v>
      </c>
      <c r="AD42" s="10">
        <f>SUMIFS('EPA non-CO2 Data'!$K:$K,'EPA non-CO2 Data'!$A:$A,'Country Selector'!$A$2,'EPA non-CO2 Data'!$J:$J,$C$30,'EPA non-CO2 Data'!$I:$I,$B42,'EPA non-CO2 Data'!$F:$F,AD$31)*10^12</f>
        <v>0</v>
      </c>
      <c r="AE42" s="10">
        <f>SUMIFS('EPA non-CO2 Data'!$K:$K,'EPA non-CO2 Data'!$A:$A,'Country Selector'!$A$2,'EPA non-CO2 Data'!$J:$J,$C$30,'EPA non-CO2 Data'!$I:$I,$B42,'EPA non-CO2 Data'!$F:$F,AE$31)*10^12</f>
        <v>0</v>
      </c>
      <c r="AF42" s="10">
        <f>SUMIFS('EPA non-CO2 Data'!$K:$K,'EPA non-CO2 Data'!$A:$A,'Country Selector'!$A$2,'EPA non-CO2 Data'!$J:$J,$C$30,'EPA non-CO2 Data'!$I:$I,$B42,'EPA non-CO2 Data'!$F:$F,AF$31)*10^12</f>
        <v>0</v>
      </c>
      <c r="AG42" s="10">
        <f>SUMIFS('EPA non-CO2 Data'!$K:$K,'EPA non-CO2 Data'!$A:$A,'Country Selector'!$A$2,'EPA non-CO2 Data'!$J:$J,$C$30,'EPA non-CO2 Data'!$I:$I,$B42,'EPA non-CO2 Data'!$F:$F,AG$31)*10^12</f>
        <v>0</v>
      </c>
      <c r="AH42" s="10">
        <f>SUMIFS('EPA non-CO2 Data'!$K:$K,'EPA non-CO2 Data'!$A:$A,'Country Selector'!$A$2,'EPA non-CO2 Data'!$J:$J,$C$30,'EPA non-CO2 Data'!$I:$I,$B42,'EPA non-CO2 Data'!$F:$F,AH$31)*10^12</f>
        <v>0</v>
      </c>
      <c r="AI42" s="10">
        <f>SUMIFS('EPA non-CO2 Data'!$K:$K,'EPA non-CO2 Data'!$A:$A,'Country Selector'!$A$2,'EPA non-CO2 Data'!$J:$J,$C$30,'EPA non-CO2 Data'!$I:$I,$B42,'EPA non-CO2 Data'!$F:$F,AI$31)*10^12</f>
        <v>0</v>
      </c>
      <c r="AJ42" s="10">
        <f>SUMIFS('EPA non-CO2 Data'!$K:$K,'EPA non-CO2 Data'!$A:$A,'Country Selector'!$A$2,'EPA non-CO2 Data'!$J:$J,$C$30,'EPA non-CO2 Data'!$I:$I,$B42,'EPA non-CO2 Data'!$F:$F,AJ$31)*10^12</f>
        <v>0</v>
      </c>
      <c r="AK42" s="10">
        <f>SUMIFS('EPA non-CO2 Data'!$K:$K,'EPA non-CO2 Data'!$A:$A,'Country Selector'!$A$2,'EPA non-CO2 Data'!$J:$J,$C$30,'EPA non-CO2 Data'!$I:$I,$B42,'EPA non-CO2 Data'!$F:$F,AK$31)*10^12</f>
        <v>0</v>
      </c>
      <c r="AL42" s="10">
        <f>SUMIFS('EPA non-CO2 Data'!$K:$K,'EPA non-CO2 Data'!$A:$A,'Country Selector'!$A$2,'EPA non-CO2 Data'!$J:$J,$C$30,'EPA non-CO2 Data'!$I:$I,$B42,'EPA non-CO2 Data'!$F:$F,AL$31)*10^12</f>
        <v>0</v>
      </c>
    </row>
    <row r="43" spans="1:38" x14ac:dyDescent="0.25">
      <c r="A43" t="s">
        <v>11</v>
      </c>
      <c r="B43" t="s">
        <v>573</v>
      </c>
      <c r="C43" s="10">
        <f>SUMIFS('EPA non-CO2 Data'!$K:$K,'EPA non-CO2 Data'!$A:$A,'Country Selector'!$A$2,'EPA non-CO2 Data'!$J:$J,$C$30,'EPA non-CO2 Data'!$I:$I,$B43,'EPA non-CO2 Data'!$F:$F,C$31)*10^12</f>
        <v>0</v>
      </c>
      <c r="D43" s="10">
        <f>SUMIFS('EPA non-CO2 Data'!$K:$K,'EPA non-CO2 Data'!$A:$A,'Country Selector'!$A$2,'EPA non-CO2 Data'!$J:$J,$C$30,'EPA non-CO2 Data'!$I:$I,$B43,'EPA non-CO2 Data'!$F:$F,D$31)*10^12</f>
        <v>0</v>
      </c>
      <c r="E43" s="10">
        <f>SUMIFS('EPA non-CO2 Data'!$K:$K,'EPA non-CO2 Data'!$A:$A,'Country Selector'!$A$2,'EPA non-CO2 Data'!$J:$J,$C$30,'EPA non-CO2 Data'!$I:$I,$B43,'EPA non-CO2 Data'!$F:$F,E$31)*10^12</f>
        <v>0</v>
      </c>
      <c r="F43" s="10">
        <f>SUMIFS('EPA non-CO2 Data'!$K:$K,'EPA non-CO2 Data'!$A:$A,'Country Selector'!$A$2,'EPA non-CO2 Data'!$J:$J,$C$30,'EPA non-CO2 Data'!$I:$I,$B43,'EPA non-CO2 Data'!$F:$F,F$31)*10^12</f>
        <v>0</v>
      </c>
      <c r="G43" s="10">
        <f>SUMIFS('EPA non-CO2 Data'!$K:$K,'EPA non-CO2 Data'!$A:$A,'Country Selector'!$A$2,'EPA non-CO2 Data'!$J:$J,$C$30,'EPA non-CO2 Data'!$I:$I,$B43,'EPA non-CO2 Data'!$F:$F,G$31)*10^12</f>
        <v>0</v>
      </c>
      <c r="H43" s="10">
        <f>SUMIFS('EPA non-CO2 Data'!$K:$K,'EPA non-CO2 Data'!$A:$A,'Country Selector'!$A$2,'EPA non-CO2 Data'!$J:$J,$C$30,'EPA non-CO2 Data'!$I:$I,$B43,'EPA non-CO2 Data'!$F:$F,H$31)*10^12</f>
        <v>0</v>
      </c>
      <c r="I43" s="10">
        <f>SUMIFS('EPA non-CO2 Data'!$K:$K,'EPA non-CO2 Data'!$A:$A,'Country Selector'!$A$2,'EPA non-CO2 Data'!$J:$J,$C$30,'EPA non-CO2 Data'!$I:$I,$B43,'EPA non-CO2 Data'!$F:$F,I$31)*10^12</f>
        <v>0</v>
      </c>
      <c r="J43" s="10">
        <f>SUMIFS('EPA non-CO2 Data'!$K:$K,'EPA non-CO2 Data'!$A:$A,'Country Selector'!$A$2,'EPA non-CO2 Data'!$J:$J,$C$30,'EPA non-CO2 Data'!$I:$I,$B43,'EPA non-CO2 Data'!$F:$F,J$31)*10^12</f>
        <v>0</v>
      </c>
      <c r="K43" s="10">
        <f>SUMIFS('EPA non-CO2 Data'!$K:$K,'EPA non-CO2 Data'!$A:$A,'Country Selector'!$A$2,'EPA non-CO2 Data'!$J:$J,$C$30,'EPA non-CO2 Data'!$I:$I,$B43,'EPA non-CO2 Data'!$F:$F,K$31)*10^12</f>
        <v>0</v>
      </c>
      <c r="L43" s="10">
        <f>SUMIFS('EPA non-CO2 Data'!$K:$K,'EPA non-CO2 Data'!$A:$A,'Country Selector'!$A$2,'EPA non-CO2 Data'!$J:$J,$C$30,'EPA non-CO2 Data'!$I:$I,$B43,'EPA non-CO2 Data'!$F:$F,L$31)*10^12</f>
        <v>0</v>
      </c>
      <c r="M43" s="10">
        <f>SUMIFS('EPA non-CO2 Data'!$K:$K,'EPA non-CO2 Data'!$A:$A,'Country Selector'!$A$2,'EPA non-CO2 Data'!$J:$J,$C$30,'EPA non-CO2 Data'!$I:$I,$B43,'EPA non-CO2 Data'!$F:$F,M$31)*10^12</f>
        <v>0</v>
      </c>
      <c r="N43" s="10">
        <f>SUMIFS('EPA non-CO2 Data'!$K:$K,'EPA non-CO2 Data'!$A:$A,'Country Selector'!$A$2,'EPA non-CO2 Data'!$J:$J,$C$30,'EPA non-CO2 Data'!$I:$I,$B43,'EPA non-CO2 Data'!$F:$F,N$31)*10^12</f>
        <v>0</v>
      </c>
      <c r="O43" s="10">
        <f>SUMIFS('EPA non-CO2 Data'!$K:$K,'EPA non-CO2 Data'!$A:$A,'Country Selector'!$A$2,'EPA non-CO2 Data'!$J:$J,$C$30,'EPA non-CO2 Data'!$I:$I,$B43,'EPA non-CO2 Data'!$F:$F,O$31)*10^12</f>
        <v>0</v>
      </c>
      <c r="P43" s="10">
        <f>SUMIFS('EPA non-CO2 Data'!$K:$K,'EPA non-CO2 Data'!$A:$A,'Country Selector'!$A$2,'EPA non-CO2 Data'!$J:$J,$C$30,'EPA non-CO2 Data'!$I:$I,$B43,'EPA non-CO2 Data'!$F:$F,P$31)*10^12</f>
        <v>0</v>
      </c>
      <c r="Q43" s="10">
        <f>SUMIFS('EPA non-CO2 Data'!$K:$K,'EPA non-CO2 Data'!$A:$A,'Country Selector'!$A$2,'EPA non-CO2 Data'!$J:$J,$C$30,'EPA non-CO2 Data'!$I:$I,$B43,'EPA non-CO2 Data'!$F:$F,Q$31)*10^12</f>
        <v>0</v>
      </c>
      <c r="R43" s="10">
        <f>SUMIFS('EPA non-CO2 Data'!$K:$K,'EPA non-CO2 Data'!$A:$A,'Country Selector'!$A$2,'EPA non-CO2 Data'!$J:$J,$C$30,'EPA non-CO2 Data'!$I:$I,$B43,'EPA non-CO2 Data'!$F:$F,R$31)*10^12</f>
        <v>0</v>
      </c>
      <c r="S43" s="10">
        <f>SUMIFS('EPA non-CO2 Data'!$K:$K,'EPA non-CO2 Data'!$A:$A,'Country Selector'!$A$2,'EPA non-CO2 Data'!$J:$J,$C$30,'EPA non-CO2 Data'!$I:$I,$B43,'EPA non-CO2 Data'!$F:$F,S$31)*10^12</f>
        <v>0</v>
      </c>
      <c r="T43" s="10">
        <f>SUMIFS('EPA non-CO2 Data'!$K:$K,'EPA non-CO2 Data'!$A:$A,'Country Selector'!$A$2,'EPA non-CO2 Data'!$J:$J,$C$30,'EPA non-CO2 Data'!$I:$I,$B43,'EPA non-CO2 Data'!$F:$F,T$31)*10^12</f>
        <v>0</v>
      </c>
      <c r="U43" s="10">
        <f>SUMIFS('EPA non-CO2 Data'!$K:$K,'EPA non-CO2 Data'!$A:$A,'Country Selector'!$A$2,'EPA non-CO2 Data'!$J:$J,$C$30,'EPA non-CO2 Data'!$I:$I,$B43,'EPA non-CO2 Data'!$F:$F,U$31)*10^12</f>
        <v>0</v>
      </c>
      <c r="V43" s="10">
        <f>SUMIFS('EPA non-CO2 Data'!$K:$K,'EPA non-CO2 Data'!$A:$A,'Country Selector'!$A$2,'EPA non-CO2 Data'!$J:$J,$C$30,'EPA non-CO2 Data'!$I:$I,$B43,'EPA non-CO2 Data'!$F:$F,V$31)*10^12</f>
        <v>0</v>
      </c>
      <c r="W43" s="10">
        <f>SUMIFS('EPA non-CO2 Data'!$K:$K,'EPA non-CO2 Data'!$A:$A,'Country Selector'!$A$2,'EPA non-CO2 Data'!$J:$J,$C$30,'EPA non-CO2 Data'!$I:$I,$B43,'EPA non-CO2 Data'!$F:$F,W$31)*10^12</f>
        <v>0</v>
      </c>
      <c r="X43" s="10">
        <f>SUMIFS('EPA non-CO2 Data'!$K:$K,'EPA non-CO2 Data'!$A:$A,'Country Selector'!$A$2,'EPA non-CO2 Data'!$J:$J,$C$30,'EPA non-CO2 Data'!$I:$I,$B43,'EPA non-CO2 Data'!$F:$F,X$31)*10^12</f>
        <v>0</v>
      </c>
      <c r="Y43" s="10">
        <f>SUMIFS('EPA non-CO2 Data'!$K:$K,'EPA non-CO2 Data'!$A:$A,'Country Selector'!$A$2,'EPA non-CO2 Data'!$J:$J,$C$30,'EPA non-CO2 Data'!$I:$I,$B43,'EPA non-CO2 Data'!$F:$F,Y$31)*10^12</f>
        <v>0</v>
      </c>
      <c r="Z43" s="10">
        <f>SUMIFS('EPA non-CO2 Data'!$K:$K,'EPA non-CO2 Data'!$A:$A,'Country Selector'!$A$2,'EPA non-CO2 Data'!$J:$J,$C$30,'EPA non-CO2 Data'!$I:$I,$B43,'EPA non-CO2 Data'!$F:$F,Z$31)*10^12</f>
        <v>0</v>
      </c>
      <c r="AA43" s="10">
        <f>SUMIFS('EPA non-CO2 Data'!$K:$K,'EPA non-CO2 Data'!$A:$A,'Country Selector'!$A$2,'EPA non-CO2 Data'!$J:$J,$C$30,'EPA non-CO2 Data'!$I:$I,$B43,'EPA non-CO2 Data'!$F:$F,AA$31)*10^12</f>
        <v>0</v>
      </c>
      <c r="AB43" s="10">
        <f>SUMIFS('EPA non-CO2 Data'!$K:$K,'EPA non-CO2 Data'!$A:$A,'Country Selector'!$A$2,'EPA non-CO2 Data'!$J:$J,$C$30,'EPA non-CO2 Data'!$I:$I,$B43,'EPA non-CO2 Data'!$F:$F,AB$31)*10^12</f>
        <v>0</v>
      </c>
      <c r="AC43" s="10">
        <f>SUMIFS('EPA non-CO2 Data'!$K:$K,'EPA non-CO2 Data'!$A:$A,'Country Selector'!$A$2,'EPA non-CO2 Data'!$J:$J,$C$30,'EPA non-CO2 Data'!$I:$I,$B43,'EPA non-CO2 Data'!$F:$F,AC$31)*10^12</f>
        <v>0</v>
      </c>
      <c r="AD43" s="10">
        <f>SUMIFS('EPA non-CO2 Data'!$K:$K,'EPA non-CO2 Data'!$A:$A,'Country Selector'!$A$2,'EPA non-CO2 Data'!$J:$J,$C$30,'EPA non-CO2 Data'!$I:$I,$B43,'EPA non-CO2 Data'!$F:$F,AD$31)*10^12</f>
        <v>0</v>
      </c>
      <c r="AE43" s="10">
        <f>SUMIFS('EPA non-CO2 Data'!$K:$K,'EPA non-CO2 Data'!$A:$A,'Country Selector'!$A$2,'EPA non-CO2 Data'!$J:$J,$C$30,'EPA non-CO2 Data'!$I:$I,$B43,'EPA non-CO2 Data'!$F:$F,AE$31)*10^12</f>
        <v>0</v>
      </c>
      <c r="AF43" s="10">
        <f>SUMIFS('EPA non-CO2 Data'!$K:$K,'EPA non-CO2 Data'!$A:$A,'Country Selector'!$A$2,'EPA non-CO2 Data'!$J:$J,$C$30,'EPA non-CO2 Data'!$I:$I,$B43,'EPA non-CO2 Data'!$F:$F,AF$31)*10^12</f>
        <v>0</v>
      </c>
      <c r="AG43" s="10">
        <f>SUMIFS('EPA non-CO2 Data'!$K:$K,'EPA non-CO2 Data'!$A:$A,'Country Selector'!$A$2,'EPA non-CO2 Data'!$J:$J,$C$30,'EPA non-CO2 Data'!$I:$I,$B43,'EPA non-CO2 Data'!$F:$F,AG$31)*10^12</f>
        <v>0</v>
      </c>
      <c r="AH43" s="10">
        <f>SUMIFS('EPA non-CO2 Data'!$K:$K,'EPA non-CO2 Data'!$A:$A,'Country Selector'!$A$2,'EPA non-CO2 Data'!$J:$J,$C$30,'EPA non-CO2 Data'!$I:$I,$B43,'EPA non-CO2 Data'!$F:$F,AH$31)*10^12</f>
        <v>0</v>
      </c>
      <c r="AI43" s="10">
        <f>SUMIFS('EPA non-CO2 Data'!$K:$K,'EPA non-CO2 Data'!$A:$A,'Country Selector'!$A$2,'EPA non-CO2 Data'!$J:$J,$C$30,'EPA non-CO2 Data'!$I:$I,$B43,'EPA non-CO2 Data'!$F:$F,AI$31)*10^12</f>
        <v>0</v>
      </c>
      <c r="AJ43" s="10">
        <f>SUMIFS('EPA non-CO2 Data'!$K:$K,'EPA non-CO2 Data'!$A:$A,'Country Selector'!$A$2,'EPA non-CO2 Data'!$J:$J,$C$30,'EPA non-CO2 Data'!$I:$I,$B43,'EPA non-CO2 Data'!$F:$F,AJ$31)*10^12</f>
        <v>0</v>
      </c>
      <c r="AK43" s="10">
        <f>SUMIFS('EPA non-CO2 Data'!$K:$K,'EPA non-CO2 Data'!$A:$A,'Country Selector'!$A$2,'EPA non-CO2 Data'!$J:$J,$C$30,'EPA non-CO2 Data'!$I:$I,$B43,'EPA non-CO2 Data'!$F:$F,AK$31)*10^12</f>
        <v>0</v>
      </c>
      <c r="AL43" s="10">
        <f>SUMIFS('EPA non-CO2 Data'!$K:$K,'EPA non-CO2 Data'!$A:$A,'Country Selector'!$A$2,'EPA non-CO2 Data'!$J:$J,$C$30,'EPA non-CO2 Data'!$I:$I,$B43,'EPA non-CO2 Data'!$F:$F,AL$31)*10^12</f>
        <v>0</v>
      </c>
    </row>
    <row r="44" spans="1:38" x14ac:dyDescent="0.25">
      <c r="A44" t="s">
        <v>11</v>
      </c>
      <c r="B44" t="s">
        <v>561</v>
      </c>
      <c r="C44" s="10">
        <f>SUMIFS('EPA non-CO2 Data'!$K:$K,'EPA non-CO2 Data'!$A:$A,'Country Selector'!$A$2,'EPA non-CO2 Data'!$J:$J,$C$30,'EPA non-CO2 Data'!$I:$I,$B44,'EPA non-CO2 Data'!$F:$F,C$31)*10^12</f>
        <v>0</v>
      </c>
      <c r="D44" s="10">
        <f>SUMIFS('EPA non-CO2 Data'!$K:$K,'EPA non-CO2 Data'!$A:$A,'Country Selector'!$A$2,'EPA non-CO2 Data'!$J:$J,$C$30,'EPA non-CO2 Data'!$I:$I,$B44,'EPA non-CO2 Data'!$F:$F,D$31)*10^12</f>
        <v>0</v>
      </c>
      <c r="E44" s="10">
        <f>SUMIFS('EPA non-CO2 Data'!$K:$K,'EPA non-CO2 Data'!$A:$A,'Country Selector'!$A$2,'EPA non-CO2 Data'!$J:$J,$C$30,'EPA non-CO2 Data'!$I:$I,$B44,'EPA non-CO2 Data'!$F:$F,E$31)*10^12</f>
        <v>0</v>
      </c>
      <c r="F44" s="10">
        <f>SUMIFS('EPA non-CO2 Data'!$K:$K,'EPA non-CO2 Data'!$A:$A,'Country Selector'!$A$2,'EPA non-CO2 Data'!$J:$J,$C$30,'EPA non-CO2 Data'!$I:$I,$B44,'EPA non-CO2 Data'!$F:$F,F$31)*10^12</f>
        <v>0</v>
      </c>
      <c r="G44" s="10">
        <f>SUMIFS('EPA non-CO2 Data'!$K:$K,'EPA non-CO2 Data'!$A:$A,'Country Selector'!$A$2,'EPA non-CO2 Data'!$J:$J,$C$30,'EPA non-CO2 Data'!$I:$I,$B44,'EPA non-CO2 Data'!$F:$F,G$31)*10^12</f>
        <v>0</v>
      </c>
      <c r="H44" s="10">
        <f>SUMIFS('EPA non-CO2 Data'!$K:$K,'EPA non-CO2 Data'!$A:$A,'Country Selector'!$A$2,'EPA non-CO2 Data'!$J:$J,$C$30,'EPA non-CO2 Data'!$I:$I,$B44,'EPA non-CO2 Data'!$F:$F,H$31)*10^12</f>
        <v>0</v>
      </c>
      <c r="I44" s="10">
        <f>SUMIFS('EPA non-CO2 Data'!$K:$K,'EPA non-CO2 Data'!$A:$A,'Country Selector'!$A$2,'EPA non-CO2 Data'!$J:$J,$C$30,'EPA non-CO2 Data'!$I:$I,$B44,'EPA non-CO2 Data'!$F:$F,I$31)*10^12</f>
        <v>0</v>
      </c>
      <c r="J44" s="10">
        <f>SUMIFS('EPA non-CO2 Data'!$K:$K,'EPA non-CO2 Data'!$A:$A,'Country Selector'!$A$2,'EPA non-CO2 Data'!$J:$J,$C$30,'EPA non-CO2 Data'!$I:$I,$B44,'EPA non-CO2 Data'!$F:$F,J$31)*10^12</f>
        <v>0</v>
      </c>
      <c r="K44" s="10">
        <f>SUMIFS('EPA non-CO2 Data'!$K:$K,'EPA non-CO2 Data'!$A:$A,'Country Selector'!$A$2,'EPA non-CO2 Data'!$J:$J,$C$30,'EPA non-CO2 Data'!$I:$I,$B44,'EPA non-CO2 Data'!$F:$F,K$31)*10^12</f>
        <v>0</v>
      </c>
      <c r="L44" s="10">
        <f>SUMIFS('EPA non-CO2 Data'!$K:$K,'EPA non-CO2 Data'!$A:$A,'Country Selector'!$A$2,'EPA non-CO2 Data'!$J:$J,$C$30,'EPA non-CO2 Data'!$I:$I,$B44,'EPA non-CO2 Data'!$F:$F,L$31)*10^12</f>
        <v>0</v>
      </c>
      <c r="M44" s="10">
        <f>SUMIFS('EPA non-CO2 Data'!$K:$K,'EPA non-CO2 Data'!$A:$A,'Country Selector'!$A$2,'EPA non-CO2 Data'!$J:$J,$C$30,'EPA non-CO2 Data'!$I:$I,$B44,'EPA non-CO2 Data'!$F:$F,M$31)*10^12</f>
        <v>0</v>
      </c>
      <c r="N44" s="10">
        <f>SUMIFS('EPA non-CO2 Data'!$K:$K,'EPA non-CO2 Data'!$A:$A,'Country Selector'!$A$2,'EPA non-CO2 Data'!$J:$J,$C$30,'EPA non-CO2 Data'!$I:$I,$B44,'EPA non-CO2 Data'!$F:$F,N$31)*10^12</f>
        <v>0</v>
      </c>
      <c r="O44" s="10">
        <f>SUMIFS('EPA non-CO2 Data'!$K:$K,'EPA non-CO2 Data'!$A:$A,'Country Selector'!$A$2,'EPA non-CO2 Data'!$J:$J,$C$30,'EPA non-CO2 Data'!$I:$I,$B44,'EPA non-CO2 Data'!$F:$F,O$31)*10^12</f>
        <v>0</v>
      </c>
      <c r="P44" s="10">
        <f>SUMIFS('EPA non-CO2 Data'!$K:$K,'EPA non-CO2 Data'!$A:$A,'Country Selector'!$A$2,'EPA non-CO2 Data'!$J:$J,$C$30,'EPA non-CO2 Data'!$I:$I,$B44,'EPA non-CO2 Data'!$F:$F,P$31)*10^12</f>
        <v>0</v>
      </c>
      <c r="Q44" s="10">
        <f>SUMIFS('EPA non-CO2 Data'!$K:$K,'EPA non-CO2 Data'!$A:$A,'Country Selector'!$A$2,'EPA non-CO2 Data'!$J:$J,$C$30,'EPA non-CO2 Data'!$I:$I,$B44,'EPA non-CO2 Data'!$F:$F,Q$31)*10^12</f>
        <v>0</v>
      </c>
      <c r="R44" s="10">
        <f>SUMIFS('EPA non-CO2 Data'!$K:$K,'EPA non-CO2 Data'!$A:$A,'Country Selector'!$A$2,'EPA non-CO2 Data'!$J:$J,$C$30,'EPA non-CO2 Data'!$I:$I,$B44,'EPA non-CO2 Data'!$F:$F,R$31)*10^12</f>
        <v>0</v>
      </c>
      <c r="S44" s="10">
        <f>SUMIFS('EPA non-CO2 Data'!$K:$K,'EPA non-CO2 Data'!$A:$A,'Country Selector'!$A$2,'EPA non-CO2 Data'!$J:$J,$C$30,'EPA non-CO2 Data'!$I:$I,$B44,'EPA non-CO2 Data'!$F:$F,S$31)*10^12</f>
        <v>0</v>
      </c>
      <c r="T44" s="10">
        <f>SUMIFS('EPA non-CO2 Data'!$K:$K,'EPA non-CO2 Data'!$A:$A,'Country Selector'!$A$2,'EPA non-CO2 Data'!$J:$J,$C$30,'EPA non-CO2 Data'!$I:$I,$B44,'EPA non-CO2 Data'!$F:$F,T$31)*10^12</f>
        <v>0</v>
      </c>
      <c r="U44" s="10">
        <f>SUMIFS('EPA non-CO2 Data'!$K:$K,'EPA non-CO2 Data'!$A:$A,'Country Selector'!$A$2,'EPA non-CO2 Data'!$J:$J,$C$30,'EPA non-CO2 Data'!$I:$I,$B44,'EPA non-CO2 Data'!$F:$F,U$31)*10^12</f>
        <v>0</v>
      </c>
      <c r="V44" s="10">
        <f>SUMIFS('EPA non-CO2 Data'!$K:$K,'EPA non-CO2 Data'!$A:$A,'Country Selector'!$A$2,'EPA non-CO2 Data'!$J:$J,$C$30,'EPA non-CO2 Data'!$I:$I,$B44,'EPA non-CO2 Data'!$F:$F,V$31)*10^12</f>
        <v>0</v>
      </c>
      <c r="W44" s="10">
        <f>SUMIFS('EPA non-CO2 Data'!$K:$K,'EPA non-CO2 Data'!$A:$A,'Country Selector'!$A$2,'EPA non-CO2 Data'!$J:$J,$C$30,'EPA non-CO2 Data'!$I:$I,$B44,'EPA non-CO2 Data'!$F:$F,W$31)*10^12</f>
        <v>0</v>
      </c>
      <c r="X44" s="10">
        <f>SUMIFS('EPA non-CO2 Data'!$K:$K,'EPA non-CO2 Data'!$A:$A,'Country Selector'!$A$2,'EPA non-CO2 Data'!$J:$J,$C$30,'EPA non-CO2 Data'!$I:$I,$B44,'EPA non-CO2 Data'!$F:$F,X$31)*10^12</f>
        <v>0</v>
      </c>
      <c r="Y44" s="10">
        <f>SUMIFS('EPA non-CO2 Data'!$K:$K,'EPA non-CO2 Data'!$A:$A,'Country Selector'!$A$2,'EPA non-CO2 Data'!$J:$J,$C$30,'EPA non-CO2 Data'!$I:$I,$B44,'EPA non-CO2 Data'!$F:$F,Y$31)*10^12</f>
        <v>0</v>
      </c>
      <c r="Z44" s="10">
        <f>SUMIFS('EPA non-CO2 Data'!$K:$K,'EPA non-CO2 Data'!$A:$A,'Country Selector'!$A$2,'EPA non-CO2 Data'!$J:$J,$C$30,'EPA non-CO2 Data'!$I:$I,$B44,'EPA non-CO2 Data'!$F:$F,Z$31)*10^12</f>
        <v>0</v>
      </c>
      <c r="AA44" s="10">
        <f>SUMIFS('EPA non-CO2 Data'!$K:$K,'EPA non-CO2 Data'!$A:$A,'Country Selector'!$A$2,'EPA non-CO2 Data'!$J:$J,$C$30,'EPA non-CO2 Data'!$I:$I,$B44,'EPA non-CO2 Data'!$F:$F,AA$31)*10^12</f>
        <v>0</v>
      </c>
      <c r="AB44" s="10">
        <f>SUMIFS('EPA non-CO2 Data'!$K:$K,'EPA non-CO2 Data'!$A:$A,'Country Selector'!$A$2,'EPA non-CO2 Data'!$J:$J,$C$30,'EPA non-CO2 Data'!$I:$I,$B44,'EPA non-CO2 Data'!$F:$F,AB$31)*10^12</f>
        <v>0</v>
      </c>
      <c r="AC44" s="10">
        <f>SUMIFS('EPA non-CO2 Data'!$K:$K,'EPA non-CO2 Data'!$A:$A,'Country Selector'!$A$2,'EPA non-CO2 Data'!$J:$J,$C$30,'EPA non-CO2 Data'!$I:$I,$B44,'EPA non-CO2 Data'!$F:$F,AC$31)*10^12</f>
        <v>0</v>
      </c>
      <c r="AD44" s="10">
        <f>SUMIFS('EPA non-CO2 Data'!$K:$K,'EPA non-CO2 Data'!$A:$A,'Country Selector'!$A$2,'EPA non-CO2 Data'!$J:$J,$C$30,'EPA non-CO2 Data'!$I:$I,$B44,'EPA non-CO2 Data'!$F:$F,AD$31)*10^12</f>
        <v>0</v>
      </c>
      <c r="AE44" s="10">
        <f>SUMIFS('EPA non-CO2 Data'!$K:$K,'EPA non-CO2 Data'!$A:$A,'Country Selector'!$A$2,'EPA non-CO2 Data'!$J:$J,$C$30,'EPA non-CO2 Data'!$I:$I,$B44,'EPA non-CO2 Data'!$F:$F,AE$31)*10^12</f>
        <v>0</v>
      </c>
      <c r="AF44" s="10">
        <f>SUMIFS('EPA non-CO2 Data'!$K:$K,'EPA non-CO2 Data'!$A:$A,'Country Selector'!$A$2,'EPA non-CO2 Data'!$J:$J,$C$30,'EPA non-CO2 Data'!$I:$I,$B44,'EPA non-CO2 Data'!$F:$F,AF$31)*10^12</f>
        <v>0</v>
      </c>
      <c r="AG44" s="10">
        <f>SUMIFS('EPA non-CO2 Data'!$K:$K,'EPA non-CO2 Data'!$A:$A,'Country Selector'!$A$2,'EPA non-CO2 Data'!$J:$J,$C$30,'EPA non-CO2 Data'!$I:$I,$B44,'EPA non-CO2 Data'!$F:$F,AG$31)*10^12</f>
        <v>0</v>
      </c>
      <c r="AH44" s="10">
        <f>SUMIFS('EPA non-CO2 Data'!$K:$K,'EPA non-CO2 Data'!$A:$A,'Country Selector'!$A$2,'EPA non-CO2 Data'!$J:$J,$C$30,'EPA non-CO2 Data'!$I:$I,$B44,'EPA non-CO2 Data'!$F:$F,AH$31)*10^12</f>
        <v>0</v>
      </c>
      <c r="AI44" s="10">
        <f>SUMIFS('EPA non-CO2 Data'!$K:$K,'EPA non-CO2 Data'!$A:$A,'Country Selector'!$A$2,'EPA non-CO2 Data'!$J:$J,$C$30,'EPA non-CO2 Data'!$I:$I,$B44,'EPA non-CO2 Data'!$F:$F,AI$31)*10^12</f>
        <v>0</v>
      </c>
      <c r="AJ44" s="10">
        <f>SUMIFS('EPA non-CO2 Data'!$K:$K,'EPA non-CO2 Data'!$A:$A,'Country Selector'!$A$2,'EPA non-CO2 Data'!$J:$J,$C$30,'EPA non-CO2 Data'!$I:$I,$B44,'EPA non-CO2 Data'!$F:$F,AJ$31)*10^12</f>
        <v>0</v>
      </c>
      <c r="AK44" s="10">
        <f>SUMIFS('EPA non-CO2 Data'!$K:$K,'EPA non-CO2 Data'!$A:$A,'Country Selector'!$A$2,'EPA non-CO2 Data'!$J:$J,$C$30,'EPA non-CO2 Data'!$I:$I,$B44,'EPA non-CO2 Data'!$F:$F,AK$31)*10^12</f>
        <v>0</v>
      </c>
      <c r="AL44" s="10">
        <f>SUMIFS('EPA non-CO2 Data'!$K:$K,'EPA non-CO2 Data'!$A:$A,'Country Selector'!$A$2,'EPA non-CO2 Data'!$J:$J,$C$30,'EPA non-CO2 Data'!$I:$I,$B44,'EPA non-CO2 Data'!$F:$F,AL$31)*10^12</f>
        <v>0</v>
      </c>
    </row>
    <row r="45" spans="1:38" x14ac:dyDescent="0.25">
      <c r="A45" t="s">
        <v>11</v>
      </c>
      <c r="B45" s="13" t="s">
        <v>562</v>
      </c>
      <c r="C45" s="10">
        <f>SUMIFS('EPA non-CO2 Data'!$K:$K,'EPA non-CO2 Data'!$A:$A,'Country Selector'!$A$2,'EPA non-CO2 Data'!$J:$J,$C$30,'EPA non-CO2 Data'!$I:$I,$B45,'EPA non-CO2 Data'!$F:$F,C$31)*10^12</f>
        <v>0</v>
      </c>
      <c r="D45" s="10">
        <f>SUMIFS('EPA non-CO2 Data'!$K:$K,'EPA non-CO2 Data'!$A:$A,'Country Selector'!$A$2,'EPA non-CO2 Data'!$J:$J,$C$30,'EPA non-CO2 Data'!$I:$I,$B45,'EPA non-CO2 Data'!$F:$F,D$31)*10^12</f>
        <v>0</v>
      </c>
      <c r="E45" s="10">
        <f>SUMIFS('EPA non-CO2 Data'!$K:$K,'EPA non-CO2 Data'!$A:$A,'Country Selector'!$A$2,'EPA non-CO2 Data'!$J:$J,$C$30,'EPA non-CO2 Data'!$I:$I,$B45,'EPA non-CO2 Data'!$F:$F,E$31)*10^12</f>
        <v>0</v>
      </c>
      <c r="F45" s="10">
        <f>SUMIFS('EPA non-CO2 Data'!$K:$K,'EPA non-CO2 Data'!$A:$A,'Country Selector'!$A$2,'EPA non-CO2 Data'!$J:$J,$C$30,'EPA non-CO2 Data'!$I:$I,$B45,'EPA non-CO2 Data'!$F:$F,F$31)*10^12</f>
        <v>0</v>
      </c>
      <c r="G45" s="10">
        <f>SUMIFS('EPA non-CO2 Data'!$K:$K,'EPA non-CO2 Data'!$A:$A,'Country Selector'!$A$2,'EPA non-CO2 Data'!$J:$J,$C$30,'EPA non-CO2 Data'!$I:$I,$B45,'EPA non-CO2 Data'!$F:$F,G$31)*10^12</f>
        <v>0</v>
      </c>
      <c r="H45" s="10">
        <f>SUMIFS('EPA non-CO2 Data'!$K:$K,'EPA non-CO2 Data'!$A:$A,'Country Selector'!$A$2,'EPA non-CO2 Data'!$J:$J,$C$30,'EPA non-CO2 Data'!$I:$I,$B45,'EPA non-CO2 Data'!$F:$F,H$31)*10^12</f>
        <v>0</v>
      </c>
      <c r="I45" s="10">
        <f>SUMIFS('EPA non-CO2 Data'!$K:$K,'EPA non-CO2 Data'!$A:$A,'Country Selector'!$A$2,'EPA non-CO2 Data'!$J:$J,$C$30,'EPA non-CO2 Data'!$I:$I,$B45,'EPA non-CO2 Data'!$F:$F,I$31)*10^12</f>
        <v>0</v>
      </c>
      <c r="J45" s="10">
        <f>SUMIFS('EPA non-CO2 Data'!$K:$K,'EPA non-CO2 Data'!$A:$A,'Country Selector'!$A$2,'EPA non-CO2 Data'!$J:$J,$C$30,'EPA non-CO2 Data'!$I:$I,$B45,'EPA non-CO2 Data'!$F:$F,J$31)*10^12</f>
        <v>0</v>
      </c>
      <c r="K45" s="10">
        <f>SUMIFS('EPA non-CO2 Data'!$K:$K,'EPA non-CO2 Data'!$A:$A,'Country Selector'!$A$2,'EPA non-CO2 Data'!$J:$J,$C$30,'EPA non-CO2 Data'!$I:$I,$B45,'EPA non-CO2 Data'!$F:$F,K$31)*10^12</f>
        <v>0</v>
      </c>
      <c r="L45" s="10">
        <f>SUMIFS('EPA non-CO2 Data'!$K:$K,'EPA non-CO2 Data'!$A:$A,'Country Selector'!$A$2,'EPA non-CO2 Data'!$J:$J,$C$30,'EPA non-CO2 Data'!$I:$I,$B45,'EPA non-CO2 Data'!$F:$F,L$31)*10^12</f>
        <v>0</v>
      </c>
      <c r="M45" s="10">
        <f>SUMIFS('EPA non-CO2 Data'!$K:$K,'EPA non-CO2 Data'!$A:$A,'Country Selector'!$A$2,'EPA non-CO2 Data'!$J:$J,$C$30,'EPA non-CO2 Data'!$I:$I,$B45,'EPA non-CO2 Data'!$F:$F,M$31)*10^12</f>
        <v>0</v>
      </c>
      <c r="N45" s="10">
        <f>SUMIFS('EPA non-CO2 Data'!$K:$K,'EPA non-CO2 Data'!$A:$A,'Country Selector'!$A$2,'EPA non-CO2 Data'!$J:$J,$C$30,'EPA non-CO2 Data'!$I:$I,$B45,'EPA non-CO2 Data'!$F:$F,N$31)*10^12</f>
        <v>0</v>
      </c>
      <c r="O45" s="10">
        <f>SUMIFS('EPA non-CO2 Data'!$K:$K,'EPA non-CO2 Data'!$A:$A,'Country Selector'!$A$2,'EPA non-CO2 Data'!$J:$J,$C$30,'EPA non-CO2 Data'!$I:$I,$B45,'EPA non-CO2 Data'!$F:$F,O$31)*10^12</f>
        <v>0</v>
      </c>
      <c r="P45" s="10">
        <f>SUMIFS('EPA non-CO2 Data'!$K:$K,'EPA non-CO2 Data'!$A:$A,'Country Selector'!$A$2,'EPA non-CO2 Data'!$J:$J,$C$30,'EPA non-CO2 Data'!$I:$I,$B45,'EPA non-CO2 Data'!$F:$F,P$31)*10^12</f>
        <v>0</v>
      </c>
      <c r="Q45" s="10">
        <f>SUMIFS('EPA non-CO2 Data'!$K:$K,'EPA non-CO2 Data'!$A:$A,'Country Selector'!$A$2,'EPA non-CO2 Data'!$J:$J,$C$30,'EPA non-CO2 Data'!$I:$I,$B45,'EPA non-CO2 Data'!$F:$F,Q$31)*10^12</f>
        <v>0</v>
      </c>
      <c r="R45" s="10">
        <f>SUMIFS('EPA non-CO2 Data'!$K:$K,'EPA non-CO2 Data'!$A:$A,'Country Selector'!$A$2,'EPA non-CO2 Data'!$J:$J,$C$30,'EPA non-CO2 Data'!$I:$I,$B45,'EPA non-CO2 Data'!$F:$F,R$31)*10^12</f>
        <v>0</v>
      </c>
      <c r="S45" s="10">
        <f>SUMIFS('EPA non-CO2 Data'!$K:$K,'EPA non-CO2 Data'!$A:$A,'Country Selector'!$A$2,'EPA non-CO2 Data'!$J:$J,$C$30,'EPA non-CO2 Data'!$I:$I,$B45,'EPA non-CO2 Data'!$F:$F,S$31)*10^12</f>
        <v>0</v>
      </c>
      <c r="T45" s="10">
        <f>SUMIFS('EPA non-CO2 Data'!$K:$K,'EPA non-CO2 Data'!$A:$A,'Country Selector'!$A$2,'EPA non-CO2 Data'!$J:$J,$C$30,'EPA non-CO2 Data'!$I:$I,$B45,'EPA non-CO2 Data'!$F:$F,T$31)*10^12</f>
        <v>0</v>
      </c>
      <c r="U45" s="10">
        <f>SUMIFS('EPA non-CO2 Data'!$K:$K,'EPA non-CO2 Data'!$A:$A,'Country Selector'!$A$2,'EPA non-CO2 Data'!$J:$J,$C$30,'EPA non-CO2 Data'!$I:$I,$B45,'EPA non-CO2 Data'!$F:$F,U$31)*10^12</f>
        <v>0</v>
      </c>
      <c r="V45" s="10">
        <f>SUMIFS('EPA non-CO2 Data'!$K:$K,'EPA non-CO2 Data'!$A:$A,'Country Selector'!$A$2,'EPA non-CO2 Data'!$J:$J,$C$30,'EPA non-CO2 Data'!$I:$I,$B45,'EPA non-CO2 Data'!$F:$F,V$31)*10^12</f>
        <v>0</v>
      </c>
      <c r="W45" s="10">
        <f>SUMIFS('EPA non-CO2 Data'!$K:$K,'EPA non-CO2 Data'!$A:$A,'Country Selector'!$A$2,'EPA non-CO2 Data'!$J:$J,$C$30,'EPA non-CO2 Data'!$I:$I,$B45,'EPA non-CO2 Data'!$F:$F,W$31)*10^12</f>
        <v>0</v>
      </c>
      <c r="X45" s="10">
        <f>SUMIFS('EPA non-CO2 Data'!$K:$K,'EPA non-CO2 Data'!$A:$A,'Country Selector'!$A$2,'EPA non-CO2 Data'!$J:$J,$C$30,'EPA non-CO2 Data'!$I:$I,$B45,'EPA non-CO2 Data'!$F:$F,X$31)*10^12</f>
        <v>0</v>
      </c>
      <c r="Y45" s="10">
        <f>SUMIFS('EPA non-CO2 Data'!$K:$K,'EPA non-CO2 Data'!$A:$A,'Country Selector'!$A$2,'EPA non-CO2 Data'!$J:$J,$C$30,'EPA non-CO2 Data'!$I:$I,$B45,'EPA non-CO2 Data'!$F:$F,Y$31)*10^12</f>
        <v>0</v>
      </c>
      <c r="Z45" s="10">
        <f>SUMIFS('EPA non-CO2 Data'!$K:$K,'EPA non-CO2 Data'!$A:$A,'Country Selector'!$A$2,'EPA non-CO2 Data'!$J:$J,$C$30,'EPA non-CO2 Data'!$I:$I,$B45,'EPA non-CO2 Data'!$F:$F,Z$31)*10^12</f>
        <v>0</v>
      </c>
      <c r="AA45" s="10">
        <f>SUMIFS('EPA non-CO2 Data'!$K:$K,'EPA non-CO2 Data'!$A:$A,'Country Selector'!$A$2,'EPA non-CO2 Data'!$J:$J,$C$30,'EPA non-CO2 Data'!$I:$I,$B45,'EPA non-CO2 Data'!$F:$F,AA$31)*10^12</f>
        <v>0</v>
      </c>
      <c r="AB45" s="10">
        <f>SUMIFS('EPA non-CO2 Data'!$K:$K,'EPA non-CO2 Data'!$A:$A,'Country Selector'!$A$2,'EPA non-CO2 Data'!$J:$J,$C$30,'EPA non-CO2 Data'!$I:$I,$B45,'EPA non-CO2 Data'!$F:$F,AB$31)*10^12</f>
        <v>0</v>
      </c>
      <c r="AC45" s="10">
        <f>SUMIFS('EPA non-CO2 Data'!$K:$K,'EPA non-CO2 Data'!$A:$A,'Country Selector'!$A$2,'EPA non-CO2 Data'!$J:$J,$C$30,'EPA non-CO2 Data'!$I:$I,$B45,'EPA non-CO2 Data'!$F:$F,AC$31)*10^12</f>
        <v>0</v>
      </c>
      <c r="AD45" s="10">
        <f>SUMIFS('EPA non-CO2 Data'!$K:$K,'EPA non-CO2 Data'!$A:$A,'Country Selector'!$A$2,'EPA non-CO2 Data'!$J:$J,$C$30,'EPA non-CO2 Data'!$I:$I,$B45,'EPA non-CO2 Data'!$F:$F,AD$31)*10^12</f>
        <v>0</v>
      </c>
      <c r="AE45" s="10">
        <f>SUMIFS('EPA non-CO2 Data'!$K:$K,'EPA non-CO2 Data'!$A:$A,'Country Selector'!$A$2,'EPA non-CO2 Data'!$J:$J,$C$30,'EPA non-CO2 Data'!$I:$I,$B45,'EPA non-CO2 Data'!$F:$F,AE$31)*10^12</f>
        <v>0</v>
      </c>
      <c r="AF45" s="10">
        <f>SUMIFS('EPA non-CO2 Data'!$K:$K,'EPA non-CO2 Data'!$A:$A,'Country Selector'!$A$2,'EPA non-CO2 Data'!$J:$J,$C$30,'EPA non-CO2 Data'!$I:$I,$B45,'EPA non-CO2 Data'!$F:$F,AF$31)*10^12</f>
        <v>0</v>
      </c>
      <c r="AG45" s="10">
        <f>SUMIFS('EPA non-CO2 Data'!$K:$K,'EPA non-CO2 Data'!$A:$A,'Country Selector'!$A$2,'EPA non-CO2 Data'!$J:$J,$C$30,'EPA non-CO2 Data'!$I:$I,$B45,'EPA non-CO2 Data'!$F:$F,AG$31)*10^12</f>
        <v>0</v>
      </c>
      <c r="AH45" s="10">
        <f>SUMIFS('EPA non-CO2 Data'!$K:$K,'EPA non-CO2 Data'!$A:$A,'Country Selector'!$A$2,'EPA non-CO2 Data'!$J:$J,$C$30,'EPA non-CO2 Data'!$I:$I,$B45,'EPA non-CO2 Data'!$F:$F,AH$31)*10^12</f>
        <v>0</v>
      </c>
      <c r="AI45" s="10">
        <f>SUMIFS('EPA non-CO2 Data'!$K:$K,'EPA non-CO2 Data'!$A:$A,'Country Selector'!$A$2,'EPA non-CO2 Data'!$J:$J,$C$30,'EPA non-CO2 Data'!$I:$I,$B45,'EPA non-CO2 Data'!$F:$F,AI$31)*10^12</f>
        <v>0</v>
      </c>
      <c r="AJ45" s="10">
        <f>SUMIFS('EPA non-CO2 Data'!$K:$K,'EPA non-CO2 Data'!$A:$A,'Country Selector'!$A$2,'EPA non-CO2 Data'!$J:$J,$C$30,'EPA non-CO2 Data'!$I:$I,$B45,'EPA non-CO2 Data'!$F:$F,AJ$31)*10^12</f>
        <v>0</v>
      </c>
      <c r="AK45" s="10">
        <f>SUMIFS('EPA non-CO2 Data'!$K:$K,'EPA non-CO2 Data'!$A:$A,'Country Selector'!$A$2,'EPA non-CO2 Data'!$J:$J,$C$30,'EPA non-CO2 Data'!$I:$I,$B45,'EPA non-CO2 Data'!$F:$F,AK$31)*10^12</f>
        <v>0</v>
      </c>
      <c r="AL45" s="10">
        <f>SUMIFS('EPA non-CO2 Data'!$K:$K,'EPA non-CO2 Data'!$A:$A,'Country Selector'!$A$2,'EPA non-CO2 Data'!$J:$J,$C$30,'EPA non-CO2 Data'!$I:$I,$B45,'EPA non-CO2 Data'!$F:$F,AL$31)*10^12</f>
        <v>0</v>
      </c>
    </row>
    <row r="46" spans="1:38" x14ac:dyDescent="0.25">
      <c r="A46" t="s">
        <v>11</v>
      </c>
      <c r="B46" t="s">
        <v>563</v>
      </c>
      <c r="C46" s="10">
        <f>SUMIFS('EPA non-CO2 Data'!$K:$K,'EPA non-CO2 Data'!$A:$A,'Country Selector'!$A$2,'EPA non-CO2 Data'!$J:$J,$C$30,'EPA non-CO2 Data'!$I:$I,$B46,'EPA non-CO2 Data'!$F:$F,C$31)*10^12</f>
        <v>0</v>
      </c>
      <c r="D46" s="10">
        <f>SUMIFS('EPA non-CO2 Data'!$K:$K,'EPA non-CO2 Data'!$A:$A,'Country Selector'!$A$2,'EPA non-CO2 Data'!$J:$J,$C$30,'EPA non-CO2 Data'!$I:$I,$B46,'EPA non-CO2 Data'!$F:$F,D$31)*10^12</f>
        <v>0</v>
      </c>
      <c r="E46" s="10">
        <f>SUMIFS('EPA non-CO2 Data'!$K:$K,'EPA non-CO2 Data'!$A:$A,'Country Selector'!$A$2,'EPA non-CO2 Data'!$J:$J,$C$30,'EPA non-CO2 Data'!$I:$I,$B46,'EPA non-CO2 Data'!$F:$F,E$31)*10^12</f>
        <v>0</v>
      </c>
      <c r="F46" s="10">
        <f>SUMIFS('EPA non-CO2 Data'!$K:$K,'EPA non-CO2 Data'!$A:$A,'Country Selector'!$A$2,'EPA non-CO2 Data'!$J:$J,$C$30,'EPA non-CO2 Data'!$I:$I,$B46,'EPA non-CO2 Data'!$F:$F,F$31)*10^12</f>
        <v>0</v>
      </c>
      <c r="G46" s="10">
        <f>SUMIFS('EPA non-CO2 Data'!$K:$K,'EPA non-CO2 Data'!$A:$A,'Country Selector'!$A$2,'EPA non-CO2 Data'!$J:$J,$C$30,'EPA non-CO2 Data'!$I:$I,$B46,'EPA non-CO2 Data'!$F:$F,G$31)*10^12</f>
        <v>0</v>
      </c>
      <c r="H46" s="10">
        <f>SUMIFS('EPA non-CO2 Data'!$K:$K,'EPA non-CO2 Data'!$A:$A,'Country Selector'!$A$2,'EPA non-CO2 Data'!$J:$J,$C$30,'EPA non-CO2 Data'!$I:$I,$B46,'EPA non-CO2 Data'!$F:$F,H$31)*10^12</f>
        <v>0</v>
      </c>
      <c r="I46" s="10">
        <f>SUMIFS('EPA non-CO2 Data'!$K:$K,'EPA non-CO2 Data'!$A:$A,'Country Selector'!$A$2,'EPA non-CO2 Data'!$J:$J,$C$30,'EPA non-CO2 Data'!$I:$I,$B46,'EPA non-CO2 Data'!$F:$F,I$31)*10^12</f>
        <v>0</v>
      </c>
      <c r="J46" s="10">
        <f>SUMIFS('EPA non-CO2 Data'!$K:$K,'EPA non-CO2 Data'!$A:$A,'Country Selector'!$A$2,'EPA non-CO2 Data'!$J:$J,$C$30,'EPA non-CO2 Data'!$I:$I,$B46,'EPA non-CO2 Data'!$F:$F,J$31)*10^12</f>
        <v>0</v>
      </c>
      <c r="K46" s="10">
        <f>SUMIFS('EPA non-CO2 Data'!$K:$K,'EPA non-CO2 Data'!$A:$A,'Country Selector'!$A$2,'EPA non-CO2 Data'!$J:$J,$C$30,'EPA non-CO2 Data'!$I:$I,$B46,'EPA non-CO2 Data'!$F:$F,K$31)*10^12</f>
        <v>0</v>
      </c>
      <c r="L46" s="10">
        <f>SUMIFS('EPA non-CO2 Data'!$K:$K,'EPA non-CO2 Data'!$A:$A,'Country Selector'!$A$2,'EPA non-CO2 Data'!$J:$J,$C$30,'EPA non-CO2 Data'!$I:$I,$B46,'EPA non-CO2 Data'!$F:$F,L$31)*10^12</f>
        <v>0</v>
      </c>
      <c r="M46" s="10">
        <f>SUMIFS('EPA non-CO2 Data'!$K:$K,'EPA non-CO2 Data'!$A:$A,'Country Selector'!$A$2,'EPA non-CO2 Data'!$J:$J,$C$30,'EPA non-CO2 Data'!$I:$I,$B46,'EPA non-CO2 Data'!$F:$F,M$31)*10^12</f>
        <v>0</v>
      </c>
      <c r="N46" s="10">
        <f>SUMIFS('EPA non-CO2 Data'!$K:$K,'EPA non-CO2 Data'!$A:$A,'Country Selector'!$A$2,'EPA non-CO2 Data'!$J:$J,$C$30,'EPA non-CO2 Data'!$I:$I,$B46,'EPA non-CO2 Data'!$F:$F,N$31)*10^12</f>
        <v>0</v>
      </c>
      <c r="O46" s="10">
        <f>SUMIFS('EPA non-CO2 Data'!$K:$K,'EPA non-CO2 Data'!$A:$A,'Country Selector'!$A$2,'EPA non-CO2 Data'!$J:$J,$C$30,'EPA non-CO2 Data'!$I:$I,$B46,'EPA non-CO2 Data'!$F:$F,O$31)*10^12</f>
        <v>0</v>
      </c>
      <c r="P46" s="10">
        <f>SUMIFS('EPA non-CO2 Data'!$K:$K,'EPA non-CO2 Data'!$A:$A,'Country Selector'!$A$2,'EPA non-CO2 Data'!$J:$J,$C$30,'EPA non-CO2 Data'!$I:$I,$B46,'EPA non-CO2 Data'!$F:$F,P$31)*10^12</f>
        <v>0</v>
      </c>
      <c r="Q46" s="10">
        <f>SUMIFS('EPA non-CO2 Data'!$K:$K,'EPA non-CO2 Data'!$A:$A,'Country Selector'!$A$2,'EPA non-CO2 Data'!$J:$J,$C$30,'EPA non-CO2 Data'!$I:$I,$B46,'EPA non-CO2 Data'!$F:$F,Q$31)*10^12</f>
        <v>0</v>
      </c>
      <c r="R46" s="10">
        <f>SUMIFS('EPA non-CO2 Data'!$K:$K,'EPA non-CO2 Data'!$A:$A,'Country Selector'!$A$2,'EPA non-CO2 Data'!$J:$J,$C$30,'EPA non-CO2 Data'!$I:$I,$B46,'EPA non-CO2 Data'!$F:$F,R$31)*10^12</f>
        <v>0</v>
      </c>
      <c r="S46" s="10">
        <f>SUMIFS('EPA non-CO2 Data'!$K:$K,'EPA non-CO2 Data'!$A:$A,'Country Selector'!$A$2,'EPA non-CO2 Data'!$J:$J,$C$30,'EPA non-CO2 Data'!$I:$I,$B46,'EPA non-CO2 Data'!$F:$F,S$31)*10^12</f>
        <v>0</v>
      </c>
      <c r="T46" s="10">
        <f>SUMIFS('EPA non-CO2 Data'!$K:$K,'EPA non-CO2 Data'!$A:$A,'Country Selector'!$A$2,'EPA non-CO2 Data'!$J:$J,$C$30,'EPA non-CO2 Data'!$I:$I,$B46,'EPA non-CO2 Data'!$F:$F,T$31)*10^12</f>
        <v>0</v>
      </c>
      <c r="U46" s="10">
        <f>SUMIFS('EPA non-CO2 Data'!$K:$K,'EPA non-CO2 Data'!$A:$A,'Country Selector'!$A$2,'EPA non-CO2 Data'!$J:$J,$C$30,'EPA non-CO2 Data'!$I:$I,$B46,'EPA non-CO2 Data'!$F:$F,U$31)*10^12</f>
        <v>0</v>
      </c>
      <c r="V46" s="10">
        <f>SUMIFS('EPA non-CO2 Data'!$K:$K,'EPA non-CO2 Data'!$A:$A,'Country Selector'!$A$2,'EPA non-CO2 Data'!$J:$J,$C$30,'EPA non-CO2 Data'!$I:$I,$B46,'EPA non-CO2 Data'!$F:$F,V$31)*10^12</f>
        <v>0</v>
      </c>
      <c r="W46" s="10">
        <f>SUMIFS('EPA non-CO2 Data'!$K:$K,'EPA non-CO2 Data'!$A:$A,'Country Selector'!$A$2,'EPA non-CO2 Data'!$J:$J,$C$30,'EPA non-CO2 Data'!$I:$I,$B46,'EPA non-CO2 Data'!$F:$F,W$31)*10^12</f>
        <v>0</v>
      </c>
      <c r="X46" s="10">
        <f>SUMIFS('EPA non-CO2 Data'!$K:$K,'EPA non-CO2 Data'!$A:$A,'Country Selector'!$A$2,'EPA non-CO2 Data'!$J:$J,$C$30,'EPA non-CO2 Data'!$I:$I,$B46,'EPA non-CO2 Data'!$F:$F,X$31)*10^12</f>
        <v>0</v>
      </c>
      <c r="Y46" s="10">
        <f>SUMIFS('EPA non-CO2 Data'!$K:$K,'EPA non-CO2 Data'!$A:$A,'Country Selector'!$A$2,'EPA non-CO2 Data'!$J:$J,$C$30,'EPA non-CO2 Data'!$I:$I,$B46,'EPA non-CO2 Data'!$F:$F,Y$31)*10^12</f>
        <v>0</v>
      </c>
      <c r="Z46" s="10">
        <f>SUMIFS('EPA non-CO2 Data'!$K:$K,'EPA non-CO2 Data'!$A:$A,'Country Selector'!$A$2,'EPA non-CO2 Data'!$J:$J,$C$30,'EPA non-CO2 Data'!$I:$I,$B46,'EPA non-CO2 Data'!$F:$F,Z$31)*10^12</f>
        <v>0</v>
      </c>
      <c r="AA46" s="10">
        <f>SUMIFS('EPA non-CO2 Data'!$K:$K,'EPA non-CO2 Data'!$A:$A,'Country Selector'!$A$2,'EPA non-CO2 Data'!$J:$J,$C$30,'EPA non-CO2 Data'!$I:$I,$B46,'EPA non-CO2 Data'!$F:$F,AA$31)*10^12</f>
        <v>0</v>
      </c>
      <c r="AB46" s="10">
        <f>SUMIFS('EPA non-CO2 Data'!$K:$K,'EPA non-CO2 Data'!$A:$A,'Country Selector'!$A$2,'EPA non-CO2 Data'!$J:$J,$C$30,'EPA non-CO2 Data'!$I:$I,$B46,'EPA non-CO2 Data'!$F:$F,AB$31)*10^12</f>
        <v>0</v>
      </c>
      <c r="AC46" s="10">
        <f>SUMIFS('EPA non-CO2 Data'!$K:$K,'EPA non-CO2 Data'!$A:$A,'Country Selector'!$A$2,'EPA non-CO2 Data'!$J:$J,$C$30,'EPA non-CO2 Data'!$I:$I,$B46,'EPA non-CO2 Data'!$F:$F,AC$31)*10^12</f>
        <v>0</v>
      </c>
      <c r="AD46" s="10">
        <f>SUMIFS('EPA non-CO2 Data'!$K:$K,'EPA non-CO2 Data'!$A:$A,'Country Selector'!$A$2,'EPA non-CO2 Data'!$J:$J,$C$30,'EPA non-CO2 Data'!$I:$I,$B46,'EPA non-CO2 Data'!$F:$F,AD$31)*10^12</f>
        <v>0</v>
      </c>
      <c r="AE46" s="10">
        <f>SUMIFS('EPA non-CO2 Data'!$K:$K,'EPA non-CO2 Data'!$A:$A,'Country Selector'!$A$2,'EPA non-CO2 Data'!$J:$J,$C$30,'EPA non-CO2 Data'!$I:$I,$B46,'EPA non-CO2 Data'!$F:$F,AE$31)*10^12</f>
        <v>0</v>
      </c>
      <c r="AF46" s="10">
        <f>SUMIFS('EPA non-CO2 Data'!$K:$K,'EPA non-CO2 Data'!$A:$A,'Country Selector'!$A$2,'EPA non-CO2 Data'!$J:$J,$C$30,'EPA non-CO2 Data'!$I:$I,$B46,'EPA non-CO2 Data'!$F:$F,AF$31)*10^12</f>
        <v>0</v>
      </c>
      <c r="AG46" s="10">
        <f>SUMIFS('EPA non-CO2 Data'!$K:$K,'EPA non-CO2 Data'!$A:$A,'Country Selector'!$A$2,'EPA non-CO2 Data'!$J:$J,$C$30,'EPA non-CO2 Data'!$I:$I,$B46,'EPA non-CO2 Data'!$F:$F,AG$31)*10^12</f>
        <v>0</v>
      </c>
      <c r="AH46" s="10">
        <f>SUMIFS('EPA non-CO2 Data'!$K:$K,'EPA non-CO2 Data'!$A:$A,'Country Selector'!$A$2,'EPA non-CO2 Data'!$J:$J,$C$30,'EPA non-CO2 Data'!$I:$I,$B46,'EPA non-CO2 Data'!$F:$F,AH$31)*10^12</f>
        <v>0</v>
      </c>
      <c r="AI46" s="10">
        <f>SUMIFS('EPA non-CO2 Data'!$K:$K,'EPA non-CO2 Data'!$A:$A,'Country Selector'!$A$2,'EPA non-CO2 Data'!$J:$J,$C$30,'EPA non-CO2 Data'!$I:$I,$B46,'EPA non-CO2 Data'!$F:$F,AI$31)*10^12</f>
        <v>0</v>
      </c>
      <c r="AJ46" s="10">
        <f>SUMIFS('EPA non-CO2 Data'!$K:$K,'EPA non-CO2 Data'!$A:$A,'Country Selector'!$A$2,'EPA non-CO2 Data'!$J:$J,$C$30,'EPA non-CO2 Data'!$I:$I,$B46,'EPA non-CO2 Data'!$F:$F,AJ$31)*10^12</f>
        <v>0</v>
      </c>
      <c r="AK46" s="10">
        <f>SUMIFS('EPA non-CO2 Data'!$K:$K,'EPA non-CO2 Data'!$A:$A,'Country Selector'!$A$2,'EPA non-CO2 Data'!$J:$J,$C$30,'EPA non-CO2 Data'!$I:$I,$B46,'EPA non-CO2 Data'!$F:$F,AK$31)*10^12</f>
        <v>0</v>
      </c>
      <c r="AL46" s="10">
        <f>SUMIFS('EPA non-CO2 Data'!$K:$K,'EPA non-CO2 Data'!$A:$A,'Country Selector'!$A$2,'EPA non-CO2 Data'!$J:$J,$C$30,'EPA non-CO2 Data'!$I:$I,$B46,'EPA non-CO2 Data'!$F:$F,AL$31)*10^12</f>
        <v>0</v>
      </c>
    </row>
    <row r="47" spans="1:38" x14ac:dyDescent="0.25">
      <c r="A47" t="s">
        <v>11</v>
      </c>
      <c r="B47" t="s">
        <v>574</v>
      </c>
      <c r="C47" s="10">
        <f>SUMIFS('EPA non-CO2 Data'!$K:$K,'EPA non-CO2 Data'!$A:$A,'Country Selector'!$A$2,'EPA non-CO2 Data'!$J:$J,$C$30,'EPA non-CO2 Data'!$I:$I,$B47,'EPA non-CO2 Data'!$F:$F,C$31)*10^12</f>
        <v>0</v>
      </c>
      <c r="D47" s="10">
        <f>SUMIFS('EPA non-CO2 Data'!$K:$K,'EPA non-CO2 Data'!$A:$A,'Country Selector'!$A$2,'EPA non-CO2 Data'!$J:$J,$C$30,'EPA non-CO2 Data'!$I:$I,$B47,'EPA non-CO2 Data'!$F:$F,D$31)*10^12</f>
        <v>0</v>
      </c>
      <c r="E47" s="10">
        <f>SUMIFS('EPA non-CO2 Data'!$K:$K,'EPA non-CO2 Data'!$A:$A,'Country Selector'!$A$2,'EPA non-CO2 Data'!$J:$J,$C$30,'EPA non-CO2 Data'!$I:$I,$B47,'EPA non-CO2 Data'!$F:$F,E$31)*10^12</f>
        <v>0</v>
      </c>
      <c r="F47" s="10">
        <f>SUMIFS('EPA non-CO2 Data'!$K:$K,'EPA non-CO2 Data'!$A:$A,'Country Selector'!$A$2,'EPA non-CO2 Data'!$J:$J,$C$30,'EPA non-CO2 Data'!$I:$I,$B47,'EPA non-CO2 Data'!$F:$F,F$31)*10^12</f>
        <v>0</v>
      </c>
      <c r="G47" s="10">
        <f>SUMIFS('EPA non-CO2 Data'!$K:$K,'EPA non-CO2 Data'!$A:$A,'Country Selector'!$A$2,'EPA non-CO2 Data'!$J:$J,$C$30,'EPA non-CO2 Data'!$I:$I,$B47,'EPA non-CO2 Data'!$F:$F,G$31)*10^12</f>
        <v>0</v>
      </c>
      <c r="H47" s="10">
        <f>SUMIFS('EPA non-CO2 Data'!$K:$K,'EPA non-CO2 Data'!$A:$A,'Country Selector'!$A$2,'EPA non-CO2 Data'!$J:$J,$C$30,'EPA non-CO2 Data'!$I:$I,$B47,'EPA non-CO2 Data'!$F:$F,H$31)*10^12</f>
        <v>0</v>
      </c>
      <c r="I47" s="10">
        <f>SUMIFS('EPA non-CO2 Data'!$K:$K,'EPA non-CO2 Data'!$A:$A,'Country Selector'!$A$2,'EPA non-CO2 Data'!$J:$J,$C$30,'EPA non-CO2 Data'!$I:$I,$B47,'EPA non-CO2 Data'!$F:$F,I$31)*10^12</f>
        <v>0</v>
      </c>
      <c r="J47" s="10">
        <f>SUMIFS('EPA non-CO2 Data'!$K:$K,'EPA non-CO2 Data'!$A:$A,'Country Selector'!$A$2,'EPA non-CO2 Data'!$J:$J,$C$30,'EPA non-CO2 Data'!$I:$I,$B47,'EPA non-CO2 Data'!$F:$F,J$31)*10^12</f>
        <v>0</v>
      </c>
      <c r="K47" s="10">
        <f>SUMIFS('EPA non-CO2 Data'!$K:$K,'EPA non-CO2 Data'!$A:$A,'Country Selector'!$A$2,'EPA non-CO2 Data'!$J:$J,$C$30,'EPA non-CO2 Data'!$I:$I,$B47,'EPA non-CO2 Data'!$F:$F,K$31)*10^12</f>
        <v>0</v>
      </c>
      <c r="L47" s="10">
        <f>SUMIFS('EPA non-CO2 Data'!$K:$K,'EPA non-CO2 Data'!$A:$A,'Country Selector'!$A$2,'EPA non-CO2 Data'!$J:$J,$C$30,'EPA non-CO2 Data'!$I:$I,$B47,'EPA non-CO2 Data'!$F:$F,L$31)*10^12</f>
        <v>0</v>
      </c>
      <c r="M47" s="10">
        <f>SUMIFS('EPA non-CO2 Data'!$K:$K,'EPA non-CO2 Data'!$A:$A,'Country Selector'!$A$2,'EPA non-CO2 Data'!$J:$J,$C$30,'EPA non-CO2 Data'!$I:$I,$B47,'EPA non-CO2 Data'!$F:$F,M$31)*10^12</f>
        <v>0</v>
      </c>
      <c r="N47" s="10">
        <f>SUMIFS('EPA non-CO2 Data'!$K:$K,'EPA non-CO2 Data'!$A:$A,'Country Selector'!$A$2,'EPA non-CO2 Data'!$J:$J,$C$30,'EPA non-CO2 Data'!$I:$I,$B47,'EPA non-CO2 Data'!$F:$F,N$31)*10^12</f>
        <v>0</v>
      </c>
      <c r="O47" s="10">
        <f>SUMIFS('EPA non-CO2 Data'!$K:$K,'EPA non-CO2 Data'!$A:$A,'Country Selector'!$A$2,'EPA non-CO2 Data'!$J:$J,$C$30,'EPA non-CO2 Data'!$I:$I,$B47,'EPA non-CO2 Data'!$F:$F,O$31)*10^12</f>
        <v>0</v>
      </c>
      <c r="P47" s="10">
        <f>SUMIFS('EPA non-CO2 Data'!$K:$K,'EPA non-CO2 Data'!$A:$A,'Country Selector'!$A$2,'EPA non-CO2 Data'!$J:$J,$C$30,'EPA non-CO2 Data'!$I:$I,$B47,'EPA non-CO2 Data'!$F:$F,P$31)*10^12</f>
        <v>0</v>
      </c>
      <c r="Q47" s="10">
        <f>SUMIFS('EPA non-CO2 Data'!$K:$K,'EPA non-CO2 Data'!$A:$A,'Country Selector'!$A$2,'EPA non-CO2 Data'!$J:$J,$C$30,'EPA non-CO2 Data'!$I:$I,$B47,'EPA non-CO2 Data'!$F:$F,Q$31)*10^12</f>
        <v>0</v>
      </c>
      <c r="R47" s="10">
        <f>SUMIFS('EPA non-CO2 Data'!$K:$K,'EPA non-CO2 Data'!$A:$A,'Country Selector'!$A$2,'EPA non-CO2 Data'!$J:$J,$C$30,'EPA non-CO2 Data'!$I:$I,$B47,'EPA non-CO2 Data'!$F:$F,R$31)*10^12</f>
        <v>0</v>
      </c>
      <c r="S47" s="10">
        <f>SUMIFS('EPA non-CO2 Data'!$K:$K,'EPA non-CO2 Data'!$A:$A,'Country Selector'!$A$2,'EPA non-CO2 Data'!$J:$J,$C$30,'EPA non-CO2 Data'!$I:$I,$B47,'EPA non-CO2 Data'!$F:$F,S$31)*10^12</f>
        <v>0</v>
      </c>
      <c r="T47" s="10">
        <f>SUMIFS('EPA non-CO2 Data'!$K:$K,'EPA non-CO2 Data'!$A:$A,'Country Selector'!$A$2,'EPA non-CO2 Data'!$J:$J,$C$30,'EPA non-CO2 Data'!$I:$I,$B47,'EPA non-CO2 Data'!$F:$F,T$31)*10^12</f>
        <v>0</v>
      </c>
      <c r="U47" s="10">
        <f>SUMIFS('EPA non-CO2 Data'!$K:$K,'EPA non-CO2 Data'!$A:$A,'Country Selector'!$A$2,'EPA non-CO2 Data'!$J:$J,$C$30,'EPA non-CO2 Data'!$I:$I,$B47,'EPA non-CO2 Data'!$F:$F,U$31)*10^12</f>
        <v>0</v>
      </c>
      <c r="V47" s="10">
        <f>SUMIFS('EPA non-CO2 Data'!$K:$K,'EPA non-CO2 Data'!$A:$A,'Country Selector'!$A$2,'EPA non-CO2 Data'!$J:$J,$C$30,'EPA non-CO2 Data'!$I:$I,$B47,'EPA non-CO2 Data'!$F:$F,V$31)*10^12</f>
        <v>0</v>
      </c>
      <c r="W47" s="10">
        <f>SUMIFS('EPA non-CO2 Data'!$K:$K,'EPA non-CO2 Data'!$A:$A,'Country Selector'!$A$2,'EPA non-CO2 Data'!$J:$J,$C$30,'EPA non-CO2 Data'!$I:$I,$B47,'EPA non-CO2 Data'!$F:$F,W$31)*10^12</f>
        <v>0</v>
      </c>
      <c r="X47" s="10">
        <f>SUMIFS('EPA non-CO2 Data'!$K:$K,'EPA non-CO2 Data'!$A:$A,'Country Selector'!$A$2,'EPA non-CO2 Data'!$J:$J,$C$30,'EPA non-CO2 Data'!$I:$I,$B47,'EPA non-CO2 Data'!$F:$F,X$31)*10^12</f>
        <v>0</v>
      </c>
      <c r="Y47" s="10">
        <f>SUMIFS('EPA non-CO2 Data'!$K:$K,'EPA non-CO2 Data'!$A:$A,'Country Selector'!$A$2,'EPA non-CO2 Data'!$J:$J,$C$30,'EPA non-CO2 Data'!$I:$I,$B47,'EPA non-CO2 Data'!$F:$F,Y$31)*10^12</f>
        <v>0</v>
      </c>
      <c r="Z47" s="10">
        <f>SUMIFS('EPA non-CO2 Data'!$K:$K,'EPA non-CO2 Data'!$A:$A,'Country Selector'!$A$2,'EPA non-CO2 Data'!$J:$J,$C$30,'EPA non-CO2 Data'!$I:$I,$B47,'EPA non-CO2 Data'!$F:$F,Z$31)*10^12</f>
        <v>0</v>
      </c>
      <c r="AA47" s="10">
        <f>SUMIFS('EPA non-CO2 Data'!$K:$K,'EPA non-CO2 Data'!$A:$A,'Country Selector'!$A$2,'EPA non-CO2 Data'!$J:$J,$C$30,'EPA non-CO2 Data'!$I:$I,$B47,'EPA non-CO2 Data'!$F:$F,AA$31)*10^12</f>
        <v>0</v>
      </c>
      <c r="AB47" s="10">
        <f>SUMIFS('EPA non-CO2 Data'!$K:$K,'EPA non-CO2 Data'!$A:$A,'Country Selector'!$A$2,'EPA non-CO2 Data'!$J:$J,$C$30,'EPA non-CO2 Data'!$I:$I,$B47,'EPA non-CO2 Data'!$F:$F,AB$31)*10^12</f>
        <v>0</v>
      </c>
      <c r="AC47" s="10">
        <f>SUMIFS('EPA non-CO2 Data'!$K:$K,'EPA non-CO2 Data'!$A:$A,'Country Selector'!$A$2,'EPA non-CO2 Data'!$J:$J,$C$30,'EPA non-CO2 Data'!$I:$I,$B47,'EPA non-CO2 Data'!$F:$F,AC$31)*10^12</f>
        <v>0</v>
      </c>
      <c r="AD47" s="10">
        <f>SUMIFS('EPA non-CO2 Data'!$K:$K,'EPA non-CO2 Data'!$A:$A,'Country Selector'!$A$2,'EPA non-CO2 Data'!$J:$J,$C$30,'EPA non-CO2 Data'!$I:$I,$B47,'EPA non-CO2 Data'!$F:$F,AD$31)*10^12</f>
        <v>0</v>
      </c>
      <c r="AE47" s="10">
        <f>SUMIFS('EPA non-CO2 Data'!$K:$K,'EPA non-CO2 Data'!$A:$A,'Country Selector'!$A$2,'EPA non-CO2 Data'!$J:$J,$C$30,'EPA non-CO2 Data'!$I:$I,$B47,'EPA non-CO2 Data'!$F:$F,AE$31)*10^12</f>
        <v>0</v>
      </c>
      <c r="AF47" s="10">
        <f>SUMIFS('EPA non-CO2 Data'!$K:$K,'EPA non-CO2 Data'!$A:$A,'Country Selector'!$A$2,'EPA non-CO2 Data'!$J:$J,$C$30,'EPA non-CO2 Data'!$I:$I,$B47,'EPA non-CO2 Data'!$F:$F,AF$31)*10^12</f>
        <v>0</v>
      </c>
      <c r="AG47" s="10">
        <f>SUMIFS('EPA non-CO2 Data'!$K:$K,'EPA non-CO2 Data'!$A:$A,'Country Selector'!$A$2,'EPA non-CO2 Data'!$J:$J,$C$30,'EPA non-CO2 Data'!$I:$I,$B47,'EPA non-CO2 Data'!$F:$F,AG$31)*10^12</f>
        <v>0</v>
      </c>
      <c r="AH47" s="10">
        <f>SUMIFS('EPA non-CO2 Data'!$K:$K,'EPA non-CO2 Data'!$A:$A,'Country Selector'!$A$2,'EPA non-CO2 Data'!$J:$J,$C$30,'EPA non-CO2 Data'!$I:$I,$B47,'EPA non-CO2 Data'!$F:$F,AH$31)*10^12</f>
        <v>0</v>
      </c>
      <c r="AI47" s="10">
        <f>SUMIFS('EPA non-CO2 Data'!$K:$K,'EPA non-CO2 Data'!$A:$A,'Country Selector'!$A$2,'EPA non-CO2 Data'!$J:$J,$C$30,'EPA non-CO2 Data'!$I:$I,$B47,'EPA non-CO2 Data'!$F:$F,AI$31)*10^12</f>
        <v>0</v>
      </c>
      <c r="AJ47" s="10">
        <f>SUMIFS('EPA non-CO2 Data'!$K:$K,'EPA non-CO2 Data'!$A:$A,'Country Selector'!$A$2,'EPA non-CO2 Data'!$J:$J,$C$30,'EPA non-CO2 Data'!$I:$I,$B47,'EPA non-CO2 Data'!$F:$F,AJ$31)*10^12</f>
        <v>0</v>
      </c>
      <c r="AK47" s="10">
        <f>SUMIFS('EPA non-CO2 Data'!$K:$K,'EPA non-CO2 Data'!$A:$A,'Country Selector'!$A$2,'EPA non-CO2 Data'!$J:$J,$C$30,'EPA non-CO2 Data'!$I:$I,$B47,'EPA non-CO2 Data'!$F:$F,AK$31)*10^12</f>
        <v>0</v>
      </c>
      <c r="AL47" s="10">
        <f>SUMIFS('EPA non-CO2 Data'!$K:$K,'EPA non-CO2 Data'!$A:$A,'Country Selector'!$A$2,'EPA non-CO2 Data'!$J:$J,$C$30,'EPA non-CO2 Data'!$I:$I,$B47,'EPA non-CO2 Data'!$F:$F,AL$31)*10^12</f>
        <v>0</v>
      </c>
    </row>
    <row r="48" spans="1:38" x14ac:dyDescent="0.25">
      <c r="A48" t="s">
        <v>11</v>
      </c>
      <c r="B48" t="s">
        <v>575</v>
      </c>
      <c r="C48" s="10">
        <f>SUMIFS('EPA non-CO2 Data'!$K:$K,'EPA non-CO2 Data'!$A:$A,'Country Selector'!$A$2,'EPA non-CO2 Data'!$J:$J,$C$30,'EPA non-CO2 Data'!$I:$I,$B48,'EPA non-CO2 Data'!$F:$F,C$31)*10^12</f>
        <v>0</v>
      </c>
      <c r="D48" s="10">
        <f>SUMIFS('EPA non-CO2 Data'!$K:$K,'EPA non-CO2 Data'!$A:$A,'Country Selector'!$A$2,'EPA non-CO2 Data'!$J:$J,$C$30,'EPA non-CO2 Data'!$I:$I,$B48,'EPA non-CO2 Data'!$F:$F,D$31)*10^12</f>
        <v>0</v>
      </c>
      <c r="E48" s="10">
        <f>SUMIFS('EPA non-CO2 Data'!$K:$K,'EPA non-CO2 Data'!$A:$A,'Country Selector'!$A$2,'EPA non-CO2 Data'!$J:$J,$C$30,'EPA non-CO2 Data'!$I:$I,$B48,'EPA non-CO2 Data'!$F:$F,E$31)*10^12</f>
        <v>0</v>
      </c>
      <c r="F48" s="10">
        <f>SUMIFS('EPA non-CO2 Data'!$K:$K,'EPA non-CO2 Data'!$A:$A,'Country Selector'!$A$2,'EPA non-CO2 Data'!$J:$J,$C$30,'EPA non-CO2 Data'!$I:$I,$B48,'EPA non-CO2 Data'!$F:$F,F$31)*10^12</f>
        <v>0</v>
      </c>
      <c r="G48" s="10">
        <f>SUMIFS('EPA non-CO2 Data'!$K:$K,'EPA non-CO2 Data'!$A:$A,'Country Selector'!$A$2,'EPA non-CO2 Data'!$J:$J,$C$30,'EPA non-CO2 Data'!$I:$I,$B48,'EPA non-CO2 Data'!$F:$F,G$31)*10^12</f>
        <v>0</v>
      </c>
      <c r="H48" s="10">
        <f>SUMIFS('EPA non-CO2 Data'!$K:$K,'EPA non-CO2 Data'!$A:$A,'Country Selector'!$A$2,'EPA non-CO2 Data'!$J:$J,$C$30,'EPA non-CO2 Data'!$I:$I,$B48,'EPA non-CO2 Data'!$F:$F,H$31)*10^12</f>
        <v>0</v>
      </c>
      <c r="I48" s="10">
        <f>SUMIFS('EPA non-CO2 Data'!$K:$K,'EPA non-CO2 Data'!$A:$A,'Country Selector'!$A$2,'EPA non-CO2 Data'!$J:$J,$C$30,'EPA non-CO2 Data'!$I:$I,$B48,'EPA non-CO2 Data'!$F:$F,I$31)*10^12</f>
        <v>0</v>
      </c>
      <c r="J48" s="10">
        <f>SUMIFS('EPA non-CO2 Data'!$K:$K,'EPA non-CO2 Data'!$A:$A,'Country Selector'!$A$2,'EPA non-CO2 Data'!$J:$J,$C$30,'EPA non-CO2 Data'!$I:$I,$B48,'EPA non-CO2 Data'!$F:$F,J$31)*10^12</f>
        <v>0</v>
      </c>
      <c r="K48" s="10">
        <f>SUMIFS('EPA non-CO2 Data'!$K:$K,'EPA non-CO2 Data'!$A:$A,'Country Selector'!$A$2,'EPA non-CO2 Data'!$J:$J,$C$30,'EPA non-CO2 Data'!$I:$I,$B48,'EPA non-CO2 Data'!$F:$F,K$31)*10^12</f>
        <v>0</v>
      </c>
      <c r="L48" s="10">
        <f>SUMIFS('EPA non-CO2 Data'!$K:$K,'EPA non-CO2 Data'!$A:$A,'Country Selector'!$A$2,'EPA non-CO2 Data'!$J:$J,$C$30,'EPA non-CO2 Data'!$I:$I,$B48,'EPA non-CO2 Data'!$F:$F,L$31)*10^12</f>
        <v>0</v>
      </c>
      <c r="M48" s="10">
        <f>SUMIFS('EPA non-CO2 Data'!$K:$K,'EPA non-CO2 Data'!$A:$A,'Country Selector'!$A$2,'EPA non-CO2 Data'!$J:$J,$C$30,'EPA non-CO2 Data'!$I:$I,$B48,'EPA non-CO2 Data'!$F:$F,M$31)*10^12</f>
        <v>0</v>
      </c>
      <c r="N48" s="10">
        <f>SUMIFS('EPA non-CO2 Data'!$K:$K,'EPA non-CO2 Data'!$A:$A,'Country Selector'!$A$2,'EPA non-CO2 Data'!$J:$J,$C$30,'EPA non-CO2 Data'!$I:$I,$B48,'EPA non-CO2 Data'!$F:$F,N$31)*10^12</f>
        <v>0</v>
      </c>
      <c r="O48" s="10">
        <f>SUMIFS('EPA non-CO2 Data'!$K:$K,'EPA non-CO2 Data'!$A:$A,'Country Selector'!$A$2,'EPA non-CO2 Data'!$J:$J,$C$30,'EPA non-CO2 Data'!$I:$I,$B48,'EPA non-CO2 Data'!$F:$F,O$31)*10^12</f>
        <v>0</v>
      </c>
      <c r="P48" s="10">
        <f>SUMIFS('EPA non-CO2 Data'!$K:$K,'EPA non-CO2 Data'!$A:$A,'Country Selector'!$A$2,'EPA non-CO2 Data'!$J:$J,$C$30,'EPA non-CO2 Data'!$I:$I,$B48,'EPA non-CO2 Data'!$F:$F,P$31)*10^12</f>
        <v>0</v>
      </c>
      <c r="Q48" s="10">
        <f>SUMIFS('EPA non-CO2 Data'!$K:$K,'EPA non-CO2 Data'!$A:$A,'Country Selector'!$A$2,'EPA non-CO2 Data'!$J:$J,$C$30,'EPA non-CO2 Data'!$I:$I,$B48,'EPA non-CO2 Data'!$F:$F,Q$31)*10^12</f>
        <v>0</v>
      </c>
      <c r="R48" s="10">
        <f>SUMIFS('EPA non-CO2 Data'!$K:$K,'EPA non-CO2 Data'!$A:$A,'Country Selector'!$A$2,'EPA non-CO2 Data'!$J:$J,$C$30,'EPA non-CO2 Data'!$I:$I,$B48,'EPA non-CO2 Data'!$F:$F,R$31)*10^12</f>
        <v>0</v>
      </c>
      <c r="S48" s="10">
        <f>SUMIFS('EPA non-CO2 Data'!$K:$K,'EPA non-CO2 Data'!$A:$A,'Country Selector'!$A$2,'EPA non-CO2 Data'!$J:$J,$C$30,'EPA non-CO2 Data'!$I:$I,$B48,'EPA non-CO2 Data'!$F:$F,S$31)*10^12</f>
        <v>0</v>
      </c>
      <c r="T48" s="10">
        <f>SUMIFS('EPA non-CO2 Data'!$K:$K,'EPA non-CO2 Data'!$A:$A,'Country Selector'!$A$2,'EPA non-CO2 Data'!$J:$J,$C$30,'EPA non-CO2 Data'!$I:$I,$B48,'EPA non-CO2 Data'!$F:$F,T$31)*10^12</f>
        <v>0</v>
      </c>
      <c r="U48" s="10">
        <f>SUMIFS('EPA non-CO2 Data'!$K:$K,'EPA non-CO2 Data'!$A:$A,'Country Selector'!$A$2,'EPA non-CO2 Data'!$J:$J,$C$30,'EPA non-CO2 Data'!$I:$I,$B48,'EPA non-CO2 Data'!$F:$F,U$31)*10^12</f>
        <v>0</v>
      </c>
      <c r="V48" s="10">
        <f>SUMIFS('EPA non-CO2 Data'!$K:$K,'EPA non-CO2 Data'!$A:$A,'Country Selector'!$A$2,'EPA non-CO2 Data'!$J:$J,$C$30,'EPA non-CO2 Data'!$I:$I,$B48,'EPA non-CO2 Data'!$F:$F,V$31)*10^12</f>
        <v>0</v>
      </c>
      <c r="W48" s="10">
        <f>SUMIFS('EPA non-CO2 Data'!$K:$K,'EPA non-CO2 Data'!$A:$A,'Country Selector'!$A$2,'EPA non-CO2 Data'!$J:$J,$C$30,'EPA non-CO2 Data'!$I:$I,$B48,'EPA non-CO2 Data'!$F:$F,W$31)*10^12</f>
        <v>0</v>
      </c>
      <c r="X48" s="10">
        <f>SUMIFS('EPA non-CO2 Data'!$K:$K,'EPA non-CO2 Data'!$A:$A,'Country Selector'!$A$2,'EPA non-CO2 Data'!$J:$J,$C$30,'EPA non-CO2 Data'!$I:$I,$B48,'EPA non-CO2 Data'!$F:$F,X$31)*10^12</f>
        <v>0</v>
      </c>
      <c r="Y48" s="10">
        <f>SUMIFS('EPA non-CO2 Data'!$K:$K,'EPA non-CO2 Data'!$A:$A,'Country Selector'!$A$2,'EPA non-CO2 Data'!$J:$J,$C$30,'EPA non-CO2 Data'!$I:$I,$B48,'EPA non-CO2 Data'!$F:$F,Y$31)*10^12</f>
        <v>0</v>
      </c>
      <c r="Z48" s="10">
        <f>SUMIFS('EPA non-CO2 Data'!$K:$K,'EPA non-CO2 Data'!$A:$A,'Country Selector'!$A$2,'EPA non-CO2 Data'!$J:$J,$C$30,'EPA non-CO2 Data'!$I:$I,$B48,'EPA non-CO2 Data'!$F:$F,Z$31)*10^12</f>
        <v>0</v>
      </c>
      <c r="AA48" s="10">
        <f>SUMIFS('EPA non-CO2 Data'!$K:$K,'EPA non-CO2 Data'!$A:$A,'Country Selector'!$A$2,'EPA non-CO2 Data'!$J:$J,$C$30,'EPA non-CO2 Data'!$I:$I,$B48,'EPA non-CO2 Data'!$F:$F,AA$31)*10^12</f>
        <v>0</v>
      </c>
      <c r="AB48" s="10">
        <f>SUMIFS('EPA non-CO2 Data'!$K:$K,'EPA non-CO2 Data'!$A:$A,'Country Selector'!$A$2,'EPA non-CO2 Data'!$J:$J,$C$30,'EPA non-CO2 Data'!$I:$I,$B48,'EPA non-CO2 Data'!$F:$F,AB$31)*10^12</f>
        <v>0</v>
      </c>
      <c r="AC48" s="10">
        <f>SUMIFS('EPA non-CO2 Data'!$K:$K,'EPA non-CO2 Data'!$A:$A,'Country Selector'!$A$2,'EPA non-CO2 Data'!$J:$J,$C$30,'EPA non-CO2 Data'!$I:$I,$B48,'EPA non-CO2 Data'!$F:$F,AC$31)*10^12</f>
        <v>0</v>
      </c>
      <c r="AD48" s="10">
        <f>SUMIFS('EPA non-CO2 Data'!$K:$K,'EPA non-CO2 Data'!$A:$A,'Country Selector'!$A$2,'EPA non-CO2 Data'!$J:$J,$C$30,'EPA non-CO2 Data'!$I:$I,$B48,'EPA non-CO2 Data'!$F:$F,AD$31)*10^12</f>
        <v>0</v>
      </c>
      <c r="AE48" s="10">
        <f>SUMIFS('EPA non-CO2 Data'!$K:$K,'EPA non-CO2 Data'!$A:$A,'Country Selector'!$A$2,'EPA non-CO2 Data'!$J:$J,$C$30,'EPA non-CO2 Data'!$I:$I,$B48,'EPA non-CO2 Data'!$F:$F,AE$31)*10^12</f>
        <v>0</v>
      </c>
      <c r="AF48" s="10">
        <f>SUMIFS('EPA non-CO2 Data'!$K:$K,'EPA non-CO2 Data'!$A:$A,'Country Selector'!$A$2,'EPA non-CO2 Data'!$J:$J,$C$30,'EPA non-CO2 Data'!$I:$I,$B48,'EPA non-CO2 Data'!$F:$F,AF$31)*10^12</f>
        <v>0</v>
      </c>
      <c r="AG48" s="10">
        <f>SUMIFS('EPA non-CO2 Data'!$K:$K,'EPA non-CO2 Data'!$A:$A,'Country Selector'!$A$2,'EPA non-CO2 Data'!$J:$J,$C$30,'EPA non-CO2 Data'!$I:$I,$B48,'EPA non-CO2 Data'!$F:$F,AG$31)*10^12</f>
        <v>0</v>
      </c>
      <c r="AH48" s="10">
        <f>SUMIFS('EPA non-CO2 Data'!$K:$K,'EPA non-CO2 Data'!$A:$A,'Country Selector'!$A$2,'EPA non-CO2 Data'!$J:$J,$C$30,'EPA non-CO2 Data'!$I:$I,$B48,'EPA non-CO2 Data'!$F:$F,AH$31)*10^12</f>
        <v>0</v>
      </c>
      <c r="AI48" s="10">
        <f>SUMIFS('EPA non-CO2 Data'!$K:$K,'EPA non-CO2 Data'!$A:$A,'Country Selector'!$A$2,'EPA non-CO2 Data'!$J:$J,$C$30,'EPA non-CO2 Data'!$I:$I,$B48,'EPA non-CO2 Data'!$F:$F,AI$31)*10^12</f>
        <v>0</v>
      </c>
      <c r="AJ48" s="10">
        <f>SUMIFS('EPA non-CO2 Data'!$K:$K,'EPA non-CO2 Data'!$A:$A,'Country Selector'!$A$2,'EPA non-CO2 Data'!$J:$J,$C$30,'EPA non-CO2 Data'!$I:$I,$B48,'EPA non-CO2 Data'!$F:$F,AJ$31)*10^12</f>
        <v>0</v>
      </c>
      <c r="AK48" s="10">
        <f>SUMIFS('EPA non-CO2 Data'!$K:$K,'EPA non-CO2 Data'!$A:$A,'Country Selector'!$A$2,'EPA non-CO2 Data'!$J:$J,$C$30,'EPA non-CO2 Data'!$I:$I,$B48,'EPA non-CO2 Data'!$F:$F,AK$31)*10^12</f>
        <v>0</v>
      </c>
      <c r="AL48" s="10">
        <f>SUMIFS('EPA non-CO2 Data'!$K:$K,'EPA non-CO2 Data'!$A:$A,'Country Selector'!$A$2,'EPA non-CO2 Data'!$J:$J,$C$30,'EPA non-CO2 Data'!$I:$I,$B48,'EPA non-CO2 Data'!$F:$F,AL$31)*10^12</f>
        <v>0</v>
      </c>
    </row>
    <row r="49" spans="1:38" x14ac:dyDescent="0.25">
      <c r="A49" t="s">
        <v>11</v>
      </c>
      <c r="B49" t="s">
        <v>576</v>
      </c>
      <c r="C49" s="10">
        <f>SUMIFS('EPA non-CO2 Data'!$K:$K,'EPA non-CO2 Data'!$A:$A,'Country Selector'!$A$2,'EPA non-CO2 Data'!$J:$J,$C$30,'EPA non-CO2 Data'!$I:$I,$B49,'EPA non-CO2 Data'!$F:$F,C$31)*10^12</f>
        <v>0</v>
      </c>
      <c r="D49" s="10">
        <f>SUMIFS('EPA non-CO2 Data'!$K:$K,'EPA non-CO2 Data'!$A:$A,'Country Selector'!$A$2,'EPA non-CO2 Data'!$J:$J,$C$30,'EPA non-CO2 Data'!$I:$I,$B49,'EPA non-CO2 Data'!$F:$F,D$31)*10^12</f>
        <v>0</v>
      </c>
      <c r="E49" s="10">
        <f>SUMIFS('EPA non-CO2 Data'!$K:$K,'EPA non-CO2 Data'!$A:$A,'Country Selector'!$A$2,'EPA non-CO2 Data'!$J:$J,$C$30,'EPA non-CO2 Data'!$I:$I,$B49,'EPA non-CO2 Data'!$F:$F,E$31)*10^12</f>
        <v>0</v>
      </c>
      <c r="F49" s="10">
        <f>SUMIFS('EPA non-CO2 Data'!$K:$K,'EPA non-CO2 Data'!$A:$A,'Country Selector'!$A$2,'EPA non-CO2 Data'!$J:$J,$C$30,'EPA non-CO2 Data'!$I:$I,$B49,'EPA non-CO2 Data'!$F:$F,F$31)*10^12</f>
        <v>0</v>
      </c>
      <c r="G49" s="10">
        <f>SUMIFS('EPA non-CO2 Data'!$K:$K,'EPA non-CO2 Data'!$A:$A,'Country Selector'!$A$2,'EPA non-CO2 Data'!$J:$J,$C$30,'EPA non-CO2 Data'!$I:$I,$B49,'EPA non-CO2 Data'!$F:$F,G$31)*10^12</f>
        <v>0</v>
      </c>
      <c r="H49" s="10">
        <f>SUMIFS('EPA non-CO2 Data'!$K:$K,'EPA non-CO2 Data'!$A:$A,'Country Selector'!$A$2,'EPA non-CO2 Data'!$J:$J,$C$30,'EPA non-CO2 Data'!$I:$I,$B49,'EPA non-CO2 Data'!$F:$F,H$31)*10^12</f>
        <v>0</v>
      </c>
      <c r="I49" s="10">
        <f>SUMIFS('EPA non-CO2 Data'!$K:$K,'EPA non-CO2 Data'!$A:$A,'Country Selector'!$A$2,'EPA non-CO2 Data'!$J:$J,$C$30,'EPA non-CO2 Data'!$I:$I,$B49,'EPA non-CO2 Data'!$F:$F,I$31)*10^12</f>
        <v>0</v>
      </c>
      <c r="J49" s="10">
        <f>SUMIFS('EPA non-CO2 Data'!$K:$K,'EPA non-CO2 Data'!$A:$A,'Country Selector'!$A$2,'EPA non-CO2 Data'!$J:$J,$C$30,'EPA non-CO2 Data'!$I:$I,$B49,'EPA non-CO2 Data'!$F:$F,J$31)*10^12</f>
        <v>0</v>
      </c>
      <c r="K49" s="10">
        <f>SUMIFS('EPA non-CO2 Data'!$K:$K,'EPA non-CO2 Data'!$A:$A,'Country Selector'!$A$2,'EPA non-CO2 Data'!$J:$J,$C$30,'EPA non-CO2 Data'!$I:$I,$B49,'EPA non-CO2 Data'!$F:$F,K$31)*10^12</f>
        <v>0</v>
      </c>
      <c r="L49" s="10">
        <f>SUMIFS('EPA non-CO2 Data'!$K:$K,'EPA non-CO2 Data'!$A:$A,'Country Selector'!$A$2,'EPA non-CO2 Data'!$J:$J,$C$30,'EPA non-CO2 Data'!$I:$I,$B49,'EPA non-CO2 Data'!$F:$F,L$31)*10^12</f>
        <v>0</v>
      </c>
      <c r="M49" s="10">
        <f>SUMIFS('EPA non-CO2 Data'!$K:$K,'EPA non-CO2 Data'!$A:$A,'Country Selector'!$A$2,'EPA non-CO2 Data'!$J:$J,$C$30,'EPA non-CO2 Data'!$I:$I,$B49,'EPA non-CO2 Data'!$F:$F,M$31)*10^12</f>
        <v>0</v>
      </c>
      <c r="N49" s="10">
        <f>SUMIFS('EPA non-CO2 Data'!$K:$K,'EPA non-CO2 Data'!$A:$A,'Country Selector'!$A$2,'EPA non-CO2 Data'!$J:$J,$C$30,'EPA non-CO2 Data'!$I:$I,$B49,'EPA non-CO2 Data'!$F:$F,N$31)*10^12</f>
        <v>0</v>
      </c>
      <c r="O49" s="10">
        <f>SUMIFS('EPA non-CO2 Data'!$K:$K,'EPA non-CO2 Data'!$A:$A,'Country Selector'!$A$2,'EPA non-CO2 Data'!$J:$J,$C$30,'EPA non-CO2 Data'!$I:$I,$B49,'EPA non-CO2 Data'!$F:$F,O$31)*10^12</f>
        <v>0</v>
      </c>
      <c r="P49" s="10">
        <f>SUMIFS('EPA non-CO2 Data'!$K:$K,'EPA non-CO2 Data'!$A:$A,'Country Selector'!$A$2,'EPA non-CO2 Data'!$J:$J,$C$30,'EPA non-CO2 Data'!$I:$I,$B49,'EPA non-CO2 Data'!$F:$F,P$31)*10^12</f>
        <v>0</v>
      </c>
      <c r="Q49" s="10">
        <f>SUMIFS('EPA non-CO2 Data'!$K:$K,'EPA non-CO2 Data'!$A:$A,'Country Selector'!$A$2,'EPA non-CO2 Data'!$J:$J,$C$30,'EPA non-CO2 Data'!$I:$I,$B49,'EPA non-CO2 Data'!$F:$F,Q$31)*10^12</f>
        <v>0</v>
      </c>
      <c r="R49" s="10">
        <f>SUMIFS('EPA non-CO2 Data'!$K:$K,'EPA non-CO2 Data'!$A:$A,'Country Selector'!$A$2,'EPA non-CO2 Data'!$J:$J,$C$30,'EPA non-CO2 Data'!$I:$I,$B49,'EPA non-CO2 Data'!$F:$F,R$31)*10^12</f>
        <v>0</v>
      </c>
      <c r="S49" s="10">
        <f>SUMIFS('EPA non-CO2 Data'!$K:$K,'EPA non-CO2 Data'!$A:$A,'Country Selector'!$A$2,'EPA non-CO2 Data'!$J:$J,$C$30,'EPA non-CO2 Data'!$I:$I,$B49,'EPA non-CO2 Data'!$F:$F,S$31)*10^12</f>
        <v>0</v>
      </c>
      <c r="T49" s="10">
        <f>SUMIFS('EPA non-CO2 Data'!$K:$K,'EPA non-CO2 Data'!$A:$A,'Country Selector'!$A$2,'EPA non-CO2 Data'!$J:$J,$C$30,'EPA non-CO2 Data'!$I:$I,$B49,'EPA non-CO2 Data'!$F:$F,T$31)*10^12</f>
        <v>0</v>
      </c>
      <c r="U49" s="10">
        <f>SUMIFS('EPA non-CO2 Data'!$K:$K,'EPA non-CO2 Data'!$A:$A,'Country Selector'!$A$2,'EPA non-CO2 Data'!$J:$J,$C$30,'EPA non-CO2 Data'!$I:$I,$B49,'EPA non-CO2 Data'!$F:$F,U$31)*10^12</f>
        <v>0</v>
      </c>
      <c r="V49" s="10">
        <f>SUMIFS('EPA non-CO2 Data'!$K:$K,'EPA non-CO2 Data'!$A:$A,'Country Selector'!$A$2,'EPA non-CO2 Data'!$J:$J,$C$30,'EPA non-CO2 Data'!$I:$I,$B49,'EPA non-CO2 Data'!$F:$F,V$31)*10^12</f>
        <v>0</v>
      </c>
      <c r="W49" s="10">
        <f>SUMIFS('EPA non-CO2 Data'!$K:$K,'EPA non-CO2 Data'!$A:$A,'Country Selector'!$A$2,'EPA non-CO2 Data'!$J:$J,$C$30,'EPA non-CO2 Data'!$I:$I,$B49,'EPA non-CO2 Data'!$F:$F,W$31)*10^12</f>
        <v>0</v>
      </c>
      <c r="X49" s="10">
        <f>SUMIFS('EPA non-CO2 Data'!$K:$K,'EPA non-CO2 Data'!$A:$A,'Country Selector'!$A$2,'EPA non-CO2 Data'!$J:$J,$C$30,'EPA non-CO2 Data'!$I:$I,$B49,'EPA non-CO2 Data'!$F:$F,X$31)*10^12</f>
        <v>0</v>
      </c>
      <c r="Y49" s="10">
        <f>SUMIFS('EPA non-CO2 Data'!$K:$K,'EPA non-CO2 Data'!$A:$A,'Country Selector'!$A$2,'EPA non-CO2 Data'!$J:$J,$C$30,'EPA non-CO2 Data'!$I:$I,$B49,'EPA non-CO2 Data'!$F:$F,Y$31)*10^12</f>
        <v>0</v>
      </c>
      <c r="Z49" s="10">
        <f>SUMIFS('EPA non-CO2 Data'!$K:$K,'EPA non-CO2 Data'!$A:$A,'Country Selector'!$A$2,'EPA non-CO2 Data'!$J:$J,$C$30,'EPA non-CO2 Data'!$I:$I,$B49,'EPA non-CO2 Data'!$F:$F,Z$31)*10^12</f>
        <v>0</v>
      </c>
      <c r="AA49" s="10">
        <f>SUMIFS('EPA non-CO2 Data'!$K:$K,'EPA non-CO2 Data'!$A:$A,'Country Selector'!$A$2,'EPA non-CO2 Data'!$J:$J,$C$30,'EPA non-CO2 Data'!$I:$I,$B49,'EPA non-CO2 Data'!$F:$F,AA$31)*10^12</f>
        <v>0</v>
      </c>
      <c r="AB49" s="10">
        <f>SUMIFS('EPA non-CO2 Data'!$K:$K,'EPA non-CO2 Data'!$A:$A,'Country Selector'!$A$2,'EPA non-CO2 Data'!$J:$J,$C$30,'EPA non-CO2 Data'!$I:$I,$B49,'EPA non-CO2 Data'!$F:$F,AB$31)*10^12</f>
        <v>0</v>
      </c>
      <c r="AC49" s="10">
        <f>SUMIFS('EPA non-CO2 Data'!$K:$K,'EPA non-CO2 Data'!$A:$A,'Country Selector'!$A$2,'EPA non-CO2 Data'!$J:$J,$C$30,'EPA non-CO2 Data'!$I:$I,$B49,'EPA non-CO2 Data'!$F:$F,AC$31)*10^12</f>
        <v>0</v>
      </c>
      <c r="AD49" s="10">
        <f>SUMIFS('EPA non-CO2 Data'!$K:$K,'EPA non-CO2 Data'!$A:$A,'Country Selector'!$A$2,'EPA non-CO2 Data'!$J:$J,$C$30,'EPA non-CO2 Data'!$I:$I,$B49,'EPA non-CO2 Data'!$F:$F,AD$31)*10^12</f>
        <v>0</v>
      </c>
      <c r="AE49" s="10">
        <f>SUMIFS('EPA non-CO2 Data'!$K:$K,'EPA non-CO2 Data'!$A:$A,'Country Selector'!$A$2,'EPA non-CO2 Data'!$J:$J,$C$30,'EPA non-CO2 Data'!$I:$I,$B49,'EPA non-CO2 Data'!$F:$F,AE$31)*10^12</f>
        <v>0</v>
      </c>
      <c r="AF49" s="10">
        <f>SUMIFS('EPA non-CO2 Data'!$K:$K,'EPA non-CO2 Data'!$A:$A,'Country Selector'!$A$2,'EPA non-CO2 Data'!$J:$J,$C$30,'EPA non-CO2 Data'!$I:$I,$B49,'EPA non-CO2 Data'!$F:$F,AF$31)*10^12</f>
        <v>0</v>
      </c>
      <c r="AG49" s="10">
        <f>SUMIFS('EPA non-CO2 Data'!$K:$K,'EPA non-CO2 Data'!$A:$A,'Country Selector'!$A$2,'EPA non-CO2 Data'!$J:$J,$C$30,'EPA non-CO2 Data'!$I:$I,$B49,'EPA non-CO2 Data'!$F:$F,AG$31)*10^12</f>
        <v>0</v>
      </c>
      <c r="AH49" s="10">
        <f>SUMIFS('EPA non-CO2 Data'!$K:$K,'EPA non-CO2 Data'!$A:$A,'Country Selector'!$A$2,'EPA non-CO2 Data'!$J:$J,$C$30,'EPA non-CO2 Data'!$I:$I,$B49,'EPA non-CO2 Data'!$F:$F,AH$31)*10^12</f>
        <v>0</v>
      </c>
      <c r="AI49" s="10">
        <f>SUMIFS('EPA non-CO2 Data'!$K:$K,'EPA non-CO2 Data'!$A:$A,'Country Selector'!$A$2,'EPA non-CO2 Data'!$J:$J,$C$30,'EPA non-CO2 Data'!$I:$I,$B49,'EPA non-CO2 Data'!$F:$F,AI$31)*10^12</f>
        <v>0</v>
      </c>
      <c r="AJ49" s="10">
        <f>SUMIFS('EPA non-CO2 Data'!$K:$K,'EPA non-CO2 Data'!$A:$A,'Country Selector'!$A$2,'EPA non-CO2 Data'!$J:$J,$C$30,'EPA non-CO2 Data'!$I:$I,$B49,'EPA non-CO2 Data'!$F:$F,AJ$31)*10^12</f>
        <v>0</v>
      </c>
      <c r="AK49" s="10">
        <f>SUMIFS('EPA non-CO2 Data'!$K:$K,'EPA non-CO2 Data'!$A:$A,'Country Selector'!$A$2,'EPA non-CO2 Data'!$J:$J,$C$30,'EPA non-CO2 Data'!$I:$I,$B49,'EPA non-CO2 Data'!$F:$F,AK$31)*10^12</f>
        <v>0</v>
      </c>
      <c r="AL49" s="10">
        <f>SUMIFS('EPA non-CO2 Data'!$K:$K,'EPA non-CO2 Data'!$A:$A,'Country Selector'!$A$2,'EPA non-CO2 Data'!$J:$J,$C$30,'EPA non-CO2 Data'!$I:$I,$B49,'EPA non-CO2 Data'!$F:$F,AL$31)*10^12</f>
        <v>0</v>
      </c>
    </row>
    <row r="50" spans="1:38" x14ac:dyDescent="0.25">
      <c r="A50" t="s">
        <v>11</v>
      </c>
      <c r="B50" t="s">
        <v>577</v>
      </c>
      <c r="C50" s="10">
        <f>SUMIFS('EPA non-CO2 Data'!$K:$K,'EPA non-CO2 Data'!$A:$A,'Country Selector'!$A$2,'EPA non-CO2 Data'!$J:$J,$C$30,'EPA non-CO2 Data'!$I:$I,$B50,'EPA non-CO2 Data'!$F:$F,C$31)*10^12</f>
        <v>0</v>
      </c>
      <c r="D50" s="10">
        <f>SUMIFS('EPA non-CO2 Data'!$K:$K,'EPA non-CO2 Data'!$A:$A,'Country Selector'!$A$2,'EPA non-CO2 Data'!$J:$J,$C$30,'EPA non-CO2 Data'!$I:$I,$B50,'EPA non-CO2 Data'!$F:$F,D$31)*10^12</f>
        <v>0</v>
      </c>
      <c r="E50" s="10">
        <f>SUMIFS('EPA non-CO2 Data'!$K:$K,'EPA non-CO2 Data'!$A:$A,'Country Selector'!$A$2,'EPA non-CO2 Data'!$J:$J,$C$30,'EPA non-CO2 Data'!$I:$I,$B50,'EPA non-CO2 Data'!$F:$F,E$31)*10^12</f>
        <v>0</v>
      </c>
      <c r="F50" s="10">
        <f>SUMIFS('EPA non-CO2 Data'!$K:$K,'EPA non-CO2 Data'!$A:$A,'Country Selector'!$A$2,'EPA non-CO2 Data'!$J:$J,$C$30,'EPA non-CO2 Data'!$I:$I,$B50,'EPA non-CO2 Data'!$F:$F,F$31)*10^12</f>
        <v>0</v>
      </c>
      <c r="G50" s="10">
        <f>SUMIFS('EPA non-CO2 Data'!$K:$K,'EPA non-CO2 Data'!$A:$A,'Country Selector'!$A$2,'EPA non-CO2 Data'!$J:$J,$C$30,'EPA non-CO2 Data'!$I:$I,$B50,'EPA non-CO2 Data'!$F:$F,G$31)*10^12</f>
        <v>0</v>
      </c>
      <c r="H50" s="10">
        <f>SUMIFS('EPA non-CO2 Data'!$K:$K,'EPA non-CO2 Data'!$A:$A,'Country Selector'!$A$2,'EPA non-CO2 Data'!$J:$J,$C$30,'EPA non-CO2 Data'!$I:$I,$B50,'EPA non-CO2 Data'!$F:$F,H$31)*10^12</f>
        <v>0</v>
      </c>
      <c r="I50" s="10">
        <f>SUMIFS('EPA non-CO2 Data'!$K:$K,'EPA non-CO2 Data'!$A:$A,'Country Selector'!$A$2,'EPA non-CO2 Data'!$J:$J,$C$30,'EPA non-CO2 Data'!$I:$I,$B50,'EPA non-CO2 Data'!$F:$F,I$31)*10^12</f>
        <v>0</v>
      </c>
      <c r="J50" s="10">
        <f>SUMIFS('EPA non-CO2 Data'!$K:$K,'EPA non-CO2 Data'!$A:$A,'Country Selector'!$A$2,'EPA non-CO2 Data'!$J:$J,$C$30,'EPA non-CO2 Data'!$I:$I,$B50,'EPA non-CO2 Data'!$F:$F,J$31)*10^12</f>
        <v>0</v>
      </c>
      <c r="K50" s="10">
        <f>SUMIFS('EPA non-CO2 Data'!$K:$K,'EPA non-CO2 Data'!$A:$A,'Country Selector'!$A$2,'EPA non-CO2 Data'!$J:$J,$C$30,'EPA non-CO2 Data'!$I:$I,$B50,'EPA non-CO2 Data'!$F:$F,K$31)*10^12</f>
        <v>0</v>
      </c>
      <c r="L50" s="10">
        <f>SUMIFS('EPA non-CO2 Data'!$K:$K,'EPA non-CO2 Data'!$A:$A,'Country Selector'!$A$2,'EPA non-CO2 Data'!$J:$J,$C$30,'EPA non-CO2 Data'!$I:$I,$B50,'EPA non-CO2 Data'!$F:$F,L$31)*10^12</f>
        <v>0</v>
      </c>
      <c r="M50" s="10">
        <f>SUMIFS('EPA non-CO2 Data'!$K:$K,'EPA non-CO2 Data'!$A:$A,'Country Selector'!$A$2,'EPA non-CO2 Data'!$J:$J,$C$30,'EPA non-CO2 Data'!$I:$I,$B50,'EPA non-CO2 Data'!$F:$F,M$31)*10^12</f>
        <v>0</v>
      </c>
      <c r="N50" s="10">
        <f>SUMIFS('EPA non-CO2 Data'!$K:$K,'EPA non-CO2 Data'!$A:$A,'Country Selector'!$A$2,'EPA non-CO2 Data'!$J:$J,$C$30,'EPA non-CO2 Data'!$I:$I,$B50,'EPA non-CO2 Data'!$F:$F,N$31)*10^12</f>
        <v>0</v>
      </c>
      <c r="O50" s="10">
        <f>SUMIFS('EPA non-CO2 Data'!$K:$K,'EPA non-CO2 Data'!$A:$A,'Country Selector'!$A$2,'EPA non-CO2 Data'!$J:$J,$C$30,'EPA non-CO2 Data'!$I:$I,$B50,'EPA non-CO2 Data'!$F:$F,O$31)*10^12</f>
        <v>0</v>
      </c>
      <c r="P50" s="10">
        <f>SUMIFS('EPA non-CO2 Data'!$K:$K,'EPA non-CO2 Data'!$A:$A,'Country Selector'!$A$2,'EPA non-CO2 Data'!$J:$J,$C$30,'EPA non-CO2 Data'!$I:$I,$B50,'EPA non-CO2 Data'!$F:$F,P$31)*10^12</f>
        <v>0</v>
      </c>
      <c r="Q50" s="10">
        <f>SUMIFS('EPA non-CO2 Data'!$K:$K,'EPA non-CO2 Data'!$A:$A,'Country Selector'!$A$2,'EPA non-CO2 Data'!$J:$J,$C$30,'EPA non-CO2 Data'!$I:$I,$B50,'EPA non-CO2 Data'!$F:$F,Q$31)*10^12</f>
        <v>0</v>
      </c>
      <c r="R50" s="10">
        <f>SUMIFS('EPA non-CO2 Data'!$K:$K,'EPA non-CO2 Data'!$A:$A,'Country Selector'!$A$2,'EPA non-CO2 Data'!$J:$J,$C$30,'EPA non-CO2 Data'!$I:$I,$B50,'EPA non-CO2 Data'!$F:$F,R$31)*10^12</f>
        <v>0</v>
      </c>
      <c r="S50" s="10">
        <f>SUMIFS('EPA non-CO2 Data'!$K:$K,'EPA non-CO2 Data'!$A:$A,'Country Selector'!$A$2,'EPA non-CO2 Data'!$J:$J,$C$30,'EPA non-CO2 Data'!$I:$I,$B50,'EPA non-CO2 Data'!$F:$F,S$31)*10^12</f>
        <v>0</v>
      </c>
      <c r="T50" s="10">
        <f>SUMIFS('EPA non-CO2 Data'!$K:$K,'EPA non-CO2 Data'!$A:$A,'Country Selector'!$A$2,'EPA non-CO2 Data'!$J:$J,$C$30,'EPA non-CO2 Data'!$I:$I,$B50,'EPA non-CO2 Data'!$F:$F,T$31)*10^12</f>
        <v>0</v>
      </c>
      <c r="U50" s="10">
        <f>SUMIFS('EPA non-CO2 Data'!$K:$K,'EPA non-CO2 Data'!$A:$A,'Country Selector'!$A$2,'EPA non-CO2 Data'!$J:$J,$C$30,'EPA non-CO2 Data'!$I:$I,$B50,'EPA non-CO2 Data'!$F:$F,U$31)*10^12</f>
        <v>0</v>
      </c>
      <c r="V50" s="10">
        <f>SUMIFS('EPA non-CO2 Data'!$K:$K,'EPA non-CO2 Data'!$A:$A,'Country Selector'!$A$2,'EPA non-CO2 Data'!$J:$J,$C$30,'EPA non-CO2 Data'!$I:$I,$B50,'EPA non-CO2 Data'!$F:$F,V$31)*10^12</f>
        <v>0</v>
      </c>
      <c r="W50" s="10">
        <f>SUMIFS('EPA non-CO2 Data'!$K:$K,'EPA non-CO2 Data'!$A:$A,'Country Selector'!$A$2,'EPA non-CO2 Data'!$J:$J,$C$30,'EPA non-CO2 Data'!$I:$I,$B50,'EPA non-CO2 Data'!$F:$F,W$31)*10^12</f>
        <v>0</v>
      </c>
      <c r="X50" s="10">
        <f>SUMIFS('EPA non-CO2 Data'!$K:$K,'EPA non-CO2 Data'!$A:$A,'Country Selector'!$A$2,'EPA non-CO2 Data'!$J:$J,$C$30,'EPA non-CO2 Data'!$I:$I,$B50,'EPA non-CO2 Data'!$F:$F,X$31)*10^12</f>
        <v>0</v>
      </c>
      <c r="Y50" s="10">
        <f>SUMIFS('EPA non-CO2 Data'!$K:$K,'EPA non-CO2 Data'!$A:$A,'Country Selector'!$A$2,'EPA non-CO2 Data'!$J:$J,$C$30,'EPA non-CO2 Data'!$I:$I,$B50,'EPA non-CO2 Data'!$F:$F,Y$31)*10^12</f>
        <v>0</v>
      </c>
      <c r="Z50" s="10">
        <f>SUMIFS('EPA non-CO2 Data'!$K:$K,'EPA non-CO2 Data'!$A:$A,'Country Selector'!$A$2,'EPA non-CO2 Data'!$J:$J,$C$30,'EPA non-CO2 Data'!$I:$I,$B50,'EPA non-CO2 Data'!$F:$F,Z$31)*10^12</f>
        <v>0</v>
      </c>
      <c r="AA50" s="10">
        <f>SUMIFS('EPA non-CO2 Data'!$K:$K,'EPA non-CO2 Data'!$A:$A,'Country Selector'!$A$2,'EPA non-CO2 Data'!$J:$J,$C$30,'EPA non-CO2 Data'!$I:$I,$B50,'EPA non-CO2 Data'!$F:$F,AA$31)*10^12</f>
        <v>0</v>
      </c>
      <c r="AB50" s="10">
        <f>SUMIFS('EPA non-CO2 Data'!$K:$K,'EPA non-CO2 Data'!$A:$A,'Country Selector'!$A$2,'EPA non-CO2 Data'!$J:$J,$C$30,'EPA non-CO2 Data'!$I:$I,$B50,'EPA non-CO2 Data'!$F:$F,AB$31)*10^12</f>
        <v>0</v>
      </c>
      <c r="AC50" s="10">
        <f>SUMIFS('EPA non-CO2 Data'!$K:$K,'EPA non-CO2 Data'!$A:$A,'Country Selector'!$A$2,'EPA non-CO2 Data'!$J:$J,$C$30,'EPA non-CO2 Data'!$I:$I,$B50,'EPA non-CO2 Data'!$F:$F,AC$31)*10^12</f>
        <v>0</v>
      </c>
      <c r="AD50" s="10">
        <f>SUMIFS('EPA non-CO2 Data'!$K:$K,'EPA non-CO2 Data'!$A:$A,'Country Selector'!$A$2,'EPA non-CO2 Data'!$J:$J,$C$30,'EPA non-CO2 Data'!$I:$I,$B50,'EPA non-CO2 Data'!$F:$F,AD$31)*10^12</f>
        <v>0</v>
      </c>
      <c r="AE50" s="10">
        <f>SUMIFS('EPA non-CO2 Data'!$K:$K,'EPA non-CO2 Data'!$A:$A,'Country Selector'!$A$2,'EPA non-CO2 Data'!$J:$J,$C$30,'EPA non-CO2 Data'!$I:$I,$B50,'EPA non-CO2 Data'!$F:$F,AE$31)*10^12</f>
        <v>0</v>
      </c>
      <c r="AF50" s="10">
        <f>SUMIFS('EPA non-CO2 Data'!$K:$K,'EPA non-CO2 Data'!$A:$A,'Country Selector'!$A$2,'EPA non-CO2 Data'!$J:$J,$C$30,'EPA non-CO2 Data'!$I:$I,$B50,'EPA non-CO2 Data'!$F:$F,AF$31)*10^12</f>
        <v>0</v>
      </c>
      <c r="AG50" s="10">
        <f>SUMIFS('EPA non-CO2 Data'!$K:$K,'EPA non-CO2 Data'!$A:$A,'Country Selector'!$A$2,'EPA non-CO2 Data'!$J:$J,$C$30,'EPA non-CO2 Data'!$I:$I,$B50,'EPA non-CO2 Data'!$F:$F,AG$31)*10^12</f>
        <v>0</v>
      </c>
      <c r="AH50" s="10">
        <f>SUMIFS('EPA non-CO2 Data'!$K:$K,'EPA non-CO2 Data'!$A:$A,'Country Selector'!$A$2,'EPA non-CO2 Data'!$J:$J,$C$30,'EPA non-CO2 Data'!$I:$I,$B50,'EPA non-CO2 Data'!$F:$F,AH$31)*10^12</f>
        <v>0</v>
      </c>
      <c r="AI50" s="10">
        <f>SUMIFS('EPA non-CO2 Data'!$K:$K,'EPA non-CO2 Data'!$A:$A,'Country Selector'!$A$2,'EPA non-CO2 Data'!$J:$J,$C$30,'EPA non-CO2 Data'!$I:$I,$B50,'EPA non-CO2 Data'!$F:$F,AI$31)*10^12</f>
        <v>0</v>
      </c>
      <c r="AJ50" s="10">
        <f>SUMIFS('EPA non-CO2 Data'!$K:$K,'EPA non-CO2 Data'!$A:$A,'Country Selector'!$A$2,'EPA non-CO2 Data'!$J:$J,$C$30,'EPA non-CO2 Data'!$I:$I,$B50,'EPA non-CO2 Data'!$F:$F,AJ$31)*10^12</f>
        <v>0</v>
      </c>
      <c r="AK50" s="10">
        <f>SUMIFS('EPA non-CO2 Data'!$K:$K,'EPA non-CO2 Data'!$A:$A,'Country Selector'!$A$2,'EPA non-CO2 Data'!$J:$J,$C$30,'EPA non-CO2 Data'!$I:$I,$B50,'EPA non-CO2 Data'!$F:$F,AK$31)*10^12</f>
        <v>0</v>
      </c>
      <c r="AL50" s="10">
        <f>SUMIFS('EPA non-CO2 Data'!$K:$K,'EPA non-CO2 Data'!$A:$A,'Country Selector'!$A$2,'EPA non-CO2 Data'!$J:$J,$C$30,'EPA non-CO2 Data'!$I:$I,$B50,'EPA non-CO2 Data'!$F:$F,AL$31)*10^12</f>
        <v>0</v>
      </c>
    </row>
    <row r="51" spans="1:38" x14ac:dyDescent="0.25">
      <c r="A51" t="s">
        <v>11</v>
      </c>
      <c r="B51" t="s">
        <v>578</v>
      </c>
      <c r="C51" s="10">
        <f>SUMIFS('EPA non-CO2 Data'!$K:$K,'EPA non-CO2 Data'!$A:$A,'Country Selector'!$A$2,'EPA non-CO2 Data'!$J:$J,$C$30,'EPA non-CO2 Data'!$I:$I,$B51,'EPA non-CO2 Data'!$F:$F,C$31)*10^12</f>
        <v>0</v>
      </c>
      <c r="D51" s="10">
        <f>SUMIFS('EPA non-CO2 Data'!$K:$K,'EPA non-CO2 Data'!$A:$A,'Country Selector'!$A$2,'EPA non-CO2 Data'!$J:$J,$C$30,'EPA non-CO2 Data'!$I:$I,$B51,'EPA non-CO2 Data'!$F:$F,D$31)*10^12</f>
        <v>0</v>
      </c>
      <c r="E51" s="10">
        <f>SUMIFS('EPA non-CO2 Data'!$K:$K,'EPA non-CO2 Data'!$A:$A,'Country Selector'!$A$2,'EPA non-CO2 Data'!$J:$J,$C$30,'EPA non-CO2 Data'!$I:$I,$B51,'EPA non-CO2 Data'!$F:$F,E$31)*10^12</f>
        <v>0</v>
      </c>
      <c r="F51" s="10">
        <f>SUMIFS('EPA non-CO2 Data'!$K:$K,'EPA non-CO2 Data'!$A:$A,'Country Selector'!$A$2,'EPA non-CO2 Data'!$J:$J,$C$30,'EPA non-CO2 Data'!$I:$I,$B51,'EPA non-CO2 Data'!$F:$F,F$31)*10^12</f>
        <v>0</v>
      </c>
      <c r="G51" s="10">
        <f>SUMIFS('EPA non-CO2 Data'!$K:$K,'EPA non-CO2 Data'!$A:$A,'Country Selector'!$A$2,'EPA non-CO2 Data'!$J:$J,$C$30,'EPA non-CO2 Data'!$I:$I,$B51,'EPA non-CO2 Data'!$F:$F,G$31)*10^12</f>
        <v>0</v>
      </c>
      <c r="H51" s="10">
        <f>SUMIFS('EPA non-CO2 Data'!$K:$K,'EPA non-CO2 Data'!$A:$A,'Country Selector'!$A$2,'EPA non-CO2 Data'!$J:$J,$C$30,'EPA non-CO2 Data'!$I:$I,$B51,'EPA non-CO2 Data'!$F:$F,H$31)*10^12</f>
        <v>0</v>
      </c>
      <c r="I51" s="10">
        <f>SUMIFS('EPA non-CO2 Data'!$K:$K,'EPA non-CO2 Data'!$A:$A,'Country Selector'!$A$2,'EPA non-CO2 Data'!$J:$J,$C$30,'EPA non-CO2 Data'!$I:$I,$B51,'EPA non-CO2 Data'!$F:$F,I$31)*10^12</f>
        <v>0</v>
      </c>
      <c r="J51" s="10">
        <f>SUMIFS('EPA non-CO2 Data'!$K:$K,'EPA non-CO2 Data'!$A:$A,'Country Selector'!$A$2,'EPA non-CO2 Data'!$J:$J,$C$30,'EPA non-CO2 Data'!$I:$I,$B51,'EPA non-CO2 Data'!$F:$F,J$31)*10^12</f>
        <v>0</v>
      </c>
      <c r="K51" s="10">
        <f>SUMIFS('EPA non-CO2 Data'!$K:$K,'EPA non-CO2 Data'!$A:$A,'Country Selector'!$A$2,'EPA non-CO2 Data'!$J:$J,$C$30,'EPA non-CO2 Data'!$I:$I,$B51,'EPA non-CO2 Data'!$F:$F,K$31)*10^12</f>
        <v>0</v>
      </c>
      <c r="L51" s="10">
        <f>SUMIFS('EPA non-CO2 Data'!$K:$K,'EPA non-CO2 Data'!$A:$A,'Country Selector'!$A$2,'EPA non-CO2 Data'!$J:$J,$C$30,'EPA non-CO2 Data'!$I:$I,$B51,'EPA non-CO2 Data'!$F:$F,L$31)*10^12</f>
        <v>0</v>
      </c>
      <c r="M51" s="10">
        <f>SUMIFS('EPA non-CO2 Data'!$K:$K,'EPA non-CO2 Data'!$A:$A,'Country Selector'!$A$2,'EPA non-CO2 Data'!$J:$J,$C$30,'EPA non-CO2 Data'!$I:$I,$B51,'EPA non-CO2 Data'!$F:$F,M$31)*10^12</f>
        <v>0</v>
      </c>
      <c r="N51" s="10">
        <f>SUMIFS('EPA non-CO2 Data'!$K:$K,'EPA non-CO2 Data'!$A:$A,'Country Selector'!$A$2,'EPA non-CO2 Data'!$J:$J,$C$30,'EPA non-CO2 Data'!$I:$I,$B51,'EPA non-CO2 Data'!$F:$F,N$31)*10^12</f>
        <v>0</v>
      </c>
      <c r="O51" s="10">
        <f>SUMIFS('EPA non-CO2 Data'!$K:$K,'EPA non-CO2 Data'!$A:$A,'Country Selector'!$A$2,'EPA non-CO2 Data'!$J:$J,$C$30,'EPA non-CO2 Data'!$I:$I,$B51,'EPA non-CO2 Data'!$F:$F,O$31)*10^12</f>
        <v>0</v>
      </c>
      <c r="P51" s="10">
        <f>SUMIFS('EPA non-CO2 Data'!$K:$K,'EPA non-CO2 Data'!$A:$A,'Country Selector'!$A$2,'EPA non-CO2 Data'!$J:$J,$C$30,'EPA non-CO2 Data'!$I:$I,$B51,'EPA non-CO2 Data'!$F:$F,P$31)*10^12</f>
        <v>0</v>
      </c>
      <c r="Q51" s="10">
        <f>SUMIFS('EPA non-CO2 Data'!$K:$K,'EPA non-CO2 Data'!$A:$A,'Country Selector'!$A$2,'EPA non-CO2 Data'!$J:$J,$C$30,'EPA non-CO2 Data'!$I:$I,$B51,'EPA non-CO2 Data'!$F:$F,Q$31)*10^12</f>
        <v>0</v>
      </c>
      <c r="R51" s="10">
        <f>SUMIFS('EPA non-CO2 Data'!$K:$K,'EPA non-CO2 Data'!$A:$A,'Country Selector'!$A$2,'EPA non-CO2 Data'!$J:$J,$C$30,'EPA non-CO2 Data'!$I:$I,$B51,'EPA non-CO2 Data'!$F:$F,R$31)*10^12</f>
        <v>0</v>
      </c>
      <c r="S51" s="10">
        <f>SUMIFS('EPA non-CO2 Data'!$K:$K,'EPA non-CO2 Data'!$A:$A,'Country Selector'!$A$2,'EPA non-CO2 Data'!$J:$J,$C$30,'EPA non-CO2 Data'!$I:$I,$B51,'EPA non-CO2 Data'!$F:$F,S$31)*10^12</f>
        <v>0</v>
      </c>
      <c r="T51" s="10">
        <f>SUMIFS('EPA non-CO2 Data'!$K:$K,'EPA non-CO2 Data'!$A:$A,'Country Selector'!$A$2,'EPA non-CO2 Data'!$J:$J,$C$30,'EPA non-CO2 Data'!$I:$I,$B51,'EPA non-CO2 Data'!$F:$F,T$31)*10^12</f>
        <v>0</v>
      </c>
      <c r="U51" s="10">
        <f>SUMIFS('EPA non-CO2 Data'!$K:$K,'EPA non-CO2 Data'!$A:$A,'Country Selector'!$A$2,'EPA non-CO2 Data'!$J:$J,$C$30,'EPA non-CO2 Data'!$I:$I,$B51,'EPA non-CO2 Data'!$F:$F,U$31)*10^12</f>
        <v>0</v>
      </c>
      <c r="V51" s="10">
        <f>SUMIFS('EPA non-CO2 Data'!$K:$K,'EPA non-CO2 Data'!$A:$A,'Country Selector'!$A$2,'EPA non-CO2 Data'!$J:$J,$C$30,'EPA non-CO2 Data'!$I:$I,$B51,'EPA non-CO2 Data'!$F:$F,V$31)*10^12</f>
        <v>0</v>
      </c>
      <c r="W51" s="10">
        <f>SUMIFS('EPA non-CO2 Data'!$K:$K,'EPA non-CO2 Data'!$A:$A,'Country Selector'!$A$2,'EPA non-CO2 Data'!$J:$J,$C$30,'EPA non-CO2 Data'!$I:$I,$B51,'EPA non-CO2 Data'!$F:$F,W$31)*10^12</f>
        <v>0</v>
      </c>
      <c r="X51" s="10">
        <f>SUMIFS('EPA non-CO2 Data'!$K:$K,'EPA non-CO2 Data'!$A:$A,'Country Selector'!$A$2,'EPA non-CO2 Data'!$J:$J,$C$30,'EPA non-CO2 Data'!$I:$I,$B51,'EPA non-CO2 Data'!$F:$F,X$31)*10^12</f>
        <v>0</v>
      </c>
      <c r="Y51" s="10">
        <f>SUMIFS('EPA non-CO2 Data'!$K:$K,'EPA non-CO2 Data'!$A:$A,'Country Selector'!$A$2,'EPA non-CO2 Data'!$J:$J,$C$30,'EPA non-CO2 Data'!$I:$I,$B51,'EPA non-CO2 Data'!$F:$F,Y$31)*10^12</f>
        <v>0</v>
      </c>
      <c r="Z51" s="10">
        <f>SUMIFS('EPA non-CO2 Data'!$K:$K,'EPA non-CO2 Data'!$A:$A,'Country Selector'!$A$2,'EPA non-CO2 Data'!$J:$J,$C$30,'EPA non-CO2 Data'!$I:$I,$B51,'EPA non-CO2 Data'!$F:$F,Z$31)*10^12</f>
        <v>0</v>
      </c>
      <c r="AA51" s="10">
        <f>SUMIFS('EPA non-CO2 Data'!$K:$K,'EPA non-CO2 Data'!$A:$A,'Country Selector'!$A$2,'EPA non-CO2 Data'!$J:$J,$C$30,'EPA non-CO2 Data'!$I:$I,$B51,'EPA non-CO2 Data'!$F:$F,AA$31)*10^12</f>
        <v>0</v>
      </c>
      <c r="AB51" s="10">
        <f>SUMIFS('EPA non-CO2 Data'!$K:$K,'EPA non-CO2 Data'!$A:$A,'Country Selector'!$A$2,'EPA non-CO2 Data'!$J:$J,$C$30,'EPA non-CO2 Data'!$I:$I,$B51,'EPA non-CO2 Data'!$F:$F,AB$31)*10^12</f>
        <v>0</v>
      </c>
      <c r="AC51" s="10">
        <f>SUMIFS('EPA non-CO2 Data'!$K:$K,'EPA non-CO2 Data'!$A:$A,'Country Selector'!$A$2,'EPA non-CO2 Data'!$J:$J,$C$30,'EPA non-CO2 Data'!$I:$I,$B51,'EPA non-CO2 Data'!$F:$F,AC$31)*10^12</f>
        <v>0</v>
      </c>
      <c r="AD51" s="10">
        <f>SUMIFS('EPA non-CO2 Data'!$K:$K,'EPA non-CO2 Data'!$A:$A,'Country Selector'!$A$2,'EPA non-CO2 Data'!$J:$J,$C$30,'EPA non-CO2 Data'!$I:$I,$B51,'EPA non-CO2 Data'!$F:$F,AD$31)*10^12</f>
        <v>0</v>
      </c>
      <c r="AE51" s="10">
        <f>SUMIFS('EPA non-CO2 Data'!$K:$K,'EPA non-CO2 Data'!$A:$A,'Country Selector'!$A$2,'EPA non-CO2 Data'!$J:$J,$C$30,'EPA non-CO2 Data'!$I:$I,$B51,'EPA non-CO2 Data'!$F:$F,AE$31)*10^12</f>
        <v>0</v>
      </c>
      <c r="AF51" s="10">
        <f>SUMIFS('EPA non-CO2 Data'!$K:$K,'EPA non-CO2 Data'!$A:$A,'Country Selector'!$A$2,'EPA non-CO2 Data'!$J:$J,$C$30,'EPA non-CO2 Data'!$I:$I,$B51,'EPA non-CO2 Data'!$F:$F,AF$31)*10^12</f>
        <v>0</v>
      </c>
      <c r="AG51" s="10">
        <f>SUMIFS('EPA non-CO2 Data'!$K:$K,'EPA non-CO2 Data'!$A:$A,'Country Selector'!$A$2,'EPA non-CO2 Data'!$J:$J,$C$30,'EPA non-CO2 Data'!$I:$I,$B51,'EPA non-CO2 Data'!$F:$F,AG$31)*10^12</f>
        <v>0</v>
      </c>
      <c r="AH51" s="10">
        <f>SUMIFS('EPA non-CO2 Data'!$K:$K,'EPA non-CO2 Data'!$A:$A,'Country Selector'!$A$2,'EPA non-CO2 Data'!$J:$J,$C$30,'EPA non-CO2 Data'!$I:$I,$B51,'EPA non-CO2 Data'!$F:$F,AH$31)*10^12</f>
        <v>0</v>
      </c>
      <c r="AI51" s="10">
        <f>SUMIFS('EPA non-CO2 Data'!$K:$K,'EPA non-CO2 Data'!$A:$A,'Country Selector'!$A$2,'EPA non-CO2 Data'!$J:$J,$C$30,'EPA non-CO2 Data'!$I:$I,$B51,'EPA non-CO2 Data'!$F:$F,AI$31)*10^12</f>
        <v>0</v>
      </c>
      <c r="AJ51" s="10">
        <f>SUMIFS('EPA non-CO2 Data'!$K:$K,'EPA non-CO2 Data'!$A:$A,'Country Selector'!$A$2,'EPA non-CO2 Data'!$J:$J,$C$30,'EPA non-CO2 Data'!$I:$I,$B51,'EPA non-CO2 Data'!$F:$F,AJ$31)*10^12</f>
        <v>0</v>
      </c>
      <c r="AK51" s="10">
        <f>SUMIFS('EPA non-CO2 Data'!$K:$K,'EPA non-CO2 Data'!$A:$A,'Country Selector'!$A$2,'EPA non-CO2 Data'!$J:$J,$C$30,'EPA non-CO2 Data'!$I:$I,$B51,'EPA non-CO2 Data'!$F:$F,AK$31)*10^12</f>
        <v>0</v>
      </c>
      <c r="AL51" s="10">
        <f>SUMIFS('EPA non-CO2 Data'!$K:$K,'EPA non-CO2 Data'!$A:$A,'Country Selector'!$A$2,'EPA non-CO2 Data'!$J:$J,$C$30,'EPA non-CO2 Data'!$I:$I,$B51,'EPA non-CO2 Data'!$F:$F,AL$31)*10^12</f>
        <v>0</v>
      </c>
    </row>
    <row r="52" spans="1:38" x14ac:dyDescent="0.25">
      <c r="A52" t="s">
        <v>11</v>
      </c>
      <c r="B52" t="s">
        <v>579</v>
      </c>
      <c r="C52" s="10">
        <f>SUMIFS('EPA non-CO2 Data'!$K:$K,'EPA non-CO2 Data'!$A:$A,'Country Selector'!$A$2,'EPA non-CO2 Data'!$J:$J,$C$30,'EPA non-CO2 Data'!$I:$I,$B52,'EPA non-CO2 Data'!$F:$F,C$31)*10^12</f>
        <v>0</v>
      </c>
      <c r="D52" s="10">
        <f>SUMIFS('EPA non-CO2 Data'!$K:$K,'EPA non-CO2 Data'!$A:$A,'Country Selector'!$A$2,'EPA non-CO2 Data'!$J:$J,$C$30,'EPA non-CO2 Data'!$I:$I,$B52,'EPA non-CO2 Data'!$F:$F,D$31)*10^12</f>
        <v>0</v>
      </c>
      <c r="E52" s="10">
        <f>SUMIFS('EPA non-CO2 Data'!$K:$K,'EPA non-CO2 Data'!$A:$A,'Country Selector'!$A$2,'EPA non-CO2 Data'!$J:$J,$C$30,'EPA non-CO2 Data'!$I:$I,$B52,'EPA non-CO2 Data'!$F:$F,E$31)*10^12</f>
        <v>0</v>
      </c>
      <c r="F52" s="10">
        <f>SUMIFS('EPA non-CO2 Data'!$K:$K,'EPA non-CO2 Data'!$A:$A,'Country Selector'!$A$2,'EPA non-CO2 Data'!$J:$J,$C$30,'EPA non-CO2 Data'!$I:$I,$B52,'EPA non-CO2 Data'!$F:$F,F$31)*10^12</f>
        <v>0</v>
      </c>
      <c r="G52" s="10">
        <f>SUMIFS('EPA non-CO2 Data'!$K:$K,'EPA non-CO2 Data'!$A:$A,'Country Selector'!$A$2,'EPA non-CO2 Data'!$J:$J,$C$30,'EPA non-CO2 Data'!$I:$I,$B52,'EPA non-CO2 Data'!$F:$F,G$31)*10^12</f>
        <v>0</v>
      </c>
      <c r="H52" s="10">
        <f>SUMIFS('EPA non-CO2 Data'!$K:$K,'EPA non-CO2 Data'!$A:$A,'Country Selector'!$A$2,'EPA non-CO2 Data'!$J:$J,$C$30,'EPA non-CO2 Data'!$I:$I,$B52,'EPA non-CO2 Data'!$F:$F,H$31)*10^12</f>
        <v>0</v>
      </c>
      <c r="I52" s="10">
        <f>SUMIFS('EPA non-CO2 Data'!$K:$K,'EPA non-CO2 Data'!$A:$A,'Country Selector'!$A$2,'EPA non-CO2 Data'!$J:$J,$C$30,'EPA non-CO2 Data'!$I:$I,$B52,'EPA non-CO2 Data'!$F:$F,I$31)*10^12</f>
        <v>0</v>
      </c>
      <c r="J52" s="10">
        <f>SUMIFS('EPA non-CO2 Data'!$K:$K,'EPA non-CO2 Data'!$A:$A,'Country Selector'!$A$2,'EPA non-CO2 Data'!$J:$J,$C$30,'EPA non-CO2 Data'!$I:$I,$B52,'EPA non-CO2 Data'!$F:$F,J$31)*10^12</f>
        <v>0</v>
      </c>
      <c r="K52" s="10">
        <f>SUMIFS('EPA non-CO2 Data'!$K:$K,'EPA non-CO2 Data'!$A:$A,'Country Selector'!$A$2,'EPA non-CO2 Data'!$J:$J,$C$30,'EPA non-CO2 Data'!$I:$I,$B52,'EPA non-CO2 Data'!$F:$F,K$31)*10^12</f>
        <v>0</v>
      </c>
      <c r="L52" s="10">
        <f>SUMIFS('EPA non-CO2 Data'!$K:$K,'EPA non-CO2 Data'!$A:$A,'Country Selector'!$A$2,'EPA non-CO2 Data'!$J:$J,$C$30,'EPA non-CO2 Data'!$I:$I,$B52,'EPA non-CO2 Data'!$F:$F,L$31)*10^12</f>
        <v>0</v>
      </c>
      <c r="M52" s="10">
        <f>SUMIFS('EPA non-CO2 Data'!$K:$K,'EPA non-CO2 Data'!$A:$A,'Country Selector'!$A$2,'EPA non-CO2 Data'!$J:$J,$C$30,'EPA non-CO2 Data'!$I:$I,$B52,'EPA non-CO2 Data'!$F:$F,M$31)*10^12</f>
        <v>0</v>
      </c>
      <c r="N52" s="10">
        <f>SUMIFS('EPA non-CO2 Data'!$K:$K,'EPA non-CO2 Data'!$A:$A,'Country Selector'!$A$2,'EPA non-CO2 Data'!$J:$J,$C$30,'EPA non-CO2 Data'!$I:$I,$B52,'EPA non-CO2 Data'!$F:$F,N$31)*10^12</f>
        <v>0</v>
      </c>
      <c r="O52" s="10">
        <f>SUMIFS('EPA non-CO2 Data'!$K:$K,'EPA non-CO2 Data'!$A:$A,'Country Selector'!$A$2,'EPA non-CO2 Data'!$J:$J,$C$30,'EPA non-CO2 Data'!$I:$I,$B52,'EPA non-CO2 Data'!$F:$F,O$31)*10^12</f>
        <v>0</v>
      </c>
      <c r="P52" s="10">
        <f>SUMIFS('EPA non-CO2 Data'!$K:$K,'EPA non-CO2 Data'!$A:$A,'Country Selector'!$A$2,'EPA non-CO2 Data'!$J:$J,$C$30,'EPA non-CO2 Data'!$I:$I,$B52,'EPA non-CO2 Data'!$F:$F,P$31)*10^12</f>
        <v>0</v>
      </c>
      <c r="Q52" s="10">
        <f>SUMIFS('EPA non-CO2 Data'!$K:$K,'EPA non-CO2 Data'!$A:$A,'Country Selector'!$A$2,'EPA non-CO2 Data'!$J:$J,$C$30,'EPA non-CO2 Data'!$I:$I,$B52,'EPA non-CO2 Data'!$F:$F,Q$31)*10^12</f>
        <v>0</v>
      </c>
      <c r="R52" s="10">
        <f>SUMIFS('EPA non-CO2 Data'!$K:$K,'EPA non-CO2 Data'!$A:$A,'Country Selector'!$A$2,'EPA non-CO2 Data'!$J:$J,$C$30,'EPA non-CO2 Data'!$I:$I,$B52,'EPA non-CO2 Data'!$F:$F,R$31)*10^12</f>
        <v>0</v>
      </c>
      <c r="S52" s="10">
        <f>SUMIFS('EPA non-CO2 Data'!$K:$K,'EPA non-CO2 Data'!$A:$A,'Country Selector'!$A$2,'EPA non-CO2 Data'!$J:$J,$C$30,'EPA non-CO2 Data'!$I:$I,$B52,'EPA non-CO2 Data'!$F:$F,S$31)*10^12</f>
        <v>0</v>
      </c>
      <c r="T52" s="10">
        <f>SUMIFS('EPA non-CO2 Data'!$K:$K,'EPA non-CO2 Data'!$A:$A,'Country Selector'!$A$2,'EPA non-CO2 Data'!$J:$J,$C$30,'EPA non-CO2 Data'!$I:$I,$B52,'EPA non-CO2 Data'!$F:$F,T$31)*10^12</f>
        <v>0</v>
      </c>
      <c r="U52" s="10">
        <f>SUMIFS('EPA non-CO2 Data'!$K:$K,'EPA non-CO2 Data'!$A:$A,'Country Selector'!$A$2,'EPA non-CO2 Data'!$J:$J,$C$30,'EPA non-CO2 Data'!$I:$I,$B52,'EPA non-CO2 Data'!$F:$F,U$31)*10^12</f>
        <v>0</v>
      </c>
      <c r="V52" s="10">
        <f>SUMIFS('EPA non-CO2 Data'!$K:$K,'EPA non-CO2 Data'!$A:$A,'Country Selector'!$A$2,'EPA non-CO2 Data'!$J:$J,$C$30,'EPA non-CO2 Data'!$I:$I,$B52,'EPA non-CO2 Data'!$F:$F,V$31)*10^12</f>
        <v>0</v>
      </c>
      <c r="W52" s="10">
        <f>SUMIFS('EPA non-CO2 Data'!$K:$K,'EPA non-CO2 Data'!$A:$A,'Country Selector'!$A$2,'EPA non-CO2 Data'!$J:$J,$C$30,'EPA non-CO2 Data'!$I:$I,$B52,'EPA non-CO2 Data'!$F:$F,W$31)*10^12</f>
        <v>0</v>
      </c>
      <c r="X52" s="10">
        <f>SUMIFS('EPA non-CO2 Data'!$K:$K,'EPA non-CO2 Data'!$A:$A,'Country Selector'!$A$2,'EPA non-CO2 Data'!$J:$J,$C$30,'EPA non-CO2 Data'!$I:$I,$B52,'EPA non-CO2 Data'!$F:$F,X$31)*10^12</f>
        <v>0</v>
      </c>
      <c r="Y52" s="10">
        <f>SUMIFS('EPA non-CO2 Data'!$K:$K,'EPA non-CO2 Data'!$A:$A,'Country Selector'!$A$2,'EPA non-CO2 Data'!$J:$J,$C$30,'EPA non-CO2 Data'!$I:$I,$B52,'EPA non-CO2 Data'!$F:$F,Y$31)*10^12</f>
        <v>0</v>
      </c>
      <c r="Z52" s="10">
        <f>SUMIFS('EPA non-CO2 Data'!$K:$K,'EPA non-CO2 Data'!$A:$A,'Country Selector'!$A$2,'EPA non-CO2 Data'!$J:$J,$C$30,'EPA non-CO2 Data'!$I:$I,$B52,'EPA non-CO2 Data'!$F:$F,Z$31)*10^12</f>
        <v>0</v>
      </c>
      <c r="AA52" s="10">
        <f>SUMIFS('EPA non-CO2 Data'!$K:$K,'EPA non-CO2 Data'!$A:$A,'Country Selector'!$A$2,'EPA non-CO2 Data'!$J:$J,$C$30,'EPA non-CO2 Data'!$I:$I,$B52,'EPA non-CO2 Data'!$F:$F,AA$31)*10^12</f>
        <v>0</v>
      </c>
      <c r="AB52" s="10">
        <f>SUMIFS('EPA non-CO2 Data'!$K:$K,'EPA non-CO2 Data'!$A:$A,'Country Selector'!$A$2,'EPA non-CO2 Data'!$J:$J,$C$30,'EPA non-CO2 Data'!$I:$I,$B52,'EPA non-CO2 Data'!$F:$F,AB$31)*10^12</f>
        <v>0</v>
      </c>
      <c r="AC52" s="10">
        <f>SUMIFS('EPA non-CO2 Data'!$K:$K,'EPA non-CO2 Data'!$A:$A,'Country Selector'!$A$2,'EPA non-CO2 Data'!$J:$J,$C$30,'EPA non-CO2 Data'!$I:$I,$B52,'EPA non-CO2 Data'!$F:$F,AC$31)*10^12</f>
        <v>0</v>
      </c>
      <c r="AD52" s="10">
        <f>SUMIFS('EPA non-CO2 Data'!$K:$K,'EPA non-CO2 Data'!$A:$A,'Country Selector'!$A$2,'EPA non-CO2 Data'!$J:$J,$C$30,'EPA non-CO2 Data'!$I:$I,$B52,'EPA non-CO2 Data'!$F:$F,AD$31)*10^12</f>
        <v>0</v>
      </c>
      <c r="AE52" s="10">
        <f>SUMIFS('EPA non-CO2 Data'!$K:$K,'EPA non-CO2 Data'!$A:$A,'Country Selector'!$A$2,'EPA non-CO2 Data'!$J:$J,$C$30,'EPA non-CO2 Data'!$I:$I,$B52,'EPA non-CO2 Data'!$F:$F,AE$31)*10^12</f>
        <v>0</v>
      </c>
      <c r="AF52" s="10">
        <f>SUMIFS('EPA non-CO2 Data'!$K:$K,'EPA non-CO2 Data'!$A:$A,'Country Selector'!$A$2,'EPA non-CO2 Data'!$J:$J,$C$30,'EPA non-CO2 Data'!$I:$I,$B52,'EPA non-CO2 Data'!$F:$F,AF$31)*10^12</f>
        <v>0</v>
      </c>
      <c r="AG52" s="10">
        <f>SUMIFS('EPA non-CO2 Data'!$K:$K,'EPA non-CO2 Data'!$A:$A,'Country Selector'!$A$2,'EPA non-CO2 Data'!$J:$J,$C$30,'EPA non-CO2 Data'!$I:$I,$B52,'EPA non-CO2 Data'!$F:$F,AG$31)*10^12</f>
        <v>0</v>
      </c>
      <c r="AH52" s="10">
        <f>SUMIFS('EPA non-CO2 Data'!$K:$K,'EPA non-CO2 Data'!$A:$A,'Country Selector'!$A$2,'EPA non-CO2 Data'!$J:$J,$C$30,'EPA non-CO2 Data'!$I:$I,$B52,'EPA non-CO2 Data'!$F:$F,AH$31)*10^12</f>
        <v>0</v>
      </c>
      <c r="AI52" s="10">
        <f>SUMIFS('EPA non-CO2 Data'!$K:$K,'EPA non-CO2 Data'!$A:$A,'Country Selector'!$A$2,'EPA non-CO2 Data'!$J:$J,$C$30,'EPA non-CO2 Data'!$I:$I,$B52,'EPA non-CO2 Data'!$F:$F,AI$31)*10^12</f>
        <v>0</v>
      </c>
      <c r="AJ52" s="10">
        <f>SUMIFS('EPA non-CO2 Data'!$K:$K,'EPA non-CO2 Data'!$A:$A,'Country Selector'!$A$2,'EPA non-CO2 Data'!$J:$J,$C$30,'EPA non-CO2 Data'!$I:$I,$B52,'EPA non-CO2 Data'!$F:$F,AJ$31)*10^12</f>
        <v>0</v>
      </c>
      <c r="AK52" s="10">
        <f>SUMIFS('EPA non-CO2 Data'!$K:$K,'EPA non-CO2 Data'!$A:$A,'Country Selector'!$A$2,'EPA non-CO2 Data'!$J:$J,$C$30,'EPA non-CO2 Data'!$I:$I,$B52,'EPA non-CO2 Data'!$F:$F,AK$31)*10^12</f>
        <v>0</v>
      </c>
      <c r="AL52" s="10">
        <f>SUMIFS('EPA non-CO2 Data'!$K:$K,'EPA non-CO2 Data'!$A:$A,'Country Selector'!$A$2,'EPA non-CO2 Data'!$J:$J,$C$30,'EPA non-CO2 Data'!$I:$I,$B52,'EPA non-CO2 Data'!$F:$F,AL$31)*10^12</f>
        <v>0</v>
      </c>
    </row>
    <row r="53" spans="1:38" x14ac:dyDescent="0.25">
      <c r="A53" t="s">
        <v>11</v>
      </c>
      <c r="B53" t="s">
        <v>580</v>
      </c>
      <c r="C53" s="10">
        <f>SUMIFS('EPA non-CO2 Data'!$K:$K,'EPA non-CO2 Data'!$A:$A,'Country Selector'!$A$2,'EPA non-CO2 Data'!$J:$J,$C$30,'EPA non-CO2 Data'!$I:$I,$B53,'EPA non-CO2 Data'!$F:$F,C$31)*10^12</f>
        <v>0</v>
      </c>
      <c r="D53" s="10">
        <f>SUMIFS('EPA non-CO2 Data'!$K:$K,'EPA non-CO2 Data'!$A:$A,'Country Selector'!$A$2,'EPA non-CO2 Data'!$J:$J,$C$30,'EPA non-CO2 Data'!$I:$I,$B53,'EPA non-CO2 Data'!$F:$F,D$31)*10^12</f>
        <v>0</v>
      </c>
      <c r="E53" s="10">
        <f>SUMIFS('EPA non-CO2 Data'!$K:$K,'EPA non-CO2 Data'!$A:$A,'Country Selector'!$A$2,'EPA non-CO2 Data'!$J:$J,$C$30,'EPA non-CO2 Data'!$I:$I,$B53,'EPA non-CO2 Data'!$F:$F,E$31)*10^12</f>
        <v>0</v>
      </c>
      <c r="F53" s="10">
        <f>SUMIFS('EPA non-CO2 Data'!$K:$K,'EPA non-CO2 Data'!$A:$A,'Country Selector'!$A$2,'EPA non-CO2 Data'!$J:$J,$C$30,'EPA non-CO2 Data'!$I:$I,$B53,'EPA non-CO2 Data'!$F:$F,F$31)*10^12</f>
        <v>0</v>
      </c>
      <c r="G53" s="10">
        <f>SUMIFS('EPA non-CO2 Data'!$K:$K,'EPA non-CO2 Data'!$A:$A,'Country Selector'!$A$2,'EPA non-CO2 Data'!$J:$J,$C$30,'EPA non-CO2 Data'!$I:$I,$B53,'EPA non-CO2 Data'!$F:$F,G$31)*10^12</f>
        <v>0</v>
      </c>
      <c r="H53" s="10">
        <f>SUMIFS('EPA non-CO2 Data'!$K:$K,'EPA non-CO2 Data'!$A:$A,'Country Selector'!$A$2,'EPA non-CO2 Data'!$J:$J,$C$30,'EPA non-CO2 Data'!$I:$I,$B53,'EPA non-CO2 Data'!$F:$F,H$31)*10^12</f>
        <v>0</v>
      </c>
      <c r="I53" s="10">
        <f>SUMIFS('EPA non-CO2 Data'!$K:$K,'EPA non-CO2 Data'!$A:$A,'Country Selector'!$A$2,'EPA non-CO2 Data'!$J:$J,$C$30,'EPA non-CO2 Data'!$I:$I,$B53,'EPA non-CO2 Data'!$F:$F,I$31)*10^12</f>
        <v>0</v>
      </c>
      <c r="J53" s="10">
        <f>SUMIFS('EPA non-CO2 Data'!$K:$K,'EPA non-CO2 Data'!$A:$A,'Country Selector'!$A$2,'EPA non-CO2 Data'!$J:$J,$C$30,'EPA non-CO2 Data'!$I:$I,$B53,'EPA non-CO2 Data'!$F:$F,J$31)*10^12</f>
        <v>0</v>
      </c>
      <c r="K53" s="10">
        <f>SUMIFS('EPA non-CO2 Data'!$K:$K,'EPA non-CO2 Data'!$A:$A,'Country Selector'!$A$2,'EPA non-CO2 Data'!$J:$J,$C$30,'EPA non-CO2 Data'!$I:$I,$B53,'EPA non-CO2 Data'!$F:$F,K$31)*10^12</f>
        <v>0</v>
      </c>
      <c r="L53" s="10">
        <f>SUMIFS('EPA non-CO2 Data'!$K:$K,'EPA non-CO2 Data'!$A:$A,'Country Selector'!$A$2,'EPA non-CO2 Data'!$J:$J,$C$30,'EPA non-CO2 Data'!$I:$I,$B53,'EPA non-CO2 Data'!$F:$F,L$31)*10^12</f>
        <v>0</v>
      </c>
      <c r="M53" s="10">
        <f>SUMIFS('EPA non-CO2 Data'!$K:$K,'EPA non-CO2 Data'!$A:$A,'Country Selector'!$A$2,'EPA non-CO2 Data'!$J:$J,$C$30,'EPA non-CO2 Data'!$I:$I,$B53,'EPA non-CO2 Data'!$F:$F,M$31)*10^12</f>
        <v>0</v>
      </c>
      <c r="N53" s="10">
        <f>SUMIFS('EPA non-CO2 Data'!$K:$K,'EPA non-CO2 Data'!$A:$A,'Country Selector'!$A$2,'EPA non-CO2 Data'!$J:$J,$C$30,'EPA non-CO2 Data'!$I:$I,$B53,'EPA non-CO2 Data'!$F:$F,N$31)*10^12</f>
        <v>0</v>
      </c>
      <c r="O53" s="10">
        <f>SUMIFS('EPA non-CO2 Data'!$K:$K,'EPA non-CO2 Data'!$A:$A,'Country Selector'!$A$2,'EPA non-CO2 Data'!$J:$J,$C$30,'EPA non-CO2 Data'!$I:$I,$B53,'EPA non-CO2 Data'!$F:$F,O$31)*10^12</f>
        <v>0</v>
      </c>
      <c r="P53" s="10">
        <f>SUMIFS('EPA non-CO2 Data'!$K:$K,'EPA non-CO2 Data'!$A:$A,'Country Selector'!$A$2,'EPA non-CO2 Data'!$J:$J,$C$30,'EPA non-CO2 Data'!$I:$I,$B53,'EPA non-CO2 Data'!$F:$F,P$31)*10^12</f>
        <v>0</v>
      </c>
      <c r="Q53" s="10">
        <f>SUMIFS('EPA non-CO2 Data'!$K:$K,'EPA non-CO2 Data'!$A:$A,'Country Selector'!$A$2,'EPA non-CO2 Data'!$J:$J,$C$30,'EPA non-CO2 Data'!$I:$I,$B53,'EPA non-CO2 Data'!$F:$F,Q$31)*10^12</f>
        <v>0</v>
      </c>
      <c r="R53" s="10">
        <f>SUMIFS('EPA non-CO2 Data'!$K:$K,'EPA non-CO2 Data'!$A:$A,'Country Selector'!$A$2,'EPA non-CO2 Data'!$J:$J,$C$30,'EPA non-CO2 Data'!$I:$I,$B53,'EPA non-CO2 Data'!$F:$F,R$31)*10^12</f>
        <v>0</v>
      </c>
      <c r="S53" s="10">
        <f>SUMIFS('EPA non-CO2 Data'!$K:$K,'EPA non-CO2 Data'!$A:$A,'Country Selector'!$A$2,'EPA non-CO2 Data'!$J:$J,$C$30,'EPA non-CO2 Data'!$I:$I,$B53,'EPA non-CO2 Data'!$F:$F,S$31)*10^12</f>
        <v>0</v>
      </c>
      <c r="T53" s="10">
        <f>SUMIFS('EPA non-CO2 Data'!$K:$K,'EPA non-CO2 Data'!$A:$A,'Country Selector'!$A$2,'EPA non-CO2 Data'!$J:$J,$C$30,'EPA non-CO2 Data'!$I:$I,$B53,'EPA non-CO2 Data'!$F:$F,T$31)*10^12</f>
        <v>0</v>
      </c>
      <c r="U53" s="10">
        <f>SUMIFS('EPA non-CO2 Data'!$K:$K,'EPA non-CO2 Data'!$A:$A,'Country Selector'!$A$2,'EPA non-CO2 Data'!$J:$J,$C$30,'EPA non-CO2 Data'!$I:$I,$B53,'EPA non-CO2 Data'!$F:$F,U$31)*10^12</f>
        <v>0</v>
      </c>
      <c r="V53" s="10">
        <f>SUMIFS('EPA non-CO2 Data'!$K:$K,'EPA non-CO2 Data'!$A:$A,'Country Selector'!$A$2,'EPA non-CO2 Data'!$J:$J,$C$30,'EPA non-CO2 Data'!$I:$I,$B53,'EPA non-CO2 Data'!$F:$F,V$31)*10^12</f>
        <v>0</v>
      </c>
      <c r="W53" s="10">
        <f>SUMIFS('EPA non-CO2 Data'!$K:$K,'EPA non-CO2 Data'!$A:$A,'Country Selector'!$A$2,'EPA non-CO2 Data'!$J:$J,$C$30,'EPA non-CO2 Data'!$I:$I,$B53,'EPA non-CO2 Data'!$F:$F,W$31)*10^12</f>
        <v>0</v>
      </c>
      <c r="X53" s="10">
        <f>SUMIFS('EPA non-CO2 Data'!$K:$K,'EPA non-CO2 Data'!$A:$A,'Country Selector'!$A$2,'EPA non-CO2 Data'!$J:$J,$C$30,'EPA non-CO2 Data'!$I:$I,$B53,'EPA non-CO2 Data'!$F:$F,X$31)*10^12</f>
        <v>0</v>
      </c>
      <c r="Y53" s="10">
        <f>SUMIFS('EPA non-CO2 Data'!$K:$K,'EPA non-CO2 Data'!$A:$A,'Country Selector'!$A$2,'EPA non-CO2 Data'!$J:$J,$C$30,'EPA non-CO2 Data'!$I:$I,$B53,'EPA non-CO2 Data'!$F:$F,Y$31)*10^12</f>
        <v>0</v>
      </c>
      <c r="Z53" s="10">
        <f>SUMIFS('EPA non-CO2 Data'!$K:$K,'EPA non-CO2 Data'!$A:$A,'Country Selector'!$A$2,'EPA non-CO2 Data'!$J:$J,$C$30,'EPA non-CO2 Data'!$I:$I,$B53,'EPA non-CO2 Data'!$F:$F,Z$31)*10^12</f>
        <v>0</v>
      </c>
      <c r="AA53" s="10">
        <f>SUMIFS('EPA non-CO2 Data'!$K:$K,'EPA non-CO2 Data'!$A:$A,'Country Selector'!$A$2,'EPA non-CO2 Data'!$J:$J,$C$30,'EPA non-CO2 Data'!$I:$I,$B53,'EPA non-CO2 Data'!$F:$F,AA$31)*10^12</f>
        <v>0</v>
      </c>
      <c r="AB53" s="10">
        <f>SUMIFS('EPA non-CO2 Data'!$K:$K,'EPA non-CO2 Data'!$A:$A,'Country Selector'!$A$2,'EPA non-CO2 Data'!$J:$J,$C$30,'EPA non-CO2 Data'!$I:$I,$B53,'EPA non-CO2 Data'!$F:$F,AB$31)*10^12</f>
        <v>0</v>
      </c>
      <c r="AC53" s="10">
        <f>SUMIFS('EPA non-CO2 Data'!$K:$K,'EPA non-CO2 Data'!$A:$A,'Country Selector'!$A$2,'EPA non-CO2 Data'!$J:$J,$C$30,'EPA non-CO2 Data'!$I:$I,$B53,'EPA non-CO2 Data'!$F:$F,AC$31)*10^12</f>
        <v>0</v>
      </c>
      <c r="AD53" s="10">
        <f>SUMIFS('EPA non-CO2 Data'!$K:$K,'EPA non-CO2 Data'!$A:$A,'Country Selector'!$A$2,'EPA non-CO2 Data'!$J:$J,$C$30,'EPA non-CO2 Data'!$I:$I,$B53,'EPA non-CO2 Data'!$F:$F,AD$31)*10^12</f>
        <v>0</v>
      </c>
      <c r="AE53" s="10">
        <f>SUMIFS('EPA non-CO2 Data'!$K:$K,'EPA non-CO2 Data'!$A:$A,'Country Selector'!$A$2,'EPA non-CO2 Data'!$J:$J,$C$30,'EPA non-CO2 Data'!$I:$I,$B53,'EPA non-CO2 Data'!$F:$F,AE$31)*10^12</f>
        <v>0</v>
      </c>
      <c r="AF53" s="10">
        <f>SUMIFS('EPA non-CO2 Data'!$K:$K,'EPA non-CO2 Data'!$A:$A,'Country Selector'!$A$2,'EPA non-CO2 Data'!$J:$J,$C$30,'EPA non-CO2 Data'!$I:$I,$B53,'EPA non-CO2 Data'!$F:$F,AF$31)*10^12</f>
        <v>0</v>
      </c>
      <c r="AG53" s="10">
        <f>SUMIFS('EPA non-CO2 Data'!$K:$K,'EPA non-CO2 Data'!$A:$A,'Country Selector'!$A$2,'EPA non-CO2 Data'!$J:$J,$C$30,'EPA non-CO2 Data'!$I:$I,$B53,'EPA non-CO2 Data'!$F:$F,AG$31)*10^12</f>
        <v>0</v>
      </c>
      <c r="AH53" s="10">
        <f>SUMIFS('EPA non-CO2 Data'!$K:$K,'EPA non-CO2 Data'!$A:$A,'Country Selector'!$A$2,'EPA non-CO2 Data'!$J:$J,$C$30,'EPA non-CO2 Data'!$I:$I,$B53,'EPA non-CO2 Data'!$F:$F,AH$31)*10^12</f>
        <v>0</v>
      </c>
      <c r="AI53" s="10">
        <f>SUMIFS('EPA non-CO2 Data'!$K:$K,'EPA non-CO2 Data'!$A:$A,'Country Selector'!$A$2,'EPA non-CO2 Data'!$J:$J,$C$30,'EPA non-CO2 Data'!$I:$I,$B53,'EPA non-CO2 Data'!$F:$F,AI$31)*10^12</f>
        <v>0</v>
      </c>
      <c r="AJ53" s="10">
        <f>SUMIFS('EPA non-CO2 Data'!$K:$K,'EPA non-CO2 Data'!$A:$A,'Country Selector'!$A$2,'EPA non-CO2 Data'!$J:$J,$C$30,'EPA non-CO2 Data'!$I:$I,$B53,'EPA non-CO2 Data'!$F:$F,AJ$31)*10^12</f>
        <v>0</v>
      </c>
      <c r="AK53" s="10">
        <f>SUMIFS('EPA non-CO2 Data'!$K:$K,'EPA non-CO2 Data'!$A:$A,'Country Selector'!$A$2,'EPA non-CO2 Data'!$J:$J,$C$30,'EPA non-CO2 Data'!$I:$I,$B53,'EPA non-CO2 Data'!$F:$F,AK$31)*10^12</f>
        <v>0</v>
      </c>
      <c r="AL53" s="10">
        <f>SUMIFS('EPA non-CO2 Data'!$K:$K,'EPA non-CO2 Data'!$A:$A,'Country Selector'!$A$2,'EPA non-CO2 Data'!$J:$J,$C$30,'EPA non-CO2 Data'!$I:$I,$B53,'EPA non-CO2 Data'!$F:$F,AL$31)*10^12</f>
        <v>0</v>
      </c>
    </row>
    <row r="54" spans="1:38" x14ac:dyDescent="0.25">
      <c r="A54" t="s">
        <v>11</v>
      </c>
      <c r="B54" s="13" t="s">
        <v>553</v>
      </c>
      <c r="C54" s="10">
        <f>SUMIFS('EPA non-CO2 Data'!$K:$K,'EPA non-CO2 Data'!$A:$A,'Country Selector'!$A$2,'EPA non-CO2 Data'!$J:$J,$C$30,'EPA non-CO2 Data'!$I:$I,$B54,'EPA non-CO2 Data'!$F:$F,C$31)*10^12</f>
        <v>16831209896081.018</v>
      </c>
      <c r="D54" s="10">
        <f>SUMIFS('EPA non-CO2 Data'!$K:$K,'EPA non-CO2 Data'!$A:$A,'Country Selector'!$A$2,'EPA non-CO2 Data'!$J:$J,$C$30,'EPA non-CO2 Data'!$I:$I,$B54,'EPA non-CO2 Data'!$F:$F,D$31)*10^12</f>
        <v>17036158505813.148</v>
      </c>
      <c r="E54" s="10">
        <f>SUMIFS('EPA non-CO2 Data'!$K:$K,'EPA non-CO2 Data'!$A:$A,'Country Selector'!$A$2,'EPA non-CO2 Data'!$J:$J,$C$30,'EPA non-CO2 Data'!$I:$I,$B54,'EPA non-CO2 Data'!$F:$F,E$31)*10^12</f>
        <v>17125327277118.363</v>
      </c>
      <c r="F54" s="10">
        <f>SUMIFS('EPA non-CO2 Data'!$K:$K,'EPA non-CO2 Data'!$A:$A,'Country Selector'!$A$2,'EPA non-CO2 Data'!$J:$J,$C$30,'EPA non-CO2 Data'!$I:$I,$B54,'EPA non-CO2 Data'!$F:$F,F$31)*10^12</f>
        <v>17214496048423.576</v>
      </c>
      <c r="G54" s="10">
        <f>SUMIFS('EPA non-CO2 Data'!$K:$K,'EPA non-CO2 Data'!$A:$A,'Country Selector'!$A$2,'EPA non-CO2 Data'!$J:$J,$C$30,'EPA non-CO2 Data'!$I:$I,$B54,'EPA non-CO2 Data'!$F:$F,G$31)*10^12</f>
        <v>17303664819728.791</v>
      </c>
      <c r="H54" s="10">
        <f>SUMIFS('EPA non-CO2 Data'!$K:$K,'EPA non-CO2 Data'!$A:$A,'Country Selector'!$A$2,'EPA non-CO2 Data'!$J:$J,$C$30,'EPA non-CO2 Data'!$I:$I,$B54,'EPA non-CO2 Data'!$F:$F,H$31)*10^12</f>
        <v>17392833591034.016</v>
      </c>
      <c r="I54" s="10">
        <f>SUMIFS('EPA non-CO2 Data'!$K:$K,'EPA non-CO2 Data'!$A:$A,'Country Selector'!$A$2,'EPA non-CO2 Data'!$J:$J,$C$30,'EPA non-CO2 Data'!$I:$I,$B54,'EPA non-CO2 Data'!$F:$F,I$31)*10^12</f>
        <v>17408650589157.223</v>
      </c>
      <c r="J54" s="10">
        <f>SUMIFS('EPA non-CO2 Data'!$K:$K,'EPA non-CO2 Data'!$A:$A,'Country Selector'!$A$2,'EPA non-CO2 Data'!$J:$J,$C$30,'EPA non-CO2 Data'!$I:$I,$B54,'EPA non-CO2 Data'!$F:$F,J$31)*10^12</f>
        <v>17424467587280.389</v>
      </c>
      <c r="K54" s="10">
        <f>SUMIFS('EPA non-CO2 Data'!$K:$K,'EPA non-CO2 Data'!$A:$A,'Country Selector'!$A$2,'EPA non-CO2 Data'!$J:$J,$C$30,'EPA non-CO2 Data'!$I:$I,$B54,'EPA non-CO2 Data'!$F:$F,K$31)*10^12</f>
        <v>17440284585403.6</v>
      </c>
      <c r="L54" s="10">
        <f>SUMIFS('EPA non-CO2 Data'!$K:$K,'EPA non-CO2 Data'!$A:$A,'Country Selector'!$A$2,'EPA non-CO2 Data'!$J:$J,$C$30,'EPA non-CO2 Data'!$I:$I,$B54,'EPA non-CO2 Data'!$F:$F,L$31)*10^12</f>
        <v>17456101583526.809</v>
      </c>
      <c r="M54" s="10">
        <f>SUMIFS('EPA non-CO2 Data'!$K:$K,'EPA non-CO2 Data'!$A:$A,'Country Selector'!$A$2,'EPA non-CO2 Data'!$J:$J,$C$30,'EPA non-CO2 Data'!$I:$I,$B54,'EPA non-CO2 Data'!$F:$F,M$31)*10^12</f>
        <v>17471918581649.994</v>
      </c>
      <c r="N54" s="10">
        <f>SUMIFS('EPA non-CO2 Data'!$K:$K,'EPA non-CO2 Data'!$A:$A,'Country Selector'!$A$2,'EPA non-CO2 Data'!$J:$J,$C$30,'EPA non-CO2 Data'!$I:$I,$B54,'EPA non-CO2 Data'!$F:$F,N$31)*10^12</f>
        <v>17578450154989.199</v>
      </c>
      <c r="O54" s="10">
        <f>SUMIFS('EPA non-CO2 Data'!$K:$K,'EPA non-CO2 Data'!$A:$A,'Country Selector'!$A$2,'EPA non-CO2 Data'!$J:$J,$C$30,'EPA non-CO2 Data'!$I:$I,$B54,'EPA non-CO2 Data'!$F:$F,O$31)*10^12</f>
        <v>17684981728328.418</v>
      </c>
      <c r="P54" s="10">
        <f>SUMIFS('EPA non-CO2 Data'!$K:$K,'EPA non-CO2 Data'!$A:$A,'Country Selector'!$A$2,'EPA non-CO2 Data'!$J:$J,$C$30,'EPA non-CO2 Data'!$I:$I,$B54,'EPA non-CO2 Data'!$F:$F,P$31)*10^12</f>
        <v>17791513301667.633</v>
      </c>
      <c r="Q54" s="10">
        <f>SUMIFS('EPA non-CO2 Data'!$K:$K,'EPA non-CO2 Data'!$A:$A,'Country Selector'!$A$2,'EPA non-CO2 Data'!$J:$J,$C$30,'EPA non-CO2 Data'!$I:$I,$B54,'EPA non-CO2 Data'!$F:$F,Q$31)*10^12</f>
        <v>17898044875006.836</v>
      </c>
      <c r="R54" s="10">
        <f>SUMIFS('EPA non-CO2 Data'!$K:$K,'EPA non-CO2 Data'!$A:$A,'Country Selector'!$A$2,'EPA non-CO2 Data'!$J:$J,$C$30,'EPA non-CO2 Data'!$I:$I,$B54,'EPA non-CO2 Data'!$F:$F,R$31)*10^12</f>
        <v>18004576448346.047</v>
      </c>
      <c r="S54" s="10">
        <f>SUMIFS('EPA non-CO2 Data'!$K:$K,'EPA non-CO2 Data'!$A:$A,'Country Selector'!$A$2,'EPA non-CO2 Data'!$J:$J,$C$30,'EPA non-CO2 Data'!$I:$I,$B54,'EPA non-CO2 Data'!$F:$F,S$31)*10^12</f>
        <v>18388095422369.063</v>
      </c>
      <c r="T54" s="10">
        <f>SUMIFS('EPA non-CO2 Data'!$K:$K,'EPA non-CO2 Data'!$A:$A,'Country Selector'!$A$2,'EPA non-CO2 Data'!$J:$J,$C$30,'EPA non-CO2 Data'!$I:$I,$B54,'EPA non-CO2 Data'!$F:$F,T$31)*10^12</f>
        <v>18771614396392.094</v>
      </c>
      <c r="U54" s="10">
        <f>SUMIFS('EPA non-CO2 Data'!$K:$K,'EPA non-CO2 Data'!$A:$A,'Country Selector'!$A$2,'EPA non-CO2 Data'!$J:$J,$C$30,'EPA non-CO2 Data'!$I:$I,$B54,'EPA non-CO2 Data'!$F:$F,U$31)*10^12</f>
        <v>19155133370415.078</v>
      </c>
      <c r="V54" s="10">
        <f>SUMIFS('EPA non-CO2 Data'!$K:$K,'EPA non-CO2 Data'!$A:$A,'Country Selector'!$A$2,'EPA non-CO2 Data'!$J:$J,$C$30,'EPA non-CO2 Data'!$I:$I,$B54,'EPA non-CO2 Data'!$F:$F,V$31)*10^12</f>
        <v>19538652344438.105</v>
      </c>
      <c r="W54" s="10">
        <f>SUMIFS('EPA non-CO2 Data'!$K:$K,'EPA non-CO2 Data'!$A:$A,'Country Selector'!$A$2,'EPA non-CO2 Data'!$J:$J,$C$30,'EPA non-CO2 Data'!$I:$I,$B54,'EPA non-CO2 Data'!$F:$F,W$31)*10^12</f>
        <v>19922171318461.129</v>
      </c>
      <c r="X54" s="10">
        <f>SUMIFS('EPA non-CO2 Data'!$K:$K,'EPA non-CO2 Data'!$A:$A,'Country Selector'!$A$2,'EPA non-CO2 Data'!$J:$J,$C$30,'EPA non-CO2 Data'!$I:$I,$B54,'EPA non-CO2 Data'!$F:$F,X$31)*10^12</f>
        <v>20250939263450.563</v>
      </c>
      <c r="Y54" s="10">
        <f>SUMIFS('EPA non-CO2 Data'!$K:$K,'EPA non-CO2 Data'!$A:$A,'Country Selector'!$A$2,'EPA non-CO2 Data'!$J:$J,$C$30,'EPA non-CO2 Data'!$I:$I,$B54,'EPA non-CO2 Data'!$F:$F,Y$31)*10^12</f>
        <v>20579707208440.043</v>
      </c>
      <c r="Z54" s="10">
        <f>SUMIFS('EPA non-CO2 Data'!$K:$K,'EPA non-CO2 Data'!$A:$A,'Country Selector'!$A$2,'EPA non-CO2 Data'!$J:$J,$C$30,'EPA non-CO2 Data'!$I:$I,$B54,'EPA non-CO2 Data'!$F:$F,Z$31)*10^12</f>
        <v>20908475153429.496</v>
      </c>
      <c r="AA54" s="10">
        <f>SUMIFS('EPA non-CO2 Data'!$K:$K,'EPA non-CO2 Data'!$A:$A,'Country Selector'!$A$2,'EPA non-CO2 Data'!$J:$J,$C$30,'EPA non-CO2 Data'!$I:$I,$B54,'EPA non-CO2 Data'!$F:$F,AA$31)*10^12</f>
        <v>21237243098418.941</v>
      </c>
      <c r="AB54" s="10">
        <f>SUMIFS('EPA non-CO2 Data'!$K:$K,'EPA non-CO2 Data'!$A:$A,'Country Selector'!$A$2,'EPA non-CO2 Data'!$J:$J,$C$30,'EPA non-CO2 Data'!$I:$I,$B54,'EPA non-CO2 Data'!$F:$F,AB$31)*10^12</f>
        <v>21566011043408.41</v>
      </c>
      <c r="AC54" s="10">
        <f>SUMIFS('EPA non-CO2 Data'!$K:$K,'EPA non-CO2 Data'!$A:$A,'Country Selector'!$A$2,'EPA non-CO2 Data'!$J:$J,$C$30,'EPA non-CO2 Data'!$I:$I,$B54,'EPA non-CO2 Data'!$F:$F,AC$31)*10^12</f>
        <v>21938810365018.875</v>
      </c>
      <c r="AD54" s="10">
        <f>SUMIFS('EPA non-CO2 Data'!$K:$K,'EPA non-CO2 Data'!$A:$A,'Country Selector'!$A$2,'EPA non-CO2 Data'!$J:$J,$C$30,'EPA non-CO2 Data'!$I:$I,$B54,'EPA non-CO2 Data'!$F:$F,AD$31)*10^12</f>
        <v>22311609686629.367</v>
      </c>
      <c r="AE54" s="10">
        <f>SUMIFS('EPA non-CO2 Data'!$K:$K,'EPA non-CO2 Data'!$A:$A,'Country Selector'!$A$2,'EPA non-CO2 Data'!$J:$J,$C$30,'EPA non-CO2 Data'!$I:$I,$B54,'EPA non-CO2 Data'!$F:$F,AE$31)*10^12</f>
        <v>22684409008239.844</v>
      </c>
      <c r="AF54" s="10">
        <f>SUMIFS('EPA non-CO2 Data'!$K:$K,'EPA non-CO2 Data'!$A:$A,'Country Selector'!$A$2,'EPA non-CO2 Data'!$J:$J,$C$30,'EPA non-CO2 Data'!$I:$I,$B54,'EPA non-CO2 Data'!$F:$F,AF$31)*10^12</f>
        <v>23057208329850.324</v>
      </c>
      <c r="AG54" s="10">
        <f>SUMIFS('EPA non-CO2 Data'!$K:$K,'EPA non-CO2 Data'!$A:$A,'Country Selector'!$A$2,'EPA non-CO2 Data'!$J:$J,$C$30,'EPA non-CO2 Data'!$I:$I,$B54,'EPA non-CO2 Data'!$F:$F,AG$31)*10^12</f>
        <v>23430007651460.793</v>
      </c>
      <c r="AH54" s="10">
        <f>SUMIFS('EPA non-CO2 Data'!$K:$K,'EPA non-CO2 Data'!$A:$A,'Country Selector'!$A$2,'EPA non-CO2 Data'!$J:$J,$C$30,'EPA non-CO2 Data'!$I:$I,$B54,'EPA non-CO2 Data'!$F:$F,AH$31)*10^12</f>
        <v>23870496543697.16</v>
      </c>
      <c r="AI54" s="10">
        <f>SUMIFS('EPA non-CO2 Data'!$K:$K,'EPA non-CO2 Data'!$A:$A,'Country Selector'!$A$2,'EPA non-CO2 Data'!$J:$J,$C$30,'EPA non-CO2 Data'!$I:$I,$B54,'EPA non-CO2 Data'!$F:$F,AI$31)*10^12</f>
        <v>24310985435933.52</v>
      </c>
      <c r="AJ54" s="10">
        <f>SUMIFS('EPA non-CO2 Data'!$K:$K,'EPA non-CO2 Data'!$A:$A,'Country Selector'!$A$2,'EPA non-CO2 Data'!$J:$J,$C$30,'EPA non-CO2 Data'!$I:$I,$B54,'EPA non-CO2 Data'!$F:$F,AJ$31)*10^12</f>
        <v>24751474328169.887</v>
      </c>
      <c r="AK54" s="10">
        <f>SUMIFS('EPA non-CO2 Data'!$K:$K,'EPA non-CO2 Data'!$A:$A,'Country Selector'!$A$2,'EPA non-CO2 Data'!$J:$J,$C$30,'EPA non-CO2 Data'!$I:$I,$B54,'EPA non-CO2 Data'!$F:$F,AK$31)*10^12</f>
        <v>25191963220406.23</v>
      </c>
      <c r="AL54" s="10">
        <f>SUMIFS('EPA non-CO2 Data'!$K:$K,'EPA non-CO2 Data'!$A:$A,'Country Selector'!$A$2,'EPA non-CO2 Data'!$J:$J,$C$30,'EPA non-CO2 Data'!$I:$I,$B54,'EPA non-CO2 Data'!$F:$F,AL$31)*10^12</f>
        <v>25632452112642.602</v>
      </c>
    </row>
    <row r="55" spans="1:38" x14ac:dyDescent="0.25">
      <c r="A55" t="s">
        <v>11</v>
      </c>
      <c r="B55" t="s">
        <v>557</v>
      </c>
      <c r="C55" s="10">
        <f>SUMIFS('EPA non-CO2 Data'!$K:$K,'EPA non-CO2 Data'!$A:$A,'Country Selector'!$A$2,'EPA non-CO2 Data'!$J:$J,$C$30,'EPA non-CO2 Data'!$I:$I,$B55,'EPA non-CO2 Data'!$F:$F,C$31)*10^12</f>
        <v>120462209875281.05</v>
      </c>
      <c r="D55" s="10">
        <f>SUMIFS('EPA non-CO2 Data'!$K:$K,'EPA non-CO2 Data'!$A:$A,'Country Selector'!$A$2,'EPA non-CO2 Data'!$J:$J,$C$30,'EPA non-CO2 Data'!$I:$I,$B55,'EPA non-CO2 Data'!$F:$F,D$31)*10^12</f>
        <v>116378107194621.09</v>
      </c>
      <c r="E55" s="10">
        <f>SUMIFS('EPA non-CO2 Data'!$K:$K,'EPA non-CO2 Data'!$A:$A,'Country Selector'!$A$2,'EPA non-CO2 Data'!$J:$J,$C$30,'EPA non-CO2 Data'!$I:$I,$B55,'EPA non-CO2 Data'!$F:$F,E$31)*10^12</f>
        <v>114843822927202.27</v>
      </c>
      <c r="F55" s="10">
        <f>SUMIFS('EPA non-CO2 Data'!$K:$K,'EPA non-CO2 Data'!$A:$A,'Country Selector'!$A$2,'EPA non-CO2 Data'!$J:$J,$C$30,'EPA non-CO2 Data'!$I:$I,$B55,'EPA non-CO2 Data'!$F:$F,F$31)*10^12</f>
        <v>113309538659783.48</v>
      </c>
      <c r="G55" s="10">
        <f>SUMIFS('EPA non-CO2 Data'!$K:$K,'EPA non-CO2 Data'!$A:$A,'Country Selector'!$A$2,'EPA non-CO2 Data'!$J:$J,$C$30,'EPA non-CO2 Data'!$I:$I,$B55,'EPA non-CO2 Data'!$F:$F,G$31)*10^12</f>
        <v>111775254392364.66</v>
      </c>
      <c r="H55" s="10">
        <f>SUMIFS('EPA non-CO2 Data'!$K:$K,'EPA non-CO2 Data'!$A:$A,'Country Selector'!$A$2,'EPA non-CO2 Data'!$J:$J,$C$30,'EPA non-CO2 Data'!$I:$I,$B55,'EPA non-CO2 Data'!$F:$F,H$31)*10^12</f>
        <v>110240970124945.81</v>
      </c>
      <c r="I55" s="10">
        <f>SUMIFS('EPA non-CO2 Data'!$K:$K,'EPA non-CO2 Data'!$A:$A,'Country Selector'!$A$2,'EPA non-CO2 Data'!$J:$J,$C$30,'EPA non-CO2 Data'!$I:$I,$B55,'EPA non-CO2 Data'!$F:$F,I$31)*10^12</f>
        <v>109358355728541.48</v>
      </c>
      <c r="J55" s="10">
        <f>SUMIFS('EPA non-CO2 Data'!$K:$K,'EPA non-CO2 Data'!$A:$A,'Country Selector'!$A$2,'EPA non-CO2 Data'!$J:$J,$C$30,'EPA non-CO2 Data'!$I:$I,$B55,'EPA non-CO2 Data'!$F:$F,J$31)*10^12</f>
        <v>108475741332137.19</v>
      </c>
      <c r="K55" s="10">
        <f>SUMIFS('EPA non-CO2 Data'!$K:$K,'EPA non-CO2 Data'!$A:$A,'Country Selector'!$A$2,'EPA non-CO2 Data'!$J:$J,$C$30,'EPA non-CO2 Data'!$I:$I,$B55,'EPA non-CO2 Data'!$F:$F,K$31)*10^12</f>
        <v>107593126935732.84</v>
      </c>
      <c r="L55" s="10">
        <f>SUMIFS('EPA non-CO2 Data'!$K:$K,'EPA non-CO2 Data'!$A:$A,'Country Selector'!$A$2,'EPA non-CO2 Data'!$J:$J,$C$30,'EPA non-CO2 Data'!$I:$I,$B55,'EPA non-CO2 Data'!$F:$F,L$31)*10^12</f>
        <v>106710512539328.48</v>
      </c>
      <c r="M55" s="10">
        <f>SUMIFS('EPA non-CO2 Data'!$K:$K,'EPA non-CO2 Data'!$A:$A,'Country Selector'!$A$2,'EPA non-CO2 Data'!$J:$J,$C$30,'EPA non-CO2 Data'!$I:$I,$B55,'EPA non-CO2 Data'!$F:$F,M$31)*10^12</f>
        <v>105827898142924.16</v>
      </c>
      <c r="N55" s="10">
        <f>SUMIFS('EPA non-CO2 Data'!$K:$K,'EPA non-CO2 Data'!$A:$A,'Country Selector'!$A$2,'EPA non-CO2 Data'!$J:$J,$C$30,'EPA non-CO2 Data'!$I:$I,$B55,'EPA non-CO2 Data'!$F:$F,N$31)*10^12</f>
        <v>105360152466850.17</v>
      </c>
      <c r="O55" s="10">
        <f>SUMIFS('EPA non-CO2 Data'!$K:$K,'EPA non-CO2 Data'!$A:$A,'Country Selector'!$A$2,'EPA non-CO2 Data'!$J:$J,$C$30,'EPA non-CO2 Data'!$I:$I,$B55,'EPA non-CO2 Data'!$F:$F,O$31)*10^12</f>
        <v>104892406790776.17</v>
      </c>
      <c r="P55" s="10">
        <f>SUMIFS('EPA non-CO2 Data'!$K:$K,'EPA non-CO2 Data'!$A:$A,'Country Selector'!$A$2,'EPA non-CO2 Data'!$J:$J,$C$30,'EPA non-CO2 Data'!$I:$I,$B55,'EPA non-CO2 Data'!$F:$F,P$31)*10^12</f>
        <v>104424661114702.16</v>
      </c>
      <c r="Q55" s="10">
        <f>SUMIFS('EPA non-CO2 Data'!$K:$K,'EPA non-CO2 Data'!$A:$A,'Country Selector'!$A$2,'EPA non-CO2 Data'!$J:$J,$C$30,'EPA non-CO2 Data'!$I:$I,$B55,'EPA non-CO2 Data'!$F:$F,Q$31)*10^12</f>
        <v>103956915438628.2</v>
      </c>
      <c r="R55" s="10">
        <f>SUMIFS('EPA non-CO2 Data'!$K:$K,'EPA non-CO2 Data'!$A:$A,'Country Selector'!$A$2,'EPA non-CO2 Data'!$J:$J,$C$30,'EPA non-CO2 Data'!$I:$I,$B55,'EPA non-CO2 Data'!$F:$F,R$31)*10^12</f>
        <v>103489169762554.22</v>
      </c>
      <c r="S55" s="10">
        <f>SUMIFS('EPA non-CO2 Data'!$K:$K,'EPA non-CO2 Data'!$A:$A,'Country Selector'!$A$2,'EPA non-CO2 Data'!$J:$J,$C$30,'EPA non-CO2 Data'!$I:$I,$B55,'EPA non-CO2 Data'!$F:$F,S$31)*10^12</f>
        <v>103315867774709.89</v>
      </c>
      <c r="T55" s="10">
        <f>SUMIFS('EPA non-CO2 Data'!$K:$K,'EPA non-CO2 Data'!$A:$A,'Country Selector'!$A$2,'EPA non-CO2 Data'!$J:$J,$C$30,'EPA non-CO2 Data'!$I:$I,$B55,'EPA non-CO2 Data'!$F:$F,T$31)*10^12</f>
        <v>103142565786865.56</v>
      </c>
      <c r="U55" s="10">
        <f>SUMIFS('EPA non-CO2 Data'!$K:$K,'EPA non-CO2 Data'!$A:$A,'Country Selector'!$A$2,'EPA non-CO2 Data'!$J:$J,$C$30,'EPA non-CO2 Data'!$I:$I,$B55,'EPA non-CO2 Data'!$F:$F,U$31)*10^12</f>
        <v>102969263799021.27</v>
      </c>
      <c r="V55" s="10">
        <f>SUMIFS('EPA non-CO2 Data'!$K:$K,'EPA non-CO2 Data'!$A:$A,'Country Selector'!$A$2,'EPA non-CO2 Data'!$J:$J,$C$30,'EPA non-CO2 Data'!$I:$I,$B55,'EPA non-CO2 Data'!$F:$F,V$31)*10^12</f>
        <v>102795961811176.92</v>
      </c>
      <c r="W55" s="10">
        <f>SUMIFS('EPA non-CO2 Data'!$K:$K,'EPA non-CO2 Data'!$A:$A,'Country Selector'!$A$2,'EPA non-CO2 Data'!$J:$J,$C$30,'EPA non-CO2 Data'!$I:$I,$B55,'EPA non-CO2 Data'!$F:$F,W$31)*10^12</f>
        <v>102622659823332.58</v>
      </c>
      <c r="X55" s="10">
        <f>SUMIFS('EPA non-CO2 Data'!$K:$K,'EPA non-CO2 Data'!$A:$A,'Country Selector'!$A$2,'EPA non-CO2 Data'!$J:$J,$C$30,'EPA non-CO2 Data'!$I:$I,$B55,'EPA non-CO2 Data'!$F:$F,X$31)*10^12</f>
        <v>102654558109287.56</v>
      </c>
      <c r="Y55" s="10">
        <f>SUMIFS('EPA non-CO2 Data'!$K:$K,'EPA non-CO2 Data'!$A:$A,'Country Selector'!$A$2,'EPA non-CO2 Data'!$J:$J,$C$30,'EPA non-CO2 Data'!$I:$I,$B55,'EPA non-CO2 Data'!$F:$F,Y$31)*10^12</f>
        <v>102686456395242.58</v>
      </c>
      <c r="Z55" s="10">
        <f>SUMIFS('EPA non-CO2 Data'!$K:$K,'EPA non-CO2 Data'!$A:$A,'Country Selector'!$A$2,'EPA non-CO2 Data'!$J:$J,$C$30,'EPA non-CO2 Data'!$I:$I,$B55,'EPA non-CO2 Data'!$F:$F,Z$31)*10^12</f>
        <v>102718354681197.55</v>
      </c>
      <c r="AA55" s="10">
        <f>SUMIFS('EPA non-CO2 Data'!$K:$K,'EPA non-CO2 Data'!$A:$A,'Country Selector'!$A$2,'EPA non-CO2 Data'!$J:$J,$C$30,'EPA non-CO2 Data'!$I:$I,$B55,'EPA non-CO2 Data'!$F:$F,AA$31)*10^12</f>
        <v>102750252967152.55</v>
      </c>
      <c r="AB55" s="10">
        <f>SUMIFS('EPA non-CO2 Data'!$K:$K,'EPA non-CO2 Data'!$A:$A,'Country Selector'!$A$2,'EPA non-CO2 Data'!$J:$J,$C$30,'EPA non-CO2 Data'!$I:$I,$B55,'EPA non-CO2 Data'!$F:$F,AB$31)*10^12</f>
        <v>102782151253107.53</v>
      </c>
      <c r="AC55" s="10">
        <f>SUMIFS('EPA non-CO2 Data'!$K:$K,'EPA non-CO2 Data'!$A:$A,'Country Selector'!$A$2,'EPA non-CO2 Data'!$J:$J,$C$30,'EPA non-CO2 Data'!$I:$I,$B55,'EPA non-CO2 Data'!$F:$F,AC$31)*10^12</f>
        <v>102941348387919.47</v>
      </c>
      <c r="AD55" s="10">
        <f>SUMIFS('EPA non-CO2 Data'!$K:$K,'EPA non-CO2 Data'!$A:$A,'Country Selector'!$A$2,'EPA non-CO2 Data'!$J:$J,$C$30,'EPA non-CO2 Data'!$I:$I,$B55,'EPA non-CO2 Data'!$F:$F,AD$31)*10^12</f>
        <v>103100545522731.41</v>
      </c>
      <c r="AE55" s="10">
        <f>SUMIFS('EPA non-CO2 Data'!$K:$K,'EPA non-CO2 Data'!$A:$A,'Country Selector'!$A$2,'EPA non-CO2 Data'!$J:$J,$C$30,'EPA non-CO2 Data'!$I:$I,$B55,'EPA non-CO2 Data'!$F:$F,AE$31)*10^12</f>
        <v>103259742657543.3</v>
      </c>
      <c r="AF55" s="10">
        <f>SUMIFS('EPA non-CO2 Data'!$K:$K,'EPA non-CO2 Data'!$A:$A,'Country Selector'!$A$2,'EPA non-CO2 Data'!$J:$J,$C$30,'EPA non-CO2 Data'!$I:$I,$B55,'EPA non-CO2 Data'!$F:$F,AF$31)*10^12</f>
        <v>103418939792355.25</v>
      </c>
      <c r="AG55" s="10">
        <f>SUMIFS('EPA non-CO2 Data'!$K:$K,'EPA non-CO2 Data'!$A:$A,'Country Selector'!$A$2,'EPA non-CO2 Data'!$J:$J,$C$30,'EPA non-CO2 Data'!$I:$I,$B55,'EPA non-CO2 Data'!$F:$F,AG$31)*10^12</f>
        <v>103578136927167.16</v>
      </c>
      <c r="AH55" s="10">
        <f>SUMIFS('EPA non-CO2 Data'!$K:$K,'EPA non-CO2 Data'!$A:$A,'Country Selector'!$A$2,'EPA non-CO2 Data'!$J:$J,$C$30,'EPA non-CO2 Data'!$I:$I,$B55,'EPA non-CO2 Data'!$F:$F,AH$31)*10^12</f>
        <v>103816552863961.63</v>
      </c>
      <c r="AI55" s="10">
        <f>SUMIFS('EPA non-CO2 Data'!$K:$K,'EPA non-CO2 Data'!$A:$A,'Country Selector'!$A$2,'EPA non-CO2 Data'!$J:$J,$C$30,'EPA non-CO2 Data'!$I:$I,$B55,'EPA non-CO2 Data'!$F:$F,AI$31)*10^12</f>
        <v>104054968800756.09</v>
      </c>
      <c r="AJ55" s="10">
        <f>SUMIFS('EPA non-CO2 Data'!$K:$K,'EPA non-CO2 Data'!$A:$A,'Country Selector'!$A$2,'EPA non-CO2 Data'!$J:$J,$C$30,'EPA non-CO2 Data'!$I:$I,$B55,'EPA non-CO2 Data'!$F:$F,AJ$31)*10^12</f>
        <v>104293384737550.69</v>
      </c>
      <c r="AK55" s="10">
        <f>SUMIFS('EPA non-CO2 Data'!$K:$K,'EPA non-CO2 Data'!$A:$A,'Country Selector'!$A$2,'EPA non-CO2 Data'!$J:$J,$C$30,'EPA non-CO2 Data'!$I:$I,$B55,'EPA non-CO2 Data'!$F:$F,AK$31)*10^12</f>
        <v>104531800674345.11</v>
      </c>
      <c r="AL55" s="10">
        <f>SUMIFS('EPA non-CO2 Data'!$K:$K,'EPA non-CO2 Data'!$A:$A,'Country Selector'!$A$2,'EPA non-CO2 Data'!$J:$J,$C$30,'EPA non-CO2 Data'!$I:$I,$B55,'EPA non-CO2 Data'!$F:$F,AL$31)*10^12</f>
        <v>104770216611139.61</v>
      </c>
    </row>
    <row r="56" spans="1:38" x14ac:dyDescent="0.25">
      <c r="A56" t="s">
        <v>11</v>
      </c>
      <c r="B56" t="s">
        <v>581</v>
      </c>
      <c r="C56" s="10">
        <f>SUMIFS('EPA non-CO2 Data'!$K:$K,'EPA non-CO2 Data'!$A:$A,'Country Selector'!$A$2,'EPA non-CO2 Data'!$J:$J,$C$30,'EPA non-CO2 Data'!$I:$I,$B56,'EPA non-CO2 Data'!$F:$F,C$31)*10^12</f>
        <v>0</v>
      </c>
      <c r="D56" s="10">
        <f>SUMIFS('EPA non-CO2 Data'!$K:$K,'EPA non-CO2 Data'!$A:$A,'Country Selector'!$A$2,'EPA non-CO2 Data'!$J:$J,$C$30,'EPA non-CO2 Data'!$I:$I,$B56,'EPA non-CO2 Data'!$F:$F,D$31)*10^12</f>
        <v>0</v>
      </c>
      <c r="E56" s="10">
        <f>SUMIFS('EPA non-CO2 Data'!$K:$K,'EPA non-CO2 Data'!$A:$A,'Country Selector'!$A$2,'EPA non-CO2 Data'!$J:$J,$C$30,'EPA non-CO2 Data'!$I:$I,$B56,'EPA non-CO2 Data'!$F:$F,E$31)*10^12</f>
        <v>0</v>
      </c>
      <c r="F56" s="10">
        <f>SUMIFS('EPA non-CO2 Data'!$K:$K,'EPA non-CO2 Data'!$A:$A,'Country Selector'!$A$2,'EPA non-CO2 Data'!$J:$J,$C$30,'EPA non-CO2 Data'!$I:$I,$B56,'EPA non-CO2 Data'!$F:$F,F$31)*10^12</f>
        <v>0</v>
      </c>
      <c r="G56" s="10">
        <f>SUMIFS('EPA non-CO2 Data'!$K:$K,'EPA non-CO2 Data'!$A:$A,'Country Selector'!$A$2,'EPA non-CO2 Data'!$J:$J,$C$30,'EPA non-CO2 Data'!$I:$I,$B56,'EPA non-CO2 Data'!$F:$F,G$31)*10^12</f>
        <v>0</v>
      </c>
      <c r="H56" s="10">
        <f>SUMIFS('EPA non-CO2 Data'!$K:$K,'EPA non-CO2 Data'!$A:$A,'Country Selector'!$A$2,'EPA non-CO2 Data'!$J:$J,$C$30,'EPA non-CO2 Data'!$I:$I,$B56,'EPA non-CO2 Data'!$F:$F,H$31)*10^12</f>
        <v>0</v>
      </c>
      <c r="I56" s="10">
        <f>SUMIFS('EPA non-CO2 Data'!$K:$K,'EPA non-CO2 Data'!$A:$A,'Country Selector'!$A$2,'EPA non-CO2 Data'!$J:$J,$C$30,'EPA non-CO2 Data'!$I:$I,$B56,'EPA non-CO2 Data'!$F:$F,I$31)*10^12</f>
        <v>0</v>
      </c>
      <c r="J56" s="10">
        <f>SUMIFS('EPA non-CO2 Data'!$K:$K,'EPA non-CO2 Data'!$A:$A,'Country Selector'!$A$2,'EPA non-CO2 Data'!$J:$J,$C$30,'EPA non-CO2 Data'!$I:$I,$B56,'EPA non-CO2 Data'!$F:$F,J$31)*10^12</f>
        <v>0</v>
      </c>
      <c r="K56" s="10">
        <f>SUMIFS('EPA non-CO2 Data'!$K:$K,'EPA non-CO2 Data'!$A:$A,'Country Selector'!$A$2,'EPA non-CO2 Data'!$J:$J,$C$30,'EPA non-CO2 Data'!$I:$I,$B56,'EPA non-CO2 Data'!$F:$F,K$31)*10^12</f>
        <v>0</v>
      </c>
      <c r="L56" s="10">
        <f>SUMIFS('EPA non-CO2 Data'!$K:$K,'EPA non-CO2 Data'!$A:$A,'Country Selector'!$A$2,'EPA non-CO2 Data'!$J:$J,$C$30,'EPA non-CO2 Data'!$I:$I,$B56,'EPA non-CO2 Data'!$F:$F,L$31)*10^12</f>
        <v>0</v>
      </c>
      <c r="M56" s="10">
        <f>SUMIFS('EPA non-CO2 Data'!$K:$K,'EPA non-CO2 Data'!$A:$A,'Country Selector'!$A$2,'EPA non-CO2 Data'!$J:$J,$C$30,'EPA non-CO2 Data'!$I:$I,$B56,'EPA non-CO2 Data'!$F:$F,M$31)*10^12</f>
        <v>0</v>
      </c>
      <c r="N56" s="10">
        <f>SUMIFS('EPA non-CO2 Data'!$K:$K,'EPA non-CO2 Data'!$A:$A,'Country Selector'!$A$2,'EPA non-CO2 Data'!$J:$J,$C$30,'EPA non-CO2 Data'!$I:$I,$B56,'EPA non-CO2 Data'!$F:$F,N$31)*10^12</f>
        <v>0</v>
      </c>
      <c r="O56" s="10">
        <f>SUMIFS('EPA non-CO2 Data'!$K:$K,'EPA non-CO2 Data'!$A:$A,'Country Selector'!$A$2,'EPA non-CO2 Data'!$J:$J,$C$30,'EPA non-CO2 Data'!$I:$I,$B56,'EPA non-CO2 Data'!$F:$F,O$31)*10^12</f>
        <v>0</v>
      </c>
      <c r="P56" s="10">
        <f>SUMIFS('EPA non-CO2 Data'!$K:$K,'EPA non-CO2 Data'!$A:$A,'Country Selector'!$A$2,'EPA non-CO2 Data'!$J:$J,$C$30,'EPA non-CO2 Data'!$I:$I,$B56,'EPA non-CO2 Data'!$F:$F,P$31)*10^12</f>
        <v>0</v>
      </c>
      <c r="Q56" s="10">
        <f>SUMIFS('EPA non-CO2 Data'!$K:$K,'EPA non-CO2 Data'!$A:$A,'Country Selector'!$A$2,'EPA non-CO2 Data'!$J:$J,$C$30,'EPA non-CO2 Data'!$I:$I,$B56,'EPA non-CO2 Data'!$F:$F,Q$31)*10^12</f>
        <v>0</v>
      </c>
      <c r="R56" s="10">
        <f>SUMIFS('EPA non-CO2 Data'!$K:$K,'EPA non-CO2 Data'!$A:$A,'Country Selector'!$A$2,'EPA non-CO2 Data'!$J:$J,$C$30,'EPA non-CO2 Data'!$I:$I,$B56,'EPA non-CO2 Data'!$F:$F,R$31)*10^12</f>
        <v>0</v>
      </c>
      <c r="S56" s="10">
        <f>SUMIFS('EPA non-CO2 Data'!$K:$K,'EPA non-CO2 Data'!$A:$A,'Country Selector'!$A$2,'EPA non-CO2 Data'!$J:$J,$C$30,'EPA non-CO2 Data'!$I:$I,$B56,'EPA non-CO2 Data'!$F:$F,S$31)*10^12</f>
        <v>0</v>
      </c>
      <c r="T56" s="10">
        <f>SUMIFS('EPA non-CO2 Data'!$K:$K,'EPA non-CO2 Data'!$A:$A,'Country Selector'!$A$2,'EPA non-CO2 Data'!$J:$J,$C$30,'EPA non-CO2 Data'!$I:$I,$B56,'EPA non-CO2 Data'!$F:$F,T$31)*10^12</f>
        <v>0</v>
      </c>
      <c r="U56" s="10">
        <f>SUMIFS('EPA non-CO2 Data'!$K:$K,'EPA non-CO2 Data'!$A:$A,'Country Selector'!$A$2,'EPA non-CO2 Data'!$J:$J,$C$30,'EPA non-CO2 Data'!$I:$I,$B56,'EPA non-CO2 Data'!$F:$F,U$31)*10^12</f>
        <v>0</v>
      </c>
      <c r="V56" s="10">
        <f>SUMIFS('EPA non-CO2 Data'!$K:$K,'EPA non-CO2 Data'!$A:$A,'Country Selector'!$A$2,'EPA non-CO2 Data'!$J:$J,$C$30,'EPA non-CO2 Data'!$I:$I,$B56,'EPA non-CO2 Data'!$F:$F,V$31)*10^12</f>
        <v>0</v>
      </c>
      <c r="W56" s="10">
        <f>SUMIFS('EPA non-CO2 Data'!$K:$K,'EPA non-CO2 Data'!$A:$A,'Country Selector'!$A$2,'EPA non-CO2 Data'!$J:$J,$C$30,'EPA non-CO2 Data'!$I:$I,$B56,'EPA non-CO2 Data'!$F:$F,W$31)*10^12</f>
        <v>0</v>
      </c>
      <c r="X56" s="10">
        <f>SUMIFS('EPA non-CO2 Data'!$K:$K,'EPA non-CO2 Data'!$A:$A,'Country Selector'!$A$2,'EPA non-CO2 Data'!$J:$J,$C$30,'EPA non-CO2 Data'!$I:$I,$B56,'EPA non-CO2 Data'!$F:$F,X$31)*10^12</f>
        <v>0</v>
      </c>
      <c r="Y56" s="10">
        <f>SUMIFS('EPA non-CO2 Data'!$K:$K,'EPA non-CO2 Data'!$A:$A,'Country Selector'!$A$2,'EPA non-CO2 Data'!$J:$J,$C$30,'EPA non-CO2 Data'!$I:$I,$B56,'EPA non-CO2 Data'!$F:$F,Y$31)*10^12</f>
        <v>0</v>
      </c>
      <c r="Z56" s="10">
        <f>SUMIFS('EPA non-CO2 Data'!$K:$K,'EPA non-CO2 Data'!$A:$A,'Country Selector'!$A$2,'EPA non-CO2 Data'!$J:$J,$C$30,'EPA non-CO2 Data'!$I:$I,$B56,'EPA non-CO2 Data'!$F:$F,Z$31)*10^12</f>
        <v>0</v>
      </c>
      <c r="AA56" s="10">
        <f>SUMIFS('EPA non-CO2 Data'!$K:$K,'EPA non-CO2 Data'!$A:$A,'Country Selector'!$A$2,'EPA non-CO2 Data'!$J:$J,$C$30,'EPA non-CO2 Data'!$I:$I,$B56,'EPA non-CO2 Data'!$F:$F,AA$31)*10^12</f>
        <v>0</v>
      </c>
      <c r="AB56" s="10">
        <f>SUMIFS('EPA non-CO2 Data'!$K:$K,'EPA non-CO2 Data'!$A:$A,'Country Selector'!$A$2,'EPA non-CO2 Data'!$J:$J,$C$30,'EPA non-CO2 Data'!$I:$I,$B56,'EPA non-CO2 Data'!$F:$F,AB$31)*10^12</f>
        <v>0</v>
      </c>
      <c r="AC56" s="10">
        <f>SUMIFS('EPA non-CO2 Data'!$K:$K,'EPA non-CO2 Data'!$A:$A,'Country Selector'!$A$2,'EPA non-CO2 Data'!$J:$J,$C$30,'EPA non-CO2 Data'!$I:$I,$B56,'EPA non-CO2 Data'!$F:$F,AC$31)*10^12</f>
        <v>0</v>
      </c>
      <c r="AD56" s="10">
        <f>SUMIFS('EPA non-CO2 Data'!$K:$K,'EPA non-CO2 Data'!$A:$A,'Country Selector'!$A$2,'EPA non-CO2 Data'!$J:$J,$C$30,'EPA non-CO2 Data'!$I:$I,$B56,'EPA non-CO2 Data'!$F:$F,AD$31)*10^12</f>
        <v>0</v>
      </c>
      <c r="AE56" s="10">
        <f>SUMIFS('EPA non-CO2 Data'!$K:$K,'EPA non-CO2 Data'!$A:$A,'Country Selector'!$A$2,'EPA non-CO2 Data'!$J:$J,$C$30,'EPA non-CO2 Data'!$I:$I,$B56,'EPA non-CO2 Data'!$F:$F,AE$31)*10^12</f>
        <v>0</v>
      </c>
      <c r="AF56" s="10">
        <f>SUMIFS('EPA non-CO2 Data'!$K:$K,'EPA non-CO2 Data'!$A:$A,'Country Selector'!$A$2,'EPA non-CO2 Data'!$J:$J,$C$30,'EPA non-CO2 Data'!$I:$I,$B56,'EPA non-CO2 Data'!$F:$F,AF$31)*10^12</f>
        <v>0</v>
      </c>
      <c r="AG56" s="10">
        <f>SUMIFS('EPA non-CO2 Data'!$K:$K,'EPA non-CO2 Data'!$A:$A,'Country Selector'!$A$2,'EPA non-CO2 Data'!$J:$J,$C$30,'EPA non-CO2 Data'!$I:$I,$B56,'EPA non-CO2 Data'!$F:$F,AG$31)*10^12</f>
        <v>0</v>
      </c>
      <c r="AH56" s="10">
        <f>SUMIFS('EPA non-CO2 Data'!$K:$K,'EPA non-CO2 Data'!$A:$A,'Country Selector'!$A$2,'EPA non-CO2 Data'!$J:$J,$C$30,'EPA non-CO2 Data'!$I:$I,$B56,'EPA non-CO2 Data'!$F:$F,AH$31)*10^12</f>
        <v>0</v>
      </c>
      <c r="AI56" s="10">
        <f>SUMIFS('EPA non-CO2 Data'!$K:$K,'EPA non-CO2 Data'!$A:$A,'Country Selector'!$A$2,'EPA non-CO2 Data'!$J:$J,$C$30,'EPA non-CO2 Data'!$I:$I,$B56,'EPA non-CO2 Data'!$F:$F,AI$31)*10^12</f>
        <v>0</v>
      </c>
      <c r="AJ56" s="10">
        <f>SUMIFS('EPA non-CO2 Data'!$K:$K,'EPA non-CO2 Data'!$A:$A,'Country Selector'!$A$2,'EPA non-CO2 Data'!$J:$J,$C$30,'EPA non-CO2 Data'!$I:$I,$B56,'EPA non-CO2 Data'!$F:$F,AJ$31)*10^12</f>
        <v>0</v>
      </c>
      <c r="AK56" s="10">
        <f>SUMIFS('EPA non-CO2 Data'!$K:$K,'EPA non-CO2 Data'!$A:$A,'Country Selector'!$A$2,'EPA non-CO2 Data'!$J:$J,$C$30,'EPA non-CO2 Data'!$I:$I,$B56,'EPA non-CO2 Data'!$F:$F,AK$31)*10^12</f>
        <v>0</v>
      </c>
      <c r="AL56" s="10">
        <f>SUMIFS('EPA non-CO2 Data'!$K:$K,'EPA non-CO2 Data'!$A:$A,'Country Selector'!$A$2,'EPA non-CO2 Data'!$J:$J,$C$30,'EPA non-CO2 Data'!$I:$I,$B56,'EPA non-CO2 Data'!$F:$F,AL$31)*10^12</f>
        <v>0</v>
      </c>
    </row>
    <row r="59" spans="1:38" x14ac:dyDescent="0.25">
      <c r="B59" s="14" t="s">
        <v>233</v>
      </c>
      <c r="C59" s="14" t="s">
        <v>12</v>
      </c>
      <c r="D59" s="16" t="s">
        <v>270</v>
      </c>
      <c r="E59" s="8"/>
      <c r="F59" s="8"/>
      <c r="G59" s="8"/>
      <c r="H59" s="8"/>
      <c r="I59" s="8"/>
      <c r="J59" s="8"/>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x14ac:dyDescent="0.25">
      <c r="B60" s="37"/>
      <c r="C60" s="38">
        <v>2015</v>
      </c>
      <c r="D60" s="22">
        <v>2016</v>
      </c>
      <c r="E60" s="38">
        <v>2017</v>
      </c>
      <c r="F60" s="22">
        <v>2018</v>
      </c>
      <c r="G60" s="38">
        <v>2019</v>
      </c>
      <c r="H60" s="22">
        <v>2020</v>
      </c>
      <c r="I60" s="38">
        <v>2021</v>
      </c>
      <c r="J60" s="22">
        <v>2022</v>
      </c>
      <c r="K60" s="38">
        <v>2023</v>
      </c>
      <c r="L60" s="22">
        <v>2024</v>
      </c>
      <c r="M60" s="38">
        <v>2025</v>
      </c>
      <c r="N60" s="22">
        <v>2026</v>
      </c>
      <c r="O60" s="38">
        <v>2027</v>
      </c>
      <c r="P60" s="22">
        <v>2028</v>
      </c>
      <c r="Q60" s="38">
        <v>2029</v>
      </c>
      <c r="R60" s="22">
        <v>2030</v>
      </c>
      <c r="S60" s="38">
        <v>2031</v>
      </c>
      <c r="T60" s="22">
        <v>2032</v>
      </c>
      <c r="U60" s="38">
        <v>2033</v>
      </c>
      <c r="V60" s="22">
        <v>2034</v>
      </c>
      <c r="W60" s="38">
        <v>2035</v>
      </c>
      <c r="X60" s="22">
        <v>2036</v>
      </c>
      <c r="Y60" s="38">
        <v>2037</v>
      </c>
      <c r="Z60" s="22">
        <v>2038</v>
      </c>
      <c r="AA60" s="38">
        <v>2039</v>
      </c>
      <c r="AB60" s="22">
        <v>2040</v>
      </c>
      <c r="AC60" s="38">
        <v>2041</v>
      </c>
      <c r="AD60" s="22">
        <v>2042</v>
      </c>
      <c r="AE60" s="38">
        <v>2043</v>
      </c>
      <c r="AF60" s="22">
        <v>2044</v>
      </c>
      <c r="AG60" s="38">
        <v>2045</v>
      </c>
      <c r="AH60" s="22">
        <v>2046</v>
      </c>
      <c r="AI60" s="38">
        <v>2047</v>
      </c>
      <c r="AJ60" s="22">
        <v>2048</v>
      </c>
      <c r="AK60" s="38">
        <v>2049</v>
      </c>
      <c r="AL60" s="22">
        <v>2050</v>
      </c>
    </row>
    <row r="61" spans="1:38" x14ac:dyDescent="0.25">
      <c r="A61" t="s">
        <v>12</v>
      </c>
      <c r="B61" t="s">
        <v>551</v>
      </c>
      <c r="C61" s="10">
        <f>SUMIFS('EPA non-CO2 Data'!$K:$K,'EPA non-CO2 Data'!$A:$A,'Country Selector'!$A$2,'EPA non-CO2 Data'!$J:$J,$C$59,'EPA non-CO2 Data'!$I:$I,$B61,'EPA non-CO2 Data'!$F:$F,C$60)*10^12</f>
        <v>149527112088785.56</v>
      </c>
      <c r="D61" s="10">
        <f>SUMIFS('EPA non-CO2 Data'!$K:$K,'EPA non-CO2 Data'!$A:$A,'Country Selector'!$A$2,'EPA non-CO2 Data'!$J:$J,$C$59,'EPA non-CO2 Data'!$I:$I,$B61,'EPA non-CO2 Data'!$F:$F,D$60)*10^12</f>
        <v>149434689162016.19</v>
      </c>
      <c r="E61" s="10">
        <f>SUMIFS('EPA non-CO2 Data'!$K:$K,'EPA non-CO2 Data'!$A:$A,'Country Selector'!$A$2,'EPA non-CO2 Data'!$J:$J,$C$59,'EPA non-CO2 Data'!$I:$I,$B61,'EPA non-CO2 Data'!$F:$F,E$60)*10^12</f>
        <v>149454676133537.72</v>
      </c>
      <c r="F61" s="10">
        <f>SUMIFS('EPA non-CO2 Data'!$K:$K,'EPA non-CO2 Data'!$A:$A,'Country Selector'!$A$2,'EPA non-CO2 Data'!$J:$J,$C$59,'EPA non-CO2 Data'!$I:$I,$B61,'EPA non-CO2 Data'!$F:$F,F$60)*10^12</f>
        <v>149474663105059.25</v>
      </c>
      <c r="G61" s="10">
        <f>SUMIFS('EPA non-CO2 Data'!$K:$K,'EPA non-CO2 Data'!$A:$A,'Country Selector'!$A$2,'EPA non-CO2 Data'!$J:$J,$C$59,'EPA non-CO2 Data'!$I:$I,$B61,'EPA non-CO2 Data'!$F:$F,G$60)*10^12</f>
        <v>149494650076580.78</v>
      </c>
      <c r="H61" s="10">
        <f>SUMIFS('EPA non-CO2 Data'!$K:$K,'EPA non-CO2 Data'!$A:$A,'Country Selector'!$A$2,'EPA non-CO2 Data'!$J:$J,$C$59,'EPA non-CO2 Data'!$I:$I,$B61,'EPA non-CO2 Data'!$F:$F,H$60)*10^12</f>
        <v>149514637048102.13</v>
      </c>
      <c r="I61" s="10">
        <f>SUMIFS('EPA non-CO2 Data'!$K:$K,'EPA non-CO2 Data'!$A:$A,'Country Selector'!$A$2,'EPA non-CO2 Data'!$J:$J,$C$59,'EPA non-CO2 Data'!$I:$I,$B61,'EPA non-CO2 Data'!$F:$F,I$60)*10^12</f>
        <v>149514742560686</v>
      </c>
      <c r="J61" s="10">
        <f>SUMIFS('EPA non-CO2 Data'!$K:$K,'EPA non-CO2 Data'!$A:$A,'Country Selector'!$A$2,'EPA non-CO2 Data'!$J:$J,$C$59,'EPA non-CO2 Data'!$I:$I,$B61,'EPA non-CO2 Data'!$F:$F,J$60)*10^12</f>
        <v>149514848073269.78</v>
      </c>
      <c r="K61" s="10">
        <f>SUMIFS('EPA non-CO2 Data'!$K:$K,'EPA non-CO2 Data'!$A:$A,'Country Selector'!$A$2,'EPA non-CO2 Data'!$J:$J,$C$59,'EPA non-CO2 Data'!$I:$I,$B61,'EPA non-CO2 Data'!$F:$F,K$60)*10^12</f>
        <v>149514953585853.47</v>
      </c>
      <c r="L61" s="10">
        <f>SUMIFS('EPA non-CO2 Data'!$K:$K,'EPA non-CO2 Data'!$A:$A,'Country Selector'!$A$2,'EPA non-CO2 Data'!$J:$J,$C$59,'EPA non-CO2 Data'!$I:$I,$B61,'EPA non-CO2 Data'!$F:$F,L$60)*10^12</f>
        <v>149515059098437.22</v>
      </c>
      <c r="M61" s="10">
        <f>SUMIFS('EPA non-CO2 Data'!$K:$K,'EPA non-CO2 Data'!$A:$A,'Country Selector'!$A$2,'EPA non-CO2 Data'!$J:$J,$C$59,'EPA non-CO2 Data'!$I:$I,$B61,'EPA non-CO2 Data'!$F:$F,M$60)*10^12</f>
        <v>149515164611021.06</v>
      </c>
      <c r="N61" s="10">
        <f>SUMIFS('EPA non-CO2 Data'!$K:$K,'EPA non-CO2 Data'!$A:$A,'Country Selector'!$A$2,'EPA non-CO2 Data'!$J:$J,$C$59,'EPA non-CO2 Data'!$I:$I,$B61,'EPA non-CO2 Data'!$F:$F,N$60)*10^12</f>
        <v>149432139100917.09</v>
      </c>
      <c r="O61" s="10">
        <f>SUMIFS('EPA non-CO2 Data'!$K:$K,'EPA non-CO2 Data'!$A:$A,'Country Selector'!$A$2,'EPA non-CO2 Data'!$J:$J,$C$59,'EPA non-CO2 Data'!$I:$I,$B61,'EPA non-CO2 Data'!$F:$F,O$60)*10^12</f>
        <v>149349113590813.22</v>
      </c>
      <c r="P61" s="10">
        <f>SUMIFS('EPA non-CO2 Data'!$K:$K,'EPA non-CO2 Data'!$A:$A,'Country Selector'!$A$2,'EPA non-CO2 Data'!$J:$J,$C$59,'EPA non-CO2 Data'!$I:$I,$B61,'EPA non-CO2 Data'!$F:$F,P$60)*10^12</f>
        <v>149266088080709.28</v>
      </c>
      <c r="Q61" s="10">
        <f>SUMIFS('EPA non-CO2 Data'!$K:$K,'EPA non-CO2 Data'!$A:$A,'Country Selector'!$A$2,'EPA non-CO2 Data'!$J:$J,$C$59,'EPA non-CO2 Data'!$I:$I,$B61,'EPA non-CO2 Data'!$F:$F,Q$60)*10^12</f>
        <v>149183062570605.31</v>
      </c>
      <c r="R61" s="10">
        <f>SUMIFS('EPA non-CO2 Data'!$K:$K,'EPA non-CO2 Data'!$A:$A,'Country Selector'!$A$2,'EPA non-CO2 Data'!$J:$J,$C$59,'EPA non-CO2 Data'!$I:$I,$B61,'EPA non-CO2 Data'!$F:$F,R$60)*10^12</f>
        <v>149100037060501.47</v>
      </c>
      <c r="S61" s="10">
        <f>SUMIFS('EPA non-CO2 Data'!$K:$K,'EPA non-CO2 Data'!$A:$A,'Country Selector'!$A$2,'EPA non-CO2 Data'!$J:$J,$C$59,'EPA non-CO2 Data'!$I:$I,$B61,'EPA non-CO2 Data'!$F:$F,S$60)*10^12</f>
        <v>149009783941078.72</v>
      </c>
      <c r="T61" s="10">
        <f>SUMIFS('EPA non-CO2 Data'!$K:$K,'EPA non-CO2 Data'!$A:$A,'Country Selector'!$A$2,'EPA non-CO2 Data'!$J:$J,$C$59,'EPA non-CO2 Data'!$I:$I,$B61,'EPA non-CO2 Data'!$F:$F,T$60)*10^12</f>
        <v>148919530821655.84</v>
      </c>
      <c r="U61" s="10">
        <f>SUMIFS('EPA non-CO2 Data'!$K:$K,'EPA non-CO2 Data'!$A:$A,'Country Selector'!$A$2,'EPA non-CO2 Data'!$J:$J,$C$59,'EPA non-CO2 Data'!$I:$I,$B61,'EPA non-CO2 Data'!$F:$F,U$60)*10^12</f>
        <v>148829277702233.09</v>
      </c>
      <c r="V61" s="10">
        <f>SUMIFS('EPA non-CO2 Data'!$K:$K,'EPA non-CO2 Data'!$A:$A,'Country Selector'!$A$2,'EPA non-CO2 Data'!$J:$J,$C$59,'EPA non-CO2 Data'!$I:$I,$B61,'EPA non-CO2 Data'!$F:$F,V$60)*10^12</f>
        <v>148739024582810.44</v>
      </c>
      <c r="W61" s="10">
        <f>SUMIFS('EPA non-CO2 Data'!$K:$K,'EPA non-CO2 Data'!$A:$A,'Country Selector'!$A$2,'EPA non-CO2 Data'!$J:$J,$C$59,'EPA non-CO2 Data'!$I:$I,$B61,'EPA non-CO2 Data'!$F:$F,W$60)*10^12</f>
        <v>148648771463387.56</v>
      </c>
      <c r="X61" s="10">
        <f>SUMIFS('EPA non-CO2 Data'!$K:$K,'EPA non-CO2 Data'!$A:$A,'Country Selector'!$A$2,'EPA non-CO2 Data'!$J:$J,$C$59,'EPA non-CO2 Data'!$I:$I,$B61,'EPA non-CO2 Data'!$F:$F,X$60)*10^12</f>
        <v>148507879427699</v>
      </c>
      <c r="Y61" s="10">
        <f>SUMIFS('EPA non-CO2 Data'!$K:$K,'EPA non-CO2 Data'!$A:$A,'Country Selector'!$A$2,'EPA non-CO2 Data'!$J:$J,$C$59,'EPA non-CO2 Data'!$I:$I,$B61,'EPA non-CO2 Data'!$F:$F,Y$60)*10^12</f>
        <v>148366987392010.47</v>
      </c>
      <c r="Z61" s="10">
        <f>SUMIFS('EPA non-CO2 Data'!$K:$K,'EPA non-CO2 Data'!$A:$A,'Country Selector'!$A$2,'EPA non-CO2 Data'!$J:$J,$C$59,'EPA non-CO2 Data'!$I:$I,$B61,'EPA non-CO2 Data'!$F:$F,Z$60)*10^12</f>
        <v>148226095356321.91</v>
      </c>
      <c r="AA61" s="10">
        <f>SUMIFS('EPA non-CO2 Data'!$K:$K,'EPA non-CO2 Data'!$A:$A,'Country Selector'!$A$2,'EPA non-CO2 Data'!$J:$J,$C$59,'EPA non-CO2 Data'!$I:$I,$B61,'EPA non-CO2 Data'!$F:$F,AA$60)*10^12</f>
        <v>148085203320633.44</v>
      </c>
      <c r="AB61" s="10">
        <f>SUMIFS('EPA non-CO2 Data'!$K:$K,'EPA non-CO2 Data'!$A:$A,'Country Selector'!$A$2,'EPA non-CO2 Data'!$J:$J,$C$59,'EPA non-CO2 Data'!$I:$I,$B61,'EPA non-CO2 Data'!$F:$F,AB$60)*10^12</f>
        <v>147944311284944.97</v>
      </c>
      <c r="AC61" s="10">
        <f>SUMIFS('EPA non-CO2 Data'!$K:$K,'EPA non-CO2 Data'!$A:$A,'Country Selector'!$A$2,'EPA non-CO2 Data'!$J:$J,$C$59,'EPA non-CO2 Data'!$I:$I,$B61,'EPA non-CO2 Data'!$F:$F,AC$60)*10^12</f>
        <v>147745212481419.13</v>
      </c>
      <c r="AD61" s="10">
        <f>SUMIFS('EPA non-CO2 Data'!$K:$K,'EPA non-CO2 Data'!$A:$A,'Country Selector'!$A$2,'EPA non-CO2 Data'!$J:$J,$C$59,'EPA non-CO2 Data'!$I:$I,$B61,'EPA non-CO2 Data'!$F:$F,AD$60)*10^12</f>
        <v>147546113677893.22</v>
      </c>
      <c r="AE61" s="10">
        <f>SUMIFS('EPA non-CO2 Data'!$K:$K,'EPA non-CO2 Data'!$A:$A,'Country Selector'!$A$2,'EPA non-CO2 Data'!$J:$J,$C$59,'EPA non-CO2 Data'!$I:$I,$B61,'EPA non-CO2 Data'!$F:$F,AE$60)*10^12</f>
        <v>147347014874367.53</v>
      </c>
      <c r="AF61" s="10">
        <f>SUMIFS('EPA non-CO2 Data'!$K:$K,'EPA non-CO2 Data'!$A:$A,'Country Selector'!$A$2,'EPA non-CO2 Data'!$J:$J,$C$59,'EPA non-CO2 Data'!$I:$I,$B61,'EPA non-CO2 Data'!$F:$F,AF$60)*10^12</f>
        <v>147147916070841.53</v>
      </c>
      <c r="AG61" s="10">
        <f>SUMIFS('EPA non-CO2 Data'!$K:$K,'EPA non-CO2 Data'!$A:$A,'Country Selector'!$A$2,'EPA non-CO2 Data'!$J:$J,$C$59,'EPA non-CO2 Data'!$I:$I,$B61,'EPA non-CO2 Data'!$F:$F,AG$60)*10^12</f>
        <v>146948817267315.75</v>
      </c>
      <c r="AH61" s="10">
        <f>SUMIFS('EPA non-CO2 Data'!$K:$K,'EPA non-CO2 Data'!$A:$A,'Country Selector'!$A$2,'EPA non-CO2 Data'!$J:$J,$C$59,'EPA non-CO2 Data'!$I:$I,$B61,'EPA non-CO2 Data'!$F:$F,AH$60)*10^12</f>
        <v>146719444601617.59</v>
      </c>
      <c r="AI61" s="10">
        <f>SUMIFS('EPA non-CO2 Data'!$K:$K,'EPA non-CO2 Data'!$A:$A,'Country Selector'!$A$2,'EPA non-CO2 Data'!$J:$J,$C$59,'EPA non-CO2 Data'!$I:$I,$B61,'EPA non-CO2 Data'!$F:$F,AI$60)*10^12</f>
        <v>146490071935919.59</v>
      </c>
      <c r="AJ61" s="10">
        <f>SUMIFS('EPA non-CO2 Data'!$K:$K,'EPA non-CO2 Data'!$A:$A,'Country Selector'!$A$2,'EPA non-CO2 Data'!$J:$J,$C$59,'EPA non-CO2 Data'!$I:$I,$B61,'EPA non-CO2 Data'!$F:$F,AJ$60)*10^12</f>
        <v>146260699270221.53</v>
      </c>
      <c r="AK61" s="10">
        <f>SUMIFS('EPA non-CO2 Data'!$K:$K,'EPA non-CO2 Data'!$A:$A,'Country Selector'!$A$2,'EPA non-CO2 Data'!$J:$J,$C$59,'EPA non-CO2 Data'!$I:$I,$B61,'EPA non-CO2 Data'!$F:$F,AK$60)*10^12</f>
        <v>146031326604523.5</v>
      </c>
      <c r="AL61" s="10">
        <f>SUMIFS('EPA non-CO2 Data'!$K:$K,'EPA non-CO2 Data'!$A:$A,'Country Selector'!$A$2,'EPA non-CO2 Data'!$J:$J,$C$59,'EPA non-CO2 Data'!$I:$I,$B61,'EPA non-CO2 Data'!$F:$F,AL$60)*10^12</f>
        <v>145801953938825.41</v>
      </c>
    </row>
    <row r="62" spans="1:38" x14ac:dyDescent="0.25">
      <c r="A62" t="s">
        <v>12</v>
      </c>
      <c r="B62" t="s">
        <v>552</v>
      </c>
      <c r="C62" s="10">
        <f>SUMIFS('EPA non-CO2 Data'!$K:$K,'EPA non-CO2 Data'!$A:$A,'Country Selector'!$A$2,'EPA non-CO2 Data'!$J:$J,$C$59,'EPA non-CO2 Data'!$I:$I,$B62,'EPA non-CO2 Data'!$F:$F,C$60)*10^12</f>
        <v>0</v>
      </c>
      <c r="D62" s="10">
        <f>SUMIFS('EPA non-CO2 Data'!$K:$K,'EPA non-CO2 Data'!$A:$A,'Country Selector'!$A$2,'EPA non-CO2 Data'!$J:$J,$C$59,'EPA non-CO2 Data'!$I:$I,$B62,'EPA non-CO2 Data'!$F:$F,D$60)*10^12</f>
        <v>0</v>
      </c>
      <c r="E62" s="10">
        <f>SUMIFS('EPA non-CO2 Data'!$K:$K,'EPA non-CO2 Data'!$A:$A,'Country Selector'!$A$2,'EPA non-CO2 Data'!$J:$J,$C$59,'EPA non-CO2 Data'!$I:$I,$B62,'EPA non-CO2 Data'!$F:$F,E$60)*10^12</f>
        <v>0</v>
      </c>
      <c r="F62" s="10">
        <f>SUMIFS('EPA non-CO2 Data'!$K:$K,'EPA non-CO2 Data'!$A:$A,'Country Selector'!$A$2,'EPA non-CO2 Data'!$J:$J,$C$59,'EPA non-CO2 Data'!$I:$I,$B62,'EPA non-CO2 Data'!$F:$F,F$60)*10^12</f>
        <v>0</v>
      </c>
      <c r="G62" s="10">
        <f>SUMIFS('EPA non-CO2 Data'!$K:$K,'EPA non-CO2 Data'!$A:$A,'Country Selector'!$A$2,'EPA non-CO2 Data'!$J:$J,$C$59,'EPA non-CO2 Data'!$I:$I,$B62,'EPA non-CO2 Data'!$F:$F,G$60)*10^12</f>
        <v>0</v>
      </c>
      <c r="H62" s="10">
        <f>SUMIFS('EPA non-CO2 Data'!$K:$K,'EPA non-CO2 Data'!$A:$A,'Country Selector'!$A$2,'EPA non-CO2 Data'!$J:$J,$C$59,'EPA non-CO2 Data'!$I:$I,$B62,'EPA non-CO2 Data'!$F:$F,H$60)*10^12</f>
        <v>0</v>
      </c>
      <c r="I62" s="10">
        <f>SUMIFS('EPA non-CO2 Data'!$K:$K,'EPA non-CO2 Data'!$A:$A,'Country Selector'!$A$2,'EPA non-CO2 Data'!$J:$J,$C$59,'EPA non-CO2 Data'!$I:$I,$B62,'EPA non-CO2 Data'!$F:$F,I$60)*10^12</f>
        <v>0</v>
      </c>
      <c r="J62" s="10">
        <f>SUMIFS('EPA non-CO2 Data'!$K:$K,'EPA non-CO2 Data'!$A:$A,'Country Selector'!$A$2,'EPA non-CO2 Data'!$J:$J,$C$59,'EPA non-CO2 Data'!$I:$I,$B62,'EPA non-CO2 Data'!$F:$F,J$60)*10^12</f>
        <v>0</v>
      </c>
      <c r="K62" s="10">
        <f>SUMIFS('EPA non-CO2 Data'!$K:$K,'EPA non-CO2 Data'!$A:$A,'Country Selector'!$A$2,'EPA non-CO2 Data'!$J:$J,$C$59,'EPA non-CO2 Data'!$I:$I,$B62,'EPA non-CO2 Data'!$F:$F,K$60)*10^12</f>
        <v>0</v>
      </c>
      <c r="L62" s="10">
        <f>SUMIFS('EPA non-CO2 Data'!$K:$K,'EPA non-CO2 Data'!$A:$A,'Country Selector'!$A$2,'EPA non-CO2 Data'!$J:$J,$C$59,'EPA non-CO2 Data'!$I:$I,$B62,'EPA non-CO2 Data'!$F:$F,L$60)*10^12</f>
        <v>0</v>
      </c>
      <c r="M62" s="10">
        <f>SUMIFS('EPA non-CO2 Data'!$K:$K,'EPA non-CO2 Data'!$A:$A,'Country Selector'!$A$2,'EPA non-CO2 Data'!$J:$J,$C$59,'EPA non-CO2 Data'!$I:$I,$B62,'EPA non-CO2 Data'!$F:$F,M$60)*10^12</f>
        <v>0</v>
      </c>
      <c r="N62" s="10">
        <f>SUMIFS('EPA non-CO2 Data'!$K:$K,'EPA non-CO2 Data'!$A:$A,'Country Selector'!$A$2,'EPA non-CO2 Data'!$J:$J,$C$59,'EPA non-CO2 Data'!$I:$I,$B62,'EPA non-CO2 Data'!$F:$F,N$60)*10^12</f>
        <v>0</v>
      </c>
      <c r="O62" s="10">
        <f>SUMIFS('EPA non-CO2 Data'!$K:$K,'EPA non-CO2 Data'!$A:$A,'Country Selector'!$A$2,'EPA non-CO2 Data'!$J:$J,$C$59,'EPA non-CO2 Data'!$I:$I,$B62,'EPA non-CO2 Data'!$F:$F,O$60)*10^12</f>
        <v>0</v>
      </c>
      <c r="P62" s="10">
        <f>SUMIFS('EPA non-CO2 Data'!$K:$K,'EPA non-CO2 Data'!$A:$A,'Country Selector'!$A$2,'EPA non-CO2 Data'!$J:$J,$C$59,'EPA non-CO2 Data'!$I:$I,$B62,'EPA non-CO2 Data'!$F:$F,P$60)*10^12</f>
        <v>0</v>
      </c>
      <c r="Q62" s="10">
        <f>SUMIFS('EPA non-CO2 Data'!$K:$K,'EPA non-CO2 Data'!$A:$A,'Country Selector'!$A$2,'EPA non-CO2 Data'!$J:$J,$C$59,'EPA non-CO2 Data'!$I:$I,$B62,'EPA non-CO2 Data'!$F:$F,Q$60)*10^12</f>
        <v>0</v>
      </c>
      <c r="R62" s="10">
        <f>SUMIFS('EPA non-CO2 Data'!$K:$K,'EPA non-CO2 Data'!$A:$A,'Country Selector'!$A$2,'EPA non-CO2 Data'!$J:$J,$C$59,'EPA non-CO2 Data'!$I:$I,$B62,'EPA non-CO2 Data'!$F:$F,R$60)*10^12</f>
        <v>0</v>
      </c>
      <c r="S62" s="10">
        <f>SUMIFS('EPA non-CO2 Data'!$K:$K,'EPA non-CO2 Data'!$A:$A,'Country Selector'!$A$2,'EPA non-CO2 Data'!$J:$J,$C$59,'EPA non-CO2 Data'!$I:$I,$B62,'EPA non-CO2 Data'!$F:$F,S$60)*10^12</f>
        <v>0</v>
      </c>
      <c r="T62" s="10">
        <f>SUMIFS('EPA non-CO2 Data'!$K:$K,'EPA non-CO2 Data'!$A:$A,'Country Selector'!$A$2,'EPA non-CO2 Data'!$J:$J,$C$59,'EPA non-CO2 Data'!$I:$I,$B62,'EPA non-CO2 Data'!$F:$F,T$60)*10^12</f>
        <v>0</v>
      </c>
      <c r="U62" s="10">
        <f>SUMIFS('EPA non-CO2 Data'!$K:$K,'EPA non-CO2 Data'!$A:$A,'Country Selector'!$A$2,'EPA non-CO2 Data'!$J:$J,$C$59,'EPA non-CO2 Data'!$I:$I,$B62,'EPA non-CO2 Data'!$F:$F,U$60)*10^12</f>
        <v>0</v>
      </c>
      <c r="V62" s="10">
        <f>SUMIFS('EPA non-CO2 Data'!$K:$K,'EPA non-CO2 Data'!$A:$A,'Country Selector'!$A$2,'EPA non-CO2 Data'!$J:$J,$C$59,'EPA non-CO2 Data'!$I:$I,$B62,'EPA non-CO2 Data'!$F:$F,V$60)*10^12</f>
        <v>0</v>
      </c>
      <c r="W62" s="10">
        <f>SUMIFS('EPA non-CO2 Data'!$K:$K,'EPA non-CO2 Data'!$A:$A,'Country Selector'!$A$2,'EPA non-CO2 Data'!$J:$J,$C$59,'EPA non-CO2 Data'!$I:$I,$B62,'EPA non-CO2 Data'!$F:$F,W$60)*10^12</f>
        <v>0</v>
      </c>
      <c r="X62" s="10">
        <f>SUMIFS('EPA non-CO2 Data'!$K:$K,'EPA non-CO2 Data'!$A:$A,'Country Selector'!$A$2,'EPA non-CO2 Data'!$J:$J,$C$59,'EPA non-CO2 Data'!$I:$I,$B62,'EPA non-CO2 Data'!$F:$F,X$60)*10^12</f>
        <v>0</v>
      </c>
      <c r="Y62" s="10">
        <f>SUMIFS('EPA non-CO2 Data'!$K:$K,'EPA non-CO2 Data'!$A:$A,'Country Selector'!$A$2,'EPA non-CO2 Data'!$J:$J,$C$59,'EPA non-CO2 Data'!$I:$I,$B62,'EPA non-CO2 Data'!$F:$F,Y$60)*10^12</f>
        <v>0</v>
      </c>
      <c r="Z62" s="10">
        <f>SUMIFS('EPA non-CO2 Data'!$K:$K,'EPA non-CO2 Data'!$A:$A,'Country Selector'!$A$2,'EPA non-CO2 Data'!$J:$J,$C$59,'EPA non-CO2 Data'!$I:$I,$B62,'EPA non-CO2 Data'!$F:$F,Z$60)*10^12</f>
        <v>0</v>
      </c>
      <c r="AA62" s="10">
        <f>SUMIFS('EPA non-CO2 Data'!$K:$K,'EPA non-CO2 Data'!$A:$A,'Country Selector'!$A$2,'EPA non-CO2 Data'!$J:$J,$C$59,'EPA non-CO2 Data'!$I:$I,$B62,'EPA non-CO2 Data'!$F:$F,AA$60)*10^12</f>
        <v>0</v>
      </c>
      <c r="AB62" s="10">
        <f>SUMIFS('EPA non-CO2 Data'!$K:$K,'EPA non-CO2 Data'!$A:$A,'Country Selector'!$A$2,'EPA non-CO2 Data'!$J:$J,$C$59,'EPA non-CO2 Data'!$I:$I,$B62,'EPA non-CO2 Data'!$F:$F,AB$60)*10^12</f>
        <v>0</v>
      </c>
      <c r="AC62" s="10">
        <f>SUMIFS('EPA non-CO2 Data'!$K:$K,'EPA non-CO2 Data'!$A:$A,'Country Selector'!$A$2,'EPA non-CO2 Data'!$J:$J,$C$59,'EPA non-CO2 Data'!$I:$I,$B62,'EPA non-CO2 Data'!$F:$F,AC$60)*10^12</f>
        <v>0</v>
      </c>
      <c r="AD62" s="10">
        <f>SUMIFS('EPA non-CO2 Data'!$K:$K,'EPA non-CO2 Data'!$A:$A,'Country Selector'!$A$2,'EPA non-CO2 Data'!$J:$J,$C$59,'EPA non-CO2 Data'!$I:$I,$B62,'EPA non-CO2 Data'!$F:$F,AD$60)*10^12</f>
        <v>0</v>
      </c>
      <c r="AE62" s="10">
        <f>SUMIFS('EPA non-CO2 Data'!$K:$K,'EPA non-CO2 Data'!$A:$A,'Country Selector'!$A$2,'EPA non-CO2 Data'!$J:$J,$C$59,'EPA non-CO2 Data'!$I:$I,$B62,'EPA non-CO2 Data'!$F:$F,AE$60)*10^12</f>
        <v>0</v>
      </c>
      <c r="AF62" s="10">
        <f>SUMIFS('EPA non-CO2 Data'!$K:$K,'EPA non-CO2 Data'!$A:$A,'Country Selector'!$A$2,'EPA non-CO2 Data'!$J:$J,$C$59,'EPA non-CO2 Data'!$I:$I,$B62,'EPA non-CO2 Data'!$F:$F,AF$60)*10^12</f>
        <v>0</v>
      </c>
      <c r="AG62" s="10">
        <f>SUMIFS('EPA non-CO2 Data'!$K:$K,'EPA non-CO2 Data'!$A:$A,'Country Selector'!$A$2,'EPA non-CO2 Data'!$J:$J,$C$59,'EPA non-CO2 Data'!$I:$I,$B62,'EPA non-CO2 Data'!$F:$F,AG$60)*10^12</f>
        <v>0</v>
      </c>
      <c r="AH62" s="10">
        <f>SUMIFS('EPA non-CO2 Data'!$K:$K,'EPA non-CO2 Data'!$A:$A,'Country Selector'!$A$2,'EPA non-CO2 Data'!$J:$J,$C$59,'EPA non-CO2 Data'!$I:$I,$B62,'EPA non-CO2 Data'!$F:$F,AH$60)*10^12</f>
        <v>0</v>
      </c>
      <c r="AI62" s="10">
        <f>SUMIFS('EPA non-CO2 Data'!$K:$K,'EPA non-CO2 Data'!$A:$A,'Country Selector'!$A$2,'EPA non-CO2 Data'!$J:$J,$C$59,'EPA non-CO2 Data'!$I:$I,$B62,'EPA non-CO2 Data'!$F:$F,AI$60)*10^12</f>
        <v>0</v>
      </c>
      <c r="AJ62" s="10">
        <f>SUMIFS('EPA non-CO2 Data'!$K:$K,'EPA non-CO2 Data'!$A:$A,'Country Selector'!$A$2,'EPA non-CO2 Data'!$J:$J,$C$59,'EPA non-CO2 Data'!$I:$I,$B62,'EPA non-CO2 Data'!$F:$F,AJ$60)*10^12</f>
        <v>0</v>
      </c>
      <c r="AK62" s="10">
        <f>SUMIFS('EPA non-CO2 Data'!$K:$K,'EPA non-CO2 Data'!$A:$A,'Country Selector'!$A$2,'EPA non-CO2 Data'!$J:$J,$C$59,'EPA non-CO2 Data'!$I:$I,$B62,'EPA non-CO2 Data'!$F:$F,AK$60)*10^12</f>
        <v>0</v>
      </c>
      <c r="AL62" s="10">
        <f>SUMIFS('EPA non-CO2 Data'!$K:$K,'EPA non-CO2 Data'!$A:$A,'Country Selector'!$A$2,'EPA non-CO2 Data'!$J:$J,$C$59,'EPA non-CO2 Data'!$I:$I,$B62,'EPA non-CO2 Data'!$F:$F,AL$60)*10^12</f>
        <v>0</v>
      </c>
    </row>
    <row r="63" spans="1:38" x14ac:dyDescent="0.25">
      <c r="A63" t="s">
        <v>12</v>
      </c>
      <c r="B63" t="s">
        <v>556</v>
      </c>
      <c r="C63" s="10">
        <f>SUMIFS('EPA non-CO2 Data'!$K:$K,'EPA non-CO2 Data'!$A:$A,'Country Selector'!$A$2,'EPA non-CO2 Data'!$J:$J,$C$59,'EPA non-CO2 Data'!$I:$I,$B63,'EPA non-CO2 Data'!$F:$F,C$60)*10^12</f>
        <v>0</v>
      </c>
      <c r="D63" s="10">
        <f>SUMIFS('EPA non-CO2 Data'!$K:$K,'EPA non-CO2 Data'!$A:$A,'Country Selector'!$A$2,'EPA non-CO2 Data'!$J:$J,$C$59,'EPA non-CO2 Data'!$I:$I,$B63,'EPA non-CO2 Data'!$F:$F,D$60)*10^12</f>
        <v>0</v>
      </c>
      <c r="E63" s="10">
        <f>SUMIFS('EPA non-CO2 Data'!$K:$K,'EPA non-CO2 Data'!$A:$A,'Country Selector'!$A$2,'EPA non-CO2 Data'!$J:$J,$C$59,'EPA non-CO2 Data'!$I:$I,$B63,'EPA non-CO2 Data'!$F:$F,E$60)*10^12</f>
        <v>0</v>
      </c>
      <c r="F63" s="10">
        <f>SUMIFS('EPA non-CO2 Data'!$K:$K,'EPA non-CO2 Data'!$A:$A,'Country Selector'!$A$2,'EPA non-CO2 Data'!$J:$J,$C$59,'EPA non-CO2 Data'!$I:$I,$B63,'EPA non-CO2 Data'!$F:$F,F$60)*10^12</f>
        <v>0</v>
      </c>
      <c r="G63" s="10">
        <f>SUMIFS('EPA non-CO2 Data'!$K:$K,'EPA non-CO2 Data'!$A:$A,'Country Selector'!$A$2,'EPA non-CO2 Data'!$J:$J,$C$59,'EPA non-CO2 Data'!$I:$I,$B63,'EPA non-CO2 Data'!$F:$F,G$60)*10^12</f>
        <v>0</v>
      </c>
      <c r="H63" s="10">
        <f>SUMIFS('EPA non-CO2 Data'!$K:$K,'EPA non-CO2 Data'!$A:$A,'Country Selector'!$A$2,'EPA non-CO2 Data'!$J:$J,$C$59,'EPA non-CO2 Data'!$I:$I,$B63,'EPA non-CO2 Data'!$F:$F,H$60)*10^12</f>
        <v>0</v>
      </c>
      <c r="I63" s="10">
        <f>SUMIFS('EPA non-CO2 Data'!$K:$K,'EPA non-CO2 Data'!$A:$A,'Country Selector'!$A$2,'EPA non-CO2 Data'!$J:$J,$C$59,'EPA non-CO2 Data'!$I:$I,$B63,'EPA non-CO2 Data'!$F:$F,I$60)*10^12</f>
        <v>0</v>
      </c>
      <c r="J63" s="10">
        <f>SUMIFS('EPA non-CO2 Data'!$K:$K,'EPA non-CO2 Data'!$A:$A,'Country Selector'!$A$2,'EPA non-CO2 Data'!$J:$J,$C$59,'EPA non-CO2 Data'!$I:$I,$B63,'EPA non-CO2 Data'!$F:$F,J$60)*10^12</f>
        <v>0</v>
      </c>
      <c r="K63" s="10">
        <f>SUMIFS('EPA non-CO2 Data'!$K:$K,'EPA non-CO2 Data'!$A:$A,'Country Selector'!$A$2,'EPA non-CO2 Data'!$J:$J,$C$59,'EPA non-CO2 Data'!$I:$I,$B63,'EPA non-CO2 Data'!$F:$F,K$60)*10^12</f>
        <v>0</v>
      </c>
      <c r="L63" s="10">
        <f>SUMIFS('EPA non-CO2 Data'!$K:$K,'EPA non-CO2 Data'!$A:$A,'Country Selector'!$A$2,'EPA non-CO2 Data'!$J:$J,$C$59,'EPA non-CO2 Data'!$I:$I,$B63,'EPA non-CO2 Data'!$F:$F,L$60)*10^12</f>
        <v>0</v>
      </c>
      <c r="M63" s="10">
        <f>SUMIFS('EPA non-CO2 Data'!$K:$K,'EPA non-CO2 Data'!$A:$A,'Country Selector'!$A$2,'EPA non-CO2 Data'!$J:$J,$C$59,'EPA non-CO2 Data'!$I:$I,$B63,'EPA non-CO2 Data'!$F:$F,M$60)*10^12</f>
        <v>0</v>
      </c>
      <c r="N63" s="10">
        <f>SUMIFS('EPA non-CO2 Data'!$K:$K,'EPA non-CO2 Data'!$A:$A,'Country Selector'!$A$2,'EPA non-CO2 Data'!$J:$J,$C$59,'EPA non-CO2 Data'!$I:$I,$B63,'EPA non-CO2 Data'!$F:$F,N$60)*10^12</f>
        <v>0</v>
      </c>
      <c r="O63" s="10">
        <f>SUMIFS('EPA non-CO2 Data'!$K:$K,'EPA non-CO2 Data'!$A:$A,'Country Selector'!$A$2,'EPA non-CO2 Data'!$J:$J,$C$59,'EPA non-CO2 Data'!$I:$I,$B63,'EPA non-CO2 Data'!$F:$F,O$60)*10^12</f>
        <v>0</v>
      </c>
      <c r="P63" s="10">
        <f>SUMIFS('EPA non-CO2 Data'!$K:$K,'EPA non-CO2 Data'!$A:$A,'Country Selector'!$A$2,'EPA non-CO2 Data'!$J:$J,$C$59,'EPA non-CO2 Data'!$I:$I,$B63,'EPA non-CO2 Data'!$F:$F,P$60)*10^12</f>
        <v>0</v>
      </c>
      <c r="Q63" s="10">
        <f>SUMIFS('EPA non-CO2 Data'!$K:$K,'EPA non-CO2 Data'!$A:$A,'Country Selector'!$A$2,'EPA non-CO2 Data'!$J:$J,$C$59,'EPA non-CO2 Data'!$I:$I,$B63,'EPA non-CO2 Data'!$F:$F,Q$60)*10^12</f>
        <v>0</v>
      </c>
      <c r="R63" s="10">
        <f>SUMIFS('EPA non-CO2 Data'!$K:$K,'EPA non-CO2 Data'!$A:$A,'Country Selector'!$A$2,'EPA non-CO2 Data'!$J:$J,$C$59,'EPA non-CO2 Data'!$I:$I,$B63,'EPA non-CO2 Data'!$F:$F,R$60)*10^12</f>
        <v>0</v>
      </c>
      <c r="S63" s="10">
        <f>SUMIFS('EPA non-CO2 Data'!$K:$K,'EPA non-CO2 Data'!$A:$A,'Country Selector'!$A$2,'EPA non-CO2 Data'!$J:$J,$C$59,'EPA non-CO2 Data'!$I:$I,$B63,'EPA non-CO2 Data'!$F:$F,S$60)*10^12</f>
        <v>0</v>
      </c>
      <c r="T63" s="10">
        <f>SUMIFS('EPA non-CO2 Data'!$K:$K,'EPA non-CO2 Data'!$A:$A,'Country Selector'!$A$2,'EPA non-CO2 Data'!$J:$J,$C$59,'EPA non-CO2 Data'!$I:$I,$B63,'EPA non-CO2 Data'!$F:$F,T$60)*10^12</f>
        <v>0</v>
      </c>
      <c r="U63" s="10">
        <f>SUMIFS('EPA non-CO2 Data'!$K:$K,'EPA non-CO2 Data'!$A:$A,'Country Selector'!$A$2,'EPA non-CO2 Data'!$J:$J,$C$59,'EPA non-CO2 Data'!$I:$I,$B63,'EPA non-CO2 Data'!$F:$F,U$60)*10^12</f>
        <v>0</v>
      </c>
      <c r="V63" s="10">
        <f>SUMIFS('EPA non-CO2 Data'!$K:$K,'EPA non-CO2 Data'!$A:$A,'Country Selector'!$A$2,'EPA non-CO2 Data'!$J:$J,$C$59,'EPA non-CO2 Data'!$I:$I,$B63,'EPA non-CO2 Data'!$F:$F,V$60)*10^12</f>
        <v>0</v>
      </c>
      <c r="W63" s="10">
        <f>SUMIFS('EPA non-CO2 Data'!$K:$K,'EPA non-CO2 Data'!$A:$A,'Country Selector'!$A$2,'EPA non-CO2 Data'!$J:$J,$C$59,'EPA non-CO2 Data'!$I:$I,$B63,'EPA non-CO2 Data'!$F:$F,W$60)*10^12</f>
        <v>0</v>
      </c>
      <c r="X63" s="10">
        <f>SUMIFS('EPA non-CO2 Data'!$K:$K,'EPA non-CO2 Data'!$A:$A,'Country Selector'!$A$2,'EPA non-CO2 Data'!$J:$J,$C$59,'EPA non-CO2 Data'!$I:$I,$B63,'EPA non-CO2 Data'!$F:$F,X$60)*10^12</f>
        <v>0</v>
      </c>
      <c r="Y63" s="10">
        <f>SUMIFS('EPA non-CO2 Data'!$K:$K,'EPA non-CO2 Data'!$A:$A,'Country Selector'!$A$2,'EPA non-CO2 Data'!$J:$J,$C$59,'EPA non-CO2 Data'!$I:$I,$B63,'EPA non-CO2 Data'!$F:$F,Y$60)*10^12</f>
        <v>0</v>
      </c>
      <c r="Z63" s="10">
        <f>SUMIFS('EPA non-CO2 Data'!$K:$K,'EPA non-CO2 Data'!$A:$A,'Country Selector'!$A$2,'EPA non-CO2 Data'!$J:$J,$C$59,'EPA non-CO2 Data'!$I:$I,$B63,'EPA non-CO2 Data'!$F:$F,Z$60)*10^12</f>
        <v>0</v>
      </c>
      <c r="AA63" s="10">
        <f>SUMIFS('EPA non-CO2 Data'!$K:$K,'EPA non-CO2 Data'!$A:$A,'Country Selector'!$A$2,'EPA non-CO2 Data'!$J:$J,$C$59,'EPA non-CO2 Data'!$I:$I,$B63,'EPA non-CO2 Data'!$F:$F,AA$60)*10^12</f>
        <v>0</v>
      </c>
      <c r="AB63" s="10">
        <f>SUMIFS('EPA non-CO2 Data'!$K:$K,'EPA non-CO2 Data'!$A:$A,'Country Selector'!$A$2,'EPA non-CO2 Data'!$J:$J,$C$59,'EPA non-CO2 Data'!$I:$I,$B63,'EPA non-CO2 Data'!$F:$F,AB$60)*10^12</f>
        <v>0</v>
      </c>
      <c r="AC63" s="10">
        <f>SUMIFS('EPA non-CO2 Data'!$K:$K,'EPA non-CO2 Data'!$A:$A,'Country Selector'!$A$2,'EPA non-CO2 Data'!$J:$J,$C$59,'EPA non-CO2 Data'!$I:$I,$B63,'EPA non-CO2 Data'!$F:$F,AC$60)*10^12</f>
        <v>0</v>
      </c>
      <c r="AD63" s="10">
        <f>SUMIFS('EPA non-CO2 Data'!$K:$K,'EPA non-CO2 Data'!$A:$A,'Country Selector'!$A$2,'EPA non-CO2 Data'!$J:$J,$C$59,'EPA non-CO2 Data'!$I:$I,$B63,'EPA non-CO2 Data'!$F:$F,AD$60)*10^12</f>
        <v>0</v>
      </c>
      <c r="AE63" s="10">
        <f>SUMIFS('EPA non-CO2 Data'!$K:$K,'EPA non-CO2 Data'!$A:$A,'Country Selector'!$A$2,'EPA non-CO2 Data'!$J:$J,$C$59,'EPA non-CO2 Data'!$I:$I,$B63,'EPA non-CO2 Data'!$F:$F,AE$60)*10^12</f>
        <v>0</v>
      </c>
      <c r="AF63" s="10">
        <f>SUMIFS('EPA non-CO2 Data'!$K:$K,'EPA non-CO2 Data'!$A:$A,'Country Selector'!$A$2,'EPA non-CO2 Data'!$J:$J,$C$59,'EPA non-CO2 Data'!$I:$I,$B63,'EPA non-CO2 Data'!$F:$F,AF$60)*10^12</f>
        <v>0</v>
      </c>
      <c r="AG63" s="10">
        <f>SUMIFS('EPA non-CO2 Data'!$K:$K,'EPA non-CO2 Data'!$A:$A,'Country Selector'!$A$2,'EPA non-CO2 Data'!$J:$J,$C$59,'EPA non-CO2 Data'!$I:$I,$B63,'EPA non-CO2 Data'!$F:$F,AG$60)*10^12</f>
        <v>0</v>
      </c>
      <c r="AH63" s="10">
        <f>SUMIFS('EPA non-CO2 Data'!$K:$K,'EPA non-CO2 Data'!$A:$A,'Country Selector'!$A$2,'EPA non-CO2 Data'!$J:$J,$C$59,'EPA non-CO2 Data'!$I:$I,$B63,'EPA non-CO2 Data'!$F:$F,AH$60)*10^12</f>
        <v>0</v>
      </c>
      <c r="AI63" s="10">
        <f>SUMIFS('EPA non-CO2 Data'!$K:$K,'EPA non-CO2 Data'!$A:$A,'Country Selector'!$A$2,'EPA non-CO2 Data'!$J:$J,$C$59,'EPA non-CO2 Data'!$I:$I,$B63,'EPA non-CO2 Data'!$F:$F,AI$60)*10^12</f>
        <v>0</v>
      </c>
      <c r="AJ63" s="10">
        <f>SUMIFS('EPA non-CO2 Data'!$K:$K,'EPA non-CO2 Data'!$A:$A,'Country Selector'!$A$2,'EPA non-CO2 Data'!$J:$J,$C$59,'EPA non-CO2 Data'!$I:$I,$B63,'EPA non-CO2 Data'!$F:$F,AJ$60)*10^12</f>
        <v>0</v>
      </c>
      <c r="AK63" s="10">
        <f>SUMIFS('EPA non-CO2 Data'!$K:$K,'EPA non-CO2 Data'!$A:$A,'Country Selector'!$A$2,'EPA non-CO2 Data'!$J:$J,$C$59,'EPA non-CO2 Data'!$I:$I,$B63,'EPA non-CO2 Data'!$F:$F,AK$60)*10^12</f>
        <v>0</v>
      </c>
      <c r="AL63" s="10">
        <f>SUMIFS('EPA non-CO2 Data'!$K:$K,'EPA non-CO2 Data'!$A:$A,'Country Selector'!$A$2,'EPA non-CO2 Data'!$J:$J,$C$59,'EPA non-CO2 Data'!$I:$I,$B63,'EPA non-CO2 Data'!$F:$F,AL$60)*10^12</f>
        <v>0</v>
      </c>
    </row>
    <row r="64" spans="1:38" x14ac:dyDescent="0.25">
      <c r="A64" t="s">
        <v>12</v>
      </c>
      <c r="B64" t="s">
        <v>567</v>
      </c>
      <c r="C64" s="10">
        <f>SUMIFS('EPA non-CO2 Data'!$K:$K,'EPA non-CO2 Data'!$A:$A,'Country Selector'!$A$2,'EPA non-CO2 Data'!$J:$J,$C$59,'EPA non-CO2 Data'!$I:$I,$B64,'EPA non-CO2 Data'!$F:$F,C$60)*10^12</f>
        <v>0</v>
      </c>
      <c r="D64" s="10">
        <f>SUMIFS('EPA non-CO2 Data'!$K:$K,'EPA non-CO2 Data'!$A:$A,'Country Selector'!$A$2,'EPA non-CO2 Data'!$J:$J,$C$59,'EPA non-CO2 Data'!$I:$I,$B64,'EPA non-CO2 Data'!$F:$F,D$60)*10^12</f>
        <v>0</v>
      </c>
      <c r="E64" s="10">
        <f>SUMIFS('EPA non-CO2 Data'!$K:$K,'EPA non-CO2 Data'!$A:$A,'Country Selector'!$A$2,'EPA non-CO2 Data'!$J:$J,$C$59,'EPA non-CO2 Data'!$I:$I,$B64,'EPA non-CO2 Data'!$F:$F,E$60)*10^12</f>
        <v>0</v>
      </c>
      <c r="F64" s="10">
        <f>SUMIFS('EPA non-CO2 Data'!$K:$K,'EPA non-CO2 Data'!$A:$A,'Country Selector'!$A$2,'EPA non-CO2 Data'!$J:$J,$C$59,'EPA non-CO2 Data'!$I:$I,$B64,'EPA non-CO2 Data'!$F:$F,F$60)*10^12</f>
        <v>0</v>
      </c>
      <c r="G64" s="10">
        <f>SUMIFS('EPA non-CO2 Data'!$K:$K,'EPA non-CO2 Data'!$A:$A,'Country Selector'!$A$2,'EPA non-CO2 Data'!$J:$J,$C$59,'EPA non-CO2 Data'!$I:$I,$B64,'EPA non-CO2 Data'!$F:$F,G$60)*10^12</f>
        <v>0</v>
      </c>
      <c r="H64" s="10">
        <f>SUMIFS('EPA non-CO2 Data'!$K:$K,'EPA non-CO2 Data'!$A:$A,'Country Selector'!$A$2,'EPA non-CO2 Data'!$J:$J,$C$59,'EPA non-CO2 Data'!$I:$I,$B64,'EPA non-CO2 Data'!$F:$F,H$60)*10^12</f>
        <v>0</v>
      </c>
      <c r="I64" s="10">
        <f>SUMIFS('EPA non-CO2 Data'!$K:$K,'EPA non-CO2 Data'!$A:$A,'Country Selector'!$A$2,'EPA non-CO2 Data'!$J:$J,$C$59,'EPA non-CO2 Data'!$I:$I,$B64,'EPA non-CO2 Data'!$F:$F,I$60)*10^12</f>
        <v>0</v>
      </c>
      <c r="J64" s="10">
        <f>SUMIFS('EPA non-CO2 Data'!$K:$K,'EPA non-CO2 Data'!$A:$A,'Country Selector'!$A$2,'EPA non-CO2 Data'!$J:$J,$C$59,'EPA non-CO2 Data'!$I:$I,$B64,'EPA non-CO2 Data'!$F:$F,J$60)*10^12</f>
        <v>0</v>
      </c>
      <c r="K64" s="10">
        <f>SUMIFS('EPA non-CO2 Data'!$K:$K,'EPA non-CO2 Data'!$A:$A,'Country Selector'!$A$2,'EPA non-CO2 Data'!$J:$J,$C$59,'EPA non-CO2 Data'!$I:$I,$B64,'EPA non-CO2 Data'!$F:$F,K$60)*10^12</f>
        <v>0</v>
      </c>
      <c r="L64" s="10">
        <f>SUMIFS('EPA non-CO2 Data'!$K:$K,'EPA non-CO2 Data'!$A:$A,'Country Selector'!$A$2,'EPA non-CO2 Data'!$J:$J,$C$59,'EPA non-CO2 Data'!$I:$I,$B64,'EPA non-CO2 Data'!$F:$F,L$60)*10^12</f>
        <v>0</v>
      </c>
      <c r="M64" s="10">
        <f>SUMIFS('EPA non-CO2 Data'!$K:$K,'EPA non-CO2 Data'!$A:$A,'Country Selector'!$A$2,'EPA non-CO2 Data'!$J:$J,$C$59,'EPA non-CO2 Data'!$I:$I,$B64,'EPA non-CO2 Data'!$F:$F,M$60)*10^12</f>
        <v>0</v>
      </c>
      <c r="N64" s="10">
        <f>SUMIFS('EPA non-CO2 Data'!$K:$K,'EPA non-CO2 Data'!$A:$A,'Country Selector'!$A$2,'EPA non-CO2 Data'!$J:$J,$C$59,'EPA non-CO2 Data'!$I:$I,$B64,'EPA non-CO2 Data'!$F:$F,N$60)*10^12</f>
        <v>0</v>
      </c>
      <c r="O64" s="10">
        <f>SUMIFS('EPA non-CO2 Data'!$K:$K,'EPA non-CO2 Data'!$A:$A,'Country Selector'!$A$2,'EPA non-CO2 Data'!$J:$J,$C$59,'EPA non-CO2 Data'!$I:$I,$B64,'EPA non-CO2 Data'!$F:$F,O$60)*10^12</f>
        <v>0</v>
      </c>
      <c r="P64" s="10">
        <f>SUMIFS('EPA non-CO2 Data'!$K:$K,'EPA non-CO2 Data'!$A:$A,'Country Selector'!$A$2,'EPA non-CO2 Data'!$J:$J,$C$59,'EPA non-CO2 Data'!$I:$I,$B64,'EPA non-CO2 Data'!$F:$F,P$60)*10^12</f>
        <v>0</v>
      </c>
      <c r="Q64" s="10">
        <f>SUMIFS('EPA non-CO2 Data'!$K:$K,'EPA non-CO2 Data'!$A:$A,'Country Selector'!$A$2,'EPA non-CO2 Data'!$J:$J,$C$59,'EPA non-CO2 Data'!$I:$I,$B64,'EPA non-CO2 Data'!$F:$F,Q$60)*10^12</f>
        <v>0</v>
      </c>
      <c r="R64" s="10">
        <f>SUMIFS('EPA non-CO2 Data'!$K:$K,'EPA non-CO2 Data'!$A:$A,'Country Selector'!$A$2,'EPA non-CO2 Data'!$J:$J,$C$59,'EPA non-CO2 Data'!$I:$I,$B64,'EPA non-CO2 Data'!$F:$F,R$60)*10^12</f>
        <v>0</v>
      </c>
      <c r="S64" s="10">
        <f>SUMIFS('EPA non-CO2 Data'!$K:$K,'EPA non-CO2 Data'!$A:$A,'Country Selector'!$A$2,'EPA non-CO2 Data'!$J:$J,$C$59,'EPA non-CO2 Data'!$I:$I,$B64,'EPA non-CO2 Data'!$F:$F,S$60)*10^12</f>
        <v>0</v>
      </c>
      <c r="T64" s="10">
        <f>SUMIFS('EPA non-CO2 Data'!$K:$K,'EPA non-CO2 Data'!$A:$A,'Country Selector'!$A$2,'EPA non-CO2 Data'!$J:$J,$C$59,'EPA non-CO2 Data'!$I:$I,$B64,'EPA non-CO2 Data'!$F:$F,T$60)*10^12</f>
        <v>0</v>
      </c>
      <c r="U64" s="10">
        <f>SUMIFS('EPA non-CO2 Data'!$K:$K,'EPA non-CO2 Data'!$A:$A,'Country Selector'!$A$2,'EPA non-CO2 Data'!$J:$J,$C$59,'EPA non-CO2 Data'!$I:$I,$B64,'EPA non-CO2 Data'!$F:$F,U$60)*10^12</f>
        <v>0</v>
      </c>
      <c r="V64" s="10">
        <f>SUMIFS('EPA non-CO2 Data'!$K:$K,'EPA non-CO2 Data'!$A:$A,'Country Selector'!$A$2,'EPA non-CO2 Data'!$J:$J,$C$59,'EPA non-CO2 Data'!$I:$I,$B64,'EPA non-CO2 Data'!$F:$F,V$60)*10^12</f>
        <v>0</v>
      </c>
      <c r="W64" s="10">
        <f>SUMIFS('EPA non-CO2 Data'!$K:$K,'EPA non-CO2 Data'!$A:$A,'Country Selector'!$A$2,'EPA non-CO2 Data'!$J:$J,$C$59,'EPA non-CO2 Data'!$I:$I,$B64,'EPA non-CO2 Data'!$F:$F,W$60)*10^12</f>
        <v>0</v>
      </c>
      <c r="X64" s="10">
        <f>SUMIFS('EPA non-CO2 Data'!$K:$K,'EPA non-CO2 Data'!$A:$A,'Country Selector'!$A$2,'EPA non-CO2 Data'!$J:$J,$C$59,'EPA non-CO2 Data'!$I:$I,$B64,'EPA non-CO2 Data'!$F:$F,X$60)*10^12</f>
        <v>0</v>
      </c>
      <c r="Y64" s="10">
        <f>SUMIFS('EPA non-CO2 Data'!$K:$K,'EPA non-CO2 Data'!$A:$A,'Country Selector'!$A$2,'EPA non-CO2 Data'!$J:$J,$C$59,'EPA non-CO2 Data'!$I:$I,$B64,'EPA non-CO2 Data'!$F:$F,Y$60)*10^12</f>
        <v>0</v>
      </c>
      <c r="Z64" s="10">
        <f>SUMIFS('EPA non-CO2 Data'!$K:$K,'EPA non-CO2 Data'!$A:$A,'Country Selector'!$A$2,'EPA non-CO2 Data'!$J:$J,$C$59,'EPA non-CO2 Data'!$I:$I,$B64,'EPA non-CO2 Data'!$F:$F,Z$60)*10^12</f>
        <v>0</v>
      </c>
      <c r="AA64" s="10">
        <f>SUMIFS('EPA non-CO2 Data'!$K:$K,'EPA non-CO2 Data'!$A:$A,'Country Selector'!$A$2,'EPA non-CO2 Data'!$J:$J,$C$59,'EPA non-CO2 Data'!$I:$I,$B64,'EPA non-CO2 Data'!$F:$F,AA$60)*10^12</f>
        <v>0</v>
      </c>
      <c r="AB64" s="10">
        <f>SUMIFS('EPA non-CO2 Data'!$K:$K,'EPA non-CO2 Data'!$A:$A,'Country Selector'!$A$2,'EPA non-CO2 Data'!$J:$J,$C$59,'EPA non-CO2 Data'!$I:$I,$B64,'EPA non-CO2 Data'!$F:$F,AB$60)*10^12</f>
        <v>0</v>
      </c>
      <c r="AC64" s="10">
        <f>SUMIFS('EPA non-CO2 Data'!$K:$K,'EPA non-CO2 Data'!$A:$A,'Country Selector'!$A$2,'EPA non-CO2 Data'!$J:$J,$C$59,'EPA non-CO2 Data'!$I:$I,$B64,'EPA non-CO2 Data'!$F:$F,AC$60)*10^12</f>
        <v>0</v>
      </c>
      <c r="AD64" s="10">
        <f>SUMIFS('EPA non-CO2 Data'!$K:$K,'EPA non-CO2 Data'!$A:$A,'Country Selector'!$A$2,'EPA non-CO2 Data'!$J:$J,$C$59,'EPA non-CO2 Data'!$I:$I,$B64,'EPA non-CO2 Data'!$F:$F,AD$60)*10^12</f>
        <v>0</v>
      </c>
      <c r="AE64" s="10">
        <f>SUMIFS('EPA non-CO2 Data'!$K:$K,'EPA non-CO2 Data'!$A:$A,'Country Selector'!$A$2,'EPA non-CO2 Data'!$J:$J,$C$59,'EPA non-CO2 Data'!$I:$I,$B64,'EPA non-CO2 Data'!$F:$F,AE$60)*10^12</f>
        <v>0</v>
      </c>
      <c r="AF64" s="10">
        <f>SUMIFS('EPA non-CO2 Data'!$K:$K,'EPA non-CO2 Data'!$A:$A,'Country Selector'!$A$2,'EPA non-CO2 Data'!$J:$J,$C$59,'EPA non-CO2 Data'!$I:$I,$B64,'EPA non-CO2 Data'!$F:$F,AF$60)*10^12</f>
        <v>0</v>
      </c>
      <c r="AG64" s="10">
        <f>SUMIFS('EPA non-CO2 Data'!$K:$K,'EPA non-CO2 Data'!$A:$A,'Country Selector'!$A$2,'EPA non-CO2 Data'!$J:$J,$C$59,'EPA non-CO2 Data'!$I:$I,$B64,'EPA non-CO2 Data'!$F:$F,AG$60)*10^12</f>
        <v>0</v>
      </c>
      <c r="AH64" s="10">
        <f>SUMIFS('EPA non-CO2 Data'!$K:$K,'EPA non-CO2 Data'!$A:$A,'Country Selector'!$A$2,'EPA non-CO2 Data'!$J:$J,$C$59,'EPA non-CO2 Data'!$I:$I,$B64,'EPA non-CO2 Data'!$F:$F,AH$60)*10^12</f>
        <v>0</v>
      </c>
      <c r="AI64" s="10">
        <f>SUMIFS('EPA non-CO2 Data'!$K:$K,'EPA non-CO2 Data'!$A:$A,'Country Selector'!$A$2,'EPA non-CO2 Data'!$J:$J,$C$59,'EPA non-CO2 Data'!$I:$I,$B64,'EPA non-CO2 Data'!$F:$F,AI$60)*10^12</f>
        <v>0</v>
      </c>
      <c r="AJ64" s="10">
        <f>SUMIFS('EPA non-CO2 Data'!$K:$K,'EPA non-CO2 Data'!$A:$A,'Country Selector'!$A$2,'EPA non-CO2 Data'!$J:$J,$C$59,'EPA non-CO2 Data'!$I:$I,$B64,'EPA non-CO2 Data'!$F:$F,AJ$60)*10^12</f>
        <v>0</v>
      </c>
      <c r="AK64" s="10">
        <f>SUMIFS('EPA non-CO2 Data'!$K:$K,'EPA non-CO2 Data'!$A:$A,'Country Selector'!$A$2,'EPA non-CO2 Data'!$J:$J,$C$59,'EPA non-CO2 Data'!$I:$I,$B64,'EPA non-CO2 Data'!$F:$F,AK$60)*10^12</f>
        <v>0</v>
      </c>
      <c r="AL64" s="10">
        <f>SUMIFS('EPA non-CO2 Data'!$K:$K,'EPA non-CO2 Data'!$A:$A,'Country Selector'!$A$2,'EPA non-CO2 Data'!$J:$J,$C$59,'EPA non-CO2 Data'!$I:$I,$B64,'EPA non-CO2 Data'!$F:$F,AL$60)*10^12</f>
        <v>0</v>
      </c>
    </row>
    <row r="65" spans="1:38" x14ac:dyDescent="0.25">
      <c r="A65" t="s">
        <v>12</v>
      </c>
      <c r="B65" t="s">
        <v>568</v>
      </c>
      <c r="C65" s="10">
        <f>SUMIFS('EPA non-CO2 Data'!$K:$K,'EPA non-CO2 Data'!$A:$A,'Country Selector'!$A$2,'EPA non-CO2 Data'!$J:$J,$C$59,'EPA non-CO2 Data'!$I:$I,$B65,'EPA non-CO2 Data'!$F:$F,C$60)*10^12</f>
        <v>0</v>
      </c>
      <c r="D65" s="10">
        <f>SUMIFS('EPA non-CO2 Data'!$K:$K,'EPA non-CO2 Data'!$A:$A,'Country Selector'!$A$2,'EPA non-CO2 Data'!$J:$J,$C$59,'EPA non-CO2 Data'!$I:$I,$B65,'EPA non-CO2 Data'!$F:$F,D$60)*10^12</f>
        <v>0</v>
      </c>
      <c r="E65" s="10">
        <f>SUMIFS('EPA non-CO2 Data'!$K:$K,'EPA non-CO2 Data'!$A:$A,'Country Selector'!$A$2,'EPA non-CO2 Data'!$J:$J,$C$59,'EPA non-CO2 Data'!$I:$I,$B65,'EPA non-CO2 Data'!$F:$F,E$60)*10^12</f>
        <v>0</v>
      </c>
      <c r="F65" s="10">
        <f>SUMIFS('EPA non-CO2 Data'!$K:$K,'EPA non-CO2 Data'!$A:$A,'Country Selector'!$A$2,'EPA non-CO2 Data'!$J:$J,$C$59,'EPA non-CO2 Data'!$I:$I,$B65,'EPA non-CO2 Data'!$F:$F,F$60)*10^12</f>
        <v>0</v>
      </c>
      <c r="G65" s="10">
        <f>SUMIFS('EPA non-CO2 Data'!$K:$K,'EPA non-CO2 Data'!$A:$A,'Country Selector'!$A$2,'EPA non-CO2 Data'!$J:$J,$C$59,'EPA non-CO2 Data'!$I:$I,$B65,'EPA non-CO2 Data'!$F:$F,G$60)*10^12</f>
        <v>0</v>
      </c>
      <c r="H65" s="10">
        <f>SUMIFS('EPA non-CO2 Data'!$K:$K,'EPA non-CO2 Data'!$A:$A,'Country Selector'!$A$2,'EPA non-CO2 Data'!$J:$J,$C$59,'EPA non-CO2 Data'!$I:$I,$B65,'EPA non-CO2 Data'!$F:$F,H$60)*10^12</f>
        <v>0</v>
      </c>
      <c r="I65" s="10">
        <f>SUMIFS('EPA non-CO2 Data'!$K:$K,'EPA non-CO2 Data'!$A:$A,'Country Selector'!$A$2,'EPA non-CO2 Data'!$J:$J,$C$59,'EPA non-CO2 Data'!$I:$I,$B65,'EPA non-CO2 Data'!$F:$F,I$60)*10^12</f>
        <v>0</v>
      </c>
      <c r="J65" s="10">
        <f>SUMIFS('EPA non-CO2 Data'!$K:$K,'EPA non-CO2 Data'!$A:$A,'Country Selector'!$A$2,'EPA non-CO2 Data'!$J:$J,$C$59,'EPA non-CO2 Data'!$I:$I,$B65,'EPA non-CO2 Data'!$F:$F,J$60)*10^12</f>
        <v>0</v>
      </c>
      <c r="K65" s="10">
        <f>SUMIFS('EPA non-CO2 Data'!$K:$K,'EPA non-CO2 Data'!$A:$A,'Country Selector'!$A$2,'EPA non-CO2 Data'!$J:$J,$C$59,'EPA non-CO2 Data'!$I:$I,$B65,'EPA non-CO2 Data'!$F:$F,K$60)*10^12</f>
        <v>0</v>
      </c>
      <c r="L65" s="10">
        <f>SUMIFS('EPA non-CO2 Data'!$K:$K,'EPA non-CO2 Data'!$A:$A,'Country Selector'!$A$2,'EPA non-CO2 Data'!$J:$J,$C$59,'EPA non-CO2 Data'!$I:$I,$B65,'EPA non-CO2 Data'!$F:$F,L$60)*10^12</f>
        <v>0</v>
      </c>
      <c r="M65" s="10">
        <f>SUMIFS('EPA non-CO2 Data'!$K:$K,'EPA non-CO2 Data'!$A:$A,'Country Selector'!$A$2,'EPA non-CO2 Data'!$J:$J,$C$59,'EPA non-CO2 Data'!$I:$I,$B65,'EPA non-CO2 Data'!$F:$F,M$60)*10^12</f>
        <v>0</v>
      </c>
      <c r="N65" s="10">
        <f>SUMIFS('EPA non-CO2 Data'!$K:$K,'EPA non-CO2 Data'!$A:$A,'Country Selector'!$A$2,'EPA non-CO2 Data'!$J:$J,$C$59,'EPA non-CO2 Data'!$I:$I,$B65,'EPA non-CO2 Data'!$F:$F,N$60)*10^12</f>
        <v>0</v>
      </c>
      <c r="O65" s="10">
        <f>SUMIFS('EPA non-CO2 Data'!$K:$K,'EPA non-CO2 Data'!$A:$A,'Country Selector'!$A$2,'EPA non-CO2 Data'!$J:$J,$C$59,'EPA non-CO2 Data'!$I:$I,$B65,'EPA non-CO2 Data'!$F:$F,O$60)*10^12</f>
        <v>0</v>
      </c>
      <c r="P65" s="10">
        <f>SUMIFS('EPA non-CO2 Data'!$K:$K,'EPA non-CO2 Data'!$A:$A,'Country Selector'!$A$2,'EPA non-CO2 Data'!$J:$J,$C$59,'EPA non-CO2 Data'!$I:$I,$B65,'EPA non-CO2 Data'!$F:$F,P$60)*10^12</f>
        <v>0</v>
      </c>
      <c r="Q65" s="10">
        <f>SUMIFS('EPA non-CO2 Data'!$K:$K,'EPA non-CO2 Data'!$A:$A,'Country Selector'!$A$2,'EPA non-CO2 Data'!$J:$J,$C$59,'EPA non-CO2 Data'!$I:$I,$B65,'EPA non-CO2 Data'!$F:$F,Q$60)*10^12</f>
        <v>0</v>
      </c>
      <c r="R65" s="10">
        <f>SUMIFS('EPA non-CO2 Data'!$K:$K,'EPA non-CO2 Data'!$A:$A,'Country Selector'!$A$2,'EPA non-CO2 Data'!$J:$J,$C$59,'EPA non-CO2 Data'!$I:$I,$B65,'EPA non-CO2 Data'!$F:$F,R$60)*10^12</f>
        <v>0</v>
      </c>
      <c r="S65" s="10">
        <f>SUMIFS('EPA non-CO2 Data'!$K:$K,'EPA non-CO2 Data'!$A:$A,'Country Selector'!$A$2,'EPA non-CO2 Data'!$J:$J,$C$59,'EPA non-CO2 Data'!$I:$I,$B65,'EPA non-CO2 Data'!$F:$F,S$60)*10^12</f>
        <v>0</v>
      </c>
      <c r="T65" s="10">
        <f>SUMIFS('EPA non-CO2 Data'!$K:$K,'EPA non-CO2 Data'!$A:$A,'Country Selector'!$A$2,'EPA non-CO2 Data'!$J:$J,$C$59,'EPA non-CO2 Data'!$I:$I,$B65,'EPA non-CO2 Data'!$F:$F,T$60)*10^12</f>
        <v>0</v>
      </c>
      <c r="U65" s="10">
        <f>SUMIFS('EPA non-CO2 Data'!$K:$K,'EPA non-CO2 Data'!$A:$A,'Country Selector'!$A$2,'EPA non-CO2 Data'!$J:$J,$C$59,'EPA non-CO2 Data'!$I:$I,$B65,'EPA non-CO2 Data'!$F:$F,U$60)*10^12</f>
        <v>0</v>
      </c>
      <c r="V65" s="10">
        <f>SUMIFS('EPA non-CO2 Data'!$K:$K,'EPA non-CO2 Data'!$A:$A,'Country Selector'!$A$2,'EPA non-CO2 Data'!$J:$J,$C$59,'EPA non-CO2 Data'!$I:$I,$B65,'EPA non-CO2 Data'!$F:$F,V$60)*10^12</f>
        <v>0</v>
      </c>
      <c r="W65" s="10">
        <f>SUMIFS('EPA non-CO2 Data'!$K:$K,'EPA non-CO2 Data'!$A:$A,'Country Selector'!$A$2,'EPA non-CO2 Data'!$J:$J,$C$59,'EPA non-CO2 Data'!$I:$I,$B65,'EPA non-CO2 Data'!$F:$F,W$60)*10^12</f>
        <v>0</v>
      </c>
      <c r="X65" s="10">
        <f>SUMIFS('EPA non-CO2 Data'!$K:$K,'EPA non-CO2 Data'!$A:$A,'Country Selector'!$A$2,'EPA non-CO2 Data'!$J:$J,$C$59,'EPA non-CO2 Data'!$I:$I,$B65,'EPA non-CO2 Data'!$F:$F,X$60)*10^12</f>
        <v>0</v>
      </c>
      <c r="Y65" s="10">
        <f>SUMIFS('EPA non-CO2 Data'!$K:$K,'EPA non-CO2 Data'!$A:$A,'Country Selector'!$A$2,'EPA non-CO2 Data'!$J:$J,$C$59,'EPA non-CO2 Data'!$I:$I,$B65,'EPA non-CO2 Data'!$F:$F,Y$60)*10^12</f>
        <v>0</v>
      </c>
      <c r="Z65" s="10">
        <f>SUMIFS('EPA non-CO2 Data'!$K:$K,'EPA non-CO2 Data'!$A:$A,'Country Selector'!$A$2,'EPA non-CO2 Data'!$J:$J,$C$59,'EPA non-CO2 Data'!$I:$I,$B65,'EPA non-CO2 Data'!$F:$F,Z$60)*10^12</f>
        <v>0</v>
      </c>
      <c r="AA65" s="10">
        <f>SUMIFS('EPA non-CO2 Data'!$K:$K,'EPA non-CO2 Data'!$A:$A,'Country Selector'!$A$2,'EPA non-CO2 Data'!$J:$J,$C$59,'EPA non-CO2 Data'!$I:$I,$B65,'EPA non-CO2 Data'!$F:$F,AA$60)*10^12</f>
        <v>0</v>
      </c>
      <c r="AB65" s="10">
        <f>SUMIFS('EPA non-CO2 Data'!$K:$K,'EPA non-CO2 Data'!$A:$A,'Country Selector'!$A$2,'EPA non-CO2 Data'!$J:$J,$C$59,'EPA non-CO2 Data'!$I:$I,$B65,'EPA non-CO2 Data'!$F:$F,AB$60)*10^12</f>
        <v>0</v>
      </c>
      <c r="AC65" s="10">
        <f>SUMIFS('EPA non-CO2 Data'!$K:$K,'EPA non-CO2 Data'!$A:$A,'Country Selector'!$A$2,'EPA non-CO2 Data'!$J:$J,$C$59,'EPA non-CO2 Data'!$I:$I,$B65,'EPA non-CO2 Data'!$F:$F,AC$60)*10^12</f>
        <v>0</v>
      </c>
      <c r="AD65" s="10">
        <f>SUMIFS('EPA non-CO2 Data'!$K:$K,'EPA non-CO2 Data'!$A:$A,'Country Selector'!$A$2,'EPA non-CO2 Data'!$J:$J,$C$59,'EPA non-CO2 Data'!$I:$I,$B65,'EPA non-CO2 Data'!$F:$F,AD$60)*10^12</f>
        <v>0</v>
      </c>
      <c r="AE65" s="10">
        <f>SUMIFS('EPA non-CO2 Data'!$K:$K,'EPA non-CO2 Data'!$A:$A,'Country Selector'!$A$2,'EPA non-CO2 Data'!$J:$J,$C$59,'EPA non-CO2 Data'!$I:$I,$B65,'EPA non-CO2 Data'!$F:$F,AE$60)*10^12</f>
        <v>0</v>
      </c>
      <c r="AF65" s="10">
        <f>SUMIFS('EPA non-CO2 Data'!$K:$K,'EPA non-CO2 Data'!$A:$A,'Country Selector'!$A$2,'EPA non-CO2 Data'!$J:$J,$C$59,'EPA non-CO2 Data'!$I:$I,$B65,'EPA non-CO2 Data'!$F:$F,AF$60)*10^12</f>
        <v>0</v>
      </c>
      <c r="AG65" s="10">
        <f>SUMIFS('EPA non-CO2 Data'!$K:$K,'EPA non-CO2 Data'!$A:$A,'Country Selector'!$A$2,'EPA non-CO2 Data'!$J:$J,$C$59,'EPA non-CO2 Data'!$I:$I,$B65,'EPA non-CO2 Data'!$F:$F,AG$60)*10^12</f>
        <v>0</v>
      </c>
      <c r="AH65" s="10">
        <f>SUMIFS('EPA non-CO2 Data'!$K:$K,'EPA non-CO2 Data'!$A:$A,'Country Selector'!$A$2,'EPA non-CO2 Data'!$J:$J,$C$59,'EPA non-CO2 Data'!$I:$I,$B65,'EPA non-CO2 Data'!$F:$F,AH$60)*10^12</f>
        <v>0</v>
      </c>
      <c r="AI65" s="10">
        <f>SUMIFS('EPA non-CO2 Data'!$K:$K,'EPA non-CO2 Data'!$A:$A,'Country Selector'!$A$2,'EPA non-CO2 Data'!$J:$J,$C$59,'EPA non-CO2 Data'!$I:$I,$B65,'EPA non-CO2 Data'!$F:$F,AI$60)*10^12</f>
        <v>0</v>
      </c>
      <c r="AJ65" s="10">
        <f>SUMIFS('EPA non-CO2 Data'!$K:$K,'EPA non-CO2 Data'!$A:$A,'Country Selector'!$A$2,'EPA non-CO2 Data'!$J:$J,$C$59,'EPA non-CO2 Data'!$I:$I,$B65,'EPA non-CO2 Data'!$F:$F,AJ$60)*10^12</f>
        <v>0</v>
      </c>
      <c r="AK65" s="10">
        <f>SUMIFS('EPA non-CO2 Data'!$K:$K,'EPA non-CO2 Data'!$A:$A,'Country Selector'!$A$2,'EPA non-CO2 Data'!$J:$J,$C$59,'EPA non-CO2 Data'!$I:$I,$B65,'EPA non-CO2 Data'!$F:$F,AK$60)*10^12</f>
        <v>0</v>
      </c>
      <c r="AL65" s="10">
        <f>SUMIFS('EPA non-CO2 Data'!$K:$K,'EPA non-CO2 Data'!$A:$A,'Country Selector'!$A$2,'EPA non-CO2 Data'!$J:$J,$C$59,'EPA non-CO2 Data'!$I:$I,$B65,'EPA non-CO2 Data'!$F:$F,AL$60)*10^12</f>
        <v>0</v>
      </c>
    </row>
    <row r="66" spans="1:38" x14ac:dyDescent="0.25">
      <c r="A66" t="s">
        <v>12</v>
      </c>
      <c r="B66" t="s">
        <v>569</v>
      </c>
      <c r="C66" s="10">
        <f>SUMIFS('EPA non-CO2 Data'!$K:$K,'EPA non-CO2 Data'!$A:$A,'Country Selector'!$A$2,'EPA non-CO2 Data'!$J:$J,$C$59,'EPA non-CO2 Data'!$I:$I,$B66,'EPA non-CO2 Data'!$F:$F,C$60)*10^12</f>
        <v>0</v>
      </c>
      <c r="D66" s="10">
        <f>SUMIFS('EPA non-CO2 Data'!$K:$K,'EPA non-CO2 Data'!$A:$A,'Country Selector'!$A$2,'EPA non-CO2 Data'!$J:$J,$C$59,'EPA non-CO2 Data'!$I:$I,$B66,'EPA non-CO2 Data'!$F:$F,D$60)*10^12</f>
        <v>0</v>
      </c>
      <c r="E66" s="10">
        <f>SUMIFS('EPA non-CO2 Data'!$K:$K,'EPA non-CO2 Data'!$A:$A,'Country Selector'!$A$2,'EPA non-CO2 Data'!$J:$J,$C$59,'EPA non-CO2 Data'!$I:$I,$B66,'EPA non-CO2 Data'!$F:$F,E$60)*10^12</f>
        <v>0</v>
      </c>
      <c r="F66" s="10">
        <f>SUMIFS('EPA non-CO2 Data'!$K:$K,'EPA non-CO2 Data'!$A:$A,'Country Selector'!$A$2,'EPA non-CO2 Data'!$J:$J,$C$59,'EPA non-CO2 Data'!$I:$I,$B66,'EPA non-CO2 Data'!$F:$F,F$60)*10^12</f>
        <v>0</v>
      </c>
      <c r="G66" s="10">
        <f>SUMIFS('EPA non-CO2 Data'!$K:$K,'EPA non-CO2 Data'!$A:$A,'Country Selector'!$A$2,'EPA non-CO2 Data'!$J:$J,$C$59,'EPA non-CO2 Data'!$I:$I,$B66,'EPA non-CO2 Data'!$F:$F,G$60)*10^12</f>
        <v>0</v>
      </c>
      <c r="H66" s="10">
        <f>SUMIFS('EPA non-CO2 Data'!$K:$K,'EPA non-CO2 Data'!$A:$A,'Country Selector'!$A$2,'EPA non-CO2 Data'!$J:$J,$C$59,'EPA non-CO2 Data'!$I:$I,$B66,'EPA non-CO2 Data'!$F:$F,H$60)*10^12</f>
        <v>0</v>
      </c>
      <c r="I66" s="10">
        <f>SUMIFS('EPA non-CO2 Data'!$K:$K,'EPA non-CO2 Data'!$A:$A,'Country Selector'!$A$2,'EPA non-CO2 Data'!$J:$J,$C$59,'EPA non-CO2 Data'!$I:$I,$B66,'EPA non-CO2 Data'!$F:$F,I$60)*10^12</f>
        <v>0</v>
      </c>
      <c r="J66" s="10">
        <f>SUMIFS('EPA non-CO2 Data'!$K:$K,'EPA non-CO2 Data'!$A:$A,'Country Selector'!$A$2,'EPA non-CO2 Data'!$J:$J,$C$59,'EPA non-CO2 Data'!$I:$I,$B66,'EPA non-CO2 Data'!$F:$F,J$60)*10^12</f>
        <v>0</v>
      </c>
      <c r="K66" s="10">
        <f>SUMIFS('EPA non-CO2 Data'!$K:$K,'EPA non-CO2 Data'!$A:$A,'Country Selector'!$A$2,'EPA non-CO2 Data'!$J:$J,$C$59,'EPA non-CO2 Data'!$I:$I,$B66,'EPA non-CO2 Data'!$F:$F,K$60)*10^12</f>
        <v>0</v>
      </c>
      <c r="L66" s="10">
        <f>SUMIFS('EPA non-CO2 Data'!$K:$K,'EPA non-CO2 Data'!$A:$A,'Country Selector'!$A$2,'EPA non-CO2 Data'!$J:$J,$C$59,'EPA non-CO2 Data'!$I:$I,$B66,'EPA non-CO2 Data'!$F:$F,L$60)*10^12</f>
        <v>0</v>
      </c>
      <c r="M66" s="10">
        <f>SUMIFS('EPA non-CO2 Data'!$K:$K,'EPA non-CO2 Data'!$A:$A,'Country Selector'!$A$2,'EPA non-CO2 Data'!$J:$J,$C$59,'EPA non-CO2 Data'!$I:$I,$B66,'EPA non-CO2 Data'!$F:$F,M$60)*10^12</f>
        <v>0</v>
      </c>
      <c r="N66" s="10">
        <f>SUMIFS('EPA non-CO2 Data'!$K:$K,'EPA non-CO2 Data'!$A:$A,'Country Selector'!$A$2,'EPA non-CO2 Data'!$J:$J,$C$59,'EPA non-CO2 Data'!$I:$I,$B66,'EPA non-CO2 Data'!$F:$F,N$60)*10^12</f>
        <v>0</v>
      </c>
      <c r="O66" s="10">
        <f>SUMIFS('EPA non-CO2 Data'!$K:$K,'EPA non-CO2 Data'!$A:$A,'Country Selector'!$A$2,'EPA non-CO2 Data'!$J:$J,$C$59,'EPA non-CO2 Data'!$I:$I,$B66,'EPA non-CO2 Data'!$F:$F,O$60)*10^12</f>
        <v>0</v>
      </c>
      <c r="P66" s="10">
        <f>SUMIFS('EPA non-CO2 Data'!$K:$K,'EPA non-CO2 Data'!$A:$A,'Country Selector'!$A$2,'EPA non-CO2 Data'!$J:$J,$C$59,'EPA non-CO2 Data'!$I:$I,$B66,'EPA non-CO2 Data'!$F:$F,P$60)*10^12</f>
        <v>0</v>
      </c>
      <c r="Q66" s="10">
        <f>SUMIFS('EPA non-CO2 Data'!$K:$K,'EPA non-CO2 Data'!$A:$A,'Country Selector'!$A$2,'EPA non-CO2 Data'!$J:$J,$C$59,'EPA non-CO2 Data'!$I:$I,$B66,'EPA non-CO2 Data'!$F:$F,Q$60)*10^12</f>
        <v>0</v>
      </c>
      <c r="R66" s="10">
        <f>SUMIFS('EPA non-CO2 Data'!$K:$K,'EPA non-CO2 Data'!$A:$A,'Country Selector'!$A$2,'EPA non-CO2 Data'!$J:$J,$C$59,'EPA non-CO2 Data'!$I:$I,$B66,'EPA non-CO2 Data'!$F:$F,R$60)*10^12</f>
        <v>0</v>
      </c>
      <c r="S66" s="10">
        <f>SUMIFS('EPA non-CO2 Data'!$K:$K,'EPA non-CO2 Data'!$A:$A,'Country Selector'!$A$2,'EPA non-CO2 Data'!$J:$J,$C$59,'EPA non-CO2 Data'!$I:$I,$B66,'EPA non-CO2 Data'!$F:$F,S$60)*10^12</f>
        <v>0</v>
      </c>
      <c r="T66" s="10">
        <f>SUMIFS('EPA non-CO2 Data'!$K:$K,'EPA non-CO2 Data'!$A:$A,'Country Selector'!$A$2,'EPA non-CO2 Data'!$J:$J,$C$59,'EPA non-CO2 Data'!$I:$I,$B66,'EPA non-CO2 Data'!$F:$F,T$60)*10^12</f>
        <v>0</v>
      </c>
      <c r="U66" s="10">
        <f>SUMIFS('EPA non-CO2 Data'!$K:$K,'EPA non-CO2 Data'!$A:$A,'Country Selector'!$A$2,'EPA non-CO2 Data'!$J:$J,$C$59,'EPA non-CO2 Data'!$I:$I,$B66,'EPA non-CO2 Data'!$F:$F,U$60)*10^12</f>
        <v>0</v>
      </c>
      <c r="V66" s="10">
        <f>SUMIFS('EPA non-CO2 Data'!$K:$K,'EPA non-CO2 Data'!$A:$A,'Country Selector'!$A$2,'EPA non-CO2 Data'!$J:$J,$C$59,'EPA non-CO2 Data'!$I:$I,$B66,'EPA non-CO2 Data'!$F:$F,V$60)*10^12</f>
        <v>0</v>
      </c>
      <c r="W66" s="10">
        <f>SUMIFS('EPA non-CO2 Data'!$K:$K,'EPA non-CO2 Data'!$A:$A,'Country Selector'!$A$2,'EPA non-CO2 Data'!$J:$J,$C$59,'EPA non-CO2 Data'!$I:$I,$B66,'EPA non-CO2 Data'!$F:$F,W$60)*10^12</f>
        <v>0</v>
      </c>
      <c r="X66" s="10">
        <f>SUMIFS('EPA non-CO2 Data'!$K:$K,'EPA non-CO2 Data'!$A:$A,'Country Selector'!$A$2,'EPA non-CO2 Data'!$J:$J,$C$59,'EPA non-CO2 Data'!$I:$I,$B66,'EPA non-CO2 Data'!$F:$F,X$60)*10^12</f>
        <v>0</v>
      </c>
      <c r="Y66" s="10">
        <f>SUMIFS('EPA non-CO2 Data'!$K:$K,'EPA non-CO2 Data'!$A:$A,'Country Selector'!$A$2,'EPA non-CO2 Data'!$J:$J,$C$59,'EPA non-CO2 Data'!$I:$I,$B66,'EPA non-CO2 Data'!$F:$F,Y$60)*10^12</f>
        <v>0</v>
      </c>
      <c r="Z66" s="10">
        <f>SUMIFS('EPA non-CO2 Data'!$K:$K,'EPA non-CO2 Data'!$A:$A,'Country Selector'!$A$2,'EPA non-CO2 Data'!$J:$J,$C$59,'EPA non-CO2 Data'!$I:$I,$B66,'EPA non-CO2 Data'!$F:$F,Z$60)*10^12</f>
        <v>0</v>
      </c>
      <c r="AA66" s="10">
        <f>SUMIFS('EPA non-CO2 Data'!$K:$K,'EPA non-CO2 Data'!$A:$A,'Country Selector'!$A$2,'EPA non-CO2 Data'!$J:$J,$C$59,'EPA non-CO2 Data'!$I:$I,$B66,'EPA non-CO2 Data'!$F:$F,AA$60)*10^12</f>
        <v>0</v>
      </c>
      <c r="AB66" s="10">
        <f>SUMIFS('EPA non-CO2 Data'!$K:$K,'EPA non-CO2 Data'!$A:$A,'Country Selector'!$A$2,'EPA non-CO2 Data'!$J:$J,$C$59,'EPA non-CO2 Data'!$I:$I,$B66,'EPA non-CO2 Data'!$F:$F,AB$60)*10^12</f>
        <v>0</v>
      </c>
      <c r="AC66" s="10">
        <f>SUMIFS('EPA non-CO2 Data'!$K:$K,'EPA non-CO2 Data'!$A:$A,'Country Selector'!$A$2,'EPA non-CO2 Data'!$J:$J,$C$59,'EPA non-CO2 Data'!$I:$I,$B66,'EPA non-CO2 Data'!$F:$F,AC$60)*10^12</f>
        <v>0</v>
      </c>
      <c r="AD66" s="10">
        <f>SUMIFS('EPA non-CO2 Data'!$K:$K,'EPA non-CO2 Data'!$A:$A,'Country Selector'!$A$2,'EPA non-CO2 Data'!$J:$J,$C$59,'EPA non-CO2 Data'!$I:$I,$B66,'EPA non-CO2 Data'!$F:$F,AD$60)*10^12</f>
        <v>0</v>
      </c>
      <c r="AE66" s="10">
        <f>SUMIFS('EPA non-CO2 Data'!$K:$K,'EPA non-CO2 Data'!$A:$A,'Country Selector'!$A$2,'EPA non-CO2 Data'!$J:$J,$C$59,'EPA non-CO2 Data'!$I:$I,$B66,'EPA non-CO2 Data'!$F:$F,AE$60)*10^12</f>
        <v>0</v>
      </c>
      <c r="AF66" s="10">
        <f>SUMIFS('EPA non-CO2 Data'!$K:$K,'EPA non-CO2 Data'!$A:$A,'Country Selector'!$A$2,'EPA non-CO2 Data'!$J:$J,$C$59,'EPA non-CO2 Data'!$I:$I,$B66,'EPA non-CO2 Data'!$F:$F,AF$60)*10^12</f>
        <v>0</v>
      </c>
      <c r="AG66" s="10">
        <f>SUMIFS('EPA non-CO2 Data'!$K:$K,'EPA non-CO2 Data'!$A:$A,'Country Selector'!$A$2,'EPA non-CO2 Data'!$J:$J,$C$59,'EPA non-CO2 Data'!$I:$I,$B66,'EPA non-CO2 Data'!$F:$F,AG$60)*10^12</f>
        <v>0</v>
      </c>
      <c r="AH66" s="10">
        <f>SUMIFS('EPA non-CO2 Data'!$K:$K,'EPA non-CO2 Data'!$A:$A,'Country Selector'!$A$2,'EPA non-CO2 Data'!$J:$J,$C$59,'EPA non-CO2 Data'!$I:$I,$B66,'EPA non-CO2 Data'!$F:$F,AH$60)*10^12</f>
        <v>0</v>
      </c>
      <c r="AI66" s="10">
        <f>SUMIFS('EPA non-CO2 Data'!$K:$K,'EPA non-CO2 Data'!$A:$A,'Country Selector'!$A$2,'EPA non-CO2 Data'!$J:$J,$C$59,'EPA non-CO2 Data'!$I:$I,$B66,'EPA non-CO2 Data'!$F:$F,AI$60)*10^12</f>
        <v>0</v>
      </c>
      <c r="AJ66" s="10">
        <f>SUMIFS('EPA non-CO2 Data'!$K:$K,'EPA non-CO2 Data'!$A:$A,'Country Selector'!$A$2,'EPA non-CO2 Data'!$J:$J,$C$59,'EPA non-CO2 Data'!$I:$I,$B66,'EPA non-CO2 Data'!$F:$F,AJ$60)*10^12</f>
        <v>0</v>
      </c>
      <c r="AK66" s="10">
        <f>SUMIFS('EPA non-CO2 Data'!$K:$K,'EPA non-CO2 Data'!$A:$A,'Country Selector'!$A$2,'EPA non-CO2 Data'!$J:$J,$C$59,'EPA non-CO2 Data'!$I:$I,$B66,'EPA non-CO2 Data'!$F:$F,AK$60)*10^12</f>
        <v>0</v>
      </c>
      <c r="AL66" s="10">
        <f>SUMIFS('EPA non-CO2 Data'!$K:$K,'EPA non-CO2 Data'!$A:$A,'Country Selector'!$A$2,'EPA non-CO2 Data'!$J:$J,$C$59,'EPA non-CO2 Data'!$I:$I,$B66,'EPA non-CO2 Data'!$F:$F,AL$60)*10^12</f>
        <v>0</v>
      </c>
    </row>
    <row r="67" spans="1:38" x14ac:dyDescent="0.25">
      <c r="A67" t="s">
        <v>12</v>
      </c>
      <c r="B67" t="s">
        <v>570</v>
      </c>
      <c r="C67" s="10">
        <f>SUMIFS('EPA non-CO2 Data'!$K:$K,'EPA non-CO2 Data'!$A:$A,'Country Selector'!$A$2,'EPA non-CO2 Data'!$J:$J,$C$59,'EPA non-CO2 Data'!$I:$I,$B67,'EPA non-CO2 Data'!$F:$F,C$60)*10^12</f>
        <v>0</v>
      </c>
      <c r="D67" s="10">
        <f>SUMIFS('EPA non-CO2 Data'!$K:$K,'EPA non-CO2 Data'!$A:$A,'Country Selector'!$A$2,'EPA non-CO2 Data'!$J:$J,$C$59,'EPA non-CO2 Data'!$I:$I,$B67,'EPA non-CO2 Data'!$F:$F,D$60)*10^12</f>
        <v>0</v>
      </c>
      <c r="E67" s="10">
        <f>SUMIFS('EPA non-CO2 Data'!$K:$K,'EPA non-CO2 Data'!$A:$A,'Country Selector'!$A$2,'EPA non-CO2 Data'!$J:$J,$C$59,'EPA non-CO2 Data'!$I:$I,$B67,'EPA non-CO2 Data'!$F:$F,E$60)*10^12</f>
        <v>0</v>
      </c>
      <c r="F67" s="10">
        <f>SUMIFS('EPA non-CO2 Data'!$K:$K,'EPA non-CO2 Data'!$A:$A,'Country Selector'!$A$2,'EPA non-CO2 Data'!$J:$J,$C$59,'EPA non-CO2 Data'!$I:$I,$B67,'EPA non-CO2 Data'!$F:$F,F$60)*10^12</f>
        <v>0</v>
      </c>
      <c r="G67" s="10">
        <f>SUMIFS('EPA non-CO2 Data'!$K:$K,'EPA non-CO2 Data'!$A:$A,'Country Selector'!$A$2,'EPA non-CO2 Data'!$J:$J,$C$59,'EPA non-CO2 Data'!$I:$I,$B67,'EPA non-CO2 Data'!$F:$F,G$60)*10^12</f>
        <v>0</v>
      </c>
      <c r="H67" s="10">
        <f>SUMIFS('EPA non-CO2 Data'!$K:$K,'EPA non-CO2 Data'!$A:$A,'Country Selector'!$A$2,'EPA non-CO2 Data'!$J:$J,$C$59,'EPA non-CO2 Data'!$I:$I,$B67,'EPA non-CO2 Data'!$F:$F,H$60)*10^12</f>
        <v>0</v>
      </c>
      <c r="I67" s="10">
        <f>SUMIFS('EPA non-CO2 Data'!$K:$K,'EPA non-CO2 Data'!$A:$A,'Country Selector'!$A$2,'EPA non-CO2 Data'!$J:$J,$C$59,'EPA non-CO2 Data'!$I:$I,$B67,'EPA non-CO2 Data'!$F:$F,I$60)*10^12</f>
        <v>0</v>
      </c>
      <c r="J67" s="10">
        <f>SUMIFS('EPA non-CO2 Data'!$K:$K,'EPA non-CO2 Data'!$A:$A,'Country Selector'!$A$2,'EPA non-CO2 Data'!$J:$J,$C$59,'EPA non-CO2 Data'!$I:$I,$B67,'EPA non-CO2 Data'!$F:$F,J$60)*10^12</f>
        <v>0</v>
      </c>
      <c r="K67" s="10">
        <f>SUMIFS('EPA non-CO2 Data'!$K:$K,'EPA non-CO2 Data'!$A:$A,'Country Selector'!$A$2,'EPA non-CO2 Data'!$J:$J,$C$59,'EPA non-CO2 Data'!$I:$I,$B67,'EPA non-CO2 Data'!$F:$F,K$60)*10^12</f>
        <v>0</v>
      </c>
      <c r="L67" s="10">
        <f>SUMIFS('EPA non-CO2 Data'!$K:$K,'EPA non-CO2 Data'!$A:$A,'Country Selector'!$A$2,'EPA non-CO2 Data'!$J:$J,$C$59,'EPA non-CO2 Data'!$I:$I,$B67,'EPA non-CO2 Data'!$F:$F,L$60)*10^12</f>
        <v>0</v>
      </c>
      <c r="M67" s="10">
        <f>SUMIFS('EPA non-CO2 Data'!$K:$K,'EPA non-CO2 Data'!$A:$A,'Country Selector'!$A$2,'EPA non-CO2 Data'!$J:$J,$C$59,'EPA non-CO2 Data'!$I:$I,$B67,'EPA non-CO2 Data'!$F:$F,M$60)*10^12</f>
        <v>0</v>
      </c>
      <c r="N67" s="10">
        <f>SUMIFS('EPA non-CO2 Data'!$K:$K,'EPA non-CO2 Data'!$A:$A,'Country Selector'!$A$2,'EPA non-CO2 Data'!$J:$J,$C$59,'EPA non-CO2 Data'!$I:$I,$B67,'EPA non-CO2 Data'!$F:$F,N$60)*10^12</f>
        <v>0</v>
      </c>
      <c r="O67" s="10">
        <f>SUMIFS('EPA non-CO2 Data'!$K:$K,'EPA non-CO2 Data'!$A:$A,'Country Selector'!$A$2,'EPA non-CO2 Data'!$J:$J,$C$59,'EPA non-CO2 Data'!$I:$I,$B67,'EPA non-CO2 Data'!$F:$F,O$60)*10^12</f>
        <v>0</v>
      </c>
      <c r="P67" s="10">
        <f>SUMIFS('EPA non-CO2 Data'!$K:$K,'EPA non-CO2 Data'!$A:$A,'Country Selector'!$A$2,'EPA non-CO2 Data'!$J:$J,$C$59,'EPA non-CO2 Data'!$I:$I,$B67,'EPA non-CO2 Data'!$F:$F,P$60)*10^12</f>
        <v>0</v>
      </c>
      <c r="Q67" s="10">
        <f>SUMIFS('EPA non-CO2 Data'!$K:$K,'EPA non-CO2 Data'!$A:$A,'Country Selector'!$A$2,'EPA non-CO2 Data'!$J:$J,$C$59,'EPA non-CO2 Data'!$I:$I,$B67,'EPA non-CO2 Data'!$F:$F,Q$60)*10^12</f>
        <v>0</v>
      </c>
      <c r="R67" s="10">
        <f>SUMIFS('EPA non-CO2 Data'!$K:$K,'EPA non-CO2 Data'!$A:$A,'Country Selector'!$A$2,'EPA non-CO2 Data'!$J:$J,$C$59,'EPA non-CO2 Data'!$I:$I,$B67,'EPA non-CO2 Data'!$F:$F,R$60)*10^12</f>
        <v>0</v>
      </c>
      <c r="S67" s="10">
        <f>SUMIFS('EPA non-CO2 Data'!$K:$K,'EPA non-CO2 Data'!$A:$A,'Country Selector'!$A$2,'EPA non-CO2 Data'!$J:$J,$C$59,'EPA non-CO2 Data'!$I:$I,$B67,'EPA non-CO2 Data'!$F:$F,S$60)*10^12</f>
        <v>0</v>
      </c>
      <c r="T67" s="10">
        <f>SUMIFS('EPA non-CO2 Data'!$K:$K,'EPA non-CO2 Data'!$A:$A,'Country Selector'!$A$2,'EPA non-CO2 Data'!$J:$J,$C$59,'EPA non-CO2 Data'!$I:$I,$B67,'EPA non-CO2 Data'!$F:$F,T$60)*10^12</f>
        <v>0</v>
      </c>
      <c r="U67" s="10">
        <f>SUMIFS('EPA non-CO2 Data'!$K:$K,'EPA non-CO2 Data'!$A:$A,'Country Selector'!$A$2,'EPA non-CO2 Data'!$J:$J,$C$59,'EPA non-CO2 Data'!$I:$I,$B67,'EPA non-CO2 Data'!$F:$F,U$60)*10^12</f>
        <v>0</v>
      </c>
      <c r="V67" s="10">
        <f>SUMIFS('EPA non-CO2 Data'!$K:$K,'EPA non-CO2 Data'!$A:$A,'Country Selector'!$A$2,'EPA non-CO2 Data'!$J:$J,$C$59,'EPA non-CO2 Data'!$I:$I,$B67,'EPA non-CO2 Data'!$F:$F,V$60)*10^12</f>
        <v>0</v>
      </c>
      <c r="W67" s="10">
        <f>SUMIFS('EPA non-CO2 Data'!$K:$K,'EPA non-CO2 Data'!$A:$A,'Country Selector'!$A$2,'EPA non-CO2 Data'!$J:$J,$C$59,'EPA non-CO2 Data'!$I:$I,$B67,'EPA non-CO2 Data'!$F:$F,W$60)*10^12</f>
        <v>0</v>
      </c>
      <c r="X67" s="10">
        <f>SUMIFS('EPA non-CO2 Data'!$K:$K,'EPA non-CO2 Data'!$A:$A,'Country Selector'!$A$2,'EPA non-CO2 Data'!$J:$J,$C$59,'EPA non-CO2 Data'!$I:$I,$B67,'EPA non-CO2 Data'!$F:$F,X$60)*10^12</f>
        <v>0</v>
      </c>
      <c r="Y67" s="10">
        <f>SUMIFS('EPA non-CO2 Data'!$K:$K,'EPA non-CO2 Data'!$A:$A,'Country Selector'!$A$2,'EPA non-CO2 Data'!$J:$J,$C$59,'EPA non-CO2 Data'!$I:$I,$B67,'EPA non-CO2 Data'!$F:$F,Y$60)*10^12</f>
        <v>0</v>
      </c>
      <c r="Z67" s="10">
        <f>SUMIFS('EPA non-CO2 Data'!$K:$K,'EPA non-CO2 Data'!$A:$A,'Country Selector'!$A$2,'EPA non-CO2 Data'!$J:$J,$C$59,'EPA non-CO2 Data'!$I:$I,$B67,'EPA non-CO2 Data'!$F:$F,Z$60)*10^12</f>
        <v>0</v>
      </c>
      <c r="AA67" s="10">
        <f>SUMIFS('EPA non-CO2 Data'!$K:$K,'EPA non-CO2 Data'!$A:$A,'Country Selector'!$A$2,'EPA non-CO2 Data'!$J:$J,$C$59,'EPA non-CO2 Data'!$I:$I,$B67,'EPA non-CO2 Data'!$F:$F,AA$60)*10^12</f>
        <v>0</v>
      </c>
      <c r="AB67" s="10">
        <f>SUMIFS('EPA non-CO2 Data'!$K:$K,'EPA non-CO2 Data'!$A:$A,'Country Selector'!$A$2,'EPA non-CO2 Data'!$J:$J,$C$59,'EPA non-CO2 Data'!$I:$I,$B67,'EPA non-CO2 Data'!$F:$F,AB$60)*10^12</f>
        <v>0</v>
      </c>
      <c r="AC67" s="10">
        <f>SUMIFS('EPA non-CO2 Data'!$K:$K,'EPA non-CO2 Data'!$A:$A,'Country Selector'!$A$2,'EPA non-CO2 Data'!$J:$J,$C$59,'EPA non-CO2 Data'!$I:$I,$B67,'EPA non-CO2 Data'!$F:$F,AC$60)*10^12</f>
        <v>0</v>
      </c>
      <c r="AD67" s="10">
        <f>SUMIFS('EPA non-CO2 Data'!$K:$K,'EPA non-CO2 Data'!$A:$A,'Country Selector'!$A$2,'EPA non-CO2 Data'!$J:$J,$C$59,'EPA non-CO2 Data'!$I:$I,$B67,'EPA non-CO2 Data'!$F:$F,AD$60)*10^12</f>
        <v>0</v>
      </c>
      <c r="AE67" s="10">
        <f>SUMIFS('EPA non-CO2 Data'!$K:$K,'EPA non-CO2 Data'!$A:$A,'Country Selector'!$A$2,'EPA non-CO2 Data'!$J:$J,$C$59,'EPA non-CO2 Data'!$I:$I,$B67,'EPA non-CO2 Data'!$F:$F,AE$60)*10^12</f>
        <v>0</v>
      </c>
      <c r="AF67" s="10">
        <f>SUMIFS('EPA non-CO2 Data'!$K:$K,'EPA non-CO2 Data'!$A:$A,'Country Selector'!$A$2,'EPA non-CO2 Data'!$J:$J,$C$59,'EPA non-CO2 Data'!$I:$I,$B67,'EPA non-CO2 Data'!$F:$F,AF$60)*10^12</f>
        <v>0</v>
      </c>
      <c r="AG67" s="10">
        <f>SUMIFS('EPA non-CO2 Data'!$K:$K,'EPA non-CO2 Data'!$A:$A,'Country Selector'!$A$2,'EPA non-CO2 Data'!$J:$J,$C$59,'EPA non-CO2 Data'!$I:$I,$B67,'EPA non-CO2 Data'!$F:$F,AG$60)*10^12</f>
        <v>0</v>
      </c>
      <c r="AH67" s="10">
        <f>SUMIFS('EPA non-CO2 Data'!$K:$K,'EPA non-CO2 Data'!$A:$A,'Country Selector'!$A$2,'EPA non-CO2 Data'!$J:$J,$C$59,'EPA non-CO2 Data'!$I:$I,$B67,'EPA non-CO2 Data'!$F:$F,AH$60)*10^12</f>
        <v>0</v>
      </c>
      <c r="AI67" s="10">
        <f>SUMIFS('EPA non-CO2 Data'!$K:$K,'EPA non-CO2 Data'!$A:$A,'Country Selector'!$A$2,'EPA non-CO2 Data'!$J:$J,$C$59,'EPA non-CO2 Data'!$I:$I,$B67,'EPA non-CO2 Data'!$F:$F,AI$60)*10^12</f>
        <v>0</v>
      </c>
      <c r="AJ67" s="10">
        <f>SUMIFS('EPA non-CO2 Data'!$K:$K,'EPA non-CO2 Data'!$A:$A,'Country Selector'!$A$2,'EPA non-CO2 Data'!$J:$J,$C$59,'EPA non-CO2 Data'!$I:$I,$B67,'EPA non-CO2 Data'!$F:$F,AJ$60)*10^12</f>
        <v>0</v>
      </c>
      <c r="AK67" s="10">
        <f>SUMIFS('EPA non-CO2 Data'!$K:$K,'EPA non-CO2 Data'!$A:$A,'Country Selector'!$A$2,'EPA non-CO2 Data'!$J:$J,$C$59,'EPA non-CO2 Data'!$I:$I,$B67,'EPA non-CO2 Data'!$F:$F,AK$60)*10^12</f>
        <v>0</v>
      </c>
      <c r="AL67" s="10">
        <f>SUMIFS('EPA non-CO2 Data'!$K:$K,'EPA non-CO2 Data'!$A:$A,'Country Selector'!$A$2,'EPA non-CO2 Data'!$J:$J,$C$59,'EPA non-CO2 Data'!$I:$I,$B67,'EPA non-CO2 Data'!$F:$F,AL$60)*10^12</f>
        <v>0</v>
      </c>
    </row>
    <row r="68" spans="1:38" x14ac:dyDescent="0.25">
      <c r="A68" t="s">
        <v>12</v>
      </c>
      <c r="B68" t="s">
        <v>571</v>
      </c>
      <c r="C68" s="10">
        <f>SUMIFS('EPA non-CO2 Data'!$K:$K,'EPA non-CO2 Data'!$A:$A,'Country Selector'!$A$2,'EPA non-CO2 Data'!$J:$J,$C$59,'EPA non-CO2 Data'!$I:$I,$B68,'EPA non-CO2 Data'!$F:$F,C$60)*10^12</f>
        <v>0</v>
      </c>
      <c r="D68" s="10">
        <f>SUMIFS('EPA non-CO2 Data'!$K:$K,'EPA non-CO2 Data'!$A:$A,'Country Selector'!$A$2,'EPA non-CO2 Data'!$J:$J,$C$59,'EPA non-CO2 Data'!$I:$I,$B68,'EPA non-CO2 Data'!$F:$F,D$60)*10^12</f>
        <v>0</v>
      </c>
      <c r="E68" s="10">
        <f>SUMIFS('EPA non-CO2 Data'!$K:$K,'EPA non-CO2 Data'!$A:$A,'Country Selector'!$A$2,'EPA non-CO2 Data'!$J:$J,$C$59,'EPA non-CO2 Data'!$I:$I,$B68,'EPA non-CO2 Data'!$F:$F,E$60)*10^12</f>
        <v>0</v>
      </c>
      <c r="F68" s="10">
        <f>SUMIFS('EPA non-CO2 Data'!$K:$K,'EPA non-CO2 Data'!$A:$A,'Country Selector'!$A$2,'EPA non-CO2 Data'!$J:$J,$C$59,'EPA non-CO2 Data'!$I:$I,$B68,'EPA non-CO2 Data'!$F:$F,F$60)*10^12</f>
        <v>0</v>
      </c>
      <c r="G68" s="10">
        <f>SUMIFS('EPA non-CO2 Data'!$K:$K,'EPA non-CO2 Data'!$A:$A,'Country Selector'!$A$2,'EPA non-CO2 Data'!$J:$J,$C$59,'EPA non-CO2 Data'!$I:$I,$B68,'EPA non-CO2 Data'!$F:$F,G$60)*10^12</f>
        <v>0</v>
      </c>
      <c r="H68" s="10">
        <f>SUMIFS('EPA non-CO2 Data'!$K:$K,'EPA non-CO2 Data'!$A:$A,'Country Selector'!$A$2,'EPA non-CO2 Data'!$J:$J,$C$59,'EPA non-CO2 Data'!$I:$I,$B68,'EPA non-CO2 Data'!$F:$F,H$60)*10^12</f>
        <v>0</v>
      </c>
      <c r="I68" s="10">
        <f>SUMIFS('EPA non-CO2 Data'!$K:$K,'EPA non-CO2 Data'!$A:$A,'Country Selector'!$A$2,'EPA non-CO2 Data'!$J:$J,$C$59,'EPA non-CO2 Data'!$I:$I,$B68,'EPA non-CO2 Data'!$F:$F,I$60)*10^12</f>
        <v>0</v>
      </c>
      <c r="J68" s="10">
        <f>SUMIFS('EPA non-CO2 Data'!$K:$K,'EPA non-CO2 Data'!$A:$A,'Country Selector'!$A$2,'EPA non-CO2 Data'!$J:$J,$C$59,'EPA non-CO2 Data'!$I:$I,$B68,'EPA non-CO2 Data'!$F:$F,J$60)*10^12</f>
        <v>0</v>
      </c>
      <c r="K68" s="10">
        <f>SUMIFS('EPA non-CO2 Data'!$K:$K,'EPA non-CO2 Data'!$A:$A,'Country Selector'!$A$2,'EPA non-CO2 Data'!$J:$J,$C$59,'EPA non-CO2 Data'!$I:$I,$B68,'EPA non-CO2 Data'!$F:$F,K$60)*10^12</f>
        <v>0</v>
      </c>
      <c r="L68" s="10">
        <f>SUMIFS('EPA non-CO2 Data'!$K:$K,'EPA non-CO2 Data'!$A:$A,'Country Selector'!$A$2,'EPA non-CO2 Data'!$J:$J,$C$59,'EPA non-CO2 Data'!$I:$I,$B68,'EPA non-CO2 Data'!$F:$F,L$60)*10^12</f>
        <v>0</v>
      </c>
      <c r="M68" s="10">
        <f>SUMIFS('EPA non-CO2 Data'!$K:$K,'EPA non-CO2 Data'!$A:$A,'Country Selector'!$A$2,'EPA non-CO2 Data'!$J:$J,$C$59,'EPA non-CO2 Data'!$I:$I,$B68,'EPA non-CO2 Data'!$F:$F,M$60)*10^12</f>
        <v>0</v>
      </c>
      <c r="N68" s="10">
        <f>SUMIFS('EPA non-CO2 Data'!$K:$K,'EPA non-CO2 Data'!$A:$A,'Country Selector'!$A$2,'EPA non-CO2 Data'!$J:$J,$C$59,'EPA non-CO2 Data'!$I:$I,$B68,'EPA non-CO2 Data'!$F:$F,N$60)*10^12</f>
        <v>0</v>
      </c>
      <c r="O68" s="10">
        <f>SUMIFS('EPA non-CO2 Data'!$K:$K,'EPA non-CO2 Data'!$A:$A,'Country Selector'!$A$2,'EPA non-CO2 Data'!$J:$J,$C$59,'EPA non-CO2 Data'!$I:$I,$B68,'EPA non-CO2 Data'!$F:$F,O$60)*10^12</f>
        <v>0</v>
      </c>
      <c r="P68" s="10">
        <f>SUMIFS('EPA non-CO2 Data'!$K:$K,'EPA non-CO2 Data'!$A:$A,'Country Selector'!$A$2,'EPA non-CO2 Data'!$J:$J,$C$59,'EPA non-CO2 Data'!$I:$I,$B68,'EPA non-CO2 Data'!$F:$F,P$60)*10^12</f>
        <v>0</v>
      </c>
      <c r="Q68" s="10">
        <f>SUMIFS('EPA non-CO2 Data'!$K:$K,'EPA non-CO2 Data'!$A:$A,'Country Selector'!$A$2,'EPA non-CO2 Data'!$J:$J,$C$59,'EPA non-CO2 Data'!$I:$I,$B68,'EPA non-CO2 Data'!$F:$F,Q$60)*10^12</f>
        <v>0</v>
      </c>
      <c r="R68" s="10">
        <f>SUMIFS('EPA non-CO2 Data'!$K:$K,'EPA non-CO2 Data'!$A:$A,'Country Selector'!$A$2,'EPA non-CO2 Data'!$J:$J,$C$59,'EPA non-CO2 Data'!$I:$I,$B68,'EPA non-CO2 Data'!$F:$F,R$60)*10^12</f>
        <v>0</v>
      </c>
      <c r="S68" s="10">
        <f>SUMIFS('EPA non-CO2 Data'!$K:$K,'EPA non-CO2 Data'!$A:$A,'Country Selector'!$A$2,'EPA non-CO2 Data'!$J:$J,$C$59,'EPA non-CO2 Data'!$I:$I,$B68,'EPA non-CO2 Data'!$F:$F,S$60)*10^12</f>
        <v>0</v>
      </c>
      <c r="T68" s="10">
        <f>SUMIFS('EPA non-CO2 Data'!$K:$K,'EPA non-CO2 Data'!$A:$A,'Country Selector'!$A$2,'EPA non-CO2 Data'!$J:$J,$C$59,'EPA non-CO2 Data'!$I:$I,$B68,'EPA non-CO2 Data'!$F:$F,T$60)*10^12</f>
        <v>0</v>
      </c>
      <c r="U68" s="10">
        <f>SUMIFS('EPA non-CO2 Data'!$K:$K,'EPA non-CO2 Data'!$A:$A,'Country Selector'!$A$2,'EPA non-CO2 Data'!$J:$J,$C$59,'EPA non-CO2 Data'!$I:$I,$B68,'EPA non-CO2 Data'!$F:$F,U$60)*10^12</f>
        <v>0</v>
      </c>
      <c r="V68" s="10">
        <f>SUMIFS('EPA non-CO2 Data'!$K:$K,'EPA non-CO2 Data'!$A:$A,'Country Selector'!$A$2,'EPA non-CO2 Data'!$J:$J,$C$59,'EPA non-CO2 Data'!$I:$I,$B68,'EPA non-CO2 Data'!$F:$F,V$60)*10^12</f>
        <v>0</v>
      </c>
      <c r="W68" s="10">
        <f>SUMIFS('EPA non-CO2 Data'!$K:$K,'EPA non-CO2 Data'!$A:$A,'Country Selector'!$A$2,'EPA non-CO2 Data'!$J:$J,$C$59,'EPA non-CO2 Data'!$I:$I,$B68,'EPA non-CO2 Data'!$F:$F,W$60)*10^12</f>
        <v>0</v>
      </c>
      <c r="X68" s="10">
        <f>SUMIFS('EPA non-CO2 Data'!$K:$K,'EPA non-CO2 Data'!$A:$A,'Country Selector'!$A$2,'EPA non-CO2 Data'!$J:$J,$C$59,'EPA non-CO2 Data'!$I:$I,$B68,'EPA non-CO2 Data'!$F:$F,X$60)*10^12</f>
        <v>0</v>
      </c>
      <c r="Y68" s="10">
        <f>SUMIFS('EPA non-CO2 Data'!$K:$K,'EPA non-CO2 Data'!$A:$A,'Country Selector'!$A$2,'EPA non-CO2 Data'!$J:$J,$C$59,'EPA non-CO2 Data'!$I:$I,$B68,'EPA non-CO2 Data'!$F:$F,Y$60)*10^12</f>
        <v>0</v>
      </c>
      <c r="Z68" s="10">
        <f>SUMIFS('EPA non-CO2 Data'!$K:$K,'EPA non-CO2 Data'!$A:$A,'Country Selector'!$A$2,'EPA non-CO2 Data'!$J:$J,$C$59,'EPA non-CO2 Data'!$I:$I,$B68,'EPA non-CO2 Data'!$F:$F,Z$60)*10^12</f>
        <v>0</v>
      </c>
      <c r="AA68" s="10">
        <f>SUMIFS('EPA non-CO2 Data'!$K:$K,'EPA non-CO2 Data'!$A:$A,'Country Selector'!$A$2,'EPA non-CO2 Data'!$J:$J,$C$59,'EPA non-CO2 Data'!$I:$I,$B68,'EPA non-CO2 Data'!$F:$F,AA$60)*10^12</f>
        <v>0</v>
      </c>
      <c r="AB68" s="10">
        <f>SUMIFS('EPA non-CO2 Data'!$K:$K,'EPA non-CO2 Data'!$A:$A,'Country Selector'!$A$2,'EPA non-CO2 Data'!$J:$J,$C$59,'EPA non-CO2 Data'!$I:$I,$B68,'EPA non-CO2 Data'!$F:$F,AB$60)*10^12</f>
        <v>0</v>
      </c>
      <c r="AC68" s="10">
        <f>SUMIFS('EPA non-CO2 Data'!$K:$K,'EPA non-CO2 Data'!$A:$A,'Country Selector'!$A$2,'EPA non-CO2 Data'!$J:$J,$C$59,'EPA non-CO2 Data'!$I:$I,$B68,'EPA non-CO2 Data'!$F:$F,AC$60)*10^12</f>
        <v>0</v>
      </c>
      <c r="AD68" s="10">
        <f>SUMIFS('EPA non-CO2 Data'!$K:$K,'EPA non-CO2 Data'!$A:$A,'Country Selector'!$A$2,'EPA non-CO2 Data'!$J:$J,$C$59,'EPA non-CO2 Data'!$I:$I,$B68,'EPA non-CO2 Data'!$F:$F,AD$60)*10^12</f>
        <v>0</v>
      </c>
      <c r="AE68" s="10">
        <f>SUMIFS('EPA non-CO2 Data'!$K:$K,'EPA non-CO2 Data'!$A:$A,'Country Selector'!$A$2,'EPA non-CO2 Data'!$J:$J,$C$59,'EPA non-CO2 Data'!$I:$I,$B68,'EPA non-CO2 Data'!$F:$F,AE$60)*10^12</f>
        <v>0</v>
      </c>
      <c r="AF68" s="10">
        <f>SUMIFS('EPA non-CO2 Data'!$K:$K,'EPA non-CO2 Data'!$A:$A,'Country Selector'!$A$2,'EPA non-CO2 Data'!$J:$J,$C$59,'EPA non-CO2 Data'!$I:$I,$B68,'EPA non-CO2 Data'!$F:$F,AF$60)*10^12</f>
        <v>0</v>
      </c>
      <c r="AG68" s="10">
        <f>SUMIFS('EPA non-CO2 Data'!$K:$K,'EPA non-CO2 Data'!$A:$A,'Country Selector'!$A$2,'EPA non-CO2 Data'!$J:$J,$C$59,'EPA non-CO2 Data'!$I:$I,$B68,'EPA non-CO2 Data'!$F:$F,AG$60)*10^12</f>
        <v>0</v>
      </c>
      <c r="AH68" s="10">
        <f>SUMIFS('EPA non-CO2 Data'!$K:$K,'EPA non-CO2 Data'!$A:$A,'Country Selector'!$A$2,'EPA non-CO2 Data'!$J:$J,$C$59,'EPA non-CO2 Data'!$I:$I,$B68,'EPA non-CO2 Data'!$F:$F,AH$60)*10^12</f>
        <v>0</v>
      </c>
      <c r="AI68" s="10">
        <f>SUMIFS('EPA non-CO2 Data'!$K:$K,'EPA non-CO2 Data'!$A:$A,'Country Selector'!$A$2,'EPA non-CO2 Data'!$J:$J,$C$59,'EPA non-CO2 Data'!$I:$I,$B68,'EPA non-CO2 Data'!$F:$F,AI$60)*10^12</f>
        <v>0</v>
      </c>
      <c r="AJ68" s="10">
        <f>SUMIFS('EPA non-CO2 Data'!$K:$K,'EPA non-CO2 Data'!$A:$A,'Country Selector'!$A$2,'EPA non-CO2 Data'!$J:$J,$C$59,'EPA non-CO2 Data'!$I:$I,$B68,'EPA non-CO2 Data'!$F:$F,AJ$60)*10^12</f>
        <v>0</v>
      </c>
      <c r="AK68" s="10">
        <f>SUMIFS('EPA non-CO2 Data'!$K:$K,'EPA non-CO2 Data'!$A:$A,'Country Selector'!$A$2,'EPA non-CO2 Data'!$J:$J,$C$59,'EPA non-CO2 Data'!$I:$I,$B68,'EPA non-CO2 Data'!$F:$F,AK$60)*10^12</f>
        <v>0</v>
      </c>
      <c r="AL68" s="10">
        <f>SUMIFS('EPA non-CO2 Data'!$K:$K,'EPA non-CO2 Data'!$A:$A,'Country Selector'!$A$2,'EPA non-CO2 Data'!$J:$J,$C$59,'EPA non-CO2 Data'!$I:$I,$B68,'EPA non-CO2 Data'!$F:$F,AL$60)*10^12</f>
        <v>0</v>
      </c>
    </row>
    <row r="69" spans="1:38" x14ac:dyDescent="0.25">
      <c r="A69" t="s">
        <v>12</v>
      </c>
      <c r="B69" t="s">
        <v>554</v>
      </c>
      <c r="C69" s="10">
        <f>SUMIFS('EPA non-CO2 Data'!$K:$K,'EPA non-CO2 Data'!$A:$A,'Country Selector'!$A$2,'EPA non-CO2 Data'!$J:$J,$C$59,'EPA non-CO2 Data'!$I:$I,$B69,'EPA non-CO2 Data'!$F:$F,C$60)*10^12</f>
        <v>0</v>
      </c>
      <c r="D69" s="10">
        <f>SUMIFS('EPA non-CO2 Data'!$K:$K,'EPA non-CO2 Data'!$A:$A,'Country Selector'!$A$2,'EPA non-CO2 Data'!$J:$J,$C$59,'EPA non-CO2 Data'!$I:$I,$B69,'EPA non-CO2 Data'!$F:$F,D$60)*10^12</f>
        <v>0</v>
      </c>
      <c r="E69" s="10">
        <f>SUMIFS('EPA non-CO2 Data'!$K:$K,'EPA non-CO2 Data'!$A:$A,'Country Selector'!$A$2,'EPA non-CO2 Data'!$J:$J,$C$59,'EPA non-CO2 Data'!$I:$I,$B69,'EPA non-CO2 Data'!$F:$F,E$60)*10^12</f>
        <v>0</v>
      </c>
      <c r="F69" s="10">
        <f>SUMIFS('EPA non-CO2 Data'!$K:$K,'EPA non-CO2 Data'!$A:$A,'Country Selector'!$A$2,'EPA non-CO2 Data'!$J:$J,$C$59,'EPA non-CO2 Data'!$I:$I,$B69,'EPA non-CO2 Data'!$F:$F,F$60)*10^12</f>
        <v>0</v>
      </c>
      <c r="G69" s="10">
        <f>SUMIFS('EPA non-CO2 Data'!$K:$K,'EPA non-CO2 Data'!$A:$A,'Country Selector'!$A$2,'EPA non-CO2 Data'!$J:$J,$C$59,'EPA non-CO2 Data'!$I:$I,$B69,'EPA non-CO2 Data'!$F:$F,G$60)*10^12</f>
        <v>0</v>
      </c>
      <c r="H69" s="10">
        <f>SUMIFS('EPA non-CO2 Data'!$K:$K,'EPA non-CO2 Data'!$A:$A,'Country Selector'!$A$2,'EPA non-CO2 Data'!$J:$J,$C$59,'EPA non-CO2 Data'!$I:$I,$B69,'EPA non-CO2 Data'!$F:$F,H$60)*10^12</f>
        <v>0</v>
      </c>
      <c r="I69" s="10">
        <f>SUMIFS('EPA non-CO2 Data'!$K:$K,'EPA non-CO2 Data'!$A:$A,'Country Selector'!$A$2,'EPA non-CO2 Data'!$J:$J,$C$59,'EPA non-CO2 Data'!$I:$I,$B69,'EPA non-CO2 Data'!$F:$F,I$60)*10^12</f>
        <v>0</v>
      </c>
      <c r="J69" s="10">
        <f>SUMIFS('EPA non-CO2 Data'!$K:$K,'EPA non-CO2 Data'!$A:$A,'Country Selector'!$A$2,'EPA non-CO2 Data'!$J:$J,$C$59,'EPA non-CO2 Data'!$I:$I,$B69,'EPA non-CO2 Data'!$F:$F,J$60)*10^12</f>
        <v>0</v>
      </c>
      <c r="K69" s="10">
        <f>SUMIFS('EPA non-CO2 Data'!$K:$K,'EPA non-CO2 Data'!$A:$A,'Country Selector'!$A$2,'EPA non-CO2 Data'!$J:$J,$C$59,'EPA non-CO2 Data'!$I:$I,$B69,'EPA non-CO2 Data'!$F:$F,K$60)*10^12</f>
        <v>0</v>
      </c>
      <c r="L69" s="10">
        <f>SUMIFS('EPA non-CO2 Data'!$K:$K,'EPA non-CO2 Data'!$A:$A,'Country Selector'!$A$2,'EPA non-CO2 Data'!$J:$J,$C$59,'EPA non-CO2 Data'!$I:$I,$B69,'EPA non-CO2 Data'!$F:$F,L$60)*10^12</f>
        <v>0</v>
      </c>
      <c r="M69" s="10">
        <f>SUMIFS('EPA non-CO2 Data'!$K:$K,'EPA non-CO2 Data'!$A:$A,'Country Selector'!$A$2,'EPA non-CO2 Data'!$J:$J,$C$59,'EPA non-CO2 Data'!$I:$I,$B69,'EPA non-CO2 Data'!$F:$F,M$60)*10^12</f>
        <v>0</v>
      </c>
      <c r="N69" s="10">
        <f>SUMIFS('EPA non-CO2 Data'!$K:$K,'EPA non-CO2 Data'!$A:$A,'Country Selector'!$A$2,'EPA non-CO2 Data'!$J:$J,$C$59,'EPA non-CO2 Data'!$I:$I,$B69,'EPA non-CO2 Data'!$F:$F,N$60)*10^12</f>
        <v>0</v>
      </c>
      <c r="O69" s="10">
        <f>SUMIFS('EPA non-CO2 Data'!$K:$K,'EPA non-CO2 Data'!$A:$A,'Country Selector'!$A$2,'EPA non-CO2 Data'!$J:$J,$C$59,'EPA non-CO2 Data'!$I:$I,$B69,'EPA non-CO2 Data'!$F:$F,O$60)*10^12</f>
        <v>0</v>
      </c>
      <c r="P69" s="10">
        <f>SUMIFS('EPA non-CO2 Data'!$K:$K,'EPA non-CO2 Data'!$A:$A,'Country Selector'!$A$2,'EPA non-CO2 Data'!$J:$J,$C$59,'EPA non-CO2 Data'!$I:$I,$B69,'EPA non-CO2 Data'!$F:$F,P$60)*10^12</f>
        <v>0</v>
      </c>
      <c r="Q69" s="10">
        <f>SUMIFS('EPA non-CO2 Data'!$K:$K,'EPA non-CO2 Data'!$A:$A,'Country Selector'!$A$2,'EPA non-CO2 Data'!$J:$J,$C$59,'EPA non-CO2 Data'!$I:$I,$B69,'EPA non-CO2 Data'!$F:$F,Q$60)*10^12</f>
        <v>0</v>
      </c>
      <c r="R69" s="10">
        <f>SUMIFS('EPA non-CO2 Data'!$K:$K,'EPA non-CO2 Data'!$A:$A,'Country Selector'!$A$2,'EPA non-CO2 Data'!$J:$J,$C$59,'EPA non-CO2 Data'!$I:$I,$B69,'EPA non-CO2 Data'!$F:$F,R$60)*10^12</f>
        <v>0</v>
      </c>
      <c r="S69" s="10">
        <f>SUMIFS('EPA non-CO2 Data'!$K:$K,'EPA non-CO2 Data'!$A:$A,'Country Selector'!$A$2,'EPA non-CO2 Data'!$J:$J,$C$59,'EPA non-CO2 Data'!$I:$I,$B69,'EPA non-CO2 Data'!$F:$F,S$60)*10^12</f>
        <v>0</v>
      </c>
      <c r="T69" s="10">
        <f>SUMIFS('EPA non-CO2 Data'!$K:$K,'EPA non-CO2 Data'!$A:$A,'Country Selector'!$A$2,'EPA non-CO2 Data'!$J:$J,$C$59,'EPA non-CO2 Data'!$I:$I,$B69,'EPA non-CO2 Data'!$F:$F,T$60)*10^12</f>
        <v>0</v>
      </c>
      <c r="U69" s="10">
        <f>SUMIFS('EPA non-CO2 Data'!$K:$K,'EPA non-CO2 Data'!$A:$A,'Country Selector'!$A$2,'EPA non-CO2 Data'!$J:$J,$C$59,'EPA non-CO2 Data'!$I:$I,$B69,'EPA non-CO2 Data'!$F:$F,U$60)*10^12</f>
        <v>0</v>
      </c>
      <c r="V69" s="10">
        <f>SUMIFS('EPA non-CO2 Data'!$K:$K,'EPA non-CO2 Data'!$A:$A,'Country Selector'!$A$2,'EPA non-CO2 Data'!$J:$J,$C$59,'EPA non-CO2 Data'!$I:$I,$B69,'EPA non-CO2 Data'!$F:$F,V$60)*10^12</f>
        <v>0</v>
      </c>
      <c r="W69" s="10">
        <f>SUMIFS('EPA non-CO2 Data'!$K:$K,'EPA non-CO2 Data'!$A:$A,'Country Selector'!$A$2,'EPA non-CO2 Data'!$J:$J,$C$59,'EPA non-CO2 Data'!$I:$I,$B69,'EPA non-CO2 Data'!$F:$F,W$60)*10^12</f>
        <v>0</v>
      </c>
      <c r="X69" s="10">
        <f>SUMIFS('EPA non-CO2 Data'!$K:$K,'EPA non-CO2 Data'!$A:$A,'Country Selector'!$A$2,'EPA non-CO2 Data'!$J:$J,$C$59,'EPA non-CO2 Data'!$I:$I,$B69,'EPA non-CO2 Data'!$F:$F,X$60)*10^12</f>
        <v>0</v>
      </c>
      <c r="Y69" s="10">
        <f>SUMIFS('EPA non-CO2 Data'!$K:$K,'EPA non-CO2 Data'!$A:$A,'Country Selector'!$A$2,'EPA non-CO2 Data'!$J:$J,$C$59,'EPA non-CO2 Data'!$I:$I,$B69,'EPA non-CO2 Data'!$F:$F,Y$60)*10^12</f>
        <v>0</v>
      </c>
      <c r="Z69" s="10">
        <f>SUMIFS('EPA non-CO2 Data'!$K:$K,'EPA non-CO2 Data'!$A:$A,'Country Selector'!$A$2,'EPA non-CO2 Data'!$J:$J,$C$59,'EPA non-CO2 Data'!$I:$I,$B69,'EPA non-CO2 Data'!$F:$F,Z$60)*10^12</f>
        <v>0</v>
      </c>
      <c r="AA69" s="10">
        <f>SUMIFS('EPA non-CO2 Data'!$K:$K,'EPA non-CO2 Data'!$A:$A,'Country Selector'!$A$2,'EPA non-CO2 Data'!$J:$J,$C$59,'EPA non-CO2 Data'!$I:$I,$B69,'EPA non-CO2 Data'!$F:$F,AA$60)*10^12</f>
        <v>0</v>
      </c>
      <c r="AB69" s="10">
        <f>SUMIFS('EPA non-CO2 Data'!$K:$K,'EPA non-CO2 Data'!$A:$A,'Country Selector'!$A$2,'EPA non-CO2 Data'!$J:$J,$C$59,'EPA non-CO2 Data'!$I:$I,$B69,'EPA non-CO2 Data'!$F:$F,AB$60)*10^12</f>
        <v>0</v>
      </c>
      <c r="AC69" s="10">
        <f>SUMIFS('EPA non-CO2 Data'!$K:$K,'EPA non-CO2 Data'!$A:$A,'Country Selector'!$A$2,'EPA non-CO2 Data'!$J:$J,$C$59,'EPA non-CO2 Data'!$I:$I,$B69,'EPA non-CO2 Data'!$F:$F,AC$60)*10^12</f>
        <v>0</v>
      </c>
      <c r="AD69" s="10">
        <f>SUMIFS('EPA non-CO2 Data'!$K:$K,'EPA non-CO2 Data'!$A:$A,'Country Selector'!$A$2,'EPA non-CO2 Data'!$J:$J,$C$59,'EPA non-CO2 Data'!$I:$I,$B69,'EPA non-CO2 Data'!$F:$F,AD$60)*10^12</f>
        <v>0</v>
      </c>
      <c r="AE69" s="10">
        <f>SUMIFS('EPA non-CO2 Data'!$K:$K,'EPA non-CO2 Data'!$A:$A,'Country Selector'!$A$2,'EPA non-CO2 Data'!$J:$J,$C$59,'EPA non-CO2 Data'!$I:$I,$B69,'EPA non-CO2 Data'!$F:$F,AE$60)*10^12</f>
        <v>0</v>
      </c>
      <c r="AF69" s="10">
        <f>SUMIFS('EPA non-CO2 Data'!$K:$K,'EPA non-CO2 Data'!$A:$A,'Country Selector'!$A$2,'EPA non-CO2 Data'!$J:$J,$C$59,'EPA non-CO2 Data'!$I:$I,$B69,'EPA non-CO2 Data'!$F:$F,AF$60)*10^12</f>
        <v>0</v>
      </c>
      <c r="AG69" s="10">
        <f>SUMIFS('EPA non-CO2 Data'!$K:$K,'EPA non-CO2 Data'!$A:$A,'Country Selector'!$A$2,'EPA non-CO2 Data'!$J:$J,$C$59,'EPA non-CO2 Data'!$I:$I,$B69,'EPA non-CO2 Data'!$F:$F,AG$60)*10^12</f>
        <v>0</v>
      </c>
      <c r="AH69" s="10">
        <f>SUMIFS('EPA non-CO2 Data'!$K:$K,'EPA non-CO2 Data'!$A:$A,'Country Selector'!$A$2,'EPA non-CO2 Data'!$J:$J,$C$59,'EPA non-CO2 Data'!$I:$I,$B69,'EPA non-CO2 Data'!$F:$F,AH$60)*10^12</f>
        <v>0</v>
      </c>
      <c r="AI69" s="10">
        <f>SUMIFS('EPA non-CO2 Data'!$K:$K,'EPA non-CO2 Data'!$A:$A,'Country Selector'!$A$2,'EPA non-CO2 Data'!$J:$J,$C$59,'EPA non-CO2 Data'!$I:$I,$B69,'EPA non-CO2 Data'!$F:$F,AI$60)*10^12</f>
        <v>0</v>
      </c>
      <c r="AJ69" s="10">
        <f>SUMIFS('EPA non-CO2 Data'!$K:$K,'EPA non-CO2 Data'!$A:$A,'Country Selector'!$A$2,'EPA non-CO2 Data'!$J:$J,$C$59,'EPA non-CO2 Data'!$I:$I,$B69,'EPA non-CO2 Data'!$F:$F,AJ$60)*10^12</f>
        <v>0</v>
      </c>
      <c r="AK69" s="10">
        <f>SUMIFS('EPA non-CO2 Data'!$K:$K,'EPA non-CO2 Data'!$A:$A,'Country Selector'!$A$2,'EPA non-CO2 Data'!$J:$J,$C$59,'EPA non-CO2 Data'!$I:$I,$B69,'EPA non-CO2 Data'!$F:$F,AK$60)*10^12</f>
        <v>0</v>
      </c>
      <c r="AL69" s="10">
        <f>SUMIFS('EPA non-CO2 Data'!$K:$K,'EPA non-CO2 Data'!$A:$A,'Country Selector'!$A$2,'EPA non-CO2 Data'!$J:$J,$C$59,'EPA non-CO2 Data'!$I:$I,$B69,'EPA non-CO2 Data'!$F:$F,AL$60)*10^12</f>
        <v>0</v>
      </c>
    </row>
    <row r="70" spans="1:38" x14ac:dyDescent="0.25">
      <c r="A70" t="s">
        <v>12</v>
      </c>
      <c r="B70" t="s">
        <v>555</v>
      </c>
      <c r="C70" s="10">
        <f>SUMIFS('EPA non-CO2 Data'!$K:$K,'EPA non-CO2 Data'!$A:$A,'Country Selector'!$A$2,'EPA non-CO2 Data'!$J:$J,$C$59,'EPA non-CO2 Data'!$I:$I,$B70,'EPA non-CO2 Data'!$F:$F,C$60)*10^12</f>
        <v>6627932939429.9893</v>
      </c>
      <c r="D70" s="10">
        <f>SUMIFS('EPA non-CO2 Data'!$K:$K,'EPA non-CO2 Data'!$A:$A,'Country Selector'!$A$2,'EPA non-CO2 Data'!$J:$J,$C$59,'EPA non-CO2 Data'!$I:$I,$B70,'EPA non-CO2 Data'!$F:$F,D$60)*10^12</f>
        <v>6170157430658.9824</v>
      </c>
      <c r="E70" s="10">
        <f>SUMIFS('EPA non-CO2 Data'!$K:$K,'EPA non-CO2 Data'!$A:$A,'Country Selector'!$A$2,'EPA non-CO2 Data'!$J:$J,$C$59,'EPA non-CO2 Data'!$I:$I,$B70,'EPA non-CO2 Data'!$F:$F,E$60)*10^12</f>
        <v>6230746626348.5371</v>
      </c>
      <c r="F70" s="10">
        <f>SUMIFS('EPA non-CO2 Data'!$K:$K,'EPA non-CO2 Data'!$A:$A,'Country Selector'!$A$2,'EPA non-CO2 Data'!$J:$J,$C$59,'EPA non-CO2 Data'!$I:$I,$B70,'EPA non-CO2 Data'!$F:$F,F$60)*10^12</f>
        <v>6291335822038.0898</v>
      </c>
      <c r="G70" s="10">
        <f>SUMIFS('EPA non-CO2 Data'!$K:$K,'EPA non-CO2 Data'!$A:$A,'Country Selector'!$A$2,'EPA non-CO2 Data'!$J:$J,$C$59,'EPA non-CO2 Data'!$I:$I,$B70,'EPA non-CO2 Data'!$F:$F,G$60)*10^12</f>
        <v>6351925017727.6455</v>
      </c>
      <c r="H70" s="10">
        <f>SUMIFS('EPA non-CO2 Data'!$K:$K,'EPA non-CO2 Data'!$A:$A,'Country Selector'!$A$2,'EPA non-CO2 Data'!$J:$J,$C$59,'EPA non-CO2 Data'!$I:$I,$B70,'EPA non-CO2 Data'!$F:$F,H$60)*10^12</f>
        <v>6412514213417.1973</v>
      </c>
      <c r="I70" s="10">
        <f>SUMIFS('EPA non-CO2 Data'!$K:$K,'EPA non-CO2 Data'!$A:$A,'Country Selector'!$A$2,'EPA non-CO2 Data'!$J:$J,$C$59,'EPA non-CO2 Data'!$I:$I,$B70,'EPA non-CO2 Data'!$F:$F,I$60)*10^12</f>
        <v>6483259381167.3301</v>
      </c>
      <c r="J70" s="10">
        <f>SUMIFS('EPA non-CO2 Data'!$K:$K,'EPA non-CO2 Data'!$A:$A,'Country Selector'!$A$2,'EPA non-CO2 Data'!$J:$J,$C$59,'EPA non-CO2 Data'!$I:$I,$B70,'EPA non-CO2 Data'!$F:$F,J$60)*10^12</f>
        <v>6554004548917.4609</v>
      </c>
      <c r="K70" s="10">
        <f>SUMIFS('EPA non-CO2 Data'!$K:$K,'EPA non-CO2 Data'!$A:$A,'Country Selector'!$A$2,'EPA non-CO2 Data'!$J:$J,$C$59,'EPA non-CO2 Data'!$I:$I,$B70,'EPA non-CO2 Data'!$F:$F,K$60)*10^12</f>
        <v>6624749716667.5938</v>
      </c>
      <c r="L70" s="10">
        <f>SUMIFS('EPA non-CO2 Data'!$K:$K,'EPA non-CO2 Data'!$A:$A,'Country Selector'!$A$2,'EPA non-CO2 Data'!$J:$J,$C$59,'EPA non-CO2 Data'!$I:$I,$B70,'EPA non-CO2 Data'!$F:$F,L$60)*10^12</f>
        <v>6695494884417.7246</v>
      </c>
      <c r="M70" s="10">
        <f>SUMIFS('EPA non-CO2 Data'!$K:$K,'EPA non-CO2 Data'!$A:$A,'Country Selector'!$A$2,'EPA non-CO2 Data'!$J:$J,$C$59,'EPA non-CO2 Data'!$I:$I,$B70,'EPA non-CO2 Data'!$F:$F,M$60)*10^12</f>
        <v>6766240052167.8564</v>
      </c>
      <c r="N70" s="10">
        <f>SUMIFS('EPA non-CO2 Data'!$K:$K,'EPA non-CO2 Data'!$A:$A,'Country Selector'!$A$2,'EPA non-CO2 Data'!$J:$J,$C$59,'EPA non-CO2 Data'!$I:$I,$B70,'EPA non-CO2 Data'!$F:$F,N$60)*10^12</f>
        <v>6849346497003.4414</v>
      </c>
      <c r="O70" s="10">
        <f>SUMIFS('EPA non-CO2 Data'!$K:$K,'EPA non-CO2 Data'!$A:$A,'Country Selector'!$A$2,'EPA non-CO2 Data'!$J:$J,$C$59,'EPA non-CO2 Data'!$I:$I,$B70,'EPA non-CO2 Data'!$F:$F,O$60)*10^12</f>
        <v>6932452941839.0273</v>
      </c>
      <c r="P70" s="10">
        <f>SUMIFS('EPA non-CO2 Data'!$K:$K,'EPA non-CO2 Data'!$A:$A,'Country Selector'!$A$2,'EPA non-CO2 Data'!$J:$J,$C$59,'EPA non-CO2 Data'!$I:$I,$B70,'EPA non-CO2 Data'!$F:$F,P$60)*10^12</f>
        <v>7015559386674.6162</v>
      </c>
      <c r="Q70" s="10">
        <f>SUMIFS('EPA non-CO2 Data'!$K:$K,'EPA non-CO2 Data'!$A:$A,'Country Selector'!$A$2,'EPA non-CO2 Data'!$J:$J,$C$59,'EPA non-CO2 Data'!$I:$I,$B70,'EPA non-CO2 Data'!$F:$F,Q$60)*10^12</f>
        <v>7098665831510.1934</v>
      </c>
      <c r="R70" s="10">
        <f>SUMIFS('EPA non-CO2 Data'!$K:$K,'EPA non-CO2 Data'!$A:$A,'Country Selector'!$A$2,'EPA non-CO2 Data'!$J:$J,$C$59,'EPA non-CO2 Data'!$I:$I,$B70,'EPA non-CO2 Data'!$F:$F,R$60)*10^12</f>
        <v>7181772276345.7852</v>
      </c>
      <c r="S70" s="10">
        <f>SUMIFS('EPA non-CO2 Data'!$K:$K,'EPA non-CO2 Data'!$A:$A,'Country Selector'!$A$2,'EPA non-CO2 Data'!$J:$J,$C$59,'EPA non-CO2 Data'!$I:$I,$B70,'EPA non-CO2 Data'!$F:$F,S$60)*10^12</f>
        <v>7280439934427.4883</v>
      </c>
      <c r="T70" s="10">
        <f>SUMIFS('EPA non-CO2 Data'!$K:$K,'EPA non-CO2 Data'!$A:$A,'Country Selector'!$A$2,'EPA non-CO2 Data'!$J:$J,$C$59,'EPA non-CO2 Data'!$I:$I,$B70,'EPA non-CO2 Data'!$F:$F,T$60)*10^12</f>
        <v>7379107592509.21</v>
      </c>
      <c r="U70" s="10">
        <f>SUMIFS('EPA non-CO2 Data'!$K:$K,'EPA non-CO2 Data'!$A:$A,'Country Selector'!$A$2,'EPA non-CO2 Data'!$J:$J,$C$59,'EPA non-CO2 Data'!$I:$I,$B70,'EPA non-CO2 Data'!$F:$F,U$60)*10^12</f>
        <v>7477775250590.9141</v>
      </c>
      <c r="V70" s="10">
        <f>SUMIFS('EPA non-CO2 Data'!$K:$K,'EPA non-CO2 Data'!$A:$A,'Country Selector'!$A$2,'EPA non-CO2 Data'!$J:$J,$C$59,'EPA non-CO2 Data'!$I:$I,$B70,'EPA non-CO2 Data'!$F:$F,V$60)*10^12</f>
        <v>7576442908672.625</v>
      </c>
      <c r="W70" s="10">
        <f>SUMIFS('EPA non-CO2 Data'!$K:$K,'EPA non-CO2 Data'!$A:$A,'Country Selector'!$A$2,'EPA non-CO2 Data'!$J:$J,$C$59,'EPA non-CO2 Data'!$I:$I,$B70,'EPA non-CO2 Data'!$F:$F,W$60)*10^12</f>
        <v>7675110566754.3301</v>
      </c>
      <c r="X70" s="10">
        <f>SUMIFS('EPA non-CO2 Data'!$K:$K,'EPA non-CO2 Data'!$A:$A,'Country Selector'!$A$2,'EPA non-CO2 Data'!$J:$J,$C$59,'EPA non-CO2 Data'!$I:$I,$B70,'EPA non-CO2 Data'!$F:$F,X$60)*10^12</f>
        <v>7790913930419.7773</v>
      </c>
      <c r="Y70" s="10">
        <f>SUMIFS('EPA non-CO2 Data'!$K:$K,'EPA non-CO2 Data'!$A:$A,'Country Selector'!$A$2,'EPA non-CO2 Data'!$J:$J,$C$59,'EPA non-CO2 Data'!$I:$I,$B70,'EPA non-CO2 Data'!$F:$F,Y$60)*10^12</f>
        <v>7906717294085.2227</v>
      </c>
      <c r="Z70" s="10">
        <f>SUMIFS('EPA non-CO2 Data'!$K:$K,'EPA non-CO2 Data'!$A:$A,'Country Selector'!$A$2,'EPA non-CO2 Data'!$J:$J,$C$59,'EPA non-CO2 Data'!$I:$I,$B70,'EPA non-CO2 Data'!$F:$F,Z$60)*10^12</f>
        <v>8022520657750.6611</v>
      </c>
      <c r="AA70" s="10">
        <f>SUMIFS('EPA non-CO2 Data'!$K:$K,'EPA non-CO2 Data'!$A:$A,'Country Selector'!$A$2,'EPA non-CO2 Data'!$J:$J,$C$59,'EPA non-CO2 Data'!$I:$I,$B70,'EPA non-CO2 Data'!$F:$F,AA$60)*10^12</f>
        <v>8138324021416.1074</v>
      </c>
      <c r="AB70" s="10">
        <f>SUMIFS('EPA non-CO2 Data'!$K:$K,'EPA non-CO2 Data'!$A:$A,'Country Selector'!$A$2,'EPA non-CO2 Data'!$J:$J,$C$59,'EPA non-CO2 Data'!$I:$I,$B70,'EPA non-CO2 Data'!$F:$F,AB$60)*10^12</f>
        <v>8254127385081.5439</v>
      </c>
      <c r="AC70" s="10">
        <f>SUMIFS('EPA non-CO2 Data'!$K:$K,'EPA non-CO2 Data'!$A:$A,'Country Selector'!$A$2,'EPA non-CO2 Data'!$J:$J,$C$59,'EPA non-CO2 Data'!$I:$I,$B70,'EPA non-CO2 Data'!$F:$F,AC$60)*10^12</f>
        <v>8390261723835.0811</v>
      </c>
      <c r="AD70" s="10">
        <f>SUMIFS('EPA non-CO2 Data'!$K:$K,'EPA non-CO2 Data'!$A:$A,'Country Selector'!$A$2,'EPA non-CO2 Data'!$J:$J,$C$59,'EPA non-CO2 Data'!$I:$I,$B70,'EPA non-CO2 Data'!$F:$F,AD$60)*10^12</f>
        <v>8526396062588.624</v>
      </c>
      <c r="AE70" s="10">
        <f>SUMIFS('EPA non-CO2 Data'!$K:$K,'EPA non-CO2 Data'!$A:$A,'Country Selector'!$A$2,'EPA non-CO2 Data'!$J:$J,$C$59,'EPA non-CO2 Data'!$I:$I,$B70,'EPA non-CO2 Data'!$F:$F,AE$60)*10^12</f>
        <v>8662530401342.1602</v>
      </c>
      <c r="AF70" s="10">
        <f>SUMIFS('EPA non-CO2 Data'!$K:$K,'EPA non-CO2 Data'!$A:$A,'Country Selector'!$A$2,'EPA non-CO2 Data'!$J:$J,$C$59,'EPA non-CO2 Data'!$I:$I,$B70,'EPA non-CO2 Data'!$F:$F,AF$60)*10^12</f>
        <v>8798664740095.7031</v>
      </c>
      <c r="AG70" s="10">
        <f>SUMIFS('EPA non-CO2 Data'!$K:$K,'EPA non-CO2 Data'!$A:$A,'Country Selector'!$A$2,'EPA non-CO2 Data'!$J:$J,$C$59,'EPA non-CO2 Data'!$I:$I,$B70,'EPA non-CO2 Data'!$F:$F,AG$60)*10^12</f>
        <v>8934799078849.2383</v>
      </c>
      <c r="AH70" s="10">
        <f>SUMIFS('EPA non-CO2 Data'!$K:$K,'EPA non-CO2 Data'!$A:$A,'Country Selector'!$A$2,'EPA non-CO2 Data'!$J:$J,$C$59,'EPA non-CO2 Data'!$I:$I,$B70,'EPA non-CO2 Data'!$F:$F,AH$60)*10^12</f>
        <v>9095059055623.7461</v>
      </c>
      <c r="AI70" s="10">
        <f>SUMIFS('EPA non-CO2 Data'!$K:$K,'EPA non-CO2 Data'!$A:$A,'Country Selector'!$A$2,'EPA non-CO2 Data'!$J:$J,$C$59,'EPA non-CO2 Data'!$I:$I,$B70,'EPA non-CO2 Data'!$F:$F,AI$60)*10^12</f>
        <v>9255319032398.2539</v>
      </c>
      <c r="AJ70" s="10">
        <f>SUMIFS('EPA non-CO2 Data'!$K:$K,'EPA non-CO2 Data'!$A:$A,'Country Selector'!$A$2,'EPA non-CO2 Data'!$J:$J,$C$59,'EPA non-CO2 Data'!$I:$I,$B70,'EPA non-CO2 Data'!$F:$F,AJ$60)*10^12</f>
        <v>9415579009172.7598</v>
      </c>
      <c r="AK70" s="10">
        <f>SUMIFS('EPA non-CO2 Data'!$K:$K,'EPA non-CO2 Data'!$A:$A,'Country Selector'!$A$2,'EPA non-CO2 Data'!$J:$J,$C$59,'EPA non-CO2 Data'!$I:$I,$B70,'EPA non-CO2 Data'!$F:$F,AK$60)*10^12</f>
        <v>9575838985947.2754</v>
      </c>
      <c r="AL70" s="10">
        <f>SUMIFS('EPA non-CO2 Data'!$K:$K,'EPA non-CO2 Data'!$A:$A,'Country Selector'!$A$2,'EPA non-CO2 Data'!$J:$J,$C$59,'EPA non-CO2 Data'!$I:$I,$B70,'EPA non-CO2 Data'!$F:$F,AL$60)*10^12</f>
        <v>9736098962721.7871</v>
      </c>
    </row>
    <row r="71" spans="1:38" x14ac:dyDescent="0.25">
      <c r="A71" t="s">
        <v>12</v>
      </c>
      <c r="B71" t="s">
        <v>572</v>
      </c>
      <c r="C71" s="10">
        <f>SUMIFS('EPA non-CO2 Data'!$K:$K,'EPA non-CO2 Data'!$A:$A,'Country Selector'!$A$2,'EPA non-CO2 Data'!$J:$J,$C$59,'EPA non-CO2 Data'!$I:$I,$B71,'EPA non-CO2 Data'!$F:$F,C$60)*10^12</f>
        <v>0</v>
      </c>
      <c r="D71" s="10">
        <f>SUMIFS('EPA non-CO2 Data'!$K:$K,'EPA non-CO2 Data'!$A:$A,'Country Selector'!$A$2,'EPA non-CO2 Data'!$J:$J,$C$59,'EPA non-CO2 Data'!$I:$I,$B71,'EPA non-CO2 Data'!$F:$F,D$60)*10^12</f>
        <v>0</v>
      </c>
      <c r="E71" s="10">
        <f>SUMIFS('EPA non-CO2 Data'!$K:$K,'EPA non-CO2 Data'!$A:$A,'Country Selector'!$A$2,'EPA non-CO2 Data'!$J:$J,$C$59,'EPA non-CO2 Data'!$I:$I,$B71,'EPA non-CO2 Data'!$F:$F,E$60)*10^12</f>
        <v>0</v>
      </c>
      <c r="F71" s="10">
        <f>SUMIFS('EPA non-CO2 Data'!$K:$K,'EPA non-CO2 Data'!$A:$A,'Country Selector'!$A$2,'EPA non-CO2 Data'!$J:$J,$C$59,'EPA non-CO2 Data'!$I:$I,$B71,'EPA non-CO2 Data'!$F:$F,F$60)*10^12</f>
        <v>0</v>
      </c>
      <c r="G71" s="10">
        <f>SUMIFS('EPA non-CO2 Data'!$K:$K,'EPA non-CO2 Data'!$A:$A,'Country Selector'!$A$2,'EPA non-CO2 Data'!$J:$J,$C$59,'EPA non-CO2 Data'!$I:$I,$B71,'EPA non-CO2 Data'!$F:$F,G$60)*10^12</f>
        <v>0</v>
      </c>
      <c r="H71" s="10">
        <f>SUMIFS('EPA non-CO2 Data'!$K:$K,'EPA non-CO2 Data'!$A:$A,'Country Selector'!$A$2,'EPA non-CO2 Data'!$J:$J,$C$59,'EPA non-CO2 Data'!$I:$I,$B71,'EPA non-CO2 Data'!$F:$F,H$60)*10^12</f>
        <v>0</v>
      </c>
      <c r="I71" s="10">
        <f>SUMIFS('EPA non-CO2 Data'!$K:$K,'EPA non-CO2 Data'!$A:$A,'Country Selector'!$A$2,'EPA non-CO2 Data'!$J:$J,$C$59,'EPA non-CO2 Data'!$I:$I,$B71,'EPA non-CO2 Data'!$F:$F,I$60)*10^12</f>
        <v>0</v>
      </c>
      <c r="J71" s="10">
        <f>SUMIFS('EPA non-CO2 Data'!$K:$K,'EPA non-CO2 Data'!$A:$A,'Country Selector'!$A$2,'EPA non-CO2 Data'!$J:$J,$C$59,'EPA non-CO2 Data'!$I:$I,$B71,'EPA non-CO2 Data'!$F:$F,J$60)*10^12</f>
        <v>0</v>
      </c>
      <c r="K71" s="10">
        <f>SUMIFS('EPA non-CO2 Data'!$K:$K,'EPA non-CO2 Data'!$A:$A,'Country Selector'!$A$2,'EPA non-CO2 Data'!$J:$J,$C$59,'EPA non-CO2 Data'!$I:$I,$B71,'EPA non-CO2 Data'!$F:$F,K$60)*10^12</f>
        <v>0</v>
      </c>
      <c r="L71" s="10">
        <f>SUMIFS('EPA non-CO2 Data'!$K:$K,'EPA non-CO2 Data'!$A:$A,'Country Selector'!$A$2,'EPA non-CO2 Data'!$J:$J,$C$59,'EPA non-CO2 Data'!$I:$I,$B71,'EPA non-CO2 Data'!$F:$F,L$60)*10^12</f>
        <v>0</v>
      </c>
      <c r="M71" s="10">
        <f>SUMIFS('EPA non-CO2 Data'!$K:$K,'EPA non-CO2 Data'!$A:$A,'Country Selector'!$A$2,'EPA non-CO2 Data'!$J:$J,$C$59,'EPA non-CO2 Data'!$I:$I,$B71,'EPA non-CO2 Data'!$F:$F,M$60)*10^12</f>
        <v>0</v>
      </c>
      <c r="N71" s="10">
        <f>SUMIFS('EPA non-CO2 Data'!$K:$K,'EPA non-CO2 Data'!$A:$A,'Country Selector'!$A$2,'EPA non-CO2 Data'!$J:$J,$C$59,'EPA non-CO2 Data'!$I:$I,$B71,'EPA non-CO2 Data'!$F:$F,N$60)*10^12</f>
        <v>0</v>
      </c>
      <c r="O71" s="10">
        <f>SUMIFS('EPA non-CO2 Data'!$K:$K,'EPA non-CO2 Data'!$A:$A,'Country Selector'!$A$2,'EPA non-CO2 Data'!$J:$J,$C$59,'EPA non-CO2 Data'!$I:$I,$B71,'EPA non-CO2 Data'!$F:$F,O$60)*10^12</f>
        <v>0</v>
      </c>
      <c r="P71" s="10">
        <f>SUMIFS('EPA non-CO2 Data'!$K:$K,'EPA non-CO2 Data'!$A:$A,'Country Selector'!$A$2,'EPA non-CO2 Data'!$J:$J,$C$59,'EPA non-CO2 Data'!$I:$I,$B71,'EPA non-CO2 Data'!$F:$F,P$60)*10^12</f>
        <v>0</v>
      </c>
      <c r="Q71" s="10">
        <f>SUMIFS('EPA non-CO2 Data'!$K:$K,'EPA non-CO2 Data'!$A:$A,'Country Selector'!$A$2,'EPA non-CO2 Data'!$J:$J,$C$59,'EPA non-CO2 Data'!$I:$I,$B71,'EPA non-CO2 Data'!$F:$F,Q$60)*10^12</f>
        <v>0</v>
      </c>
      <c r="R71" s="10">
        <f>SUMIFS('EPA non-CO2 Data'!$K:$K,'EPA non-CO2 Data'!$A:$A,'Country Selector'!$A$2,'EPA non-CO2 Data'!$J:$J,$C$59,'EPA non-CO2 Data'!$I:$I,$B71,'EPA non-CO2 Data'!$F:$F,R$60)*10^12</f>
        <v>0</v>
      </c>
      <c r="S71" s="10">
        <f>SUMIFS('EPA non-CO2 Data'!$K:$K,'EPA non-CO2 Data'!$A:$A,'Country Selector'!$A$2,'EPA non-CO2 Data'!$J:$J,$C$59,'EPA non-CO2 Data'!$I:$I,$B71,'EPA non-CO2 Data'!$F:$F,S$60)*10^12</f>
        <v>0</v>
      </c>
      <c r="T71" s="10">
        <f>SUMIFS('EPA non-CO2 Data'!$K:$K,'EPA non-CO2 Data'!$A:$A,'Country Selector'!$A$2,'EPA non-CO2 Data'!$J:$J,$C$59,'EPA non-CO2 Data'!$I:$I,$B71,'EPA non-CO2 Data'!$F:$F,T$60)*10^12</f>
        <v>0</v>
      </c>
      <c r="U71" s="10">
        <f>SUMIFS('EPA non-CO2 Data'!$K:$K,'EPA non-CO2 Data'!$A:$A,'Country Selector'!$A$2,'EPA non-CO2 Data'!$J:$J,$C$59,'EPA non-CO2 Data'!$I:$I,$B71,'EPA non-CO2 Data'!$F:$F,U$60)*10^12</f>
        <v>0</v>
      </c>
      <c r="V71" s="10">
        <f>SUMIFS('EPA non-CO2 Data'!$K:$K,'EPA non-CO2 Data'!$A:$A,'Country Selector'!$A$2,'EPA non-CO2 Data'!$J:$J,$C$59,'EPA non-CO2 Data'!$I:$I,$B71,'EPA non-CO2 Data'!$F:$F,V$60)*10^12</f>
        <v>0</v>
      </c>
      <c r="W71" s="10">
        <f>SUMIFS('EPA non-CO2 Data'!$K:$K,'EPA non-CO2 Data'!$A:$A,'Country Selector'!$A$2,'EPA non-CO2 Data'!$J:$J,$C$59,'EPA non-CO2 Data'!$I:$I,$B71,'EPA non-CO2 Data'!$F:$F,W$60)*10^12</f>
        <v>0</v>
      </c>
      <c r="X71" s="10">
        <f>SUMIFS('EPA non-CO2 Data'!$K:$K,'EPA non-CO2 Data'!$A:$A,'Country Selector'!$A$2,'EPA non-CO2 Data'!$J:$J,$C$59,'EPA non-CO2 Data'!$I:$I,$B71,'EPA non-CO2 Data'!$F:$F,X$60)*10^12</f>
        <v>0</v>
      </c>
      <c r="Y71" s="10">
        <f>SUMIFS('EPA non-CO2 Data'!$K:$K,'EPA non-CO2 Data'!$A:$A,'Country Selector'!$A$2,'EPA non-CO2 Data'!$J:$J,$C$59,'EPA non-CO2 Data'!$I:$I,$B71,'EPA non-CO2 Data'!$F:$F,Y$60)*10^12</f>
        <v>0</v>
      </c>
      <c r="Z71" s="10">
        <f>SUMIFS('EPA non-CO2 Data'!$K:$K,'EPA non-CO2 Data'!$A:$A,'Country Selector'!$A$2,'EPA non-CO2 Data'!$J:$J,$C$59,'EPA non-CO2 Data'!$I:$I,$B71,'EPA non-CO2 Data'!$F:$F,Z$60)*10^12</f>
        <v>0</v>
      </c>
      <c r="AA71" s="10">
        <f>SUMIFS('EPA non-CO2 Data'!$K:$K,'EPA non-CO2 Data'!$A:$A,'Country Selector'!$A$2,'EPA non-CO2 Data'!$J:$J,$C$59,'EPA non-CO2 Data'!$I:$I,$B71,'EPA non-CO2 Data'!$F:$F,AA$60)*10^12</f>
        <v>0</v>
      </c>
      <c r="AB71" s="10">
        <f>SUMIFS('EPA non-CO2 Data'!$K:$K,'EPA non-CO2 Data'!$A:$A,'Country Selector'!$A$2,'EPA non-CO2 Data'!$J:$J,$C$59,'EPA non-CO2 Data'!$I:$I,$B71,'EPA non-CO2 Data'!$F:$F,AB$60)*10^12</f>
        <v>0</v>
      </c>
      <c r="AC71" s="10">
        <f>SUMIFS('EPA non-CO2 Data'!$K:$K,'EPA non-CO2 Data'!$A:$A,'Country Selector'!$A$2,'EPA non-CO2 Data'!$J:$J,$C$59,'EPA non-CO2 Data'!$I:$I,$B71,'EPA non-CO2 Data'!$F:$F,AC$60)*10^12</f>
        <v>0</v>
      </c>
      <c r="AD71" s="10">
        <f>SUMIFS('EPA non-CO2 Data'!$K:$K,'EPA non-CO2 Data'!$A:$A,'Country Selector'!$A$2,'EPA non-CO2 Data'!$J:$J,$C$59,'EPA non-CO2 Data'!$I:$I,$B71,'EPA non-CO2 Data'!$F:$F,AD$60)*10^12</f>
        <v>0</v>
      </c>
      <c r="AE71" s="10">
        <f>SUMIFS('EPA non-CO2 Data'!$K:$K,'EPA non-CO2 Data'!$A:$A,'Country Selector'!$A$2,'EPA non-CO2 Data'!$J:$J,$C$59,'EPA non-CO2 Data'!$I:$I,$B71,'EPA non-CO2 Data'!$F:$F,AE$60)*10^12</f>
        <v>0</v>
      </c>
      <c r="AF71" s="10">
        <f>SUMIFS('EPA non-CO2 Data'!$K:$K,'EPA non-CO2 Data'!$A:$A,'Country Selector'!$A$2,'EPA non-CO2 Data'!$J:$J,$C$59,'EPA non-CO2 Data'!$I:$I,$B71,'EPA non-CO2 Data'!$F:$F,AF$60)*10^12</f>
        <v>0</v>
      </c>
      <c r="AG71" s="10">
        <f>SUMIFS('EPA non-CO2 Data'!$K:$K,'EPA non-CO2 Data'!$A:$A,'Country Selector'!$A$2,'EPA non-CO2 Data'!$J:$J,$C$59,'EPA non-CO2 Data'!$I:$I,$B71,'EPA non-CO2 Data'!$F:$F,AG$60)*10^12</f>
        <v>0</v>
      </c>
      <c r="AH71" s="10">
        <f>SUMIFS('EPA non-CO2 Data'!$K:$K,'EPA non-CO2 Data'!$A:$A,'Country Selector'!$A$2,'EPA non-CO2 Data'!$J:$J,$C$59,'EPA non-CO2 Data'!$I:$I,$B71,'EPA non-CO2 Data'!$F:$F,AH$60)*10^12</f>
        <v>0</v>
      </c>
      <c r="AI71" s="10">
        <f>SUMIFS('EPA non-CO2 Data'!$K:$K,'EPA non-CO2 Data'!$A:$A,'Country Selector'!$A$2,'EPA non-CO2 Data'!$J:$J,$C$59,'EPA non-CO2 Data'!$I:$I,$B71,'EPA non-CO2 Data'!$F:$F,AI$60)*10^12</f>
        <v>0</v>
      </c>
      <c r="AJ71" s="10">
        <f>SUMIFS('EPA non-CO2 Data'!$K:$K,'EPA non-CO2 Data'!$A:$A,'Country Selector'!$A$2,'EPA non-CO2 Data'!$J:$J,$C$59,'EPA non-CO2 Data'!$I:$I,$B71,'EPA non-CO2 Data'!$F:$F,AJ$60)*10^12</f>
        <v>0</v>
      </c>
      <c r="AK71" s="10">
        <f>SUMIFS('EPA non-CO2 Data'!$K:$K,'EPA non-CO2 Data'!$A:$A,'Country Selector'!$A$2,'EPA non-CO2 Data'!$J:$J,$C$59,'EPA non-CO2 Data'!$I:$I,$B71,'EPA non-CO2 Data'!$F:$F,AK$60)*10^12</f>
        <v>0</v>
      </c>
      <c r="AL71" s="10">
        <f>SUMIFS('EPA non-CO2 Data'!$K:$K,'EPA non-CO2 Data'!$A:$A,'Country Selector'!$A$2,'EPA non-CO2 Data'!$J:$J,$C$59,'EPA non-CO2 Data'!$I:$I,$B71,'EPA non-CO2 Data'!$F:$F,AL$60)*10^12</f>
        <v>0</v>
      </c>
    </row>
    <row r="72" spans="1:38" x14ac:dyDescent="0.25">
      <c r="A72" t="s">
        <v>12</v>
      </c>
      <c r="B72" t="s">
        <v>573</v>
      </c>
      <c r="C72" s="10">
        <f>SUMIFS('EPA non-CO2 Data'!$K:$K,'EPA non-CO2 Data'!$A:$A,'Country Selector'!$A$2,'EPA non-CO2 Data'!$J:$J,$C$59,'EPA non-CO2 Data'!$I:$I,$B72,'EPA non-CO2 Data'!$F:$F,C$60)*10^12</f>
        <v>0</v>
      </c>
      <c r="D72" s="10">
        <f>SUMIFS('EPA non-CO2 Data'!$K:$K,'EPA non-CO2 Data'!$A:$A,'Country Selector'!$A$2,'EPA non-CO2 Data'!$J:$J,$C$59,'EPA non-CO2 Data'!$I:$I,$B72,'EPA non-CO2 Data'!$F:$F,D$60)*10^12</f>
        <v>0</v>
      </c>
      <c r="E72" s="10">
        <f>SUMIFS('EPA non-CO2 Data'!$K:$K,'EPA non-CO2 Data'!$A:$A,'Country Selector'!$A$2,'EPA non-CO2 Data'!$J:$J,$C$59,'EPA non-CO2 Data'!$I:$I,$B72,'EPA non-CO2 Data'!$F:$F,E$60)*10^12</f>
        <v>0</v>
      </c>
      <c r="F72" s="10">
        <f>SUMIFS('EPA non-CO2 Data'!$K:$K,'EPA non-CO2 Data'!$A:$A,'Country Selector'!$A$2,'EPA non-CO2 Data'!$J:$J,$C$59,'EPA non-CO2 Data'!$I:$I,$B72,'EPA non-CO2 Data'!$F:$F,F$60)*10^12</f>
        <v>0</v>
      </c>
      <c r="G72" s="10">
        <f>SUMIFS('EPA non-CO2 Data'!$K:$K,'EPA non-CO2 Data'!$A:$A,'Country Selector'!$A$2,'EPA non-CO2 Data'!$J:$J,$C$59,'EPA non-CO2 Data'!$I:$I,$B72,'EPA non-CO2 Data'!$F:$F,G$60)*10^12</f>
        <v>0</v>
      </c>
      <c r="H72" s="10">
        <f>SUMIFS('EPA non-CO2 Data'!$K:$K,'EPA non-CO2 Data'!$A:$A,'Country Selector'!$A$2,'EPA non-CO2 Data'!$J:$J,$C$59,'EPA non-CO2 Data'!$I:$I,$B72,'EPA non-CO2 Data'!$F:$F,H$60)*10^12</f>
        <v>0</v>
      </c>
      <c r="I72" s="10">
        <f>SUMIFS('EPA non-CO2 Data'!$K:$K,'EPA non-CO2 Data'!$A:$A,'Country Selector'!$A$2,'EPA non-CO2 Data'!$J:$J,$C$59,'EPA non-CO2 Data'!$I:$I,$B72,'EPA non-CO2 Data'!$F:$F,I$60)*10^12</f>
        <v>0</v>
      </c>
      <c r="J72" s="10">
        <f>SUMIFS('EPA non-CO2 Data'!$K:$K,'EPA non-CO2 Data'!$A:$A,'Country Selector'!$A$2,'EPA non-CO2 Data'!$J:$J,$C$59,'EPA non-CO2 Data'!$I:$I,$B72,'EPA non-CO2 Data'!$F:$F,J$60)*10^12</f>
        <v>0</v>
      </c>
      <c r="K72" s="10">
        <f>SUMIFS('EPA non-CO2 Data'!$K:$K,'EPA non-CO2 Data'!$A:$A,'Country Selector'!$A$2,'EPA non-CO2 Data'!$J:$J,$C$59,'EPA non-CO2 Data'!$I:$I,$B72,'EPA non-CO2 Data'!$F:$F,K$60)*10^12</f>
        <v>0</v>
      </c>
      <c r="L72" s="10">
        <f>SUMIFS('EPA non-CO2 Data'!$K:$K,'EPA non-CO2 Data'!$A:$A,'Country Selector'!$A$2,'EPA non-CO2 Data'!$J:$J,$C$59,'EPA non-CO2 Data'!$I:$I,$B72,'EPA non-CO2 Data'!$F:$F,L$60)*10^12</f>
        <v>0</v>
      </c>
      <c r="M72" s="10">
        <f>SUMIFS('EPA non-CO2 Data'!$K:$K,'EPA non-CO2 Data'!$A:$A,'Country Selector'!$A$2,'EPA non-CO2 Data'!$J:$J,$C$59,'EPA non-CO2 Data'!$I:$I,$B72,'EPA non-CO2 Data'!$F:$F,M$60)*10^12</f>
        <v>0</v>
      </c>
      <c r="N72" s="10">
        <f>SUMIFS('EPA non-CO2 Data'!$K:$K,'EPA non-CO2 Data'!$A:$A,'Country Selector'!$A$2,'EPA non-CO2 Data'!$J:$J,$C$59,'EPA non-CO2 Data'!$I:$I,$B72,'EPA non-CO2 Data'!$F:$F,N$60)*10^12</f>
        <v>0</v>
      </c>
      <c r="O72" s="10">
        <f>SUMIFS('EPA non-CO2 Data'!$K:$K,'EPA non-CO2 Data'!$A:$A,'Country Selector'!$A$2,'EPA non-CO2 Data'!$J:$J,$C$59,'EPA non-CO2 Data'!$I:$I,$B72,'EPA non-CO2 Data'!$F:$F,O$60)*10^12</f>
        <v>0</v>
      </c>
      <c r="P72" s="10">
        <f>SUMIFS('EPA non-CO2 Data'!$K:$K,'EPA non-CO2 Data'!$A:$A,'Country Selector'!$A$2,'EPA non-CO2 Data'!$J:$J,$C$59,'EPA non-CO2 Data'!$I:$I,$B72,'EPA non-CO2 Data'!$F:$F,P$60)*10^12</f>
        <v>0</v>
      </c>
      <c r="Q72" s="10">
        <f>SUMIFS('EPA non-CO2 Data'!$K:$K,'EPA non-CO2 Data'!$A:$A,'Country Selector'!$A$2,'EPA non-CO2 Data'!$J:$J,$C$59,'EPA non-CO2 Data'!$I:$I,$B72,'EPA non-CO2 Data'!$F:$F,Q$60)*10^12</f>
        <v>0</v>
      </c>
      <c r="R72" s="10">
        <f>SUMIFS('EPA non-CO2 Data'!$K:$K,'EPA non-CO2 Data'!$A:$A,'Country Selector'!$A$2,'EPA non-CO2 Data'!$J:$J,$C$59,'EPA non-CO2 Data'!$I:$I,$B72,'EPA non-CO2 Data'!$F:$F,R$60)*10^12</f>
        <v>0</v>
      </c>
      <c r="S72" s="10">
        <f>SUMIFS('EPA non-CO2 Data'!$K:$K,'EPA non-CO2 Data'!$A:$A,'Country Selector'!$A$2,'EPA non-CO2 Data'!$J:$J,$C$59,'EPA non-CO2 Data'!$I:$I,$B72,'EPA non-CO2 Data'!$F:$F,S$60)*10^12</f>
        <v>0</v>
      </c>
      <c r="T72" s="10">
        <f>SUMIFS('EPA non-CO2 Data'!$K:$K,'EPA non-CO2 Data'!$A:$A,'Country Selector'!$A$2,'EPA non-CO2 Data'!$J:$J,$C$59,'EPA non-CO2 Data'!$I:$I,$B72,'EPA non-CO2 Data'!$F:$F,T$60)*10^12</f>
        <v>0</v>
      </c>
      <c r="U72" s="10">
        <f>SUMIFS('EPA non-CO2 Data'!$K:$K,'EPA non-CO2 Data'!$A:$A,'Country Selector'!$A$2,'EPA non-CO2 Data'!$J:$J,$C$59,'EPA non-CO2 Data'!$I:$I,$B72,'EPA non-CO2 Data'!$F:$F,U$60)*10^12</f>
        <v>0</v>
      </c>
      <c r="V72" s="10">
        <f>SUMIFS('EPA non-CO2 Data'!$K:$K,'EPA non-CO2 Data'!$A:$A,'Country Selector'!$A$2,'EPA non-CO2 Data'!$J:$J,$C$59,'EPA non-CO2 Data'!$I:$I,$B72,'EPA non-CO2 Data'!$F:$F,V$60)*10^12</f>
        <v>0</v>
      </c>
      <c r="W72" s="10">
        <f>SUMIFS('EPA non-CO2 Data'!$K:$K,'EPA non-CO2 Data'!$A:$A,'Country Selector'!$A$2,'EPA non-CO2 Data'!$J:$J,$C$59,'EPA non-CO2 Data'!$I:$I,$B72,'EPA non-CO2 Data'!$F:$F,W$60)*10^12</f>
        <v>0</v>
      </c>
      <c r="X72" s="10">
        <f>SUMIFS('EPA non-CO2 Data'!$K:$K,'EPA non-CO2 Data'!$A:$A,'Country Selector'!$A$2,'EPA non-CO2 Data'!$J:$J,$C$59,'EPA non-CO2 Data'!$I:$I,$B72,'EPA non-CO2 Data'!$F:$F,X$60)*10^12</f>
        <v>0</v>
      </c>
      <c r="Y72" s="10">
        <f>SUMIFS('EPA non-CO2 Data'!$K:$K,'EPA non-CO2 Data'!$A:$A,'Country Selector'!$A$2,'EPA non-CO2 Data'!$J:$J,$C$59,'EPA non-CO2 Data'!$I:$I,$B72,'EPA non-CO2 Data'!$F:$F,Y$60)*10^12</f>
        <v>0</v>
      </c>
      <c r="Z72" s="10">
        <f>SUMIFS('EPA non-CO2 Data'!$K:$K,'EPA non-CO2 Data'!$A:$A,'Country Selector'!$A$2,'EPA non-CO2 Data'!$J:$J,$C$59,'EPA non-CO2 Data'!$I:$I,$B72,'EPA non-CO2 Data'!$F:$F,Z$60)*10^12</f>
        <v>0</v>
      </c>
      <c r="AA72" s="10">
        <f>SUMIFS('EPA non-CO2 Data'!$K:$K,'EPA non-CO2 Data'!$A:$A,'Country Selector'!$A$2,'EPA non-CO2 Data'!$J:$J,$C$59,'EPA non-CO2 Data'!$I:$I,$B72,'EPA non-CO2 Data'!$F:$F,AA$60)*10^12</f>
        <v>0</v>
      </c>
      <c r="AB72" s="10">
        <f>SUMIFS('EPA non-CO2 Data'!$K:$K,'EPA non-CO2 Data'!$A:$A,'Country Selector'!$A$2,'EPA non-CO2 Data'!$J:$J,$C$59,'EPA non-CO2 Data'!$I:$I,$B72,'EPA non-CO2 Data'!$F:$F,AB$60)*10^12</f>
        <v>0</v>
      </c>
      <c r="AC72" s="10">
        <f>SUMIFS('EPA non-CO2 Data'!$K:$K,'EPA non-CO2 Data'!$A:$A,'Country Selector'!$A$2,'EPA non-CO2 Data'!$J:$J,$C$59,'EPA non-CO2 Data'!$I:$I,$B72,'EPA non-CO2 Data'!$F:$F,AC$60)*10^12</f>
        <v>0</v>
      </c>
      <c r="AD72" s="10">
        <f>SUMIFS('EPA non-CO2 Data'!$K:$K,'EPA non-CO2 Data'!$A:$A,'Country Selector'!$A$2,'EPA non-CO2 Data'!$J:$J,$C$59,'EPA non-CO2 Data'!$I:$I,$B72,'EPA non-CO2 Data'!$F:$F,AD$60)*10^12</f>
        <v>0</v>
      </c>
      <c r="AE72" s="10">
        <f>SUMIFS('EPA non-CO2 Data'!$K:$K,'EPA non-CO2 Data'!$A:$A,'Country Selector'!$A$2,'EPA non-CO2 Data'!$J:$J,$C$59,'EPA non-CO2 Data'!$I:$I,$B72,'EPA non-CO2 Data'!$F:$F,AE$60)*10^12</f>
        <v>0</v>
      </c>
      <c r="AF72" s="10">
        <f>SUMIFS('EPA non-CO2 Data'!$K:$K,'EPA non-CO2 Data'!$A:$A,'Country Selector'!$A$2,'EPA non-CO2 Data'!$J:$J,$C$59,'EPA non-CO2 Data'!$I:$I,$B72,'EPA non-CO2 Data'!$F:$F,AF$60)*10^12</f>
        <v>0</v>
      </c>
      <c r="AG72" s="10">
        <f>SUMIFS('EPA non-CO2 Data'!$K:$K,'EPA non-CO2 Data'!$A:$A,'Country Selector'!$A$2,'EPA non-CO2 Data'!$J:$J,$C$59,'EPA non-CO2 Data'!$I:$I,$B72,'EPA non-CO2 Data'!$F:$F,AG$60)*10^12</f>
        <v>0</v>
      </c>
      <c r="AH72" s="10">
        <f>SUMIFS('EPA non-CO2 Data'!$K:$K,'EPA non-CO2 Data'!$A:$A,'Country Selector'!$A$2,'EPA non-CO2 Data'!$J:$J,$C$59,'EPA non-CO2 Data'!$I:$I,$B72,'EPA non-CO2 Data'!$F:$F,AH$60)*10^12</f>
        <v>0</v>
      </c>
      <c r="AI72" s="10">
        <f>SUMIFS('EPA non-CO2 Data'!$K:$K,'EPA non-CO2 Data'!$A:$A,'Country Selector'!$A$2,'EPA non-CO2 Data'!$J:$J,$C$59,'EPA non-CO2 Data'!$I:$I,$B72,'EPA non-CO2 Data'!$F:$F,AI$60)*10^12</f>
        <v>0</v>
      </c>
      <c r="AJ72" s="10">
        <f>SUMIFS('EPA non-CO2 Data'!$K:$K,'EPA non-CO2 Data'!$A:$A,'Country Selector'!$A$2,'EPA non-CO2 Data'!$J:$J,$C$59,'EPA non-CO2 Data'!$I:$I,$B72,'EPA non-CO2 Data'!$F:$F,AJ$60)*10^12</f>
        <v>0</v>
      </c>
      <c r="AK72" s="10">
        <f>SUMIFS('EPA non-CO2 Data'!$K:$K,'EPA non-CO2 Data'!$A:$A,'Country Selector'!$A$2,'EPA non-CO2 Data'!$J:$J,$C$59,'EPA non-CO2 Data'!$I:$I,$B72,'EPA non-CO2 Data'!$F:$F,AK$60)*10^12</f>
        <v>0</v>
      </c>
      <c r="AL72" s="10">
        <f>SUMIFS('EPA non-CO2 Data'!$K:$K,'EPA non-CO2 Data'!$A:$A,'Country Selector'!$A$2,'EPA non-CO2 Data'!$J:$J,$C$59,'EPA non-CO2 Data'!$I:$I,$B72,'EPA non-CO2 Data'!$F:$F,AL$60)*10^12</f>
        <v>0</v>
      </c>
    </row>
    <row r="73" spans="1:38" x14ac:dyDescent="0.25">
      <c r="A73" t="s">
        <v>12</v>
      </c>
      <c r="B73" t="s">
        <v>561</v>
      </c>
      <c r="C73" s="10">
        <f>SUMIFS('EPA non-CO2 Data'!$K:$K,'EPA non-CO2 Data'!$A:$A,'Country Selector'!$A$2,'EPA non-CO2 Data'!$J:$J,$C$59,'EPA non-CO2 Data'!$I:$I,$B73,'EPA non-CO2 Data'!$F:$F,C$60)*10^12</f>
        <v>0</v>
      </c>
      <c r="D73" s="10">
        <f>SUMIFS('EPA non-CO2 Data'!$K:$K,'EPA non-CO2 Data'!$A:$A,'Country Selector'!$A$2,'EPA non-CO2 Data'!$J:$J,$C$59,'EPA non-CO2 Data'!$I:$I,$B73,'EPA non-CO2 Data'!$F:$F,D$60)*10^12</f>
        <v>0</v>
      </c>
      <c r="E73" s="10">
        <f>SUMIFS('EPA non-CO2 Data'!$K:$K,'EPA non-CO2 Data'!$A:$A,'Country Selector'!$A$2,'EPA non-CO2 Data'!$J:$J,$C$59,'EPA non-CO2 Data'!$I:$I,$B73,'EPA non-CO2 Data'!$F:$F,E$60)*10^12</f>
        <v>0</v>
      </c>
      <c r="F73" s="10">
        <f>SUMIFS('EPA non-CO2 Data'!$K:$K,'EPA non-CO2 Data'!$A:$A,'Country Selector'!$A$2,'EPA non-CO2 Data'!$J:$J,$C$59,'EPA non-CO2 Data'!$I:$I,$B73,'EPA non-CO2 Data'!$F:$F,F$60)*10^12</f>
        <v>0</v>
      </c>
      <c r="G73" s="10">
        <f>SUMIFS('EPA non-CO2 Data'!$K:$K,'EPA non-CO2 Data'!$A:$A,'Country Selector'!$A$2,'EPA non-CO2 Data'!$J:$J,$C$59,'EPA non-CO2 Data'!$I:$I,$B73,'EPA non-CO2 Data'!$F:$F,G$60)*10^12</f>
        <v>0</v>
      </c>
      <c r="H73" s="10">
        <f>SUMIFS('EPA non-CO2 Data'!$K:$K,'EPA non-CO2 Data'!$A:$A,'Country Selector'!$A$2,'EPA non-CO2 Data'!$J:$J,$C$59,'EPA non-CO2 Data'!$I:$I,$B73,'EPA non-CO2 Data'!$F:$F,H$60)*10^12</f>
        <v>0</v>
      </c>
      <c r="I73" s="10">
        <f>SUMIFS('EPA non-CO2 Data'!$K:$K,'EPA non-CO2 Data'!$A:$A,'Country Selector'!$A$2,'EPA non-CO2 Data'!$J:$J,$C$59,'EPA non-CO2 Data'!$I:$I,$B73,'EPA non-CO2 Data'!$F:$F,I$60)*10^12</f>
        <v>0</v>
      </c>
      <c r="J73" s="10">
        <f>SUMIFS('EPA non-CO2 Data'!$K:$K,'EPA non-CO2 Data'!$A:$A,'Country Selector'!$A$2,'EPA non-CO2 Data'!$J:$J,$C$59,'EPA non-CO2 Data'!$I:$I,$B73,'EPA non-CO2 Data'!$F:$F,J$60)*10^12</f>
        <v>0</v>
      </c>
      <c r="K73" s="10">
        <f>SUMIFS('EPA non-CO2 Data'!$K:$K,'EPA non-CO2 Data'!$A:$A,'Country Selector'!$A$2,'EPA non-CO2 Data'!$J:$J,$C$59,'EPA non-CO2 Data'!$I:$I,$B73,'EPA non-CO2 Data'!$F:$F,K$60)*10^12</f>
        <v>0</v>
      </c>
      <c r="L73" s="10">
        <f>SUMIFS('EPA non-CO2 Data'!$K:$K,'EPA non-CO2 Data'!$A:$A,'Country Selector'!$A$2,'EPA non-CO2 Data'!$J:$J,$C$59,'EPA non-CO2 Data'!$I:$I,$B73,'EPA non-CO2 Data'!$F:$F,L$60)*10^12</f>
        <v>0</v>
      </c>
      <c r="M73" s="10">
        <f>SUMIFS('EPA non-CO2 Data'!$K:$K,'EPA non-CO2 Data'!$A:$A,'Country Selector'!$A$2,'EPA non-CO2 Data'!$J:$J,$C$59,'EPA non-CO2 Data'!$I:$I,$B73,'EPA non-CO2 Data'!$F:$F,M$60)*10^12</f>
        <v>0</v>
      </c>
      <c r="N73" s="10">
        <f>SUMIFS('EPA non-CO2 Data'!$K:$K,'EPA non-CO2 Data'!$A:$A,'Country Selector'!$A$2,'EPA non-CO2 Data'!$J:$J,$C$59,'EPA non-CO2 Data'!$I:$I,$B73,'EPA non-CO2 Data'!$F:$F,N$60)*10^12</f>
        <v>0</v>
      </c>
      <c r="O73" s="10">
        <f>SUMIFS('EPA non-CO2 Data'!$K:$K,'EPA non-CO2 Data'!$A:$A,'Country Selector'!$A$2,'EPA non-CO2 Data'!$J:$J,$C$59,'EPA non-CO2 Data'!$I:$I,$B73,'EPA non-CO2 Data'!$F:$F,O$60)*10^12</f>
        <v>0</v>
      </c>
      <c r="P73" s="10">
        <f>SUMIFS('EPA non-CO2 Data'!$K:$K,'EPA non-CO2 Data'!$A:$A,'Country Selector'!$A$2,'EPA non-CO2 Data'!$J:$J,$C$59,'EPA non-CO2 Data'!$I:$I,$B73,'EPA non-CO2 Data'!$F:$F,P$60)*10^12</f>
        <v>0</v>
      </c>
      <c r="Q73" s="10">
        <f>SUMIFS('EPA non-CO2 Data'!$K:$K,'EPA non-CO2 Data'!$A:$A,'Country Selector'!$A$2,'EPA non-CO2 Data'!$J:$J,$C$59,'EPA non-CO2 Data'!$I:$I,$B73,'EPA non-CO2 Data'!$F:$F,Q$60)*10^12</f>
        <v>0</v>
      </c>
      <c r="R73" s="10">
        <f>SUMIFS('EPA non-CO2 Data'!$K:$K,'EPA non-CO2 Data'!$A:$A,'Country Selector'!$A$2,'EPA non-CO2 Data'!$J:$J,$C$59,'EPA non-CO2 Data'!$I:$I,$B73,'EPA non-CO2 Data'!$F:$F,R$60)*10^12</f>
        <v>0</v>
      </c>
      <c r="S73" s="10">
        <f>SUMIFS('EPA non-CO2 Data'!$K:$K,'EPA non-CO2 Data'!$A:$A,'Country Selector'!$A$2,'EPA non-CO2 Data'!$J:$J,$C$59,'EPA non-CO2 Data'!$I:$I,$B73,'EPA non-CO2 Data'!$F:$F,S$60)*10^12</f>
        <v>0</v>
      </c>
      <c r="T73" s="10">
        <f>SUMIFS('EPA non-CO2 Data'!$K:$K,'EPA non-CO2 Data'!$A:$A,'Country Selector'!$A$2,'EPA non-CO2 Data'!$J:$J,$C$59,'EPA non-CO2 Data'!$I:$I,$B73,'EPA non-CO2 Data'!$F:$F,T$60)*10^12</f>
        <v>0</v>
      </c>
      <c r="U73" s="10">
        <f>SUMIFS('EPA non-CO2 Data'!$K:$K,'EPA non-CO2 Data'!$A:$A,'Country Selector'!$A$2,'EPA non-CO2 Data'!$J:$J,$C$59,'EPA non-CO2 Data'!$I:$I,$B73,'EPA non-CO2 Data'!$F:$F,U$60)*10^12</f>
        <v>0</v>
      </c>
      <c r="V73" s="10">
        <f>SUMIFS('EPA non-CO2 Data'!$K:$K,'EPA non-CO2 Data'!$A:$A,'Country Selector'!$A$2,'EPA non-CO2 Data'!$J:$J,$C$59,'EPA non-CO2 Data'!$I:$I,$B73,'EPA non-CO2 Data'!$F:$F,V$60)*10^12</f>
        <v>0</v>
      </c>
      <c r="W73" s="10">
        <f>SUMIFS('EPA non-CO2 Data'!$K:$K,'EPA non-CO2 Data'!$A:$A,'Country Selector'!$A$2,'EPA non-CO2 Data'!$J:$J,$C$59,'EPA non-CO2 Data'!$I:$I,$B73,'EPA non-CO2 Data'!$F:$F,W$60)*10^12</f>
        <v>0</v>
      </c>
      <c r="X73" s="10">
        <f>SUMIFS('EPA non-CO2 Data'!$K:$K,'EPA non-CO2 Data'!$A:$A,'Country Selector'!$A$2,'EPA non-CO2 Data'!$J:$J,$C$59,'EPA non-CO2 Data'!$I:$I,$B73,'EPA non-CO2 Data'!$F:$F,X$60)*10^12</f>
        <v>0</v>
      </c>
      <c r="Y73" s="10">
        <f>SUMIFS('EPA non-CO2 Data'!$K:$K,'EPA non-CO2 Data'!$A:$A,'Country Selector'!$A$2,'EPA non-CO2 Data'!$J:$J,$C$59,'EPA non-CO2 Data'!$I:$I,$B73,'EPA non-CO2 Data'!$F:$F,Y$60)*10^12</f>
        <v>0</v>
      </c>
      <c r="Z73" s="10">
        <f>SUMIFS('EPA non-CO2 Data'!$K:$K,'EPA non-CO2 Data'!$A:$A,'Country Selector'!$A$2,'EPA non-CO2 Data'!$J:$J,$C$59,'EPA non-CO2 Data'!$I:$I,$B73,'EPA non-CO2 Data'!$F:$F,Z$60)*10^12</f>
        <v>0</v>
      </c>
      <c r="AA73" s="10">
        <f>SUMIFS('EPA non-CO2 Data'!$K:$K,'EPA non-CO2 Data'!$A:$A,'Country Selector'!$A$2,'EPA non-CO2 Data'!$J:$J,$C$59,'EPA non-CO2 Data'!$I:$I,$B73,'EPA non-CO2 Data'!$F:$F,AA$60)*10^12</f>
        <v>0</v>
      </c>
      <c r="AB73" s="10">
        <f>SUMIFS('EPA non-CO2 Data'!$K:$K,'EPA non-CO2 Data'!$A:$A,'Country Selector'!$A$2,'EPA non-CO2 Data'!$J:$J,$C$59,'EPA non-CO2 Data'!$I:$I,$B73,'EPA non-CO2 Data'!$F:$F,AB$60)*10^12</f>
        <v>0</v>
      </c>
      <c r="AC73" s="10">
        <f>SUMIFS('EPA non-CO2 Data'!$K:$K,'EPA non-CO2 Data'!$A:$A,'Country Selector'!$A$2,'EPA non-CO2 Data'!$J:$J,$C$59,'EPA non-CO2 Data'!$I:$I,$B73,'EPA non-CO2 Data'!$F:$F,AC$60)*10^12</f>
        <v>0</v>
      </c>
      <c r="AD73" s="10">
        <f>SUMIFS('EPA non-CO2 Data'!$K:$K,'EPA non-CO2 Data'!$A:$A,'Country Selector'!$A$2,'EPA non-CO2 Data'!$J:$J,$C$59,'EPA non-CO2 Data'!$I:$I,$B73,'EPA non-CO2 Data'!$F:$F,AD$60)*10^12</f>
        <v>0</v>
      </c>
      <c r="AE73" s="10">
        <f>SUMIFS('EPA non-CO2 Data'!$K:$K,'EPA non-CO2 Data'!$A:$A,'Country Selector'!$A$2,'EPA non-CO2 Data'!$J:$J,$C$59,'EPA non-CO2 Data'!$I:$I,$B73,'EPA non-CO2 Data'!$F:$F,AE$60)*10^12</f>
        <v>0</v>
      </c>
      <c r="AF73" s="10">
        <f>SUMIFS('EPA non-CO2 Data'!$K:$K,'EPA non-CO2 Data'!$A:$A,'Country Selector'!$A$2,'EPA non-CO2 Data'!$J:$J,$C$59,'EPA non-CO2 Data'!$I:$I,$B73,'EPA non-CO2 Data'!$F:$F,AF$60)*10^12</f>
        <v>0</v>
      </c>
      <c r="AG73" s="10">
        <f>SUMIFS('EPA non-CO2 Data'!$K:$K,'EPA non-CO2 Data'!$A:$A,'Country Selector'!$A$2,'EPA non-CO2 Data'!$J:$J,$C$59,'EPA non-CO2 Data'!$I:$I,$B73,'EPA non-CO2 Data'!$F:$F,AG$60)*10^12</f>
        <v>0</v>
      </c>
      <c r="AH73" s="10">
        <f>SUMIFS('EPA non-CO2 Data'!$K:$K,'EPA non-CO2 Data'!$A:$A,'Country Selector'!$A$2,'EPA non-CO2 Data'!$J:$J,$C$59,'EPA non-CO2 Data'!$I:$I,$B73,'EPA non-CO2 Data'!$F:$F,AH$60)*10^12</f>
        <v>0</v>
      </c>
      <c r="AI73" s="10">
        <f>SUMIFS('EPA non-CO2 Data'!$K:$K,'EPA non-CO2 Data'!$A:$A,'Country Selector'!$A$2,'EPA non-CO2 Data'!$J:$J,$C$59,'EPA non-CO2 Data'!$I:$I,$B73,'EPA non-CO2 Data'!$F:$F,AI$60)*10^12</f>
        <v>0</v>
      </c>
      <c r="AJ73" s="10">
        <f>SUMIFS('EPA non-CO2 Data'!$K:$K,'EPA non-CO2 Data'!$A:$A,'Country Selector'!$A$2,'EPA non-CO2 Data'!$J:$J,$C$59,'EPA non-CO2 Data'!$I:$I,$B73,'EPA non-CO2 Data'!$F:$F,AJ$60)*10^12</f>
        <v>0</v>
      </c>
      <c r="AK73" s="10">
        <f>SUMIFS('EPA non-CO2 Data'!$K:$K,'EPA non-CO2 Data'!$A:$A,'Country Selector'!$A$2,'EPA non-CO2 Data'!$J:$J,$C$59,'EPA non-CO2 Data'!$I:$I,$B73,'EPA non-CO2 Data'!$F:$F,AK$60)*10^12</f>
        <v>0</v>
      </c>
      <c r="AL73" s="10">
        <f>SUMIFS('EPA non-CO2 Data'!$K:$K,'EPA non-CO2 Data'!$A:$A,'Country Selector'!$A$2,'EPA non-CO2 Data'!$J:$J,$C$59,'EPA non-CO2 Data'!$I:$I,$B73,'EPA non-CO2 Data'!$F:$F,AL$60)*10^12</f>
        <v>0</v>
      </c>
    </row>
    <row r="74" spans="1:38" x14ac:dyDescent="0.25">
      <c r="A74" t="s">
        <v>12</v>
      </c>
      <c r="B74" t="s">
        <v>562</v>
      </c>
      <c r="C74" s="10">
        <f>SUMIFS('EPA non-CO2 Data'!$K:$K,'EPA non-CO2 Data'!$A:$A,'Country Selector'!$A$2,'EPA non-CO2 Data'!$J:$J,$C$59,'EPA non-CO2 Data'!$I:$I,$B74,'EPA non-CO2 Data'!$F:$F,C$60)*10^12</f>
        <v>0</v>
      </c>
      <c r="D74" s="10">
        <f>SUMIFS('EPA non-CO2 Data'!$K:$K,'EPA non-CO2 Data'!$A:$A,'Country Selector'!$A$2,'EPA non-CO2 Data'!$J:$J,$C$59,'EPA non-CO2 Data'!$I:$I,$B74,'EPA non-CO2 Data'!$F:$F,D$60)*10^12</f>
        <v>0</v>
      </c>
      <c r="E74" s="10">
        <f>SUMIFS('EPA non-CO2 Data'!$K:$K,'EPA non-CO2 Data'!$A:$A,'Country Selector'!$A$2,'EPA non-CO2 Data'!$J:$J,$C$59,'EPA non-CO2 Data'!$I:$I,$B74,'EPA non-CO2 Data'!$F:$F,E$60)*10^12</f>
        <v>0</v>
      </c>
      <c r="F74" s="10">
        <f>SUMIFS('EPA non-CO2 Data'!$K:$K,'EPA non-CO2 Data'!$A:$A,'Country Selector'!$A$2,'EPA non-CO2 Data'!$J:$J,$C$59,'EPA non-CO2 Data'!$I:$I,$B74,'EPA non-CO2 Data'!$F:$F,F$60)*10^12</f>
        <v>0</v>
      </c>
      <c r="G74" s="10">
        <f>SUMIFS('EPA non-CO2 Data'!$K:$K,'EPA non-CO2 Data'!$A:$A,'Country Selector'!$A$2,'EPA non-CO2 Data'!$J:$J,$C$59,'EPA non-CO2 Data'!$I:$I,$B74,'EPA non-CO2 Data'!$F:$F,G$60)*10^12</f>
        <v>0</v>
      </c>
      <c r="H74" s="10">
        <f>SUMIFS('EPA non-CO2 Data'!$K:$K,'EPA non-CO2 Data'!$A:$A,'Country Selector'!$A$2,'EPA non-CO2 Data'!$J:$J,$C$59,'EPA non-CO2 Data'!$I:$I,$B74,'EPA non-CO2 Data'!$F:$F,H$60)*10^12</f>
        <v>0</v>
      </c>
      <c r="I74" s="10">
        <f>SUMIFS('EPA non-CO2 Data'!$K:$K,'EPA non-CO2 Data'!$A:$A,'Country Selector'!$A$2,'EPA non-CO2 Data'!$J:$J,$C$59,'EPA non-CO2 Data'!$I:$I,$B74,'EPA non-CO2 Data'!$F:$F,I$60)*10^12</f>
        <v>0</v>
      </c>
      <c r="J74" s="10">
        <f>SUMIFS('EPA non-CO2 Data'!$K:$K,'EPA non-CO2 Data'!$A:$A,'Country Selector'!$A$2,'EPA non-CO2 Data'!$J:$J,$C$59,'EPA non-CO2 Data'!$I:$I,$B74,'EPA non-CO2 Data'!$F:$F,J$60)*10^12</f>
        <v>0</v>
      </c>
      <c r="K74" s="10">
        <f>SUMIFS('EPA non-CO2 Data'!$K:$K,'EPA non-CO2 Data'!$A:$A,'Country Selector'!$A$2,'EPA non-CO2 Data'!$J:$J,$C$59,'EPA non-CO2 Data'!$I:$I,$B74,'EPA non-CO2 Data'!$F:$F,K$60)*10^12</f>
        <v>0</v>
      </c>
      <c r="L74" s="10">
        <f>SUMIFS('EPA non-CO2 Data'!$K:$K,'EPA non-CO2 Data'!$A:$A,'Country Selector'!$A$2,'EPA non-CO2 Data'!$J:$J,$C$59,'EPA non-CO2 Data'!$I:$I,$B74,'EPA non-CO2 Data'!$F:$F,L$60)*10^12</f>
        <v>0</v>
      </c>
      <c r="M74" s="10">
        <f>SUMIFS('EPA non-CO2 Data'!$K:$K,'EPA non-CO2 Data'!$A:$A,'Country Selector'!$A$2,'EPA non-CO2 Data'!$J:$J,$C$59,'EPA non-CO2 Data'!$I:$I,$B74,'EPA non-CO2 Data'!$F:$F,M$60)*10^12</f>
        <v>0</v>
      </c>
      <c r="N74" s="10">
        <f>SUMIFS('EPA non-CO2 Data'!$K:$K,'EPA non-CO2 Data'!$A:$A,'Country Selector'!$A$2,'EPA non-CO2 Data'!$J:$J,$C$59,'EPA non-CO2 Data'!$I:$I,$B74,'EPA non-CO2 Data'!$F:$F,N$60)*10^12</f>
        <v>0</v>
      </c>
      <c r="O74" s="10">
        <f>SUMIFS('EPA non-CO2 Data'!$K:$K,'EPA non-CO2 Data'!$A:$A,'Country Selector'!$A$2,'EPA non-CO2 Data'!$J:$J,$C$59,'EPA non-CO2 Data'!$I:$I,$B74,'EPA non-CO2 Data'!$F:$F,O$60)*10^12</f>
        <v>0</v>
      </c>
      <c r="P74" s="10">
        <f>SUMIFS('EPA non-CO2 Data'!$K:$K,'EPA non-CO2 Data'!$A:$A,'Country Selector'!$A$2,'EPA non-CO2 Data'!$J:$J,$C$59,'EPA non-CO2 Data'!$I:$I,$B74,'EPA non-CO2 Data'!$F:$F,P$60)*10^12</f>
        <v>0</v>
      </c>
      <c r="Q74" s="10">
        <f>SUMIFS('EPA non-CO2 Data'!$K:$K,'EPA non-CO2 Data'!$A:$A,'Country Selector'!$A$2,'EPA non-CO2 Data'!$J:$J,$C$59,'EPA non-CO2 Data'!$I:$I,$B74,'EPA non-CO2 Data'!$F:$F,Q$60)*10^12</f>
        <v>0</v>
      </c>
      <c r="R74" s="10">
        <f>SUMIFS('EPA non-CO2 Data'!$K:$K,'EPA non-CO2 Data'!$A:$A,'Country Selector'!$A$2,'EPA non-CO2 Data'!$J:$J,$C$59,'EPA non-CO2 Data'!$I:$I,$B74,'EPA non-CO2 Data'!$F:$F,R$60)*10^12</f>
        <v>0</v>
      </c>
      <c r="S74" s="10">
        <f>SUMIFS('EPA non-CO2 Data'!$K:$K,'EPA non-CO2 Data'!$A:$A,'Country Selector'!$A$2,'EPA non-CO2 Data'!$J:$J,$C$59,'EPA non-CO2 Data'!$I:$I,$B74,'EPA non-CO2 Data'!$F:$F,S$60)*10^12</f>
        <v>0</v>
      </c>
      <c r="T74" s="10">
        <f>SUMIFS('EPA non-CO2 Data'!$K:$K,'EPA non-CO2 Data'!$A:$A,'Country Selector'!$A$2,'EPA non-CO2 Data'!$J:$J,$C$59,'EPA non-CO2 Data'!$I:$I,$B74,'EPA non-CO2 Data'!$F:$F,T$60)*10^12</f>
        <v>0</v>
      </c>
      <c r="U74" s="10">
        <f>SUMIFS('EPA non-CO2 Data'!$K:$K,'EPA non-CO2 Data'!$A:$A,'Country Selector'!$A$2,'EPA non-CO2 Data'!$J:$J,$C$59,'EPA non-CO2 Data'!$I:$I,$B74,'EPA non-CO2 Data'!$F:$F,U$60)*10^12</f>
        <v>0</v>
      </c>
      <c r="V74" s="10">
        <f>SUMIFS('EPA non-CO2 Data'!$K:$K,'EPA non-CO2 Data'!$A:$A,'Country Selector'!$A$2,'EPA non-CO2 Data'!$J:$J,$C$59,'EPA non-CO2 Data'!$I:$I,$B74,'EPA non-CO2 Data'!$F:$F,V$60)*10^12</f>
        <v>0</v>
      </c>
      <c r="W74" s="10">
        <f>SUMIFS('EPA non-CO2 Data'!$K:$K,'EPA non-CO2 Data'!$A:$A,'Country Selector'!$A$2,'EPA non-CO2 Data'!$J:$J,$C$59,'EPA non-CO2 Data'!$I:$I,$B74,'EPA non-CO2 Data'!$F:$F,W$60)*10^12</f>
        <v>0</v>
      </c>
      <c r="X74" s="10">
        <f>SUMIFS('EPA non-CO2 Data'!$K:$K,'EPA non-CO2 Data'!$A:$A,'Country Selector'!$A$2,'EPA non-CO2 Data'!$J:$J,$C$59,'EPA non-CO2 Data'!$I:$I,$B74,'EPA non-CO2 Data'!$F:$F,X$60)*10^12</f>
        <v>0</v>
      </c>
      <c r="Y74" s="10">
        <f>SUMIFS('EPA non-CO2 Data'!$K:$K,'EPA non-CO2 Data'!$A:$A,'Country Selector'!$A$2,'EPA non-CO2 Data'!$J:$J,$C$59,'EPA non-CO2 Data'!$I:$I,$B74,'EPA non-CO2 Data'!$F:$F,Y$60)*10^12</f>
        <v>0</v>
      </c>
      <c r="Z74" s="10">
        <f>SUMIFS('EPA non-CO2 Data'!$K:$K,'EPA non-CO2 Data'!$A:$A,'Country Selector'!$A$2,'EPA non-CO2 Data'!$J:$J,$C$59,'EPA non-CO2 Data'!$I:$I,$B74,'EPA non-CO2 Data'!$F:$F,Z$60)*10^12</f>
        <v>0</v>
      </c>
      <c r="AA74" s="10">
        <f>SUMIFS('EPA non-CO2 Data'!$K:$K,'EPA non-CO2 Data'!$A:$A,'Country Selector'!$A$2,'EPA non-CO2 Data'!$J:$J,$C$59,'EPA non-CO2 Data'!$I:$I,$B74,'EPA non-CO2 Data'!$F:$F,AA$60)*10^12</f>
        <v>0</v>
      </c>
      <c r="AB74" s="10">
        <f>SUMIFS('EPA non-CO2 Data'!$K:$K,'EPA non-CO2 Data'!$A:$A,'Country Selector'!$A$2,'EPA non-CO2 Data'!$J:$J,$C$59,'EPA non-CO2 Data'!$I:$I,$B74,'EPA non-CO2 Data'!$F:$F,AB$60)*10^12</f>
        <v>0</v>
      </c>
      <c r="AC74" s="10">
        <f>SUMIFS('EPA non-CO2 Data'!$K:$K,'EPA non-CO2 Data'!$A:$A,'Country Selector'!$A$2,'EPA non-CO2 Data'!$J:$J,$C$59,'EPA non-CO2 Data'!$I:$I,$B74,'EPA non-CO2 Data'!$F:$F,AC$60)*10^12</f>
        <v>0</v>
      </c>
      <c r="AD74" s="10">
        <f>SUMIFS('EPA non-CO2 Data'!$K:$K,'EPA non-CO2 Data'!$A:$A,'Country Selector'!$A$2,'EPA non-CO2 Data'!$J:$J,$C$59,'EPA non-CO2 Data'!$I:$I,$B74,'EPA non-CO2 Data'!$F:$F,AD$60)*10^12</f>
        <v>0</v>
      </c>
      <c r="AE74" s="10">
        <f>SUMIFS('EPA non-CO2 Data'!$K:$K,'EPA non-CO2 Data'!$A:$A,'Country Selector'!$A$2,'EPA non-CO2 Data'!$J:$J,$C$59,'EPA non-CO2 Data'!$I:$I,$B74,'EPA non-CO2 Data'!$F:$F,AE$60)*10^12</f>
        <v>0</v>
      </c>
      <c r="AF74" s="10">
        <f>SUMIFS('EPA non-CO2 Data'!$K:$K,'EPA non-CO2 Data'!$A:$A,'Country Selector'!$A$2,'EPA non-CO2 Data'!$J:$J,$C$59,'EPA non-CO2 Data'!$I:$I,$B74,'EPA non-CO2 Data'!$F:$F,AF$60)*10^12</f>
        <v>0</v>
      </c>
      <c r="AG74" s="10">
        <f>SUMIFS('EPA non-CO2 Data'!$K:$K,'EPA non-CO2 Data'!$A:$A,'Country Selector'!$A$2,'EPA non-CO2 Data'!$J:$J,$C$59,'EPA non-CO2 Data'!$I:$I,$B74,'EPA non-CO2 Data'!$F:$F,AG$60)*10^12</f>
        <v>0</v>
      </c>
      <c r="AH74" s="10">
        <f>SUMIFS('EPA non-CO2 Data'!$K:$K,'EPA non-CO2 Data'!$A:$A,'Country Selector'!$A$2,'EPA non-CO2 Data'!$J:$J,$C$59,'EPA non-CO2 Data'!$I:$I,$B74,'EPA non-CO2 Data'!$F:$F,AH$60)*10^12</f>
        <v>0</v>
      </c>
      <c r="AI74" s="10">
        <f>SUMIFS('EPA non-CO2 Data'!$K:$K,'EPA non-CO2 Data'!$A:$A,'Country Selector'!$A$2,'EPA non-CO2 Data'!$J:$J,$C$59,'EPA non-CO2 Data'!$I:$I,$B74,'EPA non-CO2 Data'!$F:$F,AI$60)*10^12</f>
        <v>0</v>
      </c>
      <c r="AJ74" s="10">
        <f>SUMIFS('EPA non-CO2 Data'!$K:$K,'EPA non-CO2 Data'!$A:$A,'Country Selector'!$A$2,'EPA non-CO2 Data'!$J:$J,$C$59,'EPA non-CO2 Data'!$I:$I,$B74,'EPA non-CO2 Data'!$F:$F,AJ$60)*10^12</f>
        <v>0</v>
      </c>
      <c r="AK74" s="10">
        <f>SUMIFS('EPA non-CO2 Data'!$K:$K,'EPA non-CO2 Data'!$A:$A,'Country Selector'!$A$2,'EPA non-CO2 Data'!$J:$J,$C$59,'EPA non-CO2 Data'!$I:$I,$B74,'EPA non-CO2 Data'!$F:$F,AK$60)*10^12</f>
        <v>0</v>
      </c>
      <c r="AL74" s="10">
        <f>SUMIFS('EPA non-CO2 Data'!$K:$K,'EPA non-CO2 Data'!$A:$A,'Country Selector'!$A$2,'EPA non-CO2 Data'!$J:$J,$C$59,'EPA non-CO2 Data'!$I:$I,$B74,'EPA non-CO2 Data'!$F:$F,AL$60)*10^12</f>
        <v>0</v>
      </c>
    </row>
    <row r="75" spans="1:38" x14ac:dyDescent="0.25">
      <c r="A75" t="s">
        <v>12</v>
      </c>
      <c r="B75" t="s">
        <v>563</v>
      </c>
      <c r="C75" s="10">
        <f>SUMIFS('EPA non-CO2 Data'!$K:$K,'EPA non-CO2 Data'!$A:$A,'Country Selector'!$A$2,'EPA non-CO2 Data'!$J:$J,$C$59,'EPA non-CO2 Data'!$I:$I,$B75,'EPA non-CO2 Data'!$F:$F,C$60)*10^12</f>
        <v>0</v>
      </c>
      <c r="D75" s="10">
        <f>SUMIFS('EPA non-CO2 Data'!$K:$K,'EPA non-CO2 Data'!$A:$A,'Country Selector'!$A$2,'EPA non-CO2 Data'!$J:$J,$C$59,'EPA non-CO2 Data'!$I:$I,$B75,'EPA non-CO2 Data'!$F:$F,D$60)*10^12</f>
        <v>0</v>
      </c>
      <c r="E75" s="10">
        <f>SUMIFS('EPA non-CO2 Data'!$K:$K,'EPA non-CO2 Data'!$A:$A,'Country Selector'!$A$2,'EPA non-CO2 Data'!$J:$J,$C$59,'EPA non-CO2 Data'!$I:$I,$B75,'EPA non-CO2 Data'!$F:$F,E$60)*10^12</f>
        <v>0</v>
      </c>
      <c r="F75" s="10">
        <f>SUMIFS('EPA non-CO2 Data'!$K:$K,'EPA non-CO2 Data'!$A:$A,'Country Selector'!$A$2,'EPA non-CO2 Data'!$J:$J,$C$59,'EPA non-CO2 Data'!$I:$I,$B75,'EPA non-CO2 Data'!$F:$F,F$60)*10^12</f>
        <v>0</v>
      </c>
      <c r="G75" s="10">
        <f>SUMIFS('EPA non-CO2 Data'!$K:$K,'EPA non-CO2 Data'!$A:$A,'Country Selector'!$A$2,'EPA non-CO2 Data'!$J:$J,$C$59,'EPA non-CO2 Data'!$I:$I,$B75,'EPA non-CO2 Data'!$F:$F,G$60)*10^12</f>
        <v>0</v>
      </c>
      <c r="H75" s="10">
        <f>SUMIFS('EPA non-CO2 Data'!$K:$K,'EPA non-CO2 Data'!$A:$A,'Country Selector'!$A$2,'EPA non-CO2 Data'!$J:$J,$C$59,'EPA non-CO2 Data'!$I:$I,$B75,'EPA non-CO2 Data'!$F:$F,H$60)*10^12</f>
        <v>0</v>
      </c>
      <c r="I75" s="10">
        <f>SUMIFS('EPA non-CO2 Data'!$K:$K,'EPA non-CO2 Data'!$A:$A,'Country Selector'!$A$2,'EPA non-CO2 Data'!$J:$J,$C$59,'EPA non-CO2 Data'!$I:$I,$B75,'EPA non-CO2 Data'!$F:$F,I$60)*10^12</f>
        <v>0</v>
      </c>
      <c r="J75" s="10">
        <f>SUMIFS('EPA non-CO2 Data'!$K:$K,'EPA non-CO2 Data'!$A:$A,'Country Selector'!$A$2,'EPA non-CO2 Data'!$J:$J,$C$59,'EPA non-CO2 Data'!$I:$I,$B75,'EPA non-CO2 Data'!$F:$F,J$60)*10^12</f>
        <v>0</v>
      </c>
      <c r="K75" s="10">
        <f>SUMIFS('EPA non-CO2 Data'!$K:$K,'EPA non-CO2 Data'!$A:$A,'Country Selector'!$A$2,'EPA non-CO2 Data'!$J:$J,$C$59,'EPA non-CO2 Data'!$I:$I,$B75,'EPA non-CO2 Data'!$F:$F,K$60)*10^12</f>
        <v>0</v>
      </c>
      <c r="L75" s="10">
        <f>SUMIFS('EPA non-CO2 Data'!$K:$K,'EPA non-CO2 Data'!$A:$A,'Country Selector'!$A$2,'EPA non-CO2 Data'!$J:$J,$C$59,'EPA non-CO2 Data'!$I:$I,$B75,'EPA non-CO2 Data'!$F:$F,L$60)*10^12</f>
        <v>0</v>
      </c>
      <c r="M75" s="10">
        <f>SUMIFS('EPA non-CO2 Data'!$K:$K,'EPA non-CO2 Data'!$A:$A,'Country Selector'!$A$2,'EPA non-CO2 Data'!$J:$J,$C$59,'EPA non-CO2 Data'!$I:$I,$B75,'EPA non-CO2 Data'!$F:$F,M$60)*10^12</f>
        <v>0</v>
      </c>
      <c r="N75" s="10">
        <f>SUMIFS('EPA non-CO2 Data'!$K:$K,'EPA non-CO2 Data'!$A:$A,'Country Selector'!$A$2,'EPA non-CO2 Data'!$J:$J,$C$59,'EPA non-CO2 Data'!$I:$I,$B75,'EPA non-CO2 Data'!$F:$F,N$60)*10^12</f>
        <v>0</v>
      </c>
      <c r="O75" s="10">
        <f>SUMIFS('EPA non-CO2 Data'!$K:$K,'EPA non-CO2 Data'!$A:$A,'Country Selector'!$A$2,'EPA non-CO2 Data'!$J:$J,$C$59,'EPA non-CO2 Data'!$I:$I,$B75,'EPA non-CO2 Data'!$F:$F,O$60)*10^12</f>
        <v>0</v>
      </c>
      <c r="P75" s="10">
        <f>SUMIFS('EPA non-CO2 Data'!$K:$K,'EPA non-CO2 Data'!$A:$A,'Country Selector'!$A$2,'EPA non-CO2 Data'!$J:$J,$C$59,'EPA non-CO2 Data'!$I:$I,$B75,'EPA non-CO2 Data'!$F:$F,P$60)*10^12</f>
        <v>0</v>
      </c>
      <c r="Q75" s="10">
        <f>SUMIFS('EPA non-CO2 Data'!$K:$K,'EPA non-CO2 Data'!$A:$A,'Country Selector'!$A$2,'EPA non-CO2 Data'!$J:$J,$C$59,'EPA non-CO2 Data'!$I:$I,$B75,'EPA non-CO2 Data'!$F:$F,Q$60)*10^12</f>
        <v>0</v>
      </c>
      <c r="R75" s="10">
        <f>SUMIFS('EPA non-CO2 Data'!$K:$K,'EPA non-CO2 Data'!$A:$A,'Country Selector'!$A$2,'EPA non-CO2 Data'!$J:$J,$C$59,'EPA non-CO2 Data'!$I:$I,$B75,'EPA non-CO2 Data'!$F:$F,R$60)*10^12</f>
        <v>0</v>
      </c>
      <c r="S75" s="10">
        <f>SUMIFS('EPA non-CO2 Data'!$K:$K,'EPA non-CO2 Data'!$A:$A,'Country Selector'!$A$2,'EPA non-CO2 Data'!$J:$J,$C$59,'EPA non-CO2 Data'!$I:$I,$B75,'EPA non-CO2 Data'!$F:$F,S$60)*10^12</f>
        <v>0</v>
      </c>
      <c r="T75" s="10">
        <f>SUMIFS('EPA non-CO2 Data'!$K:$K,'EPA non-CO2 Data'!$A:$A,'Country Selector'!$A$2,'EPA non-CO2 Data'!$J:$J,$C$59,'EPA non-CO2 Data'!$I:$I,$B75,'EPA non-CO2 Data'!$F:$F,T$60)*10^12</f>
        <v>0</v>
      </c>
      <c r="U75" s="10">
        <f>SUMIFS('EPA non-CO2 Data'!$K:$K,'EPA non-CO2 Data'!$A:$A,'Country Selector'!$A$2,'EPA non-CO2 Data'!$J:$J,$C$59,'EPA non-CO2 Data'!$I:$I,$B75,'EPA non-CO2 Data'!$F:$F,U$60)*10^12</f>
        <v>0</v>
      </c>
      <c r="V75" s="10">
        <f>SUMIFS('EPA non-CO2 Data'!$K:$K,'EPA non-CO2 Data'!$A:$A,'Country Selector'!$A$2,'EPA non-CO2 Data'!$J:$J,$C$59,'EPA non-CO2 Data'!$I:$I,$B75,'EPA non-CO2 Data'!$F:$F,V$60)*10^12</f>
        <v>0</v>
      </c>
      <c r="W75" s="10">
        <f>SUMIFS('EPA non-CO2 Data'!$K:$K,'EPA non-CO2 Data'!$A:$A,'Country Selector'!$A$2,'EPA non-CO2 Data'!$J:$J,$C$59,'EPA non-CO2 Data'!$I:$I,$B75,'EPA non-CO2 Data'!$F:$F,W$60)*10^12</f>
        <v>0</v>
      </c>
      <c r="X75" s="10">
        <f>SUMIFS('EPA non-CO2 Data'!$K:$K,'EPA non-CO2 Data'!$A:$A,'Country Selector'!$A$2,'EPA non-CO2 Data'!$J:$J,$C$59,'EPA non-CO2 Data'!$I:$I,$B75,'EPA non-CO2 Data'!$F:$F,X$60)*10^12</f>
        <v>0</v>
      </c>
      <c r="Y75" s="10">
        <f>SUMIFS('EPA non-CO2 Data'!$K:$K,'EPA non-CO2 Data'!$A:$A,'Country Selector'!$A$2,'EPA non-CO2 Data'!$J:$J,$C$59,'EPA non-CO2 Data'!$I:$I,$B75,'EPA non-CO2 Data'!$F:$F,Y$60)*10^12</f>
        <v>0</v>
      </c>
      <c r="Z75" s="10">
        <f>SUMIFS('EPA non-CO2 Data'!$K:$K,'EPA non-CO2 Data'!$A:$A,'Country Selector'!$A$2,'EPA non-CO2 Data'!$J:$J,$C$59,'EPA non-CO2 Data'!$I:$I,$B75,'EPA non-CO2 Data'!$F:$F,Z$60)*10^12</f>
        <v>0</v>
      </c>
      <c r="AA75" s="10">
        <f>SUMIFS('EPA non-CO2 Data'!$K:$K,'EPA non-CO2 Data'!$A:$A,'Country Selector'!$A$2,'EPA non-CO2 Data'!$J:$J,$C$59,'EPA non-CO2 Data'!$I:$I,$B75,'EPA non-CO2 Data'!$F:$F,AA$60)*10^12</f>
        <v>0</v>
      </c>
      <c r="AB75" s="10">
        <f>SUMIFS('EPA non-CO2 Data'!$K:$K,'EPA non-CO2 Data'!$A:$A,'Country Selector'!$A$2,'EPA non-CO2 Data'!$J:$J,$C$59,'EPA non-CO2 Data'!$I:$I,$B75,'EPA non-CO2 Data'!$F:$F,AB$60)*10^12</f>
        <v>0</v>
      </c>
      <c r="AC75" s="10">
        <f>SUMIFS('EPA non-CO2 Data'!$K:$K,'EPA non-CO2 Data'!$A:$A,'Country Selector'!$A$2,'EPA non-CO2 Data'!$J:$J,$C$59,'EPA non-CO2 Data'!$I:$I,$B75,'EPA non-CO2 Data'!$F:$F,AC$60)*10^12</f>
        <v>0</v>
      </c>
      <c r="AD75" s="10">
        <f>SUMIFS('EPA non-CO2 Data'!$K:$K,'EPA non-CO2 Data'!$A:$A,'Country Selector'!$A$2,'EPA non-CO2 Data'!$J:$J,$C$59,'EPA non-CO2 Data'!$I:$I,$B75,'EPA non-CO2 Data'!$F:$F,AD$60)*10^12</f>
        <v>0</v>
      </c>
      <c r="AE75" s="10">
        <f>SUMIFS('EPA non-CO2 Data'!$K:$K,'EPA non-CO2 Data'!$A:$A,'Country Selector'!$A$2,'EPA non-CO2 Data'!$J:$J,$C$59,'EPA non-CO2 Data'!$I:$I,$B75,'EPA non-CO2 Data'!$F:$F,AE$60)*10^12</f>
        <v>0</v>
      </c>
      <c r="AF75" s="10">
        <f>SUMIFS('EPA non-CO2 Data'!$K:$K,'EPA non-CO2 Data'!$A:$A,'Country Selector'!$A$2,'EPA non-CO2 Data'!$J:$J,$C$59,'EPA non-CO2 Data'!$I:$I,$B75,'EPA non-CO2 Data'!$F:$F,AF$60)*10^12</f>
        <v>0</v>
      </c>
      <c r="AG75" s="10">
        <f>SUMIFS('EPA non-CO2 Data'!$K:$K,'EPA non-CO2 Data'!$A:$A,'Country Selector'!$A$2,'EPA non-CO2 Data'!$J:$J,$C$59,'EPA non-CO2 Data'!$I:$I,$B75,'EPA non-CO2 Data'!$F:$F,AG$60)*10^12</f>
        <v>0</v>
      </c>
      <c r="AH75" s="10">
        <f>SUMIFS('EPA non-CO2 Data'!$K:$K,'EPA non-CO2 Data'!$A:$A,'Country Selector'!$A$2,'EPA non-CO2 Data'!$J:$J,$C$59,'EPA non-CO2 Data'!$I:$I,$B75,'EPA non-CO2 Data'!$F:$F,AH$60)*10^12</f>
        <v>0</v>
      </c>
      <c r="AI75" s="10">
        <f>SUMIFS('EPA non-CO2 Data'!$K:$K,'EPA non-CO2 Data'!$A:$A,'Country Selector'!$A$2,'EPA non-CO2 Data'!$J:$J,$C$59,'EPA non-CO2 Data'!$I:$I,$B75,'EPA non-CO2 Data'!$F:$F,AI$60)*10^12</f>
        <v>0</v>
      </c>
      <c r="AJ75" s="10">
        <f>SUMIFS('EPA non-CO2 Data'!$K:$K,'EPA non-CO2 Data'!$A:$A,'Country Selector'!$A$2,'EPA non-CO2 Data'!$J:$J,$C$59,'EPA non-CO2 Data'!$I:$I,$B75,'EPA non-CO2 Data'!$F:$F,AJ$60)*10^12</f>
        <v>0</v>
      </c>
      <c r="AK75" s="10">
        <f>SUMIFS('EPA non-CO2 Data'!$K:$K,'EPA non-CO2 Data'!$A:$A,'Country Selector'!$A$2,'EPA non-CO2 Data'!$J:$J,$C$59,'EPA non-CO2 Data'!$I:$I,$B75,'EPA non-CO2 Data'!$F:$F,AK$60)*10^12</f>
        <v>0</v>
      </c>
      <c r="AL75" s="10">
        <f>SUMIFS('EPA non-CO2 Data'!$K:$K,'EPA non-CO2 Data'!$A:$A,'Country Selector'!$A$2,'EPA non-CO2 Data'!$J:$J,$C$59,'EPA non-CO2 Data'!$I:$I,$B75,'EPA non-CO2 Data'!$F:$F,AL$60)*10^12</f>
        <v>0</v>
      </c>
    </row>
    <row r="76" spans="1:38" x14ac:dyDescent="0.25">
      <c r="A76" t="s">
        <v>12</v>
      </c>
      <c r="B76" t="s">
        <v>574</v>
      </c>
      <c r="C76" s="10">
        <f>SUMIFS('EPA non-CO2 Data'!$K:$K,'EPA non-CO2 Data'!$A:$A,'Country Selector'!$A$2,'EPA non-CO2 Data'!$J:$J,$C$59,'EPA non-CO2 Data'!$I:$I,$B76,'EPA non-CO2 Data'!$F:$F,C$60)*10^12</f>
        <v>0</v>
      </c>
      <c r="D76" s="10">
        <f>SUMIFS('EPA non-CO2 Data'!$K:$K,'EPA non-CO2 Data'!$A:$A,'Country Selector'!$A$2,'EPA non-CO2 Data'!$J:$J,$C$59,'EPA non-CO2 Data'!$I:$I,$B76,'EPA non-CO2 Data'!$F:$F,D$60)*10^12</f>
        <v>0</v>
      </c>
      <c r="E76" s="10">
        <f>SUMIFS('EPA non-CO2 Data'!$K:$K,'EPA non-CO2 Data'!$A:$A,'Country Selector'!$A$2,'EPA non-CO2 Data'!$J:$J,$C$59,'EPA non-CO2 Data'!$I:$I,$B76,'EPA non-CO2 Data'!$F:$F,E$60)*10^12</f>
        <v>0</v>
      </c>
      <c r="F76" s="10">
        <f>SUMIFS('EPA non-CO2 Data'!$K:$K,'EPA non-CO2 Data'!$A:$A,'Country Selector'!$A$2,'EPA non-CO2 Data'!$J:$J,$C$59,'EPA non-CO2 Data'!$I:$I,$B76,'EPA non-CO2 Data'!$F:$F,F$60)*10^12</f>
        <v>0</v>
      </c>
      <c r="G76" s="10">
        <f>SUMIFS('EPA non-CO2 Data'!$K:$K,'EPA non-CO2 Data'!$A:$A,'Country Selector'!$A$2,'EPA non-CO2 Data'!$J:$J,$C$59,'EPA non-CO2 Data'!$I:$I,$B76,'EPA non-CO2 Data'!$F:$F,G$60)*10^12</f>
        <v>0</v>
      </c>
      <c r="H76" s="10">
        <f>SUMIFS('EPA non-CO2 Data'!$K:$K,'EPA non-CO2 Data'!$A:$A,'Country Selector'!$A$2,'EPA non-CO2 Data'!$J:$J,$C$59,'EPA non-CO2 Data'!$I:$I,$B76,'EPA non-CO2 Data'!$F:$F,H$60)*10^12</f>
        <v>0</v>
      </c>
      <c r="I76" s="10">
        <f>SUMIFS('EPA non-CO2 Data'!$K:$K,'EPA non-CO2 Data'!$A:$A,'Country Selector'!$A$2,'EPA non-CO2 Data'!$J:$J,$C$59,'EPA non-CO2 Data'!$I:$I,$B76,'EPA non-CO2 Data'!$F:$F,I$60)*10^12</f>
        <v>0</v>
      </c>
      <c r="J76" s="10">
        <f>SUMIFS('EPA non-CO2 Data'!$K:$K,'EPA non-CO2 Data'!$A:$A,'Country Selector'!$A$2,'EPA non-CO2 Data'!$J:$J,$C$59,'EPA non-CO2 Data'!$I:$I,$B76,'EPA non-CO2 Data'!$F:$F,J$60)*10^12</f>
        <v>0</v>
      </c>
      <c r="K76" s="10">
        <f>SUMIFS('EPA non-CO2 Data'!$K:$K,'EPA non-CO2 Data'!$A:$A,'Country Selector'!$A$2,'EPA non-CO2 Data'!$J:$J,$C$59,'EPA non-CO2 Data'!$I:$I,$B76,'EPA non-CO2 Data'!$F:$F,K$60)*10^12</f>
        <v>0</v>
      </c>
      <c r="L76" s="10">
        <f>SUMIFS('EPA non-CO2 Data'!$K:$K,'EPA non-CO2 Data'!$A:$A,'Country Selector'!$A$2,'EPA non-CO2 Data'!$J:$J,$C$59,'EPA non-CO2 Data'!$I:$I,$B76,'EPA non-CO2 Data'!$F:$F,L$60)*10^12</f>
        <v>0</v>
      </c>
      <c r="M76" s="10">
        <f>SUMIFS('EPA non-CO2 Data'!$K:$K,'EPA non-CO2 Data'!$A:$A,'Country Selector'!$A$2,'EPA non-CO2 Data'!$J:$J,$C$59,'EPA non-CO2 Data'!$I:$I,$B76,'EPA non-CO2 Data'!$F:$F,M$60)*10^12</f>
        <v>0</v>
      </c>
      <c r="N76" s="10">
        <f>SUMIFS('EPA non-CO2 Data'!$K:$K,'EPA non-CO2 Data'!$A:$A,'Country Selector'!$A$2,'EPA non-CO2 Data'!$J:$J,$C$59,'EPA non-CO2 Data'!$I:$I,$B76,'EPA non-CO2 Data'!$F:$F,N$60)*10^12</f>
        <v>0</v>
      </c>
      <c r="O76" s="10">
        <f>SUMIFS('EPA non-CO2 Data'!$K:$K,'EPA non-CO2 Data'!$A:$A,'Country Selector'!$A$2,'EPA non-CO2 Data'!$J:$J,$C$59,'EPA non-CO2 Data'!$I:$I,$B76,'EPA non-CO2 Data'!$F:$F,O$60)*10^12</f>
        <v>0</v>
      </c>
      <c r="P76" s="10">
        <f>SUMIFS('EPA non-CO2 Data'!$K:$K,'EPA non-CO2 Data'!$A:$A,'Country Selector'!$A$2,'EPA non-CO2 Data'!$J:$J,$C$59,'EPA non-CO2 Data'!$I:$I,$B76,'EPA non-CO2 Data'!$F:$F,P$60)*10^12</f>
        <v>0</v>
      </c>
      <c r="Q76" s="10">
        <f>SUMIFS('EPA non-CO2 Data'!$K:$K,'EPA non-CO2 Data'!$A:$A,'Country Selector'!$A$2,'EPA non-CO2 Data'!$J:$J,$C$59,'EPA non-CO2 Data'!$I:$I,$B76,'EPA non-CO2 Data'!$F:$F,Q$60)*10^12</f>
        <v>0</v>
      </c>
      <c r="R76" s="10">
        <f>SUMIFS('EPA non-CO2 Data'!$K:$K,'EPA non-CO2 Data'!$A:$A,'Country Selector'!$A$2,'EPA non-CO2 Data'!$J:$J,$C$59,'EPA non-CO2 Data'!$I:$I,$B76,'EPA non-CO2 Data'!$F:$F,R$60)*10^12</f>
        <v>0</v>
      </c>
      <c r="S76" s="10">
        <f>SUMIFS('EPA non-CO2 Data'!$K:$K,'EPA non-CO2 Data'!$A:$A,'Country Selector'!$A$2,'EPA non-CO2 Data'!$J:$J,$C$59,'EPA non-CO2 Data'!$I:$I,$B76,'EPA non-CO2 Data'!$F:$F,S$60)*10^12</f>
        <v>0</v>
      </c>
      <c r="T76" s="10">
        <f>SUMIFS('EPA non-CO2 Data'!$K:$K,'EPA non-CO2 Data'!$A:$A,'Country Selector'!$A$2,'EPA non-CO2 Data'!$J:$J,$C$59,'EPA non-CO2 Data'!$I:$I,$B76,'EPA non-CO2 Data'!$F:$F,T$60)*10^12</f>
        <v>0</v>
      </c>
      <c r="U76" s="10">
        <f>SUMIFS('EPA non-CO2 Data'!$K:$K,'EPA non-CO2 Data'!$A:$A,'Country Selector'!$A$2,'EPA non-CO2 Data'!$J:$J,$C$59,'EPA non-CO2 Data'!$I:$I,$B76,'EPA non-CO2 Data'!$F:$F,U$60)*10^12</f>
        <v>0</v>
      </c>
      <c r="V76" s="10">
        <f>SUMIFS('EPA non-CO2 Data'!$K:$K,'EPA non-CO2 Data'!$A:$A,'Country Selector'!$A$2,'EPA non-CO2 Data'!$J:$J,$C$59,'EPA non-CO2 Data'!$I:$I,$B76,'EPA non-CO2 Data'!$F:$F,V$60)*10^12</f>
        <v>0</v>
      </c>
      <c r="W76" s="10">
        <f>SUMIFS('EPA non-CO2 Data'!$K:$K,'EPA non-CO2 Data'!$A:$A,'Country Selector'!$A$2,'EPA non-CO2 Data'!$J:$J,$C$59,'EPA non-CO2 Data'!$I:$I,$B76,'EPA non-CO2 Data'!$F:$F,W$60)*10^12</f>
        <v>0</v>
      </c>
      <c r="X76" s="10">
        <f>SUMIFS('EPA non-CO2 Data'!$K:$K,'EPA non-CO2 Data'!$A:$A,'Country Selector'!$A$2,'EPA non-CO2 Data'!$J:$J,$C$59,'EPA non-CO2 Data'!$I:$I,$B76,'EPA non-CO2 Data'!$F:$F,X$60)*10^12</f>
        <v>0</v>
      </c>
      <c r="Y76" s="10">
        <f>SUMIFS('EPA non-CO2 Data'!$K:$K,'EPA non-CO2 Data'!$A:$A,'Country Selector'!$A$2,'EPA non-CO2 Data'!$J:$J,$C$59,'EPA non-CO2 Data'!$I:$I,$B76,'EPA non-CO2 Data'!$F:$F,Y$60)*10^12</f>
        <v>0</v>
      </c>
      <c r="Z76" s="10">
        <f>SUMIFS('EPA non-CO2 Data'!$K:$K,'EPA non-CO2 Data'!$A:$A,'Country Selector'!$A$2,'EPA non-CO2 Data'!$J:$J,$C$59,'EPA non-CO2 Data'!$I:$I,$B76,'EPA non-CO2 Data'!$F:$F,Z$60)*10^12</f>
        <v>0</v>
      </c>
      <c r="AA76" s="10">
        <f>SUMIFS('EPA non-CO2 Data'!$K:$K,'EPA non-CO2 Data'!$A:$A,'Country Selector'!$A$2,'EPA non-CO2 Data'!$J:$J,$C$59,'EPA non-CO2 Data'!$I:$I,$B76,'EPA non-CO2 Data'!$F:$F,AA$60)*10^12</f>
        <v>0</v>
      </c>
      <c r="AB76" s="10">
        <f>SUMIFS('EPA non-CO2 Data'!$K:$K,'EPA non-CO2 Data'!$A:$A,'Country Selector'!$A$2,'EPA non-CO2 Data'!$J:$J,$C$59,'EPA non-CO2 Data'!$I:$I,$B76,'EPA non-CO2 Data'!$F:$F,AB$60)*10^12</f>
        <v>0</v>
      </c>
      <c r="AC76" s="10">
        <f>SUMIFS('EPA non-CO2 Data'!$K:$K,'EPA non-CO2 Data'!$A:$A,'Country Selector'!$A$2,'EPA non-CO2 Data'!$J:$J,$C$59,'EPA non-CO2 Data'!$I:$I,$B76,'EPA non-CO2 Data'!$F:$F,AC$60)*10^12</f>
        <v>0</v>
      </c>
      <c r="AD76" s="10">
        <f>SUMIFS('EPA non-CO2 Data'!$K:$K,'EPA non-CO2 Data'!$A:$A,'Country Selector'!$A$2,'EPA non-CO2 Data'!$J:$J,$C$59,'EPA non-CO2 Data'!$I:$I,$B76,'EPA non-CO2 Data'!$F:$F,AD$60)*10^12</f>
        <v>0</v>
      </c>
      <c r="AE76" s="10">
        <f>SUMIFS('EPA non-CO2 Data'!$K:$K,'EPA non-CO2 Data'!$A:$A,'Country Selector'!$A$2,'EPA non-CO2 Data'!$J:$J,$C$59,'EPA non-CO2 Data'!$I:$I,$B76,'EPA non-CO2 Data'!$F:$F,AE$60)*10^12</f>
        <v>0</v>
      </c>
      <c r="AF76" s="10">
        <f>SUMIFS('EPA non-CO2 Data'!$K:$K,'EPA non-CO2 Data'!$A:$A,'Country Selector'!$A$2,'EPA non-CO2 Data'!$J:$J,$C$59,'EPA non-CO2 Data'!$I:$I,$B76,'EPA non-CO2 Data'!$F:$F,AF$60)*10^12</f>
        <v>0</v>
      </c>
      <c r="AG76" s="10">
        <f>SUMIFS('EPA non-CO2 Data'!$K:$K,'EPA non-CO2 Data'!$A:$A,'Country Selector'!$A$2,'EPA non-CO2 Data'!$J:$J,$C$59,'EPA non-CO2 Data'!$I:$I,$B76,'EPA non-CO2 Data'!$F:$F,AG$60)*10^12</f>
        <v>0</v>
      </c>
      <c r="AH76" s="10">
        <f>SUMIFS('EPA non-CO2 Data'!$K:$K,'EPA non-CO2 Data'!$A:$A,'Country Selector'!$A$2,'EPA non-CO2 Data'!$J:$J,$C$59,'EPA non-CO2 Data'!$I:$I,$B76,'EPA non-CO2 Data'!$F:$F,AH$60)*10^12</f>
        <v>0</v>
      </c>
      <c r="AI76" s="10">
        <f>SUMIFS('EPA non-CO2 Data'!$K:$K,'EPA non-CO2 Data'!$A:$A,'Country Selector'!$A$2,'EPA non-CO2 Data'!$J:$J,$C$59,'EPA non-CO2 Data'!$I:$I,$B76,'EPA non-CO2 Data'!$F:$F,AI$60)*10^12</f>
        <v>0</v>
      </c>
      <c r="AJ76" s="10">
        <f>SUMIFS('EPA non-CO2 Data'!$K:$K,'EPA non-CO2 Data'!$A:$A,'Country Selector'!$A$2,'EPA non-CO2 Data'!$J:$J,$C$59,'EPA non-CO2 Data'!$I:$I,$B76,'EPA non-CO2 Data'!$F:$F,AJ$60)*10^12</f>
        <v>0</v>
      </c>
      <c r="AK76" s="10">
        <f>SUMIFS('EPA non-CO2 Data'!$K:$K,'EPA non-CO2 Data'!$A:$A,'Country Selector'!$A$2,'EPA non-CO2 Data'!$J:$J,$C$59,'EPA non-CO2 Data'!$I:$I,$B76,'EPA non-CO2 Data'!$F:$F,AK$60)*10^12</f>
        <v>0</v>
      </c>
      <c r="AL76" s="10">
        <f>SUMIFS('EPA non-CO2 Data'!$K:$K,'EPA non-CO2 Data'!$A:$A,'Country Selector'!$A$2,'EPA non-CO2 Data'!$J:$J,$C$59,'EPA non-CO2 Data'!$I:$I,$B76,'EPA non-CO2 Data'!$F:$F,AL$60)*10^12</f>
        <v>0</v>
      </c>
    </row>
    <row r="77" spans="1:38" x14ac:dyDescent="0.25">
      <c r="A77" t="s">
        <v>12</v>
      </c>
      <c r="B77" t="s">
        <v>575</v>
      </c>
      <c r="C77" s="10">
        <f>SUMIFS('EPA non-CO2 Data'!$K:$K,'EPA non-CO2 Data'!$A:$A,'Country Selector'!$A$2,'EPA non-CO2 Data'!$J:$J,$C$59,'EPA non-CO2 Data'!$I:$I,$B77,'EPA non-CO2 Data'!$F:$F,C$60)*10^12</f>
        <v>0</v>
      </c>
      <c r="D77" s="10">
        <f>SUMIFS('EPA non-CO2 Data'!$K:$K,'EPA non-CO2 Data'!$A:$A,'Country Selector'!$A$2,'EPA non-CO2 Data'!$J:$J,$C$59,'EPA non-CO2 Data'!$I:$I,$B77,'EPA non-CO2 Data'!$F:$F,D$60)*10^12</f>
        <v>0</v>
      </c>
      <c r="E77" s="10">
        <f>SUMIFS('EPA non-CO2 Data'!$K:$K,'EPA non-CO2 Data'!$A:$A,'Country Selector'!$A$2,'EPA non-CO2 Data'!$J:$J,$C$59,'EPA non-CO2 Data'!$I:$I,$B77,'EPA non-CO2 Data'!$F:$F,E$60)*10^12</f>
        <v>0</v>
      </c>
      <c r="F77" s="10">
        <f>SUMIFS('EPA non-CO2 Data'!$K:$K,'EPA non-CO2 Data'!$A:$A,'Country Selector'!$A$2,'EPA non-CO2 Data'!$J:$J,$C$59,'EPA non-CO2 Data'!$I:$I,$B77,'EPA non-CO2 Data'!$F:$F,F$60)*10^12</f>
        <v>0</v>
      </c>
      <c r="G77" s="10">
        <f>SUMIFS('EPA non-CO2 Data'!$K:$K,'EPA non-CO2 Data'!$A:$A,'Country Selector'!$A$2,'EPA non-CO2 Data'!$J:$J,$C$59,'EPA non-CO2 Data'!$I:$I,$B77,'EPA non-CO2 Data'!$F:$F,G$60)*10^12</f>
        <v>0</v>
      </c>
      <c r="H77" s="10">
        <f>SUMIFS('EPA non-CO2 Data'!$K:$K,'EPA non-CO2 Data'!$A:$A,'Country Selector'!$A$2,'EPA non-CO2 Data'!$J:$J,$C$59,'EPA non-CO2 Data'!$I:$I,$B77,'EPA non-CO2 Data'!$F:$F,H$60)*10^12</f>
        <v>0</v>
      </c>
      <c r="I77" s="10">
        <f>SUMIFS('EPA non-CO2 Data'!$K:$K,'EPA non-CO2 Data'!$A:$A,'Country Selector'!$A$2,'EPA non-CO2 Data'!$J:$J,$C$59,'EPA non-CO2 Data'!$I:$I,$B77,'EPA non-CO2 Data'!$F:$F,I$60)*10^12</f>
        <v>0</v>
      </c>
      <c r="J77" s="10">
        <f>SUMIFS('EPA non-CO2 Data'!$K:$K,'EPA non-CO2 Data'!$A:$A,'Country Selector'!$A$2,'EPA non-CO2 Data'!$J:$J,$C$59,'EPA non-CO2 Data'!$I:$I,$B77,'EPA non-CO2 Data'!$F:$F,J$60)*10^12</f>
        <v>0</v>
      </c>
      <c r="K77" s="10">
        <f>SUMIFS('EPA non-CO2 Data'!$K:$K,'EPA non-CO2 Data'!$A:$A,'Country Selector'!$A$2,'EPA non-CO2 Data'!$J:$J,$C$59,'EPA non-CO2 Data'!$I:$I,$B77,'EPA non-CO2 Data'!$F:$F,K$60)*10^12</f>
        <v>0</v>
      </c>
      <c r="L77" s="10">
        <f>SUMIFS('EPA non-CO2 Data'!$K:$K,'EPA non-CO2 Data'!$A:$A,'Country Selector'!$A$2,'EPA non-CO2 Data'!$J:$J,$C$59,'EPA non-CO2 Data'!$I:$I,$B77,'EPA non-CO2 Data'!$F:$F,L$60)*10^12</f>
        <v>0</v>
      </c>
      <c r="M77" s="10">
        <f>SUMIFS('EPA non-CO2 Data'!$K:$K,'EPA non-CO2 Data'!$A:$A,'Country Selector'!$A$2,'EPA non-CO2 Data'!$J:$J,$C$59,'EPA non-CO2 Data'!$I:$I,$B77,'EPA non-CO2 Data'!$F:$F,M$60)*10^12</f>
        <v>0</v>
      </c>
      <c r="N77" s="10">
        <f>SUMIFS('EPA non-CO2 Data'!$K:$K,'EPA non-CO2 Data'!$A:$A,'Country Selector'!$A$2,'EPA non-CO2 Data'!$J:$J,$C$59,'EPA non-CO2 Data'!$I:$I,$B77,'EPA non-CO2 Data'!$F:$F,N$60)*10^12</f>
        <v>0</v>
      </c>
      <c r="O77" s="10">
        <f>SUMIFS('EPA non-CO2 Data'!$K:$K,'EPA non-CO2 Data'!$A:$A,'Country Selector'!$A$2,'EPA non-CO2 Data'!$J:$J,$C$59,'EPA non-CO2 Data'!$I:$I,$B77,'EPA non-CO2 Data'!$F:$F,O$60)*10^12</f>
        <v>0</v>
      </c>
      <c r="P77" s="10">
        <f>SUMIFS('EPA non-CO2 Data'!$K:$K,'EPA non-CO2 Data'!$A:$A,'Country Selector'!$A$2,'EPA non-CO2 Data'!$J:$J,$C$59,'EPA non-CO2 Data'!$I:$I,$B77,'EPA non-CO2 Data'!$F:$F,P$60)*10^12</f>
        <v>0</v>
      </c>
      <c r="Q77" s="10">
        <f>SUMIFS('EPA non-CO2 Data'!$K:$K,'EPA non-CO2 Data'!$A:$A,'Country Selector'!$A$2,'EPA non-CO2 Data'!$J:$J,$C$59,'EPA non-CO2 Data'!$I:$I,$B77,'EPA non-CO2 Data'!$F:$F,Q$60)*10^12</f>
        <v>0</v>
      </c>
      <c r="R77" s="10">
        <f>SUMIFS('EPA non-CO2 Data'!$K:$K,'EPA non-CO2 Data'!$A:$A,'Country Selector'!$A$2,'EPA non-CO2 Data'!$J:$J,$C$59,'EPA non-CO2 Data'!$I:$I,$B77,'EPA non-CO2 Data'!$F:$F,R$60)*10^12</f>
        <v>0</v>
      </c>
      <c r="S77" s="10">
        <f>SUMIFS('EPA non-CO2 Data'!$K:$K,'EPA non-CO2 Data'!$A:$A,'Country Selector'!$A$2,'EPA non-CO2 Data'!$J:$J,$C$59,'EPA non-CO2 Data'!$I:$I,$B77,'EPA non-CO2 Data'!$F:$F,S$60)*10^12</f>
        <v>0</v>
      </c>
      <c r="T77" s="10">
        <f>SUMIFS('EPA non-CO2 Data'!$K:$K,'EPA non-CO2 Data'!$A:$A,'Country Selector'!$A$2,'EPA non-CO2 Data'!$J:$J,$C$59,'EPA non-CO2 Data'!$I:$I,$B77,'EPA non-CO2 Data'!$F:$F,T$60)*10^12</f>
        <v>0</v>
      </c>
      <c r="U77" s="10">
        <f>SUMIFS('EPA non-CO2 Data'!$K:$K,'EPA non-CO2 Data'!$A:$A,'Country Selector'!$A$2,'EPA non-CO2 Data'!$J:$J,$C$59,'EPA non-CO2 Data'!$I:$I,$B77,'EPA non-CO2 Data'!$F:$F,U$60)*10^12</f>
        <v>0</v>
      </c>
      <c r="V77" s="10">
        <f>SUMIFS('EPA non-CO2 Data'!$K:$K,'EPA non-CO2 Data'!$A:$A,'Country Selector'!$A$2,'EPA non-CO2 Data'!$J:$J,$C$59,'EPA non-CO2 Data'!$I:$I,$B77,'EPA non-CO2 Data'!$F:$F,V$60)*10^12</f>
        <v>0</v>
      </c>
      <c r="W77" s="10">
        <f>SUMIFS('EPA non-CO2 Data'!$K:$K,'EPA non-CO2 Data'!$A:$A,'Country Selector'!$A$2,'EPA non-CO2 Data'!$J:$J,$C$59,'EPA non-CO2 Data'!$I:$I,$B77,'EPA non-CO2 Data'!$F:$F,W$60)*10^12</f>
        <v>0</v>
      </c>
      <c r="X77" s="10">
        <f>SUMIFS('EPA non-CO2 Data'!$K:$K,'EPA non-CO2 Data'!$A:$A,'Country Selector'!$A$2,'EPA non-CO2 Data'!$J:$J,$C$59,'EPA non-CO2 Data'!$I:$I,$B77,'EPA non-CO2 Data'!$F:$F,X$60)*10^12</f>
        <v>0</v>
      </c>
      <c r="Y77" s="10">
        <f>SUMIFS('EPA non-CO2 Data'!$K:$K,'EPA non-CO2 Data'!$A:$A,'Country Selector'!$A$2,'EPA non-CO2 Data'!$J:$J,$C$59,'EPA non-CO2 Data'!$I:$I,$B77,'EPA non-CO2 Data'!$F:$F,Y$60)*10^12</f>
        <v>0</v>
      </c>
      <c r="Z77" s="10">
        <f>SUMIFS('EPA non-CO2 Data'!$K:$K,'EPA non-CO2 Data'!$A:$A,'Country Selector'!$A$2,'EPA non-CO2 Data'!$J:$J,$C$59,'EPA non-CO2 Data'!$I:$I,$B77,'EPA non-CO2 Data'!$F:$F,Z$60)*10^12</f>
        <v>0</v>
      </c>
      <c r="AA77" s="10">
        <f>SUMIFS('EPA non-CO2 Data'!$K:$K,'EPA non-CO2 Data'!$A:$A,'Country Selector'!$A$2,'EPA non-CO2 Data'!$J:$J,$C$59,'EPA non-CO2 Data'!$I:$I,$B77,'EPA non-CO2 Data'!$F:$F,AA$60)*10^12</f>
        <v>0</v>
      </c>
      <c r="AB77" s="10">
        <f>SUMIFS('EPA non-CO2 Data'!$K:$K,'EPA non-CO2 Data'!$A:$A,'Country Selector'!$A$2,'EPA non-CO2 Data'!$J:$J,$C$59,'EPA non-CO2 Data'!$I:$I,$B77,'EPA non-CO2 Data'!$F:$F,AB$60)*10^12</f>
        <v>0</v>
      </c>
      <c r="AC77" s="10">
        <f>SUMIFS('EPA non-CO2 Data'!$K:$K,'EPA non-CO2 Data'!$A:$A,'Country Selector'!$A$2,'EPA non-CO2 Data'!$J:$J,$C$59,'EPA non-CO2 Data'!$I:$I,$B77,'EPA non-CO2 Data'!$F:$F,AC$60)*10^12</f>
        <v>0</v>
      </c>
      <c r="AD77" s="10">
        <f>SUMIFS('EPA non-CO2 Data'!$K:$K,'EPA non-CO2 Data'!$A:$A,'Country Selector'!$A$2,'EPA non-CO2 Data'!$J:$J,$C$59,'EPA non-CO2 Data'!$I:$I,$B77,'EPA non-CO2 Data'!$F:$F,AD$60)*10^12</f>
        <v>0</v>
      </c>
      <c r="AE77" s="10">
        <f>SUMIFS('EPA non-CO2 Data'!$K:$K,'EPA non-CO2 Data'!$A:$A,'Country Selector'!$A$2,'EPA non-CO2 Data'!$J:$J,$C$59,'EPA non-CO2 Data'!$I:$I,$B77,'EPA non-CO2 Data'!$F:$F,AE$60)*10^12</f>
        <v>0</v>
      </c>
      <c r="AF77" s="10">
        <f>SUMIFS('EPA non-CO2 Data'!$K:$K,'EPA non-CO2 Data'!$A:$A,'Country Selector'!$A$2,'EPA non-CO2 Data'!$J:$J,$C$59,'EPA non-CO2 Data'!$I:$I,$B77,'EPA non-CO2 Data'!$F:$F,AF$60)*10^12</f>
        <v>0</v>
      </c>
      <c r="AG77" s="10">
        <f>SUMIFS('EPA non-CO2 Data'!$K:$K,'EPA non-CO2 Data'!$A:$A,'Country Selector'!$A$2,'EPA non-CO2 Data'!$J:$J,$C$59,'EPA non-CO2 Data'!$I:$I,$B77,'EPA non-CO2 Data'!$F:$F,AG$60)*10^12</f>
        <v>0</v>
      </c>
      <c r="AH77" s="10">
        <f>SUMIFS('EPA non-CO2 Data'!$K:$K,'EPA non-CO2 Data'!$A:$A,'Country Selector'!$A$2,'EPA non-CO2 Data'!$J:$J,$C$59,'EPA non-CO2 Data'!$I:$I,$B77,'EPA non-CO2 Data'!$F:$F,AH$60)*10^12</f>
        <v>0</v>
      </c>
      <c r="AI77" s="10">
        <f>SUMIFS('EPA non-CO2 Data'!$K:$K,'EPA non-CO2 Data'!$A:$A,'Country Selector'!$A$2,'EPA non-CO2 Data'!$J:$J,$C$59,'EPA non-CO2 Data'!$I:$I,$B77,'EPA non-CO2 Data'!$F:$F,AI$60)*10^12</f>
        <v>0</v>
      </c>
      <c r="AJ77" s="10">
        <f>SUMIFS('EPA non-CO2 Data'!$K:$K,'EPA non-CO2 Data'!$A:$A,'Country Selector'!$A$2,'EPA non-CO2 Data'!$J:$J,$C$59,'EPA non-CO2 Data'!$I:$I,$B77,'EPA non-CO2 Data'!$F:$F,AJ$60)*10^12</f>
        <v>0</v>
      </c>
      <c r="AK77" s="10">
        <f>SUMIFS('EPA non-CO2 Data'!$K:$K,'EPA non-CO2 Data'!$A:$A,'Country Selector'!$A$2,'EPA non-CO2 Data'!$J:$J,$C$59,'EPA non-CO2 Data'!$I:$I,$B77,'EPA non-CO2 Data'!$F:$F,AK$60)*10^12</f>
        <v>0</v>
      </c>
      <c r="AL77" s="10">
        <f>SUMIFS('EPA non-CO2 Data'!$K:$K,'EPA non-CO2 Data'!$A:$A,'Country Selector'!$A$2,'EPA non-CO2 Data'!$J:$J,$C$59,'EPA non-CO2 Data'!$I:$I,$B77,'EPA non-CO2 Data'!$F:$F,AL$60)*10^12</f>
        <v>0</v>
      </c>
    </row>
    <row r="78" spans="1:38" x14ac:dyDescent="0.25">
      <c r="A78" t="s">
        <v>12</v>
      </c>
      <c r="B78" t="s">
        <v>576</v>
      </c>
      <c r="C78" s="10">
        <f>SUMIFS('EPA non-CO2 Data'!$K:$K,'EPA non-CO2 Data'!$A:$A,'Country Selector'!$A$2,'EPA non-CO2 Data'!$J:$J,$C$59,'EPA non-CO2 Data'!$I:$I,$B78,'EPA non-CO2 Data'!$F:$F,C$60)*10^12</f>
        <v>0</v>
      </c>
      <c r="D78" s="10">
        <f>SUMIFS('EPA non-CO2 Data'!$K:$K,'EPA non-CO2 Data'!$A:$A,'Country Selector'!$A$2,'EPA non-CO2 Data'!$J:$J,$C$59,'EPA non-CO2 Data'!$I:$I,$B78,'EPA non-CO2 Data'!$F:$F,D$60)*10^12</f>
        <v>0</v>
      </c>
      <c r="E78" s="10">
        <f>SUMIFS('EPA non-CO2 Data'!$K:$K,'EPA non-CO2 Data'!$A:$A,'Country Selector'!$A$2,'EPA non-CO2 Data'!$J:$J,$C$59,'EPA non-CO2 Data'!$I:$I,$B78,'EPA non-CO2 Data'!$F:$F,E$60)*10^12</f>
        <v>0</v>
      </c>
      <c r="F78" s="10">
        <f>SUMIFS('EPA non-CO2 Data'!$K:$K,'EPA non-CO2 Data'!$A:$A,'Country Selector'!$A$2,'EPA non-CO2 Data'!$J:$J,$C$59,'EPA non-CO2 Data'!$I:$I,$B78,'EPA non-CO2 Data'!$F:$F,F$60)*10^12</f>
        <v>0</v>
      </c>
      <c r="G78" s="10">
        <f>SUMIFS('EPA non-CO2 Data'!$K:$K,'EPA non-CO2 Data'!$A:$A,'Country Selector'!$A$2,'EPA non-CO2 Data'!$J:$J,$C$59,'EPA non-CO2 Data'!$I:$I,$B78,'EPA non-CO2 Data'!$F:$F,G$60)*10^12</f>
        <v>0</v>
      </c>
      <c r="H78" s="10">
        <f>SUMIFS('EPA non-CO2 Data'!$K:$K,'EPA non-CO2 Data'!$A:$A,'Country Selector'!$A$2,'EPA non-CO2 Data'!$J:$J,$C$59,'EPA non-CO2 Data'!$I:$I,$B78,'EPA non-CO2 Data'!$F:$F,H$60)*10^12</f>
        <v>0</v>
      </c>
      <c r="I78" s="10">
        <f>SUMIFS('EPA non-CO2 Data'!$K:$K,'EPA non-CO2 Data'!$A:$A,'Country Selector'!$A$2,'EPA non-CO2 Data'!$J:$J,$C$59,'EPA non-CO2 Data'!$I:$I,$B78,'EPA non-CO2 Data'!$F:$F,I$60)*10^12</f>
        <v>0</v>
      </c>
      <c r="J78" s="10">
        <f>SUMIFS('EPA non-CO2 Data'!$K:$K,'EPA non-CO2 Data'!$A:$A,'Country Selector'!$A$2,'EPA non-CO2 Data'!$J:$J,$C$59,'EPA non-CO2 Data'!$I:$I,$B78,'EPA non-CO2 Data'!$F:$F,J$60)*10^12</f>
        <v>0</v>
      </c>
      <c r="K78" s="10">
        <f>SUMIFS('EPA non-CO2 Data'!$K:$K,'EPA non-CO2 Data'!$A:$A,'Country Selector'!$A$2,'EPA non-CO2 Data'!$J:$J,$C$59,'EPA non-CO2 Data'!$I:$I,$B78,'EPA non-CO2 Data'!$F:$F,K$60)*10^12</f>
        <v>0</v>
      </c>
      <c r="L78" s="10">
        <f>SUMIFS('EPA non-CO2 Data'!$K:$K,'EPA non-CO2 Data'!$A:$A,'Country Selector'!$A$2,'EPA non-CO2 Data'!$J:$J,$C$59,'EPA non-CO2 Data'!$I:$I,$B78,'EPA non-CO2 Data'!$F:$F,L$60)*10^12</f>
        <v>0</v>
      </c>
      <c r="M78" s="10">
        <f>SUMIFS('EPA non-CO2 Data'!$K:$K,'EPA non-CO2 Data'!$A:$A,'Country Selector'!$A$2,'EPA non-CO2 Data'!$J:$J,$C$59,'EPA non-CO2 Data'!$I:$I,$B78,'EPA non-CO2 Data'!$F:$F,M$60)*10^12</f>
        <v>0</v>
      </c>
      <c r="N78" s="10">
        <f>SUMIFS('EPA non-CO2 Data'!$K:$K,'EPA non-CO2 Data'!$A:$A,'Country Selector'!$A$2,'EPA non-CO2 Data'!$J:$J,$C$59,'EPA non-CO2 Data'!$I:$I,$B78,'EPA non-CO2 Data'!$F:$F,N$60)*10^12</f>
        <v>0</v>
      </c>
      <c r="O78" s="10">
        <f>SUMIFS('EPA non-CO2 Data'!$K:$K,'EPA non-CO2 Data'!$A:$A,'Country Selector'!$A$2,'EPA non-CO2 Data'!$J:$J,$C$59,'EPA non-CO2 Data'!$I:$I,$B78,'EPA non-CO2 Data'!$F:$F,O$60)*10^12</f>
        <v>0</v>
      </c>
      <c r="P78" s="10">
        <f>SUMIFS('EPA non-CO2 Data'!$K:$K,'EPA non-CO2 Data'!$A:$A,'Country Selector'!$A$2,'EPA non-CO2 Data'!$J:$J,$C$59,'EPA non-CO2 Data'!$I:$I,$B78,'EPA non-CO2 Data'!$F:$F,P$60)*10^12</f>
        <v>0</v>
      </c>
      <c r="Q78" s="10">
        <f>SUMIFS('EPA non-CO2 Data'!$K:$K,'EPA non-CO2 Data'!$A:$A,'Country Selector'!$A$2,'EPA non-CO2 Data'!$J:$J,$C$59,'EPA non-CO2 Data'!$I:$I,$B78,'EPA non-CO2 Data'!$F:$F,Q$60)*10^12</f>
        <v>0</v>
      </c>
      <c r="R78" s="10">
        <f>SUMIFS('EPA non-CO2 Data'!$K:$K,'EPA non-CO2 Data'!$A:$A,'Country Selector'!$A$2,'EPA non-CO2 Data'!$J:$J,$C$59,'EPA non-CO2 Data'!$I:$I,$B78,'EPA non-CO2 Data'!$F:$F,R$60)*10^12</f>
        <v>0</v>
      </c>
      <c r="S78" s="10">
        <f>SUMIFS('EPA non-CO2 Data'!$K:$K,'EPA non-CO2 Data'!$A:$A,'Country Selector'!$A$2,'EPA non-CO2 Data'!$J:$J,$C$59,'EPA non-CO2 Data'!$I:$I,$B78,'EPA non-CO2 Data'!$F:$F,S$60)*10^12</f>
        <v>0</v>
      </c>
      <c r="T78" s="10">
        <f>SUMIFS('EPA non-CO2 Data'!$K:$K,'EPA non-CO2 Data'!$A:$A,'Country Selector'!$A$2,'EPA non-CO2 Data'!$J:$J,$C$59,'EPA non-CO2 Data'!$I:$I,$B78,'EPA non-CO2 Data'!$F:$F,T$60)*10^12</f>
        <v>0</v>
      </c>
      <c r="U78" s="10">
        <f>SUMIFS('EPA non-CO2 Data'!$K:$K,'EPA non-CO2 Data'!$A:$A,'Country Selector'!$A$2,'EPA non-CO2 Data'!$J:$J,$C$59,'EPA non-CO2 Data'!$I:$I,$B78,'EPA non-CO2 Data'!$F:$F,U$60)*10^12</f>
        <v>0</v>
      </c>
      <c r="V78" s="10">
        <f>SUMIFS('EPA non-CO2 Data'!$K:$K,'EPA non-CO2 Data'!$A:$A,'Country Selector'!$A$2,'EPA non-CO2 Data'!$J:$J,$C$59,'EPA non-CO2 Data'!$I:$I,$B78,'EPA non-CO2 Data'!$F:$F,V$60)*10^12</f>
        <v>0</v>
      </c>
      <c r="W78" s="10">
        <f>SUMIFS('EPA non-CO2 Data'!$K:$K,'EPA non-CO2 Data'!$A:$A,'Country Selector'!$A$2,'EPA non-CO2 Data'!$J:$J,$C$59,'EPA non-CO2 Data'!$I:$I,$B78,'EPA non-CO2 Data'!$F:$F,W$60)*10^12</f>
        <v>0</v>
      </c>
      <c r="X78" s="10">
        <f>SUMIFS('EPA non-CO2 Data'!$K:$K,'EPA non-CO2 Data'!$A:$A,'Country Selector'!$A$2,'EPA non-CO2 Data'!$J:$J,$C$59,'EPA non-CO2 Data'!$I:$I,$B78,'EPA non-CO2 Data'!$F:$F,X$60)*10^12</f>
        <v>0</v>
      </c>
      <c r="Y78" s="10">
        <f>SUMIFS('EPA non-CO2 Data'!$K:$K,'EPA non-CO2 Data'!$A:$A,'Country Selector'!$A$2,'EPA non-CO2 Data'!$J:$J,$C$59,'EPA non-CO2 Data'!$I:$I,$B78,'EPA non-CO2 Data'!$F:$F,Y$60)*10^12</f>
        <v>0</v>
      </c>
      <c r="Z78" s="10">
        <f>SUMIFS('EPA non-CO2 Data'!$K:$K,'EPA non-CO2 Data'!$A:$A,'Country Selector'!$A$2,'EPA non-CO2 Data'!$J:$J,$C$59,'EPA non-CO2 Data'!$I:$I,$B78,'EPA non-CO2 Data'!$F:$F,Z$60)*10^12</f>
        <v>0</v>
      </c>
      <c r="AA78" s="10">
        <f>SUMIFS('EPA non-CO2 Data'!$K:$K,'EPA non-CO2 Data'!$A:$A,'Country Selector'!$A$2,'EPA non-CO2 Data'!$J:$J,$C$59,'EPA non-CO2 Data'!$I:$I,$B78,'EPA non-CO2 Data'!$F:$F,AA$60)*10^12</f>
        <v>0</v>
      </c>
      <c r="AB78" s="10">
        <f>SUMIFS('EPA non-CO2 Data'!$K:$K,'EPA non-CO2 Data'!$A:$A,'Country Selector'!$A$2,'EPA non-CO2 Data'!$J:$J,$C$59,'EPA non-CO2 Data'!$I:$I,$B78,'EPA non-CO2 Data'!$F:$F,AB$60)*10^12</f>
        <v>0</v>
      </c>
      <c r="AC78" s="10">
        <f>SUMIFS('EPA non-CO2 Data'!$K:$K,'EPA non-CO2 Data'!$A:$A,'Country Selector'!$A$2,'EPA non-CO2 Data'!$J:$J,$C$59,'EPA non-CO2 Data'!$I:$I,$B78,'EPA non-CO2 Data'!$F:$F,AC$60)*10^12</f>
        <v>0</v>
      </c>
      <c r="AD78" s="10">
        <f>SUMIFS('EPA non-CO2 Data'!$K:$K,'EPA non-CO2 Data'!$A:$A,'Country Selector'!$A$2,'EPA non-CO2 Data'!$J:$J,$C$59,'EPA non-CO2 Data'!$I:$I,$B78,'EPA non-CO2 Data'!$F:$F,AD$60)*10^12</f>
        <v>0</v>
      </c>
      <c r="AE78" s="10">
        <f>SUMIFS('EPA non-CO2 Data'!$K:$K,'EPA non-CO2 Data'!$A:$A,'Country Selector'!$A$2,'EPA non-CO2 Data'!$J:$J,$C$59,'EPA non-CO2 Data'!$I:$I,$B78,'EPA non-CO2 Data'!$F:$F,AE$60)*10^12</f>
        <v>0</v>
      </c>
      <c r="AF78" s="10">
        <f>SUMIFS('EPA non-CO2 Data'!$K:$K,'EPA non-CO2 Data'!$A:$A,'Country Selector'!$A$2,'EPA non-CO2 Data'!$J:$J,$C$59,'EPA non-CO2 Data'!$I:$I,$B78,'EPA non-CO2 Data'!$F:$F,AF$60)*10^12</f>
        <v>0</v>
      </c>
      <c r="AG78" s="10">
        <f>SUMIFS('EPA non-CO2 Data'!$K:$K,'EPA non-CO2 Data'!$A:$A,'Country Selector'!$A$2,'EPA non-CO2 Data'!$J:$J,$C$59,'EPA non-CO2 Data'!$I:$I,$B78,'EPA non-CO2 Data'!$F:$F,AG$60)*10^12</f>
        <v>0</v>
      </c>
      <c r="AH78" s="10">
        <f>SUMIFS('EPA non-CO2 Data'!$K:$K,'EPA non-CO2 Data'!$A:$A,'Country Selector'!$A$2,'EPA non-CO2 Data'!$J:$J,$C$59,'EPA non-CO2 Data'!$I:$I,$B78,'EPA non-CO2 Data'!$F:$F,AH$60)*10^12</f>
        <v>0</v>
      </c>
      <c r="AI78" s="10">
        <f>SUMIFS('EPA non-CO2 Data'!$K:$K,'EPA non-CO2 Data'!$A:$A,'Country Selector'!$A$2,'EPA non-CO2 Data'!$J:$J,$C$59,'EPA non-CO2 Data'!$I:$I,$B78,'EPA non-CO2 Data'!$F:$F,AI$60)*10^12</f>
        <v>0</v>
      </c>
      <c r="AJ78" s="10">
        <f>SUMIFS('EPA non-CO2 Data'!$K:$K,'EPA non-CO2 Data'!$A:$A,'Country Selector'!$A$2,'EPA non-CO2 Data'!$J:$J,$C$59,'EPA non-CO2 Data'!$I:$I,$B78,'EPA non-CO2 Data'!$F:$F,AJ$60)*10^12</f>
        <v>0</v>
      </c>
      <c r="AK78" s="10">
        <f>SUMIFS('EPA non-CO2 Data'!$K:$K,'EPA non-CO2 Data'!$A:$A,'Country Selector'!$A$2,'EPA non-CO2 Data'!$J:$J,$C$59,'EPA non-CO2 Data'!$I:$I,$B78,'EPA non-CO2 Data'!$F:$F,AK$60)*10^12</f>
        <v>0</v>
      </c>
      <c r="AL78" s="10">
        <f>SUMIFS('EPA non-CO2 Data'!$K:$K,'EPA non-CO2 Data'!$A:$A,'Country Selector'!$A$2,'EPA non-CO2 Data'!$J:$J,$C$59,'EPA non-CO2 Data'!$I:$I,$B78,'EPA non-CO2 Data'!$F:$F,AL$60)*10^12</f>
        <v>0</v>
      </c>
    </row>
    <row r="79" spans="1:38" x14ac:dyDescent="0.25">
      <c r="A79" t="s">
        <v>12</v>
      </c>
      <c r="B79" t="s">
        <v>577</v>
      </c>
      <c r="C79" s="10">
        <f>SUMIFS('EPA non-CO2 Data'!$K:$K,'EPA non-CO2 Data'!$A:$A,'Country Selector'!$A$2,'EPA non-CO2 Data'!$J:$J,$C$59,'EPA non-CO2 Data'!$I:$I,$B79,'EPA non-CO2 Data'!$F:$F,C$60)*10^12</f>
        <v>0</v>
      </c>
      <c r="D79" s="10">
        <f>SUMIFS('EPA non-CO2 Data'!$K:$K,'EPA non-CO2 Data'!$A:$A,'Country Selector'!$A$2,'EPA non-CO2 Data'!$J:$J,$C$59,'EPA non-CO2 Data'!$I:$I,$B79,'EPA non-CO2 Data'!$F:$F,D$60)*10^12</f>
        <v>0</v>
      </c>
      <c r="E79" s="10">
        <f>SUMIFS('EPA non-CO2 Data'!$K:$K,'EPA non-CO2 Data'!$A:$A,'Country Selector'!$A$2,'EPA non-CO2 Data'!$J:$J,$C$59,'EPA non-CO2 Data'!$I:$I,$B79,'EPA non-CO2 Data'!$F:$F,E$60)*10^12</f>
        <v>0</v>
      </c>
      <c r="F79" s="10">
        <f>SUMIFS('EPA non-CO2 Data'!$K:$K,'EPA non-CO2 Data'!$A:$A,'Country Selector'!$A$2,'EPA non-CO2 Data'!$J:$J,$C$59,'EPA non-CO2 Data'!$I:$I,$B79,'EPA non-CO2 Data'!$F:$F,F$60)*10^12</f>
        <v>0</v>
      </c>
      <c r="G79" s="10">
        <f>SUMIFS('EPA non-CO2 Data'!$K:$K,'EPA non-CO2 Data'!$A:$A,'Country Selector'!$A$2,'EPA non-CO2 Data'!$J:$J,$C$59,'EPA non-CO2 Data'!$I:$I,$B79,'EPA non-CO2 Data'!$F:$F,G$60)*10^12</f>
        <v>0</v>
      </c>
      <c r="H79" s="10">
        <f>SUMIFS('EPA non-CO2 Data'!$K:$K,'EPA non-CO2 Data'!$A:$A,'Country Selector'!$A$2,'EPA non-CO2 Data'!$J:$J,$C$59,'EPA non-CO2 Data'!$I:$I,$B79,'EPA non-CO2 Data'!$F:$F,H$60)*10^12</f>
        <v>0</v>
      </c>
      <c r="I79" s="10">
        <f>SUMIFS('EPA non-CO2 Data'!$K:$K,'EPA non-CO2 Data'!$A:$A,'Country Selector'!$A$2,'EPA non-CO2 Data'!$J:$J,$C$59,'EPA non-CO2 Data'!$I:$I,$B79,'EPA non-CO2 Data'!$F:$F,I$60)*10^12</f>
        <v>0</v>
      </c>
      <c r="J79" s="10">
        <f>SUMIFS('EPA non-CO2 Data'!$K:$K,'EPA non-CO2 Data'!$A:$A,'Country Selector'!$A$2,'EPA non-CO2 Data'!$J:$J,$C$59,'EPA non-CO2 Data'!$I:$I,$B79,'EPA non-CO2 Data'!$F:$F,J$60)*10^12</f>
        <v>0</v>
      </c>
      <c r="K79" s="10">
        <f>SUMIFS('EPA non-CO2 Data'!$K:$K,'EPA non-CO2 Data'!$A:$A,'Country Selector'!$A$2,'EPA non-CO2 Data'!$J:$J,$C$59,'EPA non-CO2 Data'!$I:$I,$B79,'EPA non-CO2 Data'!$F:$F,K$60)*10^12</f>
        <v>0</v>
      </c>
      <c r="L79" s="10">
        <f>SUMIFS('EPA non-CO2 Data'!$K:$K,'EPA non-CO2 Data'!$A:$A,'Country Selector'!$A$2,'EPA non-CO2 Data'!$J:$J,$C$59,'EPA non-CO2 Data'!$I:$I,$B79,'EPA non-CO2 Data'!$F:$F,L$60)*10^12</f>
        <v>0</v>
      </c>
      <c r="M79" s="10">
        <f>SUMIFS('EPA non-CO2 Data'!$K:$K,'EPA non-CO2 Data'!$A:$A,'Country Selector'!$A$2,'EPA non-CO2 Data'!$J:$J,$C$59,'EPA non-CO2 Data'!$I:$I,$B79,'EPA non-CO2 Data'!$F:$F,M$60)*10^12</f>
        <v>0</v>
      </c>
      <c r="N79" s="10">
        <f>SUMIFS('EPA non-CO2 Data'!$K:$K,'EPA non-CO2 Data'!$A:$A,'Country Selector'!$A$2,'EPA non-CO2 Data'!$J:$J,$C$59,'EPA non-CO2 Data'!$I:$I,$B79,'EPA non-CO2 Data'!$F:$F,N$60)*10^12</f>
        <v>0</v>
      </c>
      <c r="O79" s="10">
        <f>SUMIFS('EPA non-CO2 Data'!$K:$K,'EPA non-CO2 Data'!$A:$A,'Country Selector'!$A$2,'EPA non-CO2 Data'!$J:$J,$C$59,'EPA non-CO2 Data'!$I:$I,$B79,'EPA non-CO2 Data'!$F:$F,O$60)*10^12</f>
        <v>0</v>
      </c>
      <c r="P79" s="10">
        <f>SUMIFS('EPA non-CO2 Data'!$K:$K,'EPA non-CO2 Data'!$A:$A,'Country Selector'!$A$2,'EPA non-CO2 Data'!$J:$J,$C$59,'EPA non-CO2 Data'!$I:$I,$B79,'EPA non-CO2 Data'!$F:$F,P$60)*10^12</f>
        <v>0</v>
      </c>
      <c r="Q79" s="10">
        <f>SUMIFS('EPA non-CO2 Data'!$K:$K,'EPA non-CO2 Data'!$A:$A,'Country Selector'!$A$2,'EPA non-CO2 Data'!$J:$J,$C$59,'EPA non-CO2 Data'!$I:$I,$B79,'EPA non-CO2 Data'!$F:$F,Q$60)*10^12</f>
        <v>0</v>
      </c>
      <c r="R79" s="10">
        <f>SUMIFS('EPA non-CO2 Data'!$K:$K,'EPA non-CO2 Data'!$A:$A,'Country Selector'!$A$2,'EPA non-CO2 Data'!$J:$J,$C$59,'EPA non-CO2 Data'!$I:$I,$B79,'EPA non-CO2 Data'!$F:$F,R$60)*10^12</f>
        <v>0</v>
      </c>
      <c r="S79" s="10">
        <f>SUMIFS('EPA non-CO2 Data'!$K:$K,'EPA non-CO2 Data'!$A:$A,'Country Selector'!$A$2,'EPA non-CO2 Data'!$J:$J,$C$59,'EPA non-CO2 Data'!$I:$I,$B79,'EPA non-CO2 Data'!$F:$F,S$60)*10^12</f>
        <v>0</v>
      </c>
      <c r="T79" s="10">
        <f>SUMIFS('EPA non-CO2 Data'!$K:$K,'EPA non-CO2 Data'!$A:$A,'Country Selector'!$A$2,'EPA non-CO2 Data'!$J:$J,$C$59,'EPA non-CO2 Data'!$I:$I,$B79,'EPA non-CO2 Data'!$F:$F,T$60)*10^12</f>
        <v>0</v>
      </c>
      <c r="U79" s="10">
        <f>SUMIFS('EPA non-CO2 Data'!$K:$K,'EPA non-CO2 Data'!$A:$A,'Country Selector'!$A$2,'EPA non-CO2 Data'!$J:$J,$C$59,'EPA non-CO2 Data'!$I:$I,$B79,'EPA non-CO2 Data'!$F:$F,U$60)*10^12</f>
        <v>0</v>
      </c>
      <c r="V79" s="10">
        <f>SUMIFS('EPA non-CO2 Data'!$K:$K,'EPA non-CO2 Data'!$A:$A,'Country Selector'!$A$2,'EPA non-CO2 Data'!$J:$J,$C$59,'EPA non-CO2 Data'!$I:$I,$B79,'EPA non-CO2 Data'!$F:$F,V$60)*10^12</f>
        <v>0</v>
      </c>
      <c r="W79" s="10">
        <f>SUMIFS('EPA non-CO2 Data'!$K:$K,'EPA non-CO2 Data'!$A:$A,'Country Selector'!$A$2,'EPA non-CO2 Data'!$J:$J,$C$59,'EPA non-CO2 Data'!$I:$I,$B79,'EPA non-CO2 Data'!$F:$F,W$60)*10^12</f>
        <v>0</v>
      </c>
      <c r="X79" s="10">
        <f>SUMIFS('EPA non-CO2 Data'!$K:$K,'EPA non-CO2 Data'!$A:$A,'Country Selector'!$A$2,'EPA non-CO2 Data'!$J:$J,$C$59,'EPA non-CO2 Data'!$I:$I,$B79,'EPA non-CO2 Data'!$F:$F,X$60)*10^12</f>
        <v>0</v>
      </c>
      <c r="Y79" s="10">
        <f>SUMIFS('EPA non-CO2 Data'!$K:$K,'EPA non-CO2 Data'!$A:$A,'Country Selector'!$A$2,'EPA non-CO2 Data'!$J:$J,$C$59,'EPA non-CO2 Data'!$I:$I,$B79,'EPA non-CO2 Data'!$F:$F,Y$60)*10^12</f>
        <v>0</v>
      </c>
      <c r="Z79" s="10">
        <f>SUMIFS('EPA non-CO2 Data'!$K:$K,'EPA non-CO2 Data'!$A:$A,'Country Selector'!$A$2,'EPA non-CO2 Data'!$J:$J,$C$59,'EPA non-CO2 Data'!$I:$I,$B79,'EPA non-CO2 Data'!$F:$F,Z$60)*10^12</f>
        <v>0</v>
      </c>
      <c r="AA79" s="10">
        <f>SUMIFS('EPA non-CO2 Data'!$K:$K,'EPA non-CO2 Data'!$A:$A,'Country Selector'!$A$2,'EPA non-CO2 Data'!$J:$J,$C$59,'EPA non-CO2 Data'!$I:$I,$B79,'EPA non-CO2 Data'!$F:$F,AA$60)*10^12</f>
        <v>0</v>
      </c>
      <c r="AB79" s="10">
        <f>SUMIFS('EPA non-CO2 Data'!$K:$K,'EPA non-CO2 Data'!$A:$A,'Country Selector'!$A$2,'EPA non-CO2 Data'!$J:$J,$C$59,'EPA non-CO2 Data'!$I:$I,$B79,'EPA non-CO2 Data'!$F:$F,AB$60)*10^12</f>
        <v>0</v>
      </c>
      <c r="AC79" s="10">
        <f>SUMIFS('EPA non-CO2 Data'!$K:$K,'EPA non-CO2 Data'!$A:$A,'Country Selector'!$A$2,'EPA non-CO2 Data'!$J:$J,$C$59,'EPA non-CO2 Data'!$I:$I,$B79,'EPA non-CO2 Data'!$F:$F,AC$60)*10^12</f>
        <v>0</v>
      </c>
      <c r="AD79" s="10">
        <f>SUMIFS('EPA non-CO2 Data'!$K:$K,'EPA non-CO2 Data'!$A:$A,'Country Selector'!$A$2,'EPA non-CO2 Data'!$J:$J,$C$59,'EPA non-CO2 Data'!$I:$I,$B79,'EPA non-CO2 Data'!$F:$F,AD$60)*10^12</f>
        <v>0</v>
      </c>
      <c r="AE79" s="10">
        <f>SUMIFS('EPA non-CO2 Data'!$K:$K,'EPA non-CO2 Data'!$A:$A,'Country Selector'!$A$2,'EPA non-CO2 Data'!$J:$J,$C$59,'EPA non-CO2 Data'!$I:$I,$B79,'EPA non-CO2 Data'!$F:$F,AE$60)*10^12</f>
        <v>0</v>
      </c>
      <c r="AF79" s="10">
        <f>SUMIFS('EPA non-CO2 Data'!$K:$K,'EPA non-CO2 Data'!$A:$A,'Country Selector'!$A$2,'EPA non-CO2 Data'!$J:$J,$C$59,'EPA non-CO2 Data'!$I:$I,$B79,'EPA non-CO2 Data'!$F:$F,AF$60)*10^12</f>
        <v>0</v>
      </c>
      <c r="AG79" s="10">
        <f>SUMIFS('EPA non-CO2 Data'!$K:$K,'EPA non-CO2 Data'!$A:$A,'Country Selector'!$A$2,'EPA non-CO2 Data'!$J:$J,$C$59,'EPA non-CO2 Data'!$I:$I,$B79,'EPA non-CO2 Data'!$F:$F,AG$60)*10^12</f>
        <v>0</v>
      </c>
      <c r="AH79" s="10">
        <f>SUMIFS('EPA non-CO2 Data'!$K:$K,'EPA non-CO2 Data'!$A:$A,'Country Selector'!$A$2,'EPA non-CO2 Data'!$J:$J,$C$59,'EPA non-CO2 Data'!$I:$I,$B79,'EPA non-CO2 Data'!$F:$F,AH$60)*10^12</f>
        <v>0</v>
      </c>
      <c r="AI79" s="10">
        <f>SUMIFS('EPA non-CO2 Data'!$K:$K,'EPA non-CO2 Data'!$A:$A,'Country Selector'!$A$2,'EPA non-CO2 Data'!$J:$J,$C$59,'EPA non-CO2 Data'!$I:$I,$B79,'EPA non-CO2 Data'!$F:$F,AI$60)*10^12</f>
        <v>0</v>
      </c>
      <c r="AJ79" s="10">
        <f>SUMIFS('EPA non-CO2 Data'!$K:$K,'EPA non-CO2 Data'!$A:$A,'Country Selector'!$A$2,'EPA non-CO2 Data'!$J:$J,$C$59,'EPA non-CO2 Data'!$I:$I,$B79,'EPA non-CO2 Data'!$F:$F,AJ$60)*10^12</f>
        <v>0</v>
      </c>
      <c r="AK79" s="10">
        <f>SUMIFS('EPA non-CO2 Data'!$K:$K,'EPA non-CO2 Data'!$A:$A,'Country Selector'!$A$2,'EPA non-CO2 Data'!$J:$J,$C$59,'EPA non-CO2 Data'!$I:$I,$B79,'EPA non-CO2 Data'!$F:$F,AK$60)*10^12</f>
        <v>0</v>
      </c>
      <c r="AL79" s="10">
        <f>SUMIFS('EPA non-CO2 Data'!$K:$K,'EPA non-CO2 Data'!$A:$A,'Country Selector'!$A$2,'EPA non-CO2 Data'!$J:$J,$C$59,'EPA non-CO2 Data'!$I:$I,$B79,'EPA non-CO2 Data'!$F:$F,AL$60)*10^12</f>
        <v>0</v>
      </c>
    </row>
    <row r="80" spans="1:38" x14ac:dyDescent="0.25">
      <c r="A80" t="s">
        <v>12</v>
      </c>
      <c r="B80" t="s">
        <v>578</v>
      </c>
      <c r="C80" s="10">
        <f>SUMIFS('EPA non-CO2 Data'!$K:$K,'EPA non-CO2 Data'!$A:$A,'Country Selector'!$A$2,'EPA non-CO2 Data'!$J:$J,$C$59,'EPA non-CO2 Data'!$I:$I,$B80,'EPA non-CO2 Data'!$F:$F,C$60)*10^12</f>
        <v>0</v>
      </c>
      <c r="D80" s="10">
        <f>SUMIFS('EPA non-CO2 Data'!$K:$K,'EPA non-CO2 Data'!$A:$A,'Country Selector'!$A$2,'EPA non-CO2 Data'!$J:$J,$C$59,'EPA non-CO2 Data'!$I:$I,$B80,'EPA non-CO2 Data'!$F:$F,D$60)*10^12</f>
        <v>0</v>
      </c>
      <c r="E80" s="10">
        <f>SUMIFS('EPA non-CO2 Data'!$K:$K,'EPA non-CO2 Data'!$A:$A,'Country Selector'!$A$2,'EPA non-CO2 Data'!$J:$J,$C$59,'EPA non-CO2 Data'!$I:$I,$B80,'EPA non-CO2 Data'!$F:$F,E$60)*10^12</f>
        <v>0</v>
      </c>
      <c r="F80" s="10">
        <f>SUMIFS('EPA non-CO2 Data'!$K:$K,'EPA non-CO2 Data'!$A:$A,'Country Selector'!$A$2,'EPA non-CO2 Data'!$J:$J,$C$59,'EPA non-CO2 Data'!$I:$I,$B80,'EPA non-CO2 Data'!$F:$F,F$60)*10^12</f>
        <v>0</v>
      </c>
      <c r="G80" s="10">
        <f>SUMIFS('EPA non-CO2 Data'!$K:$K,'EPA non-CO2 Data'!$A:$A,'Country Selector'!$A$2,'EPA non-CO2 Data'!$J:$J,$C$59,'EPA non-CO2 Data'!$I:$I,$B80,'EPA non-CO2 Data'!$F:$F,G$60)*10^12</f>
        <v>0</v>
      </c>
      <c r="H80" s="10">
        <f>SUMIFS('EPA non-CO2 Data'!$K:$K,'EPA non-CO2 Data'!$A:$A,'Country Selector'!$A$2,'EPA non-CO2 Data'!$J:$J,$C$59,'EPA non-CO2 Data'!$I:$I,$B80,'EPA non-CO2 Data'!$F:$F,H$60)*10^12</f>
        <v>0</v>
      </c>
      <c r="I80" s="10">
        <f>SUMIFS('EPA non-CO2 Data'!$K:$K,'EPA non-CO2 Data'!$A:$A,'Country Selector'!$A$2,'EPA non-CO2 Data'!$J:$J,$C$59,'EPA non-CO2 Data'!$I:$I,$B80,'EPA non-CO2 Data'!$F:$F,I$60)*10^12</f>
        <v>0</v>
      </c>
      <c r="J80" s="10">
        <f>SUMIFS('EPA non-CO2 Data'!$K:$K,'EPA non-CO2 Data'!$A:$A,'Country Selector'!$A$2,'EPA non-CO2 Data'!$J:$J,$C$59,'EPA non-CO2 Data'!$I:$I,$B80,'EPA non-CO2 Data'!$F:$F,J$60)*10^12</f>
        <v>0</v>
      </c>
      <c r="K80" s="10">
        <f>SUMIFS('EPA non-CO2 Data'!$K:$K,'EPA non-CO2 Data'!$A:$A,'Country Selector'!$A$2,'EPA non-CO2 Data'!$J:$J,$C$59,'EPA non-CO2 Data'!$I:$I,$B80,'EPA non-CO2 Data'!$F:$F,K$60)*10^12</f>
        <v>0</v>
      </c>
      <c r="L80" s="10">
        <f>SUMIFS('EPA non-CO2 Data'!$K:$K,'EPA non-CO2 Data'!$A:$A,'Country Selector'!$A$2,'EPA non-CO2 Data'!$J:$J,$C$59,'EPA non-CO2 Data'!$I:$I,$B80,'EPA non-CO2 Data'!$F:$F,L$60)*10^12</f>
        <v>0</v>
      </c>
      <c r="M80" s="10">
        <f>SUMIFS('EPA non-CO2 Data'!$K:$K,'EPA non-CO2 Data'!$A:$A,'Country Selector'!$A$2,'EPA non-CO2 Data'!$J:$J,$C$59,'EPA non-CO2 Data'!$I:$I,$B80,'EPA non-CO2 Data'!$F:$F,M$60)*10^12</f>
        <v>0</v>
      </c>
      <c r="N80" s="10">
        <f>SUMIFS('EPA non-CO2 Data'!$K:$K,'EPA non-CO2 Data'!$A:$A,'Country Selector'!$A$2,'EPA non-CO2 Data'!$J:$J,$C$59,'EPA non-CO2 Data'!$I:$I,$B80,'EPA non-CO2 Data'!$F:$F,N$60)*10^12</f>
        <v>0</v>
      </c>
      <c r="O80" s="10">
        <f>SUMIFS('EPA non-CO2 Data'!$K:$K,'EPA non-CO2 Data'!$A:$A,'Country Selector'!$A$2,'EPA non-CO2 Data'!$J:$J,$C$59,'EPA non-CO2 Data'!$I:$I,$B80,'EPA non-CO2 Data'!$F:$F,O$60)*10^12</f>
        <v>0</v>
      </c>
      <c r="P80" s="10">
        <f>SUMIFS('EPA non-CO2 Data'!$K:$K,'EPA non-CO2 Data'!$A:$A,'Country Selector'!$A$2,'EPA non-CO2 Data'!$J:$J,$C$59,'EPA non-CO2 Data'!$I:$I,$B80,'EPA non-CO2 Data'!$F:$F,P$60)*10^12</f>
        <v>0</v>
      </c>
      <c r="Q80" s="10">
        <f>SUMIFS('EPA non-CO2 Data'!$K:$K,'EPA non-CO2 Data'!$A:$A,'Country Selector'!$A$2,'EPA non-CO2 Data'!$J:$J,$C$59,'EPA non-CO2 Data'!$I:$I,$B80,'EPA non-CO2 Data'!$F:$F,Q$60)*10^12</f>
        <v>0</v>
      </c>
      <c r="R80" s="10">
        <f>SUMIFS('EPA non-CO2 Data'!$K:$K,'EPA non-CO2 Data'!$A:$A,'Country Selector'!$A$2,'EPA non-CO2 Data'!$J:$J,$C$59,'EPA non-CO2 Data'!$I:$I,$B80,'EPA non-CO2 Data'!$F:$F,R$60)*10^12</f>
        <v>0</v>
      </c>
      <c r="S80" s="10">
        <f>SUMIFS('EPA non-CO2 Data'!$K:$K,'EPA non-CO2 Data'!$A:$A,'Country Selector'!$A$2,'EPA non-CO2 Data'!$J:$J,$C$59,'EPA non-CO2 Data'!$I:$I,$B80,'EPA non-CO2 Data'!$F:$F,S$60)*10^12</f>
        <v>0</v>
      </c>
      <c r="T80" s="10">
        <f>SUMIFS('EPA non-CO2 Data'!$K:$K,'EPA non-CO2 Data'!$A:$A,'Country Selector'!$A$2,'EPA non-CO2 Data'!$J:$J,$C$59,'EPA non-CO2 Data'!$I:$I,$B80,'EPA non-CO2 Data'!$F:$F,T$60)*10^12</f>
        <v>0</v>
      </c>
      <c r="U80" s="10">
        <f>SUMIFS('EPA non-CO2 Data'!$K:$K,'EPA non-CO2 Data'!$A:$A,'Country Selector'!$A$2,'EPA non-CO2 Data'!$J:$J,$C$59,'EPA non-CO2 Data'!$I:$I,$B80,'EPA non-CO2 Data'!$F:$F,U$60)*10^12</f>
        <v>0</v>
      </c>
      <c r="V80" s="10">
        <f>SUMIFS('EPA non-CO2 Data'!$K:$K,'EPA non-CO2 Data'!$A:$A,'Country Selector'!$A$2,'EPA non-CO2 Data'!$J:$J,$C$59,'EPA non-CO2 Data'!$I:$I,$B80,'EPA non-CO2 Data'!$F:$F,V$60)*10^12</f>
        <v>0</v>
      </c>
      <c r="W80" s="10">
        <f>SUMIFS('EPA non-CO2 Data'!$K:$K,'EPA non-CO2 Data'!$A:$A,'Country Selector'!$A$2,'EPA non-CO2 Data'!$J:$J,$C$59,'EPA non-CO2 Data'!$I:$I,$B80,'EPA non-CO2 Data'!$F:$F,W$60)*10^12</f>
        <v>0</v>
      </c>
      <c r="X80" s="10">
        <f>SUMIFS('EPA non-CO2 Data'!$K:$K,'EPA non-CO2 Data'!$A:$A,'Country Selector'!$A$2,'EPA non-CO2 Data'!$J:$J,$C$59,'EPA non-CO2 Data'!$I:$I,$B80,'EPA non-CO2 Data'!$F:$F,X$60)*10^12</f>
        <v>0</v>
      </c>
      <c r="Y80" s="10">
        <f>SUMIFS('EPA non-CO2 Data'!$K:$K,'EPA non-CO2 Data'!$A:$A,'Country Selector'!$A$2,'EPA non-CO2 Data'!$J:$J,$C$59,'EPA non-CO2 Data'!$I:$I,$B80,'EPA non-CO2 Data'!$F:$F,Y$60)*10^12</f>
        <v>0</v>
      </c>
      <c r="Z80" s="10">
        <f>SUMIFS('EPA non-CO2 Data'!$K:$K,'EPA non-CO2 Data'!$A:$A,'Country Selector'!$A$2,'EPA non-CO2 Data'!$J:$J,$C$59,'EPA non-CO2 Data'!$I:$I,$B80,'EPA non-CO2 Data'!$F:$F,Z$60)*10^12</f>
        <v>0</v>
      </c>
      <c r="AA80" s="10">
        <f>SUMIFS('EPA non-CO2 Data'!$K:$K,'EPA non-CO2 Data'!$A:$A,'Country Selector'!$A$2,'EPA non-CO2 Data'!$J:$J,$C$59,'EPA non-CO2 Data'!$I:$I,$B80,'EPA non-CO2 Data'!$F:$F,AA$60)*10^12</f>
        <v>0</v>
      </c>
      <c r="AB80" s="10">
        <f>SUMIFS('EPA non-CO2 Data'!$K:$K,'EPA non-CO2 Data'!$A:$A,'Country Selector'!$A$2,'EPA non-CO2 Data'!$J:$J,$C$59,'EPA non-CO2 Data'!$I:$I,$B80,'EPA non-CO2 Data'!$F:$F,AB$60)*10^12</f>
        <v>0</v>
      </c>
      <c r="AC80" s="10">
        <f>SUMIFS('EPA non-CO2 Data'!$K:$K,'EPA non-CO2 Data'!$A:$A,'Country Selector'!$A$2,'EPA non-CO2 Data'!$J:$J,$C$59,'EPA non-CO2 Data'!$I:$I,$B80,'EPA non-CO2 Data'!$F:$F,AC$60)*10^12</f>
        <v>0</v>
      </c>
      <c r="AD80" s="10">
        <f>SUMIFS('EPA non-CO2 Data'!$K:$K,'EPA non-CO2 Data'!$A:$A,'Country Selector'!$A$2,'EPA non-CO2 Data'!$J:$J,$C$59,'EPA non-CO2 Data'!$I:$I,$B80,'EPA non-CO2 Data'!$F:$F,AD$60)*10^12</f>
        <v>0</v>
      </c>
      <c r="AE80" s="10">
        <f>SUMIFS('EPA non-CO2 Data'!$K:$K,'EPA non-CO2 Data'!$A:$A,'Country Selector'!$A$2,'EPA non-CO2 Data'!$J:$J,$C$59,'EPA non-CO2 Data'!$I:$I,$B80,'EPA non-CO2 Data'!$F:$F,AE$60)*10^12</f>
        <v>0</v>
      </c>
      <c r="AF80" s="10">
        <f>SUMIFS('EPA non-CO2 Data'!$K:$K,'EPA non-CO2 Data'!$A:$A,'Country Selector'!$A$2,'EPA non-CO2 Data'!$J:$J,$C$59,'EPA non-CO2 Data'!$I:$I,$B80,'EPA non-CO2 Data'!$F:$F,AF$60)*10^12</f>
        <v>0</v>
      </c>
      <c r="AG80" s="10">
        <f>SUMIFS('EPA non-CO2 Data'!$K:$K,'EPA non-CO2 Data'!$A:$A,'Country Selector'!$A$2,'EPA non-CO2 Data'!$J:$J,$C$59,'EPA non-CO2 Data'!$I:$I,$B80,'EPA non-CO2 Data'!$F:$F,AG$60)*10^12</f>
        <v>0</v>
      </c>
      <c r="AH80" s="10">
        <f>SUMIFS('EPA non-CO2 Data'!$K:$K,'EPA non-CO2 Data'!$A:$A,'Country Selector'!$A$2,'EPA non-CO2 Data'!$J:$J,$C$59,'EPA non-CO2 Data'!$I:$I,$B80,'EPA non-CO2 Data'!$F:$F,AH$60)*10^12</f>
        <v>0</v>
      </c>
      <c r="AI80" s="10">
        <f>SUMIFS('EPA non-CO2 Data'!$K:$K,'EPA non-CO2 Data'!$A:$A,'Country Selector'!$A$2,'EPA non-CO2 Data'!$J:$J,$C$59,'EPA non-CO2 Data'!$I:$I,$B80,'EPA non-CO2 Data'!$F:$F,AI$60)*10^12</f>
        <v>0</v>
      </c>
      <c r="AJ80" s="10">
        <f>SUMIFS('EPA non-CO2 Data'!$K:$K,'EPA non-CO2 Data'!$A:$A,'Country Selector'!$A$2,'EPA non-CO2 Data'!$J:$J,$C$59,'EPA non-CO2 Data'!$I:$I,$B80,'EPA non-CO2 Data'!$F:$F,AJ$60)*10^12</f>
        <v>0</v>
      </c>
      <c r="AK80" s="10">
        <f>SUMIFS('EPA non-CO2 Data'!$K:$K,'EPA non-CO2 Data'!$A:$A,'Country Selector'!$A$2,'EPA non-CO2 Data'!$J:$J,$C$59,'EPA non-CO2 Data'!$I:$I,$B80,'EPA non-CO2 Data'!$F:$F,AK$60)*10^12</f>
        <v>0</v>
      </c>
      <c r="AL80" s="10">
        <f>SUMIFS('EPA non-CO2 Data'!$K:$K,'EPA non-CO2 Data'!$A:$A,'Country Selector'!$A$2,'EPA non-CO2 Data'!$J:$J,$C$59,'EPA non-CO2 Data'!$I:$I,$B80,'EPA non-CO2 Data'!$F:$F,AL$60)*10^12</f>
        <v>0</v>
      </c>
    </row>
    <row r="81" spans="1:38" x14ac:dyDescent="0.25">
      <c r="A81" t="s">
        <v>12</v>
      </c>
      <c r="B81" t="s">
        <v>579</v>
      </c>
      <c r="C81" s="10">
        <f>SUMIFS('EPA non-CO2 Data'!$K:$K,'EPA non-CO2 Data'!$A:$A,'Country Selector'!$A$2,'EPA non-CO2 Data'!$J:$J,$C$59,'EPA non-CO2 Data'!$I:$I,$B81,'EPA non-CO2 Data'!$F:$F,C$60)*10^12</f>
        <v>0</v>
      </c>
      <c r="D81" s="10">
        <f>SUMIFS('EPA non-CO2 Data'!$K:$K,'EPA non-CO2 Data'!$A:$A,'Country Selector'!$A$2,'EPA non-CO2 Data'!$J:$J,$C$59,'EPA non-CO2 Data'!$I:$I,$B81,'EPA non-CO2 Data'!$F:$F,D$60)*10^12</f>
        <v>0</v>
      </c>
      <c r="E81" s="10">
        <f>SUMIFS('EPA non-CO2 Data'!$K:$K,'EPA non-CO2 Data'!$A:$A,'Country Selector'!$A$2,'EPA non-CO2 Data'!$J:$J,$C$59,'EPA non-CO2 Data'!$I:$I,$B81,'EPA non-CO2 Data'!$F:$F,E$60)*10^12</f>
        <v>0</v>
      </c>
      <c r="F81" s="10">
        <f>SUMIFS('EPA non-CO2 Data'!$K:$K,'EPA non-CO2 Data'!$A:$A,'Country Selector'!$A$2,'EPA non-CO2 Data'!$J:$J,$C$59,'EPA non-CO2 Data'!$I:$I,$B81,'EPA non-CO2 Data'!$F:$F,F$60)*10^12</f>
        <v>0</v>
      </c>
      <c r="G81" s="10">
        <f>SUMIFS('EPA non-CO2 Data'!$K:$K,'EPA non-CO2 Data'!$A:$A,'Country Selector'!$A$2,'EPA non-CO2 Data'!$J:$J,$C$59,'EPA non-CO2 Data'!$I:$I,$B81,'EPA non-CO2 Data'!$F:$F,G$60)*10^12</f>
        <v>0</v>
      </c>
      <c r="H81" s="10">
        <f>SUMIFS('EPA non-CO2 Data'!$K:$K,'EPA non-CO2 Data'!$A:$A,'Country Selector'!$A$2,'EPA non-CO2 Data'!$J:$J,$C$59,'EPA non-CO2 Data'!$I:$I,$B81,'EPA non-CO2 Data'!$F:$F,H$60)*10^12</f>
        <v>0</v>
      </c>
      <c r="I81" s="10">
        <f>SUMIFS('EPA non-CO2 Data'!$K:$K,'EPA non-CO2 Data'!$A:$A,'Country Selector'!$A$2,'EPA non-CO2 Data'!$J:$J,$C$59,'EPA non-CO2 Data'!$I:$I,$B81,'EPA non-CO2 Data'!$F:$F,I$60)*10^12</f>
        <v>0</v>
      </c>
      <c r="J81" s="10">
        <f>SUMIFS('EPA non-CO2 Data'!$K:$K,'EPA non-CO2 Data'!$A:$A,'Country Selector'!$A$2,'EPA non-CO2 Data'!$J:$J,$C$59,'EPA non-CO2 Data'!$I:$I,$B81,'EPA non-CO2 Data'!$F:$F,J$60)*10^12</f>
        <v>0</v>
      </c>
      <c r="K81" s="10">
        <f>SUMIFS('EPA non-CO2 Data'!$K:$K,'EPA non-CO2 Data'!$A:$A,'Country Selector'!$A$2,'EPA non-CO2 Data'!$J:$J,$C$59,'EPA non-CO2 Data'!$I:$I,$B81,'EPA non-CO2 Data'!$F:$F,K$60)*10^12</f>
        <v>0</v>
      </c>
      <c r="L81" s="10">
        <f>SUMIFS('EPA non-CO2 Data'!$K:$K,'EPA non-CO2 Data'!$A:$A,'Country Selector'!$A$2,'EPA non-CO2 Data'!$J:$J,$C$59,'EPA non-CO2 Data'!$I:$I,$B81,'EPA non-CO2 Data'!$F:$F,L$60)*10^12</f>
        <v>0</v>
      </c>
      <c r="M81" s="10">
        <f>SUMIFS('EPA non-CO2 Data'!$K:$K,'EPA non-CO2 Data'!$A:$A,'Country Selector'!$A$2,'EPA non-CO2 Data'!$J:$J,$C$59,'EPA non-CO2 Data'!$I:$I,$B81,'EPA non-CO2 Data'!$F:$F,M$60)*10^12</f>
        <v>0</v>
      </c>
      <c r="N81" s="10">
        <f>SUMIFS('EPA non-CO2 Data'!$K:$K,'EPA non-CO2 Data'!$A:$A,'Country Selector'!$A$2,'EPA non-CO2 Data'!$J:$J,$C$59,'EPA non-CO2 Data'!$I:$I,$B81,'EPA non-CO2 Data'!$F:$F,N$60)*10^12</f>
        <v>0</v>
      </c>
      <c r="O81" s="10">
        <f>SUMIFS('EPA non-CO2 Data'!$K:$K,'EPA non-CO2 Data'!$A:$A,'Country Selector'!$A$2,'EPA non-CO2 Data'!$J:$J,$C$59,'EPA non-CO2 Data'!$I:$I,$B81,'EPA non-CO2 Data'!$F:$F,O$60)*10^12</f>
        <v>0</v>
      </c>
      <c r="P81" s="10">
        <f>SUMIFS('EPA non-CO2 Data'!$K:$K,'EPA non-CO2 Data'!$A:$A,'Country Selector'!$A$2,'EPA non-CO2 Data'!$J:$J,$C$59,'EPA non-CO2 Data'!$I:$I,$B81,'EPA non-CO2 Data'!$F:$F,P$60)*10^12</f>
        <v>0</v>
      </c>
      <c r="Q81" s="10">
        <f>SUMIFS('EPA non-CO2 Data'!$K:$K,'EPA non-CO2 Data'!$A:$A,'Country Selector'!$A$2,'EPA non-CO2 Data'!$J:$J,$C$59,'EPA non-CO2 Data'!$I:$I,$B81,'EPA non-CO2 Data'!$F:$F,Q$60)*10^12</f>
        <v>0</v>
      </c>
      <c r="R81" s="10">
        <f>SUMIFS('EPA non-CO2 Data'!$K:$K,'EPA non-CO2 Data'!$A:$A,'Country Selector'!$A$2,'EPA non-CO2 Data'!$J:$J,$C$59,'EPA non-CO2 Data'!$I:$I,$B81,'EPA non-CO2 Data'!$F:$F,R$60)*10^12</f>
        <v>0</v>
      </c>
      <c r="S81" s="10">
        <f>SUMIFS('EPA non-CO2 Data'!$K:$K,'EPA non-CO2 Data'!$A:$A,'Country Selector'!$A$2,'EPA non-CO2 Data'!$J:$J,$C$59,'EPA non-CO2 Data'!$I:$I,$B81,'EPA non-CO2 Data'!$F:$F,S$60)*10^12</f>
        <v>0</v>
      </c>
      <c r="T81" s="10">
        <f>SUMIFS('EPA non-CO2 Data'!$K:$K,'EPA non-CO2 Data'!$A:$A,'Country Selector'!$A$2,'EPA non-CO2 Data'!$J:$J,$C$59,'EPA non-CO2 Data'!$I:$I,$B81,'EPA non-CO2 Data'!$F:$F,T$60)*10^12</f>
        <v>0</v>
      </c>
      <c r="U81" s="10">
        <f>SUMIFS('EPA non-CO2 Data'!$K:$K,'EPA non-CO2 Data'!$A:$A,'Country Selector'!$A$2,'EPA non-CO2 Data'!$J:$J,$C$59,'EPA non-CO2 Data'!$I:$I,$B81,'EPA non-CO2 Data'!$F:$F,U$60)*10^12</f>
        <v>0</v>
      </c>
      <c r="V81" s="10">
        <f>SUMIFS('EPA non-CO2 Data'!$K:$K,'EPA non-CO2 Data'!$A:$A,'Country Selector'!$A$2,'EPA non-CO2 Data'!$J:$J,$C$59,'EPA non-CO2 Data'!$I:$I,$B81,'EPA non-CO2 Data'!$F:$F,V$60)*10^12</f>
        <v>0</v>
      </c>
      <c r="W81" s="10">
        <f>SUMIFS('EPA non-CO2 Data'!$K:$K,'EPA non-CO2 Data'!$A:$A,'Country Selector'!$A$2,'EPA non-CO2 Data'!$J:$J,$C$59,'EPA non-CO2 Data'!$I:$I,$B81,'EPA non-CO2 Data'!$F:$F,W$60)*10^12</f>
        <v>0</v>
      </c>
      <c r="X81" s="10">
        <f>SUMIFS('EPA non-CO2 Data'!$K:$K,'EPA non-CO2 Data'!$A:$A,'Country Selector'!$A$2,'EPA non-CO2 Data'!$J:$J,$C$59,'EPA non-CO2 Data'!$I:$I,$B81,'EPA non-CO2 Data'!$F:$F,X$60)*10^12</f>
        <v>0</v>
      </c>
      <c r="Y81" s="10">
        <f>SUMIFS('EPA non-CO2 Data'!$K:$K,'EPA non-CO2 Data'!$A:$A,'Country Selector'!$A$2,'EPA non-CO2 Data'!$J:$J,$C$59,'EPA non-CO2 Data'!$I:$I,$B81,'EPA non-CO2 Data'!$F:$F,Y$60)*10^12</f>
        <v>0</v>
      </c>
      <c r="Z81" s="10">
        <f>SUMIFS('EPA non-CO2 Data'!$K:$K,'EPA non-CO2 Data'!$A:$A,'Country Selector'!$A$2,'EPA non-CO2 Data'!$J:$J,$C$59,'EPA non-CO2 Data'!$I:$I,$B81,'EPA non-CO2 Data'!$F:$F,Z$60)*10^12</f>
        <v>0</v>
      </c>
      <c r="AA81" s="10">
        <f>SUMIFS('EPA non-CO2 Data'!$K:$K,'EPA non-CO2 Data'!$A:$A,'Country Selector'!$A$2,'EPA non-CO2 Data'!$J:$J,$C$59,'EPA non-CO2 Data'!$I:$I,$B81,'EPA non-CO2 Data'!$F:$F,AA$60)*10^12</f>
        <v>0</v>
      </c>
      <c r="AB81" s="10">
        <f>SUMIFS('EPA non-CO2 Data'!$K:$K,'EPA non-CO2 Data'!$A:$A,'Country Selector'!$A$2,'EPA non-CO2 Data'!$J:$J,$C$59,'EPA non-CO2 Data'!$I:$I,$B81,'EPA non-CO2 Data'!$F:$F,AB$60)*10^12</f>
        <v>0</v>
      </c>
      <c r="AC81" s="10">
        <f>SUMIFS('EPA non-CO2 Data'!$K:$K,'EPA non-CO2 Data'!$A:$A,'Country Selector'!$A$2,'EPA non-CO2 Data'!$J:$J,$C$59,'EPA non-CO2 Data'!$I:$I,$B81,'EPA non-CO2 Data'!$F:$F,AC$60)*10^12</f>
        <v>0</v>
      </c>
      <c r="AD81" s="10">
        <f>SUMIFS('EPA non-CO2 Data'!$K:$K,'EPA non-CO2 Data'!$A:$A,'Country Selector'!$A$2,'EPA non-CO2 Data'!$J:$J,$C$59,'EPA non-CO2 Data'!$I:$I,$B81,'EPA non-CO2 Data'!$F:$F,AD$60)*10^12</f>
        <v>0</v>
      </c>
      <c r="AE81" s="10">
        <f>SUMIFS('EPA non-CO2 Data'!$K:$K,'EPA non-CO2 Data'!$A:$A,'Country Selector'!$A$2,'EPA non-CO2 Data'!$J:$J,$C$59,'EPA non-CO2 Data'!$I:$I,$B81,'EPA non-CO2 Data'!$F:$F,AE$60)*10^12</f>
        <v>0</v>
      </c>
      <c r="AF81" s="10">
        <f>SUMIFS('EPA non-CO2 Data'!$K:$K,'EPA non-CO2 Data'!$A:$A,'Country Selector'!$A$2,'EPA non-CO2 Data'!$J:$J,$C$59,'EPA non-CO2 Data'!$I:$I,$B81,'EPA non-CO2 Data'!$F:$F,AF$60)*10^12</f>
        <v>0</v>
      </c>
      <c r="AG81" s="10">
        <f>SUMIFS('EPA non-CO2 Data'!$K:$K,'EPA non-CO2 Data'!$A:$A,'Country Selector'!$A$2,'EPA non-CO2 Data'!$J:$J,$C$59,'EPA non-CO2 Data'!$I:$I,$B81,'EPA non-CO2 Data'!$F:$F,AG$60)*10^12</f>
        <v>0</v>
      </c>
      <c r="AH81" s="10">
        <f>SUMIFS('EPA non-CO2 Data'!$K:$K,'EPA non-CO2 Data'!$A:$A,'Country Selector'!$A$2,'EPA non-CO2 Data'!$J:$J,$C$59,'EPA non-CO2 Data'!$I:$I,$B81,'EPA non-CO2 Data'!$F:$F,AH$60)*10^12</f>
        <v>0</v>
      </c>
      <c r="AI81" s="10">
        <f>SUMIFS('EPA non-CO2 Data'!$K:$K,'EPA non-CO2 Data'!$A:$A,'Country Selector'!$A$2,'EPA non-CO2 Data'!$J:$J,$C$59,'EPA non-CO2 Data'!$I:$I,$B81,'EPA non-CO2 Data'!$F:$F,AI$60)*10^12</f>
        <v>0</v>
      </c>
      <c r="AJ81" s="10">
        <f>SUMIFS('EPA non-CO2 Data'!$K:$K,'EPA non-CO2 Data'!$A:$A,'Country Selector'!$A$2,'EPA non-CO2 Data'!$J:$J,$C$59,'EPA non-CO2 Data'!$I:$I,$B81,'EPA non-CO2 Data'!$F:$F,AJ$60)*10^12</f>
        <v>0</v>
      </c>
      <c r="AK81" s="10">
        <f>SUMIFS('EPA non-CO2 Data'!$K:$K,'EPA non-CO2 Data'!$A:$A,'Country Selector'!$A$2,'EPA non-CO2 Data'!$J:$J,$C$59,'EPA non-CO2 Data'!$I:$I,$B81,'EPA non-CO2 Data'!$F:$F,AK$60)*10^12</f>
        <v>0</v>
      </c>
      <c r="AL81" s="10">
        <f>SUMIFS('EPA non-CO2 Data'!$K:$K,'EPA non-CO2 Data'!$A:$A,'Country Selector'!$A$2,'EPA non-CO2 Data'!$J:$J,$C$59,'EPA non-CO2 Data'!$I:$I,$B81,'EPA non-CO2 Data'!$F:$F,AL$60)*10^12</f>
        <v>0</v>
      </c>
    </row>
    <row r="82" spans="1:38" x14ac:dyDescent="0.25">
      <c r="A82" t="s">
        <v>12</v>
      </c>
      <c r="B82" t="s">
        <v>580</v>
      </c>
      <c r="C82" s="10">
        <f>SUMIFS('EPA non-CO2 Data'!$K:$K,'EPA non-CO2 Data'!$A:$A,'Country Selector'!$A$2,'EPA non-CO2 Data'!$J:$J,$C$59,'EPA non-CO2 Data'!$I:$I,$B82,'EPA non-CO2 Data'!$F:$F,C$60)*10^12</f>
        <v>0</v>
      </c>
      <c r="D82" s="10">
        <f>SUMIFS('EPA non-CO2 Data'!$K:$K,'EPA non-CO2 Data'!$A:$A,'Country Selector'!$A$2,'EPA non-CO2 Data'!$J:$J,$C$59,'EPA non-CO2 Data'!$I:$I,$B82,'EPA non-CO2 Data'!$F:$F,D$60)*10^12</f>
        <v>0</v>
      </c>
      <c r="E82" s="10">
        <f>SUMIFS('EPA non-CO2 Data'!$K:$K,'EPA non-CO2 Data'!$A:$A,'Country Selector'!$A$2,'EPA non-CO2 Data'!$J:$J,$C$59,'EPA non-CO2 Data'!$I:$I,$B82,'EPA non-CO2 Data'!$F:$F,E$60)*10^12</f>
        <v>0</v>
      </c>
      <c r="F82" s="10">
        <f>SUMIFS('EPA non-CO2 Data'!$K:$K,'EPA non-CO2 Data'!$A:$A,'Country Selector'!$A$2,'EPA non-CO2 Data'!$J:$J,$C$59,'EPA non-CO2 Data'!$I:$I,$B82,'EPA non-CO2 Data'!$F:$F,F$60)*10^12</f>
        <v>0</v>
      </c>
      <c r="G82" s="10">
        <f>SUMIFS('EPA non-CO2 Data'!$K:$K,'EPA non-CO2 Data'!$A:$A,'Country Selector'!$A$2,'EPA non-CO2 Data'!$J:$J,$C$59,'EPA non-CO2 Data'!$I:$I,$B82,'EPA non-CO2 Data'!$F:$F,G$60)*10^12</f>
        <v>0</v>
      </c>
      <c r="H82" s="10">
        <f>SUMIFS('EPA non-CO2 Data'!$K:$K,'EPA non-CO2 Data'!$A:$A,'Country Selector'!$A$2,'EPA non-CO2 Data'!$J:$J,$C$59,'EPA non-CO2 Data'!$I:$I,$B82,'EPA non-CO2 Data'!$F:$F,H$60)*10^12</f>
        <v>0</v>
      </c>
      <c r="I82" s="10">
        <f>SUMIFS('EPA non-CO2 Data'!$K:$K,'EPA non-CO2 Data'!$A:$A,'Country Selector'!$A$2,'EPA non-CO2 Data'!$J:$J,$C$59,'EPA non-CO2 Data'!$I:$I,$B82,'EPA non-CO2 Data'!$F:$F,I$60)*10^12</f>
        <v>0</v>
      </c>
      <c r="J82" s="10">
        <f>SUMIFS('EPA non-CO2 Data'!$K:$K,'EPA non-CO2 Data'!$A:$A,'Country Selector'!$A$2,'EPA non-CO2 Data'!$J:$J,$C$59,'EPA non-CO2 Data'!$I:$I,$B82,'EPA non-CO2 Data'!$F:$F,J$60)*10^12</f>
        <v>0</v>
      </c>
      <c r="K82" s="10">
        <f>SUMIFS('EPA non-CO2 Data'!$K:$K,'EPA non-CO2 Data'!$A:$A,'Country Selector'!$A$2,'EPA non-CO2 Data'!$J:$J,$C$59,'EPA non-CO2 Data'!$I:$I,$B82,'EPA non-CO2 Data'!$F:$F,K$60)*10^12</f>
        <v>0</v>
      </c>
      <c r="L82" s="10">
        <f>SUMIFS('EPA non-CO2 Data'!$K:$K,'EPA non-CO2 Data'!$A:$A,'Country Selector'!$A$2,'EPA non-CO2 Data'!$J:$J,$C$59,'EPA non-CO2 Data'!$I:$I,$B82,'EPA non-CO2 Data'!$F:$F,L$60)*10^12</f>
        <v>0</v>
      </c>
      <c r="M82" s="10">
        <f>SUMIFS('EPA non-CO2 Data'!$K:$K,'EPA non-CO2 Data'!$A:$A,'Country Selector'!$A$2,'EPA non-CO2 Data'!$J:$J,$C$59,'EPA non-CO2 Data'!$I:$I,$B82,'EPA non-CO2 Data'!$F:$F,M$60)*10^12</f>
        <v>0</v>
      </c>
      <c r="N82" s="10">
        <f>SUMIFS('EPA non-CO2 Data'!$K:$K,'EPA non-CO2 Data'!$A:$A,'Country Selector'!$A$2,'EPA non-CO2 Data'!$J:$J,$C$59,'EPA non-CO2 Data'!$I:$I,$B82,'EPA non-CO2 Data'!$F:$F,N$60)*10^12</f>
        <v>0</v>
      </c>
      <c r="O82" s="10">
        <f>SUMIFS('EPA non-CO2 Data'!$K:$K,'EPA non-CO2 Data'!$A:$A,'Country Selector'!$A$2,'EPA non-CO2 Data'!$J:$J,$C$59,'EPA non-CO2 Data'!$I:$I,$B82,'EPA non-CO2 Data'!$F:$F,O$60)*10^12</f>
        <v>0</v>
      </c>
      <c r="P82" s="10">
        <f>SUMIFS('EPA non-CO2 Data'!$K:$K,'EPA non-CO2 Data'!$A:$A,'Country Selector'!$A$2,'EPA non-CO2 Data'!$J:$J,$C$59,'EPA non-CO2 Data'!$I:$I,$B82,'EPA non-CO2 Data'!$F:$F,P$60)*10^12</f>
        <v>0</v>
      </c>
      <c r="Q82" s="10">
        <f>SUMIFS('EPA non-CO2 Data'!$K:$K,'EPA non-CO2 Data'!$A:$A,'Country Selector'!$A$2,'EPA non-CO2 Data'!$J:$J,$C$59,'EPA non-CO2 Data'!$I:$I,$B82,'EPA non-CO2 Data'!$F:$F,Q$60)*10^12</f>
        <v>0</v>
      </c>
      <c r="R82" s="10">
        <f>SUMIFS('EPA non-CO2 Data'!$K:$K,'EPA non-CO2 Data'!$A:$A,'Country Selector'!$A$2,'EPA non-CO2 Data'!$J:$J,$C$59,'EPA non-CO2 Data'!$I:$I,$B82,'EPA non-CO2 Data'!$F:$F,R$60)*10^12</f>
        <v>0</v>
      </c>
      <c r="S82" s="10">
        <f>SUMIFS('EPA non-CO2 Data'!$K:$K,'EPA non-CO2 Data'!$A:$A,'Country Selector'!$A$2,'EPA non-CO2 Data'!$J:$J,$C$59,'EPA non-CO2 Data'!$I:$I,$B82,'EPA non-CO2 Data'!$F:$F,S$60)*10^12</f>
        <v>0</v>
      </c>
      <c r="T82" s="10">
        <f>SUMIFS('EPA non-CO2 Data'!$K:$K,'EPA non-CO2 Data'!$A:$A,'Country Selector'!$A$2,'EPA non-CO2 Data'!$J:$J,$C$59,'EPA non-CO2 Data'!$I:$I,$B82,'EPA non-CO2 Data'!$F:$F,T$60)*10^12</f>
        <v>0</v>
      </c>
      <c r="U82" s="10">
        <f>SUMIFS('EPA non-CO2 Data'!$K:$K,'EPA non-CO2 Data'!$A:$A,'Country Selector'!$A$2,'EPA non-CO2 Data'!$J:$J,$C$59,'EPA non-CO2 Data'!$I:$I,$B82,'EPA non-CO2 Data'!$F:$F,U$60)*10^12</f>
        <v>0</v>
      </c>
      <c r="V82" s="10">
        <f>SUMIFS('EPA non-CO2 Data'!$K:$K,'EPA non-CO2 Data'!$A:$A,'Country Selector'!$A$2,'EPA non-CO2 Data'!$J:$J,$C$59,'EPA non-CO2 Data'!$I:$I,$B82,'EPA non-CO2 Data'!$F:$F,V$60)*10^12</f>
        <v>0</v>
      </c>
      <c r="W82" s="10">
        <f>SUMIFS('EPA non-CO2 Data'!$K:$K,'EPA non-CO2 Data'!$A:$A,'Country Selector'!$A$2,'EPA non-CO2 Data'!$J:$J,$C$59,'EPA non-CO2 Data'!$I:$I,$B82,'EPA non-CO2 Data'!$F:$F,W$60)*10^12</f>
        <v>0</v>
      </c>
      <c r="X82" s="10">
        <f>SUMIFS('EPA non-CO2 Data'!$K:$K,'EPA non-CO2 Data'!$A:$A,'Country Selector'!$A$2,'EPA non-CO2 Data'!$J:$J,$C$59,'EPA non-CO2 Data'!$I:$I,$B82,'EPA non-CO2 Data'!$F:$F,X$60)*10^12</f>
        <v>0</v>
      </c>
      <c r="Y82" s="10">
        <f>SUMIFS('EPA non-CO2 Data'!$K:$K,'EPA non-CO2 Data'!$A:$A,'Country Selector'!$A$2,'EPA non-CO2 Data'!$J:$J,$C$59,'EPA non-CO2 Data'!$I:$I,$B82,'EPA non-CO2 Data'!$F:$F,Y$60)*10^12</f>
        <v>0</v>
      </c>
      <c r="Z82" s="10">
        <f>SUMIFS('EPA non-CO2 Data'!$K:$K,'EPA non-CO2 Data'!$A:$A,'Country Selector'!$A$2,'EPA non-CO2 Data'!$J:$J,$C$59,'EPA non-CO2 Data'!$I:$I,$B82,'EPA non-CO2 Data'!$F:$F,Z$60)*10^12</f>
        <v>0</v>
      </c>
      <c r="AA82" s="10">
        <f>SUMIFS('EPA non-CO2 Data'!$K:$K,'EPA non-CO2 Data'!$A:$A,'Country Selector'!$A$2,'EPA non-CO2 Data'!$J:$J,$C$59,'EPA non-CO2 Data'!$I:$I,$B82,'EPA non-CO2 Data'!$F:$F,AA$60)*10^12</f>
        <v>0</v>
      </c>
      <c r="AB82" s="10">
        <f>SUMIFS('EPA non-CO2 Data'!$K:$K,'EPA non-CO2 Data'!$A:$A,'Country Selector'!$A$2,'EPA non-CO2 Data'!$J:$J,$C$59,'EPA non-CO2 Data'!$I:$I,$B82,'EPA non-CO2 Data'!$F:$F,AB$60)*10^12</f>
        <v>0</v>
      </c>
      <c r="AC82" s="10">
        <f>SUMIFS('EPA non-CO2 Data'!$K:$K,'EPA non-CO2 Data'!$A:$A,'Country Selector'!$A$2,'EPA non-CO2 Data'!$J:$J,$C$59,'EPA non-CO2 Data'!$I:$I,$B82,'EPA non-CO2 Data'!$F:$F,AC$60)*10^12</f>
        <v>0</v>
      </c>
      <c r="AD82" s="10">
        <f>SUMIFS('EPA non-CO2 Data'!$K:$K,'EPA non-CO2 Data'!$A:$A,'Country Selector'!$A$2,'EPA non-CO2 Data'!$J:$J,$C$59,'EPA non-CO2 Data'!$I:$I,$B82,'EPA non-CO2 Data'!$F:$F,AD$60)*10^12</f>
        <v>0</v>
      </c>
      <c r="AE82" s="10">
        <f>SUMIFS('EPA non-CO2 Data'!$K:$K,'EPA non-CO2 Data'!$A:$A,'Country Selector'!$A$2,'EPA non-CO2 Data'!$J:$J,$C$59,'EPA non-CO2 Data'!$I:$I,$B82,'EPA non-CO2 Data'!$F:$F,AE$60)*10^12</f>
        <v>0</v>
      </c>
      <c r="AF82" s="10">
        <f>SUMIFS('EPA non-CO2 Data'!$K:$K,'EPA non-CO2 Data'!$A:$A,'Country Selector'!$A$2,'EPA non-CO2 Data'!$J:$J,$C$59,'EPA non-CO2 Data'!$I:$I,$B82,'EPA non-CO2 Data'!$F:$F,AF$60)*10^12</f>
        <v>0</v>
      </c>
      <c r="AG82" s="10">
        <f>SUMIFS('EPA non-CO2 Data'!$K:$K,'EPA non-CO2 Data'!$A:$A,'Country Selector'!$A$2,'EPA non-CO2 Data'!$J:$J,$C$59,'EPA non-CO2 Data'!$I:$I,$B82,'EPA non-CO2 Data'!$F:$F,AG$60)*10^12</f>
        <v>0</v>
      </c>
      <c r="AH82" s="10">
        <f>SUMIFS('EPA non-CO2 Data'!$K:$K,'EPA non-CO2 Data'!$A:$A,'Country Selector'!$A$2,'EPA non-CO2 Data'!$J:$J,$C$59,'EPA non-CO2 Data'!$I:$I,$B82,'EPA non-CO2 Data'!$F:$F,AH$60)*10^12</f>
        <v>0</v>
      </c>
      <c r="AI82" s="10">
        <f>SUMIFS('EPA non-CO2 Data'!$K:$K,'EPA non-CO2 Data'!$A:$A,'Country Selector'!$A$2,'EPA non-CO2 Data'!$J:$J,$C$59,'EPA non-CO2 Data'!$I:$I,$B82,'EPA non-CO2 Data'!$F:$F,AI$60)*10^12</f>
        <v>0</v>
      </c>
      <c r="AJ82" s="10">
        <f>SUMIFS('EPA non-CO2 Data'!$K:$K,'EPA non-CO2 Data'!$A:$A,'Country Selector'!$A$2,'EPA non-CO2 Data'!$J:$J,$C$59,'EPA non-CO2 Data'!$I:$I,$B82,'EPA non-CO2 Data'!$F:$F,AJ$60)*10^12</f>
        <v>0</v>
      </c>
      <c r="AK82" s="10">
        <f>SUMIFS('EPA non-CO2 Data'!$K:$K,'EPA non-CO2 Data'!$A:$A,'Country Selector'!$A$2,'EPA non-CO2 Data'!$J:$J,$C$59,'EPA non-CO2 Data'!$I:$I,$B82,'EPA non-CO2 Data'!$F:$F,AK$60)*10^12</f>
        <v>0</v>
      </c>
      <c r="AL82" s="10">
        <f>SUMIFS('EPA non-CO2 Data'!$K:$K,'EPA non-CO2 Data'!$A:$A,'Country Selector'!$A$2,'EPA non-CO2 Data'!$J:$J,$C$59,'EPA non-CO2 Data'!$I:$I,$B82,'EPA non-CO2 Data'!$F:$F,AL$60)*10^12</f>
        <v>0</v>
      </c>
    </row>
    <row r="83" spans="1:38" x14ac:dyDescent="0.25">
      <c r="A83" t="s">
        <v>12</v>
      </c>
      <c r="B83" t="s">
        <v>553</v>
      </c>
      <c r="C83" s="10">
        <f>SUMIFS('EPA non-CO2 Data'!$K:$K,'EPA non-CO2 Data'!$A:$A,'Country Selector'!$A$2,'EPA non-CO2 Data'!$J:$J,$C$59,'EPA non-CO2 Data'!$I:$I,$B83,'EPA non-CO2 Data'!$F:$F,C$60)*10^12</f>
        <v>0</v>
      </c>
      <c r="D83" s="10">
        <f>SUMIFS('EPA non-CO2 Data'!$K:$K,'EPA non-CO2 Data'!$A:$A,'Country Selector'!$A$2,'EPA non-CO2 Data'!$J:$J,$C$59,'EPA non-CO2 Data'!$I:$I,$B83,'EPA non-CO2 Data'!$F:$F,D$60)*10^12</f>
        <v>0</v>
      </c>
      <c r="E83" s="10">
        <f>SUMIFS('EPA non-CO2 Data'!$K:$K,'EPA non-CO2 Data'!$A:$A,'Country Selector'!$A$2,'EPA non-CO2 Data'!$J:$J,$C$59,'EPA non-CO2 Data'!$I:$I,$B83,'EPA non-CO2 Data'!$F:$F,E$60)*10^12</f>
        <v>0</v>
      </c>
      <c r="F83" s="10">
        <f>SUMIFS('EPA non-CO2 Data'!$K:$K,'EPA non-CO2 Data'!$A:$A,'Country Selector'!$A$2,'EPA non-CO2 Data'!$J:$J,$C$59,'EPA non-CO2 Data'!$I:$I,$B83,'EPA non-CO2 Data'!$F:$F,F$60)*10^12</f>
        <v>0</v>
      </c>
      <c r="G83" s="10">
        <f>SUMIFS('EPA non-CO2 Data'!$K:$K,'EPA non-CO2 Data'!$A:$A,'Country Selector'!$A$2,'EPA non-CO2 Data'!$J:$J,$C$59,'EPA non-CO2 Data'!$I:$I,$B83,'EPA non-CO2 Data'!$F:$F,G$60)*10^12</f>
        <v>0</v>
      </c>
      <c r="H83" s="10">
        <f>SUMIFS('EPA non-CO2 Data'!$K:$K,'EPA non-CO2 Data'!$A:$A,'Country Selector'!$A$2,'EPA non-CO2 Data'!$J:$J,$C$59,'EPA non-CO2 Data'!$I:$I,$B83,'EPA non-CO2 Data'!$F:$F,H$60)*10^12</f>
        <v>0</v>
      </c>
      <c r="I83" s="10">
        <f>SUMIFS('EPA non-CO2 Data'!$K:$K,'EPA non-CO2 Data'!$A:$A,'Country Selector'!$A$2,'EPA non-CO2 Data'!$J:$J,$C$59,'EPA non-CO2 Data'!$I:$I,$B83,'EPA non-CO2 Data'!$F:$F,I$60)*10^12</f>
        <v>0</v>
      </c>
      <c r="J83" s="10">
        <f>SUMIFS('EPA non-CO2 Data'!$K:$K,'EPA non-CO2 Data'!$A:$A,'Country Selector'!$A$2,'EPA non-CO2 Data'!$J:$J,$C$59,'EPA non-CO2 Data'!$I:$I,$B83,'EPA non-CO2 Data'!$F:$F,J$60)*10^12</f>
        <v>0</v>
      </c>
      <c r="K83" s="10">
        <f>SUMIFS('EPA non-CO2 Data'!$K:$K,'EPA non-CO2 Data'!$A:$A,'Country Selector'!$A$2,'EPA non-CO2 Data'!$J:$J,$C$59,'EPA non-CO2 Data'!$I:$I,$B83,'EPA non-CO2 Data'!$F:$F,K$60)*10^12</f>
        <v>0</v>
      </c>
      <c r="L83" s="10">
        <f>SUMIFS('EPA non-CO2 Data'!$K:$K,'EPA non-CO2 Data'!$A:$A,'Country Selector'!$A$2,'EPA non-CO2 Data'!$J:$J,$C$59,'EPA non-CO2 Data'!$I:$I,$B83,'EPA non-CO2 Data'!$F:$F,L$60)*10^12</f>
        <v>0</v>
      </c>
      <c r="M83" s="10">
        <f>SUMIFS('EPA non-CO2 Data'!$K:$K,'EPA non-CO2 Data'!$A:$A,'Country Selector'!$A$2,'EPA non-CO2 Data'!$J:$J,$C$59,'EPA non-CO2 Data'!$I:$I,$B83,'EPA non-CO2 Data'!$F:$F,M$60)*10^12</f>
        <v>0</v>
      </c>
      <c r="N83" s="10">
        <f>SUMIFS('EPA non-CO2 Data'!$K:$K,'EPA non-CO2 Data'!$A:$A,'Country Selector'!$A$2,'EPA non-CO2 Data'!$J:$J,$C$59,'EPA non-CO2 Data'!$I:$I,$B83,'EPA non-CO2 Data'!$F:$F,N$60)*10^12</f>
        <v>0</v>
      </c>
      <c r="O83" s="10">
        <f>SUMIFS('EPA non-CO2 Data'!$K:$K,'EPA non-CO2 Data'!$A:$A,'Country Selector'!$A$2,'EPA non-CO2 Data'!$J:$J,$C$59,'EPA non-CO2 Data'!$I:$I,$B83,'EPA non-CO2 Data'!$F:$F,O$60)*10^12</f>
        <v>0</v>
      </c>
      <c r="P83" s="10">
        <f>SUMIFS('EPA non-CO2 Data'!$K:$K,'EPA non-CO2 Data'!$A:$A,'Country Selector'!$A$2,'EPA non-CO2 Data'!$J:$J,$C$59,'EPA non-CO2 Data'!$I:$I,$B83,'EPA non-CO2 Data'!$F:$F,P$60)*10^12</f>
        <v>0</v>
      </c>
      <c r="Q83" s="10">
        <f>SUMIFS('EPA non-CO2 Data'!$K:$K,'EPA non-CO2 Data'!$A:$A,'Country Selector'!$A$2,'EPA non-CO2 Data'!$J:$J,$C$59,'EPA non-CO2 Data'!$I:$I,$B83,'EPA non-CO2 Data'!$F:$F,Q$60)*10^12</f>
        <v>0</v>
      </c>
      <c r="R83" s="10">
        <f>SUMIFS('EPA non-CO2 Data'!$K:$K,'EPA non-CO2 Data'!$A:$A,'Country Selector'!$A$2,'EPA non-CO2 Data'!$J:$J,$C$59,'EPA non-CO2 Data'!$I:$I,$B83,'EPA non-CO2 Data'!$F:$F,R$60)*10^12</f>
        <v>0</v>
      </c>
      <c r="S83" s="10">
        <f>SUMIFS('EPA non-CO2 Data'!$K:$K,'EPA non-CO2 Data'!$A:$A,'Country Selector'!$A$2,'EPA non-CO2 Data'!$J:$J,$C$59,'EPA non-CO2 Data'!$I:$I,$B83,'EPA non-CO2 Data'!$F:$F,S$60)*10^12</f>
        <v>0</v>
      </c>
      <c r="T83" s="10">
        <f>SUMIFS('EPA non-CO2 Data'!$K:$K,'EPA non-CO2 Data'!$A:$A,'Country Selector'!$A$2,'EPA non-CO2 Data'!$J:$J,$C$59,'EPA non-CO2 Data'!$I:$I,$B83,'EPA non-CO2 Data'!$F:$F,T$60)*10^12</f>
        <v>0</v>
      </c>
      <c r="U83" s="10">
        <f>SUMIFS('EPA non-CO2 Data'!$K:$K,'EPA non-CO2 Data'!$A:$A,'Country Selector'!$A$2,'EPA non-CO2 Data'!$J:$J,$C$59,'EPA non-CO2 Data'!$I:$I,$B83,'EPA non-CO2 Data'!$F:$F,U$60)*10^12</f>
        <v>0</v>
      </c>
      <c r="V83" s="10">
        <f>SUMIFS('EPA non-CO2 Data'!$K:$K,'EPA non-CO2 Data'!$A:$A,'Country Selector'!$A$2,'EPA non-CO2 Data'!$J:$J,$C$59,'EPA non-CO2 Data'!$I:$I,$B83,'EPA non-CO2 Data'!$F:$F,V$60)*10^12</f>
        <v>0</v>
      </c>
      <c r="W83" s="10">
        <f>SUMIFS('EPA non-CO2 Data'!$K:$K,'EPA non-CO2 Data'!$A:$A,'Country Selector'!$A$2,'EPA non-CO2 Data'!$J:$J,$C$59,'EPA non-CO2 Data'!$I:$I,$B83,'EPA non-CO2 Data'!$F:$F,W$60)*10^12</f>
        <v>0</v>
      </c>
      <c r="X83" s="10">
        <f>SUMIFS('EPA non-CO2 Data'!$K:$K,'EPA non-CO2 Data'!$A:$A,'Country Selector'!$A$2,'EPA non-CO2 Data'!$J:$J,$C$59,'EPA non-CO2 Data'!$I:$I,$B83,'EPA non-CO2 Data'!$F:$F,X$60)*10^12</f>
        <v>0</v>
      </c>
      <c r="Y83" s="10">
        <f>SUMIFS('EPA non-CO2 Data'!$K:$K,'EPA non-CO2 Data'!$A:$A,'Country Selector'!$A$2,'EPA non-CO2 Data'!$J:$J,$C$59,'EPA non-CO2 Data'!$I:$I,$B83,'EPA non-CO2 Data'!$F:$F,Y$60)*10^12</f>
        <v>0</v>
      </c>
      <c r="Z83" s="10">
        <f>SUMIFS('EPA non-CO2 Data'!$K:$K,'EPA non-CO2 Data'!$A:$A,'Country Selector'!$A$2,'EPA non-CO2 Data'!$J:$J,$C$59,'EPA non-CO2 Data'!$I:$I,$B83,'EPA non-CO2 Data'!$F:$F,Z$60)*10^12</f>
        <v>0</v>
      </c>
      <c r="AA83" s="10">
        <f>SUMIFS('EPA non-CO2 Data'!$K:$K,'EPA non-CO2 Data'!$A:$A,'Country Selector'!$A$2,'EPA non-CO2 Data'!$J:$J,$C$59,'EPA non-CO2 Data'!$I:$I,$B83,'EPA non-CO2 Data'!$F:$F,AA$60)*10^12</f>
        <v>0</v>
      </c>
      <c r="AB83" s="10">
        <f>SUMIFS('EPA non-CO2 Data'!$K:$K,'EPA non-CO2 Data'!$A:$A,'Country Selector'!$A$2,'EPA non-CO2 Data'!$J:$J,$C$59,'EPA non-CO2 Data'!$I:$I,$B83,'EPA non-CO2 Data'!$F:$F,AB$60)*10^12</f>
        <v>0</v>
      </c>
      <c r="AC83" s="10">
        <f>SUMIFS('EPA non-CO2 Data'!$K:$K,'EPA non-CO2 Data'!$A:$A,'Country Selector'!$A$2,'EPA non-CO2 Data'!$J:$J,$C$59,'EPA non-CO2 Data'!$I:$I,$B83,'EPA non-CO2 Data'!$F:$F,AC$60)*10^12</f>
        <v>0</v>
      </c>
      <c r="AD83" s="10">
        <f>SUMIFS('EPA non-CO2 Data'!$K:$K,'EPA non-CO2 Data'!$A:$A,'Country Selector'!$A$2,'EPA non-CO2 Data'!$J:$J,$C$59,'EPA non-CO2 Data'!$I:$I,$B83,'EPA non-CO2 Data'!$F:$F,AD$60)*10^12</f>
        <v>0</v>
      </c>
      <c r="AE83" s="10">
        <f>SUMIFS('EPA non-CO2 Data'!$K:$K,'EPA non-CO2 Data'!$A:$A,'Country Selector'!$A$2,'EPA non-CO2 Data'!$J:$J,$C$59,'EPA non-CO2 Data'!$I:$I,$B83,'EPA non-CO2 Data'!$F:$F,AE$60)*10^12</f>
        <v>0</v>
      </c>
      <c r="AF83" s="10">
        <f>SUMIFS('EPA non-CO2 Data'!$K:$K,'EPA non-CO2 Data'!$A:$A,'Country Selector'!$A$2,'EPA non-CO2 Data'!$J:$J,$C$59,'EPA non-CO2 Data'!$I:$I,$B83,'EPA non-CO2 Data'!$F:$F,AF$60)*10^12</f>
        <v>0</v>
      </c>
      <c r="AG83" s="10">
        <f>SUMIFS('EPA non-CO2 Data'!$K:$K,'EPA non-CO2 Data'!$A:$A,'Country Selector'!$A$2,'EPA non-CO2 Data'!$J:$J,$C$59,'EPA non-CO2 Data'!$I:$I,$B83,'EPA non-CO2 Data'!$F:$F,AG$60)*10^12</f>
        <v>0</v>
      </c>
      <c r="AH83" s="10">
        <f>SUMIFS('EPA non-CO2 Data'!$K:$K,'EPA non-CO2 Data'!$A:$A,'Country Selector'!$A$2,'EPA non-CO2 Data'!$J:$J,$C$59,'EPA non-CO2 Data'!$I:$I,$B83,'EPA non-CO2 Data'!$F:$F,AH$60)*10^12</f>
        <v>0</v>
      </c>
      <c r="AI83" s="10">
        <f>SUMIFS('EPA non-CO2 Data'!$K:$K,'EPA non-CO2 Data'!$A:$A,'Country Selector'!$A$2,'EPA non-CO2 Data'!$J:$J,$C$59,'EPA non-CO2 Data'!$I:$I,$B83,'EPA non-CO2 Data'!$F:$F,AI$60)*10^12</f>
        <v>0</v>
      </c>
      <c r="AJ83" s="10">
        <f>SUMIFS('EPA non-CO2 Data'!$K:$K,'EPA non-CO2 Data'!$A:$A,'Country Selector'!$A$2,'EPA non-CO2 Data'!$J:$J,$C$59,'EPA non-CO2 Data'!$I:$I,$B83,'EPA non-CO2 Data'!$F:$F,AJ$60)*10^12</f>
        <v>0</v>
      </c>
      <c r="AK83" s="10">
        <f>SUMIFS('EPA non-CO2 Data'!$K:$K,'EPA non-CO2 Data'!$A:$A,'Country Selector'!$A$2,'EPA non-CO2 Data'!$J:$J,$C$59,'EPA non-CO2 Data'!$I:$I,$B83,'EPA non-CO2 Data'!$F:$F,AK$60)*10^12</f>
        <v>0</v>
      </c>
      <c r="AL83" s="10">
        <f>SUMIFS('EPA non-CO2 Data'!$K:$K,'EPA non-CO2 Data'!$A:$A,'Country Selector'!$A$2,'EPA non-CO2 Data'!$J:$J,$C$59,'EPA non-CO2 Data'!$I:$I,$B83,'EPA non-CO2 Data'!$F:$F,AL$60)*10^12</f>
        <v>0</v>
      </c>
    </row>
    <row r="84" spans="1:38" x14ac:dyDescent="0.25">
      <c r="A84" t="s">
        <v>12</v>
      </c>
      <c r="B84" t="s">
        <v>557</v>
      </c>
      <c r="C84" s="10">
        <f>SUMIFS('EPA non-CO2 Data'!$K:$K,'EPA non-CO2 Data'!$A:$A,'Country Selector'!$A$2,'EPA non-CO2 Data'!$J:$J,$C$59,'EPA non-CO2 Data'!$I:$I,$B84,'EPA non-CO2 Data'!$F:$F,C$60)*10^12</f>
        <v>6699183102273.2744</v>
      </c>
      <c r="D84" s="10">
        <f>SUMIFS('EPA non-CO2 Data'!$K:$K,'EPA non-CO2 Data'!$A:$A,'Country Selector'!$A$2,'EPA non-CO2 Data'!$J:$J,$C$59,'EPA non-CO2 Data'!$I:$I,$B84,'EPA non-CO2 Data'!$F:$F,D$60)*10^12</f>
        <v>6703126978507.5234</v>
      </c>
      <c r="E84" s="10">
        <f>SUMIFS('EPA non-CO2 Data'!$K:$K,'EPA non-CO2 Data'!$A:$A,'Country Selector'!$A$2,'EPA non-CO2 Data'!$J:$J,$C$59,'EPA non-CO2 Data'!$I:$I,$B84,'EPA non-CO2 Data'!$F:$F,E$60)*10^12</f>
        <v>6700873175743.4688</v>
      </c>
      <c r="F84" s="10">
        <f>SUMIFS('EPA non-CO2 Data'!$K:$K,'EPA non-CO2 Data'!$A:$A,'Country Selector'!$A$2,'EPA non-CO2 Data'!$J:$J,$C$59,'EPA non-CO2 Data'!$I:$I,$B84,'EPA non-CO2 Data'!$F:$F,F$60)*10^12</f>
        <v>6698619372979.416</v>
      </c>
      <c r="G84" s="10">
        <f>SUMIFS('EPA non-CO2 Data'!$K:$K,'EPA non-CO2 Data'!$A:$A,'Country Selector'!$A$2,'EPA non-CO2 Data'!$J:$J,$C$59,'EPA non-CO2 Data'!$I:$I,$B84,'EPA non-CO2 Data'!$F:$F,G$60)*10^12</f>
        <v>6696365570215.3623</v>
      </c>
      <c r="H84" s="10">
        <f>SUMIFS('EPA non-CO2 Data'!$K:$K,'EPA non-CO2 Data'!$A:$A,'Country Selector'!$A$2,'EPA non-CO2 Data'!$J:$J,$C$59,'EPA non-CO2 Data'!$I:$I,$B84,'EPA non-CO2 Data'!$F:$F,H$60)*10^12</f>
        <v>6694111767451.3076</v>
      </c>
      <c r="I84" s="10">
        <f>SUMIFS('EPA non-CO2 Data'!$K:$K,'EPA non-CO2 Data'!$A:$A,'Country Selector'!$A$2,'EPA non-CO2 Data'!$J:$J,$C$59,'EPA non-CO2 Data'!$I:$I,$B84,'EPA non-CO2 Data'!$F:$F,I$60)*10^12</f>
        <v>6688542300017.7471</v>
      </c>
      <c r="J84" s="10">
        <f>SUMIFS('EPA non-CO2 Data'!$K:$K,'EPA non-CO2 Data'!$A:$A,'Country Selector'!$A$2,'EPA non-CO2 Data'!$J:$J,$C$59,'EPA non-CO2 Data'!$I:$I,$B84,'EPA non-CO2 Data'!$F:$F,J$60)*10^12</f>
        <v>6682972832584.1904</v>
      </c>
      <c r="K84" s="10">
        <f>SUMIFS('EPA non-CO2 Data'!$K:$K,'EPA non-CO2 Data'!$A:$A,'Country Selector'!$A$2,'EPA non-CO2 Data'!$J:$J,$C$59,'EPA non-CO2 Data'!$I:$I,$B84,'EPA non-CO2 Data'!$F:$F,K$60)*10^12</f>
        <v>6677403365150.6318</v>
      </c>
      <c r="L84" s="10">
        <f>SUMIFS('EPA non-CO2 Data'!$K:$K,'EPA non-CO2 Data'!$A:$A,'Country Selector'!$A$2,'EPA non-CO2 Data'!$J:$J,$C$59,'EPA non-CO2 Data'!$I:$I,$B84,'EPA non-CO2 Data'!$F:$F,L$60)*10^12</f>
        <v>6671833897717.0723</v>
      </c>
      <c r="M84" s="10">
        <f>SUMIFS('EPA non-CO2 Data'!$K:$K,'EPA non-CO2 Data'!$A:$A,'Country Selector'!$A$2,'EPA non-CO2 Data'!$J:$J,$C$59,'EPA non-CO2 Data'!$I:$I,$B84,'EPA non-CO2 Data'!$F:$F,M$60)*10^12</f>
        <v>6666264430283.5146</v>
      </c>
      <c r="N84" s="10">
        <f>SUMIFS('EPA non-CO2 Data'!$K:$K,'EPA non-CO2 Data'!$A:$A,'Country Selector'!$A$2,'EPA non-CO2 Data'!$J:$J,$C$59,'EPA non-CO2 Data'!$I:$I,$B84,'EPA non-CO2 Data'!$F:$F,N$60)*10^12</f>
        <v>6657997958960.3545</v>
      </c>
      <c r="O84" s="10">
        <f>SUMIFS('EPA non-CO2 Data'!$K:$K,'EPA non-CO2 Data'!$A:$A,'Country Selector'!$A$2,'EPA non-CO2 Data'!$J:$J,$C$59,'EPA non-CO2 Data'!$I:$I,$B84,'EPA non-CO2 Data'!$F:$F,O$60)*10^12</f>
        <v>6649731487637.1953</v>
      </c>
      <c r="P84" s="10">
        <f>SUMIFS('EPA non-CO2 Data'!$K:$K,'EPA non-CO2 Data'!$A:$A,'Country Selector'!$A$2,'EPA non-CO2 Data'!$J:$J,$C$59,'EPA non-CO2 Data'!$I:$I,$B84,'EPA non-CO2 Data'!$F:$F,P$60)*10^12</f>
        <v>6641465016314.0361</v>
      </c>
      <c r="Q84" s="10">
        <f>SUMIFS('EPA non-CO2 Data'!$K:$K,'EPA non-CO2 Data'!$A:$A,'Country Selector'!$A$2,'EPA non-CO2 Data'!$J:$J,$C$59,'EPA non-CO2 Data'!$I:$I,$B84,'EPA non-CO2 Data'!$F:$F,Q$60)*10^12</f>
        <v>6633198544990.8779</v>
      </c>
      <c r="R84" s="10">
        <f>SUMIFS('EPA non-CO2 Data'!$K:$K,'EPA non-CO2 Data'!$A:$A,'Country Selector'!$A$2,'EPA non-CO2 Data'!$J:$J,$C$59,'EPA non-CO2 Data'!$I:$I,$B84,'EPA non-CO2 Data'!$F:$F,R$60)*10^12</f>
        <v>6624932073667.7188</v>
      </c>
      <c r="S84" s="10">
        <f>SUMIFS('EPA non-CO2 Data'!$K:$K,'EPA non-CO2 Data'!$A:$A,'Country Selector'!$A$2,'EPA non-CO2 Data'!$J:$J,$C$59,'EPA non-CO2 Data'!$I:$I,$B84,'EPA non-CO2 Data'!$F:$F,S$60)*10^12</f>
        <v>6614841844402.1367</v>
      </c>
      <c r="T84" s="10">
        <f>SUMIFS('EPA non-CO2 Data'!$K:$K,'EPA non-CO2 Data'!$A:$A,'Country Selector'!$A$2,'EPA non-CO2 Data'!$J:$J,$C$59,'EPA non-CO2 Data'!$I:$I,$B84,'EPA non-CO2 Data'!$F:$F,T$60)*10^12</f>
        <v>6604751615136.5527</v>
      </c>
      <c r="U84" s="10">
        <f>SUMIFS('EPA non-CO2 Data'!$K:$K,'EPA non-CO2 Data'!$A:$A,'Country Selector'!$A$2,'EPA non-CO2 Data'!$J:$J,$C$59,'EPA non-CO2 Data'!$I:$I,$B84,'EPA non-CO2 Data'!$F:$F,U$60)*10^12</f>
        <v>6594661385870.9697</v>
      </c>
      <c r="V84" s="10">
        <f>SUMIFS('EPA non-CO2 Data'!$K:$K,'EPA non-CO2 Data'!$A:$A,'Country Selector'!$A$2,'EPA non-CO2 Data'!$J:$J,$C$59,'EPA non-CO2 Data'!$I:$I,$B84,'EPA non-CO2 Data'!$F:$F,V$60)*10^12</f>
        <v>6584571156605.3848</v>
      </c>
      <c r="W84" s="10">
        <f>SUMIFS('EPA non-CO2 Data'!$K:$K,'EPA non-CO2 Data'!$A:$A,'Country Selector'!$A$2,'EPA non-CO2 Data'!$J:$J,$C$59,'EPA non-CO2 Data'!$I:$I,$B84,'EPA non-CO2 Data'!$F:$F,W$60)*10^12</f>
        <v>6574480927339.8008</v>
      </c>
      <c r="X84" s="10">
        <f>SUMIFS('EPA non-CO2 Data'!$K:$K,'EPA non-CO2 Data'!$A:$A,'Country Selector'!$A$2,'EPA non-CO2 Data'!$J:$J,$C$59,'EPA non-CO2 Data'!$I:$I,$B84,'EPA non-CO2 Data'!$F:$F,X$60)*10^12</f>
        <v>6562634754488.3672</v>
      </c>
      <c r="Y84" s="10">
        <f>SUMIFS('EPA non-CO2 Data'!$K:$K,'EPA non-CO2 Data'!$A:$A,'Country Selector'!$A$2,'EPA non-CO2 Data'!$J:$J,$C$59,'EPA non-CO2 Data'!$I:$I,$B84,'EPA non-CO2 Data'!$F:$F,Y$60)*10^12</f>
        <v>6550788581636.9336</v>
      </c>
      <c r="Z84" s="10">
        <f>SUMIFS('EPA non-CO2 Data'!$K:$K,'EPA non-CO2 Data'!$A:$A,'Country Selector'!$A$2,'EPA non-CO2 Data'!$J:$J,$C$59,'EPA non-CO2 Data'!$I:$I,$B84,'EPA non-CO2 Data'!$F:$F,Z$60)*10^12</f>
        <v>6538942408785.499</v>
      </c>
      <c r="AA84" s="10">
        <f>SUMIFS('EPA non-CO2 Data'!$K:$K,'EPA non-CO2 Data'!$A:$A,'Country Selector'!$A$2,'EPA non-CO2 Data'!$J:$J,$C$59,'EPA non-CO2 Data'!$I:$I,$B84,'EPA non-CO2 Data'!$F:$F,AA$60)*10^12</f>
        <v>6527096235934.0674</v>
      </c>
      <c r="AB84" s="10">
        <f>SUMIFS('EPA non-CO2 Data'!$K:$K,'EPA non-CO2 Data'!$A:$A,'Country Selector'!$A$2,'EPA non-CO2 Data'!$J:$J,$C$59,'EPA non-CO2 Data'!$I:$I,$B84,'EPA non-CO2 Data'!$F:$F,AB$60)*10^12</f>
        <v>6515250063082.6338</v>
      </c>
      <c r="AC84" s="10">
        <f>SUMIFS('EPA non-CO2 Data'!$K:$K,'EPA non-CO2 Data'!$A:$A,'Country Selector'!$A$2,'EPA non-CO2 Data'!$J:$J,$C$59,'EPA non-CO2 Data'!$I:$I,$B84,'EPA non-CO2 Data'!$F:$F,AC$60)*10^12</f>
        <v>6501488932493.7549</v>
      </c>
      <c r="AD84" s="10">
        <f>SUMIFS('EPA non-CO2 Data'!$K:$K,'EPA non-CO2 Data'!$A:$A,'Country Selector'!$A$2,'EPA non-CO2 Data'!$J:$J,$C$59,'EPA non-CO2 Data'!$I:$I,$B84,'EPA non-CO2 Data'!$F:$F,AD$60)*10^12</f>
        <v>6487727801904.8779</v>
      </c>
      <c r="AE84" s="10">
        <f>SUMIFS('EPA non-CO2 Data'!$K:$K,'EPA non-CO2 Data'!$A:$A,'Country Selector'!$A$2,'EPA non-CO2 Data'!$J:$J,$C$59,'EPA non-CO2 Data'!$I:$I,$B84,'EPA non-CO2 Data'!$F:$F,AE$60)*10^12</f>
        <v>6473966671316.0059</v>
      </c>
      <c r="AF84" s="10">
        <f>SUMIFS('EPA non-CO2 Data'!$K:$K,'EPA non-CO2 Data'!$A:$A,'Country Selector'!$A$2,'EPA non-CO2 Data'!$J:$J,$C$59,'EPA non-CO2 Data'!$I:$I,$B84,'EPA non-CO2 Data'!$F:$F,AF$60)*10^12</f>
        <v>6460205540727.1318</v>
      </c>
      <c r="AG84" s="10">
        <f>SUMIFS('EPA non-CO2 Data'!$K:$K,'EPA non-CO2 Data'!$A:$A,'Country Selector'!$A$2,'EPA non-CO2 Data'!$J:$J,$C$59,'EPA non-CO2 Data'!$I:$I,$B84,'EPA non-CO2 Data'!$F:$F,AG$60)*10^12</f>
        <v>6446444410138.2559</v>
      </c>
      <c r="AH84" s="10">
        <f>SUMIFS('EPA non-CO2 Data'!$K:$K,'EPA non-CO2 Data'!$A:$A,'Country Selector'!$A$2,'EPA non-CO2 Data'!$J:$J,$C$59,'EPA non-CO2 Data'!$I:$I,$B84,'EPA non-CO2 Data'!$F:$F,AH$60)*10^12</f>
        <v>6430322167996.7656</v>
      </c>
      <c r="AI84" s="10">
        <f>SUMIFS('EPA non-CO2 Data'!$K:$K,'EPA non-CO2 Data'!$A:$A,'Country Selector'!$A$2,'EPA non-CO2 Data'!$J:$J,$C$59,'EPA non-CO2 Data'!$I:$I,$B84,'EPA non-CO2 Data'!$F:$F,AI$60)*10^12</f>
        <v>6414199925855.2734</v>
      </c>
      <c r="AJ84" s="10">
        <f>SUMIFS('EPA non-CO2 Data'!$K:$K,'EPA non-CO2 Data'!$A:$A,'Country Selector'!$A$2,'EPA non-CO2 Data'!$J:$J,$C$59,'EPA non-CO2 Data'!$I:$I,$B84,'EPA non-CO2 Data'!$F:$F,AJ$60)*10^12</f>
        <v>6398077683713.7813</v>
      </c>
      <c r="AK84" s="10">
        <f>SUMIFS('EPA non-CO2 Data'!$K:$K,'EPA non-CO2 Data'!$A:$A,'Country Selector'!$A$2,'EPA non-CO2 Data'!$J:$J,$C$59,'EPA non-CO2 Data'!$I:$I,$B84,'EPA non-CO2 Data'!$F:$F,AK$60)*10^12</f>
        <v>6381955441572.293</v>
      </c>
      <c r="AL84" s="10">
        <f>SUMIFS('EPA non-CO2 Data'!$K:$K,'EPA non-CO2 Data'!$A:$A,'Country Selector'!$A$2,'EPA non-CO2 Data'!$J:$J,$C$59,'EPA non-CO2 Data'!$I:$I,$B84,'EPA non-CO2 Data'!$F:$F,AL$60)*10^12</f>
        <v>6365833199430.8008</v>
      </c>
    </row>
    <row r="85" spans="1:38" x14ac:dyDescent="0.25">
      <c r="A85" t="s">
        <v>12</v>
      </c>
      <c r="B85" t="s">
        <v>581</v>
      </c>
      <c r="C85" s="10">
        <f>SUMIFS('EPA non-CO2 Data'!$K:$K,'EPA non-CO2 Data'!$A:$A,'Country Selector'!$A$2,'EPA non-CO2 Data'!$J:$J,$C$59,'EPA non-CO2 Data'!$I:$I,$B85,'EPA non-CO2 Data'!$F:$F,C$60)*10^12</f>
        <v>0</v>
      </c>
      <c r="D85" s="10">
        <f>SUMIFS('EPA non-CO2 Data'!$K:$K,'EPA non-CO2 Data'!$A:$A,'Country Selector'!$A$2,'EPA non-CO2 Data'!$J:$J,$C$59,'EPA non-CO2 Data'!$I:$I,$B85,'EPA non-CO2 Data'!$F:$F,D$60)*10^12</f>
        <v>0</v>
      </c>
      <c r="E85" s="10">
        <f>SUMIFS('EPA non-CO2 Data'!$K:$K,'EPA non-CO2 Data'!$A:$A,'Country Selector'!$A$2,'EPA non-CO2 Data'!$J:$J,$C$59,'EPA non-CO2 Data'!$I:$I,$B85,'EPA non-CO2 Data'!$F:$F,E$60)*10^12</f>
        <v>0</v>
      </c>
      <c r="F85" s="10">
        <f>SUMIFS('EPA non-CO2 Data'!$K:$K,'EPA non-CO2 Data'!$A:$A,'Country Selector'!$A$2,'EPA non-CO2 Data'!$J:$J,$C$59,'EPA non-CO2 Data'!$I:$I,$B85,'EPA non-CO2 Data'!$F:$F,F$60)*10^12</f>
        <v>0</v>
      </c>
      <c r="G85" s="10">
        <f>SUMIFS('EPA non-CO2 Data'!$K:$K,'EPA non-CO2 Data'!$A:$A,'Country Selector'!$A$2,'EPA non-CO2 Data'!$J:$J,$C$59,'EPA non-CO2 Data'!$I:$I,$B85,'EPA non-CO2 Data'!$F:$F,G$60)*10^12</f>
        <v>0</v>
      </c>
      <c r="H85" s="10">
        <f>SUMIFS('EPA non-CO2 Data'!$K:$K,'EPA non-CO2 Data'!$A:$A,'Country Selector'!$A$2,'EPA non-CO2 Data'!$J:$J,$C$59,'EPA non-CO2 Data'!$I:$I,$B85,'EPA non-CO2 Data'!$F:$F,H$60)*10^12</f>
        <v>0</v>
      </c>
      <c r="I85" s="10">
        <f>SUMIFS('EPA non-CO2 Data'!$K:$K,'EPA non-CO2 Data'!$A:$A,'Country Selector'!$A$2,'EPA non-CO2 Data'!$J:$J,$C$59,'EPA non-CO2 Data'!$I:$I,$B85,'EPA non-CO2 Data'!$F:$F,I$60)*10^12</f>
        <v>0</v>
      </c>
      <c r="J85" s="10">
        <f>SUMIFS('EPA non-CO2 Data'!$K:$K,'EPA non-CO2 Data'!$A:$A,'Country Selector'!$A$2,'EPA non-CO2 Data'!$J:$J,$C$59,'EPA non-CO2 Data'!$I:$I,$B85,'EPA non-CO2 Data'!$F:$F,J$60)*10^12</f>
        <v>0</v>
      </c>
      <c r="K85" s="10">
        <f>SUMIFS('EPA non-CO2 Data'!$K:$K,'EPA non-CO2 Data'!$A:$A,'Country Selector'!$A$2,'EPA non-CO2 Data'!$J:$J,$C$59,'EPA non-CO2 Data'!$I:$I,$B85,'EPA non-CO2 Data'!$F:$F,K$60)*10^12</f>
        <v>0</v>
      </c>
      <c r="L85" s="10">
        <f>SUMIFS('EPA non-CO2 Data'!$K:$K,'EPA non-CO2 Data'!$A:$A,'Country Selector'!$A$2,'EPA non-CO2 Data'!$J:$J,$C$59,'EPA non-CO2 Data'!$I:$I,$B85,'EPA non-CO2 Data'!$F:$F,L$60)*10^12</f>
        <v>0</v>
      </c>
      <c r="M85" s="10">
        <f>SUMIFS('EPA non-CO2 Data'!$K:$K,'EPA non-CO2 Data'!$A:$A,'Country Selector'!$A$2,'EPA non-CO2 Data'!$J:$J,$C$59,'EPA non-CO2 Data'!$I:$I,$B85,'EPA non-CO2 Data'!$F:$F,M$60)*10^12</f>
        <v>0</v>
      </c>
      <c r="N85" s="10">
        <f>SUMIFS('EPA non-CO2 Data'!$K:$K,'EPA non-CO2 Data'!$A:$A,'Country Selector'!$A$2,'EPA non-CO2 Data'!$J:$J,$C$59,'EPA non-CO2 Data'!$I:$I,$B85,'EPA non-CO2 Data'!$F:$F,N$60)*10^12</f>
        <v>0</v>
      </c>
      <c r="O85" s="10">
        <f>SUMIFS('EPA non-CO2 Data'!$K:$K,'EPA non-CO2 Data'!$A:$A,'Country Selector'!$A$2,'EPA non-CO2 Data'!$J:$J,$C$59,'EPA non-CO2 Data'!$I:$I,$B85,'EPA non-CO2 Data'!$F:$F,O$60)*10^12</f>
        <v>0</v>
      </c>
      <c r="P85" s="10">
        <f>SUMIFS('EPA non-CO2 Data'!$K:$K,'EPA non-CO2 Data'!$A:$A,'Country Selector'!$A$2,'EPA non-CO2 Data'!$J:$J,$C$59,'EPA non-CO2 Data'!$I:$I,$B85,'EPA non-CO2 Data'!$F:$F,P$60)*10^12</f>
        <v>0</v>
      </c>
      <c r="Q85" s="10">
        <f>SUMIFS('EPA non-CO2 Data'!$K:$K,'EPA non-CO2 Data'!$A:$A,'Country Selector'!$A$2,'EPA non-CO2 Data'!$J:$J,$C$59,'EPA non-CO2 Data'!$I:$I,$B85,'EPA non-CO2 Data'!$F:$F,Q$60)*10^12</f>
        <v>0</v>
      </c>
      <c r="R85" s="10">
        <f>SUMIFS('EPA non-CO2 Data'!$K:$K,'EPA non-CO2 Data'!$A:$A,'Country Selector'!$A$2,'EPA non-CO2 Data'!$J:$J,$C$59,'EPA non-CO2 Data'!$I:$I,$B85,'EPA non-CO2 Data'!$F:$F,R$60)*10^12</f>
        <v>0</v>
      </c>
      <c r="S85" s="10">
        <f>SUMIFS('EPA non-CO2 Data'!$K:$K,'EPA non-CO2 Data'!$A:$A,'Country Selector'!$A$2,'EPA non-CO2 Data'!$J:$J,$C$59,'EPA non-CO2 Data'!$I:$I,$B85,'EPA non-CO2 Data'!$F:$F,S$60)*10^12</f>
        <v>0</v>
      </c>
      <c r="T85" s="10">
        <f>SUMIFS('EPA non-CO2 Data'!$K:$K,'EPA non-CO2 Data'!$A:$A,'Country Selector'!$A$2,'EPA non-CO2 Data'!$J:$J,$C$59,'EPA non-CO2 Data'!$I:$I,$B85,'EPA non-CO2 Data'!$F:$F,T$60)*10^12</f>
        <v>0</v>
      </c>
      <c r="U85" s="10">
        <f>SUMIFS('EPA non-CO2 Data'!$K:$K,'EPA non-CO2 Data'!$A:$A,'Country Selector'!$A$2,'EPA non-CO2 Data'!$J:$J,$C$59,'EPA non-CO2 Data'!$I:$I,$B85,'EPA non-CO2 Data'!$F:$F,U$60)*10^12</f>
        <v>0</v>
      </c>
      <c r="V85" s="10">
        <f>SUMIFS('EPA non-CO2 Data'!$K:$K,'EPA non-CO2 Data'!$A:$A,'Country Selector'!$A$2,'EPA non-CO2 Data'!$J:$J,$C$59,'EPA non-CO2 Data'!$I:$I,$B85,'EPA non-CO2 Data'!$F:$F,V$60)*10^12</f>
        <v>0</v>
      </c>
      <c r="W85" s="10">
        <f>SUMIFS('EPA non-CO2 Data'!$K:$K,'EPA non-CO2 Data'!$A:$A,'Country Selector'!$A$2,'EPA non-CO2 Data'!$J:$J,$C$59,'EPA non-CO2 Data'!$I:$I,$B85,'EPA non-CO2 Data'!$F:$F,W$60)*10^12</f>
        <v>0</v>
      </c>
      <c r="X85" s="10">
        <f>SUMIFS('EPA non-CO2 Data'!$K:$K,'EPA non-CO2 Data'!$A:$A,'Country Selector'!$A$2,'EPA non-CO2 Data'!$J:$J,$C$59,'EPA non-CO2 Data'!$I:$I,$B85,'EPA non-CO2 Data'!$F:$F,X$60)*10^12</f>
        <v>0</v>
      </c>
      <c r="Y85" s="10">
        <f>SUMIFS('EPA non-CO2 Data'!$K:$K,'EPA non-CO2 Data'!$A:$A,'Country Selector'!$A$2,'EPA non-CO2 Data'!$J:$J,$C$59,'EPA non-CO2 Data'!$I:$I,$B85,'EPA non-CO2 Data'!$F:$F,Y$60)*10^12</f>
        <v>0</v>
      </c>
      <c r="Z85" s="10">
        <f>SUMIFS('EPA non-CO2 Data'!$K:$K,'EPA non-CO2 Data'!$A:$A,'Country Selector'!$A$2,'EPA non-CO2 Data'!$J:$J,$C$59,'EPA non-CO2 Data'!$I:$I,$B85,'EPA non-CO2 Data'!$F:$F,Z$60)*10^12</f>
        <v>0</v>
      </c>
      <c r="AA85" s="10">
        <f>SUMIFS('EPA non-CO2 Data'!$K:$K,'EPA non-CO2 Data'!$A:$A,'Country Selector'!$A$2,'EPA non-CO2 Data'!$J:$J,$C$59,'EPA non-CO2 Data'!$I:$I,$B85,'EPA non-CO2 Data'!$F:$F,AA$60)*10^12</f>
        <v>0</v>
      </c>
      <c r="AB85" s="10">
        <f>SUMIFS('EPA non-CO2 Data'!$K:$K,'EPA non-CO2 Data'!$A:$A,'Country Selector'!$A$2,'EPA non-CO2 Data'!$J:$J,$C$59,'EPA non-CO2 Data'!$I:$I,$B85,'EPA non-CO2 Data'!$F:$F,AB$60)*10^12</f>
        <v>0</v>
      </c>
      <c r="AC85" s="10">
        <f>SUMIFS('EPA non-CO2 Data'!$K:$K,'EPA non-CO2 Data'!$A:$A,'Country Selector'!$A$2,'EPA non-CO2 Data'!$J:$J,$C$59,'EPA non-CO2 Data'!$I:$I,$B85,'EPA non-CO2 Data'!$F:$F,AC$60)*10^12</f>
        <v>0</v>
      </c>
      <c r="AD85" s="10">
        <f>SUMIFS('EPA non-CO2 Data'!$K:$K,'EPA non-CO2 Data'!$A:$A,'Country Selector'!$A$2,'EPA non-CO2 Data'!$J:$J,$C$59,'EPA non-CO2 Data'!$I:$I,$B85,'EPA non-CO2 Data'!$F:$F,AD$60)*10^12</f>
        <v>0</v>
      </c>
      <c r="AE85" s="10">
        <f>SUMIFS('EPA non-CO2 Data'!$K:$K,'EPA non-CO2 Data'!$A:$A,'Country Selector'!$A$2,'EPA non-CO2 Data'!$J:$J,$C$59,'EPA non-CO2 Data'!$I:$I,$B85,'EPA non-CO2 Data'!$F:$F,AE$60)*10^12</f>
        <v>0</v>
      </c>
      <c r="AF85" s="10">
        <f>SUMIFS('EPA non-CO2 Data'!$K:$K,'EPA non-CO2 Data'!$A:$A,'Country Selector'!$A$2,'EPA non-CO2 Data'!$J:$J,$C$59,'EPA non-CO2 Data'!$I:$I,$B85,'EPA non-CO2 Data'!$F:$F,AF$60)*10^12</f>
        <v>0</v>
      </c>
      <c r="AG85" s="10">
        <f>SUMIFS('EPA non-CO2 Data'!$K:$K,'EPA non-CO2 Data'!$A:$A,'Country Selector'!$A$2,'EPA non-CO2 Data'!$J:$J,$C$59,'EPA non-CO2 Data'!$I:$I,$B85,'EPA non-CO2 Data'!$F:$F,AG$60)*10^12</f>
        <v>0</v>
      </c>
      <c r="AH85" s="10">
        <f>SUMIFS('EPA non-CO2 Data'!$K:$K,'EPA non-CO2 Data'!$A:$A,'Country Selector'!$A$2,'EPA non-CO2 Data'!$J:$J,$C$59,'EPA non-CO2 Data'!$I:$I,$B85,'EPA non-CO2 Data'!$F:$F,AH$60)*10^12</f>
        <v>0</v>
      </c>
      <c r="AI85" s="10">
        <f>SUMIFS('EPA non-CO2 Data'!$K:$K,'EPA non-CO2 Data'!$A:$A,'Country Selector'!$A$2,'EPA non-CO2 Data'!$J:$J,$C$59,'EPA non-CO2 Data'!$I:$I,$B85,'EPA non-CO2 Data'!$F:$F,AI$60)*10^12</f>
        <v>0</v>
      </c>
      <c r="AJ85" s="10">
        <f>SUMIFS('EPA non-CO2 Data'!$K:$K,'EPA non-CO2 Data'!$A:$A,'Country Selector'!$A$2,'EPA non-CO2 Data'!$J:$J,$C$59,'EPA non-CO2 Data'!$I:$I,$B85,'EPA non-CO2 Data'!$F:$F,AJ$60)*10^12</f>
        <v>0</v>
      </c>
      <c r="AK85" s="10">
        <f>SUMIFS('EPA non-CO2 Data'!$K:$K,'EPA non-CO2 Data'!$A:$A,'Country Selector'!$A$2,'EPA non-CO2 Data'!$J:$J,$C$59,'EPA non-CO2 Data'!$I:$I,$B85,'EPA non-CO2 Data'!$F:$F,AK$60)*10^12</f>
        <v>0</v>
      </c>
      <c r="AL85" s="10">
        <f>SUMIFS('EPA non-CO2 Data'!$K:$K,'EPA non-CO2 Data'!$A:$A,'Country Selector'!$A$2,'EPA non-CO2 Data'!$J:$J,$C$59,'EPA non-CO2 Data'!$I:$I,$B85,'EPA non-CO2 Data'!$F:$F,AL$60)*10^12</f>
        <v>0</v>
      </c>
    </row>
    <row r="88" spans="1:38" x14ac:dyDescent="0.25">
      <c r="B88" s="14" t="s">
        <v>233</v>
      </c>
      <c r="C88" s="14" t="s">
        <v>272</v>
      </c>
      <c r="D88" s="16" t="s">
        <v>270</v>
      </c>
      <c r="E88" s="8"/>
      <c r="F88" s="8"/>
      <c r="G88" s="8"/>
      <c r="H88" s="8"/>
      <c r="I88" s="8"/>
      <c r="J88" s="8"/>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row>
    <row r="89" spans="1:38" x14ac:dyDescent="0.25">
      <c r="B89" s="37"/>
      <c r="C89" s="38">
        <v>2015</v>
      </c>
      <c r="D89" s="22">
        <v>2016</v>
      </c>
      <c r="E89" s="38">
        <v>2017</v>
      </c>
      <c r="F89" s="22">
        <v>2018</v>
      </c>
      <c r="G89" s="38">
        <v>2019</v>
      </c>
      <c r="H89" s="22">
        <v>2020</v>
      </c>
      <c r="I89" s="38">
        <v>2021</v>
      </c>
      <c r="J89" s="22">
        <v>2022</v>
      </c>
      <c r="K89" s="38">
        <v>2023</v>
      </c>
      <c r="L89" s="22">
        <v>2024</v>
      </c>
      <c r="M89" s="38">
        <v>2025</v>
      </c>
      <c r="N89" s="22">
        <v>2026</v>
      </c>
      <c r="O89" s="38">
        <v>2027</v>
      </c>
      <c r="P89" s="22">
        <v>2028</v>
      </c>
      <c r="Q89" s="38">
        <v>2029</v>
      </c>
      <c r="R89" s="22">
        <v>2030</v>
      </c>
      <c r="S89" s="38">
        <v>2031</v>
      </c>
      <c r="T89" s="22">
        <v>2032</v>
      </c>
      <c r="U89" s="38">
        <v>2033</v>
      </c>
      <c r="V89" s="22">
        <v>2034</v>
      </c>
      <c r="W89" s="38">
        <v>2035</v>
      </c>
      <c r="X89" s="22">
        <v>2036</v>
      </c>
      <c r="Y89" s="38">
        <v>2037</v>
      </c>
      <c r="Z89" s="22">
        <v>2038</v>
      </c>
      <c r="AA89" s="38">
        <v>2039</v>
      </c>
      <c r="AB89" s="22">
        <v>2040</v>
      </c>
      <c r="AC89" s="38">
        <v>2041</v>
      </c>
      <c r="AD89" s="22">
        <v>2042</v>
      </c>
      <c r="AE89" s="38">
        <v>2043</v>
      </c>
      <c r="AF89" s="22">
        <v>2044</v>
      </c>
      <c r="AG89" s="38">
        <v>2045</v>
      </c>
      <c r="AH89" s="22">
        <v>2046</v>
      </c>
      <c r="AI89" s="38">
        <v>2047</v>
      </c>
      <c r="AJ89" s="22">
        <v>2048</v>
      </c>
      <c r="AK89" s="38">
        <v>2049</v>
      </c>
      <c r="AL89" s="22">
        <v>2050</v>
      </c>
    </row>
    <row r="90" spans="1:38" x14ac:dyDescent="0.25">
      <c r="A90" t="s">
        <v>272</v>
      </c>
      <c r="B90" t="s">
        <v>551</v>
      </c>
      <c r="C90" s="10">
        <f>SUMIFS('EPA non-CO2 Data'!$H:$H,'EPA non-CO2 Data'!$A:$A,'Country Selector'!$A$2,'EPA non-CO2 Data'!$J:$J,$C$88,'EPA non-CO2 Data'!$I:$I,$B90,'EPA non-CO2 Data'!$F:$F,C$89)*10^12</f>
        <v>0</v>
      </c>
      <c r="D90" s="10">
        <f>SUMIFS('EPA non-CO2 Data'!$H:$H,'EPA non-CO2 Data'!$A:$A,'Country Selector'!$A$2,'EPA non-CO2 Data'!$J:$J,$C$88,'EPA non-CO2 Data'!$I:$I,$B90,'EPA non-CO2 Data'!$F:$F,D$89)*10^12</f>
        <v>0</v>
      </c>
      <c r="E90" s="10">
        <f>SUMIFS('EPA non-CO2 Data'!$H:$H,'EPA non-CO2 Data'!$A:$A,'Country Selector'!$A$2,'EPA non-CO2 Data'!$J:$J,$C$88,'EPA non-CO2 Data'!$I:$I,$B90,'EPA non-CO2 Data'!$F:$F,E$89)*10^12</f>
        <v>0</v>
      </c>
      <c r="F90" s="10">
        <f>SUMIFS('EPA non-CO2 Data'!$H:$H,'EPA non-CO2 Data'!$A:$A,'Country Selector'!$A$2,'EPA non-CO2 Data'!$J:$J,$C$88,'EPA non-CO2 Data'!$I:$I,$B90,'EPA non-CO2 Data'!$F:$F,F$89)*10^12</f>
        <v>0</v>
      </c>
      <c r="G90" s="10">
        <f>SUMIFS('EPA non-CO2 Data'!$H:$H,'EPA non-CO2 Data'!$A:$A,'Country Selector'!$A$2,'EPA non-CO2 Data'!$J:$J,$C$88,'EPA non-CO2 Data'!$I:$I,$B90,'EPA non-CO2 Data'!$F:$F,G$89)*10^12</f>
        <v>0</v>
      </c>
      <c r="H90" s="10">
        <f>SUMIFS('EPA non-CO2 Data'!$H:$H,'EPA non-CO2 Data'!$A:$A,'Country Selector'!$A$2,'EPA non-CO2 Data'!$J:$J,$C$88,'EPA non-CO2 Data'!$I:$I,$B90,'EPA non-CO2 Data'!$F:$F,H$89)*10^12</f>
        <v>0</v>
      </c>
      <c r="I90" s="10">
        <f>SUMIFS('EPA non-CO2 Data'!$H:$H,'EPA non-CO2 Data'!$A:$A,'Country Selector'!$A$2,'EPA non-CO2 Data'!$J:$J,$C$88,'EPA non-CO2 Data'!$I:$I,$B90,'EPA non-CO2 Data'!$F:$F,I$89)*10^12</f>
        <v>0</v>
      </c>
      <c r="J90" s="10">
        <f>SUMIFS('EPA non-CO2 Data'!$H:$H,'EPA non-CO2 Data'!$A:$A,'Country Selector'!$A$2,'EPA non-CO2 Data'!$J:$J,$C$88,'EPA non-CO2 Data'!$I:$I,$B90,'EPA non-CO2 Data'!$F:$F,J$89)*10^12</f>
        <v>0</v>
      </c>
      <c r="K90" s="10">
        <f>SUMIFS('EPA non-CO2 Data'!$H:$H,'EPA non-CO2 Data'!$A:$A,'Country Selector'!$A$2,'EPA non-CO2 Data'!$J:$J,$C$88,'EPA non-CO2 Data'!$I:$I,$B90,'EPA non-CO2 Data'!$F:$F,K$89)*10^12</f>
        <v>0</v>
      </c>
      <c r="L90" s="10">
        <f>SUMIFS('EPA non-CO2 Data'!$H:$H,'EPA non-CO2 Data'!$A:$A,'Country Selector'!$A$2,'EPA non-CO2 Data'!$J:$J,$C$88,'EPA non-CO2 Data'!$I:$I,$B90,'EPA non-CO2 Data'!$F:$F,L$89)*10^12</f>
        <v>0</v>
      </c>
      <c r="M90" s="10">
        <f>SUMIFS('EPA non-CO2 Data'!$H:$H,'EPA non-CO2 Data'!$A:$A,'Country Selector'!$A$2,'EPA non-CO2 Data'!$J:$J,$C$88,'EPA non-CO2 Data'!$I:$I,$B90,'EPA non-CO2 Data'!$F:$F,M$89)*10^12</f>
        <v>0</v>
      </c>
      <c r="N90" s="10">
        <f>SUMIFS('EPA non-CO2 Data'!$H:$H,'EPA non-CO2 Data'!$A:$A,'Country Selector'!$A$2,'EPA non-CO2 Data'!$J:$J,$C$88,'EPA non-CO2 Data'!$I:$I,$B90,'EPA non-CO2 Data'!$F:$F,N$89)*10^12</f>
        <v>0</v>
      </c>
      <c r="O90" s="10">
        <f>SUMIFS('EPA non-CO2 Data'!$H:$H,'EPA non-CO2 Data'!$A:$A,'Country Selector'!$A$2,'EPA non-CO2 Data'!$J:$J,$C$88,'EPA non-CO2 Data'!$I:$I,$B90,'EPA non-CO2 Data'!$F:$F,O$89)*10^12</f>
        <v>0</v>
      </c>
      <c r="P90" s="10">
        <f>SUMIFS('EPA non-CO2 Data'!$H:$H,'EPA non-CO2 Data'!$A:$A,'Country Selector'!$A$2,'EPA non-CO2 Data'!$J:$J,$C$88,'EPA non-CO2 Data'!$I:$I,$B90,'EPA non-CO2 Data'!$F:$F,P$89)*10^12</f>
        <v>0</v>
      </c>
      <c r="Q90" s="10">
        <f>SUMIFS('EPA non-CO2 Data'!$H:$H,'EPA non-CO2 Data'!$A:$A,'Country Selector'!$A$2,'EPA non-CO2 Data'!$J:$J,$C$88,'EPA non-CO2 Data'!$I:$I,$B90,'EPA non-CO2 Data'!$F:$F,Q$89)*10^12</f>
        <v>0</v>
      </c>
      <c r="R90" s="10">
        <f>SUMIFS('EPA non-CO2 Data'!$H:$H,'EPA non-CO2 Data'!$A:$A,'Country Selector'!$A$2,'EPA non-CO2 Data'!$J:$J,$C$88,'EPA non-CO2 Data'!$I:$I,$B90,'EPA non-CO2 Data'!$F:$F,R$89)*10^12</f>
        <v>0</v>
      </c>
      <c r="S90" s="10">
        <f>SUMIFS('EPA non-CO2 Data'!$H:$H,'EPA non-CO2 Data'!$A:$A,'Country Selector'!$A$2,'EPA non-CO2 Data'!$J:$J,$C$88,'EPA non-CO2 Data'!$I:$I,$B90,'EPA non-CO2 Data'!$F:$F,S$89)*10^12</f>
        <v>0</v>
      </c>
      <c r="T90" s="10">
        <f>SUMIFS('EPA non-CO2 Data'!$H:$H,'EPA non-CO2 Data'!$A:$A,'Country Selector'!$A$2,'EPA non-CO2 Data'!$J:$J,$C$88,'EPA non-CO2 Data'!$I:$I,$B90,'EPA non-CO2 Data'!$F:$F,T$89)*10^12</f>
        <v>0</v>
      </c>
      <c r="U90" s="10">
        <f>SUMIFS('EPA non-CO2 Data'!$H:$H,'EPA non-CO2 Data'!$A:$A,'Country Selector'!$A$2,'EPA non-CO2 Data'!$J:$J,$C$88,'EPA non-CO2 Data'!$I:$I,$B90,'EPA non-CO2 Data'!$F:$F,U$89)*10^12</f>
        <v>0</v>
      </c>
      <c r="V90" s="10">
        <f>SUMIFS('EPA non-CO2 Data'!$H:$H,'EPA non-CO2 Data'!$A:$A,'Country Selector'!$A$2,'EPA non-CO2 Data'!$J:$J,$C$88,'EPA non-CO2 Data'!$I:$I,$B90,'EPA non-CO2 Data'!$F:$F,V$89)*10^12</f>
        <v>0</v>
      </c>
      <c r="W90" s="10">
        <f>SUMIFS('EPA non-CO2 Data'!$H:$H,'EPA non-CO2 Data'!$A:$A,'Country Selector'!$A$2,'EPA non-CO2 Data'!$J:$J,$C$88,'EPA non-CO2 Data'!$I:$I,$B90,'EPA non-CO2 Data'!$F:$F,W$89)*10^12</f>
        <v>0</v>
      </c>
      <c r="X90" s="10">
        <f>SUMIFS('EPA non-CO2 Data'!$H:$H,'EPA non-CO2 Data'!$A:$A,'Country Selector'!$A$2,'EPA non-CO2 Data'!$J:$J,$C$88,'EPA non-CO2 Data'!$I:$I,$B90,'EPA non-CO2 Data'!$F:$F,X$89)*10^12</f>
        <v>0</v>
      </c>
      <c r="Y90" s="10">
        <f>SUMIFS('EPA non-CO2 Data'!$H:$H,'EPA non-CO2 Data'!$A:$A,'Country Selector'!$A$2,'EPA non-CO2 Data'!$J:$J,$C$88,'EPA non-CO2 Data'!$I:$I,$B90,'EPA non-CO2 Data'!$F:$F,Y$89)*10^12</f>
        <v>0</v>
      </c>
      <c r="Z90" s="10">
        <f>SUMIFS('EPA non-CO2 Data'!$H:$H,'EPA non-CO2 Data'!$A:$A,'Country Selector'!$A$2,'EPA non-CO2 Data'!$J:$J,$C$88,'EPA non-CO2 Data'!$I:$I,$B90,'EPA non-CO2 Data'!$F:$F,Z$89)*10^12</f>
        <v>0</v>
      </c>
      <c r="AA90" s="10">
        <f>SUMIFS('EPA non-CO2 Data'!$H:$H,'EPA non-CO2 Data'!$A:$A,'Country Selector'!$A$2,'EPA non-CO2 Data'!$J:$J,$C$88,'EPA non-CO2 Data'!$I:$I,$B90,'EPA non-CO2 Data'!$F:$F,AA$89)*10^12</f>
        <v>0</v>
      </c>
      <c r="AB90" s="10">
        <f>SUMIFS('EPA non-CO2 Data'!$H:$H,'EPA non-CO2 Data'!$A:$A,'Country Selector'!$A$2,'EPA non-CO2 Data'!$J:$J,$C$88,'EPA non-CO2 Data'!$I:$I,$B90,'EPA non-CO2 Data'!$F:$F,AB$89)*10^12</f>
        <v>0</v>
      </c>
      <c r="AC90" s="10">
        <f>SUMIFS('EPA non-CO2 Data'!$H:$H,'EPA non-CO2 Data'!$A:$A,'Country Selector'!$A$2,'EPA non-CO2 Data'!$J:$J,$C$88,'EPA non-CO2 Data'!$I:$I,$B90,'EPA non-CO2 Data'!$F:$F,AC$89)*10^12</f>
        <v>0</v>
      </c>
      <c r="AD90" s="10">
        <f>SUMIFS('EPA non-CO2 Data'!$H:$H,'EPA non-CO2 Data'!$A:$A,'Country Selector'!$A$2,'EPA non-CO2 Data'!$J:$J,$C$88,'EPA non-CO2 Data'!$I:$I,$B90,'EPA non-CO2 Data'!$F:$F,AD$89)*10^12</f>
        <v>0</v>
      </c>
      <c r="AE90" s="10">
        <f>SUMIFS('EPA non-CO2 Data'!$H:$H,'EPA non-CO2 Data'!$A:$A,'Country Selector'!$A$2,'EPA non-CO2 Data'!$J:$J,$C$88,'EPA non-CO2 Data'!$I:$I,$B90,'EPA non-CO2 Data'!$F:$F,AE$89)*10^12</f>
        <v>0</v>
      </c>
      <c r="AF90" s="10">
        <f>SUMIFS('EPA non-CO2 Data'!$H:$H,'EPA non-CO2 Data'!$A:$A,'Country Selector'!$A$2,'EPA non-CO2 Data'!$J:$J,$C$88,'EPA non-CO2 Data'!$I:$I,$B90,'EPA non-CO2 Data'!$F:$F,AF$89)*10^12</f>
        <v>0</v>
      </c>
      <c r="AG90" s="10">
        <f>SUMIFS('EPA non-CO2 Data'!$H:$H,'EPA non-CO2 Data'!$A:$A,'Country Selector'!$A$2,'EPA non-CO2 Data'!$J:$J,$C$88,'EPA non-CO2 Data'!$I:$I,$B90,'EPA non-CO2 Data'!$F:$F,AG$89)*10^12</f>
        <v>0</v>
      </c>
      <c r="AH90" s="10">
        <f>SUMIFS('EPA non-CO2 Data'!$H:$H,'EPA non-CO2 Data'!$A:$A,'Country Selector'!$A$2,'EPA non-CO2 Data'!$J:$J,$C$88,'EPA non-CO2 Data'!$I:$I,$B90,'EPA non-CO2 Data'!$F:$F,AH$89)*10^12</f>
        <v>0</v>
      </c>
      <c r="AI90" s="10">
        <f>SUMIFS('EPA non-CO2 Data'!$H:$H,'EPA non-CO2 Data'!$A:$A,'Country Selector'!$A$2,'EPA non-CO2 Data'!$J:$J,$C$88,'EPA non-CO2 Data'!$I:$I,$B90,'EPA non-CO2 Data'!$F:$F,AI$89)*10^12</f>
        <v>0</v>
      </c>
      <c r="AJ90" s="10">
        <f>SUMIFS('EPA non-CO2 Data'!$H:$H,'EPA non-CO2 Data'!$A:$A,'Country Selector'!$A$2,'EPA non-CO2 Data'!$J:$J,$C$88,'EPA non-CO2 Data'!$I:$I,$B90,'EPA non-CO2 Data'!$F:$F,AJ$89)*10^12</f>
        <v>0</v>
      </c>
      <c r="AK90" s="10">
        <f>SUMIFS('EPA non-CO2 Data'!$H:$H,'EPA non-CO2 Data'!$A:$A,'Country Selector'!$A$2,'EPA non-CO2 Data'!$J:$J,$C$88,'EPA non-CO2 Data'!$I:$I,$B90,'EPA non-CO2 Data'!$F:$F,AK$89)*10^12</f>
        <v>0</v>
      </c>
      <c r="AL90" s="10">
        <f>SUMIFS('EPA non-CO2 Data'!$H:$H,'EPA non-CO2 Data'!$A:$A,'Country Selector'!$A$2,'EPA non-CO2 Data'!$J:$J,$C$88,'EPA non-CO2 Data'!$I:$I,$B90,'EPA non-CO2 Data'!$F:$F,AL$89)*10^12</f>
        <v>0</v>
      </c>
    </row>
    <row r="91" spans="1:38" x14ac:dyDescent="0.25">
      <c r="A91" t="s">
        <v>272</v>
      </c>
      <c r="B91" t="s">
        <v>552</v>
      </c>
      <c r="C91" s="10">
        <f>SUMIFS('EPA non-CO2 Data'!$H:$H,'EPA non-CO2 Data'!$A:$A,'Country Selector'!$A$2,'EPA non-CO2 Data'!$J:$J,$C$88,'EPA non-CO2 Data'!$I:$I,$B91,'EPA non-CO2 Data'!$F:$F,C$89)*10^12</f>
        <v>0</v>
      </c>
      <c r="D91" s="10">
        <f>SUMIFS('EPA non-CO2 Data'!$H:$H,'EPA non-CO2 Data'!$A:$A,'Country Selector'!$A$2,'EPA non-CO2 Data'!$J:$J,$C$88,'EPA non-CO2 Data'!$I:$I,$B91,'EPA non-CO2 Data'!$F:$F,D$89)*10^12</f>
        <v>0</v>
      </c>
      <c r="E91" s="10">
        <f>SUMIFS('EPA non-CO2 Data'!$H:$H,'EPA non-CO2 Data'!$A:$A,'Country Selector'!$A$2,'EPA non-CO2 Data'!$J:$J,$C$88,'EPA non-CO2 Data'!$I:$I,$B91,'EPA non-CO2 Data'!$F:$F,E$89)*10^12</f>
        <v>0</v>
      </c>
      <c r="F91" s="10">
        <f>SUMIFS('EPA non-CO2 Data'!$H:$H,'EPA non-CO2 Data'!$A:$A,'Country Selector'!$A$2,'EPA non-CO2 Data'!$J:$J,$C$88,'EPA non-CO2 Data'!$I:$I,$B91,'EPA non-CO2 Data'!$F:$F,F$89)*10^12</f>
        <v>0</v>
      </c>
      <c r="G91" s="10">
        <f>SUMIFS('EPA non-CO2 Data'!$H:$H,'EPA non-CO2 Data'!$A:$A,'Country Selector'!$A$2,'EPA non-CO2 Data'!$J:$J,$C$88,'EPA non-CO2 Data'!$I:$I,$B91,'EPA non-CO2 Data'!$F:$F,G$89)*10^12</f>
        <v>0</v>
      </c>
      <c r="H91" s="10">
        <f>SUMIFS('EPA non-CO2 Data'!$H:$H,'EPA non-CO2 Data'!$A:$A,'Country Selector'!$A$2,'EPA non-CO2 Data'!$J:$J,$C$88,'EPA non-CO2 Data'!$I:$I,$B91,'EPA non-CO2 Data'!$F:$F,H$89)*10^12</f>
        <v>0</v>
      </c>
      <c r="I91" s="10">
        <f>SUMIFS('EPA non-CO2 Data'!$H:$H,'EPA non-CO2 Data'!$A:$A,'Country Selector'!$A$2,'EPA non-CO2 Data'!$J:$J,$C$88,'EPA non-CO2 Data'!$I:$I,$B91,'EPA non-CO2 Data'!$F:$F,I$89)*10^12</f>
        <v>0</v>
      </c>
      <c r="J91" s="10">
        <f>SUMIFS('EPA non-CO2 Data'!$H:$H,'EPA non-CO2 Data'!$A:$A,'Country Selector'!$A$2,'EPA non-CO2 Data'!$J:$J,$C$88,'EPA non-CO2 Data'!$I:$I,$B91,'EPA non-CO2 Data'!$F:$F,J$89)*10^12</f>
        <v>0</v>
      </c>
      <c r="K91" s="10">
        <f>SUMIFS('EPA non-CO2 Data'!$H:$H,'EPA non-CO2 Data'!$A:$A,'Country Selector'!$A$2,'EPA non-CO2 Data'!$J:$J,$C$88,'EPA non-CO2 Data'!$I:$I,$B91,'EPA non-CO2 Data'!$F:$F,K$89)*10^12</f>
        <v>0</v>
      </c>
      <c r="L91" s="10">
        <f>SUMIFS('EPA non-CO2 Data'!$H:$H,'EPA non-CO2 Data'!$A:$A,'Country Selector'!$A$2,'EPA non-CO2 Data'!$J:$J,$C$88,'EPA non-CO2 Data'!$I:$I,$B91,'EPA non-CO2 Data'!$F:$F,L$89)*10^12</f>
        <v>0</v>
      </c>
      <c r="M91" s="10">
        <f>SUMIFS('EPA non-CO2 Data'!$H:$H,'EPA non-CO2 Data'!$A:$A,'Country Selector'!$A$2,'EPA non-CO2 Data'!$J:$J,$C$88,'EPA non-CO2 Data'!$I:$I,$B91,'EPA non-CO2 Data'!$F:$F,M$89)*10^12</f>
        <v>0</v>
      </c>
      <c r="N91" s="10">
        <f>SUMIFS('EPA non-CO2 Data'!$H:$H,'EPA non-CO2 Data'!$A:$A,'Country Selector'!$A$2,'EPA non-CO2 Data'!$J:$J,$C$88,'EPA non-CO2 Data'!$I:$I,$B91,'EPA non-CO2 Data'!$F:$F,N$89)*10^12</f>
        <v>0</v>
      </c>
      <c r="O91" s="10">
        <f>SUMIFS('EPA non-CO2 Data'!$H:$H,'EPA non-CO2 Data'!$A:$A,'Country Selector'!$A$2,'EPA non-CO2 Data'!$J:$J,$C$88,'EPA non-CO2 Data'!$I:$I,$B91,'EPA non-CO2 Data'!$F:$F,O$89)*10^12</f>
        <v>0</v>
      </c>
      <c r="P91" s="10">
        <f>SUMIFS('EPA non-CO2 Data'!$H:$H,'EPA non-CO2 Data'!$A:$A,'Country Selector'!$A$2,'EPA non-CO2 Data'!$J:$J,$C$88,'EPA non-CO2 Data'!$I:$I,$B91,'EPA non-CO2 Data'!$F:$F,P$89)*10^12</f>
        <v>0</v>
      </c>
      <c r="Q91" s="10">
        <f>SUMIFS('EPA non-CO2 Data'!$H:$H,'EPA non-CO2 Data'!$A:$A,'Country Selector'!$A$2,'EPA non-CO2 Data'!$J:$J,$C$88,'EPA non-CO2 Data'!$I:$I,$B91,'EPA non-CO2 Data'!$F:$F,Q$89)*10^12</f>
        <v>0</v>
      </c>
      <c r="R91" s="10">
        <f>SUMIFS('EPA non-CO2 Data'!$H:$H,'EPA non-CO2 Data'!$A:$A,'Country Selector'!$A$2,'EPA non-CO2 Data'!$J:$J,$C$88,'EPA non-CO2 Data'!$I:$I,$B91,'EPA non-CO2 Data'!$F:$F,R$89)*10^12</f>
        <v>0</v>
      </c>
      <c r="S91" s="10">
        <f>SUMIFS('EPA non-CO2 Data'!$H:$H,'EPA non-CO2 Data'!$A:$A,'Country Selector'!$A$2,'EPA non-CO2 Data'!$J:$J,$C$88,'EPA non-CO2 Data'!$I:$I,$B91,'EPA non-CO2 Data'!$F:$F,S$89)*10^12</f>
        <v>0</v>
      </c>
      <c r="T91" s="10">
        <f>SUMIFS('EPA non-CO2 Data'!$H:$H,'EPA non-CO2 Data'!$A:$A,'Country Selector'!$A$2,'EPA non-CO2 Data'!$J:$J,$C$88,'EPA non-CO2 Data'!$I:$I,$B91,'EPA non-CO2 Data'!$F:$F,T$89)*10^12</f>
        <v>0</v>
      </c>
      <c r="U91" s="10">
        <f>SUMIFS('EPA non-CO2 Data'!$H:$H,'EPA non-CO2 Data'!$A:$A,'Country Selector'!$A$2,'EPA non-CO2 Data'!$J:$J,$C$88,'EPA non-CO2 Data'!$I:$I,$B91,'EPA non-CO2 Data'!$F:$F,U$89)*10^12</f>
        <v>0</v>
      </c>
      <c r="V91" s="10">
        <f>SUMIFS('EPA non-CO2 Data'!$H:$H,'EPA non-CO2 Data'!$A:$A,'Country Selector'!$A$2,'EPA non-CO2 Data'!$J:$J,$C$88,'EPA non-CO2 Data'!$I:$I,$B91,'EPA non-CO2 Data'!$F:$F,V$89)*10^12</f>
        <v>0</v>
      </c>
      <c r="W91" s="10">
        <f>SUMIFS('EPA non-CO2 Data'!$H:$H,'EPA non-CO2 Data'!$A:$A,'Country Selector'!$A$2,'EPA non-CO2 Data'!$J:$J,$C$88,'EPA non-CO2 Data'!$I:$I,$B91,'EPA non-CO2 Data'!$F:$F,W$89)*10^12</f>
        <v>0</v>
      </c>
      <c r="X91" s="10">
        <f>SUMIFS('EPA non-CO2 Data'!$H:$H,'EPA non-CO2 Data'!$A:$A,'Country Selector'!$A$2,'EPA non-CO2 Data'!$J:$J,$C$88,'EPA non-CO2 Data'!$I:$I,$B91,'EPA non-CO2 Data'!$F:$F,X$89)*10^12</f>
        <v>0</v>
      </c>
      <c r="Y91" s="10">
        <f>SUMIFS('EPA non-CO2 Data'!$H:$H,'EPA non-CO2 Data'!$A:$A,'Country Selector'!$A$2,'EPA non-CO2 Data'!$J:$J,$C$88,'EPA non-CO2 Data'!$I:$I,$B91,'EPA non-CO2 Data'!$F:$F,Y$89)*10^12</f>
        <v>0</v>
      </c>
      <c r="Z91" s="10">
        <f>SUMIFS('EPA non-CO2 Data'!$H:$H,'EPA non-CO2 Data'!$A:$A,'Country Selector'!$A$2,'EPA non-CO2 Data'!$J:$J,$C$88,'EPA non-CO2 Data'!$I:$I,$B91,'EPA non-CO2 Data'!$F:$F,Z$89)*10^12</f>
        <v>0</v>
      </c>
      <c r="AA91" s="10">
        <f>SUMIFS('EPA non-CO2 Data'!$H:$H,'EPA non-CO2 Data'!$A:$A,'Country Selector'!$A$2,'EPA non-CO2 Data'!$J:$J,$C$88,'EPA non-CO2 Data'!$I:$I,$B91,'EPA non-CO2 Data'!$F:$F,AA$89)*10^12</f>
        <v>0</v>
      </c>
      <c r="AB91" s="10">
        <f>SUMIFS('EPA non-CO2 Data'!$H:$H,'EPA non-CO2 Data'!$A:$A,'Country Selector'!$A$2,'EPA non-CO2 Data'!$J:$J,$C$88,'EPA non-CO2 Data'!$I:$I,$B91,'EPA non-CO2 Data'!$F:$F,AB$89)*10^12</f>
        <v>0</v>
      </c>
      <c r="AC91" s="10">
        <f>SUMIFS('EPA non-CO2 Data'!$H:$H,'EPA non-CO2 Data'!$A:$A,'Country Selector'!$A$2,'EPA non-CO2 Data'!$J:$J,$C$88,'EPA non-CO2 Data'!$I:$I,$B91,'EPA non-CO2 Data'!$F:$F,AC$89)*10^12</f>
        <v>0</v>
      </c>
      <c r="AD91" s="10">
        <f>SUMIFS('EPA non-CO2 Data'!$H:$H,'EPA non-CO2 Data'!$A:$A,'Country Selector'!$A$2,'EPA non-CO2 Data'!$J:$J,$C$88,'EPA non-CO2 Data'!$I:$I,$B91,'EPA non-CO2 Data'!$F:$F,AD$89)*10^12</f>
        <v>0</v>
      </c>
      <c r="AE91" s="10">
        <f>SUMIFS('EPA non-CO2 Data'!$H:$H,'EPA non-CO2 Data'!$A:$A,'Country Selector'!$A$2,'EPA non-CO2 Data'!$J:$J,$C$88,'EPA non-CO2 Data'!$I:$I,$B91,'EPA non-CO2 Data'!$F:$F,AE$89)*10^12</f>
        <v>0</v>
      </c>
      <c r="AF91" s="10">
        <f>SUMIFS('EPA non-CO2 Data'!$H:$H,'EPA non-CO2 Data'!$A:$A,'Country Selector'!$A$2,'EPA non-CO2 Data'!$J:$J,$C$88,'EPA non-CO2 Data'!$I:$I,$B91,'EPA non-CO2 Data'!$F:$F,AF$89)*10^12</f>
        <v>0</v>
      </c>
      <c r="AG91" s="10">
        <f>SUMIFS('EPA non-CO2 Data'!$H:$H,'EPA non-CO2 Data'!$A:$A,'Country Selector'!$A$2,'EPA non-CO2 Data'!$J:$J,$C$88,'EPA non-CO2 Data'!$I:$I,$B91,'EPA non-CO2 Data'!$F:$F,AG$89)*10^12</f>
        <v>0</v>
      </c>
      <c r="AH91" s="10">
        <f>SUMIFS('EPA non-CO2 Data'!$H:$H,'EPA non-CO2 Data'!$A:$A,'Country Selector'!$A$2,'EPA non-CO2 Data'!$J:$J,$C$88,'EPA non-CO2 Data'!$I:$I,$B91,'EPA non-CO2 Data'!$F:$F,AH$89)*10^12</f>
        <v>0</v>
      </c>
      <c r="AI91" s="10">
        <f>SUMIFS('EPA non-CO2 Data'!$H:$H,'EPA non-CO2 Data'!$A:$A,'Country Selector'!$A$2,'EPA non-CO2 Data'!$J:$J,$C$88,'EPA non-CO2 Data'!$I:$I,$B91,'EPA non-CO2 Data'!$F:$F,AI$89)*10^12</f>
        <v>0</v>
      </c>
      <c r="AJ91" s="10">
        <f>SUMIFS('EPA non-CO2 Data'!$H:$H,'EPA non-CO2 Data'!$A:$A,'Country Selector'!$A$2,'EPA non-CO2 Data'!$J:$J,$C$88,'EPA non-CO2 Data'!$I:$I,$B91,'EPA non-CO2 Data'!$F:$F,AJ$89)*10^12</f>
        <v>0</v>
      </c>
      <c r="AK91" s="10">
        <f>SUMIFS('EPA non-CO2 Data'!$H:$H,'EPA non-CO2 Data'!$A:$A,'Country Selector'!$A$2,'EPA non-CO2 Data'!$J:$J,$C$88,'EPA non-CO2 Data'!$I:$I,$B91,'EPA non-CO2 Data'!$F:$F,AK$89)*10^12</f>
        <v>0</v>
      </c>
      <c r="AL91" s="10">
        <f>SUMIFS('EPA non-CO2 Data'!$H:$H,'EPA non-CO2 Data'!$A:$A,'Country Selector'!$A$2,'EPA non-CO2 Data'!$J:$J,$C$88,'EPA non-CO2 Data'!$I:$I,$B91,'EPA non-CO2 Data'!$F:$F,AL$89)*10^12</f>
        <v>0</v>
      </c>
    </row>
    <row r="92" spans="1:38" x14ac:dyDescent="0.25">
      <c r="A92" t="s">
        <v>272</v>
      </c>
      <c r="B92" t="s">
        <v>556</v>
      </c>
      <c r="C92" s="10">
        <f>SUMIFS('EPA non-CO2 Data'!$H:$H,'EPA non-CO2 Data'!$A:$A,'Country Selector'!$A$2,'EPA non-CO2 Data'!$J:$J,$C$88,'EPA non-CO2 Data'!$I:$I,$B92,'EPA non-CO2 Data'!$F:$F,C$89)*10^12</f>
        <v>0</v>
      </c>
      <c r="D92" s="10">
        <f>SUMIFS('EPA non-CO2 Data'!$H:$H,'EPA non-CO2 Data'!$A:$A,'Country Selector'!$A$2,'EPA non-CO2 Data'!$J:$J,$C$88,'EPA non-CO2 Data'!$I:$I,$B92,'EPA non-CO2 Data'!$F:$F,D$89)*10^12</f>
        <v>0</v>
      </c>
      <c r="E92" s="10">
        <f>SUMIFS('EPA non-CO2 Data'!$H:$H,'EPA non-CO2 Data'!$A:$A,'Country Selector'!$A$2,'EPA non-CO2 Data'!$J:$J,$C$88,'EPA non-CO2 Data'!$I:$I,$B92,'EPA non-CO2 Data'!$F:$F,E$89)*10^12</f>
        <v>0</v>
      </c>
      <c r="F92" s="10">
        <f>SUMIFS('EPA non-CO2 Data'!$H:$H,'EPA non-CO2 Data'!$A:$A,'Country Selector'!$A$2,'EPA non-CO2 Data'!$J:$J,$C$88,'EPA non-CO2 Data'!$I:$I,$B92,'EPA non-CO2 Data'!$F:$F,F$89)*10^12</f>
        <v>0</v>
      </c>
      <c r="G92" s="10">
        <f>SUMIFS('EPA non-CO2 Data'!$H:$H,'EPA non-CO2 Data'!$A:$A,'Country Selector'!$A$2,'EPA non-CO2 Data'!$J:$J,$C$88,'EPA non-CO2 Data'!$I:$I,$B92,'EPA non-CO2 Data'!$F:$F,G$89)*10^12</f>
        <v>0</v>
      </c>
      <c r="H92" s="10">
        <f>SUMIFS('EPA non-CO2 Data'!$H:$H,'EPA non-CO2 Data'!$A:$A,'Country Selector'!$A$2,'EPA non-CO2 Data'!$J:$J,$C$88,'EPA non-CO2 Data'!$I:$I,$B92,'EPA non-CO2 Data'!$F:$F,H$89)*10^12</f>
        <v>0</v>
      </c>
      <c r="I92" s="10">
        <f>SUMIFS('EPA non-CO2 Data'!$H:$H,'EPA non-CO2 Data'!$A:$A,'Country Selector'!$A$2,'EPA non-CO2 Data'!$J:$J,$C$88,'EPA non-CO2 Data'!$I:$I,$B92,'EPA non-CO2 Data'!$F:$F,I$89)*10^12</f>
        <v>0</v>
      </c>
      <c r="J92" s="10">
        <f>SUMIFS('EPA non-CO2 Data'!$H:$H,'EPA non-CO2 Data'!$A:$A,'Country Selector'!$A$2,'EPA non-CO2 Data'!$J:$J,$C$88,'EPA non-CO2 Data'!$I:$I,$B92,'EPA non-CO2 Data'!$F:$F,J$89)*10^12</f>
        <v>0</v>
      </c>
      <c r="K92" s="10">
        <f>SUMIFS('EPA non-CO2 Data'!$H:$H,'EPA non-CO2 Data'!$A:$A,'Country Selector'!$A$2,'EPA non-CO2 Data'!$J:$J,$C$88,'EPA non-CO2 Data'!$I:$I,$B92,'EPA non-CO2 Data'!$F:$F,K$89)*10^12</f>
        <v>0</v>
      </c>
      <c r="L92" s="10">
        <f>SUMIFS('EPA non-CO2 Data'!$H:$H,'EPA non-CO2 Data'!$A:$A,'Country Selector'!$A$2,'EPA non-CO2 Data'!$J:$J,$C$88,'EPA non-CO2 Data'!$I:$I,$B92,'EPA non-CO2 Data'!$F:$F,L$89)*10^12</f>
        <v>0</v>
      </c>
      <c r="M92" s="10">
        <f>SUMIFS('EPA non-CO2 Data'!$H:$H,'EPA non-CO2 Data'!$A:$A,'Country Selector'!$A$2,'EPA non-CO2 Data'!$J:$J,$C$88,'EPA non-CO2 Data'!$I:$I,$B92,'EPA non-CO2 Data'!$F:$F,M$89)*10^12</f>
        <v>0</v>
      </c>
      <c r="N92" s="10">
        <f>SUMIFS('EPA non-CO2 Data'!$H:$H,'EPA non-CO2 Data'!$A:$A,'Country Selector'!$A$2,'EPA non-CO2 Data'!$J:$J,$C$88,'EPA non-CO2 Data'!$I:$I,$B92,'EPA non-CO2 Data'!$F:$F,N$89)*10^12</f>
        <v>0</v>
      </c>
      <c r="O92" s="10">
        <f>SUMIFS('EPA non-CO2 Data'!$H:$H,'EPA non-CO2 Data'!$A:$A,'Country Selector'!$A$2,'EPA non-CO2 Data'!$J:$J,$C$88,'EPA non-CO2 Data'!$I:$I,$B92,'EPA non-CO2 Data'!$F:$F,O$89)*10^12</f>
        <v>0</v>
      </c>
      <c r="P92" s="10">
        <f>SUMIFS('EPA non-CO2 Data'!$H:$H,'EPA non-CO2 Data'!$A:$A,'Country Selector'!$A$2,'EPA non-CO2 Data'!$J:$J,$C$88,'EPA non-CO2 Data'!$I:$I,$B92,'EPA non-CO2 Data'!$F:$F,P$89)*10^12</f>
        <v>0</v>
      </c>
      <c r="Q92" s="10">
        <f>SUMIFS('EPA non-CO2 Data'!$H:$H,'EPA non-CO2 Data'!$A:$A,'Country Selector'!$A$2,'EPA non-CO2 Data'!$J:$J,$C$88,'EPA non-CO2 Data'!$I:$I,$B92,'EPA non-CO2 Data'!$F:$F,Q$89)*10^12</f>
        <v>0</v>
      </c>
      <c r="R92" s="10">
        <f>SUMIFS('EPA non-CO2 Data'!$H:$H,'EPA non-CO2 Data'!$A:$A,'Country Selector'!$A$2,'EPA non-CO2 Data'!$J:$J,$C$88,'EPA non-CO2 Data'!$I:$I,$B92,'EPA non-CO2 Data'!$F:$F,R$89)*10^12</f>
        <v>0</v>
      </c>
      <c r="S92" s="10">
        <f>SUMIFS('EPA non-CO2 Data'!$H:$H,'EPA non-CO2 Data'!$A:$A,'Country Selector'!$A$2,'EPA non-CO2 Data'!$J:$J,$C$88,'EPA non-CO2 Data'!$I:$I,$B92,'EPA non-CO2 Data'!$F:$F,S$89)*10^12</f>
        <v>0</v>
      </c>
      <c r="T92" s="10">
        <f>SUMIFS('EPA non-CO2 Data'!$H:$H,'EPA non-CO2 Data'!$A:$A,'Country Selector'!$A$2,'EPA non-CO2 Data'!$J:$J,$C$88,'EPA non-CO2 Data'!$I:$I,$B92,'EPA non-CO2 Data'!$F:$F,T$89)*10^12</f>
        <v>0</v>
      </c>
      <c r="U92" s="10">
        <f>SUMIFS('EPA non-CO2 Data'!$H:$H,'EPA non-CO2 Data'!$A:$A,'Country Selector'!$A$2,'EPA non-CO2 Data'!$J:$J,$C$88,'EPA non-CO2 Data'!$I:$I,$B92,'EPA non-CO2 Data'!$F:$F,U$89)*10^12</f>
        <v>0</v>
      </c>
      <c r="V92" s="10">
        <f>SUMIFS('EPA non-CO2 Data'!$H:$H,'EPA non-CO2 Data'!$A:$A,'Country Selector'!$A$2,'EPA non-CO2 Data'!$J:$J,$C$88,'EPA non-CO2 Data'!$I:$I,$B92,'EPA non-CO2 Data'!$F:$F,V$89)*10^12</f>
        <v>0</v>
      </c>
      <c r="W92" s="10">
        <f>SUMIFS('EPA non-CO2 Data'!$H:$H,'EPA non-CO2 Data'!$A:$A,'Country Selector'!$A$2,'EPA non-CO2 Data'!$J:$J,$C$88,'EPA non-CO2 Data'!$I:$I,$B92,'EPA non-CO2 Data'!$F:$F,W$89)*10^12</f>
        <v>0</v>
      </c>
      <c r="X92" s="10">
        <f>SUMIFS('EPA non-CO2 Data'!$H:$H,'EPA non-CO2 Data'!$A:$A,'Country Selector'!$A$2,'EPA non-CO2 Data'!$J:$J,$C$88,'EPA non-CO2 Data'!$I:$I,$B92,'EPA non-CO2 Data'!$F:$F,X$89)*10^12</f>
        <v>0</v>
      </c>
      <c r="Y92" s="10">
        <f>SUMIFS('EPA non-CO2 Data'!$H:$H,'EPA non-CO2 Data'!$A:$A,'Country Selector'!$A$2,'EPA non-CO2 Data'!$J:$J,$C$88,'EPA non-CO2 Data'!$I:$I,$B92,'EPA non-CO2 Data'!$F:$F,Y$89)*10^12</f>
        <v>0</v>
      </c>
      <c r="Z92" s="10">
        <f>SUMIFS('EPA non-CO2 Data'!$H:$H,'EPA non-CO2 Data'!$A:$A,'Country Selector'!$A$2,'EPA non-CO2 Data'!$J:$J,$C$88,'EPA non-CO2 Data'!$I:$I,$B92,'EPA non-CO2 Data'!$F:$F,Z$89)*10^12</f>
        <v>0</v>
      </c>
      <c r="AA92" s="10">
        <f>SUMIFS('EPA non-CO2 Data'!$H:$H,'EPA non-CO2 Data'!$A:$A,'Country Selector'!$A$2,'EPA non-CO2 Data'!$J:$J,$C$88,'EPA non-CO2 Data'!$I:$I,$B92,'EPA non-CO2 Data'!$F:$F,AA$89)*10^12</f>
        <v>0</v>
      </c>
      <c r="AB92" s="10">
        <f>SUMIFS('EPA non-CO2 Data'!$H:$H,'EPA non-CO2 Data'!$A:$A,'Country Selector'!$A$2,'EPA non-CO2 Data'!$J:$J,$C$88,'EPA non-CO2 Data'!$I:$I,$B92,'EPA non-CO2 Data'!$F:$F,AB$89)*10^12</f>
        <v>0</v>
      </c>
      <c r="AC92" s="10">
        <f>SUMIFS('EPA non-CO2 Data'!$H:$H,'EPA non-CO2 Data'!$A:$A,'Country Selector'!$A$2,'EPA non-CO2 Data'!$J:$J,$C$88,'EPA non-CO2 Data'!$I:$I,$B92,'EPA non-CO2 Data'!$F:$F,AC$89)*10^12</f>
        <v>0</v>
      </c>
      <c r="AD92" s="10">
        <f>SUMIFS('EPA non-CO2 Data'!$H:$H,'EPA non-CO2 Data'!$A:$A,'Country Selector'!$A$2,'EPA non-CO2 Data'!$J:$J,$C$88,'EPA non-CO2 Data'!$I:$I,$B92,'EPA non-CO2 Data'!$F:$F,AD$89)*10^12</f>
        <v>0</v>
      </c>
      <c r="AE92" s="10">
        <f>SUMIFS('EPA non-CO2 Data'!$H:$H,'EPA non-CO2 Data'!$A:$A,'Country Selector'!$A$2,'EPA non-CO2 Data'!$J:$J,$C$88,'EPA non-CO2 Data'!$I:$I,$B92,'EPA non-CO2 Data'!$F:$F,AE$89)*10^12</f>
        <v>0</v>
      </c>
      <c r="AF92" s="10">
        <f>SUMIFS('EPA non-CO2 Data'!$H:$H,'EPA non-CO2 Data'!$A:$A,'Country Selector'!$A$2,'EPA non-CO2 Data'!$J:$J,$C$88,'EPA non-CO2 Data'!$I:$I,$B92,'EPA non-CO2 Data'!$F:$F,AF$89)*10^12</f>
        <v>0</v>
      </c>
      <c r="AG92" s="10">
        <f>SUMIFS('EPA non-CO2 Data'!$H:$H,'EPA non-CO2 Data'!$A:$A,'Country Selector'!$A$2,'EPA non-CO2 Data'!$J:$J,$C$88,'EPA non-CO2 Data'!$I:$I,$B92,'EPA non-CO2 Data'!$F:$F,AG$89)*10^12</f>
        <v>0</v>
      </c>
      <c r="AH92" s="10">
        <f>SUMIFS('EPA non-CO2 Data'!$H:$H,'EPA non-CO2 Data'!$A:$A,'Country Selector'!$A$2,'EPA non-CO2 Data'!$J:$J,$C$88,'EPA non-CO2 Data'!$I:$I,$B92,'EPA non-CO2 Data'!$F:$F,AH$89)*10^12</f>
        <v>0</v>
      </c>
      <c r="AI92" s="10">
        <f>SUMIFS('EPA non-CO2 Data'!$H:$H,'EPA non-CO2 Data'!$A:$A,'Country Selector'!$A$2,'EPA non-CO2 Data'!$J:$J,$C$88,'EPA non-CO2 Data'!$I:$I,$B92,'EPA non-CO2 Data'!$F:$F,AI$89)*10^12</f>
        <v>0</v>
      </c>
      <c r="AJ92" s="10">
        <f>SUMIFS('EPA non-CO2 Data'!$H:$H,'EPA non-CO2 Data'!$A:$A,'Country Selector'!$A$2,'EPA non-CO2 Data'!$J:$J,$C$88,'EPA non-CO2 Data'!$I:$I,$B92,'EPA non-CO2 Data'!$F:$F,AJ$89)*10^12</f>
        <v>0</v>
      </c>
      <c r="AK92" s="10">
        <f>SUMIFS('EPA non-CO2 Data'!$H:$H,'EPA non-CO2 Data'!$A:$A,'Country Selector'!$A$2,'EPA non-CO2 Data'!$J:$J,$C$88,'EPA non-CO2 Data'!$I:$I,$B92,'EPA non-CO2 Data'!$F:$F,AK$89)*10^12</f>
        <v>0</v>
      </c>
      <c r="AL92" s="10">
        <f>SUMIFS('EPA non-CO2 Data'!$H:$H,'EPA non-CO2 Data'!$A:$A,'Country Selector'!$A$2,'EPA non-CO2 Data'!$J:$J,$C$88,'EPA non-CO2 Data'!$I:$I,$B92,'EPA non-CO2 Data'!$F:$F,AL$89)*10^12</f>
        <v>0</v>
      </c>
    </row>
    <row r="93" spans="1:38" x14ac:dyDescent="0.25">
      <c r="A93" t="s">
        <v>272</v>
      </c>
      <c r="B93" t="s">
        <v>567</v>
      </c>
      <c r="C93" s="10">
        <f>SUMIFS('EPA non-CO2 Data'!$H:$H,'EPA non-CO2 Data'!$A:$A,'Country Selector'!$A$2,'EPA non-CO2 Data'!$J:$J,$C$88,'EPA non-CO2 Data'!$I:$I,$B93,'EPA non-CO2 Data'!$F:$F,C$89)*10^12</f>
        <v>0</v>
      </c>
      <c r="D93" s="10">
        <f>SUMIFS('EPA non-CO2 Data'!$H:$H,'EPA non-CO2 Data'!$A:$A,'Country Selector'!$A$2,'EPA non-CO2 Data'!$J:$J,$C$88,'EPA non-CO2 Data'!$I:$I,$B93,'EPA non-CO2 Data'!$F:$F,D$89)*10^12</f>
        <v>0</v>
      </c>
      <c r="E93" s="10">
        <f>SUMIFS('EPA non-CO2 Data'!$H:$H,'EPA non-CO2 Data'!$A:$A,'Country Selector'!$A$2,'EPA non-CO2 Data'!$J:$J,$C$88,'EPA non-CO2 Data'!$I:$I,$B93,'EPA non-CO2 Data'!$F:$F,E$89)*10^12</f>
        <v>0</v>
      </c>
      <c r="F93" s="10">
        <f>SUMIFS('EPA non-CO2 Data'!$H:$H,'EPA non-CO2 Data'!$A:$A,'Country Selector'!$A$2,'EPA non-CO2 Data'!$J:$J,$C$88,'EPA non-CO2 Data'!$I:$I,$B93,'EPA non-CO2 Data'!$F:$F,F$89)*10^12</f>
        <v>0</v>
      </c>
      <c r="G93" s="10">
        <f>SUMIFS('EPA non-CO2 Data'!$H:$H,'EPA non-CO2 Data'!$A:$A,'Country Selector'!$A$2,'EPA non-CO2 Data'!$J:$J,$C$88,'EPA non-CO2 Data'!$I:$I,$B93,'EPA non-CO2 Data'!$F:$F,G$89)*10^12</f>
        <v>0</v>
      </c>
      <c r="H93" s="10">
        <f>SUMIFS('EPA non-CO2 Data'!$H:$H,'EPA non-CO2 Data'!$A:$A,'Country Selector'!$A$2,'EPA non-CO2 Data'!$J:$J,$C$88,'EPA non-CO2 Data'!$I:$I,$B93,'EPA non-CO2 Data'!$F:$F,H$89)*10^12</f>
        <v>0</v>
      </c>
      <c r="I93" s="10">
        <f>SUMIFS('EPA non-CO2 Data'!$H:$H,'EPA non-CO2 Data'!$A:$A,'Country Selector'!$A$2,'EPA non-CO2 Data'!$J:$J,$C$88,'EPA non-CO2 Data'!$I:$I,$B93,'EPA non-CO2 Data'!$F:$F,I$89)*10^12</f>
        <v>0</v>
      </c>
      <c r="J93" s="10">
        <f>SUMIFS('EPA non-CO2 Data'!$H:$H,'EPA non-CO2 Data'!$A:$A,'Country Selector'!$A$2,'EPA non-CO2 Data'!$J:$J,$C$88,'EPA non-CO2 Data'!$I:$I,$B93,'EPA non-CO2 Data'!$F:$F,J$89)*10^12</f>
        <v>0</v>
      </c>
      <c r="K93" s="10">
        <f>SUMIFS('EPA non-CO2 Data'!$H:$H,'EPA non-CO2 Data'!$A:$A,'Country Selector'!$A$2,'EPA non-CO2 Data'!$J:$J,$C$88,'EPA non-CO2 Data'!$I:$I,$B93,'EPA non-CO2 Data'!$F:$F,K$89)*10^12</f>
        <v>0</v>
      </c>
      <c r="L93" s="10">
        <f>SUMIFS('EPA non-CO2 Data'!$H:$H,'EPA non-CO2 Data'!$A:$A,'Country Selector'!$A$2,'EPA non-CO2 Data'!$J:$J,$C$88,'EPA non-CO2 Data'!$I:$I,$B93,'EPA non-CO2 Data'!$F:$F,L$89)*10^12</f>
        <v>0</v>
      </c>
      <c r="M93" s="10">
        <f>SUMIFS('EPA non-CO2 Data'!$H:$H,'EPA non-CO2 Data'!$A:$A,'Country Selector'!$A$2,'EPA non-CO2 Data'!$J:$J,$C$88,'EPA non-CO2 Data'!$I:$I,$B93,'EPA non-CO2 Data'!$F:$F,M$89)*10^12</f>
        <v>0</v>
      </c>
      <c r="N93" s="10">
        <f>SUMIFS('EPA non-CO2 Data'!$H:$H,'EPA non-CO2 Data'!$A:$A,'Country Selector'!$A$2,'EPA non-CO2 Data'!$J:$J,$C$88,'EPA non-CO2 Data'!$I:$I,$B93,'EPA non-CO2 Data'!$F:$F,N$89)*10^12</f>
        <v>0</v>
      </c>
      <c r="O93" s="10">
        <f>SUMIFS('EPA non-CO2 Data'!$H:$H,'EPA non-CO2 Data'!$A:$A,'Country Selector'!$A$2,'EPA non-CO2 Data'!$J:$J,$C$88,'EPA non-CO2 Data'!$I:$I,$B93,'EPA non-CO2 Data'!$F:$F,O$89)*10^12</f>
        <v>0</v>
      </c>
      <c r="P93" s="10">
        <f>SUMIFS('EPA non-CO2 Data'!$H:$H,'EPA non-CO2 Data'!$A:$A,'Country Selector'!$A$2,'EPA non-CO2 Data'!$J:$J,$C$88,'EPA non-CO2 Data'!$I:$I,$B93,'EPA non-CO2 Data'!$F:$F,P$89)*10^12</f>
        <v>0</v>
      </c>
      <c r="Q93" s="10">
        <f>SUMIFS('EPA non-CO2 Data'!$H:$H,'EPA non-CO2 Data'!$A:$A,'Country Selector'!$A$2,'EPA non-CO2 Data'!$J:$J,$C$88,'EPA non-CO2 Data'!$I:$I,$B93,'EPA non-CO2 Data'!$F:$F,Q$89)*10^12</f>
        <v>0</v>
      </c>
      <c r="R93" s="10">
        <f>SUMIFS('EPA non-CO2 Data'!$H:$H,'EPA non-CO2 Data'!$A:$A,'Country Selector'!$A$2,'EPA non-CO2 Data'!$J:$J,$C$88,'EPA non-CO2 Data'!$I:$I,$B93,'EPA non-CO2 Data'!$F:$F,R$89)*10^12</f>
        <v>0</v>
      </c>
      <c r="S93" s="10">
        <f>SUMIFS('EPA non-CO2 Data'!$H:$H,'EPA non-CO2 Data'!$A:$A,'Country Selector'!$A$2,'EPA non-CO2 Data'!$J:$J,$C$88,'EPA non-CO2 Data'!$I:$I,$B93,'EPA non-CO2 Data'!$F:$F,S$89)*10^12</f>
        <v>0</v>
      </c>
      <c r="T93" s="10">
        <f>SUMIFS('EPA non-CO2 Data'!$H:$H,'EPA non-CO2 Data'!$A:$A,'Country Selector'!$A$2,'EPA non-CO2 Data'!$J:$J,$C$88,'EPA non-CO2 Data'!$I:$I,$B93,'EPA non-CO2 Data'!$F:$F,T$89)*10^12</f>
        <v>0</v>
      </c>
      <c r="U93" s="10">
        <f>SUMIFS('EPA non-CO2 Data'!$H:$H,'EPA non-CO2 Data'!$A:$A,'Country Selector'!$A$2,'EPA non-CO2 Data'!$J:$J,$C$88,'EPA non-CO2 Data'!$I:$I,$B93,'EPA non-CO2 Data'!$F:$F,U$89)*10^12</f>
        <v>0</v>
      </c>
      <c r="V93" s="10">
        <f>SUMIFS('EPA non-CO2 Data'!$H:$H,'EPA non-CO2 Data'!$A:$A,'Country Selector'!$A$2,'EPA non-CO2 Data'!$J:$J,$C$88,'EPA non-CO2 Data'!$I:$I,$B93,'EPA non-CO2 Data'!$F:$F,V$89)*10^12</f>
        <v>0</v>
      </c>
      <c r="W93" s="10">
        <f>SUMIFS('EPA non-CO2 Data'!$H:$H,'EPA non-CO2 Data'!$A:$A,'Country Selector'!$A$2,'EPA non-CO2 Data'!$J:$J,$C$88,'EPA non-CO2 Data'!$I:$I,$B93,'EPA non-CO2 Data'!$F:$F,W$89)*10^12</f>
        <v>0</v>
      </c>
      <c r="X93" s="10">
        <f>SUMIFS('EPA non-CO2 Data'!$H:$H,'EPA non-CO2 Data'!$A:$A,'Country Selector'!$A$2,'EPA non-CO2 Data'!$J:$J,$C$88,'EPA non-CO2 Data'!$I:$I,$B93,'EPA non-CO2 Data'!$F:$F,X$89)*10^12</f>
        <v>0</v>
      </c>
      <c r="Y93" s="10">
        <f>SUMIFS('EPA non-CO2 Data'!$H:$H,'EPA non-CO2 Data'!$A:$A,'Country Selector'!$A$2,'EPA non-CO2 Data'!$J:$J,$C$88,'EPA non-CO2 Data'!$I:$I,$B93,'EPA non-CO2 Data'!$F:$F,Y$89)*10^12</f>
        <v>0</v>
      </c>
      <c r="Z93" s="10">
        <f>SUMIFS('EPA non-CO2 Data'!$H:$H,'EPA non-CO2 Data'!$A:$A,'Country Selector'!$A$2,'EPA non-CO2 Data'!$J:$J,$C$88,'EPA non-CO2 Data'!$I:$I,$B93,'EPA non-CO2 Data'!$F:$F,Z$89)*10^12</f>
        <v>0</v>
      </c>
      <c r="AA93" s="10">
        <f>SUMIFS('EPA non-CO2 Data'!$H:$H,'EPA non-CO2 Data'!$A:$A,'Country Selector'!$A$2,'EPA non-CO2 Data'!$J:$J,$C$88,'EPA non-CO2 Data'!$I:$I,$B93,'EPA non-CO2 Data'!$F:$F,AA$89)*10^12</f>
        <v>0</v>
      </c>
      <c r="AB93" s="10">
        <f>SUMIFS('EPA non-CO2 Data'!$H:$H,'EPA non-CO2 Data'!$A:$A,'Country Selector'!$A$2,'EPA non-CO2 Data'!$J:$J,$C$88,'EPA non-CO2 Data'!$I:$I,$B93,'EPA non-CO2 Data'!$F:$F,AB$89)*10^12</f>
        <v>0</v>
      </c>
      <c r="AC93" s="10">
        <f>SUMIFS('EPA non-CO2 Data'!$H:$H,'EPA non-CO2 Data'!$A:$A,'Country Selector'!$A$2,'EPA non-CO2 Data'!$J:$J,$C$88,'EPA non-CO2 Data'!$I:$I,$B93,'EPA non-CO2 Data'!$F:$F,AC$89)*10^12</f>
        <v>0</v>
      </c>
      <c r="AD93" s="10">
        <f>SUMIFS('EPA non-CO2 Data'!$H:$H,'EPA non-CO2 Data'!$A:$A,'Country Selector'!$A$2,'EPA non-CO2 Data'!$J:$J,$C$88,'EPA non-CO2 Data'!$I:$I,$B93,'EPA non-CO2 Data'!$F:$F,AD$89)*10^12</f>
        <v>0</v>
      </c>
      <c r="AE93" s="10">
        <f>SUMIFS('EPA non-CO2 Data'!$H:$H,'EPA non-CO2 Data'!$A:$A,'Country Selector'!$A$2,'EPA non-CO2 Data'!$J:$J,$C$88,'EPA non-CO2 Data'!$I:$I,$B93,'EPA non-CO2 Data'!$F:$F,AE$89)*10^12</f>
        <v>0</v>
      </c>
      <c r="AF93" s="10">
        <f>SUMIFS('EPA non-CO2 Data'!$H:$H,'EPA non-CO2 Data'!$A:$A,'Country Selector'!$A$2,'EPA non-CO2 Data'!$J:$J,$C$88,'EPA non-CO2 Data'!$I:$I,$B93,'EPA non-CO2 Data'!$F:$F,AF$89)*10^12</f>
        <v>0</v>
      </c>
      <c r="AG93" s="10">
        <f>SUMIFS('EPA non-CO2 Data'!$H:$H,'EPA non-CO2 Data'!$A:$A,'Country Selector'!$A$2,'EPA non-CO2 Data'!$J:$J,$C$88,'EPA non-CO2 Data'!$I:$I,$B93,'EPA non-CO2 Data'!$F:$F,AG$89)*10^12</f>
        <v>0</v>
      </c>
      <c r="AH93" s="10">
        <f>SUMIFS('EPA non-CO2 Data'!$H:$H,'EPA non-CO2 Data'!$A:$A,'Country Selector'!$A$2,'EPA non-CO2 Data'!$J:$J,$C$88,'EPA non-CO2 Data'!$I:$I,$B93,'EPA non-CO2 Data'!$F:$F,AH$89)*10^12</f>
        <v>0</v>
      </c>
      <c r="AI93" s="10">
        <f>SUMIFS('EPA non-CO2 Data'!$H:$H,'EPA non-CO2 Data'!$A:$A,'Country Selector'!$A$2,'EPA non-CO2 Data'!$J:$J,$C$88,'EPA non-CO2 Data'!$I:$I,$B93,'EPA non-CO2 Data'!$F:$F,AI$89)*10^12</f>
        <v>0</v>
      </c>
      <c r="AJ93" s="10">
        <f>SUMIFS('EPA non-CO2 Data'!$H:$H,'EPA non-CO2 Data'!$A:$A,'Country Selector'!$A$2,'EPA non-CO2 Data'!$J:$J,$C$88,'EPA non-CO2 Data'!$I:$I,$B93,'EPA non-CO2 Data'!$F:$F,AJ$89)*10^12</f>
        <v>0</v>
      </c>
      <c r="AK93" s="10">
        <f>SUMIFS('EPA non-CO2 Data'!$H:$H,'EPA non-CO2 Data'!$A:$A,'Country Selector'!$A$2,'EPA non-CO2 Data'!$J:$J,$C$88,'EPA non-CO2 Data'!$I:$I,$B93,'EPA non-CO2 Data'!$F:$F,AK$89)*10^12</f>
        <v>0</v>
      </c>
      <c r="AL93" s="10">
        <f>SUMIFS('EPA non-CO2 Data'!$H:$H,'EPA non-CO2 Data'!$A:$A,'Country Selector'!$A$2,'EPA non-CO2 Data'!$J:$J,$C$88,'EPA non-CO2 Data'!$I:$I,$B93,'EPA non-CO2 Data'!$F:$F,AL$89)*10^12</f>
        <v>0</v>
      </c>
    </row>
    <row r="94" spans="1:38" x14ac:dyDescent="0.25">
      <c r="A94" t="s">
        <v>272</v>
      </c>
      <c r="B94" t="s">
        <v>568</v>
      </c>
      <c r="C94" s="10">
        <f>SUMIFS('EPA non-CO2 Data'!$H:$H,'EPA non-CO2 Data'!$A:$A,'Country Selector'!$A$2,'EPA non-CO2 Data'!$J:$J,$C$88,'EPA non-CO2 Data'!$I:$I,$B94,'EPA non-CO2 Data'!$F:$F,C$89)*10^12</f>
        <v>0</v>
      </c>
      <c r="D94" s="10">
        <f>SUMIFS('EPA non-CO2 Data'!$H:$H,'EPA non-CO2 Data'!$A:$A,'Country Selector'!$A$2,'EPA non-CO2 Data'!$J:$J,$C$88,'EPA non-CO2 Data'!$I:$I,$B94,'EPA non-CO2 Data'!$F:$F,D$89)*10^12</f>
        <v>0</v>
      </c>
      <c r="E94" s="10">
        <f>SUMIFS('EPA non-CO2 Data'!$H:$H,'EPA non-CO2 Data'!$A:$A,'Country Selector'!$A$2,'EPA non-CO2 Data'!$J:$J,$C$88,'EPA non-CO2 Data'!$I:$I,$B94,'EPA non-CO2 Data'!$F:$F,E$89)*10^12</f>
        <v>0</v>
      </c>
      <c r="F94" s="10">
        <f>SUMIFS('EPA non-CO2 Data'!$H:$H,'EPA non-CO2 Data'!$A:$A,'Country Selector'!$A$2,'EPA non-CO2 Data'!$J:$J,$C$88,'EPA non-CO2 Data'!$I:$I,$B94,'EPA non-CO2 Data'!$F:$F,F$89)*10^12</f>
        <v>0</v>
      </c>
      <c r="G94" s="10">
        <f>SUMIFS('EPA non-CO2 Data'!$H:$H,'EPA non-CO2 Data'!$A:$A,'Country Selector'!$A$2,'EPA non-CO2 Data'!$J:$J,$C$88,'EPA non-CO2 Data'!$I:$I,$B94,'EPA non-CO2 Data'!$F:$F,G$89)*10^12</f>
        <v>0</v>
      </c>
      <c r="H94" s="10">
        <f>SUMIFS('EPA non-CO2 Data'!$H:$H,'EPA non-CO2 Data'!$A:$A,'Country Selector'!$A$2,'EPA non-CO2 Data'!$J:$J,$C$88,'EPA non-CO2 Data'!$I:$I,$B94,'EPA non-CO2 Data'!$F:$F,H$89)*10^12</f>
        <v>0</v>
      </c>
      <c r="I94" s="10">
        <f>SUMIFS('EPA non-CO2 Data'!$H:$H,'EPA non-CO2 Data'!$A:$A,'Country Selector'!$A$2,'EPA non-CO2 Data'!$J:$J,$C$88,'EPA non-CO2 Data'!$I:$I,$B94,'EPA non-CO2 Data'!$F:$F,I$89)*10^12</f>
        <v>0</v>
      </c>
      <c r="J94" s="10">
        <f>SUMIFS('EPA non-CO2 Data'!$H:$H,'EPA non-CO2 Data'!$A:$A,'Country Selector'!$A$2,'EPA non-CO2 Data'!$J:$J,$C$88,'EPA non-CO2 Data'!$I:$I,$B94,'EPA non-CO2 Data'!$F:$F,J$89)*10^12</f>
        <v>0</v>
      </c>
      <c r="K94" s="10">
        <f>SUMIFS('EPA non-CO2 Data'!$H:$H,'EPA non-CO2 Data'!$A:$A,'Country Selector'!$A$2,'EPA non-CO2 Data'!$J:$J,$C$88,'EPA non-CO2 Data'!$I:$I,$B94,'EPA non-CO2 Data'!$F:$F,K$89)*10^12</f>
        <v>0</v>
      </c>
      <c r="L94" s="10">
        <f>SUMIFS('EPA non-CO2 Data'!$H:$H,'EPA non-CO2 Data'!$A:$A,'Country Selector'!$A$2,'EPA non-CO2 Data'!$J:$J,$C$88,'EPA non-CO2 Data'!$I:$I,$B94,'EPA non-CO2 Data'!$F:$F,L$89)*10^12</f>
        <v>0</v>
      </c>
      <c r="M94" s="10">
        <f>SUMIFS('EPA non-CO2 Data'!$H:$H,'EPA non-CO2 Data'!$A:$A,'Country Selector'!$A$2,'EPA non-CO2 Data'!$J:$J,$C$88,'EPA non-CO2 Data'!$I:$I,$B94,'EPA non-CO2 Data'!$F:$F,M$89)*10^12</f>
        <v>0</v>
      </c>
      <c r="N94" s="10">
        <f>SUMIFS('EPA non-CO2 Data'!$H:$H,'EPA non-CO2 Data'!$A:$A,'Country Selector'!$A$2,'EPA non-CO2 Data'!$J:$J,$C$88,'EPA non-CO2 Data'!$I:$I,$B94,'EPA non-CO2 Data'!$F:$F,N$89)*10^12</f>
        <v>0</v>
      </c>
      <c r="O94" s="10">
        <f>SUMIFS('EPA non-CO2 Data'!$H:$H,'EPA non-CO2 Data'!$A:$A,'Country Selector'!$A$2,'EPA non-CO2 Data'!$J:$J,$C$88,'EPA non-CO2 Data'!$I:$I,$B94,'EPA non-CO2 Data'!$F:$F,O$89)*10^12</f>
        <v>0</v>
      </c>
      <c r="P94" s="10">
        <f>SUMIFS('EPA non-CO2 Data'!$H:$H,'EPA non-CO2 Data'!$A:$A,'Country Selector'!$A$2,'EPA non-CO2 Data'!$J:$J,$C$88,'EPA non-CO2 Data'!$I:$I,$B94,'EPA non-CO2 Data'!$F:$F,P$89)*10^12</f>
        <v>0</v>
      </c>
      <c r="Q94" s="10">
        <f>SUMIFS('EPA non-CO2 Data'!$H:$H,'EPA non-CO2 Data'!$A:$A,'Country Selector'!$A$2,'EPA non-CO2 Data'!$J:$J,$C$88,'EPA non-CO2 Data'!$I:$I,$B94,'EPA non-CO2 Data'!$F:$F,Q$89)*10^12</f>
        <v>0</v>
      </c>
      <c r="R94" s="10">
        <f>SUMIFS('EPA non-CO2 Data'!$H:$H,'EPA non-CO2 Data'!$A:$A,'Country Selector'!$A$2,'EPA non-CO2 Data'!$J:$J,$C$88,'EPA non-CO2 Data'!$I:$I,$B94,'EPA non-CO2 Data'!$F:$F,R$89)*10^12</f>
        <v>0</v>
      </c>
      <c r="S94" s="10">
        <f>SUMIFS('EPA non-CO2 Data'!$H:$H,'EPA non-CO2 Data'!$A:$A,'Country Selector'!$A$2,'EPA non-CO2 Data'!$J:$J,$C$88,'EPA non-CO2 Data'!$I:$I,$B94,'EPA non-CO2 Data'!$F:$F,S$89)*10^12</f>
        <v>0</v>
      </c>
      <c r="T94" s="10">
        <f>SUMIFS('EPA non-CO2 Data'!$H:$H,'EPA non-CO2 Data'!$A:$A,'Country Selector'!$A$2,'EPA non-CO2 Data'!$J:$J,$C$88,'EPA non-CO2 Data'!$I:$I,$B94,'EPA non-CO2 Data'!$F:$F,T$89)*10^12</f>
        <v>0</v>
      </c>
      <c r="U94" s="10">
        <f>SUMIFS('EPA non-CO2 Data'!$H:$H,'EPA non-CO2 Data'!$A:$A,'Country Selector'!$A$2,'EPA non-CO2 Data'!$J:$J,$C$88,'EPA non-CO2 Data'!$I:$I,$B94,'EPA non-CO2 Data'!$F:$F,U$89)*10^12</f>
        <v>0</v>
      </c>
      <c r="V94" s="10">
        <f>SUMIFS('EPA non-CO2 Data'!$H:$H,'EPA non-CO2 Data'!$A:$A,'Country Selector'!$A$2,'EPA non-CO2 Data'!$J:$J,$C$88,'EPA non-CO2 Data'!$I:$I,$B94,'EPA non-CO2 Data'!$F:$F,V$89)*10^12</f>
        <v>0</v>
      </c>
      <c r="W94" s="10">
        <f>SUMIFS('EPA non-CO2 Data'!$H:$H,'EPA non-CO2 Data'!$A:$A,'Country Selector'!$A$2,'EPA non-CO2 Data'!$J:$J,$C$88,'EPA non-CO2 Data'!$I:$I,$B94,'EPA non-CO2 Data'!$F:$F,W$89)*10^12</f>
        <v>0</v>
      </c>
      <c r="X94" s="10">
        <f>SUMIFS('EPA non-CO2 Data'!$H:$H,'EPA non-CO2 Data'!$A:$A,'Country Selector'!$A$2,'EPA non-CO2 Data'!$J:$J,$C$88,'EPA non-CO2 Data'!$I:$I,$B94,'EPA non-CO2 Data'!$F:$F,X$89)*10^12</f>
        <v>0</v>
      </c>
      <c r="Y94" s="10">
        <f>SUMIFS('EPA non-CO2 Data'!$H:$H,'EPA non-CO2 Data'!$A:$A,'Country Selector'!$A$2,'EPA non-CO2 Data'!$J:$J,$C$88,'EPA non-CO2 Data'!$I:$I,$B94,'EPA non-CO2 Data'!$F:$F,Y$89)*10^12</f>
        <v>0</v>
      </c>
      <c r="Z94" s="10">
        <f>SUMIFS('EPA non-CO2 Data'!$H:$H,'EPA non-CO2 Data'!$A:$A,'Country Selector'!$A$2,'EPA non-CO2 Data'!$J:$J,$C$88,'EPA non-CO2 Data'!$I:$I,$B94,'EPA non-CO2 Data'!$F:$F,Z$89)*10^12</f>
        <v>0</v>
      </c>
      <c r="AA94" s="10">
        <f>SUMIFS('EPA non-CO2 Data'!$H:$H,'EPA non-CO2 Data'!$A:$A,'Country Selector'!$A$2,'EPA non-CO2 Data'!$J:$J,$C$88,'EPA non-CO2 Data'!$I:$I,$B94,'EPA non-CO2 Data'!$F:$F,AA$89)*10^12</f>
        <v>0</v>
      </c>
      <c r="AB94" s="10">
        <f>SUMIFS('EPA non-CO2 Data'!$H:$H,'EPA non-CO2 Data'!$A:$A,'Country Selector'!$A$2,'EPA non-CO2 Data'!$J:$J,$C$88,'EPA non-CO2 Data'!$I:$I,$B94,'EPA non-CO2 Data'!$F:$F,AB$89)*10^12</f>
        <v>0</v>
      </c>
      <c r="AC94" s="10">
        <f>SUMIFS('EPA non-CO2 Data'!$H:$H,'EPA non-CO2 Data'!$A:$A,'Country Selector'!$A$2,'EPA non-CO2 Data'!$J:$J,$C$88,'EPA non-CO2 Data'!$I:$I,$B94,'EPA non-CO2 Data'!$F:$F,AC$89)*10^12</f>
        <v>0</v>
      </c>
      <c r="AD94" s="10">
        <f>SUMIFS('EPA non-CO2 Data'!$H:$H,'EPA non-CO2 Data'!$A:$A,'Country Selector'!$A$2,'EPA non-CO2 Data'!$J:$J,$C$88,'EPA non-CO2 Data'!$I:$I,$B94,'EPA non-CO2 Data'!$F:$F,AD$89)*10^12</f>
        <v>0</v>
      </c>
      <c r="AE94" s="10">
        <f>SUMIFS('EPA non-CO2 Data'!$H:$H,'EPA non-CO2 Data'!$A:$A,'Country Selector'!$A$2,'EPA non-CO2 Data'!$J:$J,$C$88,'EPA non-CO2 Data'!$I:$I,$B94,'EPA non-CO2 Data'!$F:$F,AE$89)*10^12</f>
        <v>0</v>
      </c>
      <c r="AF94" s="10">
        <f>SUMIFS('EPA non-CO2 Data'!$H:$H,'EPA non-CO2 Data'!$A:$A,'Country Selector'!$A$2,'EPA non-CO2 Data'!$J:$J,$C$88,'EPA non-CO2 Data'!$I:$I,$B94,'EPA non-CO2 Data'!$F:$F,AF$89)*10^12</f>
        <v>0</v>
      </c>
      <c r="AG94" s="10">
        <f>SUMIFS('EPA non-CO2 Data'!$H:$H,'EPA non-CO2 Data'!$A:$A,'Country Selector'!$A$2,'EPA non-CO2 Data'!$J:$J,$C$88,'EPA non-CO2 Data'!$I:$I,$B94,'EPA non-CO2 Data'!$F:$F,AG$89)*10^12</f>
        <v>0</v>
      </c>
      <c r="AH94" s="10">
        <f>SUMIFS('EPA non-CO2 Data'!$H:$H,'EPA non-CO2 Data'!$A:$A,'Country Selector'!$A$2,'EPA non-CO2 Data'!$J:$J,$C$88,'EPA non-CO2 Data'!$I:$I,$B94,'EPA non-CO2 Data'!$F:$F,AH$89)*10^12</f>
        <v>0</v>
      </c>
      <c r="AI94" s="10">
        <f>SUMIFS('EPA non-CO2 Data'!$H:$H,'EPA non-CO2 Data'!$A:$A,'Country Selector'!$A$2,'EPA non-CO2 Data'!$J:$J,$C$88,'EPA non-CO2 Data'!$I:$I,$B94,'EPA non-CO2 Data'!$F:$F,AI$89)*10^12</f>
        <v>0</v>
      </c>
      <c r="AJ94" s="10">
        <f>SUMIFS('EPA non-CO2 Data'!$H:$H,'EPA non-CO2 Data'!$A:$A,'Country Selector'!$A$2,'EPA non-CO2 Data'!$J:$J,$C$88,'EPA non-CO2 Data'!$I:$I,$B94,'EPA non-CO2 Data'!$F:$F,AJ$89)*10^12</f>
        <v>0</v>
      </c>
      <c r="AK94" s="10">
        <f>SUMIFS('EPA non-CO2 Data'!$H:$H,'EPA non-CO2 Data'!$A:$A,'Country Selector'!$A$2,'EPA non-CO2 Data'!$J:$J,$C$88,'EPA non-CO2 Data'!$I:$I,$B94,'EPA non-CO2 Data'!$F:$F,AK$89)*10^12</f>
        <v>0</v>
      </c>
      <c r="AL94" s="10">
        <f>SUMIFS('EPA non-CO2 Data'!$H:$H,'EPA non-CO2 Data'!$A:$A,'Country Selector'!$A$2,'EPA non-CO2 Data'!$J:$J,$C$88,'EPA non-CO2 Data'!$I:$I,$B94,'EPA non-CO2 Data'!$F:$F,AL$89)*10^12</f>
        <v>0</v>
      </c>
    </row>
    <row r="95" spans="1:38" x14ac:dyDescent="0.25">
      <c r="A95" t="s">
        <v>272</v>
      </c>
      <c r="B95" t="s">
        <v>569</v>
      </c>
      <c r="C95" s="10">
        <f>SUMIFS('EPA non-CO2 Data'!$H:$H,'EPA non-CO2 Data'!$A:$A,'Country Selector'!$A$2,'EPA non-CO2 Data'!$J:$J,$C$88,'EPA non-CO2 Data'!$I:$I,$B95,'EPA non-CO2 Data'!$F:$F,C$89)*10^12</f>
        <v>0</v>
      </c>
      <c r="D95" s="10">
        <f>SUMIFS('EPA non-CO2 Data'!$H:$H,'EPA non-CO2 Data'!$A:$A,'Country Selector'!$A$2,'EPA non-CO2 Data'!$J:$J,$C$88,'EPA non-CO2 Data'!$I:$I,$B95,'EPA non-CO2 Data'!$F:$F,D$89)*10^12</f>
        <v>0</v>
      </c>
      <c r="E95" s="10">
        <f>SUMIFS('EPA non-CO2 Data'!$H:$H,'EPA non-CO2 Data'!$A:$A,'Country Selector'!$A$2,'EPA non-CO2 Data'!$J:$J,$C$88,'EPA non-CO2 Data'!$I:$I,$B95,'EPA non-CO2 Data'!$F:$F,E$89)*10^12</f>
        <v>0</v>
      </c>
      <c r="F95" s="10">
        <f>SUMIFS('EPA non-CO2 Data'!$H:$H,'EPA non-CO2 Data'!$A:$A,'Country Selector'!$A$2,'EPA non-CO2 Data'!$J:$J,$C$88,'EPA non-CO2 Data'!$I:$I,$B95,'EPA non-CO2 Data'!$F:$F,F$89)*10^12</f>
        <v>0</v>
      </c>
      <c r="G95" s="10">
        <f>SUMIFS('EPA non-CO2 Data'!$H:$H,'EPA non-CO2 Data'!$A:$A,'Country Selector'!$A$2,'EPA non-CO2 Data'!$J:$J,$C$88,'EPA non-CO2 Data'!$I:$I,$B95,'EPA non-CO2 Data'!$F:$F,G$89)*10^12</f>
        <v>0</v>
      </c>
      <c r="H95" s="10">
        <f>SUMIFS('EPA non-CO2 Data'!$H:$H,'EPA non-CO2 Data'!$A:$A,'Country Selector'!$A$2,'EPA non-CO2 Data'!$J:$J,$C$88,'EPA non-CO2 Data'!$I:$I,$B95,'EPA non-CO2 Data'!$F:$F,H$89)*10^12</f>
        <v>0</v>
      </c>
      <c r="I95" s="10">
        <f>SUMIFS('EPA non-CO2 Data'!$H:$H,'EPA non-CO2 Data'!$A:$A,'Country Selector'!$A$2,'EPA non-CO2 Data'!$J:$J,$C$88,'EPA non-CO2 Data'!$I:$I,$B95,'EPA non-CO2 Data'!$F:$F,I$89)*10^12</f>
        <v>0</v>
      </c>
      <c r="J95" s="10">
        <f>SUMIFS('EPA non-CO2 Data'!$H:$H,'EPA non-CO2 Data'!$A:$A,'Country Selector'!$A$2,'EPA non-CO2 Data'!$J:$J,$C$88,'EPA non-CO2 Data'!$I:$I,$B95,'EPA non-CO2 Data'!$F:$F,J$89)*10^12</f>
        <v>0</v>
      </c>
      <c r="K95" s="10">
        <f>SUMIFS('EPA non-CO2 Data'!$H:$H,'EPA non-CO2 Data'!$A:$A,'Country Selector'!$A$2,'EPA non-CO2 Data'!$J:$J,$C$88,'EPA non-CO2 Data'!$I:$I,$B95,'EPA non-CO2 Data'!$F:$F,K$89)*10^12</f>
        <v>0</v>
      </c>
      <c r="L95" s="10">
        <f>SUMIFS('EPA non-CO2 Data'!$H:$H,'EPA non-CO2 Data'!$A:$A,'Country Selector'!$A$2,'EPA non-CO2 Data'!$J:$J,$C$88,'EPA non-CO2 Data'!$I:$I,$B95,'EPA non-CO2 Data'!$F:$F,L$89)*10^12</f>
        <v>0</v>
      </c>
      <c r="M95" s="10">
        <f>SUMIFS('EPA non-CO2 Data'!$H:$H,'EPA non-CO2 Data'!$A:$A,'Country Selector'!$A$2,'EPA non-CO2 Data'!$J:$J,$C$88,'EPA non-CO2 Data'!$I:$I,$B95,'EPA non-CO2 Data'!$F:$F,M$89)*10^12</f>
        <v>0</v>
      </c>
      <c r="N95" s="10">
        <f>SUMIFS('EPA non-CO2 Data'!$H:$H,'EPA non-CO2 Data'!$A:$A,'Country Selector'!$A$2,'EPA non-CO2 Data'!$J:$J,$C$88,'EPA non-CO2 Data'!$I:$I,$B95,'EPA non-CO2 Data'!$F:$F,N$89)*10^12</f>
        <v>0</v>
      </c>
      <c r="O95" s="10">
        <f>SUMIFS('EPA non-CO2 Data'!$H:$H,'EPA non-CO2 Data'!$A:$A,'Country Selector'!$A$2,'EPA non-CO2 Data'!$J:$J,$C$88,'EPA non-CO2 Data'!$I:$I,$B95,'EPA non-CO2 Data'!$F:$F,O$89)*10^12</f>
        <v>0</v>
      </c>
      <c r="P95" s="10">
        <f>SUMIFS('EPA non-CO2 Data'!$H:$H,'EPA non-CO2 Data'!$A:$A,'Country Selector'!$A$2,'EPA non-CO2 Data'!$J:$J,$C$88,'EPA non-CO2 Data'!$I:$I,$B95,'EPA non-CO2 Data'!$F:$F,P$89)*10^12</f>
        <v>0</v>
      </c>
      <c r="Q95" s="10">
        <f>SUMIFS('EPA non-CO2 Data'!$H:$H,'EPA non-CO2 Data'!$A:$A,'Country Selector'!$A$2,'EPA non-CO2 Data'!$J:$J,$C$88,'EPA non-CO2 Data'!$I:$I,$B95,'EPA non-CO2 Data'!$F:$F,Q$89)*10^12</f>
        <v>0</v>
      </c>
      <c r="R95" s="10">
        <f>SUMIFS('EPA non-CO2 Data'!$H:$H,'EPA non-CO2 Data'!$A:$A,'Country Selector'!$A$2,'EPA non-CO2 Data'!$J:$J,$C$88,'EPA non-CO2 Data'!$I:$I,$B95,'EPA non-CO2 Data'!$F:$F,R$89)*10^12</f>
        <v>0</v>
      </c>
      <c r="S95" s="10">
        <f>SUMIFS('EPA non-CO2 Data'!$H:$H,'EPA non-CO2 Data'!$A:$A,'Country Selector'!$A$2,'EPA non-CO2 Data'!$J:$J,$C$88,'EPA non-CO2 Data'!$I:$I,$B95,'EPA non-CO2 Data'!$F:$F,S$89)*10^12</f>
        <v>0</v>
      </c>
      <c r="T95" s="10">
        <f>SUMIFS('EPA non-CO2 Data'!$H:$H,'EPA non-CO2 Data'!$A:$A,'Country Selector'!$A$2,'EPA non-CO2 Data'!$J:$J,$C$88,'EPA non-CO2 Data'!$I:$I,$B95,'EPA non-CO2 Data'!$F:$F,T$89)*10^12</f>
        <v>0</v>
      </c>
      <c r="U95" s="10">
        <f>SUMIFS('EPA non-CO2 Data'!$H:$H,'EPA non-CO2 Data'!$A:$A,'Country Selector'!$A$2,'EPA non-CO2 Data'!$J:$J,$C$88,'EPA non-CO2 Data'!$I:$I,$B95,'EPA non-CO2 Data'!$F:$F,U$89)*10^12</f>
        <v>0</v>
      </c>
      <c r="V95" s="10">
        <f>SUMIFS('EPA non-CO2 Data'!$H:$H,'EPA non-CO2 Data'!$A:$A,'Country Selector'!$A$2,'EPA non-CO2 Data'!$J:$J,$C$88,'EPA non-CO2 Data'!$I:$I,$B95,'EPA non-CO2 Data'!$F:$F,V$89)*10^12</f>
        <v>0</v>
      </c>
      <c r="W95" s="10">
        <f>SUMIFS('EPA non-CO2 Data'!$H:$H,'EPA non-CO2 Data'!$A:$A,'Country Selector'!$A$2,'EPA non-CO2 Data'!$J:$J,$C$88,'EPA non-CO2 Data'!$I:$I,$B95,'EPA non-CO2 Data'!$F:$F,W$89)*10^12</f>
        <v>0</v>
      </c>
      <c r="X95" s="10">
        <f>SUMIFS('EPA non-CO2 Data'!$H:$H,'EPA non-CO2 Data'!$A:$A,'Country Selector'!$A$2,'EPA non-CO2 Data'!$J:$J,$C$88,'EPA non-CO2 Data'!$I:$I,$B95,'EPA non-CO2 Data'!$F:$F,X$89)*10^12</f>
        <v>0</v>
      </c>
      <c r="Y95" s="10">
        <f>SUMIFS('EPA non-CO2 Data'!$H:$H,'EPA non-CO2 Data'!$A:$A,'Country Selector'!$A$2,'EPA non-CO2 Data'!$J:$J,$C$88,'EPA non-CO2 Data'!$I:$I,$B95,'EPA non-CO2 Data'!$F:$F,Y$89)*10^12</f>
        <v>0</v>
      </c>
      <c r="Z95" s="10">
        <f>SUMIFS('EPA non-CO2 Data'!$H:$H,'EPA non-CO2 Data'!$A:$A,'Country Selector'!$A$2,'EPA non-CO2 Data'!$J:$J,$C$88,'EPA non-CO2 Data'!$I:$I,$B95,'EPA non-CO2 Data'!$F:$F,Z$89)*10^12</f>
        <v>0</v>
      </c>
      <c r="AA95" s="10">
        <f>SUMIFS('EPA non-CO2 Data'!$H:$H,'EPA non-CO2 Data'!$A:$A,'Country Selector'!$A$2,'EPA non-CO2 Data'!$J:$J,$C$88,'EPA non-CO2 Data'!$I:$I,$B95,'EPA non-CO2 Data'!$F:$F,AA$89)*10^12</f>
        <v>0</v>
      </c>
      <c r="AB95" s="10">
        <f>SUMIFS('EPA non-CO2 Data'!$H:$H,'EPA non-CO2 Data'!$A:$A,'Country Selector'!$A$2,'EPA non-CO2 Data'!$J:$J,$C$88,'EPA non-CO2 Data'!$I:$I,$B95,'EPA non-CO2 Data'!$F:$F,AB$89)*10^12</f>
        <v>0</v>
      </c>
      <c r="AC95" s="10">
        <f>SUMIFS('EPA non-CO2 Data'!$H:$H,'EPA non-CO2 Data'!$A:$A,'Country Selector'!$A$2,'EPA non-CO2 Data'!$J:$J,$C$88,'EPA non-CO2 Data'!$I:$I,$B95,'EPA non-CO2 Data'!$F:$F,AC$89)*10^12</f>
        <v>0</v>
      </c>
      <c r="AD95" s="10">
        <f>SUMIFS('EPA non-CO2 Data'!$H:$H,'EPA non-CO2 Data'!$A:$A,'Country Selector'!$A$2,'EPA non-CO2 Data'!$J:$J,$C$88,'EPA non-CO2 Data'!$I:$I,$B95,'EPA non-CO2 Data'!$F:$F,AD$89)*10^12</f>
        <v>0</v>
      </c>
      <c r="AE95" s="10">
        <f>SUMIFS('EPA non-CO2 Data'!$H:$H,'EPA non-CO2 Data'!$A:$A,'Country Selector'!$A$2,'EPA non-CO2 Data'!$J:$J,$C$88,'EPA non-CO2 Data'!$I:$I,$B95,'EPA non-CO2 Data'!$F:$F,AE$89)*10^12</f>
        <v>0</v>
      </c>
      <c r="AF95" s="10">
        <f>SUMIFS('EPA non-CO2 Data'!$H:$H,'EPA non-CO2 Data'!$A:$A,'Country Selector'!$A$2,'EPA non-CO2 Data'!$J:$J,$C$88,'EPA non-CO2 Data'!$I:$I,$B95,'EPA non-CO2 Data'!$F:$F,AF$89)*10^12</f>
        <v>0</v>
      </c>
      <c r="AG95" s="10">
        <f>SUMIFS('EPA non-CO2 Data'!$H:$H,'EPA non-CO2 Data'!$A:$A,'Country Selector'!$A$2,'EPA non-CO2 Data'!$J:$J,$C$88,'EPA non-CO2 Data'!$I:$I,$B95,'EPA non-CO2 Data'!$F:$F,AG$89)*10^12</f>
        <v>0</v>
      </c>
      <c r="AH95" s="10">
        <f>SUMIFS('EPA non-CO2 Data'!$H:$H,'EPA non-CO2 Data'!$A:$A,'Country Selector'!$A$2,'EPA non-CO2 Data'!$J:$J,$C$88,'EPA non-CO2 Data'!$I:$I,$B95,'EPA non-CO2 Data'!$F:$F,AH$89)*10^12</f>
        <v>0</v>
      </c>
      <c r="AI95" s="10">
        <f>SUMIFS('EPA non-CO2 Data'!$H:$H,'EPA non-CO2 Data'!$A:$A,'Country Selector'!$A$2,'EPA non-CO2 Data'!$J:$J,$C$88,'EPA non-CO2 Data'!$I:$I,$B95,'EPA non-CO2 Data'!$F:$F,AI$89)*10^12</f>
        <v>0</v>
      </c>
      <c r="AJ95" s="10">
        <f>SUMIFS('EPA non-CO2 Data'!$H:$H,'EPA non-CO2 Data'!$A:$A,'Country Selector'!$A$2,'EPA non-CO2 Data'!$J:$J,$C$88,'EPA non-CO2 Data'!$I:$I,$B95,'EPA non-CO2 Data'!$F:$F,AJ$89)*10^12</f>
        <v>0</v>
      </c>
      <c r="AK95" s="10">
        <f>SUMIFS('EPA non-CO2 Data'!$H:$H,'EPA non-CO2 Data'!$A:$A,'Country Selector'!$A$2,'EPA non-CO2 Data'!$J:$J,$C$88,'EPA non-CO2 Data'!$I:$I,$B95,'EPA non-CO2 Data'!$F:$F,AK$89)*10^12</f>
        <v>0</v>
      </c>
      <c r="AL95" s="10">
        <f>SUMIFS('EPA non-CO2 Data'!$H:$H,'EPA non-CO2 Data'!$A:$A,'Country Selector'!$A$2,'EPA non-CO2 Data'!$J:$J,$C$88,'EPA non-CO2 Data'!$I:$I,$B95,'EPA non-CO2 Data'!$F:$F,AL$89)*10^12</f>
        <v>0</v>
      </c>
    </row>
    <row r="96" spans="1:38" x14ac:dyDescent="0.25">
      <c r="A96" t="s">
        <v>272</v>
      </c>
      <c r="B96" t="s">
        <v>570</v>
      </c>
      <c r="C96" s="10">
        <f>SUMIFS('EPA non-CO2 Data'!$H:$H,'EPA non-CO2 Data'!$A:$A,'Country Selector'!$A$2,'EPA non-CO2 Data'!$J:$J,$C$88,'EPA non-CO2 Data'!$I:$I,$B96,'EPA non-CO2 Data'!$F:$F,C$89)*10^12</f>
        <v>0</v>
      </c>
      <c r="D96" s="10">
        <f>SUMIFS('EPA non-CO2 Data'!$H:$H,'EPA non-CO2 Data'!$A:$A,'Country Selector'!$A$2,'EPA non-CO2 Data'!$J:$J,$C$88,'EPA non-CO2 Data'!$I:$I,$B96,'EPA non-CO2 Data'!$F:$F,D$89)*10^12</f>
        <v>0</v>
      </c>
      <c r="E96" s="10">
        <f>SUMIFS('EPA non-CO2 Data'!$H:$H,'EPA non-CO2 Data'!$A:$A,'Country Selector'!$A$2,'EPA non-CO2 Data'!$J:$J,$C$88,'EPA non-CO2 Data'!$I:$I,$B96,'EPA non-CO2 Data'!$F:$F,E$89)*10^12</f>
        <v>0</v>
      </c>
      <c r="F96" s="10">
        <f>SUMIFS('EPA non-CO2 Data'!$H:$H,'EPA non-CO2 Data'!$A:$A,'Country Selector'!$A$2,'EPA non-CO2 Data'!$J:$J,$C$88,'EPA non-CO2 Data'!$I:$I,$B96,'EPA non-CO2 Data'!$F:$F,F$89)*10^12</f>
        <v>0</v>
      </c>
      <c r="G96" s="10">
        <f>SUMIFS('EPA non-CO2 Data'!$H:$H,'EPA non-CO2 Data'!$A:$A,'Country Selector'!$A$2,'EPA non-CO2 Data'!$J:$J,$C$88,'EPA non-CO2 Data'!$I:$I,$B96,'EPA non-CO2 Data'!$F:$F,G$89)*10^12</f>
        <v>0</v>
      </c>
      <c r="H96" s="10">
        <f>SUMIFS('EPA non-CO2 Data'!$H:$H,'EPA non-CO2 Data'!$A:$A,'Country Selector'!$A$2,'EPA non-CO2 Data'!$J:$J,$C$88,'EPA non-CO2 Data'!$I:$I,$B96,'EPA non-CO2 Data'!$F:$F,H$89)*10^12</f>
        <v>0</v>
      </c>
      <c r="I96" s="10">
        <f>SUMIFS('EPA non-CO2 Data'!$H:$H,'EPA non-CO2 Data'!$A:$A,'Country Selector'!$A$2,'EPA non-CO2 Data'!$J:$J,$C$88,'EPA non-CO2 Data'!$I:$I,$B96,'EPA non-CO2 Data'!$F:$F,I$89)*10^12</f>
        <v>0</v>
      </c>
      <c r="J96" s="10">
        <f>SUMIFS('EPA non-CO2 Data'!$H:$H,'EPA non-CO2 Data'!$A:$A,'Country Selector'!$A$2,'EPA non-CO2 Data'!$J:$J,$C$88,'EPA non-CO2 Data'!$I:$I,$B96,'EPA non-CO2 Data'!$F:$F,J$89)*10^12</f>
        <v>0</v>
      </c>
      <c r="K96" s="10">
        <f>SUMIFS('EPA non-CO2 Data'!$H:$H,'EPA non-CO2 Data'!$A:$A,'Country Selector'!$A$2,'EPA non-CO2 Data'!$J:$J,$C$88,'EPA non-CO2 Data'!$I:$I,$B96,'EPA non-CO2 Data'!$F:$F,K$89)*10^12</f>
        <v>0</v>
      </c>
      <c r="L96" s="10">
        <f>SUMIFS('EPA non-CO2 Data'!$H:$H,'EPA non-CO2 Data'!$A:$A,'Country Selector'!$A$2,'EPA non-CO2 Data'!$J:$J,$C$88,'EPA non-CO2 Data'!$I:$I,$B96,'EPA non-CO2 Data'!$F:$F,L$89)*10^12</f>
        <v>0</v>
      </c>
      <c r="M96" s="10">
        <f>SUMIFS('EPA non-CO2 Data'!$H:$H,'EPA non-CO2 Data'!$A:$A,'Country Selector'!$A$2,'EPA non-CO2 Data'!$J:$J,$C$88,'EPA non-CO2 Data'!$I:$I,$B96,'EPA non-CO2 Data'!$F:$F,M$89)*10^12</f>
        <v>0</v>
      </c>
      <c r="N96" s="10">
        <f>SUMIFS('EPA non-CO2 Data'!$H:$H,'EPA non-CO2 Data'!$A:$A,'Country Selector'!$A$2,'EPA non-CO2 Data'!$J:$J,$C$88,'EPA non-CO2 Data'!$I:$I,$B96,'EPA non-CO2 Data'!$F:$F,N$89)*10^12</f>
        <v>0</v>
      </c>
      <c r="O96" s="10">
        <f>SUMIFS('EPA non-CO2 Data'!$H:$H,'EPA non-CO2 Data'!$A:$A,'Country Selector'!$A$2,'EPA non-CO2 Data'!$J:$J,$C$88,'EPA non-CO2 Data'!$I:$I,$B96,'EPA non-CO2 Data'!$F:$F,O$89)*10^12</f>
        <v>0</v>
      </c>
      <c r="P96" s="10">
        <f>SUMIFS('EPA non-CO2 Data'!$H:$H,'EPA non-CO2 Data'!$A:$A,'Country Selector'!$A$2,'EPA non-CO2 Data'!$J:$J,$C$88,'EPA non-CO2 Data'!$I:$I,$B96,'EPA non-CO2 Data'!$F:$F,P$89)*10^12</f>
        <v>0</v>
      </c>
      <c r="Q96" s="10">
        <f>SUMIFS('EPA non-CO2 Data'!$H:$H,'EPA non-CO2 Data'!$A:$A,'Country Selector'!$A$2,'EPA non-CO2 Data'!$J:$J,$C$88,'EPA non-CO2 Data'!$I:$I,$B96,'EPA non-CO2 Data'!$F:$F,Q$89)*10^12</f>
        <v>0</v>
      </c>
      <c r="R96" s="10">
        <f>SUMIFS('EPA non-CO2 Data'!$H:$H,'EPA non-CO2 Data'!$A:$A,'Country Selector'!$A$2,'EPA non-CO2 Data'!$J:$J,$C$88,'EPA non-CO2 Data'!$I:$I,$B96,'EPA non-CO2 Data'!$F:$F,R$89)*10^12</f>
        <v>0</v>
      </c>
      <c r="S96" s="10">
        <f>SUMIFS('EPA non-CO2 Data'!$H:$H,'EPA non-CO2 Data'!$A:$A,'Country Selector'!$A$2,'EPA non-CO2 Data'!$J:$J,$C$88,'EPA non-CO2 Data'!$I:$I,$B96,'EPA non-CO2 Data'!$F:$F,S$89)*10^12</f>
        <v>0</v>
      </c>
      <c r="T96" s="10">
        <f>SUMIFS('EPA non-CO2 Data'!$H:$H,'EPA non-CO2 Data'!$A:$A,'Country Selector'!$A$2,'EPA non-CO2 Data'!$J:$J,$C$88,'EPA non-CO2 Data'!$I:$I,$B96,'EPA non-CO2 Data'!$F:$F,T$89)*10^12</f>
        <v>0</v>
      </c>
      <c r="U96" s="10">
        <f>SUMIFS('EPA non-CO2 Data'!$H:$H,'EPA non-CO2 Data'!$A:$A,'Country Selector'!$A$2,'EPA non-CO2 Data'!$J:$J,$C$88,'EPA non-CO2 Data'!$I:$I,$B96,'EPA non-CO2 Data'!$F:$F,U$89)*10^12</f>
        <v>0</v>
      </c>
      <c r="V96" s="10">
        <f>SUMIFS('EPA non-CO2 Data'!$H:$H,'EPA non-CO2 Data'!$A:$A,'Country Selector'!$A$2,'EPA non-CO2 Data'!$J:$J,$C$88,'EPA non-CO2 Data'!$I:$I,$B96,'EPA non-CO2 Data'!$F:$F,V$89)*10^12</f>
        <v>0</v>
      </c>
      <c r="W96" s="10">
        <f>SUMIFS('EPA non-CO2 Data'!$H:$H,'EPA non-CO2 Data'!$A:$A,'Country Selector'!$A$2,'EPA non-CO2 Data'!$J:$J,$C$88,'EPA non-CO2 Data'!$I:$I,$B96,'EPA non-CO2 Data'!$F:$F,W$89)*10^12</f>
        <v>0</v>
      </c>
      <c r="X96" s="10">
        <f>SUMIFS('EPA non-CO2 Data'!$H:$H,'EPA non-CO2 Data'!$A:$A,'Country Selector'!$A$2,'EPA non-CO2 Data'!$J:$J,$C$88,'EPA non-CO2 Data'!$I:$I,$B96,'EPA non-CO2 Data'!$F:$F,X$89)*10^12</f>
        <v>0</v>
      </c>
      <c r="Y96" s="10">
        <f>SUMIFS('EPA non-CO2 Data'!$H:$H,'EPA non-CO2 Data'!$A:$A,'Country Selector'!$A$2,'EPA non-CO2 Data'!$J:$J,$C$88,'EPA non-CO2 Data'!$I:$I,$B96,'EPA non-CO2 Data'!$F:$F,Y$89)*10^12</f>
        <v>0</v>
      </c>
      <c r="Z96" s="10">
        <f>SUMIFS('EPA non-CO2 Data'!$H:$H,'EPA non-CO2 Data'!$A:$A,'Country Selector'!$A$2,'EPA non-CO2 Data'!$J:$J,$C$88,'EPA non-CO2 Data'!$I:$I,$B96,'EPA non-CO2 Data'!$F:$F,Z$89)*10^12</f>
        <v>0</v>
      </c>
      <c r="AA96" s="10">
        <f>SUMIFS('EPA non-CO2 Data'!$H:$H,'EPA non-CO2 Data'!$A:$A,'Country Selector'!$A$2,'EPA non-CO2 Data'!$J:$J,$C$88,'EPA non-CO2 Data'!$I:$I,$B96,'EPA non-CO2 Data'!$F:$F,AA$89)*10^12</f>
        <v>0</v>
      </c>
      <c r="AB96" s="10">
        <f>SUMIFS('EPA non-CO2 Data'!$H:$H,'EPA non-CO2 Data'!$A:$A,'Country Selector'!$A$2,'EPA non-CO2 Data'!$J:$J,$C$88,'EPA non-CO2 Data'!$I:$I,$B96,'EPA non-CO2 Data'!$F:$F,AB$89)*10^12</f>
        <v>0</v>
      </c>
      <c r="AC96" s="10">
        <f>SUMIFS('EPA non-CO2 Data'!$H:$H,'EPA non-CO2 Data'!$A:$A,'Country Selector'!$A$2,'EPA non-CO2 Data'!$J:$J,$C$88,'EPA non-CO2 Data'!$I:$I,$B96,'EPA non-CO2 Data'!$F:$F,AC$89)*10^12</f>
        <v>0</v>
      </c>
      <c r="AD96" s="10">
        <f>SUMIFS('EPA non-CO2 Data'!$H:$H,'EPA non-CO2 Data'!$A:$A,'Country Selector'!$A$2,'EPA non-CO2 Data'!$J:$J,$C$88,'EPA non-CO2 Data'!$I:$I,$B96,'EPA non-CO2 Data'!$F:$F,AD$89)*10^12</f>
        <v>0</v>
      </c>
      <c r="AE96" s="10">
        <f>SUMIFS('EPA non-CO2 Data'!$H:$H,'EPA non-CO2 Data'!$A:$A,'Country Selector'!$A$2,'EPA non-CO2 Data'!$J:$J,$C$88,'EPA non-CO2 Data'!$I:$I,$B96,'EPA non-CO2 Data'!$F:$F,AE$89)*10^12</f>
        <v>0</v>
      </c>
      <c r="AF96" s="10">
        <f>SUMIFS('EPA non-CO2 Data'!$H:$H,'EPA non-CO2 Data'!$A:$A,'Country Selector'!$A$2,'EPA non-CO2 Data'!$J:$J,$C$88,'EPA non-CO2 Data'!$I:$I,$B96,'EPA non-CO2 Data'!$F:$F,AF$89)*10^12</f>
        <v>0</v>
      </c>
      <c r="AG96" s="10">
        <f>SUMIFS('EPA non-CO2 Data'!$H:$H,'EPA non-CO2 Data'!$A:$A,'Country Selector'!$A$2,'EPA non-CO2 Data'!$J:$J,$C$88,'EPA non-CO2 Data'!$I:$I,$B96,'EPA non-CO2 Data'!$F:$F,AG$89)*10^12</f>
        <v>0</v>
      </c>
      <c r="AH96" s="10">
        <f>SUMIFS('EPA non-CO2 Data'!$H:$H,'EPA non-CO2 Data'!$A:$A,'Country Selector'!$A$2,'EPA non-CO2 Data'!$J:$J,$C$88,'EPA non-CO2 Data'!$I:$I,$B96,'EPA non-CO2 Data'!$F:$F,AH$89)*10^12</f>
        <v>0</v>
      </c>
      <c r="AI96" s="10">
        <f>SUMIFS('EPA non-CO2 Data'!$H:$H,'EPA non-CO2 Data'!$A:$A,'Country Selector'!$A$2,'EPA non-CO2 Data'!$J:$J,$C$88,'EPA non-CO2 Data'!$I:$I,$B96,'EPA non-CO2 Data'!$F:$F,AI$89)*10^12</f>
        <v>0</v>
      </c>
      <c r="AJ96" s="10">
        <f>SUMIFS('EPA non-CO2 Data'!$H:$H,'EPA non-CO2 Data'!$A:$A,'Country Selector'!$A$2,'EPA non-CO2 Data'!$J:$J,$C$88,'EPA non-CO2 Data'!$I:$I,$B96,'EPA non-CO2 Data'!$F:$F,AJ$89)*10^12</f>
        <v>0</v>
      </c>
      <c r="AK96" s="10">
        <f>SUMIFS('EPA non-CO2 Data'!$H:$H,'EPA non-CO2 Data'!$A:$A,'Country Selector'!$A$2,'EPA non-CO2 Data'!$J:$J,$C$88,'EPA non-CO2 Data'!$I:$I,$B96,'EPA non-CO2 Data'!$F:$F,AK$89)*10^12</f>
        <v>0</v>
      </c>
      <c r="AL96" s="10">
        <f>SUMIFS('EPA non-CO2 Data'!$H:$H,'EPA non-CO2 Data'!$A:$A,'Country Selector'!$A$2,'EPA non-CO2 Data'!$J:$J,$C$88,'EPA non-CO2 Data'!$I:$I,$B96,'EPA non-CO2 Data'!$F:$F,AL$89)*10^12</f>
        <v>0</v>
      </c>
    </row>
    <row r="97" spans="1:38" x14ac:dyDescent="0.25">
      <c r="A97" t="s">
        <v>272</v>
      </c>
      <c r="B97" t="s">
        <v>571</v>
      </c>
      <c r="C97" s="10">
        <f>SUMIFS('EPA non-CO2 Data'!$H:$H,'EPA non-CO2 Data'!$A:$A,'Country Selector'!$A$2,'EPA non-CO2 Data'!$J:$J,$C$88,'EPA non-CO2 Data'!$I:$I,$B97,'EPA non-CO2 Data'!$F:$F,C$89)*10^12</f>
        <v>0</v>
      </c>
      <c r="D97" s="10">
        <f>SUMIFS('EPA non-CO2 Data'!$H:$H,'EPA non-CO2 Data'!$A:$A,'Country Selector'!$A$2,'EPA non-CO2 Data'!$J:$J,$C$88,'EPA non-CO2 Data'!$I:$I,$B97,'EPA non-CO2 Data'!$F:$F,D$89)*10^12</f>
        <v>0</v>
      </c>
      <c r="E97" s="10">
        <f>SUMIFS('EPA non-CO2 Data'!$H:$H,'EPA non-CO2 Data'!$A:$A,'Country Selector'!$A$2,'EPA non-CO2 Data'!$J:$J,$C$88,'EPA non-CO2 Data'!$I:$I,$B97,'EPA non-CO2 Data'!$F:$F,E$89)*10^12</f>
        <v>0</v>
      </c>
      <c r="F97" s="10">
        <f>SUMIFS('EPA non-CO2 Data'!$H:$H,'EPA non-CO2 Data'!$A:$A,'Country Selector'!$A$2,'EPA non-CO2 Data'!$J:$J,$C$88,'EPA non-CO2 Data'!$I:$I,$B97,'EPA non-CO2 Data'!$F:$F,F$89)*10^12</f>
        <v>0</v>
      </c>
      <c r="G97" s="10">
        <f>SUMIFS('EPA non-CO2 Data'!$H:$H,'EPA non-CO2 Data'!$A:$A,'Country Selector'!$A$2,'EPA non-CO2 Data'!$J:$J,$C$88,'EPA non-CO2 Data'!$I:$I,$B97,'EPA non-CO2 Data'!$F:$F,G$89)*10^12</f>
        <v>0</v>
      </c>
      <c r="H97" s="10">
        <f>SUMIFS('EPA non-CO2 Data'!$H:$H,'EPA non-CO2 Data'!$A:$A,'Country Selector'!$A$2,'EPA non-CO2 Data'!$J:$J,$C$88,'EPA non-CO2 Data'!$I:$I,$B97,'EPA non-CO2 Data'!$F:$F,H$89)*10^12</f>
        <v>0</v>
      </c>
      <c r="I97" s="10">
        <f>SUMIFS('EPA non-CO2 Data'!$H:$H,'EPA non-CO2 Data'!$A:$A,'Country Selector'!$A$2,'EPA non-CO2 Data'!$J:$J,$C$88,'EPA non-CO2 Data'!$I:$I,$B97,'EPA non-CO2 Data'!$F:$F,I$89)*10^12</f>
        <v>0</v>
      </c>
      <c r="J97" s="10">
        <f>SUMIFS('EPA non-CO2 Data'!$H:$H,'EPA non-CO2 Data'!$A:$A,'Country Selector'!$A$2,'EPA non-CO2 Data'!$J:$J,$C$88,'EPA non-CO2 Data'!$I:$I,$B97,'EPA non-CO2 Data'!$F:$F,J$89)*10^12</f>
        <v>0</v>
      </c>
      <c r="K97" s="10">
        <f>SUMIFS('EPA non-CO2 Data'!$H:$H,'EPA non-CO2 Data'!$A:$A,'Country Selector'!$A$2,'EPA non-CO2 Data'!$J:$J,$C$88,'EPA non-CO2 Data'!$I:$I,$B97,'EPA non-CO2 Data'!$F:$F,K$89)*10^12</f>
        <v>0</v>
      </c>
      <c r="L97" s="10">
        <f>SUMIFS('EPA non-CO2 Data'!$H:$H,'EPA non-CO2 Data'!$A:$A,'Country Selector'!$A$2,'EPA non-CO2 Data'!$J:$J,$C$88,'EPA non-CO2 Data'!$I:$I,$B97,'EPA non-CO2 Data'!$F:$F,L$89)*10^12</f>
        <v>0</v>
      </c>
      <c r="M97" s="10">
        <f>SUMIFS('EPA non-CO2 Data'!$H:$H,'EPA non-CO2 Data'!$A:$A,'Country Selector'!$A$2,'EPA non-CO2 Data'!$J:$J,$C$88,'EPA non-CO2 Data'!$I:$I,$B97,'EPA non-CO2 Data'!$F:$F,M$89)*10^12</f>
        <v>0</v>
      </c>
      <c r="N97" s="10">
        <f>SUMIFS('EPA non-CO2 Data'!$H:$H,'EPA non-CO2 Data'!$A:$A,'Country Selector'!$A$2,'EPA non-CO2 Data'!$J:$J,$C$88,'EPA non-CO2 Data'!$I:$I,$B97,'EPA non-CO2 Data'!$F:$F,N$89)*10^12</f>
        <v>0</v>
      </c>
      <c r="O97" s="10">
        <f>SUMIFS('EPA non-CO2 Data'!$H:$H,'EPA non-CO2 Data'!$A:$A,'Country Selector'!$A$2,'EPA non-CO2 Data'!$J:$J,$C$88,'EPA non-CO2 Data'!$I:$I,$B97,'EPA non-CO2 Data'!$F:$F,O$89)*10^12</f>
        <v>0</v>
      </c>
      <c r="P97" s="10">
        <f>SUMIFS('EPA non-CO2 Data'!$H:$H,'EPA non-CO2 Data'!$A:$A,'Country Selector'!$A$2,'EPA non-CO2 Data'!$J:$J,$C$88,'EPA non-CO2 Data'!$I:$I,$B97,'EPA non-CO2 Data'!$F:$F,P$89)*10^12</f>
        <v>0</v>
      </c>
      <c r="Q97" s="10">
        <f>SUMIFS('EPA non-CO2 Data'!$H:$H,'EPA non-CO2 Data'!$A:$A,'Country Selector'!$A$2,'EPA non-CO2 Data'!$J:$J,$C$88,'EPA non-CO2 Data'!$I:$I,$B97,'EPA non-CO2 Data'!$F:$F,Q$89)*10^12</f>
        <v>0</v>
      </c>
      <c r="R97" s="10">
        <f>SUMIFS('EPA non-CO2 Data'!$H:$H,'EPA non-CO2 Data'!$A:$A,'Country Selector'!$A$2,'EPA non-CO2 Data'!$J:$J,$C$88,'EPA non-CO2 Data'!$I:$I,$B97,'EPA non-CO2 Data'!$F:$F,R$89)*10^12</f>
        <v>0</v>
      </c>
      <c r="S97" s="10">
        <f>SUMIFS('EPA non-CO2 Data'!$H:$H,'EPA non-CO2 Data'!$A:$A,'Country Selector'!$A$2,'EPA non-CO2 Data'!$J:$J,$C$88,'EPA non-CO2 Data'!$I:$I,$B97,'EPA non-CO2 Data'!$F:$F,S$89)*10^12</f>
        <v>0</v>
      </c>
      <c r="T97" s="10">
        <f>SUMIFS('EPA non-CO2 Data'!$H:$H,'EPA non-CO2 Data'!$A:$A,'Country Selector'!$A$2,'EPA non-CO2 Data'!$J:$J,$C$88,'EPA non-CO2 Data'!$I:$I,$B97,'EPA non-CO2 Data'!$F:$F,T$89)*10^12</f>
        <v>0</v>
      </c>
      <c r="U97" s="10">
        <f>SUMIFS('EPA non-CO2 Data'!$H:$H,'EPA non-CO2 Data'!$A:$A,'Country Selector'!$A$2,'EPA non-CO2 Data'!$J:$J,$C$88,'EPA non-CO2 Data'!$I:$I,$B97,'EPA non-CO2 Data'!$F:$F,U$89)*10^12</f>
        <v>0</v>
      </c>
      <c r="V97" s="10">
        <f>SUMIFS('EPA non-CO2 Data'!$H:$H,'EPA non-CO2 Data'!$A:$A,'Country Selector'!$A$2,'EPA non-CO2 Data'!$J:$J,$C$88,'EPA non-CO2 Data'!$I:$I,$B97,'EPA non-CO2 Data'!$F:$F,V$89)*10^12</f>
        <v>0</v>
      </c>
      <c r="W97" s="10">
        <f>SUMIFS('EPA non-CO2 Data'!$H:$H,'EPA non-CO2 Data'!$A:$A,'Country Selector'!$A$2,'EPA non-CO2 Data'!$J:$J,$C$88,'EPA non-CO2 Data'!$I:$I,$B97,'EPA non-CO2 Data'!$F:$F,W$89)*10^12</f>
        <v>0</v>
      </c>
      <c r="X97" s="10">
        <f>SUMIFS('EPA non-CO2 Data'!$H:$H,'EPA non-CO2 Data'!$A:$A,'Country Selector'!$A$2,'EPA non-CO2 Data'!$J:$J,$C$88,'EPA non-CO2 Data'!$I:$I,$B97,'EPA non-CO2 Data'!$F:$F,X$89)*10^12</f>
        <v>0</v>
      </c>
      <c r="Y97" s="10">
        <f>SUMIFS('EPA non-CO2 Data'!$H:$H,'EPA non-CO2 Data'!$A:$A,'Country Selector'!$A$2,'EPA non-CO2 Data'!$J:$J,$C$88,'EPA non-CO2 Data'!$I:$I,$B97,'EPA non-CO2 Data'!$F:$F,Y$89)*10^12</f>
        <v>0</v>
      </c>
      <c r="Z97" s="10">
        <f>SUMIFS('EPA non-CO2 Data'!$H:$H,'EPA non-CO2 Data'!$A:$A,'Country Selector'!$A$2,'EPA non-CO2 Data'!$J:$J,$C$88,'EPA non-CO2 Data'!$I:$I,$B97,'EPA non-CO2 Data'!$F:$F,Z$89)*10^12</f>
        <v>0</v>
      </c>
      <c r="AA97" s="10">
        <f>SUMIFS('EPA non-CO2 Data'!$H:$H,'EPA non-CO2 Data'!$A:$A,'Country Selector'!$A$2,'EPA non-CO2 Data'!$J:$J,$C$88,'EPA non-CO2 Data'!$I:$I,$B97,'EPA non-CO2 Data'!$F:$F,AA$89)*10^12</f>
        <v>0</v>
      </c>
      <c r="AB97" s="10">
        <f>SUMIFS('EPA non-CO2 Data'!$H:$H,'EPA non-CO2 Data'!$A:$A,'Country Selector'!$A$2,'EPA non-CO2 Data'!$J:$J,$C$88,'EPA non-CO2 Data'!$I:$I,$B97,'EPA non-CO2 Data'!$F:$F,AB$89)*10^12</f>
        <v>0</v>
      </c>
      <c r="AC97" s="10">
        <f>SUMIFS('EPA non-CO2 Data'!$H:$H,'EPA non-CO2 Data'!$A:$A,'Country Selector'!$A$2,'EPA non-CO2 Data'!$J:$J,$C$88,'EPA non-CO2 Data'!$I:$I,$B97,'EPA non-CO2 Data'!$F:$F,AC$89)*10^12</f>
        <v>0</v>
      </c>
      <c r="AD97" s="10">
        <f>SUMIFS('EPA non-CO2 Data'!$H:$H,'EPA non-CO2 Data'!$A:$A,'Country Selector'!$A$2,'EPA non-CO2 Data'!$J:$J,$C$88,'EPA non-CO2 Data'!$I:$I,$B97,'EPA non-CO2 Data'!$F:$F,AD$89)*10^12</f>
        <v>0</v>
      </c>
      <c r="AE97" s="10">
        <f>SUMIFS('EPA non-CO2 Data'!$H:$H,'EPA non-CO2 Data'!$A:$A,'Country Selector'!$A$2,'EPA non-CO2 Data'!$J:$J,$C$88,'EPA non-CO2 Data'!$I:$I,$B97,'EPA non-CO2 Data'!$F:$F,AE$89)*10^12</f>
        <v>0</v>
      </c>
      <c r="AF97" s="10">
        <f>SUMIFS('EPA non-CO2 Data'!$H:$H,'EPA non-CO2 Data'!$A:$A,'Country Selector'!$A$2,'EPA non-CO2 Data'!$J:$J,$C$88,'EPA non-CO2 Data'!$I:$I,$B97,'EPA non-CO2 Data'!$F:$F,AF$89)*10^12</f>
        <v>0</v>
      </c>
      <c r="AG97" s="10">
        <f>SUMIFS('EPA non-CO2 Data'!$H:$H,'EPA non-CO2 Data'!$A:$A,'Country Selector'!$A$2,'EPA non-CO2 Data'!$J:$J,$C$88,'EPA non-CO2 Data'!$I:$I,$B97,'EPA non-CO2 Data'!$F:$F,AG$89)*10^12</f>
        <v>0</v>
      </c>
      <c r="AH97" s="10">
        <f>SUMIFS('EPA non-CO2 Data'!$H:$H,'EPA non-CO2 Data'!$A:$A,'Country Selector'!$A$2,'EPA non-CO2 Data'!$J:$J,$C$88,'EPA non-CO2 Data'!$I:$I,$B97,'EPA non-CO2 Data'!$F:$F,AH$89)*10^12</f>
        <v>0</v>
      </c>
      <c r="AI97" s="10">
        <f>SUMIFS('EPA non-CO2 Data'!$H:$H,'EPA non-CO2 Data'!$A:$A,'Country Selector'!$A$2,'EPA non-CO2 Data'!$J:$J,$C$88,'EPA non-CO2 Data'!$I:$I,$B97,'EPA non-CO2 Data'!$F:$F,AI$89)*10^12</f>
        <v>0</v>
      </c>
      <c r="AJ97" s="10">
        <f>SUMIFS('EPA non-CO2 Data'!$H:$H,'EPA non-CO2 Data'!$A:$A,'Country Selector'!$A$2,'EPA non-CO2 Data'!$J:$J,$C$88,'EPA non-CO2 Data'!$I:$I,$B97,'EPA non-CO2 Data'!$F:$F,AJ$89)*10^12</f>
        <v>0</v>
      </c>
      <c r="AK97" s="10">
        <f>SUMIFS('EPA non-CO2 Data'!$H:$H,'EPA non-CO2 Data'!$A:$A,'Country Selector'!$A$2,'EPA non-CO2 Data'!$J:$J,$C$88,'EPA non-CO2 Data'!$I:$I,$B97,'EPA non-CO2 Data'!$F:$F,AK$89)*10^12</f>
        <v>0</v>
      </c>
      <c r="AL97" s="10">
        <f>SUMIFS('EPA non-CO2 Data'!$H:$H,'EPA non-CO2 Data'!$A:$A,'Country Selector'!$A$2,'EPA non-CO2 Data'!$J:$J,$C$88,'EPA non-CO2 Data'!$I:$I,$B97,'EPA non-CO2 Data'!$F:$F,AL$89)*10^12</f>
        <v>0</v>
      </c>
    </row>
    <row r="98" spans="1:38" x14ac:dyDescent="0.25">
      <c r="A98" t="s">
        <v>272</v>
      </c>
      <c r="B98" t="s">
        <v>554</v>
      </c>
      <c r="C98" s="10">
        <f>SUMIFS('EPA non-CO2 Data'!$H:$H,'EPA non-CO2 Data'!$A:$A,'Country Selector'!$A$2,'EPA non-CO2 Data'!$J:$J,$C$88,'EPA non-CO2 Data'!$I:$I,$B98,'EPA non-CO2 Data'!$F:$F,C$89)*10^12</f>
        <v>0</v>
      </c>
      <c r="D98" s="10">
        <f>SUMIFS('EPA non-CO2 Data'!$H:$H,'EPA non-CO2 Data'!$A:$A,'Country Selector'!$A$2,'EPA non-CO2 Data'!$J:$J,$C$88,'EPA non-CO2 Data'!$I:$I,$B98,'EPA non-CO2 Data'!$F:$F,D$89)*10^12</f>
        <v>0</v>
      </c>
      <c r="E98" s="10">
        <f>SUMIFS('EPA non-CO2 Data'!$H:$H,'EPA non-CO2 Data'!$A:$A,'Country Selector'!$A$2,'EPA non-CO2 Data'!$J:$J,$C$88,'EPA non-CO2 Data'!$I:$I,$B98,'EPA non-CO2 Data'!$F:$F,E$89)*10^12</f>
        <v>0</v>
      </c>
      <c r="F98" s="10">
        <f>SUMIFS('EPA non-CO2 Data'!$H:$H,'EPA non-CO2 Data'!$A:$A,'Country Selector'!$A$2,'EPA non-CO2 Data'!$J:$J,$C$88,'EPA non-CO2 Data'!$I:$I,$B98,'EPA non-CO2 Data'!$F:$F,F$89)*10^12</f>
        <v>0</v>
      </c>
      <c r="G98" s="10">
        <f>SUMIFS('EPA non-CO2 Data'!$H:$H,'EPA non-CO2 Data'!$A:$A,'Country Selector'!$A$2,'EPA non-CO2 Data'!$J:$J,$C$88,'EPA non-CO2 Data'!$I:$I,$B98,'EPA non-CO2 Data'!$F:$F,G$89)*10^12</f>
        <v>0</v>
      </c>
      <c r="H98" s="10">
        <f>SUMIFS('EPA non-CO2 Data'!$H:$H,'EPA non-CO2 Data'!$A:$A,'Country Selector'!$A$2,'EPA non-CO2 Data'!$J:$J,$C$88,'EPA non-CO2 Data'!$I:$I,$B98,'EPA non-CO2 Data'!$F:$F,H$89)*10^12</f>
        <v>0</v>
      </c>
      <c r="I98" s="10">
        <f>SUMIFS('EPA non-CO2 Data'!$H:$H,'EPA non-CO2 Data'!$A:$A,'Country Selector'!$A$2,'EPA non-CO2 Data'!$J:$J,$C$88,'EPA non-CO2 Data'!$I:$I,$B98,'EPA non-CO2 Data'!$F:$F,I$89)*10^12</f>
        <v>0</v>
      </c>
      <c r="J98" s="10">
        <f>SUMIFS('EPA non-CO2 Data'!$H:$H,'EPA non-CO2 Data'!$A:$A,'Country Selector'!$A$2,'EPA non-CO2 Data'!$J:$J,$C$88,'EPA non-CO2 Data'!$I:$I,$B98,'EPA non-CO2 Data'!$F:$F,J$89)*10^12</f>
        <v>0</v>
      </c>
      <c r="K98" s="10">
        <f>SUMIFS('EPA non-CO2 Data'!$H:$H,'EPA non-CO2 Data'!$A:$A,'Country Selector'!$A$2,'EPA non-CO2 Data'!$J:$J,$C$88,'EPA non-CO2 Data'!$I:$I,$B98,'EPA non-CO2 Data'!$F:$F,K$89)*10^12</f>
        <v>0</v>
      </c>
      <c r="L98" s="10">
        <f>SUMIFS('EPA non-CO2 Data'!$H:$H,'EPA non-CO2 Data'!$A:$A,'Country Selector'!$A$2,'EPA non-CO2 Data'!$J:$J,$C$88,'EPA non-CO2 Data'!$I:$I,$B98,'EPA non-CO2 Data'!$F:$F,L$89)*10^12</f>
        <v>0</v>
      </c>
      <c r="M98" s="10">
        <f>SUMIFS('EPA non-CO2 Data'!$H:$H,'EPA non-CO2 Data'!$A:$A,'Country Selector'!$A$2,'EPA non-CO2 Data'!$J:$J,$C$88,'EPA non-CO2 Data'!$I:$I,$B98,'EPA non-CO2 Data'!$F:$F,M$89)*10^12</f>
        <v>0</v>
      </c>
      <c r="N98" s="10">
        <f>SUMIFS('EPA non-CO2 Data'!$H:$H,'EPA non-CO2 Data'!$A:$A,'Country Selector'!$A$2,'EPA non-CO2 Data'!$J:$J,$C$88,'EPA non-CO2 Data'!$I:$I,$B98,'EPA non-CO2 Data'!$F:$F,N$89)*10^12</f>
        <v>0</v>
      </c>
      <c r="O98" s="10">
        <f>SUMIFS('EPA non-CO2 Data'!$H:$H,'EPA non-CO2 Data'!$A:$A,'Country Selector'!$A$2,'EPA non-CO2 Data'!$J:$J,$C$88,'EPA non-CO2 Data'!$I:$I,$B98,'EPA non-CO2 Data'!$F:$F,O$89)*10^12</f>
        <v>0</v>
      </c>
      <c r="P98" s="10">
        <f>SUMIFS('EPA non-CO2 Data'!$H:$H,'EPA non-CO2 Data'!$A:$A,'Country Selector'!$A$2,'EPA non-CO2 Data'!$J:$J,$C$88,'EPA non-CO2 Data'!$I:$I,$B98,'EPA non-CO2 Data'!$F:$F,P$89)*10^12</f>
        <v>0</v>
      </c>
      <c r="Q98" s="10">
        <f>SUMIFS('EPA non-CO2 Data'!$H:$H,'EPA non-CO2 Data'!$A:$A,'Country Selector'!$A$2,'EPA non-CO2 Data'!$J:$J,$C$88,'EPA non-CO2 Data'!$I:$I,$B98,'EPA non-CO2 Data'!$F:$F,Q$89)*10^12</f>
        <v>0</v>
      </c>
      <c r="R98" s="10">
        <f>SUMIFS('EPA non-CO2 Data'!$H:$H,'EPA non-CO2 Data'!$A:$A,'Country Selector'!$A$2,'EPA non-CO2 Data'!$J:$J,$C$88,'EPA non-CO2 Data'!$I:$I,$B98,'EPA non-CO2 Data'!$F:$F,R$89)*10^12</f>
        <v>0</v>
      </c>
      <c r="S98" s="10">
        <f>SUMIFS('EPA non-CO2 Data'!$H:$H,'EPA non-CO2 Data'!$A:$A,'Country Selector'!$A$2,'EPA non-CO2 Data'!$J:$J,$C$88,'EPA non-CO2 Data'!$I:$I,$B98,'EPA non-CO2 Data'!$F:$F,S$89)*10^12</f>
        <v>0</v>
      </c>
      <c r="T98" s="10">
        <f>SUMIFS('EPA non-CO2 Data'!$H:$H,'EPA non-CO2 Data'!$A:$A,'Country Selector'!$A$2,'EPA non-CO2 Data'!$J:$J,$C$88,'EPA non-CO2 Data'!$I:$I,$B98,'EPA non-CO2 Data'!$F:$F,T$89)*10^12</f>
        <v>0</v>
      </c>
      <c r="U98" s="10">
        <f>SUMIFS('EPA non-CO2 Data'!$H:$H,'EPA non-CO2 Data'!$A:$A,'Country Selector'!$A$2,'EPA non-CO2 Data'!$J:$J,$C$88,'EPA non-CO2 Data'!$I:$I,$B98,'EPA non-CO2 Data'!$F:$F,U$89)*10^12</f>
        <v>0</v>
      </c>
      <c r="V98" s="10">
        <f>SUMIFS('EPA non-CO2 Data'!$H:$H,'EPA non-CO2 Data'!$A:$A,'Country Selector'!$A$2,'EPA non-CO2 Data'!$J:$J,$C$88,'EPA non-CO2 Data'!$I:$I,$B98,'EPA non-CO2 Data'!$F:$F,V$89)*10^12</f>
        <v>0</v>
      </c>
      <c r="W98" s="10">
        <f>SUMIFS('EPA non-CO2 Data'!$H:$H,'EPA non-CO2 Data'!$A:$A,'Country Selector'!$A$2,'EPA non-CO2 Data'!$J:$J,$C$88,'EPA non-CO2 Data'!$I:$I,$B98,'EPA non-CO2 Data'!$F:$F,W$89)*10^12</f>
        <v>0</v>
      </c>
      <c r="X98" s="10">
        <f>SUMIFS('EPA non-CO2 Data'!$H:$H,'EPA non-CO2 Data'!$A:$A,'Country Selector'!$A$2,'EPA non-CO2 Data'!$J:$J,$C$88,'EPA non-CO2 Data'!$I:$I,$B98,'EPA non-CO2 Data'!$F:$F,X$89)*10^12</f>
        <v>0</v>
      </c>
      <c r="Y98" s="10">
        <f>SUMIFS('EPA non-CO2 Data'!$H:$H,'EPA non-CO2 Data'!$A:$A,'Country Selector'!$A$2,'EPA non-CO2 Data'!$J:$J,$C$88,'EPA non-CO2 Data'!$I:$I,$B98,'EPA non-CO2 Data'!$F:$F,Y$89)*10^12</f>
        <v>0</v>
      </c>
      <c r="Z98" s="10">
        <f>SUMIFS('EPA non-CO2 Data'!$H:$H,'EPA non-CO2 Data'!$A:$A,'Country Selector'!$A$2,'EPA non-CO2 Data'!$J:$J,$C$88,'EPA non-CO2 Data'!$I:$I,$B98,'EPA non-CO2 Data'!$F:$F,Z$89)*10^12</f>
        <v>0</v>
      </c>
      <c r="AA98" s="10">
        <f>SUMIFS('EPA non-CO2 Data'!$H:$H,'EPA non-CO2 Data'!$A:$A,'Country Selector'!$A$2,'EPA non-CO2 Data'!$J:$J,$C$88,'EPA non-CO2 Data'!$I:$I,$B98,'EPA non-CO2 Data'!$F:$F,AA$89)*10^12</f>
        <v>0</v>
      </c>
      <c r="AB98" s="10">
        <f>SUMIFS('EPA non-CO2 Data'!$H:$H,'EPA non-CO2 Data'!$A:$A,'Country Selector'!$A$2,'EPA non-CO2 Data'!$J:$J,$C$88,'EPA non-CO2 Data'!$I:$I,$B98,'EPA non-CO2 Data'!$F:$F,AB$89)*10^12</f>
        <v>0</v>
      </c>
      <c r="AC98" s="10">
        <f>SUMIFS('EPA non-CO2 Data'!$H:$H,'EPA non-CO2 Data'!$A:$A,'Country Selector'!$A$2,'EPA non-CO2 Data'!$J:$J,$C$88,'EPA non-CO2 Data'!$I:$I,$B98,'EPA non-CO2 Data'!$F:$F,AC$89)*10^12</f>
        <v>0</v>
      </c>
      <c r="AD98" s="10">
        <f>SUMIFS('EPA non-CO2 Data'!$H:$H,'EPA non-CO2 Data'!$A:$A,'Country Selector'!$A$2,'EPA non-CO2 Data'!$J:$J,$C$88,'EPA non-CO2 Data'!$I:$I,$B98,'EPA non-CO2 Data'!$F:$F,AD$89)*10^12</f>
        <v>0</v>
      </c>
      <c r="AE98" s="10">
        <f>SUMIFS('EPA non-CO2 Data'!$H:$H,'EPA non-CO2 Data'!$A:$A,'Country Selector'!$A$2,'EPA non-CO2 Data'!$J:$J,$C$88,'EPA non-CO2 Data'!$I:$I,$B98,'EPA non-CO2 Data'!$F:$F,AE$89)*10^12</f>
        <v>0</v>
      </c>
      <c r="AF98" s="10">
        <f>SUMIFS('EPA non-CO2 Data'!$H:$H,'EPA non-CO2 Data'!$A:$A,'Country Selector'!$A$2,'EPA non-CO2 Data'!$J:$J,$C$88,'EPA non-CO2 Data'!$I:$I,$B98,'EPA non-CO2 Data'!$F:$F,AF$89)*10^12</f>
        <v>0</v>
      </c>
      <c r="AG98" s="10">
        <f>SUMIFS('EPA non-CO2 Data'!$H:$H,'EPA non-CO2 Data'!$A:$A,'Country Selector'!$A$2,'EPA non-CO2 Data'!$J:$J,$C$88,'EPA non-CO2 Data'!$I:$I,$B98,'EPA non-CO2 Data'!$F:$F,AG$89)*10^12</f>
        <v>0</v>
      </c>
      <c r="AH98" s="10">
        <f>SUMIFS('EPA non-CO2 Data'!$H:$H,'EPA non-CO2 Data'!$A:$A,'Country Selector'!$A$2,'EPA non-CO2 Data'!$J:$J,$C$88,'EPA non-CO2 Data'!$I:$I,$B98,'EPA non-CO2 Data'!$F:$F,AH$89)*10^12</f>
        <v>0</v>
      </c>
      <c r="AI98" s="10">
        <f>SUMIFS('EPA non-CO2 Data'!$H:$H,'EPA non-CO2 Data'!$A:$A,'Country Selector'!$A$2,'EPA non-CO2 Data'!$J:$J,$C$88,'EPA non-CO2 Data'!$I:$I,$B98,'EPA non-CO2 Data'!$F:$F,AI$89)*10^12</f>
        <v>0</v>
      </c>
      <c r="AJ98" s="10">
        <f>SUMIFS('EPA non-CO2 Data'!$H:$H,'EPA non-CO2 Data'!$A:$A,'Country Selector'!$A$2,'EPA non-CO2 Data'!$J:$J,$C$88,'EPA non-CO2 Data'!$I:$I,$B98,'EPA non-CO2 Data'!$F:$F,AJ$89)*10^12</f>
        <v>0</v>
      </c>
      <c r="AK98" s="10">
        <f>SUMIFS('EPA non-CO2 Data'!$H:$H,'EPA non-CO2 Data'!$A:$A,'Country Selector'!$A$2,'EPA non-CO2 Data'!$J:$J,$C$88,'EPA non-CO2 Data'!$I:$I,$B98,'EPA non-CO2 Data'!$F:$F,AK$89)*10^12</f>
        <v>0</v>
      </c>
      <c r="AL98" s="10">
        <f>SUMIFS('EPA non-CO2 Data'!$H:$H,'EPA non-CO2 Data'!$A:$A,'Country Selector'!$A$2,'EPA non-CO2 Data'!$J:$J,$C$88,'EPA non-CO2 Data'!$I:$I,$B98,'EPA non-CO2 Data'!$F:$F,AL$89)*10^12</f>
        <v>0</v>
      </c>
    </row>
    <row r="99" spans="1:38" x14ac:dyDescent="0.25">
      <c r="A99" t="s">
        <v>272</v>
      </c>
      <c r="B99" t="s">
        <v>555</v>
      </c>
      <c r="C99" s="10">
        <f>SUMIFS('EPA non-CO2 Data'!$H:$H,'EPA non-CO2 Data'!$A:$A,'Country Selector'!$A$2,'EPA non-CO2 Data'!$J:$J,$C$88,'EPA non-CO2 Data'!$I:$I,$B99,'EPA non-CO2 Data'!$F:$F,C$89)*10^12</f>
        <v>97800939346853.016</v>
      </c>
      <c r="D99" s="10">
        <f>SUMIFS('EPA non-CO2 Data'!$H:$H,'EPA non-CO2 Data'!$A:$A,'Country Selector'!$A$2,'EPA non-CO2 Data'!$J:$J,$C$88,'EPA non-CO2 Data'!$I:$I,$B99,'EPA non-CO2 Data'!$F:$F,D$89)*10^12</f>
        <v>98323386059053.984</v>
      </c>
      <c r="E99" s="10">
        <f>SUMIFS('EPA non-CO2 Data'!$H:$H,'EPA non-CO2 Data'!$A:$A,'Country Selector'!$A$2,'EPA non-CO2 Data'!$J:$J,$C$88,'EPA non-CO2 Data'!$I:$I,$B99,'EPA non-CO2 Data'!$F:$F,E$89)*10^12</f>
        <v>91480582040726.688</v>
      </c>
      <c r="F99" s="10">
        <f>SUMIFS('EPA non-CO2 Data'!$H:$H,'EPA non-CO2 Data'!$A:$A,'Country Selector'!$A$2,'EPA non-CO2 Data'!$J:$J,$C$88,'EPA non-CO2 Data'!$I:$I,$B99,'EPA non-CO2 Data'!$F:$F,F$89)*10^12</f>
        <v>84637778022399.516</v>
      </c>
      <c r="G99" s="10">
        <f>SUMIFS('EPA non-CO2 Data'!$H:$H,'EPA non-CO2 Data'!$A:$A,'Country Selector'!$A$2,'EPA non-CO2 Data'!$J:$J,$C$88,'EPA non-CO2 Data'!$I:$I,$B99,'EPA non-CO2 Data'!$F:$F,G$89)*10^12</f>
        <v>77794974004072.25</v>
      </c>
      <c r="H99" s="10">
        <f>SUMIFS('EPA non-CO2 Data'!$H:$H,'EPA non-CO2 Data'!$A:$A,'Country Selector'!$A$2,'EPA non-CO2 Data'!$J:$J,$C$88,'EPA non-CO2 Data'!$I:$I,$B99,'EPA non-CO2 Data'!$F:$F,H$89)*10^12</f>
        <v>70952169985745</v>
      </c>
      <c r="I99" s="10">
        <f>SUMIFS('EPA non-CO2 Data'!$H:$H,'EPA non-CO2 Data'!$A:$A,'Country Selector'!$A$2,'EPA non-CO2 Data'!$J:$J,$C$88,'EPA non-CO2 Data'!$I:$I,$B99,'EPA non-CO2 Data'!$F:$F,I$89)*10^12</f>
        <v>65468223140272.711</v>
      </c>
      <c r="J99" s="10">
        <f>SUMIFS('EPA non-CO2 Data'!$H:$H,'EPA non-CO2 Data'!$A:$A,'Country Selector'!$A$2,'EPA non-CO2 Data'!$J:$J,$C$88,'EPA non-CO2 Data'!$I:$I,$B99,'EPA non-CO2 Data'!$F:$F,J$89)*10^12</f>
        <v>59984276294800.391</v>
      </c>
      <c r="K99" s="10">
        <f>SUMIFS('EPA non-CO2 Data'!$H:$H,'EPA non-CO2 Data'!$A:$A,'Country Selector'!$A$2,'EPA non-CO2 Data'!$J:$J,$C$88,'EPA non-CO2 Data'!$I:$I,$B99,'EPA non-CO2 Data'!$F:$F,K$89)*10^12</f>
        <v>54500329449328.039</v>
      </c>
      <c r="L99" s="10">
        <f>SUMIFS('EPA non-CO2 Data'!$H:$H,'EPA non-CO2 Data'!$A:$A,'Country Selector'!$A$2,'EPA non-CO2 Data'!$J:$J,$C$88,'EPA non-CO2 Data'!$I:$I,$B99,'EPA non-CO2 Data'!$F:$F,L$89)*10^12</f>
        <v>49016382603855.703</v>
      </c>
      <c r="M99" s="10">
        <f>SUMIFS('EPA non-CO2 Data'!$H:$H,'EPA non-CO2 Data'!$A:$A,'Country Selector'!$A$2,'EPA non-CO2 Data'!$J:$J,$C$88,'EPA non-CO2 Data'!$I:$I,$B99,'EPA non-CO2 Data'!$F:$F,M$89)*10^12</f>
        <v>43532435758383.406</v>
      </c>
      <c r="N99" s="10">
        <f>SUMIFS('EPA non-CO2 Data'!$H:$H,'EPA non-CO2 Data'!$A:$A,'Country Selector'!$A$2,'EPA non-CO2 Data'!$J:$J,$C$88,'EPA non-CO2 Data'!$I:$I,$B99,'EPA non-CO2 Data'!$F:$F,N$89)*10^12</f>
        <v>41715385300256.359</v>
      </c>
      <c r="O99" s="10">
        <f>SUMIFS('EPA non-CO2 Data'!$H:$H,'EPA non-CO2 Data'!$A:$A,'Country Selector'!$A$2,'EPA non-CO2 Data'!$J:$J,$C$88,'EPA non-CO2 Data'!$I:$I,$B99,'EPA non-CO2 Data'!$F:$F,O$89)*10^12</f>
        <v>39898334842129.313</v>
      </c>
      <c r="P99" s="10">
        <f>SUMIFS('EPA non-CO2 Data'!$H:$H,'EPA non-CO2 Data'!$A:$A,'Country Selector'!$A$2,'EPA non-CO2 Data'!$J:$J,$C$88,'EPA non-CO2 Data'!$I:$I,$B99,'EPA non-CO2 Data'!$F:$F,P$89)*10^12</f>
        <v>38081284384002.273</v>
      </c>
      <c r="Q99" s="10">
        <f>SUMIFS('EPA non-CO2 Data'!$H:$H,'EPA non-CO2 Data'!$A:$A,'Country Selector'!$A$2,'EPA non-CO2 Data'!$J:$J,$C$88,'EPA non-CO2 Data'!$I:$I,$B99,'EPA non-CO2 Data'!$F:$F,Q$89)*10^12</f>
        <v>36264233925875.25</v>
      </c>
      <c r="R99" s="10">
        <f>SUMIFS('EPA non-CO2 Data'!$H:$H,'EPA non-CO2 Data'!$A:$A,'Country Selector'!$A$2,'EPA non-CO2 Data'!$J:$J,$C$88,'EPA non-CO2 Data'!$I:$I,$B99,'EPA non-CO2 Data'!$F:$F,R$89)*10^12</f>
        <v>34447183467748.195</v>
      </c>
      <c r="S99" s="10">
        <f>SUMIFS('EPA non-CO2 Data'!$H:$H,'EPA non-CO2 Data'!$A:$A,'Country Selector'!$A$2,'EPA non-CO2 Data'!$J:$J,$C$88,'EPA non-CO2 Data'!$I:$I,$B99,'EPA non-CO2 Data'!$F:$F,S$89)*10^12</f>
        <v>34455543432055.355</v>
      </c>
      <c r="T99" s="10">
        <f>SUMIFS('EPA non-CO2 Data'!$H:$H,'EPA non-CO2 Data'!$A:$A,'Country Selector'!$A$2,'EPA non-CO2 Data'!$J:$J,$C$88,'EPA non-CO2 Data'!$I:$I,$B99,'EPA non-CO2 Data'!$F:$F,T$89)*10^12</f>
        <v>34463903396362.563</v>
      </c>
      <c r="U99" s="10">
        <f>SUMIFS('EPA non-CO2 Data'!$H:$H,'EPA non-CO2 Data'!$A:$A,'Country Selector'!$A$2,'EPA non-CO2 Data'!$J:$J,$C$88,'EPA non-CO2 Data'!$I:$I,$B99,'EPA non-CO2 Data'!$F:$F,U$89)*10^12</f>
        <v>34472263360669.734</v>
      </c>
      <c r="V99" s="10">
        <f>SUMIFS('EPA non-CO2 Data'!$H:$H,'EPA non-CO2 Data'!$A:$A,'Country Selector'!$A$2,'EPA non-CO2 Data'!$J:$J,$C$88,'EPA non-CO2 Data'!$I:$I,$B99,'EPA non-CO2 Data'!$F:$F,V$89)*10^12</f>
        <v>34480623324976.934</v>
      </c>
      <c r="W99" s="10">
        <f>SUMIFS('EPA non-CO2 Data'!$H:$H,'EPA non-CO2 Data'!$A:$A,'Country Selector'!$A$2,'EPA non-CO2 Data'!$J:$J,$C$88,'EPA non-CO2 Data'!$I:$I,$B99,'EPA non-CO2 Data'!$F:$F,W$89)*10^12</f>
        <v>34488983289284.105</v>
      </c>
      <c r="X99" s="10">
        <f>SUMIFS('EPA non-CO2 Data'!$H:$H,'EPA non-CO2 Data'!$A:$A,'Country Selector'!$A$2,'EPA non-CO2 Data'!$J:$J,$C$88,'EPA non-CO2 Data'!$I:$I,$B99,'EPA non-CO2 Data'!$F:$F,X$89)*10^12</f>
        <v>34698064385640.477</v>
      </c>
      <c r="Y99" s="10">
        <f>SUMIFS('EPA non-CO2 Data'!$H:$H,'EPA non-CO2 Data'!$A:$A,'Country Selector'!$A$2,'EPA non-CO2 Data'!$J:$J,$C$88,'EPA non-CO2 Data'!$I:$I,$B99,'EPA non-CO2 Data'!$F:$F,Y$89)*10^12</f>
        <v>34907145481996.848</v>
      </c>
      <c r="Z99" s="10">
        <f>SUMIFS('EPA non-CO2 Data'!$H:$H,'EPA non-CO2 Data'!$A:$A,'Country Selector'!$A$2,'EPA non-CO2 Data'!$J:$J,$C$88,'EPA non-CO2 Data'!$I:$I,$B99,'EPA non-CO2 Data'!$F:$F,Z$89)*10^12</f>
        <v>35116226578353.227</v>
      </c>
      <c r="AA99" s="10">
        <f>SUMIFS('EPA non-CO2 Data'!$H:$H,'EPA non-CO2 Data'!$A:$A,'Country Selector'!$A$2,'EPA non-CO2 Data'!$J:$J,$C$88,'EPA non-CO2 Data'!$I:$I,$B99,'EPA non-CO2 Data'!$F:$F,AA$89)*10^12</f>
        <v>35325307674709.586</v>
      </c>
      <c r="AB99" s="10">
        <f>SUMIFS('EPA non-CO2 Data'!$H:$H,'EPA non-CO2 Data'!$A:$A,'Country Selector'!$A$2,'EPA non-CO2 Data'!$J:$J,$C$88,'EPA non-CO2 Data'!$I:$I,$B99,'EPA non-CO2 Data'!$F:$F,AB$89)*10^12</f>
        <v>35534388771065.992</v>
      </c>
      <c r="AC99" s="10">
        <f>SUMIFS('EPA non-CO2 Data'!$H:$H,'EPA non-CO2 Data'!$A:$A,'Country Selector'!$A$2,'EPA non-CO2 Data'!$J:$J,$C$88,'EPA non-CO2 Data'!$I:$I,$B99,'EPA non-CO2 Data'!$F:$F,AC$89)*10^12</f>
        <v>35745986351246.086</v>
      </c>
      <c r="AD99" s="10">
        <f>SUMIFS('EPA non-CO2 Data'!$H:$H,'EPA non-CO2 Data'!$A:$A,'Country Selector'!$A$2,'EPA non-CO2 Data'!$J:$J,$C$88,'EPA non-CO2 Data'!$I:$I,$B99,'EPA non-CO2 Data'!$F:$F,AD$89)*10^12</f>
        <v>35957583931426.211</v>
      </c>
      <c r="AE99" s="10">
        <f>SUMIFS('EPA non-CO2 Data'!$H:$H,'EPA non-CO2 Data'!$A:$A,'Country Selector'!$A$2,'EPA non-CO2 Data'!$J:$J,$C$88,'EPA non-CO2 Data'!$I:$I,$B99,'EPA non-CO2 Data'!$F:$F,AE$89)*10^12</f>
        <v>36169181511606.336</v>
      </c>
      <c r="AF99" s="10">
        <f>SUMIFS('EPA non-CO2 Data'!$H:$H,'EPA non-CO2 Data'!$A:$A,'Country Selector'!$A$2,'EPA non-CO2 Data'!$J:$J,$C$88,'EPA non-CO2 Data'!$I:$I,$B99,'EPA non-CO2 Data'!$F:$F,AF$89)*10^12</f>
        <v>36380779091786.477</v>
      </c>
      <c r="AG99" s="10">
        <f>SUMIFS('EPA non-CO2 Data'!$H:$H,'EPA non-CO2 Data'!$A:$A,'Country Selector'!$A$2,'EPA non-CO2 Data'!$J:$J,$C$88,'EPA non-CO2 Data'!$I:$I,$B99,'EPA non-CO2 Data'!$F:$F,AG$89)*10^12</f>
        <v>36592376671966.57</v>
      </c>
      <c r="AH99" s="10">
        <f>SUMIFS('EPA non-CO2 Data'!$H:$H,'EPA non-CO2 Data'!$A:$A,'Country Selector'!$A$2,'EPA non-CO2 Data'!$J:$J,$C$88,'EPA non-CO2 Data'!$I:$I,$B99,'EPA non-CO2 Data'!$F:$F,AH$89)*10^12</f>
        <v>36920210342855.797</v>
      </c>
      <c r="AI99" s="10">
        <f>SUMIFS('EPA non-CO2 Data'!$H:$H,'EPA non-CO2 Data'!$A:$A,'Country Selector'!$A$2,'EPA non-CO2 Data'!$J:$J,$C$88,'EPA non-CO2 Data'!$I:$I,$B99,'EPA non-CO2 Data'!$F:$F,AI$89)*10^12</f>
        <v>37248044013745.016</v>
      </c>
      <c r="AJ99" s="10">
        <f>SUMIFS('EPA non-CO2 Data'!$H:$H,'EPA non-CO2 Data'!$A:$A,'Country Selector'!$A$2,'EPA non-CO2 Data'!$J:$J,$C$88,'EPA non-CO2 Data'!$I:$I,$B99,'EPA non-CO2 Data'!$F:$F,AJ$89)*10^12</f>
        <v>37575877684634.219</v>
      </c>
      <c r="AK99" s="10">
        <f>SUMIFS('EPA non-CO2 Data'!$H:$H,'EPA non-CO2 Data'!$A:$A,'Country Selector'!$A$2,'EPA non-CO2 Data'!$J:$J,$C$88,'EPA non-CO2 Data'!$I:$I,$B99,'EPA non-CO2 Data'!$F:$F,AK$89)*10^12</f>
        <v>37903711355523.445</v>
      </c>
      <c r="AL99" s="10">
        <f>SUMIFS('EPA non-CO2 Data'!$H:$H,'EPA non-CO2 Data'!$A:$A,'Country Selector'!$A$2,'EPA non-CO2 Data'!$J:$J,$C$88,'EPA non-CO2 Data'!$I:$I,$B99,'EPA non-CO2 Data'!$F:$F,AL$89)*10^12</f>
        <v>38231545026412.664</v>
      </c>
    </row>
    <row r="100" spans="1:38" x14ac:dyDescent="0.25">
      <c r="A100" t="s">
        <v>272</v>
      </c>
      <c r="B100" t="s">
        <v>572</v>
      </c>
      <c r="C100" s="10">
        <f>SUMIFS('EPA non-CO2 Data'!$H:$H,'EPA non-CO2 Data'!$A:$A,'Country Selector'!$A$2,'EPA non-CO2 Data'!$J:$J,$C$88,'EPA non-CO2 Data'!$I:$I,$B100,'EPA non-CO2 Data'!$F:$F,C$89)*10^12</f>
        <v>0</v>
      </c>
      <c r="D100" s="10">
        <f>SUMIFS('EPA non-CO2 Data'!$H:$H,'EPA non-CO2 Data'!$A:$A,'Country Selector'!$A$2,'EPA non-CO2 Data'!$J:$J,$C$88,'EPA non-CO2 Data'!$I:$I,$B100,'EPA non-CO2 Data'!$F:$F,D$89)*10^12</f>
        <v>0</v>
      </c>
      <c r="E100" s="10">
        <f>SUMIFS('EPA non-CO2 Data'!$H:$H,'EPA non-CO2 Data'!$A:$A,'Country Selector'!$A$2,'EPA non-CO2 Data'!$J:$J,$C$88,'EPA non-CO2 Data'!$I:$I,$B100,'EPA non-CO2 Data'!$F:$F,E$89)*10^12</f>
        <v>0</v>
      </c>
      <c r="F100" s="10">
        <f>SUMIFS('EPA non-CO2 Data'!$H:$H,'EPA non-CO2 Data'!$A:$A,'Country Selector'!$A$2,'EPA non-CO2 Data'!$J:$J,$C$88,'EPA non-CO2 Data'!$I:$I,$B100,'EPA non-CO2 Data'!$F:$F,F$89)*10^12</f>
        <v>0</v>
      </c>
      <c r="G100" s="10">
        <f>SUMIFS('EPA non-CO2 Data'!$H:$H,'EPA non-CO2 Data'!$A:$A,'Country Selector'!$A$2,'EPA non-CO2 Data'!$J:$J,$C$88,'EPA non-CO2 Data'!$I:$I,$B100,'EPA non-CO2 Data'!$F:$F,G$89)*10^12</f>
        <v>0</v>
      </c>
      <c r="H100" s="10">
        <f>SUMIFS('EPA non-CO2 Data'!$H:$H,'EPA non-CO2 Data'!$A:$A,'Country Selector'!$A$2,'EPA non-CO2 Data'!$J:$J,$C$88,'EPA non-CO2 Data'!$I:$I,$B100,'EPA non-CO2 Data'!$F:$F,H$89)*10^12</f>
        <v>0</v>
      </c>
      <c r="I100" s="10">
        <f>SUMIFS('EPA non-CO2 Data'!$H:$H,'EPA non-CO2 Data'!$A:$A,'Country Selector'!$A$2,'EPA non-CO2 Data'!$J:$J,$C$88,'EPA non-CO2 Data'!$I:$I,$B100,'EPA non-CO2 Data'!$F:$F,I$89)*10^12</f>
        <v>0</v>
      </c>
      <c r="J100" s="10">
        <f>SUMIFS('EPA non-CO2 Data'!$H:$H,'EPA non-CO2 Data'!$A:$A,'Country Selector'!$A$2,'EPA non-CO2 Data'!$J:$J,$C$88,'EPA non-CO2 Data'!$I:$I,$B100,'EPA non-CO2 Data'!$F:$F,J$89)*10^12</f>
        <v>0</v>
      </c>
      <c r="K100" s="10">
        <f>SUMIFS('EPA non-CO2 Data'!$H:$H,'EPA non-CO2 Data'!$A:$A,'Country Selector'!$A$2,'EPA non-CO2 Data'!$J:$J,$C$88,'EPA non-CO2 Data'!$I:$I,$B100,'EPA non-CO2 Data'!$F:$F,K$89)*10^12</f>
        <v>0</v>
      </c>
      <c r="L100" s="10">
        <f>SUMIFS('EPA non-CO2 Data'!$H:$H,'EPA non-CO2 Data'!$A:$A,'Country Selector'!$A$2,'EPA non-CO2 Data'!$J:$J,$C$88,'EPA non-CO2 Data'!$I:$I,$B100,'EPA non-CO2 Data'!$F:$F,L$89)*10^12</f>
        <v>0</v>
      </c>
      <c r="M100" s="10">
        <f>SUMIFS('EPA non-CO2 Data'!$H:$H,'EPA non-CO2 Data'!$A:$A,'Country Selector'!$A$2,'EPA non-CO2 Data'!$J:$J,$C$88,'EPA non-CO2 Data'!$I:$I,$B100,'EPA non-CO2 Data'!$F:$F,M$89)*10^12</f>
        <v>0</v>
      </c>
      <c r="N100" s="10">
        <f>SUMIFS('EPA non-CO2 Data'!$H:$H,'EPA non-CO2 Data'!$A:$A,'Country Selector'!$A$2,'EPA non-CO2 Data'!$J:$J,$C$88,'EPA non-CO2 Data'!$I:$I,$B100,'EPA non-CO2 Data'!$F:$F,N$89)*10^12</f>
        <v>0</v>
      </c>
      <c r="O100" s="10">
        <f>SUMIFS('EPA non-CO2 Data'!$H:$H,'EPA non-CO2 Data'!$A:$A,'Country Selector'!$A$2,'EPA non-CO2 Data'!$J:$J,$C$88,'EPA non-CO2 Data'!$I:$I,$B100,'EPA non-CO2 Data'!$F:$F,O$89)*10^12</f>
        <v>0</v>
      </c>
      <c r="P100" s="10">
        <f>SUMIFS('EPA non-CO2 Data'!$H:$H,'EPA non-CO2 Data'!$A:$A,'Country Selector'!$A$2,'EPA non-CO2 Data'!$J:$J,$C$88,'EPA non-CO2 Data'!$I:$I,$B100,'EPA non-CO2 Data'!$F:$F,P$89)*10^12</f>
        <v>0</v>
      </c>
      <c r="Q100" s="10">
        <f>SUMIFS('EPA non-CO2 Data'!$H:$H,'EPA non-CO2 Data'!$A:$A,'Country Selector'!$A$2,'EPA non-CO2 Data'!$J:$J,$C$88,'EPA non-CO2 Data'!$I:$I,$B100,'EPA non-CO2 Data'!$F:$F,Q$89)*10^12</f>
        <v>0</v>
      </c>
      <c r="R100" s="10">
        <f>SUMIFS('EPA non-CO2 Data'!$H:$H,'EPA non-CO2 Data'!$A:$A,'Country Selector'!$A$2,'EPA non-CO2 Data'!$J:$J,$C$88,'EPA non-CO2 Data'!$I:$I,$B100,'EPA non-CO2 Data'!$F:$F,R$89)*10^12</f>
        <v>0</v>
      </c>
      <c r="S100" s="10">
        <f>SUMIFS('EPA non-CO2 Data'!$H:$H,'EPA non-CO2 Data'!$A:$A,'Country Selector'!$A$2,'EPA non-CO2 Data'!$J:$J,$C$88,'EPA non-CO2 Data'!$I:$I,$B100,'EPA non-CO2 Data'!$F:$F,S$89)*10^12</f>
        <v>0</v>
      </c>
      <c r="T100" s="10">
        <f>SUMIFS('EPA non-CO2 Data'!$H:$H,'EPA non-CO2 Data'!$A:$A,'Country Selector'!$A$2,'EPA non-CO2 Data'!$J:$J,$C$88,'EPA non-CO2 Data'!$I:$I,$B100,'EPA non-CO2 Data'!$F:$F,T$89)*10^12</f>
        <v>0</v>
      </c>
      <c r="U100" s="10">
        <f>SUMIFS('EPA non-CO2 Data'!$H:$H,'EPA non-CO2 Data'!$A:$A,'Country Selector'!$A$2,'EPA non-CO2 Data'!$J:$J,$C$88,'EPA non-CO2 Data'!$I:$I,$B100,'EPA non-CO2 Data'!$F:$F,U$89)*10^12</f>
        <v>0</v>
      </c>
      <c r="V100" s="10">
        <f>SUMIFS('EPA non-CO2 Data'!$H:$H,'EPA non-CO2 Data'!$A:$A,'Country Selector'!$A$2,'EPA non-CO2 Data'!$J:$J,$C$88,'EPA non-CO2 Data'!$I:$I,$B100,'EPA non-CO2 Data'!$F:$F,V$89)*10^12</f>
        <v>0</v>
      </c>
      <c r="W100" s="10">
        <f>SUMIFS('EPA non-CO2 Data'!$H:$H,'EPA non-CO2 Data'!$A:$A,'Country Selector'!$A$2,'EPA non-CO2 Data'!$J:$J,$C$88,'EPA non-CO2 Data'!$I:$I,$B100,'EPA non-CO2 Data'!$F:$F,W$89)*10^12</f>
        <v>0</v>
      </c>
      <c r="X100" s="10">
        <f>SUMIFS('EPA non-CO2 Data'!$H:$H,'EPA non-CO2 Data'!$A:$A,'Country Selector'!$A$2,'EPA non-CO2 Data'!$J:$J,$C$88,'EPA non-CO2 Data'!$I:$I,$B100,'EPA non-CO2 Data'!$F:$F,X$89)*10^12</f>
        <v>0</v>
      </c>
      <c r="Y100" s="10">
        <f>SUMIFS('EPA non-CO2 Data'!$H:$H,'EPA non-CO2 Data'!$A:$A,'Country Selector'!$A$2,'EPA non-CO2 Data'!$J:$J,$C$88,'EPA non-CO2 Data'!$I:$I,$B100,'EPA non-CO2 Data'!$F:$F,Y$89)*10^12</f>
        <v>0</v>
      </c>
      <c r="Z100" s="10">
        <f>SUMIFS('EPA non-CO2 Data'!$H:$H,'EPA non-CO2 Data'!$A:$A,'Country Selector'!$A$2,'EPA non-CO2 Data'!$J:$J,$C$88,'EPA non-CO2 Data'!$I:$I,$B100,'EPA non-CO2 Data'!$F:$F,Z$89)*10^12</f>
        <v>0</v>
      </c>
      <c r="AA100" s="10">
        <f>SUMIFS('EPA non-CO2 Data'!$H:$H,'EPA non-CO2 Data'!$A:$A,'Country Selector'!$A$2,'EPA non-CO2 Data'!$J:$J,$C$88,'EPA non-CO2 Data'!$I:$I,$B100,'EPA non-CO2 Data'!$F:$F,AA$89)*10^12</f>
        <v>0</v>
      </c>
      <c r="AB100" s="10">
        <f>SUMIFS('EPA non-CO2 Data'!$H:$H,'EPA non-CO2 Data'!$A:$A,'Country Selector'!$A$2,'EPA non-CO2 Data'!$J:$J,$C$88,'EPA non-CO2 Data'!$I:$I,$B100,'EPA non-CO2 Data'!$F:$F,AB$89)*10^12</f>
        <v>0</v>
      </c>
      <c r="AC100" s="10">
        <f>SUMIFS('EPA non-CO2 Data'!$H:$H,'EPA non-CO2 Data'!$A:$A,'Country Selector'!$A$2,'EPA non-CO2 Data'!$J:$J,$C$88,'EPA non-CO2 Data'!$I:$I,$B100,'EPA non-CO2 Data'!$F:$F,AC$89)*10^12</f>
        <v>0</v>
      </c>
      <c r="AD100" s="10">
        <f>SUMIFS('EPA non-CO2 Data'!$H:$H,'EPA non-CO2 Data'!$A:$A,'Country Selector'!$A$2,'EPA non-CO2 Data'!$J:$J,$C$88,'EPA non-CO2 Data'!$I:$I,$B100,'EPA non-CO2 Data'!$F:$F,AD$89)*10^12</f>
        <v>0</v>
      </c>
      <c r="AE100" s="10">
        <f>SUMIFS('EPA non-CO2 Data'!$H:$H,'EPA non-CO2 Data'!$A:$A,'Country Selector'!$A$2,'EPA non-CO2 Data'!$J:$J,$C$88,'EPA non-CO2 Data'!$I:$I,$B100,'EPA non-CO2 Data'!$F:$F,AE$89)*10^12</f>
        <v>0</v>
      </c>
      <c r="AF100" s="10">
        <f>SUMIFS('EPA non-CO2 Data'!$H:$H,'EPA non-CO2 Data'!$A:$A,'Country Selector'!$A$2,'EPA non-CO2 Data'!$J:$J,$C$88,'EPA non-CO2 Data'!$I:$I,$B100,'EPA non-CO2 Data'!$F:$F,AF$89)*10^12</f>
        <v>0</v>
      </c>
      <c r="AG100" s="10">
        <f>SUMIFS('EPA non-CO2 Data'!$H:$H,'EPA non-CO2 Data'!$A:$A,'Country Selector'!$A$2,'EPA non-CO2 Data'!$J:$J,$C$88,'EPA non-CO2 Data'!$I:$I,$B100,'EPA non-CO2 Data'!$F:$F,AG$89)*10^12</f>
        <v>0</v>
      </c>
      <c r="AH100" s="10">
        <f>SUMIFS('EPA non-CO2 Data'!$H:$H,'EPA non-CO2 Data'!$A:$A,'Country Selector'!$A$2,'EPA non-CO2 Data'!$J:$J,$C$88,'EPA non-CO2 Data'!$I:$I,$B100,'EPA non-CO2 Data'!$F:$F,AH$89)*10^12</f>
        <v>0</v>
      </c>
      <c r="AI100" s="10">
        <f>SUMIFS('EPA non-CO2 Data'!$H:$H,'EPA non-CO2 Data'!$A:$A,'Country Selector'!$A$2,'EPA non-CO2 Data'!$J:$J,$C$88,'EPA non-CO2 Data'!$I:$I,$B100,'EPA non-CO2 Data'!$F:$F,AI$89)*10^12</f>
        <v>0</v>
      </c>
      <c r="AJ100" s="10">
        <f>SUMIFS('EPA non-CO2 Data'!$H:$H,'EPA non-CO2 Data'!$A:$A,'Country Selector'!$A$2,'EPA non-CO2 Data'!$J:$J,$C$88,'EPA non-CO2 Data'!$I:$I,$B100,'EPA non-CO2 Data'!$F:$F,AJ$89)*10^12</f>
        <v>0</v>
      </c>
      <c r="AK100" s="10">
        <f>SUMIFS('EPA non-CO2 Data'!$H:$H,'EPA non-CO2 Data'!$A:$A,'Country Selector'!$A$2,'EPA non-CO2 Data'!$J:$J,$C$88,'EPA non-CO2 Data'!$I:$I,$B100,'EPA non-CO2 Data'!$F:$F,AK$89)*10^12</f>
        <v>0</v>
      </c>
      <c r="AL100" s="10">
        <f>SUMIFS('EPA non-CO2 Data'!$H:$H,'EPA non-CO2 Data'!$A:$A,'Country Selector'!$A$2,'EPA non-CO2 Data'!$J:$J,$C$88,'EPA non-CO2 Data'!$I:$I,$B100,'EPA non-CO2 Data'!$F:$F,AL$89)*10^12</f>
        <v>0</v>
      </c>
    </row>
    <row r="101" spans="1:38" x14ac:dyDescent="0.25">
      <c r="A101" t="s">
        <v>272</v>
      </c>
      <c r="B101" t="s">
        <v>573</v>
      </c>
      <c r="C101" s="10">
        <f>SUMIFS('EPA non-CO2 Data'!$H:$H,'EPA non-CO2 Data'!$A:$A,'Country Selector'!$A$2,'EPA non-CO2 Data'!$J:$J,$C$88,'EPA non-CO2 Data'!$I:$I,$B101,'EPA non-CO2 Data'!$F:$F,C$89)*10^12</f>
        <v>0</v>
      </c>
      <c r="D101" s="10">
        <f>SUMIFS('EPA non-CO2 Data'!$H:$H,'EPA non-CO2 Data'!$A:$A,'Country Selector'!$A$2,'EPA non-CO2 Data'!$J:$J,$C$88,'EPA non-CO2 Data'!$I:$I,$B101,'EPA non-CO2 Data'!$F:$F,D$89)*10^12</f>
        <v>0</v>
      </c>
      <c r="E101" s="10">
        <f>SUMIFS('EPA non-CO2 Data'!$H:$H,'EPA non-CO2 Data'!$A:$A,'Country Selector'!$A$2,'EPA non-CO2 Data'!$J:$J,$C$88,'EPA non-CO2 Data'!$I:$I,$B101,'EPA non-CO2 Data'!$F:$F,E$89)*10^12</f>
        <v>0</v>
      </c>
      <c r="F101" s="10">
        <f>SUMIFS('EPA non-CO2 Data'!$H:$H,'EPA non-CO2 Data'!$A:$A,'Country Selector'!$A$2,'EPA non-CO2 Data'!$J:$J,$C$88,'EPA non-CO2 Data'!$I:$I,$B101,'EPA non-CO2 Data'!$F:$F,F$89)*10^12</f>
        <v>0</v>
      </c>
      <c r="G101" s="10">
        <f>SUMIFS('EPA non-CO2 Data'!$H:$H,'EPA non-CO2 Data'!$A:$A,'Country Selector'!$A$2,'EPA non-CO2 Data'!$J:$J,$C$88,'EPA non-CO2 Data'!$I:$I,$B101,'EPA non-CO2 Data'!$F:$F,G$89)*10^12</f>
        <v>0</v>
      </c>
      <c r="H101" s="10">
        <f>SUMIFS('EPA non-CO2 Data'!$H:$H,'EPA non-CO2 Data'!$A:$A,'Country Selector'!$A$2,'EPA non-CO2 Data'!$J:$J,$C$88,'EPA non-CO2 Data'!$I:$I,$B101,'EPA non-CO2 Data'!$F:$F,H$89)*10^12</f>
        <v>0</v>
      </c>
      <c r="I101" s="10">
        <f>SUMIFS('EPA non-CO2 Data'!$H:$H,'EPA non-CO2 Data'!$A:$A,'Country Selector'!$A$2,'EPA non-CO2 Data'!$J:$J,$C$88,'EPA non-CO2 Data'!$I:$I,$B101,'EPA non-CO2 Data'!$F:$F,I$89)*10^12</f>
        <v>0</v>
      </c>
      <c r="J101" s="10">
        <f>SUMIFS('EPA non-CO2 Data'!$H:$H,'EPA non-CO2 Data'!$A:$A,'Country Selector'!$A$2,'EPA non-CO2 Data'!$J:$J,$C$88,'EPA non-CO2 Data'!$I:$I,$B101,'EPA non-CO2 Data'!$F:$F,J$89)*10^12</f>
        <v>0</v>
      </c>
      <c r="K101" s="10">
        <f>SUMIFS('EPA non-CO2 Data'!$H:$H,'EPA non-CO2 Data'!$A:$A,'Country Selector'!$A$2,'EPA non-CO2 Data'!$J:$J,$C$88,'EPA non-CO2 Data'!$I:$I,$B101,'EPA non-CO2 Data'!$F:$F,K$89)*10^12</f>
        <v>0</v>
      </c>
      <c r="L101" s="10">
        <f>SUMIFS('EPA non-CO2 Data'!$H:$H,'EPA non-CO2 Data'!$A:$A,'Country Selector'!$A$2,'EPA non-CO2 Data'!$J:$J,$C$88,'EPA non-CO2 Data'!$I:$I,$B101,'EPA non-CO2 Data'!$F:$F,L$89)*10^12</f>
        <v>0</v>
      </c>
      <c r="M101" s="10">
        <f>SUMIFS('EPA non-CO2 Data'!$H:$H,'EPA non-CO2 Data'!$A:$A,'Country Selector'!$A$2,'EPA non-CO2 Data'!$J:$J,$C$88,'EPA non-CO2 Data'!$I:$I,$B101,'EPA non-CO2 Data'!$F:$F,M$89)*10^12</f>
        <v>0</v>
      </c>
      <c r="N101" s="10">
        <f>SUMIFS('EPA non-CO2 Data'!$H:$H,'EPA non-CO2 Data'!$A:$A,'Country Selector'!$A$2,'EPA non-CO2 Data'!$J:$J,$C$88,'EPA non-CO2 Data'!$I:$I,$B101,'EPA non-CO2 Data'!$F:$F,N$89)*10^12</f>
        <v>0</v>
      </c>
      <c r="O101" s="10">
        <f>SUMIFS('EPA non-CO2 Data'!$H:$H,'EPA non-CO2 Data'!$A:$A,'Country Selector'!$A$2,'EPA non-CO2 Data'!$J:$J,$C$88,'EPA non-CO2 Data'!$I:$I,$B101,'EPA non-CO2 Data'!$F:$F,O$89)*10^12</f>
        <v>0</v>
      </c>
      <c r="P101" s="10">
        <f>SUMIFS('EPA non-CO2 Data'!$H:$H,'EPA non-CO2 Data'!$A:$A,'Country Selector'!$A$2,'EPA non-CO2 Data'!$J:$J,$C$88,'EPA non-CO2 Data'!$I:$I,$B101,'EPA non-CO2 Data'!$F:$F,P$89)*10^12</f>
        <v>0</v>
      </c>
      <c r="Q101" s="10">
        <f>SUMIFS('EPA non-CO2 Data'!$H:$H,'EPA non-CO2 Data'!$A:$A,'Country Selector'!$A$2,'EPA non-CO2 Data'!$J:$J,$C$88,'EPA non-CO2 Data'!$I:$I,$B101,'EPA non-CO2 Data'!$F:$F,Q$89)*10^12</f>
        <v>0</v>
      </c>
      <c r="R101" s="10">
        <f>SUMIFS('EPA non-CO2 Data'!$H:$H,'EPA non-CO2 Data'!$A:$A,'Country Selector'!$A$2,'EPA non-CO2 Data'!$J:$J,$C$88,'EPA non-CO2 Data'!$I:$I,$B101,'EPA non-CO2 Data'!$F:$F,R$89)*10^12</f>
        <v>0</v>
      </c>
      <c r="S101" s="10">
        <f>SUMIFS('EPA non-CO2 Data'!$H:$H,'EPA non-CO2 Data'!$A:$A,'Country Selector'!$A$2,'EPA non-CO2 Data'!$J:$J,$C$88,'EPA non-CO2 Data'!$I:$I,$B101,'EPA non-CO2 Data'!$F:$F,S$89)*10^12</f>
        <v>0</v>
      </c>
      <c r="T101" s="10">
        <f>SUMIFS('EPA non-CO2 Data'!$H:$H,'EPA non-CO2 Data'!$A:$A,'Country Selector'!$A$2,'EPA non-CO2 Data'!$J:$J,$C$88,'EPA non-CO2 Data'!$I:$I,$B101,'EPA non-CO2 Data'!$F:$F,T$89)*10^12</f>
        <v>0</v>
      </c>
      <c r="U101" s="10">
        <f>SUMIFS('EPA non-CO2 Data'!$H:$H,'EPA non-CO2 Data'!$A:$A,'Country Selector'!$A$2,'EPA non-CO2 Data'!$J:$J,$C$88,'EPA non-CO2 Data'!$I:$I,$B101,'EPA non-CO2 Data'!$F:$F,U$89)*10^12</f>
        <v>0</v>
      </c>
      <c r="V101" s="10">
        <f>SUMIFS('EPA non-CO2 Data'!$H:$H,'EPA non-CO2 Data'!$A:$A,'Country Selector'!$A$2,'EPA non-CO2 Data'!$J:$J,$C$88,'EPA non-CO2 Data'!$I:$I,$B101,'EPA non-CO2 Data'!$F:$F,V$89)*10^12</f>
        <v>0</v>
      </c>
      <c r="W101" s="10">
        <f>SUMIFS('EPA non-CO2 Data'!$H:$H,'EPA non-CO2 Data'!$A:$A,'Country Selector'!$A$2,'EPA non-CO2 Data'!$J:$J,$C$88,'EPA non-CO2 Data'!$I:$I,$B101,'EPA non-CO2 Data'!$F:$F,W$89)*10^12</f>
        <v>0</v>
      </c>
      <c r="X101" s="10">
        <f>SUMIFS('EPA non-CO2 Data'!$H:$H,'EPA non-CO2 Data'!$A:$A,'Country Selector'!$A$2,'EPA non-CO2 Data'!$J:$J,$C$88,'EPA non-CO2 Data'!$I:$I,$B101,'EPA non-CO2 Data'!$F:$F,X$89)*10^12</f>
        <v>0</v>
      </c>
      <c r="Y101" s="10">
        <f>SUMIFS('EPA non-CO2 Data'!$H:$H,'EPA non-CO2 Data'!$A:$A,'Country Selector'!$A$2,'EPA non-CO2 Data'!$J:$J,$C$88,'EPA non-CO2 Data'!$I:$I,$B101,'EPA non-CO2 Data'!$F:$F,Y$89)*10^12</f>
        <v>0</v>
      </c>
      <c r="Z101" s="10">
        <f>SUMIFS('EPA non-CO2 Data'!$H:$H,'EPA non-CO2 Data'!$A:$A,'Country Selector'!$A$2,'EPA non-CO2 Data'!$J:$J,$C$88,'EPA non-CO2 Data'!$I:$I,$B101,'EPA non-CO2 Data'!$F:$F,Z$89)*10^12</f>
        <v>0</v>
      </c>
      <c r="AA101" s="10">
        <f>SUMIFS('EPA non-CO2 Data'!$H:$H,'EPA non-CO2 Data'!$A:$A,'Country Selector'!$A$2,'EPA non-CO2 Data'!$J:$J,$C$88,'EPA non-CO2 Data'!$I:$I,$B101,'EPA non-CO2 Data'!$F:$F,AA$89)*10^12</f>
        <v>0</v>
      </c>
      <c r="AB101" s="10">
        <f>SUMIFS('EPA non-CO2 Data'!$H:$H,'EPA non-CO2 Data'!$A:$A,'Country Selector'!$A$2,'EPA non-CO2 Data'!$J:$J,$C$88,'EPA non-CO2 Data'!$I:$I,$B101,'EPA non-CO2 Data'!$F:$F,AB$89)*10^12</f>
        <v>0</v>
      </c>
      <c r="AC101" s="10">
        <f>SUMIFS('EPA non-CO2 Data'!$H:$H,'EPA non-CO2 Data'!$A:$A,'Country Selector'!$A$2,'EPA non-CO2 Data'!$J:$J,$C$88,'EPA non-CO2 Data'!$I:$I,$B101,'EPA non-CO2 Data'!$F:$F,AC$89)*10^12</f>
        <v>0</v>
      </c>
      <c r="AD101" s="10">
        <f>SUMIFS('EPA non-CO2 Data'!$H:$H,'EPA non-CO2 Data'!$A:$A,'Country Selector'!$A$2,'EPA non-CO2 Data'!$J:$J,$C$88,'EPA non-CO2 Data'!$I:$I,$B101,'EPA non-CO2 Data'!$F:$F,AD$89)*10^12</f>
        <v>0</v>
      </c>
      <c r="AE101" s="10">
        <f>SUMIFS('EPA non-CO2 Data'!$H:$H,'EPA non-CO2 Data'!$A:$A,'Country Selector'!$A$2,'EPA non-CO2 Data'!$J:$J,$C$88,'EPA non-CO2 Data'!$I:$I,$B101,'EPA non-CO2 Data'!$F:$F,AE$89)*10^12</f>
        <v>0</v>
      </c>
      <c r="AF101" s="10">
        <f>SUMIFS('EPA non-CO2 Data'!$H:$H,'EPA non-CO2 Data'!$A:$A,'Country Selector'!$A$2,'EPA non-CO2 Data'!$J:$J,$C$88,'EPA non-CO2 Data'!$I:$I,$B101,'EPA non-CO2 Data'!$F:$F,AF$89)*10^12</f>
        <v>0</v>
      </c>
      <c r="AG101" s="10">
        <f>SUMIFS('EPA non-CO2 Data'!$H:$H,'EPA non-CO2 Data'!$A:$A,'Country Selector'!$A$2,'EPA non-CO2 Data'!$J:$J,$C$88,'EPA non-CO2 Data'!$I:$I,$B101,'EPA non-CO2 Data'!$F:$F,AG$89)*10^12</f>
        <v>0</v>
      </c>
      <c r="AH101" s="10">
        <f>SUMIFS('EPA non-CO2 Data'!$H:$H,'EPA non-CO2 Data'!$A:$A,'Country Selector'!$A$2,'EPA non-CO2 Data'!$J:$J,$C$88,'EPA non-CO2 Data'!$I:$I,$B101,'EPA non-CO2 Data'!$F:$F,AH$89)*10^12</f>
        <v>0</v>
      </c>
      <c r="AI101" s="10">
        <f>SUMIFS('EPA non-CO2 Data'!$H:$H,'EPA non-CO2 Data'!$A:$A,'Country Selector'!$A$2,'EPA non-CO2 Data'!$J:$J,$C$88,'EPA non-CO2 Data'!$I:$I,$B101,'EPA non-CO2 Data'!$F:$F,AI$89)*10^12</f>
        <v>0</v>
      </c>
      <c r="AJ101" s="10">
        <f>SUMIFS('EPA non-CO2 Data'!$H:$H,'EPA non-CO2 Data'!$A:$A,'Country Selector'!$A$2,'EPA non-CO2 Data'!$J:$J,$C$88,'EPA non-CO2 Data'!$I:$I,$B101,'EPA non-CO2 Data'!$F:$F,AJ$89)*10^12</f>
        <v>0</v>
      </c>
      <c r="AK101" s="10">
        <f>SUMIFS('EPA non-CO2 Data'!$H:$H,'EPA non-CO2 Data'!$A:$A,'Country Selector'!$A$2,'EPA non-CO2 Data'!$J:$J,$C$88,'EPA non-CO2 Data'!$I:$I,$B101,'EPA non-CO2 Data'!$F:$F,AK$89)*10^12</f>
        <v>0</v>
      </c>
      <c r="AL101" s="10">
        <f>SUMIFS('EPA non-CO2 Data'!$H:$H,'EPA non-CO2 Data'!$A:$A,'Country Selector'!$A$2,'EPA non-CO2 Data'!$J:$J,$C$88,'EPA non-CO2 Data'!$I:$I,$B101,'EPA non-CO2 Data'!$F:$F,AL$89)*10^12</f>
        <v>0</v>
      </c>
    </row>
    <row r="102" spans="1:38" x14ac:dyDescent="0.25">
      <c r="A102" t="s">
        <v>272</v>
      </c>
      <c r="B102" t="s">
        <v>561</v>
      </c>
      <c r="C102" s="10">
        <f>SUMIFS('EPA non-CO2 Data'!$H:$H,'EPA non-CO2 Data'!$A:$A,'Country Selector'!$A$2,'EPA non-CO2 Data'!$J:$J,$C$88,'EPA non-CO2 Data'!$I:$I,$B102,'EPA non-CO2 Data'!$F:$F,C$89)*10^12</f>
        <v>0</v>
      </c>
      <c r="D102" s="10">
        <f>SUMIFS('EPA non-CO2 Data'!$H:$H,'EPA non-CO2 Data'!$A:$A,'Country Selector'!$A$2,'EPA non-CO2 Data'!$J:$J,$C$88,'EPA non-CO2 Data'!$I:$I,$B102,'EPA non-CO2 Data'!$F:$F,D$89)*10^12</f>
        <v>0</v>
      </c>
      <c r="E102" s="10">
        <f>SUMIFS('EPA non-CO2 Data'!$H:$H,'EPA non-CO2 Data'!$A:$A,'Country Selector'!$A$2,'EPA non-CO2 Data'!$J:$J,$C$88,'EPA non-CO2 Data'!$I:$I,$B102,'EPA non-CO2 Data'!$F:$F,E$89)*10^12</f>
        <v>0</v>
      </c>
      <c r="F102" s="10">
        <f>SUMIFS('EPA non-CO2 Data'!$H:$H,'EPA non-CO2 Data'!$A:$A,'Country Selector'!$A$2,'EPA non-CO2 Data'!$J:$J,$C$88,'EPA non-CO2 Data'!$I:$I,$B102,'EPA non-CO2 Data'!$F:$F,F$89)*10^12</f>
        <v>0</v>
      </c>
      <c r="G102" s="10">
        <f>SUMIFS('EPA non-CO2 Data'!$H:$H,'EPA non-CO2 Data'!$A:$A,'Country Selector'!$A$2,'EPA non-CO2 Data'!$J:$J,$C$88,'EPA non-CO2 Data'!$I:$I,$B102,'EPA non-CO2 Data'!$F:$F,G$89)*10^12</f>
        <v>0</v>
      </c>
      <c r="H102" s="10">
        <f>SUMIFS('EPA non-CO2 Data'!$H:$H,'EPA non-CO2 Data'!$A:$A,'Country Selector'!$A$2,'EPA non-CO2 Data'!$J:$J,$C$88,'EPA non-CO2 Data'!$I:$I,$B102,'EPA non-CO2 Data'!$F:$F,H$89)*10^12</f>
        <v>0</v>
      </c>
      <c r="I102" s="10">
        <f>SUMIFS('EPA non-CO2 Data'!$H:$H,'EPA non-CO2 Data'!$A:$A,'Country Selector'!$A$2,'EPA non-CO2 Data'!$J:$J,$C$88,'EPA non-CO2 Data'!$I:$I,$B102,'EPA non-CO2 Data'!$F:$F,I$89)*10^12</f>
        <v>0</v>
      </c>
      <c r="J102" s="10">
        <f>SUMIFS('EPA non-CO2 Data'!$H:$H,'EPA non-CO2 Data'!$A:$A,'Country Selector'!$A$2,'EPA non-CO2 Data'!$J:$J,$C$88,'EPA non-CO2 Data'!$I:$I,$B102,'EPA non-CO2 Data'!$F:$F,J$89)*10^12</f>
        <v>0</v>
      </c>
      <c r="K102" s="10">
        <f>SUMIFS('EPA non-CO2 Data'!$H:$H,'EPA non-CO2 Data'!$A:$A,'Country Selector'!$A$2,'EPA non-CO2 Data'!$J:$J,$C$88,'EPA non-CO2 Data'!$I:$I,$B102,'EPA non-CO2 Data'!$F:$F,K$89)*10^12</f>
        <v>0</v>
      </c>
      <c r="L102" s="10">
        <f>SUMIFS('EPA non-CO2 Data'!$H:$H,'EPA non-CO2 Data'!$A:$A,'Country Selector'!$A$2,'EPA non-CO2 Data'!$J:$J,$C$88,'EPA non-CO2 Data'!$I:$I,$B102,'EPA non-CO2 Data'!$F:$F,L$89)*10^12</f>
        <v>0</v>
      </c>
      <c r="M102" s="10">
        <f>SUMIFS('EPA non-CO2 Data'!$H:$H,'EPA non-CO2 Data'!$A:$A,'Country Selector'!$A$2,'EPA non-CO2 Data'!$J:$J,$C$88,'EPA non-CO2 Data'!$I:$I,$B102,'EPA non-CO2 Data'!$F:$F,M$89)*10^12</f>
        <v>0</v>
      </c>
      <c r="N102" s="10">
        <f>SUMIFS('EPA non-CO2 Data'!$H:$H,'EPA non-CO2 Data'!$A:$A,'Country Selector'!$A$2,'EPA non-CO2 Data'!$J:$J,$C$88,'EPA non-CO2 Data'!$I:$I,$B102,'EPA non-CO2 Data'!$F:$F,N$89)*10^12</f>
        <v>0</v>
      </c>
      <c r="O102" s="10">
        <f>SUMIFS('EPA non-CO2 Data'!$H:$H,'EPA non-CO2 Data'!$A:$A,'Country Selector'!$A$2,'EPA non-CO2 Data'!$J:$J,$C$88,'EPA non-CO2 Data'!$I:$I,$B102,'EPA non-CO2 Data'!$F:$F,O$89)*10^12</f>
        <v>0</v>
      </c>
      <c r="P102" s="10">
        <f>SUMIFS('EPA non-CO2 Data'!$H:$H,'EPA non-CO2 Data'!$A:$A,'Country Selector'!$A$2,'EPA non-CO2 Data'!$J:$J,$C$88,'EPA non-CO2 Data'!$I:$I,$B102,'EPA non-CO2 Data'!$F:$F,P$89)*10^12</f>
        <v>0</v>
      </c>
      <c r="Q102" s="10">
        <f>SUMIFS('EPA non-CO2 Data'!$H:$H,'EPA non-CO2 Data'!$A:$A,'Country Selector'!$A$2,'EPA non-CO2 Data'!$J:$J,$C$88,'EPA non-CO2 Data'!$I:$I,$B102,'EPA non-CO2 Data'!$F:$F,Q$89)*10^12</f>
        <v>0</v>
      </c>
      <c r="R102" s="10">
        <f>SUMIFS('EPA non-CO2 Data'!$H:$H,'EPA non-CO2 Data'!$A:$A,'Country Selector'!$A$2,'EPA non-CO2 Data'!$J:$J,$C$88,'EPA non-CO2 Data'!$I:$I,$B102,'EPA non-CO2 Data'!$F:$F,R$89)*10^12</f>
        <v>0</v>
      </c>
      <c r="S102" s="10">
        <f>SUMIFS('EPA non-CO2 Data'!$H:$H,'EPA non-CO2 Data'!$A:$A,'Country Selector'!$A$2,'EPA non-CO2 Data'!$J:$J,$C$88,'EPA non-CO2 Data'!$I:$I,$B102,'EPA non-CO2 Data'!$F:$F,S$89)*10^12</f>
        <v>0</v>
      </c>
      <c r="T102" s="10">
        <f>SUMIFS('EPA non-CO2 Data'!$H:$H,'EPA non-CO2 Data'!$A:$A,'Country Selector'!$A$2,'EPA non-CO2 Data'!$J:$J,$C$88,'EPA non-CO2 Data'!$I:$I,$B102,'EPA non-CO2 Data'!$F:$F,T$89)*10^12</f>
        <v>0</v>
      </c>
      <c r="U102" s="10">
        <f>SUMIFS('EPA non-CO2 Data'!$H:$H,'EPA non-CO2 Data'!$A:$A,'Country Selector'!$A$2,'EPA non-CO2 Data'!$J:$J,$C$88,'EPA non-CO2 Data'!$I:$I,$B102,'EPA non-CO2 Data'!$F:$F,U$89)*10^12</f>
        <v>0</v>
      </c>
      <c r="V102" s="10">
        <f>SUMIFS('EPA non-CO2 Data'!$H:$H,'EPA non-CO2 Data'!$A:$A,'Country Selector'!$A$2,'EPA non-CO2 Data'!$J:$J,$C$88,'EPA non-CO2 Data'!$I:$I,$B102,'EPA non-CO2 Data'!$F:$F,V$89)*10^12</f>
        <v>0</v>
      </c>
      <c r="W102" s="10">
        <f>SUMIFS('EPA non-CO2 Data'!$H:$H,'EPA non-CO2 Data'!$A:$A,'Country Selector'!$A$2,'EPA non-CO2 Data'!$J:$J,$C$88,'EPA non-CO2 Data'!$I:$I,$B102,'EPA non-CO2 Data'!$F:$F,W$89)*10^12</f>
        <v>0</v>
      </c>
      <c r="X102" s="10">
        <f>SUMIFS('EPA non-CO2 Data'!$H:$H,'EPA non-CO2 Data'!$A:$A,'Country Selector'!$A$2,'EPA non-CO2 Data'!$J:$J,$C$88,'EPA non-CO2 Data'!$I:$I,$B102,'EPA non-CO2 Data'!$F:$F,X$89)*10^12</f>
        <v>0</v>
      </c>
      <c r="Y102" s="10">
        <f>SUMIFS('EPA non-CO2 Data'!$H:$H,'EPA non-CO2 Data'!$A:$A,'Country Selector'!$A$2,'EPA non-CO2 Data'!$J:$J,$C$88,'EPA non-CO2 Data'!$I:$I,$B102,'EPA non-CO2 Data'!$F:$F,Y$89)*10^12</f>
        <v>0</v>
      </c>
      <c r="Z102" s="10">
        <f>SUMIFS('EPA non-CO2 Data'!$H:$H,'EPA non-CO2 Data'!$A:$A,'Country Selector'!$A$2,'EPA non-CO2 Data'!$J:$J,$C$88,'EPA non-CO2 Data'!$I:$I,$B102,'EPA non-CO2 Data'!$F:$F,Z$89)*10^12</f>
        <v>0</v>
      </c>
      <c r="AA102" s="10">
        <f>SUMIFS('EPA non-CO2 Data'!$H:$H,'EPA non-CO2 Data'!$A:$A,'Country Selector'!$A$2,'EPA non-CO2 Data'!$J:$J,$C$88,'EPA non-CO2 Data'!$I:$I,$B102,'EPA non-CO2 Data'!$F:$F,AA$89)*10^12</f>
        <v>0</v>
      </c>
      <c r="AB102" s="10">
        <f>SUMIFS('EPA non-CO2 Data'!$H:$H,'EPA non-CO2 Data'!$A:$A,'Country Selector'!$A$2,'EPA non-CO2 Data'!$J:$J,$C$88,'EPA non-CO2 Data'!$I:$I,$B102,'EPA non-CO2 Data'!$F:$F,AB$89)*10^12</f>
        <v>0</v>
      </c>
      <c r="AC102" s="10">
        <f>SUMIFS('EPA non-CO2 Data'!$H:$H,'EPA non-CO2 Data'!$A:$A,'Country Selector'!$A$2,'EPA non-CO2 Data'!$J:$J,$C$88,'EPA non-CO2 Data'!$I:$I,$B102,'EPA non-CO2 Data'!$F:$F,AC$89)*10^12</f>
        <v>0</v>
      </c>
      <c r="AD102" s="10">
        <f>SUMIFS('EPA non-CO2 Data'!$H:$H,'EPA non-CO2 Data'!$A:$A,'Country Selector'!$A$2,'EPA non-CO2 Data'!$J:$J,$C$88,'EPA non-CO2 Data'!$I:$I,$B102,'EPA non-CO2 Data'!$F:$F,AD$89)*10^12</f>
        <v>0</v>
      </c>
      <c r="AE102" s="10">
        <f>SUMIFS('EPA non-CO2 Data'!$H:$H,'EPA non-CO2 Data'!$A:$A,'Country Selector'!$A$2,'EPA non-CO2 Data'!$J:$J,$C$88,'EPA non-CO2 Data'!$I:$I,$B102,'EPA non-CO2 Data'!$F:$F,AE$89)*10^12</f>
        <v>0</v>
      </c>
      <c r="AF102" s="10">
        <f>SUMIFS('EPA non-CO2 Data'!$H:$H,'EPA non-CO2 Data'!$A:$A,'Country Selector'!$A$2,'EPA non-CO2 Data'!$J:$J,$C$88,'EPA non-CO2 Data'!$I:$I,$B102,'EPA non-CO2 Data'!$F:$F,AF$89)*10^12</f>
        <v>0</v>
      </c>
      <c r="AG102" s="10">
        <f>SUMIFS('EPA non-CO2 Data'!$H:$H,'EPA non-CO2 Data'!$A:$A,'Country Selector'!$A$2,'EPA non-CO2 Data'!$J:$J,$C$88,'EPA non-CO2 Data'!$I:$I,$B102,'EPA non-CO2 Data'!$F:$F,AG$89)*10^12</f>
        <v>0</v>
      </c>
      <c r="AH102" s="10">
        <f>SUMIFS('EPA non-CO2 Data'!$H:$H,'EPA non-CO2 Data'!$A:$A,'Country Selector'!$A$2,'EPA non-CO2 Data'!$J:$J,$C$88,'EPA non-CO2 Data'!$I:$I,$B102,'EPA non-CO2 Data'!$F:$F,AH$89)*10^12</f>
        <v>0</v>
      </c>
      <c r="AI102" s="10">
        <f>SUMIFS('EPA non-CO2 Data'!$H:$H,'EPA non-CO2 Data'!$A:$A,'Country Selector'!$A$2,'EPA non-CO2 Data'!$J:$J,$C$88,'EPA non-CO2 Data'!$I:$I,$B102,'EPA non-CO2 Data'!$F:$F,AI$89)*10^12</f>
        <v>0</v>
      </c>
      <c r="AJ102" s="10">
        <f>SUMIFS('EPA non-CO2 Data'!$H:$H,'EPA non-CO2 Data'!$A:$A,'Country Selector'!$A$2,'EPA non-CO2 Data'!$J:$J,$C$88,'EPA non-CO2 Data'!$I:$I,$B102,'EPA non-CO2 Data'!$F:$F,AJ$89)*10^12</f>
        <v>0</v>
      </c>
      <c r="AK102" s="10">
        <f>SUMIFS('EPA non-CO2 Data'!$H:$H,'EPA non-CO2 Data'!$A:$A,'Country Selector'!$A$2,'EPA non-CO2 Data'!$J:$J,$C$88,'EPA non-CO2 Data'!$I:$I,$B102,'EPA non-CO2 Data'!$F:$F,AK$89)*10^12</f>
        <v>0</v>
      </c>
      <c r="AL102" s="10">
        <f>SUMIFS('EPA non-CO2 Data'!$H:$H,'EPA non-CO2 Data'!$A:$A,'Country Selector'!$A$2,'EPA non-CO2 Data'!$J:$J,$C$88,'EPA non-CO2 Data'!$I:$I,$B102,'EPA non-CO2 Data'!$F:$F,AL$89)*10^12</f>
        <v>0</v>
      </c>
    </row>
    <row r="103" spans="1:38" x14ac:dyDescent="0.25">
      <c r="A103" t="s">
        <v>272</v>
      </c>
      <c r="B103" t="s">
        <v>562</v>
      </c>
      <c r="C103" s="10">
        <f>SUMIFS('EPA non-CO2 Data'!$H:$H,'EPA non-CO2 Data'!$A:$A,'Country Selector'!$A$2,'EPA non-CO2 Data'!$J:$J,$C$88,'EPA non-CO2 Data'!$I:$I,$B103,'EPA non-CO2 Data'!$F:$F,C$89)*10^12</f>
        <v>0</v>
      </c>
      <c r="D103" s="10">
        <f>SUMIFS('EPA non-CO2 Data'!$H:$H,'EPA non-CO2 Data'!$A:$A,'Country Selector'!$A$2,'EPA non-CO2 Data'!$J:$J,$C$88,'EPA non-CO2 Data'!$I:$I,$B103,'EPA non-CO2 Data'!$F:$F,D$89)*10^12</f>
        <v>0</v>
      </c>
      <c r="E103" s="10">
        <f>SUMIFS('EPA non-CO2 Data'!$H:$H,'EPA non-CO2 Data'!$A:$A,'Country Selector'!$A$2,'EPA non-CO2 Data'!$J:$J,$C$88,'EPA non-CO2 Data'!$I:$I,$B103,'EPA non-CO2 Data'!$F:$F,E$89)*10^12</f>
        <v>0</v>
      </c>
      <c r="F103" s="10">
        <f>SUMIFS('EPA non-CO2 Data'!$H:$H,'EPA non-CO2 Data'!$A:$A,'Country Selector'!$A$2,'EPA non-CO2 Data'!$J:$J,$C$88,'EPA non-CO2 Data'!$I:$I,$B103,'EPA non-CO2 Data'!$F:$F,F$89)*10^12</f>
        <v>0</v>
      </c>
      <c r="G103" s="10">
        <f>SUMIFS('EPA non-CO2 Data'!$H:$H,'EPA non-CO2 Data'!$A:$A,'Country Selector'!$A$2,'EPA non-CO2 Data'!$J:$J,$C$88,'EPA non-CO2 Data'!$I:$I,$B103,'EPA non-CO2 Data'!$F:$F,G$89)*10^12</f>
        <v>0</v>
      </c>
      <c r="H103" s="10">
        <f>SUMIFS('EPA non-CO2 Data'!$H:$H,'EPA non-CO2 Data'!$A:$A,'Country Selector'!$A$2,'EPA non-CO2 Data'!$J:$J,$C$88,'EPA non-CO2 Data'!$I:$I,$B103,'EPA non-CO2 Data'!$F:$F,H$89)*10^12</f>
        <v>0</v>
      </c>
      <c r="I103" s="10">
        <f>SUMIFS('EPA non-CO2 Data'!$H:$H,'EPA non-CO2 Data'!$A:$A,'Country Selector'!$A$2,'EPA non-CO2 Data'!$J:$J,$C$88,'EPA non-CO2 Data'!$I:$I,$B103,'EPA non-CO2 Data'!$F:$F,I$89)*10^12</f>
        <v>0</v>
      </c>
      <c r="J103" s="10">
        <f>SUMIFS('EPA non-CO2 Data'!$H:$H,'EPA non-CO2 Data'!$A:$A,'Country Selector'!$A$2,'EPA non-CO2 Data'!$J:$J,$C$88,'EPA non-CO2 Data'!$I:$I,$B103,'EPA non-CO2 Data'!$F:$F,J$89)*10^12</f>
        <v>0</v>
      </c>
      <c r="K103" s="10">
        <f>SUMIFS('EPA non-CO2 Data'!$H:$H,'EPA non-CO2 Data'!$A:$A,'Country Selector'!$A$2,'EPA non-CO2 Data'!$J:$J,$C$88,'EPA non-CO2 Data'!$I:$I,$B103,'EPA non-CO2 Data'!$F:$F,K$89)*10^12</f>
        <v>0</v>
      </c>
      <c r="L103" s="10">
        <f>SUMIFS('EPA non-CO2 Data'!$H:$H,'EPA non-CO2 Data'!$A:$A,'Country Selector'!$A$2,'EPA non-CO2 Data'!$J:$J,$C$88,'EPA non-CO2 Data'!$I:$I,$B103,'EPA non-CO2 Data'!$F:$F,L$89)*10^12</f>
        <v>0</v>
      </c>
      <c r="M103" s="10">
        <f>SUMIFS('EPA non-CO2 Data'!$H:$H,'EPA non-CO2 Data'!$A:$A,'Country Selector'!$A$2,'EPA non-CO2 Data'!$J:$J,$C$88,'EPA non-CO2 Data'!$I:$I,$B103,'EPA non-CO2 Data'!$F:$F,M$89)*10^12</f>
        <v>0</v>
      </c>
      <c r="N103" s="10">
        <f>SUMIFS('EPA non-CO2 Data'!$H:$H,'EPA non-CO2 Data'!$A:$A,'Country Selector'!$A$2,'EPA non-CO2 Data'!$J:$J,$C$88,'EPA non-CO2 Data'!$I:$I,$B103,'EPA non-CO2 Data'!$F:$F,N$89)*10^12</f>
        <v>0</v>
      </c>
      <c r="O103" s="10">
        <f>SUMIFS('EPA non-CO2 Data'!$H:$H,'EPA non-CO2 Data'!$A:$A,'Country Selector'!$A$2,'EPA non-CO2 Data'!$J:$J,$C$88,'EPA non-CO2 Data'!$I:$I,$B103,'EPA non-CO2 Data'!$F:$F,O$89)*10^12</f>
        <v>0</v>
      </c>
      <c r="P103" s="10">
        <f>SUMIFS('EPA non-CO2 Data'!$H:$H,'EPA non-CO2 Data'!$A:$A,'Country Selector'!$A$2,'EPA non-CO2 Data'!$J:$J,$C$88,'EPA non-CO2 Data'!$I:$I,$B103,'EPA non-CO2 Data'!$F:$F,P$89)*10^12</f>
        <v>0</v>
      </c>
      <c r="Q103" s="10">
        <f>SUMIFS('EPA non-CO2 Data'!$H:$H,'EPA non-CO2 Data'!$A:$A,'Country Selector'!$A$2,'EPA non-CO2 Data'!$J:$J,$C$88,'EPA non-CO2 Data'!$I:$I,$B103,'EPA non-CO2 Data'!$F:$F,Q$89)*10^12</f>
        <v>0</v>
      </c>
      <c r="R103" s="10">
        <f>SUMIFS('EPA non-CO2 Data'!$H:$H,'EPA non-CO2 Data'!$A:$A,'Country Selector'!$A$2,'EPA non-CO2 Data'!$J:$J,$C$88,'EPA non-CO2 Data'!$I:$I,$B103,'EPA non-CO2 Data'!$F:$F,R$89)*10^12</f>
        <v>0</v>
      </c>
      <c r="S103" s="10">
        <f>SUMIFS('EPA non-CO2 Data'!$H:$H,'EPA non-CO2 Data'!$A:$A,'Country Selector'!$A$2,'EPA non-CO2 Data'!$J:$J,$C$88,'EPA non-CO2 Data'!$I:$I,$B103,'EPA non-CO2 Data'!$F:$F,S$89)*10^12</f>
        <v>0</v>
      </c>
      <c r="T103" s="10">
        <f>SUMIFS('EPA non-CO2 Data'!$H:$H,'EPA non-CO2 Data'!$A:$A,'Country Selector'!$A$2,'EPA non-CO2 Data'!$J:$J,$C$88,'EPA non-CO2 Data'!$I:$I,$B103,'EPA non-CO2 Data'!$F:$F,T$89)*10^12</f>
        <v>0</v>
      </c>
      <c r="U103" s="10">
        <f>SUMIFS('EPA non-CO2 Data'!$H:$H,'EPA non-CO2 Data'!$A:$A,'Country Selector'!$A$2,'EPA non-CO2 Data'!$J:$J,$C$88,'EPA non-CO2 Data'!$I:$I,$B103,'EPA non-CO2 Data'!$F:$F,U$89)*10^12</f>
        <v>0</v>
      </c>
      <c r="V103" s="10">
        <f>SUMIFS('EPA non-CO2 Data'!$H:$H,'EPA non-CO2 Data'!$A:$A,'Country Selector'!$A$2,'EPA non-CO2 Data'!$J:$J,$C$88,'EPA non-CO2 Data'!$I:$I,$B103,'EPA non-CO2 Data'!$F:$F,V$89)*10^12</f>
        <v>0</v>
      </c>
      <c r="W103" s="10">
        <f>SUMIFS('EPA non-CO2 Data'!$H:$H,'EPA non-CO2 Data'!$A:$A,'Country Selector'!$A$2,'EPA non-CO2 Data'!$J:$J,$C$88,'EPA non-CO2 Data'!$I:$I,$B103,'EPA non-CO2 Data'!$F:$F,W$89)*10^12</f>
        <v>0</v>
      </c>
      <c r="X103" s="10">
        <f>SUMIFS('EPA non-CO2 Data'!$H:$H,'EPA non-CO2 Data'!$A:$A,'Country Selector'!$A$2,'EPA non-CO2 Data'!$J:$J,$C$88,'EPA non-CO2 Data'!$I:$I,$B103,'EPA non-CO2 Data'!$F:$F,X$89)*10^12</f>
        <v>0</v>
      </c>
      <c r="Y103" s="10">
        <f>SUMIFS('EPA non-CO2 Data'!$H:$H,'EPA non-CO2 Data'!$A:$A,'Country Selector'!$A$2,'EPA non-CO2 Data'!$J:$J,$C$88,'EPA non-CO2 Data'!$I:$I,$B103,'EPA non-CO2 Data'!$F:$F,Y$89)*10^12</f>
        <v>0</v>
      </c>
      <c r="Z103" s="10">
        <f>SUMIFS('EPA non-CO2 Data'!$H:$H,'EPA non-CO2 Data'!$A:$A,'Country Selector'!$A$2,'EPA non-CO2 Data'!$J:$J,$C$88,'EPA non-CO2 Data'!$I:$I,$B103,'EPA non-CO2 Data'!$F:$F,Z$89)*10^12</f>
        <v>0</v>
      </c>
      <c r="AA103" s="10">
        <f>SUMIFS('EPA non-CO2 Data'!$H:$H,'EPA non-CO2 Data'!$A:$A,'Country Selector'!$A$2,'EPA non-CO2 Data'!$J:$J,$C$88,'EPA non-CO2 Data'!$I:$I,$B103,'EPA non-CO2 Data'!$F:$F,AA$89)*10^12</f>
        <v>0</v>
      </c>
      <c r="AB103" s="10">
        <f>SUMIFS('EPA non-CO2 Data'!$H:$H,'EPA non-CO2 Data'!$A:$A,'Country Selector'!$A$2,'EPA non-CO2 Data'!$J:$J,$C$88,'EPA non-CO2 Data'!$I:$I,$B103,'EPA non-CO2 Data'!$F:$F,AB$89)*10^12</f>
        <v>0</v>
      </c>
      <c r="AC103" s="10">
        <f>SUMIFS('EPA non-CO2 Data'!$H:$H,'EPA non-CO2 Data'!$A:$A,'Country Selector'!$A$2,'EPA non-CO2 Data'!$J:$J,$C$88,'EPA non-CO2 Data'!$I:$I,$B103,'EPA non-CO2 Data'!$F:$F,AC$89)*10^12</f>
        <v>0</v>
      </c>
      <c r="AD103" s="10">
        <f>SUMIFS('EPA non-CO2 Data'!$H:$H,'EPA non-CO2 Data'!$A:$A,'Country Selector'!$A$2,'EPA non-CO2 Data'!$J:$J,$C$88,'EPA non-CO2 Data'!$I:$I,$B103,'EPA non-CO2 Data'!$F:$F,AD$89)*10^12</f>
        <v>0</v>
      </c>
      <c r="AE103" s="10">
        <f>SUMIFS('EPA non-CO2 Data'!$H:$H,'EPA non-CO2 Data'!$A:$A,'Country Selector'!$A$2,'EPA non-CO2 Data'!$J:$J,$C$88,'EPA non-CO2 Data'!$I:$I,$B103,'EPA non-CO2 Data'!$F:$F,AE$89)*10^12</f>
        <v>0</v>
      </c>
      <c r="AF103" s="10">
        <f>SUMIFS('EPA non-CO2 Data'!$H:$H,'EPA non-CO2 Data'!$A:$A,'Country Selector'!$A$2,'EPA non-CO2 Data'!$J:$J,$C$88,'EPA non-CO2 Data'!$I:$I,$B103,'EPA non-CO2 Data'!$F:$F,AF$89)*10^12</f>
        <v>0</v>
      </c>
      <c r="AG103" s="10">
        <f>SUMIFS('EPA non-CO2 Data'!$H:$H,'EPA non-CO2 Data'!$A:$A,'Country Selector'!$A$2,'EPA non-CO2 Data'!$J:$J,$C$88,'EPA non-CO2 Data'!$I:$I,$B103,'EPA non-CO2 Data'!$F:$F,AG$89)*10^12</f>
        <v>0</v>
      </c>
      <c r="AH103" s="10">
        <f>SUMIFS('EPA non-CO2 Data'!$H:$H,'EPA non-CO2 Data'!$A:$A,'Country Selector'!$A$2,'EPA non-CO2 Data'!$J:$J,$C$88,'EPA non-CO2 Data'!$I:$I,$B103,'EPA non-CO2 Data'!$F:$F,AH$89)*10^12</f>
        <v>0</v>
      </c>
      <c r="AI103" s="10">
        <f>SUMIFS('EPA non-CO2 Data'!$H:$H,'EPA non-CO2 Data'!$A:$A,'Country Selector'!$A$2,'EPA non-CO2 Data'!$J:$J,$C$88,'EPA non-CO2 Data'!$I:$I,$B103,'EPA non-CO2 Data'!$F:$F,AI$89)*10^12</f>
        <v>0</v>
      </c>
      <c r="AJ103" s="10">
        <f>SUMIFS('EPA non-CO2 Data'!$H:$H,'EPA non-CO2 Data'!$A:$A,'Country Selector'!$A$2,'EPA non-CO2 Data'!$J:$J,$C$88,'EPA non-CO2 Data'!$I:$I,$B103,'EPA non-CO2 Data'!$F:$F,AJ$89)*10^12</f>
        <v>0</v>
      </c>
      <c r="AK103" s="10">
        <f>SUMIFS('EPA non-CO2 Data'!$H:$H,'EPA non-CO2 Data'!$A:$A,'Country Selector'!$A$2,'EPA non-CO2 Data'!$J:$J,$C$88,'EPA non-CO2 Data'!$I:$I,$B103,'EPA non-CO2 Data'!$F:$F,AK$89)*10^12</f>
        <v>0</v>
      </c>
      <c r="AL103" s="10">
        <f>SUMIFS('EPA non-CO2 Data'!$H:$H,'EPA non-CO2 Data'!$A:$A,'Country Selector'!$A$2,'EPA non-CO2 Data'!$J:$J,$C$88,'EPA non-CO2 Data'!$I:$I,$B103,'EPA non-CO2 Data'!$F:$F,AL$89)*10^12</f>
        <v>0</v>
      </c>
    </row>
    <row r="104" spans="1:38" x14ac:dyDescent="0.25">
      <c r="A104" t="s">
        <v>272</v>
      </c>
      <c r="B104" t="s">
        <v>563</v>
      </c>
      <c r="C104" s="10">
        <f>SUMIFS('EPA non-CO2 Data'!$H:$H,'EPA non-CO2 Data'!$A:$A,'Country Selector'!$A$2,'EPA non-CO2 Data'!$J:$J,$C$88,'EPA non-CO2 Data'!$I:$I,$B104,'EPA non-CO2 Data'!$F:$F,C$89)*10^12</f>
        <v>502602716333.24249</v>
      </c>
      <c r="D104" s="10">
        <f>SUMIFS('EPA non-CO2 Data'!$H:$H,'EPA non-CO2 Data'!$A:$A,'Country Selector'!$A$2,'EPA non-CO2 Data'!$J:$J,$C$88,'EPA non-CO2 Data'!$I:$I,$B104,'EPA non-CO2 Data'!$F:$F,D$89)*10^12</f>
        <v>585161752090.44104</v>
      </c>
      <c r="E104" s="10">
        <f>SUMIFS('EPA non-CO2 Data'!$H:$H,'EPA non-CO2 Data'!$A:$A,'Country Selector'!$A$2,'EPA non-CO2 Data'!$J:$J,$C$88,'EPA non-CO2 Data'!$I:$I,$B104,'EPA non-CO2 Data'!$F:$F,E$89)*10^12</f>
        <v>573648435962.90576</v>
      </c>
      <c r="F104" s="10">
        <f>SUMIFS('EPA non-CO2 Data'!$H:$H,'EPA non-CO2 Data'!$A:$A,'Country Selector'!$A$2,'EPA non-CO2 Data'!$J:$J,$C$88,'EPA non-CO2 Data'!$I:$I,$B104,'EPA non-CO2 Data'!$F:$F,F$89)*10^12</f>
        <v>562135119835.37195</v>
      </c>
      <c r="G104" s="10">
        <f>SUMIFS('EPA non-CO2 Data'!$H:$H,'EPA non-CO2 Data'!$A:$A,'Country Selector'!$A$2,'EPA non-CO2 Data'!$J:$J,$C$88,'EPA non-CO2 Data'!$I:$I,$B104,'EPA non-CO2 Data'!$F:$F,G$89)*10^12</f>
        <v>550621803707.83691</v>
      </c>
      <c r="H104" s="10">
        <f>SUMIFS('EPA non-CO2 Data'!$H:$H,'EPA non-CO2 Data'!$A:$A,'Country Selector'!$A$2,'EPA non-CO2 Data'!$J:$J,$C$88,'EPA non-CO2 Data'!$I:$I,$B104,'EPA non-CO2 Data'!$F:$F,H$89)*10^12</f>
        <v>539108487580.30151</v>
      </c>
      <c r="I104" s="10">
        <f>SUMIFS('EPA non-CO2 Data'!$H:$H,'EPA non-CO2 Data'!$A:$A,'Country Selector'!$A$2,'EPA non-CO2 Data'!$J:$J,$C$88,'EPA non-CO2 Data'!$I:$I,$B104,'EPA non-CO2 Data'!$F:$F,I$89)*10^12</f>
        <v>554938889277.19995</v>
      </c>
      <c r="J104" s="10">
        <f>SUMIFS('EPA non-CO2 Data'!$H:$H,'EPA non-CO2 Data'!$A:$A,'Country Selector'!$A$2,'EPA non-CO2 Data'!$J:$J,$C$88,'EPA non-CO2 Data'!$I:$I,$B104,'EPA non-CO2 Data'!$F:$F,J$89)*10^12</f>
        <v>570769290974.09851</v>
      </c>
      <c r="K104" s="10">
        <f>SUMIFS('EPA non-CO2 Data'!$H:$H,'EPA non-CO2 Data'!$A:$A,'Country Selector'!$A$2,'EPA non-CO2 Data'!$J:$J,$C$88,'EPA non-CO2 Data'!$I:$I,$B104,'EPA non-CO2 Data'!$F:$F,K$89)*10^12</f>
        <v>586599692670.9978</v>
      </c>
      <c r="L104" s="10">
        <f>SUMIFS('EPA non-CO2 Data'!$H:$H,'EPA non-CO2 Data'!$A:$A,'Country Selector'!$A$2,'EPA non-CO2 Data'!$J:$J,$C$88,'EPA non-CO2 Data'!$I:$I,$B104,'EPA non-CO2 Data'!$F:$F,L$89)*10^12</f>
        <v>602430094367.89709</v>
      </c>
      <c r="M104" s="10">
        <f>SUMIFS('EPA non-CO2 Data'!$H:$H,'EPA non-CO2 Data'!$A:$A,'Country Selector'!$A$2,'EPA non-CO2 Data'!$J:$J,$C$88,'EPA non-CO2 Data'!$I:$I,$B104,'EPA non-CO2 Data'!$F:$F,M$89)*10^12</f>
        <v>618260496064.79504</v>
      </c>
      <c r="N104" s="10">
        <f>SUMIFS('EPA non-CO2 Data'!$H:$H,'EPA non-CO2 Data'!$A:$A,'Country Selector'!$A$2,'EPA non-CO2 Data'!$J:$J,$C$88,'EPA non-CO2 Data'!$I:$I,$B104,'EPA non-CO2 Data'!$F:$F,N$89)*10^12</f>
        <v>639397663181.27319</v>
      </c>
      <c r="O104" s="10">
        <f>SUMIFS('EPA non-CO2 Data'!$H:$H,'EPA non-CO2 Data'!$A:$A,'Country Selector'!$A$2,'EPA non-CO2 Data'!$J:$J,$C$88,'EPA non-CO2 Data'!$I:$I,$B104,'EPA non-CO2 Data'!$F:$F,O$89)*10^12</f>
        <v>660534830297.74927</v>
      </c>
      <c r="P104" s="10">
        <f>SUMIFS('EPA non-CO2 Data'!$H:$H,'EPA non-CO2 Data'!$A:$A,'Country Selector'!$A$2,'EPA non-CO2 Data'!$J:$J,$C$88,'EPA non-CO2 Data'!$I:$I,$B104,'EPA non-CO2 Data'!$F:$F,P$89)*10^12</f>
        <v>681671997414.22852</v>
      </c>
      <c r="Q104" s="10">
        <f>SUMIFS('EPA non-CO2 Data'!$H:$H,'EPA non-CO2 Data'!$A:$A,'Country Selector'!$A$2,'EPA non-CO2 Data'!$J:$J,$C$88,'EPA non-CO2 Data'!$I:$I,$B104,'EPA non-CO2 Data'!$F:$F,Q$89)*10^12</f>
        <v>702809164530.70447</v>
      </c>
      <c r="R104" s="10">
        <f>SUMIFS('EPA non-CO2 Data'!$H:$H,'EPA non-CO2 Data'!$A:$A,'Country Selector'!$A$2,'EPA non-CO2 Data'!$J:$J,$C$88,'EPA non-CO2 Data'!$I:$I,$B104,'EPA non-CO2 Data'!$F:$F,R$89)*10^12</f>
        <v>723946331647.18372</v>
      </c>
      <c r="S104" s="10">
        <f>SUMIFS('EPA non-CO2 Data'!$H:$H,'EPA non-CO2 Data'!$A:$A,'Country Selector'!$A$2,'EPA non-CO2 Data'!$J:$J,$C$88,'EPA non-CO2 Data'!$I:$I,$B104,'EPA non-CO2 Data'!$F:$F,S$89)*10^12</f>
        <v>733083550015.21802</v>
      </c>
      <c r="T104" s="10">
        <f>SUMIFS('EPA non-CO2 Data'!$H:$H,'EPA non-CO2 Data'!$A:$A,'Country Selector'!$A$2,'EPA non-CO2 Data'!$J:$J,$C$88,'EPA non-CO2 Data'!$I:$I,$B104,'EPA non-CO2 Data'!$F:$F,T$89)*10^12</f>
        <v>742220768383.25439</v>
      </c>
      <c r="U104" s="10">
        <f>SUMIFS('EPA non-CO2 Data'!$H:$H,'EPA non-CO2 Data'!$A:$A,'Country Selector'!$A$2,'EPA non-CO2 Data'!$J:$J,$C$88,'EPA non-CO2 Data'!$I:$I,$B104,'EPA non-CO2 Data'!$F:$F,U$89)*10^12</f>
        <v>751357986751.29077</v>
      </c>
      <c r="V104" s="10">
        <f>SUMIFS('EPA non-CO2 Data'!$H:$H,'EPA non-CO2 Data'!$A:$A,'Country Selector'!$A$2,'EPA non-CO2 Data'!$J:$J,$C$88,'EPA non-CO2 Data'!$I:$I,$B104,'EPA non-CO2 Data'!$F:$F,V$89)*10^12</f>
        <v>760495205119.32727</v>
      </c>
      <c r="W104" s="10">
        <f>SUMIFS('EPA non-CO2 Data'!$H:$H,'EPA non-CO2 Data'!$A:$A,'Country Selector'!$A$2,'EPA non-CO2 Data'!$J:$J,$C$88,'EPA non-CO2 Data'!$I:$I,$B104,'EPA non-CO2 Data'!$F:$F,W$89)*10^12</f>
        <v>769632423487.36365</v>
      </c>
      <c r="X104" s="10">
        <f>SUMIFS('EPA non-CO2 Data'!$H:$H,'EPA non-CO2 Data'!$A:$A,'Country Selector'!$A$2,'EPA non-CO2 Data'!$J:$J,$C$88,'EPA non-CO2 Data'!$I:$I,$B104,'EPA non-CO2 Data'!$F:$F,X$89)*10^12</f>
        <v>781773044555.08179</v>
      </c>
      <c r="Y104" s="10">
        <f>SUMIFS('EPA non-CO2 Data'!$H:$H,'EPA non-CO2 Data'!$A:$A,'Country Selector'!$A$2,'EPA non-CO2 Data'!$J:$J,$C$88,'EPA non-CO2 Data'!$I:$I,$B104,'EPA non-CO2 Data'!$F:$F,Y$89)*10^12</f>
        <v>793913665622.80042</v>
      </c>
      <c r="Z104" s="10">
        <f>SUMIFS('EPA non-CO2 Data'!$H:$H,'EPA non-CO2 Data'!$A:$A,'Country Selector'!$A$2,'EPA non-CO2 Data'!$J:$J,$C$88,'EPA non-CO2 Data'!$I:$I,$B104,'EPA non-CO2 Data'!$F:$F,Z$89)*10^12</f>
        <v>806054286690.51782</v>
      </c>
      <c r="AA104" s="10">
        <f>SUMIFS('EPA non-CO2 Data'!$H:$H,'EPA non-CO2 Data'!$A:$A,'Country Selector'!$A$2,'EPA non-CO2 Data'!$J:$J,$C$88,'EPA non-CO2 Data'!$I:$I,$B104,'EPA non-CO2 Data'!$F:$F,AA$89)*10^12</f>
        <v>818194907758.23511</v>
      </c>
      <c r="AB104" s="10">
        <f>SUMIFS('EPA non-CO2 Data'!$H:$H,'EPA non-CO2 Data'!$A:$A,'Country Selector'!$A$2,'EPA non-CO2 Data'!$J:$J,$C$88,'EPA non-CO2 Data'!$I:$I,$B104,'EPA non-CO2 Data'!$F:$F,AB$89)*10^12</f>
        <v>830335528825.95361</v>
      </c>
      <c r="AC104" s="10">
        <f>SUMIFS('EPA non-CO2 Data'!$H:$H,'EPA non-CO2 Data'!$A:$A,'Country Selector'!$A$2,'EPA non-CO2 Data'!$J:$J,$C$88,'EPA non-CO2 Data'!$I:$I,$B104,'EPA non-CO2 Data'!$F:$F,AC$89)*10^12</f>
        <v>845850504090.26172</v>
      </c>
      <c r="AD104" s="10">
        <f>SUMIFS('EPA non-CO2 Data'!$H:$H,'EPA non-CO2 Data'!$A:$A,'Country Selector'!$A$2,'EPA non-CO2 Data'!$J:$J,$C$88,'EPA non-CO2 Data'!$I:$I,$B104,'EPA non-CO2 Data'!$F:$F,AD$89)*10^12</f>
        <v>861365479354.56982</v>
      </c>
      <c r="AE104" s="10">
        <f>SUMIFS('EPA non-CO2 Data'!$H:$H,'EPA non-CO2 Data'!$A:$A,'Country Selector'!$A$2,'EPA non-CO2 Data'!$J:$J,$C$88,'EPA non-CO2 Data'!$I:$I,$B104,'EPA non-CO2 Data'!$F:$F,AE$89)*10^12</f>
        <v>876880454618.87695</v>
      </c>
      <c r="AF104" s="10">
        <f>SUMIFS('EPA non-CO2 Data'!$H:$H,'EPA non-CO2 Data'!$A:$A,'Country Selector'!$A$2,'EPA non-CO2 Data'!$J:$J,$C$88,'EPA non-CO2 Data'!$I:$I,$B104,'EPA non-CO2 Data'!$F:$F,AF$89)*10^12</f>
        <v>892395429883.18408</v>
      </c>
      <c r="AG104" s="10">
        <f>SUMIFS('EPA non-CO2 Data'!$H:$H,'EPA non-CO2 Data'!$A:$A,'Country Selector'!$A$2,'EPA non-CO2 Data'!$J:$J,$C$88,'EPA non-CO2 Data'!$I:$I,$B104,'EPA non-CO2 Data'!$F:$F,AG$89)*10^12</f>
        <v>907910405147.49438</v>
      </c>
      <c r="AH104" s="10">
        <f>SUMIFS('EPA non-CO2 Data'!$H:$H,'EPA non-CO2 Data'!$A:$A,'Country Selector'!$A$2,'EPA non-CO2 Data'!$J:$J,$C$88,'EPA non-CO2 Data'!$I:$I,$B104,'EPA non-CO2 Data'!$F:$F,AH$89)*10^12</f>
        <v>927487276627.04224</v>
      </c>
      <c r="AI104" s="10">
        <f>SUMIFS('EPA non-CO2 Data'!$H:$H,'EPA non-CO2 Data'!$A:$A,'Country Selector'!$A$2,'EPA non-CO2 Data'!$J:$J,$C$88,'EPA non-CO2 Data'!$I:$I,$B104,'EPA non-CO2 Data'!$F:$F,AI$89)*10^12</f>
        <v>947064148106.59351</v>
      </c>
      <c r="AJ104" s="10">
        <f>SUMIFS('EPA non-CO2 Data'!$H:$H,'EPA non-CO2 Data'!$A:$A,'Country Selector'!$A$2,'EPA non-CO2 Data'!$J:$J,$C$88,'EPA non-CO2 Data'!$I:$I,$B104,'EPA non-CO2 Data'!$F:$F,AJ$89)*10^12</f>
        <v>966641019586.1427</v>
      </c>
      <c r="AK104" s="10">
        <f>SUMIFS('EPA non-CO2 Data'!$H:$H,'EPA non-CO2 Data'!$A:$A,'Country Selector'!$A$2,'EPA non-CO2 Data'!$J:$J,$C$88,'EPA non-CO2 Data'!$I:$I,$B104,'EPA non-CO2 Data'!$F:$F,AK$89)*10^12</f>
        <v>986217891065.69202</v>
      </c>
      <c r="AL104" s="10">
        <f>SUMIFS('EPA non-CO2 Data'!$H:$H,'EPA non-CO2 Data'!$A:$A,'Country Selector'!$A$2,'EPA non-CO2 Data'!$J:$J,$C$88,'EPA non-CO2 Data'!$I:$I,$B104,'EPA non-CO2 Data'!$F:$F,AL$89)*10^12</f>
        <v>1005794762545.2422</v>
      </c>
    </row>
    <row r="105" spans="1:38" x14ac:dyDescent="0.25">
      <c r="A105" t="s">
        <v>272</v>
      </c>
      <c r="B105" t="s">
        <v>574</v>
      </c>
      <c r="C105" s="10">
        <f>SUMIFS('EPA non-CO2 Data'!$H:$H,'EPA non-CO2 Data'!$A:$A,'Country Selector'!$A$2,'EPA non-CO2 Data'!$J:$J,$C$88,'EPA non-CO2 Data'!$I:$I,$B105,'EPA non-CO2 Data'!$F:$F,C$89)*10^12</f>
        <v>0</v>
      </c>
      <c r="D105" s="10">
        <f>SUMIFS('EPA non-CO2 Data'!$H:$H,'EPA non-CO2 Data'!$A:$A,'Country Selector'!$A$2,'EPA non-CO2 Data'!$J:$J,$C$88,'EPA non-CO2 Data'!$I:$I,$B105,'EPA non-CO2 Data'!$F:$F,D$89)*10^12</f>
        <v>0</v>
      </c>
      <c r="E105" s="10">
        <f>SUMIFS('EPA non-CO2 Data'!$H:$H,'EPA non-CO2 Data'!$A:$A,'Country Selector'!$A$2,'EPA non-CO2 Data'!$J:$J,$C$88,'EPA non-CO2 Data'!$I:$I,$B105,'EPA non-CO2 Data'!$F:$F,E$89)*10^12</f>
        <v>0</v>
      </c>
      <c r="F105" s="10">
        <f>SUMIFS('EPA non-CO2 Data'!$H:$H,'EPA non-CO2 Data'!$A:$A,'Country Selector'!$A$2,'EPA non-CO2 Data'!$J:$J,$C$88,'EPA non-CO2 Data'!$I:$I,$B105,'EPA non-CO2 Data'!$F:$F,F$89)*10^12</f>
        <v>0</v>
      </c>
      <c r="G105" s="10">
        <f>SUMIFS('EPA non-CO2 Data'!$H:$H,'EPA non-CO2 Data'!$A:$A,'Country Selector'!$A$2,'EPA non-CO2 Data'!$J:$J,$C$88,'EPA non-CO2 Data'!$I:$I,$B105,'EPA non-CO2 Data'!$F:$F,G$89)*10^12</f>
        <v>0</v>
      </c>
      <c r="H105" s="10">
        <f>SUMIFS('EPA non-CO2 Data'!$H:$H,'EPA non-CO2 Data'!$A:$A,'Country Selector'!$A$2,'EPA non-CO2 Data'!$J:$J,$C$88,'EPA non-CO2 Data'!$I:$I,$B105,'EPA non-CO2 Data'!$F:$F,H$89)*10^12</f>
        <v>0</v>
      </c>
      <c r="I105" s="10">
        <f>SUMIFS('EPA non-CO2 Data'!$H:$H,'EPA non-CO2 Data'!$A:$A,'Country Selector'!$A$2,'EPA non-CO2 Data'!$J:$J,$C$88,'EPA non-CO2 Data'!$I:$I,$B105,'EPA non-CO2 Data'!$F:$F,I$89)*10^12</f>
        <v>0</v>
      </c>
      <c r="J105" s="10">
        <f>SUMIFS('EPA non-CO2 Data'!$H:$H,'EPA non-CO2 Data'!$A:$A,'Country Selector'!$A$2,'EPA non-CO2 Data'!$J:$J,$C$88,'EPA non-CO2 Data'!$I:$I,$B105,'EPA non-CO2 Data'!$F:$F,J$89)*10^12</f>
        <v>0</v>
      </c>
      <c r="K105" s="10">
        <f>SUMIFS('EPA non-CO2 Data'!$H:$H,'EPA non-CO2 Data'!$A:$A,'Country Selector'!$A$2,'EPA non-CO2 Data'!$J:$J,$C$88,'EPA non-CO2 Data'!$I:$I,$B105,'EPA non-CO2 Data'!$F:$F,K$89)*10^12</f>
        <v>0</v>
      </c>
      <c r="L105" s="10">
        <f>SUMIFS('EPA non-CO2 Data'!$H:$H,'EPA non-CO2 Data'!$A:$A,'Country Selector'!$A$2,'EPA non-CO2 Data'!$J:$J,$C$88,'EPA non-CO2 Data'!$I:$I,$B105,'EPA non-CO2 Data'!$F:$F,L$89)*10^12</f>
        <v>0</v>
      </c>
      <c r="M105" s="10">
        <f>SUMIFS('EPA non-CO2 Data'!$H:$H,'EPA non-CO2 Data'!$A:$A,'Country Selector'!$A$2,'EPA non-CO2 Data'!$J:$J,$C$88,'EPA non-CO2 Data'!$I:$I,$B105,'EPA non-CO2 Data'!$F:$F,M$89)*10^12</f>
        <v>0</v>
      </c>
      <c r="N105" s="10">
        <f>SUMIFS('EPA non-CO2 Data'!$H:$H,'EPA non-CO2 Data'!$A:$A,'Country Selector'!$A$2,'EPA non-CO2 Data'!$J:$J,$C$88,'EPA non-CO2 Data'!$I:$I,$B105,'EPA non-CO2 Data'!$F:$F,N$89)*10^12</f>
        <v>0</v>
      </c>
      <c r="O105" s="10">
        <f>SUMIFS('EPA non-CO2 Data'!$H:$H,'EPA non-CO2 Data'!$A:$A,'Country Selector'!$A$2,'EPA non-CO2 Data'!$J:$J,$C$88,'EPA non-CO2 Data'!$I:$I,$B105,'EPA non-CO2 Data'!$F:$F,O$89)*10^12</f>
        <v>0</v>
      </c>
      <c r="P105" s="10">
        <f>SUMIFS('EPA non-CO2 Data'!$H:$H,'EPA non-CO2 Data'!$A:$A,'Country Selector'!$A$2,'EPA non-CO2 Data'!$J:$J,$C$88,'EPA non-CO2 Data'!$I:$I,$B105,'EPA non-CO2 Data'!$F:$F,P$89)*10^12</f>
        <v>0</v>
      </c>
      <c r="Q105" s="10">
        <f>SUMIFS('EPA non-CO2 Data'!$H:$H,'EPA non-CO2 Data'!$A:$A,'Country Selector'!$A$2,'EPA non-CO2 Data'!$J:$J,$C$88,'EPA non-CO2 Data'!$I:$I,$B105,'EPA non-CO2 Data'!$F:$F,Q$89)*10^12</f>
        <v>0</v>
      </c>
      <c r="R105" s="10">
        <f>SUMIFS('EPA non-CO2 Data'!$H:$H,'EPA non-CO2 Data'!$A:$A,'Country Selector'!$A$2,'EPA non-CO2 Data'!$J:$J,$C$88,'EPA non-CO2 Data'!$I:$I,$B105,'EPA non-CO2 Data'!$F:$F,R$89)*10^12</f>
        <v>0</v>
      </c>
      <c r="S105" s="10">
        <f>SUMIFS('EPA non-CO2 Data'!$H:$H,'EPA non-CO2 Data'!$A:$A,'Country Selector'!$A$2,'EPA non-CO2 Data'!$J:$J,$C$88,'EPA non-CO2 Data'!$I:$I,$B105,'EPA non-CO2 Data'!$F:$F,S$89)*10^12</f>
        <v>0</v>
      </c>
      <c r="T105" s="10">
        <f>SUMIFS('EPA non-CO2 Data'!$H:$H,'EPA non-CO2 Data'!$A:$A,'Country Selector'!$A$2,'EPA non-CO2 Data'!$J:$J,$C$88,'EPA non-CO2 Data'!$I:$I,$B105,'EPA non-CO2 Data'!$F:$F,T$89)*10^12</f>
        <v>0</v>
      </c>
      <c r="U105" s="10">
        <f>SUMIFS('EPA non-CO2 Data'!$H:$H,'EPA non-CO2 Data'!$A:$A,'Country Selector'!$A$2,'EPA non-CO2 Data'!$J:$J,$C$88,'EPA non-CO2 Data'!$I:$I,$B105,'EPA non-CO2 Data'!$F:$F,U$89)*10^12</f>
        <v>0</v>
      </c>
      <c r="V105" s="10">
        <f>SUMIFS('EPA non-CO2 Data'!$H:$H,'EPA non-CO2 Data'!$A:$A,'Country Selector'!$A$2,'EPA non-CO2 Data'!$J:$J,$C$88,'EPA non-CO2 Data'!$I:$I,$B105,'EPA non-CO2 Data'!$F:$F,V$89)*10^12</f>
        <v>0</v>
      </c>
      <c r="W105" s="10">
        <f>SUMIFS('EPA non-CO2 Data'!$H:$H,'EPA non-CO2 Data'!$A:$A,'Country Selector'!$A$2,'EPA non-CO2 Data'!$J:$J,$C$88,'EPA non-CO2 Data'!$I:$I,$B105,'EPA non-CO2 Data'!$F:$F,W$89)*10^12</f>
        <v>0</v>
      </c>
      <c r="X105" s="10">
        <f>SUMIFS('EPA non-CO2 Data'!$H:$H,'EPA non-CO2 Data'!$A:$A,'Country Selector'!$A$2,'EPA non-CO2 Data'!$J:$J,$C$88,'EPA non-CO2 Data'!$I:$I,$B105,'EPA non-CO2 Data'!$F:$F,X$89)*10^12</f>
        <v>0</v>
      </c>
      <c r="Y105" s="10">
        <f>SUMIFS('EPA non-CO2 Data'!$H:$H,'EPA non-CO2 Data'!$A:$A,'Country Selector'!$A$2,'EPA non-CO2 Data'!$J:$J,$C$88,'EPA non-CO2 Data'!$I:$I,$B105,'EPA non-CO2 Data'!$F:$F,Y$89)*10^12</f>
        <v>0</v>
      </c>
      <c r="Z105" s="10">
        <f>SUMIFS('EPA non-CO2 Data'!$H:$H,'EPA non-CO2 Data'!$A:$A,'Country Selector'!$A$2,'EPA non-CO2 Data'!$J:$J,$C$88,'EPA non-CO2 Data'!$I:$I,$B105,'EPA non-CO2 Data'!$F:$F,Z$89)*10^12</f>
        <v>0</v>
      </c>
      <c r="AA105" s="10">
        <f>SUMIFS('EPA non-CO2 Data'!$H:$H,'EPA non-CO2 Data'!$A:$A,'Country Selector'!$A$2,'EPA non-CO2 Data'!$J:$J,$C$88,'EPA non-CO2 Data'!$I:$I,$B105,'EPA non-CO2 Data'!$F:$F,AA$89)*10^12</f>
        <v>0</v>
      </c>
      <c r="AB105" s="10">
        <f>SUMIFS('EPA non-CO2 Data'!$H:$H,'EPA non-CO2 Data'!$A:$A,'Country Selector'!$A$2,'EPA non-CO2 Data'!$J:$J,$C$88,'EPA non-CO2 Data'!$I:$I,$B105,'EPA non-CO2 Data'!$F:$F,AB$89)*10^12</f>
        <v>0</v>
      </c>
      <c r="AC105" s="10">
        <f>SUMIFS('EPA non-CO2 Data'!$H:$H,'EPA non-CO2 Data'!$A:$A,'Country Selector'!$A$2,'EPA non-CO2 Data'!$J:$J,$C$88,'EPA non-CO2 Data'!$I:$I,$B105,'EPA non-CO2 Data'!$F:$F,AC$89)*10^12</f>
        <v>0</v>
      </c>
      <c r="AD105" s="10">
        <f>SUMIFS('EPA non-CO2 Data'!$H:$H,'EPA non-CO2 Data'!$A:$A,'Country Selector'!$A$2,'EPA non-CO2 Data'!$J:$J,$C$88,'EPA non-CO2 Data'!$I:$I,$B105,'EPA non-CO2 Data'!$F:$F,AD$89)*10^12</f>
        <v>0</v>
      </c>
      <c r="AE105" s="10">
        <f>SUMIFS('EPA non-CO2 Data'!$H:$H,'EPA non-CO2 Data'!$A:$A,'Country Selector'!$A$2,'EPA non-CO2 Data'!$J:$J,$C$88,'EPA non-CO2 Data'!$I:$I,$B105,'EPA non-CO2 Data'!$F:$F,AE$89)*10^12</f>
        <v>0</v>
      </c>
      <c r="AF105" s="10">
        <f>SUMIFS('EPA non-CO2 Data'!$H:$H,'EPA non-CO2 Data'!$A:$A,'Country Selector'!$A$2,'EPA non-CO2 Data'!$J:$J,$C$88,'EPA non-CO2 Data'!$I:$I,$B105,'EPA non-CO2 Data'!$F:$F,AF$89)*10^12</f>
        <v>0</v>
      </c>
      <c r="AG105" s="10">
        <f>SUMIFS('EPA non-CO2 Data'!$H:$H,'EPA non-CO2 Data'!$A:$A,'Country Selector'!$A$2,'EPA non-CO2 Data'!$J:$J,$C$88,'EPA non-CO2 Data'!$I:$I,$B105,'EPA non-CO2 Data'!$F:$F,AG$89)*10^12</f>
        <v>0</v>
      </c>
      <c r="AH105" s="10">
        <f>SUMIFS('EPA non-CO2 Data'!$H:$H,'EPA non-CO2 Data'!$A:$A,'Country Selector'!$A$2,'EPA non-CO2 Data'!$J:$J,$C$88,'EPA non-CO2 Data'!$I:$I,$B105,'EPA non-CO2 Data'!$F:$F,AH$89)*10^12</f>
        <v>0</v>
      </c>
      <c r="AI105" s="10">
        <f>SUMIFS('EPA non-CO2 Data'!$H:$H,'EPA non-CO2 Data'!$A:$A,'Country Selector'!$A$2,'EPA non-CO2 Data'!$J:$J,$C$88,'EPA non-CO2 Data'!$I:$I,$B105,'EPA non-CO2 Data'!$F:$F,AI$89)*10^12</f>
        <v>0</v>
      </c>
      <c r="AJ105" s="10">
        <f>SUMIFS('EPA non-CO2 Data'!$H:$H,'EPA non-CO2 Data'!$A:$A,'Country Selector'!$A$2,'EPA non-CO2 Data'!$J:$J,$C$88,'EPA non-CO2 Data'!$I:$I,$B105,'EPA non-CO2 Data'!$F:$F,AJ$89)*10^12</f>
        <v>0</v>
      </c>
      <c r="AK105" s="10">
        <f>SUMIFS('EPA non-CO2 Data'!$H:$H,'EPA non-CO2 Data'!$A:$A,'Country Selector'!$A$2,'EPA non-CO2 Data'!$J:$J,$C$88,'EPA non-CO2 Data'!$I:$I,$B105,'EPA non-CO2 Data'!$F:$F,AK$89)*10^12</f>
        <v>0</v>
      </c>
      <c r="AL105" s="10">
        <f>SUMIFS('EPA non-CO2 Data'!$H:$H,'EPA non-CO2 Data'!$A:$A,'Country Selector'!$A$2,'EPA non-CO2 Data'!$J:$J,$C$88,'EPA non-CO2 Data'!$I:$I,$B105,'EPA non-CO2 Data'!$F:$F,AL$89)*10^12</f>
        <v>0</v>
      </c>
    </row>
    <row r="106" spans="1:38" x14ac:dyDescent="0.25">
      <c r="A106" t="s">
        <v>272</v>
      </c>
      <c r="B106" t="s">
        <v>575</v>
      </c>
      <c r="C106" s="10">
        <f>SUMIFS('EPA non-CO2 Data'!$H:$H,'EPA non-CO2 Data'!$A:$A,'Country Selector'!$A$2,'EPA non-CO2 Data'!$J:$J,$C$88,'EPA non-CO2 Data'!$I:$I,$B106,'EPA non-CO2 Data'!$F:$F,C$89)*10^12</f>
        <v>0</v>
      </c>
      <c r="D106" s="10">
        <f>SUMIFS('EPA non-CO2 Data'!$H:$H,'EPA non-CO2 Data'!$A:$A,'Country Selector'!$A$2,'EPA non-CO2 Data'!$J:$J,$C$88,'EPA non-CO2 Data'!$I:$I,$B106,'EPA non-CO2 Data'!$F:$F,D$89)*10^12</f>
        <v>0</v>
      </c>
      <c r="E106" s="10">
        <f>SUMIFS('EPA non-CO2 Data'!$H:$H,'EPA non-CO2 Data'!$A:$A,'Country Selector'!$A$2,'EPA non-CO2 Data'!$J:$J,$C$88,'EPA non-CO2 Data'!$I:$I,$B106,'EPA non-CO2 Data'!$F:$F,E$89)*10^12</f>
        <v>0</v>
      </c>
      <c r="F106" s="10">
        <f>SUMIFS('EPA non-CO2 Data'!$H:$H,'EPA non-CO2 Data'!$A:$A,'Country Selector'!$A$2,'EPA non-CO2 Data'!$J:$J,$C$88,'EPA non-CO2 Data'!$I:$I,$B106,'EPA non-CO2 Data'!$F:$F,F$89)*10^12</f>
        <v>0</v>
      </c>
      <c r="G106" s="10">
        <f>SUMIFS('EPA non-CO2 Data'!$H:$H,'EPA non-CO2 Data'!$A:$A,'Country Selector'!$A$2,'EPA non-CO2 Data'!$J:$J,$C$88,'EPA non-CO2 Data'!$I:$I,$B106,'EPA non-CO2 Data'!$F:$F,G$89)*10^12</f>
        <v>0</v>
      </c>
      <c r="H106" s="10">
        <f>SUMIFS('EPA non-CO2 Data'!$H:$H,'EPA non-CO2 Data'!$A:$A,'Country Selector'!$A$2,'EPA non-CO2 Data'!$J:$J,$C$88,'EPA non-CO2 Data'!$I:$I,$B106,'EPA non-CO2 Data'!$F:$F,H$89)*10^12</f>
        <v>0</v>
      </c>
      <c r="I106" s="10">
        <f>SUMIFS('EPA non-CO2 Data'!$H:$H,'EPA non-CO2 Data'!$A:$A,'Country Selector'!$A$2,'EPA non-CO2 Data'!$J:$J,$C$88,'EPA non-CO2 Data'!$I:$I,$B106,'EPA non-CO2 Data'!$F:$F,I$89)*10^12</f>
        <v>0</v>
      </c>
      <c r="J106" s="10">
        <f>SUMIFS('EPA non-CO2 Data'!$H:$H,'EPA non-CO2 Data'!$A:$A,'Country Selector'!$A$2,'EPA non-CO2 Data'!$J:$J,$C$88,'EPA non-CO2 Data'!$I:$I,$B106,'EPA non-CO2 Data'!$F:$F,J$89)*10^12</f>
        <v>0</v>
      </c>
      <c r="K106" s="10">
        <f>SUMIFS('EPA non-CO2 Data'!$H:$H,'EPA non-CO2 Data'!$A:$A,'Country Selector'!$A$2,'EPA non-CO2 Data'!$J:$J,$C$88,'EPA non-CO2 Data'!$I:$I,$B106,'EPA non-CO2 Data'!$F:$F,K$89)*10^12</f>
        <v>0</v>
      </c>
      <c r="L106" s="10">
        <f>SUMIFS('EPA non-CO2 Data'!$H:$H,'EPA non-CO2 Data'!$A:$A,'Country Selector'!$A$2,'EPA non-CO2 Data'!$J:$J,$C$88,'EPA non-CO2 Data'!$I:$I,$B106,'EPA non-CO2 Data'!$F:$F,L$89)*10^12</f>
        <v>0</v>
      </c>
      <c r="M106" s="10">
        <f>SUMIFS('EPA non-CO2 Data'!$H:$H,'EPA non-CO2 Data'!$A:$A,'Country Selector'!$A$2,'EPA non-CO2 Data'!$J:$J,$C$88,'EPA non-CO2 Data'!$I:$I,$B106,'EPA non-CO2 Data'!$F:$F,M$89)*10^12</f>
        <v>0</v>
      </c>
      <c r="N106" s="10">
        <f>SUMIFS('EPA non-CO2 Data'!$H:$H,'EPA non-CO2 Data'!$A:$A,'Country Selector'!$A$2,'EPA non-CO2 Data'!$J:$J,$C$88,'EPA non-CO2 Data'!$I:$I,$B106,'EPA non-CO2 Data'!$F:$F,N$89)*10^12</f>
        <v>0</v>
      </c>
      <c r="O106" s="10">
        <f>SUMIFS('EPA non-CO2 Data'!$H:$H,'EPA non-CO2 Data'!$A:$A,'Country Selector'!$A$2,'EPA non-CO2 Data'!$J:$J,$C$88,'EPA non-CO2 Data'!$I:$I,$B106,'EPA non-CO2 Data'!$F:$F,O$89)*10^12</f>
        <v>0</v>
      </c>
      <c r="P106" s="10">
        <f>SUMIFS('EPA non-CO2 Data'!$H:$H,'EPA non-CO2 Data'!$A:$A,'Country Selector'!$A$2,'EPA non-CO2 Data'!$J:$J,$C$88,'EPA non-CO2 Data'!$I:$I,$B106,'EPA non-CO2 Data'!$F:$F,P$89)*10^12</f>
        <v>0</v>
      </c>
      <c r="Q106" s="10">
        <f>SUMIFS('EPA non-CO2 Data'!$H:$H,'EPA non-CO2 Data'!$A:$A,'Country Selector'!$A$2,'EPA non-CO2 Data'!$J:$J,$C$88,'EPA non-CO2 Data'!$I:$I,$B106,'EPA non-CO2 Data'!$F:$F,Q$89)*10^12</f>
        <v>0</v>
      </c>
      <c r="R106" s="10">
        <f>SUMIFS('EPA non-CO2 Data'!$H:$H,'EPA non-CO2 Data'!$A:$A,'Country Selector'!$A$2,'EPA non-CO2 Data'!$J:$J,$C$88,'EPA non-CO2 Data'!$I:$I,$B106,'EPA non-CO2 Data'!$F:$F,R$89)*10^12</f>
        <v>0</v>
      </c>
      <c r="S106" s="10">
        <f>SUMIFS('EPA non-CO2 Data'!$H:$H,'EPA non-CO2 Data'!$A:$A,'Country Selector'!$A$2,'EPA non-CO2 Data'!$J:$J,$C$88,'EPA non-CO2 Data'!$I:$I,$B106,'EPA non-CO2 Data'!$F:$F,S$89)*10^12</f>
        <v>0</v>
      </c>
      <c r="T106" s="10">
        <f>SUMIFS('EPA non-CO2 Data'!$H:$H,'EPA non-CO2 Data'!$A:$A,'Country Selector'!$A$2,'EPA non-CO2 Data'!$J:$J,$C$88,'EPA non-CO2 Data'!$I:$I,$B106,'EPA non-CO2 Data'!$F:$F,T$89)*10^12</f>
        <v>0</v>
      </c>
      <c r="U106" s="10">
        <f>SUMIFS('EPA non-CO2 Data'!$H:$H,'EPA non-CO2 Data'!$A:$A,'Country Selector'!$A$2,'EPA non-CO2 Data'!$J:$J,$C$88,'EPA non-CO2 Data'!$I:$I,$B106,'EPA non-CO2 Data'!$F:$F,U$89)*10^12</f>
        <v>0</v>
      </c>
      <c r="V106" s="10">
        <f>SUMIFS('EPA non-CO2 Data'!$H:$H,'EPA non-CO2 Data'!$A:$A,'Country Selector'!$A$2,'EPA non-CO2 Data'!$J:$J,$C$88,'EPA non-CO2 Data'!$I:$I,$B106,'EPA non-CO2 Data'!$F:$F,V$89)*10^12</f>
        <v>0</v>
      </c>
      <c r="W106" s="10">
        <f>SUMIFS('EPA non-CO2 Data'!$H:$H,'EPA non-CO2 Data'!$A:$A,'Country Selector'!$A$2,'EPA non-CO2 Data'!$J:$J,$C$88,'EPA non-CO2 Data'!$I:$I,$B106,'EPA non-CO2 Data'!$F:$F,W$89)*10^12</f>
        <v>0</v>
      </c>
      <c r="X106" s="10">
        <f>SUMIFS('EPA non-CO2 Data'!$H:$H,'EPA non-CO2 Data'!$A:$A,'Country Selector'!$A$2,'EPA non-CO2 Data'!$J:$J,$C$88,'EPA non-CO2 Data'!$I:$I,$B106,'EPA non-CO2 Data'!$F:$F,X$89)*10^12</f>
        <v>0</v>
      </c>
      <c r="Y106" s="10">
        <f>SUMIFS('EPA non-CO2 Data'!$H:$H,'EPA non-CO2 Data'!$A:$A,'Country Selector'!$A$2,'EPA non-CO2 Data'!$J:$J,$C$88,'EPA non-CO2 Data'!$I:$I,$B106,'EPA non-CO2 Data'!$F:$F,Y$89)*10^12</f>
        <v>0</v>
      </c>
      <c r="Z106" s="10">
        <f>SUMIFS('EPA non-CO2 Data'!$H:$H,'EPA non-CO2 Data'!$A:$A,'Country Selector'!$A$2,'EPA non-CO2 Data'!$J:$J,$C$88,'EPA non-CO2 Data'!$I:$I,$B106,'EPA non-CO2 Data'!$F:$F,Z$89)*10^12</f>
        <v>0</v>
      </c>
      <c r="AA106" s="10">
        <f>SUMIFS('EPA non-CO2 Data'!$H:$H,'EPA non-CO2 Data'!$A:$A,'Country Selector'!$A$2,'EPA non-CO2 Data'!$J:$J,$C$88,'EPA non-CO2 Data'!$I:$I,$B106,'EPA non-CO2 Data'!$F:$F,AA$89)*10^12</f>
        <v>0</v>
      </c>
      <c r="AB106" s="10">
        <f>SUMIFS('EPA non-CO2 Data'!$H:$H,'EPA non-CO2 Data'!$A:$A,'Country Selector'!$A$2,'EPA non-CO2 Data'!$J:$J,$C$88,'EPA non-CO2 Data'!$I:$I,$B106,'EPA non-CO2 Data'!$F:$F,AB$89)*10^12</f>
        <v>0</v>
      </c>
      <c r="AC106" s="10">
        <f>SUMIFS('EPA non-CO2 Data'!$H:$H,'EPA non-CO2 Data'!$A:$A,'Country Selector'!$A$2,'EPA non-CO2 Data'!$J:$J,$C$88,'EPA non-CO2 Data'!$I:$I,$B106,'EPA non-CO2 Data'!$F:$F,AC$89)*10^12</f>
        <v>0</v>
      </c>
      <c r="AD106" s="10">
        <f>SUMIFS('EPA non-CO2 Data'!$H:$H,'EPA non-CO2 Data'!$A:$A,'Country Selector'!$A$2,'EPA non-CO2 Data'!$J:$J,$C$88,'EPA non-CO2 Data'!$I:$I,$B106,'EPA non-CO2 Data'!$F:$F,AD$89)*10^12</f>
        <v>0</v>
      </c>
      <c r="AE106" s="10">
        <f>SUMIFS('EPA non-CO2 Data'!$H:$H,'EPA non-CO2 Data'!$A:$A,'Country Selector'!$A$2,'EPA non-CO2 Data'!$J:$J,$C$88,'EPA non-CO2 Data'!$I:$I,$B106,'EPA non-CO2 Data'!$F:$F,AE$89)*10^12</f>
        <v>0</v>
      </c>
      <c r="AF106" s="10">
        <f>SUMIFS('EPA non-CO2 Data'!$H:$H,'EPA non-CO2 Data'!$A:$A,'Country Selector'!$A$2,'EPA non-CO2 Data'!$J:$J,$C$88,'EPA non-CO2 Data'!$I:$I,$B106,'EPA non-CO2 Data'!$F:$F,AF$89)*10^12</f>
        <v>0</v>
      </c>
      <c r="AG106" s="10">
        <f>SUMIFS('EPA non-CO2 Data'!$H:$H,'EPA non-CO2 Data'!$A:$A,'Country Selector'!$A$2,'EPA non-CO2 Data'!$J:$J,$C$88,'EPA non-CO2 Data'!$I:$I,$B106,'EPA non-CO2 Data'!$F:$F,AG$89)*10^12</f>
        <v>0</v>
      </c>
      <c r="AH106" s="10">
        <f>SUMIFS('EPA non-CO2 Data'!$H:$H,'EPA non-CO2 Data'!$A:$A,'Country Selector'!$A$2,'EPA non-CO2 Data'!$J:$J,$C$88,'EPA non-CO2 Data'!$I:$I,$B106,'EPA non-CO2 Data'!$F:$F,AH$89)*10^12</f>
        <v>0</v>
      </c>
      <c r="AI106" s="10">
        <f>SUMIFS('EPA non-CO2 Data'!$H:$H,'EPA non-CO2 Data'!$A:$A,'Country Selector'!$A$2,'EPA non-CO2 Data'!$J:$J,$C$88,'EPA non-CO2 Data'!$I:$I,$B106,'EPA non-CO2 Data'!$F:$F,AI$89)*10^12</f>
        <v>0</v>
      </c>
      <c r="AJ106" s="10">
        <f>SUMIFS('EPA non-CO2 Data'!$H:$H,'EPA non-CO2 Data'!$A:$A,'Country Selector'!$A$2,'EPA non-CO2 Data'!$J:$J,$C$88,'EPA non-CO2 Data'!$I:$I,$B106,'EPA non-CO2 Data'!$F:$F,AJ$89)*10^12</f>
        <v>0</v>
      </c>
      <c r="AK106" s="10">
        <f>SUMIFS('EPA non-CO2 Data'!$H:$H,'EPA non-CO2 Data'!$A:$A,'Country Selector'!$A$2,'EPA non-CO2 Data'!$J:$J,$C$88,'EPA non-CO2 Data'!$I:$I,$B106,'EPA non-CO2 Data'!$F:$F,AK$89)*10^12</f>
        <v>0</v>
      </c>
      <c r="AL106" s="10">
        <f>SUMIFS('EPA non-CO2 Data'!$H:$H,'EPA non-CO2 Data'!$A:$A,'Country Selector'!$A$2,'EPA non-CO2 Data'!$J:$J,$C$88,'EPA non-CO2 Data'!$I:$I,$B106,'EPA non-CO2 Data'!$F:$F,AL$89)*10^12</f>
        <v>0</v>
      </c>
    </row>
    <row r="107" spans="1:38" x14ac:dyDescent="0.25">
      <c r="A107" t="s">
        <v>272</v>
      </c>
      <c r="B107" t="s">
        <v>576</v>
      </c>
      <c r="C107" s="10">
        <f>SUMIFS('EPA non-CO2 Data'!$H:$H,'EPA non-CO2 Data'!$A:$A,'Country Selector'!$A$2,'EPA non-CO2 Data'!$J:$J,$C$88,'EPA non-CO2 Data'!$I:$I,$B107,'EPA non-CO2 Data'!$F:$F,C$89)*10^12</f>
        <v>0</v>
      </c>
      <c r="D107" s="10">
        <f>SUMIFS('EPA non-CO2 Data'!$H:$H,'EPA non-CO2 Data'!$A:$A,'Country Selector'!$A$2,'EPA non-CO2 Data'!$J:$J,$C$88,'EPA non-CO2 Data'!$I:$I,$B107,'EPA non-CO2 Data'!$F:$F,D$89)*10^12</f>
        <v>0</v>
      </c>
      <c r="E107" s="10">
        <f>SUMIFS('EPA non-CO2 Data'!$H:$H,'EPA non-CO2 Data'!$A:$A,'Country Selector'!$A$2,'EPA non-CO2 Data'!$J:$J,$C$88,'EPA non-CO2 Data'!$I:$I,$B107,'EPA non-CO2 Data'!$F:$F,E$89)*10^12</f>
        <v>0</v>
      </c>
      <c r="F107" s="10">
        <f>SUMIFS('EPA non-CO2 Data'!$H:$H,'EPA non-CO2 Data'!$A:$A,'Country Selector'!$A$2,'EPA non-CO2 Data'!$J:$J,$C$88,'EPA non-CO2 Data'!$I:$I,$B107,'EPA non-CO2 Data'!$F:$F,F$89)*10^12</f>
        <v>0</v>
      </c>
      <c r="G107" s="10">
        <f>SUMIFS('EPA non-CO2 Data'!$H:$H,'EPA non-CO2 Data'!$A:$A,'Country Selector'!$A$2,'EPA non-CO2 Data'!$J:$J,$C$88,'EPA non-CO2 Data'!$I:$I,$B107,'EPA non-CO2 Data'!$F:$F,G$89)*10^12</f>
        <v>0</v>
      </c>
      <c r="H107" s="10">
        <f>SUMIFS('EPA non-CO2 Data'!$H:$H,'EPA non-CO2 Data'!$A:$A,'Country Selector'!$A$2,'EPA non-CO2 Data'!$J:$J,$C$88,'EPA non-CO2 Data'!$I:$I,$B107,'EPA non-CO2 Data'!$F:$F,H$89)*10^12</f>
        <v>0</v>
      </c>
      <c r="I107" s="10">
        <f>SUMIFS('EPA non-CO2 Data'!$H:$H,'EPA non-CO2 Data'!$A:$A,'Country Selector'!$A$2,'EPA non-CO2 Data'!$J:$J,$C$88,'EPA non-CO2 Data'!$I:$I,$B107,'EPA non-CO2 Data'!$F:$F,I$89)*10^12</f>
        <v>0</v>
      </c>
      <c r="J107" s="10">
        <f>SUMIFS('EPA non-CO2 Data'!$H:$H,'EPA non-CO2 Data'!$A:$A,'Country Selector'!$A$2,'EPA non-CO2 Data'!$J:$J,$C$88,'EPA non-CO2 Data'!$I:$I,$B107,'EPA non-CO2 Data'!$F:$F,J$89)*10^12</f>
        <v>0</v>
      </c>
      <c r="K107" s="10">
        <f>SUMIFS('EPA non-CO2 Data'!$H:$H,'EPA non-CO2 Data'!$A:$A,'Country Selector'!$A$2,'EPA non-CO2 Data'!$J:$J,$C$88,'EPA non-CO2 Data'!$I:$I,$B107,'EPA non-CO2 Data'!$F:$F,K$89)*10^12</f>
        <v>0</v>
      </c>
      <c r="L107" s="10">
        <f>SUMIFS('EPA non-CO2 Data'!$H:$H,'EPA non-CO2 Data'!$A:$A,'Country Selector'!$A$2,'EPA non-CO2 Data'!$J:$J,$C$88,'EPA non-CO2 Data'!$I:$I,$B107,'EPA non-CO2 Data'!$F:$F,L$89)*10^12</f>
        <v>0</v>
      </c>
      <c r="M107" s="10">
        <f>SUMIFS('EPA non-CO2 Data'!$H:$H,'EPA non-CO2 Data'!$A:$A,'Country Selector'!$A$2,'EPA non-CO2 Data'!$J:$J,$C$88,'EPA non-CO2 Data'!$I:$I,$B107,'EPA non-CO2 Data'!$F:$F,M$89)*10^12</f>
        <v>0</v>
      </c>
      <c r="N107" s="10">
        <f>SUMIFS('EPA non-CO2 Data'!$H:$H,'EPA non-CO2 Data'!$A:$A,'Country Selector'!$A$2,'EPA non-CO2 Data'!$J:$J,$C$88,'EPA non-CO2 Data'!$I:$I,$B107,'EPA non-CO2 Data'!$F:$F,N$89)*10^12</f>
        <v>0</v>
      </c>
      <c r="O107" s="10">
        <f>SUMIFS('EPA non-CO2 Data'!$H:$H,'EPA non-CO2 Data'!$A:$A,'Country Selector'!$A$2,'EPA non-CO2 Data'!$J:$J,$C$88,'EPA non-CO2 Data'!$I:$I,$B107,'EPA non-CO2 Data'!$F:$F,O$89)*10^12</f>
        <v>0</v>
      </c>
      <c r="P107" s="10">
        <f>SUMIFS('EPA non-CO2 Data'!$H:$H,'EPA non-CO2 Data'!$A:$A,'Country Selector'!$A$2,'EPA non-CO2 Data'!$J:$J,$C$88,'EPA non-CO2 Data'!$I:$I,$B107,'EPA non-CO2 Data'!$F:$F,P$89)*10^12</f>
        <v>0</v>
      </c>
      <c r="Q107" s="10">
        <f>SUMIFS('EPA non-CO2 Data'!$H:$H,'EPA non-CO2 Data'!$A:$A,'Country Selector'!$A$2,'EPA non-CO2 Data'!$J:$J,$C$88,'EPA non-CO2 Data'!$I:$I,$B107,'EPA non-CO2 Data'!$F:$F,Q$89)*10^12</f>
        <v>0</v>
      </c>
      <c r="R107" s="10">
        <f>SUMIFS('EPA non-CO2 Data'!$H:$H,'EPA non-CO2 Data'!$A:$A,'Country Selector'!$A$2,'EPA non-CO2 Data'!$J:$J,$C$88,'EPA non-CO2 Data'!$I:$I,$B107,'EPA non-CO2 Data'!$F:$F,R$89)*10^12</f>
        <v>0</v>
      </c>
      <c r="S107" s="10">
        <f>SUMIFS('EPA non-CO2 Data'!$H:$H,'EPA non-CO2 Data'!$A:$A,'Country Selector'!$A$2,'EPA non-CO2 Data'!$J:$J,$C$88,'EPA non-CO2 Data'!$I:$I,$B107,'EPA non-CO2 Data'!$F:$F,S$89)*10^12</f>
        <v>0</v>
      </c>
      <c r="T107" s="10">
        <f>SUMIFS('EPA non-CO2 Data'!$H:$H,'EPA non-CO2 Data'!$A:$A,'Country Selector'!$A$2,'EPA non-CO2 Data'!$J:$J,$C$88,'EPA non-CO2 Data'!$I:$I,$B107,'EPA non-CO2 Data'!$F:$F,T$89)*10^12</f>
        <v>0</v>
      </c>
      <c r="U107" s="10">
        <f>SUMIFS('EPA non-CO2 Data'!$H:$H,'EPA non-CO2 Data'!$A:$A,'Country Selector'!$A$2,'EPA non-CO2 Data'!$J:$J,$C$88,'EPA non-CO2 Data'!$I:$I,$B107,'EPA non-CO2 Data'!$F:$F,U$89)*10^12</f>
        <v>0</v>
      </c>
      <c r="V107" s="10">
        <f>SUMIFS('EPA non-CO2 Data'!$H:$H,'EPA non-CO2 Data'!$A:$A,'Country Selector'!$A$2,'EPA non-CO2 Data'!$J:$J,$C$88,'EPA non-CO2 Data'!$I:$I,$B107,'EPA non-CO2 Data'!$F:$F,V$89)*10^12</f>
        <v>0</v>
      </c>
      <c r="W107" s="10">
        <f>SUMIFS('EPA non-CO2 Data'!$H:$H,'EPA non-CO2 Data'!$A:$A,'Country Selector'!$A$2,'EPA non-CO2 Data'!$J:$J,$C$88,'EPA non-CO2 Data'!$I:$I,$B107,'EPA non-CO2 Data'!$F:$F,W$89)*10^12</f>
        <v>0</v>
      </c>
      <c r="X107" s="10">
        <f>SUMIFS('EPA non-CO2 Data'!$H:$H,'EPA non-CO2 Data'!$A:$A,'Country Selector'!$A$2,'EPA non-CO2 Data'!$J:$J,$C$88,'EPA non-CO2 Data'!$I:$I,$B107,'EPA non-CO2 Data'!$F:$F,X$89)*10^12</f>
        <v>0</v>
      </c>
      <c r="Y107" s="10">
        <f>SUMIFS('EPA non-CO2 Data'!$H:$H,'EPA non-CO2 Data'!$A:$A,'Country Selector'!$A$2,'EPA non-CO2 Data'!$J:$J,$C$88,'EPA non-CO2 Data'!$I:$I,$B107,'EPA non-CO2 Data'!$F:$F,Y$89)*10^12</f>
        <v>0</v>
      </c>
      <c r="Z107" s="10">
        <f>SUMIFS('EPA non-CO2 Data'!$H:$H,'EPA non-CO2 Data'!$A:$A,'Country Selector'!$A$2,'EPA non-CO2 Data'!$J:$J,$C$88,'EPA non-CO2 Data'!$I:$I,$B107,'EPA non-CO2 Data'!$F:$F,Z$89)*10^12</f>
        <v>0</v>
      </c>
      <c r="AA107" s="10">
        <f>SUMIFS('EPA non-CO2 Data'!$H:$H,'EPA non-CO2 Data'!$A:$A,'Country Selector'!$A$2,'EPA non-CO2 Data'!$J:$J,$C$88,'EPA non-CO2 Data'!$I:$I,$B107,'EPA non-CO2 Data'!$F:$F,AA$89)*10^12</f>
        <v>0</v>
      </c>
      <c r="AB107" s="10">
        <f>SUMIFS('EPA non-CO2 Data'!$H:$H,'EPA non-CO2 Data'!$A:$A,'Country Selector'!$A$2,'EPA non-CO2 Data'!$J:$J,$C$88,'EPA non-CO2 Data'!$I:$I,$B107,'EPA non-CO2 Data'!$F:$F,AB$89)*10^12</f>
        <v>0</v>
      </c>
      <c r="AC107" s="10">
        <f>SUMIFS('EPA non-CO2 Data'!$H:$H,'EPA non-CO2 Data'!$A:$A,'Country Selector'!$A$2,'EPA non-CO2 Data'!$J:$J,$C$88,'EPA non-CO2 Data'!$I:$I,$B107,'EPA non-CO2 Data'!$F:$F,AC$89)*10^12</f>
        <v>0</v>
      </c>
      <c r="AD107" s="10">
        <f>SUMIFS('EPA non-CO2 Data'!$H:$H,'EPA non-CO2 Data'!$A:$A,'Country Selector'!$A$2,'EPA non-CO2 Data'!$J:$J,$C$88,'EPA non-CO2 Data'!$I:$I,$B107,'EPA non-CO2 Data'!$F:$F,AD$89)*10^12</f>
        <v>0</v>
      </c>
      <c r="AE107" s="10">
        <f>SUMIFS('EPA non-CO2 Data'!$H:$H,'EPA non-CO2 Data'!$A:$A,'Country Selector'!$A$2,'EPA non-CO2 Data'!$J:$J,$C$88,'EPA non-CO2 Data'!$I:$I,$B107,'EPA non-CO2 Data'!$F:$F,AE$89)*10^12</f>
        <v>0</v>
      </c>
      <c r="AF107" s="10">
        <f>SUMIFS('EPA non-CO2 Data'!$H:$H,'EPA non-CO2 Data'!$A:$A,'Country Selector'!$A$2,'EPA non-CO2 Data'!$J:$J,$C$88,'EPA non-CO2 Data'!$I:$I,$B107,'EPA non-CO2 Data'!$F:$F,AF$89)*10^12</f>
        <v>0</v>
      </c>
      <c r="AG107" s="10">
        <f>SUMIFS('EPA non-CO2 Data'!$H:$H,'EPA non-CO2 Data'!$A:$A,'Country Selector'!$A$2,'EPA non-CO2 Data'!$J:$J,$C$88,'EPA non-CO2 Data'!$I:$I,$B107,'EPA non-CO2 Data'!$F:$F,AG$89)*10^12</f>
        <v>0</v>
      </c>
      <c r="AH107" s="10">
        <f>SUMIFS('EPA non-CO2 Data'!$H:$H,'EPA non-CO2 Data'!$A:$A,'Country Selector'!$A$2,'EPA non-CO2 Data'!$J:$J,$C$88,'EPA non-CO2 Data'!$I:$I,$B107,'EPA non-CO2 Data'!$F:$F,AH$89)*10^12</f>
        <v>0</v>
      </c>
      <c r="AI107" s="10">
        <f>SUMIFS('EPA non-CO2 Data'!$H:$H,'EPA non-CO2 Data'!$A:$A,'Country Selector'!$A$2,'EPA non-CO2 Data'!$J:$J,$C$88,'EPA non-CO2 Data'!$I:$I,$B107,'EPA non-CO2 Data'!$F:$F,AI$89)*10^12</f>
        <v>0</v>
      </c>
      <c r="AJ107" s="10">
        <f>SUMIFS('EPA non-CO2 Data'!$H:$H,'EPA non-CO2 Data'!$A:$A,'Country Selector'!$A$2,'EPA non-CO2 Data'!$J:$J,$C$88,'EPA non-CO2 Data'!$I:$I,$B107,'EPA non-CO2 Data'!$F:$F,AJ$89)*10^12</f>
        <v>0</v>
      </c>
      <c r="AK107" s="10">
        <f>SUMIFS('EPA non-CO2 Data'!$H:$H,'EPA non-CO2 Data'!$A:$A,'Country Selector'!$A$2,'EPA non-CO2 Data'!$J:$J,$C$88,'EPA non-CO2 Data'!$I:$I,$B107,'EPA non-CO2 Data'!$F:$F,AK$89)*10^12</f>
        <v>0</v>
      </c>
      <c r="AL107" s="10">
        <f>SUMIFS('EPA non-CO2 Data'!$H:$H,'EPA non-CO2 Data'!$A:$A,'Country Selector'!$A$2,'EPA non-CO2 Data'!$J:$J,$C$88,'EPA non-CO2 Data'!$I:$I,$B107,'EPA non-CO2 Data'!$F:$F,AL$89)*10^12</f>
        <v>0</v>
      </c>
    </row>
    <row r="108" spans="1:38" x14ac:dyDescent="0.25">
      <c r="A108" t="s">
        <v>272</v>
      </c>
      <c r="B108" t="s">
        <v>577</v>
      </c>
      <c r="C108" s="10">
        <f>SUMIFS('EPA non-CO2 Data'!$H:$H,'EPA non-CO2 Data'!$A:$A,'Country Selector'!$A$2,'EPA non-CO2 Data'!$J:$J,$C$88,'EPA non-CO2 Data'!$I:$I,$B108,'EPA non-CO2 Data'!$F:$F,C$89)*10^12</f>
        <v>0</v>
      </c>
      <c r="D108" s="10">
        <f>SUMIFS('EPA non-CO2 Data'!$H:$H,'EPA non-CO2 Data'!$A:$A,'Country Selector'!$A$2,'EPA non-CO2 Data'!$J:$J,$C$88,'EPA non-CO2 Data'!$I:$I,$B108,'EPA non-CO2 Data'!$F:$F,D$89)*10^12</f>
        <v>0</v>
      </c>
      <c r="E108" s="10">
        <f>SUMIFS('EPA non-CO2 Data'!$H:$H,'EPA non-CO2 Data'!$A:$A,'Country Selector'!$A$2,'EPA non-CO2 Data'!$J:$J,$C$88,'EPA non-CO2 Data'!$I:$I,$B108,'EPA non-CO2 Data'!$F:$F,E$89)*10^12</f>
        <v>0</v>
      </c>
      <c r="F108" s="10">
        <f>SUMIFS('EPA non-CO2 Data'!$H:$H,'EPA non-CO2 Data'!$A:$A,'Country Selector'!$A$2,'EPA non-CO2 Data'!$J:$J,$C$88,'EPA non-CO2 Data'!$I:$I,$B108,'EPA non-CO2 Data'!$F:$F,F$89)*10^12</f>
        <v>0</v>
      </c>
      <c r="G108" s="10">
        <f>SUMIFS('EPA non-CO2 Data'!$H:$H,'EPA non-CO2 Data'!$A:$A,'Country Selector'!$A$2,'EPA non-CO2 Data'!$J:$J,$C$88,'EPA non-CO2 Data'!$I:$I,$B108,'EPA non-CO2 Data'!$F:$F,G$89)*10^12</f>
        <v>0</v>
      </c>
      <c r="H108" s="10">
        <f>SUMIFS('EPA non-CO2 Data'!$H:$H,'EPA non-CO2 Data'!$A:$A,'Country Selector'!$A$2,'EPA non-CO2 Data'!$J:$J,$C$88,'EPA non-CO2 Data'!$I:$I,$B108,'EPA non-CO2 Data'!$F:$F,H$89)*10^12</f>
        <v>0</v>
      </c>
      <c r="I108" s="10">
        <f>SUMIFS('EPA non-CO2 Data'!$H:$H,'EPA non-CO2 Data'!$A:$A,'Country Selector'!$A$2,'EPA non-CO2 Data'!$J:$J,$C$88,'EPA non-CO2 Data'!$I:$I,$B108,'EPA non-CO2 Data'!$F:$F,I$89)*10^12</f>
        <v>0</v>
      </c>
      <c r="J108" s="10">
        <f>SUMIFS('EPA non-CO2 Data'!$H:$H,'EPA non-CO2 Data'!$A:$A,'Country Selector'!$A$2,'EPA non-CO2 Data'!$J:$J,$C$88,'EPA non-CO2 Data'!$I:$I,$B108,'EPA non-CO2 Data'!$F:$F,J$89)*10^12</f>
        <v>0</v>
      </c>
      <c r="K108" s="10">
        <f>SUMIFS('EPA non-CO2 Data'!$H:$H,'EPA non-CO2 Data'!$A:$A,'Country Selector'!$A$2,'EPA non-CO2 Data'!$J:$J,$C$88,'EPA non-CO2 Data'!$I:$I,$B108,'EPA non-CO2 Data'!$F:$F,K$89)*10^12</f>
        <v>0</v>
      </c>
      <c r="L108" s="10">
        <f>SUMIFS('EPA non-CO2 Data'!$H:$H,'EPA non-CO2 Data'!$A:$A,'Country Selector'!$A$2,'EPA non-CO2 Data'!$J:$J,$C$88,'EPA non-CO2 Data'!$I:$I,$B108,'EPA non-CO2 Data'!$F:$F,L$89)*10^12</f>
        <v>0</v>
      </c>
      <c r="M108" s="10">
        <f>SUMIFS('EPA non-CO2 Data'!$H:$H,'EPA non-CO2 Data'!$A:$A,'Country Selector'!$A$2,'EPA non-CO2 Data'!$J:$J,$C$88,'EPA non-CO2 Data'!$I:$I,$B108,'EPA non-CO2 Data'!$F:$F,M$89)*10^12</f>
        <v>0</v>
      </c>
      <c r="N108" s="10">
        <f>SUMIFS('EPA non-CO2 Data'!$H:$H,'EPA non-CO2 Data'!$A:$A,'Country Selector'!$A$2,'EPA non-CO2 Data'!$J:$J,$C$88,'EPA non-CO2 Data'!$I:$I,$B108,'EPA non-CO2 Data'!$F:$F,N$89)*10^12</f>
        <v>0</v>
      </c>
      <c r="O108" s="10">
        <f>SUMIFS('EPA non-CO2 Data'!$H:$H,'EPA non-CO2 Data'!$A:$A,'Country Selector'!$A$2,'EPA non-CO2 Data'!$J:$J,$C$88,'EPA non-CO2 Data'!$I:$I,$B108,'EPA non-CO2 Data'!$F:$F,O$89)*10^12</f>
        <v>0</v>
      </c>
      <c r="P108" s="10">
        <f>SUMIFS('EPA non-CO2 Data'!$H:$H,'EPA non-CO2 Data'!$A:$A,'Country Selector'!$A$2,'EPA non-CO2 Data'!$J:$J,$C$88,'EPA non-CO2 Data'!$I:$I,$B108,'EPA non-CO2 Data'!$F:$F,P$89)*10^12</f>
        <v>0</v>
      </c>
      <c r="Q108" s="10">
        <f>SUMIFS('EPA non-CO2 Data'!$H:$H,'EPA non-CO2 Data'!$A:$A,'Country Selector'!$A$2,'EPA non-CO2 Data'!$J:$J,$C$88,'EPA non-CO2 Data'!$I:$I,$B108,'EPA non-CO2 Data'!$F:$F,Q$89)*10^12</f>
        <v>0</v>
      </c>
      <c r="R108" s="10">
        <f>SUMIFS('EPA non-CO2 Data'!$H:$H,'EPA non-CO2 Data'!$A:$A,'Country Selector'!$A$2,'EPA non-CO2 Data'!$J:$J,$C$88,'EPA non-CO2 Data'!$I:$I,$B108,'EPA non-CO2 Data'!$F:$F,R$89)*10^12</f>
        <v>0</v>
      </c>
      <c r="S108" s="10">
        <f>SUMIFS('EPA non-CO2 Data'!$H:$H,'EPA non-CO2 Data'!$A:$A,'Country Selector'!$A$2,'EPA non-CO2 Data'!$J:$J,$C$88,'EPA non-CO2 Data'!$I:$I,$B108,'EPA non-CO2 Data'!$F:$F,S$89)*10^12</f>
        <v>0</v>
      </c>
      <c r="T108" s="10">
        <f>SUMIFS('EPA non-CO2 Data'!$H:$H,'EPA non-CO2 Data'!$A:$A,'Country Selector'!$A$2,'EPA non-CO2 Data'!$J:$J,$C$88,'EPA non-CO2 Data'!$I:$I,$B108,'EPA non-CO2 Data'!$F:$F,T$89)*10^12</f>
        <v>0</v>
      </c>
      <c r="U108" s="10">
        <f>SUMIFS('EPA non-CO2 Data'!$H:$H,'EPA non-CO2 Data'!$A:$A,'Country Selector'!$A$2,'EPA non-CO2 Data'!$J:$J,$C$88,'EPA non-CO2 Data'!$I:$I,$B108,'EPA non-CO2 Data'!$F:$F,U$89)*10^12</f>
        <v>0</v>
      </c>
      <c r="V108" s="10">
        <f>SUMIFS('EPA non-CO2 Data'!$H:$H,'EPA non-CO2 Data'!$A:$A,'Country Selector'!$A$2,'EPA non-CO2 Data'!$J:$J,$C$88,'EPA non-CO2 Data'!$I:$I,$B108,'EPA non-CO2 Data'!$F:$F,V$89)*10^12</f>
        <v>0</v>
      </c>
      <c r="W108" s="10">
        <f>SUMIFS('EPA non-CO2 Data'!$H:$H,'EPA non-CO2 Data'!$A:$A,'Country Selector'!$A$2,'EPA non-CO2 Data'!$J:$J,$C$88,'EPA non-CO2 Data'!$I:$I,$B108,'EPA non-CO2 Data'!$F:$F,W$89)*10^12</f>
        <v>0</v>
      </c>
      <c r="X108" s="10">
        <f>SUMIFS('EPA non-CO2 Data'!$H:$H,'EPA non-CO2 Data'!$A:$A,'Country Selector'!$A$2,'EPA non-CO2 Data'!$J:$J,$C$88,'EPA non-CO2 Data'!$I:$I,$B108,'EPA non-CO2 Data'!$F:$F,X$89)*10^12</f>
        <v>0</v>
      </c>
      <c r="Y108" s="10">
        <f>SUMIFS('EPA non-CO2 Data'!$H:$H,'EPA non-CO2 Data'!$A:$A,'Country Selector'!$A$2,'EPA non-CO2 Data'!$J:$J,$C$88,'EPA non-CO2 Data'!$I:$I,$B108,'EPA non-CO2 Data'!$F:$F,Y$89)*10^12</f>
        <v>0</v>
      </c>
      <c r="Z108" s="10">
        <f>SUMIFS('EPA non-CO2 Data'!$H:$H,'EPA non-CO2 Data'!$A:$A,'Country Selector'!$A$2,'EPA non-CO2 Data'!$J:$J,$C$88,'EPA non-CO2 Data'!$I:$I,$B108,'EPA non-CO2 Data'!$F:$F,Z$89)*10^12</f>
        <v>0</v>
      </c>
      <c r="AA108" s="10">
        <f>SUMIFS('EPA non-CO2 Data'!$H:$H,'EPA non-CO2 Data'!$A:$A,'Country Selector'!$A$2,'EPA non-CO2 Data'!$J:$J,$C$88,'EPA non-CO2 Data'!$I:$I,$B108,'EPA non-CO2 Data'!$F:$F,AA$89)*10^12</f>
        <v>0</v>
      </c>
      <c r="AB108" s="10">
        <f>SUMIFS('EPA non-CO2 Data'!$H:$H,'EPA non-CO2 Data'!$A:$A,'Country Selector'!$A$2,'EPA non-CO2 Data'!$J:$J,$C$88,'EPA non-CO2 Data'!$I:$I,$B108,'EPA non-CO2 Data'!$F:$F,AB$89)*10^12</f>
        <v>0</v>
      </c>
      <c r="AC108" s="10">
        <f>SUMIFS('EPA non-CO2 Data'!$H:$H,'EPA non-CO2 Data'!$A:$A,'Country Selector'!$A$2,'EPA non-CO2 Data'!$J:$J,$C$88,'EPA non-CO2 Data'!$I:$I,$B108,'EPA non-CO2 Data'!$F:$F,AC$89)*10^12</f>
        <v>0</v>
      </c>
      <c r="AD108" s="10">
        <f>SUMIFS('EPA non-CO2 Data'!$H:$H,'EPA non-CO2 Data'!$A:$A,'Country Selector'!$A$2,'EPA non-CO2 Data'!$J:$J,$C$88,'EPA non-CO2 Data'!$I:$I,$B108,'EPA non-CO2 Data'!$F:$F,AD$89)*10^12</f>
        <v>0</v>
      </c>
      <c r="AE108" s="10">
        <f>SUMIFS('EPA non-CO2 Data'!$H:$H,'EPA non-CO2 Data'!$A:$A,'Country Selector'!$A$2,'EPA non-CO2 Data'!$J:$J,$C$88,'EPA non-CO2 Data'!$I:$I,$B108,'EPA non-CO2 Data'!$F:$F,AE$89)*10^12</f>
        <v>0</v>
      </c>
      <c r="AF108" s="10">
        <f>SUMIFS('EPA non-CO2 Data'!$H:$H,'EPA non-CO2 Data'!$A:$A,'Country Selector'!$A$2,'EPA non-CO2 Data'!$J:$J,$C$88,'EPA non-CO2 Data'!$I:$I,$B108,'EPA non-CO2 Data'!$F:$F,AF$89)*10^12</f>
        <v>0</v>
      </c>
      <c r="AG108" s="10">
        <f>SUMIFS('EPA non-CO2 Data'!$H:$H,'EPA non-CO2 Data'!$A:$A,'Country Selector'!$A$2,'EPA non-CO2 Data'!$J:$J,$C$88,'EPA non-CO2 Data'!$I:$I,$B108,'EPA non-CO2 Data'!$F:$F,AG$89)*10^12</f>
        <v>0</v>
      </c>
      <c r="AH108" s="10">
        <f>SUMIFS('EPA non-CO2 Data'!$H:$H,'EPA non-CO2 Data'!$A:$A,'Country Selector'!$A$2,'EPA non-CO2 Data'!$J:$J,$C$88,'EPA non-CO2 Data'!$I:$I,$B108,'EPA non-CO2 Data'!$F:$F,AH$89)*10^12</f>
        <v>0</v>
      </c>
      <c r="AI108" s="10">
        <f>SUMIFS('EPA non-CO2 Data'!$H:$H,'EPA non-CO2 Data'!$A:$A,'Country Selector'!$A$2,'EPA non-CO2 Data'!$J:$J,$C$88,'EPA non-CO2 Data'!$I:$I,$B108,'EPA non-CO2 Data'!$F:$F,AI$89)*10^12</f>
        <v>0</v>
      </c>
      <c r="AJ108" s="10">
        <f>SUMIFS('EPA non-CO2 Data'!$H:$H,'EPA non-CO2 Data'!$A:$A,'Country Selector'!$A$2,'EPA non-CO2 Data'!$J:$J,$C$88,'EPA non-CO2 Data'!$I:$I,$B108,'EPA non-CO2 Data'!$F:$F,AJ$89)*10^12</f>
        <v>0</v>
      </c>
      <c r="AK108" s="10">
        <f>SUMIFS('EPA non-CO2 Data'!$H:$H,'EPA non-CO2 Data'!$A:$A,'Country Selector'!$A$2,'EPA non-CO2 Data'!$J:$J,$C$88,'EPA non-CO2 Data'!$I:$I,$B108,'EPA non-CO2 Data'!$F:$F,AK$89)*10^12</f>
        <v>0</v>
      </c>
      <c r="AL108" s="10">
        <f>SUMIFS('EPA non-CO2 Data'!$H:$H,'EPA non-CO2 Data'!$A:$A,'Country Selector'!$A$2,'EPA non-CO2 Data'!$J:$J,$C$88,'EPA non-CO2 Data'!$I:$I,$B108,'EPA non-CO2 Data'!$F:$F,AL$89)*10^12</f>
        <v>0</v>
      </c>
    </row>
    <row r="109" spans="1:38" x14ac:dyDescent="0.25">
      <c r="A109" t="s">
        <v>272</v>
      </c>
      <c r="B109" t="s">
        <v>578</v>
      </c>
      <c r="C109" s="10">
        <f>SUMIFS('EPA non-CO2 Data'!$H:$H,'EPA non-CO2 Data'!$A:$A,'Country Selector'!$A$2,'EPA non-CO2 Data'!$J:$J,$C$88,'EPA non-CO2 Data'!$I:$I,$B109,'EPA non-CO2 Data'!$F:$F,C$89)*10^12</f>
        <v>0</v>
      </c>
      <c r="D109" s="10">
        <f>SUMIFS('EPA non-CO2 Data'!$H:$H,'EPA non-CO2 Data'!$A:$A,'Country Selector'!$A$2,'EPA non-CO2 Data'!$J:$J,$C$88,'EPA non-CO2 Data'!$I:$I,$B109,'EPA non-CO2 Data'!$F:$F,D$89)*10^12</f>
        <v>0</v>
      </c>
      <c r="E109" s="10">
        <f>SUMIFS('EPA non-CO2 Data'!$H:$H,'EPA non-CO2 Data'!$A:$A,'Country Selector'!$A$2,'EPA non-CO2 Data'!$J:$J,$C$88,'EPA non-CO2 Data'!$I:$I,$B109,'EPA non-CO2 Data'!$F:$F,E$89)*10^12</f>
        <v>0</v>
      </c>
      <c r="F109" s="10">
        <f>SUMIFS('EPA non-CO2 Data'!$H:$H,'EPA non-CO2 Data'!$A:$A,'Country Selector'!$A$2,'EPA non-CO2 Data'!$J:$J,$C$88,'EPA non-CO2 Data'!$I:$I,$B109,'EPA non-CO2 Data'!$F:$F,F$89)*10^12</f>
        <v>0</v>
      </c>
      <c r="G109" s="10">
        <f>SUMIFS('EPA non-CO2 Data'!$H:$H,'EPA non-CO2 Data'!$A:$A,'Country Selector'!$A$2,'EPA non-CO2 Data'!$J:$J,$C$88,'EPA non-CO2 Data'!$I:$I,$B109,'EPA non-CO2 Data'!$F:$F,G$89)*10^12</f>
        <v>0</v>
      </c>
      <c r="H109" s="10">
        <f>SUMIFS('EPA non-CO2 Data'!$H:$H,'EPA non-CO2 Data'!$A:$A,'Country Selector'!$A$2,'EPA non-CO2 Data'!$J:$J,$C$88,'EPA non-CO2 Data'!$I:$I,$B109,'EPA non-CO2 Data'!$F:$F,H$89)*10^12</f>
        <v>0</v>
      </c>
      <c r="I109" s="10">
        <f>SUMIFS('EPA non-CO2 Data'!$H:$H,'EPA non-CO2 Data'!$A:$A,'Country Selector'!$A$2,'EPA non-CO2 Data'!$J:$J,$C$88,'EPA non-CO2 Data'!$I:$I,$B109,'EPA non-CO2 Data'!$F:$F,I$89)*10^12</f>
        <v>0</v>
      </c>
      <c r="J109" s="10">
        <f>SUMIFS('EPA non-CO2 Data'!$H:$H,'EPA non-CO2 Data'!$A:$A,'Country Selector'!$A$2,'EPA non-CO2 Data'!$J:$J,$C$88,'EPA non-CO2 Data'!$I:$I,$B109,'EPA non-CO2 Data'!$F:$F,J$89)*10^12</f>
        <v>0</v>
      </c>
      <c r="K109" s="10">
        <f>SUMIFS('EPA non-CO2 Data'!$H:$H,'EPA non-CO2 Data'!$A:$A,'Country Selector'!$A$2,'EPA non-CO2 Data'!$J:$J,$C$88,'EPA non-CO2 Data'!$I:$I,$B109,'EPA non-CO2 Data'!$F:$F,K$89)*10^12</f>
        <v>0</v>
      </c>
      <c r="L109" s="10">
        <f>SUMIFS('EPA non-CO2 Data'!$H:$H,'EPA non-CO2 Data'!$A:$A,'Country Selector'!$A$2,'EPA non-CO2 Data'!$J:$J,$C$88,'EPA non-CO2 Data'!$I:$I,$B109,'EPA non-CO2 Data'!$F:$F,L$89)*10^12</f>
        <v>0</v>
      </c>
      <c r="M109" s="10">
        <f>SUMIFS('EPA non-CO2 Data'!$H:$H,'EPA non-CO2 Data'!$A:$A,'Country Selector'!$A$2,'EPA non-CO2 Data'!$J:$J,$C$88,'EPA non-CO2 Data'!$I:$I,$B109,'EPA non-CO2 Data'!$F:$F,M$89)*10^12</f>
        <v>0</v>
      </c>
      <c r="N109" s="10">
        <f>SUMIFS('EPA non-CO2 Data'!$H:$H,'EPA non-CO2 Data'!$A:$A,'Country Selector'!$A$2,'EPA non-CO2 Data'!$J:$J,$C$88,'EPA non-CO2 Data'!$I:$I,$B109,'EPA non-CO2 Data'!$F:$F,N$89)*10^12</f>
        <v>0</v>
      </c>
      <c r="O109" s="10">
        <f>SUMIFS('EPA non-CO2 Data'!$H:$H,'EPA non-CO2 Data'!$A:$A,'Country Selector'!$A$2,'EPA non-CO2 Data'!$J:$J,$C$88,'EPA non-CO2 Data'!$I:$I,$B109,'EPA non-CO2 Data'!$F:$F,O$89)*10^12</f>
        <v>0</v>
      </c>
      <c r="P109" s="10">
        <f>SUMIFS('EPA non-CO2 Data'!$H:$H,'EPA non-CO2 Data'!$A:$A,'Country Selector'!$A$2,'EPA non-CO2 Data'!$J:$J,$C$88,'EPA non-CO2 Data'!$I:$I,$B109,'EPA non-CO2 Data'!$F:$F,P$89)*10^12</f>
        <v>0</v>
      </c>
      <c r="Q109" s="10">
        <f>SUMIFS('EPA non-CO2 Data'!$H:$H,'EPA non-CO2 Data'!$A:$A,'Country Selector'!$A$2,'EPA non-CO2 Data'!$J:$J,$C$88,'EPA non-CO2 Data'!$I:$I,$B109,'EPA non-CO2 Data'!$F:$F,Q$89)*10^12</f>
        <v>0</v>
      </c>
      <c r="R109" s="10">
        <f>SUMIFS('EPA non-CO2 Data'!$H:$H,'EPA non-CO2 Data'!$A:$A,'Country Selector'!$A$2,'EPA non-CO2 Data'!$J:$J,$C$88,'EPA non-CO2 Data'!$I:$I,$B109,'EPA non-CO2 Data'!$F:$F,R$89)*10^12</f>
        <v>0</v>
      </c>
      <c r="S109" s="10">
        <f>SUMIFS('EPA non-CO2 Data'!$H:$H,'EPA non-CO2 Data'!$A:$A,'Country Selector'!$A$2,'EPA non-CO2 Data'!$J:$J,$C$88,'EPA non-CO2 Data'!$I:$I,$B109,'EPA non-CO2 Data'!$F:$F,S$89)*10^12</f>
        <v>0</v>
      </c>
      <c r="T109" s="10">
        <f>SUMIFS('EPA non-CO2 Data'!$H:$H,'EPA non-CO2 Data'!$A:$A,'Country Selector'!$A$2,'EPA non-CO2 Data'!$J:$J,$C$88,'EPA non-CO2 Data'!$I:$I,$B109,'EPA non-CO2 Data'!$F:$F,T$89)*10^12</f>
        <v>0</v>
      </c>
      <c r="U109" s="10">
        <f>SUMIFS('EPA non-CO2 Data'!$H:$H,'EPA non-CO2 Data'!$A:$A,'Country Selector'!$A$2,'EPA non-CO2 Data'!$J:$J,$C$88,'EPA non-CO2 Data'!$I:$I,$B109,'EPA non-CO2 Data'!$F:$F,U$89)*10^12</f>
        <v>0</v>
      </c>
      <c r="V109" s="10">
        <f>SUMIFS('EPA non-CO2 Data'!$H:$H,'EPA non-CO2 Data'!$A:$A,'Country Selector'!$A$2,'EPA non-CO2 Data'!$J:$J,$C$88,'EPA non-CO2 Data'!$I:$I,$B109,'EPA non-CO2 Data'!$F:$F,V$89)*10^12</f>
        <v>0</v>
      </c>
      <c r="W109" s="10">
        <f>SUMIFS('EPA non-CO2 Data'!$H:$H,'EPA non-CO2 Data'!$A:$A,'Country Selector'!$A$2,'EPA non-CO2 Data'!$J:$J,$C$88,'EPA non-CO2 Data'!$I:$I,$B109,'EPA non-CO2 Data'!$F:$F,W$89)*10^12</f>
        <v>0</v>
      </c>
      <c r="X109" s="10">
        <f>SUMIFS('EPA non-CO2 Data'!$H:$H,'EPA non-CO2 Data'!$A:$A,'Country Selector'!$A$2,'EPA non-CO2 Data'!$J:$J,$C$88,'EPA non-CO2 Data'!$I:$I,$B109,'EPA non-CO2 Data'!$F:$F,X$89)*10^12</f>
        <v>0</v>
      </c>
      <c r="Y109" s="10">
        <f>SUMIFS('EPA non-CO2 Data'!$H:$H,'EPA non-CO2 Data'!$A:$A,'Country Selector'!$A$2,'EPA non-CO2 Data'!$J:$J,$C$88,'EPA non-CO2 Data'!$I:$I,$B109,'EPA non-CO2 Data'!$F:$F,Y$89)*10^12</f>
        <v>0</v>
      </c>
      <c r="Z109" s="10">
        <f>SUMIFS('EPA non-CO2 Data'!$H:$H,'EPA non-CO2 Data'!$A:$A,'Country Selector'!$A$2,'EPA non-CO2 Data'!$J:$J,$C$88,'EPA non-CO2 Data'!$I:$I,$B109,'EPA non-CO2 Data'!$F:$F,Z$89)*10^12</f>
        <v>0</v>
      </c>
      <c r="AA109" s="10">
        <f>SUMIFS('EPA non-CO2 Data'!$H:$H,'EPA non-CO2 Data'!$A:$A,'Country Selector'!$A$2,'EPA non-CO2 Data'!$J:$J,$C$88,'EPA non-CO2 Data'!$I:$I,$B109,'EPA non-CO2 Data'!$F:$F,AA$89)*10^12</f>
        <v>0</v>
      </c>
      <c r="AB109" s="10">
        <f>SUMIFS('EPA non-CO2 Data'!$H:$H,'EPA non-CO2 Data'!$A:$A,'Country Selector'!$A$2,'EPA non-CO2 Data'!$J:$J,$C$88,'EPA non-CO2 Data'!$I:$I,$B109,'EPA non-CO2 Data'!$F:$F,AB$89)*10^12</f>
        <v>0</v>
      </c>
      <c r="AC109" s="10">
        <f>SUMIFS('EPA non-CO2 Data'!$H:$H,'EPA non-CO2 Data'!$A:$A,'Country Selector'!$A$2,'EPA non-CO2 Data'!$J:$J,$C$88,'EPA non-CO2 Data'!$I:$I,$B109,'EPA non-CO2 Data'!$F:$F,AC$89)*10^12</f>
        <v>0</v>
      </c>
      <c r="AD109" s="10">
        <f>SUMIFS('EPA non-CO2 Data'!$H:$H,'EPA non-CO2 Data'!$A:$A,'Country Selector'!$A$2,'EPA non-CO2 Data'!$J:$J,$C$88,'EPA non-CO2 Data'!$I:$I,$B109,'EPA non-CO2 Data'!$F:$F,AD$89)*10^12</f>
        <v>0</v>
      </c>
      <c r="AE109" s="10">
        <f>SUMIFS('EPA non-CO2 Data'!$H:$H,'EPA non-CO2 Data'!$A:$A,'Country Selector'!$A$2,'EPA non-CO2 Data'!$J:$J,$C$88,'EPA non-CO2 Data'!$I:$I,$B109,'EPA non-CO2 Data'!$F:$F,AE$89)*10^12</f>
        <v>0</v>
      </c>
      <c r="AF109" s="10">
        <f>SUMIFS('EPA non-CO2 Data'!$H:$H,'EPA non-CO2 Data'!$A:$A,'Country Selector'!$A$2,'EPA non-CO2 Data'!$J:$J,$C$88,'EPA non-CO2 Data'!$I:$I,$B109,'EPA non-CO2 Data'!$F:$F,AF$89)*10^12</f>
        <v>0</v>
      </c>
      <c r="AG109" s="10">
        <f>SUMIFS('EPA non-CO2 Data'!$H:$H,'EPA non-CO2 Data'!$A:$A,'Country Selector'!$A$2,'EPA non-CO2 Data'!$J:$J,$C$88,'EPA non-CO2 Data'!$I:$I,$B109,'EPA non-CO2 Data'!$F:$F,AG$89)*10^12</f>
        <v>0</v>
      </c>
      <c r="AH109" s="10">
        <f>SUMIFS('EPA non-CO2 Data'!$H:$H,'EPA non-CO2 Data'!$A:$A,'Country Selector'!$A$2,'EPA non-CO2 Data'!$J:$J,$C$88,'EPA non-CO2 Data'!$I:$I,$B109,'EPA non-CO2 Data'!$F:$F,AH$89)*10^12</f>
        <v>0</v>
      </c>
      <c r="AI109" s="10">
        <f>SUMIFS('EPA non-CO2 Data'!$H:$H,'EPA non-CO2 Data'!$A:$A,'Country Selector'!$A$2,'EPA non-CO2 Data'!$J:$J,$C$88,'EPA non-CO2 Data'!$I:$I,$B109,'EPA non-CO2 Data'!$F:$F,AI$89)*10^12</f>
        <v>0</v>
      </c>
      <c r="AJ109" s="10">
        <f>SUMIFS('EPA non-CO2 Data'!$H:$H,'EPA non-CO2 Data'!$A:$A,'Country Selector'!$A$2,'EPA non-CO2 Data'!$J:$J,$C$88,'EPA non-CO2 Data'!$I:$I,$B109,'EPA non-CO2 Data'!$F:$F,AJ$89)*10^12</f>
        <v>0</v>
      </c>
      <c r="AK109" s="10">
        <f>SUMIFS('EPA non-CO2 Data'!$H:$H,'EPA non-CO2 Data'!$A:$A,'Country Selector'!$A$2,'EPA non-CO2 Data'!$J:$J,$C$88,'EPA non-CO2 Data'!$I:$I,$B109,'EPA non-CO2 Data'!$F:$F,AK$89)*10^12</f>
        <v>0</v>
      </c>
      <c r="AL109" s="10">
        <f>SUMIFS('EPA non-CO2 Data'!$H:$H,'EPA non-CO2 Data'!$A:$A,'Country Selector'!$A$2,'EPA non-CO2 Data'!$J:$J,$C$88,'EPA non-CO2 Data'!$I:$I,$B109,'EPA non-CO2 Data'!$F:$F,AL$89)*10^12</f>
        <v>0</v>
      </c>
    </row>
    <row r="110" spans="1:38" x14ac:dyDescent="0.25">
      <c r="A110" t="s">
        <v>272</v>
      </c>
      <c r="B110" t="s">
        <v>579</v>
      </c>
      <c r="C110" s="10">
        <f>SUMIFS('EPA non-CO2 Data'!$H:$H,'EPA non-CO2 Data'!$A:$A,'Country Selector'!$A$2,'EPA non-CO2 Data'!$J:$J,$C$88,'EPA non-CO2 Data'!$I:$I,$B110,'EPA non-CO2 Data'!$F:$F,C$89)*10^12</f>
        <v>0</v>
      </c>
      <c r="D110" s="10">
        <f>SUMIFS('EPA non-CO2 Data'!$H:$H,'EPA non-CO2 Data'!$A:$A,'Country Selector'!$A$2,'EPA non-CO2 Data'!$J:$J,$C$88,'EPA non-CO2 Data'!$I:$I,$B110,'EPA non-CO2 Data'!$F:$F,D$89)*10^12</f>
        <v>0</v>
      </c>
      <c r="E110" s="10">
        <f>SUMIFS('EPA non-CO2 Data'!$H:$H,'EPA non-CO2 Data'!$A:$A,'Country Selector'!$A$2,'EPA non-CO2 Data'!$J:$J,$C$88,'EPA non-CO2 Data'!$I:$I,$B110,'EPA non-CO2 Data'!$F:$F,E$89)*10^12</f>
        <v>0</v>
      </c>
      <c r="F110" s="10">
        <f>SUMIFS('EPA non-CO2 Data'!$H:$H,'EPA non-CO2 Data'!$A:$A,'Country Selector'!$A$2,'EPA non-CO2 Data'!$J:$J,$C$88,'EPA non-CO2 Data'!$I:$I,$B110,'EPA non-CO2 Data'!$F:$F,F$89)*10^12</f>
        <v>0</v>
      </c>
      <c r="G110" s="10">
        <f>SUMIFS('EPA non-CO2 Data'!$H:$H,'EPA non-CO2 Data'!$A:$A,'Country Selector'!$A$2,'EPA non-CO2 Data'!$J:$J,$C$88,'EPA non-CO2 Data'!$I:$I,$B110,'EPA non-CO2 Data'!$F:$F,G$89)*10^12</f>
        <v>0</v>
      </c>
      <c r="H110" s="10">
        <f>SUMIFS('EPA non-CO2 Data'!$H:$H,'EPA non-CO2 Data'!$A:$A,'Country Selector'!$A$2,'EPA non-CO2 Data'!$J:$J,$C$88,'EPA non-CO2 Data'!$I:$I,$B110,'EPA non-CO2 Data'!$F:$F,H$89)*10^12</f>
        <v>0</v>
      </c>
      <c r="I110" s="10">
        <f>SUMIFS('EPA non-CO2 Data'!$H:$H,'EPA non-CO2 Data'!$A:$A,'Country Selector'!$A$2,'EPA non-CO2 Data'!$J:$J,$C$88,'EPA non-CO2 Data'!$I:$I,$B110,'EPA non-CO2 Data'!$F:$F,I$89)*10^12</f>
        <v>0</v>
      </c>
      <c r="J110" s="10">
        <f>SUMIFS('EPA non-CO2 Data'!$H:$H,'EPA non-CO2 Data'!$A:$A,'Country Selector'!$A$2,'EPA non-CO2 Data'!$J:$J,$C$88,'EPA non-CO2 Data'!$I:$I,$B110,'EPA non-CO2 Data'!$F:$F,J$89)*10^12</f>
        <v>0</v>
      </c>
      <c r="K110" s="10">
        <f>SUMIFS('EPA non-CO2 Data'!$H:$H,'EPA non-CO2 Data'!$A:$A,'Country Selector'!$A$2,'EPA non-CO2 Data'!$J:$J,$C$88,'EPA non-CO2 Data'!$I:$I,$B110,'EPA non-CO2 Data'!$F:$F,K$89)*10^12</f>
        <v>0</v>
      </c>
      <c r="L110" s="10">
        <f>SUMIFS('EPA non-CO2 Data'!$H:$H,'EPA non-CO2 Data'!$A:$A,'Country Selector'!$A$2,'EPA non-CO2 Data'!$J:$J,$C$88,'EPA non-CO2 Data'!$I:$I,$B110,'EPA non-CO2 Data'!$F:$F,L$89)*10^12</f>
        <v>0</v>
      </c>
      <c r="M110" s="10">
        <f>SUMIFS('EPA non-CO2 Data'!$H:$H,'EPA non-CO2 Data'!$A:$A,'Country Selector'!$A$2,'EPA non-CO2 Data'!$J:$J,$C$88,'EPA non-CO2 Data'!$I:$I,$B110,'EPA non-CO2 Data'!$F:$F,M$89)*10^12</f>
        <v>0</v>
      </c>
      <c r="N110" s="10">
        <f>SUMIFS('EPA non-CO2 Data'!$H:$H,'EPA non-CO2 Data'!$A:$A,'Country Selector'!$A$2,'EPA non-CO2 Data'!$J:$J,$C$88,'EPA non-CO2 Data'!$I:$I,$B110,'EPA non-CO2 Data'!$F:$F,N$89)*10^12</f>
        <v>0</v>
      </c>
      <c r="O110" s="10">
        <f>SUMIFS('EPA non-CO2 Data'!$H:$H,'EPA non-CO2 Data'!$A:$A,'Country Selector'!$A$2,'EPA non-CO2 Data'!$J:$J,$C$88,'EPA non-CO2 Data'!$I:$I,$B110,'EPA non-CO2 Data'!$F:$F,O$89)*10^12</f>
        <v>0</v>
      </c>
      <c r="P110" s="10">
        <f>SUMIFS('EPA non-CO2 Data'!$H:$H,'EPA non-CO2 Data'!$A:$A,'Country Selector'!$A$2,'EPA non-CO2 Data'!$J:$J,$C$88,'EPA non-CO2 Data'!$I:$I,$B110,'EPA non-CO2 Data'!$F:$F,P$89)*10^12</f>
        <v>0</v>
      </c>
      <c r="Q110" s="10">
        <f>SUMIFS('EPA non-CO2 Data'!$H:$H,'EPA non-CO2 Data'!$A:$A,'Country Selector'!$A$2,'EPA non-CO2 Data'!$J:$J,$C$88,'EPA non-CO2 Data'!$I:$I,$B110,'EPA non-CO2 Data'!$F:$F,Q$89)*10^12</f>
        <v>0</v>
      </c>
      <c r="R110" s="10">
        <f>SUMIFS('EPA non-CO2 Data'!$H:$H,'EPA non-CO2 Data'!$A:$A,'Country Selector'!$A$2,'EPA non-CO2 Data'!$J:$J,$C$88,'EPA non-CO2 Data'!$I:$I,$B110,'EPA non-CO2 Data'!$F:$F,R$89)*10^12</f>
        <v>0</v>
      </c>
      <c r="S110" s="10">
        <f>SUMIFS('EPA non-CO2 Data'!$H:$H,'EPA non-CO2 Data'!$A:$A,'Country Selector'!$A$2,'EPA non-CO2 Data'!$J:$J,$C$88,'EPA non-CO2 Data'!$I:$I,$B110,'EPA non-CO2 Data'!$F:$F,S$89)*10^12</f>
        <v>0</v>
      </c>
      <c r="T110" s="10">
        <f>SUMIFS('EPA non-CO2 Data'!$H:$H,'EPA non-CO2 Data'!$A:$A,'Country Selector'!$A$2,'EPA non-CO2 Data'!$J:$J,$C$88,'EPA non-CO2 Data'!$I:$I,$B110,'EPA non-CO2 Data'!$F:$F,T$89)*10^12</f>
        <v>0</v>
      </c>
      <c r="U110" s="10">
        <f>SUMIFS('EPA non-CO2 Data'!$H:$H,'EPA non-CO2 Data'!$A:$A,'Country Selector'!$A$2,'EPA non-CO2 Data'!$J:$J,$C$88,'EPA non-CO2 Data'!$I:$I,$B110,'EPA non-CO2 Data'!$F:$F,U$89)*10^12</f>
        <v>0</v>
      </c>
      <c r="V110" s="10">
        <f>SUMIFS('EPA non-CO2 Data'!$H:$H,'EPA non-CO2 Data'!$A:$A,'Country Selector'!$A$2,'EPA non-CO2 Data'!$J:$J,$C$88,'EPA non-CO2 Data'!$I:$I,$B110,'EPA non-CO2 Data'!$F:$F,V$89)*10^12</f>
        <v>0</v>
      </c>
      <c r="W110" s="10">
        <f>SUMIFS('EPA non-CO2 Data'!$H:$H,'EPA non-CO2 Data'!$A:$A,'Country Selector'!$A$2,'EPA non-CO2 Data'!$J:$J,$C$88,'EPA non-CO2 Data'!$I:$I,$B110,'EPA non-CO2 Data'!$F:$F,W$89)*10^12</f>
        <v>0</v>
      </c>
      <c r="X110" s="10">
        <f>SUMIFS('EPA non-CO2 Data'!$H:$H,'EPA non-CO2 Data'!$A:$A,'Country Selector'!$A$2,'EPA non-CO2 Data'!$J:$J,$C$88,'EPA non-CO2 Data'!$I:$I,$B110,'EPA non-CO2 Data'!$F:$F,X$89)*10^12</f>
        <v>0</v>
      </c>
      <c r="Y110" s="10">
        <f>SUMIFS('EPA non-CO2 Data'!$H:$H,'EPA non-CO2 Data'!$A:$A,'Country Selector'!$A$2,'EPA non-CO2 Data'!$J:$J,$C$88,'EPA non-CO2 Data'!$I:$I,$B110,'EPA non-CO2 Data'!$F:$F,Y$89)*10^12</f>
        <v>0</v>
      </c>
      <c r="Z110" s="10">
        <f>SUMIFS('EPA non-CO2 Data'!$H:$H,'EPA non-CO2 Data'!$A:$A,'Country Selector'!$A$2,'EPA non-CO2 Data'!$J:$J,$C$88,'EPA non-CO2 Data'!$I:$I,$B110,'EPA non-CO2 Data'!$F:$F,Z$89)*10^12</f>
        <v>0</v>
      </c>
      <c r="AA110" s="10">
        <f>SUMIFS('EPA non-CO2 Data'!$H:$H,'EPA non-CO2 Data'!$A:$A,'Country Selector'!$A$2,'EPA non-CO2 Data'!$J:$J,$C$88,'EPA non-CO2 Data'!$I:$I,$B110,'EPA non-CO2 Data'!$F:$F,AA$89)*10^12</f>
        <v>0</v>
      </c>
      <c r="AB110" s="10">
        <f>SUMIFS('EPA non-CO2 Data'!$H:$H,'EPA non-CO2 Data'!$A:$A,'Country Selector'!$A$2,'EPA non-CO2 Data'!$J:$J,$C$88,'EPA non-CO2 Data'!$I:$I,$B110,'EPA non-CO2 Data'!$F:$F,AB$89)*10^12</f>
        <v>0</v>
      </c>
      <c r="AC110" s="10">
        <f>SUMIFS('EPA non-CO2 Data'!$H:$H,'EPA non-CO2 Data'!$A:$A,'Country Selector'!$A$2,'EPA non-CO2 Data'!$J:$J,$C$88,'EPA non-CO2 Data'!$I:$I,$B110,'EPA non-CO2 Data'!$F:$F,AC$89)*10^12</f>
        <v>0</v>
      </c>
      <c r="AD110" s="10">
        <f>SUMIFS('EPA non-CO2 Data'!$H:$H,'EPA non-CO2 Data'!$A:$A,'Country Selector'!$A$2,'EPA non-CO2 Data'!$J:$J,$C$88,'EPA non-CO2 Data'!$I:$I,$B110,'EPA non-CO2 Data'!$F:$F,AD$89)*10^12</f>
        <v>0</v>
      </c>
      <c r="AE110" s="10">
        <f>SUMIFS('EPA non-CO2 Data'!$H:$H,'EPA non-CO2 Data'!$A:$A,'Country Selector'!$A$2,'EPA non-CO2 Data'!$J:$J,$C$88,'EPA non-CO2 Data'!$I:$I,$B110,'EPA non-CO2 Data'!$F:$F,AE$89)*10^12</f>
        <v>0</v>
      </c>
      <c r="AF110" s="10">
        <f>SUMIFS('EPA non-CO2 Data'!$H:$H,'EPA non-CO2 Data'!$A:$A,'Country Selector'!$A$2,'EPA non-CO2 Data'!$J:$J,$C$88,'EPA non-CO2 Data'!$I:$I,$B110,'EPA non-CO2 Data'!$F:$F,AF$89)*10^12</f>
        <v>0</v>
      </c>
      <c r="AG110" s="10">
        <f>SUMIFS('EPA non-CO2 Data'!$H:$H,'EPA non-CO2 Data'!$A:$A,'Country Selector'!$A$2,'EPA non-CO2 Data'!$J:$J,$C$88,'EPA non-CO2 Data'!$I:$I,$B110,'EPA non-CO2 Data'!$F:$F,AG$89)*10^12</f>
        <v>0</v>
      </c>
      <c r="AH110" s="10">
        <f>SUMIFS('EPA non-CO2 Data'!$H:$H,'EPA non-CO2 Data'!$A:$A,'Country Selector'!$A$2,'EPA non-CO2 Data'!$J:$J,$C$88,'EPA non-CO2 Data'!$I:$I,$B110,'EPA non-CO2 Data'!$F:$F,AH$89)*10^12</f>
        <v>0</v>
      </c>
      <c r="AI110" s="10">
        <f>SUMIFS('EPA non-CO2 Data'!$H:$H,'EPA non-CO2 Data'!$A:$A,'Country Selector'!$A$2,'EPA non-CO2 Data'!$J:$J,$C$88,'EPA non-CO2 Data'!$I:$I,$B110,'EPA non-CO2 Data'!$F:$F,AI$89)*10^12</f>
        <v>0</v>
      </c>
      <c r="AJ110" s="10">
        <f>SUMIFS('EPA non-CO2 Data'!$H:$H,'EPA non-CO2 Data'!$A:$A,'Country Selector'!$A$2,'EPA non-CO2 Data'!$J:$J,$C$88,'EPA non-CO2 Data'!$I:$I,$B110,'EPA non-CO2 Data'!$F:$F,AJ$89)*10^12</f>
        <v>0</v>
      </c>
      <c r="AK110" s="10">
        <f>SUMIFS('EPA non-CO2 Data'!$H:$H,'EPA non-CO2 Data'!$A:$A,'Country Selector'!$A$2,'EPA non-CO2 Data'!$J:$J,$C$88,'EPA non-CO2 Data'!$I:$I,$B110,'EPA non-CO2 Data'!$F:$F,AK$89)*10^12</f>
        <v>0</v>
      </c>
      <c r="AL110" s="10">
        <f>SUMIFS('EPA non-CO2 Data'!$H:$H,'EPA non-CO2 Data'!$A:$A,'Country Selector'!$A$2,'EPA non-CO2 Data'!$J:$J,$C$88,'EPA non-CO2 Data'!$I:$I,$B110,'EPA non-CO2 Data'!$F:$F,AL$89)*10^12</f>
        <v>0</v>
      </c>
    </row>
    <row r="111" spans="1:38" x14ac:dyDescent="0.25">
      <c r="A111" t="s">
        <v>272</v>
      </c>
      <c r="B111" t="s">
        <v>580</v>
      </c>
      <c r="C111" s="10">
        <f>SUMIFS('EPA non-CO2 Data'!$H:$H,'EPA non-CO2 Data'!$A:$A,'Country Selector'!$A$2,'EPA non-CO2 Data'!$J:$J,$C$88,'EPA non-CO2 Data'!$I:$I,$B111,'EPA non-CO2 Data'!$F:$F,C$89)*10^12</f>
        <v>0</v>
      </c>
      <c r="D111" s="10">
        <f>SUMIFS('EPA non-CO2 Data'!$H:$H,'EPA non-CO2 Data'!$A:$A,'Country Selector'!$A$2,'EPA non-CO2 Data'!$J:$J,$C$88,'EPA non-CO2 Data'!$I:$I,$B111,'EPA non-CO2 Data'!$F:$F,D$89)*10^12</f>
        <v>0</v>
      </c>
      <c r="E111" s="10">
        <f>SUMIFS('EPA non-CO2 Data'!$H:$H,'EPA non-CO2 Data'!$A:$A,'Country Selector'!$A$2,'EPA non-CO2 Data'!$J:$J,$C$88,'EPA non-CO2 Data'!$I:$I,$B111,'EPA non-CO2 Data'!$F:$F,E$89)*10^12</f>
        <v>0</v>
      </c>
      <c r="F111" s="10">
        <f>SUMIFS('EPA non-CO2 Data'!$H:$H,'EPA non-CO2 Data'!$A:$A,'Country Selector'!$A$2,'EPA non-CO2 Data'!$J:$J,$C$88,'EPA non-CO2 Data'!$I:$I,$B111,'EPA non-CO2 Data'!$F:$F,F$89)*10^12</f>
        <v>0</v>
      </c>
      <c r="G111" s="10">
        <f>SUMIFS('EPA non-CO2 Data'!$H:$H,'EPA non-CO2 Data'!$A:$A,'Country Selector'!$A$2,'EPA non-CO2 Data'!$J:$J,$C$88,'EPA non-CO2 Data'!$I:$I,$B111,'EPA non-CO2 Data'!$F:$F,G$89)*10^12</f>
        <v>0</v>
      </c>
      <c r="H111" s="10">
        <f>SUMIFS('EPA non-CO2 Data'!$H:$H,'EPA non-CO2 Data'!$A:$A,'Country Selector'!$A$2,'EPA non-CO2 Data'!$J:$J,$C$88,'EPA non-CO2 Data'!$I:$I,$B111,'EPA non-CO2 Data'!$F:$F,H$89)*10^12</f>
        <v>0</v>
      </c>
      <c r="I111" s="10">
        <f>SUMIFS('EPA non-CO2 Data'!$H:$H,'EPA non-CO2 Data'!$A:$A,'Country Selector'!$A$2,'EPA non-CO2 Data'!$J:$J,$C$88,'EPA non-CO2 Data'!$I:$I,$B111,'EPA non-CO2 Data'!$F:$F,I$89)*10^12</f>
        <v>0</v>
      </c>
      <c r="J111" s="10">
        <f>SUMIFS('EPA non-CO2 Data'!$H:$H,'EPA non-CO2 Data'!$A:$A,'Country Selector'!$A$2,'EPA non-CO2 Data'!$J:$J,$C$88,'EPA non-CO2 Data'!$I:$I,$B111,'EPA non-CO2 Data'!$F:$F,J$89)*10^12</f>
        <v>0</v>
      </c>
      <c r="K111" s="10">
        <f>SUMIFS('EPA non-CO2 Data'!$H:$H,'EPA non-CO2 Data'!$A:$A,'Country Selector'!$A$2,'EPA non-CO2 Data'!$J:$J,$C$88,'EPA non-CO2 Data'!$I:$I,$B111,'EPA non-CO2 Data'!$F:$F,K$89)*10^12</f>
        <v>0</v>
      </c>
      <c r="L111" s="10">
        <f>SUMIFS('EPA non-CO2 Data'!$H:$H,'EPA non-CO2 Data'!$A:$A,'Country Selector'!$A$2,'EPA non-CO2 Data'!$J:$J,$C$88,'EPA non-CO2 Data'!$I:$I,$B111,'EPA non-CO2 Data'!$F:$F,L$89)*10^12</f>
        <v>0</v>
      </c>
      <c r="M111" s="10">
        <f>SUMIFS('EPA non-CO2 Data'!$H:$H,'EPA non-CO2 Data'!$A:$A,'Country Selector'!$A$2,'EPA non-CO2 Data'!$J:$J,$C$88,'EPA non-CO2 Data'!$I:$I,$B111,'EPA non-CO2 Data'!$F:$F,M$89)*10^12</f>
        <v>0</v>
      </c>
      <c r="N111" s="10">
        <f>SUMIFS('EPA non-CO2 Data'!$H:$H,'EPA non-CO2 Data'!$A:$A,'Country Selector'!$A$2,'EPA non-CO2 Data'!$J:$J,$C$88,'EPA non-CO2 Data'!$I:$I,$B111,'EPA non-CO2 Data'!$F:$F,N$89)*10^12</f>
        <v>0</v>
      </c>
      <c r="O111" s="10">
        <f>SUMIFS('EPA non-CO2 Data'!$H:$H,'EPA non-CO2 Data'!$A:$A,'Country Selector'!$A$2,'EPA non-CO2 Data'!$J:$J,$C$88,'EPA non-CO2 Data'!$I:$I,$B111,'EPA non-CO2 Data'!$F:$F,O$89)*10^12</f>
        <v>0</v>
      </c>
      <c r="P111" s="10">
        <f>SUMIFS('EPA non-CO2 Data'!$H:$H,'EPA non-CO2 Data'!$A:$A,'Country Selector'!$A$2,'EPA non-CO2 Data'!$J:$J,$C$88,'EPA non-CO2 Data'!$I:$I,$B111,'EPA non-CO2 Data'!$F:$F,P$89)*10^12</f>
        <v>0</v>
      </c>
      <c r="Q111" s="10">
        <f>SUMIFS('EPA non-CO2 Data'!$H:$H,'EPA non-CO2 Data'!$A:$A,'Country Selector'!$A$2,'EPA non-CO2 Data'!$J:$J,$C$88,'EPA non-CO2 Data'!$I:$I,$B111,'EPA non-CO2 Data'!$F:$F,Q$89)*10^12</f>
        <v>0</v>
      </c>
      <c r="R111" s="10">
        <f>SUMIFS('EPA non-CO2 Data'!$H:$H,'EPA non-CO2 Data'!$A:$A,'Country Selector'!$A$2,'EPA non-CO2 Data'!$J:$J,$C$88,'EPA non-CO2 Data'!$I:$I,$B111,'EPA non-CO2 Data'!$F:$F,R$89)*10^12</f>
        <v>0</v>
      </c>
      <c r="S111" s="10">
        <f>SUMIFS('EPA non-CO2 Data'!$H:$H,'EPA non-CO2 Data'!$A:$A,'Country Selector'!$A$2,'EPA non-CO2 Data'!$J:$J,$C$88,'EPA non-CO2 Data'!$I:$I,$B111,'EPA non-CO2 Data'!$F:$F,S$89)*10^12</f>
        <v>0</v>
      </c>
      <c r="T111" s="10">
        <f>SUMIFS('EPA non-CO2 Data'!$H:$H,'EPA non-CO2 Data'!$A:$A,'Country Selector'!$A$2,'EPA non-CO2 Data'!$J:$J,$C$88,'EPA non-CO2 Data'!$I:$I,$B111,'EPA non-CO2 Data'!$F:$F,T$89)*10^12</f>
        <v>0</v>
      </c>
      <c r="U111" s="10">
        <f>SUMIFS('EPA non-CO2 Data'!$H:$H,'EPA non-CO2 Data'!$A:$A,'Country Selector'!$A$2,'EPA non-CO2 Data'!$J:$J,$C$88,'EPA non-CO2 Data'!$I:$I,$B111,'EPA non-CO2 Data'!$F:$F,U$89)*10^12</f>
        <v>0</v>
      </c>
      <c r="V111" s="10">
        <f>SUMIFS('EPA non-CO2 Data'!$H:$H,'EPA non-CO2 Data'!$A:$A,'Country Selector'!$A$2,'EPA non-CO2 Data'!$J:$J,$C$88,'EPA non-CO2 Data'!$I:$I,$B111,'EPA non-CO2 Data'!$F:$F,V$89)*10^12</f>
        <v>0</v>
      </c>
      <c r="W111" s="10">
        <f>SUMIFS('EPA non-CO2 Data'!$H:$H,'EPA non-CO2 Data'!$A:$A,'Country Selector'!$A$2,'EPA non-CO2 Data'!$J:$J,$C$88,'EPA non-CO2 Data'!$I:$I,$B111,'EPA non-CO2 Data'!$F:$F,W$89)*10^12</f>
        <v>0</v>
      </c>
      <c r="X111" s="10">
        <f>SUMIFS('EPA non-CO2 Data'!$H:$H,'EPA non-CO2 Data'!$A:$A,'Country Selector'!$A$2,'EPA non-CO2 Data'!$J:$J,$C$88,'EPA non-CO2 Data'!$I:$I,$B111,'EPA non-CO2 Data'!$F:$F,X$89)*10^12</f>
        <v>0</v>
      </c>
      <c r="Y111" s="10">
        <f>SUMIFS('EPA non-CO2 Data'!$H:$H,'EPA non-CO2 Data'!$A:$A,'Country Selector'!$A$2,'EPA non-CO2 Data'!$J:$J,$C$88,'EPA non-CO2 Data'!$I:$I,$B111,'EPA non-CO2 Data'!$F:$F,Y$89)*10^12</f>
        <v>0</v>
      </c>
      <c r="Z111" s="10">
        <f>SUMIFS('EPA non-CO2 Data'!$H:$H,'EPA non-CO2 Data'!$A:$A,'Country Selector'!$A$2,'EPA non-CO2 Data'!$J:$J,$C$88,'EPA non-CO2 Data'!$I:$I,$B111,'EPA non-CO2 Data'!$F:$F,Z$89)*10^12</f>
        <v>0</v>
      </c>
      <c r="AA111" s="10">
        <f>SUMIFS('EPA non-CO2 Data'!$H:$H,'EPA non-CO2 Data'!$A:$A,'Country Selector'!$A$2,'EPA non-CO2 Data'!$J:$J,$C$88,'EPA non-CO2 Data'!$I:$I,$B111,'EPA non-CO2 Data'!$F:$F,AA$89)*10^12</f>
        <v>0</v>
      </c>
      <c r="AB111" s="10">
        <f>SUMIFS('EPA non-CO2 Data'!$H:$H,'EPA non-CO2 Data'!$A:$A,'Country Selector'!$A$2,'EPA non-CO2 Data'!$J:$J,$C$88,'EPA non-CO2 Data'!$I:$I,$B111,'EPA non-CO2 Data'!$F:$F,AB$89)*10^12</f>
        <v>0</v>
      </c>
      <c r="AC111" s="10">
        <f>SUMIFS('EPA non-CO2 Data'!$H:$H,'EPA non-CO2 Data'!$A:$A,'Country Selector'!$A$2,'EPA non-CO2 Data'!$J:$J,$C$88,'EPA non-CO2 Data'!$I:$I,$B111,'EPA non-CO2 Data'!$F:$F,AC$89)*10^12</f>
        <v>0</v>
      </c>
      <c r="AD111" s="10">
        <f>SUMIFS('EPA non-CO2 Data'!$H:$H,'EPA non-CO2 Data'!$A:$A,'Country Selector'!$A$2,'EPA non-CO2 Data'!$J:$J,$C$88,'EPA non-CO2 Data'!$I:$I,$B111,'EPA non-CO2 Data'!$F:$F,AD$89)*10^12</f>
        <v>0</v>
      </c>
      <c r="AE111" s="10">
        <f>SUMIFS('EPA non-CO2 Data'!$H:$H,'EPA non-CO2 Data'!$A:$A,'Country Selector'!$A$2,'EPA non-CO2 Data'!$J:$J,$C$88,'EPA non-CO2 Data'!$I:$I,$B111,'EPA non-CO2 Data'!$F:$F,AE$89)*10^12</f>
        <v>0</v>
      </c>
      <c r="AF111" s="10">
        <f>SUMIFS('EPA non-CO2 Data'!$H:$H,'EPA non-CO2 Data'!$A:$A,'Country Selector'!$A$2,'EPA non-CO2 Data'!$J:$J,$C$88,'EPA non-CO2 Data'!$I:$I,$B111,'EPA non-CO2 Data'!$F:$F,AF$89)*10^12</f>
        <v>0</v>
      </c>
      <c r="AG111" s="10">
        <f>SUMIFS('EPA non-CO2 Data'!$H:$H,'EPA non-CO2 Data'!$A:$A,'Country Selector'!$A$2,'EPA non-CO2 Data'!$J:$J,$C$88,'EPA non-CO2 Data'!$I:$I,$B111,'EPA non-CO2 Data'!$F:$F,AG$89)*10^12</f>
        <v>0</v>
      </c>
      <c r="AH111" s="10">
        <f>SUMIFS('EPA non-CO2 Data'!$H:$H,'EPA non-CO2 Data'!$A:$A,'Country Selector'!$A$2,'EPA non-CO2 Data'!$J:$J,$C$88,'EPA non-CO2 Data'!$I:$I,$B111,'EPA non-CO2 Data'!$F:$F,AH$89)*10^12</f>
        <v>0</v>
      </c>
      <c r="AI111" s="10">
        <f>SUMIFS('EPA non-CO2 Data'!$H:$H,'EPA non-CO2 Data'!$A:$A,'Country Selector'!$A$2,'EPA non-CO2 Data'!$J:$J,$C$88,'EPA non-CO2 Data'!$I:$I,$B111,'EPA non-CO2 Data'!$F:$F,AI$89)*10^12</f>
        <v>0</v>
      </c>
      <c r="AJ111" s="10">
        <f>SUMIFS('EPA non-CO2 Data'!$H:$H,'EPA non-CO2 Data'!$A:$A,'Country Selector'!$A$2,'EPA non-CO2 Data'!$J:$J,$C$88,'EPA non-CO2 Data'!$I:$I,$B111,'EPA non-CO2 Data'!$F:$F,AJ$89)*10^12</f>
        <v>0</v>
      </c>
      <c r="AK111" s="10">
        <f>SUMIFS('EPA non-CO2 Data'!$H:$H,'EPA non-CO2 Data'!$A:$A,'Country Selector'!$A$2,'EPA non-CO2 Data'!$J:$J,$C$88,'EPA non-CO2 Data'!$I:$I,$B111,'EPA non-CO2 Data'!$F:$F,AK$89)*10^12</f>
        <v>0</v>
      </c>
      <c r="AL111" s="10">
        <f>SUMIFS('EPA non-CO2 Data'!$H:$H,'EPA non-CO2 Data'!$A:$A,'Country Selector'!$A$2,'EPA non-CO2 Data'!$J:$J,$C$88,'EPA non-CO2 Data'!$I:$I,$B111,'EPA non-CO2 Data'!$F:$F,AL$89)*10^12</f>
        <v>0</v>
      </c>
    </row>
    <row r="112" spans="1:38" x14ac:dyDescent="0.25">
      <c r="A112" t="s">
        <v>272</v>
      </c>
      <c r="B112" t="s">
        <v>553</v>
      </c>
      <c r="C112" s="10">
        <f>SUMIFS('EPA non-CO2 Data'!$H:$H,'EPA non-CO2 Data'!$A:$A,'Country Selector'!$A$2,'EPA non-CO2 Data'!$J:$J,$C$88,'EPA non-CO2 Data'!$I:$I,$B112,'EPA non-CO2 Data'!$F:$F,C$89)*10^12</f>
        <v>0</v>
      </c>
      <c r="D112" s="10">
        <f>SUMIFS('EPA non-CO2 Data'!$H:$H,'EPA non-CO2 Data'!$A:$A,'Country Selector'!$A$2,'EPA non-CO2 Data'!$J:$J,$C$88,'EPA non-CO2 Data'!$I:$I,$B112,'EPA non-CO2 Data'!$F:$F,D$89)*10^12</f>
        <v>0</v>
      </c>
      <c r="E112" s="10">
        <f>SUMIFS('EPA non-CO2 Data'!$H:$H,'EPA non-CO2 Data'!$A:$A,'Country Selector'!$A$2,'EPA non-CO2 Data'!$J:$J,$C$88,'EPA non-CO2 Data'!$I:$I,$B112,'EPA non-CO2 Data'!$F:$F,E$89)*10^12</f>
        <v>0</v>
      </c>
      <c r="F112" s="10">
        <f>SUMIFS('EPA non-CO2 Data'!$H:$H,'EPA non-CO2 Data'!$A:$A,'Country Selector'!$A$2,'EPA non-CO2 Data'!$J:$J,$C$88,'EPA non-CO2 Data'!$I:$I,$B112,'EPA non-CO2 Data'!$F:$F,F$89)*10^12</f>
        <v>0</v>
      </c>
      <c r="G112" s="10">
        <f>SUMIFS('EPA non-CO2 Data'!$H:$H,'EPA non-CO2 Data'!$A:$A,'Country Selector'!$A$2,'EPA non-CO2 Data'!$J:$J,$C$88,'EPA non-CO2 Data'!$I:$I,$B112,'EPA non-CO2 Data'!$F:$F,G$89)*10^12</f>
        <v>0</v>
      </c>
      <c r="H112" s="10">
        <f>SUMIFS('EPA non-CO2 Data'!$H:$H,'EPA non-CO2 Data'!$A:$A,'Country Selector'!$A$2,'EPA non-CO2 Data'!$J:$J,$C$88,'EPA non-CO2 Data'!$I:$I,$B112,'EPA non-CO2 Data'!$F:$F,H$89)*10^12</f>
        <v>0</v>
      </c>
      <c r="I112" s="10">
        <f>SUMIFS('EPA non-CO2 Data'!$H:$H,'EPA non-CO2 Data'!$A:$A,'Country Selector'!$A$2,'EPA non-CO2 Data'!$J:$J,$C$88,'EPA non-CO2 Data'!$I:$I,$B112,'EPA non-CO2 Data'!$F:$F,I$89)*10^12</f>
        <v>0</v>
      </c>
      <c r="J112" s="10">
        <f>SUMIFS('EPA non-CO2 Data'!$H:$H,'EPA non-CO2 Data'!$A:$A,'Country Selector'!$A$2,'EPA non-CO2 Data'!$J:$J,$C$88,'EPA non-CO2 Data'!$I:$I,$B112,'EPA non-CO2 Data'!$F:$F,J$89)*10^12</f>
        <v>0</v>
      </c>
      <c r="K112" s="10">
        <f>SUMIFS('EPA non-CO2 Data'!$H:$H,'EPA non-CO2 Data'!$A:$A,'Country Selector'!$A$2,'EPA non-CO2 Data'!$J:$J,$C$88,'EPA non-CO2 Data'!$I:$I,$B112,'EPA non-CO2 Data'!$F:$F,K$89)*10^12</f>
        <v>0</v>
      </c>
      <c r="L112" s="10">
        <f>SUMIFS('EPA non-CO2 Data'!$H:$H,'EPA non-CO2 Data'!$A:$A,'Country Selector'!$A$2,'EPA non-CO2 Data'!$J:$J,$C$88,'EPA non-CO2 Data'!$I:$I,$B112,'EPA non-CO2 Data'!$F:$F,L$89)*10^12</f>
        <v>0</v>
      </c>
      <c r="M112" s="10">
        <f>SUMIFS('EPA non-CO2 Data'!$H:$H,'EPA non-CO2 Data'!$A:$A,'Country Selector'!$A$2,'EPA non-CO2 Data'!$J:$J,$C$88,'EPA non-CO2 Data'!$I:$I,$B112,'EPA non-CO2 Data'!$F:$F,M$89)*10^12</f>
        <v>0</v>
      </c>
      <c r="N112" s="10">
        <f>SUMIFS('EPA non-CO2 Data'!$H:$H,'EPA non-CO2 Data'!$A:$A,'Country Selector'!$A$2,'EPA non-CO2 Data'!$J:$J,$C$88,'EPA non-CO2 Data'!$I:$I,$B112,'EPA non-CO2 Data'!$F:$F,N$89)*10^12</f>
        <v>0</v>
      </c>
      <c r="O112" s="10">
        <f>SUMIFS('EPA non-CO2 Data'!$H:$H,'EPA non-CO2 Data'!$A:$A,'Country Selector'!$A$2,'EPA non-CO2 Data'!$J:$J,$C$88,'EPA non-CO2 Data'!$I:$I,$B112,'EPA non-CO2 Data'!$F:$F,O$89)*10^12</f>
        <v>0</v>
      </c>
      <c r="P112" s="10">
        <f>SUMIFS('EPA non-CO2 Data'!$H:$H,'EPA non-CO2 Data'!$A:$A,'Country Selector'!$A$2,'EPA non-CO2 Data'!$J:$J,$C$88,'EPA non-CO2 Data'!$I:$I,$B112,'EPA non-CO2 Data'!$F:$F,P$89)*10^12</f>
        <v>0</v>
      </c>
      <c r="Q112" s="10">
        <f>SUMIFS('EPA non-CO2 Data'!$H:$H,'EPA non-CO2 Data'!$A:$A,'Country Selector'!$A$2,'EPA non-CO2 Data'!$J:$J,$C$88,'EPA non-CO2 Data'!$I:$I,$B112,'EPA non-CO2 Data'!$F:$F,Q$89)*10^12</f>
        <v>0</v>
      </c>
      <c r="R112" s="10">
        <f>SUMIFS('EPA non-CO2 Data'!$H:$H,'EPA non-CO2 Data'!$A:$A,'Country Selector'!$A$2,'EPA non-CO2 Data'!$J:$J,$C$88,'EPA non-CO2 Data'!$I:$I,$B112,'EPA non-CO2 Data'!$F:$F,R$89)*10^12</f>
        <v>0</v>
      </c>
      <c r="S112" s="10">
        <f>SUMIFS('EPA non-CO2 Data'!$H:$H,'EPA non-CO2 Data'!$A:$A,'Country Selector'!$A$2,'EPA non-CO2 Data'!$J:$J,$C$88,'EPA non-CO2 Data'!$I:$I,$B112,'EPA non-CO2 Data'!$F:$F,S$89)*10^12</f>
        <v>0</v>
      </c>
      <c r="T112" s="10">
        <f>SUMIFS('EPA non-CO2 Data'!$H:$H,'EPA non-CO2 Data'!$A:$A,'Country Selector'!$A$2,'EPA non-CO2 Data'!$J:$J,$C$88,'EPA non-CO2 Data'!$I:$I,$B112,'EPA non-CO2 Data'!$F:$F,T$89)*10^12</f>
        <v>0</v>
      </c>
      <c r="U112" s="10">
        <f>SUMIFS('EPA non-CO2 Data'!$H:$H,'EPA non-CO2 Data'!$A:$A,'Country Selector'!$A$2,'EPA non-CO2 Data'!$J:$J,$C$88,'EPA non-CO2 Data'!$I:$I,$B112,'EPA non-CO2 Data'!$F:$F,U$89)*10^12</f>
        <v>0</v>
      </c>
      <c r="V112" s="10">
        <f>SUMIFS('EPA non-CO2 Data'!$H:$H,'EPA non-CO2 Data'!$A:$A,'Country Selector'!$A$2,'EPA non-CO2 Data'!$J:$J,$C$88,'EPA non-CO2 Data'!$I:$I,$B112,'EPA non-CO2 Data'!$F:$F,V$89)*10^12</f>
        <v>0</v>
      </c>
      <c r="W112" s="10">
        <f>SUMIFS('EPA non-CO2 Data'!$H:$H,'EPA non-CO2 Data'!$A:$A,'Country Selector'!$A$2,'EPA non-CO2 Data'!$J:$J,$C$88,'EPA non-CO2 Data'!$I:$I,$B112,'EPA non-CO2 Data'!$F:$F,W$89)*10^12</f>
        <v>0</v>
      </c>
      <c r="X112" s="10">
        <f>SUMIFS('EPA non-CO2 Data'!$H:$H,'EPA non-CO2 Data'!$A:$A,'Country Selector'!$A$2,'EPA non-CO2 Data'!$J:$J,$C$88,'EPA non-CO2 Data'!$I:$I,$B112,'EPA non-CO2 Data'!$F:$F,X$89)*10^12</f>
        <v>0</v>
      </c>
      <c r="Y112" s="10">
        <f>SUMIFS('EPA non-CO2 Data'!$H:$H,'EPA non-CO2 Data'!$A:$A,'Country Selector'!$A$2,'EPA non-CO2 Data'!$J:$J,$C$88,'EPA non-CO2 Data'!$I:$I,$B112,'EPA non-CO2 Data'!$F:$F,Y$89)*10^12</f>
        <v>0</v>
      </c>
      <c r="Z112" s="10">
        <f>SUMIFS('EPA non-CO2 Data'!$H:$H,'EPA non-CO2 Data'!$A:$A,'Country Selector'!$A$2,'EPA non-CO2 Data'!$J:$J,$C$88,'EPA non-CO2 Data'!$I:$I,$B112,'EPA non-CO2 Data'!$F:$F,Z$89)*10^12</f>
        <v>0</v>
      </c>
      <c r="AA112" s="10">
        <f>SUMIFS('EPA non-CO2 Data'!$H:$H,'EPA non-CO2 Data'!$A:$A,'Country Selector'!$A$2,'EPA non-CO2 Data'!$J:$J,$C$88,'EPA non-CO2 Data'!$I:$I,$B112,'EPA non-CO2 Data'!$F:$F,AA$89)*10^12</f>
        <v>0</v>
      </c>
      <c r="AB112" s="10">
        <f>SUMIFS('EPA non-CO2 Data'!$H:$H,'EPA non-CO2 Data'!$A:$A,'Country Selector'!$A$2,'EPA non-CO2 Data'!$J:$J,$C$88,'EPA non-CO2 Data'!$I:$I,$B112,'EPA non-CO2 Data'!$F:$F,AB$89)*10^12</f>
        <v>0</v>
      </c>
      <c r="AC112" s="10">
        <f>SUMIFS('EPA non-CO2 Data'!$H:$H,'EPA non-CO2 Data'!$A:$A,'Country Selector'!$A$2,'EPA non-CO2 Data'!$J:$J,$C$88,'EPA non-CO2 Data'!$I:$I,$B112,'EPA non-CO2 Data'!$F:$F,AC$89)*10^12</f>
        <v>0</v>
      </c>
      <c r="AD112" s="10">
        <f>SUMIFS('EPA non-CO2 Data'!$H:$H,'EPA non-CO2 Data'!$A:$A,'Country Selector'!$A$2,'EPA non-CO2 Data'!$J:$J,$C$88,'EPA non-CO2 Data'!$I:$I,$B112,'EPA non-CO2 Data'!$F:$F,AD$89)*10^12</f>
        <v>0</v>
      </c>
      <c r="AE112" s="10">
        <f>SUMIFS('EPA non-CO2 Data'!$H:$H,'EPA non-CO2 Data'!$A:$A,'Country Selector'!$A$2,'EPA non-CO2 Data'!$J:$J,$C$88,'EPA non-CO2 Data'!$I:$I,$B112,'EPA non-CO2 Data'!$F:$F,AE$89)*10^12</f>
        <v>0</v>
      </c>
      <c r="AF112" s="10">
        <f>SUMIFS('EPA non-CO2 Data'!$H:$H,'EPA non-CO2 Data'!$A:$A,'Country Selector'!$A$2,'EPA non-CO2 Data'!$J:$J,$C$88,'EPA non-CO2 Data'!$I:$I,$B112,'EPA non-CO2 Data'!$F:$F,AF$89)*10^12</f>
        <v>0</v>
      </c>
      <c r="AG112" s="10">
        <f>SUMIFS('EPA non-CO2 Data'!$H:$H,'EPA non-CO2 Data'!$A:$A,'Country Selector'!$A$2,'EPA non-CO2 Data'!$J:$J,$C$88,'EPA non-CO2 Data'!$I:$I,$B112,'EPA non-CO2 Data'!$F:$F,AG$89)*10^12</f>
        <v>0</v>
      </c>
      <c r="AH112" s="10">
        <f>SUMIFS('EPA non-CO2 Data'!$H:$H,'EPA non-CO2 Data'!$A:$A,'Country Selector'!$A$2,'EPA non-CO2 Data'!$J:$J,$C$88,'EPA non-CO2 Data'!$I:$I,$B112,'EPA non-CO2 Data'!$F:$F,AH$89)*10^12</f>
        <v>0</v>
      </c>
      <c r="AI112" s="10">
        <f>SUMIFS('EPA non-CO2 Data'!$H:$H,'EPA non-CO2 Data'!$A:$A,'Country Selector'!$A$2,'EPA non-CO2 Data'!$J:$J,$C$88,'EPA non-CO2 Data'!$I:$I,$B112,'EPA non-CO2 Data'!$F:$F,AI$89)*10^12</f>
        <v>0</v>
      </c>
      <c r="AJ112" s="10">
        <f>SUMIFS('EPA non-CO2 Data'!$H:$H,'EPA non-CO2 Data'!$A:$A,'Country Selector'!$A$2,'EPA non-CO2 Data'!$J:$J,$C$88,'EPA non-CO2 Data'!$I:$I,$B112,'EPA non-CO2 Data'!$F:$F,AJ$89)*10^12</f>
        <v>0</v>
      </c>
      <c r="AK112" s="10">
        <f>SUMIFS('EPA non-CO2 Data'!$H:$H,'EPA non-CO2 Data'!$A:$A,'Country Selector'!$A$2,'EPA non-CO2 Data'!$J:$J,$C$88,'EPA non-CO2 Data'!$I:$I,$B112,'EPA non-CO2 Data'!$F:$F,AK$89)*10^12</f>
        <v>0</v>
      </c>
      <c r="AL112" s="10">
        <f>SUMIFS('EPA non-CO2 Data'!$H:$H,'EPA non-CO2 Data'!$A:$A,'Country Selector'!$A$2,'EPA non-CO2 Data'!$J:$J,$C$88,'EPA non-CO2 Data'!$I:$I,$B112,'EPA non-CO2 Data'!$F:$F,AL$89)*10^12</f>
        <v>0</v>
      </c>
    </row>
    <row r="113" spans="1:38" x14ac:dyDescent="0.25">
      <c r="A113" t="s">
        <v>272</v>
      </c>
      <c r="B113" t="s">
        <v>557</v>
      </c>
      <c r="C113" s="10">
        <f>SUMIFS('EPA non-CO2 Data'!$H:$H,'EPA non-CO2 Data'!$A:$A,'Country Selector'!$A$2,'EPA non-CO2 Data'!$J:$J,$C$88,'EPA non-CO2 Data'!$I:$I,$B113,'EPA non-CO2 Data'!$F:$F,C$89)*10^12</f>
        <v>0</v>
      </c>
      <c r="D113" s="10">
        <f>SUMIFS('EPA non-CO2 Data'!$H:$H,'EPA non-CO2 Data'!$A:$A,'Country Selector'!$A$2,'EPA non-CO2 Data'!$J:$J,$C$88,'EPA non-CO2 Data'!$I:$I,$B113,'EPA non-CO2 Data'!$F:$F,D$89)*10^12</f>
        <v>0</v>
      </c>
      <c r="E113" s="10">
        <f>SUMIFS('EPA non-CO2 Data'!$H:$H,'EPA non-CO2 Data'!$A:$A,'Country Selector'!$A$2,'EPA non-CO2 Data'!$J:$J,$C$88,'EPA non-CO2 Data'!$I:$I,$B113,'EPA non-CO2 Data'!$F:$F,E$89)*10^12</f>
        <v>0</v>
      </c>
      <c r="F113" s="10">
        <f>SUMIFS('EPA non-CO2 Data'!$H:$H,'EPA non-CO2 Data'!$A:$A,'Country Selector'!$A$2,'EPA non-CO2 Data'!$J:$J,$C$88,'EPA non-CO2 Data'!$I:$I,$B113,'EPA non-CO2 Data'!$F:$F,F$89)*10^12</f>
        <v>0</v>
      </c>
      <c r="G113" s="10">
        <f>SUMIFS('EPA non-CO2 Data'!$H:$H,'EPA non-CO2 Data'!$A:$A,'Country Selector'!$A$2,'EPA non-CO2 Data'!$J:$J,$C$88,'EPA non-CO2 Data'!$I:$I,$B113,'EPA non-CO2 Data'!$F:$F,G$89)*10^12</f>
        <v>0</v>
      </c>
      <c r="H113" s="10">
        <f>SUMIFS('EPA non-CO2 Data'!$H:$H,'EPA non-CO2 Data'!$A:$A,'Country Selector'!$A$2,'EPA non-CO2 Data'!$J:$J,$C$88,'EPA non-CO2 Data'!$I:$I,$B113,'EPA non-CO2 Data'!$F:$F,H$89)*10^12</f>
        <v>0</v>
      </c>
      <c r="I113" s="10">
        <f>SUMIFS('EPA non-CO2 Data'!$H:$H,'EPA non-CO2 Data'!$A:$A,'Country Selector'!$A$2,'EPA non-CO2 Data'!$J:$J,$C$88,'EPA non-CO2 Data'!$I:$I,$B113,'EPA non-CO2 Data'!$F:$F,I$89)*10^12</f>
        <v>0</v>
      </c>
      <c r="J113" s="10">
        <f>SUMIFS('EPA non-CO2 Data'!$H:$H,'EPA non-CO2 Data'!$A:$A,'Country Selector'!$A$2,'EPA non-CO2 Data'!$J:$J,$C$88,'EPA non-CO2 Data'!$I:$I,$B113,'EPA non-CO2 Data'!$F:$F,J$89)*10^12</f>
        <v>0</v>
      </c>
      <c r="K113" s="10">
        <f>SUMIFS('EPA non-CO2 Data'!$H:$H,'EPA non-CO2 Data'!$A:$A,'Country Selector'!$A$2,'EPA non-CO2 Data'!$J:$J,$C$88,'EPA non-CO2 Data'!$I:$I,$B113,'EPA non-CO2 Data'!$F:$F,K$89)*10^12</f>
        <v>0</v>
      </c>
      <c r="L113" s="10">
        <f>SUMIFS('EPA non-CO2 Data'!$H:$H,'EPA non-CO2 Data'!$A:$A,'Country Selector'!$A$2,'EPA non-CO2 Data'!$J:$J,$C$88,'EPA non-CO2 Data'!$I:$I,$B113,'EPA non-CO2 Data'!$F:$F,L$89)*10^12</f>
        <v>0</v>
      </c>
      <c r="M113" s="10">
        <f>SUMIFS('EPA non-CO2 Data'!$H:$H,'EPA non-CO2 Data'!$A:$A,'Country Selector'!$A$2,'EPA non-CO2 Data'!$J:$J,$C$88,'EPA non-CO2 Data'!$I:$I,$B113,'EPA non-CO2 Data'!$F:$F,M$89)*10^12</f>
        <v>0</v>
      </c>
      <c r="N113" s="10">
        <f>SUMIFS('EPA non-CO2 Data'!$H:$H,'EPA non-CO2 Data'!$A:$A,'Country Selector'!$A$2,'EPA non-CO2 Data'!$J:$J,$C$88,'EPA non-CO2 Data'!$I:$I,$B113,'EPA non-CO2 Data'!$F:$F,N$89)*10^12</f>
        <v>0</v>
      </c>
      <c r="O113" s="10">
        <f>SUMIFS('EPA non-CO2 Data'!$H:$H,'EPA non-CO2 Data'!$A:$A,'Country Selector'!$A$2,'EPA non-CO2 Data'!$J:$J,$C$88,'EPA non-CO2 Data'!$I:$I,$B113,'EPA non-CO2 Data'!$F:$F,O$89)*10^12</f>
        <v>0</v>
      </c>
      <c r="P113" s="10">
        <f>SUMIFS('EPA non-CO2 Data'!$H:$H,'EPA non-CO2 Data'!$A:$A,'Country Selector'!$A$2,'EPA non-CO2 Data'!$J:$J,$C$88,'EPA non-CO2 Data'!$I:$I,$B113,'EPA non-CO2 Data'!$F:$F,P$89)*10^12</f>
        <v>0</v>
      </c>
      <c r="Q113" s="10">
        <f>SUMIFS('EPA non-CO2 Data'!$H:$H,'EPA non-CO2 Data'!$A:$A,'Country Selector'!$A$2,'EPA non-CO2 Data'!$J:$J,$C$88,'EPA non-CO2 Data'!$I:$I,$B113,'EPA non-CO2 Data'!$F:$F,Q$89)*10^12</f>
        <v>0</v>
      </c>
      <c r="R113" s="10">
        <f>SUMIFS('EPA non-CO2 Data'!$H:$H,'EPA non-CO2 Data'!$A:$A,'Country Selector'!$A$2,'EPA non-CO2 Data'!$J:$J,$C$88,'EPA non-CO2 Data'!$I:$I,$B113,'EPA non-CO2 Data'!$F:$F,R$89)*10^12</f>
        <v>0</v>
      </c>
      <c r="S113" s="10">
        <f>SUMIFS('EPA non-CO2 Data'!$H:$H,'EPA non-CO2 Data'!$A:$A,'Country Selector'!$A$2,'EPA non-CO2 Data'!$J:$J,$C$88,'EPA non-CO2 Data'!$I:$I,$B113,'EPA non-CO2 Data'!$F:$F,S$89)*10^12</f>
        <v>0</v>
      </c>
      <c r="T113" s="10">
        <f>SUMIFS('EPA non-CO2 Data'!$H:$H,'EPA non-CO2 Data'!$A:$A,'Country Selector'!$A$2,'EPA non-CO2 Data'!$J:$J,$C$88,'EPA non-CO2 Data'!$I:$I,$B113,'EPA non-CO2 Data'!$F:$F,T$89)*10^12</f>
        <v>0</v>
      </c>
      <c r="U113" s="10">
        <f>SUMIFS('EPA non-CO2 Data'!$H:$H,'EPA non-CO2 Data'!$A:$A,'Country Selector'!$A$2,'EPA non-CO2 Data'!$J:$J,$C$88,'EPA non-CO2 Data'!$I:$I,$B113,'EPA non-CO2 Data'!$F:$F,U$89)*10^12</f>
        <v>0</v>
      </c>
      <c r="V113" s="10">
        <f>SUMIFS('EPA non-CO2 Data'!$H:$H,'EPA non-CO2 Data'!$A:$A,'Country Selector'!$A$2,'EPA non-CO2 Data'!$J:$J,$C$88,'EPA non-CO2 Data'!$I:$I,$B113,'EPA non-CO2 Data'!$F:$F,V$89)*10^12</f>
        <v>0</v>
      </c>
      <c r="W113" s="10">
        <f>SUMIFS('EPA non-CO2 Data'!$H:$H,'EPA non-CO2 Data'!$A:$A,'Country Selector'!$A$2,'EPA non-CO2 Data'!$J:$J,$C$88,'EPA non-CO2 Data'!$I:$I,$B113,'EPA non-CO2 Data'!$F:$F,W$89)*10^12</f>
        <v>0</v>
      </c>
      <c r="X113" s="10">
        <f>SUMIFS('EPA non-CO2 Data'!$H:$H,'EPA non-CO2 Data'!$A:$A,'Country Selector'!$A$2,'EPA non-CO2 Data'!$J:$J,$C$88,'EPA non-CO2 Data'!$I:$I,$B113,'EPA non-CO2 Data'!$F:$F,X$89)*10^12</f>
        <v>0</v>
      </c>
      <c r="Y113" s="10">
        <f>SUMIFS('EPA non-CO2 Data'!$H:$H,'EPA non-CO2 Data'!$A:$A,'Country Selector'!$A$2,'EPA non-CO2 Data'!$J:$J,$C$88,'EPA non-CO2 Data'!$I:$I,$B113,'EPA non-CO2 Data'!$F:$F,Y$89)*10^12</f>
        <v>0</v>
      </c>
      <c r="Z113" s="10">
        <f>SUMIFS('EPA non-CO2 Data'!$H:$H,'EPA non-CO2 Data'!$A:$A,'Country Selector'!$A$2,'EPA non-CO2 Data'!$J:$J,$C$88,'EPA non-CO2 Data'!$I:$I,$B113,'EPA non-CO2 Data'!$F:$F,Z$89)*10^12</f>
        <v>0</v>
      </c>
      <c r="AA113" s="10">
        <f>SUMIFS('EPA non-CO2 Data'!$H:$H,'EPA non-CO2 Data'!$A:$A,'Country Selector'!$A$2,'EPA non-CO2 Data'!$J:$J,$C$88,'EPA non-CO2 Data'!$I:$I,$B113,'EPA non-CO2 Data'!$F:$F,AA$89)*10^12</f>
        <v>0</v>
      </c>
      <c r="AB113" s="10">
        <f>SUMIFS('EPA non-CO2 Data'!$H:$H,'EPA non-CO2 Data'!$A:$A,'Country Selector'!$A$2,'EPA non-CO2 Data'!$J:$J,$C$88,'EPA non-CO2 Data'!$I:$I,$B113,'EPA non-CO2 Data'!$F:$F,AB$89)*10^12</f>
        <v>0</v>
      </c>
      <c r="AC113" s="10">
        <f>SUMIFS('EPA non-CO2 Data'!$H:$H,'EPA non-CO2 Data'!$A:$A,'Country Selector'!$A$2,'EPA non-CO2 Data'!$J:$J,$C$88,'EPA non-CO2 Data'!$I:$I,$B113,'EPA non-CO2 Data'!$F:$F,AC$89)*10^12</f>
        <v>0</v>
      </c>
      <c r="AD113" s="10">
        <f>SUMIFS('EPA non-CO2 Data'!$H:$H,'EPA non-CO2 Data'!$A:$A,'Country Selector'!$A$2,'EPA non-CO2 Data'!$J:$J,$C$88,'EPA non-CO2 Data'!$I:$I,$B113,'EPA non-CO2 Data'!$F:$F,AD$89)*10^12</f>
        <v>0</v>
      </c>
      <c r="AE113" s="10">
        <f>SUMIFS('EPA non-CO2 Data'!$H:$H,'EPA non-CO2 Data'!$A:$A,'Country Selector'!$A$2,'EPA non-CO2 Data'!$J:$J,$C$88,'EPA non-CO2 Data'!$I:$I,$B113,'EPA non-CO2 Data'!$F:$F,AE$89)*10^12</f>
        <v>0</v>
      </c>
      <c r="AF113" s="10">
        <f>SUMIFS('EPA non-CO2 Data'!$H:$H,'EPA non-CO2 Data'!$A:$A,'Country Selector'!$A$2,'EPA non-CO2 Data'!$J:$J,$C$88,'EPA non-CO2 Data'!$I:$I,$B113,'EPA non-CO2 Data'!$F:$F,AF$89)*10^12</f>
        <v>0</v>
      </c>
      <c r="AG113" s="10">
        <f>SUMIFS('EPA non-CO2 Data'!$H:$H,'EPA non-CO2 Data'!$A:$A,'Country Selector'!$A$2,'EPA non-CO2 Data'!$J:$J,$C$88,'EPA non-CO2 Data'!$I:$I,$B113,'EPA non-CO2 Data'!$F:$F,AG$89)*10^12</f>
        <v>0</v>
      </c>
      <c r="AH113" s="10">
        <f>SUMIFS('EPA non-CO2 Data'!$H:$H,'EPA non-CO2 Data'!$A:$A,'Country Selector'!$A$2,'EPA non-CO2 Data'!$J:$J,$C$88,'EPA non-CO2 Data'!$I:$I,$B113,'EPA non-CO2 Data'!$F:$F,AH$89)*10^12</f>
        <v>0</v>
      </c>
      <c r="AI113" s="10">
        <f>SUMIFS('EPA non-CO2 Data'!$H:$H,'EPA non-CO2 Data'!$A:$A,'Country Selector'!$A$2,'EPA non-CO2 Data'!$J:$J,$C$88,'EPA non-CO2 Data'!$I:$I,$B113,'EPA non-CO2 Data'!$F:$F,AI$89)*10^12</f>
        <v>0</v>
      </c>
      <c r="AJ113" s="10">
        <f>SUMIFS('EPA non-CO2 Data'!$H:$H,'EPA non-CO2 Data'!$A:$A,'Country Selector'!$A$2,'EPA non-CO2 Data'!$J:$J,$C$88,'EPA non-CO2 Data'!$I:$I,$B113,'EPA non-CO2 Data'!$F:$F,AJ$89)*10^12</f>
        <v>0</v>
      </c>
      <c r="AK113" s="10">
        <f>SUMIFS('EPA non-CO2 Data'!$H:$H,'EPA non-CO2 Data'!$A:$A,'Country Selector'!$A$2,'EPA non-CO2 Data'!$J:$J,$C$88,'EPA non-CO2 Data'!$I:$I,$B113,'EPA non-CO2 Data'!$F:$F,AK$89)*10^12</f>
        <v>0</v>
      </c>
      <c r="AL113" s="10">
        <f>SUMIFS('EPA non-CO2 Data'!$H:$H,'EPA non-CO2 Data'!$A:$A,'Country Selector'!$A$2,'EPA non-CO2 Data'!$J:$J,$C$88,'EPA non-CO2 Data'!$I:$I,$B113,'EPA non-CO2 Data'!$F:$F,AL$89)*10^12</f>
        <v>0</v>
      </c>
    </row>
    <row r="114" spans="1:38" x14ac:dyDescent="0.25">
      <c r="A114" t="s">
        <v>272</v>
      </c>
      <c r="B114" t="s">
        <v>581</v>
      </c>
      <c r="C114" s="10">
        <f>SUMIFS('EPA non-CO2 Data'!$H:$H,'EPA non-CO2 Data'!$A:$A,'Country Selector'!$A$2,'EPA non-CO2 Data'!$J:$J,$C$88,'EPA non-CO2 Data'!$I:$I,$B114,'EPA non-CO2 Data'!$F:$F,C$89)*10^12</f>
        <v>0</v>
      </c>
      <c r="D114" s="10">
        <f>SUMIFS('EPA non-CO2 Data'!$H:$H,'EPA non-CO2 Data'!$A:$A,'Country Selector'!$A$2,'EPA non-CO2 Data'!$J:$J,$C$88,'EPA non-CO2 Data'!$I:$I,$B114,'EPA non-CO2 Data'!$F:$F,D$89)*10^12</f>
        <v>0</v>
      </c>
      <c r="E114" s="10">
        <f>SUMIFS('EPA non-CO2 Data'!$H:$H,'EPA non-CO2 Data'!$A:$A,'Country Selector'!$A$2,'EPA non-CO2 Data'!$J:$J,$C$88,'EPA non-CO2 Data'!$I:$I,$B114,'EPA non-CO2 Data'!$F:$F,E$89)*10^12</f>
        <v>0</v>
      </c>
      <c r="F114" s="10">
        <f>SUMIFS('EPA non-CO2 Data'!$H:$H,'EPA non-CO2 Data'!$A:$A,'Country Selector'!$A$2,'EPA non-CO2 Data'!$J:$J,$C$88,'EPA non-CO2 Data'!$I:$I,$B114,'EPA non-CO2 Data'!$F:$F,F$89)*10^12</f>
        <v>0</v>
      </c>
      <c r="G114" s="10">
        <f>SUMIFS('EPA non-CO2 Data'!$H:$H,'EPA non-CO2 Data'!$A:$A,'Country Selector'!$A$2,'EPA non-CO2 Data'!$J:$J,$C$88,'EPA non-CO2 Data'!$I:$I,$B114,'EPA non-CO2 Data'!$F:$F,G$89)*10^12</f>
        <v>0</v>
      </c>
      <c r="H114" s="10">
        <f>SUMIFS('EPA non-CO2 Data'!$H:$H,'EPA non-CO2 Data'!$A:$A,'Country Selector'!$A$2,'EPA non-CO2 Data'!$J:$J,$C$88,'EPA non-CO2 Data'!$I:$I,$B114,'EPA non-CO2 Data'!$F:$F,H$89)*10^12</f>
        <v>0</v>
      </c>
      <c r="I114" s="10">
        <f>SUMIFS('EPA non-CO2 Data'!$H:$H,'EPA non-CO2 Data'!$A:$A,'Country Selector'!$A$2,'EPA non-CO2 Data'!$J:$J,$C$88,'EPA non-CO2 Data'!$I:$I,$B114,'EPA non-CO2 Data'!$F:$F,I$89)*10^12</f>
        <v>0</v>
      </c>
      <c r="J114" s="10">
        <f>SUMIFS('EPA non-CO2 Data'!$H:$H,'EPA non-CO2 Data'!$A:$A,'Country Selector'!$A$2,'EPA non-CO2 Data'!$J:$J,$C$88,'EPA non-CO2 Data'!$I:$I,$B114,'EPA non-CO2 Data'!$F:$F,J$89)*10^12</f>
        <v>0</v>
      </c>
      <c r="K114" s="10">
        <f>SUMIFS('EPA non-CO2 Data'!$H:$H,'EPA non-CO2 Data'!$A:$A,'Country Selector'!$A$2,'EPA non-CO2 Data'!$J:$J,$C$88,'EPA non-CO2 Data'!$I:$I,$B114,'EPA non-CO2 Data'!$F:$F,K$89)*10^12</f>
        <v>0</v>
      </c>
      <c r="L114" s="10">
        <f>SUMIFS('EPA non-CO2 Data'!$H:$H,'EPA non-CO2 Data'!$A:$A,'Country Selector'!$A$2,'EPA non-CO2 Data'!$J:$J,$C$88,'EPA non-CO2 Data'!$I:$I,$B114,'EPA non-CO2 Data'!$F:$F,L$89)*10^12</f>
        <v>0</v>
      </c>
      <c r="M114" s="10">
        <f>SUMIFS('EPA non-CO2 Data'!$H:$H,'EPA non-CO2 Data'!$A:$A,'Country Selector'!$A$2,'EPA non-CO2 Data'!$J:$J,$C$88,'EPA non-CO2 Data'!$I:$I,$B114,'EPA non-CO2 Data'!$F:$F,M$89)*10^12</f>
        <v>0</v>
      </c>
      <c r="N114" s="10">
        <f>SUMIFS('EPA non-CO2 Data'!$H:$H,'EPA non-CO2 Data'!$A:$A,'Country Selector'!$A$2,'EPA non-CO2 Data'!$J:$J,$C$88,'EPA non-CO2 Data'!$I:$I,$B114,'EPA non-CO2 Data'!$F:$F,N$89)*10^12</f>
        <v>0</v>
      </c>
      <c r="O114" s="10">
        <f>SUMIFS('EPA non-CO2 Data'!$H:$H,'EPA non-CO2 Data'!$A:$A,'Country Selector'!$A$2,'EPA non-CO2 Data'!$J:$J,$C$88,'EPA non-CO2 Data'!$I:$I,$B114,'EPA non-CO2 Data'!$F:$F,O$89)*10^12</f>
        <v>0</v>
      </c>
      <c r="P114" s="10">
        <f>SUMIFS('EPA non-CO2 Data'!$H:$H,'EPA non-CO2 Data'!$A:$A,'Country Selector'!$A$2,'EPA non-CO2 Data'!$J:$J,$C$88,'EPA non-CO2 Data'!$I:$I,$B114,'EPA non-CO2 Data'!$F:$F,P$89)*10^12</f>
        <v>0</v>
      </c>
      <c r="Q114" s="10">
        <f>SUMIFS('EPA non-CO2 Data'!$H:$H,'EPA non-CO2 Data'!$A:$A,'Country Selector'!$A$2,'EPA non-CO2 Data'!$J:$J,$C$88,'EPA non-CO2 Data'!$I:$I,$B114,'EPA non-CO2 Data'!$F:$F,Q$89)*10^12</f>
        <v>0</v>
      </c>
      <c r="R114" s="10">
        <f>SUMIFS('EPA non-CO2 Data'!$H:$H,'EPA non-CO2 Data'!$A:$A,'Country Selector'!$A$2,'EPA non-CO2 Data'!$J:$J,$C$88,'EPA non-CO2 Data'!$I:$I,$B114,'EPA non-CO2 Data'!$F:$F,R$89)*10^12</f>
        <v>0</v>
      </c>
      <c r="S114" s="10">
        <f>SUMIFS('EPA non-CO2 Data'!$H:$H,'EPA non-CO2 Data'!$A:$A,'Country Selector'!$A$2,'EPA non-CO2 Data'!$J:$J,$C$88,'EPA non-CO2 Data'!$I:$I,$B114,'EPA non-CO2 Data'!$F:$F,S$89)*10^12</f>
        <v>0</v>
      </c>
      <c r="T114" s="10">
        <f>SUMIFS('EPA non-CO2 Data'!$H:$H,'EPA non-CO2 Data'!$A:$A,'Country Selector'!$A$2,'EPA non-CO2 Data'!$J:$J,$C$88,'EPA non-CO2 Data'!$I:$I,$B114,'EPA non-CO2 Data'!$F:$F,T$89)*10^12</f>
        <v>0</v>
      </c>
      <c r="U114" s="10">
        <f>SUMIFS('EPA non-CO2 Data'!$H:$H,'EPA non-CO2 Data'!$A:$A,'Country Selector'!$A$2,'EPA non-CO2 Data'!$J:$J,$C$88,'EPA non-CO2 Data'!$I:$I,$B114,'EPA non-CO2 Data'!$F:$F,U$89)*10^12</f>
        <v>0</v>
      </c>
      <c r="V114" s="10">
        <f>SUMIFS('EPA non-CO2 Data'!$H:$H,'EPA non-CO2 Data'!$A:$A,'Country Selector'!$A$2,'EPA non-CO2 Data'!$J:$J,$C$88,'EPA non-CO2 Data'!$I:$I,$B114,'EPA non-CO2 Data'!$F:$F,V$89)*10^12</f>
        <v>0</v>
      </c>
      <c r="W114" s="10">
        <f>SUMIFS('EPA non-CO2 Data'!$H:$H,'EPA non-CO2 Data'!$A:$A,'Country Selector'!$A$2,'EPA non-CO2 Data'!$J:$J,$C$88,'EPA non-CO2 Data'!$I:$I,$B114,'EPA non-CO2 Data'!$F:$F,W$89)*10^12</f>
        <v>0</v>
      </c>
      <c r="X114" s="10">
        <f>SUMIFS('EPA non-CO2 Data'!$H:$H,'EPA non-CO2 Data'!$A:$A,'Country Selector'!$A$2,'EPA non-CO2 Data'!$J:$J,$C$88,'EPA non-CO2 Data'!$I:$I,$B114,'EPA non-CO2 Data'!$F:$F,X$89)*10^12</f>
        <v>0</v>
      </c>
      <c r="Y114" s="10">
        <f>SUMIFS('EPA non-CO2 Data'!$H:$H,'EPA non-CO2 Data'!$A:$A,'Country Selector'!$A$2,'EPA non-CO2 Data'!$J:$J,$C$88,'EPA non-CO2 Data'!$I:$I,$B114,'EPA non-CO2 Data'!$F:$F,Y$89)*10^12</f>
        <v>0</v>
      </c>
      <c r="Z114" s="10">
        <f>SUMIFS('EPA non-CO2 Data'!$H:$H,'EPA non-CO2 Data'!$A:$A,'Country Selector'!$A$2,'EPA non-CO2 Data'!$J:$J,$C$88,'EPA non-CO2 Data'!$I:$I,$B114,'EPA non-CO2 Data'!$F:$F,Z$89)*10^12</f>
        <v>0</v>
      </c>
      <c r="AA114" s="10">
        <f>SUMIFS('EPA non-CO2 Data'!$H:$H,'EPA non-CO2 Data'!$A:$A,'Country Selector'!$A$2,'EPA non-CO2 Data'!$J:$J,$C$88,'EPA non-CO2 Data'!$I:$I,$B114,'EPA non-CO2 Data'!$F:$F,AA$89)*10^12</f>
        <v>0</v>
      </c>
      <c r="AB114" s="10">
        <f>SUMIFS('EPA non-CO2 Data'!$H:$H,'EPA non-CO2 Data'!$A:$A,'Country Selector'!$A$2,'EPA non-CO2 Data'!$J:$J,$C$88,'EPA non-CO2 Data'!$I:$I,$B114,'EPA non-CO2 Data'!$F:$F,AB$89)*10^12</f>
        <v>0</v>
      </c>
      <c r="AC114" s="10">
        <f>SUMIFS('EPA non-CO2 Data'!$H:$H,'EPA non-CO2 Data'!$A:$A,'Country Selector'!$A$2,'EPA non-CO2 Data'!$J:$J,$C$88,'EPA non-CO2 Data'!$I:$I,$B114,'EPA non-CO2 Data'!$F:$F,AC$89)*10^12</f>
        <v>0</v>
      </c>
      <c r="AD114" s="10">
        <f>SUMIFS('EPA non-CO2 Data'!$H:$H,'EPA non-CO2 Data'!$A:$A,'Country Selector'!$A$2,'EPA non-CO2 Data'!$J:$J,$C$88,'EPA non-CO2 Data'!$I:$I,$B114,'EPA non-CO2 Data'!$F:$F,AD$89)*10^12</f>
        <v>0</v>
      </c>
      <c r="AE114" s="10">
        <f>SUMIFS('EPA non-CO2 Data'!$H:$H,'EPA non-CO2 Data'!$A:$A,'Country Selector'!$A$2,'EPA non-CO2 Data'!$J:$J,$C$88,'EPA non-CO2 Data'!$I:$I,$B114,'EPA non-CO2 Data'!$F:$F,AE$89)*10^12</f>
        <v>0</v>
      </c>
      <c r="AF114" s="10">
        <f>SUMIFS('EPA non-CO2 Data'!$H:$H,'EPA non-CO2 Data'!$A:$A,'Country Selector'!$A$2,'EPA non-CO2 Data'!$J:$J,$C$88,'EPA non-CO2 Data'!$I:$I,$B114,'EPA non-CO2 Data'!$F:$F,AF$89)*10^12</f>
        <v>0</v>
      </c>
      <c r="AG114" s="10">
        <f>SUMIFS('EPA non-CO2 Data'!$H:$H,'EPA non-CO2 Data'!$A:$A,'Country Selector'!$A$2,'EPA non-CO2 Data'!$J:$J,$C$88,'EPA non-CO2 Data'!$I:$I,$B114,'EPA non-CO2 Data'!$F:$F,AG$89)*10^12</f>
        <v>0</v>
      </c>
      <c r="AH114" s="10">
        <f>SUMIFS('EPA non-CO2 Data'!$H:$H,'EPA non-CO2 Data'!$A:$A,'Country Selector'!$A$2,'EPA non-CO2 Data'!$J:$J,$C$88,'EPA non-CO2 Data'!$I:$I,$B114,'EPA non-CO2 Data'!$F:$F,AH$89)*10^12</f>
        <v>0</v>
      </c>
      <c r="AI114" s="10">
        <f>SUMIFS('EPA non-CO2 Data'!$H:$H,'EPA non-CO2 Data'!$A:$A,'Country Selector'!$A$2,'EPA non-CO2 Data'!$J:$J,$C$88,'EPA non-CO2 Data'!$I:$I,$B114,'EPA non-CO2 Data'!$F:$F,AI$89)*10^12</f>
        <v>0</v>
      </c>
      <c r="AJ114" s="10">
        <f>SUMIFS('EPA non-CO2 Data'!$H:$H,'EPA non-CO2 Data'!$A:$A,'Country Selector'!$A$2,'EPA non-CO2 Data'!$J:$J,$C$88,'EPA non-CO2 Data'!$I:$I,$B114,'EPA non-CO2 Data'!$F:$F,AJ$89)*10^12</f>
        <v>0</v>
      </c>
      <c r="AK114" s="10">
        <f>SUMIFS('EPA non-CO2 Data'!$H:$H,'EPA non-CO2 Data'!$A:$A,'Country Selector'!$A$2,'EPA non-CO2 Data'!$J:$J,$C$88,'EPA non-CO2 Data'!$I:$I,$B114,'EPA non-CO2 Data'!$F:$F,AK$89)*10^12</f>
        <v>0</v>
      </c>
      <c r="AL114" s="10">
        <f>SUMIFS('EPA non-CO2 Data'!$H:$H,'EPA non-CO2 Data'!$A:$A,'Country Selector'!$A$2,'EPA non-CO2 Data'!$J:$J,$C$88,'EPA non-CO2 Data'!$I:$I,$B114,'EPA non-CO2 Data'!$F:$F,AL$89)*10^12</f>
        <v>0</v>
      </c>
    </row>
  </sheetData>
  <phoneticPr fontId="15"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60A3F-F20D-4CFE-94CF-2E9AF0E25560}">
  <sheetPr codeName="Sheet20"/>
  <dimension ref="A1:AK27"/>
  <sheetViews>
    <sheetView workbookViewId="0">
      <selection activeCell="W52" sqref="W52"/>
    </sheetView>
  </sheetViews>
  <sheetFormatPr defaultRowHeight="15" x14ac:dyDescent="0.25"/>
  <cols>
    <col min="1" max="1" width="31.5703125" customWidth="1"/>
    <col min="2" max="2" width="44.5703125" customWidth="1"/>
    <col min="3" max="3" width="21.140625" customWidth="1"/>
  </cols>
  <sheetData>
    <row r="1" spans="1:35" s="67" customFormat="1" x14ac:dyDescent="0.25">
      <c r="A1" s="67" t="s">
        <v>669</v>
      </c>
    </row>
    <row r="2" spans="1:35" ht="15" customHeight="1" x14ac:dyDescent="0.25"/>
    <row r="3" spans="1:35" ht="15" customHeight="1" thickBot="1" x14ac:dyDescent="0.3">
      <c r="B3" s="47" t="s">
        <v>664</v>
      </c>
      <c r="C3" s="47">
        <v>2019</v>
      </c>
      <c r="D3" s="47">
        <v>2020</v>
      </c>
      <c r="E3" s="47">
        <v>2021</v>
      </c>
      <c r="F3" s="47">
        <v>2022</v>
      </c>
      <c r="G3" s="47">
        <v>2023</v>
      </c>
      <c r="H3" s="47">
        <v>2024</v>
      </c>
      <c r="I3" s="47">
        <v>2025</v>
      </c>
      <c r="J3" s="47">
        <v>2026</v>
      </c>
      <c r="K3" s="47">
        <v>2027</v>
      </c>
      <c r="L3" s="47">
        <v>2028</v>
      </c>
      <c r="M3" s="47">
        <v>2029</v>
      </c>
      <c r="N3" s="47">
        <v>2030</v>
      </c>
      <c r="O3" s="47">
        <v>2031</v>
      </c>
      <c r="P3" s="47">
        <v>2032</v>
      </c>
      <c r="Q3" s="47">
        <v>2033</v>
      </c>
      <c r="R3" s="47">
        <v>2034</v>
      </c>
      <c r="S3" s="47">
        <v>2035</v>
      </c>
      <c r="T3" s="47">
        <v>2036</v>
      </c>
      <c r="U3" s="47">
        <v>2037</v>
      </c>
      <c r="V3" s="47">
        <v>2038</v>
      </c>
      <c r="W3" s="47">
        <v>2039</v>
      </c>
      <c r="X3" s="47">
        <v>2040</v>
      </c>
      <c r="Y3" s="47">
        <v>2041</v>
      </c>
      <c r="Z3" s="47">
        <v>2042</v>
      </c>
      <c r="AA3" s="47">
        <v>2043</v>
      </c>
      <c r="AB3" s="47">
        <v>2044</v>
      </c>
      <c r="AC3" s="47">
        <v>2045</v>
      </c>
      <c r="AD3" s="47">
        <v>2046</v>
      </c>
      <c r="AE3" s="47">
        <v>2047</v>
      </c>
      <c r="AF3" s="47">
        <v>2048</v>
      </c>
      <c r="AG3" s="47">
        <v>2049</v>
      </c>
      <c r="AH3" s="47">
        <v>2050</v>
      </c>
      <c r="AI3" s="47">
        <v>2050</v>
      </c>
    </row>
    <row r="4" spans="1:35" ht="15" customHeight="1" thickTop="1" x14ac:dyDescent="0.25"/>
    <row r="5" spans="1:35" ht="15" customHeight="1" x14ac:dyDescent="0.25">
      <c r="B5" s="49" t="s">
        <v>666</v>
      </c>
    </row>
    <row r="6" spans="1:35" ht="15" customHeight="1" x14ac:dyDescent="0.25">
      <c r="A6" s="69" t="s">
        <v>667</v>
      </c>
      <c r="B6" s="52" t="s">
        <v>668</v>
      </c>
      <c r="C6" s="54">
        <v>34.458354999999997</v>
      </c>
      <c r="D6" s="54">
        <v>35.194603000000001</v>
      </c>
      <c r="E6" s="54">
        <v>37.064979999999998</v>
      </c>
      <c r="F6" s="54">
        <v>37.706707000000002</v>
      </c>
      <c r="G6" s="54">
        <v>38.166778999999998</v>
      </c>
      <c r="H6" s="54">
        <v>38.790474000000003</v>
      </c>
      <c r="I6" s="54">
        <v>40.149475000000002</v>
      </c>
      <c r="J6" s="54">
        <v>41.497902000000003</v>
      </c>
      <c r="K6" s="54">
        <v>42.313853999999999</v>
      </c>
      <c r="L6" s="54">
        <v>43.120742999999997</v>
      </c>
      <c r="M6" s="54">
        <v>43.692715</v>
      </c>
      <c r="N6" s="54">
        <v>43.994079999999997</v>
      </c>
      <c r="O6" s="54">
        <v>44.465465999999999</v>
      </c>
      <c r="P6" s="54">
        <v>45.084564</v>
      </c>
      <c r="Q6" s="54">
        <v>45.730625000000003</v>
      </c>
      <c r="R6" s="54">
        <v>46.260181000000003</v>
      </c>
      <c r="S6" s="54">
        <v>46.744320000000002</v>
      </c>
      <c r="T6" s="54">
        <v>47.537376000000002</v>
      </c>
      <c r="U6" s="54">
        <v>47.893425000000001</v>
      </c>
      <c r="V6" s="54">
        <v>48.527473000000001</v>
      </c>
      <c r="W6" s="54">
        <v>49.023871999999997</v>
      </c>
      <c r="X6" s="54">
        <v>49.545738</v>
      </c>
      <c r="Y6" s="54">
        <v>50.000256</v>
      </c>
      <c r="Z6" s="54">
        <v>50.478194999999999</v>
      </c>
      <c r="AA6" s="54">
        <v>50.921168999999999</v>
      </c>
      <c r="AB6" s="54">
        <v>51.431286</v>
      </c>
      <c r="AC6" s="54">
        <v>51.852276000000003</v>
      </c>
      <c r="AD6" s="54">
        <v>52.455962999999997</v>
      </c>
      <c r="AE6" s="54">
        <v>52.908279</v>
      </c>
      <c r="AF6" s="54">
        <v>53.379638999999997</v>
      </c>
      <c r="AG6" s="54">
        <v>53.860824999999998</v>
      </c>
      <c r="AH6" s="54">
        <v>54.387546999999998</v>
      </c>
      <c r="AI6" s="53">
        <v>1.4831E-2</v>
      </c>
    </row>
    <row r="8" spans="1:35" s="67" customFormat="1" x14ac:dyDescent="0.25">
      <c r="A8" s="67" t="s">
        <v>663</v>
      </c>
    </row>
    <row r="10" spans="1:35" ht="15" customHeight="1" thickBot="1" x14ac:dyDescent="0.3">
      <c r="B10" s="47" t="s">
        <v>664</v>
      </c>
      <c r="C10" s="47">
        <v>2020</v>
      </c>
      <c r="D10" s="47">
        <v>2021</v>
      </c>
      <c r="E10" s="47">
        <v>2022</v>
      </c>
      <c r="F10" s="47">
        <v>2023</v>
      </c>
      <c r="G10" s="47">
        <v>2024</v>
      </c>
      <c r="H10" s="47">
        <v>2025</v>
      </c>
      <c r="I10" s="47">
        <v>2026</v>
      </c>
      <c r="J10" s="47">
        <v>2027</v>
      </c>
      <c r="K10" s="47">
        <v>2028</v>
      </c>
      <c r="L10" s="47">
        <v>2029</v>
      </c>
      <c r="M10" s="47">
        <v>2030</v>
      </c>
      <c r="N10" s="47">
        <v>2031</v>
      </c>
      <c r="O10" s="47">
        <v>2032</v>
      </c>
      <c r="P10" s="47">
        <v>2033</v>
      </c>
      <c r="Q10" s="47">
        <v>2034</v>
      </c>
      <c r="R10" s="47">
        <v>2035</v>
      </c>
      <c r="S10" s="47">
        <v>2036</v>
      </c>
      <c r="T10" s="47">
        <v>2037</v>
      </c>
      <c r="U10" s="47">
        <v>2038</v>
      </c>
      <c r="V10" s="47">
        <v>2039</v>
      </c>
      <c r="W10" s="47">
        <v>2040</v>
      </c>
      <c r="X10" s="47">
        <v>2041</v>
      </c>
      <c r="Y10" s="47">
        <v>2042</v>
      </c>
      <c r="Z10" s="47">
        <v>2043</v>
      </c>
      <c r="AA10" s="47">
        <v>2044</v>
      </c>
      <c r="AB10" s="47">
        <v>2045</v>
      </c>
      <c r="AC10" s="47">
        <v>2046</v>
      </c>
      <c r="AD10" s="47">
        <v>2047</v>
      </c>
      <c r="AE10" s="47">
        <v>2048</v>
      </c>
      <c r="AF10" s="47">
        <v>2049</v>
      </c>
      <c r="AG10" s="47">
        <v>2050</v>
      </c>
      <c r="AH10" s="68" t="s">
        <v>665</v>
      </c>
    </row>
    <row r="11" spans="1:35" ht="15" customHeight="1" thickTop="1" x14ac:dyDescent="0.25"/>
    <row r="12" spans="1:35" ht="15" customHeight="1" x14ac:dyDescent="0.25">
      <c r="B12" s="49" t="s">
        <v>666</v>
      </c>
    </row>
    <row r="13" spans="1:35" ht="15" customHeight="1" x14ac:dyDescent="0.25">
      <c r="A13" s="69" t="s">
        <v>667</v>
      </c>
      <c r="B13" s="52" t="s">
        <v>668</v>
      </c>
      <c r="C13" s="54">
        <v>33.820152</v>
      </c>
      <c r="D13" s="54">
        <v>32.228405000000002</v>
      </c>
      <c r="E13" s="54">
        <v>33.282940000000004</v>
      </c>
      <c r="F13" s="54">
        <v>35.281253999999997</v>
      </c>
      <c r="G13" s="54">
        <v>37.081511999999996</v>
      </c>
      <c r="H13" s="54">
        <v>39.118195</v>
      </c>
      <c r="I13" s="54">
        <v>40.322414000000002</v>
      </c>
      <c r="J13" s="54">
        <v>41.180008000000001</v>
      </c>
      <c r="K13" s="54">
        <v>41.798335999999999</v>
      </c>
      <c r="L13" s="54">
        <v>42.753253999999998</v>
      </c>
      <c r="M13" s="54">
        <v>43.360126000000001</v>
      </c>
      <c r="N13" s="54">
        <v>43.890636000000001</v>
      </c>
      <c r="O13" s="54">
        <v>44.587578000000001</v>
      </c>
      <c r="P13" s="54">
        <v>45.144641999999997</v>
      </c>
      <c r="Q13" s="54">
        <v>45.722324</v>
      </c>
      <c r="R13" s="54">
        <v>46.166694999999997</v>
      </c>
      <c r="S13" s="54">
        <v>46.705379000000001</v>
      </c>
      <c r="T13" s="54">
        <v>47.365738</v>
      </c>
      <c r="U13" s="54">
        <v>47.982863999999999</v>
      </c>
      <c r="V13" s="54">
        <v>48.598843000000002</v>
      </c>
      <c r="W13" s="54">
        <v>49.168788999999997</v>
      </c>
      <c r="X13" s="54">
        <v>49.598179000000002</v>
      </c>
      <c r="Y13" s="54">
        <v>50.019069999999999</v>
      </c>
      <c r="Z13" s="54">
        <v>50.640759000000003</v>
      </c>
      <c r="AA13" s="54">
        <v>51.362118000000002</v>
      </c>
      <c r="AB13" s="54">
        <v>51.845084999999997</v>
      </c>
      <c r="AC13" s="54">
        <v>52.180115000000001</v>
      </c>
      <c r="AD13" s="54">
        <v>52.531928999999998</v>
      </c>
      <c r="AE13" s="54">
        <v>52.934986000000002</v>
      </c>
      <c r="AF13" s="54">
        <v>53.158099999999997</v>
      </c>
      <c r="AG13" s="54">
        <v>53.525402</v>
      </c>
      <c r="AH13" s="53">
        <v>1.5421000000000001E-2</v>
      </c>
    </row>
    <row r="17" spans="1:37" ht="15" customHeight="1" thickBot="1" x14ac:dyDescent="0.3">
      <c r="B17" s="47" t="s">
        <v>664</v>
      </c>
      <c r="C17" s="47">
        <v>2020</v>
      </c>
      <c r="D17" s="47">
        <v>2021</v>
      </c>
      <c r="E17" s="47">
        <v>2022</v>
      </c>
      <c r="F17" s="47">
        <v>2023</v>
      </c>
      <c r="G17" s="47">
        <v>2024</v>
      </c>
      <c r="H17" s="47">
        <v>2025</v>
      </c>
      <c r="I17" s="47">
        <v>2026</v>
      </c>
      <c r="J17" s="47">
        <v>2027</v>
      </c>
      <c r="K17" s="47">
        <v>2028</v>
      </c>
      <c r="L17" s="47">
        <v>2029</v>
      </c>
      <c r="M17" s="47">
        <v>2030</v>
      </c>
      <c r="N17" s="47">
        <v>2031</v>
      </c>
      <c r="O17" s="47">
        <v>2032</v>
      </c>
      <c r="P17" s="47">
        <v>2033</v>
      </c>
      <c r="Q17" s="47">
        <v>2034</v>
      </c>
      <c r="R17" s="47">
        <v>2035</v>
      </c>
      <c r="S17" s="47">
        <v>2036</v>
      </c>
      <c r="T17" s="47">
        <v>2037</v>
      </c>
      <c r="U17" s="47">
        <v>2038</v>
      </c>
      <c r="V17" s="47">
        <v>2039</v>
      </c>
      <c r="W17" s="47">
        <v>2040</v>
      </c>
      <c r="X17" s="47">
        <v>2041</v>
      </c>
      <c r="Y17" s="47">
        <v>2042</v>
      </c>
      <c r="Z17" s="47">
        <v>2043</v>
      </c>
      <c r="AA17" s="47">
        <v>2044</v>
      </c>
      <c r="AB17" s="47">
        <v>2045</v>
      </c>
      <c r="AC17" s="47">
        <v>2046</v>
      </c>
      <c r="AD17" s="47">
        <v>2047</v>
      </c>
      <c r="AE17" s="47">
        <v>2048</v>
      </c>
      <c r="AF17" s="47">
        <v>2049</v>
      </c>
      <c r="AG17" s="47">
        <v>2050</v>
      </c>
      <c r="AH17" s="68" t="s">
        <v>665</v>
      </c>
    </row>
    <row r="18" spans="1:37" ht="15" customHeight="1" thickTop="1" x14ac:dyDescent="0.25"/>
    <row r="19" spans="1:37" ht="15" customHeight="1" x14ac:dyDescent="0.25">
      <c r="B19" s="49" t="s">
        <v>666</v>
      </c>
    </row>
    <row r="20" spans="1:37" ht="15" customHeight="1" x14ac:dyDescent="0.25">
      <c r="A20" s="69" t="s">
        <v>667</v>
      </c>
      <c r="B20" s="52" t="s">
        <v>668</v>
      </c>
      <c r="C20" s="70">
        <f t="shared" ref="C20:AH20" si="0">C13/D6</f>
        <v>0.96094710885075185</v>
      </c>
      <c r="D20" s="70">
        <f t="shared" si="0"/>
        <v>0.86951092378843864</v>
      </c>
      <c r="E20" s="70">
        <f t="shared" si="0"/>
        <v>0.88267957209840686</v>
      </c>
      <c r="F20" s="70">
        <f t="shared" si="0"/>
        <v>0.92439694740811107</v>
      </c>
      <c r="G20" s="70">
        <f t="shared" si="0"/>
        <v>0.95594377114339968</v>
      </c>
      <c r="H20" s="70">
        <f t="shared" si="0"/>
        <v>0.97431398542571224</v>
      </c>
      <c r="I20" s="70">
        <f t="shared" si="0"/>
        <v>0.97167355593061067</v>
      </c>
      <c r="J20" s="70">
        <f t="shared" si="0"/>
        <v>0.97320390621946185</v>
      </c>
      <c r="K20" s="70">
        <f t="shared" si="0"/>
        <v>0.96933246256911676</v>
      </c>
      <c r="L20" s="70">
        <f t="shared" si="0"/>
        <v>0.97849845220192877</v>
      </c>
      <c r="M20" s="70">
        <f t="shared" si="0"/>
        <v>0.98559001574757343</v>
      </c>
      <c r="N20" s="70">
        <f t="shared" si="0"/>
        <v>0.98707243954218316</v>
      </c>
      <c r="O20" s="70">
        <f t="shared" si="0"/>
        <v>0.98897658187400905</v>
      </c>
      <c r="P20" s="70">
        <f t="shared" si="0"/>
        <v>0.98718620180677596</v>
      </c>
      <c r="Q20" s="70">
        <f t="shared" si="0"/>
        <v>0.98837321885964946</v>
      </c>
      <c r="R20" s="70">
        <f t="shared" si="0"/>
        <v>0.98764288367014419</v>
      </c>
      <c r="S20" s="70">
        <f t="shared" si="0"/>
        <v>0.98249804532753338</v>
      </c>
      <c r="T20" s="70">
        <f t="shared" si="0"/>
        <v>0.98898205755800506</v>
      </c>
      <c r="U20" s="70">
        <f t="shared" si="0"/>
        <v>0.9887773055893514</v>
      </c>
      <c r="V20" s="70">
        <f t="shared" si="0"/>
        <v>0.99133016257875362</v>
      </c>
      <c r="W20" s="70">
        <f t="shared" si="0"/>
        <v>0.99239189857258758</v>
      </c>
      <c r="X20" s="70">
        <f t="shared" si="0"/>
        <v>0.99195850117247408</v>
      </c>
      <c r="Y20" s="70">
        <f t="shared" si="0"/>
        <v>0.99090448856184343</v>
      </c>
      <c r="Z20" s="70">
        <f t="shared" si="0"/>
        <v>0.99449325289448876</v>
      </c>
      <c r="AA20" s="70">
        <f t="shared" si="0"/>
        <v>0.9986551376529843</v>
      </c>
      <c r="AB20" s="70">
        <f t="shared" si="0"/>
        <v>0.99986131756299368</v>
      </c>
      <c r="AC20" s="70">
        <f t="shared" si="0"/>
        <v>0.99474134141813397</v>
      </c>
      <c r="AD20" s="70">
        <f t="shared" si="0"/>
        <v>0.99288674651466169</v>
      </c>
      <c r="AE20" s="70">
        <f t="shared" si="0"/>
        <v>0.99166998862618772</v>
      </c>
      <c r="AF20" s="70">
        <f t="shared" si="0"/>
        <v>0.98695294771292497</v>
      </c>
      <c r="AG20" s="70">
        <f t="shared" si="0"/>
        <v>0.98414811758287246</v>
      </c>
      <c r="AH20" s="70">
        <f t="shared" si="0"/>
        <v>1.0397815386690041</v>
      </c>
    </row>
    <row r="22" spans="1:37" x14ac:dyDescent="0.25">
      <c r="A22" t="s">
        <v>846</v>
      </c>
    </row>
    <row r="25" spans="1:37" x14ac:dyDescent="0.25">
      <c r="B25">
        <v>2015</v>
      </c>
      <c r="C25">
        <v>2016</v>
      </c>
      <c r="D25">
        <v>2017</v>
      </c>
      <c r="E25">
        <v>2018</v>
      </c>
      <c r="F25">
        <v>2019</v>
      </c>
      <c r="G25">
        <v>2020</v>
      </c>
      <c r="H25">
        <v>2021</v>
      </c>
      <c r="I25">
        <v>2022</v>
      </c>
      <c r="J25">
        <v>2023</v>
      </c>
      <c r="K25">
        <v>2024</v>
      </c>
      <c r="L25">
        <v>2025</v>
      </c>
      <c r="M25">
        <v>2026</v>
      </c>
      <c r="N25">
        <v>2027</v>
      </c>
      <c r="O25">
        <v>2028</v>
      </c>
      <c r="P25">
        <v>2029</v>
      </c>
      <c r="Q25">
        <v>2030</v>
      </c>
      <c r="R25">
        <v>2031</v>
      </c>
      <c r="S25">
        <v>2032</v>
      </c>
      <c r="T25">
        <v>2033</v>
      </c>
      <c r="U25">
        <v>2034</v>
      </c>
      <c r="V25">
        <v>2035</v>
      </c>
      <c r="W25">
        <v>2036</v>
      </c>
      <c r="X25">
        <v>2037</v>
      </c>
      <c r="Y25">
        <v>2038</v>
      </c>
      <c r="Z25">
        <v>2039</v>
      </c>
      <c r="AA25">
        <v>2040</v>
      </c>
      <c r="AB25">
        <v>2041</v>
      </c>
      <c r="AC25">
        <v>2042</v>
      </c>
      <c r="AD25">
        <v>2043</v>
      </c>
      <c r="AE25">
        <v>2044</v>
      </c>
      <c r="AF25">
        <v>2045</v>
      </c>
      <c r="AG25">
        <v>2046</v>
      </c>
      <c r="AH25">
        <v>2047</v>
      </c>
      <c r="AI25">
        <v>2048</v>
      </c>
      <c r="AJ25">
        <v>2049</v>
      </c>
      <c r="AK25">
        <v>2050</v>
      </c>
    </row>
    <row r="26" spans="1:37" x14ac:dyDescent="0.25">
      <c r="A26" s="13" t="s">
        <v>556</v>
      </c>
      <c r="B26">
        <v>1</v>
      </c>
      <c r="C26">
        <v>1</v>
      </c>
      <c r="D26">
        <v>1</v>
      </c>
      <c r="E26">
        <v>1</v>
      </c>
      <c r="F26">
        <v>1</v>
      </c>
      <c r="G26" s="71">
        <f>C20</f>
        <v>0.96094710885075185</v>
      </c>
      <c r="H26" s="71">
        <f>($L$26-$G$26)/5+G26</f>
        <v>0.9687576870806015</v>
      </c>
      <c r="I26" s="71">
        <f>($L$26-$G$26)/5+H26</f>
        <v>0.97656826531045116</v>
      </c>
      <c r="J26" s="71">
        <f>($L$26-$G$26)/5+I26</f>
        <v>0.98437884354030081</v>
      </c>
      <c r="K26" s="71">
        <f>($L$26-$G$26)/5+J26</f>
        <v>0.99218942177015046</v>
      </c>
      <c r="L26" s="80">
        <v>1</v>
      </c>
      <c r="M26" s="80">
        <v>1</v>
      </c>
      <c r="N26" s="80">
        <v>1</v>
      </c>
      <c r="O26" s="80">
        <v>1</v>
      </c>
      <c r="P26" s="80">
        <v>1</v>
      </c>
      <c r="Q26" s="80">
        <v>1</v>
      </c>
      <c r="R26" s="80">
        <v>1</v>
      </c>
      <c r="S26" s="80">
        <v>1</v>
      </c>
      <c r="T26" s="80">
        <v>1</v>
      </c>
      <c r="U26" s="80">
        <v>1</v>
      </c>
      <c r="V26" s="80">
        <v>1</v>
      </c>
      <c r="W26" s="80">
        <v>1</v>
      </c>
      <c r="X26" s="80">
        <v>1</v>
      </c>
      <c r="Y26" s="80">
        <v>1</v>
      </c>
      <c r="Z26" s="80">
        <v>1</v>
      </c>
      <c r="AA26" s="80">
        <v>1</v>
      </c>
      <c r="AB26" s="80">
        <v>1</v>
      </c>
      <c r="AC26" s="80">
        <v>1</v>
      </c>
      <c r="AD26" s="80">
        <v>1</v>
      </c>
      <c r="AE26" s="80">
        <v>1</v>
      </c>
      <c r="AF26" s="80">
        <v>1</v>
      </c>
      <c r="AG26" s="80">
        <v>1</v>
      </c>
      <c r="AH26" s="80">
        <v>1</v>
      </c>
      <c r="AI26" s="80">
        <v>1</v>
      </c>
      <c r="AJ26" s="80">
        <v>1</v>
      </c>
      <c r="AK26" s="80">
        <v>1</v>
      </c>
    </row>
    <row r="27" spans="1:37" x14ac:dyDescent="0.25">
      <c r="A27" s="13" t="s">
        <v>553</v>
      </c>
      <c r="B27">
        <v>1</v>
      </c>
      <c r="C27">
        <v>1</v>
      </c>
      <c r="D27">
        <v>1</v>
      </c>
      <c r="E27">
        <v>1</v>
      </c>
      <c r="F27">
        <v>1</v>
      </c>
      <c r="G27" s="71">
        <f>G26</f>
        <v>0.96094710885075185</v>
      </c>
      <c r="H27" s="71">
        <f t="shared" ref="H27:AK27" si="1">H26</f>
        <v>0.9687576870806015</v>
      </c>
      <c r="I27" s="71">
        <f t="shared" si="1"/>
        <v>0.97656826531045116</v>
      </c>
      <c r="J27" s="71">
        <f t="shared" si="1"/>
        <v>0.98437884354030081</v>
      </c>
      <c r="K27" s="71">
        <f t="shared" si="1"/>
        <v>0.99218942177015046</v>
      </c>
      <c r="L27" s="71">
        <f t="shared" si="1"/>
        <v>1</v>
      </c>
      <c r="M27" s="71">
        <f t="shared" si="1"/>
        <v>1</v>
      </c>
      <c r="N27" s="71">
        <f t="shared" si="1"/>
        <v>1</v>
      </c>
      <c r="O27" s="71">
        <f t="shared" si="1"/>
        <v>1</v>
      </c>
      <c r="P27" s="71">
        <f t="shared" si="1"/>
        <v>1</v>
      </c>
      <c r="Q27" s="71">
        <f t="shared" si="1"/>
        <v>1</v>
      </c>
      <c r="R27" s="71">
        <f t="shared" si="1"/>
        <v>1</v>
      </c>
      <c r="S27" s="71">
        <f t="shared" si="1"/>
        <v>1</v>
      </c>
      <c r="T27" s="71">
        <f t="shared" si="1"/>
        <v>1</v>
      </c>
      <c r="U27" s="71">
        <f t="shared" si="1"/>
        <v>1</v>
      </c>
      <c r="V27" s="71">
        <f t="shared" si="1"/>
        <v>1</v>
      </c>
      <c r="W27" s="71">
        <f t="shared" si="1"/>
        <v>1</v>
      </c>
      <c r="X27" s="71">
        <f t="shared" si="1"/>
        <v>1</v>
      </c>
      <c r="Y27" s="71">
        <f t="shared" si="1"/>
        <v>1</v>
      </c>
      <c r="Z27" s="71">
        <f t="shared" si="1"/>
        <v>1</v>
      </c>
      <c r="AA27" s="71">
        <f t="shared" si="1"/>
        <v>1</v>
      </c>
      <c r="AB27" s="71">
        <f t="shared" si="1"/>
        <v>1</v>
      </c>
      <c r="AC27" s="71">
        <f t="shared" si="1"/>
        <v>1</v>
      </c>
      <c r="AD27" s="71">
        <f t="shared" si="1"/>
        <v>1</v>
      </c>
      <c r="AE27" s="71">
        <f t="shared" si="1"/>
        <v>1</v>
      </c>
      <c r="AF27" s="71">
        <f t="shared" si="1"/>
        <v>1</v>
      </c>
      <c r="AG27" s="71">
        <f t="shared" si="1"/>
        <v>1</v>
      </c>
      <c r="AH27" s="71">
        <f t="shared" si="1"/>
        <v>1</v>
      </c>
      <c r="AI27" s="71">
        <f t="shared" si="1"/>
        <v>1</v>
      </c>
      <c r="AJ27" s="71">
        <f t="shared" si="1"/>
        <v>1</v>
      </c>
      <c r="AK27" s="71">
        <f t="shared" si="1"/>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5A27-23DC-4639-BD1E-2E0C55654999}">
  <dimension ref="B1:AM244"/>
  <sheetViews>
    <sheetView zoomScale="85" zoomScaleNormal="85" workbookViewId="0">
      <selection activeCell="J3" sqref="J3"/>
    </sheetView>
  </sheetViews>
  <sheetFormatPr defaultColWidth="9.140625" defaultRowHeight="15" x14ac:dyDescent="0.25"/>
  <cols>
    <col min="3" max="3" width="39.85546875" customWidth="1"/>
  </cols>
  <sheetData>
    <row r="1" spans="3:39" x14ac:dyDescent="0.25">
      <c r="C1" s="75" t="s">
        <v>757</v>
      </c>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3:39" x14ac:dyDescent="0.25">
      <c r="D2">
        <v>2015</v>
      </c>
      <c r="E2">
        <v>2016</v>
      </c>
      <c r="F2">
        <v>2017</v>
      </c>
      <c r="G2">
        <v>2018</v>
      </c>
      <c r="H2">
        <v>2019</v>
      </c>
      <c r="I2">
        <v>2020</v>
      </c>
      <c r="J2">
        <v>2021</v>
      </c>
      <c r="K2">
        <v>2022</v>
      </c>
      <c r="L2">
        <v>2023</v>
      </c>
      <c r="M2">
        <v>2024</v>
      </c>
      <c r="N2">
        <v>2025</v>
      </c>
      <c r="O2">
        <v>2026</v>
      </c>
      <c r="P2">
        <v>2027</v>
      </c>
      <c r="Q2">
        <v>2028</v>
      </c>
      <c r="R2">
        <v>2029</v>
      </c>
      <c r="S2">
        <v>2030</v>
      </c>
      <c r="T2">
        <v>2031</v>
      </c>
      <c r="U2">
        <v>2032</v>
      </c>
      <c r="V2">
        <v>2033</v>
      </c>
      <c r="W2">
        <v>2034</v>
      </c>
      <c r="X2">
        <v>2035</v>
      </c>
      <c r="Y2">
        <v>2036</v>
      </c>
      <c r="Z2">
        <v>2037</v>
      </c>
      <c r="AA2">
        <v>2038</v>
      </c>
      <c r="AB2">
        <v>2039</v>
      </c>
      <c r="AC2">
        <v>2040</v>
      </c>
      <c r="AD2">
        <v>2041</v>
      </c>
      <c r="AE2">
        <v>2042</v>
      </c>
      <c r="AF2">
        <v>2043</v>
      </c>
      <c r="AG2">
        <v>2044</v>
      </c>
      <c r="AH2">
        <v>2045</v>
      </c>
      <c r="AI2">
        <v>2046</v>
      </c>
      <c r="AJ2">
        <v>2047</v>
      </c>
      <c r="AK2">
        <v>2048</v>
      </c>
      <c r="AL2">
        <v>2049</v>
      </c>
      <c r="AM2">
        <v>2050</v>
      </c>
    </row>
    <row r="3" spans="3:39" x14ac:dyDescent="0.25">
      <c r="C3" t="s">
        <v>13</v>
      </c>
      <c r="D3">
        <f>SUMIFS('EPA non-CO2 Data'!$H:$H,'EPA non-CO2 Data'!$F:$F,D2,'EPA non-CO2 Data'!$E:$E,"HFCs",'EPA non-CO2 Data'!$A:$A,"EU-27")</f>
        <v>94.362180928151147</v>
      </c>
      <c r="E3">
        <f>SUMIFS('EPA non-CO2 Data'!$H:$H,'EPA non-CO2 Data'!$F:$F,E2,'EPA non-CO2 Data'!$E:$E,"HFCs",'EPA non-CO2 Data'!$A:$A,"EU-27")</f>
        <v>95.019525371596515</v>
      </c>
      <c r="F3">
        <f>SUMIFS('EPA non-CO2 Data'!$H:$H,'EPA non-CO2 Data'!$F:$F,F2,'EPA non-CO2 Data'!$E:$E,"HFCs",'EPA non-CO2 Data'!$A:$A,"EU-27")</f>
        <v>88.320837953009558</v>
      </c>
      <c r="G3">
        <f>SUMIFS('EPA non-CO2 Data'!$H:$H,'EPA non-CO2 Data'!$F:$F,G2,'EPA non-CO2 Data'!$E:$E,"HFCs",'EPA non-CO2 Data'!$A:$A,"EU-27")</f>
        <v>81.622150534422715</v>
      </c>
      <c r="H3">
        <f>SUMIFS('EPA non-CO2 Data'!$H:$H,'EPA non-CO2 Data'!$F:$F,H2,'EPA non-CO2 Data'!$E:$E,"HFCs",'EPA non-CO2 Data'!$A:$A,"EU-27")</f>
        <v>74.923463115835773</v>
      </c>
      <c r="I3">
        <f>SUMIFS('EPA non-CO2 Data'!$H:$H,'EPA non-CO2 Data'!$F:$F,I2,'EPA non-CO2 Data'!$E:$E,"HFCs",'EPA non-CO2 Data'!$A:$A,"EU-27")</f>
        <v>68.224775697248859</v>
      </c>
      <c r="J3">
        <f>SUMIFS('EPA non-CO2 Data'!$H:$H,'EPA non-CO2 Data'!$F:$F,J2,'EPA non-CO2 Data'!$E:$E,"HFCs",'EPA non-CO2 Data'!$A:$A,"EU-27")</f>
        <v>62.793790315161026</v>
      </c>
      <c r="K3">
        <f>SUMIFS('EPA non-CO2 Data'!$H:$H,'EPA non-CO2 Data'!$F:$F,K2,'EPA non-CO2 Data'!$E:$E,"HFCs",'EPA non-CO2 Data'!$A:$A,"EU-27")</f>
        <v>57.362804933073178</v>
      </c>
      <c r="L3">
        <f>SUMIFS('EPA non-CO2 Data'!$H:$H,'EPA non-CO2 Data'!$F:$F,L2,'EPA non-CO2 Data'!$E:$E,"HFCs",'EPA non-CO2 Data'!$A:$A,"EU-27")</f>
        <v>51.93181955098531</v>
      </c>
      <c r="M3">
        <f>SUMIFS('EPA non-CO2 Data'!$H:$H,'EPA non-CO2 Data'!$F:$F,M2,'EPA non-CO2 Data'!$E:$E,"HFCs",'EPA non-CO2 Data'!$A:$A,"EU-27")</f>
        <v>46.500834168897441</v>
      </c>
      <c r="N3">
        <f>SUMIFS('EPA non-CO2 Data'!$H:$H,'EPA non-CO2 Data'!$F:$F,N2,'EPA non-CO2 Data'!$E:$E,"HFCs",'EPA non-CO2 Data'!$A:$A,"EU-27")</f>
        <v>41.069848786809622</v>
      </c>
      <c r="O3">
        <f>SUMIFS('EPA non-CO2 Data'!$H:$H,'EPA non-CO2 Data'!$F:$F,O2,'EPA non-CO2 Data'!$E:$E,"HFCs",'EPA non-CO2 Data'!$A:$A,"EU-27")</f>
        <v>39.266741007052147</v>
      </c>
      <c r="P3">
        <f>SUMIFS('EPA non-CO2 Data'!$H:$H,'EPA non-CO2 Data'!$F:$F,P2,'EPA non-CO2 Data'!$E:$E,"HFCs",'EPA non-CO2 Data'!$A:$A,"EU-27")</f>
        <v>37.463633227294679</v>
      </c>
      <c r="Q3">
        <f>SUMIFS('EPA non-CO2 Data'!$H:$H,'EPA non-CO2 Data'!$F:$F,Q2,'EPA non-CO2 Data'!$E:$E,"HFCs",'EPA non-CO2 Data'!$A:$A,"EU-27")</f>
        <v>35.660525447537204</v>
      </c>
      <c r="R3">
        <f>SUMIFS('EPA non-CO2 Data'!$H:$H,'EPA non-CO2 Data'!$F:$F,R2,'EPA non-CO2 Data'!$E:$E,"HFCs",'EPA non-CO2 Data'!$A:$A,"EU-27")</f>
        <v>33.857417667779757</v>
      </c>
      <c r="S3">
        <f>SUMIFS('EPA non-CO2 Data'!$H:$H,'EPA non-CO2 Data'!$F:$F,S2,'EPA non-CO2 Data'!$E:$E,"HFCs",'EPA non-CO2 Data'!$A:$A,"EU-27")</f>
        <v>32.054309888022274</v>
      </c>
      <c r="T3">
        <f>SUMIFS('EPA non-CO2 Data'!$H:$H,'EPA non-CO2 Data'!$F:$F,T2,'EPA non-CO2 Data'!$E:$E,"HFCs",'EPA non-CO2 Data'!$A:$A,"EU-27")</f>
        <v>32.081937635966682</v>
      </c>
      <c r="U3">
        <f>SUMIFS('EPA non-CO2 Data'!$H:$H,'EPA non-CO2 Data'!$F:$F,U2,'EPA non-CO2 Data'!$E:$E,"HFCs",'EPA non-CO2 Data'!$A:$A,"EU-27")</f>
        <v>32.109565383911125</v>
      </c>
      <c r="V3">
        <f>SUMIFS('EPA non-CO2 Data'!$H:$H,'EPA non-CO2 Data'!$F:$F,V2,'EPA non-CO2 Data'!$E:$E,"HFCs",'EPA non-CO2 Data'!$A:$A,"EU-27")</f>
        <v>32.13719313185554</v>
      </c>
      <c r="W3">
        <f>SUMIFS('EPA non-CO2 Data'!$H:$H,'EPA non-CO2 Data'!$F:$F,W2,'EPA non-CO2 Data'!$E:$E,"HFCs",'EPA non-CO2 Data'!$A:$A,"EU-27")</f>
        <v>32.164820879799983</v>
      </c>
      <c r="X3">
        <f>SUMIFS('EPA non-CO2 Data'!$H:$H,'EPA non-CO2 Data'!$F:$F,X2,'EPA non-CO2 Data'!$E:$E,"HFCs",'EPA non-CO2 Data'!$A:$A,"EU-27")</f>
        <v>32.192448627744405</v>
      </c>
      <c r="Y3">
        <f>SUMIFS('EPA non-CO2 Data'!$H:$H,'EPA non-CO2 Data'!$F:$F,Y2,'EPA non-CO2 Data'!$E:$E,"HFCs",'EPA non-CO2 Data'!$A:$A,"EU-27")</f>
        <v>32.403719896474989</v>
      </c>
      <c r="Z3">
        <f>SUMIFS('EPA non-CO2 Data'!$H:$H,'EPA non-CO2 Data'!$F:$F,Z2,'EPA non-CO2 Data'!$E:$E,"HFCs",'EPA non-CO2 Data'!$A:$A,"EU-27")</f>
        <v>32.614991165205566</v>
      </c>
      <c r="AA3">
        <f>SUMIFS('EPA non-CO2 Data'!$H:$H,'EPA non-CO2 Data'!$F:$F,AA2,'EPA non-CO2 Data'!$E:$E,"HFCs",'EPA non-CO2 Data'!$A:$A,"EU-27")</f>
        <v>32.826262433936165</v>
      </c>
      <c r="AB3">
        <f>SUMIFS('EPA non-CO2 Data'!$H:$H,'EPA non-CO2 Data'!$F:$F,AB2,'EPA non-CO2 Data'!$E:$E,"HFCs",'EPA non-CO2 Data'!$A:$A,"EU-27")</f>
        <v>33.037533702666742</v>
      </c>
      <c r="AC3">
        <f>SUMIFS('EPA non-CO2 Data'!$H:$H,'EPA non-CO2 Data'!$F:$F,AC2,'EPA non-CO2 Data'!$E:$E,"HFCs",'EPA non-CO2 Data'!$A:$A,"EU-27")</f>
        <v>33.248804971397348</v>
      </c>
      <c r="AD3">
        <f>SUMIFS('EPA non-CO2 Data'!$H:$H,'EPA non-CO2 Data'!$F:$F,AD2,'EPA non-CO2 Data'!$E:$E,"HFCs",'EPA non-CO2 Data'!$A:$A,"EU-27")</f>
        <v>33.458557846368414</v>
      </c>
      <c r="AE3">
        <f>SUMIFS('EPA non-CO2 Data'!$H:$H,'EPA non-CO2 Data'!$F:$F,AE2,'EPA non-CO2 Data'!$E:$E,"HFCs",'EPA non-CO2 Data'!$A:$A,"EU-27")</f>
        <v>33.668310721339516</v>
      </c>
      <c r="AF3">
        <f>SUMIFS('EPA non-CO2 Data'!$H:$H,'EPA non-CO2 Data'!$F:$F,AF2,'EPA non-CO2 Data'!$E:$E,"HFCs",'EPA non-CO2 Data'!$A:$A,"EU-27")</f>
        <v>33.878063596310604</v>
      </c>
      <c r="AG3">
        <f>SUMIFS('EPA non-CO2 Data'!$H:$H,'EPA non-CO2 Data'!$F:$F,AG2,'EPA non-CO2 Data'!$E:$E,"HFCs",'EPA non-CO2 Data'!$A:$A,"EU-27")</f>
        <v>34.087816471281712</v>
      </c>
      <c r="AH3">
        <f>SUMIFS('EPA non-CO2 Data'!$H:$H,'EPA non-CO2 Data'!$F:$F,AH2,'EPA non-CO2 Data'!$E:$E,"HFCs",'EPA non-CO2 Data'!$A:$A,"EU-27")</f>
        <v>34.297569346252772</v>
      </c>
      <c r="AI3">
        <f>SUMIFS('EPA non-CO2 Data'!$H:$H,'EPA non-CO2 Data'!$F:$F,AI2,'EPA non-CO2 Data'!$E:$E,"HFCs",'EPA non-CO2 Data'!$A:$A,"EU-27")</f>
        <v>34.619059637717505</v>
      </c>
      <c r="AJ3">
        <f>SUMIFS('EPA non-CO2 Data'!$H:$H,'EPA non-CO2 Data'!$F:$F,AJ2,'EPA non-CO2 Data'!$E:$E,"HFCs",'EPA non-CO2 Data'!$A:$A,"EU-27")</f>
        <v>34.940549929182239</v>
      </c>
      <c r="AK3">
        <f>SUMIFS('EPA non-CO2 Data'!$H:$H,'EPA non-CO2 Data'!$F:$F,AK2,'EPA non-CO2 Data'!$E:$E,"HFCs",'EPA non-CO2 Data'!$A:$A,"EU-27")</f>
        <v>35.262040220646959</v>
      </c>
      <c r="AL3">
        <f>SUMIFS('EPA non-CO2 Data'!$H:$H,'EPA non-CO2 Data'!$F:$F,AL2,'EPA non-CO2 Data'!$E:$E,"HFCs",'EPA non-CO2 Data'!$A:$A,"EU-27")</f>
        <v>35.5835305121117</v>
      </c>
      <c r="AM3">
        <f>SUMIFS('EPA non-CO2 Data'!$H:$H,'EPA non-CO2 Data'!$F:$F,AM2,'EPA non-CO2 Data'!$E:$E,"HFCs",'EPA non-CO2 Data'!$A:$A,"EU-27")</f>
        <v>35.905020803576413</v>
      </c>
    </row>
    <row r="4" spans="3:39" x14ac:dyDescent="0.25">
      <c r="C4" t="s">
        <v>679</v>
      </c>
      <c r="D4">
        <f>SUMIFS('EPA non-CO2 Data'!$H:$H,'EPA non-CO2 Data'!$F:$F,D2,'EPA non-CO2 Data'!$A:$A,"EU-27",'EPA non-CO2 Data'!$J:$J,"F-gases")-D3</f>
        <v>3.941361135035109</v>
      </c>
      <c r="E4">
        <f>SUMIFS('EPA non-CO2 Data'!$H:$H,'EPA non-CO2 Data'!$F:$F,E2,'EPA non-CO2 Data'!$A:$A,"EU-27",'EPA non-CO2 Data'!$J:$J,"F-gases")-E3</f>
        <v>3.8890224395479152</v>
      </c>
      <c r="F4">
        <f>SUMIFS('EPA non-CO2 Data'!$H:$H,'EPA non-CO2 Data'!$F:$F,F2,'EPA non-CO2 Data'!$A:$A,"EU-27",'EPA non-CO2 Data'!$J:$J,"F-gases")-F3</f>
        <v>3.7333925236800383</v>
      </c>
      <c r="G4">
        <f>SUMIFS('EPA non-CO2 Data'!$H:$H,'EPA non-CO2 Data'!$F:$F,G2,'EPA non-CO2 Data'!$A:$A,"EU-27",'EPA non-CO2 Data'!$J:$J,"F-gases")-G3</f>
        <v>3.5777626078121756</v>
      </c>
      <c r="H4">
        <f>SUMIFS('EPA non-CO2 Data'!$H:$H,'EPA non-CO2 Data'!$F:$F,H2,'EPA non-CO2 Data'!$A:$A,"EU-27",'EPA non-CO2 Data'!$J:$J,"F-gases")-H3</f>
        <v>3.4221326919443271</v>
      </c>
      <c r="I4">
        <f>SUMIFS('EPA non-CO2 Data'!$H:$H,'EPA non-CO2 Data'!$F:$F,I2,'EPA non-CO2 Data'!$A:$A,"EU-27",'EPA non-CO2 Data'!$J:$J,"F-gases")-I3</f>
        <v>3.2665027760764502</v>
      </c>
      <c r="J4">
        <f>SUMIFS('EPA non-CO2 Data'!$H:$H,'EPA non-CO2 Data'!$F:$F,J2,'EPA non-CO2 Data'!$A:$A,"EU-27",'EPA non-CO2 Data'!$J:$J,"F-gases")-J3</f>
        <v>3.2293717143888969</v>
      </c>
      <c r="K4">
        <f>SUMIFS('EPA non-CO2 Data'!$H:$H,'EPA non-CO2 Data'!$F:$F,K2,'EPA non-CO2 Data'!$A:$A,"EU-27",'EPA non-CO2 Data'!$J:$J,"F-gases")-K3</f>
        <v>3.1922406527013081</v>
      </c>
      <c r="L4">
        <f>SUMIFS('EPA non-CO2 Data'!$H:$H,'EPA non-CO2 Data'!$F:$F,L2,'EPA non-CO2 Data'!$A:$A,"EU-27",'EPA non-CO2 Data'!$J:$J,"F-gases")-L3</f>
        <v>3.1551095910137263</v>
      </c>
      <c r="M4">
        <f>SUMIFS('EPA non-CO2 Data'!$H:$H,'EPA non-CO2 Data'!$F:$F,M2,'EPA non-CO2 Data'!$A:$A,"EU-27",'EPA non-CO2 Data'!$J:$J,"F-gases")-M3</f>
        <v>3.1179785293261659</v>
      </c>
      <c r="N4">
        <f>SUMIFS('EPA non-CO2 Data'!$H:$H,'EPA non-CO2 Data'!$F:$F,N2,'EPA non-CO2 Data'!$A:$A,"EU-27",'EPA non-CO2 Data'!$J:$J,"F-gases")-N3</f>
        <v>3.0808474676385771</v>
      </c>
      <c r="O4">
        <f>SUMIFS('EPA non-CO2 Data'!$H:$H,'EPA non-CO2 Data'!$F:$F,O2,'EPA non-CO2 Data'!$A:$A,"EU-27",'EPA non-CO2 Data'!$J:$J,"F-gases")-O3</f>
        <v>3.0880419563854886</v>
      </c>
      <c r="P4">
        <f>SUMIFS('EPA non-CO2 Data'!$H:$H,'EPA non-CO2 Data'!$F:$F,P2,'EPA non-CO2 Data'!$A:$A,"EU-27",'EPA non-CO2 Data'!$J:$J,"F-gases")-P3</f>
        <v>3.0952364451323859</v>
      </c>
      <c r="Q4">
        <f>SUMIFS('EPA non-CO2 Data'!$H:$H,'EPA non-CO2 Data'!$F:$F,Q2,'EPA non-CO2 Data'!$A:$A,"EU-27",'EPA non-CO2 Data'!$J:$J,"F-gases")-Q3</f>
        <v>3.1024309338792975</v>
      </c>
      <c r="R4">
        <f>SUMIFS('EPA non-CO2 Data'!$H:$H,'EPA non-CO2 Data'!$F:$F,R2,'EPA non-CO2 Data'!$A:$A,"EU-27",'EPA non-CO2 Data'!$J:$J,"F-gases")-R3</f>
        <v>3.1096254226262019</v>
      </c>
      <c r="S4">
        <f>SUMIFS('EPA non-CO2 Data'!$H:$H,'EPA non-CO2 Data'!$F:$F,S2,'EPA non-CO2 Data'!$A:$A,"EU-27",'EPA non-CO2 Data'!$J:$J,"F-gases")-S3</f>
        <v>3.1168199113731063</v>
      </c>
      <c r="T4">
        <f>SUMIFS('EPA non-CO2 Data'!$H:$H,'EPA non-CO2 Data'!$F:$F,T2,'EPA non-CO2 Data'!$A:$A,"EU-27",'EPA non-CO2 Data'!$J:$J,"F-gases")-T3</f>
        <v>3.1066893461038987</v>
      </c>
      <c r="U4">
        <f>SUMIFS('EPA non-CO2 Data'!$H:$H,'EPA non-CO2 Data'!$F:$F,U2,'EPA non-CO2 Data'!$A:$A,"EU-27",'EPA non-CO2 Data'!$J:$J,"F-gases")-U3</f>
        <v>3.096558780834691</v>
      </c>
      <c r="V4">
        <f>SUMIFS('EPA non-CO2 Data'!$H:$H,'EPA non-CO2 Data'!$F:$F,V2,'EPA non-CO2 Data'!$A:$A,"EU-27",'EPA non-CO2 Data'!$J:$J,"F-gases")-V3</f>
        <v>3.0864282155654834</v>
      </c>
      <c r="W4">
        <f>SUMIFS('EPA non-CO2 Data'!$H:$H,'EPA non-CO2 Data'!$F:$F,W2,'EPA non-CO2 Data'!$A:$A,"EU-27",'EPA non-CO2 Data'!$J:$J,"F-gases")-W3</f>
        <v>3.0762976502962829</v>
      </c>
      <c r="X4">
        <f>SUMIFS('EPA non-CO2 Data'!$H:$H,'EPA non-CO2 Data'!$F:$F,X2,'EPA non-CO2 Data'!$A:$A,"EU-27",'EPA non-CO2 Data'!$J:$J,"F-gases")-X3</f>
        <v>3.066167085027061</v>
      </c>
      <c r="Y4">
        <f>SUMIFS('EPA non-CO2 Data'!$H:$H,'EPA non-CO2 Data'!$F:$F,Y2,'EPA non-CO2 Data'!$A:$A,"EU-27",'EPA non-CO2 Data'!$J:$J,"F-gases")-Y3</f>
        <v>3.07611753372057</v>
      </c>
      <c r="Z4">
        <f>SUMIFS('EPA non-CO2 Data'!$H:$H,'EPA non-CO2 Data'!$F:$F,Z2,'EPA non-CO2 Data'!$A:$A,"EU-27",'EPA non-CO2 Data'!$J:$J,"F-gases")-Z3</f>
        <v>3.0860679824140789</v>
      </c>
      <c r="AA4">
        <f>SUMIFS('EPA non-CO2 Data'!$H:$H,'EPA non-CO2 Data'!$F:$F,AA2,'EPA non-CO2 Data'!$A:$A,"EU-27",'EPA non-CO2 Data'!$J:$J,"F-gases")-AA3</f>
        <v>3.0960184311075807</v>
      </c>
      <c r="AB4">
        <f>SUMIFS('EPA non-CO2 Data'!$H:$H,'EPA non-CO2 Data'!$F:$F,AB2,'EPA non-CO2 Data'!$A:$A,"EU-27",'EPA non-CO2 Data'!$J:$J,"F-gases")-AB3</f>
        <v>3.1059688798010825</v>
      </c>
      <c r="AC4">
        <f>SUMIFS('EPA non-CO2 Data'!$H:$H,'EPA non-CO2 Data'!$F:$F,AC2,'EPA non-CO2 Data'!$A:$A,"EU-27",'EPA non-CO2 Data'!$J:$J,"F-gases")-AC3</f>
        <v>3.1159193284945914</v>
      </c>
      <c r="AD4">
        <f>SUMIFS('EPA non-CO2 Data'!$H:$H,'EPA non-CO2 Data'!$F:$F,AD2,'EPA non-CO2 Data'!$A:$A,"EU-27",'EPA non-CO2 Data'!$J:$J,"F-gases")-AD3</f>
        <v>3.1332790089679321</v>
      </c>
      <c r="AE4">
        <f>SUMIFS('EPA non-CO2 Data'!$H:$H,'EPA non-CO2 Data'!$F:$F,AE2,'EPA non-CO2 Data'!$A:$A,"EU-27",'EPA non-CO2 Data'!$J:$J,"F-gases")-AE3</f>
        <v>3.1506386894412728</v>
      </c>
      <c r="AF4">
        <f>SUMIFS('EPA non-CO2 Data'!$H:$H,'EPA non-CO2 Data'!$F:$F,AF2,'EPA non-CO2 Data'!$A:$A,"EU-27",'EPA non-CO2 Data'!$J:$J,"F-gases")-AF3</f>
        <v>3.1679983699146064</v>
      </c>
      <c r="AG4">
        <f>SUMIFS('EPA non-CO2 Data'!$H:$H,'EPA non-CO2 Data'!$F:$F,AG2,'EPA non-CO2 Data'!$A:$A,"EU-27",'EPA non-CO2 Data'!$J:$J,"F-gases")-AG3</f>
        <v>3.1853580503879542</v>
      </c>
      <c r="AH4">
        <f>SUMIFS('EPA non-CO2 Data'!$H:$H,'EPA non-CO2 Data'!$F:$F,AH2,'EPA non-CO2 Data'!$A:$A,"EU-27",'EPA non-CO2 Data'!$J:$J,"F-gases")-AH3</f>
        <v>3.2027177308612949</v>
      </c>
      <c r="AI4">
        <f>SUMIFS('EPA non-CO2 Data'!$H:$H,'EPA non-CO2 Data'!$F:$F,AI2,'EPA non-CO2 Data'!$A:$A,"EU-27",'EPA non-CO2 Data'!$J:$J,"F-gases")-AI3</f>
        <v>3.2286379817653312</v>
      </c>
      <c r="AJ4">
        <f>SUMIFS('EPA non-CO2 Data'!$H:$H,'EPA non-CO2 Data'!$F:$F,AJ2,'EPA non-CO2 Data'!$A:$A,"EU-27",'EPA non-CO2 Data'!$J:$J,"F-gases")-AJ3</f>
        <v>3.2545582326693676</v>
      </c>
      <c r="AK4">
        <f>SUMIFS('EPA non-CO2 Data'!$H:$H,'EPA non-CO2 Data'!$F:$F,AK2,'EPA non-CO2 Data'!$A:$A,"EU-27",'EPA non-CO2 Data'!$J:$J,"F-gases")-AK3</f>
        <v>3.2804784835734111</v>
      </c>
      <c r="AL4">
        <f>SUMIFS('EPA non-CO2 Data'!$H:$H,'EPA non-CO2 Data'!$F:$F,AL2,'EPA non-CO2 Data'!$A:$A,"EU-27",'EPA non-CO2 Data'!$J:$J,"F-gases")-AL3</f>
        <v>3.3063987344774404</v>
      </c>
      <c r="AM4">
        <f>SUMIFS('EPA non-CO2 Data'!$H:$H,'EPA non-CO2 Data'!$F:$F,AM2,'EPA non-CO2 Data'!$A:$A,"EU-27",'EPA non-CO2 Data'!$J:$J,"F-gases")-AM3</f>
        <v>3.3323189853814839</v>
      </c>
    </row>
    <row r="6" spans="3:39" x14ac:dyDescent="0.25">
      <c r="C6" t="s">
        <v>1185</v>
      </c>
      <c r="D6">
        <f>SUMIFS('EPA non-CO2 Data'!$H:$H,'EPA non-CO2 Data'!$F:$F,D2,'EPA non-CO2 Data'!$A:$A,"EU-27",'EPA non-CO2 Data'!$J:$J,"F-gases",'EPA non-CO2 Data'!$I:$I,"chemicals 20")</f>
        <v>97.800939346853013</v>
      </c>
      <c r="E6">
        <f>SUMIFS('EPA non-CO2 Data'!$H:$H,'EPA non-CO2 Data'!$F:$F,E2,'EPA non-CO2 Data'!$A:$A,"EU-27",'EPA non-CO2 Data'!$J:$J,"F-gases",'EPA non-CO2 Data'!$I:$I,"chemicals 20")</f>
        <v>98.323386059053988</v>
      </c>
      <c r="F6">
        <f>SUMIFS('EPA non-CO2 Data'!$H:$H,'EPA non-CO2 Data'!$F:$F,F2,'EPA non-CO2 Data'!$A:$A,"EU-27",'EPA non-CO2 Data'!$J:$J,"F-gases",'EPA non-CO2 Data'!$I:$I,"chemicals 20")</f>
        <v>91.480582040726688</v>
      </c>
      <c r="G6">
        <f>SUMIFS('EPA non-CO2 Data'!$H:$H,'EPA non-CO2 Data'!$F:$F,G2,'EPA non-CO2 Data'!$A:$A,"EU-27",'EPA non-CO2 Data'!$J:$J,"F-gases",'EPA non-CO2 Data'!$I:$I,"chemicals 20")</f>
        <v>84.637778022399516</v>
      </c>
      <c r="H6">
        <f>SUMIFS('EPA non-CO2 Data'!$H:$H,'EPA non-CO2 Data'!$F:$F,H2,'EPA non-CO2 Data'!$A:$A,"EU-27",'EPA non-CO2 Data'!$J:$J,"F-gases",'EPA non-CO2 Data'!$I:$I,"chemicals 20")</f>
        <v>77.794974004072245</v>
      </c>
      <c r="I6">
        <f>SUMIFS('EPA non-CO2 Data'!$H:$H,'EPA non-CO2 Data'!$F:$F,I2,'EPA non-CO2 Data'!$A:$A,"EU-27",'EPA non-CO2 Data'!$J:$J,"F-gases",'EPA non-CO2 Data'!$I:$I,"chemicals 20")</f>
        <v>70.952169985745002</v>
      </c>
      <c r="J6">
        <f>SUMIFS('EPA non-CO2 Data'!$H:$H,'EPA non-CO2 Data'!$F:$F,J2,'EPA non-CO2 Data'!$A:$A,"EU-27",'EPA non-CO2 Data'!$J:$J,"F-gases",'EPA non-CO2 Data'!$I:$I,"chemicals 20")</f>
        <v>65.468223140272713</v>
      </c>
      <c r="K6">
        <f>SUMIFS('EPA non-CO2 Data'!$H:$H,'EPA non-CO2 Data'!$F:$F,K2,'EPA non-CO2 Data'!$A:$A,"EU-27",'EPA non-CO2 Data'!$J:$J,"F-gases",'EPA non-CO2 Data'!$I:$I,"chemicals 20")</f>
        <v>59.984276294800388</v>
      </c>
      <c r="L6">
        <f>SUMIFS('EPA non-CO2 Data'!$H:$H,'EPA non-CO2 Data'!$F:$F,L2,'EPA non-CO2 Data'!$A:$A,"EU-27",'EPA non-CO2 Data'!$J:$J,"F-gases",'EPA non-CO2 Data'!$I:$I,"chemicals 20")</f>
        <v>54.500329449328042</v>
      </c>
      <c r="M6">
        <f>SUMIFS('EPA non-CO2 Data'!$H:$H,'EPA non-CO2 Data'!$F:$F,M2,'EPA non-CO2 Data'!$A:$A,"EU-27",'EPA non-CO2 Data'!$J:$J,"F-gases",'EPA non-CO2 Data'!$I:$I,"chemicals 20")</f>
        <v>49.016382603855703</v>
      </c>
      <c r="N6">
        <f>SUMIFS('EPA non-CO2 Data'!$H:$H,'EPA non-CO2 Data'!$F:$F,N2,'EPA non-CO2 Data'!$A:$A,"EU-27",'EPA non-CO2 Data'!$J:$J,"F-gases",'EPA non-CO2 Data'!$I:$I,"chemicals 20")</f>
        <v>43.532435758383407</v>
      </c>
      <c r="O6">
        <f>SUMIFS('EPA non-CO2 Data'!$H:$H,'EPA non-CO2 Data'!$F:$F,O2,'EPA non-CO2 Data'!$A:$A,"EU-27",'EPA non-CO2 Data'!$J:$J,"F-gases",'EPA non-CO2 Data'!$I:$I,"chemicals 20")</f>
        <v>41.715385300256358</v>
      </c>
      <c r="P6">
        <f>SUMIFS('EPA non-CO2 Data'!$H:$H,'EPA non-CO2 Data'!$F:$F,P2,'EPA non-CO2 Data'!$A:$A,"EU-27",'EPA non-CO2 Data'!$J:$J,"F-gases",'EPA non-CO2 Data'!$I:$I,"chemicals 20")</f>
        <v>39.898334842129316</v>
      </c>
      <c r="Q6">
        <f>SUMIFS('EPA non-CO2 Data'!$H:$H,'EPA non-CO2 Data'!$F:$F,Q2,'EPA non-CO2 Data'!$A:$A,"EU-27",'EPA non-CO2 Data'!$J:$J,"F-gases",'EPA non-CO2 Data'!$I:$I,"chemicals 20")</f>
        <v>38.081284384002274</v>
      </c>
      <c r="R6">
        <f>SUMIFS('EPA non-CO2 Data'!$H:$H,'EPA non-CO2 Data'!$F:$F,R2,'EPA non-CO2 Data'!$A:$A,"EU-27",'EPA non-CO2 Data'!$J:$J,"F-gases",'EPA non-CO2 Data'!$I:$I,"chemicals 20")</f>
        <v>36.264233925875253</v>
      </c>
      <c r="S6">
        <f>SUMIFS('EPA non-CO2 Data'!$H:$H,'EPA non-CO2 Data'!$F:$F,S2,'EPA non-CO2 Data'!$A:$A,"EU-27",'EPA non-CO2 Data'!$J:$J,"F-gases",'EPA non-CO2 Data'!$I:$I,"chemicals 20")</f>
        <v>34.447183467748197</v>
      </c>
      <c r="T6">
        <f>SUMIFS('EPA non-CO2 Data'!$H:$H,'EPA non-CO2 Data'!$F:$F,T2,'EPA non-CO2 Data'!$A:$A,"EU-27",'EPA non-CO2 Data'!$J:$J,"F-gases",'EPA non-CO2 Data'!$I:$I,"chemicals 20")</f>
        <v>34.455543432055357</v>
      </c>
      <c r="U6">
        <f>SUMIFS('EPA non-CO2 Data'!$H:$H,'EPA non-CO2 Data'!$F:$F,U2,'EPA non-CO2 Data'!$A:$A,"EU-27",'EPA non-CO2 Data'!$J:$J,"F-gases",'EPA non-CO2 Data'!$I:$I,"chemicals 20")</f>
        <v>34.463903396362561</v>
      </c>
      <c r="V6">
        <f>SUMIFS('EPA non-CO2 Data'!$H:$H,'EPA non-CO2 Data'!$F:$F,V2,'EPA non-CO2 Data'!$A:$A,"EU-27",'EPA non-CO2 Data'!$J:$J,"F-gases",'EPA non-CO2 Data'!$I:$I,"chemicals 20")</f>
        <v>34.472263360669736</v>
      </c>
      <c r="W6">
        <f>SUMIFS('EPA non-CO2 Data'!$H:$H,'EPA non-CO2 Data'!$F:$F,W2,'EPA non-CO2 Data'!$A:$A,"EU-27",'EPA non-CO2 Data'!$J:$J,"F-gases",'EPA non-CO2 Data'!$I:$I,"chemicals 20")</f>
        <v>34.480623324976932</v>
      </c>
      <c r="X6">
        <f>SUMIFS('EPA non-CO2 Data'!$H:$H,'EPA non-CO2 Data'!$F:$F,X2,'EPA non-CO2 Data'!$A:$A,"EU-27",'EPA non-CO2 Data'!$J:$J,"F-gases",'EPA non-CO2 Data'!$I:$I,"chemicals 20")</f>
        <v>34.488983289284107</v>
      </c>
      <c r="Y6">
        <f>SUMIFS('EPA non-CO2 Data'!$H:$H,'EPA non-CO2 Data'!$F:$F,Y2,'EPA non-CO2 Data'!$A:$A,"EU-27",'EPA non-CO2 Data'!$J:$J,"F-gases",'EPA non-CO2 Data'!$I:$I,"chemicals 20")</f>
        <v>34.698064385640478</v>
      </c>
      <c r="Z6">
        <f>SUMIFS('EPA non-CO2 Data'!$H:$H,'EPA non-CO2 Data'!$F:$F,Z2,'EPA non-CO2 Data'!$A:$A,"EU-27",'EPA non-CO2 Data'!$J:$J,"F-gases",'EPA non-CO2 Data'!$I:$I,"chemicals 20")</f>
        <v>34.907145481996849</v>
      </c>
      <c r="AA6">
        <f>SUMIFS('EPA non-CO2 Data'!$H:$H,'EPA non-CO2 Data'!$F:$F,AA2,'EPA non-CO2 Data'!$A:$A,"EU-27",'EPA non-CO2 Data'!$J:$J,"F-gases",'EPA non-CO2 Data'!$I:$I,"chemicals 20")</f>
        <v>35.116226578353228</v>
      </c>
      <c r="AB6">
        <f>SUMIFS('EPA non-CO2 Data'!$H:$H,'EPA non-CO2 Data'!$F:$F,AB2,'EPA non-CO2 Data'!$A:$A,"EU-27",'EPA non-CO2 Data'!$J:$J,"F-gases",'EPA non-CO2 Data'!$I:$I,"chemicals 20")</f>
        <v>35.325307674709585</v>
      </c>
      <c r="AC6">
        <f>SUMIFS('EPA non-CO2 Data'!$H:$H,'EPA non-CO2 Data'!$F:$F,AC2,'EPA non-CO2 Data'!$A:$A,"EU-27",'EPA non-CO2 Data'!$J:$J,"F-gases",'EPA non-CO2 Data'!$I:$I,"chemicals 20")</f>
        <v>35.534388771065991</v>
      </c>
      <c r="AD6">
        <f>SUMIFS('EPA non-CO2 Data'!$H:$H,'EPA non-CO2 Data'!$F:$F,AD2,'EPA non-CO2 Data'!$A:$A,"EU-27",'EPA non-CO2 Data'!$J:$J,"F-gases",'EPA non-CO2 Data'!$I:$I,"chemicals 20")</f>
        <v>35.745986351246088</v>
      </c>
      <c r="AE6">
        <f>SUMIFS('EPA non-CO2 Data'!$H:$H,'EPA non-CO2 Data'!$F:$F,AE2,'EPA non-CO2 Data'!$A:$A,"EU-27",'EPA non-CO2 Data'!$J:$J,"F-gases",'EPA non-CO2 Data'!$I:$I,"chemicals 20")</f>
        <v>35.957583931426214</v>
      </c>
      <c r="AF6">
        <f>SUMIFS('EPA non-CO2 Data'!$H:$H,'EPA non-CO2 Data'!$F:$F,AF2,'EPA non-CO2 Data'!$A:$A,"EU-27",'EPA non-CO2 Data'!$J:$J,"F-gases",'EPA non-CO2 Data'!$I:$I,"chemicals 20")</f>
        <v>36.16918151160634</v>
      </c>
      <c r="AG6">
        <f>SUMIFS('EPA non-CO2 Data'!$H:$H,'EPA non-CO2 Data'!$F:$F,AG2,'EPA non-CO2 Data'!$A:$A,"EU-27",'EPA non-CO2 Data'!$J:$J,"F-gases",'EPA non-CO2 Data'!$I:$I,"chemicals 20")</f>
        <v>36.380779091786479</v>
      </c>
      <c r="AH6">
        <f>SUMIFS('EPA non-CO2 Data'!$H:$H,'EPA non-CO2 Data'!$F:$F,AH2,'EPA non-CO2 Data'!$A:$A,"EU-27",'EPA non-CO2 Data'!$J:$J,"F-gases",'EPA non-CO2 Data'!$I:$I,"chemicals 20")</f>
        <v>36.592376671966569</v>
      </c>
      <c r="AI6">
        <f>SUMIFS('EPA non-CO2 Data'!$H:$H,'EPA non-CO2 Data'!$F:$F,AI2,'EPA non-CO2 Data'!$A:$A,"EU-27",'EPA non-CO2 Data'!$J:$J,"F-gases",'EPA non-CO2 Data'!$I:$I,"chemicals 20")</f>
        <v>36.920210342855796</v>
      </c>
      <c r="AJ6">
        <f>SUMIFS('EPA non-CO2 Data'!$H:$H,'EPA non-CO2 Data'!$F:$F,AJ2,'EPA non-CO2 Data'!$A:$A,"EU-27",'EPA non-CO2 Data'!$J:$J,"F-gases",'EPA non-CO2 Data'!$I:$I,"chemicals 20")</f>
        <v>37.248044013745016</v>
      </c>
      <c r="AK6">
        <f>SUMIFS('EPA non-CO2 Data'!$H:$H,'EPA non-CO2 Data'!$F:$F,AK2,'EPA non-CO2 Data'!$A:$A,"EU-27",'EPA non-CO2 Data'!$J:$J,"F-gases",'EPA non-CO2 Data'!$I:$I,"chemicals 20")</f>
        <v>37.575877684634222</v>
      </c>
      <c r="AL6">
        <f>SUMIFS('EPA non-CO2 Data'!$H:$H,'EPA non-CO2 Data'!$F:$F,AL2,'EPA non-CO2 Data'!$A:$A,"EU-27",'EPA non-CO2 Data'!$J:$J,"F-gases",'EPA non-CO2 Data'!$I:$I,"chemicals 20")</f>
        <v>37.903711355523448</v>
      </c>
      <c r="AM6">
        <f>SUMIFS('EPA non-CO2 Data'!$H:$H,'EPA non-CO2 Data'!$F:$F,AM2,'EPA non-CO2 Data'!$A:$A,"EU-27",'EPA non-CO2 Data'!$J:$J,"F-gases",'EPA non-CO2 Data'!$I:$I,"chemicals 20")</f>
        <v>38.231545026412661</v>
      </c>
    </row>
    <row r="7" spans="3:39" x14ac:dyDescent="0.25">
      <c r="C7" t="s">
        <v>1186</v>
      </c>
      <c r="D7">
        <f>SUMIFS('EPA non-CO2 Data'!$H:$H,'EPA non-CO2 Data'!$F:$F,D2,'EPA non-CO2 Data'!$A:$A,"EU-27",'EPA non-CO2 Data'!$J:$J,"F-gases",'EPA non-CO2 Data'!$I:$I,"other metals 242")</f>
        <v>0.50260271633324249</v>
      </c>
      <c r="E7">
        <f>SUMIFS('EPA non-CO2 Data'!$H:$H,'EPA non-CO2 Data'!$F:$F,E2,'EPA non-CO2 Data'!$A:$A,"EU-27",'EPA non-CO2 Data'!$J:$J,"F-gases",'EPA non-CO2 Data'!$I:$I,"other metals 242")</f>
        <v>0.58516175209044108</v>
      </c>
      <c r="F7">
        <f>SUMIFS('EPA non-CO2 Data'!$H:$H,'EPA non-CO2 Data'!$F:$F,F2,'EPA non-CO2 Data'!$A:$A,"EU-27",'EPA non-CO2 Data'!$J:$J,"F-gases",'EPA non-CO2 Data'!$I:$I,"other metals 242")</f>
        <v>0.57364843596290571</v>
      </c>
      <c r="G7">
        <f>SUMIFS('EPA non-CO2 Data'!$H:$H,'EPA non-CO2 Data'!$F:$F,G2,'EPA non-CO2 Data'!$A:$A,"EU-27",'EPA non-CO2 Data'!$J:$J,"F-gases",'EPA non-CO2 Data'!$I:$I,"other metals 242")</f>
        <v>0.5621351198353719</v>
      </c>
      <c r="H7">
        <f>SUMIFS('EPA non-CO2 Data'!$H:$H,'EPA non-CO2 Data'!$F:$F,H2,'EPA non-CO2 Data'!$A:$A,"EU-27",'EPA non-CO2 Data'!$J:$J,"F-gases",'EPA non-CO2 Data'!$I:$I,"other metals 242")</f>
        <v>0.55062180370783687</v>
      </c>
      <c r="I7">
        <f>SUMIFS('EPA non-CO2 Data'!$H:$H,'EPA non-CO2 Data'!$F:$F,I2,'EPA non-CO2 Data'!$A:$A,"EU-27",'EPA non-CO2 Data'!$J:$J,"F-gases",'EPA non-CO2 Data'!$I:$I,"other metals 242")</f>
        <v>0.5391084875803015</v>
      </c>
      <c r="J7">
        <f>SUMIFS('EPA non-CO2 Data'!$H:$H,'EPA non-CO2 Data'!$F:$F,J2,'EPA non-CO2 Data'!$A:$A,"EU-27",'EPA non-CO2 Data'!$J:$J,"F-gases",'EPA non-CO2 Data'!$I:$I,"other metals 242")</f>
        <v>0.55493888927719992</v>
      </c>
      <c r="K7">
        <f>SUMIFS('EPA non-CO2 Data'!$H:$H,'EPA non-CO2 Data'!$F:$F,K2,'EPA non-CO2 Data'!$A:$A,"EU-27",'EPA non-CO2 Data'!$J:$J,"F-gases",'EPA non-CO2 Data'!$I:$I,"other metals 242")</f>
        <v>0.57076929097409845</v>
      </c>
      <c r="L7">
        <f>SUMIFS('EPA non-CO2 Data'!$H:$H,'EPA non-CO2 Data'!$F:$F,L2,'EPA non-CO2 Data'!$A:$A,"EU-27",'EPA non-CO2 Data'!$J:$J,"F-gases",'EPA non-CO2 Data'!$I:$I,"other metals 242")</f>
        <v>0.58659969267099776</v>
      </c>
      <c r="M7">
        <f>SUMIFS('EPA non-CO2 Data'!$H:$H,'EPA non-CO2 Data'!$F:$F,M2,'EPA non-CO2 Data'!$A:$A,"EU-27",'EPA non-CO2 Data'!$J:$J,"F-gases",'EPA non-CO2 Data'!$I:$I,"other metals 242")</f>
        <v>0.60243009436789707</v>
      </c>
      <c r="N7">
        <f>SUMIFS('EPA non-CO2 Data'!$H:$H,'EPA non-CO2 Data'!$F:$F,N2,'EPA non-CO2 Data'!$A:$A,"EU-27",'EPA non-CO2 Data'!$J:$J,"F-gases",'EPA non-CO2 Data'!$I:$I,"other metals 242")</f>
        <v>0.61826049606479505</v>
      </c>
      <c r="O7">
        <f>SUMIFS('EPA non-CO2 Data'!$H:$H,'EPA non-CO2 Data'!$F:$F,O2,'EPA non-CO2 Data'!$A:$A,"EU-27",'EPA non-CO2 Data'!$J:$J,"F-gases",'EPA non-CO2 Data'!$I:$I,"other metals 242")</f>
        <v>0.63939766318127322</v>
      </c>
      <c r="P7">
        <f>SUMIFS('EPA non-CO2 Data'!$H:$H,'EPA non-CO2 Data'!$F:$F,P2,'EPA non-CO2 Data'!$A:$A,"EU-27",'EPA non-CO2 Data'!$J:$J,"F-gases",'EPA non-CO2 Data'!$I:$I,"other metals 242")</f>
        <v>0.66053483029774929</v>
      </c>
      <c r="Q7">
        <f>SUMIFS('EPA non-CO2 Data'!$H:$H,'EPA non-CO2 Data'!$F:$F,Q2,'EPA non-CO2 Data'!$A:$A,"EU-27",'EPA non-CO2 Data'!$J:$J,"F-gases",'EPA non-CO2 Data'!$I:$I,"other metals 242")</f>
        <v>0.68167199741422846</v>
      </c>
      <c r="R7">
        <f>SUMIFS('EPA non-CO2 Data'!$H:$H,'EPA non-CO2 Data'!$F:$F,R2,'EPA non-CO2 Data'!$A:$A,"EU-27",'EPA non-CO2 Data'!$J:$J,"F-gases",'EPA non-CO2 Data'!$I:$I,"other metals 242")</f>
        <v>0.70280916453070441</v>
      </c>
      <c r="S7">
        <f>SUMIFS('EPA non-CO2 Data'!$H:$H,'EPA non-CO2 Data'!$F:$F,S2,'EPA non-CO2 Data'!$A:$A,"EU-27",'EPA non-CO2 Data'!$J:$J,"F-gases",'EPA non-CO2 Data'!$I:$I,"other metals 242")</f>
        <v>0.72394633164718369</v>
      </c>
      <c r="T7">
        <f>SUMIFS('EPA non-CO2 Data'!$H:$H,'EPA non-CO2 Data'!$F:$F,T2,'EPA non-CO2 Data'!$A:$A,"EU-27",'EPA non-CO2 Data'!$J:$J,"F-gases",'EPA non-CO2 Data'!$I:$I,"other metals 242")</f>
        <v>0.73308355001521808</v>
      </c>
      <c r="U7">
        <f>SUMIFS('EPA non-CO2 Data'!$H:$H,'EPA non-CO2 Data'!$F:$F,U2,'EPA non-CO2 Data'!$A:$A,"EU-27",'EPA non-CO2 Data'!$J:$J,"F-gases",'EPA non-CO2 Data'!$I:$I,"other metals 242")</f>
        <v>0.74222076838325435</v>
      </c>
      <c r="V7">
        <f>SUMIFS('EPA non-CO2 Data'!$H:$H,'EPA non-CO2 Data'!$F:$F,V2,'EPA non-CO2 Data'!$A:$A,"EU-27",'EPA non-CO2 Data'!$J:$J,"F-gases",'EPA non-CO2 Data'!$I:$I,"other metals 242")</f>
        <v>0.75135798675129073</v>
      </c>
      <c r="W7">
        <f>SUMIFS('EPA non-CO2 Data'!$H:$H,'EPA non-CO2 Data'!$F:$F,W2,'EPA non-CO2 Data'!$A:$A,"EU-27",'EPA non-CO2 Data'!$J:$J,"F-gases",'EPA non-CO2 Data'!$I:$I,"other metals 242")</f>
        <v>0.76049520511932722</v>
      </c>
      <c r="X7">
        <f>SUMIFS('EPA non-CO2 Data'!$H:$H,'EPA non-CO2 Data'!$F:$F,X2,'EPA non-CO2 Data'!$A:$A,"EU-27",'EPA non-CO2 Data'!$J:$J,"F-gases",'EPA non-CO2 Data'!$I:$I,"other metals 242")</f>
        <v>0.7696324234873636</v>
      </c>
      <c r="Y7">
        <f>SUMIFS('EPA non-CO2 Data'!$H:$H,'EPA non-CO2 Data'!$F:$F,Y2,'EPA non-CO2 Data'!$A:$A,"EU-27",'EPA non-CO2 Data'!$J:$J,"F-gases",'EPA non-CO2 Data'!$I:$I,"other metals 242")</f>
        <v>0.78177304455508179</v>
      </c>
      <c r="Z7">
        <f>SUMIFS('EPA non-CO2 Data'!$H:$H,'EPA non-CO2 Data'!$F:$F,Z2,'EPA non-CO2 Data'!$A:$A,"EU-27",'EPA non-CO2 Data'!$J:$J,"F-gases",'EPA non-CO2 Data'!$I:$I,"other metals 242")</f>
        <v>0.79391366562280041</v>
      </c>
      <c r="AA7">
        <f>SUMIFS('EPA non-CO2 Data'!$H:$H,'EPA non-CO2 Data'!$F:$F,AA2,'EPA non-CO2 Data'!$A:$A,"EU-27",'EPA non-CO2 Data'!$J:$J,"F-gases",'EPA non-CO2 Data'!$I:$I,"other metals 242")</f>
        <v>0.80605428669051782</v>
      </c>
      <c r="AB7">
        <f>SUMIFS('EPA non-CO2 Data'!$H:$H,'EPA non-CO2 Data'!$F:$F,AB2,'EPA non-CO2 Data'!$A:$A,"EU-27",'EPA non-CO2 Data'!$J:$J,"F-gases",'EPA non-CO2 Data'!$I:$I,"other metals 242")</f>
        <v>0.81819490775823511</v>
      </c>
      <c r="AC7">
        <f>SUMIFS('EPA non-CO2 Data'!$H:$H,'EPA non-CO2 Data'!$F:$F,AC2,'EPA non-CO2 Data'!$A:$A,"EU-27",'EPA non-CO2 Data'!$J:$J,"F-gases",'EPA non-CO2 Data'!$I:$I,"other metals 242")</f>
        <v>0.83033552882595363</v>
      </c>
      <c r="AD7">
        <f>SUMIFS('EPA non-CO2 Data'!$H:$H,'EPA non-CO2 Data'!$F:$F,AD2,'EPA non-CO2 Data'!$A:$A,"EU-27",'EPA non-CO2 Data'!$J:$J,"F-gases",'EPA non-CO2 Data'!$I:$I,"other metals 242")</f>
        <v>0.84585050409026175</v>
      </c>
      <c r="AE7">
        <f>SUMIFS('EPA non-CO2 Data'!$H:$H,'EPA non-CO2 Data'!$F:$F,AE2,'EPA non-CO2 Data'!$A:$A,"EU-27",'EPA non-CO2 Data'!$J:$J,"F-gases",'EPA non-CO2 Data'!$I:$I,"other metals 242")</f>
        <v>0.86136547935456986</v>
      </c>
      <c r="AF7">
        <f>SUMIFS('EPA non-CO2 Data'!$H:$H,'EPA non-CO2 Data'!$F:$F,AF2,'EPA non-CO2 Data'!$A:$A,"EU-27",'EPA non-CO2 Data'!$J:$J,"F-gases",'EPA non-CO2 Data'!$I:$I,"other metals 242")</f>
        <v>0.87688045461887698</v>
      </c>
      <c r="AG7">
        <f>SUMIFS('EPA non-CO2 Data'!$H:$H,'EPA non-CO2 Data'!$F:$F,AG2,'EPA non-CO2 Data'!$A:$A,"EU-27",'EPA non-CO2 Data'!$J:$J,"F-gases",'EPA non-CO2 Data'!$I:$I,"other metals 242")</f>
        <v>0.8923954298831841</v>
      </c>
      <c r="AH7">
        <f>SUMIFS('EPA non-CO2 Data'!$H:$H,'EPA non-CO2 Data'!$F:$F,AH2,'EPA non-CO2 Data'!$A:$A,"EU-27",'EPA non-CO2 Data'!$J:$J,"F-gases",'EPA non-CO2 Data'!$I:$I,"other metals 242")</f>
        <v>0.90791040514749444</v>
      </c>
      <c r="AI7">
        <f>SUMIFS('EPA non-CO2 Data'!$H:$H,'EPA non-CO2 Data'!$F:$F,AI2,'EPA non-CO2 Data'!$A:$A,"EU-27",'EPA non-CO2 Data'!$J:$J,"F-gases",'EPA non-CO2 Data'!$I:$I,"other metals 242")</f>
        <v>0.92748727662704222</v>
      </c>
      <c r="AJ7">
        <f>SUMIFS('EPA non-CO2 Data'!$H:$H,'EPA non-CO2 Data'!$F:$F,AJ2,'EPA non-CO2 Data'!$A:$A,"EU-27",'EPA non-CO2 Data'!$J:$J,"F-gases",'EPA non-CO2 Data'!$I:$I,"other metals 242")</f>
        <v>0.94706414810659356</v>
      </c>
      <c r="AK7">
        <f>SUMIFS('EPA non-CO2 Data'!$H:$H,'EPA non-CO2 Data'!$F:$F,AK2,'EPA non-CO2 Data'!$A:$A,"EU-27",'EPA non-CO2 Data'!$J:$J,"F-gases",'EPA non-CO2 Data'!$I:$I,"other metals 242")</f>
        <v>0.96664101958614268</v>
      </c>
      <c r="AL7">
        <f>SUMIFS('EPA non-CO2 Data'!$H:$H,'EPA non-CO2 Data'!$F:$F,AL2,'EPA non-CO2 Data'!$A:$A,"EU-27",'EPA non-CO2 Data'!$J:$J,"F-gases",'EPA non-CO2 Data'!$I:$I,"other metals 242")</f>
        <v>0.98621789106569202</v>
      </c>
      <c r="AM7">
        <f>SUMIFS('EPA non-CO2 Data'!$H:$H,'EPA non-CO2 Data'!$F:$F,AM2,'EPA non-CO2 Data'!$A:$A,"EU-27",'EPA non-CO2 Data'!$J:$J,"F-gases",'EPA non-CO2 Data'!$I:$I,"other metals 242")</f>
        <v>1.0057947625452421</v>
      </c>
    </row>
    <row r="10" spans="3:39" x14ac:dyDescent="0.25">
      <c r="D10" s="346" t="s">
        <v>1412</v>
      </c>
      <c r="E10" s="346"/>
      <c r="F10" s="346"/>
      <c r="G10" s="346"/>
      <c r="H10" s="346"/>
      <c r="I10" s="346"/>
      <c r="J10" s="346"/>
      <c r="K10" s="346"/>
      <c r="L10" s="346"/>
      <c r="M10" s="346"/>
      <c r="N10" s="346"/>
      <c r="O10" s="346"/>
      <c r="P10" s="346"/>
      <c r="Q10" s="346"/>
      <c r="R10" s="346"/>
      <c r="S10" s="346"/>
      <c r="T10" s="346"/>
      <c r="U10" s="346"/>
      <c r="V10" s="346"/>
      <c r="W10" s="346"/>
      <c r="X10" s="346"/>
      <c r="Y10" s="347"/>
      <c r="Z10" s="347"/>
      <c r="AA10" s="347"/>
      <c r="AB10" s="347"/>
      <c r="AC10" s="347"/>
      <c r="AD10" s="347"/>
      <c r="AE10" s="347"/>
      <c r="AF10" s="347"/>
      <c r="AG10" s="347"/>
      <c r="AH10" s="347"/>
      <c r="AI10" s="347"/>
      <c r="AJ10" s="347"/>
      <c r="AK10" s="347"/>
      <c r="AL10" s="347"/>
      <c r="AM10" s="347"/>
    </row>
    <row r="11" spans="3:39" x14ac:dyDescent="0.25">
      <c r="D11">
        <v>2015</v>
      </c>
      <c r="E11">
        <v>2016</v>
      </c>
      <c r="F11">
        <v>2017</v>
      </c>
      <c r="G11">
        <v>2018</v>
      </c>
      <c r="H11">
        <v>2019</v>
      </c>
      <c r="I11">
        <v>2020</v>
      </c>
      <c r="J11">
        <v>2021</v>
      </c>
      <c r="K11">
        <v>2022</v>
      </c>
      <c r="L11">
        <v>2023</v>
      </c>
      <c r="M11">
        <v>2024</v>
      </c>
      <c r="N11">
        <v>2025</v>
      </c>
      <c r="O11">
        <v>2026</v>
      </c>
      <c r="P11">
        <v>2027</v>
      </c>
      <c r="Q11">
        <v>2028</v>
      </c>
      <c r="R11">
        <v>2029</v>
      </c>
      <c r="S11">
        <v>2030</v>
      </c>
      <c r="T11">
        <v>2031</v>
      </c>
      <c r="U11">
        <v>2032</v>
      </c>
      <c r="V11">
        <v>2033</v>
      </c>
      <c r="W11">
        <v>2034</v>
      </c>
      <c r="X11">
        <v>2035</v>
      </c>
      <c r="Y11">
        <v>2036</v>
      </c>
      <c r="Z11">
        <v>2037</v>
      </c>
      <c r="AA11">
        <v>2038</v>
      </c>
      <c r="AB11">
        <v>2039</v>
      </c>
      <c r="AC11">
        <v>2040</v>
      </c>
      <c r="AD11">
        <v>2041</v>
      </c>
      <c r="AE11">
        <v>2042</v>
      </c>
      <c r="AF11">
        <v>2043</v>
      </c>
      <c r="AG11">
        <v>2044</v>
      </c>
      <c r="AH11">
        <v>2045</v>
      </c>
      <c r="AI11">
        <v>2046</v>
      </c>
      <c r="AJ11">
        <v>2047</v>
      </c>
      <c r="AK11">
        <v>2048</v>
      </c>
      <c r="AL11">
        <v>2049</v>
      </c>
      <c r="AM11">
        <v>2050</v>
      </c>
    </row>
    <row r="12" spans="3:39" x14ac:dyDescent="0.25">
      <c r="C12" t="s">
        <v>13</v>
      </c>
      <c r="I12">
        <v>82</v>
      </c>
      <c r="N12">
        <v>61</v>
      </c>
      <c r="S12">
        <v>37</v>
      </c>
      <c r="X12">
        <v>28</v>
      </c>
      <c r="AC12">
        <v>21</v>
      </c>
      <c r="AH12">
        <v>19</v>
      </c>
      <c r="AM12">
        <v>19</v>
      </c>
    </row>
    <row r="13" spans="3:39" x14ac:dyDescent="0.25">
      <c r="C13" t="s">
        <v>679</v>
      </c>
      <c r="I13">
        <v>10</v>
      </c>
      <c r="N13">
        <v>8</v>
      </c>
      <c r="S13">
        <v>7</v>
      </c>
      <c r="X13">
        <v>7</v>
      </c>
      <c r="AC13">
        <v>6</v>
      </c>
      <c r="AH13">
        <v>7</v>
      </c>
      <c r="AM13">
        <v>8</v>
      </c>
    </row>
    <row r="15" spans="3:39" x14ac:dyDescent="0.25">
      <c r="C15" t="s">
        <v>683</v>
      </c>
      <c r="I15">
        <f>SUM(I12:I13)/SUM(I3:I4)</f>
        <v>1.2868702583676255</v>
      </c>
      <c r="J15">
        <f>I15+(($N$15-$I$15)/5)</f>
        <v>1.3420620588942147</v>
      </c>
      <c r="K15">
        <f>J15+(($N$15-$I$15)/5)</f>
        <v>1.3972538594208039</v>
      </c>
      <c r="L15">
        <f>K15+(($N$15-$I$15)/5)</f>
        <v>1.4524456599473932</v>
      </c>
      <c r="M15">
        <f>L15+(($N$15-$I$15)/5)</f>
        <v>1.5076374604739824</v>
      </c>
      <c r="N15">
        <f>SUM(N12:N13)/SUM(N3:N4)</f>
        <v>1.5628292610005721</v>
      </c>
      <c r="O15">
        <f>N15+(($S$15-$N$15)/5)</f>
        <v>1.5004686211491176</v>
      </c>
      <c r="P15">
        <f>O15+(($S$15-$N$15)/5)</f>
        <v>1.4381079812976632</v>
      </c>
      <c r="Q15">
        <f>P15+(($S$15-$N$15)/5)</f>
        <v>1.3757473414462087</v>
      </c>
      <c r="R15">
        <f>Q15+(($S$15-$N$15)/5)</f>
        <v>1.3133867015947542</v>
      </c>
      <c r="S15">
        <f>SUM(S12:S13)/SUM(S3:S4)</f>
        <v>1.2510260617432993</v>
      </c>
      <c r="T15">
        <f>S15+(($X$15-$S$15)/5)</f>
        <v>1.1993538847532694</v>
      </c>
      <c r="U15">
        <f>T15+(($X$15-$S$15)/5)</f>
        <v>1.1476817077632395</v>
      </c>
      <c r="V15">
        <f>U15+(($X$15-$S$15)/5)</f>
        <v>1.0960095307732096</v>
      </c>
      <c r="W15">
        <f>V15+(($X$15-$S$15)/5)</f>
        <v>1.0443373537831797</v>
      </c>
      <c r="X15">
        <f>SUM(X12:X13)/SUM(X3:X4)</f>
        <v>0.99266517679314936</v>
      </c>
      <c r="Y15">
        <f>X15+(($AC$15-$X$15)/5)</f>
        <v>0.94262769870775442</v>
      </c>
      <c r="Z15">
        <f>Y15+(($AC$15-$X$15)/5)</f>
        <v>0.89259022062235949</v>
      </c>
      <c r="AA15">
        <f>Z15+(($AC$15-$X$15)/5)</f>
        <v>0.84255274253696455</v>
      </c>
      <c r="AB15">
        <f>AA15+(($AC$15-$X$15)/5)</f>
        <v>0.79251526445156961</v>
      </c>
      <c r="AC15">
        <f>SUM(AC12:AC13)/SUM(AC3:AC4)</f>
        <v>0.74247778636617445</v>
      </c>
      <c r="AD15">
        <f>AC15+(($AH$15-$AC$15)/5)</f>
        <v>0.73264783422035984</v>
      </c>
      <c r="AE15">
        <f>AD15+(($AH$15-$AC$15)/5)</f>
        <v>0.72281788207454523</v>
      </c>
      <c r="AF15">
        <f>AE15+(($AH$15-$AC$15)/5)</f>
        <v>0.71298792992873061</v>
      </c>
      <c r="AG15">
        <f>AF15+(($AH$15-$AC$15)/5)</f>
        <v>0.703157977782916</v>
      </c>
      <c r="AH15">
        <f>SUM(AH12:AH13)/SUM(AH3:AH4)</f>
        <v>0.69332802563710128</v>
      </c>
      <c r="AI15">
        <f>AH15+(($AM$15-$AH$15)/5)</f>
        <v>0.69228642940132501</v>
      </c>
      <c r="AJ15">
        <f>AI15+(($AM$15-$AH$15)/5)</f>
        <v>0.69124483316554874</v>
      </c>
      <c r="AK15">
        <f>AJ15+(($AM$15-$AH$15)/5)</f>
        <v>0.69020323692977248</v>
      </c>
      <c r="AL15">
        <f>AK15+(($AM$15-$AH$15)/5)</f>
        <v>0.68916164069399621</v>
      </c>
      <c r="AM15">
        <f>SUM(AM12:AM13)/SUM(AM3:AM4)</f>
        <v>0.68812004445822017</v>
      </c>
    </row>
    <row r="17" spans="2:3" x14ac:dyDescent="0.25">
      <c r="B17" s="2"/>
    </row>
    <row r="19" spans="2:3" x14ac:dyDescent="0.25">
      <c r="B19" s="76"/>
      <c r="C19" s="76"/>
    </row>
    <row r="20" spans="2:3" x14ac:dyDescent="0.25">
      <c r="B20" s="42"/>
      <c r="C20" s="76"/>
    </row>
    <row r="21" spans="2:3" x14ac:dyDescent="0.25">
      <c r="B21" s="42"/>
      <c r="C21" s="76"/>
    </row>
    <row r="22" spans="2:3" x14ac:dyDescent="0.25">
      <c r="B22" s="42"/>
      <c r="C22" s="76"/>
    </row>
    <row r="23" spans="2:3" x14ac:dyDescent="0.25">
      <c r="B23" s="42"/>
      <c r="C23" s="76"/>
    </row>
    <row r="24" spans="2:3" x14ac:dyDescent="0.25">
      <c r="B24" s="42"/>
      <c r="C24" s="76"/>
    </row>
    <row r="25" spans="2:3" x14ac:dyDescent="0.25">
      <c r="B25" s="42"/>
      <c r="C25" s="76"/>
    </row>
    <row r="26" spans="2:3" x14ac:dyDescent="0.25">
      <c r="B26" s="42"/>
      <c r="C26" s="76"/>
    </row>
    <row r="27" spans="2:3" x14ac:dyDescent="0.25">
      <c r="B27" s="42"/>
      <c r="C27" s="76"/>
    </row>
    <row r="28" spans="2:3" x14ac:dyDescent="0.25">
      <c r="B28" s="42"/>
      <c r="C28" s="76"/>
    </row>
    <row r="29" spans="2:3" x14ac:dyDescent="0.25">
      <c r="B29" s="42"/>
      <c r="C29" s="76"/>
    </row>
    <row r="30" spans="2:3" x14ac:dyDescent="0.25">
      <c r="B30" s="42"/>
      <c r="C30" s="76"/>
    </row>
    <row r="31" spans="2:3" x14ac:dyDescent="0.25">
      <c r="B31" s="42"/>
      <c r="C31" s="76"/>
    </row>
    <row r="32" spans="2:3" x14ac:dyDescent="0.25">
      <c r="B32" s="42"/>
      <c r="C32" s="76"/>
    </row>
    <row r="33" spans="2:3" x14ac:dyDescent="0.25">
      <c r="B33" s="42"/>
      <c r="C33" s="76"/>
    </row>
    <row r="34" spans="2:3" x14ac:dyDescent="0.25">
      <c r="B34" s="42"/>
      <c r="C34" s="76"/>
    </row>
    <row r="35" spans="2:3" x14ac:dyDescent="0.25">
      <c r="B35" s="42"/>
      <c r="C35" s="76"/>
    </row>
    <row r="36" spans="2:3" x14ac:dyDescent="0.25">
      <c r="B36" s="42"/>
      <c r="C36" s="76"/>
    </row>
    <row r="37" spans="2:3" x14ac:dyDescent="0.25">
      <c r="B37" s="42"/>
      <c r="C37" s="76"/>
    </row>
    <row r="38" spans="2:3" x14ac:dyDescent="0.25">
      <c r="B38" s="42"/>
      <c r="C38" s="76"/>
    </row>
    <row r="39" spans="2:3" x14ac:dyDescent="0.25">
      <c r="B39" s="42"/>
      <c r="C39" s="76"/>
    </row>
    <row r="40" spans="2:3" x14ac:dyDescent="0.25">
      <c r="B40" s="42"/>
      <c r="C40" s="76"/>
    </row>
    <row r="41" spans="2:3" x14ac:dyDescent="0.25">
      <c r="B41" s="42"/>
      <c r="C41" s="76"/>
    </row>
    <row r="42" spans="2:3" x14ac:dyDescent="0.25">
      <c r="B42" s="42"/>
      <c r="C42" s="76"/>
    </row>
    <row r="43" spans="2:3" x14ac:dyDescent="0.25">
      <c r="B43" s="42"/>
      <c r="C43" s="76"/>
    </row>
    <row r="44" spans="2:3" x14ac:dyDescent="0.25">
      <c r="B44" s="42"/>
      <c r="C44" s="76"/>
    </row>
    <row r="45" spans="2:3" x14ac:dyDescent="0.25">
      <c r="B45" s="42"/>
      <c r="C45" s="76"/>
    </row>
    <row r="46" spans="2:3" x14ac:dyDescent="0.25">
      <c r="B46" s="42"/>
      <c r="C46" s="76"/>
    </row>
    <row r="47" spans="2:3" x14ac:dyDescent="0.25">
      <c r="B47" s="42"/>
      <c r="C47" s="76"/>
    </row>
    <row r="48" spans="2:3" x14ac:dyDescent="0.25">
      <c r="B48" s="42"/>
      <c r="C48" s="76"/>
    </row>
    <row r="49" spans="2:3" x14ac:dyDescent="0.25">
      <c r="B49" s="42"/>
      <c r="C49" s="76"/>
    </row>
    <row r="50" spans="2:3" x14ac:dyDescent="0.25">
      <c r="B50" s="42"/>
      <c r="C50" s="76"/>
    </row>
    <row r="51" spans="2:3" x14ac:dyDescent="0.25">
      <c r="B51" s="42"/>
      <c r="C51" s="76"/>
    </row>
    <row r="52" spans="2:3" x14ac:dyDescent="0.25">
      <c r="B52" s="42"/>
      <c r="C52" s="76"/>
    </row>
    <row r="53" spans="2:3" x14ac:dyDescent="0.25">
      <c r="B53" s="42"/>
      <c r="C53" s="76"/>
    </row>
    <row r="54" spans="2:3" x14ac:dyDescent="0.25">
      <c r="B54" s="42"/>
      <c r="C54" s="76"/>
    </row>
    <row r="55" spans="2:3" x14ac:dyDescent="0.25">
      <c r="B55" s="42"/>
      <c r="C55" s="76"/>
    </row>
    <row r="56" spans="2:3" x14ac:dyDescent="0.25">
      <c r="B56" s="42"/>
      <c r="C56" s="76"/>
    </row>
    <row r="57" spans="2:3" x14ac:dyDescent="0.25">
      <c r="B57" s="42"/>
      <c r="C57" s="76"/>
    </row>
    <row r="58" spans="2:3" x14ac:dyDescent="0.25">
      <c r="B58" s="42"/>
      <c r="C58" s="76"/>
    </row>
    <row r="59" spans="2:3" x14ac:dyDescent="0.25">
      <c r="B59" s="42"/>
      <c r="C59" s="76"/>
    </row>
    <row r="60" spans="2:3" x14ac:dyDescent="0.25">
      <c r="B60" s="42"/>
      <c r="C60" s="76"/>
    </row>
    <row r="61" spans="2:3" x14ac:dyDescent="0.25">
      <c r="B61" s="42"/>
      <c r="C61" s="76"/>
    </row>
    <row r="62" spans="2:3" x14ac:dyDescent="0.25">
      <c r="B62" s="42"/>
      <c r="C62" s="76"/>
    </row>
    <row r="63" spans="2:3" x14ac:dyDescent="0.25">
      <c r="B63" s="42"/>
      <c r="C63" s="76"/>
    </row>
    <row r="64" spans="2:3" x14ac:dyDescent="0.25">
      <c r="B64" s="42"/>
      <c r="C64" s="76"/>
    </row>
    <row r="65" spans="2:3" x14ac:dyDescent="0.25">
      <c r="B65" s="42"/>
      <c r="C65" s="76"/>
    </row>
    <row r="66" spans="2:3" x14ac:dyDescent="0.25">
      <c r="B66" s="42"/>
      <c r="C66" s="76"/>
    </row>
    <row r="67" spans="2:3" x14ac:dyDescent="0.25">
      <c r="B67" s="42"/>
      <c r="C67" s="76"/>
    </row>
    <row r="68" spans="2:3" x14ac:dyDescent="0.25">
      <c r="B68" s="42"/>
      <c r="C68" s="76"/>
    </row>
    <row r="69" spans="2:3" x14ac:dyDescent="0.25">
      <c r="B69" s="42"/>
      <c r="C69" s="76"/>
    </row>
    <row r="70" spans="2:3" x14ac:dyDescent="0.25">
      <c r="B70" s="42"/>
      <c r="C70" s="76"/>
    </row>
    <row r="71" spans="2:3" x14ac:dyDescent="0.25">
      <c r="B71" s="42"/>
      <c r="C71" s="76"/>
    </row>
    <row r="72" spans="2:3" x14ac:dyDescent="0.25">
      <c r="B72" s="42"/>
      <c r="C72" s="76"/>
    </row>
    <row r="73" spans="2:3" x14ac:dyDescent="0.25">
      <c r="B73" s="42"/>
      <c r="C73" s="76"/>
    </row>
    <row r="74" spans="2:3" x14ac:dyDescent="0.25">
      <c r="B74" s="42"/>
      <c r="C74" s="76"/>
    </row>
    <row r="75" spans="2:3" x14ac:dyDescent="0.25">
      <c r="B75" s="42"/>
      <c r="C75" s="76"/>
    </row>
    <row r="76" spans="2:3" x14ac:dyDescent="0.25">
      <c r="B76" s="42"/>
      <c r="C76" s="76"/>
    </row>
    <row r="77" spans="2:3" x14ac:dyDescent="0.25">
      <c r="B77" s="42"/>
      <c r="C77" s="76"/>
    </row>
    <row r="78" spans="2:3" x14ac:dyDescent="0.25">
      <c r="B78" s="42"/>
      <c r="C78" s="76"/>
    </row>
    <row r="79" spans="2:3" x14ac:dyDescent="0.25">
      <c r="B79" s="42"/>
      <c r="C79" s="76"/>
    </row>
    <row r="80" spans="2:3" x14ac:dyDescent="0.25">
      <c r="B80" s="42"/>
      <c r="C80" s="76"/>
    </row>
    <row r="81" spans="2:3" x14ac:dyDescent="0.25">
      <c r="B81" s="42"/>
      <c r="C81" s="76"/>
    </row>
    <row r="82" spans="2:3" x14ac:dyDescent="0.25">
      <c r="B82" s="42"/>
      <c r="C82" s="76"/>
    </row>
    <row r="83" spans="2:3" x14ac:dyDescent="0.25">
      <c r="B83" s="42"/>
      <c r="C83" s="76"/>
    </row>
    <row r="84" spans="2:3" x14ac:dyDescent="0.25">
      <c r="B84" s="42"/>
      <c r="C84" s="76"/>
    </row>
    <row r="85" spans="2:3" x14ac:dyDescent="0.25">
      <c r="B85" s="42"/>
      <c r="C85" s="76"/>
    </row>
    <row r="86" spans="2:3" x14ac:dyDescent="0.25">
      <c r="B86" s="42"/>
      <c r="C86" s="76"/>
    </row>
    <row r="87" spans="2:3" x14ac:dyDescent="0.25">
      <c r="B87" s="42"/>
      <c r="C87" s="76"/>
    </row>
    <row r="88" spans="2:3" x14ac:dyDescent="0.25">
      <c r="B88" s="42"/>
      <c r="C88" s="76"/>
    </row>
    <row r="89" spans="2:3" x14ac:dyDescent="0.25">
      <c r="B89" s="42"/>
      <c r="C89" s="76"/>
    </row>
    <row r="90" spans="2:3" x14ac:dyDescent="0.25">
      <c r="B90" s="42"/>
      <c r="C90" s="76"/>
    </row>
    <row r="96" spans="2:3" x14ac:dyDescent="0.25">
      <c r="C96" s="9"/>
    </row>
    <row r="97" spans="2:3" x14ac:dyDescent="0.25">
      <c r="C97" s="9"/>
    </row>
    <row r="98" spans="2:3" x14ac:dyDescent="0.25">
      <c r="B98" s="2"/>
    </row>
    <row r="99" spans="2:3" x14ac:dyDescent="0.25">
      <c r="B99" s="76"/>
      <c r="C99" s="76"/>
    </row>
    <row r="100" spans="2:3" x14ac:dyDescent="0.25">
      <c r="B100" s="42"/>
      <c r="C100" s="76"/>
    </row>
    <row r="101" spans="2:3" x14ac:dyDescent="0.25">
      <c r="B101" s="42"/>
      <c r="C101" s="76"/>
    </row>
    <row r="102" spans="2:3" x14ac:dyDescent="0.25">
      <c r="B102" s="42"/>
      <c r="C102" s="76"/>
    </row>
    <row r="103" spans="2:3" x14ac:dyDescent="0.25">
      <c r="B103" s="42"/>
      <c r="C103" s="76"/>
    </row>
    <row r="104" spans="2:3" x14ac:dyDescent="0.25">
      <c r="B104" s="42"/>
      <c r="C104" s="76"/>
    </row>
    <row r="105" spans="2:3" x14ac:dyDescent="0.25">
      <c r="B105" s="42"/>
      <c r="C105" s="76"/>
    </row>
    <row r="106" spans="2:3" x14ac:dyDescent="0.25">
      <c r="B106" s="42"/>
      <c r="C106" s="76"/>
    </row>
    <row r="107" spans="2:3" x14ac:dyDescent="0.25">
      <c r="B107" s="42"/>
      <c r="C107" s="76"/>
    </row>
    <row r="108" spans="2:3" x14ac:dyDescent="0.25">
      <c r="B108" s="42"/>
      <c r="C108" s="76"/>
    </row>
    <row r="109" spans="2:3" x14ac:dyDescent="0.25">
      <c r="B109" s="42"/>
      <c r="C109" s="76"/>
    </row>
    <row r="110" spans="2:3" x14ac:dyDescent="0.25">
      <c r="B110" s="42"/>
      <c r="C110" s="76"/>
    </row>
    <row r="111" spans="2:3" x14ac:dyDescent="0.25">
      <c r="B111" s="42"/>
      <c r="C111" s="76"/>
    </row>
    <row r="112" spans="2:3" x14ac:dyDescent="0.25">
      <c r="B112" s="42"/>
      <c r="C112" s="76"/>
    </row>
    <row r="113" spans="2:3" x14ac:dyDescent="0.25">
      <c r="B113" s="42"/>
      <c r="C113" s="76"/>
    </row>
    <row r="114" spans="2:3" x14ac:dyDescent="0.25">
      <c r="B114" s="42"/>
      <c r="C114" s="76"/>
    </row>
    <row r="115" spans="2:3" x14ac:dyDescent="0.25">
      <c r="B115" s="42"/>
      <c r="C115" s="76"/>
    </row>
    <row r="116" spans="2:3" x14ac:dyDescent="0.25">
      <c r="B116" s="42"/>
      <c r="C116" s="76"/>
    </row>
    <row r="117" spans="2:3" x14ac:dyDescent="0.25">
      <c r="B117" s="42"/>
      <c r="C117" s="76"/>
    </row>
    <row r="118" spans="2:3" x14ac:dyDescent="0.25">
      <c r="B118" s="42"/>
      <c r="C118" s="76"/>
    </row>
    <row r="119" spans="2:3" x14ac:dyDescent="0.25">
      <c r="B119" s="42"/>
      <c r="C119" s="76"/>
    </row>
    <row r="120" spans="2:3" x14ac:dyDescent="0.25">
      <c r="B120" s="42"/>
      <c r="C120" s="76"/>
    </row>
    <row r="121" spans="2:3" x14ac:dyDescent="0.25">
      <c r="B121" s="42"/>
      <c r="C121" s="76"/>
    </row>
    <row r="122" spans="2:3" x14ac:dyDescent="0.25">
      <c r="B122" s="42"/>
      <c r="C122" s="76"/>
    </row>
    <row r="123" spans="2:3" x14ac:dyDescent="0.25">
      <c r="B123" s="42"/>
      <c r="C123" s="76"/>
    </row>
    <row r="124" spans="2:3" x14ac:dyDescent="0.25">
      <c r="B124" s="42"/>
      <c r="C124" s="76"/>
    </row>
    <row r="125" spans="2:3" x14ac:dyDescent="0.25">
      <c r="B125" s="42"/>
      <c r="C125" s="76"/>
    </row>
    <row r="126" spans="2:3" x14ac:dyDescent="0.25">
      <c r="B126" s="42"/>
      <c r="C126" s="76"/>
    </row>
    <row r="127" spans="2:3" x14ac:dyDescent="0.25">
      <c r="B127" s="42"/>
      <c r="C127" s="76"/>
    </row>
    <row r="128" spans="2:3" x14ac:dyDescent="0.25">
      <c r="B128" s="42"/>
      <c r="C128" s="76"/>
    </row>
    <row r="129" spans="2:3" x14ac:dyDescent="0.25">
      <c r="B129" s="42"/>
      <c r="C129" s="76"/>
    </row>
    <row r="130" spans="2:3" x14ac:dyDescent="0.25">
      <c r="B130" s="42"/>
      <c r="C130" s="76"/>
    </row>
    <row r="131" spans="2:3" x14ac:dyDescent="0.25">
      <c r="B131" s="42"/>
      <c r="C131" s="76"/>
    </row>
    <row r="132" spans="2:3" x14ac:dyDescent="0.25">
      <c r="B132" s="42"/>
      <c r="C132" s="76"/>
    </row>
    <row r="133" spans="2:3" x14ac:dyDescent="0.25">
      <c r="B133" s="42"/>
      <c r="C133" s="76"/>
    </row>
    <row r="134" spans="2:3" x14ac:dyDescent="0.25">
      <c r="B134" s="42"/>
      <c r="C134" s="76"/>
    </row>
    <row r="135" spans="2:3" x14ac:dyDescent="0.25">
      <c r="B135" s="42"/>
      <c r="C135" s="76"/>
    </row>
    <row r="136" spans="2:3" x14ac:dyDescent="0.25">
      <c r="B136" s="42"/>
      <c r="C136" s="76"/>
    </row>
    <row r="137" spans="2:3" x14ac:dyDescent="0.25">
      <c r="B137" s="42"/>
      <c r="C137" s="76"/>
    </row>
    <row r="138" spans="2:3" x14ac:dyDescent="0.25">
      <c r="B138" s="42"/>
      <c r="C138" s="76"/>
    </row>
    <row r="139" spans="2:3" x14ac:dyDescent="0.25">
      <c r="B139" s="42"/>
      <c r="C139" s="76"/>
    </row>
    <row r="140" spans="2:3" x14ac:dyDescent="0.25">
      <c r="B140" s="42"/>
      <c r="C140" s="76"/>
    </row>
    <row r="141" spans="2:3" x14ac:dyDescent="0.25">
      <c r="B141" s="42"/>
      <c r="C141" s="76"/>
    </row>
    <row r="142" spans="2:3" x14ac:dyDescent="0.25">
      <c r="B142" s="42"/>
      <c r="C142" s="76"/>
    </row>
    <row r="143" spans="2:3" x14ac:dyDescent="0.25">
      <c r="B143" s="42"/>
      <c r="C143" s="76"/>
    </row>
    <row r="144" spans="2:3" x14ac:dyDescent="0.25">
      <c r="B144" s="42"/>
      <c r="C144" s="76"/>
    </row>
    <row r="145" spans="2:3" x14ac:dyDescent="0.25">
      <c r="B145" s="42"/>
      <c r="C145" s="76"/>
    </row>
    <row r="146" spans="2:3" x14ac:dyDescent="0.25">
      <c r="B146" s="42"/>
      <c r="C146" s="76"/>
    </row>
    <row r="147" spans="2:3" x14ac:dyDescent="0.25">
      <c r="B147" s="42"/>
      <c r="C147" s="76"/>
    </row>
    <row r="148" spans="2:3" x14ac:dyDescent="0.25">
      <c r="B148" s="42"/>
      <c r="C148" s="76"/>
    </row>
    <row r="149" spans="2:3" x14ac:dyDescent="0.25">
      <c r="B149" s="42"/>
      <c r="C149" s="76"/>
    </row>
    <row r="150" spans="2:3" x14ac:dyDescent="0.25">
      <c r="B150" s="42"/>
      <c r="C150" s="76"/>
    </row>
    <row r="151" spans="2:3" x14ac:dyDescent="0.25">
      <c r="B151" s="42"/>
      <c r="C151" s="76"/>
    </row>
    <row r="152" spans="2:3" x14ac:dyDescent="0.25">
      <c r="B152" s="42"/>
      <c r="C152" s="76"/>
    </row>
    <row r="153" spans="2:3" x14ac:dyDescent="0.25">
      <c r="B153" s="42"/>
      <c r="C153" s="76"/>
    </row>
    <row r="154" spans="2:3" x14ac:dyDescent="0.25">
      <c r="B154" s="42"/>
      <c r="C154" s="76"/>
    </row>
    <row r="155" spans="2:3" x14ac:dyDescent="0.25">
      <c r="B155" s="42"/>
      <c r="C155" s="76"/>
    </row>
    <row r="156" spans="2:3" x14ac:dyDescent="0.25">
      <c r="B156" s="42"/>
      <c r="C156" s="76"/>
    </row>
    <row r="157" spans="2:3" x14ac:dyDescent="0.25">
      <c r="B157" s="42"/>
      <c r="C157" s="76"/>
    </row>
    <row r="158" spans="2:3" x14ac:dyDescent="0.25">
      <c r="B158" s="42"/>
      <c r="C158" s="76"/>
    </row>
    <row r="159" spans="2:3" x14ac:dyDescent="0.25">
      <c r="B159" s="42"/>
      <c r="C159" s="76"/>
    </row>
    <row r="160" spans="2:3" x14ac:dyDescent="0.25">
      <c r="B160" s="42"/>
      <c r="C160" s="76"/>
    </row>
    <row r="161" spans="2:3" x14ac:dyDescent="0.25">
      <c r="B161" s="42"/>
      <c r="C161" s="76"/>
    </row>
    <row r="162" spans="2:3" x14ac:dyDescent="0.25">
      <c r="B162" s="42"/>
      <c r="C162" s="76"/>
    </row>
    <row r="163" spans="2:3" x14ac:dyDescent="0.25">
      <c r="B163" s="42"/>
      <c r="C163" s="76"/>
    </row>
    <row r="164" spans="2:3" x14ac:dyDescent="0.25">
      <c r="B164" s="42"/>
      <c r="C164" s="76"/>
    </row>
    <row r="165" spans="2:3" x14ac:dyDescent="0.25">
      <c r="B165" s="42"/>
      <c r="C165" s="76"/>
    </row>
    <row r="166" spans="2:3" x14ac:dyDescent="0.25">
      <c r="B166" s="42"/>
      <c r="C166" s="76"/>
    </row>
    <row r="167" spans="2:3" x14ac:dyDescent="0.25">
      <c r="B167" s="42"/>
      <c r="C167" s="76"/>
    </row>
    <row r="168" spans="2:3" x14ac:dyDescent="0.25">
      <c r="B168" s="42"/>
      <c r="C168" s="76"/>
    </row>
    <row r="169" spans="2:3" x14ac:dyDescent="0.25">
      <c r="B169" s="42"/>
      <c r="C169" s="76"/>
    </row>
    <row r="170" spans="2:3" x14ac:dyDescent="0.25">
      <c r="B170" s="2"/>
    </row>
    <row r="172" spans="2:3" x14ac:dyDescent="0.25">
      <c r="B172" s="76"/>
      <c r="C172" s="76"/>
    </row>
    <row r="173" spans="2:3" x14ac:dyDescent="0.25">
      <c r="B173" s="42"/>
      <c r="C173" s="76"/>
    </row>
    <row r="174" spans="2:3" x14ac:dyDescent="0.25">
      <c r="B174" s="42"/>
      <c r="C174" s="76"/>
    </row>
    <row r="175" spans="2:3" x14ac:dyDescent="0.25">
      <c r="B175" s="42"/>
      <c r="C175" s="76"/>
    </row>
    <row r="176" spans="2:3" x14ac:dyDescent="0.25">
      <c r="B176" s="42"/>
      <c r="C176" s="76"/>
    </row>
    <row r="177" spans="2:3" x14ac:dyDescent="0.25">
      <c r="B177" s="42"/>
      <c r="C177" s="76"/>
    </row>
    <row r="178" spans="2:3" x14ac:dyDescent="0.25">
      <c r="B178" s="42"/>
      <c r="C178" s="76"/>
    </row>
    <row r="179" spans="2:3" x14ac:dyDescent="0.25">
      <c r="B179" s="42"/>
      <c r="C179" s="76"/>
    </row>
    <row r="180" spans="2:3" x14ac:dyDescent="0.25">
      <c r="B180" s="42"/>
      <c r="C180" s="76"/>
    </row>
    <row r="181" spans="2:3" x14ac:dyDescent="0.25">
      <c r="B181" s="42"/>
      <c r="C181" s="76"/>
    </row>
    <row r="182" spans="2:3" x14ac:dyDescent="0.25">
      <c r="B182" s="42"/>
      <c r="C182" s="76"/>
    </row>
    <row r="183" spans="2:3" x14ac:dyDescent="0.25">
      <c r="B183" s="42"/>
      <c r="C183" s="76"/>
    </row>
    <row r="184" spans="2:3" x14ac:dyDescent="0.25">
      <c r="B184" s="42"/>
      <c r="C184" s="76"/>
    </row>
    <row r="185" spans="2:3" x14ac:dyDescent="0.25">
      <c r="B185" s="42"/>
      <c r="C185" s="76"/>
    </row>
    <row r="186" spans="2:3" x14ac:dyDescent="0.25">
      <c r="B186" s="42"/>
      <c r="C186" s="76"/>
    </row>
    <row r="187" spans="2:3" x14ac:dyDescent="0.25">
      <c r="B187" s="42"/>
      <c r="C187" s="76"/>
    </row>
    <row r="188" spans="2:3" x14ac:dyDescent="0.25">
      <c r="B188" s="42"/>
      <c r="C188" s="76"/>
    </row>
    <row r="189" spans="2:3" x14ac:dyDescent="0.25">
      <c r="B189" s="42"/>
      <c r="C189" s="76"/>
    </row>
    <row r="190" spans="2:3" x14ac:dyDescent="0.25">
      <c r="B190" s="42"/>
      <c r="C190" s="76"/>
    </row>
    <row r="191" spans="2:3" x14ac:dyDescent="0.25">
      <c r="B191" s="42"/>
      <c r="C191" s="76"/>
    </row>
    <row r="192" spans="2:3" x14ac:dyDescent="0.25">
      <c r="B192" s="42"/>
      <c r="C192" s="76"/>
    </row>
    <row r="193" spans="2:3" x14ac:dyDescent="0.25">
      <c r="B193" s="42"/>
      <c r="C193" s="76"/>
    </row>
    <row r="194" spans="2:3" x14ac:dyDescent="0.25">
      <c r="B194" s="42"/>
      <c r="C194" s="76"/>
    </row>
    <row r="195" spans="2:3" x14ac:dyDescent="0.25">
      <c r="B195" s="42"/>
      <c r="C195" s="76"/>
    </row>
    <row r="196" spans="2:3" x14ac:dyDescent="0.25">
      <c r="B196" s="42"/>
      <c r="C196" s="76"/>
    </row>
    <row r="197" spans="2:3" x14ac:dyDescent="0.25">
      <c r="B197" s="42"/>
      <c r="C197" s="76"/>
    </row>
    <row r="198" spans="2:3" x14ac:dyDescent="0.25">
      <c r="B198" s="42"/>
      <c r="C198" s="76"/>
    </row>
    <row r="199" spans="2:3" x14ac:dyDescent="0.25">
      <c r="B199" s="42"/>
      <c r="C199" s="76"/>
    </row>
    <row r="200" spans="2:3" x14ac:dyDescent="0.25">
      <c r="B200" s="42"/>
      <c r="C200" s="76"/>
    </row>
    <row r="201" spans="2:3" x14ac:dyDescent="0.25">
      <c r="B201" s="42"/>
      <c r="C201" s="76"/>
    </row>
    <row r="202" spans="2:3" x14ac:dyDescent="0.25">
      <c r="B202" s="42"/>
      <c r="C202" s="76"/>
    </row>
    <row r="203" spans="2:3" x14ac:dyDescent="0.25">
      <c r="B203" s="42"/>
      <c r="C203" s="76"/>
    </row>
    <row r="204" spans="2:3" x14ac:dyDescent="0.25">
      <c r="B204" s="42"/>
      <c r="C204" s="76"/>
    </row>
    <row r="205" spans="2:3" x14ac:dyDescent="0.25">
      <c r="B205" s="42"/>
      <c r="C205" s="76"/>
    </row>
    <row r="206" spans="2:3" x14ac:dyDescent="0.25">
      <c r="B206" s="42"/>
      <c r="C206" s="76"/>
    </row>
    <row r="207" spans="2:3" x14ac:dyDescent="0.25">
      <c r="B207" s="42"/>
      <c r="C207" s="76"/>
    </row>
    <row r="208" spans="2:3" x14ac:dyDescent="0.25">
      <c r="B208" s="42"/>
      <c r="C208" s="76"/>
    </row>
    <row r="209" spans="2:3" x14ac:dyDescent="0.25">
      <c r="B209" s="42"/>
      <c r="C209" s="76"/>
    </row>
    <row r="210" spans="2:3" x14ac:dyDescent="0.25">
      <c r="B210" s="42"/>
      <c r="C210" s="76"/>
    </row>
    <row r="211" spans="2:3" x14ac:dyDescent="0.25">
      <c r="B211" s="42"/>
      <c r="C211" s="76"/>
    </row>
    <row r="212" spans="2:3" x14ac:dyDescent="0.25">
      <c r="B212" s="42"/>
      <c r="C212" s="76"/>
    </row>
    <row r="213" spans="2:3" x14ac:dyDescent="0.25">
      <c r="B213" s="42"/>
      <c r="C213" s="76"/>
    </row>
    <row r="214" spans="2:3" x14ac:dyDescent="0.25">
      <c r="B214" s="42"/>
      <c r="C214" s="76"/>
    </row>
    <row r="215" spans="2:3" x14ac:dyDescent="0.25">
      <c r="B215" s="42"/>
      <c r="C215" s="76"/>
    </row>
    <row r="216" spans="2:3" x14ac:dyDescent="0.25">
      <c r="B216" s="42"/>
      <c r="C216" s="76"/>
    </row>
    <row r="217" spans="2:3" x14ac:dyDescent="0.25">
      <c r="B217" s="42"/>
      <c r="C217" s="76"/>
    </row>
    <row r="218" spans="2:3" x14ac:dyDescent="0.25">
      <c r="B218" s="42"/>
      <c r="C218" s="76"/>
    </row>
    <row r="219" spans="2:3" x14ac:dyDescent="0.25">
      <c r="B219" s="42"/>
      <c r="C219" s="76"/>
    </row>
    <row r="220" spans="2:3" x14ac:dyDescent="0.25">
      <c r="B220" s="42"/>
      <c r="C220" s="76"/>
    </row>
    <row r="221" spans="2:3" x14ac:dyDescent="0.25">
      <c r="B221" s="42"/>
      <c r="C221" s="76"/>
    </row>
    <row r="222" spans="2:3" x14ac:dyDescent="0.25">
      <c r="B222" s="42"/>
      <c r="C222" s="76"/>
    </row>
    <row r="223" spans="2:3" x14ac:dyDescent="0.25">
      <c r="B223" s="42"/>
      <c r="C223" s="76"/>
    </row>
    <row r="224" spans="2:3" x14ac:dyDescent="0.25">
      <c r="B224" s="42"/>
      <c r="C224" s="76"/>
    </row>
    <row r="225" spans="2:3" x14ac:dyDescent="0.25">
      <c r="B225" s="42"/>
      <c r="C225" s="76"/>
    </row>
    <row r="226" spans="2:3" x14ac:dyDescent="0.25">
      <c r="B226" s="42"/>
      <c r="C226" s="76"/>
    </row>
    <row r="227" spans="2:3" x14ac:dyDescent="0.25">
      <c r="B227" s="42"/>
      <c r="C227" s="76"/>
    </row>
    <row r="228" spans="2:3" x14ac:dyDescent="0.25">
      <c r="B228" s="42"/>
      <c r="C228" s="76"/>
    </row>
    <row r="229" spans="2:3" x14ac:dyDescent="0.25">
      <c r="B229" s="42"/>
      <c r="C229" s="76"/>
    </row>
    <row r="230" spans="2:3" x14ac:dyDescent="0.25">
      <c r="B230" s="42"/>
      <c r="C230" s="76"/>
    </row>
    <row r="231" spans="2:3" x14ac:dyDescent="0.25">
      <c r="B231" s="42"/>
      <c r="C231" s="76"/>
    </row>
    <row r="232" spans="2:3" x14ac:dyDescent="0.25">
      <c r="B232" s="42"/>
      <c r="C232" s="76"/>
    </row>
    <row r="233" spans="2:3" x14ac:dyDescent="0.25">
      <c r="B233" s="42"/>
      <c r="C233" s="76"/>
    </row>
    <row r="234" spans="2:3" x14ac:dyDescent="0.25">
      <c r="B234" s="42"/>
      <c r="C234" s="76"/>
    </row>
    <row r="235" spans="2:3" x14ac:dyDescent="0.25">
      <c r="B235" s="42"/>
      <c r="C235" s="76"/>
    </row>
    <row r="236" spans="2:3" x14ac:dyDescent="0.25">
      <c r="B236" s="42"/>
      <c r="C236" s="76"/>
    </row>
    <row r="237" spans="2:3" x14ac:dyDescent="0.25">
      <c r="B237" s="42"/>
      <c r="C237" s="76"/>
    </row>
    <row r="238" spans="2:3" x14ac:dyDescent="0.25">
      <c r="B238" s="42"/>
      <c r="C238" s="76"/>
    </row>
    <row r="239" spans="2:3" x14ac:dyDescent="0.25">
      <c r="B239" s="42"/>
      <c r="C239" s="76"/>
    </row>
    <row r="240" spans="2:3" x14ac:dyDescent="0.25">
      <c r="B240" s="42"/>
      <c r="C240" s="76"/>
    </row>
    <row r="241" spans="2:3" x14ac:dyDescent="0.25">
      <c r="B241" s="42"/>
      <c r="C241" s="76"/>
    </row>
    <row r="242" spans="2:3" x14ac:dyDescent="0.25">
      <c r="B242" s="42"/>
      <c r="C242" s="76"/>
    </row>
    <row r="243" spans="2:3" x14ac:dyDescent="0.25">
      <c r="B243" s="42"/>
      <c r="C243" s="76"/>
    </row>
    <row r="244" spans="2:3" x14ac:dyDescent="0.25">
      <c r="C244" s="76"/>
    </row>
  </sheetData>
  <mergeCells count="2">
    <mergeCell ref="D10:X10"/>
    <mergeCell ref="Y10:AM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D9871-7A12-45DC-9D58-B864C80F26AD}">
  <sheetPr codeName="Sheet21"/>
  <dimension ref="A1:AS435"/>
  <sheetViews>
    <sheetView workbookViewId="0">
      <selection activeCell="N18" sqref="N18"/>
    </sheetView>
  </sheetViews>
  <sheetFormatPr defaultColWidth="9.140625" defaultRowHeight="15" x14ac:dyDescent="0.25"/>
  <cols>
    <col min="9" max="9" width="39.85546875" customWidth="1"/>
  </cols>
  <sheetData>
    <row r="1" spans="1:45" x14ac:dyDescent="0.25">
      <c r="A1" s="2" t="s">
        <v>678</v>
      </c>
      <c r="I1" s="75" t="s">
        <v>757</v>
      </c>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row>
    <row r="2" spans="1:45" x14ac:dyDescent="0.25">
      <c r="A2" t="s">
        <v>13</v>
      </c>
      <c r="C2" t="s">
        <v>673</v>
      </c>
      <c r="D2" t="s">
        <v>674</v>
      </c>
      <c r="E2">
        <v>2005</v>
      </c>
      <c r="F2">
        <v>20.204217069999999</v>
      </c>
      <c r="J2">
        <v>2015</v>
      </c>
      <c r="K2">
        <v>2016</v>
      </c>
      <c r="L2">
        <v>2017</v>
      </c>
      <c r="M2">
        <v>2018</v>
      </c>
      <c r="N2">
        <v>2019</v>
      </c>
      <c r="O2">
        <v>2020</v>
      </c>
      <c r="P2">
        <v>2021</v>
      </c>
      <c r="Q2">
        <v>2022</v>
      </c>
      <c r="R2">
        <v>2023</v>
      </c>
      <c r="S2">
        <v>2024</v>
      </c>
      <c r="T2">
        <v>2025</v>
      </c>
      <c r="U2">
        <v>2026</v>
      </c>
      <c r="V2">
        <v>2027</v>
      </c>
      <c r="W2">
        <v>2028</v>
      </c>
      <c r="X2">
        <v>2029</v>
      </c>
      <c r="Y2">
        <v>2030</v>
      </c>
      <c r="Z2">
        <v>2031</v>
      </c>
      <c r="AA2">
        <v>2032</v>
      </c>
      <c r="AB2">
        <v>2033</v>
      </c>
      <c r="AC2">
        <v>2034</v>
      </c>
      <c r="AD2">
        <v>2035</v>
      </c>
      <c r="AE2">
        <v>2036</v>
      </c>
      <c r="AF2">
        <v>2037</v>
      </c>
      <c r="AG2">
        <v>2038</v>
      </c>
      <c r="AH2">
        <v>2039</v>
      </c>
      <c r="AI2">
        <v>2040</v>
      </c>
      <c r="AJ2">
        <v>2041</v>
      </c>
      <c r="AK2">
        <v>2042</v>
      </c>
      <c r="AL2">
        <v>2043</v>
      </c>
      <c r="AM2">
        <v>2044</v>
      </c>
      <c r="AN2">
        <v>2045</v>
      </c>
      <c r="AO2">
        <v>2046</v>
      </c>
      <c r="AP2">
        <v>2047</v>
      </c>
      <c r="AQ2">
        <v>2048</v>
      </c>
      <c r="AR2">
        <v>2049</v>
      </c>
      <c r="AS2">
        <v>2050</v>
      </c>
    </row>
    <row r="3" spans="1:45" x14ac:dyDescent="0.25">
      <c r="A3" t="s">
        <v>13</v>
      </c>
      <c r="C3" t="s">
        <v>673</v>
      </c>
      <c r="D3" t="s">
        <v>674</v>
      </c>
      <c r="E3">
        <v>2006</v>
      </c>
      <c r="F3">
        <v>22.645607819999999</v>
      </c>
      <c r="I3" t="s">
        <v>13</v>
      </c>
      <c r="J3">
        <f>SUMIFS('EPA non-CO2 Data'!$H:$H,'EPA non-CO2 Data'!$F:$F,J2,'EPA non-CO2 Data'!$E:$E,"HFCs",'EPA non-CO2 Data'!$A:$A,"United States")</f>
        <v>0</v>
      </c>
      <c r="K3">
        <f>SUMIFS('EPA non-CO2 Data'!$H:$H,'EPA non-CO2 Data'!$F:$F,K2,'EPA non-CO2 Data'!$E:$E,"HFCs",'EPA non-CO2 Data'!$A:$A,"United States")</f>
        <v>0</v>
      </c>
      <c r="L3">
        <f>SUMIFS('EPA non-CO2 Data'!$H:$H,'EPA non-CO2 Data'!$F:$F,L2,'EPA non-CO2 Data'!$E:$E,"HFCs",'EPA non-CO2 Data'!$A:$A,"United States")</f>
        <v>0</v>
      </c>
      <c r="M3">
        <f>SUMIFS('EPA non-CO2 Data'!$H:$H,'EPA non-CO2 Data'!$F:$F,M2,'EPA non-CO2 Data'!$E:$E,"HFCs",'EPA non-CO2 Data'!$A:$A,"United States")</f>
        <v>0</v>
      </c>
      <c r="N3">
        <f>SUMIFS('EPA non-CO2 Data'!$H:$H,'EPA non-CO2 Data'!$F:$F,N2,'EPA non-CO2 Data'!$E:$E,"HFCs",'EPA non-CO2 Data'!$A:$A,"United States")</f>
        <v>0</v>
      </c>
      <c r="O3">
        <f>SUMIFS('EPA non-CO2 Data'!$H:$H,'EPA non-CO2 Data'!$F:$F,O2,'EPA non-CO2 Data'!$E:$E,"HFCs",'EPA non-CO2 Data'!$A:$A,"United States")</f>
        <v>0</v>
      </c>
      <c r="P3">
        <f>SUMIFS('EPA non-CO2 Data'!$H:$H,'EPA non-CO2 Data'!$F:$F,P2,'EPA non-CO2 Data'!$E:$E,"HFCs",'EPA non-CO2 Data'!$A:$A,"United States")</f>
        <v>0</v>
      </c>
      <c r="Q3">
        <f>SUMIFS('EPA non-CO2 Data'!$H:$H,'EPA non-CO2 Data'!$F:$F,Q2,'EPA non-CO2 Data'!$E:$E,"HFCs",'EPA non-CO2 Data'!$A:$A,"United States")</f>
        <v>0</v>
      </c>
      <c r="R3">
        <f>SUMIFS('EPA non-CO2 Data'!$H:$H,'EPA non-CO2 Data'!$F:$F,R2,'EPA non-CO2 Data'!$E:$E,"HFCs",'EPA non-CO2 Data'!$A:$A,"United States")</f>
        <v>0</v>
      </c>
      <c r="S3">
        <f>SUMIFS('EPA non-CO2 Data'!$H:$H,'EPA non-CO2 Data'!$F:$F,S2,'EPA non-CO2 Data'!$E:$E,"HFCs",'EPA non-CO2 Data'!$A:$A,"United States")</f>
        <v>0</v>
      </c>
      <c r="T3">
        <f>SUMIFS('EPA non-CO2 Data'!$H:$H,'EPA non-CO2 Data'!$F:$F,T2,'EPA non-CO2 Data'!$E:$E,"HFCs",'EPA non-CO2 Data'!$A:$A,"United States")</f>
        <v>0</v>
      </c>
      <c r="U3">
        <f>SUMIFS('EPA non-CO2 Data'!$H:$H,'EPA non-CO2 Data'!$F:$F,U2,'EPA non-CO2 Data'!$E:$E,"HFCs",'EPA non-CO2 Data'!$A:$A,"United States")</f>
        <v>0</v>
      </c>
      <c r="V3">
        <f>SUMIFS('EPA non-CO2 Data'!$H:$H,'EPA non-CO2 Data'!$F:$F,V2,'EPA non-CO2 Data'!$E:$E,"HFCs",'EPA non-CO2 Data'!$A:$A,"United States")</f>
        <v>0</v>
      </c>
      <c r="W3">
        <f>SUMIFS('EPA non-CO2 Data'!$H:$H,'EPA non-CO2 Data'!$F:$F,W2,'EPA non-CO2 Data'!$E:$E,"HFCs",'EPA non-CO2 Data'!$A:$A,"United States")</f>
        <v>0</v>
      </c>
      <c r="X3">
        <f>SUMIFS('EPA non-CO2 Data'!$H:$H,'EPA non-CO2 Data'!$F:$F,X2,'EPA non-CO2 Data'!$E:$E,"HFCs",'EPA non-CO2 Data'!$A:$A,"United States")</f>
        <v>0</v>
      </c>
      <c r="Y3">
        <f>SUMIFS('EPA non-CO2 Data'!$H:$H,'EPA non-CO2 Data'!$F:$F,Y2,'EPA non-CO2 Data'!$E:$E,"HFCs",'EPA non-CO2 Data'!$A:$A,"United States")</f>
        <v>0</v>
      </c>
      <c r="Z3">
        <f>SUMIFS('EPA non-CO2 Data'!$H:$H,'EPA non-CO2 Data'!$F:$F,Z2,'EPA non-CO2 Data'!$E:$E,"HFCs",'EPA non-CO2 Data'!$A:$A,"United States")</f>
        <v>0</v>
      </c>
      <c r="AA3">
        <f>SUMIFS('EPA non-CO2 Data'!$H:$H,'EPA non-CO2 Data'!$F:$F,AA2,'EPA non-CO2 Data'!$E:$E,"HFCs",'EPA non-CO2 Data'!$A:$A,"United States")</f>
        <v>0</v>
      </c>
      <c r="AB3">
        <f>SUMIFS('EPA non-CO2 Data'!$H:$H,'EPA non-CO2 Data'!$F:$F,AB2,'EPA non-CO2 Data'!$E:$E,"HFCs",'EPA non-CO2 Data'!$A:$A,"United States")</f>
        <v>0</v>
      </c>
      <c r="AC3">
        <f>SUMIFS('EPA non-CO2 Data'!$H:$H,'EPA non-CO2 Data'!$F:$F,AC2,'EPA non-CO2 Data'!$E:$E,"HFCs",'EPA non-CO2 Data'!$A:$A,"United States")</f>
        <v>0</v>
      </c>
      <c r="AD3">
        <f>SUMIFS('EPA non-CO2 Data'!$H:$H,'EPA non-CO2 Data'!$F:$F,AD2,'EPA non-CO2 Data'!$E:$E,"HFCs",'EPA non-CO2 Data'!$A:$A,"United States")</f>
        <v>0</v>
      </c>
      <c r="AE3">
        <f>SUMIFS('EPA non-CO2 Data'!$H:$H,'EPA non-CO2 Data'!$F:$F,AE2,'EPA non-CO2 Data'!$E:$E,"HFCs",'EPA non-CO2 Data'!$A:$A,"United States")</f>
        <v>0</v>
      </c>
      <c r="AF3">
        <f>SUMIFS('EPA non-CO2 Data'!$H:$H,'EPA non-CO2 Data'!$F:$F,AF2,'EPA non-CO2 Data'!$E:$E,"HFCs",'EPA non-CO2 Data'!$A:$A,"United States")</f>
        <v>0</v>
      </c>
      <c r="AG3">
        <f>SUMIFS('EPA non-CO2 Data'!$H:$H,'EPA non-CO2 Data'!$F:$F,AG2,'EPA non-CO2 Data'!$E:$E,"HFCs",'EPA non-CO2 Data'!$A:$A,"United States")</f>
        <v>0</v>
      </c>
      <c r="AH3">
        <f>SUMIFS('EPA non-CO2 Data'!$H:$H,'EPA non-CO2 Data'!$F:$F,AH2,'EPA non-CO2 Data'!$E:$E,"HFCs",'EPA non-CO2 Data'!$A:$A,"United States")</f>
        <v>0</v>
      </c>
      <c r="AI3">
        <f>SUMIFS('EPA non-CO2 Data'!$H:$H,'EPA non-CO2 Data'!$F:$F,AI2,'EPA non-CO2 Data'!$E:$E,"HFCs",'EPA non-CO2 Data'!$A:$A,"United States")</f>
        <v>0</v>
      </c>
      <c r="AJ3">
        <f>SUMIFS('EPA non-CO2 Data'!$H:$H,'EPA non-CO2 Data'!$F:$F,AJ2,'EPA non-CO2 Data'!$E:$E,"HFCs",'EPA non-CO2 Data'!$A:$A,"United States")</f>
        <v>0</v>
      </c>
      <c r="AK3">
        <f>SUMIFS('EPA non-CO2 Data'!$H:$H,'EPA non-CO2 Data'!$F:$F,AK2,'EPA non-CO2 Data'!$E:$E,"HFCs",'EPA non-CO2 Data'!$A:$A,"United States")</f>
        <v>0</v>
      </c>
      <c r="AL3">
        <f>SUMIFS('EPA non-CO2 Data'!$H:$H,'EPA non-CO2 Data'!$F:$F,AL2,'EPA non-CO2 Data'!$E:$E,"HFCs",'EPA non-CO2 Data'!$A:$A,"United States")</f>
        <v>0</v>
      </c>
      <c r="AM3">
        <f>SUMIFS('EPA non-CO2 Data'!$H:$H,'EPA non-CO2 Data'!$F:$F,AM2,'EPA non-CO2 Data'!$E:$E,"HFCs",'EPA non-CO2 Data'!$A:$A,"United States")</f>
        <v>0</v>
      </c>
      <c r="AN3">
        <f>SUMIFS('EPA non-CO2 Data'!$H:$H,'EPA non-CO2 Data'!$F:$F,AN2,'EPA non-CO2 Data'!$E:$E,"HFCs",'EPA non-CO2 Data'!$A:$A,"United States")</f>
        <v>0</v>
      </c>
      <c r="AO3">
        <f>SUMIFS('EPA non-CO2 Data'!$H:$H,'EPA non-CO2 Data'!$F:$F,AO2,'EPA non-CO2 Data'!$E:$E,"HFCs",'EPA non-CO2 Data'!$A:$A,"United States")</f>
        <v>0</v>
      </c>
      <c r="AP3">
        <f>SUMIFS('EPA non-CO2 Data'!$H:$H,'EPA non-CO2 Data'!$F:$F,AP2,'EPA non-CO2 Data'!$E:$E,"HFCs",'EPA non-CO2 Data'!$A:$A,"United States")</f>
        <v>0</v>
      </c>
      <c r="AQ3">
        <f>SUMIFS('EPA non-CO2 Data'!$H:$H,'EPA non-CO2 Data'!$F:$F,AQ2,'EPA non-CO2 Data'!$E:$E,"HFCs",'EPA non-CO2 Data'!$A:$A,"United States")</f>
        <v>0</v>
      </c>
      <c r="AR3">
        <f>SUMIFS('EPA non-CO2 Data'!$H:$H,'EPA non-CO2 Data'!$F:$F,AR2,'EPA non-CO2 Data'!$E:$E,"HFCs",'EPA non-CO2 Data'!$A:$A,"United States")</f>
        <v>0</v>
      </c>
      <c r="AS3">
        <f>SUMIFS('EPA non-CO2 Data'!$H:$H,'EPA non-CO2 Data'!$F:$F,AS2,'EPA non-CO2 Data'!$E:$E,"HFCs",'EPA non-CO2 Data'!$A:$A,"United States")</f>
        <v>0</v>
      </c>
    </row>
    <row r="4" spans="1:45" x14ac:dyDescent="0.25">
      <c r="A4" t="s">
        <v>13</v>
      </c>
      <c r="C4" t="s">
        <v>673</v>
      </c>
      <c r="D4" t="s">
        <v>674</v>
      </c>
      <c r="E4">
        <v>2007</v>
      </c>
      <c r="F4">
        <v>25.660121369999999</v>
      </c>
      <c r="I4" t="s">
        <v>679</v>
      </c>
      <c r="J4">
        <f>SUMIFS('EPA non-CO2 Data'!$H:$H,'EPA non-CO2 Data'!$F:$F,J2,'EPA non-CO2 Data'!$A:$A,"United States",'EPA non-CO2 Data'!$J:$J,"F-gases")-J3</f>
        <v>0</v>
      </c>
      <c r="K4">
        <f>SUMIFS('EPA non-CO2 Data'!$H:$H,'EPA non-CO2 Data'!$F:$F,K2,'EPA non-CO2 Data'!$A:$A,"United States",'EPA non-CO2 Data'!$J:$J,"F-gases")-K3</f>
        <v>0</v>
      </c>
      <c r="L4">
        <f>SUMIFS('EPA non-CO2 Data'!$H:$H,'EPA non-CO2 Data'!$F:$F,L2,'EPA non-CO2 Data'!$A:$A,"United States",'EPA non-CO2 Data'!$J:$J,"F-gases")-L3</f>
        <v>0</v>
      </c>
      <c r="M4">
        <f>SUMIFS('EPA non-CO2 Data'!$H:$H,'EPA non-CO2 Data'!$F:$F,M2,'EPA non-CO2 Data'!$A:$A,"United States",'EPA non-CO2 Data'!$J:$J,"F-gases")-M3</f>
        <v>0</v>
      </c>
      <c r="N4">
        <f>SUMIFS('EPA non-CO2 Data'!$H:$H,'EPA non-CO2 Data'!$F:$F,N2,'EPA non-CO2 Data'!$A:$A,"United States",'EPA non-CO2 Data'!$J:$J,"F-gases")-N3</f>
        <v>0</v>
      </c>
      <c r="O4">
        <f>SUMIFS('EPA non-CO2 Data'!$H:$H,'EPA non-CO2 Data'!$F:$F,O2,'EPA non-CO2 Data'!$A:$A,"United States",'EPA non-CO2 Data'!$J:$J,"F-gases")-O3</f>
        <v>0</v>
      </c>
      <c r="P4">
        <f>SUMIFS('EPA non-CO2 Data'!$H:$H,'EPA non-CO2 Data'!$F:$F,P2,'EPA non-CO2 Data'!$A:$A,"United States",'EPA non-CO2 Data'!$J:$J,"F-gases")-P3</f>
        <v>0</v>
      </c>
      <c r="Q4">
        <f>SUMIFS('EPA non-CO2 Data'!$H:$H,'EPA non-CO2 Data'!$F:$F,Q2,'EPA non-CO2 Data'!$A:$A,"United States",'EPA non-CO2 Data'!$J:$J,"F-gases")-Q3</f>
        <v>0</v>
      </c>
      <c r="R4">
        <f>SUMIFS('EPA non-CO2 Data'!$H:$H,'EPA non-CO2 Data'!$F:$F,R2,'EPA non-CO2 Data'!$A:$A,"United States",'EPA non-CO2 Data'!$J:$J,"F-gases")-R3</f>
        <v>0</v>
      </c>
      <c r="S4">
        <f>SUMIFS('EPA non-CO2 Data'!$H:$H,'EPA non-CO2 Data'!$F:$F,S2,'EPA non-CO2 Data'!$A:$A,"United States",'EPA non-CO2 Data'!$J:$J,"F-gases")-S3</f>
        <v>0</v>
      </c>
      <c r="T4">
        <f>SUMIFS('EPA non-CO2 Data'!$H:$H,'EPA non-CO2 Data'!$F:$F,T2,'EPA non-CO2 Data'!$A:$A,"United States",'EPA non-CO2 Data'!$J:$J,"F-gases")-T3</f>
        <v>0</v>
      </c>
      <c r="U4">
        <f>SUMIFS('EPA non-CO2 Data'!$H:$H,'EPA non-CO2 Data'!$F:$F,U2,'EPA non-CO2 Data'!$A:$A,"United States",'EPA non-CO2 Data'!$J:$J,"F-gases")-U3</f>
        <v>0</v>
      </c>
      <c r="V4">
        <f>SUMIFS('EPA non-CO2 Data'!$H:$H,'EPA non-CO2 Data'!$F:$F,V2,'EPA non-CO2 Data'!$A:$A,"United States",'EPA non-CO2 Data'!$J:$J,"F-gases")-V3</f>
        <v>0</v>
      </c>
      <c r="W4">
        <f>SUMIFS('EPA non-CO2 Data'!$H:$H,'EPA non-CO2 Data'!$F:$F,W2,'EPA non-CO2 Data'!$A:$A,"United States",'EPA non-CO2 Data'!$J:$J,"F-gases")-W3</f>
        <v>0</v>
      </c>
      <c r="X4">
        <f>SUMIFS('EPA non-CO2 Data'!$H:$H,'EPA non-CO2 Data'!$F:$F,X2,'EPA non-CO2 Data'!$A:$A,"United States",'EPA non-CO2 Data'!$J:$J,"F-gases")-X3</f>
        <v>0</v>
      </c>
      <c r="Y4">
        <f>SUMIFS('EPA non-CO2 Data'!$H:$H,'EPA non-CO2 Data'!$F:$F,Y2,'EPA non-CO2 Data'!$A:$A,"United States",'EPA non-CO2 Data'!$J:$J,"F-gases")-Y3</f>
        <v>0</v>
      </c>
      <c r="Z4">
        <f>SUMIFS('EPA non-CO2 Data'!$H:$H,'EPA non-CO2 Data'!$F:$F,Z2,'EPA non-CO2 Data'!$A:$A,"United States",'EPA non-CO2 Data'!$J:$J,"F-gases")-Z3</f>
        <v>0</v>
      </c>
      <c r="AA4">
        <f>SUMIFS('EPA non-CO2 Data'!$H:$H,'EPA non-CO2 Data'!$F:$F,AA2,'EPA non-CO2 Data'!$A:$A,"United States",'EPA non-CO2 Data'!$J:$J,"F-gases")-AA3</f>
        <v>0</v>
      </c>
      <c r="AB4">
        <f>SUMIFS('EPA non-CO2 Data'!$H:$H,'EPA non-CO2 Data'!$F:$F,AB2,'EPA non-CO2 Data'!$A:$A,"United States",'EPA non-CO2 Data'!$J:$J,"F-gases")-AB3</f>
        <v>0</v>
      </c>
      <c r="AC4">
        <f>SUMIFS('EPA non-CO2 Data'!$H:$H,'EPA non-CO2 Data'!$F:$F,AC2,'EPA non-CO2 Data'!$A:$A,"United States",'EPA non-CO2 Data'!$J:$J,"F-gases")-AC3</f>
        <v>0</v>
      </c>
      <c r="AD4">
        <f>SUMIFS('EPA non-CO2 Data'!$H:$H,'EPA non-CO2 Data'!$F:$F,AD2,'EPA non-CO2 Data'!$A:$A,"United States",'EPA non-CO2 Data'!$J:$J,"F-gases")-AD3</f>
        <v>0</v>
      </c>
      <c r="AE4">
        <f>SUMIFS('EPA non-CO2 Data'!$H:$H,'EPA non-CO2 Data'!$F:$F,AE2,'EPA non-CO2 Data'!$A:$A,"United States",'EPA non-CO2 Data'!$J:$J,"F-gases")-AE3</f>
        <v>0</v>
      </c>
      <c r="AF4">
        <f>SUMIFS('EPA non-CO2 Data'!$H:$H,'EPA non-CO2 Data'!$F:$F,AF2,'EPA non-CO2 Data'!$A:$A,"United States",'EPA non-CO2 Data'!$J:$J,"F-gases")-AF3</f>
        <v>0</v>
      </c>
      <c r="AG4">
        <f>SUMIFS('EPA non-CO2 Data'!$H:$H,'EPA non-CO2 Data'!$F:$F,AG2,'EPA non-CO2 Data'!$A:$A,"United States",'EPA non-CO2 Data'!$J:$J,"F-gases")-AG3</f>
        <v>0</v>
      </c>
      <c r="AH4">
        <f>SUMIFS('EPA non-CO2 Data'!$H:$H,'EPA non-CO2 Data'!$F:$F,AH2,'EPA non-CO2 Data'!$A:$A,"United States",'EPA non-CO2 Data'!$J:$J,"F-gases")-AH3</f>
        <v>0</v>
      </c>
      <c r="AI4">
        <f>SUMIFS('EPA non-CO2 Data'!$H:$H,'EPA non-CO2 Data'!$F:$F,AI2,'EPA non-CO2 Data'!$A:$A,"United States",'EPA non-CO2 Data'!$J:$J,"F-gases")-AI3</f>
        <v>0</v>
      </c>
      <c r="AJ4">
        <f>SUMIFS('EPA non-CO2 Data'!$H:$H,'EPA non-CO2 Data'!$F:$F,AJ2,'EPA non-CO2 Data'!$A:$A,"United States",'EPA non-CO2 Data'!$J:$J,"F-gases")-AJ3</f>
        <v>0</v>
      </c>
      <c r="AK4">
        <f>SUMIFS('EPA non-CO2 Data'!$H:$H,'EPA non-CO2 Data'!$F:$F,AK2,'EPA non-CO2 Data'!$A:$A,"United States",'EPA non-CO2 Data'!$J:$J,"F-gases")-AK3</f>
        <v>0</v>
      </c>
      <c r="AL4">
        <f>SUMIFS('EPA non-CO2 Data'!$H:$H,'EPA non-CO2 Data'!$F:$F,AL2,'EPA non-CO2 Data'!$A:$A,"United States",'EPA non-CO2 Data'!$J:$J,"F-gases")-AL3</f>
        <v>0</v>
      </c>
      <c r="AM4">
        <f>SUMIFS('EPA non-CO2 Data'!$H:$H,'EPA non-CO2 Data'!$F:$F,AM2,'EPA non-CO2 Data'!$A:$A,"United States",'EPA non-CO2 Data'!$J:$J,"F-gases")-AM3</f>
        <v>0</v>
      </c>
      <c r="AN4">
        <f>SUMIFS('EPA non-CO2 Data'!$H:$H,'EPA non-CO2 Data'!$F:$F,AN2,'EPA non-CO2 Data'!$A:$A,"United States",'EPA non-CO2 Data'!$J:$J,"F-gases")-AN3</f>
        <v>0</v>
      </c>
      <c r="AO4">
        <f>SUMIFS('EPA non-CO2 Data'!$H:$H,'EPA non-CO2 Data'!$F:$F,AO2,'EPA non-CO2 Data'!$A:$A,"United States",'EPA non-CO2 Data'!$J:$J,"F-gases")-AO3</f>
        <v>0</v>
      </c>
      <c r="AP4">
        <f>SUMIFS('EPA non-CO2 Data'!$H:$H,'EPA non-CO2 Data'!$F:$F,AP2,'EPA non-CO2 Data'!$A:$A,"United States",'EPA non-CO2 Data'!$J:$J,"F-gases")-AP3</f>
        <v>0</v>
      </c>
      <c r="AQ4">
        <f>SUMIFS('EPA non-CO2 Data'!$H:$H,'EPA non-CO2 Data'!$F:$F,AQ2,'EPA non-CO2 Data'!$A:$A,"United States",'EPA non-CO2 Data'!$J:$J,"F-gases")-AQ3</f>
        <v>0</v>
      </c>
      <c r="AR4">
        <f>SUMIFS('EPA non-CO2 Data'!$H:$H,'EPA non-CO2 Data'!$F:$F,AR2,'EPA non-CO2 Data'!$A:$A,"United States",'EPA non-CO2 Data'!$J:$J,"F-gases")-AR3</f>
        <v>0</v>
      </c>
      <c r="AS4">
        <f>SUMIFS('EPA non-CO2 Data'!$H:$H,'EPA non-CO2 Data'!$F:$F,AS2,'EPA non-CO2 Data'!$A:$A,"United States",'EPA non-CO2 Data'!$J:$J,"F-gases")-AS3</f>
        <v>0</v>
      </c>
    </row>
    <row r="5" spans="1:45" x14ac:dyDescent="0.25">
      <c r="A5" t="s">
        <v>13</v>
      </c>
      <c r="C5" t="s">
        <v>673</v>
      </c>
      <c r="D5" t="s">
        <v>674</v>
      </c>
      <c r="E5">
        <v>2008</v>
      </c>
      <c r="F5">
        <v>29.5791054</v>
      </c>
    </row>
    <row r="6" spans="1:45" x14ac:dyDescent="0.25">
      <c r="A6" t="s">
        <v>13</v>
      </c>
      <c r="C6" t="s">
        <v>673</v>
      </c>
      <c r="D6" t="s">
        <v>674</v>
      </c>
      <c r="E6">
        <v>2009</v>
      </c>
      <c r="F6">
        <v>33.402263810000001</v>
      </c>
      <c r="I6" t="s">
        <v>1185</v>
      </c>
      <c r="J6">
        <f>SUMIFS('EPA non-CO2 Data'!$H:$H,'EPA non-CO2 Data'!$F:$F,J2,'EPA non-CO2 Data'!$A:$A,"United States",'EPA non-CO2 Data'!$J:$J,"F-gases",'EPA non-CO2 Data'!$I:$I,"chemicals 20")</f>
        <v>0</v>
      </c>
      <c r="K6">
        <f>SUMIFS('EPA non-CO2 Data'!$H:$H,'EPA non-CO2 Data'!$F:$F,K2,'EPA non-CO2 Data'!$A:$A,"United States",'EPA non-CO2 Data'!$J:$J,"F-gases",'EPA non-CO2 Data'!$I:$I,"chemicals 20")</f>
        <v>0</v>
      </c>
      <c r="L6">
        <f>SUMIFS('EPA non-CO2 Data'!$H:$H,'EPA non-CO2 Data'!$F:$F,L2,'EPA non-CO2 Data'!$A:$A,"United States",'EPA non-CO2 Data'!$J:$J,"F-gases",'EPA non-CO2 Data'!$I:$I,"chemicals 20")</f>
        <v>0</v>
      </c>
      <c r="M6">
        <f>SUMIFS('EPA non-CO2 Data'!$H:$H,'EPA non-CO2 Data'!$F:$F,M2,'EPA non-CO2 Data'!$A:$A,"United States",'EPA non-CO2 Data'!$J:$J,"F-gases",'EPA non-CO2 Data'!$I:$I,"chemicals 20")</f>
        <v>0</v>
      </c>
      <c r="N6">
        <f>SUMIFS('EPA non-CO2 Data'!$H:$H,'EPA non-CO2 Data'!$F:$F,N2,'EPA non-CO2 Data'!$A:$A,"United States",'EPA non-CO2 Data'!$J:$J,"F-gases",'EPA non-CO2 Data'!$I:$I,"chemicals 20")</f>
        <v>0</v>
      </c>
      <c r="O6">
        <f>SUMIFS('EPA non-CO2 Data'!$H:$H,'EPA non-CO2 Data'!$F:$F,O2,'EPA non-CO2 Data'!$A:$A,"United States",'EPA non-CO2 Data'!$J:$J,"F-gases",'EPA non-CO2 Data'!$I:$I,"chemicals 20")</f>
        <v>0</v>
      </c>
      <c r="P6">
        <f>SUMIFS('EPA non-CO2 Data'!$H:$H,'EPA non-CO2 Data'!$F:$F,P2,'EPA non-CO2 Data'!$A:$A,"United States",'EPA non-CO2 Data'!$J:$J,"F-gases",'EPA non-CO2 Data'!$I:$I,"chemicals 20")</f>
        <v>0</v>
      </c>
      <c r="Q6">
        <f>SUMIFS('EPA non-CO2 Data'!$H:$H,'EPA non-CO2 Data'!$F:$F,Q2,'EPA non-CO2 Data'!$A:$A,"United States",'EPA non-CO2 Data'!$J:$J,"F-gases",'EPA non-CO2 Data'!$I:$I,"chemicals 20")</f>
        <v>0</v>
      </c>
      <c r="R6">
        <f>SUMIFS('EPA non-CO2 Data'!$H:$H,'EPA non-CO2 Data'!$F:$F,R2,'EPA non-CO2 Data'!$A:$A,"United States",'EPA non-CO2 Data'!$J:$J,"F-gases",'EPA non-CO2 Data'!$I:$I,"chemicals 20")</f>
        <v>0</v>
      </c>
      <c r="S6">
        <f>SUMIFS('EPA non-CO2 Data'!$H:$H,'EPA non-CO2 Data'!$F:$F,S2,'EPA non-CO2 Data'!$A:$A,"United States",'EPA non-CO2 Data'!$J:$J,"F-gases",'EPA non-CO2 Data'!$I:$I,"chemicals 20")</f>
        <v>0</v>
      </c>
      <c r="T6">
        <f>SUMIFS('EPA non-CO2 Data'!$H:$H,'EPA non-CO2 Data'!$F:$F,T2,'EPA non-CO2 Data'!$A:$A,"United States",'EPA non-CO2 Data'!$J:$J,"F-gases",'EPA non-CO2 Data'!$I:$I,"chemicals 20")</f>
        <v>0</v>
      </c>
      <c r="U6">
        <f>SUMIFS('EPA non-CO2 Data'!$H:$H,'EPA non-CO2 Data'!$F:$F,U2,'EPA non-CO2 Data'!$A:$A,"United States",'EPA non-CO2 Data'!$J:$J,"F-gases",'EPA non-CO2 Data'!$I:$I,"chemicals 20")</f>
        <v>0</v>
      </c>
      <c r="V6">
        <f>SUMIFS('EPA non-CO2 Data'!$H:$H,'EPA non-CO2 Data'!$F:$F,V2,'EPA non-CO2 Data'!$A:$A,"United States",'EPA non-CO2 Data'!$J:$J,"F-gases",'EPA non-CO2 Data'!$I:$I,"chemicals 20")</f>
        <v>0</v>
      </c>
      <c r="W6">
        <f>SUMIFS('EPA non-CO2 Data'!$H:$H,'EPA non-CO2 Data'!$F:$F,W2,'EPA non-CO2 Data'!$A:$A,"United States",'EPA non-CO2 Data'!$J:$J,"F-gases",'EPA non-CO2 Data'!$I:$I,"chemicals 20")</f>
        <v>0</v>
      </c>
      <c r="X6">
        <f>SUMIFS('EPA non-CO2 Data'!$H:$H,'EPA non-CO2 Data'!$F:$F,X2,'EPA non-CO2 Data'!$A:$A,"United States",'EPA non-CO2 Data'!$J:$J,"F-gases",'EPA non-CO2 Data'!$I:$I,"chemicals 20")</f>
        <v>0</v>
      </c>
      <c r="Y6">
        <f>SUMIFS('EPA non-CO2 Data'!$H:$H,'EPA non-CO2 Data'!$F:$F,Y2,'EPA non-CO2 Data'!$A:$A,"United States",'EPA non-CO2 Data'!$J:$J,"F-gases",'EPA non-CO2 Data'!$I:$I,"chemicals 20")</f>
        <v>0</v>
      </c>
      <c r="Z6">
        <f>SUMIFS('EPA non-CO2 Data'!$H:$H,'EPA non-CO2 Data'!$F:$F,Z2,'EPA non-CO2 Data'!$A:$A,"United States",'EPA non-CO2 Data'!$J:$J,"F-gases",'EPA non-CO2 Data'!$I:$I,"chemicals 20")</f>
        <v>0</v>
      </c>
      <c r="AA6">
        <f>SUMIFS('EPA non-CO2 Data'!$H:$H,'EPA non-CO2 Data'!$F:$F,AA2,'EPA non-CO2 Data'!$A:$A,"United States",'EPA non-CO2 Data'!$J:$J,"F-gases",'EPA non-CO2 Data'!$I:$I,"chemicals 20")</f>
        <v>0</v>
      </c>
      <c r="AB6">
        <f>SUMIFS('EPA non-CO2 Data'!$H:$H,'EPA non-CO2 Data'!$F:$F,AB2,'EPA non-CO2 Data'!$A:$A,"United States",'EPA non-CO2 Data'!$J:$J,"F-gases",'EPA non-CO2 Data'!$I:$I,"chemicals 20")</f>
        <v>0</v>
      </c>
      <c r="AC6">
        <f>SUMIFS('EPA non-CO2 Data'!$H:$H,'EPA non-CO2 Data'!$F:$F,AC2,'EPA non-CO2 Data'!$A:$A,"United States",'EPA non-CO2 Data'!$J:$J,"F-gases",'EPA non-CO2 Data'!$I:$I,"chemicals 20")</f>
        <v>0</v>
      </c>
      <c r="AD6">
        <f>SUMIFS('EPA non-CO2 Data'!$H:$H,'EPA non-CO2 Data'!$F:$F,AD2,'EPA non-CO2 Data'!$A:$A,"United States",'EPA non-CO2 Data'!$J:$J,"F-gases",'EPA non-CO2 Data'!$I:$I,"chemicals 20")</f>
        <v>0</v>
      </c>
      <c r="AE6">
        <f>SUMIFS('EPA non-CO2 Data'!$H:$H,'EPA non-CO2 Data'!$F:$F,AE2,'EPA non-CO2 Data'!$A:$A,"United States",'EPA non-CO2 Data'!$J:$J,"F-gases",'EPA non-CO2 Data'!$I:$I,"chemicals 20")</f>
        <v>0</v>
      </c>
      <c r="AF6">
        <f>SUMIFS('EPA non-CO2 Data'!$H:$H,'EPA non-CO2 Data'!$F:$F,AF2,'EPA non-CO2 Data'!$A:$A,"United States",'EPA non-CO2 Data'!$J:$J,"F-gases",'EPA non-CO2 Data'!$I:$I,"chemicals 20")</f>
        <v>0</v>
      </c>
      <c r="AG6">
        <f>SUMIFS('EPA non-CO2 Data'!$H:$H,'EPA non-CO2 Data'!$F:$F,AG2,'EPA non-CO2 Data'!$A:$A,"United States",'EPA non-CO2 Data'!$J:$J,"F-gases",'EPA non-CO2 Data'!$I:$I,"chemicals 20")</f>
        <v>0</v>
      </c>
      <c r="AH6">
        <f>SUMIFS('EPA non-CO2 Data'!$H:$H,'EPA non-CO2 Data'!$F:$F,AH2,'EPA non-CO2 Data'!$A:$A,"United States",'EPA non-CO2 Data'!$J:$J,"F-gases",'EPA non-CO2 Data'!$I:$I,"chemicals 20")</f>
        <v>0</v>
      </c>
      <c r="AI6">
        <f>SUMIFS('EPA non-CO2 Data'!$H:$H,'EPA non-CO2 Data'!$F:$F,AI2,'EPA non-CO2 Data'!$A:$A,"United States",'EPA non-CO2 Data'!$J:$J,"F-gases",'EPA non-CO2 Data'!$I:$I,"chemicals 20")</f>
        <v>0</v>
      </c>
      <c r="AJ6">
        <f>SUMIFS('EPA non-CO2 Data'!$H:$H,'EPA non-CO2 Data'!$F:$F,AJ2,'EPA non-CO2 Data'!$A:$A,"United States",'EPA non-CO2 Data'!$J:$J,"F-gases",'EPA non-CO2 Data'!$I:$I,"chemicals 20")</f>
        <v>0</v>
      </c>
      <c r="AK6">
        <f>SUMIFS('EPA non-CO2 Data'!$H:$H,'EPA non-CO2 Data'!$F:$F,AK2,'EPA non-CO2 Data'!$A:$A,"United States",'EPA non-CO2 Data'!$J:$J,"F-gases",'EPA non-CO2 Data'!$I:$I,"chemicals 20")</f>
        <v>0</v>
      </c>
      <c r="AL6">
        <f>SUMIFS('EPA non-CO2 Data'!$H:$H,'EPA non-CO2 Data'!$F:$F,AL2,'EPA non-CO2 Data'!$A:$A,"United States",'EPA non-CO2 Data'!$J:$J,"F-gases",'EPA non-CO2 Data'!$I:$I,"chemicals 20")</f>
        <v>0</v>
      </c>
      <c r="AM6">
        <f>SUMIFS('EPA non-CO2 Data'!$H:$H,'EPA non-CO2 Data'!$F:$F,AM2,'EPA non-CO2 Data'!$A:$A,"United States",'EPA non-CO2 Data'!$J:$J,"F-gases",'EPA non-CO2 Data'!$I:$I,"chemicals 20")</f>
        <v>0</v>
      </c>
      <c r="AN6">
        <f>SUMIFS('EPA non-CO2 Data'!$H:$H,'EPA non-CO2 Data'!$F:$F,AN2,'EPA non-CO2 Data'!$A:$A,"United States",'EPA non-CO2 Data'!$J:$J,"F-gases",'EPA non-CO2 Data'!$I:$I,"chemicals 20")</f>
        <v>0</v>
      </c>
      <c r="AO6">
        <f>SUMIFS('EPA non-CO2 Data'!$H:$H,'EPA non-CO2 Data'!$F:$F,AO2,'EPA non-CO2 Data'!$A:$A,"United States",'EPA non-CO2 Data'!$J:$J,"F-gases",'EPA non-CO2 Data'!$I:$I,"chemicals 20")</f>
        <v>0</v>
      </c>
      <c r="AP6">
        <f>SUMIFS('EPA non-CO2 Data'!$H:$H,'EPA non-CO2 Data'!$F:$F,AP2,'EPA non-CO2 Data'!$A:$A,"United States",'EPA non-CO2 Data'!$J:$J,"F-gases",'EPA non-CO2 Data'!$I:$I,"chemicals 20")</f>
        <v>0</v>
      </c>
      <c r="AQ6">
        <f>SUMIFS('EPA non-CO2 Data'!$H:$H,'EPA non-CO2 Data'!$F:$F,AQ2,'EPA non-CO2 Data'!$A:$A,"United States",'EPA non-CO2 Data'!$J:$J,"F-gases",'EPA non-CO2 Data'!$I:$I,"chemicals 20")</f>
        <v>0</v>
      </c>
      <c r="AR6">
        <f>SUMIFS('EPA non-CO2 Data'!$H:$H,'EPA non-CO2 Data'!$F:$F,AR2,'EPA non-CO2 Data'!$A:$A,"United States",'EPA non-CO2 Data'!$J:$J,"F-gases",'EPA non-CO2 Data'!$I:$I,"chemicals 20")</f>
        <v>0</v>
      </c>
      <c r="AS6">
        <f>SUMIFS('EPA non-CO2 Data'!$H:$H,'EPA non-CO2 Data'!$F:$F,AS2,'EPA non-CO2 Data'!$A:$A,"United States",'EPA non-CO2 Data'!$J:$J,"F-gases",'EPA non-CO2 Data'!$I:$I,"chemicals 20")</f>
        <v>0</v>
      </c>
    </row>
    <row r="7" spans="1:45" x14ac:dyDescent="0.25">
      <c r="A7" t="s">
        <v>13</v>
      </c>
      <c r="C7" t="s">
        <v>673</v>
      </c>
      <c r="D7" t="s">
        <v>674</v>
      </c>
      <c r="E7">
        <v>2010</v>
      </c>
      <c r="F7">
        <v>39.480735299999999</v>
      </c>
      <c r="I7" t="s">
        <v>1186</v>
      </c>
      <c r="J7">
        <f>SUMIFS('EPA non-CO2 Data'!$H:$H,'EPA non-CO2 Data'!$F:$F,J2,'EPA non-CO2 Data'!$A:$A,"United States",'EPA non-CO2 Data'!$J:$J,"F-gases",'EPA non-CO2 Data'!$I:$I,"other metals 242")</f>
        <v>0</v>
      </c>
      <c r="K7">
        <f>SUMIFS('EPA non-CO2 Data'!$H:$H,'EPA non-CO2 Data'!$F:$F,K2,'EPA non-CO2 Data'!$A:$A,"United States",'EPA non-CO2 Data'!$J:$J,"F-gases",'EPA non-CO2 Data'!$I:$I,"other metals 242")</f>
        <v>0</v>
      </c>
      <c r="L7">
        <f>SUMIFS('EPA non-CO2 Data'!$H:$H,'EPA non-CO2 Data'!$F:$F,L2,'EPA non-CO2 Data'!$A:$A,"United States",'EPA non-CO2 Data'!$J:$J,"F-gases",'EPA non-CO2 Data'!$I:$I,"other metals 242")</f>
        <v>0</v>
      </c>
      <c r="M7">
        <f>SUMIFS('EPA non-CO2 Data'!$H:$H,'EPA non-CO2 Data'!$F:$F,M2,'EPA non-CO2 Data'!$A:$A,"United States",'EPA non-CO2 Data'!$J:$J,"F-gases",'EPA non-CO2 Data'!$I:$I,"other metals 242")</f>
        <v>0</v>
      </c>
      <c r="N7">
        <f>SUMIFS('EPA non-CO2 Data'!$H:$H,'EPA non-CO2 Data'!$F:$F,N2,'EPA non-CO2 Data'!$A:$A,"United States",'EPA non-CO2 Data'!$J:$J,"F-gases",'EPA non-CO2 Data'!$I:$I,"other metals 242")</f>
        <v>0</v>
      </c>
      <c r="O7">
        <f>SUMIFS('EPA non-CO2 Data'!$H:$H,'EPA non-CO2 Data'!$F:$F,O2,'EPA non-CO2 Data'!$A:$A,"United States",'EPA non-CO2 Data'!$J:$J,"F-gases",'EPA non-CO2 Data'!$I:$I,"other metals 242")</f>
        <v>0</v>
      </c>
      <c r="P7">
        <f>SUMIFS('EPA non-CO2 Data'!$H:$H,'EPA non-CO2 Data'!$F:$F,P2,'EPA non-CO2 Data'!$A:$A,"United States",'EPA non-CO2 Data'!$J:$J,"F-gases",'EPA non-CO2 Data'!$I:$I,"other metals 242")</f>
        <v>0</v>
      </c>
      <c r="Q7">
        <f>SUMIFS('EPA non-CO2 Data'!$H:$H,'EPA non-CO2 Data'!$F:$F,Q2,'EPA non-CO2 Data'!$A:$A,"United States",'EPA non-CO2 Data'!$J:$J,"F-gases",'EPA non-CO2 Data'!$I:$I,"other metals 242")</f>
        <v>0</v>
      </c>
      <c r="R7">
        <f>SUMIFS('EPA non-CO2 Data'!$H:$H,'EPA non-CO2 Data'!$F:$F,R2,'EPA non-CO2 Data'!$A:$A,"United States",'EPA non-CO2 Data'!$J:$J,"F-gases",'EPA non-CO2 Data'!$I:$I,"other metals 242")</f>
        <v>0</v>
      </c>
      <c r="S7">
        <f>SUMIFS('EPA non-CO2 Data'!$H:$H,'EPA non-CO2 Data'!$F:$F,S2,'EPA non-CO2 Data'!$A:$A,"United States",'EPA non-CO2 Data'!$J:$J,"F-gases",'EPA non-CO2 Data'!$I:$I,"other metals 242")</f>
        <v>0</v>
      </c>
      <c r="T7">
        <f>SUMIFS('EPA non-CO2 Data'!$H:$H,'EPA non-CO2 Data'!$F:$F,T2,'EPA non-CO2 Data'!$A:$A,"United States",'EPA non-CO2 Data'!$J:$J,"F-gases",'EPA non-CO2 Data'!$I:$I,"other metals 242")</f>
        <v>0</v>
      </c>
      <c r="U7">
        <f>SUMIFS('EPA non-CO2 Data'!$H:$H,'EPA non-CO2 Data'!$F:$F,U2,'EPA non-CO2 Data'!$A:$A,"United States",'EPA non-CO2 Data'!$J:$J,"F-gases",'EPA non-CO2 Data'!$I:$I,"other metals 242")</f>
        <v>0</v>
      </c>
      <c r="V7">
        <f>SUMIFS('EPA non-CO2 Data'!$H:$H,'EPA non-CO2 Data'!$F:$F,V2,'EPA non-CO2 Data'!$A:$A,"United States",'EPA non-CO2 Data'!$J:$J,"F-gases",'EPA non-CO2 Data'!$I:$I,"other metals 242")</f>
        <v>0</v>
      </c>
      <c r="W7">
        <f>SUMIFS('EPA non-CO2 Data'!$H:$H,'EPA non-CO2 Data'!$F:$F,W2,'EPA non-CO2 Data'!$A:$A,"United States",'EPA non-CO2 Data'!$J:$J,"F-gases",'EPA non-CO2 Data'!$I:$I,"other metals 242")</f>
        <v>0</v>
      </c>
      <c r="X7">
        <f>SUMIFS('EPA non-CO2 Data'!$H:$H,'EPA non-CO2 Data'!$F:$F,X2,'EPA non-CO2 Data'!$A:$A,"United States",'EPA non-CO2 Data'!$J:$J,"F-gases",'EPA non-CO2 Data'!$I:$I,"other metals 242")</f>
        <v>0</v>
      </c>
      <c r="Y7">
        <f>SUMIFS('EPA non-CO2 Data'!$H:$H,'EPA non-CO2 Data'!$F:$F,Y2,'EPA non-CO2 Data'!$A:$A,"United States",'EPA non-CO2 Data'!$J:$J,"F-gases",'EPA non-CO2 Data'!$I:$I,"other metals 242")</f>
        <v>0</v>
      </c>
      <c r="Z7">
        <f>SUMIFS('EPA non-CO2 Data'!$H:$H,'EPA non-CO2 Data'!$F:$F,Z2,'EPA non-CO2 Data'!$A:$A,"United States",'EPA non-CO2 Data'!$J:$J,"F-gases",'EPA non-CO2 Data'!$I:$I,"other metals 242")</f>
        <v>0</v>
      </c>
      <c r="AA7">
        <f>SUMIFS('EPA non-CO2 Data'!$H:$H,'EPA non-CO2 Data'!$F:$F,AA2,'EPA non-CO2 Data'!$A:$A,"United States",'EPA non-CO2 Data'!$J:$J,"F-gases",'EPA non-CO2 Data'!$I:$I,"other metals 242")</f>
        <v>0</v>
      </c>
      <c r="AB7">
        <f>SUMIFS('EPA non-CO2 Data'!$H:$H,'EPA non-CO2 Data'!$F:$F,AB2,'EPA non-CO2 Data'!$A:$A,"United States",'EPA non-CO2 Data'!$J:$J,"F-gases",'EPA non-CO2 Data'!$I:$I,"other metals 242")</f>
        <v>0</v>
      </c>
      <c r="AC7">
        <f>SUMIFS('EPA non-CO2 Data'!$H:$H,'EPA non-CO2 Data'!$F:$F,AC2,'EPA non-CO2 Data'!$A:$A,"United States",'EPA non-CO2 Data'!$J:$J,"F-gases",'EPA non-CO2 Data'!$I:$I,"other metals 242")</f>
        <v>0</v>
      </c>
      <c r="AD7">
        <f>SUMIFS('EPA non-CO2 Data'!$H:$H,'EPA non-CO2 Data'!$F:$F,AD2,'EPA non-CO2 Data'!$A:$A,"United States",'EPA non-CO2 Data'!$J:$J,"F-gases",'EPA non-CO2 Data'!$I:$I,"other metals 242")</f>
        <v>0</v>
      </c>
      <c r="AE7">
        <f>SUMIFS('EPA non-CO2 Data'!$H:$H,'EPA non-CO2 Data'!$F:$F,AE2,'EPA non-CO2 Data'!$A:$A,"United States",'EPA non-CO2 Data'!$J:$J,"F-gases",'EPA non-CO2 Data'!$I:$I,"other metals 242")</f>
        <v>0</v>
      </c>
      <c r="AF7">
        <f>SUMIFS('EPA non-CO2 Data'!$H:$H,'EPA non-CO2 Data'!$F:$F,AF2,'EPA non-CO2 Data'!$A:$A,"United States",'EPA non-CO2 Data'!$J:$J,"F-gases",'EPA non-CO2 Data'!$I:$I,"other metals 242")</f>
        <v>0</v>
      </c>
      <c r="AG7">
        <f>SUMIFS('EPA non-CO2 Data'!$H:$H,'EPA non-CO2 Data'!$F:$F,AG2,'EPA non-CO2 Data'!$A:$A,"United States",'EPA non-CO2 Data'!$J:$J,"F-gases",'EPA non-CO2 Data'!$I:$I,"other metals 242")</f>
        <v>0</v>
      </c>
      <c r="AH7">
        <f>SUMIFS('EPA non-CO2 Data'!$H:$H,'EPA non-CO2 Data'!$F:$F,AH2,'EPA non-CO2 Data'!$A:$A,"United States",'EPA non-CO2 Data'!$J:$J,"F-gases",'EPA non-CO2 Data'!$I:$I,"other metals 242")</f>
        <v>0</v>
      </c>
      <c r="AI7">
        <f>SUMIFS('EPA non-CO2 Data'!$H:$H,'EPA non-CO2 Data'!$F:$F,AI2,'EPA non-CO2 Data'!$A:$A,"United States",'EPA non-CO2 Data'!$J:$J,"F-gases",'EPA non-CO2 Data'!$I:$I,"other metals 242")</f>
        <v>0</v>
      </c>
      <c r="AJ7">
        <f>SUMIFS('EPA non-CO2 Data'!$H:$H,'EPA non-CO2 Data'!$F:$F,AJ2,'EPA non-CO2 Data'!$A:$A,"United States",'EPA non-CO2 Data'!$J:$J,"F-gases",'EPA non-CO2 Data'!$I:$I,"other metals 242")</f>
        <v>0</v>
      </c>
      <c r="AK7">
        <f>SUMIFS('EPA non-CO2 Data'!$H:$H,'EPA non-CO2 Data'!$F:$F,AK2,'EPA non-CO2 Data'!$A:$A,"United States",'EPA non-CO2 Data'!$J:$J,"F-gases",'EPA non-CO2 Data'!$I:$I,"other metals 242")</f>
        <v>0</v>
      </c>
      <c r="AL7">
        <f>SUMIFS('EPA non-CO2 Data'!$H:$H,'EPA non-CO2 Data'!$F:$F,AL2,'EPA non-CO2 Data'!$A:$A,"United States",'EPA non-CO2 Data'!$J:$J,"F-gases",'EPA non-CO2 Data'!$I:$I,"other metals 242")</f>
        <v>0</v>
      </c>
      <c r="AM7">
        <f>SUMIFS('EPA non-CO2 Data'!$H:$H,'EPA non-CO2 Data'!$F:$F,AM2,'EPA non-CO2 Data'!$A:$A,"United States",'EPA non-CO2 Data'!$J:$J,"F-gases",'EPA non-CO2 Data'!$I:$I,"other metals 242")</f>
        <v>0</v>
      </c>
      <c r="AN7">
        <f>SUMIFS('EPA non-CO2 Data'!$H:$H,'EPA non-CO2 Data'!$F:$F,AN2,'EPA non-CO2 Data'!$A:$A,"United States",'EPA non-CO2 Data'!$J:$J,"F-gases",'EPA non-CO2 Data'!$I:$I,"other metals 242")</f>
        <v>0</v>
      </c>
      <c r="AO7">
        <f>SUMIFS('EPA non-CO2 Data'!$H:$H,'EPA non-CO2 Data'!$F:$F,AO2,'EPA non-CO2 Data'!$A:$A,"United States",'EPA non-CO2 Data'!$J:$J,"F-gases",'EPA non-CO2 Data'!$I:$I,"other metals 242")</f>
        <v>0</v>
      </c>
      <c r="AP7">
        <f>SUMIFS('EPA non-CO2 Data'!$H:$H,'EPA non-CO2 Data'!$F:$F,AP2,'EPA non-CO2 Data'!$A:$A,"United States",'EPA non-CO2 Data'!$J:$J,"F-gases",'EPA non-CO2 Data'!$I:$I,"other metals 242")</f>
        <v>0</v>
      </c>
      <c r="AQ7">
        <f>SUMIFS('EPA non-CO2 Data'!$H:$H,'EPA non-CO2 Data'!$F:$F,AQ2,'EPA non-CO2 Data'!$A:$A,"United States",'EPA non-CO2 Data'!$J:$J,"F-gases",'EPA non-CO2 Data'!$I:$I,"other metals 242")</f>
        <v>0</v>
      </c>
      <c r="AR7">
        <f>SUMIFS('EPA non-CO2 Data'!$H:$H,'EPA non-CO2 Data'!$F:$F,AR2,'EPA non-CO2 Data'!$A:$A,"United States",'EPA non-CO2 Data'!$J:$J,"F-gases",'EPA non-CO2 Data'!$I:$I,"other metals 242")</f>
        <v>0</v>
      </c>
      <c r="AS7">
        <f>SUMIFS('EPA non-CO2 Data'!$H:$H,'EPA non-CO2 Data'!$F:$F,AS2,'EPA non-CO2 Data'!$A:$A,"United States",'EPA non-CO2 Data'!$J:$J,"F-gases",'EPA non-CO2 Data'!$I:$I,"other metals 242")</f>
        <v>0</v>
      </c>
    </row>
    <row r="8" spans="1:45" x14ac:dyDescent="0.25">
      <c r="A8" t="s">
        <v>13</v>
      </c>
      <c r="C8" t="s">
        <v>673</v>
      </c>
      <c r="D8" t="s">
        <v>674</v>
      </c>
      <c r="E8">
        <v>2011</v>
      </c>
      <c r="F8">
        <v>43.525107749999997</v>
      </c>
    </row>
    <row r="9" spans="1:45" x14ac:dyDescent="0.25">
      <c r="A9" t="s">
        <v>13</v>
      </c>
      <c r="C9" t="s">
        <v>673</v>
      </c>
      <c r="D9" t="s">
        <v>674</v>
      </c>
      <c r="E9">
        <v>2012</v>
      </c>
      <c r="F9">
        <v>47.405915929999999</v>
      </c>
      <c r="J9">
        <f>'USCA Data'!Q18</f>
        <v>0</v>
      </c>
      <c r="K9">
        <f>'USCA Data'!R18</f>
        <v>0</v>
      </c>
      <c r="L9">
        <f>'USCA Data'!S18</f>
        <v>0</v>
      </c>
      <c r="M9">
        <f>'USCA Data'!T18</f>
        <v>0</v>
      </c>
      <c r="N9">
        <f>'USCA Data'!U18</f>
        <v>0</v>
      </c>
      <c r="O9">
        <f>'USCA Data'!V18</f>
        <v>0</v>
      </c>
    </row>
    <row r="10" spans="1:45" x14ac:dyDescent="0.25">
      <c r="A10" t="s">
        <v>13</v>
      </c>
      <c r="C10" t="s">
        <v>673</v>
      </c>
      <c r="D10" t="s">
        <v>674</v>
      </c>
      <c r="E10">
        <v>2013</v>
      </c>
      <c r="F10">
        <v>50.23040074</v>
      </c>
      <c r="J10" s="346" t="s">
        <v>680</v>
      </c>
      <c r="K10" s="346"/>
      <c r="L10" s="346"/>
      <c r="M10" s="346"/>
      <c r="N10" s="346"/>
      <c r="O10" s="346"/>
      <c r="P10" s="346"/>
      <c r="Q10" s="346"/>
      <c r="R10" s="346"/>
      <c r="S10" s="346"/>
      <c r="T10" s="346"/>
      <c r="U10" s="346"/>
      <c r="V10" s="346"/>
      <c r="W10" s="346"/>
      <c r="X10" s="346"/>
      <c r="Y10" s="346"/>
      <c r="Z10" s="346"/>
      <c r="AA10" s="346"/>
      <c r="AB10" s="346"/>
      <c r="AC10" s="346"/>
      <c r="AD10" s="346"/>
      <c r="AE10" s="347" t="s">
        <v>681</v>
      </c>
      <c r="AF10" s="347"/>
      <c r="AG10" s="347"/>
      <c r="AH10" s="347"/>
      <c r="AI10" s="347"/>
      <c r="AJ10" s="347"/>
      <c r="AK10" s="347"/>
      <c r="AL10" s="347"/>
      <c r="AM10" s="347"/>
      <c r="AN10" s="347"/>
      <c r="AO10" s="347"/>
      <c r="AP10" s="347"/>
      <c r="AQ10" s="347"/>
      <c r="AR10" s="347"/>
      <c r="AS10" s="347"/>
    </row>
    <row r="11" spans="1:45" x14ac:dyDescent="0.25">
      <c r="A11" t="s">
        <v>13</v>
      </c>
      <c r="C11" t="s">
        <v>673</v>
      </c>
      <c r="D11" t="s">
        <v>674</v>
      </c>
      <c r="E11">
        <v>2014</v>
      </c>
      <c r="F11">
        <v>53.809061739999997</v>
      </c>
      <c r="J11">
        <v>2015</v>
      </c>
      <c r="K11">
        <v>2016</v>
      </c>
      <c r="L11">
        <v>2017</v>
      </c>
      <c r="M11">
        <v>2018</v>
      </c>
      <c r="N11">
        <v>2019</v>
      </c>
      <c r="O11">
        <v>2020</v>
      </c>
      <c r="P11">
        <v>2021</v>
      </c>
      <c r="Q11">
        <v>2022</v>
      </c>
      <c r="R11">
        <v>2023</v>
      </c>
      <c r="S11">
        <v>2024</v>
      </c>
      <c r="T11">
        <v>2025</v>
      </c>
      <c r="U11">
        <v>2026</v>
      </c>
      <c r="V11">
        <v>2027</v>
      </c>
      <c r="W11">
        <v>2028</v>
      </c>
      <c r="X11">
        <v>2029</v>
      </c>
      <c r="Y11">
        <v>2030</v>
      </c>
      <c r="Z11">
        <v>2031</v>
      </c>
      <c r="AA11">
        <v>2032</v>
      </c>
      <c r="AB11">
        <v>2033</v>
      </c>
      <c r="AC11">
        <v>2034</v>
      </c>
      <c r="AD11">
        <v>2035</v>
      </c>
      <c r="AE11">
        <v>2036</v>
      </c>
      <c r="AF11">
        <v>2037</v>
      </c>
      <c r="AG11">
        <v>2038</v>
      </c>
      <c r="AH11">
        <v>2039</v>
      </c>
      <c r="AI11">
        <v>2040</v>
      </c>
      <c r="AJ11">
        <v>2041</v>
      </c>
      <c r="AK11">
        <v>2042</v>
      </c>
      <c r="AL11">
        <v>2043</v>
      </c>
      <c r="AM11">
        <v>2044</v>
      </c>
      <c r="AN11">
        <v>2045</v>
      </c>
      <c r="AO11">
        <v>2046</v>
      </c>
      <c r="AP11">
        <v>2047</v>
      </c>
      <c r="AQ11">
        <v>2048</v>
      </c>
      <c r="AR11">
        <v>2049</v>
      </c>
      <c r="AS11">
        <v>2050</v>
      </c>
    </row>
    <row r="12" spans="1:45" x14ac:dyDescent="0.25">
      <c r="A12" t="s">
        <v>13</v>
      </c>
      <c r="C12" t="s">
        <v>673</v>
      </c>
      <c r="D12" t="s">
        <v>674</v>
      </c>
      <c r="E12">
        <v>2015</v>
      </c>
      <c r="F12">
        <v>57.345563839999997</v>
      </c>
      <c r="I12" t="s">
        <v>13</v>
      </c>
      <c r="J12">
        <f>SUMIFS($F:$F,$E:$E,J11,$A:$A,$I$12)</f>
        <v>168.29999999999998</v>
      </c>
      <c r="K12">
        <f t="shared" ref="K12:AD12" si="0">SUMIFS($F:$F,$E:$E,K11,$A:$A,$I$12)</f>
        <v>168.2</v>
      </c>
      <c r="L12">
        <f t="shared" si="0"/>
        <v>170.4</v>
      </c>
      <c r="M12">
        <f t="shared" si="0"/>
        <v>170</v>
      </c>
      <c r="N12">
        <f t="shared" si="0"/>
        <v>174.69999999000001</v>
      </c>
      <c r="O12">
        <f t="shared" si="0"/>
        <v>165.262829694</v>
      </c>
      <c r="P12">
        <f t="shared" si="0"/>
        <v>182.84047121299997</v>
      </c>
      <c r="Q12">
        <f t="shared" si="0"/>
        <v>186.15803207900001</v>
      </c>
      <c r="R12">
        <f t="shared" si="0"/>
        <v>190.17771457099997</v>
      </c>
      <c r="S12">
        <f t="shared" si="0"/>
        <v>167.062515873</v>
      </c>
      <c r="T12">
        <f t="shared" si="0"/>
        <v>166.37113948499999</v>
      </c>
      <c r="U12">
        <f t="shared" si="0"/>
        <v>165.89450529200002</v>
      </c>
      <c r="V12">
        <f t="shared" si="0"/>
        <v>165.12318782</v>
      </c>
      <c r="W12">
        <f t="shared" si="0"/>
        <v>163.637662554</v>
      </c>
      <c r="X12">
        <f t="shared" si="0"/>
        <v>134.33478080399999</v>
      </c>
      <c r="Y12">
        <f t="shared" si="0"/>
        <v>131.40810242800001</v>
      </c>
      <c r="Z12">
        <f t="shared" si="0"/>
        <v>127.30089983800001</v>
      </c>
      <c r="AA12">
        <f t="shared" si="0"/>
        <v>124.94665956099999</v>
      </c>
      <c r="AB12">
        <f t="shared" si="0"/>
        <v>121.327454652</v>
      </c>
      <c r="AC12">
        <f t="shared" si="0"/>
        <v>100.42984781199999</v>
      </c>
      <c r="AD12">
        <f t="shared" si="0"/>
        <v>98.266861560999999</v>
      </c>
      <c r="AE12">
        <f>$AC$12*'USCA Data'!AL16/'USCA Data'!AJ16</f>
        <v>90.480297255304365</v>
      </c>
      <c r="AF12">
        <f>$AE$12*'USCA Data'!AM16/'USCA Data'!$AL$16</f>
        <v>90.817086265925965</v>
      </c>
      <c r="AG12">
        <f>$AE$12*'USCA Data'!AN16/'USCA Data'!$AL$16</f>
        <v>91.153875276547552</v>
      </c>
      <c r="AH12">
        <f>$AE$12*'USCA Data'!AO16/'USCA Data'!$AL$16</f>
        <v>91.490664287169153</v>
      </c>
      <c r="AI12">
        <f>$AE$12*'USCA Data'!AP16/'USCA Data'!$AL$16</f>
        <v>91.827453297790754</v>
      </c>
      <c r="AJ12">
        <f>$AE$12*'USCA Data'!AQ16/'USCA Data'!$AL$16</f>
        <v>92.164242308412341</v>
      </c>
      <c r="AK12">
        <f>$AE$12*'USCA Data'!AR16/'USCA Data'!$AL$16</f>
        <v>92.501031319033956</v>
      </c>
      <c r="AL12">
        <f>$AE$12*'USCA Data'!AS16/'USCA Data'!$AL$16</f>
        <v>92.837820329655543</v>
      </c>
      <c r="AM12">
        <f>$AE$12*'USCA Data'!AT16/'USCA Data'!$AL$16</f>
        <v>93.174609340277144</v>
      </c>
      <c r="AN12">
        <f>$AE$12*'USCA Data'!AU16/'USCA Data'!$AL$16</f>
        <v>93.511398350898745</v>
      </c>
      <c r="AO12">
        <f>$AE$12*'USCA Data'!AV16/'USCA Data'!$AL$16</f>
        <v>95.630131510078073</v>
      </c>
      <c r="AP12">
        <f>$AE$12*'USCA Data'!AW16/'USCA Data'!$AL$16</f>
        <v>97.748864669257401</v>
      </c>
      <c r="AQ12">
        <f>$AE$12*'USCA Data'!AX16/'USCA Data'!$AL$16</f>
        <v>99.867597828436729</v>
      </c>
      <c r="AR12">
        <f>$AE$12*'USCA Data'!AY16/'USCA Data'!$AL$16</f>
        <v>101.98633098761606</v>
      </c>
      <c r="AS12">
        <f>$AE$12*'USCA Data'!AZ16/'USCA Data'!$AL$16</f>
        <v>104.10506414679536</v>
      </c>
    </row>
    <row r="13" spans="1:45" x14ac:dyDescent="0.25">
      <c r="A13" t="s">
        <v>13</v>
      </c>
      <c r="C13" t="s">
        <v>673</v>
      </c>
      <c r="D13" t="s">
        <v>674</v>
      </c>
      <c r="E13">
        <v>2016</v>
      </c>
      <c r="F13">
        <v>60.263481730000002</v>
      </c>
      <c r="I13" t="s">
        <v>679</v>
      </c>
      <c r="J13">
        <f>SUMIFS($F:$F,$E:$E,J11)-J12</f>
        <v>11.299999999999983</v>
      </c>
      <c r="K13">
        <f t="shared" ref="K13:AD13" si="1">SUMIFS($F:$F,$E:$E,K11)-K12</f>
        <v>10.900000000000006</v>
      </c>
      <c r="L13">
        <f t="shared" si="1"/>
        <v>10.499999999999972</v>
      </c>
      <c r="M13">
        <f t="shared" si="1"/>
        <v>11</v>
      </c>
      <c r="N13">
        <f t="shared" si="1"/>
        <v>11.099999999999994</v>
      </c>
      <c r="O13">
        <f t="shared" si="1"/>
        <v>11.027744767999991</v>
      </c>
      <c r="P13">
        <f t="shared" si="1"/>
        <v>11.02769848500003</v>
      </c>
      <c r="Q13">
        <f t="shared" si="1"/>
        <v>10.998867451999956</v>
      </c>
      <c r="R13">
        <f t="shared" si="1"/>
        <v>10.974708410999995</v>
      </c>
      <c r="S13">
        <f t="shared" si="1"/>
        <v>10.955071904000022</v>
      </c>
      <c r="T13">
        <f t="shared" si="1"/>
        <v>10.939813399999991</v>
      </c>
      <c r="U13">
        <f t="shared" si="1"/>
        <v>10.92879312499997</v>
      </c>
      <c r="V13">
        <f t="shared" si="1"/>
        <v>10.921875909000022</v>
      </c>
      <c r="W13">
        <f t="shared" si="1"/>
        <v>10.918931031999989</v>
      </c>
      <c r="X13">
        <f t="shared" si="1"/>
        <v>10.919832076000006</v>
      </c>
      <c r="Y13">
        <f t="shared" si="1"/>
        <v>10.924456777000017</v>
      </c>
      <c r="Z13">
        <f t="shared" si="1"/>
        <v>10.932686896000021</v>
      </c>
      <c r="AA13">
        <f t="shared" si="1"/>
        <v>10.944408074999984</v>
      </c>
      <c r="AB13">
        <f t="shared" si="1"/>
        <v>10.959509717999993</v>
      </c>
      <c r="AC13">
        <f t="shared" si="1"/>
        <v>10.977884857999996</v>
      </c>
      <c r="AD13">
        <f t="shared" si="1"/>
        <v>10.999430042</v>
      </c>
      <c r="AE13" t="e">
        <f>$AD$13*AE4/$AD$4</f>
        <v>#DIV/0!</v>
      </c>
      <c r="AF13" t="e">
        <f t="shared" ref="AF13:AS13" si="2">$AD$13*AF4/$AD$4</f>
        <v>#DIV/0!</v>
      </c>
      <c r="AG13" t="e">
        <f t="shared" si="2"/>
        <v>#DIV/0!</v>
      </c>
      <c r="AH13" t="e">
        <f t="shared" si="2"/>
        <v>#DIV/0!</v>
      </c>
      <c r="AI13" t="e">
        <f t="shared" si="2"/>
        <v>#DIV/0!</v>
      </c>
      <c r="AJ13" t="e">
        <f t="shared" si="2"/>
        <v>#DIV/0!</v>
      </c>
      <c r="AK13" t="e">
        <f t="shared" si="2"/>
        <v>#DIV/0!</v>
      </c>
      <c r="AL13" t="e">
        <f t="shared" si="2"/>
        <v>#DIV/0!</v>
      </c>
      <c r="AM13" t="e">
        <f t="shared" si="2"/>
        <v>#DIV/0!</v>
      </c>
      <c r="AN13" t="e">
        <f t="shared" si="2"/>
        <v>#DIV/0!</v>
      </c>
      <c r="AO13" t="e">
        <f t="shared" si="2"/>
        <v>#DIV/0!</v>
      </c>
      <c r="AP13" t="e">
        <f t="shared" si="2"/>
        <v>#DIV/0!</v>
      </c>
      <c r="AQ13" t="e">
        <f t="shared" si="2"/>
        <v>#DIV/0!</v>
      </c>
      <c r="AR13" t="e">
        <f t="shared" si="2"/>
        <v>#DIV/0!</v>
      </c>
      <c r="AS13" t="e">
        <f t="shared" si="2"/>
        <v>#DIV/0!</v>
      </c>
    </row>
    <row r="14" spans="1:45" x14ac:dyDescent="0.25">
      <c r="A14" t="s">
        <v>13</v>
      </c>
      <c r="C14" t="s">
        <v>673</v>
      </c>
      <c r="D14" t="s">
        <v>674</v>
      </c>
      <c r="E14">
        <v>2017</v>
      </c>
      <c r="F14">
        <v>62.493196189999999</v>
      </c>
    </row>
    <row r="15" spans="1:45" x14ac:dyDescent="0.25">
      <c r="A15" t="s">
        <v>13</v>
      </c>
      <c r="C15" t="s">
        <v>673</v>
      </c>
      <c r="D15" t="s">
        <v>674</v>
      </c>
      <c r="E15">
        <v>2018</v>
      </c>
      <c r="F15">
        <v>65.443087739999996</v>
      </c>
      <c r="I15" t="s">
        <v>683</v>
      </c>
      <c r="J15" t="e">
        <f>SUM(J12:J13)/SUM(J3:J4)</f>
        <v>#DIV/0!</v>
      </c>
      <c r="K15" t="e">
        <f t="shared" ref="K15:AR15" si="3">SUM(K12:K13)/SUM(K3:K4)</f>
        <v>#DIV/0!</v>
      </c>
      <c r="L15" t="e">
        <f t="shared" si="3"/>
        <v>#DIV/0!</v>
      </c>
      <c r="M15" t="e">
        <f t="shared" si="3"/>
        <v>#DIV/0!</v>
      </c>
      <c r="N15" t="e">
        <f t="shared" si="3"/>
        <v>#DIV/0!</v>
      </c>
      <c r="O15" t="e">
        <f t="shared" si="3"/>
        <v>#DIV/0!</v>
      </c>
      <c r="P15" t="e">
        <f t="shared" si="3"/>
        <v>#DIV/0!</v>
      </c>
      <c r="Q15" t="e">
        <f t="shared" si="3"/>
        <v>#DIV/0!</v>
      </c>
      <c r="R15" t="e">
        <f t="shared" si="3"/>
        <v>#DIV/0!</v>
      </c>
      <c r="S15" t="e">
        <f t="shared" si="3"/>
        <v>#DIV/0!</v>
      </c>
      <c r="T15" t="e">
        <f t="shared" si="3"/>
        <v>#DIV/0!</v>
      </c>
      <c r="U15" t="e">
        <f t="shared" si="3"/>
        <v>#DIV/0!</v>
      </c>
      <c r="V15" t="e">
        <f t="shared" si="3"/>
        <v>#DIV/0!</v>
      </c>
      <c r="W15" t="e">
        <f t="shared" si="3"/>
        <v>#DIV/0!</v>
      </c>
      <c r="X15" t="e">
        <f t="shared" si="3"/>
        <v>#DIV/0!</v>
      </c>
      <c r="Y15" t="e">
        <f t="shared" si="3"/>
        <v>#DIV/0!</v>
      </c>
      <c r="Z15" t="e">
        <f t="shared" si="3"/>
        <v>#DIV/0!</v>
      </c>
      <c r="AA15" t="e">
        <f t="shared" si="3"/>
        <v>#DIV/0!</v>
      </c>
      <c r="AB15" t="e">
        <f t="shared" si="3"/>
        <v>#DIV/0!</v>
      </c>
      <c r="AC15" t="e">
        <f t="shared" si="3"/>
        <v>#DIV/0!</v>
      </c>
      <c r="AD15" t="e">
        <f t="shared" si="3"/>
        <v>#DIV/0!</v>
      </c>
      <c r="AE15" t="e">
        <f t="shared" si="3"/>
        <v>#DIV/0!</v>
      </c>
      <c r="AF15" t="e">
        <f t="shared" si="3"/>
        <v>#DIV/0!</v>
      </c>
      <c r="AG15" t="e">
        <f t="shared" si="3"/>
        <v>#DIV/0!</v>
      </c>
      <c r="AH15" t="e">
        <f t="shared" si="3"/>
        <v>#DIV/0!</v>
      </c>
      <c r="AI15" t="e">
        <f t="shared" si="3"/>
        <v>#DIV/0!</v>
      </c>
      <c r="AJ15" t="e">
        <f t="shared" si="3"/>
        <v>#DIV/0!</v>
      </c>
      <c r="AK15" t="e">
        <f t="shared" si="3"/>
        <v>#DIV/0!</v>
      </c>
      <c r="AL15" t="e">
        <f t="shared" si="3"/>
        <v>#DIV/0!</v>
      </c>
      <c r="AM15" t="e">
        <f t="shared" si="3"/>
        <v>#DIV/0!</v>
      </c>
      <c r="AN15" t="e">
        <f t="shared" si="3"/>
        <v>#DIV/0!</v>
      </c>
      <c r="AO15" t="e">
        <f t="shared" si="3"/>
        <v>#DIV/0!</v>
      </c>
      <c r="AP15" t="e">
        <f t="shared" si="3"/>
        <v>#DIV/0!</v>
      </c>
      <c r="AQ15" t="e">
        <f t="shared" si="3"/>
        <v>#DIV/0!</v>
      </c>
      <c r="AR15" t="e">
        <f t="shared" si="3"/>
        <v>#DIV/0!</v>
      </c>
      <c r="AS15" t="e">
        <f>SUM(AS12:AS13)/SUM(AS3:AS4)</f>
        <v>#DIV/0!</v>
      </c>
    </row>
    <row r="16" spans="1:45" x14ac:dyDescent="0.25">
      <c r="A16" t="s">
        <v>13</v>
      </c>
      <c r="C16" t="s">
        <v>673</v>
      </c>
      <c r="D16" t="s">
        <v>674</v>
      </c>
      <c r="E16">
        <v>2019</v>
      </c>
      <c r="F16">
        <v>68.233187220000005</v>
      </c>
    </row>
    <row r="17" spans="1:45" x14ac:dyDescent="0.25">
      <c r="A17" t="s">
        <v>13</v>
      </c>
      <c r="C17" t="s">
        <v>673</v>
      </c>
      <c r="D17" t="s">
        <v>674</v>
      </c>
      <c r="E17">
        <v>2020</v>
      </c>
      <c r="F17">
        <v>64.691783330000007</v>
      </c>
      <c r="H17" s="2"/>
      <c r="I17" t="s">
        <v>1185</v>
      </c>
      <c r="J17">
        <f>SUMIFS($F:$F,$E:$E,J11)-J18</f>
        <v>176.39999999999998</v>
      </c>
      <c r="K17">
        <f t="shared" ref="K17:AD17" si="4">SUMIFS($F:$F,$E:$E,K11)-K18</f>
        <v>176.5</v>
      </c>
      <c r="L17">
        <f t="shared" si="4"/>
        <v>178.7</v>
      </c>
      <c r="M17">
        <f t="shared" si="4"/>
        <v>178.3</v>
      </c>
      <c r="N17">
        <f t="shared" si="4"/>
        <v>182.99999998999999</v>
      </c>
      <c r="O17">
        <f t="shared" si="4"/>
        <v>173.67951998300001</v>
      </c>
      <c r="P17">
        <f t="shared" si="4"/>
        <v>191.10446912</v>
      </c>
      <c r="Q17">
        <f t="shared" si="4"/>
        <v>194.41090689599997</v>
      </c>
      <c r="R17">
        <f t="shared" si="4"/>
        <v>198.42384788999996</v>
      </c>
      <c r="S17">
        <f t="shared" si="4"/>
        <v>175.30614287300003</v>
      </c>
      <c r="T17">
        <f t="shared" si="4"/>
        <v>174.61635382299997</v>
      </c>
      <c r="U17">
        <f t="shared" si="4"/>
        <v>174.145263833</v>
      </c>
      <c r="V17">
        <f t="shared" si="4"/>
        <v>173.38331520800003</v>
      </c>
      <c r="W17">
        <f t="shared" si="4"/>
        <v>171.910855631</v>
      </c>
      <c r="X17">
        <f t="shared" si="4"/>
        <v>142.62461288</v>
      </c>
      <c r="Y17">
        <f t="shared" si="4"/>
        <v>139.71802740800001</v>
      </c>
      <c r="Z17">
        <f t="shared" si="4"/>
        <v>135.63425621300001</v>
      </c>
      <c r="AA17">
        <f t="shared" si="4"/>
        <v>133.30667426399998</v>
      </c>
      <c r="AB17">
        <f t="shared" si="4"/>
        <v>129.71724678699999</v>
      </c>
      <c r="AC17">
        <f t="shared" si="4"/>
        <v>108.85243225599999</v>
      </c>
      <c r="AD17">
        <f t="shared" si="4"/>
        <v>106.725152447</v>
      </c>
      <c r="AE17" t="e">
        <f>SUM(AE12:AE13)-AE18</f>
        <v>#DIV/0!</v>
      </c>
      <c r="AF17" t="e">
        <f t="shared" ref="AF17:AS17" si="5">SUM(AF12:AF13)-AF18</f>
        <v>#DIV/0!</v>
      </c>
      <c r="AG17" t="e">
        <f t="shared" si="5"/>
        <v>#DIV/0!</v>
      </c>
      <c r="AH17" t="e">
        <f t="shared" si="5"/>
        <v>#DIV/0!</v>
      </c>
      <c r="AI17" t="e">
        <f t="shared" si="5"/>
        <v>#DIV/0!</v>
      </c>
      <c r="AJ17" t="e">
        <f t="shared" si="5"/>
        <v>#DIV/0!</v>
      </c>
      <c r="AK17" t="e">
        <f t="shared" si="5"/>
        <v>#DIV/0!</v>
      </c>
      <c r="AL17" t="e">
        <f t="shared" si="5"/>
        <v>#DIV/0!</v>
      </c>
      <c r="AM17" t="e">
        <f t="shared" si="5"/>
        <v>#DIV/0!</v>
      </c>
      <c r="AN17" t="e">
        <f t="shared" si="5"/>
        <v>#DIV/0!</v>
      </c>
      <c r="AO17" t="e">
        <f t="shared" si="5"/>
        <v>#DIV/0!</v>
      </c>
      <c r="AP17" t="e">
        <f t="shared" si="5"/>
        <v>#DIV/0!</v>
      </c>
      <c r="AQ17" t="e">
        <f t="shared" si="5"/>
        <v>#DIV/0!</v>
      </c>
      <c r="AR17" t="e">
        <f t="shared" si="5"/>
        <v>#DIV/0!</v>
      </c>
      <c r="AS17" t="e">
        <f t="shared" si="5"/>
        <v>#DIV/0!</v>
      </c>
    </row>
    <row r="18" spans="1:45" x14ac:dyDescent="0.25">
      <c r="A18" t="s">
        <v>13</v>
      </c>
      <c r="C18" t="s">
        <v>673</v>
      </c>
      <c r="D18" t="s">
        <v>674</v>
      </c>
      <c r="E18">
        <v>2021</v>
      </c>
      <c r="F18">
        <v>73.920652599999997</v>
      </c>
      <c r="I18" t="s">
        <v>1186</v>
      </c>
      <c r="J18">
        <f>SUMIFS($F:$F,$E:$E,J11,$C:$C,"Magnesium Production and Processing")+SUMIFS($F:$F,$E:$E,J11,$C:$C,"Aluminum Production")</f>
        <v>3.2</v>
      </c>
      <c r="K18">
        <f t="shared" ref="K18:AD18" si="6">SUMIFS($F:$F,$E:$E,K11,$C:$C,"Magnesium Production and Processing")+SUMIFS($F:$F,$E:$E,K11,$C:$C,"Aluminum Production")</f>
        <v>2.6</v>
      </c>
      <c r="L18">
        <f t="shared" si="6"/>
        <v>2.2000000000000002</v>
      </c>
      <c r="M18">
        <f t="shared" si="6"/>
        <v>2.7</v>
      </c>
      <c r="N18">
        <f t="shared" si="6"/>
        <v>2.8</v>
      </c>
      <c r="O18">
        <f t="shared" si="6"/>
        <v>2.6110544789999999</v>
      </c>
      <c r="P18">
        <f t="shared" si="6"/>
        <v>2.7637005779999999</v>
      </c>
      <c r="Q18">
        <f t="shared" si="6"/>
        <v>2.7459926350000003</v>
      </c>
      <c r="R18">
        <f t="shared" si="6"/>
        <v>2.7285750920000003</v>
      </c>
      <c r="S18">
        <f t="shared" si="6"/>
        <v>2.7114449039999999</v>
      </c>
      <c r="T18">
        <f t="shared" si="6"/>
        <v>2.694599062</v>
      </c>
      <c r="U18">
        <f t="shared" si="6"/>
        <v>2.6780345839999997</v>
      </c>
      <c r="V18">
        <f t="shared" si="6"/>
        <v>2.6617485209999998</v>
      </c>
      <c r="W18">
        <f t="shared" si="6"/>
        <v>2.645737955</v>
      </c>
      <c r="X18">
        <f t="shared" si="6"/>
        <v>2.63</v>
      </c>
      <c r="Y18">
        <f t="shared" si="6"/>
        <v>2.6145317969999997</v>
      </c>
      <c r="Z18">
        <f t="shared" si="6"/>
        <v>2.5993305209999997</v>
      </c>
      <c r="AA18">
        <f t="shared" si="6"/>
        <v>2.5843933720000001</v>
      </c>
      <c r="AB18">
        <f t="shared" si="6"/>
        <v>2.5697175830000001</v>
      </c>
      <c r="AC18">
        <f t="shared" si="6"/>
        <v>2.555300414</v>
      </c>
      <c r="AD18">
        <f t="shared" si="6"/>
        <v>2.5411391559999998</v>
      </c>
      <c r="AE18" t="e">
        <f>$AD$18*AE7/$AD$7</f>
        <v>#DIV/0!</v>
      </c>
      <c r="AF18" t="e">
        <f t="shared" ref="AF18:AS18" si="7">$AD$18*AF7/$AD$7</f>
        <v>#DIV/0!</v>
      </c>
      <c r="AG18" t="e">
        <f t="shared" si="7"/>
        <v>#DIV/0!</v>
      </c>
      <c r="AH18" t="e">
        <f t="shared" si="7"/>
        <v>#DIV/0!</v>
      </c>
      <c r="AI18" t="e">
        <f t="shared" si="7"/>
        <v>#DIV/0!</v>
      </c>
      <c r="AJ18" t="e">
        <f t="shared" si="7"/>
        <v>#DIV/0!</v>
      </c>
      <c r="AK18" t="e">
        <f t="shared" si="7"/>
        <v>#DIV/0!</v>
      </c>
      <c r="AL18" t="e">
        <f t="shared" si="7"/>
        <v>#DIV/0!</v>
      </c>
      <c r="AM18" t="e">
        <f t="shared" si="7"/>
        <v>#DIV/0!</v>
      </c>
      <c r="AN18" t="e">
        <f t="shared" si="7"/>
        <v>#DIV/0!</v>
      </c>
      <c r="AO18" t="e">
        <f t="shared" si="7"/>
        <v>#DIV/0!</v>
      </c>
      <c r="AP18" t="e">
        <f t="shared" si="7"/>
        <v>#DIV/0!</v>
      </c>
      <c r="AQ18" t="e">
        <f t="shared" si="7"/>
        <v>#DIV/0!</v>
      </c>
      <c r="AR18" t="e">
        <f t="shared" si="7"/>
        <v>#DIV/0!</v>
      </c>
      <c r="AS18" t="e">
        <f t="shared" si="7"/>
        <v>#DIV/0!</v>
      </c>
    </row>
    <row r="19" spans="1:45" x14ac:dyDescent="0.25">
      <c r="A19" t="s">
        <v>13</v>
      </c>
      <c r="C19" t="s">
        <v>673</v>
      </c>
      <c r="D19" t="s">
        <v>674</v>
      </c>
      <c r="E19">
        <v>2022</v>
      </c>
      <c r="F19">
        <v>76.470123709999996</v>
      </c>
      <c r="H19" s="76"/>
      <c r="I19" s="76"/>
    </row>
    <row r="20" spans="1:45" x14ac:dyDescent="0.25">
      <c r="A20" t="s">
        <v>13</v>
      </c>
      <c r="C20" t="s">
        <v>673</v>
      </c>
      <c r="D20" t="s">
        <v>674</v>
      </c>
      <c r="E20">
        <v>2023</v>
      </c>
      <c r="F20">
        <v>79.113987629999997</v>
      </c>
      <c r="H20" s="42"/>
      <c r="I20" s="76"/>
    </row>
    <row r="21" spans="1:45" x14ac:dyDescent="0.25">
      <c r="A21" t="s">
        <v>13</v>
      </c>
      <c r="C21" t="s">
        <v>673</v>
      </c>
      <c r="D21" t="s">
        <v>674</v>
      </c>
      <c r="E21">
        <v>2024</v>
      </c>
      <c r="F21">
        <v>69.099010930000006</v>
      </c>
      <c r="H21" s="42"/>
      <c r="I21" s="76"/>
    </row>
    <row r="22" spans="1:45" x14ac:dyDescent="0.25">
      <c r="A22" t="s">
        <v>13</v>
      </c>
      <c r="C22" t="s">
        <v>673</v>
      </c>
      <c r="D22" t="s">
        <v>674</v>
      </c>
      <c r="E22">
        <v>2025</v>
      </c>
      <c r="F22">
        <v>69.739976060000004</v>
      </c>
      <c r="H22" s="42"/>
      <c r="I22" s="76"/>
    </row>
    <row r="23" spans="1:45" x14ac:dyDescent="0.25">
      <c r="A23" t="s">
        <v>13</v>
      </c>
      <c r="C23" t="s">
        <v>673</v>
      </c>
      <c r="D23" t="s">
        <v>674</v>
      </c>
      <c r="E23">
        <v>2026</v>
      </c>
      <c r="F23">
        <v>70.353106789999998</v>
      </c>
      <c r="H23" s="42"/>
      <c r="I23" s="76"/>
    </row>
    <row r="24" spans="1:45" x14ac:dyDescent="0.25">
      <c r="A24" t="s">
        <v>13</v>
      </c>
      <c r="C24" t="s">
        <v>673</v>
      </c>
      <c r="D24" t="s">
        <v>674</v>
      </c>
      <c r="E24">
        <v>2027</v>
      </c>
      <c r="F24">
        <v>70.708793459999995</v>
      </c>
      <c r="H24" s="42"/>
      <c r="I24" s="76"/>
    </row>
    <row r="25" spans="1:45" x14ac:dyDescent="0.25">
      <c r="A25" t="s">
        <v>13</v>
      </c>
      <c r="C25" t="s">
        <v>673</v>
      </c>
      <c r="D25" t="s">
        <v>674</v>
      </c>
      <c r="E25">
        <v>2028</v>
      </c>
      <c r="F25">
        <v>70.978595670000004</v>
      </c>
      <c r="H25" s="42"/>
      <c r="I25" s="76"/>
    </row>
    <row r="26" spans="1:45" x14ac:dyDescent="0.25">
      <c r="A26" t="s">
        <v>13</v>
      </c>
      <c r="C26" t="s">
        <v>673</v>
      </c>
      <c r="D26" t="s">
        <v>674</v>
      </c>
      <c r="E26">
        <v>2029</v>
      </c>
      <c r="F26">
        <v>57.667359529999999</v>
      </c>
      <c r="H26" s="42"/>
      <c r="I26" s="76"/>
    </row>
    <row r="27" spans="1:45" x14ac:dyDescent="0.25">
      <c r="A27" t="s">
        <v>13</v>
      </c>
      <c r="C27" t="s">
        <v>673</v>
      </c>
      <c r="D27" t="s">
        <v>674</v>
      </c>
      <c r="E27">
        <v>2030</v>
      </c>
      <c r="F27">
        <v>56.377352780000002</v>
      </c>
      <c r="H27" s="42"/>
      <c r="I27" s="76"/>
    </row>
    <row r="28" spans="1:45" x14ac:dyDescent="0.25">
      <c r="A28" t="s">
        <v>13</v>
      </c>
      <c r="C28" t="s">
        <v>673</v>
      </c>
      <c r="D28" t="s">
        <v>674</v>
      </c>
      <c r="E28">
        <v>2031</v>
      </c>
      <c r="F28">
        <v>56.125437480000002</v>
      </c>
      <c r="H28" s="42"/>
      <c r="I28" s="76"/>
    </row>
    <row r="29" spans="1:45" x14ac:dyDescent="0.25">
      <c r="A29" t="s">
        <v>13</v>
      </c>
      <c r="C29" t="s">
        <v>673</v>
      </c>
      <c r="D29" t="s">
        <v>674</v>
      </c>
      <c r="E29">
        <v>2032</v>
      </c>
      <c r="F29">
        <v>55.414988899999997</v>
      </c>
      <c r="H29" s="42"/>
      <c r="I29" s="76"/>
    </row>
    <row r="30" spans="1:45" x14ac:dyDescent="0.25">
      <c r="A30" t="s">
        <v>13</v>
      </c>
      <c r="C30" t="s">
        <v>673</v>
      </c>
      <c r="D30" t="s">
        <v>674</v>
      </c>
      <c r="E30">
        <v>2033</v>
      </c>
      <c r="F30">
        <v>53.994091750000003</v>
      </c>
      <c r="H30" s="42"/>
      <c r="I30" s="76"/>
    </row>
    <row r="31" spans="1:45" x14ac:dyDescent="0.25">
      <c r="A31" t="s">
        <v>13</v>
      </c>
      <c r="C31" t="s">
        <v>673</v>
      </c>
      <c r="D31" t="s">
        <v>674</v>
      </c>
      <c r="E31">
        <v>2034</v>
      </c>
      <c r="F31">
        <v>43.337363119999999</v>
      </c>
      <c r="H31" s="42"/>
      <c r="I31" s="76"/>
    </row>
    <row r="32" spans="1:45" x14ac:dyDescent="0.25">
      <c r="A32" t="s">
        <v>13</v>
      </c>
      <c r="C32" t="s">
        <v>673</v>
      </c>
      <c r="D32" t="s">
        <v>674</v>
      </c>
      <c r="E32">
        <v>2035</v>
      </c>
      <c r="F32">
        <v>42.626914540000001</v>
      </c>
      <c r="H32" s="42"/>
      <c r="I32" s="76"/>
    </row>
    <row r="33" spans="1:9" x14ac:dyDescent="0.25">
      <c r="A33" t="s">
        <v>13</v>
      </c>
      <c r="C33" t="s">
        <v>652</v>
      </c>
      <c r="D33" t="s">
        <v>19</v>
      </c>
      <c r="E33">
        <v>2005</v>
      </c>
      <c r="F33">
        <v>0.2</v>
      </c>
      <c r="H33" s="42"/>
      <c r="I33" s="76"/>
    </row>
    <row r="34" spans="1:9" x14ac:dyDescent="0.25">
      <c r="A34" t="s">
        <v>13</v>
      </c>
      <c r="C34" t="s">
        <v>652</v>
      </c>
      <c r="D34" t="s">
        <v>19</v>
      </c>
      <c r="E34">
        <v>2006</v>
      </c>
      <c r="F34">
        <v>0.2</v>
      </c>
      <c r="H34" s="42"/>
      <c r="I34" s="76"/>
    </row>
    <row r="35" spans="1:9" x14ac:dyDescent="0.25">
      <c r="A35" t="s">
        <v>13</v>
      </c>
      <c r="C35" t="s">
        <v>652</v>
      </c>
      <c r="D35" t="s">
        <v>19</v>
      </c>
      <c r="E35">
        <v>2007</v>
      </c>
      <c r="F35">
        <v>0.2</v>
      </c>
      <c r="H35" s="42"/>
      <c r="I35" s="76"/>
    </row>
    <row r="36" spans="1:9" x14ac:dyDescent="0.25">
      <c r="A36" t="s">
        <v>13</v>
      </c>
      <c r="C36" t="s">
        <v>652</v>
      </c>
      <c r="D36" t="s">
        <v>19</v>
      </c>
      <c r="E36">
        <v>2008</v>
      </c>
      <c r="F36">
        <v>0.2</v>
      </c>
      <c r="H36" s="42"/>
      <c r="I36" s="76"/>
    </row>
    <row r="37" spans="1:9" x14ac:dyDescent="0.25">
      <c r="A37" t="s">
        <v>13</v>
      </c>
      <c r="C37" t="s">
        <v>652</v>
      </c>
      <c r="D37" t="s">
        <v>19</v>
      </c>
      <c r="E37">
        <v>2009</v>
      </c>
      <c r="F37">
        <v>0.2</v>
      </c>
      <c r="H37" s="42"/>
      <c r="I37" s="76"/>
    </row>
    <row r="38" spans="1:9" x14ac:dyDescent="0.25">
      <c r="A38" t="s">
        <v>13</v>
      </c>
      <c r="C38" t="s">
        <v>652</v>
      </c>
      <c r="D38" t="s">
        <v>19</v>
      </c>
      <c r="E38">
        <v>2010</v>
      </c>
      <c r="F38">
        <v>0.2</v>
      </c>
      <c r="H38" s="42"/>
      <c r="I38" s="76"/>
    </row>
    <row r="39" spans="1:9" x14ac:dyDescent="0.25">
      <c r="A39" t="s">
        <v>13</v>
      </c>
      <c r="C39" t="s">
        <v>652</v>
      </c>
      <c r="D39" t="s">
        <v>19</v>
      </c>
      <c r="E39">
        <v>2011</v>
      </c>
      <c r="F39">
        <v>0.3</v>
      </c>
      <c r="H39" s="42"/>
      <c r="I39" s="76"/>
    </row>
    <row r="40" spans="1:9" x14ac:dyDescent="0.25">
      <c r="A40" t="s">
        <v>13</v>
      </c>
      <c r="C40" t="s">
        <v>652</v>
      </c>
      <c r="D40" t="s">
        <v>19</v>
      </c>
      <c r="E40">
        <v>2012</v>
      </c>
      <c r="F40">
        <v>0.3</v>
      </c>
      <c r="H40" s="42"/>
      <c r="I40" s="76"/>
    </row>
    <row r="41" spans="1:9" x14ac:dyDescent="0.25">
      <c r="A41" t="s">
        <v>13</v>
      </c>
      <c r="C41" t="s">
        <v>652</v>
      </c>
      <c r="D41" t="s">
        <v>19</v>
      </c>
      <c r="E41">
        <v>2013</v>
      </c>
      <c r="F41">
        <v>0.3</v>
      </c>
      <c r="H41" s="42"/>
      <c r="I41" s="76"/>
    </row>
    <row r="42" spans="1:9" x14ac:dyDescent="0.25">
      <c r="A42" t="s">
        <v>13</v>
      </c>
      <c r="C42" t="s">
        <v>652</v>
      </c>
      <c r="D42" t="s">
        <v>19</v>
      </c>
      <c r="E42">
        <v>2014</v>
      </c>
      <c r="F42">
        <v>0.3</v>
      </c>
      <c r="H42" s="42"/>
      <c r="I42" s="76"/>
    </row>
    <row r="43" spans="1:9" x14ac:dyDescent="0.25">
      <c r="A43" t="s">
        <v>13</v>
      </c>
      <c r="C43" t="s">
        <v>652</v>
      </c>
      <c r="D43" t="s">
        <v>19</v>
      </c>
      <c r="E43">
        <v>2015</v>
      </c>
      <c r="F43">
        <v>0.3</v>
      </c>
      <c r="H43" s="42"/>
      <c r="I43" s="76"/>
    </row>
    <row r="44" spans="1:9" x14ac:dyDescent="0.25">
      <c r="A44" t="s">
        <v>13</v>
      </c>
      <c r="C44" t="s">
        <v>652</v>
      </c>
      <c r="D44" t="s">
        <v>19</v>
      </c>
      <c r="E44">
        <v>2016</v>
      </c>
      <c r="F44">
        <v>0.3</v>
      </c>
      <c r="H44" s="42"/>
      <c r="I44" s="76"/>
    </row>
    <row r="45" spans="1:9" x14ac:dyDescent="0.25">
      <c r="A45" t="s">
        <v>13</v>
      </c>
      <c r="C45" t="s">
        <v>652</v>
      </c>
      <c r="D45" t="s">
        <v>19</v>
      </c>
      <c r="E45">
        <v>2017</v>
      </c>
      <c r="F45">
        <v>0.4</v>
      </c>
      <c r="H45" s="42"/>
      <c r="I45" s="76"/>
    </row>
    <row r="46" spans="1:9" x14ac:dyDescent="0.25">
      <c r="A46" t="s">
        <v>13</v>
      </c>
      <c r="C46" t="s">
        <v>652</v>
      </c>
      <c r="D46" t="s">
        <v>19</v>
      </c>
      <c r="E46">
        <v>2018</v>
      </c>
      <c r="F46">
        <v>0.4</v>
      </c>
      <c r="H46" s="42"/>
      <c r="I46" s="76"/>
    </row>
    <row r="47" spans="1:9" x14ac:dyDescent="0.25">
      <c r="A47" t="s">
        <v>13</v>
      </c>
      <c r="C47" t="s">
        <v>652</v>
      </c>
      <c r="D47" t="s">
        <v>19</v>
      </c>
      <c r="E47">
        <v>2019</v>
      </c>
      <c r="F47">
        <v>0.3</v>
      </c>
      <c r="H47" s="42"/>
      <c r="I47" s="76"/>
    </row>
    <row r="48" spans="1:9" x14ac:dyDescent="0.25">
      <c r="A48" t="s">
        <v>13</v>
      </c>
      <c r="C48" t="s">
        <v>652</v>
      </c>
      <c r="D48" t="s">
        <v>19</v>
      </c>
      <c r="E48">
        <v>2020</v>
      </c>
      <c r="F48">
        <v>0.30853831399999998</v>
      </c>
      <c r="H48" s="42"/>
      <c r="I48" s="76"/>
    </row>
    <row r="49" spans="1:9" x14ac:dyDescent="0.25">
      <c r="A49" t="s">
        <v>13</v>
      </c>
      <c r="C49" t="s">
        <v>652</v>
      </c>
      <c r="D49" t="s">
        <v>19</v>
      </c>
      <c r="E49">
        <v>2021</v>
      </c>
      <c r="F49">
        <v>0.32</v>
      </c>
      <c r="H49" s="42"/>
      <c r="I49" s="76"/>
    </row>
    <row r="50" spans="1:9" x14ac:dyDescent="0.25">
      <c r="A50" t="s">
        <v>13</v>
      </c>
      <c r="C50" t="s">
        <v>652</v>
      </c>
      <c r="D50" t="s">
        <v>19</v>
      </c>
      <c r="E50">
        <v>2022</v>
      </c>
      <c r="F50">
        <v>0.33</v>
      </c>
      <c r="H50" s="42"/>
      <c r="I50" s="76"/>
    </row>
    <row r="51" spans="1:9" x14ac:dyDescent="0.25">
      <c r="A51" t="s">
        <v>13</v>
      </c>
      <c r="C51" t="s">
        <v>652</v>
      </c>
      <c r="D51" t="s">
        <v>19</v>
      </c>
      <c r="E51">
        <v>2023</v>
      </c>
      <c r="F51">
        <v>0.34</v>
      </c>
      <c r="H51" s="42"/>
      <c r="I51" s="76"/>
    </row>
    <row r="52" spans="1:9" x14ac:dyDescent="0.25">
      <c r="A52" t="s">
        <v>13</v>
      </c>
      <c r="C52" t="s">
        <v>652</v>
      </c>
      <c r="D52" t="s">
        <v>19</v>
      </c>
      <c r="E52">
        <v>2024</v>
      </c>
      <c r="F52">
        <v>0.35</v>
      </c>
      <c r="H52" s="42"/>
      <c r="I52" s="76"/>
    </row>
    <row r="53" spans="1:9" x14ac:dyDescent="0.25">
      <c r="A53" t="s">
        <v>13</v>
      </c>
      <c r="C53" t="s">
        <v>652</v>
      </c>
      <c r="D53" t="s">
        <v>19</v>
      </c>
      <c r="E53">
        <v>2025</v>
      </c>
      <c r="F53">
        <v>0.36</v>
      </c>
      <c r="H53" s="42"/>
      <c r="I53" s="76"/>
    </row>
    <row r="54" spans="1:9" x14ac:dyDescent="0.25">
      <c r="A54" t="s">
        <v>13</v>
      </c>
      <c r="C54" t="s">
        <v>652</v>
      </c>
      <c r="D54" t="s">
        <v>19</v>
      </c>
      <c r="E54">
        <v>2026</v>
      </c>
      <c r="F54">
        <v>0.37</v>
      </c>
      <c r="H54" s="42"/>
      <c r="I54" s="76"/>
    </row>
    <row r="55" spans="1:9" x14ac:dyDescent="0.25">
      <c r="A55" t="s">
        <v>13</v>
      </c>
      <c r="C55" t="s">
        <v>652</v>
      </c>
      <c r="D55" t="s">
        <v>19</v>
      </c>
      <c r="E55">
        <v>2027</v>
      </c>
      <c r="F55">
        <v>0.38</v>
      </c>
      <c r="H55" s="42"/>
      <c r="I55" s="76"/>
    </row>
    <row r="56" spans="1:9" x14ac:dyDescent="0.25">
      <c r="A56" t="s">
        <v>13</v>
      </c>
      <c r="C56" t="s">
        <v>652</v>
      </c>
      <c r="D56" t="s">
        <v>19</v>
      </c>
      <c r="E56">
        <v>2028</v>
      </c>
      <c r="F56">
        <v>0.39</v>
      </c>
      <c r="H56" s="42"/>
      <c r="I56" s="76"/>
    </row>
    <row r="57" spans="1:9" x14ac:dyDescent="0.25">
      <c r="A57" t="s">
        <v>13</v>
      </c>
      <c r="C57" t="s">
        <v>652</v>
      </c>
      <c r="D57" t="s">
        <v>19</v>
      </c>
      <c r="E57">
        <v>2029</v>
      </c>
      <c r="F57">
        <v>0.4</v>
      </c>
      <c r="H57" s="42"/>
      <c r="I57" s="76"/>
    </row>
    <row r="58" spans="1:9" x14ac:dyDescent="0.25">
      <c r="A58" t="s">
        <v>13</v>
      </c>
      <c r="C58" t="s">
        <v>652</v>
      </c>
      <c r="D58" t="s">
        <v>19</v>
      </c>
      <c r="E58">
        <v>2030</v>
      </c>
      <c r="F58">
        <v>0.41</v>
      </c>
      <c r="H58" s="42"/>
      <c r="I58" s="76"/>
    </row>
    <row r="59" spans="1:9" x14ac:dyDescent="0.25">
      <c r="A59" t="s">
        <v>13</v>
      </c>
      <c r="C59" t="s">
        <v>652</v>
      </c>
      <c r="D59" t="s">
        <v>19</v>
      </c>
      <c r="E59">
        <v>2031</v>
      </c>
      <c r="F59">
        <v>0.42</v>
      </c>
      <c r="H59" s="42"/>
      <c r="I59" s="76"/>
    </row>
    <row r="60" spans="1:9" x14ac:dyDescent="0.25">
      <c r="A60" t="s">
        <v>13</v>
      </c>
      <c r="C60" t="s">
        <v>652</v>
      </c>
      <c r="D60" t="s">
        <v>19</v>
      </c>
      <c r="E60">
        <v>2032</v>
      </c>
      <c r="F60">
        <v>0.43</v>
      </c>
      <c r="H60" s="42"/>
      <c r="I60" s="76"/>
    </row>
    <row r="61" spans="1:9" x14ac:dyDescent="0.25">
      <c r="A61" t="s">
        <v>13</v>
      </c>
      <c r="C61" t="s">
        <v>652</v>
      </c>
      <c r="D61" t="s">
        <v>19</v>
      </c>
      <c r="E61">
        <v>2033</v>
      </c>
      <c r="F61">
        <v>0.44</v>
      </c>
      <c r="H61" s="42"/>
      <c r="I61" s="76"/>
    </row>
    <row r="62" spans="1:9" x14ac:dyDescent="0.25">
      <c r="A62" t="s">
        <v>13</v>
      </c>
      <c r="C62" t="s">
        <v>652</v>
      </c>
      <c r="D62" t="s">
        <v>19</v>
      </c>
      <c r="E62">
        <v>2034</v>
      </c>
      <c r="F62">
        <v>0.45</v>
      </c>
      <c r="H62" s="42"/>
      <c r="I62" s="76"/>
    </row>
    <row r="63" spans="1:9" x14ac:dyDescent="0.25">
      <c r="A63" t="s">
        <v>13</v>
      </c>
      <c r="C63" t="s">
        <v>652</v>
      </c>
      <c r="D63" t="s">
        <v>19</v>
      </c>
      <c r="E63">
        <v>2035</v>
      </c>
      <c r="F63">
        <v>0.46</v>
      </c>
      <c r="H63" s="42"/>
      <c r="I63" s="76"/>
    </row>
    <row r="64" spans="1:9" x14ac:dyDescent="0.25">
      <c r="A64" t="s">
        <v>13</v>
      </c>
      <c r="C64" t="s">
        <v>653</v>
      </c>
      <c r="D64" t="s">
        <v>19</v>
      </c>
      <c r="E64">
        <v>2005</v>
      </c>
      <c r="F64">
        <v>20</v>
      </c>
      <c r="H64" s="42"/>
      <c r="I64" s="76"/>
    </row>
    <row r="65" spans="1:9" x14ac:dyDescent="0.25">
      <c r="A65" t="s">
        <v>13</v>
      </c>
      <c r="C65" t="s">
        <v>653</v>
      </c>
      <c r="D65" t="s">
        <v>19</v>
      </c>
      <c r="E65">
        <v>2006</v>
      </c>
      <c r="F65">
        <v>17.5</v>
      </c>
      <c r="H65" s="42"/>
      <c r="I65" s="76"/>
    </row>
    <row r="66" spans="1:9" x14ac:dyDescent="0.25">
      <c r="A66" t="s">
        <v>13</v>
      </c>
      <c r="C66" t="s">
        <v>653</v>
      </c>
      <c r="D66" t="s">
        <v>19</v>
      </c>
      <c r="E66">
        <v>2007</v>
      </c>
      <c r="F66">
        <v>21.5</v>
      </c>
      <c r="H66" s="42"/>
      <c r="I66" s="76"/>
    </row>
    <row r="67" spans="1:9" x14ac:dyDescent="0.25">
      <c r="A67" t="s">
        <v>13</v>
      </c>
      <c r="C67" t="s">
        <v>653</v>
      </c>
      <c r="D67" t="s">
        <v>19</v>
      </c>
      <c r="E67">
        <v>2008</v>
      </c>
      <c r="F67">
        <v>17.2</v>
      </c>
      <c r="H67" s="42"/>
      <c r="I67" s="76"/>
    </row>
    <row r="68" spans="1:9" x14ac:dyDescent="0.25">
      <c r="A68" t="s">
        <v>13</v>
      </c>
      <c r="C68" t="s">
        <v>653</v>
      </c>
      <c r="D68" t="s">
        <v>19</v>
      </c>
      <c r="E68">
        <v>2009</v>
      </c>
      <c r="F68">
        <v>6.8</v>
      </c>
      <c r="H68" s="42"/>
      <c r="I68" s="76"/>
    </row>
    <row r="69" spans="1:9" x14ac:dyDescent="0.25">
      <c r="A69" t="s">
        <v>13</v>
      </c>
      <c r="C69" t="s">
        <v>653</v>
      </c>
      <c r="D69" t="s">
        <v>19</v>
      </c>
      <c r="E69">
        <v>2010</v>
      </c>
      <c r="F69">
        <v>8</v>
      </c>
      <c r="H69" s="42"/>
      <c r="I69" s="76"/>
    </row>
    <row r="70" spans="1:9" x14ac:dyDescent="0.25">
      <c r="A70" t="s">
        <v>13</v>
      </c>
      <c r="C70" t="s">
        <v>653</v>
      </c>
      <c r="D70" t="s">
        <v>19</v>
      </c>
      <c r="E70">
        <v>2011</v>
      </c>
      <c r="F70">
        <v>8.8000000000000007</v>
      </c>
      <c r="H70" s="42"/>
      <c r="I70" s="76"/>
    </row>
    <row r="71" spans="1:9" x14ac:dyDescent="0.25">
      <c r="A71" t="s">
        <v>13</v>
      </c>
      <c r="C71" t="s">
        <v>653</v>
      </c>
      <c r="D71" t="s">
        <v>19</v>
      </c>
      <c r="E71">
        <v>2012</v>
      </c>
      <c r="F71">
        <v>5.5</v>
      </c>
      <c r="H71" s="42"/>
      <c r="I71" s="76"/>
    </row>
    <row r="72" spans="1:9" x14ac:dyDescent="0.25">
      <c r="A72" t="s">
        <v>13</v>
      </c>
      <c r="C72" t="s">
        <v>653</v>
      </c>
      <c r="D72" t="s">
        <v>19</v>
      </c>
      <c r="E72">
        <v>2013</v>
      </c>
      <c r="F72">
        <v>4.0999999999999996</v>
      </c>
      <c r="H72" s="42"/>
      <c r="I72" s="76"/>
    </row>
    <row r="73" spans="1:9" x14ac:dyDescent="0.25">
      <c r="A73" t="s">
        <v>13</v>
      </c>
      <c r="C73" t="s">
        <v>653</v>
      </c>
      <c r="D73" t="s">
        <v>19</v>
      </c>
      <c r="E73">
        <v>2014</v>
      </c>
      <c r="F73">
        <v>5</v>
      </c>
      <c r="H73" s="42"/>
      <c r="I73" s="76"/>
    </row>
    <row r="74" spans="1:9" x14ac:dyDescent="0.25">
      <c r="A74" t="s">
        <v>13</v>
      </c>
      <c r="C74" t="s">
        <v>653</v>
      </c>
      <c r="D74" t="s">
        <v>19</v>
      </c>
      <c r="E74">
        <v>2015</v>
      </c>
      <c r="F74">
        <v>4.3</v>
      </c>
      <c r="H74" s="42"/>
      <c r="I74" s="76"/>
    </row>
    <row r="75" spans="1:9" x14ac:dyDescent="0.25">
      <c r="A75" t="s">
        <v>13</v>
      </c>
      <c r="C75" t="s">
        <v>653</v>
      </c>
      <c r="D75" t="s">
        <v>19</v>
      </c>
      <c r="E75">
        <v>2016</v>
      </c>
      <c r="F75">
        <v>2.8</v>
      </c>
      <c r="H75" s="42"/>
      <c r="I75" s="76"/>
    </row>
    <row r="76" spans="1:9" x14ac:dyDescent="0.25">
      <c r="A76" t="s">
        <v>13</v>
      </c>
      <c r="C76" t="s">
        <v>653</v>
      </c>
      <c r="D76" t="s">
        <v>19</v>
      </c>
      <c r="E76">
        <v>2017</v>
      </c>
      <c r="F76">
        <v>5.2</v>
      </c>
      <c r="H76" s="42"/>
      <c r="I76" s="76"/>
    </row>
    <row r="77" spans="1:9" x14ac:dyDescent="0.25">
      <c r="A77" t="s">
        <v>13</v>
      </c>
      <c r="C77" t="s">
        <v>653</v>
      </c>
      <c r="D77" t="s">
        <v>19</v>
      </c>
      <c r="E77">
        <v>2018</v>
      </c>
      <c r="F77">
        <v>3.3</v>
      </c>
      <c r="H77" s="42"/>
      <c r="I77" s="76"/>
    </row>
    <row r="78" spans="1:9" x14ac:dyDescent="0.25">
      <c r="A78" t="s">
        <v>13</v>
      </c>
      <c r="C78" t="s">
        <v>653</v>
      </c>
      <c r="D78" t="s">
        <v>19</v>
      </c>
      <c r="E78">
        <v>2019</v>
      </c>
      <c r="F78">
        <v>3.7</v>
      </c>
      <c r="H78" s="42"/>
      <c r="I78" s="76"/>
    </row>
    <row r="79" spans="1:9" x14ac:dyDescent="0.25">
      <c r="A79" t="s">
        <v>13</v>
      </c>
      <c r="C79" t="s">
        <v>653</v>
      </c>
      <c r="D79" t="s">
        <v>19</v>
      </c>
      <c r="E79">
        <v>2020</v>
      </c>
      <c r="F79">
        <v>3.7</v>
      </c>
      <c r="H79" s="42"/>
      <c r="I79" s="76"/>
    </row>
    <row r="80" spans="1:9" x14ac:dyDescent="0.25">
      <c r="A80" t="s">
        <v>13</v>
      </c>
      <c r="C80" t="s">
        <v>653</v>
      </c>
      <c r="D80" t="s">
        <v>19</v>
      </c>
      <c r="E80">
        <v>2021</v>
      </c>
      <c r="F80">
        <v>3.2759727930000002</v>
      </c>
      <c r="H80" s="42"/>
      <c r="I80" s="76"/>
    </row>
    <row r="81" spans="1:9" x14ac:dyDescent="0.25">
      <c r="A81" t="s">
        <v>13</v>
      </c>
      <c r="C81" t="s">
        <v>653</v>
      </c>
      <c r="D81" t="s">
        <v>19</v>
      </c>
      <c r="E81">
        <v>2022</v>
      </c>
      <c r="F81">
        <v>3.0825460090000001</v>
      </c>
      <c r="H81" s="42"/>
      <c r="I81" s="76"/>
    </row>
    <row r="82" spans="1:9" x14ac:dyDescent="0.25">
      <c r="A82" t="s">
        <v>13</v>
      </c>
      <c r="C82" t="s">
        <v>653</v>
      </c>
      <c r="D82" t="s">
        <v>19</v>
      </c>
      <c r="E82">
        <v>2023</v>
      </c>
      <c r="F82">
        <v>2.900539931</v>
      </c>
      <c r="H82" s="42"/>
      <c r="I82" s="76"/>
    </row>
    <row r="83" spans="1:9" x14ac:dyDescent="0.25">
      <c r="A83" t="s">
        <v>13</v>
      </c>
      <c r="C83" t="s">
        <v>653</v>
      </c>
      <c r="D83" t="s">
        <v>19</v>
      </c>
      <c r="E83">
        <v>2024</v>
      </c>
      <c r="F83">
        <v>2.7292802329999999</v>
      </c>
      <c r="H83" s="42"/>
      <c r="I83" s="76"/>
    </row>
    <row r="84" spans="1:9" x14ac:dyDescent="0.25">
      <c r="A84" t="s">
        <v>13</v>
      </c>
      <c r="C84" t="s">
        <v>653</v>
      </c>
      <c r="D84" t="s">
        <v>19</v>
      </c>
      <c r="E84">
        <v>2025</v>
      </c>
      <c r="F84">
        <v>2.5681324050000001</v>
      </c>
      <c r="H84" s="42"/>
      <c r="I84" s="76"/>
    </row>
    <row r="85" spans="1:9" x14ac:dyDescent="0.25">
      <c r="A85" t="s">
        <v>13</v>
      </c>
      <c r="C85" t="s">
        <v>653</v>
      </c>
      <c r="D85" t="s">
        <v>19</v>
      </c>
      <c r="E85">
        <v>2026</v>
      </c>
      <c r="F85">
        <v>2.4164994019999999</v>
      </c>
      <c r="H85" s="42"/>
      <c r="I85" s="76"/>
    </row>
    <row r="86" spans="1:9" x14ac:dyDescent="0.25">
      <c r="A86" t="s">
        <v>13</v>
      </c>
      <c r="C86" t="s">
        <v>653</v>
      </c>
      <c r="D86" t="s">
        <v>19</v>
      </c>
      <c r="E86">
        <v>2027</v>
      </c>
      <c r="F86">
        <v>2.2738194300000001</v>
      </c>
      <c r="H86" s="42"/>
      <c r="I86" s="76"/>
    </row>
    <row r="87" spans="1:9" x14ac:dyDescent="0.25">
      <c r="A87" t="s">
        <v>13</v>
      </c>
      <c r="C87" t="s">
        <v>653</v>
      </c>
      <c r="D87" t="s">
        <v>19</v>
      </c>
      <c r="E87">
        <v>2028</v>
      </c>
      <c r="F87">
        <v>2.1395638639999999</v>
      </c>
      <c r="H87" s="42"/>
      <c r="I87" s="76"/>
    </row>
    <row r="88" spans="1:9" x14ac:dyDescent="0.25">
      <c r="A88" t="s">
        <v>13</v>
      </c>
      <c r="C88" t="s">
        <v>653</v>
      </c>
      <c r="D88" t="s">
        <v>19</v>
      </c>
      <c r="E88">
        <v>2029</v>
      </c>
      <c r="F88">
        <v>2.0132352939999998</v>
      </c>
      <c r="H88" s="42"/>
      <c r="I88" s="76"/>
    </row>
    <row r="89" spans="1:9" x14ac:dyDescent="0.25">
      <c r="A89" t="s">
        <v>13</v>
      </c>
      <c r="C89" t="s">
        <v>653</v>
      </c>
      <c r="D89" t="s">
        <v>19</v>
      </c>
      <c r="E89">
        <v>2030</v>
      </c>
      <c r="F89">
        <v>1.894365678</v>
      </c>
      <c r="H89" s="42"/>
      <c r="I89" s="76"/>
    </row>
    <row r="90" spans="1:9" x14ac:dyDescent="0.25">
      <c r="A90" t="s">
        <v>13</v>
      </c>
      <c r="C90" t="s">
        <v>653</v>
      </c>
      <c r="D90" t="s">
        <v>19</v>
      </c>
      <c r="E90">
        <v>2031</v>
      </c>
      <c r="F90">
        <v>1.7825146080000001</v>
      </c>
      <c r="H90" s="42"/>
      <c r="I90" s="76"/>
    </row>
    <row r="91" spans="1:9" x14ac:dyDescent="0.25">
      <c r="A91" t="s">
        <v>13</v>
      </c>
      <c r="C91" t="s">
        <v>653</v>
      </c>
      <c r="D91" t="s">
        <v>19</v>
      </c>
      <c r="E91">
        <v>2032</v>
      </c>
      <c r="F91">
        <v>1.677267681</v>
      </c>
    </row>
    <row r="92" spans="1:9" x14ac:dyDescent="0.25">
      <c r="A92" t="s">
        <v>13</v>
      </c>
      <c r="C92" t="s">
        <v>653</v>
      </c>
      <c r="D92" t="s">
        <v>19</v>
      </c>
      <c r="E92">
        <v>2033</v>
      </c>
      <c r="F92">
        <v>1.578234962</v>
      </c>
    </row>
    <row r="93" spans="1:9" x14ac:dyDescent="0.25">
      <c r="A93" t="s">
        <v>13</v>
      </c>
      <c r="C93" t="s">
        <v>653</v>
      </c>
      <c r="D93" t="s">
        <v>19</v>
      </c>
      <c r="E93">
        <v>2034</v>
      </c>
      <c r="F93">
        <v>1.4850495379999999</v>
      </c>
    </row>
    <row r="94" spans="1:9" x14ac:dyDescent="0.25">
      <c r="A94" t="s">
        <v>13</v>
      </c>
      <c r="C94" t="s">
        <v>653</v>
      </c>
      <c r="D94" t="s">
        <v>19</v>
      </c>
      <c r="E94">
        <v>2035</v>
      </c>
      <c r="F94">
        <v>1.397366162</v>
      </c>
    </row>
    <row r="95" spans="1:9" x14ac:dyDescent="0.25">
      <c r="A95" t="s">
        <v>13</v>
      </c>
      <c r="C95" t="s">
        <v>651</v>
      </c>
      <c r="D95" t="s">
        <v>19</v>
      </c>
      <c r="E95">
        <v>2005</v>
      </c>
      <c r="F95">
        <v>0</v>
      </c>
    </row>
    <row r="96" spans="1:9" x14ac:dyDescent="0.25">
      <c r="A96" t="s">
        <v>13</v>
      </c>
      <c r="C96" t="s">
        <v>651</v>
      </c>
      <c r="D96" t="s">
        <v>19</v>
      </c>
      <c r="E96">
        <v>2006</v>
      </c>
      <c r="F96">
        <v>0</v>
      </c>
      <c r="I96" s="9"/>
    </row>
    <row r="97" spans="1:9" x14ac:dyDescent="0.25">
      <c r="A97" t="s">
        <v>13</v>
      </c>
      <c r="C97" t="s">
        <v>651</v>
      </c>
      <c r="D97" t="s">
        <v>19</v>
      </c>
      <c r="E97">
        <v>2007</v>
      </c>
      <c r="F97">
        <v>0</v>
      </c>
      <c r="I97" s="9"/>
    </row>
    <row r="98" spans="1:9" x14ac:dyDescent="0.25">
      <c r="A98" t="s">
        <v>13</v>
      </c>
      <c r="C98" t="s">
        <v>651</v>
      </c>
      <c r="D98" t="s">
        <v>19</v>
      </c>
      <c r="E98">
        <v>2008</v>
      </c>
      <c r="F98">
        <v>0</v>
      </c>
      <c r="H98" s="2"/>
    </row>
    <row r="99" spans="1:9" x14ac:dyDescent="0.25">
      <c r="A99" t="s">
        <v>13</v>
      </c>
      <c r="C99" t="s">
        <v>651</v>
      </c>
      <c r="D99" t="s">
        <v>19</v>
      </c>
      <c r="E99">
        <v>2009</v>
      </c>
      <c r="F99">
        <v>0</v>
      </c>
      <c r="H99" s="76"/>
      <c r="I99" s="76"/>
    </row>
    <row r="100" spans="1:9" x14ac:dyDescent="0.25">
      <c r="A100" t="s">
        <v>13</v>
      </c>
      <c r="C100" t="s">
        <v>651</v>
      </c>
      <c r="D100" t="s">
        <v>19</v>
      </c>
      <c r="E100">
        <v>2010</v>
      </c>
      <c r="F100">
        <v>0</v>
      </c>
      <c r="H100" s="42"/>
      <c r="I100" s="76"/>
    </row>
    <row r="101" spans="1:9" x14ac:dyDescent="0.25">
      <c r="A101" t="s">
        <v>13</v>
      </c>
      <c r="C101" t="s">
        <v>651</v>
      </c>
      <c r="D101" t="s">
        <v>19</v>
      </c>
      <c r="E101">
        <v>2011</v>
      </c>
      <c r="F101">
        <v>0</v>
      </c>
      <c r="H101" s="42"/>
      <c r="I101" s="76"/>
    </row>
    <row r="102" spans="1:9" x14ac:dyDescent="0.25">
      <c r="A102" t="s">
        <v>13</v>
      </c>
      <c r="C102" t="s">
        <v>651</v>
      </c>
      <c r="D102" t="s">
        <v>19</v>
      </c>
      <c r="E102">
        <v>2012</v>
      </c>
      <c r="F102">
        <v>0</v>
      </c>
      <c r="H102" s="42"/>
      <c r="I102" s="76"/>
    </row>
    <row r="103" spans="1:9" x14ac:dyDescent="0.25">
      <c r="A103" t="s">
        <v>13</v>
      </c>
      <c r="C103" t="s">
        <v>651</v>
      </c>
      <c r="D103" t="s">
        <v>19</v>
      </c>
      <c r="E103">
        <v>2013</v>
      </c>
      <c r="F103">
        <v>0.1</v>
      </c>
      <c r="H103" s="42"/>
      <c r="I103" s="76"/>
    </row>
    <row r="104" spans="1:9" x14ac:dyDescent="0.25">
      <c r="A104" t="s">
        <v>13</v>
      </c>
      <c r="C104" t="s">
        <v>651</v>
      </c>
      <c r="D104" t="s">
        <v>19</v>
      </c>
      <c r="E104">
        <v>2014</v>
      </c>
      <c r="F104">
        <v>0.1</v>
      </c>
      <c r="H104" s="42"/>
      <c r="I104" s="76"/>
    </row>
    <row r="105" spans="1:9" x14ac:dyDescent="0.25">
      <c r="A105" t="s">
        <v>13</v>
      </c>
      <c r="C105" t="s">
        <v>651</v>
      </c>
      <c r="D105" t="s">
        <v>19</v>
      </c>
      <c r="E105">
        <v>2015</v>
      </c>
      <c r="F105">
        <v>0.1</v>
      </c>
      <c r="H105" s="42"/>
      <c r="I105" s="76"/>
    </row>
    <row r="106" spans="1:9" x14ac:dyDescent="0.25">
      <c r="A106" t="s">
        <v>13</v>
      </c>
      <c r="C106" t="s">
        <v>651</v>
      </c>
      <c r="D106" t="s">
        <v>19</v>
      </c>
      <c r="E106">
        <v>2016</v>
      </c>
      <c r="F106">
        <v>0.1</v>
      </c>
      <c r="H106" s="42"/>
      <c r="I106" s="76"/>
    </row>
    <row r="107" spans="1:9" x14ac:dyDescent="0.25">
      <c r="A107" t="s">
        <v>13</v>
      </c>
      <c r="C107" t="s">
        <v>651</v>
      </c>
      <c r="D107" t="s">
        <v>19</v>
      </c>
      <c r="E107">
        <v>2017</v>
      </c>
      <c r="F107">
        <v>0.1</v>
      </c>
      <c r="H107" s="42"/>
      <c r="I107" s="76"/>
    </row>
    <row r="108" spans="1:9" x14ac:dyDescent="0.25">
      <c r="A108" t="s">
        <v>13</v>
      </c>
      <c r="C108" t="s">
        <v>651</v>
      </c>
      <c r="D108" t="s">
        <v>19</v>
      </c>
      <c r="E108">
        <v>2018</v>
      </c>
      <c r="F108">
        <v>0.1</v>
      </c>
      <c r="H108" s="42"/>
      <c r="I108" s="76"/>
    </row>
    <row r="109" spans="1:9" x14ac:dyDescent="0.25">
      <c r="A109" t="s">
        <v>13</v>
      </c>
      <c r="C109" t="s">
        <v>651</v>
      </c>
      <c r="D109" t="s">
        <v>19</v>
      </c>
      <c r="E109">
        <v>2019</v>
      </c>
      <c r="F109">
        <v>0.1</v>
      </c>
      <c r="H109" s="42"/>
      <c r="I109" s="76"/>
    </row>
    <row r="110" spans="1:9" x14ac:dyDescent="0.25">
      <c r="A110" t="s">
        <v>13</v>
      </c>
      <c r="C110" t="s">
        <v>651</v>
      </c>
      <c r="D110" t="s">
        <v>19</v>
      </c>
      <c r="E110">
        <v>2020</v>
      </c>
      <c r="F110">
        <v>0.1</v>
      </c>
      <c r="H110" s="42"/>
      <c r="I110" s="76"/>
    </row>
    <row r="111" spans="1:9" x14ac:dyDescent="0.25">
      <c r="A111" t="s">
        <v>13</v>
      </c>
      <c r="C111" t="s">
        <v>651</v>
      </c>
      <c r="D111" t="s">
        <v>19</v>
      </c>
      <c r="E111">
        <v>2021</v>
      </c>
      <c r="F111">
        <v>0.12</v>
      </c>
      <c r="H111" s="42"/>
      <c r="I111" s="76"/>
    </row>
    <row r="112" spans="1:9" x14ac:dyDescent="0.25">
      <c r="A112" t="s">
        <v>13</v>
      </c>
      <c r="C112" t="s">
        <v>651</v>
      </c>
      <c r="D112" t="s">
        <v>19</v>
      </c>
      <c r="E112">
        <v>2022</v>
      </c>
      <c r="F112">
        <v>0.13</v>
      </c>
      <c r="H112" s="42"/>
      <c r="I112" s="76"/>
    </row>
    <row r="113" spans="1:9" x14ac:dyDescent="0.25">
      <c r="A113" t="s">
        <v>13</v>
      </c>
      <c r="C113" t="s">
        <v>651</v>
      </c>
      <c r="D113" t="s">
        <v>19</v>
      </c>
      <c r="E113">
        <v>2023</v>
      </c>
      <c r="F113">
        <v>0.14000000000000001</v>
      </c>
      <c r="H113" s="42"/>
      <c r="I113" s="76"/>
    </row>
    <row r="114" spans="1:9" x14ac:dyDescent="0.25">
      <c r="A114" t="s">
        <v>13</v>
      </c>
      <c r="C114" t="s">
        <v>651</v>
      </c>
      <c r="D114" t="s">
        <v>19</v>
      </c>
      <c r="E114">
        <v>2024</v>
      </c>
      <c r="F114">
        <v>0.15</v>
      </c>
      <c r="H114" s="42"/>
      <c r="I114" s="76"/>
    </row>
    <row r="115" spans="1:9" x14ac:dyDescent="0.25">
      <c r="A115" t="s">
        <v>13</v>
      </c>
      <c r="C115" t="s">
        <v>651</v>
      </c>
      <c r="D115" t="s">
        <v>19</v>
      </c>
      <c r="E115">
        <v>2025</v>
      </c>
      <c r="F115">
        <v>0.16</v>
      </c>
      <c r="H115" s="42"/>
      <c r="I115" s="76"/>
    </row>
    <row r="116" spans="1:9" x14ac:dyDescent="0.25">
      <c r="A116" t="s">
        <v>13</v>
      </c>
      <c r="C116" t="s">
        <v>651</v>
      </c>
      <c r="D116" t="s">
        <v>19</v>
      </c>
      <c r="E116">
        <v>2026</v>
      </c>
      <c r="F116">
        <v>0.17</v>
      </c>
      <c r="H116" s="42"/>
      <c r="I116" s="76"/>
    </row>
    <row r="117" spans="1:9" x14ac:dyDescent="0.25">
      <c r="A117" t="s">
        <v>13</v>
      </c>
      <c r="C117" t="s">
        <v>651</v>
      </c>
      <c r="D117" t="s">
        <v>19</v>
      </c>
      <c r="E117">
        <v>2027</v>
      </c>
      <c r="F117">
        <v>0.18</v>
      </c>
      <c r="H117" s="42"/>
      <c r="I117" s="76"/>
    </row>
    <row r="118" spans="1:9" x14ac:dyDescent="0.25">
      <c r="A118" t="s">
        <v>13</v>
      </c>
      <c r="C118" t="s">
        <v>651</v>
      </c>
      <c r="D118" t="s">
        <v>19</v>
      </c>
      <c r="E118">
        <v>2028</v>
      </c>
      <c r="F118">
        <v>0.19</v>
      </c>
      <c r="H118" s="42"/>
      <c r="I118" s="76"/>
    </row>
    <row r="119" spans="1:9" x14ac:dyDescent="0.25">
      <c r="A119" t="s">
        <v>13</v>
      </c>
      <c r="C119" t="s">
        <v>651</v>
      </c>
      <c r="D119" t="s">
        <v>19</v>
      </c>
      <c r="E119">
        <v>2029</v>
      </c>
      <c r="F119">
        <v>0.2</v>
      </c>
      <c r="H119" s="42"/>
      <c r="I119" s="76"/>
    </row>
    <row r="120" spans="1:9" x14ac:dyDescent="0.25">
      <c r="A120" t="s">
        <v>13</v>
      </c>
      <c r="C120" t="s">
        <v>651</v>
      </c>
      <c r="D120" t="s">
        <v>19</v>
      </c>
      <c r="E120">
        <v>2030</v>
      </c>
      <c r="F120">
        <v>0.21</v>
      </c>
      <c r="H120" s="42"/>
      <c r="I120" s="76"/>
    </row>
    <row r="121" spans="1:9" x14ac:dyDescent="0.25">
      <c r="A121" t="s">
        <v>13</v>
      </c>
      <c r="C121" t="s">
        <v>651</v>
      </c>
      <c r="D121" t="s">
        <v>19</v>
      </c>
      <c r="E121">
        <v>2031</v>
      </c>
      <c r="F121">
        <v>0.22</v>
      </c>
      <c r="H121" s="42"/>
      <c r="I121" s="76"/>
    </row>
    <row r="122" spans="1:9" x14ac:dyDescent="0.25">
      <c r="A122" t="s">
        <v>13</v>
      </c>
      <c r="C122" t="s">
        <v>651</v>
      </c>
      <c r="D122" t="s">
        <v>19</v>
      </c>
      <c r="E122">
        <v>2032</v>
      </c>
      <c r="F122">
        <v>0.23</v>
      </c>
      <c r="H122" s="42"/>
      <c r="I122" s="76"/>
    </row>
    <row r="123" spans="1:9" x14ac:dyDescent="0.25">
      <c r="A123" t="s">
        <v>13</v>
      </c>
      <c r="C123" t="s">
        <v>651</v>
      </c>
      <c r="D123" t="s">
        <v>19</v>
      </c>
      <c r="E123">
        <v>2033</v>
      </c>
      <c r="F123">
        <v>0.24</v>
      </c>
      <c r="H123" s="42"/>
      <c r="I123" s="76"/>
    </row>
    <row r="124" spans="1:9" x14ac:dyDescent="0.25">
      <c r="A124" t="s">
        <v>13</v>
      </c>
      <c r="C124" t="s">
        <v>651</v>
      </c>
      <c r="D124" t="s">
        <v>19</v>
      </c>
      <c r="E124">
        <v>2034</v>
      </c>
      <c r="F124">
        <v>0.25</v>
      </c>
      <c r="H124" s="42"/>
      <c r="I124" s="76"/>
    </row>
    <row r="125" spans="1:9" x14ac:dyDescent="0.25">
      <c r="A125" t="s">
        <v>13</v>
      </c>
      <c r="C125" t="s">
        <v>651</v>
      </c>
      <c r="D125" t="s">
        <v>19</v>
      </c>
      <c r="E125">
        <v>2035</v>
      </c>
      <c r="F125">
        <v>0.26</v>
      </c>
      <c r="H125" s="42"/>
      <c r="I125" s="76"/>
    </row>
    <row r="126" spans="1:9" x14ac:dyDescent="0.25">
      <c r="A126" t="s">
        <v>13</v>
      </c>
      <c r="C126" t="s">
        <v>675</v>
      </c>
      <c r="D126" t="s">
        <v>676</v>
      </c>
      <c r="E126">
        <v>2005</v>
      </c>
      <c r="F126">
        <v>64.156116389999994</v>
      </c>
      <c r="H126" s="42"/>
      <c r="I126" s="76"/>
    </row>
    <row r="127" spans="1:9" x14ac:dyDescent="0.25">
      <c r="A127" t="s">
        <v>13</v>
      </c>
      <c r="C127" t="s">
        <v>675</v>
      </c>
      <c r="D127" t="s">
        <v>676</v>
      </c>
      <c r="E127">
        <v>2006</v>
      </c>
      <c r="F127">
        <v>65.774846280000006</v>
      </c>
      <c r="H127" s="42"/>
      <c r="I127" s="76"/>
    </row>
    <row r="128" spans="1:9" x14ac:dyDescent="0.25">
      <c r="A128" t="s">
        <v>13</v>
      </c>
      <c r="C128" t="s">
        <v>675</v>
      </c>
      <c r="D128" t="s">
        <v>676</v>
      </c>
      <c r="E128">
        <v>2007</v>
      </c>
      <c r="F128">
        <v>67.580412609999996</v>
      </c>
      <c r="H128" s="42"/>
      <c r="I128" s="76"/>
    </row>
    <row r="129" spans="1:9" x14ac:dyDescent="0.25">
      <c r="A129" t="s">
        <v>13</v>
      </c>
      <c r="C129" t="s">
        <v>675</v>
      </c>
      <c r="D129" t="s">
        <v>676</v>
      </c>
      <c r="E129">
        <v>2008</v>
      </c>
      <c r="F129">
        <v>69.104718989999995</v>
      </c>
      <c r="H129" s="42"/>
      <c r="I129" s="76"/>
    </row>
    <row r="130" spans="1:9" x14ac:dyDescent="0.25">
      <c r="A130" t="s">
        <v>13</v>
      </c>
      <c r="C130" t="s">
        <v>675</v>
      </c>
      <c r="D130" t="s">
        <v>676</v>
      </c>
      <c r="E130">
        <v>2009</v>
      </c>
      <c r="F130">
        <v>70.120357350000006</v>
      </c>
      <c r="H130" s="42"/>
      <c r="I130" s="76"/>
    </row>
    <row r="131" spans="1:9" x14ac:dyDescent="0.25">
      <c r="A131" t="s">
        <v>13</v>
      </c>
      <c r="C131" t="s">
        <v>675</v>
      </c>
      <c r="D131" t="s">
        <v>676</v>
      </c>
      <c r="E131">
        <v>2010</v>
      </c>
      <c r="F131">
        <v>65.634766870000007</v>
      </c>
      <c r="H131" s="42"/>
      <c r="I131" s="76"/>
    </row>
    <row r="132" spans="1:9" x14ac:dyDescent="0.25">
      <c r="A132" t="s">
        <v>13</v>
      </c>
      <c r="C132" t="s">
        <v>675</v>
      </c>
      <c r="D132" t="s">
        <v>676</v>
      </c>
      <c r="E132">
        <v>2011</v>
      </c>
      <c r="F132">
        <v>60.494131060000001</v>
      </c>
      <c r="H132" s="42"/>
      <c r="I132" s="76"/>
    </row>
    <row r="133" spans="1:9" x14ac:dyDescent="0.25">
      <c r="A133" t="s">
        <v>13</v>
      </c>
      <c r="C133" t="s">
        <v>675</v>
      </c>
      <c r="D133" t="s">
        <v>676</v>
      </c>
      <c r="E133">
        <v>2012</v>
      </c>
      <c r="F133">
        <v>55.360161480000002</v>
      </c>
      <c r="H133" s="42"/>
      <c r="I133" s="76"/>
    </row>
    <row r="134" spans="1:9" x14ac:dyDescent="0.25">
      <c r="A134" t="s">
        <v>13</v>
      </c>
      <c r="C134" t="s">
        <v>675</v>
      </c>
      <c r="D134" t="s">
        <v>676</v>
      </c>
      <c r="E134">
        <v>2013</v>
      </c>
      <c r="F134">
        <v>50.980955719999997</v>
      </c>
      <c r="H134" s="42"/>
      <c r="I134" s="76"/>
    </row>
    <row r="135" spans="1:9" x14ac:dyDescent="0.25">
      <c r="A135" t="s">
        <v>13</v>
      </c>
      <c r="C135" t="s">
        <v>675</v>
      </c>
      <c r="D135" t="s">
        <v>676</v>
      </c>
      <c r="E135">
        <v>2014</v>
      </c>
      <c r="F135">
        <v>47.713114240000003</v>
      </c>
      <c r="H135" s="42"/>
      <c r="I135" s="76"/>
    </row>
    <row r="136" spans="1:9" x14ac:dyDescent="0.25">
      <c r="A136" t="s">
        <v>13</v>
      </c>
      <c r="C136" t="s">
        <v>675</v>
      </c>
      <c r="D136" t="s">
        <v>676</v>
      </c>
      <c r="E136">
        <v>2015</v>
      </c>
      <c r="F136">
        <v>44.102021950000001</v>
      </c>
      <c r="H136" s="42"/>
      <c r="I136" s="76"/>
    </row>
    <row r="137" spans="1:9" x14ac:dyDescent="0.25">
      <c r="A137" t="s">
        <v>13</v>
      </c>
      <c r="C137" t="s">
        <v>675</v>
      </c>
      <c r="D137" t="s">
        <v>676</v>
      </c>
      <c r="E137">
        <v>2016</v>
      </c>
      <c r="F137">
        <v>40.464371870000001</v>
      </c>
      <c r="H137" s="42"/>
      <c r="I137" s="76"/>
    </row>
    <row r="138" spans="1:9" x14ac:dyDescent="0.25">
      <c r="A138" t="s">
        <v>13</v>
      </c>
      <c r="C138" t="s">
        <v>675</v>
      </c>
      <c r="D138" t="s">
        <v>676</v>
      </c>
      <c r="E138">
        <v>2017</v>
      </c>
      <c r="F138">
        <v>37.260735439999998</v>
      </c>
      <c r="H138" s="42"/>
      <c r="I138" s="76"/>
    </row>
    <row r="139" spans="1:9" x14ac:dyDescent="0.25">
      <c r="A139" t="s">
        <v>13</v>
      </c>
      <c r="C139" t="s">
        <v>675</v>
      </c>
      <c r="D139" t="s">
        <v>676</v>
      </c>
      <c r="E139">
        <v>2018</v>
      </c>
      <c r="F139">
        <v>34.49159882</v>
      </c>
      <c r="H139" s="42"/>
      <c r="I139" s="76"/>
    </row>
    <row r="140" spans="1:9" x14ac:dyDescent="0.25">
      <c r="A140" t="s">
        <v>13</v>
      </c>
      <c r="C140" t="s">
        <v>675</v>
      </c>
      <c r="D140" t="s">
        <v>676</v>
      </c>
      <c r="E140">
        <v>2019</v>
      </c>
      <c r="F140">
        <v>32.189358849999998</v>
      </c>
      <c r="H140" s="42"/>
      <c r="I140" s="76"/>
    </row>
    <row r="141" spans="1:9" x14ac:dyDescent="0.25">
      <c r="A141" t="s">
        <v>13</v>
      </c>
      <c r="C141" t="s">
        <v>675</v>
      </c>
      <c r="D141" t="s">
        <v>676</v>
      </c>
      <c r="E141">
        <v>2020</v>
      </c>
      <c r="F141">
        <v>28.287241720000001</v>
      </c>
      <c r="H141" s="42"/>
      <c r="I141" s="76"/>
    </row>
    <row r="142" spans="1:9" x14ac:dyDescent="0.25">
      <c r="A142" t="s">
        <v>13</v>
      </c>
      <c r="C142" t="s">
        <v>675</v>
      </c>
      <c r="D142" t="s">
        <v>676</v>
      </c>
      <c r="E142">
        <v>2021</v>
      </c>
      <c r="F142">
        <v>28.103745190000001</v>
      </c>
      <c r="H142" s="42"/>
      <c r="I142" s="76"/>
    </row>
    <row r="143" spans="1:9" x14ac:dyDescent="0.25">
      <c r="A143" t="s">
        <v>13</v>
      </c>
      <c r="C143" t="s">
        <v>675</v>
      </c>
      <c r="D143" t="s">
        <v>676</v>
      </c>
      <c r="E143">
        <v>2022</v>
      </c>
      <c r="F143">
        <v>26.499855220000001</v>
      </c>
      <c r="H143" s="42"/>
      <c r="I143" s="76"/>
    </row>
    <row r="144" spans="1:9" x14ac:dyDescent="0.25">
      <c r="A144" t="s">
        <v>13</v>
      </c>
      <c r="C144" t="s">
        <v>675</v>
      </c>
      <c r="D144" t="s">
        <v>676</v>
      </c>
      <c r="E144">
        <v>2023</v>
      </c>
      <c r="F144">
        <v>25.079346739999998</v>
      </c>
      <c r="H144" s="42"/>
      <c r="I144" s="76"/>
    </row>
    <row r="145" spans="1:9" x14ac:dyDescent="0.25">
      <c r="A145" t="s">
        <v>13</v>
      </c>
      <c r="C145" t="s">
        <v>675</v>
      </c>
      <c r="D145" t="s">
        <v>676</v>
      </c>
      <c r="E145">
        <v>2024</v>
      </c>
      <c r="F145">
        <v>21.25292619</v>
      </c>
      <c r="H145" s="42"/>
      <c r="I145" s="76"/>
    </row>
    <row r="146" spans="1:9" x14ac:dyDescent="0.25">
      <c r="A146" t="s">
        <v>13</v>
      </c>
      <c r="C146" t="s">
        <v>675</v>
      </c>
      <c r="D146" t="s">
        <v>676</v>
      </c>
      <c r="E146">
        <v>2025</v>
      </c>
      <c r="F146">
        <v>20.15540421</v>
      </c>
      <c r="H146" s="42"/>
      <c r="I146" s="76"/>
    </row>
    <row r="147" spans="1:9" x14ac:dyDescent="0.25">
      <c r="A147" t="s">
        <v>13</v>
      </c>
      <c r="C147" t="s">
        <v>675</v>
      </c>
      <c r="D147" t="s">
        <v>676</v>
      </c>
      <c r="E147">
        <v>2026</v>
      </c>
      <c r="F147">
        <v>19.009236730000001</v>
      </c>
      <c r="H147" s="42"/>
      <c r="I147" s="76"/>
    </row>
    <row r="148" spans="1:9" x14ac:dyDescent="0.25">
      <c r="A148" t="s">
        <v>13</v>
      </c>
      <c r="C148" t="s">
        <v>675</v>
      </c>
      <c r="D148" t="s">
        <v>676</v>
      </c>
      <c r="E148">
        <v>2027</v>
      </c>
      <c r="F148">
        <v>18.144626179999999</v>
      </c>
      <c r="H148" s="42"/>
      <c r="I148" s="76"/>
    </row>
    <row r="149" spans="1:9" x14ac:dyDescent="0.25">
      <c r="A149" t="s">
        <v>13</v>
      </c>
      <c r="C149" t="s">
        <v>675</v>
      </c>
      <c r="D149" t="s">
        <v>676</v>
      </c>
      <c r="E149">
        <v>2028</v>
      </c>
      <c r="F149">
        <v>16.739268989999999</v>
      </c>
      <c r="H149" s="42"/>
      <c r="I149" s="76"/>
    </row>
    <row r="150" spans="1:9" x14ac:dyDescent="0.25">
      <c r="A150" t="s">
        <v>13</v>
      </c>
      <c r="C150" t="s">
        <v>675</v>
      </c>
      <c r="D150" t="s">
        <v>676</v>
      </c>
      <c r="E150">
        <v>2029</v>
      </c>
      <c r="F150">
        <v>13.653043569999999</v>
      </c>
      <c r="H150" s="42"/>
      <c r="I150" s="76"/>
    </row>
    <row r="151" spans="1:9" x14ac:dyDescent="0.25">
      <c r="A151" t="s">
        <v>13</v>
      </c>
      <c r="C151" t="s">
        <v>675</v>
      </c>
      <c r="D151" t="s">
        <v>676</v>
      </c>
      <c r="E151">
        <v>2030</v>
      </c>
      <c r="F151">
        <v>12.92093085</v>
      </c>
      <c r="H151" s="42"/>
      <c r="I151" s="76"/>
    </row>
    <row r="152" spans="1:9" x14ac:dyDescent="0.25">
      <c r="A152" t="s">
        <v>13</v>
      </c>
      <c r="C152" t="s">
        <v>675</v>
      </c>
      <c r="D152" t="s">
        <v>676</v>
      </c>
      <c r="E152">
        <v>2031</v>
      </c>
      <c r="F152">
        <v>12.46523586</v>
      </c>
      <c r="H152" s="42"/>
      <c r="I152" s="76"/>
    </row>
    <row r="153" spans="1:9" x14ac:dyDescent="0.25">
      <c r="A153" t="s">
        <v>13</v>
      </c>
      <c r="C153" t="s">
        <v>675</v>
      </c>
      <c r="D153" t="s">
        <v>676</v>
      </c>
      <c r="E153">
        <v>2032</v>
      </c>
      <c r="F153">
        <v>12.30744806</v>
      </c>
      <c r="H153" s="42"/>
      <c r="I153" s="76"/>
    </row>
    <row r="154" spans="1:9" x14ac:dyDescent="0.25">
      <c r="A154" t="s">
        <v>13</v>
      </c>
      <c r="C154" t="s">
        <v>675</v>
      </c>
      <c r="D154" t="s">
        <v>676</v>
      </c>
      <c r="E154">
        <v>2033</v>
      </c>
      <c r="F154">
        <v>11.991872470000001</v>
      </c>
      <c r="H154" s="42"/>
      <c r="I154" s="76"/>
    </row>
    <row r="155" spans="1:9" x14ac:dyDescent="0.25">
      <c r="A155" t="s">
        <v>13</v>
      </c>
      <c r="C155" t="s">
        <v>675</v>
      </c>
      <c r="D155" t="s">
        <v>676</v>
      </c>
      <c r="E155">
        <v>2034</v>
      </c>
      <c r="F155">
        <v>9.6250555339999995</v>
      </c>
      <c r="H155" s="42"/>
      <c r="I155" s="76"/>
    </row>
    <row r="156" spans="1:9" x14ac:dyDescent="0.25">
      <c r="A156" t="s">
        <v>13</v>
      </c>
      <c r="C156" t="s">
        <v>675</v>
      </c>
      <c r="D156" t="s">
        <v>676</v>
      </c>
      <c r="E156">
        <v>2035</v>
      </c>
      <c r="F156">
        <v>9.4672677390000004</v>
      </c>
      <c r="H156" s="42"/>
      <c r="I156" s="76"/>
    </row>
    <row r="157" spans="1:9" x14ac:dyDescent="0.25">
      <c r="A157" t="s">
        <v>13</v>
      </c>
      <c r="C157" t="s">
        <v>677</v>
      </c>
      <c r="D157" t="s">
        <v>674</v>
      </c>
      <c r="E157">
        <v>2005</v>
      </c>
      <c r="F157">
        <v>1.573555</v>
      </c>
      <c r="H157" s="42"/>
      <c r="I157" s="76"/>
    </row>
    <row r="158" spans="1:9" x14ac:dyDescent="0.25">
      <c r="A158" t="s">
        <v>13</v>
      </c>
      <c r="C158" t="s">
        <v>677</v>
      </c>
      <c r="D158" t="s">
        <v>674</v>
      </c>
      <c r="E158">
        <v>2006</v>
      </c>
      <c r="F158">
        <v>2.1829471150000002</v>
      </c>
      <c r="H158" s="42"/>
      <c r="I158" s="76"/>
    </row>
    <row r="159" spans="1:9" x14ac:dyDescent="0.25">
      <c r="A159" t="s">
        <v>13</v>
      </c>
      <c r="C159" t="s">
        <v>677</v>
      </c>
      <c r="D159" t="s">
        <v>674</v>
      </c>
      <c r="E159">
        <v>2007</v>
      </c>
      <c r="F159">
        <v>2.8402155919999998</v>
      </c>
      <c r="H159" s="42"/>
      <c r="I159" s="76"/>
    </row>
    <row r="160" spans="1:9" x14ac:dyDescent="0.25">
      <c r="A160" t="s">
        <v>13</v>
      </c>
      <c r="C160" t="s">
        <v>677</v>
      </c>
      <c r="D160" t="s">
        <v>674</v>
      </c>
      <c r="E160">
        <v>2008</v>
      </c>
      <c r="F160">
        <v>3.679973817</v>
      </c>
      <c r="H160" s="42"/>
      <c r="I160" s="76"/>
    </row>
    <row r="161" spans="1:9" x14ac:dyDescent="0.25">
      <c r="A161" t="s">
        <v>13</v>
      </c>
      <c r="C161" t="s">
        <v>677</v>
      </c>
      <c r="D161" t="s">
        <v>674</v>
      </c>
      <c r="E161">
        <v>2009</v>
      </c>
      <c r="F161">
        <v>4.6129004299999998</v>
      </c>
      <c r="H161" s="42"/>
      <c r="I161" s="76"/>
    </row>
    <row r="162" spans="1:9" x14ac:dyDescent="0.25">
      <c r="A162" t="s">
        <v>13</v>
      </c>
      <c r="C162" t="s">
        <v>677</v>
      </c>
      <c r="D162" t="s">
        <v>674</v>
      </c>
      <c r="E162">
        <v>2010</v>
      </c>
      <c r="F162">
        <v>6.8593654989999999</v>
      </c>
      <c r="H162" s="42"/>
      <c r="I162" s="76"/>
    </row>
    <row r="163" spans="1:9" x14ac:dyDescent="0.25">
      <c r="A163" t="s">
        <v>13</v>
      </c>
      <c r="C163" t="s">
        <v>677</v>
      </c>
      <c r="D163" t="s">
        <v>674</v>
      </c>
      <c r="E163">
        <v>2011</v>
      </c>
      <c r="F163">
        <v>9.0319676480000002</v>
      </c>
      <c r="H163" s="42"/>
      <c r="I163" s="76"/>
    </row>
    <row r="164" spans="1:9" x14ac:dyDescent="0.25">
      <c r="A164" t="s">
        <v>13</v>
      </c>
      <c r="C164" t="s">
        <v>677</v>
      </c>
      <c r="D164" t="s">
        <v>674</v>
      </c>
      <c r="E164">
        <v>2012</v>
      </c>
      <c r="F164">
        <v>11.08587399</v>
      </c>
      <c r="H164" s="42"/>
      <c r="I164" s="76"/>
    </row>
    <row r="165" spans="1:9" x14ac:dyDescent="0.25">
      <c r="A165" t="s">
        <v>13</v>
      </c>
      <c r="C165" t="s">
        <v>677</v>
      </c>
      <c r="D165" t="s">
        <v>674</v>
      </c>
      <c r="E165">
        <v>2013</v>
      </c>
      <c r="F165">
        <v>13.087055530000001</v>
      </c>
      <c r="H165" s="42"/>
      <c r="I165" s="76"/>
    </row>
    <row r="166" spans="1:9" x14ac:dyDescent="0.25">
      <c r="A166" t="s">
        <v>13</v>
      </c>
      <c r="C166" t="s">
        <v>677</v>
      </c>
      <c r="D166" t="s">
        <v>674</v>
      </c>
      <c r="E166">
        <v>2014</v>
      </c>
      <c r="F166">
        <v>15.35605406</v>
      </c>
      <c r="H166" s="42"/>
      <c r="I166" s="76"/>
    </row>
    <row r="167" spans="1:9" x14ac:dyDescent="0.25">
      <c r="A167" t="s">
        <v>13</v>
      </c>
      <c r="C167" t="s">
        <v>677</v>
      </c>
      <c r="D167" t="s">
        <v>674</v>
      </c>
      <c r="E167">
        <v>2015</v>
      </c>
      <c r="F167">
        <v>17.777793989999999</v>
      </c>
      <c r="H167" s="42"/>
      <c r="I167" s="76"/>
    </row>
    <row r="168" spans="1:9" x14ac:dyDescent="0.25">
      <c r="A168" t="s">
        <v>13</v>
      </c>
      <c r="C168" t="s">
        <v>677</v>
      </c>
      <c r="D168" t="s">
        <v>674</v>
      </c>
      <c r="E168">
        <v>2016</v>
      </c>
      <c r="F168">
        <v>20.24620505</v>
      </c>
      <c r="H168" s="42"/>
      <c r="I168" s="76"/>
    </row>
    <row r="169" spans="1:9" x14ac:dyDescent="0.25">
      <c r="A169" t="s">
        <v>13</v>
      </c>
      <c r="C169" t="s">
        <v>677</v>
      </c>
      <c r="D169" t="s">
        <v>674</v>
      </c>
      <c r="E169">
        <v>2017</v>
      </c>
      <c r="F169">
        <v>21.688759749999999</v>
      </c>
      <c r="H169" s="42"/>
      <c r="I169" s="76"/>
    </row>
    <row r="170" spans="1:9" x14ac:dyDescent="0.25">
      <c r="A170" t="s">
        <v>13</v>
      </c>
      <c r="C170" t="s">
        <v>677</v>
      </c>
      <c r="D170" t="s">
        <v>674</v>
      </c>
      <c r="E170">
        <v>2018</v>
      </c>
      <c r="F170">
        <v>23.973480989999999</v>
      </c>
      <c r="H170" s="2"/>
    </row>
    <row r="171" spans="1:9" x14ac:dyDescent="0.25">
      <c r="A171" t="s">
        <v>13</v>
      </c>
      <c r="C171" t="s">
        <v>677</v>
      </c>
      <c r="D171" t="s">
        <v>674</v>
      </c>
      <c r="E171">
        <v>2019</v>
      </c>
      <c r="F171">
        <v>27.42058394</v>
      </c>
    </row>
    <row r="172" spans="1:9" x14ac:dyDescent="0.25">
      <c r="A172" t="s">
        <v>13</v>
      </c>
      <c r="C172" t="s">
        <v>677</v>
      </c>
      <c r="D172" t="s">
        <v>674</v>
      </c>
      <c r="E172">
        <v>2020</v>
      </c>
      <c r="F172">
        <v>28.16783495</v>
      </c>
      <c r="H172" s="76"/>
      <c r="I172" s="76"/>
    </row>
    <row r="173" spans="1:9" x14ac:dyDescent="0.25">
      <c r="A173" t="s">
        <v>13</v>
      </c>
      <c r="C173" t="s">
        <v>677</v>
      </c>
      <c r="D173" t="s">
        <v>674</v>
      </c>
      <c r="E173">
        <v>2021</v>
      </c>
      <c r="F173">
        <v>33.701477439999998</v>
      </c>
      <c r="H173" s="42"/>
      <c r="I173" s="76"/>
    </row>
    <row r="174" spans="1:9" x14ac:dyDescent="0.25">
      <c r="A174" t="s">
        <v>13</v>
      </c>
      <c r="C174" t="s">
        <v>677</v>
      </c>
      <c r="D174" t="s">
        <v>674</v>
      </c>
      <c r="E174">
        <v>2022</v>
      </c>
      <c r="F174">
        <v>36.293269410000001</v>
      </c>
      <c r="H174" s="42"/>
      <c r="I174" s="76"/>
    </row>
    <row r="175" spans="1:9" x14ac:dyDescent="0.25">
      <c r="A175" t="s">
        <v>13</v>
      </c>
      <c r="C175" t="s">
        <v>677</v>
      </c>
      <c r="D175" t="s">
        <v>674</v>
      </c>
      <c r="E175">
        <v>2023</v>
      </c>
      <c r="F175">
        <v>39.141096490000002</v>
      </c>
      <c r="H175" s="42"/>
      <c r="I175" s="76"/>
    </row>
    <row r="176" spans="1:9" x14ac:dyDescent="0.25">
      <c r="A176" t="s">
        <v>13</v>
      </c>
      <c r="C176" t="s">
        <v>677</v>
      </c>
      <c r="D176" t="s">
        <v>674</v>
      </c>
      <c r="E176">
        <v>2024</v>
      </c>
      <c r="F176">
        <v>38.002575380000003</v>
      </c>
      <c r="H176" s="42"/>
      <c r="I176" s="76"/>
    </row>
    <row r="177" spans="1:9" x14ac:dyDescent="0.25">
      <c r="A177" t="s">
        <v>13</v>
      </c>
      <c r="C177" t="s">
        <v>677</v>
      </c>
      <c r="D177" t="s">
        <v>674</v>
      </c>
      <c r="E177">
        <v>2025</v>
      </c>
      <c r="F177">
        <v>38.403238559999998</v>
      </c>
      <c r="H177" s="42"/>
      <c r="I177" s="76"/>
    </row>
    <row r="178" spans="1:9" x14ac:dyDescent="0.25">
      <c r="A178" t="s">
        <v>13</v>
      </c>
      <c r="C178" t="s">
        <v>677</v>
      </c>
      <c r="D178" t="s">
        <v>674</v>
      </c>
      <c r="E178">
        <v>2026</v>
      </c>
      <c r="F178">
        <v>39.0336395</v>
      </c>
      <c r="H178" s="42"/>
      <c r="I178" s="76"/>
    </row>
    <row r="179" spans="1:9" x14ac:dyDescent="0.25">
      <c r="A179" t="s">
        <v>13</v>
      </c>
      <c r="C179" t="s">
        <v>677</v>
      </c>
      <c r="D179" t="s">
        <v>674</v>
      </c>
      <c r="E179">
        <v>2027</v>
      </c>
      <c r="F179">
        <v>39.341307540000003</v>
      </c>
      <c r="H179" s="42"/>
      <c r="I179" s="76"/>
    </row>
    <row r="180" spans="1:9" x14ac:dyDescent="0.25">
      <c r="A180" t="s">
        <v>13</v>
      </c>
      <c r="C180" t="s">
        <v>677</v>
      </c>
      <c r="D180" t="s">
        <v>674</v>
      </c>
      <c r="E180">
        <v>2028</v>
      </c>
      <c r="F180">
        <v>39.530251389999997</v>
      </c>
      <c r="H180" s="42"/>
      <c r="I180" s="76"/>
    </row>
    <row r="181" spans="1:9" x14ac:dyDescent="0.25">
      <c r="A181" t="s">
        <v>13</v>
      </c>
      <c r="C181" t="s">
        <v>677</v>
      </c>
      <c r="D181" t="s">
        <v>674</v>
      </c>
      <c r="E181">
        <v>2029</v>
      </c>
      <c r="F181">
        <v>35.684947909999998</v>
      </c>
      <c r="H181" s="42"/>
      <c r="I181" s="76"/>
    </row>
    <row r="182" spans="1:9" x14ac:dyDescent="0.25">
      <c r="A182" t="s">
        <v>13</v>
      </c>
      <c r="C182" t="s">
        <v>677</v>
      </c>
      <c r="D182" t="s">
        <v>674</v>
      </c>
      <c r="E182">
        <v>2030</v>
      </c>
      <c r="F182">
        <v>35.237121160000001</v>
      </c>
      <c r="H182" s="42"/>
      <c r="I182" s="76"/>
    </row>
    <row r="183" spans="1:9" x14ac:dyDescent="0.25">
      <c r="A183" t="s">
        <v>13</v>
      </c>
      <c r="C183" t="s">
        <v>677</v>
      </c>
      <c r="D183" t="s">
        <v>674</v>
      </c>
      <c r="E183">
        <v>2031</v>
      </c>
      <c r="F183">
        <v>32.67175452</v>
      </c>
      <c r="H183" s="42"/>
      <c r="I183" s="76"/>
    </row>
    <row r="184" spans="1:9" x14ac:dyDescent="0.25">
      <c r="A184" t="s">
        <v>13</v>
      </c>
      <c r="C184" t="s">
        <v>677</v>
      </c>
      <c r="D184" t="s">
        <v>674</v>
      </c>
      <c r="E184">
        <v>2032</v>
      </c>
      <c r="F184">
        <v>32.258188009999998</v>
      </c>
      <c r="H184" s="42"/>
      <c r="I184" s="76"/>
    </row>
    <row r="185" spans="1:9" x14ac:dyDescent="0.25">
      <c r="A185" t="s">
        <v>13</v>
      </c>
      <c r="C185" t="s">
        <v>677</v>
      </c>
      <c r="D185" t="s">
        <v>674</v>
      </c>
      <c r="E185">
        <v>2033</v>
      </c>
      <c r="F185">
        <v>31.431054979999999</v>
      </c>
      <c r="H185" s="42"/>
      <c r="I185" s="76"/>
    </row>
    <row r="186" spans="1:9" x14ac:dyDescent="0.25">
      <c r="A186" t="s">
        <v>13</v>
      </c>
      <c r="C186" t="s">
        <v>677</v>
      </c>
      <c r="D186" t="s">
        <v>674</v>
      </c>
      <c r="E186">
        <v>2034</v>
      </c>
      <c r="F186">
        <v>25.22755729</v>
      </c>
      <c r="H186" s="42"/>
      <c r="I186" s="76"/>
    </row>
    <row r="187" spans="1:9" x14ac:dyDescent="0.25">
      <c r="A187" t="s">
        <v>13</v>
      </c>
      <c r="C187" t="s">
        <v>677</v>
      </c>
      <c r="D187" t="s">
        <v>674</v>
      </c>
      <c r="E187">
        <v>2035</v>
      </c>
      <c r="F187">
        <v>24.81399077</v>
      </c>
      <c r="H187" s="42"/>
      <c r="I187" s="76"/>
    </row>
    <row r="188" spans="1:9" x14ac:dyDescent="0.25">
      <c r="A188" t="s">
        <v>13</v>
      </c>
      <c r="C188" t="s">
        <v>654</v>
      </c>
      <c r="D188" t="s">
        <v>19</v>
      </c>
      <c r="E188">
        <v>2005</v>
      </c>
      <c r="F188">
        <v>21.366111539999999</v>
      </c>
      <c r="H188" s="42"/>
      <c r="I188" s="76"/>
    </row>
    <row r="189" spans="1:9" x14ac:dyDescent="0.25">
      <c r="A189" t="s">
        <v>13</v>
      </c>
      <c r="C189" t="s">
        <v>654</v>
      </c>
      <c r="D189" t="s">
        <v>19</v>
      </c>
      <c r="E189">
        <v>2006</v>
      </c>
      <c r="F189">
        <v>23.596598780000001</v>
      </c>
      <c r="H189" s="42"/>
      <c r="I189" s="76"/>
    </row>
    <row r="190" spans="1:9" x14ac:dyDescent="0.25">
      <c r="A190" t="s">
        <v>13</v>
      </c>
      <c r="C190" t="s">
        <v>654</v>
      </c>
      <c r="D190" t="s">
        <v>19</v>
      </c>
      <c r="E190">
        <v>2007</v>
      </c>
      <c r="F190">
        <v>25.51925043</v>
      </c>
      <c r="H190" s="42"/>
      <c r="I190" s="76"/>
    </row>
    <row r="191" spans="1:9" x14ac:dyDescent="0.25">
      <c r="A191" t="s">
        <v>13</v>
      </c>
      <c r="C191" t="s">
        <v>654</v>
      </c>
      <c r="D191" t="s">
        <v>19</v>
      </c>
      <c r="E191">
        <v>2008</v>
      </c>
      <c r="F191">
        <v>27.636201790000001</v>
      </c>
      <c r="H191" s="42"/>
      <c r="I191" s="76"/>
    </row>
    <row r="192" spans="1:9" x14ac:dyDescent="0.25">
      <c r="A192" t="s">
        <v>13</v>
      </c>
      <c r="C192" t="s">
        <v>654</v>
      </c>
      <c r="D192" t="s">
        <v>19</v>
      </c>
      <c r="E192">
        <v>2009</v>
      </c>
      <c r="F192">
        <v>31.464478410000002</v>
      </c>
      <c r="H192" s="42"/>
      <c r="I192" s="76"/>
    </row>
    <row r="193" spans="1:9" x14ac:dyDescent="0.25">
      <c r="A193" t="s">
        <v>13</v>
      </c>
      <c r="C193" t="s">
        <v>654</v>
      </c>
      <c r="D193" t="s">
        <v>19</v>
      </c>
      <c r="E193">
        <v>2010</v>
      </c>
      <c r="F193">
        <v>35.425132329999997</v>
      </c>
      <c r="H193" s="42"/>
      <c r="I193" s="76"/>
    </row>
    <row r="194" spans="1:9" x14ac:dyDescent="0.25">
      <c r="A194" t="s">
        <v>13</v>
      </c>
      <c r="C194" t="s">
        <v>654</v>
      </c>
      <c r="D194" t="s">
        <v>19</v>
      </c>
      <c r="E194">
        <v>2011</v>
      </c>
      <c r="F194">
        <v>37.248793550000002</v>
      </c>
      <c r="H194" s="42"/>
      <c r="I194" s="76"/>
    </row>
    <row r="195" spans="1:9" x14ac:dyDescent="0.25">
      <c r="A195" t="s">
        <v>13</v>
      </c>
      <c r="C195" t="s">
        <v>654</v>
      </c>
      <c r="D195" t="s">
        <v>19</v>
      </c>
      <c r="E195">
        <v>2012</v>
      </c>
      <c r="F195">
        <v>38.648048600000003</v>
      </c>
      <c r="H195" s="42"/>
      <c r="I195" s="76"/>
    </row>
    <row r="196" spans="1:9" x14ac:dyDescent="0.25">
      <c r="A196" t="s">
        <v>13</v>
      </c>
      <c r="C196" t="s">
        <v>654</v>
      </c>
      <c r="D196" t="s">
        <v>19</v>
      </c>
      <c r="E196">
        <v>2013</v>
      </c>
      <c r="F196">
        <v>40.301588019999997</v>
      </c>
      <c r="H196" s="42"/>
      <c r="I196" s="76"/>
    </row>
    <row r="197" spans="1:9" x14ac:dyDescent="0.25">
      <c r="A197" t="s">
        <v>13</v>
      </c>
      <c r="C197" t="s">
        <v>654</v>
      </c>
      <c r="D197" t="s">
        <v>19</v>
      </c>
      <c r="E197">
        <v>2014</v>
      </c>
      <c r="F197">
        <v>42.02176996</v>
      </c>
      <c r="H197" s="42"/>
      <c r="I197" s="76"/>
    </row>
    <row r="198" spans="1:9" x14ac:dyDescent="0.25">
      <c r="A198" t="s">
        <v>13</v>
      </c>
      <c r="C198" t="s">
        <v>654</v>
      </c>
      <c r="D198" t="s">
        <v>19</v>
      </c>
      <c r="E198">
        <v>2015</v>
      </c>
      <c r="F198">
        <v>44.374620219999997</v>
      </c>
      <c r="H198" s="42"/>
      <c r="I198" s="76"/>
    </row>
    <row r="199" spans="1:9" x14ac:dyDescent="0.25">
      <c r="A199" t="s">
        <v>13</v>
      </c>
      <c r="C199" t="s">
        <v>654</v>
      </c>
      <c r="D199" t="s">
        <v>19</v>
      </c>
      <c r="E199">
        <v>2016</v>
      </c>
      <c r="F199">
        <v>44.025941349999997</v>
      </c>
      <c r="H199" s="42"/>
      <c r="I199" s="76"/>
    </row>
    <row r="200" spans="1:9" x14ac:dyDescent="0.25">
      <c r="A200" t="s">
        <v>13</v>
      </c>
      <c r="C200" t="s">
        <v>654</v>
      </c>
      <c r="D200" t="s">
        <v>19</v>
      </c>
      <c r="E200">
        <v>2017</v>
      </c>
      <c r="F200">
        <v>43.257308620000003</v>
      </c>
      <c r="H200" s="42"/>
      <c r="I200" s="76"/>
    </row>
    <row r="201" spans="1:9" x14ac:dyDescent="0.25">
      <c r="A201" t="s">
        <v>13</v>
      </c>
      <c r="C201" t="s">
        <v>654</v>
      </c>
      <c r="D201" t="s">
        <v>19</v>
      </c>
      <c r="E201">
        <v>2018</v>
      </c>
      <c r="F201">
        <v>42.291832450000001</v>
      </c>
      <c r="H201" s="42"/>
      <c r="I201" s="76"/>
    </row>
    <row r="202" spans="1:9" x14ac:dyDescent="0.25">
      <c r="A202" t="s">
        <v>13</v>
      </c>
      <c r="C202" t="s">
        <v>654</v>
      </c>
      <c r="D202" t="s">
        <v>19</v>
      </c>
      <c r="E202">
        <v>2019</v>
      </c>
      <c r="F202">
        <v>42.756869979999998</v>
      </c>
      <c r="H202" s="42"/>
      <c r="I202" s="76"/>
    </row>
    <row r="203" spans="1:9" x14ac:dyDescent="0.25">
      <c r="A203" t="s">
        <v>13</v>
      </c>
      <c r="C203" t="s">
        <v>654</v>
      </c>
      <c r="D203" t="s">
        <v>19</v>
      </c>
      <c r="E203">
        <v>2020</v>
      </c>
      <c r="F203">
        <v>40.00743138</v>
      </c>
      <c r="H203" s="42"/>
      <c r="I203" s="76"/>
    </row>
    <row r="204" spans="1:9" x14ac:dyDescent="0.25">
      <c r="A204" t="s">
        <v>13</v>
      </c>
      <c r="C204" t="s">
        <v>654</v>
      </c>
      <c r="D204" t="s">
        <v>19</v>
      </c>
      <c r="E204">
        <v>2021</v>
      </c>
      <c r="F204">
        <v>43.398623190000002</v>
      </c>
      <c r="H204" s="42"/>
      <c r="I204" s="76"/>
    </row>
    <row r="205" spans="1:9" x14ac:dyDescent="0.25">
      <c r="A205" t="s">
        <v>13</v>
      </c>
      <c r="C205" t="s">
        <v>654</v>
      </c>
      <c r="D205" t="s">
        <v>19</v>
      </c>
      <c r="E205">
        <v>2022</v>
      </c>
      <c r="F205">
        <v>43.352237729999999</v>
      </c>
      <c r="H205" s="42"/>
      <c r="I205" s="76"/>
    </row>
    <row r="206" spans="1:9" x14ac:dyDescent="0.25">
      <c r="A206" t="s">
        <v>13</v>
      </c>
      <c r="C206" t="s">
        <v>654</v>
      </c>
      <c r="D206" t="s">
        <v>19</v>
      </c>
      <c r="E206">
        <v>2023</v>
      </c>
      <c r="F206">
        <v>43.462743779999997</v>
      </c>
      <c r="H206" s="42"/>
      <c r="I206" s="76"/>
    </row>
    <row r="207" spans="1:9" x14ac:dyDescent="0.25">
      <c r="A207" t="s">
        <v>13</v>
      </c>
      <c r="C207" t="s">
        <v>654</v>
      </c>
      <c r="D207" t="s">
        <v>19</v>
      </c>
      <c r="E207">
        <v>2024</v>
      </c>
      <c r="F207">
        <v>35.47872314</v>
      </c>
      <c r="H207" s="42"/>
      <c r="I207" s="76"/>
    </row>
    <row r="208" spans="1:9" x14ac:dyDescent="0.25">
      <c r="A208" t="s">
        <v>13</v>
      </c>
      <c r="C208" t="s">
        <v>654</v>
      </c>
      <c r="D208" t="s">
        <v>19</v>
      </c>
      <c r="E208">
        <v>2025</v>
      </c>
      <c r="F208">
        <v>34.984388250000002</v>
      </c>
      <c r="H208" s="42"/>
      <c r="I208" s="76"/>
    </row>
    <row r="209" spans="1:9" x14ac:dyDescent="0.25">
      <c r="A209" t="s">
        <v>13</v>
      </c>
      <c r="C209" t="s">
        <v>654</v>
      </c>
      <c r="D209" t="s">
        <v>19</v>
      </c>
      <c r="E209">
        <v>2026</v>
      </c>
      <c r="F209">
        <v>34.542022869999997</v>
      </c>
      <c r="H209" s="42"/>
      <c r="I209" s="76"/>
    </row>
    <row r="210" spans="1:9" x14ac:dyDescent="0.25">
      <c r="A210" t="s">
        <v>13</v>
      </c>
      <c r="C210" t="s">
        <v>654</v>
      </c>
      <c r="D210" t="s">
        <v>19</v>
      </c>
      <c r="E210">
        <v>2027</v>
      </c>
      <c r="F210">
        <v>34.094641209999999</v>
      </c>
      <c r="H210" s="42"/>
      <c r="I210" s="76"/>
    </row>
    <row r="211" spans="1:9" x14ac:dyDescent="0.25">
      <c r="A211" t="s">
        <v>13</v>
      </c>
      <c r="C211" t="s">
        <v>654</v>
      </c>
      <c r="D211" t="s">
        <v>19</v>
      </c>
      <c r="E211">
        <v>2028</v>
      </c>
      <c r="F211">
        <v>33.669982640000001</v>
      </c>
      <c r="H211" s="42"/>
      <c r="I211" s="76"/>
    </row>
    <row r="212" spans="1:9" x14ac:dyDescent="0.25">
      <c r="A212" t="s">
        <v>13</v>
      </c>
      <c r="C212" t="s">
        <v>654</v>
      </c>
      <c r="D212" t="s">
        <v>19</v>
      </c>
      <c r="E212">
        <v>2029</v>
      </c>
      <c r="F212">
        <v>24.7161945</v>
      </c>
      <c r="H212" s="42"/>
      <c r="I212" s="76"/>
    </row>
    <row r="213" spans="1:9" x14ac:dyDescent="0.25">
      <c r="A213" t="s">
        <v>13</v>
      </c>
      <c r="C213" t="s">
        <v>654</v>
      </c>
      <c r="D213" t="s">
        <v>19</v>
      </c>
      <c r="E213">
        <v>2030</v>
      </c>
      <c r="F213">
        <v>24.358331960000001</v>
      </c>
      <c r="H213" s="42"/>
      <c r="I213" s="76"/>
    </row>
    <row r="214" spans="1:9" x14ac:dyDescent="0.25">
      <c r="A214" t="s">
        <v>13</v>
      </c>
      <c r="C214" t="s">
        <v>654</v>
      </c>
      <c r="D214" t="s">
        <v>19</v>
      </c>
      <c r="E214">
        <v>2031</v>
      </c>
      <c r="F214">
        <v>23.61595737</v>
      </c>
      <c r="H214" s="42"/>
      <c r="I214" s="76"/>
    </row>
    <row r="215" spans="1:9" x14ac:dyDescent="0.25">
      <c r="A215" t="s">
        <v>13</v>
      </c>
      <c r="C215" t="s">
        <v>654</v>
      </c>
      <c r="D215" t="s">
        <v>19</v>
      </c>
      <c r="E215">
        <v>2032</v>
      </c>
      <c r="F215">
        <v>22.62876691</v>
      </c>
      <c r="H215" s="42"/>
      <c r="I215" s="76"/>
    </row>
    <row r="216" spans="1:9" x14ac:dyDescent="0.25">
      <c r="A216" t="s">
        <v>13</v>
      </c>
      <c r="C216" t="s">
        <v>654</v>
      </c>
      <c r="D216" t="s">
        <v>19</v>
      </c>
      <c r="E216">
        <v>2033</v>
      </c>
      <c r="F216">
        <v>21.652200489999998</v>
      </c>
      <c r="H216" s="42"/>
      <c r="I216" s="76"/>
    </row>
    <row r="217" spans="1:9" x14ac:dyDescent="0.25">
      <c r="A217" t="s">
        <v>13</v>
      </c>
      <c r="C217" t="s">
        <v>654</v>
      </c>
      <c r="D217" t="s">
        <v>19</v>
      </c>
      <c r="E217">
        <v>2034</v>
      </c>
      <c r="F217">
        <v>20.05482233</v>
      </c>
      <c r="H217" s="42"/>
      <c r="I217" s="76"/>
    </row>
    <row r="218" spans="1:9" x14ac:dyDescent="0.25">
      <c r="A218" t="s">
        <v>13</v>
      </c>
      <c r="C218" t="s">
        <v>654</v>
      </c>
      <c r="D218" t="s">
        <v>19</v>
      </c>
      <c r="E218">
        <v>2035</v>
      </c>
      <c r="F218">
        <v>19.241322350000001</v>
      </c>
      <c r="H218" s="42"/>
      <c r="I218" s="76"/>
    </row>
    <row r="219" spans="1:9" x14ac:dyDescent="0.25">
      <c r="A219" t="s">
        <v>14</v>
      </c>
      <c r="C219" t="s">
        <v>650</v>
      </c>
      <c r="D219" t="s">
        <v>19</v>
      </c>
      <c r="E219">
        <v>2005</v>
      </c>
      <c r="F219">
        <v>3.4</v>
      </c>
      <c r="H219" s="42"/>
      <c r="I219" s="76"/>
    </row>
    <row r="220" spans="1:9" x14ac:dyDescent="0.25">
      <c r="A220" t="s">
        <v>14</v>
      </c>
      <c r="C220" t="s">
        <v>650</v>
      </c>
      <c r="D220" t="s">
        <v>19</v>
      </c>
      <c r="E220">
        <v>2006</v>
      </c>
      <c r="F220">
        <v>3</v>
      </c>
      <c r="H220" s="42"/>
      <c r="I220" s="76"/>
    </row>
    <row r="221" spans="1:9" x14ac:dyDescent="0.25">
      <c r="A221" t="s">
        <v>14</v>
      </c>
      <c r="C221" t="s">
        <v>650</v>
      </c>
      <c r="D221" t="s">
        <v>19</v>
      </c>
      <c r="E221">
        <v>2007</v>
      </c>
      <c r="F221">
        <v>4.7</v>
      </c>
      <c r="H221" s="42"/>
      <c r="I221" s="76"/>
    </row>
    <row r="222" spans="1:9" x14ac:dyDescent="0.25">
      <c r="A222" t="s">
        <v>14</v>
      </c>
      <c r="C222" t="s">
        <v>650</v>
      </c>
      <c r="D222" t="s">
        <v>19</v>
      </c>
      <c r="E222">
        <v>2008</v>
      </c>
      <c r="F222">
        <v>3.3</v>
      </c>
      <c r="H222" s="42"/>
      <c r="I222" s="76"/>
    </row>
    <row r="223" spans="1:9" x14ac:dyDescent="0.25">
      <c r="A223" t="s">
        <v>14</v>
      </c>
      <c r="C223" t="s">
        <v>650</v>
      </c>
      <c r="D223" t="s">
        <v>19</v>
      </c>
      <c r="E223">
        <v>2009</v>
      </c>
      <c r="F223">
        <v>2</v>
      </c>
      <c r="H223" s="42"/>
      <c r="I223" s="76"/>
    </row>
    <row r="224" spans="1:9" x14ac:dyDescent="0.25">
      <c r="A224" t="s">
        <v>14</v>
      </c>
      <c r="C224" t="s">
        <v>650</v>
      </c>
      <c r="D224" t="s">
        <v>19</v>
      </c>
      <c r="E224">
        <v>2010</v>
      </c>
      <c r="F224">
        <v>2</v>
      </c>
      <c r="H224" s="42"/>
      <c r="I224" s="76"/>
    </row>
    <row r="225" spans="1:9" x14ac:dyDescent="0.25">
      <c r="A225" t="s">
        <v>14</v>
      </c>
      <c r="C225" t="s">
        <v>650</v>
      </c>
      <c r="D225" t="s">
        <v>19</v>
      </c>
      <c r="E225">
        <v>2011</v>
      </c>
      <c r="F225">
        <v>3.6</v>
      </c>
      <c r="H225" s="42"/>
      <c r="I225" s="76"/>
    </row>
    <row r="226" spans="1:9" x14ac:dyDescent="0.25">
      <c r="A226" t="s">
        <v>14</v>
      </c>
      <c r="C226" t="s">
        <v>650</v>
      </c>
      <c r="D226" t="s">
        <v>19</v>
      </c>
      <c r="E226">
        <v>2012</v>
      </c>
      <c r="F226">
        <v>3.1</v>
      </c>
      <c r="H226" s="42"/>
      <c r="I226" s="76"/>
    </row>
    <row r="227" spans="1:9" x14ac:dyDescent="0.25">
      <c r="A227" t="s">
        <v>14</v>
      </c>
      <c r="C227" t="s">
        <v>650</v>
      </c>
      <c r="D227" t="s">
        <v>19</v>
      </c>
      <c r="E227">
        <v>2013</v>
      </c>
      <c r="F227">
        <v>3.1</v>
      </c>
      <c r="H227" s="42"/>
      <c r="I227" s="76"/>
    </row>
    <row r="228" spans="1:9" x14ac:dyDescent="0.25">
      <c r="A228" t="s">
        <v>14</v>
      </c>
      <c r="C228" t="s">
        <v>650</v>
      </c>
      <c r="D228" t="s">
        <v>19</v>
      </c>
      <c r="E228">
        <v>2014</v>
      </c>
      <c r="F228">
        <v>2.6</v>
      </c>
      <c r="H228" s="42"/>
      <c r="I228" s="76"/>
    </row>
    <row r="229" spans="1:9" x14ac:dyDescent="0.25">
      <c r="A229" t="s">
        <v>14</v>
      </c>
      <c r="C229" t="s">
        <v>650</v>
      </c>
      <c r="D229" t="s">
        <v>19</v>
      </c>
      <c r="E229">
        <v>2015</v>
      </c>
      <c r="F229">
        <v>2.1</v>
      </c>
      <c r="H229" s="42"/>
      <c r="I229" s="76"/>
    </row>
    <row r="230" spans="1:9" x14ac:dyDescent="0.25">
      <c r="A230" t="s">
        <v>14</v>
      </c>
      <c r="C230" t="s">
        <v>650</v>
      </c>
      <c r="D230" t="s">
        <v>19</v>
      </c>
      <c r="E230">
        <v>2016</v>
      </c>
      <c r="F230">
        <v>1.4</v>
      </c>
      <c r="H230" s="42"/>
      <c r="I230" s="76"/>
    </row>
    <row r="231" spans="1:9" x14ac:dyDescent="0.25">
      <c r="A231" t="s">
        <v>14</v>
      </c>
      <c r="C231" t="s">
        <v>650</v>
      </c>
      <c r="D231" t="s">
        <v>19</v>
      </c>
      <c r="E231">
        <v>2017</v>
      </c>
      <c r="F231">
        <v>1.1000000000000001</v>
      </c>
      <c r="H231" s="42"/>
      <c r="I231" s="76"/>
    </row>
    <row r="232" spans="1:9" x14ac:dyDescent="0.25">
      <c r="A232" t="s">
        <v>14</v>
      </c>
      <c r="C232" t="s">
        <v>650</v>
      </c>
      <c r="D232" t="s">
        <v>19</v>
      </c>
      <c r="E232">
        <v>2018</v>
      </c>
      <c r="F232">
        <v>1.6</v>
      </c>
      <c r="H232" s="42"/>
      <c r="I232" s="76"/>
    </row>
    <row r="233" spans="1:9" x14ac:dyDescent="0.25">
      <c r="A233" t="s">
        <v>14</v>
      </c>
      <c r="C233" t="s">
        <v>650</v>
      </c>
      <c r="D233" t="s">
        <v>19</v>
      </c>
      <c r="E233">
        <v>2019</v>
      </c>
      <c r="F233">
        <v>1.8</v>
      </c>
      <c r="H233" s="42"/>
      <c r="I233" s="76"/>
    </row>
    <row r="234" spans="1:9" x14ac:dyDescent="0.25">
      <c r="A234" t="s">
        <v>14</v>
      </c>
      <c r="C234" t="s">
        <v>650</v>
      </c>
      <c r="D234" t="s">
        <v>19</v>
      </c>
      <c r="E234">
        <v>2020</v>
      </c>
      <c r="F234">
        <v>1.6110544790000001</v>
      </c>
      <c r="H234" s="42"/>
      <c r="I234" s="76"/>
    </row>
    <row r="235" spans="1:9" x14ac:dyDescent="0.25">
      <c r="A235" t="s">
        <v>14</v>
      </c>
      <c r="C235" t="s">
        <v>650</v>
      </c>
      <c r="D235" t="s">
        <v>19</v>
      </c>
      <c r="E235">
        <v>2021</v>
      </c>
      <c r="F235">
        <v>1.7624670520000001</v>
      </c>
      <c r="H235" s="42"/>
      <c r="I235" s="76"/>
    </row>
    <row r="236" spans="1:9" x14ac:dyDescent="0.25">
      <c r="A236" t="s">
        <v>14</v>
      </c>
      <c r="C236" t="s">
        <v>650</v>
      </c>
      <c r="D236" t="s">
        <v>19</v>
      </c>
      <c r="E236">
        <v>2022</v>
      </c>
      <c r="F236">
        <v>1.7439950900000001</v>
      </c>
      <c r="H236" s="42"/>
      <c r="I236" s="76"/>
    </row>
    <row r="237" spans="1:9" x14ac:dyDescent="0.25">
      <c r="A237" t="s">
        <v>14</v>
      </c>
      <c r="C237" t="s">
        <v>650</v>
      </c>
      <c r="D237" t="s">
        <v>19</v>
      </c>
      <c r="E237">
        <v>2023</v>
      </c>
      <c r="F237">
        <v>1.7257167280000001</v>
      </c>
      <c r="H237" s="42"/>
      <c r="I237" s="76"/>
    </row>
    <row r="238" spans="1:9" x14ac:dyDescent="0.25">
      <c r="A238" t="s">
        <v>14</v>
      </c>
      <c r="C238" t="s">
        <v>650</v>
      </c>
      <c r="D238" t="s">
        <v>19</v>
      </c>
      <c r="E238">
        <v>2024</v>
      </c>
      <c r="F238">
        <v>1.707629936</v>
      </c>
      <c r="H238" s="42"/>
      <c r="I238" s="76"/>
    </row>
    <row r="239" spans="1:9" x14ac:dyDescent="0.25">
      <c r="A239" t="s">
        <v>14</v>
      </c>
      <c r="C239" t="s">
        <v>650</v>
      </c>
      <c r="D239" t="s">
        <v>19</v>
      </c>
      <c r="E239">
        <v>2025</v>
      </c>
      <c r="F239">
        <v>1.689732708</v>
      </c>
      <c r="H239" s="42"/>
      <c r="I239" s="76"/>
    </row>
    <row r="240" spans="1:9" x14ac:dyDescent="0.25">
      <c r="A240" t="s">
        <v>14</v>
      </c>
      <c r="C240" t="s">
        <v>650</v>
      </c>
      <c r="D240" t="s">
        <v>19</v>
      </c>
      <c r="E240">
        <v>2026</v>
      </c>
      <c r="F240">
        <v>1.672023056</v>
      </c>
      <c r="H240" s="42"/>
      <c r="I240" s="76"/>
    </row>
    <row r="241" spans="1:9" x14ac:dyDescent="0.25">
      <c r="A241" t="s">
        <v>14</v>
      </c>
      <c r="C241" t="s">
        <v>650</v>
      </c>
      <c r="D241" t="s">
        <v>19</v>
      </c>
      <c r="E241">
        <v>2027</v>
      </c>
      <c r="F241">
        <v>1.654499014</v>
      </c>
      <c r="H241" s="42"/>
      <c r="I241" s="76"/>
    </row>
    <row r="242" spans="1:9" x14ac:dyDescent="0.25">
      <c r="A242" t="s">
        <v>14</v>
      </c>
      <c r="C242" t="s">
        <v>650</v>
      </c>
      <c r="D242" t="s">
        <v>19</v>
      </c>
      <c r="E242">
        <v>2028</v>
      </c>
      <c r="F242">
        <v>1.637158637</v>
      </c>
      <c r="H242" s="42"/>
      <c r="I242" s="76"/>
    </row>
    <row r="243" spans="1:9" x14ac:dyDescent="0.25">
      <c r="A243" t="s">
        <v>14</v>
      </c>
      <c r="C243" t="s">
        <v>650</v>
      </c>
      <c r="D243" t="s">
        <v>19</v>
      </c>
      <c r="E243">
        <v>2029</v>
      </c>
      <c r="F243">
        <v>1.62</v>
      </c>
      <c r="H243" s="42"/>
      <c r="I243" s="76"/>
    </row>
    <row r="244" spans="1:9" x14ac:dyDescent="0.25">
      <c r="A244" t="s">
        <v>14</v>
      </c>
      <c r="C244" t="s">
        <v>650</v>
      </c>
      <c r="D244" t="s">
        <v>19</v>
      </c>
      <c r="E244">
        <v>2030</v>
      </c>
      <c r="F244">
        <v>1.603021198</v>
      </c>
      <c r="I244" s="76"/>
    </row>
    <row r="245" spans="1:9" x14ac:dyDescent="0.25">
      <c r="A245" t="s">
        <v>14</v>
      </c>
      <c r="C245" t="s">
        <v>650</v>
      </c>
      <c r="D245" t="s">
        <v>19</v>
      </c>
      <c r="E245">
        <v>2031</v>
      </c>
      <c r="F245">
        <v>1.586220347</v>
      </c>
    </row>
    <row r="246" spans="1:9" x14ac:dyDescent="0.25">
      <c r="A246" t="s">
        <v>14</v>
      </c>
      <c r="C246" t="s">
        <v>650</v>
      </c>
      <c r="D246" t="s">
        <v>19</v>
      </c>
      <c r="E246">
        <v>2032</v>
      </c>
      <c r="F246">
        <v>1.569595581</v>
      </c>
    </row>
    <row r="247" spans="1:9" x14ac:dyDescent="0.25">
      <c r="A247" t="s">
        <v>14</v>
      </c>
      <c r="C247" t="s">
        <v>650</v>
      </c>
      <c r="D247" t="s">
        <v>19</v>
      </c>
      <c r="E247">
        <v>2033</v>
      </c>
      <c r="F247">
        <v>1.5531450550000001</v>
      </c>
    </row>
    <row r="248" spans="1:9" x14ac:dyDescent="0.25">
      <c r="A248" t="s">
        <v>14</v>
      </c>
      <c r="C248" t="s">
        <v>650</v>
      </c>
      <c r="D248" t="s">
        <v>19</v>
      </c>
      <c r="E248">
        <v>2034</v>
      </c>
      <c r="F248">
        <v>1.5368669429999999</v>
      </c>
    </row>
    <row r="249" spans="1:9" x14ac:dyDescent="0.25">
      <c r="A249" t="s">
        <v>14</v>
      </c>
      <c r="C249" t="s">
        <v>650</v>
      </c>
      <c r="D249" t="s">
        <v>19</v>
      </c>
      <c r="E249">
        <v>2035</v>
      </c>
      <c r="F249">
        <v>1.5207594369999999</v>
      </c>
    </row>
    <row r="250" spans="1:9" x14ac:dyDescent="0.25">
      <c r="A250" t="s">
        <v>14</v>
      </c>
      <c r="C250" t="s">
        <v>652</v>
      </c>
      <c r="D250" t="s">
        <v>19</v>
      </c>
      <c r="E250">
        <v>2005</v>
      </c>
      <c r="F250">
        <v>3.3</v>
      </c>
    </row>
    <row r="251" spans="1:9" x14ac:dyDescent="0.25">
      <c r="A251" t="s">
        <v>14</v>
      </c>
      <c r="C251" t="s">
        <v>652</v>
      </c>
      <c r="D251" t="s">
        <v>19</v>
      </c>
      <c r="E251">
        <v>2006</v>
      </c>
      <c r="F251">
        <v>3.5</v>
      </c>
    </row>
    <row r="252" spans="1:9" x14ac:dyDescent="0.25">
      <c r="A252" t="s">
        <v>14</v>
      </c>
      <c r="C252" t="s">
        <v>652</v>
      </c>
      <c r="D252" t="s">
        <v>19</v>
      </c>
      <c r="E252">
        <v>2007</v>
      </c>
      <c r="F252">
        <v>3.3</v>
      </c>
    </row>
    <row r="253" spans="1:9" x14ac:dyDescent="0.25">
      <c r="A253" t="s">
        <v>14</v>
      </c>
      <c r="C253" t="s">
        <v>652</v>
      </c>
      <c r="D253" t="s">
        <v>19</v>
      </c>
      <c r="E253">
        <v>2008</v>
      </c>
      <c r="F253">
        <v>3</v>
      </c>
    </row>
    <row r="254" spans="1:9" x14ac:dyDescent="0.25">
      <c r="A254" t="s">
        <v>14</v>
      </c>
      <c r="C254" t="s">
        <v>652</v>
      </c>
      <c r="D254" t="s">
        <v>19</v>
      </c>
      <c r="E254">
        <v>2009</v>
      </c>
      <c r="F254">
        <v>2.1</v>
      </c>
    </row>
    <row r="255" spans="1:9" x14ac:dyDescent="0.25">
      <c r="A255" t="s">
        <v>14</v>
      </c>
      <c r="C255" t="s">
        <v>652</v>
      </c>
      <c r="D255" t="s">
        <v>19</v>
      </c>
      <c r="E255">
        <v>2010</v>
      </c>
      <c r="F255">
        <v>2.7</v>
      </c>
    </row>
    <row r="256" spans="1:9" x14ac:dyDescent="0.25">
      <c r="A256" t="s">
        <v>14</v>
      </c>
      <c r="C256" t="s">
        <v>652</v>
      </c>
      <c r="D256" t="s">
        <v>19</v>
      </c>
      <c r="E256">
        <v>2011</v>
      </c>
      <c r="F256">
        <v>3.7</v>
      </c>
    </row>
    <row r="257" spans="1:6" x14ac:dyDescent="0.25">
      <c r="A257" t="s">
        <v>14</v>
      </c>
      <c r="C257" t="s">
        <v>652</v>
      </c>
      <c r="D257" t="s">
        <v>19</v>
      </c>
      <c r="E257">
        <v>2012</v>
      </c>
      <c r="F257">
        <v>3.3</v>
      </c>
    </row>
    <row r="258" spans="1:6" x14ac:dyDescent="0.25">
      <c r="A258" t="s">
        <v>14</v>
      </c>
      <c r="C258" t="s">
        <v>652</v>
      </c>
      <c r="D258" t="s">
        <v>19</v>
      </c>
      <c r="E258">
        <v>2013</v>
      </c>
      <c r="F258">
        <v>3</v>
      </c>
    </row>
    <row r="259" spans="1:6" x14ac:dyDescent="0.25">
      <c r="A259" t="s">
        <v>14</v>
      </c>
      <c r="C259" t="s">
        <v>652</v>
      </c>
      <c r="D259" t="s">
        <v>19</v>
      </c>
      <c r="E259">
        <v>2014</v>
      </c>
      <c r="F259">
        <v>3.1</v>
      </c>
    </row>
    <row r="260" spans="1:6" x14ac:dyDescent="0.25">
      <c r="A260" t="s">
        <v>14</v>
      </c>
      <c r="C260" t="s">
        <v>652</v>
      </c>
      <c r="D260" t="s">
        <v>19</v>
      </c>
      <c r="E260">
        <v>2015</v>
      </c>
      <c r="F260">
        <v>3.1</v>
      </c>
    </row>
    <row r="261" spans="1:6" x14ac:dyDescent="0.25">
      <c r="A261" t="s">
        <v>14</v>
      </c>
      <c r="C261" t="s">
        <v>652</v>
      </c>
      <c r="D261" t="s">
        <v>19</v>
      </c>
      <c r="E261">
        <v>2016</v>
      </c>
      <c r="F261">
        <v>2.9</v>
      </c>
    </row>
    <row r="262" spans="1:6" x14ac:dyDescent="0.25">
      <c r="A262" t="s">
        <v>14</v>
      </c>
      <c r="C262" t="s">
        <v>652</v>
      </c>
      <c r="D262" t="s">
        <v>19</v>
      </c>
      <c r="E262">
        <v>2017</v>
      </c>
      <c r="F262">
        <v>2.9</v>
      </c>
    </row>
    <row r="263" spans="1:6" x14ac:dyDescent="0.25">
      <c r="A263" t="s">
        <v>14</v>
      </c>
      <c r="C263" t="s">
        <v>652</v>
      </c>
      <c r="D263" t="s">
        <v>19</v>
      </c>
      <c r="E263">
        <v>2018</v>
      </c>
      <c r="F263">
        <v>3</v>
      </c>
    </row>
    <row r="264" spans="1:6" x14ac:dyDescent="0.25">
      <c r="A264" t="s">
        <v>14</v>
      </c>
      <c r="C264" t="s">
        <v>652</v>
      </c>
      <c r="D264" t="s">
        <v>19</v>
      </c>
      <c r="E264">
        <v>2019</v>
      </c>
      <c r="F264">
        <v>2.7</v>
      </c>
    </row>
    <row r="265" spans="1:6" x14ac:dyDescent="0.25">
      <c r="A265" t="s">
        <v>14</v>
      </c>
      <c r="C265" t="s">
        <v>652</v>
      </c>
      <c r="D265" t="s">
        <v>19</v>
      </c>
      <c r="E265">
        <v>2020</v>
      </c>
      <c r="F265">
        <v>2.7768448239999999</v>
      </c>
    </row>
    <row r="266" spans="1:6" x14ac:dyDescent="0.25">
      <c r="A266" t="s">
        <v>14</v>
      </c>
      <c r="C266" t="s">
        <v>652</v>
      </c>
      <c r="D266" t="s">
        <v>19</v>
      </c>
      <c r="E266">
        <v>2021</v>
      </c>
      <c r="F266">
        <v>2.8200001889999999</v>
      </c>
    </row>
    <row r="267" spans="1:6" x14ac:dyDescent="0.25">
      <c r="A267" t="s">
        <v>14</v>
      </c>
      <c r="C267" t="s">
        <v>652</v>
      </c>
      <c r="D267" t="s">
        <v>19</v>
      </c>
      <c r="E267">
        <v>2022</v>
      </c>
      <c r="F267">
        <v>2.880000307</v>
      </c>
    </row>
    <row r="268" spans="1:6" x14ac:dyDescent="0.25">
      <c r="A268" t="s">
        <v>14</v>
      </c>
      <c r="C268" t="s">
        <v>652</v>
      </c>
      <c r="D268" t="s">
        <v>19</v>
      </c>
      <c r="E268">
        <v>2023</v>
      </c>
      <c r="F268">
        <v>2.9400004399999999</v>
      </c>
    </row>
    <row r="269" spans="1:6" x14ac:dyDescent="0.25">
      <c r="A269" t="s">
        <v>14</v>
      </c>
      <c r="C269" t="s">
        <v>652</v>
      </c>
      <c r="D269" t="s">
        <v>19</v>
      </c>
      <c r="E269">
        <v>2024</v>
      </c>
      <c r="F269">
        <v>3.00000059</v>
      </c>
    </row>
    <row r="270" spans="1:6" x14ac:dyDescent="0.25">
      <c r="A270" t="s">
        <v>14</v>
      </c>
      <c r="C270" t="s">
        <v>652</v>
      </c>
      <c r="D270" t="s">
        <v>19</v>
      </c>
      <c r="E270">
        <v>2025</v>
      </c>
      <c r="F270">
        <v>3.0600007539999998</v>
      </c>
    </row>
    <row r="271" spans="1:6" x14ac:dyDescent="0.25">
      <c r="A271" t="s">
        <v>14</v>
      </c>
      <c r="C271" t="s">
        <v>652</v>
      </c>
      <c r="D271" t="s">
        <v>19</v>
      </c>
      <c r="E271">
        <v>2026</v>
      </c>
      <c r="F271">
        <v>3.1200009340000001</v>
      </c>
    </row>
    <row r="272" spans="1:6" x14ac:dyDescent="0.25">
      <c r="A272" t="s">
        <v>14</v>
      </c>
      <c r="C272" t="s">
        <v>652</v>
      </c>
      <c r="D272" t="s">
        <v>19</v>
      </c>
      <c r="E272">
        <v>2027</v>
      </c>
      <c r="F272">
        <v>3.18000113</v>
      </c>
    </row>
    <row r="273" spans="1:6" x14ac:dyDescent="0.25">
      <c r="A273" t="s">
        <v>14</v>
      </c>
      <c r="C273" t="s">
        <v>652</v>
      </c>
      <c r="D273" t="s">
        <v>19</v>
      </c>
      <c r="E273">
        <v>2028</v>
      </c>
      <c r="F273">
        <v>3.2400013410000001</v>
      </c>
    </row>
    <row r="274" spans="1:6" x14ac:dyDescent="0.25">
      <c r="A274" t="s">
        <v>14</v>
      </c>
      <c r="C274" t="s">
        <v>652</v>
      </c>
      <c r="D274" t="s">
        <v>19</v>
      </c>
      <c r="E274">
        <v>2029</v>
      </c>
      <c r="F274">
        <v>3.3000015679999999</v>
      </c>
    </row>
    <row r="275" spans="1:6" x14ac:dyDescent="0.25">
      <c r="A275" t="s">
        <v>14</v>
      </c>
      <c r="C275" t="s">
        <v>652</v>
      </c>
      <c r="D275" t="s">
        <v>19</v>
      </c>
      <c r="E275">
        <v>2030</v>
      </c>
      <c r="F275">
        <v>3.36000181</v>
      </c>
    </row>
    <row r="276" spans="1:6" x14ac:dyDescent="0.25">
      <c r="A276" t="s">
        <v>14</v>
      </c>
      <c r="C276" t="s">
        <v>652</v>
      </c>
      <c r="D276" t="s">
        <v>19</v>
      </c>
      <c r="E276">
        <v>2031</v>
      </c>
      <c r="F276">
        <v>3.420002067</v>
      </c>
    </row>
    <row r="277" spans="1:6" x14ac:dyDescent="0.25">
      <c r="A277" t="s">
        <v>14</v>
      </c>
      <c r="C277" t="s">
        <v>652</v>
      </c>
      <c r="D277" t="s">
        <v>19</v>
      </c>
      <c r="E277">
        <v>2032</v>
      </c>
      <c r="F277">
        <v>3.48000234</v>
      </c>
    </row>
    <row r="278" spans="1:6" x14ac:dyDescent="0.25">
      <c r="A278" t="s">
        <v>14</v>
      </c>
      <c r="C278" t="s">
        <v>652</v>
      </c>
      <c r="D278" t="s">
        <v>19</v>
      </c>
      <c r="E278">
        <v>2033</v>
      </c>
      <c r="F278">
        <v>3.5400026279999999</v>
      </c>
    </row>
    <row r="279" spans="1:6" x14ac:dyDescent="0.25">
      <c r="A279" t="s">
        <v>14</v>
      </c>
      <c r="C279" t="s">
        <v>652</v>
      </c>
      <c r="D279" t="s">
        <v>19</v>
      </c>
      <c r="E279">
        <v>2034</v>
      </c>
      <c r="F279">
        <v>3.6000029320000002</v>
      </c>
    </row>
    <row r="280" spans="1:6" x14ac:dyDescent="0.25">
      <c r="A280" t="s">
        <v>14</v>
      </c>
      <c r="C280" t="s">
        <v>652</v>
      </c>
      <c r="D280" t="s">
        <v>19</v>
      </c>
      <c r="E280">
        <v>2035</v>
      </c>
      <c r="F280">
        <v>3.6600032499999999</v>
      </c>
    </row>
    <row r="281" spans="1:6" x14ac:dyDescent="0.25">
      <c r="A281" t="s">
        <v>14</v>
      </c>
      <c r="C281" t="s">
        <v>654</v>
      </c>
      <c r="D281" t="s">
        <v>19</v>
      </c>
      <c r="E281">
        <v>2005</v>
      </c>
      <c r="F281">
        <v>0</v>
      </c>
    </row>
    <row r="282" spans="1:6" x14ac:dyDescent="0.25">
      <c r="A282" t="s">
        <v>14</v>
      </c>
      <c r="C282" t="s">
        <v>654</v>
      </c>
      <c r="D282" t="s">
        <v>19</v>
      </c>
      <c r="E282">
        <v>2006</v>
      </c>
      <c r="F282">
        <v>0</v>
      </c>
    </row>
    <row r="283" spans="1:6" x14ac:dyDescent="0.25">
      <c r="A283" t="s">
        <v>14</v>
      </c>
      <c r="C283" t="s">
        <v>654</v>
      </c>
      <c r="D283" t="s">
        <v>19</v>
      </c>
      <c r="E283">
        <v>2007</v>
      </c>
      <c r="F283">
        <v>0</v>
      </c>
    </row>
    <row r="284" spans="1:6" x14ac:dyDescent="0.25">
      <c r="A284" t="s">
        <v>14</v>
      </c>
      <c r="C284" t="s">
        <v>654</v>
      </c>
      <c r="D284" t="s">
        <v>19</v>
      </c>
      <c r="E284">
        <v>2008</v>
      </c>
      <c r="F284">
        <v>0</v>
      </c>
    </row>
    <row r="285" spans="1:6" x14ac:dyDescent="0.25">
      <c r="A285" t="s">
        <v>14</v>
      </c>
      <c r="C285" t="s">
        <v>654</v>
      </c>
      <c r="D285" t="s">
        <v>19</v>
      </c>
      <c r="E285">
        <v>2009</v>
      </c>
      <c r="F285">
        <v>0</v>
      </c>
    </row>
    <row r="286" spans="1:6" x14ac:dyDescent="0.25">
      <c r="A286" t="s">
        <v>14</v>
      </c>
      <c r="C286" t="s">
        <v>654</v>
      </c>
      <c r="D286" t="s">
        <v>19</v>
      </c>
      <c r="E286">
        <v>2010</v>
      </c>
      <c r="F286">
        <v>0</v>
      </c>
    </row>
    <row r="287" spans="1:6" x14ac:dyDescent="0.25">
      <c r="A287" t="s">
        <v>14</v>
      </c>
      <c r="C287" t="s">
        <v>654</v>
      </c>
      <c r="D287" t="s">
        <v>19</v>
      </c>
      <c r="E287">
        <v>2011</v>
      </c>
      <c r="F287">
        <v>0</v>
      </c>
    </row>
    <row r="288" spans="1:6" x14ac:dyDescent="0.25">
      <c r="A288" t="s">
        <v>14</v>
      </c>
      <c r="C288" t="s">
        <v>654</v>
      </c>
      <c r="D288" t="s">
        <v>19</v>
      </c>
      <c r="E288">
        <v>2012</v>
      </c>
      <c r="F288">
        <v>0</v>
      </c>
    </row>
    <row r="289" spans="1:6" x14ac:dyDescent="0.25">
      <c r="A289" t="s">
        <v>14</v>
      </c>
      <c r="C289" t="s">
        <v>654</v>
      </c>
      <c r="D289" t="s">
        <v>19</v>
      </c>
      <c r="E289">
        <v>2013</v>
      </c>
      <c r="F289">
        <v>0</v>
      </c>
    </row>
    <row r="290" spans="1:6" x14ac:dyDescent="0.25">
      <c r="A290" t="s">
        <v>14</v>
      </c>
      <c r="C290" t="s">
        <v>654</v>
      </c>
      <c r="D290" t="s">
        <v>19</v>
      </c>
      <c r="E290">
        <v>2014</v>
      </c>
      <c r="F290">
        <v>0</v>
      </c>
    </row>
    <row r="291" spans="1:6" x14ac:dyDescent="0.25">
      <c r="A291" t="s">
        <v>14</v>
      </c>
      <c r="C291" t="s">
        <v>654</v>
      </c>
      <c r="D291" t="s">
        <v>19</v>
      </c>
      <c r="E291">
        <v>2015</v>
      </c>
      <c r="F291">
        <v>0</v>
      </c>
    </row>
    <row r="292" spans="1:6" x14ac:dyDescent="0.25">
      <c r="A292" t="s">
        <v>14</v>
      </c>
      <c r="C292" t="s">
        <v>654</v>
      </c>
      <c r="D292" t="s">
        <v>19</v>
      </c>
      <c r="E292">
        <v>2016</v>
      </c>
      <c r="F292">
        <v>0</v>
      </c>
    </row>
    <row r="293" spans="1:6" x14ac:dyDescent="0.25">
      <c r="A293" t="s">
        <v>14</v>
      </c>
      <c r="C293" t="s">
        <v>654</v>
      </c>
      <c r="D293" t="s">
        <v>19</v>
      </c>
      <c r="E293">
        <v>2017</v>
      </c>
      <c r="F293">
        <v>0</v>
      </c>
    </row>
    <row r="294" spans="1:6" x14ac:dyDescent="0.25">
      <c r="A294" t="s">
        <v>14</v>
      </c>
      <c r="C294" t="s">
        <v>654</v>
      </c>
      <c r="D294" t="s">
        <v>19</v>
      </c>
      <c r="E294">
        <v>2018</v>
      </c>
      <c r="F294">
        <v>0.1</v>
      </c>
    </row>
    <row r="295" spans="1:6" x14ac:dyDescent="0.25">
      <c r="A295" t="s">
        <v>14</v>
      </c>
      <c r="C295" t="s">
        <v>654</v>
      </c>
      <c r="D295" t="s">
        <v>19</v>
      </c>
      <c r="E295">
        <v>2019</v>
      </c>
      <c r="F295">
        <v>0.1</v>
      </c>
    </row>
    <row r="296" spans="1:6" x14ac:dyDescent="0.25">
      <c r="A296" t="s">
        <v>14</v>
      </c>
      <c r="C296" t="s">
        <v>654</v>
      </c>
      <c r="D296" t="s">
        <v>19</v>
      </c>
      <c r="E296">
        <v>2020</v>
      </c>
      <c r="F296">
        <v>0.1</v>
      </c>
    </row>
    <row r="297" spans="1:6" x14ac:dyDescent="0.25">
      <c r="A297" t="s">
        <v>14</v>
      </c>
      <c r="C297" t="s">
        <v>654</v>
      </c>
      <c r="D297" t="s">
        <v>19</v>
      </c>
      <c r="E297">
        <v>2021</v>
      </c>
      <c r="F297">
        <v>0.12</v>
      </c>
    </row>
    <row r="298" spans="1:6" x14ac:dyDescent="0.25">
      <c r="A298" t="s">
        <v>14</v>
      </c>
      <c r="C298" t="s">
        <v>654</v>
      </c>
      <c r="D298" t="s">
        <v>19</v>
      </c>
      <c r="E298">
        <v>2022</v>
      </c>
      <c r="F298">
        <v>0.13</v>
      </c>
    </row>
    <row r="299" spans="1:6" x14ac:dyDescent="0.25">
      <c r="A299" t="s">
        <v>14</v>
      </c>
      <c r="C299" t="s">
        <v>654</v>
      </c>
      <c r="D299" t="s">
        <v>19</v>
      </c>
      <c r="E299">
        <v>2023</v>
      </c>
      <c r="F299">
        <v>0.14000000000000001</v>
      </c>
    </row>
    <row r="300" spans="1:6" x14ac:dyDescent="0.25">
      <c r="A300" t="s">
        <v>14</v>
      </c>
      <c r="C300" t="s">
        <v>654</v>
      </c>
      <c r="D300" t="s">
        <v>19</v>
      </c>
      <c r="E300">
        <v>2024</v>
      </c>
      <c r="F300">
        <v>0.15</v>
      </c>
    </row>
    <row r="301" spans="1:6" x14ac:dyDescent="0.25">
      <c r="A301" t="s">
        <v>14</v>
      </c>
      <c r="C301" t="s">
        <v>654</v>
      </c>
      <c r="D301" t="s">
        <v>19</v>
      </c>
      <c r="E301">
        <v>2025</v>
      </c>
      <c r="F301">
        <v>0.16</v>
      </c>
    </row>
    <row r="302" spans="1:6" x14ac:dyDescent="0.25">
      <c r="A302" t="s">
        <v>14</v>
      </c>
      <c r="C302" t="s">
        <v>654</v>
      </c>
      <c r="D302" t="s">
        <v>19</v>
      </c>
      <c r="E302">
        <v>2026</v>
      </c>
      <c r="F302">
        <v>0.17</v>
      </c>
    </row>
    <row r="303" spans="1:6" x14ac:dyDescent="0.25">
      <c r="A303" t="s">
        <v>14</v>
      </c>
      <c r="C303" t="s">
        <v>654</v>
      </c>
      <c r="D303" t="s">
        <v>19</v>
      </c>
      <c r="E303">
        <v>2027</v>
      </c>
      <c r="F303">
        <v>0.18</v>
      </c>
    </row>
    <row r="304" spans="1:6" x14ac:dyDescent="0.25">
      <c r="A304" t="s">
        <v>14</v>
      </c>
      <c r="C304" t="s">
        <v>654</v>
      </c>
      <c r="D304" t="s">
        <v>19</v>
      </c>
      <c r="E304">
        <v>2028</v>
      </c>
      <c r="F304">
        <v>0.19</v>
      </c>
    </row>
    <row r="305" spans="1:6" x14ac:dyDescent="0.25">
      <c r="A305" t="s">
        <v>14</v>
      </c>
      <c r="C305" t="s">
        <v>654</v>
      </c>
      <c r="D305" t="s">
        <v>19</v>
      </c>
      <c r="E305">
        <v>2029</v>
      </c>
      <c r="F305">
        <v>0.2</v>
      </c>
    </row>
    <row r="306" spans="1:6" x14ac:dyDescent="0.25">
      <c r="A306" t="s">
        <v>14</v>
      </c>
      <c r="C306" t="s">
        <v>654</v>
      </c>
      <c r="D306" t="s">
        <v>19</v>
      </c>
      <c r="E306">
        <v>2030</v>
      </c>
      <c r="F306">
        <v>0.21</v>
      </c>
    </row>
    <row r="307" spans="1:6" x14ac:dyDescent="0.25">
      <c r="A307" t="s">
        <v>14</v>
      </c>
      <c r="C307" t="s">
        <v>654</v>
      </c>
      <c r="D307" t="s">
        <v>19</v>
      </c>
      <c r="E307">
        <v>2031</v>
      </c>
      <c r="F307">
        <v>0.22</v>
      </c>
    </row>
    <row r="308" spans="1:6" x14ac:dyDescent="0.25">
      <c r="A308" t="s">
        <v>14</v>
      </c>
      <c r="C308" t="s">
        <v>654</v>
      </c>
      <c r="D308" t="s">
        <v>19</v>
      </c>
      <c r="E308">
        <v>2032</v>
      </c>
      <c r="F308">
        <v>0.23</v>
      </c>
    </row>
    <row r="309" spans="1:6" x14ac:dyDescent="0.25">
      <c r="A309" t="s">
        <v>14</v>
      </c>
      <c r="C309" t="s">
        <v>654</v>
      </c>
      <c r="D309" t="s">
        <v>19</v>
      </c>
      <c r="E309">
        <v>2033</v>
      </c>
      <c r="F309">
        <v>0.24</v>
      </c>
    </row>
    <row r="310" spans="1:6" x14ac:dyDescent="0.25">
      <c r="A310" t="s">
        <v>14</v>
      </c>
      <c r="C310" t="s">
        <v>654</v>
      </c>
      <c r="D310" t="s">
        <v>19</v>
      </c>
      <c r="E310">
        <v>2034</v>
      </c>
      <c r="F310">
        <v>0.25</v>
      </c>
    </row>
    <row r="311" spans="1:6" x14ac:dyDescent="0.25">
      <c r="A311" t="s">
        <v>14</v>
      </c>
      <c r="C311" t="s">
        <v>654</v>
      </c>
      <c r="D311" t="s">
        <v>19</v>
      </c>
      <c r="E311">
        <v>2035</v>
      </c>
      <c r="F311">
        <v>0.26</v>
      </c>
    </row>
    <row r="312" spans="1:6" x14ac:dyDescent="0.25">
      <c r="A312" t="s">
        <v>15</v>
      </c>
      <c r="C312" t="s">
        <v>655</v>
      </c>
      <c r="D312" t="s">
        <v>19</v>
      </c>
      <c r="E312">
        <v>2005</v>
      </c>
      <c r="F312">
        <v>8.4</v>
      </c>
    </row>
    <row r="313" spans="1:6" x14ac:dyDescent="0.25">
      <c r="A313" t="s">
        <v>15</v>
      </c>
      <c r="C313" t="s">
        <v>655</v>
      </c>
      <c r="D313" t="s">
        <v>19</v>
      </c>
      <c r="E313">
        <v>2006</v>
      </c>
      <c r="F313">
        <v>7</v>
      </c>
    </row>
    <row r="314" spans="1:6" x14ac:dyDescent="0.25">
      <c r="A314" t="s">
        <v>15</v>
      </c>
      <c r="C314" t="s">
        <v>655</v>
      </c>
      <c r="D314" t="s">
        <v>19</v>
      </c>
      <c r="E314">
        <v>2007</v>
      </c>
      <c r="F314">
        <v>6.3</v>
      </c>
    </row>
    <row r="315" spans="1:6" x14ac:dyDescent="0.25">
      <c r="A315" t="s">
        <v>15</v>
      </c>
      <c r="C315" t="s">
        <v>655</v>
      </c>
      <c r="D315" t="s">
        <v>19</v>
      </c>
      <c r="E315">
        <v>2008</v>
      </c>
      <c r="F315">
        <v>6.1</v>
      </c>
    </row>
    <row r="316" spans="1:6" x14ac:dyDescent="0.25">
      <c r="A316" t="s">
        <v>15</v>
      </c>
      <c r="C316" t="s">
        <v>655</v>
      </c>
      <c r="D316" t="s">
        <v>19</v>
      </c>
      <c r="E316">
        <v>2009</v>
      </c>
      <c r="F316">
        <v>5.9</v>
      </c>
    </row>
    <row r="317" spans="1:6" x14ac:dyDescent="0.25">
      <c r="A317" t="s">
        <v>15</v>
      </c>
      <c r="C317" t="s">
        <v>655</v>
      </c>
      <c r="D317" t="s">
        <v>19</v>
      </c>
      <c r="E317">
        <v>2010</v>
      </c>
      <c r="F317">
        <v>5.7</v>
      </c>
    </row>
    <row r="318" spans="1:6" x14ac:dyDescent="0.25">
      <c r="A318" t="s">
        <v>15</v>
      </c>
      <c r="C318" t="s">
        <v>655</v>
      </c>
      <c r="D318" t="s">
        <v>19</v>
      </c>
      <c r="E318">
        <v>2011</v>
      </c>
      <c r="F318">
        <v>5.8</v>
      </c>
    </row>
    <row r="319" spans="1:6" x14ac:dyDescent="0.25">
      <c r="A319" t="s">
        <v>15</v>
      </c>
      <c r="C319" t="s">
        <v>655</v>
      </c>
      <c r="D319" t="s">
        <v>19</v>
      </c>
      <c r="E319">
        <v>2012</v>
      </c>
      <c r="F319">
        <v>4.8</v>
      </c>
    </row>
    <row r="320" spans="1:6" x14ac:dyDescent="0.25">
      <c r="A320" t="s">
        <v>15</v>
      </c>
      <c r="C320" t="s">
        <v>655</v>
      </c>
      <c r="D320" t="s">
        <v>19</v>
      </c>
      <c r="E320">
        <v>2013</v>
      </c>
      <c r="F320">
        <v>4.5999999999999996</v>
      </c>
    </row>
    <row r="321" spans="1:6" x14ac:dyDescent="0.25">
      <c r="A321" t="s">
        <v>15</v>
      </c>
      <c r="C321" t="s">
        <v>655</v>
      </c>
      <c r="D321" t="s">
        <v>19</v>
      </c>
      <c r="E321">
        <v>2014</v>
      </c>
      <c r="F321">
        <v>4.9000000000000004</v>
      </c>
    </row>
    <row r="322" spans="1:6" x14ac:dyDescent="0.25">
      <c r="A322" t="s">
        <v>15</v>
      </c>
      <c r="C322" t="s">
        <v>655</v>
      </c>
      <c r="D322" t="s">
        <v>19</v>
      </c>
      <c r="E322">
        <v>2015</v>
      </c>
      <c r="F322">
        <v>3.8</v>
      </c>
    </row>
    <row r="323" spans="1:6" x14ac:dyDescent="0.25">
      <c r="A323" t="s">
        <v>15</v>
      </c>
      <c r="C323" t="s">
        <v>655</v>
      </c>
      <c r="D323" t="s">
        <v>19</v>
      </c>
      <c r="E323">
        <v>2016</v>
      </c>
      <c r="F323">
        <v>4.0999999999999996</v>
      </c>
    </row>
    <row r="324" spans="1:6" x14ac:dyDescent="0.25">
      <c r="A324" t="s">
        <v>15</v>
      </c>
      <c r="C324" t="s">
        <v>655</v>
      </c>
      <c r="D324" t="s">
        <v>19</v>
      </c>
      <c r="E324">
        <v>2017</v>
      </c>
      <c r="F324">
        <v>4.2</v>
      </c>
    </row>
    <row r="325" spans="1:6" x14ac:dyDescent="0.25">
      <c r="A325" t="s">
        <v>15</v>
      </c>
      <c r="C325" t="s">
        <v>655</v>
      </c>
      <c r="D325" t="s">
        <v>19</v>
      </c>
      <c r="E325">
        <v>2018</v>
      </c>
      <c r="F325">
        <v>3.9</v>
      </c>
    </row>
    <row r="326" spans="1:6" x14ac:dyDescent="0.25">
      <c r="A326" t="s">
        <v>15</v>
      </c>
      <c r="C326" t="s">
        <v>655</v>
      </c>
      <c r="D326" t="s">
        <v>19</v>
      </c>
      <c r="E326">
        <v>2019</v>
      </c>
      <c r="F326">
        <v>4.2</v>
      </c>
    </row>
    <row r="327" spans="1:6" x14ac:dyDescent="0.25">
      <c r="A327" t="s">
        <v>15</v>
      </c>
      <c r="C327" t="s">
        <v>655</v>
      </c>
      <c r="D327" t="s">
        <v>19</v>
      </c>
      <c r="E327">
        <v>2020</v>
      </c>
      <c r="F327">
        <v>4.2</v>
      </c>
    </row>
    <row r="328" spans="1:6" x14ac:dyDescent="0.25">
      <c r="A328" t="s">
        <v>15</v>
      </c>
      <c r="C328" t="s">
        <v>655</v>
      </c>
      <c r="D328" t="s">
        <v>19</v>
      </c>
      <c r="E328">
        <v>2021</v>
      </c>
      <c r="F328">
        <v>3.9239977179999999</v>
      </c>
    </row>
    <row r="329" spans="1:6" x14ac:dyDescent="0.25">
      <c r="A329" t="s">
        <v>15</v>
      </c>
      <c r="C329" t="s">
        <v>655</v>
      </c>
      <c r="D329" t="s">
        <v>19</v>
      </c>
      <c r="E329">
        <v>2022</v>
      </c>
      <c r="F329">
        <v>3.7928745099999999</v>
      </c>
    </row>
    <row r="330" spans="1:6" x14ac:dyDescent="0.25">
      <c r="A330" t="s">
        <v>15</v>
      </c>
      <c r="C330" t="s">
        <v>655</v>
      </c>
      <c r="D330" t="s">
        <v>19</v>
      </c>
      <c r="E330">
        <v>2023</v>
      </c>
      <c r="F330">
        <v>3.6661328790000001</v>
      </c>
    </row>
    <row r="331" spans="1:6" x14ac:dyDescent="0.25">
      <c r="A331" t="s">
        <v>15</v>
      </c>
      <c r="C331" t="s">
        <v>655</v>
      </c>
      <c r="D331" t="s">
        <v>19</v>
      </c>
      <c r="E331">
        <v>2024</v>
      </c>
      <c r="F331">
        <v>3.5436264099999999</v>
      </c>
    </row>
    <row r="332" spans="1:6" x14ac:dyDescent="0.25">
      <c r="A332" t="s">
        <v>15</v>
      </c>
      <c r="C332" t="s">
        <v>655</v>
      </c>
      <c r="D332" t="s">
        <v>19</v>
      </c>
      <c r="E332">
        <v>2025</v>
      </c>
      <c r="F332">
        <v>3.4252135840000002</v>
      </c>
    </row>
    <row r="333" spans="1:6" x14ac:dyDescent="0.25">
      <c r="A333" t="s">
        <v>15</v>
      </c>
      <c r="C333" t="s">
        <v>655</v>
      </c>
      <c r="D333" t="s">
        <v>19</v>
      </c>
      <c r="E333">
        <v>2026</v>
      </c>
      <c r="F333">
        <v>3.3107576070000002</v>
      </c>
    </row>
    <row r="334" spans="1:6" x14ac:dyDescent="0.25">
      <c r="A334" t="s">
        <v>15</v>
      </c>
      <c r="C334" t="s">
        <v>655</v>
      </c>
      <c r="D334" t="s">
        <v>19</v>
      </c>
      <c r="E334">
        <v>2027</v>
      </c>
      <c r="F334">
        <v>3.2001262580000001</v>
      </c>
    </row>
    <row r="335" spans="1:6" x14ac:dyDescent="0.25">
      <c r="A335" t="s">
        <v>15</v>
      </c>
      <c r="C335" t="s">
        <v>655</v>
      </c>
      <c r="D335" t="s">
        <v>19</v>
      </c>
      <c r="E335">
        <v>2028</v>
      </c>
      <c r="F335">
        <v>3.0931917360000001</v>
      </c>
    </row>
    <row r="336" spans="1:6" x14ac:dyDescent="0.25">
      <c r="A336" t="s">
        <v>15</v>
      </c>
      <c r="C336" t="s">
        <v>655</v>
      </c>
      <c r="D336" t="s">
        <v>19</v>
      </c>
      <c r="E336">
        <v>2029</v>
      </c>
      <c r="F336">
        <v>2.9898305079999998</v>
      </c>
    </row>
    <row r="337" spans="1:6" x14ac:dyDescent="0.25">
      <c r="A337" t="s">
        <v>15</v>
      </c>
      <c r="C337" t="s">
        <v>655</v>
      </c>
      <c r="D337" t="s">
        <v>19</v>
      </c>
      <c r="E337">
        <v>2030</v>
      </c>
      <c r="F337">
        <v>2.8899231699999999</v>
      </c>
    </row>
    <row r="338" spans="1:6" x14ac:dyDescent="0.25">
      <c r="A338" t="s">
        <v>15</v>
      </c>
      <c r="C338" t="s">
        <v>655</v>
      </c>
      <c r="D338" t="s">
        <v>19</v>
      </c>
      <c r="E338">
        <v>2031</v>
      </c>
      <c r="F338">
        <v>2.7933543080000001</v>
      </c>
    </row>
    <row r="339" spans="1:6" x14ac:dyDescent="0.25">
      <c r="A339" t="s">
        <v>15</v>
      </c>
      <c r="C339" t="s">
        <v>655</v>
      </c>
      <c r="D339" t="s">
        <v>19</v>
      </c>
      <c r="E339">
        <v>2032</v>
      </c>
      <c r="F339">
        <v>2.7000123629999999</v>
      </c>
    </row>
    <row r="340" spans="1:6" x14ac:dyDescent="0.25">
      <c r="A340" t="s">
        <v>15</v>
      </c>
      <c r="C340" t="s">
        <v>655</v>
      </c>
      <c r="D340" t="s">
        <v>19</v>
      </c>
      <c r="E340">
        <v>2033</v>
      </c>
      <c r="F340">
        <v>2.6097895069999999</v>
      </c>
    </row>
    <row r="341" spans="1:6" x14ac:dyDescent="0.25">
      <c r="A341" t="s">
        <v>15</v>
      </c>
      <c r="C341" t="s">
        <v>655</v>
      </c>
      <c r="D341" t="s">
        <v>19</v>
      </c>
      <c r="E341">
        <v>2034</v>
      </c>
      <c r="F341">
        <v>2.5225815119999999</v>
      </c>
    </row>
    <row r="342" spans="1:6" x14ac:dyDescent="0.25">
      <c r="A342" t="s">
        <v>15</v>
      </c>
      <c r="C342" t="s">
        <v>655</v>
      </c>
      <c r="D342" t="s">
        <v>19</v>
      </c>
      <c r="E342">
        <v>2035</v>
      </c>
      <c r="F342">
        <v>2.4382876360000001</v>
      </c>
    </row>
    <row r="343" spans="1:6" x14ac:dyDescent="0.25">
      <c r="A343" t="s">
        <v>15</v>
      </c>
      <c r="C343" t="s">
        <v>652</v>
      </c>
      <c r="D343" t="s">
        <v>19</v>
      </c>
      <c r="E343">
        <v>2005</v>
      </c>
      <c r="F343">
        <v>0.7</v>
      </c>
    </row>
    <row r="344" spans="1:6" x14ac:dyDescent="0.25">
      <c r="A344" t="s">
        <v>15</v>
      </c>
      <c r="C344" t="s">
        <v>652</v>
      </c>
      <c r="D344" t="s">
        <v>19</v>
      </c>
      <c r="E344">
        <v>2006</v>
      </c>
      <c r="F344">
        <v>0.7</v>
      </c>
    </row>
    <row r="345" spans="1:6" x14ac:dyDescent="0.25">
      <c r="A345" t="s">
        <v>15</v>
      </c>
      <c r="C345" t="s">
        <v>652</v>
      </c>
      <c r="D345" t="s">
        <v>19</v>
      </c>
      <c r="E345">
        <v>2007</v>
      </c>
      <c r="F345">
        <v>0.5</v>
      </c>
    </row>
    <row r="346" spans="1:6" x14ac:dyDescent="0.25">
      <c r="A346" t="s">
        <v>15</v>
      </c>
      <c r="C346" t="s">
        <v>652</v>
      </c>
      <c r="D346" t="s">
        <v>19</v>
      </c>
      <c r="E346">
        <v>2008</v>
      </c>
      <c r="F346">
        <v>0.4</v>
      </c>
    </row>
    <row r="347" spans="1:6" x14ac:dyDescent="0.25">
      <c r="A347" t="s">
        <v>15</v>
      </c>
      <c r="C347" t="s">
        <v>652</v>
      </c>
      <c r="D347" t="s">
        <v>19</v>
      </c>
      <c r="E347">
        <v>2009</v>
      </c>
      <c r="F347">
        <v>0.3</v>
      </c>
    </row>
    <row r="348" spans="1:6" x14ac:dyDescent="0.25">
      <c r="A348" t="s">
        <v>15</v>
      </c>
      <c r="C348" t="s">
        <v>652</v>
      </c>
      <c r="D348" t="s">
        <v>19</v>
      </c>
      <c r="E348">
        <v>2010</v>
      </c>
      <c r="F348">
        <v>0.4</v>
      </c>
    </row>
    <row r="349" spans="1:6" x14ac:dyDescent="0.25">
      <c r="A349" t="s">
        <v>15</v>
      </c>
      <c r="C349" t="s">
        <v>652</v>
      </c>
      <c r="D349" t="s">
        <v>19</v>
      </c>
      <c r="E349">
        <v>2011</v>
      </c>
      <c r="F349">
        <v>0.7</v>
      </c>
    </row>
    <row r="350" spans="1:6" x14ac:dyDescent="0.25">
      <c r="A350" t="s">
        <v>15</v>
      </c>
      <c r="C350" t="s">
        <v>652</v>
      </c>
      <c r="D350" t="s">
        <v>19</v>
      </c>
      <c r="E350">
        <v>2012</v>
      </c>
      <c r="F350">
        <v>0.7</v>
      </c>
    </row>
    <row r="351" spans="1:6" x14ac:dyDescent="0.25">
      <c r="A351" t="s">
        <v>15</v>
      </c>
      <c r="C351" t="s">
        <v>652</v>
      </c>
      <c r="D351" t="s">
        <v>19</v>
      </c>
      <c r="E351">
        <v>2013</v>
      </c>
      <c r="F351">
        <v>0.7</v>
      </c>
    </row>
    <row r="352" spans="1:6" x14ac:dyDescent="0.25">
      <c r="A352" t="s">
        <v>15</v>
      </c>
      <c r="C352" t="s">
        <v>652</v>
      </c>
      <c r="D352" t="s">
        <v>19</v>
      </c>
      <c r="E352">
        <v>2014</v>
      </c>
      <c r="F352">
        <v>0.7</v>
      </c>
    </row>
    <row r="353" spans="1:6" x14ac:dyDescent="0.25">
      <c r="A353" t="s">
        <v>15</v>
      </c>
      <c r="C353" t="s">
        <v>652</v>
      </c>
      <c r="D353" t="s">
        <v>19</v>
      </c>
      <c r="E353">
        <v>2015</v>
      </c>
      <c r="F353">
        <v>0.7</v>
      </c>
    </row>
    <row r="354" spans="1:6" x14ac:dyDescent="0.25">
      <c r="A354" t="s">
        <v>15</v>
      </c>
      <c r="C354" t="s">
        <v>652</v>
      </c>
      <c r="D354" t="s">
        <v>19</v>
      </c>
      <c r="E354">
        <v>2016</v>
      </c>
      <c r="F354">
        <v>0.8</v>
      </c>
    </row>
    <row r="355" spans="1:6" x14ac:dyDescent="0.25">
      <c r="A355" t="s">
        <v>15</v>
      </c>
      <c r="C355" t="s">
        <v>652</v>
      </c>
      <c r="D355" t="s">
        <v>19</v>
      </c>
      <c r="E355">
        <v>2017</v>
      </c>
      <c r="F355">
        <v>0.7</v>
      </c>
    </row>
    <row r="356" spans="1:6" x14ac:dyDescent="0.25">
      <c r="A356" t="s">
        <v>15</v>
      </c>
      <c r="C356" t="s">
        <v>652</v>
      </c>
      <c r="D356" t="s">
        <v>19</v>
      </c>
      <c r="E356">
        <v>2018</v>
      </c>
      <c r="F356">
        <v>0.8</v>
      </c>
    </row>
    <row r="357" spans="1:6" x14ac:dyDescent="0.25">
      <c r="A357" t="s">
        <v>15</v>
      </c>
      <c r="C357" t="s">
        <v>652</v>
      </c>
      <c r="D357" t="s">
        <v>19</v>
      </c>
      <c r="E357">
        <v>2019</v>
      </c>
      <c r="F357">
        <v>0.8</v>
      </c>
    </row>
    <row r="358" spans="1:6" x14ac:dyDescent="0.25">
      <c r="A358" t="s">
        <v>15</v>
      </c>
      <c r="C358" t="s">
        <v>652</v>
      </c>
      <c r="D358" t="s">
        <v>19</v>
      </c>
      <c r="E358">
        <v>2020</v>
      </c>
      <c r="F358">
        <v>0.82276883700000003</v>
      </c>
    </row>
    <row r="359" spans="1:6" x14ac:dyDescent="0.25">
      <c r="A359" t="s">
        <v>15</v>
      </c>
      <c r="C359" t="s">
        <v>652</v>
      </c>
      <c r="D359" t="s">
        <v>19</v>
      </c>
      <c r="E359">
        <v>2021</v>
      </c>
      <c r="F359">
        <v>0.9</v>
      </c>
    </row>
    <row r="360" spans="1:6" x14ac:dyDescent="0.25">
      <c r="A360" t="s">
        <v>15</v>
      </c>
      <c r="C360" t="s">
        <v>652</v>
      </c>
      <c r="D360" t="s">
        <v>19</v>
      </c>
      <c r="E360">
        <v>2022</v>
      </c>
      <c r="F360">
        <v>0.95</v>
      </c>
    </row>
    <row r="361" spans="1:6" x14ac:dyDescent="0.25">
      <c r="A361" t="s">
        <v>15</v>
      </c>
      <c r="C361" t="s">
        <v>652</v>
      </c>
      <c r="D361" t="s">
        <v>19</v>
      </c>
      <c r="E361">
        <v>2023</v>
      </c>
      <c r="F361">
        <v>1</v>
      </c>
    </row>
    <row r="362" spans="1:6" x14ac:dyDescent="0.25">
      <c r="A362" t="s">
        <v>15</v>
      </c>
      <c r="C362" t="s">
        <v>652</v>
      </c>
      <c r="D362" t="s">
        <v>19</v>
      </c>
      <c r="E362">
        <v>2024</v>
      </c>
      <c r="F362">
        <v>1.05</v>
      </c>
    </row>
    <row r="363" spans="1:6" x14ac:dyDescent="0.25">
      <c r="A363" t="s">
        <v>15</v>
      </c>
      <c r="C363" t="s">
        <v>652</v>
      </c>
      <c r="D363" t="s">
        <v>19</v>
      </c>
      <c r="E363">
        <v>2025</v>
      </c>
      <c r="F363">
        <v>1.1000000000000001</v>
      </c>
    </row>
    <row r="364" spans="1:6" x14ac:dyDescent="0.25">
      <c r="A364" t="s">
        <v>15</v>
      </c>
      <c r="C364" t="s">
        <v>652</v>
      </c>
      <c r="D364" t="s">
        <v>19</v>
      </c>
      <c r="E364">
        <v>2026</v>
      </c>
      <c r="F364">
        <v>1.1499999999999999</v>
      </c>
    </row>
    <row r="365" spans="1:6" x14ac:dyDescent="0.25">
      <c r="A365" t="s">
        <v>15</v>
      </c>
      <c r="C365" t="s">
        <v>652</v>
      </c>
      <c r="D365" t="s">
        <v>19</v>
      </c>
      <c r="E365">
        <v>2027</v>
      </c>
      <c r="F365">
        <v>1.2</v>
      </c>
    </row>
    <row r="366" spans="1:6" x14ac:dyDescent="0.25">
      <c r="A366" t="s">
        <v>15</v>
      </c>
      <c r="C366" t="s">
        <v>652</v>
      </c>
      <c r="D366" t="s">
        <v>19</v>
      </c>
      <c r="E366">
        <v>2028</v>
      </c>
      <c r="F366">
        <v>1.25</v>
      </c>
    </row>
    <row r="367" spans="1:6" x14ac:dyDescent="0.25">
      <c r="A367" t="s">
        <v>15</v>
      </c>
      <c r="C367" t="s">
        <v>652</v>
      </c>
      <c r="D367" t="s">
        <v>19</v>
      </c>
      <c r="E367">
        <v>2029</v>
      </c>
      <c r="F367">
        <v>1.3</v>
      </c>
    </row>
    <row r="368" spans="1:6" x14ac:dyDescent="0.25">
      <c r="A368" t="s">
        <v>15</v>
      </c>
      <c r="C368" t="s">
        <v>652</v>
      </c>
      <c r="D368" t="s">
        <v>19</v>
      </c>
      <c r="E368">
        <v>2030</v>
      </c>
      <c r="F368">
        <v>1.35</v>
      </c>
    </row>
    <row r="369" spans="1:6" x14ac:dyDescent="0.25">
      <c r="A369" t="s">
        <v>15</v>
      </c>
      <c r="C369" t="s">
        <v>652</v>
      </c>
      <c r="D369" t="s">
        <v>19</v>
      </c>
      <c r="E369">
        <v>2031</v>
      </c>
      <c r="F369">
        <v>1.4</v>
      </c>
    </row>
    <row r="370" spans="1:6" x14ac:dyDescent="0.25">
      <c r="A370" t="s">
        <v>15</v>
      </c>
      <c r="C370" t="s">
        <v>652</v>
      </c>
      <c r="D370" t="s">
        <v>19</v>
      </c>
      <c r="E370">
        <v>2032</v>
      </c>
      <c r="F370">
        <v>1.45</v>
      </c>
    </row>
    <row r="371" spans="1:6" x14ac:dyDescent="0.25">
      <c r="A371" t="s">
        <v>15</v>
      </c>
      <c r="C371" t="s">
        <v>652</v>
      </c>
      <c r="D371" t="s">
        <v>19</v>
      </c>
      <c r="E371">
        <v>2033</v>
      </c>
      <c r="F371">
        <v>1.5</v>
      </c>
    </row>
    <row r="372" spans="1:6" x14ac:dyDescent="0.25">
      <c r="A372" t="s">
        <v>15</v>
      </c>
      <c r="C372" t="s">
        <v>652</v>
      </c>
      <c r="D372" t="s">
        <v>19</v>
      </c>
      <c r="E372">
        <v>2034</v>
      </c>
      <c r="F372">
        <v>1.55</v>
      </c>
    </row>
    <row r="373" spans="1:6" x14ac:dyDescent="0.25">
      <c r="A373" t="s">
        <v>15</v>
      </c>
      <c r="C373" t="s">
        <v>652</v>
      </c>
      <c r="D373" t="s">
        <v>19</v>
      </c>
      <c r="E373">
        <v>2035</v>
      </c>
      <c r="F373">
        <v>1.6</v>
      </c>
    </row>
    <row r="374" spans="1:6" x14ac:dyDescent="0.25">
      <c r="A374" t="s">
        <v>15</v>
      </c>
      <c r="C374" t="s">
        <v>651</v>
      </c>
      <c r="D374" t="s">
        <v>19</v>
      </c>
      <c r="E374">
        <v>2005</v>
      </c>
      <c r="F374">
        <v>2.7</v>
      </c>
    </row>
    <row r="375" spans="1:6" x14ac:dyDescent="0.25">
      <c r="A375" t="s">
        <v>15</v>
      </c>
      <c r="C375" t="s">
        <v>651</v>
      </c>
      <c r="D375" t="s">
        <v>19</v>
      </c>
      <c r="E375">
        <v>2006</v>
      </c>
      <c r="F375">
        <v>2.8</v>
      </c>
    </row>
    <row r="376" spans="1:6" x14ac:dyDescent="0.25">
      <c r="A376" t="s">
        <v>15</v>
      </c>
      <c r="C376" t="s">
        <v>651</v>
      </c>
      <c r="D376" t="s">
        <v>19</v>
      </c>
      <c r="E376">
        <v>2007</v>
      </c>
      <c r="F376">
        <v>2.5</v>
      </c>
    </row>
    <row r="377" spans="1:6" x14ac:dyDescent="0.25">
      <c r="A377" t="s">
        <v>15</v>
      </c>
      <c r="C377" t="s">
        <v>651</v>
      </c>
      <c r="D377" t="s">
        <v>19</v>
      </c>
      <c r="E377">
        <v>2008</v>
      </c>
      <c r="F377">
        <v>1.8</v>
      </c>
    </row>
    <row r="378" spans="1:6" x14ac:dyDescent="0.25">
      <c r="A378" t="s">
        <v>15</v>
      </c>
      <c r="C378" t="s">
        <v>651</v>
      </c>
      <c r="D378" t="s">
        <v>19</v>
      </c>
      <c r="E378">
        <v>2009</v>
      </c>
      <c r="F378">
        <v>1</v>
      </c>
    </row>
    <row r="379" spans="1:6" x14ac:dyDescent="0.25">
      <c r="A379" t="s">
        <v>15</v>
      </c>
      <c r="C379" t="s">
        <v>651</v>
      </c>
      <c r="D379" t="s">
        <v>19</v>
      </c>
      <c r="E379">
        <v>2010</v>
      </c>
      <c r="F379">
        <v>1.2</v>
      </c>
    </row>
    <row r="380" spans="1:6" x14ac:dyDescent="0.25">
      <c r="A380" t="s">
        <v>15</v>
      </c>
      <c r="C380" t="s">
        <v>651</v>
      </c>
      <c r="D380" t="s">
        <v>19</v>
      </c>
      <c r="E380">
        <v>2011</v>
      </c>
      <c r="F380">
        <v>1.7</v>
      </c>
    </row>
    <row r="381" spans="1:6" x14ac:dyDescent="0.25">
      <c r="A381" t="s">
        <v>15</v>
      </c>
      <c r="C381" t="s">
        <v>651</v>
      </c>
      <c r="D381" t="s">
        <v>19</v>
      </c>
      <c r="E381">
        <v>2012</v>
      </c>
      <c r="F381">
        <v>1.4</v>
      </c>
    </row>
    <row r="382" spans="1:6" x14ac:dyDescent="0.25">
      <c r="A382" t="s">
        <v>15</v>
      </c>
      <c r="C382" t="s">
        <v>651</v>
      </c>
      <c r="D382" t="s">
        <v>19</v>
      </c>
      <c r="E382">
        <v>2013</v>
      </c>
      <c r="F382">
        <v>1.3</v>
      </c>
    </row>
    <row r="383" spans="1:6" x14ac:dyDescent="0.25">
      <c r="A383" t="s">
        <v>15</v>
      </c>
      <c r="C383" t="s">
        <v>651</v>
      </c>
      <c r="D383" t="s">
        <v>19</v>
      </c>
      <c r="E383">
        <v>2014</v>
      </c>
      <c r="F383">
        <v>0.9</v>
      </c>
    </row>
    <row r="384" spans="1:6" x14ac:dyDescent="0.25">
      <c r="A384" t="s">
        <v>15</v>
      </c>
      <c r="C384" t="s">
        <v>651</v>
      </c>
      <c r="D384" t="s">
        <v>19</v>
      </c>
      <c r="E384">
        <v>2015</v>
      </c>
      <c r="F384">
        <v>1</v>
      </c>
    </row>
    <row r="385" spans="1:6" x14ac:dyDescent="0.25">
      <c r="A385" t="s">
        <v>15</v>
      </c>
      <c r="C385" t="s">
        <v>651</v>
      </c>
      <c r="D385" t="s">
        <v>19</v>
      </c>
      <c r="E385">
        <v>2016</v>
      </c>
      <c r="F385">
        <v>1.1000000000000001</v>
      </c>
    </row>
    <row r="386" spans="1:6" x14ac:dyDescent="0.25">
      <c r="A386" t="s">
        <v>15</v>
      </c>
      <c r="C386" t="s">
        <v>651</v>
      </c>
      <c r="D386" t="s">
        <v>19</v>
      </c>
      <c r="E386">
        <v>2017</v>
      </c>
      <c r="F386">
        <v>1</v>
      </c>
    </row>
    <row r="387" spans="1:6" x14ac:dyDescent="0.25">
      <c r="A387" t="s">
        <v>15</v>
      </c>
      <c r="C387" t="s">
        <v>651</v>
      </c>
      <c r="D387" t="s">
        <v>19</v>
      </c>
      <c r="E387">
        <v>2018</v>
      </c>
      <c r="F387">
        <v>1</v>
      </c>
    </row>
    <row r="388" spans="1:6" x14ac:dyDescent="0.25">
      <c r="A388" t="s">
        <v>15</v>
      </c>
      <c r="C388" t="s">
        <v>651</v>
      </c>
      <c r="D388" t="s">
        <v>19</v>
      </c>
      <c r="E388">
        <v>2019</v>
      </c>
      <c r="F388">
        <v>0.9</v>
      </c>
    </row>
    <row r="389" spans="1:6" x14ac:dyDescent="0.25">
      <c r="A389" t="s">
        <v>15</v>
      </c>
      <c r="C389" t="s">
        <v>651</v>
      </c>
      <c r="D389" t="s">
        <v>19</v>
      </c>
      <c r="E389">
        <v>2020</v>
      </c>
      <c r="F389">
        <v>0.9</v>
      </c>
    </row>
    <row r="390" spans="1:6" x14ac:dyDescent="0.25">
      <c r="A390" t="s">
        <v>15</v>
      </c>
      <c r="C390" t="s">
        <v>651</v>
      </c>
      <c r="D390" t="s">
        <v>19</v>
      </c>
      <c r="E390">
        <v>2021</v>
      </c>
      <c r="F390">
        <v>0.88123352600000004</v>
      </c>
    </row>
    <row r="391" spans="1:6" x14ac:dyDescent="0.25">
      <c r="A391" t="s">
        <v>15</v>
      </c>
      <c r="C391" t="s">
        <v>651</v>
      </c>
      <c r="D391" t="s">
        <v>19</v>
      </c>
      <c r="E391">
        <v>2022</v>
      </c>
      <c r="F391">
        <v>0.87199754500000004</v>
      </c>
    </row>
    <row r="392" spans="1:6" x14ac:dyDescent="0.25">
      <c r="A392" t="s">
        <v>15</v>
      </c>
      <c r="C392" t="s">
        <v>651</v>
      </c>
      <c r="D392" t="s">
        <v>19</v>
      </c>
      <c r="E392">
        <v>2023</v>
      </c>
      <c r="F392">
        <v>0.86285836400000004</v>
      </c>
    </row>
    <row r="393" spans="1:6" x14ac:dyDescent="0.25">
      <c r="A393" t="s">
        <v>15</v>
      </c>
      <c r="C393" t="s">
        <v>651</v>
      </c>
      <c r="D393" t="s">
        <v>19</v>
      </c>
      <c r="E393">
        <v>2024</v>
      </c>
      <c r="F393">
        <v>0.85381496800000001</v>
      </c>
    </row>
    <row r="394" spans="1:6" x14ac:dyDescent="0.25">
      <c r="A394" t="s">
        <v>15</v>
      </c>
      <c r="C394" t="s">
        <v>651</v>
      </c>
      <c r="D394" t="s">
        <v>19</v>
      </c>
      <c r="E394">
        <v>2025</v>
      </c>
      <c r="F394">
        <v>0.84486635399999999</v>
      </c>
    </row>
    <row r="395" spans="1:6" x14ac:dyDescent="0.25">
      <c r="A395" t="s">
        <v>15</v>
      </c>
      <c r="C395" t="s">
        <v>651</v>
      </c>
      <c r="D395" t="s">
        <v>19</v>
      </c>
      <c r="E395">
        <v>2026</v>
      </c>
      <c r="F395">
        <v>0.836011528</v>
      </c>
    </row>
    <row r="396" spans="1:6" x14ac:dyDescent="0.25">
      <c r="A396" t="s">
        <v>15</v>
      </c>
      <c r="C396" t="s">
        <v>651</v>
      </c>
      <c r="D396" t="s">
        <v>19</v>
      </c>
      <c r="E396">
        <v>2027</v>
      </c>
      <c r="F396">
        <v>0.827249507</v>
      </c>
    </row>
    <row r="397" spans="1:6" x14ac:dyDescent="0.25">
      <c r="A397" t="s">
        <v>15</v>
      </c>
      <c r="C397" t="s">
        <v>651</v>
      </c>
      <c r="D397" t="s">
        <v>19</v>
      </c>
      <c r="E397">
        <v>2028</v>
      </c>
      <c r="F397">
        <v>0.81857931799999994</v>
      </c>
    </row>
    <row r="398" spans="1:6" x14ac:dyDescent="0.25">
      <c r="A398" t="s">
        <v>15</v>
      </c>
      <c r="C398" t="s">
        <v>651</v>
      </c>
      <c r="D398" t="s">
        <v>19</v>
      </c>
      <c r="E398">
        <v>2029</v>
      </c>
      <c r="F398">
        <v>0.81</v>
      </c>
    </row>
    <row r="399" spans="1:6" x14ac:dyDescent="0.25">
      <c r="A399" t="s">
        <v>15</v>
      </c>
      <c r="C399" t="s">
        <v>651</v>
      </c>
      <c r="D399" t="s">
        <v>19</v>
      </c>
      <c r="E399">
        <v>2030</v>
      </c>
      <c r="F399">
        <v>0.80151059899999999</v>
      </c>
    </row>
    <row r="400" spans="1:6" x14ac:dyDescent="0.25">
      <c r="A400" t="s">
        <v>15</v>
      </c>
      <c r="C400" t="s">
        <v>651</v>
      </c>
      <c r="D400" t="s">
        <v>19</v>
      </c>
      <c r="E400">
        <v>2031</v>
      </c>
      <c r="F400">
        <v>0.79311017399999995</v>
      </c>
    </row>
    <row r="401" spans="1:6" x14ac:dyDescent="0.25">
      <c r="A401" t="s">
        <v>15</v>
      </c>
      <c r="C401" t="s">
        <v>651</v>
      </c>
      <c r="D401" t="s">
        <v>19</v>
      </c>
      <c r="E401">
        <v>2032</v>
      </c>
      <c r="F401">
        <v>0.78479779100000002</v>
      </c>
    </row>
    <row r="402" spans="1:6" x14ac:dyDescent="0.25">
      <c r="A402" t="s">
        <v>15</v>
      </c>
      <c r="C402" t="s">
        <v>651</v>
      </c>
      <c r="D402" t="s">
        <v>19</v>
      </c>
      <c r="E402">
        <v>2033</v>
      </c>
      <c r="F402">
        <v>0.77657252799999998</v>
      </c>
    </row>
    <row r="403" spans="1:6" x14ac:dyDescent="0.25">
      <c r="A403" t="s">
        <v>15</v>
      </c>
      <c r="C403" t="s">
        <v>651</v>
      </c>
      <c r="D403" t="s">
        <v>19</v>
      </c>
      <c r="E403">
        <v>2034</v>
      </c>
      <c r="F403">
        <v>0.76843347100000003</v>
      </c>
    </row>
    <row r="404" spans="1:6" x14ac:dyDescent="0.25">
      <c r="A404" t="s">
        <v>15</v>
      </c>
      <c r="C404" t="s">
        <v>651</v>
      </c>
      <c r="D404" t="s">
        <v>19</v>
      </c>
      <c r="E404">
        <v>2035</v>
      </c>
      <c r="F404">
        <v>0.76037971900000001</v>
      </c>
    </row>
    <row r="405" spans="1:6" x14ac:dyDescent="0.25">
      <c r="A405" t="s">
        <v>16</v>
      </c>
      <c r="C405" t="s">
        <v>652</v>
      </c>
      <c r="D405" t="s">
        <v>19</v>
      </c>
      <c r="E405">
        <v>2005</v>
      </c>
      <c r="F405">
        <v>0.5</v>
      </c>
    </row>
    <row r="406" spans="1:6" x14ac:dyDescent="0.25">
      <c r="A406" t="s">
        <v>16</v>
      </c>
      <c r="C406" t="s">
        <v>652</v>
      </c>
      <c r="D406" t="s">
        <v>19</v>
      </c>
      <c r="E406">
        <v>2006</v>
      </c>
      <c r="F406">
        <v>0.7</v>
      </c>
    </row>
    <row r="407" spans="1:6" x14ac:dyDescent="0.25">
      <c r="A407" t="s">
        <v>16</v>
      </c>
      <c r="C407" t="s">
        <v>652</v>
      </c>
      <c r="D407" t="s">
        <v>19</v>
      </c>
      <c r="E407">
        <v>2007</v>
      </c>
      <c r="F407">
        <v>0.6</v>
      </c>
    </row>
    <row r="408" spans="1:6" x14ac:dyDescent="0.25">
      <c r="A408" t="s">
        <v>16</v>
      </c>
      <c r="C408" t="s">
        <v>652</v>
      </c>
      <c r="D408" t="s">
        <v>19</v>
      </c>
      <c r="E408">
        <v>2008</v>
      </c>
      <c r="F408">
        <v>0.6</v>
      </c>
    </row>
    <row r="409" spans="1:6" x14ac:dyDescent="0.25">
      <c r="A409" t="s">
        <v>16</v>
      </c>
      <c r="C409" t="s">
        <v>652</v>
      </c>
      <c r="D409" t="s">
        <v>19</v>
      </c>
      <c r="E409">
        <v>2009</v>
      </c>
      <c r="F409">
        <v>0.5</v>
      </c>
    </row>
    <row r="410" spans="1:6" x14ac:dyDescent="0.25">
      <c r="A410" t="s">
        <v>16</v>
      </c>
      <c r="C410" t="s">
        <v>652</v>
      </c>
      <c r="D410" t="s">
        <v>19</v>
      </c>
      <c r="E410">
        <v>2010</v>
      </c>
      <c r="F410">
        <v>0.6</v>
      </c>
    </row>
    <row r="411" spans="1:6" x14ac:dyDescent="0.25">
      <c r="A411" t="s">
        <v>16</v>
      </c>
      <c r="C411" t="s">
        <v>652</v>
      </c>
      <c r="D411" t="s">
        <v>19</v>
      </c>
      <c r="E411">
        <v>2011</v>
      </c>
      <c r="F411">
        <v>0.6</v>
      </c>
    </row>
    <row r="412" spans="1:6" x14ac:dyDescent="0.25">
      <c r="A412" t="s">
        <v>16</v>
      </c>
      <c r="C412" t="s">
        <v>652</v>
      </c>
      <c r="D412" t="s">
        <v>19</v>
      </c>
      <c r="E412">
        <v>2012</v>
      </c>
      <c r="F412">
        <v>0.6</v>
      </c>
    </row>
    <row r="413" spans="1:6" x14ac:dyDescent="0.25">
      <c r="A413" t="s">
        <v>16</v>
      </c>
      <c r="C413" t="s">
        <v>652</v>
      </c>
      <c r="D413" t="s">
        <v>19</v>
      </c>
      <c r="E413">
        <v>2013</v>
      </c>
      <c r="F413">
        <v>0.5</v>
      </c>
    </row>
    <row r="414" spans="1:6" x14ac:dyDescent="0.25">
      <c r="A414" t="s">
        <v>16</v>
      </c>
      <c r="C414" t="s">
        <v>652</v>
      </c>
      <c r="D414" t="s">
        <v>19</v>
      </c>
      <c r="E414">
        <v>2014</v>
      </c>
      <c r="F414">
        <v>0.5</v>
      </c>
    </row>
    <row r="415" spans="1:6" x14ac:dyDescent="0.25">
      <c r="A415" t="s">
        <v>16</v>
      </c>
      <c r="C415" t="s">
        <v>652</v>
      </c>
      <c r="D415" t="s">
        <v>19</v>
      </c>
      <c r="E415">
        <v>2015</v>
      </c>
      <c r="F415">
        <v>0.6</v>
      </c>
    </row>
    <row r="416" spans="1:6" x14ac:dyDescent="0.25">
      <c r="A416" t="s">
        <v>16</v>
      </c>
      <c r="C416" t="s">
        <v>652</v>
      </c>
      <c r="D416" t="s">
        <v>19</v>
      </c>
      <c r="E416">
        <v>2016</v>
      </c>
      <c r="F416">
        <v>0.6</v>
      </c>
    </row>
    <row r="417" spans="1:6" x14ac:dyDescent="0.25">
      <c r="A417" t="s">
        <v>16</v>
      </c>
      <c r="C417" t="s">
        <v>652</v>
      </c>
      <c r="D417" t="s">
        <v>19</v>
      </c>
      <c r="E417">
        <v>2017</v>
      </c>
      <c r="F417">
        <v>0.6</v>
      </c>
    </row>
    <row r="418" spans="1:6" x14ac:dyDescent="0.25">
      <c r="A418" t="s">
        <v>16</v>
      </c>
      <c r="C418" t="s">
        <v>652</v>
      </c>
      <c r="D418" t="s">
        <v>19</v>
      </c>
      <c r="E418">
        <v>2018</v>
      </c>
      <c r="F418">
        <v>0.6</v>
      </c>
    </row>
    <row r="419" spans="1:6" x14ac:dyDescent="0.25">
      <c r="A419" t="s">
        <v>16</v>
      </c>
      <c r="C419" t="s">
        <v>652</v>
      </c>
      <c r="D419" t="s">
        <v>19</v>
      </c>
      <c r="E419">
        <v>2019</v>
      </c>
      <c r="F419">
        <v>0.6</v>
      </c>
    </row>
    <row r="420" spans="1:6" x14ac:dyDescent="0.25">
      <c r="A420" t="s">
        <v>16</v>
      </c>
      <c r="C420" t="s">
        <v>652</v>
      </c>
      <c r="D420" t="s">
        <v>19</v>
      </c>
      <c r="E420">
        <v>2020</v>
      </c>
      <c r="F420">
        <v>0.61707662799999996</v>
      </c>
    </row>
    <row r="421" spans="1:6" x14ac:dyDescent="0.25">
      <c r="A421" t="s">
        <v>16</v>
      </c>
      <c r="C421" t="s">
        <v>652</v>
      </c>
      <c r="D421" t="s">
        <v>19</v>
      </c>
      <c r="E421">
        <v>2021</v>
      </c>
      <c r="F421">
        <v>0.62</v>
      </c>
    </row>
    <row r="422" spans="1:6" x14ac:dyDescent="0.25">
      <c r="A422" t="s">
        <v>16</v>
      </c>
      <c r="C422" t="s">
        <v>652</v>
      </c>
      <c r="D422" t="s">
        <v>19</v>
      </c>
      <c r="E422">
        <v>2022</v>
      </c>
      <c r="F422">
        <v>0.63</v>
      </c>
    </row>
    <row r="423" spans="1:6" x14ac:dyDescent="0.25">
      <c r="A423" t="s">
        <v>16</v>
      </c>
      <c r="C423" t="s">
        <v>652</v>
      </c>
      <c r="D423" t="s">
        <v>19</v>
      </c>
      <c r="E423">
        <v>2023</v>
      </c>
      <c r="F423">
        <v>0.64</v>
      </c>
    </row>
    <row r="424" spans="1:6" x14ac:dyDescent="0.25">
      <c r="A424" t="s">
        <v>16</v>
      </c>
      <c r="C424" t="s">
        <v>652</v>
      </c>
      <c r="D424" t="s">
        <v>19</v>
      </c>
      <c r="E424">
        <v>2024</v>
      </c>
      <c r="F424">
        <v>0.65</v>
      </c>
    </row>
    <row r="425" spans="1:6" x14ac:dyDescent="0.25">
      <c r="A425" t="s">
        <v>16</v>
      </c>
      <c r="C425" t="s">
        <v>652</v>
      </c>
      <c r="D425" t="s">
        <v>19</v>
      </c>
      <c r="E425">
        <v>2025</v>
      </c>
      <c r="F425">
        <v>0.66</v>
      </c>
    </row>
    <row r="426" spans="1:6" x14ac:dyDescent="0.25">
      <c r="A426" t="s">
        <v>16</v>
      </c>
      <c r="C426" t="s">
        <v>652</v>
      </c>
      <c r="D426" t="s">
        <v>19</v>
      </c>
      <c r="E426">
        <v>2026</v>
      </c>
      <c r="F426">
        <v>0.67</v>
      </c>
    </row>
    <row r="427" spans="1:6" x14ac:dyDescent="0.25">
      <c r="A427" t="s">
        <v>16</v>
      </c>
      <c r="C427" t="s">
        <v>652</v>
      </c>
      <c r="D427" t="s">
        <v>19</v>
      </c>
      <c r="E427">
        <v>2027</v>
      </c>
      <c r="F427">
        <v>0.68</v>
      </c>
    </row>
    <row r="428" spans="1:6" x14ac:dyDescent="0.25">
      <c r="A428" t="s">
        <v>16</v>
      </c>
      <c r="C428" t="s">
        <v>652</v>
      </c>
      <c r="D428" t="s">
        <v>19</v>
      </c>
      <c r="E428">
        <v>2028</v>
      </c>
      <c r="F428">
        <v>0.69</v>
      </c>
    </row>
    <row r="429" spans="1:6" x14ac:dyDescent="0.25">
      <c r="A429" t="s">
        <v>16</v>
      </c>
      <c r="C429" t="s">
        <v>652</v>
      </c>
      <c r="D429" t="s">
        <v>19</v>
      </c>
      <c r="E429">
        <v>2029</v>
      </c>
      <c r="F429">
        <v>0.7</v>
      </c>
    </row>
    <row r="430" spans="1:6" x14ac:dyDescent="0.25">
      <c r="A430" t="s">
        <v>16</v>
      </c>
      <c r="C430" t="s">
        <v>652</v>
      </c>
      <c r="D430" t="s">
        <v>19</v>
      </c>
      <c r="E430">
        <v>2030</v>
      </c>
      <c r="F430">
        <v>0.71</v>
      </c>
    </row>
    <row r="431" spans="1:6" x14ac:dyDescent="0.25">
      <c r="A431" t="s">
        <v>16</v>
      </c>
      <c r="C431" t="s">
        <v>652</v>
      </c>
      <c r="D431" t="s">
        <v>19</v>
      </c>
      <c r="E431">
        <v>2031</v>
      </c>
      <c r="F431">
        <v>0.72</v>
      </c>
    </row>
    <row r="432" spans="1:6" x14ac:dyDescent="0.25">
      <c r="A432" t="s">
        <v>16</v>
      </c>
      <c r="C432" t="s">
        <v>652</v>
      </c>
      <c r="D432" t="s">
        <v>19</v>
      </c>
      <c r="E432">
        <v>2032</v>
      </c>
      <c r="F432">
        <v>0.73</v>
      </c>
    </row>
    <row r="433" spans="1:6" x14ac:dyDescent="0.25">
      <c r="A433" t="s">
        <v>16</v>
      </c>
      <c r="C433" t="s">
        <v>652</v>
      </c>
      <c r="D433" t="s">
        <v>19</v>
      </c>
      <c r="E433">
        <v>2033</v>
      </c>
      <c r="F433">
        <v>0.74</v>
      </c>
    </row>
    <row r="434" spans="1:6" x14ac:dyDescent="0.25">
      <c r="A434" t="s">
        <v>16</v>
      </c>
      <c r="C434" t="s">
        <v>652</v>
      </c>
      <c r="D434" t="s">
        <v>19</v>
      </c>
      <c r="E434">
        <v>2034</v>
      </c>
      <c r="F434">
        <v>0.75</v>
      </c>
    </row>
    <row r="435" spans="1:6" x14ac:dyDescent="0.25">
      <c r="A435" t="s">
        <v>16</v>
      </c>
      <c r="C435" t="s">
        <v>652</v>
      </c>
      <c r="D435" t="s">
        <v>19</v>
      </c>
      <c r="E435">
        <v>2035</v>
      </c>
      <c r="F435">
        <v>0.76</v>
      </c>
    </row>
  </sheetData>
  <mergeCells count="2">
    <mergeCell ref="J10:AD10"/>
    <mergeCell ref="AE10:AS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B81A7-CEDB-4E1A-8C5D-F4AA69157D39}">
  <sheetPr codeName="Sheet22"/>
  <dimension ref="A1:AZ9283"/>
  <sheetViews>
    <sheetView workbookViewId="0">
      <selection activeCell="E8" sqref="E8"/>
    </sheetView>
  </sheetViews>
  <sheetFormatPr defaultRowHeight="15" x14ac:dyDescent="0.25"/>
  <cols>
    <col min="1" max="2" width="9" customWidth="1"/>
    <col min="3" max="3" width="8.85546875" customWidth="1"/>
    <col min="4" max="12" width="9" customWidth="1"/>
    <col min="16" max="16" width="19.85546875" customWidth="1"/>
  </cols>
  <sheetData>
    <row r="1" spans="1:52" x14ac:dyDescent="0.25">
      <c r="A1" t="s">
        <v>684</v>
      </c>
      <c r="B1" t="s">
        <v>25</v>
      </c>
      <c r="C1" t="s">
        <v>685</v>
      </c>
      <c r="D1" t="s">
        <v>686</v>
      </c>
      <c r="E1" t="s">
        <v>687</v>
      </c>
      <c r="F1" t="s">
        <v>688</v>
      </c>
      <c r="G1" t="s">
        <v>689</v>
      </c>
      <c r="H1" t="s">
        <v>690</v>
      </c>
      <c r="I1" t="s">
        <v>691</v>
      </c>
      <c r="J1" t="s">
        <v>692</v>
      </c>
      <c r="K1" t="s">
        <v>693</v>
      </c>
      <c r="L1" t="s">
        <v>694</v>
      </c>
      <c r="Q1" s="348" t="s">
        <v>695</v>
      </c>
      <c r="R1" s="348"/>
      <c r="S1" s="348"/>
      <c r="T1" s="348"/>
      <c r="U1" s="348"/>
      <c r="V1" s="348"/>
      <c r="W1" s="348"/>
      <c r="X1" s="348"/>
      <c r="Y1" s="348"/>
      <c r="Z1" s="348"/>
      <c r="AA1" s="348"/>
      <c r="AB1" s="348"/>
      <c r="AC1" s="348"/>
      <c r="AD1" s="348"/>
      <c r="AE1" s="348"/>
      <c r="AF1" s="348"/>
      <c r="AG1" s="77" t="s">
        <v>758</v>
      </c>
      <c r="AH1" s="57"/>
      <c r="AI1" s="57"/>
      <c r="AJ1" s="57"/>
      <c r="AK1" s="57"/>
      <c r="AL1" s="57"/>
      <c r="AM1" s="57"/>
      <c r="AN1" s="57"/>
      <c r="AO1" s="57"/>
      <c r="AP1" s="57"/>
      <c r="AQ1" s="57"/>
      <c r="AR1" s="57"/>
      <c r="AS1" s="57"/>
      <c r="AT1" s="57"/>
      <c r="AU1" s="57"/>
      <c r="AV1" s="57"/>
      <c r="AW1" s="57"/>
      <c r="AX1" s="57"/>
      <c r="AY1" s="57"/>
      <c r="AZ1" s="57"/>
    </row>
    <row r="2" spans="1:52" x14ac:dyDescent="0.25">
      <c r="A2" t="s">
        <v>696</v>
      </c>
      <c r="B2">
        <v>2005</v>
      </c>
      <c r="C2" t="s">
        <v>697</v>
      </c>
      <c r="D2">
        <v>1.5410999999999999</v>
      </c>
      <c r="E2">
        <v>1.5410999999999999</v>
      </c>
      <c r="F2">
        <v>1.5410999999999999</v>
      </c>
      <c r="G2">
        <v>1.5410999999999999</v>
      </c>
      <c r="H2">
        <v>1.5410999999999999</v>
      </c>
      <c r="I2">
        <v>1.5410999999999999</v>
      </c>
      <c r="J2">
        <v>1.5410999999999999</v>
      </c>
      <c r="K2">
        <v>1.5410999999999999</v>
      </c>
      <c r="L2">
        <v>1.5410999999999999</v>
      </c>
      <c r="Q2">
        <v>2015</v>
      </c>
      <c r="R2">
        <v>2016</v>
      </c>
      <c r="S2">
        <v>2017</v>
      </c>
      <c r="T2">
        <v>2018</v>
      </c>
      <c r="U2">
        <v>2019</v>
      </c>
      <c r="V2">
        <v>2020</v>
      </c>
      <c r="W2">
        <v>2021</v>
      </c>
      <c r="X2">
        <v>2022</v>
      </c>
      <c r="Y2">
        <v>2023</v>
      </c>
      <c r="Z2">
        <v>2024</v>
      </c>
      <c r="AA2">
        <v>2025</v>
      </c>
      <c r="AB2">
        <v>2026</v>
      </c>
      <c r="AC2">
        <v>2027</v>
      </c>
      <c r="AD2">
        <v>2028</v>
      </c>
      <c r="AE2">
        <v>2029</v>
      </c>
      <c r="AF2">
        <v>2030</v>
      </c>
      <c r="AG2" s="5">
        <v>2031</v>
      </c>
      <c r="AH2" s="5">
        <v>2032</v>
      </c>
      <c r="AI2" s="5">
        <v>2033</v>
      </c>
      <c r="AJ2" s="5">
        <v>2034</v>
      </c>
      <c r="AK2" s="5">
        <v>2035</v>
      </c>
      <c r="AL2" s="5">
        <v>2036</v>
      </c>
      <c r="AM2" s="5">
        <v>2037</v>
      </c>
      <c r="AN2" s="5">
        <v>2038</v>
      </c>
      <c r="AO2" s="5">
        <v>2039</v>
      </c>
      <c r="AP2" s="5">
        <v>2040</v>
      </c>
      <c r="AQ2" s="5">
        <v>2041</v>
      </c>
      <c r="AR2" s="5">
        <v>2042</v>
      </c>
      <c r="AS2" s="5">
        <v>2043</v>
      </c>
      <c r="AT2" s="5">
        <v>2044</v>
      </c>
      <c r="AU2" s="5">
        <v>2045</v>
      </c>
      <c r="AV2" s="5">
        <v>2046</v>
      </c>
      <c r="AW2" s="5">
        <v>2047</v>
      </c>
      <c r="AX2" s="5">
        <v>2048</v>
      </c>
      <c r="AY2" s="5">
        <v>2049</v>
      </c>
      <c r="AZ2" s="5">
        <v>2050</v>
      </c>
    </row>
    <row r="3" spans="1:52" x14ac:dyDescent="0.25">
      <c r="A3" t="s">
        <v>696</v>
      </c>
      <c r="B3">
        <v>2005</v>
      </c>
      <c r="C3" t="s">
        <v>698</v>
      </c>
      <c r="D3">
        <v>1.0851</v>
      </c>
      <c r="E3">
        <v>1.0851</v>
      </c>
      <c r="F3">
        <v>1.0851</v>
      </c>
      <c r="G3">
        <v>1.0851</v>
      </c>
      <c r="H3">
        <v>1.0851</v>
      </c>
      <c r="I3">
        <v>1.0851</v>
      </c>
      <c r="J3">
        <v>1.0851</v>
      </c>
      <c r="K3">
        <v>1.0851</v>
      </c>
      <c r="L3">
        <v>1.0851</v>
      </c>
      <c r="P3" t="s">
        <v>686</v>
      </c>
      <c r="Q3">
        <f>SUMIFS($D:$D,$B:$B,Q$2,$C:$C,"annual_total")</f>
        <v>164.50510000000003</v>
      </c>
      <c r="R3">
        <f t="shared" ref="R3:AF3" si="0">SUMIFS($D:$D,$B:$B,R$2,$C:$C,"annual_total")</f>
        <v>174.63869999999997</v>
      </c>
      <c r="S3">
        <f t="shared" si="0"/>
        <v>183.43289999999999</v>
      </c>
      <c r="T3">
        <f t="shared" si="0"/>
        <v>191.30510000000001</v>
      </c>
      <c r="U3">
        <f t="shared" si="0"/>
        <v>200.81050000000005</v>
      </c>
      <c r="V3">
        <f t="shared" si="0"/>
        <v>209.4254</v>
      </c>
      <c r="W3">
        <f t="shared" si="0"/>
        <v>216.49540000000005</v>
      </c>
      <c r="X3">
        <f t="shared" si="0"/>
        <v>223.83510000000007</v>
      </c>
      <c r="Y3">
        <f t="shared" si="0"/>
        <v>231.87420000000003</v>
      </c>
      <c r="Z3">
        <f t="shared" si="0"/>
        <v>239.19020000000006</v>
      </c>
      <c r="AA3">
        <f t="shared" si="0"/>
        <v>246.2422</v>
      </c>
      <c r="AB3">
        <f t="shared" si="0"/>
        <v>253.47399999999996</v>
      </c>
      <c r="AC3">
        <f t="shared" si="0"/>
        <v>260.49770000000007</v>
      </c>
      <c r="AD3">
        <f t="shared" si="0"/>
        <v>266.50639999999999</v>
      </c>
      <c r="AE3">
        <f t="shared" si="0"/>
        <v>272.62849999999997</v>
      </c>
      <c r="AF3">
        <f t="shared" si="0"/>
        <v>278.59199999999993</v>
      </c>
      <c r="AG3" s="5" cm="1">
        <f t="array" ref="AG3">TREND($AA$3:$AF$3,$AA$2:$AF$2,AG2)</f>
        <v>285.51225333333241</v>
      </c>
      <c r="AH3" s="5" cm="1">
        <f t="array" ref="AH3">TREND($AA$3:$AF$3,$AA$2:$AF$2,AH2)</f>
        <v>291.94714476190347</v>
      </c>
      <c r="AI3" s="5" cm="1">
        <f t="array" ref="AI3">TREND($AA$3:$AF$3,$AA$2:$AF$2,AI2)</f>
        <v>298.38203619047454</v>
      </c>
      <c r="AJ3" s="5" cm="1">
        <f t="array" ref="AJ3">TREND($AA$3:$AF$3,$AA$2:$AF$2,AJ2)</f>
        <v>304.8169276190456</v>
      </c>
      <c r="AK3" s="5" cm="1">
        <f t="array" ref="AK3">TREND($AA$3:$AF$3,$AA$2:$AF$2,AK2)</f>
        <v>311.25181904761666</v>
      </c>
      <c r="AL3" s="5" cm="1">
        <f t="array" ref="AL3">TREND($AA$3:$AF$3,$AA$2:$AF$2,AL2)</f>
        <v>317.68671047618955</v>
      </c>
      <c r="AM3" s="5" cm="1">
        <f t="array" ref="AM3">TREND($AA$3:$AF$3,$AA$2:$AF$2,AM2)</f>
        <v>324.12160190476061</v>
      </c>
      <c r="AN3" s="5" cm="1">
        <f t="array" ref="AN3">TREND($AA$3:$AF$3,$AA$2:$AF$2,AN2)</f>
        <v>330.55649333333167</v>
      </c>
      <c r="AO3" s="5" cm="1">
        <f t="array" ref="AO3">TREND($AA$3:$AF$3,$AA$2:$AF$2,AO2)</f>
        <v>336.99138476190274</v>
      </c>
      <c r="AP3" s="5" cm="1">
        <f t="array" ref="AP3">TREND($AA$3:$AF$3,$AA$2:$AF$2,AP2)</f>
        <v>343.4262761904738</v>
      </c>
      <c r="AQ3" s="5" cm="1">
        <f t="array" ref="AQ3">TREND($AA$3:$AF$3,$AA$2:$AF$2,AQ2)</f>
        <v>349.86116761904668</v>
      </c>
      <c r="AR3" s="5" cm="1">
        <f t="array" ref="AR3">TREND($AA$3:$AF$3,$AA$2:$AF$2,AR2)</f>
        <v>356.29605904761775</v>
      </c>
      <c r="AS3" s="5" cm="1">
        <f t="array" ref="AS3">TREND($AA$3:$AF$3,$AA$2:$AF$2,AS2)</f>
        <v>362.73095047618881</v>
      </c>
      <c r="AT3" s="5" cm="1">
        <f t="array" ref="AT3">TREND($AA$3:$AF$3,$AA$2:$AF$2,AT2)</f>
        <v>369.16584190475987</v>
      </c>
      <c r="AU3" s="5" cm="1">
        <f t="array" ref="AU3">TREND($AA$3:$AF$3,$AA$2:$AF$2,AU2)</f>
        <v>375.60073333333094</v>
      </c>
      <c r="AV3" s="5" cm="1">
        <f t="array" ref="AV3">TREND($AA$3:$AF$3,$AA$2:$AF$2,AV2)</f>
        <v>382.03562476190382</v>
      </c>
      <c r="AW3" s="5" cm="1">
        <f t="array" ref="AW3">TREND($AA$3:$AF$3,$AA$2:$AF$2,AW2)</f>
        <v>388.47051619047488</v>
      </c>
      <c r="AX3" s="5" cm="1">
        <f t="array" ref="AX3">TREND($AA$3:$AF$3,$AA$2:$AF$2,AX2)</f>
        <v>394.90540761904595</v>
      </c>
      <c r="AY3" s="5" cm="1">
        <f t="array" ref="AY3">TREND($AA$3:$AF$3,$AA$2:$AF$2,AY2)</f>
        <v>401.34029904761701</v>
      </c>
      <c r="AZ3" s="5" cm="1">
        <f t="array" ref="AZ3">TREND($AA$3:$AF$3,$AA$2:$AF$2,AZ2)</f>
        <v>407.77519047618807</v>
      </c>
    </row>
    <row r="4" spans="1:52" x14ac:dyDescent="0.25">
      <c r="A4" t="s">
        <v>696</v>
      </c>
      <c r="B4">
        <v>2005</v>
      </c>
      <c r="C4" t="s">
        <v>699</v>
      </c>
      <c r="D4">
        <v>2.7000000000000001E-3</v>
      </c>
      <c r="E4">
        <v>2.7000000000000001E-3</v>
      </c>
      <c r="F4">
        <v>2.7000000000000001E-3</v>
      </c>
      <c r="G4">
        <v>2.7000000000000001E-3</v>
      </c>
      <c r="H4">
        <v>2.7000000000000001E-3</v>
      </c>
      <c r="I4">
        <v>2.7000000000000001E-3</v>
      </c>
      <c r="J4">
        <v>2.7000000000000001E-3</v>
      </c>
      <c r="K4">
        <v>2.7000000000000001E-3</v>
      </c>
      <c r="L4">
        <v>2.7000000000000001E-3</v>
      </c>
      <c r="P4" t="s">
        <v>687</v>
      </c>
      <c r="Q4">
        <f>SUMIFS($E:$E,$B:$B,Q$2,$C:$C,"annual_total")</f>
        <v>164.50510000000003</v>
      </c>
      <c r="R4">
        <f t="shared" ref="R4:AF4" si="1">SUMIFS($E:$E,$B:$B,R$2,$C:$C,"annual_total")</f>
        <v>174.63869999999997</v>
      </c>
      <c r="S4">
        <f t="shared" si="1"/>
        <v>183.43289999999999</v>
      </c>
      <c r="T4">
        <f t="shared" si="1"/>
        <v>191.30510000000001</v>
      </c>
      <c r="U4">
        <f t="shared" si="1"/>
        <v>198.98499999999999</v>
      </c>
      <c r="V4">
        <f t="shared" si="1"/>
        <v>205.5805</v>
      </c>
      <c r="W4">
        <f t="shared" si="1"/>
        <v>210.45590000000001</v>
      </c>
      <c r="X4">
        <f t="shared" si="1"/>
        <v>215.44980000000001</v>
      </c>
      <c r="Y4">
        <f t="shared" si="1"/>
        <v>220.99029999999993</v>
      </c>
      <c r="Z4">
        <f t="shared" si="1"/>
        <v>225.68350000000007</v>
      </c>
      <c r="AA4">
        <f t="shared" si="1"/>
        <v>230.01000000000002</v>
      </c>
      <c r="AB4">
        <f t="shared" si="1"/>
        <v>236.79469999999998</v>
      </c>
      <c r="AC4">
        <f t="shared" si="1"/>
        <v>243.41109999999998</v>
      </c>
      <c r="AD4">
        <f t="shared" si="1"/>
        <v>249.04079999999993</v>
      </c>
      <c r="AE4">
        <f t="shared" si="1"/>
        <v>254.84009999999992</v>
      </c>
      <c r="AF4">
        <f t="shared" si="1"/>
        <v>260.49560000000002</v>
      </c>
      <c r="AG4" s="5"/>
      <c r="AH4" s="5"/>
      <c r="AI4" s="5"/>
      <c r="AJ4" s="5"/>
      <c r="AK4" s="5"/>
      <c r="AL4" s="5"/>
      <c r="AM4" s="5"/>
      <c r="AN4" s="5"/>
      <c r="AO4" s="5"/>
      <c r="AP4" s="5"/>
      <c r="AQ4" s="5"/>
      <c r="AR4" s="5"/>
      <c r="AS4" s="5"/>
      <c r="AT4" s="5"/>
      <c r="AU4" s="5"/>
      <c r="AV4" s="5"/>
      <c r="AW4" s="5"/>
      <c r="AX4" s="5"/>
      <c r="AY4" s="5"/>
      <c r="AZ4" s="5"/>
    </row>
    <row r="5" spans="1:52" x14ac:dyDescent="0.25">
      <c r="A5" t="s">
        <v>696</v>
      </c>
      <c r="B5">
        <v>2005</v>
      </c>
      <c r="C5" t="s">
        <v>700</v>
      </c>
      <c r="D5">
        <v>0.21290000000000001</v>
      </c>
      <c r="E5">
        <v>0.21290000000000001</v>
      </c>
      <c r="F5">
        <v>0.21290000000000001</v>
      </c>
      <c r="G5">
        <v>0.21290000000000001</v>
      </c>
      <c r="H5">
        <v>0.21290000000000001</v>
      </c>
      <c r="I5">
        <v>0.21290000000000001</v>
      </c>
      <c r="J5">
        <v>0.21290000000000001</v>
      </c>
      <c r="K5">
        <v>0.21290000000000001</v>
      </c>
      <c r="L5">
        <v>0.21290000000000001</v>
      </c>
      <c r="P5" t="s">
        <v>688</v>
      </c>
      <c r="Q5">
        <f>SUMIFS($F:$F,$B:$B,Q$2,$C:$C,"annual_total")</f>
        <v>164.50510000000003</v>
      </c>
      <c r="R5">
        <f t="shared" ref="R5:AF5" si="2">SUMIFS($F:$F,$B:$B,R$2,$C:$C,"annual_total")</f>
        <v>174.63869999999997</v>
      </c>
      <c r="S5">
        <f t="shared" si="2"/>
        <v>183.43289999999999</v>
      </c>
      <c r="T5">
        <f t="shared" si="2"/>
        <v>191.30510000000001</v>
      </c>
      <c r="U5">
        <f t="shared" si="2"/>
        <v>189.25090000000003</v>
      </c>
      <c r="V5">
        <f t="shared" si="2"/>
        <v>195.16029999999995</v>
      </c>
      <c r="W5">
        <f t="shared" si="2"/>
        <v>198.39259999999996</v>
      </c>
      <c r="X5">
        <f t="shared" si="2"/>
        <v>201.73879999999994</v>
      </c>
      <c r="Y5">
        <f t="shared" si="2"/>
        <v>205.7627</v>
      </c>
      <c r="Z5">
        <f t="shared" si="2"/>
        <v>208.97759999999997</v>
      </c>
      <c r="AA5">
        <f t="shared" si="2"/>
        <v>211.88970000000003</v>
      </c>
      <c r="AB5">
        <f t="shared" si="2"/>
        <v>215.03119999999996</v>
      </c>
      <c r="AC5">
        <f t="shared" si="2"/>
        <v>218.03720000000004</v>
      </c>
      <c r="AD5">
        <f t="shared" si="2"/>
        <v>220.0046999999999</v>
      </c>
      <c r="AE5">
        <f t="shared" si="2"/>
        <v>222.36740000000006</v>
      </c>
      <c r="AF5">
        <f t="shared" si="2"/>
        <v>224.50360000000003</v>
      </c>
      <c r="AG5" s="5"/>
      <c r="AH5" s="5"/>
      <c r="AI5" s="5"/>
      <c r="AJ5" s="5"/>
      <c r="AK5" s="5"/>
      <c r="AL5" s="5"/>
      <c r="AM5" s="5"/>
      <c r="AN5" s="5"/>
      <c r="AO5" s="5"/>
      <c r="AP5" s="5"/>
      <c r="AQ5" s="5"/>
      <c r="AR5" s="5"/>
      <c r="AS5" s="5"/>
      <c r="AT5" s="5"/>
      <c r="AU5" s="5"/>
      <c r="AV5" s="5"/>
      <c r="AW5" s="5"/>
      <c r="AX5" s="5"/>
      <c r="AY5" s="5"/>
      <c r="AZ5" s="5"/>
    </row>
    <row r="6" spans="1:52" x14ac:dyDescent="0.25">
      <c r="A6" t="s">
        <v>696</v>
      </c>
      <c r="B6">
        <v>2005</v>
      </c>
      <c r="C6" t="s">
        <v>701</v>
      </c>
      <c r="D6">
        <v>5.8799999999999998E-2</v>
      </c>
      <c r="E6">
        <v>5.8799999999999998E-2</v>
      </c>
      <c r="F6">
        <v>5.8799999999999998E-2</v>
      </c>
      <c r="G6">
        <v>5.8799999999999998E-2</v>
      </c>
      <c r="H6">
        <v>5.8799999999999998E-2</v>
      </c>
      <c r="I6">
        <v>5.8799999999999998E-2</v>
      </c>
      <c r="J6">
        <v>5.8799999999999998E-2</v>
      </c>
      <c r="K6">
        <v>5.8799999999999998E-2</v>
      </c>
      <c r="L6">
        <v>5.8799999999999998E-2</v>
      </c>
      <c r="P6" t="s">
        <v>689</v>
      </c>
      <c r="Q6">
        <f>SUMIFS($G:$G,$B:$B,Q$2,$C:$C,"annual_total")</f>
        <v>164.50510000000003</v>
      </c>
      <c r="R6">
        <f t="shared" ref="R6:AF6" si="3">SUMIFS($G:$G,$B:$B,R$2,$C:$C,"annual_total")</f>
        <v>174.63869999999997</v>
      </c>
      <c r="S6">
        <f t="shared" si="3"/>
        <v>183.43289999999999</v>
      </c>
      <c r="T6">
        <f t="shared" si="3"/>
        <v>191.30510000000001</v>
      </c>
      <c r="U6">
        <f t="shared" si="3"/>
        <v>200.81050000000005</v>
      </c>
      <c r="V6">
        <f t="shared" si="3"/>
        <v>200.72699999999998</v>
      </c>
      <c r="W6">
        <f t="shared" si="3"/>
        <v>205.52149999999997</v>
      </c>
      <c r="X6">
        <f t="shared" si="3"/>
        <v>211.75099999999995</v>
      </c>
      <c r="Y6">
        <f t="shared" si="3"/>
        <v>218.56610000000003</v>
      </c>
      <c r="Z6">
        <f t="shared" si="3"/>
        <v>194.01030000000003</v>
      </c>
      <c r="AA6">
        <f t="shared" si="3"/>
        <v>195.30240000000001</v>
      </c>
      <c r="AB6">
        <f t="shared" si="3"/>
        <v>196.59670000000006</v>
      </c>
      <c r="AC6">
        <f t="shared" si="3"/>
        <v>197.48459999999997</v>
      </c>
      <c r="AD6">
        <f t="shared" si="3"/>
        <v>197.40419999999997</v>
      </c>
      <c r="AE6">
        <f t="shared" si="3"/>
        <v>163.65930000000003</v>
      </c>
      <c r="AF6">
        <f t="shared" si="3"/>
        <v>160.93579999999997</v>
      </c>
    </row>
    <row r="7" spans="1:52" x14ac:dyDescent="0.25">
      <c r="A7" t="s">
        <v>696</v>
      </c>
      <c r="B7">
        <v>2005</v>
      </c>
      <c r="C7" t="s">
        <v>702</v>
      </c>
      <c r="D7">
        <v>0.14960000000000001</v>
      </c>
      <c r="E7">
        <v>0.14960000000000001</v>
      </c>
      <c r="F7">
        <v>0.14960000000000001</v>
      </c>
      <c r="G7">
        <v>0.14960000000000001</v>
      </c>
      <c r="H7">
        <v>0.14960000000000001</v>
      </c>
      <c r="I7">
        <v>0.14960000000000001</v>
      </c>
      <c r="J7">
        <v>0.14960000000000001</v>
      </c>
      <c r="K7">
        <v>0.14960000000000001</v>
      </c>
      <c r="L7">
        <v>0.14960000000000001</v>
      </c>
      <c r="P7" t="s">
        <v>690</v>
      </c>
      <c r="Q7">
        <f>SUMIFS($H:$H,$B:$B,Q$2,$C:$C,"annual_total")</f>
        <v>164.50510000000003</v>
      </c>
      <c r="R7">
        <f t="shared" ref="R7:AF7" si="4">SUMIFS($H:$H,$B:$B,R$2,$C:$C,"annual_total")</f>
        <v>174.63869999999997</v>
      </c>
      <c r="S7">
        <f t="shared" si="4"/>
        <v>183.43289999999999</v>
      </c>
      <c r="T7">
        <f t="shared" si="4"/>
        <v>191.30510000000001</v>
      </c>
      <c r="U7">
        <f t="shared" si="4"/>
        <v>187.88720000000009</v>
      </c>
      <c r="V7">
        <f t="shared" si="4"/>
        <v>192.38370000000006</v>
      </c>
      <c r="W7">
        <f t="shared" si="4"/>
        <v>194.17239999999993</v>
      </c>
      <c r="X7">
        <f t="shared" si="4"/>
        <v>196.05710000000002</v>
      </c>
      <c r="Y7">
        <f t="shared" si="4"/>
        <v>198.62599999999998</v>
      </c>
      <c r="Z7">
        <f t="shared" si="4"/>
        <v>200.39780000000002</v>
      </c>
      <c r="AA7">
        <f t="shared" si="4"/>
        <v>201.89270000000005</v>
      </c>
      <c r="AB7">
        <f t="shared" si="4"/>
        <v>205.05670000000003</v>
      </c>
      <c r="AC7">
        <f t="shared" si="4"/>
        <v>208.10529999999994</v>
      </c>
      <c r="AD7">
        <f t="shared" si="4"/>
        <v>210.13280000000003</v>
      </c>
      <c r="AE7">
        <f t="shared" si="4"/>
        <v>212.59179999999995</v>
      </c>
      <c r="AF7">
        <f t="shared" si="4"/>
        <v>214.79900000000004</v>
      </c>
    </row>
    <row r="8" spans="1:52" x14ac:dyDescent="0.25">
      <c r="A8" t="s">
        <v>696</v>
      </c>
      <c r="B8">
        <v>2005</v>
      </c>
      <c r="C8" t="s">
        <v>703</v>
      </c>
      <c r="D8">
        <v>3.2000000000000001E-2</v>
      </c>
      <c r="E8">
        <v>3.2000000000000001E-2</v>
      </c>
      <c r="F8">
        <v>3.2000000000000001E-2</v>
      </c>
      <c r="G8">
        <v>3.2000000000000001E-2</v>
      </c>
      <c r="H8">
        <v>3.2000000000000001E-2</v>
      </c>
      <c r="I8">
        <v>3.2000000000000001E-2</v>
      </c>
      <c r="J8">
        <v>3.2000000000000001E-2</v>
      </c>
      <c r="K8">
        <v>3.2000000000000001E-2</v>
      </c>
      <c r="L8">
        <v>3.2000000000000001E-2</v>
      </c>
      <c r="P8" t="s">
        <v>691</v>
      </c>
      <c r="Q8">
        <f>SUMIFS($I:$I,$B:$B,Q$2,$C:$C,"annual_total")</f>
        <v>164.50510000000003</v>
      </c>
      <c r="R8">
        <f t="shared" ref="R8:AF8" si="5">SUMIFS($I:$I,$B:$B,R$2,$C:$C,"annual_total")</f>
        <v>174.63869999999997</v>
      </c>
      <c r="S8">
        <f t="shared" si="5"/>
        <v>183.43289999999999</v>
      </c>
      <c r="T8">
        <f t="shared" si="5"/>
        <v>191.30510000000001</v>
      </c>
      <c r="U8">
        <f t="shared" si="5"/>
        <v>189.25090000000003</v>
      </c>
      <c r="V8">
        <f t="shared" si="5"/>
        <v>188.36579999999998</v>
      </c>
      <c r="W8">
        <f t="shared" si="5"/>
        <v>189.89049999999997</v>
      </c>
      <c r="X8">
        <f t="shared" si="5"/>
        <v>192.54349999999999</v>
      </c>
      <c r="Y8">
        <f t="shared" si="5"/>
        <v>195.7784</v>
      </c>
      <c r="Z8">
        <f t="shared" si="5"/>
        <v>172.03559999999996</v>
      </c>
      <c r="AA8">
        <f t="shared" si="5"/>
        <v>170.70000000000005</v>
      </c>
      <c r="AB8">
        <f t="shared" si="5"/>
        <v>169.46450000000002</v>
      </c>
      <c r="AC8">
        <f t="shared" si="5"/>
        <v>167.964</v>
      </c>
      <c r="AD8">
        <f t="shared" si="5"/>
        <v>165.61399999999998</v>
      </c>
      <c r="AE8">
        <f t="shared" si="5"/>
        <v>136.65310000000002</v>
      </c>
      <c r="AF8">
        <f t="shared" si="5"/>
        <v>133.05579999999995</v>
      </c>
    </row>
    <row r="9" spans="1:52" x14ac:dyDescent="0.25">
      <c r="A9" t="s">
        <v>704</v>
      </c>
      <c r="B9">
        <v>2005</v>
      </c>
      <c r="C9" t="s">
        <v>700</v>
      </c>
      <c r="D9">
        <v>3.1099999999999999E-2</v>
      </c>
      <c r="E9">
        <v>3.1099999999999999E-2</v>
      </c>
      <c r="F9">
        <v>3.1099999999999999E-2</v>
      </c>
      <c r="G9">
        <v>3.1099999999999999E-2</v>
      </c>
      <c r="H9">
        <v>3.1099999999999999E-2</v>
      </c>
      <c r="I9">
        <v>3.1099999999999999E-2</v>
      </c>
      <c r="J9">
        <v>3.1099999999999999E-2</v>
      </c>
      <c r="K9">
        <v>3.1099999999999999E-2</v>
      </c>
      <c r="L9">
        <v>3.1099999999999999E-2</v>
      </c>
      <c r="P9" t="s">
        <v>692</v>
      </c>
      <c r="Q9">
        <f>SUMIFS($J:$J,$B:$B,Q$2,$C:$C,"annual_total")</f>
        <v>164.50510000000003</v>
      </c>
      <c r="R9">
        <f t="shared" ref="R9:AF9" si="6">SUMIFS($J:$J,$B:$B,R$2,$C:$C,"annual_total")</f>
        <v>174.63869999999997</v>
      </c>
      <c r="S9">
        <f t="shared" si="6"/>
        <v>183.43289999999999</v>
      </c>
      <c r="T9">
        <f t="shared" si="6"/>
        <v>191.30510000000001</v>
      </c>
      <c r="U9">
        <f t="shared" si="6"/>
        <v>200.81050000000005</v>
      </c>
      <c r="V9">
        <f t="shared" si="6"/>
        <v>209.4254</v>
      </c>
      <c r="W9">
        <f t="shared" si="6"/>
        <v>216.49540000000005</v>
      </c>
      <c r="X9">
        <f t="shared" si="6"/>
        <v>219.53969999999998</v>
      </c>
      <c r="Y9">
        <f t="shared" si="6"/>
        <v>223.26520000000002</v>
      </c>
      <c r="Z9">
        <f t="shared" si="6"/>
        <v>222.27410000000003</v>
      </c>
      <c r="AA9">
        <f t="shared" si="6"/>
        <v>221.0761</v>
      </c>
      <c r="AB9">
        <f t="shared" si="6"/>
        <v>219.86079999999998</v>
      </c>
      <c r="AC9">
        <f t="shared" si="6"/>
        <v>218.18579999999997</v>
      </c>
      <c r="AD9">
        <f t="shared" si="6"/>
        <v>215.48289999999997</v>
      </c>
      <c r="AE9">
        <f t="shared" si="6"/>
        <v>212.77760000000001</v>
      </c>
      <c r="AF9">
        <f t="shared" si="6"/>
        <v>209.80989999999997</v>
      </c>
    </row>
    <row r="10" spans="1:52" x14ac:dyDescent="0.25">
      <c r="A10" t="s">
        <v>704</v>
      </c>
      <c r="B10">
        <v>2005</v>
      </c>
      <c r="C10" t="s">
        <v>699</v>
      </c>
      <c r="D10">
        <v>4.0000000000000002E-4</v>
      </c>
      <c r="E10">
        <v>4.0000000000000002E-4</v>
      </c>
      <c r="F10">
        <v>4.0000000000000002E-4</v>
      </c>
      <c r="G10">
        <v>4.0000000000000002E-4</v>
      </c>
      <c r="H10">
        <v>4.0000000000000002E-4</v>
      </c>
      <c r="I10">
        <v>4.0000000000000002E-4</v>
      </c>
      <c r="J10">
        <v>4.0000000000000002E-4</v>
      </c>
      <c r="K10">
        <v>4.0000000000000002E-4</v>
      </c>
      <c r="L10">
        <v>4.0000000000000002E-4</v>
      </c>
      <c r="P10" t="s">
        <v>693</v>
      </c>
      <c r="Q10">
        <f>SUMIFS($K:$K,$B:$B,Q$2,$C:$C,"annual_total")</f>
        <v>164.50510000000003</v>
      </c>
      <c r="R10">
        <f t="shared" ref="R10:AF10" si="7">SUMIFS($K:$K,$B:$B,R$2,$C:$C,"annual_total")</f>
        <v>174.63869999999997</v>
      </c>
      <c r="S10">
        <f t="shared" si="7"/>
        <v>183.43289999999999</v>
      </c>
      <c r="T10">
        <f t="shared" si="7"/>
        <v>191.30510000000001</v>
      </c>
      <c r="U10">
        <f t="shared" si="7"/>
        <v>187.88720000000009</v>
      </c>
      <c r="V10">
        <f t="shared" si="7"/>
        <v>191.57150000000004</v>
      </c>
      <c r="W10">
        <f t="shared" si="7"/>
        <v>192.93089999999995</v>
      </c>
      <c r="X10">
        <f t="shared" si="7"/>
        <v>192.32520000000008</v>
      </c>
      <c r="Y10">
        <f t="shared" si="7"/>
        <v>193.32849999999993</v>
      </c>
      <c r="Z10">
        <f t="shared" si="7"/>
        <v>188.33240000000006</v>
      </c>
      <c r="AA10">
        <f t="shared" si="7"/>
        <v>184.07589999999993</v>
      </c>
      <c r="AB10">
        <f t="shared" si="7"/>
        <v>181.39789999999999</v>
      </c>
      <c r="AC10">
        <f t="shared" si="7"/>
        <v>178.19079999999994</v>
      </c>
      <c r="AD10">
        <f t="shared" si="7"/>
        <v>174.04289999999997</v>
      </c>
      <c r="AE10">
        <f t="shared" si="7"/>
        <v>170.38819999999993</v>
      </c>
      <c r="AF10">
        <f t="shared" si="7"/>
        <v>166.00409999999999</v>
      </c>
    </row>
    <row r="11" spans="1:52" x14ac:dyDescent="0.25">
      <c r="A11" t="s">
        <v>704</v>
      </c>
      <c r="B11">
        <v>2005</v>
      </c>
      <c r="C11" t="s">
        <v>703</v>
      </c>
      <c r="D11">
        <v>4.7000000000000002E-3</v>
      </c>
      <c r="E11">
        <v>4.7000000000000002E-3</v>
      </c>
      <c r="F11">
        <v>4.7000000000000002E-3</v>
      </c>
      <c r="G11">
        <v>4.7000000000000002E-3</v>
      </c>
      <c r="H11">
        <v>4.7000000000000002E-3</v>
      </c>
      <c r="I11">
        <v>4.7000000000000002E-3</v>
      </c>
      <c r="J11">
        <v>4.7000000000000002E-3</v>
      </c>
      <c r="K11">
        <v>4.7000000000000002E-3</v>
      </c>
      <c r="L11">
        <v>4.7000000000000002E-3</v>
      </c>
      <c r="P11" t="s">
        <v>694</v>
      </c>
      <c r="Q11">
        <f>SUMIFS($L:$L,$B:$B,Q$2,$C:$C,"annual_total")</f>
        <v>164.50510000000003</v>
      </c>
      <c r="R11">
        <f t="shared" ref="R11:AF11" si="8">SUMIFS($L:$L,$B:$B,R$2,$C:$C,"annual_total")</f>
        <v>174.63869999999997</v>
      </c>
      <c r="S11">
        <f t="shared" si="8"/>
        <v>183.43289999999999</v>
      </c>
      <c r="T11">
        <f t="shared" si="8"/>
        <v>191.30510000000001</v>
      </c>
      <c r="U11">
        <f t="shared" si="8"/>
        <v>187.4254</v>
      </c>
      <c r="V11">
        <f t="shared" si="8"/>
        <v>184.9443</v>
      </c>
      <c r="W11">
        <f t="shared" si="8"/>
        <v>184.68510000000003</v>
      </c>
      <c r="X11">
        <f t="shared" si="8"/>
        <v>183.57389999999998</v>
      </c>
      <c r="Y11">
        <f t="shared" si="8"/>
        <v>183.93150000000009</v>
      </c>
      <c r="Z11">
        <f t="shared" si="8"/>
        <v>155.4194</v>
      </c>
      <c r="AA11">
        <f t="shared" si="8"/>
        <v>148.55460000000005</v>
      </c>
      <c r="AB11">
        <f t="shared" si="8"/>
        <v>143.06570000000002</v>
      </c>
      <c r="AC11">
        <f t="shared" si="8"/>
        <v>137.22470000000001</v>
      </c>
      <c r="AD11">
        <f t="shared" si="8"/>
        <v>130.80529999999996</v>
      </c>
      <c r="AE11">
        <f t="shared" si="8"/>
        <v>104.84739999999999</v>
      </c>
      <c r="AF11">
        <f t="shared" si="8"/>
        <v>98.4101</v>
      </c>
    </row>
    <row r="12" spans="1:52" x14ac:dyDescent="0.25">
      <c r="A12" t="s">
        <v>704</v>
      </c>
      <c r="B12">
        <v>2005</v>
      </c>
      <c r="C12" t="s">
        <v>702</v>
      </c>
      <c r="D12">
        <v>2.18E-2</v>
      </c>
      <c r="E12">
        <v>2.18E-2</v>
      </c>
      <c r="F12">
        <v>2.18E-2</v>
      </c>
      <c r="G12">
        <v>2.18E-2</v>
      </c>
      <c r="H12">
        <v>2.18E-2</v>
      </c>
      <c r="I12">
        <v>2.18E-2</v>
      </c>
      <c r="J12">
        <v>2.18E-2</v>
      </c>
      <c r="K12">
        <v>2.18E-2</v>
      </c>
      <c r="L12">
        <v>2.18E-2</v>
      </c>
    </row>
    <row r="13" spans="1:52" x14ac:dyDescent="0.25">
      <c r="A13" t="s">
        <v>704</v>
      </c>
      <c r="B13">
        <v>2005</v>
      </c>
      <c r="C13" t="s">
        <v>698</v>
      </c>
      <c r="D13">
        <v>9.0999999999999998E-2</v>
      </c>
      <c r="E13">
        <v>9.0999999999999998E-2</v>
      </c>
      <c r="F13">
        <v>9.0999999999999998E-2</v>
      </c>
      <c r="G13">
        <v>9.0999999999999998E-2</v>
      </c>
      <c r="H13">
        <v>9.0999999999999998E-2</v>
      </c>
      <c r="I13">
        <v>9.0999999999999998E-2</v>
      </c>
      <c r="J13">
        <v>9.0999999999999998E-2</v>
      </c>
      <c r="K13">
        <v>9.0999999999999998E-2</v>
      </c>
      <c r="L13">
        <v>9.0999999999999998E-2</v>
      </c>
    </row>
    <row r="14" spans="1:52" x14ac:dyDescent="0.25">
      <c r="A14" t="s">
        <v>704</v>
      </c>
      <c r="B14">
        <v>2005</v>
      </c>
      <c r="C14" t="s">
        <v>701</v>
      </c>
      <c r="D14">
        <v>7.0000000000000001E-3</v>
      </c>
      <c r="E14">
        <v>7.0000000000000001E-3</v>
      </c>
      <c r="F14">
        <v>7.0000000000000001E-3</v>
      </c>
      <c r="G14">
        <v>7.0000000000000001E-3</v>
      </c>
      <c r="H14">
        <v>7.0000000000000001E-3</v>
      </c>
      <c r="I14">
        <v>7.0000000000000001E-3</v>
      </c>
      <c r="J14">
        <v>7.0000000000000001E-3</v>
      </c>
      <c r="K14">
        <v>7.0000000000000001E-3</v>
      </c>
      <c r="L14">
        <v>7.0000000000000001E-3</v>
      </c>
      <c r="P14" s="9" t="s">
        <v>705</v>
      </c>
      <c r="Q14" t="str">
        <f>IFERROR(INDEX('AIM Impact Assessment'!$B$3:$B$9,MATCH(Q2,'AIM Impact Assessment'!$A$3:$A$9,0)),"")</f>
        <v/>
      </c>
      <c r="R14" t="str">
        <f>IFERROR(INDEX('AIM Impact Assessment'!$B$3:$B$9,MATCH(R2,'AIM Impact Assessment'!$A$3:$A$9,0)),"")</f>
        <v/>
      </c>
      <c r="S14" t="str">
        <f>IFERROR(INDEX('AIM Impact Assessment'!$B$3:$B$9,MATCH(S2,'AIM Impact Assessment'!$A$3:$A$9,0)),"")</f>
        <v/>
      </c>
      <c r="T14" t="str">
        <f>IFERROR(INDEX('AIM Impact Assessment'!$B$3:$B$9,MATCH(T2,'AIM Impact Assessment'!$A$3:$A$9,0)),"")</f>
        <v/>
      </c>
      <c r="U14" t="str">
        <f>IFERROR(INDEX('AIM Impact Assessment'!$B$3:$B$9,MATCH(U2,'AIM Impact Assessment'!$A$3:$A$9,0)),"")</f>
        <v/>
      </c>
      <c r="V14" t="str">
        <f>IFERROR(INDEX('AIM Impact Assessment'!$B$3:$B$9,MATCH(V2,'AIM Impact Assessment'!$A$3:$A$9,0)),"")</f>
        <v/>
      </c>
      <c r="W14" t="str">
        <f>IFERROR(INDEX('AIM Impact Assessment'!$B$3:$B$9,MATCH(W2,'AIM Impact Assessment'!$A$3:$A$9,0)),"")</f>
        <v/>
      </c>
      <c r="X14">
        <f>IFERROR(INDEX('AIM Impact Assessment'!$B$3:$B$9,MATCH(X2,'AIM Impact Assessment'!$A$3:$A$9,0)),"")</f>
        <v>22</v>
      </c>
      <c r="Y14" t="str">
        <f>IFERROR(INDEX('AIM Impact Assessment'!$B$3:$B$9,MATCH(Y2,'AIM Impact Assessment'!$A$3:$A$9,0)),"")</f>
        <v/>
      </c>
      <c r="Z14">
        <f>IFERROR(INDEX('AIM Impact Assessment'!$B$3:$B$9,MATCH(Z2,'AIM Impact Assessment'!$A$3:$A$9,0)),"")</f>
        <v>78</v>
      </c>
      <c r="AA14" t="str">
        <f>IFERROR(INDEX('AIM Impact Assessment'!$B$3:$B$9,MATCH(AA2,'AIM Impact Assessment'!$A$3:$A$9,0)),"")</f>
        <v/>
      </c>
      <c r="AB14" t="str">
        <f>IFERROR(INDEX('AIM Impact Assessment'!$B$3:$B$9,MATCH(AB2,'AIM Impact Assessment'!$A$3:$A$9,0)),"")</f>
        <v/>
      </c>
      <c r="AC14" t="str">
        <f>IFERROR(INDEX('AIM Impact Assessment'!$B$3:$B$9,MATCH(AC2,'AIM Impact Assessment'!$A$3:$A$9,0)),"")</f>
        <v/>
      </c>
      <c r="AD14" t="str">
        <f>IFERROR(INDEX('AIM Impact Assessment'!$B$3:$B$9,MATCH(AD2,'AIM Impact Assessment'!$A$3:$A$9,0)),"")</f>
        <v/>
      </c>
      <c r="AE14">
        <f>IFERROR(INDEX('AIM Impact Assessment'!$B$3:$B$9,MATCH(AE2,'AIM Impact Assessment'!$A$3:$A$9,0)),"")</f>
        <v>98</v>
      </c>
      <c r="AF14" t="str">
        <f>IFERROR(INDEX('AIM Impact Assessment'!$B$3:$B$9,MATCH(AF2,'AIM Impact Assessment'!$A$3:$A$9,0)),"")</f>
        <v/>
      </c>
      <c r="AG14" t="str">
        <f>IFERROR(INDEX('AIM Impact Assessment'!$B$3:$B$9,MATCH(AG2,'AIM Impact Assessment'!$A$3:$A$9,0)),"")</f>
        <v/>
      </c>
      <c r="AH14" t="str">
        <f>IFERROR(INDEX('AIM Impact Assessment'!$B$3:$B$9,MATCH(AH2,'AIM Impact Assessment'!$A$3:$A$9,0)),"")</f>
        <v/>
      </c>
      <c r="AI14" t="str">
        <f>IFERROR(INDEX('AIM Impact Assessment'!$B$3:$B$9,MATCH(AI2,'AIM Impact Assessment'!$A$3:$A$9,0)),"")</f>
        <v/>
      </c>
      <c r="AJ14">
        <f>IFERROR(INDEX('AIM Impact Assessment'!$B$3:$B$9,MATCH(AJ2,'AIM Impact Assessment'!$A$3:$A$9,0)),"")</f>
        <v>142</v>
      </c>
      <c r="AK14" t="str">
        <f>IFERROR(INDEX('AIM Impact Assessment'!$B$3:$B$9,MATCH(AK2,'AIM Impact Assessment'!$A$3:$A$9,0)),"")</f>
        <v/>
      </c>
      <c r="AL14">
        <f>IFERROR(INDEX('AIM Impact Assessment'!$B$3:$B$9,MATCH(AL2,'AIM Impact Assessment'!$A$3:$A$9,0)),"")</f>
        <v>171</v>
      </c>
      <c r="AM14" t="str">
        <f>IFERROR(INDEX('AIM Impact Assessment'!$B$3:$B$9,MATCH(AM2,'AIM Impact Assessment'!$A$3:$A$9,0)),"")</f>
        <v/>
      </c>
      <c r="AN14" t="str">
        <f>IFERROR(INDEX('AIM Impact Assessment'!$B$3:$B$9,MATCH(AN2,'AIM Impact Assessment'!$A$3:$A$9,0)),"")</f>
        <v/>
      </c>
      <c r="AO14" t="str">
        <f>IFERROR(INDEX('AIM Impact Assessment'!$B$3:$B$9,MATCH(AO2,'AIM Impact Assessment'!$A$3:$A$9,0)),"")</f>
        <v/>
      </c>
      <c r="AP14" t="str">
        <f>IFERROR(INDEX('AIM Impact Assessment'!$B$3:$B$9,MATCH(AP2,'AIM Impact Assessment'!$A$3:$A$9,0)),"")</f>
        <v/>
      </c>
      <c r="AQ14" t="str">
        <f>IFERROR(INDEX('AIM Impact Assessment'!$B$3:$B$9,MATCH(AQ2,'AIM Impact Assessment'!$A$3:$A$9,0)),"")</f>
        <v/>
      </c>
      <c r="AR14" t="str">
        <f>IFERROR(INDEX('AIM Impact Assessment'!$B$3:$B$9,MATCH(AR2,'AIM Impact Assessment'!$A$3:$A$9,0)),"")</f>
        <v/>
      </c>
      <c r="AS14" t="str">
        <f>IFERROR(INDEX('AIM Impact Assessment'!$B$3:$B$9,MATCH(AS2,'AIM Impact Assessment'!$A$3:$A$9,0)),"")</f>
        <v/>
      </c>
      <c r="AT14" t="str">
        <f>IFERROR(INDEX('AIM Impact Assessment'!$B$3:$B$9,MATCH(AT2,'AIM Impact Assessment'!$A$3:$A$9,0)),"")</f>
        <v/>
      </c>
      <c r="AU14">
        <f>IFERROR(INDEX('AIM Impact Assessment'!$B$3:$B$9,MATCH(AU2,'AIM Impact Assessment'!$A$3:$A$9,0)),"")</f>
        <v>224</v>
      </c>
      <c r="AV14" t="str">
        <f>IFERROR(INDEX('AIM Impact Assessment'!$B$3:$B$9,MATCH(AV2,'AIM Impact Assessment'!$A$3:$A$9,0)),"")</f>
        <v/>
      </c>
      <c r="AW14" t="str">
        <f>IFERROR(INDEX('AIM Impact Assessment'!$B$3:$B$9,MATCH(AW2,'AIM Impact Assessment'!$A$3:$A$9,0)),"")</f>
        <v/>
      </c>
      <c r="AX14" t="str">
        <f>IFERROR(INDEX('AIM Impact Assessment'!$B$3:$B$9,MATCH(AX2,'AIM Impact Assessment'!$A$3:$A$9,0)),"")</f>
        <v/>
      </c>
      <c r="AY14" t="str">
        <f>IFERROR(INDEX('AIM Impact Assessment'!$B$3:$B$9,MATCH(AY2,'AIM Impact Assessment'!$A$3:$A$9,0)),"")</f>
        <v/>
      </c>
      <c r="AZ14">
        <f>IFERROR(INDEX('AIM Impact Assessment'!$B$3:$B$9,MATCH(AZ2,'AIM Impact Assessment'!$A$3:$A$9,0)),"")</f>
        <v>239</v>
      </c>
    </row>
    <row r="15" spans="1:52" x14ac:dyDescent="0.25">
      <c r="A15" t="s">
        <v>704</v>
      </c>
      <c r="B15">
        <v>2005</v>
      </c>
      <c r="C15" t="s">
        <v>697</v>
      </c>
      <c r="D15">
        <v>0.156</v>
      </c>
      <c r="E15">
        <v>0.156</v>
      </c>
      <c r="F15">
        <v>0.156</v>
      </c>
      <c r="G15">
        <v>0.156</v>
      </c>
      <c r="H15">
        <v>0.156</v>
      </c>
      <c r="I15">
        <v>0.156</v>
      </c>
      <c r="J15">
        <v>0.156</v>
      </c>
      <c r="K15">
        <v>0.156</v>
      </c>
      <c r="L15">
        <v>0.156</v>
      </c>
    </row>
    <row r="16" spans="1:52" ht="30" x14ac:dyDescent="0.25">
      <c r="A16" t="s">
        <v>706</v>
      </c>
      <c r="B16">
        <v>2005</v>
      </c>
      <c r="C16" t="s">
        <v>698</v>
      </c>
      <c r="D16">
        <v>1.0506</v>
      </c>
      <c r="E16">
        <v>1.0506</v>
      </c>
      <c r="F16">
        <v>1.0506</v>
      </c>
      <c r="G16">
        <v>1.0506</v>
      </c>
      <c r="H16">
        <v>1.0506</v>
      </c>
      <c r="I16">
        <v>1.0506</v>
      </c>
      <c r="J16">
        <v>1.0506</v>
      </c>
      <c r="K16">
        <v>1.0506</v>
      </c>
      <c r="L16">
        <v>1.0506</v>
      </c>
      <c r="P16" s="9" t="s">
        <v>707</v>
      </c>
      <c r="Q16" t="str">
        <f t="shared" ref="Q16:AL16" si="9">IFERROR(Q3-Q14,"")</f>
        <v/>
      </c>
      <c r="R16" t="str">
        <f t="shared" si="9"/>
        <v/>
      </c>
      <c r="S16" t="str">
        <f t="shared" si="9"/>
        <v/>
      </c>
      <c r="T16" t="str">
        <f t="shared" si="9"/>
        <v/>
      </c>
      <c r="U16" t="str">
        <f t="shared" si="9"/>
        <v/>
      </c>
      <c r="V16" t="str">
        <f t="shared" si="9"/>
        <v/>
      </c>
      <c r="W16" t="str">
        <f t="shared" si="9"/>
        <v/>
      </c>
      <c r="X16">
        <f t="shared" si="9"/>
        <v>201.83510000000007</v>
      </c>
      <c r="Y16" t="str">
        <f t="shared" si="9"/>
        <v/>
      </c>
      <c r="Z16">
        <f t="shared" si="9"/>
        <v>161.19020000000006</v>
      </c>
      <c r="AA16" t="str">
        <f t="shared" si="9"/>
        <v/>
      </c>
      <c r="AB16" t="str">
        <f t="shared" si="9"/>
        <v/>
      </c>
      <c r="AC16" t="str">
        <f t="shared" si="9"/>
        <v/>
      </c>
      <c r="AD16" t="str">
        <f t="shared" si="9"/>
        <v/>
      </c>
      <c r="AE16">
        <f t="shared" si="9"/>
        <v>174.62849999999997</v>
      </c>
      <c r="AF16" t="str">
        <f t="shared" si="9"/>
        <v/>
      </c>
      <c r="AG16" t="str">
        <f t="shared" si="9"/>
        <v/>
      </c>
      <c r="AH16" t="str">
        <f t="shared" si="9"/>
        <v/>
      </c>
      <c r="AI16" t="str">
        <f t="shared" si="9"/>
        <v/>
      </c>
      <c r="AJ16">
        <f t="shared" si="9"/>
        <v>162.8169276190456</v>
      </c>
      <c r="AK16" t="str">
        <f t="shared" si="9"/>
        <v/>
      </c>
      <c r="AL16">
        <f t="shared" si="9"/>
        <v>146.68671047618955</v>
      </c>
      <c r="AM16" s="5">
        <f t="shared" ref="AM16:AT16" si="10">($AU$16-$AL$16)/COUNT($AM$2:$AU$2)+AL16</f>
        <v>147.23271301587192</v>
      </c>
      <c r="AN16" s="5">
        <f t="shared" si="10"/>
        <v>147.7787155555543</v>
      </c>
      <c r="AO16" s="5">
        <f t="shared" si="10"/>
        <v>148.32471809523668</v>
      </c>
      <c r="AP16" s="5">
        <f t="shared" si="10"/>
        <v>148.87072063491905</v>
      </c>
      <c r="AQ16" s="5">
        <f t="shared" si="10"/>
        <v>149.41672317460143</v>
      </c>
      <c r="AR16" s="5">
        <f t="shared" si="10"/>
        <v>149.96272571428381</v>
      </c>
      <c r="AS16" s="5">
        <f t="shared" si="10"/>
        <v>150.50872825396618</v>
      </c>
      <c r="AT16" s="5">
        <f t="shared" si="10"/>
        <v>151.05473079364856</v>
      </c>
      <c r="AU16">
        <f>IFERROR(AU3-AU14,"")</f>
        <v>151.60073333333094</v>
      </c>
      <c r="AV16" s="5">
        <f>($AZ$16-$AU$16)/COUNT($AV$2:$AZ$2)+AU16</f>
        <v>155.03562476190237</v>
      </c>
      <c r="AW16" s="5">
        <f>($AZ$16-$AU$16)/COUNT($AV$2:$AZ$2)+AV16</f>
        <v>158.4705161904738</v>
      </c>
      <c r="AX16" s="5">
        <f>($AZ$16-$AU$16)/COUNT($AV$2:$AZ$2)+AW16</f>
        <v>161.90540761904523</v>
      </c>
      <c r="AY16" s="5">
        <f>($AZ$16-$AU$16)/COUNT($AV$2:$AZ$2)+AX16</f>
        <v>165.34029904761667</v>
      </c>
      <c r="AZ16">
        <f>IFERROR(AZ3-AZ14,"")</f>
        <v>168.77519047618807</v>
      </c>
    </row>
    <row r="17" spans="1:34" x14ac:dyDescent="0.25">
      <c r="A17" t="s">
        <v>706</v>
      </c>
      <c r="B17">
        <v>2005</v>
      </c>
      <c r="C17" t="s">
        <v>701</v>
      </c>
      <c r="D17">
        <v>6.1600000000000002E-2</v>
      </c>
      <c r="E17">
        <v>6.1600000000000002E-2</v>
      </c>
      <c r="F17">
        <v>6.1600000000000002E-2</v>
      </c>
      <c r="G17">
        <v>6.1600000000000002E-2</v>
      </c>
      <c r="H17">
        <v>6.1600000000000002E-2</v>
      </c>
      <c r="I17">
        <v>6.1600000000000002E-2</v>
      </c>
      <c r="J17">
        <v>6.1600000000000002E-2</v>
      </c>
      <c r="K17">
        <v>6.1600000000000002E-2</v>
      </c>
      <c r="L17">
        <v>6.1600000000000002E-2</v>
      </c>
      <c r="P17" s="9"/>
    </row>
    <row r="18" spans="1:34" x14ac:dyDescent="0.25">
      <c r="A18" t="s">
        <v>706</v>
      </c>
      <c r="B18">
        <v>2005</v>
      </c>
      <c r="C18" t="s">
        <v>702</v>
      </c>
      <c r="D18">
        <v>0.19389999999999999</v>
      </c>
      <c r="E18">
        <v>0.19389999999999999</v>
      </c>
      <c r="F18">
        <v>0.19389999999999999</v>
      </c>
      <c r="G18">
        <v>0.19389999999999999</v>
      </c>
      <c r="H18">
        <v>0.19389999999999999</v>
      </c>
      <c r="I18">
        <v>0.19389999999999999</v>
      </c>
      <c r="J18">
        <v>0.19389999999999999</v>
      </c>
      <c r="K18">
        <v>0.19389999999999999</v>
      </c>
      <c r="L18">
        <v>0.19389999999999999</v>
      </c>
      <c r="P18" s="9"/>
      <c r="AG18" t="str">
        <f>IF(AG16="","",AG16-(AG6-AG8))</f>
        <v/>
      </c>
      <c r="AH18" t="str">
        <f>IF(AH16="","",AH16-(AH6-AH8))</f>
        <v/>
      </c>
    </row>
    <row r="19" spans="1:34" x14ac:dyDescent="0.25">
      <c r="A19" t="s">
        <v>706</v>
      </c>
      <c r="B19">
        <v>2005</v>
      </c>
      <c r="C19" t="s">
        <v>703</v>
      </c>
      <c r="D19">
        <v>4.1500000000000002E-2</v>
      </c>
      <c r="E19">
        <v>4.1500000000000002E-2</v>
      </c>
      <c r="F19">
        <v>4.1500000000000002E-2</v>
      </c>
      <c r="G19">
        <v>4.1500000000000002E-2</v>
      </c>
      <c r="H19">
        <v>4.1500000000000002E-2</v>
      </c>
      <c r="I19">
        <v>4.1500000000000002E-2</v>
      </c>
      <c r="J19">
        <v>4.1500000000000002E-2</v>
      </c>
      <c r="K19">
        <v>4.1500000000000002E-2</v>
      </c>
      <c r="L19">
        <v>4.1500000000000002E-2</v>
      </c>
      <c r="P19" s="9"/>
    </row>
    <row r="20" spans="1:34" x14ac:dyDescent="0.25">
      <c r="A20" t="s">
        <v>706</v>
      </c>
      <c r="B20">
        <v>2005</v>
      </c>
      <c r="C20" t="s">
        <v>697</v>
      </c>
      <c r="D20">
        <v>1.6269</v>
      </c>
      <c r="E20">
        <v>1.6269</v>
      </c>
      <c r="F20">
        <v>1.6269</v>
      </c>
      <c r="G20">
        <v>1.6269</v>
      </c>
      <c r="H20">
        <v>1.6269</v>
      </c>
      <c r="I20">
        <v>1.6269</v>
      </c>
      <c r="J20">
        <v>1.6269</v>
      </c>
      <c r="K20">
        <v>1.6269</v>
      </c>
      <c r="L20">
        <v>1.6269</v>
      </c>
    </row>
    <row r="21" spans="1:34" x14ac:dyDescent="0.25">
      <c r="A21" t="s">
        <v>706</v>
      </c>
      <c r="B21">
        <v>2005</v>
      </c>
      <c r="C21" t="s">
        <v>699</v>
      </c>
      <c r="D21">
        <v>3.5000000000000001E-3</v>
      </c>
      <c r="E21">
        <v>3.5000000000000001E-3</v>
      </c>
      <c r="F21">
        <v>3.5000000000000001E-3</v>
      </c>
      <c r="G21">
        <v>3.5000000000000001E-3</v>
      </c>
      <c r="H21">
        <v>3.5000000000000001E-3</v>
      </c>
      <c r="I21">
        <v>3.5000000000000001E-3</v>
      </c>
      <c r="J21">
        <v>3.5000000000000001E-3</v>
      </c>
      <c r="K21">
        <v>3.5000000000000001E-3</v>
      </c>
      <c r="L21">
        <v>3.5000000000000001E-3</v>
      </c>
    </row>
    <row r="22" spans="1:34" x14ac:dyDescent="0.25">
      <c r="A22" t="s">
        <v>706</v>
      </c>
      <c r="B22">
        <v>2005</v>
      </c>
      <c r="C22" t="s">
        <v>700</v>
      </c>
      <c r="D22">
        <v>0.27589999999999998</v>
      </c>
      <c r="E22">
        <v>0.27589999999999998</v>
      </c>
      <c r="F22">
        <v>0.27589999999999998</v>
      </c>
      <c r="G22">
        <v>0.27589999999999998</v>
      </c>
      <c r="H22">
        <v>0.27589999999999998</v>
      </c>
      <c r="I22">
        <v>0.27589999999999998</v>
      </c>
      <c r="J22">
        <v>0.27589999999999998</v>
      </c>
      <c r="K22">
        <v>0.27589999999999998</v>
      </c>
      <c r="L22">
        <v>0.27589999999999998</v>
      </c>
    </row>
    <row r="23" spans="1:34" x14ac:dyDescent="0.25">
      <c r="A23" t="s">
        <v>708</v>
      </c>
      <c r="B23">
        <v>2005</v>
      </c>
      <c r="C23" t="s">
        <v>697</v>
      </c>
      <c r="D23">
        <v>0.83960000000000001</v>
      </c>
      <c r="E23">
        <v>0.83960000000000001</v>
      </c>
      <c r="F23">
        <v>0.83960000000000001</v>
      </c>
      <c r="G23">
        <v>0.83960000000000001</v>
      </c>
      <c r="H23">
        <v>0.83960000000000001</v>
      </c>
      <c r="I23">
        <v>0.83960000000000001</v>
      </c>
      <c r="J23">
        <v>0.83960000000000001</v>
      </c>
      <c r="K23">
        <v>0.83960000000000001</v>
      </c>
      <c r="L23">
        <v>0.83960000000000001</v>
      </c>
    </row>
    <row r="24" spans="1:34" x14ac:dyDescent="0.25">
      <c r="A24" t="s">
        <v>708</v>
      </c>
      <c r="B24">
        <v>2005</v>
      </c>
      <c r="C24" t="s">
        <v>699</v>
      </c>
      <c r="D24">
        <v>1.6999999999999999E-3</v>
      </c>
      <c r="E24">
        <v>1.6999999999999999E-3</v>
      </c>
      <c r="F24">
        <v>1.6999999999999999E-3</v>
      </c>
      <c r="G24">
        <v>1.6999999999999999E-3</v>
      </c>
      <c r="H24">
        <v>1.6999999999999999E-3</v>
      </c>
      <c r="I24">
        <v>1.6999999999999999E-3</v>
      </c>
      <c r="J24">
        <v>1.6999999999999999E-3</v>
      </c>
      <c r="K24">
        <v>1.6999999999999999E-3</v>
      </c>
      <c r="L24">
        <v>1.6999999999999999E-3</v>
      </c>
    </row>
    <row r="25" spans="1:34" x14ac:dyDescent="0.25">
      <c r="A25" t="s">
        <v>708</v>
      </c>
      <c r="B25">
        <v>2005</v>
      </c>
      <c r="C25" t="s">
        <v>698</v>
      </c>
      <c r="D25">
        <v>0.56040000000000001</v>
      </c>
      <c r="E25">
        <v>0.56040000000000001</v>
      </c>
      <c r="F25">
        <v>0.56040000000000001</v>
      </c>
      <c r="G25">
        <v>0.56040000000000001</v>
      </c>
      <c r="H25">
        <v>0.56040000000000001</v>
      </c>
      <c r="I25">
        <v>0.56040000000000001</v>
      </c>
      <c r="J25">
        <v>0.56040000000000001</v>
      </c>
      <c r="K25">
        <v>0.56040000000000001</v>
      </c>
      <c r="L25">
        <v>0.56040000000000001</v>
      </c>
    </row>
    <row r="26" spans="1:34" x14ac:dyDescent="0.25">
      <c r="A26" t="s">
        <v>708</v>
      </c>
      <c r="B26">
        <v>2005</v>
      </c>
      <c r="C26" t="s">
        <v>703</v>
      </c>
      <c r="D26">
        <v>1.9599999999999999E-2</v>
      </c>
      <c r="E26">
        <v>1.9599999999999999E-2</v>
      </c>
      <c r="F26">
        <v>1.9599999999999999E-2</v>
      </c>
      <c r="G26">
        <v>1.9599999999999999E-2</v>
      </c>
      <c r="H26">
        <v>1.9599999999999999E-2</v>
      </c>
      <c r="I26">
        <v>1.9599999999999999E-2</v>
      </c>
      <c r="J26">
        <v>1.9599999999999999E-2</v>
      </c>
      <c r="K26">
        <v>1.9599999999999999E-2</v>
      </c>
      <c r="L26">
        <v>1.9599999999999999E-2</v>
      </c>
    </row>
    <row r="27" spans="1:34" x14ac:dyDescent="0.25">
      <c r="A27" t="s">
        <v>708</v>
      </c>
      <c r="B27">
        <v>2005</v>
      </c>
      <c r="C27" t="s">
        <v>702</v>
      </c>
      <c r="D27">
        <v>9.1700000000000004E-2</v>
      </c>
      <c r="E27">
        <v>9.1700000000000004E-2</v>
      </c>
      <c r="F27">
        <v>9.1700000000000004E-2</v>
      </c>
      <c r="G27">
        <v>9.1700000000000004E-2</v>
      </c>
      <c r="H27">
        <v>9.1700000000000004E-2</v>
      </c>
      <c r="I27">
        <v>9.1700000000000004E-2</v>
      </c>
      <c r="J27">
        <v>9.1700000000000004E-2</v>
      </c>
      <c r="K27">
        <v>9.1700000000000004E-2</v>
      </c>
      <c r="L27">
        <v>9.1700000000000004E-2</v>
      </c>
    </row>
    <row r="28" spans="1:34" x14ac:dyDescent="0.25">
      <c r="A28" t="s">
        <v>708</v>
      </c>
      <c r="B28">
        <v>2005</v>
      </c>
      <c r="C28" t="s">
        <v>701</v>
      </c>
      <c r="D28">
        <v>3.56E-2</v>
      </c>
      <c r="E28">
        <v>3.56E-2</v>
      </c>
      <c r="F28">
        <v>3.56E-2</v>
      </c>
      <c r="G28">
        <v>3.56E-2</v>
      </c>
      <c r="H28">
        <v>3.56E-2</v>
      </c>
      <c r="I28">
        <v>3.56E-2</v>
      </c>
      <c r="J28">
        <v>3.56E-2</v>
      </c>
      <c r="K28">
        <v>3.56E-2</v>
      </c>
      <c r="L28">
        <v>3.56E-2</v>
      </c>
    </row>
    <row r="29" spans="1:34" x14ac:dyDescent="0.25">
      <c r="A29" t="s">
        <v>708</v>
      </c>
      <c r="B29">
        <v>2005</v>
      </c>
      <c r="C29" t="s">
        <v>700</v>
      </c>
      <c r="D29">
        <v>0.13059999999999999</v>
      </c>
      <c r="E29">
        <v>0.13059999999999999</v>
      </c>
      <c r="F29">
        <v>0.13059999999999999</v>
      </c>
      <c r="G29">
        <v>0.13059999999999999</v>
      </c>
      <c r="H29">
        <v>0.13059999999999999</v>
      </c>
      <c r="I29">
        <v>0.13059999999999999</v>
      </c>
      <c r="J29">
        <v>0.13059999999999999</v>
      </c>
      <c r="K29">
        <v>0.13059999999999999</v>
      </c>
      <c r="L29">
        <v>0.13059999999999999</v>
      </c>
    </row>
    <row r="30" spans="1:34" x14ac:dyDescent="0.25">
      <c r="A30" t="s">
        <v>709</v>
      </c>
      <c r="B30">
        <v>2005</v>
      </c>
      <c r="C30" t="s">
        <v>701</v>
      </c>
      <c r="D30">
        <v>0.36259999999999998</v>
      </c>
      <c r="E30">
        <v>0.36259999999999998</v>
      </c>
      <c r="F30">
        <v>0.36259999999999998</v>
      </c>
      <c r="G30">
        <v>0.36259999999999998</v>
      </c>
      <c r="H30">
        <v>0.36259999999999998</v>
      </c>
      <c r="I30">
        <v>0.36259999999999998</v>
      </c>
      <c r="J30">
        <v>0.36259999999999998</v>
      </c>
      <c r="K30">
        <v>0.36259999999999998</v>
      </c>
      <c r="L30">
        <v>0.36259999999999998</v>
      </c>
    </row>
    <row r="31" spans="1:34" x14ac:dyDescent="0.25">
      <c r="A31" t="s">
        <v>709</v>
      </c>
      <c r="B31">
        <v>2005</v>
      </c>
      <c r="C31" t="s">
        <v>702</v>
      </c>
      <c r="D31">
        <v>1.1906000000000001</v>
      </c>
      <c r="E31">
        <v>1.1906000000000001</v>
      </c>
      <c r="F31">
        <v>1.1906000000000001</v>
      </c>
      <c r="G31">
        <v>1.1906000000000001</v>
      </c>
      <c r="H31">
        <v>1.1906000000000001</v>
      </c>
      <c r="I31">
        <v>1.1906000000000001</v>
      </c>
      <c r="J31">
        <v>1.1906000000000001</v>
      </c>
      <c r="K31">
        <v>1.1906000000000001</v>
      </c>
      <c r="L31">
        <v>1.1906000000000001</v>
      </c>
    </row>
    <row r="32" spans="1:34" x14ac:dyDescent="0.25">
      <c r="A32" t="s">
        <v>709</v>
      </c>
      <c r="B32">
        <v>2005</v>
      </c>
      <c r="C32" t="s">
        <v>699</v>
      </c>
      <c r="D32">
        <v>2.1399999999999999E-2</v>
      </c>
      <c r="E32">
        <v>2.1399999999999999E-2</v>
      </c>
      <c r="F32">
        <v>2.1399999999999999E-2</v>
      </c>
      <c r="G32">
        <v>2.1399999999999999E-2</v>
      </c>
      <c r="H32">
        <v>2.1399999999999999E-2</v>
      </c>
      <c r="I32">
        <v>2.1399999999999999E-2</v>
      </c>
      <c r="J32">
        <v>2.1399999999999999E-2</v>
      </c>
      <c r="K32">
        <v>2.1399999999999999E-2</v>
      </c>
      <c r="L32">
        <v>2.1399999999999999E-2</v>
      </c>
    </row>
    <row r="33" spans="1:12" x14ac:dyDescent="0.25">
      <c r="A33" t="s">
        <v>709</v>
      </c>
      <c r="B33">
        <v>2005</v>
      </c>
      <c r="C33" t="s">
        <v>697</v>
      </c>
      <c r="D33">
        <v>8.4228000000000005</v>
      </c>
      <c r="E33">
        <v>8.4228000000000005</v>
      </c>
      <c r="F33">
        <v>8.4228000000000005</v>
      </c>
      <c r="G33">
        <v>8.4228000000000005</v>
      </c>
      <c r="H33">
        <v>8.4228000000000005</v>
      </c>
      <c r="I33">
        <v>8.4228000000000005</v>
      </c>
      <c r="J33">
        <v>8.4228000000000005</v>
      </c>
      <c r="K33">
        <v>8.4228000000000005</v>
      </c>
      <c r="L33">
        <v>8.4228000000000005</v>
      </c>
    </row>
    <row r="34" spans="1:12" x14ac:dyDescent="0.25">
      <c r="A34" t="s">
        <v>709</v>
      </c>
      <c r="B34">
        <v>2005</v>
      </c>
      <c r="C34" t="s">
        <v>703</v>
      </c>
      <c r="D34">
        <v>0.25469999999999998</v>
      </c>
      <c r="E34">
        <v>0.25469999999999998</v>
      </c>
      <c r="F34">
        <v>0.25469999999999998</v>
      </c>
      <c r="G34">
        <v>0.25469999999999998</v>
      </c>
      <c r="H34">
        <v>0.25469999999999998</v>
      </c>
      <c r="I34">
        <v>0.25469999999999998</v>
      </c>
      <c r="J34">
        <v>0.25469999999999998</v>
      </c>
      <c r="K34">
        <v>0.25469999999999998</v>
      </c>
      <c r="L34">
        <v>0.25469999999999998</v>
      </c>
    </row>
    <row r="35" spans="1:12" x14ac:dyDescent="0.25">
      <c r="A35" t="s">
        <v>709</v>
      </c>
      <c r="B35">
        <v>2005</v>
      </c>
      <c r="C35" t="s">
        <v>700</v>
      </c>
      <c r="D35">
        <v>1.6948000000000001</v>
      </c>
      <c r="E35">
        <v>1.6948000000000001</v>
      </c>
      <c r="F35">
        <v>1.6948000000000001</v>
      </c>
      <c r="G35">
        <v>1.6948000000000001</v>
      </c>
      <c r="H35">
        <v>1.6948000000000001</v>
      </c>
      <c r="I35">
        <v>1.6948000000000001</v>
      </c>
      <c r="J35">
        <v>1.6948000000000001</v>
      </c>
      <c r="K35">
        <v>1.6948000000000001</v>
      </c>
      <c r="L35">
        <v>1.6948000000000001</v>
      </c>
    </row>
    <row r="36" spans="1:12" x14ac:dyDescent="0.25">
      <c r="A36" t="s">
        <v>709</v>
      </c>
      <c r="B36">
        <v>2005</v>
      </c>
      <c r="C36" t="s">
        <v>698</v>
      </c>
      <c r="D36">
        <v>4.8986999999999998</v>
      </c>
      <c r="E36">
        <v>4.8986999999999998</v>
      </c>
      <c r="F36">
        <v>4.8986999999999998</v>
      </c>
      <c r="G36">
        <v>4.8986999999999998</v>
      </c>
      <c r="H36">
        <v>4.8986999999999998</v>
      </c>
      <c r="I36">
        <v>4.8986999999999998</v>
      </c>
      <c r="J36">
        <v>4.8986999999999998</v>
      </c>
      <c r="K36">
        <v>4.8986999999999998</v>
      </c>
      <c r="L36">
        <v>4.8986999999999998</v>
      </c>
    </row>
    <row r="37" spans="1:12" x14ac:dyDescent="0.25">
      <c r="A37" t="s">
        <v>710</v>
      </c>
      <c r="B37">
        <v>2005</v>
      </c>
      <c r="C37" t="s">
        <v>698</v>
      </c>
      <c r="D37">
        <v>0.82020000000000004</v>
      </c>
      <c r="E37">
        <v>0.82020000000000004</v>
      </c>
      <c r="F37">
        <v>0.82020000000000004</v>
      </c>
      <c r="G37">
        <v>0.82020000000000004</v>
      </c>
      <c r="H37">
        <v>0.82020000000000004</v>
      </c>
      <c r="I37">
        <v>0.82020000000000004</v>
      </c>
      <c r="J37">
        <v>0.82020000000000004</v>
      </c>
      <c r="K37">
        <v>0.82020000000000004</v>
      </c>
      <c r="L37">
        <v>0.82020000000000004</v>
      </c>
    </row>
    <row r="38" spans="1:12" x14ac:dyDescent="0.25">
      <c r="A38" t="s">
        <v>710</v>
      </c>
      <c r="B38">
        <v>2005</v>
      </c>
      <c r="C38" t="s">
        <v>701</v>
      </c>
      <c r="D38">
        <v>4.9399999999999999E-2</v>
      </c>
      <c r="E38">
        <v>4.9399999999999999E-2</v>
      </c>
      <c r="F38">
        <v>4.9399999999999999E-2</v>
      </c>
      <c r="G38">
        <v>4.9399999999999999E-2</v>
      </c>
      <c r="H38">
        <v>4.9399999999999999E-2</v>
      </c>
      <c r="I38">
        <v>4.9399999999999999E-2</v>
      </c>
      <c r="J38">
        <v>4.9399999999999999E-2</v>
      </c>
      <c r="K38">
        <v>4.9399999999999999E-2</v>
      </c>
      <c r="L38">
        <v>4.9399999999999999E-2</v>
      </c>
    </row>
    <row r="39" spans="1:12" x14ac:dyDescent="0.25">
      <c r="A39" t="s">
        <v>710</v>
      </c>
      <c r="B39">
        <v>2005</v>
      </c>
      <c r="C39" t="s">
        <v>700</v>
      </c>
      <c r="D39">
        <v>0.2172</v>
      </c>
      <c r="E39">
        <v>0.2172</v>
      </c>
      <c r="F39">
        <v>0.2172</v>
      </c>
      <c r="G39">
        <v>0.2172</v>
      </c>
      <c r="H39">
        <v>0.2172</v>
      </c>
      <c r="I39">
        <v>0.2172</v>
      </c>
      <c r="J39">
        <v>0.2172</v>
      </c>
      <c r="K39">
        <v>0.2172</v>
      </c>
      <c r="L39">
        <v>0.2172</v>
      </c>
    </row>
    <row r="40" spans="1:12" x14ac:dyDescent="0.25">
      <c r="A40" t="s">
        <v>710</v>
      </c>
      <c r="B40">
        <v>2005</v>
      </c>
      <c r="C40" t="s">
        <v>699</v>
      </c>
      <c r="D40">
        <v>2.7000000000000001E-3</v>
      </c>
      <c r="E40">
        <v>2.7000000000000001E-3</v>
      </c>
      <c r="F40">
        <v>2.7000000000000001E-3</v>
      </c>
      <c r="G40">
        <v>2.7000000000000001E-3</v>
      </c>
      <c r="H40">
        <v>2.7000000000000001E-3</v>
      </c>
      <c r="I40">
        <v>2.7000000000000001E-3</v>
      </c>
      <c r="J40">
        <v>2.7000000000000001E-3</v>
      </c>
      <c r="K40">
        <v>2.7000000000000001E-3</v>
      </c>
      <c r="L40">
        <v>2.7000000000000001E-3</v>
      </c>
    </row>
    <row r="41" spans="1:12" x14ac:dyDescent="0.25">
      <c r="A41" t="s">
        <v>710</v>
      </c>
      <c r="B41">
        <v>2005</v>
      </c>
      <c r="C41" t="s">
        <v>697</v>
      </c>
      <c r="D41">
        <v>1.2746999999999999</v>
      </c>
      <c r="E41">
        <v>1.2746999999999999</v>
      </c>
      <c r="F41">
        <v>1.2746999999999999</v>
      </c>
      <c r="G41">
        <v>1.2746999999999999</v>
      </c>
      <c r="H41">
        <v>1.2746999999999999</v>
      </c>
      <c r="I41">
        <v>1.2746999999999999</v>
      </c>
      <c r="J41">
        <v>1.2746999999999999</v>
      </c>
      <c r="K41">
        <v>1.2746999999999999</v>
      </c>
      <c r="L41">
        <v>1.2746999999999999</v>
      </c>
    </row>
    <row r="42" spans="1:12" x14ac:dyDescent="0.25">
      <c r="A42" t="s">
        <v>710</v>
      </c>
      <c r="B42">
        <v>2005</v>
      </c>
      <c r="C42" t="s">
        <v>702</v>
      </c>
      <c r="D42">
        <v>0.15260000000000001</v>
      </c>
      <c r="E42">
        <v>0.15260000000000001</v>
      </c>
      <c r="F42">
        <v>0.15260000000000001</v>
      </c>
      <c r="G42">
        <v>0.15260000000000001</v>
      </c>
      <c r="H42">
        <v>0.15260000000000001</v>
      </c>
      <c r="I42">
        <v>0.15260000000000001</v>
      </c>
      <c r="J42">
        <v>0.15260000000000001</v>
      </c>
      <c r="K42">
        <v>0.15260000000000001</v>
      </c>
      <c r="L42">
        <v>0.15260000000000001</v>
      </c>
    </row>
    <row r="43" spans="1:12" x14ac:dyDescent="0.25">
      <c r="A43" t="s">
        <v>710</v>
      </c>
      <c r="B43">
        <v>2005</v>
      </c>
      <c r="C43" t="s">
        <v>703</v>
      </c>
      <c r="D43">
        <v>3.2599999999999997E-2</v>
      </c>
      <c r="E43">
        <v>3.2599999999999997E-2</v>
      </c>
      <c r="F43">
        <v>3.2599999999999997E-2</v>
      </c>
      <c r="G43">
        <v>3.2599999999999997E-2</v>
      </c>
      <c r="H43">
        <v>3.2599999999999997E-2</v>
      </c>
      <c r="I43">
        <v>3.2599999999999997E-2</v>
      </c>
      <c r="J43">
        <v>3.2599999999999997E-2</v>
      </c>
      <c r="K43">
        <v>3.2599999999999997E-2</v>
      </c>
      <c r="L43">
        <v>3.2599999999999997E-2</v>
      </c>
    </row>
    <row r="44" spans="1:12" x14ac:dyDescent="0.25">
      <c r="A44" t="s">
        <v>711</v>
      </c>
      <c r="B44">
        <v>2005</v>
      </c>
      <c r="C44" t="s">
        <v>697</v>
      </c>
      <c r="D44">
        <v>0.88980000000000004</v>
      </c>
      <c r="E44">
        <v>0.88980000000000004</v>
      </c>
      <c r="F44">
        <v>0.88980000000000004</v>
      </c>
      <c r="G44">
        <v>0.88980000000000004</v>
      </c>
      <c r="H44">
        <v>0.88980000000000004</v>
      </c>
      <c r="I44">
        <v>0.88980000000000004</v>
      </c>
      <c r="J44">
        <v>0.88980000000000004</v>
      </c>
      <c r="K44">
        <v>0.88980000000000004</v>
      </c>
      <c r="L44">
        <v>0.88980000000000004</v>
      </c>
    </row>
    <row r="45" spans="1:12" x14ac:dyDescent="0.25">
      <c r="A45" t="s">
        <v>711</v>
      </c>
      <c r="B45">
        <v>2005</v>
      </c>
      <c r="C45" t="s">
        <v>703</v>
      </c>
      <c r="D45">
        <v>2.4799999999999999E-2</v>
      </c>
      <c r="E45">
        <v>2.4799999999999999E-2</v>
      </c>
      <c r="F45">
        <v>2.4799999999999999E-2</v>
      </c>
      <c r="G45">
        <v>2.4799999999999999E-2</v>
      </c>
      <c r="H45">
        <v>2.4799999999999999E-2</v>
      </c>
      <c r="I45">
        <v>2.4799999999999999E-2</v>
      </c>
      <c r="J45">
        <v>2.4799999999999999E-2</v>
      </c>
      <c r="K45">
        <v>2.4799999999999999E-2</v>
      </c>
      <c r="L45">
        <v>2.4799999999999999E-2</v>
      </c>
    </row>
    <row r="46" spans="1:12" x14ac:dyDescent="0.25">
      <c r="A46" t="s">
        <v>711</v>
      </c>
      <c r="B46">
        <v>2005</v>
      </c>
      <c r="C46" t="s">
        <v>701</v>
      </c>
      <c r="D46">
        <v>3.5700000000000003E-2</v>
      </c>
      <c r="E46">
        <v>3.5700000000000003E-2</v>
      </c>
      <c r="F46">
        <v>3.5700000000000003E-2</v>
      </c>
      <c r="G46">
        <v>3.5700000000000003E-2</v>
      </c>
      <c r="H46">
        <v>3.5700000000000003E-2</v>
      </c>
      <c r="I46">
        <v>3.5700000000000003E-2</v>
      </c>
      <c r="J46">
        <v>3.5700000000000003E-2</v>
      </c>
      <c r="K46">
        <v>3.5700000000000003E-2</v>
      </c>
      <c r="L46">
        <v>3.5700000000000003E-2</v>
      </c>
    </row>
    <row r="47" spans="1:12" x14ac:dyDescent="0.25">
      <c r="A47" t="s">
        <v>711</v>
      </c>
      <c r="B47">
        <v>2005</v>
      </c>
      <c r="C47" t="s">
        <v>702</v>
      </c>
      <c r="D47">
        <v>0.1157</v>
      </c>
      <c r="E47">
        <v>0.1157</v>
      </c>
      <c r="F47">
        <v>0.1157</v>
      </c>
      <c r="G47">
        <v>0.1157</v>
      </c>
      <c r="H47">
        <v>0.1157</v>
      </c>
      <c r="I47">
        <v>0.1157</v>
      </c>
      <c r="J47">
        <v>0.1157</v>
      </c>
      <c r="K47">
        <v>0.1157</v>
      </c>
      <c r="L47">
        <v>0.1157</v>
      </c>
    </row>
    <row r="48" spans="1:12" x14ac:dyDescent="0.25">
      <c r="A48" t="s">
        <v>711</v>
      </c>
      <c r="B48">
        <v>2005</v>
      </c>
      <c r="C48" t="s">
        <v>698</v>
      </c>
      <c r="D48">
        <v>0.54679999999999995</v>
      </c>
      <c r="E48">
        <v>0.54679999999999995</v>
      </c>
      <c r="F48">
        <v>0.54679999999999995</v>
      </c>
      <c r="G48">
        <v>0.54679999999999995</v>
      </c>
      <c r="H48">
        <v>0.54679999999999995</v>
      </c>
      <c r="I48">
        <v>0.54679999999999995</v>
      </c>
      <c r="J48">
        <v>0.54679999999999995</v>
      </c>
      <c r="K48">
        <v>0.54679999999999995</v>
      </c>
      <c r="L48">
        <v>0.54679999999999995</v>
      </c>
    </row>
    <row r="49" spans="1:12" x14ac:dyDescent="0.25">
      <c r="A49" t="s">
        <v>711</v>
      </c>
      <c r="B49">
        <v>2005</v>
      </c>
      <c r="C49" t="s">
        <v>700</v>
      </c>
      <c r="D49">
        <v>0.16470000000000001</v>
      </c>
      <c r="E49">
        <v>0.16470000000000001</v>
      </c>
      <c r="F49">
        <v>0.16470000000000001</v>
      </c>
      <c r="G49">
        <v>0.16470000000000001</v>
      </c>
      <c r="H49">
        <v>0.16470000000000001</v>
      </c>
      <c r="I49">
        <v>0.16470000000000001</v>
      </c>
      <c r="J49">
        <v>0.16470000000000001</v>
      </c>
      <c r="K49">
        <v>0.16470000000000001</v>
      </c>
      <c r="L49">
        <v>0.16470000000000001</v>
      </c>
    </row>
    <row r="50" spans="1:12" x14ac:dyDescent="0.25">
      <c r="A50" t="s">
        <v>711</v>
      </c>
      <c r="B50">
        <v>2005</v>
      </c>
      <c r="C50" t="s">
        <v>699</v>
      </c>
      <c r="D50">
        <v>2.0999999999999999E-3</v>
      </c>
      <c r="E50">
        <v>2.0999999999999999E-3</v>
      </c>
      <c r="F50">
        <v>2.0999999999999999E-3</v>
      </c>
      <c r="G50">
        <v>2.0999999999999999E-3</v>
      </c>
      <c r="H50">
        <v>2.0999999999999999E-3</v>
      </c>
      <c r="I50">
        <v>2.0999999999999999E-3</v>
      </c>
      <c r="J50">
        <v>2.0999999999999999E-3</v>
      </c>
      <c r="K50">
        <v>2.0999999999999999E-3</v>
      </c>
      <c r="L50">
        <v>2.0999999999999999E-3</v>
      </c>
    </row>
    <row r="51" spans="1:12" x14ac:dyDescent="0.25">
      <c r="A51" t="s">
        <v>712</v>
      </c>
      <c r="B51">
        <v>2005</v>
      </c>
      <c r="C51" t="s">
        <v>703</v>
      </c>
      <c r="D51">
        <v>5.8999999999999999E-3</v>
      </c>
      <c r="E51">
        <v>5.8999999999999999E-3</v>
      </c>
      <c r="F51">
        <v>5.8999999999999999E-3</v>
      </c>
      <c r="G51">
        <v>5.8999999999999999E-3</v>
      </c>
      <c r="H51">
        <v>5.8999999999999999E-3</v>
      </c>
      <c r="I51">
        <v>5.8999999999999999E-3</v>
      </c>
      <c r="J51">
        <v>5.8999999999999999E-3</v>
      </c>
      <c r="K51">
        <v>5.8999999999999999E-3</v>
      </c>
      <c r="L51">
        <v>5.8999999999999999E-3</v>
      </c>
    </row>
    <row r="52" spans="1:12" x14ac:dyDescent="0.25">
      <c r="A52" t="s">
        <v>712</v>
      </c>
      <c r="B52">
        <v>2005</v>
      </c>
      <c r="C52" t="s">
        <v>697</v>
      </c>
      <c r="D52">
        <v>0.2427</v>
      </c>
      <c r="E52">
        <v>0.2427</v>
      </c>
      <c r="F52">
        <v>0.2427</v>
      </c>
      <c r="G52">
        <v>0.2427</v>
      </c>
      <c r="H52">
        <v>0.2427</v>
      </c>
      <c r="I52">
        <v>0.2427</v>
      </c>
      <c r="J52">
        <v>0.2427</v>
      </c>
      <c r="K52">
        <v>0.2427</v>
      </c>
      <c r="L52">
        <v>0.2427</v>
      </c>
    </row>
    <row r="53" spans="1:12" x14ac:dyDescent="0.25">
      <c r="A53" t="s">
        <v>712</v>
      </c>
      <c r="B53">
        <v>2005</v>
      </c>
      <c r="C53" t="s">
        <v>701</v>
      </c>
      <c r="D53">
        <v>1.0699999999999999E-2</v>
      </c>
      <c r="E53">
        <v>1.0699999999999999E-2</v>
      </c>
      <c r="F53">
        <v>1.0699999999999999E-2</v>
      </c>
      <c r="G53">
        <v>1.0699999999999999E-2</v>
      </c>
      <c r="H53">
        <v>1.0699999999999999E-2</v>
      </c>
      <c r="I53">
        <v>1.0699999999999999E-2</v>
      </c>
      <c r="J53">
        <v>1.0699999999999999E-2</v>
      </c>
      <c r="K53">
        <v>1.0699999999999999E-2</v>
      </c>
      <c r="L53">
        <v>1.0699999999999999E-2</v>
      </c>
    </row>
    <row r="54" spans="1:12" x14ac:dyDescent="0.25">
      <c r="A54" t="s">
        <v>712</v>
      </c>
      <c r="B54">
        <v>2005</v>
      </c>
      <c r="C54" t="s">
        <v>699</v>
      </c>
      <c r="D54">
        <v>5.0000000000000001E-4</v>
      </c>
      <c r="E54">
        <v>5.0000000000000001E-4</v>
      </c>
      <c r="F54">
        <v>5.0000000000000001E-4</v>
      </c>
      <c r="G54">
        <v>5.0000000000000001E-4</v>
      </c>
      <c r="H54">
        <v>5.0000000000000001E-4</v>
      </c>
      <c r="I54">
        <v>5.0000000000000001E-4</v>
      </c>
      <c r="J54">
        <v>5.0000000000000001E-4</v>
      </c>
      <c r="K54">
        <v>5.0000000000000001E-4</v>
      </c>
      <c r="L54">
        <v>5.0000000000000001E-4</v>
      </c>
    </row>
    <row r="55" spans="1:12" x14ac:dyDescent="0.25">
      <c r="A55" t="s">
        <v>712</v>
      </c>
      <c r="B55">
        <v>2005</v>
      </c>
      <c r="C55" t="s">
        <v>698</v>
      </c>
      <c r="D55">
        <v>0.1585</v>
      </c>
      <c r="E55">
        <v>0.1585</v>
      </c>
      <c r="F55">
        <v>0.1585</v>
      </c>
      <c r="G55">
        <v>0.1585</v>
      </c>
      <c r="H55">
        <v>0.1585</v>
      </c>
      <c r="I55">
        <v>0.1585</v>
      </c>
      <c r="J55">
        <v>0.1585</v>
      </c>
      <c r="K55">
        <v>0.1585</v>
      </c>
      <c r="L55">
        <v>0.1585</v>
      </c>
    </row>
    <row r="56" spans="1:12" x14ac:dyDescent="0.25">
      <c r="A56" t="s">
        <v>712</v>
      </c>
      <c r="B56">
        <v>2005</v>
      </c>
      <c r="C56" t="s">
        <v>700</v>
      </c>
      <c r="D56">
        <v>3.9300000000000002E-2</v>
      </c>
      <c r="E56">
        <v>3.9300000000000002E-2</v>
      </c>
      <c r="F56">
        <v>3.9300000000000002E-2</v>
      </c>
      <c r="G56">
        <v>3.9300000000000002E-2</v>
      </c>
      <c r="H56">
        <v>3.9300000000000002E-2</v>
      </c>
      <c r="I56">
        <v>3.9300000000000002E-2</v>
      </c>
      <c r="J56">
        <v>3.9300000000000002E-2</v>
      </c>
      <c r="K56">
        <v>3.9300000000000002E-2</v>
      </c>
      <c r="L56">
        <v>3.9300000000000002E-2</v>
      </c>
    </row>
    <row r="57" spans="1:12" x14ac:dyDescent="0.25">
      <c r="A57" t="s">
        <v>712</v>
      </c>
      <c r="B57">
        <v>2005</v>
      </c>
      <c r="C57" t="s">
        <v>702</v>
      </c>
      <c r="D57">
        <v>2.76E-2</v>
      </c>
      <c r="E57">
        <v>2.76E-2</v>
      </c>
      <c r="F57">
        <v>2.76E-2</v>
      </c>
      <c r="G57">
        <v>2.76E-2</v>
      </c>
      <c r="H57">
        <v>2.76E-2</v>
      </c>
      <c r="I57">
        <v>2.76E-2</v>
      </c>
      <c r="J57">
        <v>2.76E-2</v>
      </c>
      <c r="K57">
        <v>2.76E-2</v>
      </c>
      <c r="L57">
        <v>2.76E-2</v>
      </c>
    </row>
    <row r="58" spans="1:12" x14ac:dyDescent="0.25">
      <c r="A58" t="s">
        <v>713</v>
      </c>
      <c r="B58">
        <v>2005</v>
      </c>
      <c r="C58" t="s">
        <v>697</v>
      </c>
      <c r="D58">
        <v>5.1257000000000001</v>
      </c>
      <c r="E58">
        <v>5.1257000000000001</v>
      </c>
      <c r="F58">
        <v>5.1257000000000001</v>
      </c>
      <c r="G58">
        <v>5.1257000000000001</v>
      </c>
      <c r="H58">
        <v>5.1257000000000001</v>
      </c>
      <c r="I58">
        <v>5.1257000000000001</v>
      </c>
      <c r="J58">
        <v>5.1257000000000001</v>
      </c>
      <c r="K58">
        <v>5.1257000000000001</v>
      </c>
      <c r="L58">
        <v>5.1257000000000001</v>
      </c>
    </row>
    <row r="59" spans="1:12" x14ac:dyDescent="0.25">
      <c r="A59" t="s">
        <v>713</v>
      </c>
      <c r="B59">
        <v>2005</v>
      </c>
      <c r="C59" t="s">
        <v>699</v>
      </c>
      <c r="D59">
        <v>1.04E-2</v>
      </c>
      <c r="E59">
        <v>1.04E-2</v>
      </c>
      <c r="F59">
        <v>1.04E-2</v>
      </c>
      <c r="G59">
        <v>1.04E-2</v>
      </c>
      <c r="H59">
        <v>1.04E-2</v>
      </c>
      <c r="I59">
        <v>1.04E-2</v>
      </c>
      <c r="J59">
        <v>1.04E-2</v>
      </c>
      <c r="K59">
        <v>1.04E-2</v>
      </c>
      <c r="L59">
        <v>1.04E-2</v>
      </c>
    </row>
    <row r="60" spans="1:12" x14ac:dyDescent="0.25">
      <c r="A60" t="s">
        <v>713</v>
      </c>
      <c r="B60">
        <v>2005</v>
      </c>
      <c r="C60" t="s">
        <v>703</v>
      </c>
      <c r="D60">
        <v>0.12379999999999999</v>
      </c>
      <c r="E60">
        <v>0.12379999999999999</v>
      </c>
      <c r="F60">
        <v>0.12379999999999999</v>
      </c>
      <c r="G60">
        <v>0.12379999999999999</v>
      </c>
      <c r="H60">
        <v>0.12379999999999999</v>
      </c>
      <c r="I60">
        <v>0.12379999999999999</v>
      </c>
      <c r="J60">
        <v>0.12379999999999999</v>
      </c>
      <c r="K60">
        <v>0.12379999999999999</v>
      </c>
      <c r="L60">
        <v>0.12379999999999999</v>
      </c>
    </row>
    <row r="61" spans="1:12" x14ac:dyDescent="0.25">
      <c r="A61" t="s">
        <v>713</v>
      </c>
      <c r="B61">
        <v>2005</v>
      </c>
      <c r="C61" t="s">
        <v>698</v>
      </c>
      <c r="D61">
        <v>3.3635000000000002</v>
      </c>
      <c r="E61">
        <v>3.3635000000000002</v>
      </c>
      <c r="F61">
        <v>3.3635000000000002</v>
      </c>
      <c r="G61">
        <v>3.3635000000000002</v>
      </c>
      <c r="H61">
        <v>3.3635000000000002</v>
      </c>
      <c r="I61">
        <v>3.3635000000000002</v>
      </c>
      <c r="J61">
        <v>3.3635000000000002</v>
      </c>
      <c r="K61">
        <v>3.3635000000000002</v>
      </c>
      <c r="L61">
        <v>3.3635000000000002</v>
      </c>
    </row>
    <row r="62" spans="1:12" x14ac:dyDescent="0.25">
      <c r="A62" t="s">
        <v>713</v>
      </c>
      <c r="B62">
        <v>2005</v>
      </c>
      <c r="C62" t="s">
        <v>700</v>
      </c>
      <c r="D62">
        <v>0.82340000000000002</v>
      </c>
      <c r="E62">
        <v>0.82340000000000002</v>
      </c>
      <c r="F62">
        <v>0.82340000000000002</v>
      </c>
      <c r="G62">
        <v>0.82340000000000002</v>
      </c>
      <c r="H62">
        <v>0.82340000000000002</v>
      </c>
      <c r="I62">
        <v>0.82340000000000002</v>
      </c>
      <c r="J62">
        <v>0.82340000000000002</v>
      </c>
      <c r="K62">
        <v>0.82340000000000002</v>
      </c>
      <c r="L62">
        <v>0.82340000000000002</v>
      </c>
    </row>
    <row r="63" spans="1:12" x14ac:dyDescent="0.25">
      <c r="A63" t="s">
        <v>713</v>
      </c>
      <c r="B63">
        <v>2005</v>
      </c>
      <c r="C63" t="s">
        <v>702</v>
      </c>
      <c r="D63">
        <v>0.57850000000000001</v>
      </c>
      <c r="E63">
        <v>0.57850000000000001</v>
      </c>
      <c r="F63">
        <v>0.57850000000000001</v>
      </c>
      <c r="G63">
        <v>0.57850000000000001</v>
      </c>
      <c r="H63">
        <v>0.57850000000000001</v>
      </c>
      <c r="I63">
        <v>0.57850000000000001</v>
      </c>
      <c r="J63">
        <v>0.57850000000000001</v>
      </c>
      <c r="K63">
        <v>0.57850000000000001</v>
      </c>
      <c r="L63">
        <v>0.57850000000000001</v>
      </c>
    </row>
    <row r="64" spans="1:12" x14ac:dyDescent="0.25">
      <c r="A64" t="s">
        <v>713</v>
      </c>
      <c r="B64">
        <v>2005</v>
      </c>
      <c r="C64" t="s">
        <v>701</v>
      </c>
      <c r="D64">
        <v>0.2261</v>
      </c>
      <c r="E64">
        <v>0.2261</v>
      </c>
      <c r="F64">
        <v>0.2261</v>
      </c>
      <c r="G64">
        <v>0.2261</v>
      </c>
      <c r="H64">
        <v>0.2261</v>
      </c>
      <c r="I64">
        <v>0.2261</v>
      </c>
      <c r="J64">
        <v>0.2261</v>
      </c>
      <c r="K64">
        <v>0.2261</v>
      </c>
      <c r="L64">
        <v>0.2261</v>
      </c>
    </row>
    <row r="65" spans="1:12" x14ac:dyDescent="0.25">
      <c r="A65" t="s">
        <v>714</v>
      </c>
      <c r="B65">
        <v>2005</v>
      </c>
      <c r="C65" t="s">
        <v>700</v>
      </c>
      <c r="D65">
        <v>0.41970000000000002</v>
      </c>
      <c r="E65">
        <v>0.41970000000000002</v>
      </c>
      <c r="F65">
        <v>0.41970000000000002</v>
      </c>
      <c r="G65">
        <v>0.41970000000000002</v>
      </c>
      <c r="H65">
        <v>0.41970000000000002</v>
      </c>
      <c r="I65">
        <v>0.41970000000000002</v>
      </c>
      <c r="J65">
        <v>0.41970000000000002</v>
      </c>
      <c r="K65">
        <v>0.41970000000000002</v>
      </c>
      <c r="L65">
        <v>0.41970000000000002</v>
      </c>
    </row>
    <row r="66" spans="1:12" x14ac:dyDescent="0.25">
      <c r="A66" t="s">
        <v>714</v>
      </c>
      <c r="B66">
        <v>2005</v>
      </c>
      <c r="C66" t="s">
        <v>699</v>
      </c>
      <c r="D66">
        <v>5.3E-3</v>
      </c>
      <c r="E66">
        <v>5.3E-3</v>
      </c>
      <c r="F66">
        <v>5.3E-3</v>
      </c>
      <c r="G66">
        <v>5.3E-3</v>
      </c>
      <c r="H66">
        <v>5.3E-3</v>
      </c>
      <c r="I66">
        <v>5.3E-3</v>
      </c>
      <c r="J66">
        <v>5.3E-3</v>
      </c>
      <c r="K66">
        <v>5.3E-3</v>
      </c>
      <c r="L66">
        <v>5.3E-3</v>
      </c>
    </row>
    <row r="67" spans="1:12" x14ac:dyDescent="0.25">
      <c r="A67" t="s">
        <v>714</v>
      </c>
      <c r="B67">
        <v>2005</v>
      </c>
      <c r="C67" t="s">
        <v>701</v>
      </c>
      <c r="D67">
        <v>0.1111</v>
      </c>
      <c r="E67">
        <v>0.1111</v>
      </c>
      <c r="F67">
        <v>0.1111</v>
      </c>
      <c r="G67">
        <v>0.1111</v>
      </c>
      <c r="H67">
        <v>0.1111</v>
      </c>
      <c r="I67">
        <v>0.1111</v>
      </c>
      <c r="J67">
        <v>0.1111</v>
      </c>
      <c r="K67">
        <v>0.1111</v>
      </c>
      <c r="L67">
        <v>0.1111</v>
      </c>
    </row>
    <row r="68" spans="1:12" x14ac:dyDescent="0.25">
      <c r="A68" t="s">
        <v>714</v>
      </c>
      <c r="B68">
        <v>2005</v>
      </c>
      <c r="C68" t="s">
        <v>698</v>
      </c>
      <c r="D68">
        <v>1.8443000000000001</v>
      </c>
      <c r="E68">
        <v>1.8443000000000001</v>
      </c>
      <c r="F68">
        <v>1.8443000000000001</v>
      </c>
      <c r="G68">
        <v>1.8443000000000001</v>
      </c>
      <c r="H68">
        <v>1.8443000000000001</v>
      </c>
      <c r="I68">
        <v>1.8443000000000001</v>
      </c>
      <c r="J68">
        <v>1.8443000000000001</v>
      </c>
      <c r="K68">
        <v>1.8443000000000001</v>
      </c>
      <c r="L68">
        <v>1.8443000000000001</v>
      </c>
    </row>
    <row r="69" spans="1:12" x14ac:dyDescent="0.25">
      <c r="A69" t="s">
        <v>714</v>
      </c>
      <c r="B69">
        <v>2005</v>
      </c>
      <c r="C69" t="s">
        <v>703</v>
      </c>
      <c r="D69">
        <v>6.3100000000000003E-2</v>
      </c>
      <c r="E69">
        <v>6.3100000000000003E-2</v>
      </c>
      <c r="F69">
        <v>6.3100000000000003E-2</v>
      </c>
      <c r="G69">
        <v>6.3100000000000003E-2</v>
      </c>
      <c r="H69">
        <v>6.3100000000000003E-2</v>
      </c>
      <c r="I69">
        <v>6.3100000000000003E-2</v>
      </c>
      <c r="J69">
        <v>6.3100000000000003E-2</v>
      </c>
      <c r="K69">
        <v>6.3100000000000003E-2</v>
      </c>
      <c r="L69">
        <v>6.3100000000000003E-2</v>
      </c>
    </row>
    <row r="70" spans="1:12" x14ac:dyDescent="0.25">
      <c r="A70" t="s">
        <v>714</v>
      </c>
      <c r="B70">
        <v>2005</v>
      </c>
      <c r="C70" t="s">
        <v>702</v>
      </c>
      <c r="D70">
        <v>0.2949</v>
      </c>
      <c r="E70">
        <v>0.2949</v>
      </c>
      <c r="F70">
        <v>0.2949</v>
      </c>
      <c r="G70">
        <v>0.2949</v>
      </c>
      <c r="H70">
        <v>0.2949</v>
      </c>
      <c r="I70">
        <v>0.2949</v>
      </c>
      <c r="J70">
        <v>0.2949</v>
      </c>
      <c r="K70">
        <v>0.2949</v>
      </c>
      <c r="L70">
        <v>0.2949</v>
      </c>
    </row>
    <row r="71" spans="1:12" x14ac:dyDescent="0.25">
      <c r="A71" t="s">
        <v>714</v>
      </c>
      <c r="B71">
        <v>2005</v>
      </c>
      <c r="C71" t="s">
        <v>697</v>
      </c>
      <c r="D71">
        <v>2.7383999999999999</v>
      </c>
      <c r="E71">
        <v>2.7383999999999999</v>
      </c>
      <c r="F71">
        <v>2.7383999999999999</v>
      </c>
      <c r="G71">
        <v>2.7383999999999999</v>
      </c>
      <c r="H71">
        <v>2.7383999999999999</v>
      </c>
      <c r="I71">
        <v>2.7383999999999999</v>
      </c>
      <c r="J71">
        <v>2.7383999999999999</v>
      </c>
      <c r="K71">
        <v>2.7383999999999999</v>
      </c>
      <c r="L71">
        <v>2.7383999999999999</v>
      </c>
    </row>
    <row r="72" spans="1:12" x14ac:dyDescent="0.25">
      <c r="A72" t="s">
        <v>715</v>
      </c>
      <c r="B72">
        <v>2005</v>
      </c>
      <c r="C72" t="s">
        <v>699</v>
      </c>
      <c r="D72">
        <v>8.0000000000000004E-4</v>
      </c>
      <c r="E72">
        <v>8.0000000000000004E-4</v>
      </c>
      <c r="F72">
        <v>8.0000000000000004E-4</v>
      </c>
      <c r="G72">
        <v>8.0000000000000004E-4</v>
      </c>
      <c r="H72">
        <v>8.0000000000000004E-4</v>
      </c>
      <c r="I72">
        <v>8.0000000000000004E-4</v>
      </c>
      <c r="J72">
        <v>8.0000000000000004E-4</v>
      </c>
      <c r="K72">
        <v>8.0000000000000004E-4</v>
      </c>
      <c r="L72">
        <v>8.0000000000000004E-4</v>
      </c>
    </row>
    <row r="73" spans="1:12" x14ac:dyDescent="0.25">
      <c r="A73" t="s">
        <v>715</v>
      </c>
      <c r="B73">
        <v>2005</v>
      </c>
      <c r="C73" t="s">
        <v>697</v>
      </c>
      <c r="D73">
        <v>0.31209999999999999</v>
      </c>
      <c r="E73">
        <v>0.31209999999999999</v>
      </c>
      <c r="F73">
        <v>0.31209999999999999</v>
      </c>
      <c r="G73">
        <v>0.31209999999999999</v>
      </c>
      <c r="H73">
        <v>0.31209999999999999</v>
      </c>
      <c r="I73">
        <v>0.31209999999999999</v>
      </c>
      <c r="J73">
        <v>0.31209999999999999</v>
      </c>
      <c r="K73">
        <v>0.31209999999999999</v>
      </c>
      <c r="L73">
        <v>0.31209999999999999</v>
      </c>
    </row>
    <row r="74" spans="1:12" x14ac:dyDescent="0.25">
      <c r="A74" t="s">
        <v>715</v>
      </c>
      <c r="B74">
        <v>2005</v>
      </c>
      <c r="C74" t="s">
        <v>701</v>
      </c>
      <c r="D74">
        <v>1.2999999999999999E-2</v>
      </c>
      <c r="E74">
        <v>1.2999999999999999E-2</v>
      </c>
      <c r="F74">
        <v>1.2999999999999999E-2</v>
      </c>
      <c r="G74">
        <v>1.2999999999999999E-2</v>
      </c>
      <c r="H74">
        <v>1.2999999999999999E-2</v>
      </c>
      <c r="I74">
        <v>1.2999999999999999E-2</v>
      </c>
      <c r="J74">
        <v>1.2999999999999999E-2</v>
      </c>
      <c r="K74">
        <v>1.2999999999999999E-2</v>
      </c>
      <c r="L74">
        <v>1.2999999999999999E-2</v>
      </c>
    </row>
    <row r="75" spans="1:12" x14ac:dyDescent="0.25">
      <c r="A75" t="s">
        <v>715</v>
      </c>
      <c r="B75">
        <v>2005</v>
      </c>
      <c r="C75" t="s">
        <v>698</v>
      </c>
      <c r="D75">
        <v>0.18709999999999999</v>
      </c>
      <c r="E75">
        <v>0.18709999999999999</v>
      </c>
      <c r="F75">
        <v>0.18709999999999999</v>
      </c>
      <c r="G75">
        <v>0.18709999999999999</v>
      </c>
      <c r="H75">
        <v>0.18709999999999999</v>
      </c>
      <c r="I75">
        <v>0.18709999999999999</v>
      </c>
      <c r="J75">
        <v>0.18709999999999999</v>
      </c>
      <c r="K75">
        <v>0.18709999999999999</v>
      </c>
      <c r="L75">
        <v>0.18709999999999999</v>
      </c>
    </row>
    <row r="76" spans="1:12" x14ac:dyDescent="0.25">
      <c r="A76" t="s">
        <v>715</v>
      </c>
      <c r="B76">
        <v>2005</v>
      </c>
      <c r="C76" t="s">
        <v>702</v>
      </c>
      <c r="D76">
        <v>4.2200000000000001E-2</v>
      </c>
      <c r="E76">
        <v>4.2200000000000001E-2</v>
      </c>
      <c r="F76">
        <v>4.2200000000000001E-2</v>
      </c>
      <c r="G76">
        <v>4.2200000000000001E-2</v>
      </c>
      <c r="H76">
        <v>4.2200000000000001E-2</v>
      </c>
      <c r="I76">
        <v>4.2200000000000001E-2</v>
      </c>
      <c r="J76">
        <v>4.2200000000000001E-2</v>
      </c>
      <c r="K76">
        <v>4.2200000000000001E-2</v>
      </c>
      <c r="L76">
        <v>4.2200000000000001E-2</v>
      </c>
    </row>
    <row r="77" spans="1:12" x14ac:dyDescent="0.25">
      <c r="A77" t="s">
        <v>715</v>
      </c>
      <c r="B77">
        <v>2005</v>
      </c>
      <c r="C77" t="s">
        <v>703</v>
      </c>
      <c r="D77">
        <v>8.9999999999999993E-3</v>
      </c>
      <c r="E77">
        <v>8.9999999999999993E-3</v>
      </c>
      <c r="F77">
        <v>8.9999999999999993E-3</v>
      </c>
      <c r="G77">
        <v>8.9999999999999993E-3</v>
      </c>
      <c r="H77">
        <v>8.9999999999999993E-3</v>
      </c>
      <c r="I77">
        <v>8.9999999999999993E-3</v>
      </c>
      <c r="J77">
        <v>8.9999999999999993E-3</v>
      </c>
      <c r="K77">
        <v>8.9999999999999993E-3</v>
      </c>
      <c r="L77">
        <v>8.9999999999999993E-3</v>
      </c>
    </row>
    <row r="78" spans="1:12" x14ac:dyDescent="0.25">
      <c r="A78" t="s">
        <v>715</v>
      </c>
      <c r="B78">
        <v>2005</v>
      </c>
      <c r="C78" t="s">
        <v>700</v>
      </c>
      <c r="D78">
        <v>0.06</v>
      </c>
      <c r="E78">
        <v>0.06</v>
      </c>
      <c r="F78">
        <v>0.06</v>
      </c>
      <c r="G78">
        <v>0.06</v>
      </c>
      <c r="H78">
        <v>0.06</v>
      </c>
      <c r="I78">
        <v>0.06</v>
      </c>
      <c r="J78">
        <v>0.06</v>
      </c>
      <c r="K78">
        <v>0.06</v>
      </c>
      <c r="L78">
        <v>0.06</v>
      </c>
    </row>
    <row r="79" spans="1:12" x14ac:dyDescent="0.25">
      <c r="A79" t="s">
        <v>716</v>
      </c>
      <c r="B79">
        <v>2005</v>
      </c>
      <c r="C79" t="s">
        <v>698</v>
      </c>
      <c r="D79">
        <v>0.26579999999999998</v>
      </c>
      <c r="E79">
        <v>0.26579999999999998</v>
      </c>
      <c r="F79">
        <v>0.26579999999999998</v>
      </c>
      <c r="G79">
        <v>0.26579999999999998</v>
      </c>
      <c r="H79">
        <v>0.26579999999999998</v>
      </c>
      <c r="I79">
        <v>0.26579999999999998</v>
      </c>
      <c r="J79">
        <v>0.26579999999999998</v>
      </c>
      <c r="K79">
        <v>0.26579999999999998</v>
      </c>
      <c r="L79">
        <v>0.26579999999999998</v>
      </c>
    </row>
    <row r="80" spans="1:12" x14ac:dyDescent="0.25">
      <c r="A80" t="s">
        <v>716</v>
      </c>
      <c r="B80">
        <v>2005</v>
      </c>
      <c r="C80" t="s">
        <v>702</v>
      </c>
      <c r="D80">
        <v>4.65E-2</v>
      </c>
      <c r="E80">
        <v>4.65E-2</v>
      </c>
      <c r="F80">
        <v>4.65E-2</v>
      </c>
      <c r="G80">
        <v>4.65E-2</v>
      </c>
      <c r="H80">
        <v>4.65E-2</v>
      </c>
      <c r="I80">
        <v>4.65E-2</v>
      </c>
      <c r="J80">
        <v>4.65E-2</v>
      </c>
      <c r="K80">
        <v>4.65E-2</v>
      </c>
      <c r="L80">
        <v>4.65E-2</v>
      </c>
    </row>
    <row r="81" spans="1:12" x14ac:dyDescent="0.25">
      <c r="A81" t="s">
        <v>716</v>
      </c>
      <c r="B81">
        <v>2005</v>
      </c>
      <c r="C81" t="s">
        <v>701</v>
      </c>
      <c r="D81">
        <v>1.49E-2</v>
      </c>
      <c r="E81">
        <v>1.49E-2</v>
      </c>
      <c r="F81">
        <v>1.49E-2</v>
      </c>
      <c r="G81">
        <v>1.49E-2</v>
      </c>
      <c r="H81">
        <v>1.49E-2</v>
      </c>
      <c r="I81">
        <v>1.49E-2</v>
      </c>
      <c r="J81">
        <v>1.49E-2</v>
      </c>
      <c r="K81">
        <v>1.49E-2</v>
      </c>
      <c r="L81">
        <v>1.49E-2</v>
      </c>
    </row>
    <row r="82" spans="1:12" x14ac:dyDescent="0.25">
      <c r="A82" t="s">
        <v>716</v>
      </c>
      <c r="B82">
        <v>2005</v>
      </c>
      <c r="C82" t="s">
        <v>703</v>
      </c>
      <c r="D82">
        <v>9.9000000000000008E-3</v>
      </c>
      <c r="E82">
        <v>9.9000000000000008E-3</v>
      </c>
      <c r="F82">
        <v>9.9000000000000008E-3</v>
      </c>
      <c r="G82">
        <v>9.9000000000000008E-3</v>
      </c>
      <c r="H82">
        <v>9.9000000000000008E-3</v>
      </c>
      <c r="I82">
        <v>9.9000000000000008E-3</v>
      </c>
      <c r="J82">
        <v>9.9000000000000008E-3</v>
      </c>
      <c r="K82">
        <v>9.9000000000000008E-3</v>
      </c>
      <c r="L82">
        <v>9.9000000000000008E-3</v>
      </c>
    </row>
    <row r="83" spans="1:12" x14ac:dyDescent="0.25">
      <c r="A83" t="s">
        <v>716</v>
      </c>
      <c r="B83">
        <v>2005</v>
      </c>
      <c r="C83" t="s">
        <v>697</v>
      </c>
      <c r="D83">
        <v>0.4042</v>
      </c>
      <c r="E83">
        <v>0.4042</v>
      </c>
      <c r="F83">
        <v>0.4042</v>
      </c>
      <c r="G83">
        <v>0.4042</v>
      </c>
      <c r="H83">
        <v>0.4042</v>
      </c>
      <c r="I83">
        <v>0.4042</v>
      </c>
      <c r="J83">
        <v>0.4042</v>
      </c>
      <c r="K83">
        <v>0.4042</v>
      </c>
      <c r="L83">
        <v>0.4042</v>
      </c>
    </row>
    <row r="84" spans="1:12" x14ac:dyDescent="0.25">
      <c r="A84" t="s">
        <v>716</v>
      </c>
      <c r="B84">
        <v>2005</v>
      </c>
      <c r="C84" t="s">
        <v>699</v>
      </c>
      <c r="D84">
        <v>8.0000000000000004E-4</v>
      </c>
      <c r="E84">
        <v>8.0000000000000004E-4</v>
      </c>
      <c r="F84">
        <v>8.0000000000000004E-4</v>
      </c>
      <c r="G84">
        <v>8.0000000000000004E-4</v>
      </c>
      <c r="H84">
        <v>8.0000000000000004E-4</v>
      </c>
      <c r="I84">
        <v>8.0000000000000004E-4</v>
      </c>
      <c r="J84">
        <v>8.0000000000000004E-4</v>
      </c>
      <c r="K84">
        <v>8.0000000000000004E-4</v>
      </c>
      <c r="L84">
        <v>8.0000000000000004E-4</v>
      </c>
    </row>
    <row r="85" spans="1:12" x14ac:dyDescent="0.25">
      <c r="A85" t="s">
        <v>716</v>
      </c>
      <c r="B85">
        <v>2005</v>
      </c>
      <c r="C85" t="s">
        <v>700</v>
      </c>
      <c r="D85">
        <v>6.6199999999999995E-2</v>
      </c>
      <c r="E85">
        <v>6.6199999999999995E-2</v>
      </c>
      <c r="F85">
        <v>6.6199999999999995E-2</v>
      </c>
      <c r="G85">
        <v>6.6199999999999995E-2</v>
      </c>
      <c r="H85">
        <v>6.6199999999999995E-2</v>
      </c>
      <c r="I85">
        <v>6.6199999999999995E-2</v>
      </c>
      <c r="J85">
        <v>6.6199999999999995E-2</v>
      </c>
      <c r="K85">
        <v>6.6199999999999995E-2</v>
      </c>
      <c r="L85">
        <v>6.6199999999999995E-2</v>
      </c>
    </row>
    <row r="86" spans="1:12" x14ac:dyDescent="0.25">
      <c r="A86" t="s">
        <v>717</v>
      </c>
      <c r="B86">
        <v>2005</v>
      </c>
      <c r="C86" t="s">
        <v>701</v>
      </c>
      <c r="D86">
        <v>0.15229999999999999</v>
      </c>
      <c r="E86">
        <v>0.15229999999999999</v>
      </c>
      <c r="F86">
        <v>0.15229999999999999</v>
      </c>
      <c r="G86">
        <v>0.15229999999999999</v>
      </c>
      <c r="H86">
        <v>0.15229999999999999</v>
      </c>
      <c r="I86">
        <v>0.15229999999999999</v>
      </c>
      <c r="J86">
        <v>0.15229999999999999</v>
      </c>
      <c r="K86">
        <v>0.15229999999999999</v>
      </c>
      <c r="L86">
        <v>0.15229999999999999</v>
      </c>
    </row>
    <row r="87" spans="1:12" x14ac:dyDescent="0.25">
      <c r="A87" t="s">
        <v>717</v>
      </c>
      <c r="B87">
        <v>2005</v>
      </c>
      <c r="C87" t="s">
        <v>697</v>
      </c>
      <c r="D87">
        <v>3.1818</v>
      </c>
      <c r="E87">
        <v>3.1818</v>
      </c>
      <c r="F87">
        <v>3.1818</v>
      </c>
      <c r="G87">
        <v>3.1818</v>
      </c>
      <c r="H87">
        <v>3.1818</v>
      </c>
      <c r="I87">
        <v>3.1818</v>
      </c>
      <c r="J87">
        <v>3.1818</v>
      </c>
      <c r="K87">
        <v>3.1818</v>
      </c>
      <c r="L87">
        <v>3.1818</v>
      </c>
    </row>
    <row r="88" spans="1:12" x14ac:dyDescent="0.25">
      <c r="A88" t="s">
        <v>717</v>
      </c>
      <c r="B88">
        <v>2005</v>
      </c>
      <c r="C88" t="s">
        <v>698</v>
      </c>
      <c r="D88">
        <v>1.9154</v>
      </c>
      <c r="E88">
        <v>1.9154</v>
      </c>
      <c r="F88">
        <v>1.9154</v>
      </c>
      <c r="G88">
        <v>1.9154</v>
      </c>
      <c r="H88">
        <v>1.9154</v>
      </c>
      <c r="I88">
        <v>1.9154</v>
      </c>
      <c r="J88">
        <v>1.9154</v>
      </c>
      <c r="K88">
        <v>1.9154</v>
      </c>
      <c r="L88">
        <v>1.9154</v>
      </c>
    </row>
    <row r="89" spans="1:12" x14ac:dyDescent="0.25">
      <c r="A89" t="s">
        <v>717</v>
      </c>
      <c r="B89">
        <v>2005</v>
      </c>
      <c r="C89" t="s">
        <v>703</v>
      </c>
      <c r="D89">
        <v>8.9800000000000005E-2</v>
      </c>
      <c r="E89">
        <v>8.9800000000000005E-2</v>
      </c>
      <c r="F89">
        <v>8.9800000000000005E-2</v>
      </c>
      <c r="G89">
        <v>8.9800000000000005E-2</v>
      </c>
      <c r="H89">
        <v>8.9800000000000005E-2</v>
      </c>
      <c r="I89">
        <v>8.9800000000000005E-2</v>
      </c>
      <c r="J89">
        <v>8.9800000000000005E-2</v>
      </c>
      <c r="K89">
        <v>8.9800000000000005E-2</v>
      </c>
      <c r="L89">
        <v>8.9800000000000005E-2</v>
      </c>
    </row>
    <row r="90" spans="1:12" x14ac:dyDescent="0.25">
      <c r="A90" t="s">
        <v>717</v>
      </c>
      <c r="B90">
        <v>2005</v>
      </c>
      <c r="C90" t="s">
        <v>699</v>
      </c>
      <c r="D90">
        <v>7.6E-3</v>
      </c>
      <c r="E90">
        <v>7.6E-3</v>
      </c>
      <c r="F90">
        <v>7.6E-3</v>
      </c>
      <c r="G90">
        <v>7.6E-3</v>
      </c>
      <c r="H90">
        <v>7.6E-3</v>
      </c>
      <c r="I90">
        <v>7.6E-3</v>
      </c>
      <c r="J90">
        <v>7.6E-3</v>
      </c>
      <c r="K90">
        <v>7.6E-3</v>
      </c>
      <c r="L90">
        <v>7.6E-3</v>
      </c>
    </row>
    <row r="91" spans="1:12" x14ac:dyDescent="0.25">
      <c r="A91" t="s">
        <v>717</v>
      </c>
      <c r="B91">
        <v>2005</v>
      </c>
      <c r="C91" t="s">
        <v>702</v>
      </c>
      <c r="D91">
        <v>0.41949999999999998</v>
      </c>
      <c r="E91">
        <v>0.41949999999999998</v>
      </c>
      <c r="F91">
        <v>0.41949999999999998</v>
      </c>
      <c r="G91">
        <v>0.41949999999999998</v>
      </c>
      <c r="H91">
        <v>0.41949999999999998</v>
      </c>
      <c r="I91">
        <v>0.41949999999999998</v>
      </c>
      <c r="J91">
        <v>0.41949999999999998</v>
      </c>
      <c r="K91">
        <v>0.41949999999999998</v>
      </c>
      <c r="L91">
        <v>0.41949999999999998</v>
      </c>
    </row>
    <row r="92" spans="1:12" x14ac:dyDescent="0.25">
      <c r="A92" t="s">
        <v>717</v>
      </c>
      <c r="B92">
        <v>2005</v>
      </c>
      <c r="C92" t="s">
        <v>700</v>
      </c>
      <c r="D92">
        <v>0.59719999999999995</v>
      </c>
      <c r="E92">
        <v>0.59719999999999995</v>
      </c>
      <c r="F92">
        <v>0.59719999999999995</v>
      </c>
      <c r="G92">
        <v>0.59719999999999995</v>
      </c>
      <c r="H92">
        <v>0.59719999999999995</v>
      </c>
      <c r="I92">
        <v>0.59719999999999995</v>
      </c>
      <c r="J92">
        <v>0.59719999999999995</v>
      </c>
      <c r="K92">
        <v>0.59719999999999995</v>
      </c>
      <c r="L92">
        <v>0.59719999999999995</v>
      </c>
    </row>
    <row r="93" spans="1:12" x14ac:dyDescent="0.25">
      <c r="A93" t="s">
        <v>718</v>
      </c>
      <c r="B93">
        <v>2005</v>
      </c>
      <c r="C93" t="s">
        <v>697</v>
      </c>
      <c r="D93">
        <v>1.9338</v>
      </c>
      <c r="E93">
        <v>1.9338</v>
      </c>
      <c r="F93">
        <v>1.9338</v>
      </c>
      <c r="G93">
        <v>1.9338</v>
      </c>
      <c r="H93">
        <v>1.9338</v>
      </c>
      <c r="I93">
        <v>1.9338</v>
      </c>
      <c r="J93">
        <v>1.9338</v>
      </c>
      <c r="K93">
        <v>1.9338</v>
      </c>
      <c r="L93">
        <v>1.9338</v>
      </c>
    </row>
    <row r="94" spans="1:12" x14ac:dyDescent="0.25">
      <c r="A94" t="s">
        <v>718</v>
      </c>
      <c r="B94">
        <v>2005</v>
      </c>
      <c r="C94" t="s">
        <v>700</v>
      </c>
      <c r="D94">
        <v>0.29389999999999999</v>
      </c>
      <c r="E94">
        <v>0.29389999999999999</v>
      </c>
      <c r="F94">
        <v>0.29389999999999999</v>
      </c>
      <c r="G94">
        <v>0.29389999999999999</v>
      </c>
      <c r="H94">
        <v>0.29389999999999999</v>
      </c>
      <c r="I94">
        <v>0.29389999999999999</v>
      </c>
      <c r="J94">
        <v>0.29389999999999999</v>
      </c>
      <c r="K94">
        <v>0.29389999999999999</v>
      </c>
      <c r="L94">
        <v>0.29389999999999999</v>
      </c>
    </row>
    <row r="95" spans="1:12" x14ac:dyDescent="0.25">
      <c r="A95" t="s">
        <v>718</v>
      </c>
      <c r="B95">
        <v>2005</v>
      </c>
      <c r="C95" t="s">
        <v>698</v>
      </c>
      <c r="D95">
        <v>1.3087</v>
      </c>
      <c r="E95">
        <v>1.3087</v>
      </c>
      <c r="F95">
        <v>1.3087</v>
      </c>
      <c r="G95">
        <v>1.3087</v>
      </c>
      <c r="H95">
        <v>1.3087</v>
      </c>
      <c r="I95">
        <v>1.3087</v>
      </c>
      <c r="J95">
        <v>1.3087</v>
      </c>
      <c r="K95">
        <v>1.3087</v>
      </c>
      <c r="L95">
        <v>1.3087</v>
      </c>
    </row>
    <row r="96" spans="1:12" x14ac:dyDescent="0.25">
      <c r="A96" t="s">
        <v>718</v>
      </c>
      <c r="B96">
        <v>2005</v>
      </c>
      <c r="C96" t="s">
        <v>703</v>
      </c>
      <c r="D96">
        <v>4.4200000000000003E-2</v>
      </c>
      <c r="E96">
        <v>4.4200000000000003E-2</v>
      </c>
      <c r="F96">
        <v>4.4200000000000003E-2</v>
      </c>
      <c r="G96">
        <v>4.4200000000000003E-2</v>
      </c>
      <c r="H96">
        <v>4.4200000000000003E-2</v>
      </c>
      <c r="I96">
        <v>4.4200000000000003E-2</v>
      </c>
      <c r="J96">
        <v>4.4200000000000003E-2</v>
      </c>
      <c r="K96">
        <v>4.4200000000000003E-2</v>
      </c>
      <c r="L96">
        <v>4.4200000000000003E-2</v>
      </c>
    </row>
    <row r="97" spans="1:12" x14ac:dyDescent="0.25">
      <c r="A97" t="s">
        <v>718</v>
      </c>
      <c r="B97">
        <v>2005</v>
      </c>
      <c r="C97" t="s">
        <v>699</v>
      </c>
      <c r="D97">
        <v>3.7000000000000002E-3</v>
      </c>
      <c r="E97">
        <v>3.7000000000000002E-3</v>
      </c>
      <c r="F97">
        <v>3.7000000000000002E-3</v>
      </c>
      <c r="G97">
        <v>3.7000000000000002E-3</v>
      </c>
      <c r="H97">
        <v>3.7000000000000002E-3</v>
      </c>
      <c r="I97">
        <v>3.7000000000000002E-3</v>
      </c>
      <c r="J97">
        <v>3.7000000000000002E-3</v>
      </c>
      <c r="K97">
        <v>3.7000000000000002E-3</v>
      </c>
      <c r="L97">
        <v>3.7000000000000002E-3</v>
      </c>
    </row>
    <row r="98" spans="1:12" x14ac:dyDescent="0.25">
      <c r="A98" t="s">
        <v>718</v>
      </c>
      <c r="B98">
        <v>2005</v>
      </c>
      <c r="C98" t="s">
        <v>701</v>
      </c>
      <c r="D98">
        <v>7.6799999999999993E-2</v>
      </c>
      <c r="E98">
        <v>7.6799999999999993E-2</v>
      </c>
      <c r="F98">
        <v>7.6799999999999993E-2</v>
      </c>
      <c r="G98">
        <v>7.6799999999999993E-2</v>
      </c>
      <c r="H98">
        <v>7.6799999999999993E-2</v>
      </c>
      <c r="I98">
        <v>7.6799999999999993E-2</v>
      </c>
      <c r="J98">
        <v>7.6799999999999993E-2</v>
      </c>
      <c r="K98">
        <v>7.6799999999999993E-2</v>
      </c>
      <c r="L98">
        <v>7.6799999999999993E-2</v>
      </c>
    </row>
    <row r="99" spans="1:12" x14ac:dyDescent="0.25">
      <c r="A99" t="s">
        <v>718</v>
      </c>
      <c r="B99">
        <v>2005</v>
      </c>
      <c r="C99" t="s">
        <v>702</v>
      </c>
      <c r="D99">
        <v>0.20649999999999999</v>
      </c>
      <c r="E99">
        <v>0.20649999999999999</v>
      </c>
      <c r="F99">
        <v>0.20649999999999999</v>
      </c>
      <c r="G99">
        <v>0.20649999999999999</v>
      </c>
      <c r="H99">
        <v>0.20649999999999999</v>
      </c>
      <c r="I99">
        <v>0.20649999999999999</v>
      </c>
      <c r="J99">
        <v>0.20649999999999999</v>
      </c>
      <c r="K99">
        <v>0.20649999999999999</v>
      </c>
      <c r="L99">
        <v>0.20649999999999999</v>
      </c>
    </row>
    <row r="100" spans="1:12" x14ac:dyDescent="0.25">
      <c r="A100" t="s">
        <v>719</v>
      </c>
      <c r="B100">
        <v>2005</v>
      </c>
      <c r="C100" t="s">
        <v>699</v>
      </c>
      <c r="D100">
        <v>1.8E-3</v>
      </c>
      <c r="E100">
        <v>1.8E-3</v>
      </c>
      <c r="F100">
        <v>1.8E-3</v>
      </c>
      <c r="G100">
        <v>1.8E-3</v>
      </c>
      <c r="H100">
        <v>1.8E-3</v>
      </c>
      <c r="I100">
        <v>1.8E-3</v>
      </c>
      <c r="J100">
        <v>1.8E-3</v>
      </c>
      <c r="K100">
        <v>1.8E-3</v>
      </c>
      <c r="L100">
        <v>1.8E-3</v>
      </c>
    </row>
    <row r="101" spans="1:12" x14ac:dyDescent="0.25">
      <c r="A101" t="s">
        <v>719</v>
      </c>
      <c r="B101">
        <v>2005</v>
      </c>
      <c r="C101" t="s">
        <v>702</v>
      </c>
      <c r="D101">
        <v>9.8199999999999996E-2</v>
      </c>
      <c r="E101">
        <v>9.8199999999999996E-2</v>
      </c>
      <c r="F101">
        <v>9.8199999999999996E-2</v>
      </c>
      <c r="G101">
        <v>9.8199999999999996E-2</v>
      </c>
      <c r="H101">
        <v>9.8199999999999996E-2</v>
      </c>
      <c r="I101">
        <v>9.8199999999999996E-2</v>
      </c>
      <c r="J101">
        <v>9.8199999999999996E-2</v>
      </c>
      <c r="K101">
        <v>9.8199999999999996E-2</v>
      </c>
      <c r="L101">
        <v>9.8199999999999996E-2</v>
      </c>
    </row>
    <row r="102" spans="1:12" x14ac:dyDescent="0.25">
      <c r="A102" t="s">
        <v>719</v>
      </c>
      <c r="B102">
        <v>2005</v>
      </c>
      <c r="C102" t="s">
        <v>698</v>
      </c>
      <c r="D102">
        <v>0.54169999999999996</v>
      </c>
      <c r="E102">
        <v>0.54169999999999996</v>
      </c>
      <c r="F102">
        <v>0.54169999999999996</v>
      </c>
      <c r="G102">
        <v>0.54169999999999996</v>
      </c>
      <c r="H102">
        <v>0.54169999999999996</v>
      </c>
      <c r="I102">
        <v>0.54169999999999996</v>
      </c>
      <c r="J102">
        <v>0.54169999999999996</v>
      </c>
      <c r="K102">
        <v>0.54169999999999996</v>
      </c>
      <c r="L102">
        <v>0.54169999999999996</v>
      </c>
    </row>
    <row r="103" spans="1:12" x14ac:dyDescent="0.25">
      <c r="A103" t="s">
        <v>719</v>
      </c>
      <c r="B103">
        <v>2005</v>
      </c>
      <c r="C103" t="s">
        <v>697</v>
      </c>
      <c r="D103">
        <v>0.83930000000000005</v>
      </c>
      <c r="E103">
        <v>0.83930000000000005</v>
      </c>
      <c r="F103">
        <v>0.83930000000000005</v>
      </c>
      <c r="G103">
        <v>0.83930000000000005</v>
      </c>
      <c r="H103">
        <v>0.83930000000000005</v>
      </c>
      <c r="I103">
        <v>0.83930000000000005</v>
      </c>
      <c r="J103">
        <v>0.83930000000000005</v>
      </c>
      <c r="K103">
        <v>0.83930000000000005</v>
      </c>
      <c r="L103">
        <v>0.83930000000000005</v>
      </c>
    </row>
    <row r="104" spans="1:12" x14ac:dyDescent="0.25">
      <c r="A104" t="s">
        <v>719</v>
      </c>
      <c r="B104">
        <v>2005</v>
      </c>
      <c r="C104" t="s">
        <v>700</v>
      </c>
      <c r="D104">
        <v>0.13980000000000001</v>
      </c>
      <c r="E104">
        <v>0.13980000000000001</v>
      </c>
      <c r="F104">
        <v>0.13980000000000001</v>
      </c>
      <c r="G104">
        <v>0.13980000000000001</v>
      </c>
      <c r="H104">
        <v>0.13980000000000001</v>
      </c>
      <c r="I104">
        <v>0.13980000000000001</v>
      </c>
      <c r="J104">
        <v>0.13980000000000001</v>
      </c>
      <c r="K104">
        <v>0.13980000000000001</v>
      </c>
      <c r="L104">
        <v>0.13980000000000001</v>
      </c>
    </row>
    <row r="105" spans="1:12" x14ac:dyDescent="0.25">
      <c r="A105" t="s">
        <v>719</v>
      </c>
      <c r="B105">
        <v>2005</v>
      </c>
      <c r="C105" t="s">
        <v>701</v>
      </c>
      <c r="D105">
        <v>3.6799999999999999E-2</v>
      </c>
      <c r="E105">
        <v>3.6799999999999999E-2</v>
      </c>
      <c r="F105">
        <v>3.6799999999999999E-2</v>
      </c>
      <c r="G105">
        <v>3.6799999999999999E-2</v>
      </c>
      <c r="H105">
        <v>3.6799999999999999E-2</v>
      </c>
      <c r="I105">
        <v>3.6799999999999999E-2</v>
      </c>
      <c r="J105">
        <v>3.6799999999999999E-2</v>
      </c>
      <c r="K105">
        <v>3.6799999999999999E-2</v>
      </c>
      <c r="L105">
        <v>3.6799999999999999E-2</v>
      </c>
    </row>
    <row r="106" spans="1:12" x14ac:dyDescent="0.25">
      <c r="A106" t="s">
        <v>719</v>
      </c>
      <c r="B106">
        <v>2005</v>
      </c>
      <c r="C106" t="s">
        <v>703</v>
      </c>
      <c r="D106">
        <v>2.1000000000000001E-2</v>
      </c>
      <c r="E106">
        <v>2.1000000000000001E-2</v>
      </c>
      <c r="F106">
        <v>2.1000000000000001E-2</v>
      </c>
      <c r="G106">
        <v>2.1000000000000001E-2</v>
      </c>
      <c r="H106">
        <v>2.1000000000000001E-2</v>
      </c>
      <c r="I106">
        <v>2.1000000000000001E-2</v>
      </c>
      <c r="J106">
        <v>2.1000000000000001E-2</v>
      </c>
      <c r="K106">
        <v>2.1000000000000001E-2</v>
      </c>
      <c r="L106">
        <v>2.1000000000000001E-2</v>
      </c>
    </row>
    <row r="107" spans="1:12" x14ac:dyDescent="0.25">
      <c r="A107" t="s">
        <v>720</v>
      </c>
      <c r="B107">
        <v>2005</v>
      </c>
      <c r="C107" t="s">
        <v>702</v>
      </c>
      <c r="D107">
        <v>9.0899999999999995E-2</v>
      </c>
      <c r="E107">
        <v>9.0899999999999995E-2</v>
      </c>
      <c r="F107">
        <v>9.0899999999999995E-2</v>
      </c>
      <c r="G107">
        <v>9.0899999999999995E-2</v>
      </c>
      <c r="H107">
        <v>9.0899999999999995E-2</v>
      </c>
      <c r="I107">
        <v>9.0899999999999995E-2</v>
      </c>
      <c r="J107">
        <v>9.0899999999999995E-2</v>
      </c>
      <c r="K107">
        <v>9.0899999999999995E-2</v>
      </c>
      <c r="L107">
        <v>9.0899999999999995E-2</v>
      </c>
    </row>
    <row r="108" spans="1:12" x14ac:dyDescent="0.25">
      <c r="A108" t="s">
        <v>720</v>
      </c>
      <c r="B108">
        <v>2005</v>
      </c>
      <c r="C108" t="s">
        <v>699</v>
      </c>
      <c r="D108">
        <v>1.6000000000000001E-3</v>
      </c>
      <c r="E108">
        <v>1.6000000000000001E-3</v>
      </c>
      <c r="F108">
        <v>1.6000000000000001E-3</v>
      </c>
      <c r="G108">
        <v>1.6000000000000001E-3</v>
      </c>
      <c r="H108">
        <v>1.6000000000000001E-3</v>
      </c>
      <c r="I108">
        <v>1.6000000000000001E-3</v>
      </c>
      <c r="J108">
        <v>1.6000000000000001E-3</v>
      </c>
      <c r="K108">
        <v>1.6000000000000001E-3</v>
      </c>
      <c r="L108">
        <v>1.6000000000000001E-3</v>
      </c>
    </row>
    <row r="109" spans="1:12" x14ac:dyDescent="0.25">
      <c r="A109" t="s">
        <v>720</v>
      </c>
      <c r="B109">
        <v>2005</v>
      </c>
      <c r="C109" t="s">
        <v>697</v>
      </c>
      <c r="D109">
        <v>0.79469999999999996</v>
      </c>
      <c r="E109">
        <v>0.79469999999999996</v>
      </c>
      <c r="F109">
        <v>0.79469999999999996</v>
      </c>
      <c r="G109">
        <v>0.79469999999999996</v>
      </c>
      <c r="H109">
        <v>0.79469999999999996</v>
      </c>
      <c r="I109">
        <v>0.79469999999999996</v>
      </c>
      <c r="J109">
        <v>0.79469999999999996</v>
      </c>
      <c r="K109">
        <v>0.79469999999999996</v>
      </c>
      <c r="L109">
        <v>0.79469999999999996</v>
      </c>
    </row>
    <row r="110" spans="1:12" x14ac:dyDescent="0.25">
      <c r="A110" t="s">
        <v>720</v>
      </c>
      <c r="B110">
        <v>2005</v>
      </c>
      <c r="C110" t="s">
        <v>700</v>
      </c>
      <c r="D110">
        <v>0.12939999999999999</v>
      </c>
      <c r="E110">
        <v>0.12939999999999999</v>
      </c>
      <c r="F110">
        <v>0.12939999999999999</v>
      </c>
      <c r="G110">
        <v>0.12939999999999999</v>
      </c>
      <c r="H110">
        <v>0.12939999999999999</v>
      </c>
      <c r="I110">
        <v>0.12939999999999999</v>
      </c>
      <c r="J110">
        <v>0.12939999999999999</v>
      </c>
      <c r="K110">
        <v>0.12939999999999999</v>
      </c>
      <c r="L110">
        <v>0.12939999999999999</v>
      </c>
    </row>
    <row r="111" spans="1:12" x14ac:dyDescent="0.25">
      <c r="A111" t="s">
        <v>720</v>
      </c>
      <c r="B111">
        <v>2005</v>
      </c>
      <c r="C111" t="s">
        <v>701</v>
      </c>
      <c r="D111">
        <v>3.39E-2</v>
      </c>
      <c r="E111">
        <v>3.39E-2</v>
      </c>
      <c r="F111">
        <v>3.39E-2</v>
      </c>
      <c r="G111">
        <v>3.39E-2</v>
      </c>
      <c r="H111">
        <v>3.39E-2</v>
      </c>
      <c r="I111">
        <v>3.39E-2</v>
      </c>
      <c r="J111">
        <v>3.39E-2</v>
      </c>
      <c r="K111">
        <v>3.39E-2</v>
      </c>
      <c r="L111">
        <v>3.39E-2</v>
      </c>
    </row>
    <row r="112" spans="1:12" x14ac:dyDescent="0.25">
      <c r="A112" t="s">
        <v>720</v>
      </c>
      <c r="B112">
        <v>2005</v>
      </c>
      <c r="C112" t="s">
        <v>698</v>
      </c>
      <c r="D112">
        <v>0.51949999999999996</v>
      </c>
      <c r="E112">
        <v>0.51949999999999996</v>
      </c>
      <c r="F112">
        <v>0.51949999999999996</v>
      </c>
      <c r="G112">
        <v>0.51949999999999996</v>
      </c>
      <c r="H112">
        <v>0.51949999999999996</v>
      </c>
      <c r="I112">
        <v>0.51949999999999996</v>
      </c>
      <c r="J112">
        <v>0.51949999999999996</v>
      </c>
      <c r="K112">
        <v>0.51949999999999996</v>
      </c>
      <c r="L112">
        <v>0.51949999999999996</v>
      </c>
    </row>
    <row r="113" spans="1:12" x14ac:dyDescent="0.25">
      <c r="A113" t="s">
        <v>720</v>
      </c>
      <c r="B113">
        <v>2005</v>
      </c>
      <c r="C113" t="s">
        <v>703</v>
      </c>
      <c r="D113">
        <v>1.9400000000000001E-2</v>
      </c>
      <c r="E113">
        <v>1.9400000000000001E-2</v>
      </c>
      <c r="F113">
        <v>1.9400000000000001E-2</v>
      </c>
      <c r="G113">
        <v>1.9400000000000001E-2</v>
      </c>
      <c r="H113">
        <v>1.9400000000000001E-2</v>
      </c>
      <c r="I113">
        <v>1.9400000000000001E-2</v>
      </c>
      <c r="J113">
        <v>1.9400000000000001E-2</v>
      </c>
      <c r="K113">
        <v>1.9400000000000001E-2</v>
      </c>
      <c r="L113">
        <v>1.9400000000000001E-2</v>
      </c>
    </row>
    <row r="114" spans="1:12" x14ac:dyDescent="0.25">
      <c r="A114" t="s">
        <v>721</v>
      </c>
      <c r="B114">
        <v>2005</v>
      </c>
      <c r="C114" t="s">
        <v>701</v>
      </c>
      <c r="D114">
        <v>5.3100000000000001E-2</v>
      </c>
      <c r="E114">
        <v>5.3100000000000001E-2</v>
      </c>
      <c r="F114">
        <v>5.3100000000000001E-2</v>
      </c>
      <c r="G114">
        <v>5.3100000000000001E-2</v>
      </c>
      <c r="H114">
        <v>5.3100000000000001E-2</v>
      </c>
      <c r="I114">
        <v>5.3100000000000001E-2</v>
      </c>
      <c r="J114">
        <v>5.3100000000000001E-2</v>
      </c>
      <c r="K114">
        <v>5.3100000000000001E-2</v>
      </c>
      <c r="L114">
        <v>5.3100000000000001E-2</v>
      </c>
    </row>
    <row r="115" spans="1:12" x14ac:dyDescent="0.25">
      <c r="A115" t="s">
        <v>721</v>
      </c>
      <c r="B115">
        <v>2005</v>
      </c>
      <c r="C115" t="s">
        <v>700</v>
      </c>
      <c r="D115">
        <v>0.1958</v>
      </c>
      <c r="E115">
        <v>0.1958</v>
      </c>
      <c r="F115">
        <v>0.1958</v>
      </c>
      <c r="G115">
        <v>0.1958</v>
      </c>
      <c r="H115">
        <v>0.1958</v>
      </c>
      <c r="I115">
        <v>0.1958</v>
      </c>
      <c r="J115">
        <v>0.1958</v>
      </c>
      <c r="K115">
        <v>0.1958</v>
      </c>
      <c r="L115">
        <v>0.1958</v>
      </c>
    </row>
    <row r="116" spans="1:12" x14ac:dyDescent="0.25">
      <c r="A116" t="s">
        <v>721</v>
      </c>
      <c r="B116">
        <v>2005</v>
      </c>
      <c r="C116" t="s">
        <v>698</v>
      </c>
      <c r="D116">
        <v>0.83530000000000004</v>
      </c>
      <c r="E116">
        <v>0.83530000000000004</v>
      </c>
      <c r="F116">
        <v>0.83530000000000004</v>
      </c>
      <c r="G116">
        <v>0.83530000000000004</v>
      </c>
      <c r="H116">
        <v>0.83530000000000004</v>
      </c>
      <c r="I116">
        <v>0.83530000000000004</v>
      </c>
      <c r="J116">
        <v>0.83530000000000004</v>
      </c>
      <c r="K116">
        <v>0.83530000000000004</v>
      </c>
      <c r="L116">
        <v>0.83530000000000004</v>
      </c>
    </row>
    <row r="117" spans="1:12" x14ac:dyDescent="0.25">
      <c r="A117" t="s">
        <v>721</v>
      </c>
      <c r="B117">
        <v>2005</v>
      </c>
      <c r="C117" t="s">
        <v>699</v>
      </c>
      <c r="D117">
        <v>2.5000000000000001E-3</v>
      </c>
      <c r="E117">
        <v>2.5000000000000001E-3</v>
      </c>
      <c r="F117">
        <v>2.5000000000000001E-3</v>
      </c>
      <c r="G117">
        <v>2.5000000000000001E-3</v>
      </c>
      <c r="H117">
        <v>2.5000000000000001E-3</v>
      </c>
      <c r="I117">
        <v>2.5000000000000001E-3</v>
      </c>
      <c r="J117">
        <v>2.5000000000000001E-3</v>
      </c>
      <c r="K117">
        <v>2.5000000000000001E-3</v>
      </c>
      <c r="L117">
        <v>2.5000000000000001E-3</v>
      </c>
    </row>
    <row r="118" spans="1:12" x14ac:dyDescent="0.25">
      <c r="A118" t="s">
        <v>721</v>
      </c>
      <c r="B118">
        <v>2005</v>
      </c>
      <c r="C118" t="s">
        <v>702</v>
      </c>
      <c r="D118">
        <v>0.13750000000000001</v>
      </c>
      <c r="E118">
        <v>0.13750000000000001</v>
      </c>
      <c r="F118">
        <v>0.13750000000000001</v>
      </c>
      <c r="G118">
        <v>0.13750000000000001</v>
      </c>
      <c r="H118">
        <v>0.13750000000000001</v>
      </c>
      <c r="I118">
        <v>0.13750000000000001</v>
      </c>
      <c r="J118">
        <v>0.13750000000000001</v>
      </c>
      <c r="K118">
        <v>0.13750000000000001</v>
      </c>
      <c r="L118">
        <v>0.13750000000000001</v>
      </c>
    </row>
    <row r="119" spans="1:12" x14ac:dyDescent="0.25">
      <c r="A119" t="s">
        <v>721</v>
      </c>
      <c r="B119">
        <v>2005</v>
      </c>
      <c r="C119" t="s">
        <v>697</v>
      </c>
      <c r="D119">
        <v>1.2536</v>
      </c>
      <c r="E119">
        <v>1.2536</v>
      </c>
      <c r="F119">
        <v>1.2536</v>
      </c>
      <c r="G119">
        <v>1.2536</v>
      </c>
      <c r="H119">
        <v>1.2536</v>
      </c>
      <c r="I119">
        <v>1.2536</v>
      </c>
      <c r="J119">
        <v>1.2536</v>
      </c>
      <c r="K119">
        <v>1.2536</v>
      </c>
      <c r="L119">
        <v>1.2536</v>
      </c>
    </row>
    <row r="120" spans="1:12" x14ac:dyDescent="0.25">
      <c r="A120" t="s">
        <v>721</v>
      </c>
      <c r="B120">
        <v>2005</v>
      </c>
      <c r="C120" t="s">
        <v>703</v>
      </c>
      <c r="D120">
        <v>2.9399999999999999E-2</v>
      </c>
      <c r="E120">
        <v>2.9399999999999999E-2</v>
      </c>
      <c r="F120">
        <v>2.9399999999999999E-2</v>
      </c>
      <c r="G120">
        <v>2.9399999999999999E-2</v>
      </c>
      <c r="H120">
        <v>2.9399999999999999E-2</v>
      </c>
      <c r="I120">
        <v>2.9399999999999999E-2</v>
      </c>
      <c r="J120">
        <v>2.9399999999999999E-2</v>
      </c>
      <c r="K120">
        <v>2.9399999999999999E-2</v>
      </c>
      <c r="L120">
        <v>2.9399999999999999E-2</v>
      </c>
    </row>
    <row r="121" spans="1:12" x14ac:dyDescent="0.25">
      <c r="A121" t="s">
        <v>722</v>
      </c>
      <c r="B121">
        <v>2005</v>
      </c>
      <c r="C121" t="s">
        <v>702</v>
      </c>
      <c r="D121">
        <v>0.14979999999999999</v>
      </c>
      <c r="E121">
        <v>0.14979999999999999</v>
      </c>
      <c r="F121">
        <v>0.14979999999999999</v>
      </c>
      <c r="G121">
        <v>0.14979999999999999</v>
      </c>
      <c r="H121">
        <v>0.14979999999999999</v>
      </c>
      <c r="I121">
        <v>0.14979999999999999</v>
      </c>
      <c r="J121">
        <v>0.14979999999999999</v>
      </c>
      <c r="K121">
        <v>0.14979999999999999</v>
      </c>
      <c r="L121">
        <v>0.14979999999999999</v>
      </c>
    </row>
    <row r="122" spans="1:12" x14ac:dyDescent="0.25">
      <c r="A122" t="s">
        <v>722</v>
      </c>
      <c r="B122">
        <v>2005</v>
      </c>
      <c r="C122" t="s">
        <v>700</v>
      </c>
      <c r="D122">
        <v>0.2132</v>
      </c>
      <c r="E122">
        <v>0.2132</v>
      </c>
      <c r="F122">
        <v>0.2132</v>
      </c>
      <c r="G122">
        <v>0.2132</v>
      </c>
      <c r="H122">
        <v>0.2132</v>
      </c>
      <c r="I122">
        <v>0.2132</v>
      </c>
      <c r="J122">
        <v>0.2132</v>
      </c>
      <c r="K122">
        <v>0.2132</v>
      </c>
      <c r="L122">
        <v>0.2132</v>
      </c>
    </row>
    <row r="123" spans="1:12" x14ac:dyDescent="0.25">
      <c r="A123" t="s">
        <v>722</v>
      </c>
      <c r="B123">
        <v>2005</v>
      </c>
      <c r="C123" t="s">
        <v>699</v>
      </c>
      <c r="D123">
        <v>2.7000000000000001E-3</v>
      </c>
      <c r="E123">
        <v>2.7000000000000001E-3</v>
      </c>
      <c r="F123">
        <v>2.7000000000000001E-3</v>
      </c>
      <c r="G123">
        <v>2.7000000000000001E-3</v>
      </c>
      <c r="H123">
        <v>2.7000000000000001E-3</v>
      </c>
      <c r="I123">
        <v>2.7000000000000001E-3</v>
      </c>
      <c r="J123">
        <v>2.7000000000000001E-3</v>
      </c>
      <c r="K123">
        <v>2.7000000000000001E-3</v>
      </c>
      <c r="L123">
        <v>2.7000000000000001E-3</v>
      </c>
    </row>
    <row r="124" spans="1:12" x14ac:dyDescent="0.25">
      <c r="A124" t="s">
        <v>722</v>
      </c>
      <c r="B124">
        <v>2005</v>
      </c>
      <c r="C124" t="s">
        <v>703</v>
      </c>
      <c r="D124">
        <v>3.2099999999999997E-2</v>
      </c>
      <c r="E124">
        <v>3.2099999999999997E-2</v>
      </c>
      <c r="F124">
        <v>3.2099999999999997E-2</v>
      </c>
      <c r="G124">
        <v>3.2099999999999997E-2</v>
      </c>
      <c r="H124">
        <v>3.2099999999999997E-2</v>
      </c>
      <c r="I124">
        <v>3.2099999999999997E-2</v>
      </c>
      <c r="J124">
        <v>3.2099999999999997E-2</v>
      </c>
      <c r="K124">
        <v>3.2099999999999997E-2</v>
      </c>
      <c r="L124">
        <v>3.2099999999999997E-2</v>
      </c>
    </row>
    <row r="125" spans="1:12" x14ac:dyDescent="0.25">
      <c r="A125" t="s">
        <v>722</v>
      </c>
      <c r="B125">
        <v>2005</v>
      </c>
      <c r="C125" t="s">
        <v>698</v>
      </c>
      <c r="D125">
        <v>0.81410000000000005</v>
      </c>
      <c r="E125">
        <v>0.81410000000000005</v>
      </c>
      <c r="F125">
        <v>0.81410000000000005</v>
      </c>
      <c r="G125">
        <v>0.81410000000000005</v>
      </c>
      <c r="H125">
        <v>0.81410000000000005</v>
      </c>
      <c r="I125">
        <v>0.81410000000000005</v>
      </c>
      <c r="J125">
        <v>0.81410000000000005</v>
      </c>
      <c r="K125">
        <v>0.81410000000000005</v>
      </c>
      <c r="L125">
        <v>0.81410000000000005</v>
      </c>
    </row>
    <row r="126" spans="1:12" x14ac:dyDescent="0.25">
      <c r="A126" t="s">
        <v>722</v>
      </c>
      <c r="B126">
        <v>2005</v>
      </c>
      <c r="C126" t="s">
        <v>697</v>
      </c>
      <c r="D126">
        <v>1.2684</v>
      </c>
      <c r="E126">
        <v>1.2684</v>
      </c>
      <c r="F126">
        <v>1.2684</v>
      </c>
      <c r="G126">
        <v>1.2684</v>
      </c>
      <c r="H126">
        <v>1.2684</v>
      </c>
      <c r="I126">
        <v>1.2684</v>
      </c>
      <c r="J126">
        <v>1.2684</v>
      </c>
      <c r="K126">
        <v>1.2684</v>
      </c>
      <c r="L126">
        <v>1.2684</v>
      </c>
    </row>
    <row r="127" spans="1:12" x14ac:dyDescent="0.25">
      <c r="A127" t="s">
        <v>722</v>
      </c>
      <c r="B127">
        <v>2005</v>
      </c>
      <c r="C127" t="s">
        <v>701</v>
      </c>
      <c r="D127">
        <v>5.6500000000000002E-2</v>
      </c>
      <c r="E127">
        <v>5.6500000000000002E-2</v>
      </c>
      <c r="F127">
        <v>5.6500000000000002E-2</v>
      </c>
      <c r="G127">
        <v>5.6500000000000002E-2</v>
      </c>
      <c r="H127">
        <v>5.6500000000000002E-2</v>
      </c>
      <c r="I127">
        <v>5.6500000000000002E-2</v>
      </c>
      <c r="J127">
        <v>5.6500000000000002E-2</v>
      </c>
      <c r="K127">
        <v>5.6500000000000002E-2</v>
      </c>
      <c r="L127">
        <v>5.6500000000000002E-2</v>
      </c>
    </row>
    <row r="128" spans="1:12" x14ac:dyDescent="0.25">
      <c r="A128" t="s">
        <v>723</v>
      </c>
      <c r="B128">
        <v>2005</v>
      </c>
      <c r="C128" t="s">
        <v>699</v>
      </c>
      <c r="D128">
        <v>8.0000000000000004E-4</v>
      </c>
      <c r="E128">
        <v>8.0000000000000004E-4</v>
      </c>
      <c r="F128">
        <v>8.0000000000000004E-4</v>
      </c>
      <c r="G128">
        <v>8.0000000000000004E-4</v>
      </c>
      <c r="H128">
        <v>8.0000000000000004E-4</v>
      </c>
      <c r="I128">
        <v>8.0000000000000004E-4</v>
      </c>
      <c r="J128">
        <v>8.0000000000000004E-4</v>
      </c>
      <c r="K128">
        <v>8.0000000000000004E-4</v>
      </c>
      <c r="L128">
        <v>8.0000000000000004E-4</v>
      </c>
    </row>
    <row r="129" spans="1:12" x14ac:dyDescent="0.25">
      <c r="A129" t="s">
        <v>723</v>
      </c>
      <c r="B129">
        <v>2005</v>
      </c>
      <c r="C129" t="s">
        <v>698</v>
      </c>
      <c r="D129">
        <v>0.2452</v>
      </c>
      <c r="E129">
        <v>0.2452</v>
      </c>
      <c r="F129">
        <v>0.2452</v>
      </c>
      <c r="G129">
        <v>0.2452</v>
      </c>
      <c r="H129">
        <v>0.2452</v>
      </c>
      <c r="I129">
        <v>0.2452</v>
      </c>
      <c r="J129">
        <v>0.2452</v>
      </c>
      <c r="K129">
        <v>0.2452</v>
      </c>
      <c r="L129">
        <v>0.2452</v>
      </c>
    </row>
    <row r="130" spans="1:12" x14ac:dyDescent="0.25">
      <c r="A130" t="s">
        <v>723</v>
      </c>
      <c r="B130">
        <v>2005</v>
      </c>
      <c r="C130" t="s">
        <v>701</v>
      </c>
      <c r="D130">
        <v>1.44E-2</v>
      </c>
      <c r="E130">
        <v>1.44E-2</v>
      </c>
      <c r="F130">
        <v>1.44E-2</v>
      </c>
      <c r="G130">
        <v>1.44E-2</v>
      </c>
      <c r="H130">
        <v>1.44E-2</v>
      </c>
      <c r="I130">
        <v>1.44E-2</v>
      </c>
      <c r="J130">
        <v>1.44E-2</v>
      </c>
      <c r="K130">
        <v>1.44E-2</v>
      </c>
      <c r="L130">
        <v>1.44E-2</v>
      </c>
    </row>
    <row r="131" spans="1:12" x14ac:dyDescent="0.25">
      <c r="A131" t="s">
        <v>723</v>
      </c>
      <c r="B131">
        <v>2005</v>
      </c>
      <c r="C131" t="s">
        <v>700</v>
      </c>
      <c r="D131">
        <v>6.2E-2</v>
      </c>
      <c r="E131">
        <v>6.2E-2</v>
      </c>
      <c r="F131">
        <v>6.2E-2</v>
      </c>
      <c r="G131">
        <v>6.2E-2</v>
      </c>
      <c r="H131">
        <v>6.2E-2</v>
      </c>
      <c r="I131">
        <v>6.2E-2</v>
      </c>
      <c r="J131">
        <v>6.2E-2</v>
      </c>
      <c r="K131">
        <v>6.2E-2</v>
      </c>
      <c r="L131">
        <v>6.2E-2</v>
      </c>
    </row>
    <row r="132" spans="1:12" x14ac:dyDescent="0.25">
      <c r="A132" t="s">
        <v>723</v>
      </c>
      <c r="B132">
        <v>2005</v>
      </c>
      <c r="C132" t="s">
        <v>697</v>
      </c>
      <c r="D132">
        <v>0.37530000000000002</v>
      </c>
      <c r="E132">
        <v>0.37530000000000002</v>
      </c>
      <c r="F132">
        <v>0.37530000000000002</v>
      </c>
      <c r="G132">
        <v>0.37530000000000002</v>
      </c>
      <c r="H132">
        <v>0.37530000000000002</v>
      </c>
      <c r="I132">
        <v>0.37530000000000002</v>
      </c>
      <c r="J132">
        <v>0.37530000000000002</v>
      </c>
      <c r="K132">
        <v>0.37530000000000002</v>
      </c>
      <c r="L132">
        <v>0.37530000000000002</v>
      </c>
    </row>
    <row r="133" spans="1:12" x14ac:dyDescent="0.25">
      <c r="A133" t="s">
        <v>723</v>
      </c>
      <c r="B133">
        <v>2005</v>
      </c>
      <c r="C133" t="s">
        <v>703</v>
      </c>
      <c r="D133">
        <v>9.2999999999999992E-3</v>
      </c>
      <c r="E133">
        <v>9.2999999999999992E-3</v>
      </c>
      <c r="F133">
        <v>9.2999999999999992E-3</v>
      </c>
      <c r="G133">
        <v>9.2999999999999992E-3</v>
      </c>
      <c r="H133">
        <v>9.2999999999999992E-3</v>
      </c>
      <c r="I133">
        <v>9.2999999999999992E-3</v>
      </c>
      <c r="J133">
        <v>9.2999999999999992E-3</v>
      </c>
      <c r="K133">
        <v>9.2999999999999992E-3</v>
      </c>
      <c r="L133">
        <v>9.2999999999999992E-3</v>
      </c>
    </row>
    <row r="134" spans="1:12" x14ac:dyDescent="0.25">
      <c r="A134" t="s">
        <v>723</v>
      </c>
      <c r="B134">
        <v>2005</v>
      </c>
      <c r="C134" t="s">
        <v>702</v>
      </c>
      <c r="D134">
        <v>4.36E-2</v>
      </c>
      <c r="E134">
        <v>4.36E-2</v>
      </c>
      <c r="F134">
        <v>4.36E-2</v>
      </c>
      <c r="G134">
        <v>4.36E-2</v>
      </c>
      <c r="H134">
        <v>4.36E-2</v>
      </c>
      <c r="I134">
        <v>4.36E-2</v>
      </c>
      <c r="J134">
        <v>4.36E-2</v>
      </c>
      <c r="K134">
        <v>4.36E-2</v>
      </c>
      <c r="L134">
        <v>4.36E-2</v>
      </c>
    </row>
    <row r="135" spans="1:12" x14ac:dyDescent="0.25">
      <c r="A135" t="s">
        <v>724</v>
      </c>
      <c r="B135">
        <v>2005</v>
      </c>
      <c r="C135" t="s">
        <v>701</v>
      </c>
      <c r="D135">
        <v>6.8199999999999997E-2</v>
      </c>
      <c r="E135">
        <v>6.8199999999999997E-2</v>
      </c>
      <c r="F135">
        <v>6.8199999999999997E-2</v>
      </c>
      <c r="G135">
        <v>6.8199999999999997E-2</v>
      </c>
      <c r="H135">
        <v>6.8199999999999997E-2</v>
      </c>
      <c r="I135">
        <v>6.8199999999999997E-2</v>
      </c>
      <c r="J135">
        <v>6.8199999999999997E-2</v>
      </c>
      <c r="K135">
        <v>6.8199999999999997E-2</v>
      </c>
      <c r="L135">
        <v>6.8199999999999997E-2</v>
      </c>
    </row>
    <row r="136" spans="1:12" x14ac:dyDescent="0.25">
      <c r="A136" t="s">
        <v>724</v>
      </c>
      <c r="B136">
        <v>2005</v>
      </c>
      <c r="C136" t="s">
        <v>698</v>
      </c>
      <c r="D136">
        <v>0.99039999999999995</v>
      </c>
      <c r="E136">
        <v>0.99039999999999995</v>
      </c>
      <c r="F136">
        <v>0.99039999999999995</v>
      </c>
      <c r="G136">
        <v>0.99039999999999995</v>
      </c>
      <c r="H136">
        <v>0.99039999999999995</v>
      </c>
      <c r="I136">
        <v>0.99039999999999995</v>
      </c>
      <c r="J136">
        <v>0.99039999999999995</v>
      </c>
      <c r="K136">
        <v>0.99039999999999995</v>
      </c>
      <c r="L136">
        <v>0.99039999999999995</v>
      </c>
    </row>
    <row r="137" spans="1:12" x14ac:dyDescent="0.25">
      <c r="A137" t="s">
        <v>724</v>
      </c>
      <c r="B137">
        <v>2005</v>
      </c>
      <c r="C137" t="s">
        <v>702</v>
      </c>
      <c r="D137">
        <v>0.185</v>
      </c>
      <c r="E137">
        <v>0.185</v>
      </c>
      <c r="F137">
        <v>0.185</v>
      </c>
      <c r="G137">
        <v>0.185</v>
      </c>
      <c r="H137">
        <v>0.185</v>
      </c>
      <c r="I137">
        <v>0.185</v>
      </c>
      <c r="J137">
        <v>0.185</v>
      </c>
      <c r="K137">
        <v>0.185</v>
      </c>
      <c r="L137">
        <v>0.185</v>
      </c>
    </row>
    <row r="138" spans="1:12" x14ac:dyDescent="0.25">
      <c r="A138" t="s">
        <v>724</v>
      </c>
      <c r="B138">
        <v>2005</v>
      </c>
      <c r="C138" t="s">
        <v>700</v>
      </c>
      <c r="D138">
        <v>0.26340000000000002</v>
      </c>
      <c r="E138">
        <v>0.26340000000000002</v>
      </c>
      <c r="F138">
        <v>0.26340000000000002</v>
      </c>
      <c r="G138">
        <v>0.26340000000000002</v>
      </c>
      <c r="H138">
        <v>0.26340000000000002</v>
      </c>
      <c r="I138">
        <v>0.26340000000000002</v>
      </c>
      <c r="J138">
        <v>0.26340000000000002</v>
      </c>
      <c r="K138">
        <v>0.26340000000000002</v>
      </c>
      <c r="L138">
        <v>0.26340000000000002</v>
      </c>
    </row>
    <row r="139" spans="1:12" x14ac:dyDescent="0.25">
      <c r="A139" t="s">
        <v>724</v>
      </c>
      <c r="B139">
        <v>2005</v>
      </c>
      <c r="C139" t="s">
        <v>703</v>
      </c>
      <c r="D139">
        <v>3.9600000000000003E-2</v>
      </c>
      <c r="E139">
        <v>3.9600000000000003E-2</v>
      </c>
      <c r="F139">
        <v>3.9600000000000003E-2</v>
      </c>
      <c r="G139">
        <v>3.9600000000000003E-2</v>
      </c>
      <c r="H139">
        <v>3.9600000000000003E-2</v>
      </c>
      <c r="I139">
        <v>3.9600000000000003E-2</v>
      </c>
      <c r="J139">
        <v>3.9600000000000003E-2</v>
      </c>
      <c r="K139">
        <v>3.9600000000000003E-2</v>
      </c>
      <c r="L139">
        <v>3.9600000000000003E-2</v>
      </c>
    </row>
    <row r="140" spans="1:12" x14ac:dyDescent="0.25">
      <c r="A140" t="s">
        <v>724</v>
      </c>
      <c r="B140">
        <v>2005</v>
      </c>
      <c r="C140" t="s">
        <v>697</v>
      </c>
      <c r="D140">
        <v>1.5499000000000001</v>
      </c>
      <c r="E140">
        <v>1.5499000000000001</v>
      </c>
      <c r="F140">
        <v>1.5499000000000001</v>
      </c>
      <c r="G140">
        <v>1.5499000000000001</v>
      </c>
      <c r="H140">
        <v>1.5499000000000001</v>
      </c>
      <c r="I140">
        <v>1.5499000000000001</v>
      </c>
      <c r="J140">
        <v>1.5499000000000001</v>
      </c>
      <c r="K140">
        <v>1.5499000000000001</v>
      </c>
      <c r="L140">
        <v>1.5499000000000001</v>
      </c>
    </row>
    <row r="141" spans="1:12" x14ac:dyDescent="0.25">
      <c r="A141" t="s">
        <v>724</v>
      </c>
      <c r="B141">
        <v>2005</v>
      </c>
      <c r="C141" t="s">
        <v>699</v>
      </c>
      <c r="D141">
        <v>3.3E-3</v>
      </c>
      <c r="E141">
        <v>3.3E-3</v>
      </c>
      <c r="F141">
        <v>3.3E-3</v>
      </c>
      <c r="G141">
        <v>3.3E-3</v>
      </c>
      <c r="H141">
        <v>3.3E-3</v>
      </c>
      <c r="I141">
        <v>3.3E-3</v>
      </c>
      <c r="J141">
        <v>3.3E-3</v>
      </c>
      <c r="K141">
        <v>3.3E-3</v>
      </c>
      <c r="L141">
        <v>3.3E-3</v>
      </c>
    </row>
    <row r="142" spans="1:12" x14ac:dyDescent="0.25">
      <c r="A142" t="s">
        <v>725</v>
      </c>
      <c r="B142">
        <v>2005</v>
      </c>
      <c r="C142" t="s">
        <v>697</v>
      </c>
      <c r="D142">
        <v>1.6247</v>
      </c>
      <c r="E142">
        <v>1.6247</v>
      </c>
      <c r="F142">
        <v>1.6247</v>
      </c>
      <c r="G142">
        <v>1.6247</v>
      </c>
      <c r="H142">
        <v>1.6247</v>
      </c>
      <c r="I142">
        <v>1.6247</v>
      </c>
      <c r="J142">
        <v>1.6247</v>
      </c>
      <c r="K142">
        <v>1.6247</v>
      </c>
      <c r="L142">
        <v>1.6247</v>
      </c>
    </row>
    <row r="143" spans="1:12" x14ac:dyDescent="0.25">
      <c r="A143" t="s">
        <v>725</v>
      </c>
      <c r="B143">
        <v>2005</v>
      </c>
      <c r="C143" t="s">
        <v>703</v>
      </c>
      <c r="D143">
        <v>4.6100000000000002E-2</v>
      </c>
      <c r="E143">
        <v>4.6100000000000002E-2</v>
      </c>
      <c r="F143">
        <v>4.6100000000000002E-2</v>
      </c>
      <c r="G143">
        <v>4.6100000000000002E-2</v>
      </c>
      <c r="H143">
        <v>4.6100000000000002E-2</v>
      </c>
      <c r="I143">
        <v>4.6100000000000002E-2</v>
      </c>
      <c r="J143">
        <v>4.6100000000000002E-2</v>
      </c>
      <c r="K143">
        <v>4.6100000000000002E-2</v>
      </c>
      <c r="L143">
        <v>4.6100000000000002E-2</v>
      </c>
    </row>
    <row r="144" spans="1:12" x14ac:dyDescent="0.25">
      <c r="A144" t="s">
        <v>725</v>
      </c>
      <c r="B144">
        <v>2005</v>
      </c>
      <c r="C144" t="s">
        <v>702</v>
      </c>
      <c r="D144">
        <v>0.21540000000000001</v>
      </c>
      <c r="E144">
        <v>0.21540000000000001</v>
      </c>
      <c r="F144">
        <v>0.21540000000000001</v>
      </c>
      <c r="G144">
        <v>0.21540000000000001</v>
      </c>
      <c r="H144">
        <v>0.21540000000000001</v>
      </c>
      <c r="I144">
        <v>0.21540000000000001</v>
      </c>
      <c r="J144">
        <v>0.21540000000000001</v>
      </c>
      <c r="K144">
        <v>0.21540000000000001</v>
      </c>
      <c r="L144">
        <v>0.21540000000000001</v>
      </c>
    </row>
    <row r="145" spans="1:12" x14ac:dyDescent="0.25">
      <c r="A145" t="s">
        <v>725</v>
      </c>
      <c r="B145">
        <v>2005</v>
      </c>
      <c r="C145" t="s">
        <v>700</v>
      </c>
      <c r="D145">
        <v>0.30659999999999998</v>
      </c>
      <c r="E145">
        <v>0.30659999999999998</v>
      </c>
      <c r="F145">
        <v>0.30659999999999998</v>
      </c>
      <c r="G145">
        <v>0.30659999999999998</v>
      </c>
      <c r="H145">
        <v>0.30659999999999998</v>
      </c>
      <c r="I145">
        <v>0.30659999999999998</v>
      </c>
      <c r="J145">
        <v>0.30659999999999998</v>
      </c>
      <c r="K145">
        <v>0.30659999999999998</v>
      </c>
      <c r="L145">
        <v>0.30659999999999998</v>
      </c>
    </row>
    <row r="146" spans="1:12" x14ac:dyDescent="0.25">
      <c r="A146" t="s">
        <v>725</v>
      </c>
      <c r="B146">
        <v>2005</v>
      </c>
      <c r="C146" t="s">
        <v>699</v>
      </c>
      <c r="D146">
        <v>3.8999999999999998E-3</v>
      </c>
      <c r="E146">
        <v>3.8999999999999998E-3</v>
      </c>
      <c r="F146">
        <v>3.8999999999999998E-3</v>
      </c>
      <c r="G146">
        <v>3.8999999999999998E-3</v>
      </c>
      <c r="H146">
        <v>3.8999999999999998E-3</v>
      </c>
      <c r="I146">
        <v>3.8999999999999998E-3</v>
      </c>
      <c r="J146">
        <v>3.8999999999999998E-3</v>
      </c>
      <c r="K146">
        <v>3.8999999999999998E-3</v>
      </c>
      <c r="L146">
        <v>3.8999999999999998E-3</v>
      </c>
    </row>
    <row r="147" spans="1:12" x14ac:dyDescent="0.25">
      <c r="A147" t="s">
        <v>725</v>
      </c>
      <c r="B147">
        <v>2005</v>
      </c>
      <c r="C147" t="s">
        <v>698</v>
      </c>
      <c r="D147">
        <v>0.98619999999999997</v>
      </c>
      <c r="E147">
        <v>0.98619999999999997</v>
      </c>
      <c r="F147">
        <v>0.98619999999999997</v>
      </c>
      <c r="G147">
        <v>0.98619999999999997</v>
      </c>
      <c r="H147">
        <v>0.98619999999999997</v>
      </c>
      <c r="I147">
        <v>0.98619999999999997</v>
      </c>
      <c r="J147">
        <v>0.98619999999999997</v>
      </c>
      <c r="K147">
        <v>0.98619999999999997</v>
      </c>
      <c r="L147">
        <v>0.98619999999999997</v>
      </c>
    </row>
    <row r="148" spans="1:12" x14ac:dyDescent="0.25">
      <c r="A148" t="s">
        <v>725</v>
      </c>
      <c r="B148">
        <v>2005</v>
      </c>
      <c r="C148" t="s">
        <v>701</v>
      </c>
      <c r="D148">
        <v>6.6699999999999995E-2</v>
      </c>
      <c r="E148">
        <v>6.6699999999999995E-2</v>
      </c>
      <c r="F148">
        <v>6.6699999999999995E-2</v>
      </c>
      <c r="G148">
        <v>6.6699999999999995E-2</v>
      </c>
      <c r="H148">
        <v>6.6699999999999995E-2</v>
      </c>
      <c r="I148">
        <v>6.6699999999999995E-2</v>
      </c>
      <c r="J148">
        <v>6.6699999999999995E-2</v>
      </c>
      <c r="K148">
        <v>6.6699999999999995E-2</v>
      </c>
      <c r="L148">
        <v>6.6699999999999995E-2</v>
      </c>
    </row>
    <row r="149" spans="1:12" x14ac:dyDescent="0.25">
      <c r="A149" t="s">
        <v>726</v>
      </c>
      <c r="B149">
        <v>2005</v>
      </c>
      <c r="C149" t="s">
        <v>699</v>
      </c>
      <c r="D149">
        <v>6.1000000000000004E-3</v>
      </c>
      <c r="E149">
        <v>6.1000000000000004E-3</v>
      </c>
      <c r="F149">
        <v>6.1000000000000004E-3</v>
      </c>
      <c r="G149">
        <v>6.1000000000000004E-3</v>
      </c>
      <c r="H149">
        <v>6.1000000000000004E-3</v>
      </c>
      <c r="I149">
        <v>6.1000000000000004E-3</v>
      </c>
      <c r="J149">
        <v>6.1000000000000004E-3</v>
      </c>
      <c r="K149">
        <v>6.1000000000000004E-3</v>
      </c>
      <c r="L149">
        <v>6.1000000000000004E-3</v>
      </c>
    </row>
    <row r="150" spans="1:12" x14ac:dyDescent="0.25">
      <c r="A150" t="s">
        <v>726</v>
      </c>
      <c r="B150">
        <v>2005</v>
      </c>
      <c r="C150" t="s">
        <v>700</v>
      </c>
      <c r="D150">
        <v>0.48</v>
      </c>
      <c r="E150">
        <v>0.48</v>
      </c>
      <c r="F150">
        <v>0.48</v>
      </c>
      <c r="G150">
        <v>0.48</v>
      </c>
      <c r="H150">
        <v>0.48</v>
      </c>
      <c r="I150">
        <v>0.48</v>
      </c>
      <c r="J150">
        <v>0.48</v>
      </c>
      <c r="K150">
        <v>0.48</v>
      </c>
      <c r="L150">
        <v>0.48</v>
      </c>
    </row>
    <row r="151" spans="1:12" x14ac:dyDescent="0.25">
      <c r="A151" t="s">
        <v>726</v>
      </c>
      <c r="B151">
        <v>2005</v>
      </c>
      <c r="C151" t="s">
        <v>703</v>
      </c>
      <c r="D151">
        <v>7.22E-2</v>
      </c>
      <c r="E151">
        <v>7.22E-2</v>
      </c>
      <c r="F151">
        <v>7.22E-2</v>
      </c>
      <c r="G151">
        <v>7.22E-2</v>
      </c>
      <c r="H151">
        <v>7.22E-2</v>
      </c>
      <c r="I151">
        <v>7.22E-2</v>
      </c>
      <c r="J151">
        <v>7.22E-2</v>
      </c>
      <c r="K151">
        <v>7.22E-2</v>
      </c>
      <c r="L151">
        <v>7.22E-2</v>
      </c>
    </row>
    <row r="152" spans="1:12" x14ac:dyDescent="0.25">
      <c r="A152" t="s">
        <v>726</v>
      </c>
      <c r="B152">
        <v>2005</v>
      </c>
      <c r="C152" t="s">
        <v>702</v>
      </c>
      <c r="D152">
        <v>0.3372</v>
      </c>
      <c r="E152">
        <v>0.3372</v>
      </c>
      <c r="F152">
        <v>0.3372</v>
      </c>
      <c r="G152">
        <v>0.3372</v>
      </c>
      <c r="H152">
        <v>0.3372</v>
      </c>
      <c r="I152">
        <v>0.3372</v>
      </c>
      <c r="J152">
        <v>0.3372</v>
      </c>
      <c r="K152">
        <v>0.3372</v>
      </c>
      <c r="L152">
        <v>0.3372</v>
      </c>
    </row>
    <row r="153" spans="1:12" x14ac:dyDescent="0.25">
      <c r="A153" t="s">
        <v>726</v>
      </c>
      <c r="B153">
        <v>2005</v>
      </c>
      <c r="C153" t="s">
        <v>697</v>
      </c>
      <c r="D153">
        <v>2.7591000000000001</v>
      </c>
      <c r="E153">
        <v>2.7591000000000001</v>
      </c>
      <c r="F153">
        <v>2.7591000000000001</v>
      </c>
      <c r="G153">
        <v>2.7591000000000001</v>
      </c>
      <c r="H153">
        <v>2.7591000000000001</v>
      </c>
      <c r="I153">
        <v>2.7591000000000001</v>
      </c>
      <c r="J153">
        <v>2.7591000000000001</v>
      </c>
      <c r="K153">
        <v>2.7591000000000001</v>
      </c>
      <c r="L153">
        <v>2.7591000000000001</v>
      </c>
    </row>
    <row r="154" spans="1:12" x14ac:dyDescent="0.25">
      <c r="A154" t="s">
        <v>726</v>
      </c>
      <c r="B154">
        <v>2005</v>
      </c>
      <c r="C154" t="s">
        <v>698</v>
      </c>
      <c r="D154">
        <v>1.7384999999999999</v>
      </c>
      <c r="E154">
        <v>1.7384999999999999</v>
      </c>
      <c r="F154">
        <v>1.7384999999999999</v>
      </c>
      <c r="G154">
        <v>1.7384999999999999</v>
      </c>
      <c r="H154">
        <v>1.7384999999999999</v>
      </c>
      <c r="I154">
        <v>1.7384999999999999</v>
      </c>
      <c r="J154">
        <v>1.7384999999999999</v>
      </c>
      <c r="K154">
        <v>1.7384999999999999</v>
      </c>
      <c r="L154">
        <v>1.7384999999999999</v>
      </c>
    </row>
    <row r="155" spans="1:12" x14ac:dyDescent="0.25">
      <c r="A155" t="s">
        <v>726</v>
      </c>
      <c r="B155">
        <v>2005</v>
      </c>
      <c r="C155" t="s">
        <v>701</v>
      </c>
      <c r="D155">
        <v>0.12509999999999999</v>
      </c>
      <c r="E155">
        <v>0.12509999999999999</v>
      </c>
      <c r="F155">
        <v>0.12509999999999999</v>
      </c>
      <c r="G155">
        <v>0.12509999999999999</v>
      </c>
      <c r="H155">
        <v>0.12509999999999999</v>
      </c>
      <c r="I155">
        <v>0.12509999999999999</v>
      </c>
      <c r="J155">
        <v>0.12509999999999999</v>
      </c>
      <c r="K155">
        <v>0.12509999999999999</v>
      </c>
      <c r="L155">
        <v>0.12509999999999999</v>
      </c>
    </row>
    <row r="156" spans="1:12" x14ac:dyDescent="0.25">
      <c r="A156" t="s">
        <v>727</v>
      </c>
      <c r="B156">
        <v>2005</v>
      </c>
      <c r="C156" t="s">
        <v>702</v>
      </c>
      <c r="D156">
        <v>0.17100000000000001</v>
      </c>
      <c r="E156">
        <v>0.17100000000000001</v>
      </c>
      <c r="F156">
        <v>0.17100000000000001</v>
      </c>
      <c r="G156">
        <v>0.17100000000000001</v>
      </c>
      <c r="H156">
        <v>0.17100000000000001</v>
      </c>
      <c r="I156">
        <v>0.17100000000000001</v>
      </c>
      <c r="J156">
        <v>0.17100000000000001</v>
      </c>
      <c r="K156">
        <v>0.17100000000000001</v>
      </c>
      <c r="L156">
        <v>0.17100000000000001</v>
      </c>
    </row>
    <row r="157" spans="1:12" x14ac:dyDescent="0.25">
      <c r="A157" t="s">
        <v>727</v>
      </c>
      <c r="B157">
        <v>2005</v>
      </c>
      <c r="C157" t="s">
        <v>698</v>
      </c>
      <c r="D157">
        <v>0.98309999999999997</v>
      </c>
      <c r="E157">
        <v>0.98309999999999997</v>
      </c>
      <c r="F157">
        <v>0.98309999999999997</v>
      </c>
      <c r="G157">
        <v>0.98309999999999997</v>
      </c>
      <c r="H157">
        <v>0.98309999999999997</v>
      </c>
      <c r="I157">
        <v>0.98309999999999997</v>
      </c>
      <c r="J157">
        <v>0.98309999999999997</v>
      </c>
      <c r="K157">
        <v>0.98309999999999997</v>
      </c>
      <c r="L157">
        <v>0.98309999999999997</v>
      </c>
    </row>
    <row r="158" spans="1:12" x14ac:dyDescent="0.25">
      <c r="A158" t="s">
        <v>727</v>
      </c>
      <c r="B158">
        <v>2005</v>
      </c>
      <c r="C158" t="s">
        <v>697</v>
      </c>
      <c r="D158">
        <v>1.5004</v>
      </c>
      <c r="E158">
        <v>1.5004</v>
      </c>
      <c r="F158">
        <v>1.5004</v>
      </c>
      <c r="G158">
        <v>1.5004</v>
      </c>
      <c r="H158">
        <v>1.5004</v>
      </c>
      <c r="I158">
        <v>1.5004</v>
      </c>
      <c r="J158">
        <v>1.5004</v>
      </c>
      <c r="K158">
        <v>1.5004</v>
      </c>
      <c r="L158">
        <v>1.5004</v>
      </c>
    </row>
    <row r="159" spans="1:12" x14ac:dyDescent="0.25">
      <c r="A159" t="s">
        <v>727</v>
      </c>
      <c r="B159">
        <v>2005</v>
      </c>
      <c r="C159" t="s">
        <v>701</v>
      </c>
      <c r="D159">
        <v>6.3399999999999998E-2</v>
      </c>
      <c r="E159">
        <v>6.3399999999999998E-2</v>
      </c>
      <c r="F159">
        <v>6.3399999999999998E-2</v>
      </c>
      <c r="G159">
        <v>6.3399999999999998E-2</v>
      </c>
      <c r="H159">
        <v>6.3399999999999998E-2</v>
      </c>
      <c r="I159">
        <v>6.3399999999999998E-2</v>
      </c>
      <c r="J159">
        <v>6.3399999999999998E-2</v>
      </c>
      <c r="K159">
        <v>6.3399999999999998E-2</v>
      </c>
      <c r="L159">
        <v>6.3399999999999998E-2</v>
      </c>
    </row>
    <row r="160" spans="1:12" x14ac:dyDescent="0.25">
      <c r="A160" t="s">
        <v>727</v>
      </c>
      <c r="B160">
        <v>2005</v>
      </c>
      <c r="C160" t="s">
        <v>703</v>
      </c>
      <c r="D160">
        <v>3.6600000000000001E-2</v>
      </c>
      <c r="E160">
        <v>3.6600000000000001E-2</v>
      </c>
      <c r="F160">
        <v>3.6600000000000001E-2</v>
      </c>
      <c r="G160">
        <v>3.6600000000000001E-2</v>
      </c>
      <c r="H160">
        <v>3.6600000000000001E-2</v>
      </c>
      <c r="I160">
        <v>3.6600000000000001E-2</v>
      </c>
      <c r="J160">
        <v>3.6600000000000001E-2</v>
      </c>
      <c r="K160">
        <v>3.6600000000000001E-2</v>
      </c>
      <c r="L160">
        <v>3.6600000000000001E-2</v>
      </c>
    </row>
    <row r="161" spans="1:12" x14ac:dyDescent="0.25">
      <c r="A161" t="s">
        <v>727</v>
      </c>
      <c r="B161">
        <v>2005</v>
      </c>
      <c r="C161" t="s">
        <v>699</v>
      </c>
      <c r="D161">
        <v>3.0999999999999999E-3</v>
      </c>
      <c r="E161">
        <v>3.0999999999999999E-3</v>
      </c>
      <c r="F161">
        <v>3.0999999999999999E-3</v>
      </c>
      <c r="G161">
        <v>3.0999999999999999E-3</v>
      </c>
      <c r="H161">
        <v>3.0999999999999999E-3</v>
      </c>
      <c r="I161">
        <v>3.0999999999999999E-3</v>
      </c>
      <c r="J161">
        <v>3.0999999999999999E-3</v>
      </c>
      <c r="K161">
        <v>3.0999999999999999E-3</v>
      </c>
      <c r="L161">
        <v>3.0999999999999999E-3</v>
      </c>
    </row>
    <row r="162" spans="1:12" x14ac:dyDescent="0.25">
      <c r="A162" t="s">
        <v>727</v>
      </c>
      <c r="B162">
        <v>2005</v>
      </c>
      <c r="C162" t="s">
        <v>700</v>
      </c>
      <c r="D162">
        <v>0.24329999999999999</v>
      </c>
      <c r="E162">
        <v>0.24329999999999999</v>
      </c>
      <c r="F162">
        <v>0.24329999999999999</v>
      </c>
      <c r="G162">
        <v>0.24329999999999999</v>
      </c>
      <c r="H162">
        <v>0.24329999999999999</v>
      </c>
      <c r="I162">
        <v>0.24329999999999999</v>
      </c>
      <c r="J162">
        <v>0.24329999999999999</v>
      </c>
      <c r="K162">
        <v>0.24329999999999999</v>
      </c>
      <c r="L162">
        <v>0.24329999999999999</v>
      </c>
    </row>
    <row r="163" spans="1:12" x14ac:dyDescent="0.25">
      <c r="A163" t="s">
        <v>728</v>
      </c>
      <c r="B163">
        <v>2005</v>
      </c>
      <c r="C163" t="s">
        <v>697</v>
      </c>
      <c r="D163">
        <v>0.94489999999999996</v>
      </c>
      <c r="E163">
        <v>0.94489999999999996</v>
      </c>
      <c r="F163">
        <v>0.94489999999999996</v>
      </c>
      <c r="G163">
        <v>0.94489999999999996</v>
      </c>
      <c r="H163">
        <v>0.94489999999999996</v>
      </c>
      <c r="I163">
        <v>0.94489999999999996</v>
      </c>
      <c r="J163">
        <v>0.94489999999999996</v>
      </c>
      <c r="K163">
        <v>0.94489999999999996</v>
      </c>
      <c r="L163">
        <v>0.94489999999999996</v>
      </c>
    </row>
    <row r="164" spans="1:12" x14ac:dyDescent="0.25">
      <c r="A164" t="s">
        <v>728</v>
      </c>
      <c r="B164">
        <v>2005</v>
      </c>
      <c r="C164" t="s">
        <v>698</v>
      </c>
      <c r="D164">
        <v>0.65280000000000005</v>
      </c>
      <c r="E164">
        <v>0.65280000000000005</v>
      </c>
      <c r="F164">
        <v>0.65280000000000005</v>
      </c>
      <c r="G164">
        <v>0.65280000000000005</v>
      </c>
      <c r="H164">
        <v>0.65280000000000005</v>
      </c>
      <c r="I164">
        <v>0.65280000000000005</v>
      </c>
      <c r="J164">
        <v>0.65280000000000005</v>
      </c>
      <c r="K164">
        <v>0.65280000000000005</v>
      </c>
      <c r="L164">
        <v>0.65280000000000005</v>
      </c>
    </row>
    <row r="165" spans="1:12" x14ac:dyDescent="0.25">
      <c r="A165" t="s">
        <v>728</v>
      </c>
      <c r="B165">
        <v>2005</v>
      </c>
      <c r="C165" t="s">
        <v>699</v>
      </c>
      <c r="D165">
        <v>1.6999999999999999E-3</v>
      </c>
      <c r="E165">
        <v>1.6999999999999999E-3</v>
      </c>
      <c r="F165">
        <v>1.6999999999999999E-3</v>
      </c>
      <c r="G165">
        <v>1.6999999999999999E-3</v>
      </c>
      <c r="H165">
        <v>1.6999999999999999E-3</v>
      </c>
      <c r="I165">
        <v>1.6999999999999999E-3</v>
      </c>
      <c r="J165">
        <v>1.6999999999999999E-3</v>
      </c>
      <c r="K165">
        <v>1.6999999999999999E-3</v>
      </c>
      <c r="L165">
        <v>1.6999999999999999E-3</v>
      </c>
    </row>
    <row r="166" spans="1:12" x14ac:dyDescent="0.25">
      <c r="A166" t="s">
        <v>728</v>
      </c>
      <c r="B166">
        <v>2005</v>
      </c>
      <c r="C166" t="s">
        <v>700</v>
      </c>
      <c r="D166">
        <v>0.1371</v>
      </c>
      <c r="E166">
        <v>0.1371</v>
      </c>
      <c r="F166">
        <v>0.1371</v>
      </c>
      <c r="G166">
        <v>0.1371</v>
      </c>
      <c r="H166">
        <v>0.1371</v>
      </c>
      <c r="I166">
        <v>0.1371</v>
      </c>
      <c r="J166">
        <v>0.1371</v>
      </c>
      <c r="K166">
        <v>0.1371</v>
      </c>
      <c r="L166">
        <v>0.1371</v>
      </c>
    </row>
    <row r="167" spans="1:12" x14ac:dyDescent="0.25">
      <c r="A167" t="s">
        <v>728</v>
      </c>
      <c r="B167">
        <v>2005</v>
      </c>
      <c r="C167" t="s">
        <v>701</v>
      </c>
      <c r="D167">
        <v>3.6400000000000002E-2</v>
      </c>
      <c r="E167">
        <v>3.6400000000000002E-2</v>
      </c>
      <c r="F167">
        <v>3.6400000000000002E-2</v>
      </c>
      <c r="G167">
        <v>3.6400000000000002E-2</v>
      </c>
      <c r="H167">
        <v>3.6400000000000002E-2</v>
      </c>
      <c r="I167">
        <v>3.6400000000000002E-2</v>
      </c>
      <c r="J167">
        <v>3.6400000000000002E-2</v>
      </c>
      <c r="K167">
        <v>3.6400000000000002E-2</v>
      </c>
      <c r="L167">
        <v>3.6400000000000002E-2</v>
      </c>
    </row>
    <row r="168" spans="1:12" x14ac:dyDescent="0.25">
      <c r="A168" t="s">
        <v>728</v>
      </c>
      <c r="B168">
        <v>2005</v>
      </c>
      <c r="C168" t="s">
        <v>703</v>
      </c>
      <c r="D168">
        <v>2.06E-2</v>
      </c>
      <c r="E168">
        <v>2.06E-2</v>
      </c>
      <c r="F168">
        <v>2.06E-2</v>
      </c>
      <c r="G168">
        <v>2.06E-2</v>
      </c>
      <c r="H168">
        <v>2.06E-2</v>
      </c>
      <c r="I168">
        <v>2.06E-2</v>
      </c>
      <c r="J168">
        <v>2.06E-2</v>
      </c>
      <c r="K168">
        <v>2.06E-2</v>
      </c>
      <c r="L168">
        <v>2.06E-2</v>
      </c>
    </row>
    <row r="169" spans="1:12" x14ac:dyDescent="0.25">
      <c r="A169" t="s">
        <v>728</v>
      </c>
      <c r="B169">
        <v>2005</v>
      </c>
      <c r="C169" t="s">
        <v>702</v>
      </c>
      <c r="D169">
        <v>9.6299999999999997E-2</v>
      </c>
      <c r="E169">
        <v>9.6299999999999997E-2</v>
      </c>
      <c r="F169">
        <v>9.6299999999999997E-2</v>
      </c>
      <c r="G169">
        <v>9.6299999999999997E-2</v>
      </c>
      <c r="H169">
        <v>9.6299999999999997E-2</v>
      </c>
      <c r="I169">
        <v>9.6299999999999997E-2</v>
      </c>
      <c r="J169">
        <v>9.6299999999999997E-2</v>
      </c>
      <c r="K169">
        <v>9.6299999999999997E-2</v>
      </c>
      <c r="L169">
        <v>9.6299999999999997E-2</v>
      </c>
    </row>
    <row r="170" spans="1:12" x14ac:dyDescent="0.25">
      <c r="A170" t="s">
        <v>729</v>
      </c>
      <c r="B170">
        <v>2005</v>
      </c>
      <c r="C170" t="s">
        <v>699</v>
      </c>
      <c r="D170">
        <v>3.3999999999999998E-3</v>
      </c>
      <c r="E170">
        <v>3.3999999999999998E-3</v>
      </c>
      <c r="F170">
        <v>3.3999999999999998E-3</v>
      </c>
      <c r="G170">
        <v>3.3999999999999998E-3</v>
      </c>
      <c r="H170">
        <v>3.3999999999999998E-3</v>
      </c>
      <c r="I170">
        <v>3.3999999999999998E-3</v>
      </c>
      <c r="J170">
        <v>3.3999999999999998E-3</v>
      </c>
      <c r="K170">
        <v>3.3999999999999998E-3</v>
      </c>
      <c r="L170">
        <v>3.3999999999999998E-3</v>
      </c>
    </row>
    <row r="171" spans="1:12" x14ac:dyDescent="0.25">
      <c r="A171" t="s">
        <v>729</v>
      </c>
      <c r="B171">
        <v>2005</v>
      </c>
      <c r="C171" t="s">
        <v>703</v>
      </c>
      <c r="D171">
        <v>4.0800000000000003E-2</v>
      </c>
      <c r="E171">
        <v>4.0800000000000003E-2</v>
      </c>
      <c r="F171">
        <v>4.0800000000000003E-2</v>
      </c>
      <c r="G171">
        <v>4.0800000000000003E-2</v>
      </c>
      <c r="H171">
        <v>4.0800000000000003E-2</v>
      </c>
      <c r="I171">
        <v>4.0800000000000003E-2</v>
      </c>
      <c r="J171">
        <v>4.0800000000000003E-2</v>
      </c>
      <c r="K171">
        <v>4.0800000000000003E-2</v>
      </c>
      <c r="L171">
        <v>4.0800000000000003E-2</v>
      </c>
    </row>
    <row r="172" spans="1:12" x14ac:dyDescent="0.25">
      <c r="A172" t="s">
        <v>729</v>
      </c>
      <c r="B172">
        <v>2005</v>
      </c>
      <c r="C172" t="s">
        <v>698</v>
      </c>
      <c r="D172">
        <v>1.07</v>
      </c>
      <c r="E172">
        <v>1.07</v>
      </c>
      <c r="F172">
        <v>1.07</v>
      </c>
      <c r="G172">
        <v>1.07</v>
      </c>
      <c r="H172">
        <v>1.07</v>
      </c>
      <c r="I172">
        <v>1.07</v>
      </c>
      <c r="J172">
        <v>1.07</v>
      </c>
      <c r="K172">
        <v>1.07</v>
      </c>
      <c r="L172">
        <v>1.07</v>
      </c>
    </row>
    <row r="173" spans="1:12" x14ac:dyDescent="0.25">
      <c r="A173" t="s">
        <v>729</v>
      </c>
      <c r="B173">
        <v>2005</v>
      </c>
      <c r="C173" t="s">
        <v>700</v>
      </c>
      <c r="D173">
        <v>0.27110000000000001</v>
      </c>
      <c r="E173">
        <v>0.27110000000000001</v>
      </c>
      <c r="F173">
        <v>0.27110000000000001</v>
      </c>
      <c r="G173">
        <v>0.27110000000000001</v>
      </c>
      <c r="H173">
        <v>0.27110000000000001</v>
      </c>
      <c r="I173">
        <v>0.27110000000000001</v>
      </c>
      <c r="J173">
        <v>0.27110000000000001</v>
      </c>
      <c r="K173">
        <v>0.27110000000000001</v>
      </c>
      <c r="L173">
        <v>0.27110000000000001</v>
      </c>
    </row>
    <row r="174" spans="1:12" x14ac:dyDescent="0.25">
      <c r="A174" t="s">
        <v>729</v>
      </c>
      <c r="B174">
        <v>2005</v>
      </c>
      <c r="C174" t="s">
        <v>701</v>
      </c>
      <c r="D174">
        <v>7.22E-2</v>
      </c>
      <c r="E174">
        <v>7.22E-2</v>
      </c>
      <c r="F174">
        <v>7.22E-2</v>
      </c>
      <c r="G174">
        <v>7.22E-2</v>
      </c>
      <c r="H174">
        <v>7.22E-2</v>
      </c>
      <c r="I174">
        <v>7.22E-2</v>
      </c>
      <c r="J174">
        <v>7.22E-2</v>
      </c>
      <c r="K174">
        <v>7.22E-2</v>
      </c>
      <c r="L174">
        <v>7.22E-2</v>
      </c>
    </row>
    <row r="175" spans="1:12" x14ac:dyDescent="0.25">
      <c r="A175" t="s">
        <v>729</v>
      </c>
      <c r="B175">
        <v>2005</v>
      </c>
      <c r="C175" t="s">
        <v>697</v>
      </c>
      <c r="D175">
        <v>1.6478999999999999</v>
      </c>
      <c r="E175">
        <v>1.6478999999999999</v>
      </c>
      <c r="F175">
        <v>1.6478999999999999</v>
      </c>
      <c r="G175">
        <v>1.6478999999999999</v>
      </c>
      <c r="H175">
        <v>1.6478999999999999</v>
      </c>
      <c r="I175">
        <v>1.6478999999999999</v>
      </c>
      <c r="J175">
        <v>1.6478999999999999</v>
      </c>
      <c r="K175">
        <v>1.6478999999999999</v>
      </c>
      <c r="L175">
        <v>1.6478999999999999</v>
      </c>
    </row>
    <row r="176" spans="1:12" x14ac:dyDescent="0.25">
      <c r="A176" t="s">
        <v>729</v>
      </c>
      <c r="B176">
        <v>2005</v>
      </c>
      <c r="C176" t="s">
        <v>702</v>
      </c>
      <c r="D176">
        <v>0.1905</v>
      </c>
      <c r="E176">
        <v>0.1905</v>
      </c>
      <c r="F176">
        <v>0.1905</v>
      </c>
      <c r="G176">
        <v>0.1905</v>
      </c>
      <c r="H176">
        <v>0.1905</v>
      </c>
      <c r="I176">
        <v>0.1905</v>
      </c>
      <c r="J176">
        <v>0.1905</v>
      </c>
      <c r="K176">
        <v>0.1905</v>
      </c>
      <c r="L176">
        <v>0.1905</v>
      </c>
    </row>
    <row r="177" spans="1:12" x14ac:dyDescent="0.25">
      <c r="A177" t="s">
        <v>730</v>
      </c>
      <c r="B177">
        <v>2005</v>
      </c>
      <c r="C177" t="s">
        <v>698</v>
      </c>
      <c r="D177">
        <v>0.19520000000000001</v>
      </c>
      <c r="E177">
        <v>0.19520000000000001</v>
      </c>
      <c r="F177">
        <v>0.19520000000000001</v>
      </c>
      <c r="G177">
        <v>0.19520000000000001</v>
      </c>
      <c r="H177">
        <v>0.19520000000000001</v>
      </c>
      <c r="I177">
        <v>0.19520000000000001</v>
      </c>
      <c r="J177">
        <v>0.19520000000000001</v>
      </c>
      <c r="K177">
        <v>0.19520000000000001</v>
      </c>
      <c r="L177">
        <v>0.19520000000000001</v>
      </c>
    </row>
    <row r="178" spans="1:12" x14ac:dyDescent="0.25">
      <c r="A178" t="s">
        <v>730</v>
      </c>
      <c r="B178">
        <v>2005</v>
      </c>
      <c r="C178" t="s">
        <v>702</v>
      </c>
      <c r="D178">
        <v>3.0800000000000001E-2</v>
      </c>
      <c r="E178">
        <v>3.0800000000000001E-2</v>
      </c>
      <c r="F178">
        <v>3.0800000000000001E-2</v>
      </c>
      <c r="G178">
        <v>3.0800000000000001E-2</v>
      </c>
      <c r="H178">
        <v>3.0800000000000001E-2</v>
      </c>
      <c r="I178">
        <v>3.0800000000000001E-2</v>
      </c>
      <c r="J178">
        <v>3.0800000000000001E-2</v>
      </c>
      <c r="K178">
        <v>3.0800000000000001E-2</v>
      </c>
      <c r="L178">
        <v>3.0800000000000001E-2</v>
      </c>
    </row>
    <row r="179" spans="1:12" x14ac:dyDescent="0.25">
      <c r="A179" t="s">
        <v>730</v>
      </c>
      <c r="B179">
        <v>2005</v>
      </c>
      <c r="C179" t="s">
        <v>700</v>
      </c>
      <c r="D179">
        <v>4.3900000000000002E-2</v>
      </c>
      <c r="E179">
        <v>4.3900000000000002E-2</v>
      </c>
      <c r="F179">
        <v>4.3900000000000002E-2</v>
      </c>
      <c r="G179">
        <v>4.3900000000000002E-2</v>
      </c>
      <c r="H179">
        <v>4.3900000000000002E-2</v>
      </c>
      <c r="I179">
        <v>4.3900000000000002E-2</v>
      </c>
      <c r="J179">
        <v>4.3900000000000002E-2</v>
      </c>
      <c r="K179">
        <v>4.3900000000000002E-2</v>
      </c>
      <c r="L179">
        <v>4.3900000000000002E-2</v>
      </c>
    </row>
    <row r="180" spans="1:12" x14ac:dyDescent="0.25">
      <c r="A180" t="s">
        <v>730</v>
      </c>
      <c r="B180">
        <v>2005</v>
      </c>
      <c r="C180" t="s">
        <v>701</v>
      </c>
      <c r="D180">
        <v>1.0200000000000001E-2</v>
      </c>
      <c r="E180">
        <v>1.0200000000000001E-2</v>
      </c>
      <c r="F180">
        <v>1.0200000000000001E-2</v>
      </c>
      <c r="G180">
        <v>1.0200000000000001E-2</v>
      </c>
      <c r="H180">
        <v>1.0200000000000001E-2</v>
      </c>
      <c r="I180">
        <v>1.0200000000000001E-2</v>
      </c>
      <c r="J180">
        <v>1.0200000000000001E-2</v>
      </c>
      <c r="K180">
        <v>1.0200000000000001E-2</v>
      </c>
      <c r="L180">
        <v>1.0200000000000001E-2</v>
      </c>
    </row>
    <row r="181" spans="1:12" x14ac:dyDescent="0.25">
      <c r="A181" t="s">
        <v>730</v>
      </c>
      <c r="B181">
        <v>2005</v>
      </c>
      <c r="C181" t="s">
        <v>699</v>
      </c>
      <c r="D181">
        <v>5.9999999999999995E-4</v>
      </c>
      <c r="E181">
        <v>5.9999999999999995E-4</v>
      </c>
      <c r="F181">
        <v>5.9999999999999995E-4</v>
      </c>
      <c r="G181">
        <v>5.9999999999999995E-4</v>
      </c>
      <c r="H181">
        <v>5.9999999999999995E-4</v>
      </c>
      <c r="I181">
        <v>5.9999999999999995E-4</v>
      </c>
      <c r="J181">
        <v>5.9999999999999995E-4</v>
      </c>
      <c r="K181">
        <v>5.9999999999999995E-4</v>
      </c>
      <c r="L181">
        <v>5.9999999999999995E-4</v>
      </c>
    </row>
    <row r="182" spans="1:12" x14ac:dyDescent="0.25">
      <c r="A182" t="s">
        <v>730</v>
      </c>
      <c r="B182">
        <v>2005</v>
      </c>
      <c r="C182" t="s">
        <v>703</v>
      </c>
      <c r="D182">
        <v>6.6E-3</v>
      </c>
      <c r="E182">
        <v>6.6E-3</v>
      </c>
      <c r="F182">
        <v>6.6E-3</v>
      </c>
      <c r="G182">
        <v>6.6E-3</v>
      </c>
      <c r="H182">
        <v>6.6E-3</v>
      </c>
      <c r="I182">
        <v>6.6E-3</v>
      </c>
      <c r="J182">
        <v>6.6E-3</v>
      </c>
      <c r="K182">
        <v>6.6E-3</v>
      </c>
      <c r="L182">
        <v>6.6E-3</v>
      </c>
    </row>
    <row r="183" spans="1:12" x14ac:dyDescent="0.25">
      <c r="A183" t="s">
        <v>730</v>
      </c>
      <c r="B183">
        <v>2005</v>
      </c>
      <c r="C183" t="s">
        <v>697</v>
      </c>
      <c r="D183">
        <v>0.2873</v>
      </c>
      <c r="E183">
        <v>0.2873</v>
      </c>
      <c r="F183">
        <v>0.2873</v>
      </c>
      <c r="G183">
        <v>0.2873</v>
      </c>
      <c r="H183">
        <v>0.2873</v>
      </c>
      <c r="I183">
        <v>0.2873</v>
      </c>
      <c r="J183">
        <v>0.2873</v>
      </c>
      <c r="K183">
        <v>0.2873</v>
      </c>
      <c r="L183">
        <v>0.2873</v>
      </c>
    </row>
    <row r="184" spans="1:12" x14ac:dyDescent="0.25">
      <c r="A184" t="s">
        <v>731</v>
      </c>
      <c r="B184">
        <v>2005</v>
      </c>
      <c r="C184" t="s">
        <v>698</v>
      </c>
      <c r="D184">
        <v>0.32769999999999999</v>
      </c>
      <c r="E184">
        <v>0.32769999999999999</v>
      </c>
      <c r="F184">
        <v>0.32769999999999999</v>
      </c>
      <c r="G184">
        <v>0.32769999999999999</v>
      </c>
      <c r="H184">
        <v>0.32769999999999999</v>
      </c>
      <c r="I184">
        <v>0.32769999999999999</v>
      </c>
      <c r="J184">
        <v>0.32769999999999999</v>
      </c>
      <c r="K184">
        <v>0.32769999999999999</v>
      </c>
      <c r="L184">
        <v>0.32769999999999999</v>
      </c>
    </row>
    <row r="185" spans="1:12" x14ac:dyDescent="0.25">
      <c r="A185" t="s">
        <v>731</v>
      </c>
      <c r="B185">
        <v>2005</v>
      </c>
      <c r="C185" t="s">
        <v>700</v>
      </c>
      <c r="D185">
        <v>8.2000000000000003E-2</v>
      </c>
      <c r="E185">
        <v>8.2000000000000003E-2</v>
      </c>
      <c r="F185">
        <v>8.2000000000000003E-2</v>
      </c>
      <c r="G185">
        <v>8.2000000000000003E-2</v>
      </c>
      <c r="H185">
        <v>8.2000000000000003E-2</v>
      </c>
      <c r="I185">
        <v>8.2000000000000003E-2</v>
      </c>
      <c r="J185">
        <v>8.2000000000000003E-2</v>
      </c>
      <c r="K185">
        <v>8.2000000000000003E-2</v>
      </c>
      <c r="L185">
        <v>8.2000000000000003E-2</v>
      </c>
    </row>
    <row r="186" spans="1:12" x14ac:dyDescent="0.25">
      <c r="A186" t="s">
        <v>731</v>
      </c>
      <c r="B186">
        <v>2005</v>
      </c>
      <c r="C186" t="s">
        <v>701</v>
      </c>
      <c r="D186">
        <v>2.1700000000000001E-2</v>
      </c>
      <c r="E186">
        <v>2.1700000000000001E-2</v>
      </c>
      <c r="F186">
        <v>2.1700000000000001E-2</v>
      </c>
      <c r="G186">
        <v>2.1700000000000001E-2</v>
      </c>
      <c r="H186">
        <v>2.1700000000000001E-2</v>
      </c>
      <c r="I186">
        <v>2.1700000000000001E-2</v>
      </c>
      <c r="J186">
        <v>2.1700000000000001E-2</v>
      </c>
      <c r="K186">
        <v>2.1700000000000001E-2</v>
      </c>
      <c r="L186">
        <v>2.1700000000000001E-2</v>
      </c>
    </row>
    <row r="187" spans="1:12" x14ac:dyDescent="0.25">
      <c r="A187" t="s">
        <v>731</v>
      </c>
      <c r="B187">
        <v>2005</v>
      </c>
      <c r="C187" t="s">
        <v>703</v>
      </c>
      <c r="D187">
        <v>1.23E-2</v>
      </c>
      <c r="E187">
        <v>1.23E-2</v>
      </c>
      <c r="F187">
        <v>1.23E-2</v>
      </c>
      <c r="G187">
        <v>1.23E-2</v>
      </c>
      <c r="H187">
        <v>1.23E-2</v>
      </c>
      <c r="I187">
        <v>1.23E-2</v>
      </c>
      <c r="J187">
        <v>1.23E-2</v>
      </c>
      <c r="K187">
        <v>1.23E-2</v>
      </c>
      <c r="L187">
        <v>1.23E-2</v>
      </c>
    </row>
    <row r="188" spans="1:12" x14ac:dyDescent="0.25">
      <c r="A188" t="s">
        <v>731</v>
      </c>
      <c r="B188">
        <v>2005</v>
      </c>
      <c r="C188" t="s">
        <v>697</v>
      </c>
      <c r="D188">
        <v>0.50249999999999995</v>
      </c>
      <c r="E188">
        <v>0.50249999999999995</v>
      </c>
      <c r="F188">
        <v>0.50249999999999995</v>
      </c>
      <c r="G188">
        <v>0.50249999999999995</v>
      </c>
      <c r="H188">
        <v>0.50249999999999995</v>
      </c>
      <c r="I188">
        <v>0.50249999999999995</v>
      </c>
      <c r="J188">
        <v>0.50249999999999995</v>
      </c>
      <c r="K188">
        <v>0.50249999999999995</v>
      </c>
      <c r="L188">
        <v>0.50249999999999995</v>
      </c>
    </row>
    <row r="189" spans="1:12" x14ac:dyDescent="0.25">
      <c r="A189" t="s">
        <v>731</v>
      </c>
      <c r="B189">
        <v>2005</v>
      </c>
      <c r="C189" t="s">
        <v>702</v>
      </c>
      <c r="D189">
        <v>5.7599999999999998E-2</v>
      </c>
      <c r="E189">
        <v>5.7599999999999998E-2</v>
      </c>
      <c r="F189">
        <v>5.7599999999999998E-2</v>
      </c>
      <c r="G189">
        <v>5.7599999999999998E-2</v>
      </c>
      <c r="H189">
        <v>5.7599999999999998E-2</v>
      </c>
      <c r="I189">
        <v>5.7599999999999998E-2</v>
      </c>
      <c r="J189">
        <v>5.7599999999999998E-2</v>
      </c>
      <c r="K189">
        <v>5.7599999999999998E-2</v>
      </c>
      <c r="L189">
        <v>5.7599999999999998E-2</v>
      </c>
    </row>
    <row r="190" spans="1:12" x14ac:dyDescent="0.25">
      <c r="A190" t="s">
        <v>731</v>
      </c>
      <c r="B190">
        <v>2005</v>
      </c>
      <c r="C190" t="s">
        <v>699</v>
      </c>
      <c r="D190">
        <v>1E-3</v>
      </c>
      <c r="E190">
        <v>1E-3</v>
      </c>
      <c r="F190">
        <v>1E-3</v>
      </c>
      <c r="G190">
        <v>1E-3</v>
      </c>
      <c r="H190">
        <v>1E-3</v>
      </c>
      <c r="I190">
        <v>1E-3</v>
      </c>
      <c r="J190">
        <v>1E-3</v>
      </c>
      <c r="K190">
        <v>1E-3</v>
      </c>
      <c r="L190">
        <v>1E-3</v>
      </c>
    </row>
    <row r="191" spans="1:12" x14ac:dyDescent="0.25">
      <c r="A191" t="s">
        <v>732</v>
      </c>
      <c r="B191">
        <v>2005</v>
      </c>
      <c r="C191" t="s">
        <v>702</v>
      </c>
      <c r="D191">
        <v>7.7700000000000005E-2</v>
      </c>
      <c r="E191">
        <v>7.7700000000000005E-2</v>
      </c>
      <c r="F191">
        <v>7.7700000000000005E-2</v>
      </c>
      <c r="G191">
        <v>7.7700000000000005E-2</v>
      </c>
      <c r="H191">
        <v>7.7700000000000005E-2</v>
      </c>
      <c r="I191">
        <v>7.7700000000000005E-2</v>
      </c>
      <c r="J191">
        <v>7.7700000000000005E-2</v>
      </c>
      <c r="K191">
        <v>7.7700000000000005E-2</v>
      </c>
      <c r="L191">
        <v>7.7700000000000005E-2</v>
      </c>
    </row>
    <row r="192" spans="1:12" x14ac:dyDescent="0.25">
      <c r="A192" t="s">
        <v>732</v>
      </c>
      <c r="B192">
        <v>2005</v>
      </c>
      <c r="C192" t="s">
        <v>703</v>
      </c>
      <c r="D192">
        <v>1.66E-2</v>
      </c>
      <c r="E192">
        <v>1.66E-2</v>
      </c>
      <c r="F192">
        <v>1.66E-2</v>
      </c>
      <c r="G192">
        <v>1.66E-2</v>
      </c>
      <c r="H192">
        <v>1.66E-2</v>
      </c>
      <c r="I192">
        <v>1.66E-2</v>
      </c>
      <c r="J192">
        <v>1.66E-2</v>
      </c>
      <c r="K192">
        <v>1.66E-2</v>
      </c>
      <c r="L192">
        <v>1.66E-2</v>
      </c>
    </row>
    <row r="193" spans="1:12" x14ac:dyDescent="0.25">
      <c r="A193" t="s">
        <v>732</v>
      </c>
      <c r="B193">
        <v>2005</v>
      </c>
      <c r="C193" t="s">
        <v>697</v>
      </c>
      <c r="D193">
        <v>0.66679999999999995</v>
      </c>
      <c r="E193">
        <v>0.66679999999999995</v>
      </c>
      <c r="F193">
        <v>0.66679999999999995</v>
      </c>
      <c r="G193">
        <v>0.66679999999999995</v>
      </c>
      <c r="H193">
        <v>0.66679999999999995</v>
      </c>
      <c r="I193">
        <v>0.66679999999999995</v>
      </c>
      <c r="J193">
        <v>0.66679999999999995</v>
      </c>
      <c r="K193">
        <v>0.66679999999999995</v>
      </c>
      <c r="L193">
        <v>0.66679999999999995</v>
      </c>
    </row>
    <row r="194" spans="1:12" x14ac:dyDescent="0.25">
      <c r="A194" t="s">
        <v>732</v>
      </c>
      <c r="B194">
        <v>2005</v>
      </c>
      <c r="C194" t="s">
        <v>701</v>
      </c>
      <c r="D194">
        <v>2.4799999999999999E-2</v>
      </c>
      <c r="E194">
        <v>2.4799999999999999E-2</v>
      </c>
      <c r="F194">
        <v>2.4799999999999999E-2</v>
      </c>
      <c r="G194">
        <v>2.4799999999999999E-2</v>
      </c>
      <c r="H194">
        <v>2.4799999999999999E-2</v>
      </c>
      <c r="I194">
        <v>2.4799999999999999E-2</v>
      </c>
      <c r="J194">
        <v>2.4799999999999999E-2</v>
      </c>
      <c r="K194">
        <v>2.4799999999999999E-2</v>
      </c>
      <c r="L194">
        <v>2.4799999999999999E-2</v>
      </c>
    </row>
    <row r="195" spans="1:12" x14ac:dyDescent="0.25">
      <c r="A195" t="s">
        <v>732</v>
      </c>
      <c r="B195">
        <v>2005</v>
      </c>
      <c r="C195" t="s">
        <v>699</v>
      </c>
      <c r="D195">
        <v>1.4E-3</v>
      </c>
      <c r="E195">
        <v>1.4E-3</v>
      </c>
      <c r="F195">
        <v>1.4E-3</v>
      </c>
      <c r="G195">
        <v>1.4E-3</v>
      </c>
      <c r="H195">
        <v>1.4E-3</v>
      </c>
      <c r="I195">
        <v>1.4E-3</v>
      </c>
      <c r="J195">
        <v>1.4E-3</v>
      </c>
      <c r="K195">
        <v>1.4E-3</v>
      </c>
      <c r="L195">
        <v>1.4E-3</v>
      </c>
    </row>
    <row r="196" spans="1:12" x14ac:dyDescent="0.25">
      <c r="A196" t="s">
        <v>732</v>
      </c>
      <c r="B196">
        <v>2005</v>
      </c>
      <c r="C196" t="s">
        <v>700</v>
      </c>
      <c r="D196">
        <v>0.1106</v>
      </c>
      <c r="E196">
        <v>0.1106</v>
      </c>
      <c r="F196">
        <v>0.1106</v>
      </c>
      <c r="G196">
        <v>0.1106</v>
      </c>
      <c r="H196">
        <v>0.1106</v>
      </c>
      <c r="I196">
        <v>0.1106</v>
      </c>
      <c r="J196">
        <v>0.1106</v>
      </c>
      <c r="K196">
        <v>0.1106</v>
      </c>
      <c r="L196">
        <v>0.1106</v>
      </c>
    </row>
    <row r="197" spans="1:12" x14ac:dyDescent="0.25">
      <c r="A197" t="s">
        <v>732</v>
      </c>
      <c r="B197">
        <v>2005</v>
      </c>
      <c r="C197" t="s">
        <v>698</v>
      </c>
      <c r="D197">
        <v>0.43569999999999998</v>
      </c>
      <c r="E197">
        <v>0.43569999999999998</v>
      </c>
      <c r="F197">
        <v>0.43569999999999998</v>
      </c>
      <c r="G197">
        <v>0.43569999999999998</v>
      </c>
      <c r="H197">
        <v>0.43569999999999998</v>
      </c>
      <c r="I197">
        <v>0.43569999999999998</v>
      </c>
      <c r="J197">
        <v>0.43569999999999998</v>
      </c>
      <c r="K197">
        <v>0.43569999999999998</v>
      </c>
      <c r="L197">
        <v>0.43569999999999998</v>
      </c>
    </row>
    <row r="198" spans="1:12" x14ac:dyDescent="0.25">
      <c r="A198" t="s">
        <v>733</v>
      </c>
      <c r="B198">
        <v>2005</v>
      </c>
      <c r="C198" t="s">
        <v>698</v>
      </c>
      <c r="D198">
        <v>0.2288</v>
      </c>
      <c r="E198">
        <v>0.2288</v>
      </c>
      <c r="F198">
        <v>0.2288</v>
      </c>
      <c r="G198">
        <v>0.2288</v>
      </c>
      <c r="H198">
        <v>0.2288</v>
      </c>
      <c r="I198">
        <v>0.2288</v>
      </c>
      <c r="J198">
        <v>0.2288</v>
      </c>
      <c r="K198">
        <v>0.2288</v>
      </c>
      <c r="L198">
        <v>0.2288</v>
      </c>
    </row>
    <row r="199" spans="1:12" x14ac:dyDescent="0.25">
      <c r="A199" t="s">
        <v>733</v>
      </c>
      <c r="B199">
        <v>2005</v>
      </c>
      <c r="C199" t="s">
        <v>702</v>
      </c>
      <c r="D199">
        <v>4.3400000000000001E-2</v>
      </c>
      <c r="E199">
        <v>4.3400000000000001E-2</v>
      </c>
      <c r="F199">
        <v>4.3400000000000001E-2</v>
      </c>
      <c r="G199">
        <v>4.3400000000000001E-2</v>
      </c>
      <c r="H199">
        <v>4.3400000000000001E-2</v>
      </c>
      <c r="I199">
        <v>4.3400000000000001E-2</v>
      </c>
      <c r="J199">
        <v>4.3400000000000001E-2</v>
      </c>
      <c r="K199">
        <v>4.3400000000000001E-2</v>
      </c>
      <c r="L199">
        <v>4.3400000000000001E-2</v>
      </c>
    </row>
    <row r="200" spans="1:12" x14ac:dyDescent="0.25">
      <c r="A200" t="s">
        <v>733</v>
      </c>
      <c r="B200">
        <v>2005</v>
      </c>
      <c r="C200" t="s">
        <v>703</v>
      </c>
      <c r="D200">
        <v>9.2999999999999992E-3</v>
      </c>
      <c r="E200">
        <v>9.2999999999999992E-3</v>
      </c>
      <c r="F200">
        <v>9.2999999999999992E-3</v>
      </c>
      <c r="G200">
        <v>9.2999999999999992E-3</v>
      </c>
      <c r="H200">
        <v>9.2999999999999992E-3</v>
      </c>
      <c r="I200">
        <v>9.2999999999999992E-3</v>
      </c>
      <c r="J200">
        <v>9.2999999999999992E-3</v>
      </c>
      <c r="K200">
        <v>9.2999999999999992E-3</v>
      </c>
      <c r="L200">
        <v>9.2999999999999992E-3</v>
      </c>
    </row>
    <row r="201" spans="1:12" x14ac:dyDescent="0.25">
      <c r="A201" t="s">
        <v>733</v>
      </c>
      <c r="B201">
        <v>2005</v>
      </c>
      <c r="C201" t="s">
        <v>701</v>
      </c>
      <c r="D201">
        <v>1.3599999999999999E-2</v>
      </c>
      <c r="E201">
        <v>1.3599999999999999E-2</v>
      </c>
      <c r="F201">
        <v>1.3599999999999999E-2</v>
      </c>
      <c r="G201">
        <v>1.3599999999999999E-2</v>
      </c>
      <c r="H201">
        <v>1.3599999999999999E-2</v>
      </c>
      <c r="I201">
        <v>1.3599999999999999E-2</v>
      </c>
      <c r="J201">
        <v>1.3599999999999999E-2</v>
      </c>
      <c r="K201">
        <v>1.3599999999999999E-2</v>
      </c>
      <c r="L201">
        <v>1.3599999999999999E-2</v>
      </c>
    </row>
    <row r="202" spans="1:12" x14ac:dyDescent="0.25">
      <c r="A202" t="s">
        <v>733</v>
      </c>
      <c r="B202">
        <v>2005</v>
      </c>
      <c r="C202" t="s">
        <v>700</v>
      </c>
      <c r="D202">
        <v>6.1800000000000001E-2</v>
      </c>
      <c r="E202">
        <v>6.1800000000000001E-2</v>
      </c>
      <c r="F202">
        <v>6.1800000000000001E-2</v>
      </c>
      <c r="G202">
        <v>6.1800000000000001E-2</v>
      </c>
      <c r="H202">
        <v>6.1800000000000001E-2</v>
      </c>
      <c r="I202">
        <v>6.1800000000000001E-2</v>
      </c>
      <c r="J202">
        <v>6.1800000000000001E-2</v>
      </c>
      <c r="K202">
        <v>6.1800000000000001E-2</v>
      </c>
      <c r="L202">
        <v>6.1800000000000001E-2</v>
      </c>
    </row>
    <row r="203" spans="1:12" x14ac:dyDescent="0.25">
      <c r="A203" t="s">
        <v>733</v>
      </c>
      <c r="B203">
        <v>2005</v>
      </c>
      <c r="C203" t="s">
        <v>697</v>
      </c>
      <c r="D203">
        <v>0.35770000000000002</v>
      </c>
      <c r="E203">
        <v>0.35770000000000002</v>
      </c>
      <c r="F203">
        <v>0.35770000000000002</v>
      </c>
      <c r="G203">
        <v>0.35770000000000002</v>
      </c>
      <c r="H203">
        <v>0.35770000000000002</v>
      </c>
      <c r="I203">
        <v>0.35770000000000002</v>
      </c>
      <c r="J203">
        <v>0.35770000000000002</v>
      </c>
      <c r="K203">
        <v>0.35770000000000002</v>
      </c>
      <c r="L203">
        <v>0.35770000000000002</v>
      </c>
    </row>
    <row r="204" spans="1:12" x14ac:dyDescent="0.25">
      <c r="A204" t="s">
        <v>733</v>
      </c>
      <c r="B204">
        <v>2005</v>
      </c>
      <c r="C204" t="s">
        <v>699</v>
      </c>
      <c r="D204">
        <v>8.0000000000000004E-4</v>
      </c>
      <c r="E204">
        <v>8.0000000000000004E-4</v>
      </c>
      <c r="F204">
        <v>8.0000000000000004E-4</v>
      </c>
      <c r="G204">
        <v>8.0000000000000004E-4</v>
      </c>
      <c r="H204">
        <v>8.0000000000000004E-4</v>
      </c>
      <c r="I204">
        <v>8.0000000000000004E-4</v>
      </c>
      <c r="J204">
        <v>8.0000000000000004E-4</v>
      </c>
      <c r="K204">
        <v>8.0000000000000004E-4</v>
      </c>
      <c r="L204">
        <v>8.0000000000000004E-4</v>
      </c>
    </row>
    <row r="205" spans="1:12" x14ac:dyDescent="0.25">
      <c r="A205" t="s">
        <v>734</v>
      </c>
      <c r="B205">
        <v>2005</v>
      </c>
      <c r="C205" t="s">
        <v>700</v>
      </c>
      <c r="D205">
        <v>0.4113</v>
      </c>
      <c r="E205">
        <v>0.4113</v>
      </c>
      <c r="F205">
        <v>0.4113</v>
      </c>
      <c r="G205">
        <v>0.4113</v>
      </c>
      <c r="H205">
        <v>0.4113</v>
      </c>
      <c r="I205">
        <v>0.4113</v>
      </c>
      <c r="J205">
        <v>0.4113</v>
      </c>
      <c r="K205">
        <v>0.4113</v>
      </c>
      <c r="L205">
        <v>0.4113</v>
      </c>
    </row>
    <row r="206" spans="1:12" x14ac:dyDescent="0.25">
      <c r="A206" t="s">
        <v>734</v>
      </c>
      <c r="B206">
        <v>2005</v>
      </c>
      <c r="C206" t="s">
        <v>699</v>
      </c>
      <c r="D206">
        <v>5.1999999999999998E-3</v>
      </c>
      <c r="E206">
        <v>5.1999999999999998E-3</v>
      </c>
      <c r="F206">
        <v>5.1999999999999998E-3</v>
      </c>
      <c r="G206">
        <v>5.1999999999999998E-3</v>
      </c>
      <c r="H206">
        <v>5.1999999999999998E-3</v>
      </c>
      <c r="I206">
        <v>5.1999999999999998E-3</v>
      </c>
      <c r="J206">
        <v>5.1999999999999998E-3</v>
      </c>
      <c r="K206">
        <v>5.1999999999999998E-3</v>
      </c>
      <c r="L206">
        <v>5.1999999999999998E-3</v>
      </c>
    </row>
    <row r="207" spans="1:12" x14ac:dyDescent="0.25">
      <c r="A207" t="s">
        <v>734</v>
      </c>
      <c r="B207">
        <v>2005</v>
      </c>
      <c r="C207" t="s">
        <v>703</v>
      </c>
      <c r="D207">
        <v>6.1800000000000001E-2</v>
      </c>
      <c r="E207">
        <v>6.1800000000000001E-2</v>
      </c>
      <c r="F207">
        <v>6.1800000000000001E-2</v>
      </c>
      <c r="G207">
        <v>6.1800000000000001E-2</v>
      </c>
      <c r="H207">
        <v>6.1800000000000001E-2</v>
      </c>
      <c r="I207">
        <v>6.1800000000000001E-2</v>
      </c>
      <c r="J207">
        <v>6.1800000000000001E-2</v>
      </c>
      <c r="K207">
        <v>6.1800000000000001E-2</v>
      </c>
      <c r="L207">
        <v>6.1800000000000001E-2</v>
      </c>
    </row>
    <row r="208" spans="1:12" x14ac:dyDescent="0.25">
      <c r="A208" t="s">
        <v>734</v>
      </c>
      <c r="B208">
        <v>2005</v>
      </c>
      <c r="C208" t="s">
        <v>701</v>
      </c>
      <c r="D208">
        <v>8.7800000000000003E-2</v>
      </c>
      <c r="E208">
        <v>8.7800000000000003E-2</v>
      </c>
      <c r="F208">
        <v>8.7800000000000003E-2</v>
      </c>
      <c r="G208">
        <v>8.7800000000000003E-2</v>
      </c>
      <c r="H208">
        <v>8.7800000000000003E-2</v>
      </c>
      <c r="I208">
        <v>8.7800000000000003E-2</v>
      </c>
      <c r="J208">
        <v>8.7800000000000003E-2</v>
      </c>
      <c r="K208">
        <v>8.7800000000000003E-2</v>
      </c>
      <c r="L208">
        <v>8.7800000000000003E-2</v>
      </c>
    </row>
    <row r="209" spans="1:12" x14ac:dyDescent="0.25">
      <c r="A209" t="s">
        <v>734</v>
      </c>
      <c r="B209">
        <v>2005</v>
      </c>
      <c r="C209" t="s">
        <v>702</v>
      </c>
      <c r="D209">
        <v>0.28889999999999999</v>
      </c>
      <c r="E209">
        <v>0.28889999999999999</v>
      </c>
      <c r="F209">
        <v>0.28889999999999999</v>
      </c>
      <c r="G209">
        <v>0.28889999999999999</v>
      </c>
      <c r="H209">
        <v>0.28889999999999999</v>
      </c>
      <c r="I209">
        <v>0.28889999999999999</v>
      </c>
      <c r="J209">
        <v>0.28889999999999999</v>
      </c>
      <c r="K209">
        <v>0.28889999999999999</v>
      </c>
      <c r="L209">
        <v>0.28889999999999999</v>
      </c>
    </row>
    <row r="210" spans="1:12" x14ac:dyDescent="0.25">
      <c r="A210" t="s">
        <v>734</v>
      </c>
      <c r="B210">
        <v>2005</v>
      </c>
      <c r="C210" t="s">
        <v>698</v>
      </c>
      <c r="D210">
        <v>1.3071999999999999</v>
      </c>
      <c r="E210">
        <v>1.3071999999999999</v>
      </c>
      <c r="F210">
        <v>1.3071999999999999</v>
      </c>
      <c r="G210">
        <v>1.3071999999999999</v>
      </c>
      <c r="H210">
        <v>1.3071999999999999</v>
      </c>
      <c r="I210">
        <v>1.3071999999999999</v>
      </c>
      <c r="J210">
        <v>1.3071999999999999</v>
      </c>
      <c r="K210">
        <v>1.3071999999999999</v>
      </c>
      <c r="L210">
        <v>1.3071999999999999</v>
      </c>
    </row>
    <row r="211" spans="1:12" x14ac:dyDescent="0.25">
      <c r="A211" t="s">
        <v>734</v>
      </c>
      <c r="B211">
        <v>2005</v>
      </c>
      <c r="C211" t="s">
        <v>697</v>
      </c>
      <c r="D211">
        <v>2.1621999999999999</v>
      </c>
      <c r="E211">
        <v>2.1621999999999999</v>
      </c>
      <c r="F211">
        <v>2.1621999999999999</v>
      </c>
      <c r="G211">
        <v>2.1621999999999999</v>
      </c>
      <c r="H211">
        <v>2.1621999999999999</v>
      </c>
      <c r="I211">
        <v>2.1621999999999999</v>
      </c>
      <c r="J211">
        <v>2.1621999999999999</v>
      </c>
      <c r="K211">
        <v>2.1621999999999999</v>
      </c>
      <c r="L211">
        <v>2.1621999999999999</v>
      </c>
    </row>
    <row r="212" spans="1:12" x14ac:dyDescent="0.25">
      <c r="A212" t="s">
        <v>735</v>
      </c>
      <c r="B212">
        <v>2005</v>
      </c>
      <c r="C212" t="s">
        <v>701</v>
      </c>
      <c r="D212">
        <v>2.0299999999999999E-2</v>
      </c>
      <c r="E212">
        <v>2.0299999999999999E-2</v>
      </c>
      <c r="F212">
        <v>2.0299999999999999E-2</v>
      </c>
      <c r="G212">
        <v>2.0299999999999999E-2</v>
      </c>
      <c r="H212">
        <v>2.0299999999999999E-2</v>
      </c>
      <c r="I212">
        <v>2.0299999999999999E-2</v>
      </c>
      <c r="J212">
        <v>2.0299999999999999E-2</v>
      </c>
      <c r="K212">
        <v>2.0299999999999999E-2</v>
      </c>
      <c r="L212">
        <v>2.0299999999999999E-2</v>
      </c>
    </row>
    <row r="213" spans="1:12" x14ac:dyDescent="0.25">
      <c r="A213" t="s">
        <v>735</v>
      </c>
      <c r="B213">
        <v>2005</v>
      </c>
      <c r="C213" t="s">
        <v>698</v>
      </c>
      <c r="D213">
        <v>0.4269</v>
      </c>
      <c r="E213">
        <v>0.4269</v>
      </c>
      <c r="F213">
        <v>0.4269</v>
      </c>
      <c r="G213">
        <v>0.4269</v>
      </c>
      <c r="H213">
        <v>0.4269</v>
      </c>
      <c r="I213">
        <v>0.4269</v>
      </c>
      <c r="J213">
        <v>0.4269</v>
      </c>
      <c r="K213">
        <v>0.4269</v>
      </c>
      <c r="L213">
        <v>0.4269</v>
      </c>
    </row>
    <row r="214" spans="1:12" x14ac:dyDescent="0.25">
      <c r="A214" t="s">
        <v>735</v>
      </c>
      <c r="B214">
        <v>2005</v>
      </c>
      <c r="C214" t="s">
        <v>699</v>
      </c>
      <c r="D214">
        <v>1.1000000000000001E-3</v>
      </c>
      <c r="E214">
        <v>1.1000000000000001E-3</v>
      </c>
      <c r="F214">
        <v>1.1000000000000001E-3</v>
      </c>
      <c r="G214">
        <v>1.1000000000000001E-3</v>
      </c>
      <c r="H214">
        <v>1.1000000000000001E-3</v>
      </c>
      <c r="I214">
        <v>1.1000000000000001E-3</v>
      </c>
      <c r="J214">
        <v>1.1000000000000001E-3</v>
      </c>
      <c r="K214">
        <v>1.1000000000000001E-3</v>
      </c>
      <c r="L214">
        <v>1.1000000000000001E-3</v>
      </c>
    </row>
    <row r="215" spans="1:12" x14ac:dyDescent="0.25">
      <c r="A215" t="s">
        <v>735</v>
      </c>
      <c r="B215">
        <v>2005</v>
      </c>
      <c r="C215" t="s">
        <v>700</v>
      </c>
      <c r="D215">
        <v>8.9399999999999993E-2</v>
      </c>
      <c r="E215">
        <v>8.9399999999999993E-2</v>
      </c>
      <c r="F215">
        <v>8.9399999999999993E-2</v>
      </c>
      <c r="G215">
        <v>8.9399999999999993E-2</v>
      </c>
      <c r="H215">
        <v>8.9399999999999993E-2</v>
      </c>
      <c r="I215">
        <v>8.9399999999999993E-2</v>
      </c>
      <c r="J215">
        <v>8.9399999999999993E-2</v>
      </c>
      <c r="K215">
        <v>8.9399999999999993E-2</v>
      </c>
      <c r="L215">
        <v>8.9399999999999993E-2</v>
      </c>
    </row>
    <row r="216" spans="1:12" x14ac:dyDescent="0.25">
      <c r="A216" t="s">
        <v>735</v>
      </c>
      <c r="B216">
        <v>2005</v>
      </c>
      <c r="C216" t="s">
        <v>703</v>
      </c>
      <c r="D216">
        <v>1.34E-2</v>
      </c>
      <c r="E216">
        <v>1.34E-2</v>
      </c>
      <c r="F216">
        <v>1.34E-2</v>
      </c>
      <c r="G216">
        <v>1.34E-2</v>
      </c>
      <c r="H216">
        <v>1.34E-2</v>
      </c>
      <c r="I216">
        <v>1.34E-2</v>
      </c>
      <c r="J216">
        <v>1.34E-2</v>
      </c>
      <c r="K216">
        <v>1.34E-2</v>
      </c>
      <c r="L216">
        <v>1.34E-2</v>
      </c>
    </row>
    <row r="217" spans="1:12" x14ac:dyDescent="0.25">
      <c r="A217" t="s">
        <v>735</v>
      </c>
      <c r="B217">
        <v>2005</v>
      </c>
      <c r="C217" t="s">
        <v>702</v>
      </c>
      <c r="D217">
        <v>6.2799999999999995E-2</v>
      </c>
      <c r="E217">
        <v>6.2799999999999995E-2</v>
      </c>
      <c r="F217">
        <v>6.2799999999999995E-2</v>
      </c>
      <c r="G217">
        <v>6.2799999999999995E-2</v>
      </c>
      <c r="H217">
        <v>6.2799999999999995E-2</v>
      </c>
      <c r="I217">
        <v>6.2799999999999995E-2</v>
      </c>
      <c r="J217">
        <v>6.2799999999999995E-2</v>
      </c>
      <c r="K217">
        <v>6.2799999999999995E-2</v>
      </c>
      <c r="L217">
        <v>6.2799999999999995E-2</v>
      </c>
    </row>
    <row r="218" spans="1:12" x14ac:dyDescent="0.25">
      <c r="A218" t="s">
        <v>735</v>
      </c>
      <c r="B218">
        <v>2005</v>
      </c>
      <c r="C218" t="s">
        <v>697</v>
      </c>
      <c r="D218">
        <v>0.61409999999999998</v>
      </c>
      <c r="E218">
        <v>0.61409999999999998</v>
      </c>
      <c r="F218">
        <v>0.61409999999999998</v>
      </c>
      <c r="G218">
        <v>0.61409999999999998</v>
      </c>
      <c r="H218">
        <v>0.61409999999999998</v>
      </c>
      <c r="I218">
        <v>0.61409999999999998</v>
      </c>
      <c r="J218">
        <v>0.61409999999999998</v>
      </c>
      <c r="K218">
        <v>0.61409999999999998</v>
      </c>
      <c r="L218">
        <v>0.61409999999999998</v>
      </c>
    </row>
    <row r="219" spans="1:12" x14ac:dyDescent="0.25">
      <c r="A219" t="s">
        <v>736</v>
      </c>
      <c r="B219">
        <v>2005</v>
      </c>
      <c r="C219" t="s">
        <v>703</v>
      </c>
      <c r="D219">
        <v>0.1361</v>
      </c>
      <c r="E219">
        <v>0.1361</v>
      </c>
      <c r="F219">
        <v>0.1361</v>
      </c>
      <c r="G219">
        <v>0.1361</v>
      </c>
      <c r="H219">
        <v>0.1361</v>
      </c>
      <c r="I219">
        <v>0.1361</v>
      </c>
      <c r="J219">
        <v>0.1361</v>
      </c>
      <c r="K219">
        <v>0.1361</v>
      </c>
      <c r="L219">
        <v>0.1361</v>
      </c>
    </row>
    <row r="220" spans="1:12" x14ac:dyDescent="0.25">
      <c r="A220" t="s">
        <v>736</v>
      </c>
      <c r="B220">
        <v>2005</v>
      </c>
      <c r="C220" t="s">
        <v>697</v>
      </c>
      <c r="D220">
        <v>4.3723999999999998</v>
      </c>
      <c r="E220">
        <v>4.3723999999999998</v>
      </c>
      <c r="F220">
        <v>4.3723999999999998</v>
      </c>
      <c r="G220">
        <v>4.3723999999999998</v>
      </c>
      <c r="H220">
        <v>4.3723999999999998</v>
      </c>
      <c r="I220">
        <v>4.3723999999999998</v>
      </c>
      <c r="J220">
        <v>4.3723999999999998</v>
      </c>
      <c r="K220">
        <v>4.3723999999999998</v>
      </c>
      <c r="L220">
        <v>4.3723999999999998</v>
      </c>
    </row>
    <row r="221" spans="1:12" x14ac:dyDescent="0.25">
      <c r="A221" t="s">
        <v>736</v>
      </c>
      <c r="B221">
        <v>2005</v>
      </c>
      <c r="C221" t="s">
        <v>701</v>
      </c>
      <c r="D221">
        <v>0.1963</v>
      </c>
      <c r="E221">
        <v>0.1963</v>
      </c>
      <c r="F221">
        <v>0.1963</v>
      </c>
      <c r="G221">
        <v>0.1963</v>
      </c>
      <c r="H221">
        <v>0.1963</v>
      </c>
      <c r="I221">
        <v>0.1963</v>
      </c>
      <c r="J221">
        <v>0.1963</v>
      </c>
      <c r="K221">
        <v>0.1963</v>
      </c>
      <c r="L221">
        <v>0.1963</v>
      </c>
    </row>
    <row r="222" spans="1:12" x14ac:dyDescent="0.25">
      <c r="A222" t="s">
        <v>736</v>
      </c>
      <c r="B222">
        <v>2005</v>
      </c>
      <c r="C222" t="s">
        <v>700</v>
      </c>
      <c r="D222">
        <v>0.90559999999999996</v>
      </c>
      <c r="E222">
        <v>0.90559999999999996</v>
      </c>
      <c r="F222">
        <v>0.90559999999999996</v>
      </c>
      <c r="G222">
        <v>0.90559999999999996</v>
      </c>
      <c r="H222">
        <v>0.90559999999999996</v>
      </c>
      <c r="I222">
        <v>0.90559999999999996</v>
      </c>
      <c r="J222">
        <v>0.90559999999999996</v>
      </c>
      <c r="K222">
        <v>0.90559999999999996</v>
      </c>
      <c r="L222">
        <v>0.90559999999999996</v>
      </c>
    </row>
    <row r="223" spans="1:12" x14ac:dyDescent="0.25">
      <c r="A223" t="s">
        <v>736</v>
      </c>
      <c r="B223">
        <v>2005</v>
      </c>
      <c r="C223" t="s">
        <v>699</v>
      </c>
      <c r="D223">
        <v>1.15E-2</v>
      </c>
      <c r="E223">
        <v>1.15E-2</v>
      </c>
      <c r="F223">
        <v>1.15E-2</v>
      </c>
      <c r="G223">
        <v>1.15E-2</v>
      </c>
      <c r="H223">
        <v>1.15E-2</v>
      </c>
      <c r="I223">
        <v>1.15E-2</v>
      </c>
      <c r="J223">
        <v>1.15E-2</v>
      </c>
      <c r="K223">
        <v>1.15E-2</v>
      </c>
      <c r="L223">
        <v>1.15E-2</v>
      </c>
    </row>
    <row r="224" spans="1:12" x14ac:dyDescent="0.25">
      <c r="A224" t="s">
        <v>736</v>
      </c>
      <c r="B224">
        <v>2005</v>
      </c>
      <c r="C224" t="s">
        <v>698</v>
      </c>
      <c r="D224">
        <v>2.4866999999999999</v>
      </c>
      <c r="E224">
        <v>2.4866999999999999</v>
      </c>
      <c r="F224">
        <v>2.4866999999999999</v>
      </c>
      <c r="G224">
        <v>2.4866999999999999</v>
      </c>
      <c r="H224">
        <v>2.4866999999999999</v>
      </c>
      <c r="I224">
        <v>2.4866999999999999</v>
      </c>
      <c r="J224">
        <v>2.4866999999999999</v>
      </c>
      <c r="K224">
        <v>2.4866999999999999</v>
      </c>
      <c r="L224">
        <v>2.4866999999999999</v>
      </c>
    </row>
    <row r="225" spans="1:12" x14ac:dyDescent="0.25">
      <c r="A225" t="s">
        <v>736</v>
      </c>
      <c r="B225">
        <v>2005</v>
      </c>
      <c r="C225" t="s">
        <v>702</v>
      </c>
      <c r="D225">
        <v>0.63619999999999999</v>
      </c>
      <c r="E225">
        <v>0.63619999999999999</v>
      </c>
      <c r="F225">
        <v>0.63619999999999999</v>
      </c>
      <c r="G225">
        <v>0.63619999999999999</v>
      </c>
      <c r="H225">
        <v>0.63619999999999999</v>
      </c>
      <c r="I225">
        <v>0.63619999999999999</v>
      </c>
      <c r="J225">
        <v>0.63619999999999999</v>
      </c>
      <c r="K225">
        <v>0.63619999999999999</v>
      </c>
      <c r="L225">
        <v>0.63619999999999999</v>
      </c>
    </row>
    <row r="226" spans="1:12" x14ac:dyDescent="0.25">
      <c r="A226" t="s">
        <v>737</v>
      </c>
      <c r="B226">
        <v>2005</v>
      </c>
      <c r="C226" t="s">
        <v>702</v>
      </c>
      <c r="D226">
        <v>0.28749999999999998</v>
      </c>
      <c r="E226">
        <v>0.28749999999999998</v>
      </c>
      <c r="F226">
        <v>0.28749999999999998</v>
      </c>
      <c r="G226">
        <v>0.28749999999999998</v>
      </c>
      <c r="H226">
        <v>0.28749999999999998</v>
      </c>
      <c r="I226">
        <v>0.28749999999999998</v>
      </c>
      <c r="J226">
        <v>0.28749999999999998</v>
      </c>
      <c r="K226">
        <v>0.28749999999999998</v>
      </c>
      <c r="L226">
        <v>0.28749999999999998</v>
      </c>
    </row>
    <row r="227" spans="1:12" x14ac:dyDescent="0.25">
      <c r="A227" t="s">
        <v>737</v>
      </c>
      <c r="B227">
        <v>2005</v>
      </c>
      <c r="C227" t="s">
        <v>703</v>
      </c>
      <c r="D227">
        <v>6.1499999999999999E-2</v>
      </c>
      <c r="E227">
        <v>6.1499999999999999E-2</v>
      </c>
      <c r="F227">
        <v>6.1499999999999999E-2</v>
      </c>
      <c r="G227">
        <v>6.1499999999999999E-2</v>
      </c>
      <c r="H227">
        <v>6.1499999999999999E-2</v>
      </c>
      <c r="I227">
        <v>6.1499999999999999E-2</v>
      </c>
      <c r="J227">
        <v>6.1499999999999999E-2</v>
      </c>
      <c r="K227">
        <v>6.1499999999999999E-2</v>
      </c>
      <c r="L227">
        <v>6.1499999999999999E-2</v>
      </c>
    </row>
    <row r="228" spans="1:12" x14ac:dyDescent="0.25">
      <c r="A228" t="s">
        <v>737</v>
      </c>
      <c r="B228">
        <v>2005</v>
      </c>
      <c r="C228" t="s">
        <v>699</v>
      </c>
      <c r="D228">
        <v>5.1999999999999998E-3</v>
      </c>
      <c r="E228">
        <v>5.1999999999999998E-3</v>
      </c>
      <c r="F228">
        <v>5.1999999999999998E-3</v>
      </c>
      <c r="G228">
        <v>5.1999999999999998E-3</v>
      </c>
      <c r="H228">
        <v>5.1999999999999998E-3</v>
      </c>
      <c r="I228">
        <v>5.1999999999999998E-3</v>
      </c>
      <c r="J228">
        <v>5.1999999999999998E-3</v>
      </c>
      <c r="K228">
        <v>5.1999999999999998E-3</v>
      </c>
      <c r="L228">
        <v>5.1999999999999998E-3</v>
      </c>
    </row>
    <row r="229" spans="1:12" x14ac:dyDescent="0.25">
      <c r="A229" t="s">
        <v>737</v>
      </c>
      <c r="B229">
        <v>2005</v>
      </c>
      <c r="C229" t="s">
        <v>700</v>
      </c>
      <c r="D229">
        <v>0.40920000000000001</v>
      </c>
      <c r="E229">
        <v>0.40920000000000001</v>
      </c>
      <c r="F229">
        <v>0.40920000000000001</v>
      </c>
      <c r="G229">
        <v>0.40920000000000001</v>
      </c>
      <c r="H229">
        <v>0.40920000000000001</v>
      </c>
      <c r="I229">
        <v>0.40920000000000001</v>
      </c>
      <c r="J229">
        <v>0.40920000000000001</v>
      </c>
      <c r="K229">
        <v>0.40920000000000001</v>
      </c>
      <c r="L229">
        <v>0.40920000000000001</v>
      </c>
    </row>
    <row r="230" spans="1:12" x14ac:dyDescent="0.25">
      <c r="A230" t="s">
        <v>737</v>
      </c>
      <c r="B230">
        <v>2005</v>
      </c>
      <c r="C230" t="s">
        <v>698</v>
      </c>
      <c r="D230">
        <v>1.8263</v>
      </c>
      <c r="E230">
        <v>1.8263</v>
      </c>
      <c r="F230">
        <v>1.8263</v>
      </c>
      <c r="G230">
        <v>1.8263</v>
      </c>
      <c r="H230">
        <v>1.8263</v>
      </c>
      <c r="I230">
        <v>1.8263</v>
      </c>
      <c r="J230">
        <v>1.8263</v>
      </c>
      <c r="K230">
        <v>1.8263</v>
      </c>
      <c r="L230">
        <v>1.8263</v>
      </c>
    </row>
    <row r="231" spans="1:12" x14ac:dyDescent="0.25">
      <c r="A231" t="s">
        <v>737</v>
      </c>
      <c r="B231">
        <v>2005</v>
      </c>
      <c r="C231" t="s">
        <v>697</v>
      </c>
      <c r="D231">
        <v>2.7017000000000002</v>
      </c>
      <c r="E231">
        <v>2.7017000000000002</v>
      </c>
      <c r="F231">
        <v>2.7017000000000002</v>
      </c>
      <c r="G231">
        <v>2.7017000000000002</v>
      </c>
      <c r="H231">
        <v>2.7017000000000002</v>
      </c>
      <c r="I231">
        <v>2.7017000000000002</v>
      </c>
      <c r="J231">
        <v>2.7017000000000002</v>
      </c>
      <c r="K231">
        <v>2.7017000000000002</v>
      </c>
      <c r="L231">
        <v>2.7017000000000002</v>
      </c>
    </row>
    <row r="232" spans="1:12" x14ac:dyDescent="0.25">
      <c r="A232" t="s">
        <v>737</v>
      </c>
      <c r="B232">
        <v>2005</v>
      </c>
      <c r="C232" t="s">
        <v>701</v>
      </c>
      <c r="D232">
        <v>0.112</v>
      </c>
      <c r="E232">
        <v>0.112</v>
      </c>
      <c r="F232">
        <v>0.112</v>
      </c>
      <c r="G232">
        <v>0.112</v>
      </c>
      <c r="H232">
        <v>0.112</v>
      </c>
      <c r="I232">
        <v>0.112</v>
      </c>
      <c r="J232">
        <v>0.112</v>
      </c>
      <c r="K232">
        <v>0.112</v>
      </c>
      <c r="L232">
        <v>0.112</v>
      </c>
    </row>
    <row r="233" spans="1:12" x14ac:dyDescent="0.25">
      <c r="A233" t="s">
        <v>738</v>
      </c>
      <c r="B233">
        <v>2005</v>
      </c>
      <c r="C233" t="s">
        <v>697</v>
      </c>
      <c r="D233">
        <v>0.2145</v>
      </c>
      <c r="E233">
        <v>0.2145</v>
      </c>
      <c r="F233">
        <v>0.2145</v>
      </c>
      <c r="G233">
        <v>0.2145</v>
      </c>
      <c r="H233">
        <v>0.2145</v>
      </c>
      <c r="I233">
        <v>0.2145</v>
      </c>
      <c r="J233">
        <v>0.2145</v>
      </c>
      <c r="K233">
        <v>0.2145</v>
      </c>
      <c r="L233">
        <v>0.2145</v>
      </c>
    </row>
    <row r="234" spans="1:12" x14ac:dyDescent="0.25">
      <c r="A234" t="s">
        <v>738</v>
      </c>
      <c r="B234">
        <v>2005</v>
      </c>
      <c r="C234" t="s">
        <v>700</v>
      </c>
      <c r="D234">
        <v>2.9899999999999999E-2</v>
      </c>
      <c r="E234">
        <v>2.9899999999999999E-2</v>
      </c>
      <c r="F234">
        <v>2.9899999999999999E-2</v>
      </c>
      <c r="G234">
        <v>2.9899999999999999E-2</v>
      </c>
      <c r="H234">
        <v>2.9899999999999999E-2</v>
      </c>
      <c r="I234">
        <v>2.9899999999999999E-2</v>
      </c>
      <c r="J234">
        <v>2.9899999999999999E-2</v>
      </c>
      <c r="K234">
        <v>2.9899999999999999E-2</v>
      </c>
      <c r="L234">
        <v>2.9899999999999999E-2</v>
      </c>
    </row>
    <row r="235" spans="1:12" x14ac:dyDescent="0.25">
      <c r="A235" t="s">
        <v>738</v>
      </c>
      <c r="B235">
        <v>2005</v>
      </c>
      <c r="C235" t="s">
        <v>702</v>
      </c>
      <c r="D235">
        <v>2.1000000000000001E-2</v>
      </c>
      <c r="E235">
        <v>2.1000000000000001E-2</v>
      </c>
      <c r="F235">
        <v>2.1000000000000001E-2</v>
      </c>
      <c r="G235">
        <v>2.1000000000000001E-2</v>
      </c>
      <c r="H235">
        <v>2.1000000000000001E-2</v>
      </c>
      <c r="I235">
        <v>2.1000000000000001E-2</v>
      </c>
      <c r="J235">
        <v>2.1000000000000001E-2</v>
      </c>
      <c r="K235">
        <v>2.1000000000000001E-2</v>
      </c>
      <c r="L235">
        <v>2.1000000000000001E-2</v>
      </c>
    </row>
    <row r="236" spans="1:12" x14ac:dyDescent="0.25">
      <c r="A236" t="s">
        <v>738</v>
      </c>
      <c r="B236">
        <v>2005</v>
      </c>
      <c r="C236" t="s">
        <v>701</v>
      </c>
      <c r="D236">
        <v>8.2000000000000007E-3</v>
      </c>
      <c r="E236">
        <v>8.2000000000000007E-3</v>
      </c>
      <c r="F236">
        <v>8.2000000000000007E-3</v>
      </c>
      <c r="G236">
        <v>8.2000000000000007E-3</v>
      </c>
      <c r="H236">
        <v>8.2000000000000007E-3</v>
      </c>
      <c r="I236">
        <v>8.2000000000000007E-3</v>
      </c>
      <c r="J236">
        <v>8.2000000000000007E-3</v>
      </c>
      <c r="K236">
        <v>8.2000000000000007E-3</v>
      </c>
      <c r="L236">
        <v>8.2000000000000007E-3</v>
      </c>
    </row>
    <row r="237" spans="1:12" x14ac:dyDescent="0.25">
      <c r="A237" t="s">
        <v>738</v>
      </c>
      <c r="B237">
        <v>2005</v>
      </c>
      <c r="C237" t="s">
        <v>698</v>
      </c>
      <c r="D237">
        <v>0.15049999999999999</v>
      </c>
      <c r="E237">
        <v>0.15049999999999999</v>
      </c>
      <c r="F237">
        <v>0.15049999999999999</v>
      </c>
      <c r="G237">
        <v>0.15049999999999999</v>
      </c>
      <c r="H237">
        <v>0.15049999999999999</v>
      </c>
      <c r="I237">
        <v>0.15049999999999999</v>
      </c>
      <c r="J237">
        <v>0.15049999999999999</v>
      </c>
      <c r="K237">
        <v>0.15049999999999999</v>
      </c>
      <c r="L237">
        <v>0.15049999999999999</v>
      </c>
    </row>
    <row r="238" spans="1:12" x14ac:dyDescent="0.25">
      <c r="A238" t="s">
        <v>738</v>
      </c>
      <c r="B238">
        <v>2005</v>
      </c>
      <c r="C238" t="s">
        <v>703</v>
      </c>
      <c r="D238">
        <v>4.4999999999999997E-3</v>
      </c>
      <c r="E238">
        <v>4.4999999999999997E-3</v>
      </c>
      <c r="F238">
        <v>4.4999999999999997E-3</v>
      </c>
      <c r="G238">
        <v>4.4999999999999997E-3</v>
      </c>
      <c r="H238">
        <v>4.4999999999999997E-3</v>
      </c>
      <c r="I238">
        <v>4.4999999999999997E-3</v>
      </c>
      <c r="J238">
        <v>4.4999999999999997E-3</v>
      </c>
      <c r="K238">
        <v>4.4999999999999997E-3</v>
      </c>
      <c r="L238">
        <v>4.4999999999999997E-3</v>
      </c>
    </row>
    <row r="239" spans="1:12" x14ac:dyDescent="0.25">
      <c r="A239" t="s">
        <v>738</v>
      </c>
      <c r="B239">
        <v>2005</v>
      </c>
      <c r="C239" t="s">
        <v>699</v>
      </c>
      <c r="D239">
        <v>4.0000000000000002E-4</v>
      </c>
      <c r="E239">
        <v>4.0000000000000002E-4</v>
      </c>
      <c r="F239">
        <v>4.0000000000000002E-4</v>
      </c>
      <c r="G239">
        <v>4.0000000000000002E-4</v>
      </c>
      <c r="H239">
        <v>4.0000000000000002E-4</v>
      </c>
      <c r="I239">
        <v>4.0000000000000002E-4</v>
      </c>
      <c r="J239">
        <v>4.0000000000000002E-4</v>
      </c>
      <c r="K239">
        <v>4.0000000000000002E-4</v>
      </c>
      <c r="L239">
        <v>4.0000000000000002E-4</v>
      </c>
    </row>
    <row r="240" spans="1:12" x14ac:dyDescent="0.25">
      <c r="A240" t="s">
        <v>739</v>
      </c>
      <c r="B240">
        <v>2005</v>
      </c>
      <c r="C240" t="s">
        <v>701</v>
      </c>
      <c r="D240">
        <v>0.14169999999999999</v>
      </c>
      <c r="E240">
        <v>0.14169999999999999</v>
      </c>
      <c r="F240">
        <v>0.14169999999999999</v>
      </c>
      <c r="G240">
        <v>0.14169999999999999</v>
      </c>
      <c r="H240">
        <v>0.14169999999999999</v>
      </c>
      <c r="I240">
        <v>0.14169999999999999</v>
      </c>
      <c r="J240">
        <v>0.14169999999999999</v>
      </c>
      <c r="K240">
        <v>0.14169999999999999</v>
      </c>
      <c r="L240">
        <v>0.14169999999999999</v>
      </c>
    </row>
    <row r="241" spans="1:12" x14ac:dyDescent="0.25">
      <c r="A241" t="s">
        <v>739</v>
      </c>
      <c r="B241">
        <v>2005</v>
      </c>
      <c r="C241" t="s">
        <v>703</v>
      </c>
      <c r="D241">
        <v>8.1100000000000005E-2</v>
      </c>
      <c r="E241">
        <v>8.1100000000000005E-2</v>
      </c>
      <c r="F241">
        <v>8.1100000000000005E-2</v>
      </c>
      <c r="G241">
        <v>8.1100000000000005E-2</v>
      </c>
      <c r="H241">
        <v>8.1100000000000005E-2</v>
      </c>
      <c r="I241">
        <v>8.1100000000000005E-2</v>
      </c>
      <c r="J241">
        <v>8.1100000000000005E-2</v>
      </c>
      <c r="K241">
        <v>8.1100000000000005E-2</v>
      </c>
      <c r="L241">
        <v>8.1100000000000005E-2</v>
      </c>
    </row>
    <row r="242" spans="1:12" x14ac:dyDescent="0.25">
      <c r="A242" t="s">
        <v>739</v>
      </c>
      <c r="B242">
        <v>2005</v>
      </c>
      <c r="C242" t="s">
        <v>698</v>
      </c>
      <c r="D242">
        <v>2.1827000000000001</v>
      </c>
      <c r="E242">
        <v>2.1827000000000001</v>
      </c>
      <c r="F242">
        <v>2.1827000000000001</v>
      </c>
      <c r="G242">
        <v>2.1827000000000001</v>
      </c>
      <c r="H242">
        <v>2.1827000000000001</v>
      </c>
      <c r="I242">
        <v>2.1827000000000001</v>
      </c>
      <c r="J242">
        <v>2.1827000000000001</v>
      </c>
      <c r="K242">
        <v>2.1827000000000001</v>
      </c>
      <c r="L242">
        <v>2.1827000000000001</v>
      </c>
    </row>
    <row r="243" spans="1:12" x14ac:dyDescent="0.25">
      <c r="A243" t="s">
        <v>739</v>
      </c>
      <c r="B243">
        <v>2005</v>
      </c>
      <c r="C243" t="s">
        <v>700</v>
      </c>
      <c r="D243">
        <v>0.53969999999999996</v>
      </c>
      <c r="E243">
        <v>0.53969999999999996</v>
      </c>
      <c r="F243">
        <v>0.53969999999999996</v>
      </c>
      <c r="G243">
        <v>0.53969999999999996</v>
      </c>
      <c r="H243">
        <v>0.53969999999999996</v>
      </c>
      <c r="I243">
        <v>0.53969999999999996</v>
      </c>
      <c r="J243">
        <v>0.53969999999999996</v>
      </c>
      <c r="K243">
        <v>0.53969999999999996</v>
      </c>
      <c r="L243">
        <v>0.53969999999999996</v>
      </c>
    </row>
    <row r="244" spans="1:12" x14ac:dyDescent="0.25">
      <c r="A244" t="s">
        <v>739</v>
      </c>
      <c r="B244">
        <v>2005</v>
      </c>
      <c r="C244" t="s">
        <v>697</v>
      </c>
      <c r="D244">
        <v>3.3313000000000001</v>
      </c>
      <c r="E244">
        <v>3.3313000000000001</v>
      </c>
      <c r="F244">
        <v>3.3313000000000001</v>
      </c>
      <c r="G244">
        <v>3.3313000000000001</v>
      </c>
      <c r="H244">
        <v>3.3313000000000001</v>
      </c>
      <c r="I244">
        <v>3.3313000000000001</v>
      </c>
      <c r="J244">
        <v>3.3313000000000001</v>
      </c>
      <c r="K244">
        <v>3.3313000000000001</v>
      </c>
      <c r="L244">
        <v>3.3313000000000001</v>
      </c>
    </row>
    <row r="245" spans="1:12" x14ac:dyDescent="0.25">
      <c r="A245" t="s">
        <v>739</v>
      </c>
      <c r="B245">
        <v>2005</v>
      </c>
      <c r="C245" t="s">
        <v>702</v>
      </c>
      <c r="D245">
        <v>0.37919999999999998</v>
      </c>
      <c r="E245">
        <v>0.37919999999999998</v>
      </c>
      <c r="F245">
        <v>0.37919999999999998</v>
      </c>
      <c r="G245">
        <v>0.37919999999999998</v>
      </c>
      <c r="H245">
        <v>0.37919999999999998</v>
      </c>
      <c r="I245">
        <v>0.37919999999999998</v>
      </c>
      <c r="J245">
        <v>0.37919999999999998</v>
      </c>
      <c r="K245">
        <v>0.37919999999999998</v>
      </c>
      <c r="L245">
        <v>0.37919999999999998</v>
      </c>
    </row>
    <row r="246" spans="1:12" x14ac:dyDescent="0.25">
      <c r="A246" t="s">
        <v>739</v>
      </c>
      <c r="B246">
        <v>2005</v>
      </c>
      <c r="C246" t="s">
        <v>699</v>
      </c>
      <c r="D246">
        <v>6.7999999999999996E-3</v>
      </c>
      <c r="E246">
        <v>6.7999999999999996E-3</v>
      </c>
      <c r="F246">
        <v>6.7999999999999996E-3</v>
      </c>
      <c r="G246">
        <v>6.7999999999999996E-3</v>
      </c>
      <c r="H246">
        <v>6.7999999999999996E-3</v>
      </c>
      <c r="I246">
        <v>6.7999999999999996E-3</v>
      </c>
      <c r="J246">
        <v>6.7999999999999996E-3</v>
      </c>
      <c r="K246">
        <v>6.7999999999999996E-3</v>
      </c>
      <c r="L246">
        <v>6.7999999999999996E-3</v>
      </c>
    </row>
    <row r="247" spans="1:12" x14ac:dyDescent="0.25">
      <c r="A247" t="s">
        <v>740</v>
      </c>
      <c r="B247">
        <v>2005</v>
      </c>
      <c r="C247" t="s">
        <v>699</v>
      </c>
      <c r="D247">
        <v>2.0999999999999999E-3</v>
      </c>
      <c r="E247">
        <v>2.0999999999999999E-3</v>
      </c>
      <c r="F247">
        <v>2.0999999999999999E-3</v>
      </c>
      <c r="G247">
        <v>2.0999999999999999E-3</v>
      </c>
      <c r="H247">
        <v>2.0999999999999999E-3</v>
      </c>
      <c r="I247">
        <v>2.0999999999999999E-3</v>
      </c>
      <c r="J247">
        <v>2.0999999999999999E-3</v>
      </c>
      <c r="K247">
        <v>2.0999999999999999E-3</v>
      </c>
      <c r="L247">
        <v>2.0999999999999999E-3</v>
      </c>
    </row>
    <row r="248" spans="1:12" x14ac:dyDescent="0.25">
      <c r="A248" t="s">
        <v>740</v>
      </c>
      <c r="B248">
        <v>2005</v>
      </c>
      <c r="C248" t="s">
        <v>697</v>
      </c>
      <c r="D248">
        <v>1.1527000000000001</v>
      </c>
      <c r="E248">
        <v>1.1527000000000001</v>
      </c>
      <c r="F248">
        <v>1.1527000000000001</v>
      </c>
      <c r="G248">
        <v>1.1527000000000001</v>
      </c>
      <c r="H248">
        <v>1.1527000000000001</v>
      </c>
      <c r="I248">
        <v>1.1527000000000001</v>
      </c>
      <c r="J248">
        <v>1.1527000000000001</v>
      </c>
      <c r="K248">
        <v>1.1527000000000001</v>
      </c>
      <c r="L248">
        <v>1.1527000000000001</v>
      </c>
    </row>
    <row r="249" spans="1:12" x14ac:dyDescent="0.25">
      <c r="A249" t="s">
        <v>740</v>
      </c>
      <c r="B249">
        <v>2005</v>
      </c>
      <c r="C249" t="s">
        <v>698</v>
      </c>
      <c r="D249">
        <v>0.7984</v>
      </c>
      <c r="E249">
        <v>0.7984</v>
      </c>
      <c r="F249">
        <v>0.7984</v>
      </c>
      <c r="G249">
        <v>0.7984</v>
      </c>
      <c r="H249">
        <v>0.7984</v>
      </c>
      <c r="I249">
        <v>0.7984</v>
      </c>
      <c r="J249">
        <v>0.7984</v>
      </c>
      <c r="K249">
        <v>0.7984</v>
      </c>
      <c r="L249">
        <v>0.7984</v>
      </c>
    </row>
    <row r="250" spans="1:12" x14ac:dyDescent="0.25">
      <c r="A250" t="s">
        <v>740</v>
      </c>
      <c r="B250">
        <v>2005</v>
      </c>
      <c r="C250" t="s">
        <v>700</v>
      </c>
      <c r="D250">
        <v>0.1656</v>
      </c>
      <c r="E250">
        <v>0.1656</v>
      </c>
      <c r="F250">
        <v>0.1656</v>
      </c>
      <c r="G250">
        <v>0.1656</v>
      </c>
      <c r="H250">
        <v>0.1656</v>
      </c>
      <c r="I250">
        <v>0.1656</v>
      </c>
      <c r="J250">
        <v>0.1656</v>
      </c>
      <c r="K250">
        <v>0.1656</v>
      </c>
      <c r="L250">
        <v>0.1656</v>
      </c>
    </row>
    <row r="251" spans="1:12" x14ac:dyDescent="0.25">
      <c r="A251" t="s">
        <v>740</v>
      </c>
      <c r="B251">
        <v>2005</v>
      </c>
      <c r="C251" t="s">
        <v>703</v>
      </c>
      <c r="D251">
        <v>2.4899999999999999E-2</v>
      </c>
      <c r="E251">
        <v>2.4899999999999999E-2</v>
      </c>
      <c r="F251">
        <v>2.4899999999999999E-2</v>
      </c>
      <c r="G251">
        <v>2.4899999999999999E-2</v>
      </c>
      <c r="H251">
        <v>2.4899999999999999E-2</v>
      </c>
      <c r="I251">
        <v>2.4899999999999999E-2</v>
      </c>
      <c r="J251">
        <v>2.4899999999999999E-2</v>
      </c>
      <c r="K251">
        <v>2.4899999999999999E-2</v>
      </c>
      <c r="L251">
        <v>2.4899999999999999E-2</v>
      </c>
    </row>
    <row r="252" spans="1:12" x14ac:dyDescent="0.25">
      <c r="A252" t="s">
        <v>740</v>
      </c>
      <c r="B252">
        <v>2005</v>
      </c>
      <c r="C252" t="s">
        <v>701</v>
      </c>
      <c r="D252">
        <v>4.5400000000000003E-2</v>
      </c>
      <c r="E252">
        <v>4.5400000000000003E-2</v>
      </c>
      <c r="F252">
        <v>4.5400000000000003E-2</v>
      </c>
      <c r="G252">
        <v>4.5400000000000003E-2</v>
      </c>
      <c r="H252">
        <v>4.5400000000000003E-2</v>
      </c>
      <c r="I252">
        <v>4.5400000000000003E-2</v>
      </c>
      <c r="J252">
        <v>4.5400000000000003E-2</v>
      </c>
      <c r="K252">
        <v>4.5400000000000003E-2</v>
      </c>
      <c r="L252">
        <v>4.5400000000000003E-2</v>
      </c>
    </row>
    <row r="253" spans="1:12" x14ac:dyDescent="0.25">
      <c r="A253" t="s">
        <v>740</v>
      </c>
      <c r="B253">
        <v>2005</v>
      </c>
      <c r="C253" t="s">
        <v>702</v>
      </c>
      <c r="D253">
        <v>0.1163</v>
      </c>
      <c r="E253">
        <v>0.1163</v>
      </c>
      <c r="F253">
        <v>0.1163</v>
      </c>
      <c r="G253">
        <v>0.1163</v>
      </c>
      <c r="H253">
        <v>0.1163</v>
      </c>
      <c r="I253">
        <v>0.1163</v>
      </c>
      <c r="J253">
        <v>0.1163</v>
      </c>
      <c r="K253">
        <v>0.1163</v>
      </c>
      <c r="L253">
        <v>0.1163</v>
      </c>
    </row>
    <row r="254" spans="1:12" x14ac:dyDescent="0.25">
      <c r="A254" t="s">
        <v>741</v>
      </c>
      <c r="B254">
        <v>2005</v>
      </c>
      <c r="C254" t="s">
        <v>698</v>
      </c>
      <c r="D254">
        <v>0.58609999999999995</v>
      </c>
      <c r="E254">
        <v>0.58609999999999995</v>
      </c>
      <c r="F254">
        <v>0.58609999999999995</v>
      </c>
      <c r="G254">
        <v>0.58609999999999995</v>
      </c>
      <c r="H254">
        <v>0.58609999999999995</v>
      </c>
      <c r="I254">
        <v>0.58609999999999995</v>
      </c>
      <c r="J254">
        <v>0.58609999999999995</v>
      </c>
      <c r="K254">
        <v>0.58609999999999995</v>
      </c>
      <c r="L254">
        <v>0.58609999999999995</v>
      </c>
    </row>
    <row r="255" spans="1:12" x14ac:dyDescent="0.25">
      <c r="A255" t="s">
        <v>741</v>
      </c>
      <c r="B255">
        <v>2005</v>
      </c>
      <c r="C255" t="s">
        <v>701</v>
      </c>
      <c r="D255">
        <v>3.8100000000000002E-2</v>
      </c>
      <c r="E255">
        <v>3.8100000000000002E-2</v>
      </c>
      <c r="F255">
        <v>3.8100000000000002E-2</v>
      </c>
      <c r="G255">
        <v>3.8100000000000002E-2</v>
      </c>
      <c r="H255">
        <v>3.8100000000000002E-2</v>
      </c>
      <c r="I255">
        <v>3.8100000000000002E-2</v>
      </c>
      <c r="J255">
        <v>3.8100000000000002E-2</v>
      </c>
      <c r="K255">
        <v>3.8100000000000002E-2</v>
      </c>
      <c r="L255">
        <v>3.8100000000000002E-2</v>
      </c>
    </row>
    <row r="256" spans="1:12" x14ac:dyDescent="0.25">
      <c r="A256" t="s">
        <v>741</v>
      </c>
      <c r="B256">
        <v>2005</v>
      </c>
      <c r="C256" t="s">
        <v>703</v>
      </c>
      <c r="D256">
        <v>2.5399999999999999E-2</v>
      </c>
      <c r="E256">
        <v>2.5399999999999999E-2</v>
      </c>
      <c r="F256">
        <v>2.5399999999999999E-2</v>
      </c>
      <c r="G256">
        <v>2.5399999999999999E-2</v>
      </c>
      <c r="H256">
        <v>2.5399999999999999E-2</v>
      </c>
      <c r="I256">
        <v>2.5399999999999999E-2</v>
      </c>
      <c r="J256">
        <v>2.5399999999999999E-2</v>
      </c>
      <c r="K256">
        <v>2.5399999999999999E-2</v>
      </c>
      <c r="L256">
        <v>2.5399999999999999E-2</v>
      </c>
    </row>
    <row r="257" spans="1:12" x14ac:dyDescent="0.25">
      <c r="A257" t="s">
        <v>741</v>
      </c>
      <c r="B257">
        <v>2005</v>
      </c>
      <c r="C257" t="s">
        <v>697</v>
      </c>
      <c r="D257">
        <v>0.93969999999999998</v>
      </c>
      <c r="E257">
        <v>0.93969999999999998</v>
      </c>
      <c r="F257">
        <v>0.93969999999999998</v>
      </c>
      <c r="G257">
        <v>0.93969999999999998</v>
      </c>
      <c r="H257">
        <v>0.93969999999999998</v>
      </c>
      <c r="I257">
        <v>0.93969999999999998</v>
      </c>
      <c r="J257">
        <v>0.93969999999999998</v>
      </c>
      <c r="K257">
        <v>0.93969999999999998</v>
      </c>
      <c r="L257">
        <v>0.93969999999999998</v>
      </c>
    </row>
    <row r="258" spans="1:12" x14ac:dyDescent="0.25">
      <c r="A258" t="s">
        <v>741</v>
      </c>
      <c r="B258">
        <v>2005</v>
      </c>
      <c r="C258" t="s">
        <v>700</v>
      </c>
      <c r="D258">
        <v>0.1691</v>
      </c>
      <c r="E258">
        <v>0.1691</v>
      </c>
      <c r="F258">
        <v>0.1691</v>
      </c>
      <c r="G258">
        <v>0.1691</v>
      </c>
      <c r="H258">
        <v>0.1691</v>
      </c>
      <c r="I258">
        <v>0.1691</v>
      </c>
      <c r="J258">
        <v>0.1691</v>
      </c>
      <c r="K258">
        <v>0.1691</v>
      </c>
      <c r="L258">
        <v>0.1691</v>
      </c>
    </row>
    <row r="259" spans="1:12" x14ac:dyDescent="0.25">
      <c r="A259" t="s">
        <v>741</v>
      </c>
      <c r="B259">
        <v>2005</v>
      </c>
      <c r="C259" t="s">
        <v>699</v>
      </c>
      <c r="D259">
        <v>2.0999999999999999E-3</v>
      </c>
      <c r="E259">
        <v>2.0999999999999999E-3</v>
      </c>
      <c r="F259">
        <v>2.0999999999999999E-3</v>
      </c>
      <c r="G259">
        <v>2.0999999999999999E-3</v>
      </c>
      <c r="H259">
        <v>2.0999999999999999E-3</v>
      </c>
      <c r="I259">
        <v>2.0999999999999999E-3</v>
      </c>
      <c r="J259">
        <v>2.0999999999999999E-3</v>
      </c>
      <c r="K259">
        <v>2.0999999999999999E-3</v>
      </c>
      <c r="L259">
        <v>2.0999999999999999E-3</v>
      </c>
    </row>
    <row r="260" spans="1:12" x14ac:dyDescent="0.25">
      <c r="A260" t="s">
        <v>741</v>
      </c>
      <c r="B260">
        <v>2005</v>
      </c>
      <c r="C260" t="s">
        <v>702</v>
      </c>
      <c r="D260">
        <v>0.1188</v>
      </c>
      <c r="E260">
        <v>0.1188</v>
      </c>
      <c r="F260">
        <v>0.1188</v>
      </c>
      <c r="G260">
        <v>0.1188</v>
      </c>
      <c r="H260">
        <v>0.1188</v>
      </c>
      <c r="I260">
        <v>0.1188</v>
      </c>
      <c r="J260">
        <v>0.1188</v>
      </c>
      <c r="K260">
        <v>0.1188</v>
      </c>
      <c r="L260">
        <v>0.1188</v>
      </c>
    </row>
    <row r="261" spans="1:12" x14ac:dyDescent="0.25">
      <c r="A261" t="s">
        <v>742</v>
      </c>
      <c r="B261">
        <v>2005</v>
      </c>
      <c r="C261" t="s">
        <v>703</v>
      </c>
      <c r="D261">
        <v>8.7800000000000003E-2</v>
      </c>
      <c r="E261">
        <v>8.7800000000000003E-2</v>
      </c>
      <c r="F261">
        <v>8.7800000000000003E-2</v>
      </c>
      <c r="G261">
        <v>8.7800000000000003E-2</v>
      </c>
      <c r="H261">
        <v>8.7800000000000003E-2</v>
      </c>
      <c r="I261">
        <v>8.7800000000000003E-2</v>
      </c>
      <c r="J261">
        <v>8.7800000000000003E-2</v>
      </c>
      <c r="K261">
        <v>8.7800000000000003E-2</v>
      </c>
      <c r="L261">
        <v>8.7800000000000003E-2</v>
      </c>
    </row>
    <row r="262" spans="1:12" x14ac:dyDescent="0.25">
      <c r="A262" t="s">
        <v>742</v>
      </c>
      <c r="B262">
        <v>2005</v>
      </c>
      <c r="C262" t="s">
        <v>701</v>
      </c>
      <c r="D262">
        <v>0.12870000000000001</v>
      </c>
      <c r="E262">
        <v>0.12870000000000001</v>
      </c>
      <c r="F262">
        <v>0.12870000000000001</v>
      </c>
      <c r="G262">
        <v>0.12870000000000001</v>
      </c>
      <c r="H262">
        <v>0.12870000000000001</v>
      </c>
      <c r="I262">
        <v>0.12870000000000001</v>
      </c>
      <c r="J262">
        <v>0.12870000000000001</v>
      </c>
      <c r="K262">
        <v>0.12870000000000001</v>
      </c>
      <c r="L262">
        <v>0.12870000000000001</v>
      </c>
    </row>
    <row r="263" spans="1:12" x14ac:dyDescent="0.25">
      <c r="A263" t="s">
        <v>742</v>
      </c>
      <c r="B263">
        <v>2005</v>
      </c>
      <c r="C263" t="s">
        <v>699</v>
      </c>
      <c r="D263">
        <v>7.4000000000000003E-3</v>
      </c>
      <c r="E263">
        <v>7.4000000000000003E-3</v>
      </c>
      <c r="F263">
        <v>7.4000000000000003E-3</v>
      </c>
      <c r="G263">
        <v>7.4000000000000003E-3</v>
      </c>
      <c r="H263">
        <v>7.4000000000000003E-3</v>
      </c>
      <c r="I263">
        <v>7.4000000000000003E-3</v>
      </c>
      <c r="J263">
        <v>7.4000000000000003E-3</v>
      </c>
      <c r="K263">
        <v>7.4000000000000003E-3</v>
      </c>
      <c r="L263">
        <v>7.4000000000000003E-3</v>
      </c>
    </row>
    <row r="264" spans="1:12" x14ac:dyDescent="0.25">
      <c r="A264" t="s">
        <v>742</v>
      </c>
      <c r="B264">
        <v>2005</v>
      </c>
      <c r="C264" t="s">
        <v>700</v>
      </c>
      <c r="D264">
        <v>0.58440000000000003</v>
      </c>
      <c r="E264">
        <v>0.58440000000000003</v>
      </c>
      <c r="F264">
        <v>0.58440000000000003</v>
      </c>
      <c r="G264">
        <v>0.58440000000000003</v>
      </c>
      <c r="H264">
        <v>0.58440000000000003</v>
      </c>
      <c r="I264">
        <v>0.58440000000000003</v>
      </c>
      <c r="J264">
        <v>0.58440000000000003</v>
      </c>
      <c r="K264">
        <v>0.58440000000000003</v>
      </c>
      <c r="L264">
        <v>0.58440000000000003</v>
      </c>
    </row>
    <row r="265" spans="1:12" x14ac:dyDescent="0.25">
      <c r="A265" t="s">
        <v>742</v>
      </c>
      <c r="B265">
        <v>2005</v>
      </c>
      <c r="C265" t="s">
        <v>702</v>
      </c>
      <c r="D265">
        <v>0.41049999999999998</v>
      </c>
      <c r="E265">
        <v>0.41049999999999998</v>
      </c>
      <c r="F265">
        <v>0.41049999999999998</v>
      </c>
      <c r="G265">
        <v>0.41049999999999998</v>
      </c>
      <c r="H265">
        <v>0.41049999999999998</v>
      </c>
      <c r="I265">
        <v>0.41049999999999998</v>
      </c>
      <c r="J265">
        <v>0.41049999999999998</v>
      </c>
      <c r="K265">
        <v>0.41049999999999998</v>
      </c>
      <c r="L265">
        <v>0.41049999999999998</v>
      </c>
    </row>
    <row r="266" spans="1:12" x14ac:dyDescent="0.25">
      <c r="A266" t="s">
        <v>742</v>
      </c>
      <c r="B266">
        <v>2005</v>
      </c>
      <c r="C266" t="s">
        <v>698</v>
      </c>
      <c r="D266">
        <v>1.8358000000000001</v>
      </c>
      <c r="E266">
        <v>1.8358000000000001</v>
      </c>
      <c r="F266">
        <v>1.8358000000000001</v>
      </c>
      <c r="G266">
        <v>1.8358000000000001</v>
      </c>
      <c r="H266">
        <v>1.8358000000000001</v>
      </c>
      <c r="I266">
        <v>1.8358000000000001</v>
      </c>
      <c r="J266">
        <v>1.8358000000000001</v>
      </c>
      <c r="K266">
        <v>1.8358000000000001</v>
      </c>
      <c r="L266">
        <v>1.8358000000000001</v>
      </c>
    </row>
    <row r="267" spans="1:12" x14ac:dyDescent="0.25">
      <c r="A267" t="s">
        <v>742</v>
      </c>
      <c r="B267">
        <v>2005</v>
      </c>
      <c r="C267" t="s">
        <v>697</v>
      </c>
      <c r="D267">
        <v>3.0547</v>
      </c>
      <c r="E267">
        <v>3.0547</v>
      </c>
      <c r="F267">
        <v>3.0547</v>
      </c>
      <c r="G267">
        <v>3.0547</v>
      </c>
      <c r="H267">
        <v>3.0547</v>
      </c>
      <c r="I267">
        <v>3.0547</v>
      </c>
      <c r="J267">
        <v>3.0547</v>
      </c>
      <c r="K267">
        <v>3.0547</v>
      </c>
      <c r="L267">
        <v>3.0547</v>
      </c>
    </row>
    <row r="268" spans="1:12" x14ac:dyDescent="0.25">
      <c r="A268" t="s">
        <v>743</v>
      </c>
      <c r="B268">
        <v>2005</v>
      </c>
      <c r="C268" t="s">
        <v>700</v>
      </c>
      <c r="D268">
        <v>5.11E-2</v>
      </c>
      <c r="E268">
        <v>5.11E-2</v>
      </c>
      <c r="F268">
        <v>5.11E-2</v>
      </c>
      <c r="G268">
        <v>5.11E-2</v>
      </c>
      <c r="H268">
        <v>5.11E-2</v>
      </c>
      <c r="I268">
        <v>5.11E-2</v>
      </c>
      <c r="J268">
        <v>5.11E-2</v>
      </c>
      <c r="K268">
        <v>5.11E-2</v>
      </c>
      <c r="L268">
        <v>5.11E-2</v>
      </c>
    </row>
    <row r="269" spans="1:12" x14ac:dyDescent="0.25">
      <c r="A269" t="s">
        <v>743</v>
      </c>
      <c r="B269">
        <v>2005</v>
      </c>
      <c r="C269" t="s">
        <v>699</v>
      </c>
      <c r="D269">
        <v>5.9999999999999995E-4</v>
      </c>
      <c r="E269">
        <v>5.9999999999999995E-4</v>
      </c>
      <c r="F269">
        <v>5.9999999999999995E-4</v>
      </c>
      <c r="G269">
        <v>5.9999999999999995E-4</v>
      </c>
      <c r="H269">
        <v>5.9999999999999995E-4</v>
      </c>
      <c r="I269">
        <v>5.9999999999999995E-4</v>
      </c>
      <c r="J269">
        <v>5.9999999999999995E-4</v>
      </c>
      <c r="K269">
        <v>5.9999999999999995E-4</v>
      </c>
      <c r="L269">
        <v>5.9999999999999995E-4</v>
      </c>
    </row>
    <row r="270" spans="1:12" x14ac:dyDescent="0.25">
      <c r="A270" t="s">
        <v>743</v>
      </c>
      <c r="B270">
        <v>2005</v>
      </c>
      <c r="C270" t="s">
        <v>702</v>
      </c>
      <c r="D270">
        <v>3.5900000000000001E-2</v>
      </c>
      <c r="E270">
        <v>3.5900000000000001E-2</v>
      </c>
      <c r="F270">
        <v>3.5900000000000001E-2</v>
      </c>
      <c r="G270">
        <v>3.5900000000000001E-2</v>
      </c>
      <c r="H270">
        <v>3.5900000000000001E-2</v>
      </c>
      <c r="I270">
        <v>3.5900000000000001E-2</v>
      </c>
      <c r="J270">
        <v>3.5900000000000001E-2</v>
      </c>
      <c r="K270">
        <v>3.5900000000000001E-2</v>
      </c>
      <c r="L270">
        <v>3.5900000000000001E-2</v>
      </c>
    </row>
    <row r="271" spans="1:12" x14ac:dyDescent="0.25">
      <c r="A271" t="s">
        <v>743</v>
      </c>
      <c r="B271">
        <v>2005</v>
      </c>
      <c r="C271" t="s">
        <v>698</v>
      </c>
      <c r="D271">
        <v>0.1545</v>
      </c>
      <c r="E271">
        <v>0.1545</v>
      </c>
      <c r="F271">
        <v>0.1545</v>
      </c>
      <c r="G271">
        <v>0.1545</v>
      </c>
      <c r="H271">
        <v>0.1545</v>
      </c>
      <c r="I271">
        <v>0.1545</v>
      </c>
      <c r="J271">
        <v>0.1545</v>
      </c>
      <c r="K271">
        <v>0.1545</v>
      </c>
      <c r="L271">
        <v>0.1545</v>
      </c>
    </row>
    <row r="272" spans="1:12" x14ac:dyDescent="0.25">
      <c r="A272" t="s">
        <v>743</v>
      </c>
      <c r="B272">
        <v>2005</v>
      </c>
      <c r="C272" t="s">
        <v>697</v>
      </c>
      <c r="D272">
        <v>0.26079999999999998</v>
      </c>
      <c r="E272">
        <v>0.26079999999999998</v>
      </c>
      <c r="F272">
        <v>0.26079999999999998</v>
      </c>
      <c r="G272">
        <v>0.26079999999999998</v>
      </c>
      <c r="H272">
        <v>0.26079999999999998</v>
      </c>
      <c r="I272">
        <v>0.26079999999999998</v>
      </c>
      <c r="J272">
        <v>0.26079999999999998</v>
      </c>
      <c r="K272">
        <v>0.26079999999999998</v>
      </c>
      <c r="L272">
        <v>0.26079999999999998</v>
      </c>
    </row>
    <row r="273" spans="1:12" x14ac:dyDescent="0.25">
      <c r="A273" t="s">
        <v>743</v>
      </c>
      <c r="B273">
        <v>2005</v>
      </c>
      <c r="C273" t="s">
        <v>701</v>
      </c>
      <c r="D273">
        <v>1.11E-2</v>
      </c>
      <c r="E273">
        <v>1.11E-2</v>
      </c>
      <c r="F273">
        <v>1.11E-2</v>
      </c>
      <c r="G273">
        <v>1.11E-2</v>
      </c>
      <c r="H273">
        <v>1.11E-2</v>
      </c>
      <c r="I273">
        <v>1.11E-2</v>
      </c>
      <c r="J273">
        <v>1.11E-2</v>
      </c>
      <c r="K273">
        <v>1.11E-2</v>
      </c>
      <c r="L273">
        <v>1.11E-2</v>
      </c>
    </row>
    <row r="274" spans="1:12" x14ac:dyDescent="0.25">
      <c r="A274" t="s">
        <v>743</v>
      </c>
      <c r="B274">
        <v>2005</v>
      </c>
      <c r="C274" t="s">
        <v>703</v>
      </c>
      <c r="D274">
        <v>7.7000000000000002E-3</v>
      </c>
      <c r="E274">
        <v>7.7000000000000002E-3</v>
      </c>
      <c r="F274">
        <v>7.7000000000000002E-3</v>
      </c>
      <c r="G274">
        <v>7.7000000000000002E-3</v>
      </c>
      <c r="H274">
        <v>7.7000000000000002E-3</v>
      </c>
      <c r="I274">
        <v>7.7000000000000002E-3</v>
      </c>
      <c r="J274">
        <v>7.7000000000000002E-3</v>
      </c>
      <c r="K274">
        <v>7.7000000000000002E-3</v>
      </c>
      <c r="L274">
        <v>7.7000000000000002E-3</v>
      </c>
    </row>
    <row r="275" spans="1:12" x14ac:dyDescent="0.25">
      <c r="A275" t="s">
        <v>744</v>
      </c>
      <c r="B275">
        <v>2005</v>
      </c>
      <c r="C275" t="s">
        <v>699</v>
      </c>
      <c r="D275">
        <v>2.5000000000000001E-3</v>
      </c>
      <c r="E275">
        <v>2.5000000000000001E-3</v>
      </c>
      <c r="F275">
        <v>2.5000000000000001E-3</v>
      </c>
      <c r="G275">
        <v>2.5000000000000001E-3</v>
      </c>
      <c r="H275">
        <v>2.5000000000000001E-3</v>
      </c>
      <c r="I275">
        <v>2.5000000000000001E-3</v>
      </c>
      <c r="J275">
        <v>2.5000000000000001E-3</v>
      </c>
      <c r="K275">
        <v>2.5000000000000001E-3</v>
      </c>
      <c r="L275">
        <v>2.5000000000000001E-3</v>
      </c>
    </row>
    <row r="276" spans="1:12" x14ac:dyDescent="0.25">
      <c r="A276" t="s">
        <v>744</v>
      </c>
      <c r="B276">
        <v>2005</v>
      </c>
      <c r="C276" t="s">
        <v>703</v>
      </c>
      <c r="D276">
        <v>0.03</v>
      </c>
      <c r="E276">
        <v>0.03</v>
      </c>
      <c r="F276">
        <v>0.03</v>
      </c>
      <c r="G276">
        <v>0.03</v>
      </c>
      <c r="H276">
        <v>0.03</v>
      </c>
      <c r="I276">
        <v>0.03</v>
      </c>
      <c r="J276">
        <v>0.03</v>
      </c>
      <c r="K276">
        <v>0.03</v>
      </c>
      <c r="L276">
        <v>0.03</v>
      </c>
    </row>
    <row r="277" spans="1:12" x14ac:dyDescent="0.25">
      <c r="A277" t="s">
        <v>744</v>
      </c>
      <c r="B277">
        <v>2005</v>
      </c>
      <c r="C277" t="s">
        <v>702</v>
      </c>
      <c r="D277">
        <v>0.1401</v>
      </c>
      <c r="E277">
        <v>0.1401</v>
      </c>
      <c r="F277">
        <v>0.1401</v>
      </c>
      <c r="G277">
        <v>0.1401</v>
      </c>
      <c r="H277">
        <v>0.1401</v>
      </c>
      <c r="I277">
        <v>0.1401</v>
      </c>
      <c r="J277">
        <v>0.1401</v>
      </c>
      <c r="K277">
        <v>0.1401</v>
      </c>
      <c r="L277">
        <v>0.1401</v>
      </c>
    </row>
    <row r="278" spans="1:12" x14ac:dyDescent="0.25">
      <c r="A278" t="s">
        <v>744</v>
      </c>
      <c r="B278">
        <v>2005</v>
      </c>
      <c r="C278" t="s">
        <v>700</v>
      </c>
      <c r="D278">
        <v>0.19939999999999999</v>
      </c>
      <c r="E278">
        <v>0.19939999999999999</v>
      </c>
      <c r="F278">
        <v>0.19939999999999999</v>
      </c>
      <c r="G278">
        <v>0.19939999999999999</v>
      </c>
      <c r="H278">
        <v>0.19939999999999999</v>
      </c>
      <c r="I278">
        <v>0.19939999999999999</v>
      </c>
      <c r="J278">
        <v>0.19939999999999999</v>
      </c>
      <c r="K278">
        <v>0.19939999999999999</v>
      </c>
      <c r="L278">
        <v>0.19939999999999999</v>
      </c>
    </row>
    <row r="279" spans="1:12" x14ac:dyDescent="0.25">
      <c r="A279" t="s">
        <v>744</v>
      </c>
      <c r="B279">
        <v>2005</v>
      </c>
      <c r="C279" t="s">
        <v>698</v>
      </c>
      <c r="D279">
        <v>0.83509999999999995</v>
      </c>
      <c r="E279">
        <v>0.83509999999999995</v>
      </c>
      <c r="F279">
        <v>0.83509999999999995</v>
      </c>
      <c r="G279">
        <v>0.83509999999999995</v>
      </c>
      <c r="H279">
        <v>0.83509999999999995</v>
      </c>
      <c r="I279">
        <v>0.83509999999999995</v>
      </c>
      <c r="J279">
        <v>0.83509999999999995</v>
      </c>
      <c r="K279">
        <v>0.83509999999999995</v>
      </c>
      <c r="L279">
        <v>0.83509999999999995</v>
      </c>
    </row>
    <row r="280" spans="1:12" x14ac:dyDescent="0.25">
      <c r="A280" t="s">
        <v>744</v>
      </c>
      <c r="B280">
        <v>2005</v>
      </c>
      <c r="C280" t="s">
        <v>697</v>
      </c>
      <c r="D280">
        <v>1.2625</v>
      </c>
      <c r="E280">
        <v>1.2625</v>
      </c>
      <c r="F280">
        <v>1.2625</v>
      </c>
      <c r="G280">
        <v>1.2625</v>
      </c>
      <c r="H280">
        <v>1.2625</v>
      </c>
      <c r="I280">
        <v>1.2625</v>
      </c>
      <c r="J280">
        <v>1.2625</v>
      </c>
      <c r="K280">
        <v>1.2625</v>
      </c>
      <c r="L280">
        <v>1.2625</v>
      </c>
    </row>
    <row r="281" spans="1:12" x14ac:dyDescent="0.25">
      <c r="A281" t="s">
        <v>744</v>
      </c>
      <c r="B281">
        <v>2005</v>
      </c>
      <c r="C281" t="s">
        <v>701</v>
      </c>
      <c r="D281">
        <v>5.5399999999999998E-2</v>
      </c>
      <c r="E281">
        <v>5.5399999999999998E-2</v>
      </c>
      <c r="F281">
        <v>5.5399999999999998E-2</v>
      </c>
      <c r="G281">
        <v>5.5399999999999998E-2</v>
      </c>
      <c r="H281">
        <v>5.5399999999999998E-2</v>
      </c>
      <c r="I281">
        <v>5.5399999999999998E-2</v>
      </c>
      <c r="J281">
        <v>5.5399999999999998E-2</v>
      </c>
      <c r="K281">
        <v>5.5399999999999998E-2</v>
      </c>
      <c r="L281">
        <v>5.5399999999999998E-2</v>
      </c>
    </row>
    <row r="282" spans="1:12" x14ac:dyDescent="0.25">
      <c r="A282" t="s">
        <v>745</v>
      </c>
      <c r="B282">
        <v>2005</v>
      </c>
      <c r="C282" t="s">
        <v>700</v>
      </c>
      <c r="D282">
        <v>3.6299999999999999E-2</v>
      </c>
      <c r="E282">
        <v>3.6299999999999999E-2</v>
      </c>
      <c r="F282">
        <v>3.6299999999999999E-2</v>
      </c>
      <c r="G282">
        <v>3.6299999999999999E-2</v>
      </c>
      <c r="H282">
        <v>3.6299999999999999E-2</v>
      </c>
      <c r="I282">
        <v>3.6299999999999999E-2</v>
      </c>
      <c r="J282">
        <v>3.6299999999999999E-2</v>
      </c>
      <c r="K282">
        <v>3.6299999999999999E-2</v>
      </c>
      <c r="L282">
        <v>3.6299999999999999E-2</v>
      </c>
    </row>
    <row r="283" spans="1:12" x14ac:dyDescent="0.25">
      <c r="A283" t="s">
        <v>745</v>
      </c>
      <c r="B283">
        <v>2005</v>
      </c>
      <c r="C283" t="s">
        <v>703</v>
      </c>
      <c r="D283">
        <v>5.4999999999999997E-3</v>
      </c>
      <c r="E283">
        <v>5.4999999999999997E-3</v>
      </c>
      <c r="F283">
        <v>5.4999999999999997E-3</v>
      </c>
      <c r="G283">
        <v>5.4999999999999997E-3</v>
      </c>
      <c r="H283">
        <v>5.4999999999999997E-3</v>
      </c>
      <c r="I283">
        <v>5.4999999999999997E-3</v>
      </c>
      <c r="J283">
        <v>5.4999999999999997E-3</v>
      </c>
      <c r="K283">
        <v>5.4999999999999997E-3</v>
      </c>
      <c r="L283">
        <v>5.4999999999999997E-3</v>
      </c>
    </row>
    <row r="284" spans="1:12" x14ac:dyDescent="0.25">
      <c r="A284" t="s">
        <v>745</v>
      </c>
      <c r="B284">
        <v>2005</v>
      </c>
      <c r="C284" t="s">
        <v>701</v>
      </c>
      <c r="D284">
        <v>9.7000000000000003E-3</v>
      </c>
      <c r="E284">
        <v>9.7000000000000003E-3</v>
      </c>
      <c r="F284">
        <v>9.7000000000000003E-3</v>
      </c>
      <c r="G284">
        <v>9.7000000000000003E-3</v>
      </c>
      <c r="H284">
        <v>9.7000000000000003E-3</v>
      </c>
      <c r="I284">
        <v>9.7000000000000003E-3</v>
      </c>
      <c r="J284">
        <v>9.7000000000000003E-3</v>
      </c>
      <c r="K284">
        <v>9.7000000000000003E-3</v>
      </c>
      <c r="L284">
        <v>9.7000000000000003E-3</v>
      </c>
    </row>
    <row r="285" spans="1:12" x14ac:dyDescent="0.25">
      <c r="A285" t="s">
        <v>745</v>
      </c>
      <c r="B285">
        <v>2005</v>
      </c>
      <c r="C285" t="s">
        <v>698</v>
      </c>
      <c r="D285">
        <v>0.15210000000000001</v>
      </c>
      <c r="E285">
        <v>0.15210000000000001</v>
      </c>
      <c r="F285">
        <v>0.15210000000000001</v>
      </c>
      <c r="G285">
        <v>0.15210000000000001</v>
      </c>
      <c r="H285">
        <v>0.15210000000000001</v>
      </c>
      <c r="I285">
        <v>0.15210000000000001</v>
      </c>
      <c r="J285">
        <v>0.15210000000000001</v>
      </c>
      <c r="K285">
        <v>0.15210000000000001</v>
      </c>
      <c r="L285">
        <v>0.15210000000000001</v>
      </c>
    </row>
    <row r="286" spans="1:12" x14ac:dyDescent="0.25">
      <c r="A286" t="s">
        <v>745</v>
      </c>
      <c r="B286">
        <v>2005</v>
      </c>
      <c r="C286" t="s">
        <v>697</v>
      </c>
      <c r="D286">
        <v>0.22950000000000001</v>
      </c>
      <c r="E286">
        <v>0.22950000000000001</v>
      </c>
      <c r="F286">
        <v>0.22950000000000001</v>
      </c>
      <c r="G286">
        <v>0.22950000000000001</v>
      </c>
      <c r="H286">
        <v>0.22950000000000001</v>
      </c>
      <c r="I286">
        <v>0.22950000000000001</v>
      </c>
      <c r="J286">
        <v>0.22950000000000001</v>
      </c>
      <c r="K286">
        <v>0.22950000000000001</v>
      </c>
      <c r="L286">
        <v>0.22950000000000001</v>
      </c>
    </row>
    <row r="287" spans="1:12" x14ac:dyDescent="0.25">
      <c r="A287" t="s">
        <v>745</v>
      </c>
      <c r="B287">
        <v>2005</v>
      </c>
      <c r="C287" t="s">
        <v>699</v>
      </c>
      <c r="D287">
        <v>5.0000000000000001E-4</v>
      </c>
      <c r="E287">
        <v>5.0000000000000001E-4</v>
      </c>
      <c r="F287">
        <v>5.0000000000000001E-4</v>
      </c>
      <c r="G287">
        <v>5.0000000000000001E-4</v>
      </c>
      <c r="H287">
        <v>5.0000000000000001E-4</v>
      </c>
      <c r="I287">
        <v>5.0000000000000001E-4</v>
      </c>
      <c r="J287">
        <v>5.0000000000000001E-4</v>
      </c>
      <c r="K287">
        <v>5.0000000000000001E-4</v>
      </c>
      <c r="L287">
        <v>5.0000000000000001E-4</v>
      </c>
    </row>
    <row r="288" spans="1:12" x14ac:dyDescent="0.25">
      <c r="A288" t="s">
        <v>745</v>
      </c>
      <c r="B288">
        <v>2005</v>
      </c>
      <c r="C288" t="s">
        <v>702</v>
      </c>
      <c r="D288">
        <v>2.5499999999999998E-2</v>
      </c>
      <c r="E288">
        <v>2.5499999999999998E-2</v>
      </c>
      <c r="F288">
        <v>2.5499999999999998E-2</v>
      </c>
      <c r="G288">
        <v>2.5499999999999998E-2</v>
      </c>
      <c r="H288">
        <v>2.5499999999999998E-2</v>
      </c>
      <c r="I288">
        <v>2.5499999999999998E-2</v>
      </c>
      <c r="J288">
        <v>2.5499999999999998E-2</v>
      </c>
      <c r="K288">
        <v>2.5499999999999998E-2</v>
      </c>
      <c r="L288">
        <v>2.5499999999999998E-2</v>
      </c>
    </row>
    <row r="289" spans="1:12" x14ac:dyDescent="0.25">
      <c r="A289" t="s">
        <v>746</v>
      </c>
      <c r="B289">
        <v>2005</v>
      </c>
      <c r="C289" t="s">
        <v>697</v>
      </c>
      <c r="D289">
        <v>1.8139000000000001</v>
      </c>
      <c r="E289">
        <v>1.8139000000000001</v>
      </c>
      <c r="F289">
        <v>1.8139000000000001</v>
      </c>
      <c r="G289">
        <v>1.8139000000000001</v>
      </c>
      <c r="H289">
        <v>1.8139000000000001</v>
      </c>
      <c r="I289">
        <v>1.8139000000000001</v>
      </c>
      <c r="J289">
        <v>1.8139000000000001</v>
      </c>
      <c r="K289">
        <v>1.8139000000000001</v>
      </c>
      <c r="L289">
        <v>1.8139000000000001</v>
      </c>
    </row>
    <row r="290" spans="1:12" x14ac:dyDescent="0.25">
      <c r="A290" t="s">
        <v>746</v>
      </c>
      <c r="B290">
        <v>2005</v>
      </c>
      <c r="C290" t="s">
        <v>702</v>
      </c>
      <c r="D290">
        <v>0.1971</v>
      </c>
      <c r="E290">
        <v>0.1971</v>
      </c>
      <c r="F290">
        <v>0.1971</v>
      </c>
      <c r="G290">
        <v>0.1971</v>
      </c>
      <c r="H290">
        <v>0.1971</v>
      </c>
      <c r="I290">
        <v>0.1971</v>
      </c>
      <c r="J290">
        <v>0.1971</v>
      </c>
      <c r="K290">
        <v>0.1971</v>
      </c>
      <c r="L290">
        <v>0.1971</v>
      </c>
    </row>
    <row r="291" spans="1:12" x14ac:dyDescent="0.25">
      <c r="A291" t="s">
        <v>746</v>
      </c>
      <c r="B291">
        <v>2005</v>
      </c>
      <c r="C291" t="s">
        <v>701</v>
      </c>
      <c r="D291">
        <v>7.5999999999999998E-2</v>
      </c>
      <c r="E291">
        <v>7.5999999999999998E-2</v>
      </c>
      <c r="F291">
        <v>7.5999999999999998E-2</v>
      </c>
      <c r="G291">
        <v>7.5999999999999998E-2</v>
      </c>
      <c r="H291">
        <v>7.5999999999999998E-2</v>
      </c>
      <c r="I291">
        <v>7.5999999999999998E-2</v>
      </c>
      <c r="J291">
        <v>7.5999999999999998E-2</v>
      </c>
      <c r="K291">
        <v>7.5999999999999998E-2</v>
      </c>
      <c r="L291">
        <v>7.5999999999999998E-2</v>
      </c>
    </row>
    <row r="292" spans="1:12" x14ac:dyDescent="0.25">
      <c r="A292" t="s">
        <v>746</v>
      </c>
      <c r="B292">
        <v>2005</v>
      </c>
      <c r="C292" t="s">
        <v>700</v>
      </c>
      <c r="D292">
        <v>0.28050000000000003</v>
      </c>
      <c r="E292">
        <v>0.28050000000000003</v>
      </c>
      <c r="F292">
        <v>0.28050000000000003</v>
      </c>
      <c r="G292">
        <v>0.28050000000000003</v>
      </c>
      <c r="H292">
        <v>0.28050000000000003</v>
      </c>
      <c r="I292">
        <v>0.28050000000000003</v>
      </c>
      <c r="J292">
        <v>0.28050000000000003</v>
      </c>
      <c r="K292">
        <v>0.28050000000000003</v>
      </c>
      <c r="L292">
        <v>0.28050000000000003</v>
      </c>
    </row>
    <row r="293" spans="1:12" x14ac:dyDescent="0.25">
      <c r="A293" t="s">
        <v>746</v>
      </c>
      <c r="B293">
        <v>2005</v>
      </c>
      <c r="C293" t="s">
        <v>703</v>
      </c>
      <c r="D293">
        <v>4.2200000000000001E-2</v>
      </c>
      <c r="E293">
        <v>4.2200000000000001E-2</v>
      </c>
      <c r="F293">
        <v>4.2200000000000001E-2</v>
      </c>
      <c r="G293">
        <v>4.2200000000000001E-2</v>
      </c>
      <c r="H293">
        <v>4.2200000000000001E-2</v>
      </c>
      <c r="I293">
        <v>4.2200000000000001E-2</v>
      </c>
      <c r="J293">
        <v>4.2200000000000001E-2</v>
      </c>
      <c r="K293">
        <v>4.2200000000000001E-2</v>
      </c>
      <c r="L293">
        <v>4.2200000000000001E-2</v>
      </c>
    </row>
    <row r="294" spans="1:12" x14ac:dyDescent="0.25">
      <c r="A294" t="s">
        <v>746</v>
      </c>
      <c r="B294">
        <v>2005</v>
      </c>
      <c r="C294" t="s">
        <v>699</v>
      </c>
      <c r="D294">
        <v>3.5000000000000001E-3</v>
      </c>
      <c r="E294">
        <v>3.5000000000000001E-3</v>
      </c>
      <c r="F294">
        <v>3.5000000000000001E-3</v>
      </c>
      <c r="G294">
        <v>3.5000000000000001E-3</v>
      </c>
      <c r="H294">
        <v>3.5000000000000001E-3</v>
      </c>
      <c r="I294">
        <v>3.5000000000000001E-3</v>
      </c>
      <c r="J294">
        <v>3.5000000000000001E-3</v>
      </c>
      <c r="K294">
        <v>3.5000000000000001E-3</v>
      </c>
      <c r="L294">
        <v>3.5000000000000001E-3</v>
      </c>
    </row>
    <row r="295" spans="1:12" x14ac:dyDescent="0.25">
      <c r="A295" t="s">
        <v>746</v>
      </c>
      <c r="B295">
        <v>2005</v>
      </c>
      <c r="C295" t="s">
        <v>698</v>
      </c>
      <c r="D295">
        <v>1.2144999999999999</v>
      </c>
      <c r="E295">
        <v>1.2144999999999999</v>
      </c>
      <c r="F295">
        <v>1.2144999999999999</v>
      </c>
      <c r="G295">
        <v>1.2144999999999999</v>
      </c>
      <c r="H295">
        <v>1.2144999999999999</v>
      </c>
      <c r="I295">
        <v>1.2144999999999999</v>
      </c>
      <c r="J295">
        <v>1.2144999999999999</v>
      </c>
      <c r="K295">
        <v>1.2144999999999999</v>
      </c>
      <c r="L295">
        <v>1.2144999999999999</v>
      </c>
    </row>
    <row r="296" spans="1:12" x14ac:dyDescent="0.25">
      <c r="A296" t="s">
        <v>747</v>
      </c>
      <c r="B296">
        <v>2005</v>
      </c>
      <c r="C296" t="s">
        <v>699</v>
      </c>
      <c r="D296">
        <v>1.35E-2</v>
      </c>
      <c r="E296">
        <v>1.35E-2</v>
      </c>
      <c r="F296">
        <v>1.35E-2</v>
      </c>
      <c r="G296">
        <v>1.35E-2</v>
      </c>
      <c r="H296">
        <v>1.35E-2</v>
      </c>
      <c r="I296">
        <v>1.35E-2</v>
      </c>
      <c r="J296">
        <v>1.35E-2</v>
      </c>
      <c r="K296">
        <v>1.35E-2</v>
      </c>
      <c r="L296">
        <v>1.35E-2</v>
      </c>
    </row>
    <row r="297" spans="1:12" x14ac:dyDescent="0.25">
      <c r="A297" t="s">
        <v>747</v>
      </c>
      <c r="B297">
        <v>2005</v>
      </c>
      <c r="C297" t="s">
        <v>703</v>
      </c>
      <c r="D297">
        <v>0.161</v>
      </c>
      <c r="E297">
        <v>0.161</v>
      </c>
      <c r="F297">
        <v>0.161</v>
      </c>
      <c r="G297">
        <v>0.161</v>
      </c>
      <c r="H297">
        <v>0.161</v>
      </c>
      <c r="I297">
        <v>0.161</v>
      </c>
      <c r="J297">
        <v>0.161</v>
      </c>
      <c r="K297">
        <v>0.161</v>
      </c>
      <c r="L297">
        <v>0.161</v>
      </c>
    </row>
    <row r="298" spans="1:12" x14ac:dyDescent="0.25">
      <c r="A298" t="s">
        <v>747</v>
      </c>
      <c r="B298">
        <v>2005</v>
      </c>
      <c r="C298" t="s">
        <v>701</v>
      </c>
      <c r="D298">
        <v>0.27789999999999998</v>
      </c>
      <c r="E298">
        <v>0.27789999999999998</v>
      </c>
      <c r="F298">
        <v>0.27789999999999998</v>
      </c>
      <c r="G298">
        <v>0.27789999999999998</v>
      </c>
      <c r="H298">
        <v>0.27789999999999998</v>
      </c>
      <c r="I298">
        <v>0.27789999999999998</v>
      </c>
      <c r="J298">
        <v>0.27789999999999998</v>
      </c>
      <c r="K298">
        <v>0.27789999999999998</v>
      </c>
      <c r="L298">
        <v>0.27789999999999998</v>
      </c>
    </row>
    <row r="299" spans="1:12" x14ac:dyDescent="0.25">
      <c r="A299" t="s">
        <v>747</v>
      </c>
      <c r="B299">
        <v>2005</v>
      </c>
      <c r="C299" t="s">
        <v>700</v>
      </c>
      <c r="D299">
        <v>1.071</v>
      </c>
      <c r="E299">
        <v>1.071</v>
      </c>
      <c r="F299">
        <v>1.071</v>
      </c>
      <c r="G299">
        <v>1.071</v>
      </c>
      <c r="H299">
        <v>1.071</v>
      </c>
      <c r="I299">
        <v>1.071</v>
      </c>
      <c r="J299">
        <v>1.071</v>
      </c>
      <c r="K299">
        <v>1.071</v>
      </c>
      <c r="L299">
        <v>1.071</v>
      </c>
    </row>
    <row r="300" spans="1:12" x14ac:dyDescent="0.25">
      <c r="A300" t="s">
        <v>747</v>
      </c>
      <c r="B300">
        <v>2005</v>
      </c>
      <c r="C300" t="s">
        <v>698</v>
      </c>
      <c r="D300">
        <v>4.2317999999999998</v>
      </c>
      <c r="E300">
        <v>4.2317999999999998</v>
      </c>
      <c r="F300">
        <v>4.2317999999999998</v>
      </c>
      <c r="G300">
        <v>4.2317999999999998</v>
      </c>
      <c r="H300">
        <v>4.2317999999999998</v>
      </c>
      <c r="I300">
        <v>4.2317999999999998</v>
      </c>
      <c r="J300">
        <v>4.2317999999999998</v>
      </c>
      <c r="K300">
        <v>4.2317999999999998</v>
      </c>
      <c r="L300">
        <v>4.2317999999999998</v>
      </c>
    </row>
    <row r="301" spans="1:12" x14ac:dyDescent="0.25">
      <c r="A301" t="s">
        <v>747</v>
      </c>
      <c r="B301">
        <v>2005</v>
      </c>
      <c r="C301" t="s">
        <v>702</v>
      </c>
      <c r="D301">
        <v>0.75239999999999996</v>
      </c>
      <c r="E301">
        <v>0.75239999999999996</v>
      </c>
      <c r="F301">
        <v>0.75239999999999996</v>
      </c>
      <c r="G301">
        <v>0.75239999999999996</v>
      </c>
      <c r="H301">
        <v>0.75239999999999996</v>
      </c>
      <c r="I301">
        <v>0.75239999999999996</v>
      </c>
      <c r="J301">
        <v>0.75239999999999996</v>
      </c>
      <c r="K301">
        <v>0.75239999999999996</v>
      </c>
      <c r="L301">
        <v>0.75239999999999996</v>
      </c>
    </row>
    <row r="302" spans="1:12" x14ac:dyDescent="0.25">
      <c r="A302" t="s">
        <v>747</v>
      </c>
      <c r="B302">
        <v>2005</v>
      </c>
      <c r="C302" t="s">
        <v>697</v>
      </c>
      <c r="D302">
        <v>6.5076000000000001</v>
      </c>
      <c r="E302">
        <v>6.5076000000000001</v>
      </c>
      <c r="F302">
        <v>6.5076000000000001</v>
      </c>
      <c r="G302">
        <v>6.5076000000000001</v>
      </c>
      <c r="H302">
        <v>6.5076000000000001</v>
      </c>
      <c r="I302">
        <v>6.5076000000000001</v>
      </c>
      <c r="J302">
        <v>6.5076000000000001</v>
      </c>
      <c r="K302">
        <v>6.5076000000000001</v>
      </c>
      <c r="L302">
        <v>6.5076000000000001</v>
      </c>
    </row>
    <row r="303" spans="1:12" x14ac:dyDescent="0.25">
      <c r="A303" t="s">
        <v>748</v>
      </c>
      <c r="B303">
        <v>2005</v>
      </c>
      <c r="C303" t="s">
        <v>703</v>
      </c>
      <c r="D303">
        <v>1.7100000000000001E-2</v>
      </c>
      <c r="E303">
        <v>1.7100000000000001E-2</v>
      </c>
      <c r="F303">
        <v>1.7100000000000001E-2</v>
      </c>
      <c r="G303">
        <v>1.7100000000000001E-2</v>
      </c>
      <c r="H303">
        <v>1.7100000000000001E-2</v>
      </c>
      <c r="I303">
        <v>1.7100000000000001E-2</v>
      </c>
      <c r="J303">
        <v>1.7100000000000001E-2</v>
      </c>
      <c r="K303">
        <v>1.7100000000000001E-2</v>
      </c>
      <c r="L303">
        <v>1.7100000000000001E-2</v>
      </c>
    </row>
    <row r="304" spans="1:12" x14ac:dyDescent="0.25">
      <c r="A304" t="s">
        <v>748</v>
      </c>
      <c r="B304">
        <v>2005</v>
      </c>
      <c r="C304" t="s">
        <v>700</v>
      </c>
      <c r="D304">
        <v>0.1137</v>
      </c>
      <c r="E304">
        <v>0.1137</v>
      </c>
      <c r="F304">
        <v>0.1137</v>
      </c>
      <c r="G304">
        <v>0.1137</v>
      </c>
      <c r="H304">
        <v>0.1137</v>
      </c>
      <c r="I304">
        <v>0.1137</v>
      </c>
      <c r="J304">
        <v>0.1137</v>
      </c>
      <c r="K304">
        <v>0.1137</v>
      </c>
      <c r="L304">
        <v>0.1137</v>
      </c>
    </row>
    <row r="305" spans="1:12" x14ac:dyDescent="0.25">
      <c r="A305" t="s">
        <v>748</v>
      </c>
      <c r="B305">
        <v>2005</v>
      </c>
      <c r="C305" t="s">
        <v>701</v>
      </c>
      <c r="D305">
        <v>2.4500000000000001E-2</v>
      </c>
      <c r="E305">
        <v>2.4500000000000001E-2</v>
      </c>
      <c r="F305">
        <v>2.4500000000000001E-2</v>
      </c>
      <c r="G305">
        <v>2.4500000000000001E-2</v>
      </c>
      <c r="H305">
        <v>2.4500000000000001E-2</v>
      </c>
      <c r="I305">
        <v>2.4500000000000001E-2</v>
      </c>
      <c r="J305">
        <v>2.4500000000000001E-2</v>
      </c>
      <c r="K305">
        <v>2.4500000000000001E-2</v>
      </c>
      <c r="L305">
        <v>2.4500000000000001E-2</v>
      </c>
    </row>
    <row r="306" spans="1:12" x14ac:dyDescent="0.25">
      <c r="A306" t="s">
        <v>748</v>
      </c>
      <c r="B306">
        <v>2005</v>
      </c>
      <c r="C306" t="s">
        <v>698</v>
      </c>
      <c r="D306">
        <v>0.4657</v>
      </c>
      <c r="E306">
        <v>0.4657</v>
      </c>
      <c r="F306">
        <v>0.4657</v>
      </c>
      <c r="G306">
        <v>0.4657</v>
      </c>
      <c r="H306">
        <v>0.4657</v>
      </c>
      <c r="I306">
        <v>0.4657</v>
      </c>
      <c r="J306">
        <v>0.4657</v>
      </c>
      <c r="K306">
        <v>0.4657</v>
      </c>
      <c r="L306">
        <v>0.4657</v>
      </c>
    </row>
    <row r="307" spans="1:12" x14ac:dyDescent="0.25">
      <c r="A307" t="s">
        <v>748</v>
      </c>
      <c r="B307">
        <v>2005</v>
      </c>
      <c r="C307" t="s">
        <v>697</v>
      </c>
      <c r="D307">
        <v>0.70230000000000004</v>
      </c>
      <c r="E307">
        <v>0.70230000000000004</v>
      </c>
      <c r="F307">
        <v>0.70230000000000004</v>
      </c>
      <c r="G307">
        <v>0.70230000000000004</v>
      </c>
      <c r="H307">
        <v>0.70230000000000004</v>
      </c>
      <c r="I307">
        <v>0.70230000000000004</v>
      </c>
      <c r="J307">
        <v>0.70230000000000004</v>
      </c>
      <c r="K307">
        <v>0.70230000000000004</v>
      </c>
      <c r="L307">
        <v>0.70230000000000004</v>
      </c>
    </row>
    <row r="308" spans="1:12" x14ac:dyDescent="0.25">
      <c r="A308" t="s">
        <v>748</v>
      </c>
      <c r="B308">
        <v>2005</v>
      </c>
      <c r="C308" t="s">
        <v>702</v>
      </c>
      <c r="D308">
        <v>7.9899999999999999E-2</v>
      </c>
      <c r="E308">
        <v>7.9899999999999999E-2</v>
      </c>
      <c r="F308">
        <v>7.9899999999999999E-2</v>
      </c>
      <c r="G308">
        <v>7.9899999999999999E-2</v>
      </c>
      <c r="H308">
        <v>7.9899999999999999E-2</v>
      </c>
      <c r="I308">
        <v>7.9899999999999999E-2</v>
      </c>
      <c r="J308">
        <v>7.9899999999999999E-2</v>
      </c>
      <c r="K308">
        <v>7.9899999999999999E-2</v>
      </c>
      <c r="L308">
        <v>7.9899999999999999E-2</v>
      </c>
    </row>
    <row r="309" spans="1:12" x14ac:dyDescent="0.25">
      <c r="A309" t="s">
        <v>748</v>
      </c>
      <c r="B309">
        <v>2005</v>
      </c>
      <c r="C309" t="s">
        <v>699</v>
      </c>
      <c r="D309">
        <v>1.4E-3</v>
      </c>
      <c r="E309">
        <v>1.4E-3</v>
      </c>
      <c r="F309">
        <v>1.4E-3</v>
      </c>
      <c r="G309">
        <v>1.4E-3</v>
      </c>
      <c r="H309">
        <v>1.4E-3</v>
      </c>
      <c r="I309">
        <v>1.4E-3</v>
      </c>
      <c r="J309">
        <v>1.4E-3</v>
      </c>
      <c r="K309">
        <v>1.4E-3</v>
      </c>
      <c r="L309">
        <v>1.4E-3</v>
      </c>
    </row>
    <row r="310" spans="1:12" x14ac:dyDescent="0.25">
      <c r="A310" t="s">
        <v>749</v>
      </c>
      <c r="B310">
        <v>2005</v>
      </c>
      <c r="C310" t="s">
        <v>697</v>
      </c>
      <c r="D310">
        <v>0.1837</v>
      </c>
      <c r="E310">
        <v>0.1837</v>
      </c>
      <c r="F310">
        <v>0.1837</v>
      </c>
      <c r="G310">
        <v>0.1837</v>
      </c>
      <c r="H310">
        <v>0.1837</v>
      </c>
      <c r="I310">
        <v>0.1837</v>
      </c>
      <c r="J310">
        <v>0.1837</v>
      </c>
      <c r="K310">
        <v>0.1837</v>
      </c>
      <c r="L310">
        <v>0.1837</v>
      </c>
    </row>
    <row r="311" spans="1:12" x14ac:dyDescent="0.25">
      <c r="A311" t="s">
        <v>749</v>
      </c>
      <c r="B311">
        <v>2005</v>
      </c>
      <c r="C311" t="s">
        <v>701</v>
      </c>
      <c r="D311">
        <v>6.7000000000000002E-3</v>
      </c>
      <c r="E311">
        <v>6.7000000000000002E-3</v>
      </c>
      <c r="F311">
        <v>6.7000000000000002E-3</v>
      </c>
      <c r="G311">
        <v>6.7000000000000002E-3</v>
      </c>
      <c r="H311">
        <v>6.7000000000000002E-3</v>
      </c>
      <c r="I311">
        <v>6.7000000000000002E-3</v>
      </c>
      <c r="J311">
        <v>6.7000000000000002E-3</v>
      </c>
      <c r="K311">
        <v>6.7000000000000002E-3</v>
      </c>
      <c r="L311">
        <v>6.7000000000000002E-3</v>
      </c>
    </row>
    <row r="312" spans="1:12" x14ac:dyDescent="0.25">
      <c r="A312" t="s">
        <v>749</v>
      </c>
      <c r="B312">
        <v>2005</v>
      </c>
      <c r="C312" t="s">
        <v>700</v>
      </c>
      <c r="D312">
        <v>2.9700000000000001E-2</v>
      </c>
      <c r="E312">
        <v>2.9700000000000001E-2</v>
      </c>
      <c r="F312">
        <v>2.9700000000000001E-2</v>
      </c>
      <c r="G312">
        <v>2.9700000000000001E-2</v>
      </c>
      <c r="H312">
        <v>2.9700000000000001E-2</v>
      </c>
      <c r="I312">
        <v>2.9700000000000001E-2</v>
      </c>
      <c r="J312">
        <v>2.9700000000000001E-2</v>
      </c>
      <c r="K312">
        <v>2.9700000000000001E-2</v>
      </c>
      <c r="L312">
        <v>2.9700000000000001E-2</v>
      </c>
    </row>
    <row r="313" spans="1:12" x14ac:dyDescent="0.25">
      <c r="A313" t="s">
        <v>749</v>
      </c>
      <c r="B313">
        <v>2005</v>
      </c>
      <c r="C313" t="s">
        <v>698</v>
      </c>
      <c r="D313">
        <v>0.1216</v>
      </c>
      <c r="E313">
        <v>0.1216</v>
      </c>
      <c r="F313">
        <v>0.1216</v>
      </c>
      <c r="G313">
        <v>0.1216</v>
      </c>
      <c r="H313">
        <v>0.1216</v>
      </c>
      <c r="I313">
        <v>0.1216</v>
      </c>
      <c r="J313">
        <v>0.1216</v>
      </c>
      <c r="K313">
        <v>0.1216</v>
      </c>
      <c r="L313">
        <v>0.1216</v>
      </c>
    </row>
    <row r="314" spans="1:12" x14ac:dyDescent="0.25">
      <c r="A314" t="s">
        <v>749</v>
      </c>
      <c r="B314">
        <v>2005</v>
      </c>
      <c r="C314" t="s">
        <v>703</v>
      </c>
      <c r="D314">
        <v>4.4999999999999997E-3</v>
      </c>
      <c r="E314">
        <v>4.4999999999999997E-3</v>
      </c>
      <c r="F314">
        <v>4.4999999999999997E-3</v>
      </c>
      <c r="G314">
        <v>4.4999999999999997E-3</v>
      </c>
      <c r="H314">
        <v>4.4999999999999997E-3</v>
      </c>
      <c r="I314">
        <v>4.4999999999999997E-3</v>
      </c>
      <c r="J314">
        <v>4.4999999999999997E-3</v>
      </c>
      <c r="K314">
        <v>4.4999999999999997E-3</v>
      </c>
      <c r="L314">
        <v>4.4999999999999997E-3</v>
      </c>
    </row>
    <row r="315" spans="1:12" x14ac:dyDescent="0.25">
      <c r="A315" t="s">
        <v>749</v>
      </c>
      <c r="B315">
        <v>2005</v>
      </c>
      <c r="C315" t="s">
        <v>702</v>
      </c>
      <c r="D315">
        <v>2.0799999999999999E-2</v>
      </c>
      <c r="E315">
        <v>2.0799999999999999E-2</v>
      </c>
      <c r="F315">
        <v>2.0799999999999999E-2</v>
      </c>
      <c r="G315">
        <v>2.0799999999999999E-2</v>
      </c>
      <c r="H315">
        <v>2.0799999999999999E-2</v>
      </c>
      <c r="I315">
        <v>2.0799999999999999E-2</v>
      </c>
      <c r="J315">
        <v>2.0799999999999999E-2</v>
      </c>
      <c r="K315">
        <v>2.0799999999999999E-2</v>
      </c>
      <c r="L315">
        <v>2.0799999999999999E-2</v>
      </c>
    </row>
    <row r="316" spans="1:12" x14ac:dyDescent="0.25">
      <c r="A316" t="s">
        <v>749</v>
      </c>
      <c r="B316">
        <v>2005</v>
      </c>
      <c r="C316" t="s">
        <v>699</v>
      </c>
      <c r="D316">
        <v>4.0000000000000002E-4</v>
      </c>
      <c r="E316">
        <v>4.0000000000000002E-4</v>
      </c>
      <c r="F316">
        <v>4.0000000000000002E-4</v>
      </c>
      <c r="G316">
        <v>4.0000000000000002E-4</v>
      </c>
      <c r="H316">
        <v>4.0000000000000002E-4</v>
      </c>
      <c r="I316">
        <v>4.0000000000000002E-4</v>
      </c>
      <c r="J316">
        <v>4.0000000000000002E-4</v>
      </c>
      <c r="K316">
        <v>4.0000000000000002E-4</v>
      </c>
      <c r="L316">
        <v>4.0000000000000002E-4</v>
      </c>
    </row>
    <row r="317" spans="1:12" x14ac:dyDescent="0.25">
      <c r="A317" t="s">
        <v>750</v>
      </c>
      <c r="B317">
        <v>2005</v>
      </c>
      <c r="C317" t="s">
        <v>699</v>
      </c>
      <c r="D317">
        <v>4.4999999999999997E-3</v>
      </c>
      <c r="E317">
        <v>4.4999999999999997E-3</v>
      </c>
      <c r="F317">
        <v>4.4999999999999997E-3</v>
      </c>
      <c r="G317">
        <v>4.4999999999999997E-3</v>
      </c>
      <c r="H317">
        <v>4.4999999999999997E-3</v>
      </c>
      <c r="I317">
        <v>4.4999999999999997E-3</v>
      </c>
      <c r="J317">
        <v>4.4999999999999997E-3</v>
      </c>
      <c r="K317">
        <v>4.4999999999999997E-3</v>
      </c>
      <c r="L317">
        <v>4.4999999999999997E-3</v>
      </c>
    </row>
    <row r="318" spans="1:12" x14ac:dyDescent="0.25">
      <c r="A318" t="s">
        <v>750</v>
      </c>
      <c r="B318">
        <v>2005</v>
      </c>
      <c r="C318" t="s">
        <v>702</v>
      </c>
      <c r="D318">
        <v>0.2495</v>
      </c>
      <c r="E318">
        <v>0.2495</v>
      </c>
      <c r="F318">
        <v>0.2495</v>
      </c>
      <c r="G318">
        <v>0.2495</v>
      </c>
      <c r="H318">
        <v>0.2495</v>
      </c>
      <c r="I318">
        <v>0.2495</v>
      </c>
      <c r="J318">
        <v>0.2495</v>
      </c>
      <c r="K318">
        <v>0.2495</v>
      </c>
      <c r="L318">
        <v>0.2495</v>
      </c>
    </row>
    <row r="319" spans="1:12" x14ac:dyDescent="0.25">
      <c r="A319" t="s">
        <v>750</v>
      </c>
      <c r="B319">
        <v>2005</v>
      </c>
      <c r="C319" t="s">
        <v>697</v>
      </c>
      <c r="D319">
        <v>2.2025999999999999</v>
      </c>
      <c r="E319">
        <v>2.2025999999999999</v>
      </c>
      <c r="F319">
        <v>2.2025999999999999</v>
      </c>
      <c r="G319">
        <v>2.2025999999999999</v>
      </c>
      <c r="H319">
        <v>2.2025999999999999</v>
      </c>
      <c r="I319">
        <v>2.2025999999999999</v>
      </c>
      <c r="J319">
        <v>2.2025999999999999</v>
      </c>
      <c r="K319">
        <v>2.2025999999999999</v>
      </c>
      <c r="L319">
        <v>2.2025999999999999</v>
      </c>
    </row>
    <row r="320" spans="1:12" x14ac:dyDescent="0.25">
      <c r="A320" t="s">
        <v>750</v>
      </c>
      <c r="B320">
        <v>2005</v>
      </c>
      <c r="C320" t="s">
        <v>701</v>
      </c>
      <c r="D320">
        <v>9.35E-2</v>
      </c>
      <c r="E320">
        <v>9.35E-2</v>
      </c>
      <c r="F320">
        <v>9.35E-2</v>
      </c>
      <c r="G320">
        <v>9.35E-2</v>
      </c>
      <c r="H320">
        <v>9.35E-2</v>
      </c>
      <c r="I320">
        <v>9.35E-2</v>
      </c>
      <c r="J320">
        <v>9.35E-2</v>
      </c>
      <c r="K320">
        <v>9.35E-2</v>
      </c>
      <c r="L320">
        <v>9.35E-2</v>
      </c>
    </row>
    <row r="321" spans="1:12" x14ac:dyDescent="0.25">
      <c r="A321" t="s">
        <v>750</v>
      </c>
      <c r="B321">
        <v>2005</v>
      </c>
      <c r="C321" t="s">
        <v>698</v>
      </c>
      <c r="D321">
        <v>1.4466000000000001</v>
      </c>
      <c r="E321">
        <v>1.4466000000000001</v>
      </c>
      <c r="F321">
        <v>1.4466000000000001</v>
      </c>
      <c r="G321">
        <v>1.4466000000000001</v>
      </c>
      <c r="H321">
        <v>1.4466000000000001</v>
      </c>
      <c r="I321">
        <v>1.4466000000000001</v>
      </c>
      <c r="J321">
        <v>1.4466000000000001</v>
      </c>
      <c r="K321">
        <v>1.4466000000000001</v>
      </c>
      <c r="L321">
        <v>1.4466000000000001</v>
      </c>
    </row>
    <row r="322" spans="1:12" x14ac:dyDescent="0.25">
      <c r="A322" t="s">
        <v>750</v>
      </c>
      <c r="B322">
        <v>2005</v>
      </c>
      <c r="C322" t="s">
        <v>703</v>
      </c>
      <c r="D322">
        <v>5.3400000000000003E-2</v>
      </c>
      <c r="E322">
        <v>5.3400000000000003E-2</v>
      </c>
      <c r="F322">
        <v>5.3400000000000003E-2</v>
      </c>
      <c r="G322">
        <v>5.3400000000000003E-2</v>
      </c>
      <c r="H322">
        <v>5.3400000000000003E-2</v>
      </c>
      <c r="I322">
        <v>5.3400000000000003E-2</v>
      </c>
      <c r="J322">
        <v>5.3400000000000003E-2</v>
      </c>
      <c r="K322">
        <v>5.3400000000000003E-2</v>
      </c>
      <c r="L322">
        <v>5.3400000000000003E-2</v>
      </c>
    </row>
    <row r="323" spans="1:12" x14ac:dyDescent="0.25">
      <c r="A323" t="s">
        <v>750</v>
      </c>
      <c r="B323">
        <v>2005</v>
      </c>
      <c r="C323" t="s">
        <v>700</v>
      </c>
      <c r="D323">
        <v>0.35520000000000002</v>
      </c>
      <c r="E323">
        <v>0.35520000000000002</v>
      </c>
      <c r="F323">
        <v>0.35520000000000002</v>
      </c>
      <c r="G323">
        <v>0.35520000000000002</v>
      </c>
      <c r="H323">
        <v>0.35520000000000002</v>
      </c>
      <c r="I323">
        <v>0.35520000000000002</v>
      </c>
      <c r="J323">
        <v>0.35520000000000002</v>
      </c>
      <c r="K323">
        <v>0.35520000000000002</v>
      </c>
      <c r="L323">
        <v>0.35520000000000002</v>
      </c>
    </row>
    <row r="324" spans="1:12" x14ac:dyDescent="0.25">
      <c r="A324" t="s">
        <v>751</v>
      </c>
      <c r="B324">
        <v>2005</v>
      </c>
      <c r="C324" t="s">
        <v>702</v>
      </c>
      <c r="D324">
        <v>0.20810000000000001</v>
      </c>
      <c r="E324">
        <v>0.20810000000000001</v>
      </c>
      <c r="F324">
        <v>0.20810000000000001</v>
      </c>
      <c r="G324">
        <v>0.20810000000000001</v>
      </c>
      <c r="H324">
        <v>0.20810000000000001</v>
      </c>
      <c r="I324">
        <v>0.20810000000000001</v>
      </c>
      <c r="J324">
        <v>0.20810000000000001</v>
      </c>
      <c r="K324">
        <v>0.20810000000000001</v>
      </c>
      <c r="L324">
        <v>0.20810000000000001</v>
      </c>
    </row>
    <row r="325" spans="1:12" x14ac:dyDescent="0.25">
      <c r="A325" t="s">
        <v>751</v>
      </c>
      <c r="B325">
        <v>2005</v>
      </c>
      <c r="C325" t="s">
        <v>701</v>
      </c>
      <c r="D325">
        <v>5.5300000000000002E-2</v>
      </c>
      <c r="E325">
        <v>5.5300000000000002E-2</v>
      </c>
      <c r="F325">
        <v>5.5300000000000002E-2</v>
      </c>
      <c r="G325">
        <v>5.5300000000000002E-2</v>
      </c>
      <c r="H325">
        <v>5.5300000000000002E-2</v>
      </c>
      <c r="I325">
        <v>5.5300000000000002E-2</v>
      </c>
      <c r="J325">
        <v>5.5300000000000002E-2</v>
      </c>
      <c r="K325">
        <v>5.5300000000000002E-2</v>
      </c>
      <c r="L325">
        <v>5.5300000000000002E-2</v>
      </c>
    </row>
    <row r="326" spans="1:12" x14ac:dyDescent="0.25">
      <c r="A326" t="s">
        <v>751</v>
      </c>
      <c r="B326">
        <v>2005</v>
      </c>
      <c r="C326" t="s">
        <v>703</v>
      </c>
      <c r="D326">
        <v>4.4499999999999998E-2</v>
      </c>
      <c r="E326">
        <v>4.4499999999999998E-2</v>
      </c>
      <c r="F326">
        <v>4.4499999999999998E-2</v>
      </c>
      <c r="G326">
        <v>4.4499999999999998E-2</v>
      </c>
      <c r="H326">
        <v>4.4499999999999998E-2</v>
      </c>
      <c r="I326">
        <v>4.4499999999999998E-2</v>
      </c>
      <c r="J326">
        <v>4.4499999999999998E-2</v>
      </c>
      <c r="K326">
        <v>4.4499999999999998E-2</v>
      </c>
      <c r="L326">
        <v>4.4499999999999998E-2</v>
      </c>
    </row>
    <row r="327" spans="1:12" x14ac:dyDescent="0.25">
      <c r="A327" t="s">
        <v>751</v>
      </c>
      <c r="B327">
        <v>2005</v>
      </c>
      <c r="C327" t="s">
        <v>700</v>
      </c>
      <c r="D327">
        <v>0.29620000000000002</v>
      </c>
      <c r="E327">
        <v>0.29620000000000002</v>
      </c>
      <c r="F327">
        <v>0.29620000000000002</v>
      </c>
      <c r="G327">
        <v>0.29620000000000002</v>
      </c>
      <c r="H327">
        <v>0.29620000000000002</v>
      </c>
      <c r="I327">
        <v>0.29620000000000002</v>
      </c>
      <c r="J327">
        <v>0.29620000000000002</v>
      </c>
      <c r="K327">
        <v>0.29620000000000002</v>
      </c>
      <c r="L327">
        <v>0.29620000000000002</v>
      </c>
    </row>
    <row r="328" spans="1:12" x14ac:dyDescent="0.25">
      <c r="A328" t="s">
        <v>751</v>
      </c>
      <c r="B328">
        <v>2005</v>
      </c>
      <c r="C328" t="s">
        <v>698</v>
      </c>
      <c r="D328">
        <v>1.0208999999999999</v>
      </c>
      <c r="E328">
        <v>1.0208999999999999</v>
      </c>
      <c r="F328">
        <v>1.0208999999999999</v>
      </c>
      <c r="G328">
        <v>1.0208999999999999</v>
      </c>
      <c r="H328">
        <v>1.0208999999999999</v>
      </c>
      <c r="I328">
        <v>1.0208999999999999</v>
      </c>
      <c r="J328">
        <v>1.0208999999999999</v>
      </c>
      <c r="K328">
        <v>1.0208999999999999</v>
      </c>
      <c r="L328">
        <v>1.0208999999999999</v>
      </c>
    </row>
    <row r="329" spans="1:12" x14ac:dyDescent="0.25">
      <c r="A329" t="s">
        <v>751</v>
      </c>
      <c r="B329">
        <v>2005</v>
      </c>
      <c r="C329" t="s">
        <v>697</v>
      </c>
      <c r="D329">
        <v>1.6287</v>
      </c>
      <c r="E329">
        <v>1.6287</v>
      </c>
      <c r="F329">
        <v>1.6287</v>
      </c>
      <c r="G329">
        <v>1.6287</v>
      </c>
      <c r="H329">
        <v>1.6287</v>
      </c>
      <c r="I329">
        <v>1.6287</v>
      </c>
      <c r="J329">
        <v>1.6287</v>
      </c>
      <c r="K329">
        <v>1.6287</v>
      </c>
      <c r="L329">
        <v>1.6287</v>
      </c>
    </row>
    <row r="330" spans="1:12" x14ac:dyDescent="0.25">
      <c r="A330" t="s">
        <v>751</v>
      </c>
      <c r="B330">
        <v>2005</v>
      </c>
      <c r="C330" t="s">
        <v>699</v>
      </c>
      <c r="D330">
        <v>3.7000000000000002E-3</v>
      </c>
      <c r="E330">
        <v>3.7000000000000002E-3</v>
      </c>
      <c r="F330">
        <v>3.7000000000000002E-3</v>
      </c>
      <c r="G330">
        <v>3.7000000000000002E-3</v>
      </c>
      <c r="H330">
        <v>3.7000000000000002E-3</v>
      </c>
      <c r="I330">
        <v>3.7000000000000002E-3</v>
      </c>
      <c r="J330">
        <v>3.7000000000000002E-3</v>
      </c>
      <c r="K330">
        <v>3.7000000000000002E-3</v>
      </c>
      <c r="L330">
        <v>3.7000000000000002E-3</v>
      </c>
    </row>
    <row r="331" spans="1:12" x14ac:dyDescent="0.25">
      <c r="A331" t="s">
        <v>752</v>
      </c>
      <c r="B331">
        <v>2005</v>
      </c>
      <c r="C331" t="s">
        <v>700</v>
      </c>
      <c r="D331">
        <v>2.5899999999999999E-2</v>
      </c>
      <c r="E331">
        <v>2.5899999999999999E-2</v>
      </c>
      <c r="F331">
        <v>2.5899999999999999E-2</v>
      </c>
      <c r="G331">
        <v>2.5899999999999999E-2</v>
      </c>
      <c r="H331">
        <v>2.5899999999999999E-2</v>
      </c>
      <c r="I331">
        <v>2.5899999999999999E-2</v>
      </c>
      <c r="J331">
        <v>2.5899999999999999E-2</v>
      </c>
      <c r="K331">
        <v>2.5899999999999999E-2</v>
      </c>
      <c r="L331">
        <v>2.5899999999999999E-2</v>
      </c>
    </row>
    <row r="332" spans="1:12" x14ac:dyDescent="0.25">
      <c r="A332" t="s">
        <v>752</v>
      </c>
      <c r="B332">
        <v>2005</v>
      </c>
      <c r="C332" t="s">
        <v>698</v>
      </c>
      <c r="D332">
        <v>7.6799999999999993E-2</v>
      </c>
      <c r="E332">
        <v>7.6799999999999993E-2</v>
      </c>
      <c r="F332">
        <v>7.6799999999999993E-2</v>
      </c>
      <c r="G332">
        <v>7.6799999999999993E-2</v>
      </c>
      <c r="H332">
        <v>7.6799999999999993E-2</v>
      </c>
      <c r="I332">
        <v>7.6799999999999993E-2</v>
      </c>
      <c r="J332">
        <v>7.6799999999999993E-2</v>
      </c>
      <c r="K332">
        <v>7.6799999999999993E-2</v>
      </c>
      <c r="L332">
        <v>7.6799999999999993E-2</v>
      </c>
    </row>
    <row r="333" spans="1:12" x14ac:dyDescent="0.25">
      <c r="A333" t="s">
        <v>752</v>
      </c>
      <c r="B333">
        <v>2005</v>
      </c>
      <c r="C333" t="s">
        <v>701</v>
      </c>
      <c r="D333">
        <v>7.7000000000000002E-3</v>
      </c>
      <c r="E333">
        <v>7.7000000000000002E-3</v>
      </c>
      <c r="F333">
        <v>7.7000000000000002E-3</v>
      </c>
      <c r="G333">
        <v>7.7000000000000002E-3</v>
      </c>
      <c r="H333">
        <v>7.7000000000000002E-3</v>
      </c>
      <c r="I333">
        <v>7.7000000000000002E-3</v>
      </c>
      <c r="J333">
        <v>7.7000000000000002E-3</v>
      </c>
      <c r="K333">
        <v>7.7000000000000002E-3</v>
      </c>
      <c r="L333">
        <v>7.7000000000000002E-3</v>
      </c>
    </row>
    <row r="334" spans="1:12" x14ac:dyDescent="0.25">
      <c r="A334" t="s">
        <v>752</v>
      </c>
      <c r="B334">
        <v>2005</v>
      </c>
      <c r="C334" t="s">
        <v>699</v>
      </c>
      <c r="D334">
        <v>2.9999999999999997E-4</v>
      </c>
      <c r="E334">
        <v>2.9999999999999997E-4</v>
      </c>
      <c r="F334">
        <v>2.9999999999999997E-4</v>
      </c>
      <c r="G334">
        <v>2.9999999999999997E-4</v>
      </c>
      <c r="H334">
        <v>2.9999999999999997E-4</v>
      </c>
      <c r="I334">
        <v>2.9999999999999997E-4</v>
      </c>
      <c r="J334">
        <v>2.9999999999999997E-4</v>
      </c>
      <c r="K334">
        <v>2.9999999999999997E-4</v>
      </c>
      <c r="L334">
        <v>2.9999999999999997E-4</v>
      </c>
    </row>
    <row r="335" spans="1:12" x14ac:dyDescent="0.25">
      <c r="A335" t="s">
        <v>752</v>
      </c>
      <c r="B335">
        <v>2005</v>
      </c>
      <c r="C335" t="s">
        <v>697</v>
      </c>
      <c r="D335">
        <v>0.1328</v>
      </c>
      <c r="E335">
        <v>0.1328</v>
      </c>
      <c r="F335">
        <v>0.1328</v>
      </c>
      <c r="G335">
        <v>0.1328</v>
      </c>
      <c r="H335">
        <v>0.1328</v>
      </c>
      <c r="I335">
        <v>0.1328</v>
      </c>
      <c r="J335">
        <v>0.1328</v>
      </c>
      <c r="K335">
        <v>0.1328</v>
      </c>
      <c r="L335">
        <v>0.1328</v>
      </c>
    </row>
    <row r="336" spans="1:12" x14ac:dyDescent="0.25">
      <c r="A336" t="s">
        <v>752</v>
      </c>
      <c r="B336">
        <v>2005</v>
      </c>
      <c r="C336" t="s">
        <v>702</v>
      </c>
      <c r="D336">
        <v>1.8200000000000001E-2</v>
      </c>
      <c r="E336">
        <v>1.8200000000000001E-2</v>
      </c>
      <c r="F336">
        <v>1.8200000000000001E-2</v>
      </c>
      <c r="G336">
        <v>1.8200000000000001E-2</v>
      </c>
      <c r="H336">
        <v>1.8200000000000001E-2</v>
      </c>
      <c r="I336">
        <v>1.8200000000000001E-2</v>
      </c>
      <c r="J336">
        <v>1.8200000000000001E-2</v>
      </c>
      <c r="K336">
        <v>1.8200000000000001E-2</v>
      </c>
      <c r="L336">
        <v>1.8200000000000001E-2</v>
      </c>
    </row>
    <row r="337" spans="1:12" x14ac:dyDescent="0.25">
      <c r="A337" t="s">
        <v>752</v>
      </c>
      <c r="B337">
        <v>2005</v>
      </c>
      <c r="C337" t="s">
        <v>703</v>
      </c>
      <c r="D337">
        <v>3.8999999999999998E-3</v>
      </c>
      <c r="E337">
        <v>3.8999999999999998E-3</v>
      </c>
      <c r="F337">
        <v>3.8999999999999998E-3</v>
      </c>
      <c r="G337">
        <v>3.8999999999999998E-3</v>
      </c>
      <c r="H337">
        <v>3.8999999999999998E-3</v>
      </c>
      <c r="I337">
        <v>3.8999999999999998E-3</v>
      </c>
      <c r="J337">
        <v>3.8999999999999998E-3</v>
      </c>
      <c r="K337">
        <v>3.8999999999999998E-3</v>
      </c>
      <c r="L337">
        <v>3.8999999999999998E-3</v>
      </c>
    </row>
    <row r="338" spans="1:12" x14ac:dyDescent="0.25">
      <c r="A338" t="s">
        <v>753</v>
      </c>
      <c r="B338">
        <v>2005</v>
      </c>
      <c r="C338" t="s">
        <v>703</v>
      </c>
      <c r="D338">
        <v>1.29E-2</v>
      </c>
      <c r="E338">
        <v>1.29E-2</v>
      </c>
      <c r="F338">
        <v>1.29E-2</v>
      </c>
      <c r="G338">
        <v>1.29E-2</v>
      </c>
      <c r="H338">
        <v>1.29E-2</v>
      </c>
      <c r="I338">
        <v>1.29E-2</v>
      </c>
      <c r="J338">
        <v>1.29E-2</v>
      </c>
      <c r="K338">
        <v>1.29E-2</v>
      </c>
      <c r="L338">
        <v>1.29E-2</v>
      </c>
    </row>
    <row r="339" spans="1:12" x14ac:dyDescent="0.25">
      <c r="A339" t="s">
        <v>753</v>
      </c>
      <c r="B339">
        <v>2005</v>
      </c>
      <c r="C339" t="s">
        <v>699</v>
      </c>
      <c r="D339">
        <v>1.1000000000000001E-3</v>
      </c>
      <c r="E339">
        <v>1.1000000000000001E-3</v>
      </c>
      <c r="F339">
        <v>1.1000000000000001E-3</v>
      </c>
      <c r="G339">
        <v>1.1000000000000001E-3</v>
      </c>
      <c r="H339">
        <v>1.1000000000000001E-3</v>
      </c>
      <c r="I339">
        <v>1.1000000000000001E-3</v>
      </c>
      <c r="J339">
        <v>1.1000000000000001E-3</v>
      </c>
      <c r="K339">
        <v>1.1000000000000001E-3</v>
      </c>
      <c r="L339">
        <v>1.1000000000000001E-3</v>
      </c>
    </row>
    <row r="340" spans="1:12" x14ac:dyDescent="0.25">
      <c r="A340" t="s">
        <v>753</v>
      </c>
      <c r="B340">
        <v>2005</v>
      </c>
      <c r="C340" t="s">
        <v>698</v>
      </c>
      <c r="D340">
        <v>0.31059999999999999</v>
      </c>
      <c r="E340">
        <v>0.31059999999999999</v>
      </c>
      <c r="F340">
        <v>0.31059999999999999</v>
      </c>
      <c r="G340">
        <v>0.31059999999999999</v>
      </c>
      <c r="H340">
        <v>0.31059999999999999</v>
      </c>
      <c r="I340">
        <v>0.31059999999999999</v>
      </c>
      <c r="J340">
        <v>0.31059999999999999</v>
      </c>
      <c r="K340">
        <v>0.31059999999999999</v>
      </c>
      <c r="L340">
        <v>0.31059999999999999</v>
      </c>
    </row>
    <row r="341" spans="1:12" x14ac:dyDescent="0.25">
      <c r="A341" t="s">
        <v>753</v>
      </c>
      <c r="B341">
        <v>2005</v>
      </c>
      <c r="C341" t="s">
        <v>701</v>
      </c>
      <c r="D341">
        <v>2.3800000000000002E-2</v>
      </c>
      <c r="E341">
        <v>2.3800000000000002E-2</v>
      </c>
      <c r="F341">
        <v>2.3800000000000002E-2</v>
      </c>
      <c r="G341">
        <v>2.3800000000000002E-2</v>
      </c>
      <c r="H341">
        <v>2.3800000000000002E-2</v>
      </c>
      <c r="I341">
        <v>2.3800000000000002E-2</v>
      </c>
      <c r="J341">
        <v>2.3800000000000002E-2</v>
      </c>
      <c r="K341">
        <v>2.3800000000000002E-2</v>
      </c>
      <c r="L341">
        <v>2.3800000000000002E-2</v>
      </c>
    </row>
    <row r="342" spans="1:12" x14ac:dyDescent="0.25">
      <c r="A342" t="s">
        <v>753</v>
      </c>
      <c r="B342">
        <v>2005</v>
      </c>
      <c r="C342" t="s">
        <v>702</v>
      </c>
      <c r="D342">
        <v>6.0100000000000001E-2</v>
      </c>
      <c r="E342">
        <v>6.0100000000000001E-2</v>
      </c>
      <c r="F342">
        <v>6.0100000000000001E-2</v>
      </c>
      <c r="G342">
        <v>6.0100000000000001E-2</v>
      </c>
      <c r="H342">
        <v>6.0100000000000001E-2</v>
      </c>
      <c r="I342">
        <v>6.0100000000000001E-2</v>
      </c>
      <c r="J342">
        <v>6.0100000000000001E-2</v>
      </c>
      <c r="K342">
        <v>6.0100000000000001E-2</v>
      </c>
      <c r="L342">
        <v>6.0100000000000001E-2</v>
      </c>
    </row>
    <row r="343" spans="1:12" x14ac:dyDescent="0.25">
      <c r="A343" t="s">
        <v>753</v>
      </c>
      <c r="B343">
        <v>2005</v>
      </c>
      <c r="C343" t="s">
        <v>697</v>
      </c>
      <c r="D343">
        <v>0.49399999999999999</v>
      </c>
      <c r="E343">
        <v>0.49399999999999999</v>
      </c>
      <c r="F343">
        <v>0.49399999999999999</v>
      </c>
      <c r="G343">
        <v>0.49399999999999999</v>
      </c>
      <c r="H343">
        <v>0.49399999999999999</v>
      </c>
      <c r="I343">
        <v>0.49399999999999999</v>
      </c>
      <c r="J343">
        <v>0.49399999999999999</v>
      </c>
      <c r="K343">
        <v>0.49399999999999999</v>
      </c>
      <c r="L343">
        <v>0.49399999999999999</v>
      </c>
    </row>
    <row r="344" spans="1:12" x14ac:dyDescent="0.25">
      <c r="A344" t="s">
        <v>753</v>
      </c>
      <c r="B344">
        <v>2005</v>
      </c>
      <c r="C344" t="s">
        <v>700</v>
      </c>
      <c r="D344">
        <v>8.5500000000000007E-2</v>
      </c>
      <c r="E344">
        <v>8.5500000000000007E-2</v>
      </c>
      <c r="F344">
        <v>8.5500000000000007E-2</v>
      </c>
      <c r="G344">
        <v>8.5500000000000007E-2</v>
      </c>
      <c r="H344">
        <v>8.5500000000000007E-2</v>
      </c>
      <c r="I344">
        <v>8.5500000000000007E-2</v>
      </c>
      <c r="J344">
        <v>8.5500000000000007E-2</v>
      </c>
      <c r="K344">
        <v>8.5500000000000007E-2</v>
      </c>
      <c r="L344">
        <v>8.5500000000000007E-2</v>
      </c>
    </row>
    <row r="345" spans="1:12" x14ac:dyDescent="0.25">
      <c r="A345" t="s">
        <v>754</v>
      </c>
      <c r="B345">
        <v>2005</v>
      </c>
      <c r="C345" t="s">
        <v>700</v>
      </c>
      <c r="D345">
        <v>0.26119999999999999</v>
      </c>
      <c r="E345">
        <v>0.26119999999999999</v>
      </c>
      <c r="F345">
        <v>0.26119999999999999</v>
      </c>
      <c r="G345">
        <v>0.26119999999999999</v>
      </c>
      <c r="H345">
        <v>0.26119999999999999</v>
      </c>
      <c r="I345">
        <v>0.26119999999999999</v>
      </c>
      <c r="J345">
        <v>0.26119999999999999</v>
      </c>
      <c r="K345">
        <v>0.26119999999999999</v>
      </c>
      <c r="L345">
        <v>0.26119999999999999</v>
      </c>
    </row>
    <row r="346" spans="1:12" x14ac:dyDescent="0.25">
      <c r="A346" t="s">
        <v>754</v>
      </c>
      <c r="B346">
        <v>2005</v>
      </c>
      <c r="C346" t="s">
        <v>699</v>
      </c>
      <c r="D346">
        <v>3.3E-3</v>
      </c>
      <c r="E346">
        <v>3.3E-3</v>
      </c>
      <c r="F346">
        <v>3.3E-3</v>
      </c>
      <c r="G346">
        <v>3.3E-3</v>
      </c>
      <c r="H346">
        <v>3.3E-3</v>
      </c>
      <c r="I346">
        <v>3.3E-3</v>
      </c>
      <c r="J346">
        <v>3.3E-3</v>
      </c>
      <c r="K346">
        <v>3.3E-3</v>
      </c>
      <c r="L346">
        <v>3.3E-3</v>
      </c>
    </row>
    <row r="347" spans="1:12" x14ac:dyDescent="0.25">
      <c r="A347" t="s">
        <v>754</v>
      </c>
      <c r="B347">
        <v>2005</v>
      </c>
      <c r="C347" t="s">
        <v>703</v>
      </c>
      <c r="D347">
        <v>3.9300000000000002E-2</v>
      </c>
      <c r="E347">
        <v>3.9300000000000002E-2</v>
      </c>
      <c r="F347">
        <v>3.9300000000000002E-2</v>
      </c>
      <c r="G347">
        <v>3.9300000000000002E-2</v>
      </c>
      <c r="H347">
        <v>3.9300000000000002E-2</v>
      </c>
      <c r="I347">
        <v>3.9300000000000002E-2</v>
      </c>
      <c r="J347">
        <v>3.9300000000000002E-2</v>
      </c>
      <c r="K347">
        <v>3.9300000000000002E-2</v>
      </c>
      <c r="L347">
        <v>3.9300000000000002E-2</v>
      </c>
    </row>
    <row r="348" spans="1:12" x14ac:dyDescent="0.25">
      <c r="A348" t="s">
        <v>754</v>
      </c>
      <c r="B348">
        <v>2005</v>
      </c>
      <c r="C348" t="s">
        <v>698</v>
      </c>
      <c r="D348">
        <v>0.99570000000000003</v>
      </c>
      <c r="E348">
        <v>0.99570000000000003</v>
      </c>
      <c r="F348">
        <v>0.99570000000000003</v>
      </c>
      <c r="G348">
        <v>0.99570000000000003</v>
      </c>
      <c r="H348">
        <v>0.99570000000000003</v>
      </c>
      <c r="I348">
        <v>0.99570000000000003</v>
      </c>
      <c r="J348">
        <v>0.99570000000000003</v>
      </c>
      <c r="K348">
        <v>0.99570000000000003</v>
      </c>
      <c r="L348">
        <v>0.99570000000000003</v>
      </c>
    </row>
    <row r="349" spans="1:12" x14ac:dyDescent="0.25">
      <c r="A349" t="s">
        <v>754</v>
      </c>
      <c r="B349">
        <v>2005</v>
      </c>
      <c r="C349" t="s">
        <v>701</v>
      </c>
      <c r="D349">
        <v>6.9500000000000006E-2</v>
      </c>
      <c r="E349">
        <v>6.9500000000000006E-2</v>
      </c>
      <c r="F349">
        <v>6.9500000000000006E-2</v>
      </c>
      <c r="G349">
        <v>6.9500000000000006E-2</v>
      </c>
      <c r="H349">
        <v>6.9500000000000006E-2</v>
      </c>
      <c r="I349">
        <v>6.9500000000000006E-2</v>
      </c>
      <c r="J349">
        <v>6.9500000000000006E-2</v>
      </c>
      <c r="K349">
        <v>6.9500000000000006E-2</v>
      </c>
      <c r="L349">
        <v>6.9500000000000006E-2</v>
      </c>
    </row>
    <row r="350" spans="1:12" x14ac:dyDescent="0.25">
      <c r="A350" t="s">
        <v>754</v>
      </c>
      <c r="B350">
        <v>2005</v>
      </c>
      <c r="C350" t="s">
        <v>697</v>
      </c>
      <c r="D350">
        <v>1.5525</v>
      </c>
      <c r="E350">
        <v>1.5525</v>
      </c>
      <c r="F350">
        <v>1.5525</v>
      </c>
      <c r="G350">
        <v>1.5525</v>
      </c>
      <c r="H350">
        <v>1.5525</v>
      </c>
      <c r="I350">
        <v>1.5525</v>
      </c>
      <c r="J350">
        <v>1.5525</v>
      </c>
      <c r="K350">
        <v>1.5525</v>
      </c>
      <c r="L350">
        <v>1.5525</v>
      </c>
    </row>
    <row r="351" spans="1:12" x14ac:dyDescent="0.25">
      <c r="A351" t="s">
        <v>754</v>
      </c>
      <c r="B351">
        <v>2005</v>
      </c>
      <c r="C351" t="s">
        <v>702</v>
      </c>
      <c r="D351">
        <v>0.1835</v>
      </c>
      <c r="E351">
        <v>0.1835</v>
      </c>
      <c r="F351">
        <v>0.1835</v>
      </c>
      <c r="G351">
        <v>0.1835</v>
      </c>
      <c r="H351">
        <v>0.1835</v>
      </c>
      <c r="I351">
        <v>0.1835</v>
      </c>
      <c r="J351">
        <v>0.1835</v>
      </c>
      <c r="K351">
        <v>0.1835</v>
      </c>
      <c r="L351">
        <v>0.1835</v>
      </c>
    </row>
    <row r="352" spans="1:12" x14ac:dyDescent="0.25">
      <c r="A352" t="s">
        <v>755</v>
      </c>
      <c r="B352">
        <v>2005</v>
      </c>
      <c r="C352" t="s">
        <v>698</v>
      </c>
      <c r="D352">
        <v>0.14760000000000001</v>
      </c>
      <c r="E352">
        <v>0.14760000000000001</v>
      </c>
      <c r="F352">
        <v>0.14760000000000001</v>
      </c>
      <c r="G352">
        <v>0.14760000000000001</v>
      </c>
      <c r="H352">
        <v>0.14760000000000001</v>
      </c>
      <c r="I352">
        <v>0.14760000000000001</v>
      </c>
      <c r="J352">
        <v>0.14760000000000001</v>
      </c>
      <c r="K352">
        <v>0.14760000000000001</v>
      </c>
      <c r="L352">
        <v>0.14760000000000001</v>
      </c>
    </row>
    <row r="353" spans="1:12" x14ac:dyDescent="0.25">
      <c r="A353" t="s">
        <v>755</v>
      </c>
      <c r="B353">
        <v>2005</v>
      </c>
      <c r="C353" t="s">
        <v>703</v>
      </c>
      <c r="D353">
        <v>3.5999999999999999E-3</v>
      </c>
      <c r="E353">
        <v>3.5999999999999999E-3</v>
      </c>
      <c r="F353">
        <v>3.5999999999999999E-3</v>
      </c>
      <c r="G353">
        <v>3.5999999999999999E-3</v>
      </c>
      <c r="H353">
        <v>3.5999999999999999E-3</v>
      </c>
      <c r="I353">
        <v>3.5999999999999999E-3</v>
      </c>
      <c r="J353">
        <v>3.5999999999999999E-3</v>
      </c>
      <c r="K353">
        <v>3.5999999999999999E-3</v>
      </c>
      <c r="L353">
        <v>3.5999999999999999E-3</v>
      </c>
    </row>
    <row r="354" spans="1:12" x14ac:dyDescent="0.25">
      <c r="A354" t="s">
        <v>755</v>
      </c>
      <c r="B354">
        <v>2005</v>
      </c>
      <c r="C354" t="s">
        <v>699</v>
      </c>
      <c r="D354">
        <v>2.9999999999999997E-4</v>
      </c>
      <c r="E354">
        <v>2.9999999999999997E-4</v>
      </c>
      <c r="F354">
        <v>2.9999999999999997E-4</v>
      </c>
      <c r="G354">
        <v>2.9999999999999997E-4</v>
      </c>
      <c r="H354">
        <v>2.9999999999999997E-4</v>
      </c>
      <c r="I354">
        <v>2.9999999999999997E-4</v>
      </c>
      <c r="J354">
        <v>2.9999999999999997E-4</v>
      </c>
      <c r="K354">
        <v>2.9999999999999997E-4</v>
      </c>
      <c r="L354">
        <v>2.9999999999999997E-4</v>
      </c>
    </row>
    <row r="355" spans="1:12" x14ac:dyDescent="0.25">
      <c r="A355" t="s">
        <v>755</v>
      </c>
      <c r="B355">
        <v>2005</v>
      </c>
      <c r="C355" t="s">
        <v>700</v>
      </c>
      <c r="D355">
        <v>2.3900000000000001E-2</v>
      </c>
      <c r="E355">
        <v>2.3900000000000001E-2</v>
      </c>
      <c r="F355">
        <v>2.3900000000000001E-2</v>
      </c>
      <c r="G355">
        <v>2.3900000000000001E-2</v>
      </c>
      <c r="H355">
        <v>2.3900000000000001E-2</v>
      </c>
      <c r="I355">
        <v>2.3900000000000001E-2</v>
      </c>
      <c r="J355">
        <v>2.3900000000000001E-2</v>
      </c>
      <c r="K355">
        <v>2.3900000000000001E-2</v>
      </c>
      <c r="L355">
        <v>2.3900000000000001E-2</v>
      </c>
    </row>
    <row r="356" spans="1:12" x14ac:dyDescent="0.25">
      <c r="A356" t="s">
        <v>755</v>
      </c>
      <c r="B356">
        <v>2005</v>
      </c>
      <c r="C356" t="s">
        <v>701</v>
      </c>
      <c r="D356">
        <v>5.5999999999999999E-3</v>
      </c>
      <c r="E356">
        <v>5.5999999999999999E-3</v>
      </c>
      <c r="F356">
        <v>5.5999999999999999E-3</v>
      </c>
      <c r="G356">
        <v>5.5999999999999999E-3</v>
      </c>
      <c r="H356">
        <v>5.5999999999999999E-3</v>
      </c>
      <c r="I356">
        <v>5.5999999999999999E-3</v>
      </c>
      <c r="J356">
        <v>5.5999999999999999E-3</v>
      </c>
      <c r="K356">
        <v>5.5999999999999999E-3</v>
      </c>
      <c r="L356">
        <v>5.5999999999999999E-3</v>
      </c>
    </row>
    <row r="357" spans="1:12" x14ac:dyDescent="0.25">
      <c r="A357" t="s">
        <v>755</v>
      </c>
      <c r="B357">
        <v>2005</v>
      </c>
      <c r="C357" t="s">
        <v>702</v>
      </c>
      <c r="D357">
        <v>1.6799999999999999E-2</v>
      </c>
      <c r="E357">
        <v>1.6799999999999999E-2</v>
      </c>
      <c r="F357">
        <v>1.6799999999999999E-2</v>
      </c>
      <c r="G357">
        <v>1.6799999999999999E-2</v>
      </c>
      <c r="H357">
        <v>1.6799999999999999E-2</v>
      </c>
      <c r="I357">
        <v>1.6799999999999999E-2</v>
      </c>
      <c r="J357">
        <v>1.6799999999999999E-2</v>
      </c>
      <c r="K357">
        <v>1.6799999999999999E-2</v>
      </c>
      <c r="L357">
        <v>1.6799999999999999E-2</v>
      </c>
    </row>
    <row r="358" spans="1:12" x14ac:dyDescent="0.25">
      <c r="A358" t="s">
        <v>755</v>
      </c>
      <c r="B358">
        <v>2005</v>
      </c>
      <c r="C358" t="s">
        <v>697</v>
      </c>
      <c r="D358">
        <v>0.1976</v>
      </c>
      <c r="E358">
        <v>0.1976</v>
      </c>
      <c r="F358">
        <v>0.1976</v>
      </c>
      <c r="G358">
        <v>0.1976</v>
      </c>
      <c r="H358">
        <v>0.1976</v>
      </c>
      <c r="I358">
        <v>0.1976</v>
      </c>
      <c r="J358">
        <v>0.1976</v>
      </c>
      <c r="K358">
        <v>0.1976</v>
      </c>
      <c r="L358">
        <v>0.1976</v>
      </c>
    </row>
    <row r="359" spans="1:12" x14ac:dyDescent="0.25">
      <c r="A359" t="s">
        <v>696</v>
      </c>
      <c r="B359">
        <v>2006</v>
      </c>
      <c r="C359" t="s">
        <v>701</v>
      </c>
      <c r="D359">
        <v>7.46E-2</v>
      </c>
      <c r="E359">
        <v>7.46E-2</v>
      </c>
      <c r="F359">
        <v>7.46E-2</v>
      </c>
      <c r="G359">
        <v>7.46E-2</v>
      </c>
      <c r="H359">
        <v>7.46E-2</v>
      </c>
      <c r="I359">
        <v>7.46E-2</v>
      </c>
      <c r="J359">
        <v>7.46E-2</v>
      </c>
      <c r="K359">
        <v>7.46E-2</v>
      </c>
      <c r="L359">
        <v>7.46E-2</v>
      </c>
    </row>
    <row r="360" spans="1:12" x14ac:dyDescent="0.25">
      <c r="A360" t="s">
        <v>696</v>
      </c>
      <c r="B360">
        <v>2006</v>
      </c>
      <c r="C360" t="s">
        <v>699</v>
      </c>
      <c r="D360">
        <v>3.0000000000000001E-3</v>
      </c>
      <c r="E360">
        <v>3.0000000000000001E-3</v>
      </c>
      <c r="F360">
        <v>3.0000000000000001E-3</v>
      </c>
      <c r="G360">
        <v>3.0000000000000001E-3</v>
      </c>
      <c r="H360">
        <v>3.0000000000000001E-3</v>
      </c>
      <c r="I360">
        <v>3.0000000000000001E-3</v>
      </c>
      <c r="J360">
        <v>3.0000000000000001E-3</v>
      </c>
      <c r="K360">
        <v>3.0000000000000001E-3</v>
      </c>
      <c r="L360">
        <v>3.0000000000000001E-3</v>
      </c>
    </row>
    <row r="361" spans="1:12" x14ac:dyDescent="0.25">
      <c r="A361" t="s">
        <v>696</v>
      </c>
      <c r="B361">
        <v>2006</v>
      </c>
      <c r="C361" t="s">
        <v>700</v>
      </c>
      <c r="D361">
        <v>0.24490000000000001</v>
      </c>
      <c r="E361">
        <v>0.24490000000000001</v>
      </c>
      <c r="F361">
        <v>0.24490000000000001</v>
      </c>
      <c r="G361">
        <v>0.24490000000000001</v>
      </c>
      <c r="H361">
        <v>0.24490000000000001</v>
      </c>
      <c r="I361">
        <v>0.24490000000000001</v>
      </c>
      <c r="J361">
        <v>0.24490000000000001</v>
      </c>
      <c r="K361">
        <v>0.24490000000000001</v>
      </c>
      <c r="L361">
        <v>0.24490000000000001</v>
      </c>
    </row>
    <row r="362" spans="1:12" x14ac:dyDescent="0.25">
      <c r="A362" t="s">
        <v>696</v>
      </c>
      <c r="B362">
        <v>2006</v>
      </c>
      <c r="C362" t="s">
        <v>698</v>
      </c>
      <c r="D362">
        <v>1.1609</v>
      </c>
      <c r="E362">
        <v>1.1609</v>
      </c>
      <c r="F362">
        <v>1.1609</v>
      </c>
      <c r="G362">
        <v>1.1609</v>
      </c>
      <c r="H362">
        <v>1.1609</v>
      </c>
      <c r="I362">
        <v>1.1609</v>
      </c>
      <c r="J362">
        <v>1.1609</v>
      </c>
      <c r="K362">
        <v>1.1609</v>
      </c>
      <c r="L362">
        <v>1.1609</v>
      </c>
    </row>
    <row r="363" spans="1:12" x14ac:dyDescent="0.25">
      <c r="A363" t="s">
        <v>696</v>
      </c>
      <c r="B363">
        <v>2006</v>
      </c>
      <c r="C363" t="s">
        <v>703</v>
      </c>
      <c r="D363">
        <v>3.5799999999999998E-2</v>
      </c>
      <c r="E363">
        <v>3.5799999999999998E-2</v>
      </c>
      <c r="F363">
        <v>3.5799999999999998E-2</v>
      </c>
      <c r="G363">
        <v>3.5799999999999998E-2</v>
      </c>
      <c r="H363">
        <v>3.5799999999999998E-2</v>
      </c>
      <c r="I363">
        <v>3.5799999999999998E-2</v>
      </c>
      <c r="J363">
        <v>3.5799999999999998E-2</v>
      </c>
      <c r="K363">
        <v>3.5799999999999998E-2</v>
      </c>
      <c r="L363">
        <v>3.5799999999999998E-2</v>
      </c>
    </row>
    <row r="364" spans="1:12" x14ac:dyDescent="0.25">
      <c r="A364" t="s">
        <v>696</v>
      </c>
      <c r="B364">
        <v>2006</v>
      </c>
      <c r="C364" t="s">
        <v>702</v>
      </c>
      <c r="D364">
        <v>0.14929999999999999</v>
      </c>
      <c r="E364">
        <v>0.14929999999999999</v>
      </c>
      <c r="F364">
        <v>0.14929999999999999</v>
      </c>
      <c r="G364">
        <v>0.14929999999999999</v>
      </c>
      <c r="H364">
        <v>0.14929999999999999</v>
      </c>
      <c r="I364">
        <v>0.14929999999999999</v>
      </c>
      <c r="J364">
        <v>0.14929999999999999</v>
      </c>
      <c r="K364">
        <v>0.14929999999999999</v>
      </c>
      <c r="L364">
        <v>0.14929999999999999</v>
      </c>
    </row>
    <row r="365" spans="1:12" x14ac:dyDescent="0.25">
      <c r="A365" t="s">
        <v>696</v>
      </c>
      <c r="B365">
        <v>2006</v>
      </c>
      <c r="C365" t="s">
        <v>697</v>
      </c>
      <c r="D365">
        <v>1.6685000000000001</v>
      </c>
      <c r="E365">
        <v>1.6685000000000001</v>
      </c>
      <c r="F365">
        <v>1.6685000000000001</v>
      </c>
      <c r="G365">
        <v>1.6685000000000001</v>
      </c>
      <c r="H365">
        <v>1.6685000000000001</v>
      </c>
      <c r="I365">
        <v>1.6685000000000001</v>
      </c>
      <c r="J365">
        <v>1.6685000000000001</v>
      </c>
      <c r="K365">
        <v>1.6685000000000001</v>
      </c>
      <c r="L365">
        <v>1.6685000000000001</v>
      </c>
    </row>
    <row r="366" spans="1:12" x14ac:dyDescent="0.25">
      <c r="A366" t="s">
        <v>704</v>
      </c>
      <c r="B366">
        <v>2006</v>
      </c>
      <c r="C366" t="s">
        <v>702</v>
      </c>
      <c r="D366">
        <v>2.1899999999999999E-2</v>
      </c>
      <c r="E366">
        <v>2.1899999999999999E-2</v>
      </c>
      <c r="F366">
        <v>2.1899999999999999E-2</v>
      </c>
      <c r="G366">
        <v>2.1899999999999999E-2</v>
      </c>
      <c r="H366">
        <v>2.1899999999999999E-2</v>
      </c>
      <c r="I366">
        <v>2.1899999999999999E-2</v>
      </c>
      <c r="J366">
        <v>2.1899999999999999E-2</v>
      </c>
      <c r="K366">
        <v>2.1899999999999999E-2</v>
      </c>
      <c r="L366">
        <v>2.1899999999999999E-2</v>
      </c>
    </row>
    <row r="367" spans="1:12" x14ac:dyDescent="0.25">
      <c r="A367" t="s">
        <v>704</v>
      </c>
      <c r="B367">
        <v>2006</v>
      </c>
      <c r="C367" t="s">
        <v>701</v>
      </c>
      <c r="D367">
        <v>8.8000000000000005E-3</v>
      </c>
      <c r="E367">
        <v>8.8000000000000005E-3</v>
      </c>
      <c r="F367">
        <v>8.8000000000000005E-3</v>
      </c>
      <c r="G367">
        <v>8.8000000000000005E-3</v>
      </c>
      <c r="H367">
        <v>8.8000000000000005E-3</v>
      </c>
      <c r="I367">
        <v>8.8000000000000005E-3</v>
      </c>
      <c r="J367">
        <v>8.8000000000000005E-3</v>
      </c>
      <c r="K367">
        <v>8.8000000000000005E-3</v>
      </c>
      <c r="L367">
        <v>8.8000000000000005E-3</v>
      </c>
    </row>
    <row r="368" spans="1:12" x14ac:dyDescent="0.25">
      <c r="A368" t="s">
        <v>704</v>
      </c>
      <c r="B368">
        <v>2006</v>
      </c>
      <c r="C368" t="s">
        <v>703</v>
      </c>
      <c r="D368">
        <v>5.3E-3</v>
      </c>
      <c r="E368">
        <v>5.3E-3</v>
      </c>
      <c r="F368">
        <v>5.3E-3</v>
      </c>
      <c r="G368">
        <v>5.3E-3</v>
      </c>
      <c r="H368">
        <v>5.3E-3</v>
      </c>
      <c r="I368">
        <v>5.3E-3</v>
      </c>
      <c r="J368">
        <v>5.3E-3</v>
      </c>
      <c r="K368">
        <v>5.3E-3</v>
      </c>
      <c r="L368">
        <v>5.3E-3</v>
      </c>
    </row>
    <row r="369" spans="1:12" x14ac:dyDescent="0.25">
      <c r="A369" t="s">
        <v>704</v>
      </c>
      <c r="B369">
        <v>2006</v>
      </c>
      <c r="C369" t="s">
        <v>697</v>
      </c>
      <c r="D369">
        <v>0.16969999999999999</v>
      </c>
      <c r="E369">
        <v>0.16969999999999999</v>
      </c>
      <c r="F369">
        <v>0.16969999999999999</v>
      </c>
      <c r="G369">
        <v>0.16969999999999999</v>
      </c>
      <c r="H369">
        <v>0.16969999999999999</v>
      </c>
      <c r="I369">
        <v>0.16969999999999999</v>
      </c>
      <c r="J369">
        <v>0.16969999999999999</v>
      </c>
      <c r="K369">
        <v>0.16969999999999999</v>
      </c>
      <c r="L369">
        <v>0.16969999999999999</v>
      </c>
    </row>
    <row r="370" spans="1:12" x14ac:dyDescent="0.25">
      <c r="A370" t="s">
        <v>704</v>
      </c>
      <c r="B370">
        <v>2006</v>
      </c>
      <c r="C370" t="s">
        <v>699</v>
      </c>
      <c r="D370">
        <v>4.0000000000000002E-4</v>
      </c>
      <c r="E370">
        <v>4.0000000000000002E-4</v>
      </c>
      <c r="F370">
        <v>4.0000000000000002E-4</v>
      </c>
      <c r="G370">
        <v>4.0000000000000002E-4</v>
      </c>
      <c r="H370">
        <v>4.0000000000000002E-4</v>
      </c>
      <c r="I370">
        <v>4.0000000000000002E-4</v>
      </c>
      <c r="J370">
        <v>4.0000000000000002E-4</v>
      </c>
      <c r="K370">
        <v>4.0000000000000002E-4</v>
      </c>
      <c r="L370">
        <v>4.0000000000000002E-4</v>
      </c>
    </row>
    <row r="371" spans="1:12" x14ac:dyDescent="0.25">
      <c r="A371" t="s">
        <v>704</v>
      </c>
      <c r="B371">
        <v>2006</v>
      </c>
      <c r="C371" t="s">
        <v>698</v>
      </c>
      <c r="D371">
        <v>9.7299999999999998E-2</v>
      </c>
      <c r="E371">
        <v>9.7299999999999998E-2</v>
      </c>
      <c r="F371">
        <v>9.7299999999999998E-2</v>
      </c>
      <c r="G371">
        <v>9.7299999999999998E-2</v>
      </c>
      <c r="H371">
        <v>9.7299999999999998E-2</v>
      </c>
      <c r="I371">
        <v>9.7299999999999998E-2</v>
      </c>
      <c r="J371">
        <v>9.7299999999999998E-2</v>
      </c>
      <c r="K371">
        <v>9.7299999999999998E-2</v>
      </c>
      <c r="L371">
        <v>9.7299999999999998E-2</v>
      </c>
    </row>
    <row r="372" spans="1:12" x14ac:dyDescent="0.25">
      <c r="A372" t="s">
        <v>704</v>
      </c>
      <c r="B372">
        <v>2006</v>
      </c>
      <c r="C372" t="s">
        <v>700</v>
      </c>
      <c r="D372">
        <v>3.5999999999999997E-2</v>
      </c>
      <c r="E372">
        <v>3.5999999999999997E-2</v>
      </c>
      <c r="F372">
        <v>3.5999999999999997E-2</v>
      </c>
      <c r="G372">
        <v>3.5999999999999997E-2</v>
      </c>
      <c r="H372">
        <v>3.5999999999999997E-2</v>
      </c>
      <c r="I372">
        <v>3.5999999999999997E-2</v>
      </c>
      <c r="J372">
        <v>3.5999999999999997E-2</v>
      </c>
      <c r="K372">
        <v>3.5999999999999997E-2</v>
      </c>
      <c r="L372">
        <v>3.5999999999999997E-2</v>
      </c>
    </row>
    <row r="373" spans="1:12" x14ac:dyDescent="0.25">
      <c r="A373" t="s">
        <v>706</v>
      </c>
      <c r="B373">
        <v>2006</v>
      </c>
      <c r="C373" t="s">
        <v>700</v>
      </c>
      <c r="D373">
        <v>0.32440000000000002</v>
      </c>
      <c r="E373">
        <v>0.32440000000000002</v>
      </c>
      <c r="F373">
        <v>0.32440000000000002</v>
      </c>
      <c r="G373">
        <v>0.32440000000000002</v>
      </c>
      <c r="H373">
        <v>0.32440000000000002</v>
      </c>
      <c r="I373">
        <v>0.32440000000000002</v>
      </c>
      <c r="J373">
        <v>0.32440000000000002</v>
      </c>
      <c r="K373">
        <v>0.32440000000000002</v>
      </c>
      <c r="L373">
        <v>0.32440000000000002</v>
      </c>
    </row>
    <row r="374" spans="1:12" x14ac:dyDescent="0.25">
      <c r="A374" t="s">
        <v>706</v>
      </c>
      <c r="B374">
        <v>2006</v>
      </c>
      <c r="C374" t="s">
        <v>697</v>
      </c>
      <c r="D374">
        <v>1.7784</v>
      </c>
      <c r="E374">
        <v>1.7784</v>
      </c>
      <c r="F374">
        <v>1.7784</v>
      </c>
      <c r="G374">
        <v>1.7784</v>
      </c>
      <c r="H374">
        <v>1.7784</v>
      </c>
      <c r="I374">
        <v>1.7784</v>
      </c>
      <c r="J374">
        <v>1.7784</v>
      </c>
      <c r="K374">
        <v>1.7784</v>
      </c>
      <c r="L374">
        <v>1.7784</v>
      </c>
    </row>
    <row r="375" spans="1:12" x14ac:dyDescent="0.25">
      <c r="A375" t="s">
        <v>706</v>
      </c>
      <c r="B375">
        <v>2006</v>
      </c>
      <c r="C375" t="s">
        <v>698</v>
      </c>
      <c r="D375">
        <v>1.1266</v>
      </c>
      <c r="E375">
        <v>1.1266</v>
      </c>
      <c r="F375">
        <v>1.1266</v>
      </c>
      <c r="G375">
        <v>1.1266</v>
      </c>
      <c r="H375">
        <v>1.1266</v>
      </c>
      <c r="I375">
        <v>1.1266</v>
      </c>
      <c r="J375">
        <v>1.1266</v>
      </c>
      <c r="K375">
        <v>1.1266</v>
      </c>
      <c r="L375">
        <v>1.1266</v>
      </c>
    </row>
    <row r="376" spans="1:12" x14ac:dyDescent="0.25">
      <c r="A376" t="s">
        <v>706</v>
      </c>
      <c r="B376">
        <v>2006</v>
      </c>
      <c r="C376" t="s">
        <v>701</v>
      </c>
      <c r="D376">
        <v>7.8200000000000006E-2</v>
      </c>
      <c r="E376">
        <v>7.8200000000000006E-2</v>
      </c>
      <c r="F376">
        <v>7.8200000000000006E-2</v>
      </c>
      <c r="G376">
        <v>7.8200000000000006E-2</v>
      </c>
      <c r="H376">
        <v>7.8200000000000006E-2</v>
      </c>
      <c r="I376">
        <v>7.8200000000000006E-2</v>
      </c>
      <c r="J376">
        <v>7.8200000000000006E-2</v>
      </c>
      <c r="K376">
        <v>7.8200000000000006E-2</v>
      </c>
      <c r="L376">
        <v>7.8200000000000006E-2</v>
      </c>
    </row>
    <row r="377" spans="1:12" x14ac:dyDescent="0.25">
      <c r="A377" t="s">
        <v>706</v>
      </c>
      <c r="B377">
        <v>2006</v>
      </c>
      <c r="C377" t="s">
        <v>699</v>
      </c>
      <c r="D377">
        <v>4.0000000000000001E-3</v>
      </c>
      <c r="E377">
        <v>4.0000000000000001E-3</v>
      </c>
      <c r="F377">
        <v>4.0000000000000001E-3</v>
      </c>
      <c r="G377">
        <v>4.0000000000000001E-3</v>
      </c>
      <c r="H377">
        <v>4.0000000000000001E-3</v>
      </c>
      <c r="I377">
        <v>4.0000000000000001E-3</v>
      </c>
      <c r="J377">
        <v>4.0000000000000001E-3</v>
      </c>
      <c r="K377">
        <v>4.0000000000000001E-3</v>
      </c>
      <c r="L377">
        <v>4.0000000000000001E-3</v>
      </c>
    </row>
    <row r="378" spans="1:12" x14ac:dyDescent="0.25">
      <c r="A378" t="s">
        <v>706</v>
      </c>
      <c r="B378">
        <v>2006</v>
      </c>
      <c r="C378" t="s">
        <v>703</v>
      </c>
      <c r="D378">
        <v>4.7399999999999998E-2</v>
      </c>
      <c r="E378">
        <v>4.7399999999999998E-2</v>
      </c>
      <c r="F378">
        <v>4.7399999999999998E-2</v>
      </c>
      <c r="G378">
        <v>4.7399999999999998E-2</v>
      </c>
      <c r="H378">
        <v>4.7399999999999998E-2</v>
      </c>
      <c r="I378">
        <v>4.7399999999999998E-2</v>
      </c>
      <c r="J378">
        <v>4.7399999999999998E-2</v>
      </c>
      <c r="K378">
        <v>4.7399999999999998E-2</v>
      </c>
      <c r="L378">
        <v>4.7399999999999998E-2</v>
      </c>
    </row>
    <row r="379" spans="1:12" x14ac:dyDescent="0.25">
      <c r="A379" t="s">
        <v>706</v>
      </c>
      <c r="B379">
        <v>2006</v>
      </c>
      <c r="C379" t="s">
        <v>702</v>
      </c>
      <c r="D379">
        <v>0.19769999999999999</v>
      </c>
      <c r="E379">
        <v>0.19769999999999999</v>
      </c>
      <c r="F379">
        <v>0.19769999999999999</v>
      </c>
      <c r="G379">
        <v>0.19769999999999999</v>
      </c>
      <c r="H379">
        <v>0.19769999999999999</v>
      </c>
      <c r="I379">
        <v>0.19769999999999999</v>
      </c>
      <c r="J379">
        <v>0.19769999999999999</v>
      </c>
      <c r="K379">
        <v>0.19769999999999999</v>
      </c>
      <c r="L379">
        <v>0.19769999999999999</v>
      </c>
    </row>
    <row r="380" spans="1:12" x14ac:dyDescent="0.25">
      <c r="A380" t="s">
        <v>708</v>
      </c>
      <c r="B380">
        <v>2006</v>
      </c>
      <c r="C380" t="s">
        <v>697</v>
      </c>
      <c r="D380">
        <v>0.91159999999999997</v>
      </c>
      <c r="E380">
        <v>0.91159999999999997</v>
      </c>
      <c r="F380">
        <v>0.91159999999999997</v>
      </c>
      <c r="G380">
        <v>0.91159999999999997</v>
      </c>
      <c r="H380">
        <v>0.91159999999999997</v>
      </c>
      <c r="I380">
        <v>0.91159999999999997</v>
      </c>
      <c r="J380">
        <v>0.91159999999999997</v>
      </c>
      <c r="K380">
        <v>0.91159999999999997</v>
      </c>
      <c r="L380">
        <v>0.91159999999999997</v>
      </c>
    </row>
    <row r="381" spans="1:12" x14ac:dyDescent="0.25">
      <c r="A381" t="s">
        <v>708</v>
      </c>
      <c r="B381">
        <v>2006</v>
      </c>
      <c r="C381" t="s">
        <v>700</v>
      </c>
      <c r="D381">
        <v>0.15079999999999999</v>
      </c>
      <c r="E381">
        <v>0.15079999999999999</v>
      </c>
      <c r="F381">
        <v>0.15079999999999999</v>
      </c>
      <c r="G381">
        <v>0.15079999999999999</v>
      </c>
      <c r="H381">
        <v>0.15079999999999999</v>
      </c>
      <c r="I381">
        <v>0.15079999999999999</v>
      </c>
      <c r="J381">
        <v>0.15079999999999999</v>
      </c>
      <c r="K381">
        <v>0.15079999999999999</v>
      </c>
      <c r="L381">
        <v>0.15079999999999999</v>
      </c>
    </row>
    <row r="382" spans="1:12" x14ac:dyDescent="0.25">
      <c r="A382" t="s">
        <v>708</v>
      </c>
      <c r="B382">
        <v>2006</v>
      </c>
      <c r="C382" t="s">
        <v>702</v>
      </c>
      <c r="D382">
        <v>9.1899999999999996E-2</v>
      </c>
      <c r="E382">
        <v>9.1899999999999996E-2</v>
      </c>
      <c r="F382">
        <v>9.1899999999999996E-2</v>
      </c>
      <c r="G382">
        <v>9.1899999999999996E-2</v>
      </c>
      <c r="H382">
        <v>9.1899999999999996E-2</v>
      </c>
      <c r="I382">
        <v>9.1899999999999996E-2</v>
      </c>
      <c r="J382">
        <v>9.1899999999999996E-2</v>
      </c>
      <c r="K382">
        <v>9.1899999999999996E-2</v>
      </c>
      <c r="L382">
        <v>9.1899999999999996E-2</v>
      </c>
    </row>
    <row r="383" spans="1:12" x14ac:dyDescent="0.25">
      <c r="A383" t="s">
        <v>708</v>
      </c>
      <c r="B383">
        <v>2006</v>
      </c>
      <c r="C383" t="s">
        <v>698</v>
      </c>
      <c r="D383">
        <v>0.59970000000000001</v>
      </c>
      <c r="E383">
        <v>0.59970000000000001</v>
      </c>
      <c r="F383">
        <v>0.59970000000000001</v>
      </c>
      <c r="G383">
        <v>0.59970000000000001</v>
      </c>
      <c r="H383">
        <v>0.59970000000000001</v>
      </c>
      <c r="I383">
        <v>0.59970000000000001</v>
      </c>
      <c r="J383">
        <v>0.59970000000000001</v>
      </c>
      <c r="K383">
        <v>0.59970000000000001</v>
      </c>
      <c r="L383">
        <v>0.59970000000000001</v>
      </c>
    </row>
    <row r="384" spans="1:12" x14ac:dyDescent="0.25">
      <c r="A384" t="s">
        <v>708</v>
      </c>
      <c r="B384">
        <v>2006</v>
      </c>
      <c r="C384" t="s">
        <v>701</v>
      </c>
      <c r="D384">
        <v>4.53E-2</v>
      </c>
      <c r="E384">
        <v>4.53E-2</v>
      </c>
      <c r="F384">
        <v>4.53E-2</v>
      </c>
      <c r="G384">
        <v>4.53E-2</v>
      </c>
      <c r="H384">
        <v>4.53E-2</v>
      </c>
      <c r="I384">
        <v>4.53E-2</v>
      </c>
      <c r="J384">
        <v>4.53E-2</v>
      </c>
      <c r="K384">
        <v>4.53E-2</v>
      </c>
      <c r="L384">
        <v>4.53E-2</v>
      </c>
    </row>
    <row r="385" spans="1:12" x14ac:dyDescent="0.25">
      <c r="A385" t="s">
        <v>708</v>
      </c>
      <c r="B385">
        <v>2006</v>
      </c>
      <c r="C385" t="s">
        <v>699</v>
      </c>
      <c r="D385">
        <v>1.9E-3</v>
      </c>
      <c r="E385">
        <v>1.9E-3</v>
      </c>
      <c r="F385">
        <v>1.9E-3</v>
      </c>
      <c r="G385">
        <v>1.9E-3</v>
      </c>
      <c r="H385">
        <v>1.9E-3</v>
      </c>
      <c r="I385">
        <v>1.9E-3</v>
      </c>
      <c r="J385">
        <v>1.9E-3</v>
      </c>
      <c r="K385">
        <v>1.9E-3</v>
      </c>
      <c r="L385">
        <v>1.9E-3</v>
      </c>
    </row>
    <row r="386" spans="1:12" x14ac:dyDescent="0.25">
      <c r="A386" t="s">
        <v>708</v>
      </c>
      <c r="B386">
        <v>2006</v>
      </c>
      <c r="C386" t="s">
        <v>703</v>
      </c>
      <c r="D386">
        <v>2.1999999999999999E-2</v>
      </c>
      <c r="E386">
        <v>2.1999999999999999E-2</v>
      </c>
      <c r="F386">
        <v>2.1999999999999999E-2</v>
      </c>
      <c r="G386">
        <v>2.1999999999999999E-2</v>
      </c>
      <c r="H386">
        <v>2.1999999999999999E-2</v>
      </c>
      <c r="I386">
        <v>2.1999999999999999E-2</v>
      </c>
      <c r="J386">
        <v>2.1999999999999999E-2</v>
      </c>
      <c r="K386">
        <v>2.1999999999999999E-2</v>
      </c>
      <c r="L386">
        <v>2.1999999999999999E-2</v>
      </c>
    </row>
    <row r="387" spans="1:12" x14ac:dyDescent="0.25">
      <c r="A387" t="s">
        <v>709</v>
      </c>
      <c r="B387">
        <v>2006</v>
      </c>
      <c r="C387" t="s">
        <v>699</v>
      </c>
      <c r="D387">
        <v>2.4299999999999999E-2</v>
      </c>
      <c r="E387">
        <v>2.4299999999999999E-2</v>
      </c>
      <c r="F387">
        <v>2.4299999999999999E-2</v>
      </c>
      <c r="G387">
        <v>2.4299999999999999E-2</v>
      </c>
      <c r="H387">
        <v>2.4299999999999999E-2</v>
      </c>
      <c r="I387">
        <v>2.4299999999999999E-2</v>
      </c>
      <c r="J387">
        <v>2.4299999999999999E-2</v>
      </c>
      <c r="K387">
        <v>2.4299999999999999E-2</v>
      </c>
      <c r="L387">
        <v>2.4299999999999999E-2</v>
      </c>
    </row>
    <row r="388" spans="1:12" x14ac:dyDescent="0.25">
      <c r="A388" t="s">
        <v>709</v>
      </c>
      <c r="B388">
        <v>2006</v>
      </c>
      <c r="C388" t="s">
        <v>703</v>
      </c>
      <c r="D388">
        <v>0.2873</v>
      </c>
      <c r="E388">
        <v>0.2873</v>
      </c>
      <c r="F388">
        <v>0.2873</v>
      </c>
      <c r="G388">
        <v>0.2873</v>
      </c>
      <c r="H388">
        <v>0.2873</v>
      </c>
      <c r="I388">
        <v>0.2873</v>
      </c>
      <c r="J388">
        <v>0.2873</v>
      </c>
      <c r="K388">
        <v>0.2873</v>
      </c>
      <c r="L388">
        <v>0.2873</v>
      </c>
    </row>
    <row r="389" spans="1:12" x14ac:dyDescent="0.25">
      <c r="A389" t="s">
        <v>709</v>
      </c>
      <c r="B389">
        <v>2006</v>
      </c>
      <c r="C389" t="s">
        <v>701</v>
      </c>
      <c r="D389">
        <v>0.45069999999999999</v>
      </c>
      <c r="E389">
        <v>0.45069999999999999</v>
      </c>
      <c r="F389">
        <v>0.45069999999999999</v>
      </c>
      <c r="G389">
        <v>0.45069999999999999</v>
      </c>
      <c r="H389">
        <v>0.45069999999999999</v>
      </c>
      <c r="I389">
        <v>0.45069999999999999</v>
      </c>
      <c r="J389">
        <v>0.45069999999999999</v>
      </c>
      <c r="K389">
        <v>0.45069999999999999</v>
      </c>
      <c r="L389">
        <v>0.45069999999999999</v>
      </c>
    </row>
    <row r="390" spans="1:12" x14ac:dyDescent="0.25">
      <c r="A390" t="s">
        <v>709</v>
      </c>
      <c r="B390">
        <v>2006</v>
      </c>
      <c r="C390" t="s">
        <v>702</v>
      </c>
      <c r="D390">
        <v>1.198</v>
      </c>
      <c r="E390">
        <v>1.198</v>
      </c>
      <c r="F390">
        <v>1.198</v>
      </c>
      <c r="G390">
        <v>1.198</v>
      </c>
      <c r="H390">
        <v>1.198</v>
      </c>
      <c r="I390">
        <v>1.198</v>
      </c>
      <c r="J390">
        <v>1.198</v>
      </c>
      <c r="K390">
        <v>1.198</v>
      </c>
      <c r="L390">
        <v>1.198</v>
      </c>
    </row>
    <row r="391" spans="1:12" x14ac:dyDescent="0.25">
      <c r="A391" t="s">
        <v>709</v>
      </c>
      <c r="B391">
        <v>2006</v>
      </c>
      <c r="C391" t="s">
        <v>697</v>
      </c>
      <c r="D391">
        <v>9.1844000000000001</v>
      </c>
      <c r="E391">
        <v>9.1844000000000001</v>
      </c>
      <c r="F391">
        <v>9.1844000000000001</v>
      </c>
      <c r="G391">
        <v>9.1844000000000001</v>
      </c>
      <c r="H391">
        <v>9.1844000000000001</v>
      </c>
      <c r="I391">
        <v>9.1844000000000001</v>
      </c>
      <c r="J391">
        <v>9.1844000000000001</v>
      </c>
      <c r="K391">
        <v>9.1844000000000001</v>
      </c>
      <c r="L391">
        <v>9.1844000000000001</v>
      </c>
    </row>
    <row r="392" spans="1:12" x14ac:dyDescent="0.25">
      <c r="A392" t="s">
        <v>709</v>
      </c>
      <c r="B392">
        <v>2006</v>
      </c>
      <c r="C392" t="s">
        <v>700</v>
      </c>
      <c r="D392">
        <v>1.9653</v>
      </c>
      <c r="E392">
        <v>1.9653</v>
      </c>
      <c r="F392">
        <v>1.9653</v>
      </c>
      <c r="G392">
        <v>1.9653</v>
      </c>
      <c r="H392">
        <v>1.9653</v>
      </c>
      <c r="I392">
        <v>1.9653</v>
      </c>
      <c r="J392">
        <v>1.9653</v>
      </c>
      <c r="K392">
        <v>1.9653</v>
      </c>
      <c r="L392">
        <v>1.9653</v>
      </c>
    </row>
    <row r="393" spans="1:12" x14ac:dyDescent="0.25">
      <c r="A393" t="s">
        <v>709</v>
      </c>
      <c r="B393">
        <v>2006</v>
      </c>
      <c r="C393" t="s">
        <v>698</v>
      </c>
      <c r="D393">
        <v>5.2588999999999997</v>
      </c>
      <c r="E393">
        <v>5.2588999999999997</v>
      </c>
      <c r="F393">
        <v>5.2588999999999997</v>
      </c>
      <c r="G393">
        <v>5.2588999999999997</v>
      </c>
      <c r="H393">
        <v>5.2588999999999997</v>
      </c>
      <c r="I393">
        <v>5.2588999999999997</v>
      </c>
      <c r="J393">
        <v>5.2588999999999997</v>
      </c>
      <c r="K393">
        <v>5.2588999999999997</v>
      </c>
      <c r="L393">
        <v>5.2588999999999997</v>
      </c>
    </row>
    <row r="394" spans="1:12" x14ac:dyDescent="0.25">
      <c r="A394" t="s">
        <v>710</v>
      </c>
      <c r="B394">
        <v>2006</v>
      </c>
      <c r="C394" t="s">
        <v>697</v>
      </c>
      <c r="D394">
        <v>1.3836999999999999</v>
      </c>
      <c r="E394">
        <v>1.3836999999999999</v>
      </c>
      <c r="F394">
        <v>1.3836999999999999</v>
      </c>
      <c r="G394">
        <v>1.3836999999999999</v>
      </c>
      <c r="H394">
        <v>1.3836999999999999</v>
      </c>
      <c r="I394">
        <v>1.3836999999999999</v>
      </c>
      <c r="J394">
        <v>1.3836999999999999</v>
      </c>
      <c r="K394">
        <v>1.3836999999999999</v>
      </c>
      <c r="L394">
        <v>1.3836999999999999</v>
      </c>
    </row>
    <row r="395" spans="1:12" x14ac:dyDescent="0.25">
      <c r="A395" t="s">
        <v>710</v>
      </c>
      <c r="B395">
        <v>2006</v>
      </c>
      <c r="C395" t="s">
        <v>700</v>
      </c>
      <c r="D395">
        <v>0.25130000000000002</v>
      </c>
      <c r="E395">
        <v>0.25130000000000002</v>
      </c>
      <c r="F395">
        <v>0.25130000000000002</v>
      </c>
      <c r="G395">
        <v>0.25130000000000002</v>
      </c>
      <c r="H395">
        <v>0.25130000000000002</v>
      </c>
      <c r="I395">
        <v>0.25130000000000002</v>
      </c>
      <c r="J395">
        <v>0.25130000000000002</v>
      </c>
      <c r="K395">
        <v>0.25130000000000002</v>
      </c>
      <c r="L395">
        <v>0.25130000000000002</v>
      </c>
    </row>
    <row r="396" spans="1:12" x14ac:dyDescent="0.25">
      <c r="A396" t="s">
        <v>710</v>
      </c>
      <c r="B396">
        <v>2006</v>
      </c>
      <c r="C396" t="s">
        <v>703</v>
      </c>
      <c r="D396">
        <v>3.6700000000000003E-2</v>
      </c>
      <c r="E396">
        <v>3.6700000000000003E-2</v>
      </c>
      <c r="F396">
        <v>3.6700000000000003E-2</v>
      </c>
      <c r="G396">
        <v>3.6700000000000003E-2</v>
      </c>
      <c r="H396">
        <v>3.6700000000000003E-2</v>
      </c>
      <c r="I396">
        <v>3.6700000000000003E-2</v>
      </c>
      <c r="J396">
        <v>3.6700000000000003E-2</v>
      </c>
      <c r="K396">
        <v>3.6700000000000003E-2</v>
      </c>
      <c r="L396">
        <v>3.6700000000000003E-2</v>
      </c>
    </row>
    <row r="397" spans="1:12" x14ac:dyDescent="0.25">
      <c r="A397" t="s">
        <v>710</v>
      </c>
      <c r="B397">
        <v>2006</v>
      </c>
      <c r="C397" t="s">
        <v>701</v>
      </c>
      <c r="D397">
        <v>6.2E-2</v>
      </c>
      <c r="E397">
        <v>6.2E-2</v>
      </c>
      <c r="F397">
        <v>6.2E-2</v>
      </c>
      <c r="G397">
        <v>6.2E-2</v>
      </c>
      <c r="H397">
        <v>6.2E-2</v>
      </c>
      <c r="I397">
        <v>6.2E-2</v>
      </c>
      <c r="J397">
        <v>6.2E-2</v>
      </c>
      <c r="K397">
        <v>6.2E-2</v>
      </c>
      <c r="L397">
        <v>6.2E-2</v>
      </c>
    </row>
    <row r="398" spans="1:12" x14ac:dyDescent="0.25">
      <c r="A398" t="s">
        <v>710</v>
      </c>
      <c r="B398">
        <v>2006</v>
      </c>
      <c r="C398" t="s">
        <v>702</v>
      </c>
      <c r="D398">
        <v>0.1532</v>
      </c>
      <c r="E398">
        <v>0.1532</v>
      </c>
      <c r="F398">
        <v>0.1532</v>
      </c>
      <c r="G398">
        <v>0.1532</v>
      </c>
      <c r="H398">
        <v>0.1532</v>
      </c>
      <c r="I398">
        <v>0.1532</v>
      </c>
      <c r="J398">
        <v>0.1532</v>
      </c>
      <c r="K398">
        <v>0.1532</v>
      </c>
      <c r="L398">
        <v>0.1532</v>
      </c>
    </row>
    <row r="399" spans="1:12" x14ac:dyDescent="0.25">
      <c r="A399" t="s">
        <v>710</v>
      </c>
      <c r="B399">
        <v>2006</v>
      </c>
      <c r="C399" t="s">
        <v>698</v>
      </c>
      <c r="D399">
        <v>0.87729999999999997</v>
      </c>
      <c r="E399">
        <v>0.87729999999999997</v>
      </c>
      <c r="F399">
        <v>0.87729999999999997</v>
      </c>
      <c r="G399">
        <v>0.87729999999999997</v>
      </c>
      <c r="H399">
        <v>0.87729999999999997</v>
      </c>
      <c r="I399">
        <v>0.87729999999999997</v>
      </c>
      <c r="J399">
        <v>0.87729999999999997</v>
      </c>
      <c r="K399">
        <v>0.87729999999999997</v>
      </c>
      <c r="L399">
        <v>0.87729999999999997</v>
      </c>
    </row>
    <row r="400" spans="1:12" x14ac:dyDescent="0.25">
      <c r="A400" t="s">
        <v>710</v>
      </c>
      <c r="B400">
        <v>2006</v>
      </c>
      <c r="C400" t="s">
        <v>699</v>
      </c>
      <c r="D400">
        <v>3.0999999999999999E-3</v>
      </c>
      <c r="E400">
        <v>3.0999999999999999E-3</v>
      </c>
      <c r="F400">
        <v>3.0999999999999999E-3</v>
      </c>
      <c r="G400">
        <v>3.0999999999999999E-3</v>
      </c>
      <c r="H400">
        <v>3.0999999999999999E-3</v>
      </c>
      <c r="I400">
        <v>3.0999999999999999E-3</v>
      </c>
      <c r="J400">
        <v>3.0999999999999999E-3</v>
      </c>
      <c r="K400">
        <v>3.0999999999999999E-3</v>
      </c>
      <c r="L400">
        <v>3.0999999999999999E-3</v>
      </c>
    </row>
    <row r="401" spans="1:12" x14ac:dyDescent="0.25">
      <c r="A401" t="s">
        <v>711</v>
      </c>
      <c r="B401">
        <v>2006</v>
      </c>
      <c r="C401" t="s">
        <v>702</v>
      </c>
      <c r="D401">
        <v>0.1157</v>
      </c>
      <c r="E401">
        <v>0.1157</v>
      </c>
      <c r="F401">
        <v>0.1157</v>
      </c>
      <c r="G401">
        <v>0.1157</v>
      </c>
      <c r="H401">
        <v>0.1157</v>
      </c>
      <c r="I401">
        <v>0.1157</v>
      </c>
      <c r="J401">
        <v>0.1157</v>
      </c>
      <c r="K401">
        <v>0.1157</v>
      </c>
      <c r="L401">
        <v>0.1157</v>
      </c>
    </row>
    <row r="402" spans="1:12" x14ac:dyDescent="0.25">
      <c r="A402" t="s">
        <v>711</v>
      </c>
      <c r="B402">
        <v>2006</v>
      </c>
      <c r="C402" t="s">
        <v>703</v>
      </c>
      <c r="D402">
        <v>2.7699999999999999E-2</v>
      </c>
      <c r="E402">
        <v>2.7699999999999999E-2</v>
      </c>
      <c r="F402">
        <v>2.7699999999999999E-2</v>
      </c>
      <c r="G402">
        <v>2.7699999999999999E-2</v>
      </c>
      <c r="H402">
        <v>2.7699999999999999E-2</v>
      </c>
      <c r="I402">
        <v>2.7699999999999999E-2</v>
      </c>
      <c r="J402">
        <v>2.7699999999999999E-2</v>
      </c>
      <c r="K402">
        <v>2.7699999999999999E-2</v>
      </c>
      <c r="L402">
        <v>2.7699999999999999E-2</v>
      </c>
    </row>
    <row r="403" spans="1:12" x14ac:dyDescent="0.25">
      <c r="A403" t="s">
        <v>711</v>
      </c>
      <c r="B403">
        <v>2006</v>
      </c>
      <c r="C403" t="s">
        <v>698</v>
      </c>
      <c r="D403">
        <v>0.58409999999999995</v>
      </c>
      <c r="E403">
        <v>0.58409999999999995</v>
      </c>
      <c r="F403">
        <v>0.58409999999999995</v>
      </c>
      <c r="G403">
        <v>0.58409999999999995</v>
      </c>
      <c r="H403">
        <v>0.58409999999999995</v>
      </c>
      <c r="I403">
        <v>0.58409999999999995</v>
      </c>
      <c r="J403">
        <v>0.58409999999999995</v>
      </c>
      <c r="K403">
        <v>0.58409999999999995</v>
      </c>
      <c r="L403">
        <v>0.58409999999999995</v>
      </c>
    </row>
    <row r="404" spans="1:12" x14ac:dyDescent="0.25">
      <c r="A404" t="s">
        <v>711</v>
      </c>
      <c r="B404">
        <v>2006</v>
      </c>
      <c r="C404" t="s">
        <v>699</v>
      </c>
      <c r="D404">
        <v>2.3999999999999998E-3</v>
      </c>
      <c r="E404">
        <v>2.3999999999999998E-3</v>
      </c>
      <c r="F404">
        <v>2.3999999999999998E-3</v>
      </c>
      <c r="G404">
        <v>2.3999999999999998E-3</v>
      </c>
      <c r="H404">
        <v>2.3999999999999998E-3</v>
      </c>
      <c r="I404">
        <v>2.3999999999999998E-3</v>
      </c>
      <c r="J404">
        <v>2.3999999999999998E-3</v>
      </c>
      <c r="K404">
        <v>2.3999999999999998E-3</v>
      </c>
      <c r="L404">
        <v>2.3999999999999998E-3</v>
      </c>
    </row>
    <row r="405" spans="1:12" x14ac:dyDescent="0.25">
      <c r="A405" t="s">
        <v>711</v>
      </c>
      <c r="B405">
        <v>2006</v>
      </c>
      <c r="C405" t="s">
        <v>701</v>
      </c>
      <c r="D405">
        <v>4.4699999999999997E-2</v>
      </c>
      <c r="E405">
        <v>4.4699999999999997E-2</v>
      </c>
      <c r="F405">
        <v>4.4699999999999997E-2</v>
      </c>
      <c r="G405">
        <v>4.4699999999999997E-2</v>
      </c>
      <c r="H405">
        <v>4.4699999999999997E-2</v>
      </c>
      <c r="I405">
        <v>4.4699999999999997E-2</v>
      </c>
      <c r="J405">
        <v>4.4699999999999997E-2</v>
      </c>
      <c r="K405">
        <v>4.4699999999999997E-2</v>
      </c>
      <c r="L405">
        <v>4.4699999999999997E-2</v>
      </c>
    </row>
    <row r="406" spans="1:12" x14ac:dyDescent="0.25">
      <c r="A406" t="s">
        <v>711</v>
      </c>
      <c r="B406">
        <v>2006</v>
      </c>
      <c r="C406" t="s">
        <v>700</v>
      </c>
      <c r="D406">
        <v>0.1898</v>
      </c>
      <c r="E406">
        <v>0.1898</v>
      </c>
      <c r="F406">
        <v>0.1898</v>
      </c>
      <c r="G406">
        <v>0.1898</v>
      </c>
      <c r="H406">
        <v>0.1898</v>
      </c>
      <c r="I406">
        <v>0.1898</v>
      </c>
      <c r="J406">
        <v>0.1898</v>
      </c>
      <c r="K406">
        <v>0.1898</v>
      </c>
      <c r="L406">
        <v>0.1898</v>
      </c>
    </row>
    <row r="407" spans="1:12" x14ac:dyDescent="0.25">
      <c r="A407" t="s">
        <v>711</v>
      </c>
      <c r="B407">
        <v>2006</v>
      </c>
      <c r="C407" t="s">
        <v>697</v>
      </c>
      <c r="D407">
        <v>0.96440000000000003</v>
      </c>
      <c r="E407">
        <v>0.96440000000000003</v>
      </c>
      <c r="F407">
        <v>0.96440000000000003</v>
      </c>
      <c r="G407">
        <v>0.96440000000000003</v>
      </c>
      <c r="H407">
        <v>0.96440000000000003</v>
      </c>
      <c r="I407">
        <v>0.96440000000000003</v>
      </c>
      <c r="J407">
        <v>0.96440000000000003</v>
      </c>
      <c r="K407">
        <v>0.96440000000000003</v>
      </c>
      <c r="L407">
        <v>0.96440000000000003</v>
      </c>
    </row>
    <row r="408" spans="1:12" x14ac:dyDescent="0.25">
      <c r="A408" t="s">
        <v>712</v>
      </c>
      <c r="B408">
        <v>2006</v>
      </c>
      <c r="C408" t="s">
        <v>701</v>
      </c>
      <c r="D408">
        <v>1.37E-2</v>
      </c>
      <c r="E408">
        <v>1.37E-2</v>
      </c>
      <c r="F408">
        <v>1.37E-2</v>
      </c>
      <c r="G408">
        <v>1.37E-2</v>
      </c>
      <c r="H408">
        <v>1.37E-2</v>
      </c>
      <c r="I408">
        <v>1.37E-2</v>
      </c>
      <c r="J408">
        <v>1.37E-2</v>
      </c>
      <c r="K408">
        <v>1.37E-2</v>
      </c>
      <c r="L408">
        <v>1.37E-2</v>
      </c>
    </row>
    <row r="409" spans="1:12" x14ac:dyDescent="0.25">
      <c r="A409" t="s">
        <v>712</v>
      </c>
      <c r="B409">
        <v>2006</v>
      </c>
      <c r="C409" t="s">
        <v>697</v>
      </c>
      <c r="D409">
        <v>0.2641</v>
      </c>
      <c r="E409">
        <v>0.2641</v>
      </c>
      <c r="F409">
        <v>0.2641</v>
      </c>
      <c r="G409">
        <v>0.2641</v>
      </c>
      <c r="H409">
        <v>0.2641</v>
      </c>
      <c r="I409">
        <v>0.2641</v>
      </c>
      <c r="J409">
        <v>0.2641</v>
      </c>
      <c r="K409">
        <v>0.2641</v>
      </c>
      <c r="L409">
        <v>0.2641</v>
      </c>
    </row>
    <row r="410" spans="1:12" x14ac:dyDescent="0.25">
      <c r="A410" t="s">
        <v>712</v>
      </c>
      <c r="B410">
        <v>2006</v>
      </c>
      <c r="C410" t="s">
        <v>703</v>
      </c>
      <c r="D410">
        <v>6.7000000000000002E-3</v>
      </c>
      <c r="E410">
        <v>6.7000000000000002E-3</v>
      </c>
      <c r="F410">
        <v>6.7000000000000002E-3</v>
      </c>
      <c r="G410">
        <v>6.7000000000000002E-3</v>
      </c>
      <c r="H410">
        <v>6.7000000000000002E-3</v>
      </c>
      <c r="I410">
        <v>6.7000000000000002E-3</v>
      </c>
      <c r="J410">
        <v>6.7000000000000002E-3</v>
      </c>
      <c r="K410">
        <v>6.7000000000000002E-3</v>
      </c>
      <c r="L410">
        <v>6.7000000000000002E-3</v>
      </c>
    </row>
    <row r="411" spans="1:12" x14ac:dyDescent="0.25">
      <c r="A411" t="s">
        <v>712</v>
      </c>
      <c r="B411">
        <v>2006</v>
      </c>
      <c r="C411" t="s">
        <v>698</v>
      </c>
      <c r="D411">
        <v>0.16969999999999999</v>
      </c>
      <c r="E411">
        <v>0.16969999999999999</v>
      </c>
      <c r="F411">
        <v>0.16969999999999999</v>
      </c>
      <c r="G411">
        <v>0.16969999999999999</v>
      </c>
      <c r="H411">
        <v>0.16969999999999999</v>
      </c>
      <c r="I411">
        <v>0.16969999999999999</v>
      </c>
      <c r="J411">
        <v>0.16969999999999999</v>
      </c>
      <c r="K411">
        <v>0.16969999999999999</v>
      </c>
      <c r="L411">
        <v>0.16969999999999999</v>
      </c>
    </row>
    <row r="412" spans="1:12" x14ac:dyDescent="0.25">
      <c r="A412" t="s">
        <v>712</v>
      </c>
      <c r="B412">
        <v>2006</v>
      </c>
      <c r="C412" t="s">
        <v>699</v>
      </c>
      <c r="D412">
        <v>5.9999999999999995E-4</v>
      </c>
      <c r="E412">
        <v>5.9999999999999995E-4</v>
      </c>
      <c r="F412">
        <v>5.9999999999999995E-4</v>
      </c>
      <c r="G412">
        <v>5.9999999999999995E-4</v>
      </c>
      <c r="H412">
        <v>5.9999999999999995E-4</v>
      </c>
      <c r="I412">
        <v>5.9999999999999995E-4</v>
      </c>
      <c r="J412">
        <v>5.9999999999999995E-4</v>
      </c>
      <c r="K412">
        <v>5.9999999999999995E-4</v>
      </c>
      <c r="L412">
        <v>5.9999999999999995E-4</v>
      </c>
    </row>
    <row r="413" spans="1:12" x14ac:dyDescent="0.25">
      <c r="A413" t="s">
        <v>712</v>
      </c>
      <c r="B413">
        <v>2006</v>
      </c>
      <c r="C413" t="s">
        <v>702</v>
      </c>
      <c r="D413">
        <v>2.7799999999999998E-2</v>
      </c>
      <c r="E413">
        <v>2.7799999999999998E-2</v>
      </c>
      <c r="F413">
        <v>2.7799999999999998E-2</v>
      </c>
      <c r="G413">
        <v>2.7799999999999998E-2</v>
      </c>
      <c r="H413">
        <v>2.7799999999999998E-2</v>
      </c>
      <c r="I413">
        <v>2.7799999999999998E-2</v>
      </c>
      <c r="J413">
        <v>2.7799999999999998E-2</v>
      </c>
      <c r="K413">
        <v>2.7799999999999998E-2</v>
      </c>
      <c r="L413">
        <v>2.7799999999999998E-2</v>
      </c>
    </row>
    <row r="414" spans="1:12" x14ac:dyDescent="0.25">
      <c r="A414" t="s">
        <v>712</v>
      </c>
      <c r="B414">
        <v>2006</v>
      </c>
      <c r="C414" t="s">
        <v>700</v>
      </c>
      <c r="D414">
        <v>4.5600000000000002E-2</v>
      </c>
      <c r="E414">
        <v>4.5600000000000002E-2</v>
      </c>
      <c r="F414">
        <v>4.5600000000000002E-2</v>
      </c>
      <c r="G414">
        <v>4.5600000000000002E-2</v>
      </c>
      <c r="H414">
        <v>4.5600000000000002E-2</v>
      </c>
      <c r="I414">
        <v>4.5600000000000002E-2</v>
      </c>
      <c r="J414">
        <v>4.5600000000000002E-2</v>
      </c>
      <c r="K414">
        <v>4.5600000000000002E-2</v>
      </c>
      <c r="L414">
        <v>4.5600000000000002E-2</v>
      </c>
    </row>
    <row r="415" spans="1:12" x14ac:dyDescent="0.25">
      <c r="A415" t="s">
        <v>713</v>
      </c>
      <c r="B415">
        <v>2006</v>
      </c>
      <c r="C415" t="s">
        <v>702</v>
      </c>
      <c r="D415">
        <v>0.58650000000000002</v>
      </c>
      <c r="E415">
        <v>0.58650000000000002</v>
      </c>
      <c r="F415">
        <v>0.58650000000000002</v>
      </c>
      <c r="G415">
        <v>0.58650000000000002</v>
      </c>
      <c r="H415">
        <v>0.58650000000000002</v>
      </c>
      <c r="I415">
        <v>0.58650000000000002</v>
      </c>
      <c r="J415">
        <v>0.58650000000000002</v>
      </c>
      <c r="K415">
        <v>0.58650000000000002</v>
      </c>
      <c r="L415">
        <v>0.58650000000000002</v>
      </c>
    </row>
    <row r="416" spans="1:12" x14ac:dyDescent="0.25">
      <c r="A416" t="s">
        <v>713</v>
      </c>
      <c r="B416">
        <v>2006</v>
      </c>
      <c r="C416" t="s">
        <v>703</v>
      </c>
      <c r="D416">
        <v>0.1406</v>
      </c>
      <c r="E416">
        <v>0.1406</v>
      </c>
      <c r="F416">
        <v>0.1406</v>
      </c>
      <c r="G416">
        <v>0.1406</v>
      </c>
      <c r="H416">
        <v>0.1406</v>
      </c>
      <c r="I416">
        <v>0.1406</v>
      </c>
      <c r="J416">
        <v>0.1406</v>
      </c>
      <c r="K416">
        <v>0.1406</v>
      </c>
      <c r="L416">
        <v>0.1406</v>
      </c>
    </row>
    <row r="417" spans="1:12" x14ac:dyDescent="0.25">
      <c r="A417" t="s">
        <v>713</v>
      </c>
      <c r="B417">
        <v>2006</v>
      </c>
      <c r="C417" t="s">
        <v>700</v>
      </c>
      <c r="D417">
        <v>0.96209999999999996</v>
      </c>
      <c r="E417">
        <v>0.96209999999999996</v>
      </c>
      <c r="F417">
        <v>0.96209999999999996</v>
      </c>
      <c r="G417">
        <v>0.96209999999999996</v>
      </c>
      <c r="H417">
        <v>0.96209999999999996</v>
      </c>
      <c r="I417">
        <v>0.96209999999999996</v>
      </c>
      <c r="J417">
        <v>0.96209999999999996</v>
      </c>
      <c r="K417">
        <v>0.96209999999999996</v>
      </c>
      <c r="L417">
        <v>0.96209999999999996</v>
      </c>
    </row>
    <row r="418" spans="1:12" x14ac:dyDescent="0.25">
      <c r="A418" t="s">
        <v>713</v>
      </c>
      <c r="B418">
        <v>2006</v>
      </c>
      <c r="C418" t="s">
        <v>698</v>
      </c>
      <c r="D418">
        <v>3.6031</v>
      </c>
      <c r="E418">
        <v>3.6031</v>
      </c>
      <c r="F418">
        <v>3.6031</v>
      </c>
      <c r="G418">
        <v>3.6031</v>
      </c>
      <c r="H418">
        <v>3.6031</v>
      </c>
      <c r="I418">
        <v>3.6031</v>
      </c>
      <c r="J418">
        <v>3.6031</v>
      </c>
      <c r="K418">
        <v>3.6031</v>
      </c>
      <c r="L418">
        <v>3.6031</v>
      </c>
    </row>
    <row r="419" spans="1:12" x14ac:dyDescent="0.25">
      <c r="A419" t="s">
        <v>713</v>
      </c>
      <c r="B419">
        <v>2006</v>
      </c>
      <c r="C419" t="s">
        <v>699</v>
      </c>
      <c r="D419">
        <v>1.1900000000000001E-2</v>
      </c>
      <c r="E419">
        <v>1.1900000000000001E-2</v>
      </c>
      <c r="F419">
        <v>1.1900000000000001E-2</v>
      </c>
      <c r="G419">
        <v>1.1900000000000001E-2</v>
      </c>
      <c r="H419">
        <v>1.1900000000000001E-2</v>
      </c>
      <c r="I419">
        <v>1.1900000000000001E-2</v>
      </c>
      <c r="J419">
        <v>1.1900000000000001E-2</v>
      </c>
      <c r="K419">
        <v>1.1900000000000001E-2</v>
      </c>
      <c r="L419">
        <v>1.1900000000000001E-2</v>
      </c>
    </row>
    <row r="420" spans="1:12" x14ac:dyDescent="0.25">
      <c r="A420" t="s">
        <v>713</v>
      </c>
      <c r="B420">
        <v>2006</v>
      </c>
      <c r="C420" t="s">
        <v>697</v>
      </c>
      <c r="D420">
        <v>5.5956000000000001</v>
      </c>
      <c r="E420">
        <v>5.5956000000000001</v>
      </c>
      <c r="F420">
        <v>5.5956000000000001</v>
      </c>
      <c r="G420">
        <v>5.5956000000000001</v>
      </c>
      <c r="H420">
        <v>5.5956000000000001</v>
      </c>
      <c r="I420">
        <v>5.5956000000000001</v>
      </c>
      <c r="J420">
        <v>5.5956000000000001</v>
      </c>
      <c r="K420">
        <v>5.5956000000000001</v>
      </c>
      <c r="L420">
        <v>5.5956000000000001</v>
      </c>
    </row>
    <row r="421" spans="1:12" x14ac:dyDescent="0.25">
      <c r="A421" t="s">
        <v>713</v>
      </c>
      <c r="B421">
        <v>2006</v>
      </c>
      <c r="C421" t="s">
        <v>701</v>
      </c>
      <c r="D421">
        <v>0.2913</v>
      </c>
      <c r="E421">
        <v>0.2913</v>
      </c>
      <c r="F421">
        <v>0.2913</v>
      </c>
      <c r="G421">
        <v>0.2913</v>
      </c>
      <c r="H421">
        <v>0.2913</v>
      </c>
      <c r="I421">
        <v>0.2913</v>
      </c>
      <c r="J421">
        <v>0.2913</v>
      </c>
      <c r="K421">
        <v>0.2913</v>
      </c>
      <c r="L421">
        <v>0.2913</v>
      </c>
    </row>
    <row r="422" spans="1:12" x14ac:dyDescent="0.25">
      <c r="A422" t="s">
        <v>714</v>
      </c>
      <c r="B422">
        <v>2006</v>
      </c>
      <c r="C422" t="s">
        <v>701</v>
      </c>
      <c r="D422">
        <v>0.1419</v>
      </c>
      <c r="E422">
        <v>0.1419</v>
      </c>
      <c r="F422">
        <v>0.1419</v>
      </c>
      <c r="G422">
        <v>0.1419</v>
      </c>
      <c r="H422">
        <v>0.1419</v>
      </c>
      <c r="I422">
        <v>0.1419</v>
      </c>
      <c r="J422">
        <v>0.1419</v>
      </c>
      <c r="K422">
        <v>0.1419</v>
      </c>
      <c r="L422">
        <v>0.1419</v>
      </c>
    </row>
    <row r="423" spans="1:12" x14ac:dyDescent="0.25">
      <c r="A423" t="s">
        <v>714</v>
      </c>
      <c r="B423">
        <v>2006</v>
      </c>
      <c r="C423" t="s">
        <v>699</v>
      </c>
      <c r="D423">
        <v>6.0000000000000001E-3</v>
      </c>
      <c r="E423">
        <v>6.0000000000000001E-3</v>
      </c>
      <c r="F423">
        <v>6.0000000000000001E-3</v>
      </c>
      <c r="G423">
        <v>6.0000000000000001E-3</v>
      </c>
      <c r="H423">
        <v>6.0000000000000001E-3</v>
      </c>
      <c r="I423">
        <v>6.0000000000000001E-3</v>
      </c>
      <c r="J423">
        <v>6.0000000000000001E-3</v>
      </c>
      <c r="K423">
        <v>6.0000000000000001E-3</v>
      </c>
      <c r="L423">
        <v>6.0000000000000001E-3</v>
      </c>
    </row>
    <row r="424" spans="1:12" x14ac:dyDescent="0.25">
      <c r="A424" t="s">
        <v>714</v>
      </c>
      <c r="B424">
        <v>2006</v>
      </c>
      <c r="C424" t="s">
        <v>698</v>
      </c>
      <c r="D424">
        <v>1.9756</v>
      </c>
      <c r="E424">
        <v>1.9756</v>
      </c>
      <c r="F424">
        <v>1.9756</v>
      </c>
      <c r="G424">
        <v>1.9756</v>
      </c>
      <c r="H424">
        <v>1.9756</v>
      </c>
      <c r="I424">
        <v>1.9756</v>
      </c>
      <c r="J424">
        <v>1.9756</v>
      </c>
      <c r="K424">
        <v>1.9756</v>
      </c>
      <c r="L424">
        <v>1.9756</v>
      </c>
    </row>
    <row r="425" spans="1:12" x14ac:dyDescent="0.25">
      <c r="A425" t="s">
        <v>714</v>
      </c>
      <c r="B425">
        <v>2006</v>
      </c>
      <c r="C425" t="s">
        <v>700</v>
      </c>
      <c r="D425">
        <v>0.48849999999999999</v>
      </c>
      <c r="E425">
        <v>0.48849999999999999</v>
      </c>
      <c r="F425">
        <v>0.48849999999999999</v>
      </c>
      <c r="G425">
        <v>0.48849999999999999</v>
      </c>
      <c r="H425">
        <v>0.48849999999999999</v>
      </c>
      <c r="I425">
        <v>0.48849999999999999</v>
      </c>
      <c r="J425">
        <v>0.48849999999999999</v>
      </c>
      <c r="K425">
        <v>0.48849999999999999</v>
      </c>
      <c r="L425">
        <v>0.48849999999999999</v>
      </c>
    </row>
    <row r="426" spans="1:12" x14ac:dyDescent="0.25">
      <c r="A426" t="s">
        <v>714</v>
      </c>
      <c r="B426">
        <v>2006</v>
      </c>
      <c r="C426" t="s">
        <v>702</v>
      </c>
      <c r="D426">
        <v>0.29780000000000001</v>
      </c>
      <c r="E426">
        <v>0.29780000000000001</v>
      </c>
      <c r="F426">
        <v>0.29780000000000001</v>
      </c>
      <c r="G426">
        <v>0.29780000000000001</v>
      </c>
      <c r="H426">
        <v>0.29780000000000001</v>
      </c>
      <c r="I426">
        <v>0.29780000000000001</v>
      </c>
      <c r="J426">
        <v>0.29780000000000001</v>
      </c>
      <c r="K426">
        <v>0.29780000000000001</v>
      </c>
      <c r="L426">
        <v>0.29780000000000001</v>
      </c>
    </row>
    <row r="427" spans="1:12" x14ac:dyDescent="0.25">
      <c r="A427" t="s">
        <v>714</v>
      </c>
      <c r="B427">
        <v>2006</v>
      </c>
      <c r="C427" t="s">
        <v>697</v>
      </c>
      <c r="D427">
        <v>2.9811000000000001</v>
      </c>
      <c r="E427">
        <v>2.9811000000000001</v>
      </c>
      <c r="F427">
        <v>2.9811000000000001</v>
      </c>
      <c r="G427">
        <v>2.9811000000000001</v>
      </c>
      <c r="H427">
        <v>2.9811000000000001</v>
      </c>
      <c r="I427">
        <v>2.9811000000000001</v>
      </c>
      <c r="J427">
        <v>2.9811000000000001</v>
      </c>
      <c r="K427">
        <v>2.9811000000000001</v>
      </c>
      <c r="L427">
        <v>2.9811000000000001</v>
      </c>
    </row>
    <row r="428" spans="1:12" x14ac:dyDescent="0.25">
      <c r="A428" t="s">
        <v>714</v>
      </c>
      <c r="B428">
        <v>2006</v>
      </c>
      <c r="C428" t="s">
        <v>703</v>
      </c>
      <c r="D428">
        <v>7.1400000000000005E-2</v>
      </c>
      <c r="E428">
        <v>7.1400000000000005E-2</v>
      </c>
      <c r="F428">
        <v>7.1400000000000005E-2</v>
      </c>
      <c r="G428">
        <v>7.1400000000000005E-2</v>
      </c>
      <c r="H428">
        <v>7.1400000000000005E-2</v>
      </c>
      <c r="I428">
        <v>7.1400000000000005E-2</v>
      </c>
      <c r="J428">
        <v>7.1400000000000005E-2</v>
      </c>
      <c r="K428">
        <v>7.1400000000000005E-2</v>
      </c>
      <c r="L428">
        <v>7.1400000000000005E-2</v>
      </c>
    </row>
    <row r="429" spans="1:12" x14ac:dyDescent="0.25">
      <c r="A429" t="s">
        <v>715</v>
      </c>
      <c r="B429">
        <v>2006</v>
      </c>
      <c r="C429" t="s">
        <v>700</v>
      </c>
      <c r="D429">
        <v>6.9599999999999995E-2</v>
      </c>
      <c r="E429">
        <v>6.9599999999999995E-2</v>
      </c>
      <c r="F429">
        <v>6.9599999999999995E-2</v>
      </c>
      <c r="G429">
        <v>6.9599999999999995E-2</v>
      </c>
      <c r="H429">
        <v>6.9599999999999995E-2</v>
      </c>
      <c r="I429">
        <v>6.9599999999999995E-2</v>
      </c>
      <c r="J429">
        <v>6.9599999999999995E-2</v>
      </c>
      <c r="K429">
        <v>6.9599999999999995E-2</v>
      </c>
      <c r="L429">
        <v>6.9599999999999995E-2</v>
      </c>
    </row>
    <row r="430" spans="1:12" x14ac:dyDescent="0.25">
      <c r="A430" t="s">
        <v>715</v>
      </c>
      <c r="B430">
        <v>2006</v>
      </c>
      <c r="C430" t="s">
        <v>702</v>
      </c>
      <c r="D430">
        <v>4.24E-2</v>
      </c>
      <c r="E430">
        <v>4.24E-2</v>
      </c>
      <c r="F430">
        <v>4.24E-2</v>
      </c>
      <c r="G430">
        <v>4.24E-2</v>
      </c>
      <c r="H430">
        <v>4.24E-2</v>
      </c>
      <c r="I430">
        <v>4.24E-2</v>
      </c>
      <c r="J430">
        <v>4.24E-2</v>
      </c>
      <c r="K430">
        <v>4.24E-2</v>
      </c>
      <c r="L430">
        <v>4.24E-2</v>
      </c>
    </row>
    <row r="431" spans="1:12" x14ac:dyDescent="0.25">
      <c r="A431" t="s">
        <v>715</v>
      </c>
      <c r="B431">
        <v>2006</v>
      </c>
      <c r="C431" t="s">
        <v>698</v>
      </c>
      <c r="D431">
        <v>0.2001</v>
      </c>
      <c r="E431">
        <v>0.2001</v>
      </c>
      <c r="F431">
        <v>0.2001</v>
      </c>
      <c r="G431">
        <v>0.2001</v>
      </c>
      <c r="H431">
        <v>0.2001</v>
      </c>
      <c r="I431">
        <v>0.2001</v>
      </c>
      <c r="J431">
        <v>0.2001</v>
      </c>
      <c r="K431">
        <v>0.2001</v>
      </c>
      <c r="L431">
        <v>0.2001</v>
      </c>
    </row>
    <row r="432" spans="1:12" x14ac:dyDescent="0.25">
      <c r="A432" t="s">
        <v>715</v>
      </c>
      <c r="B432">
        <v>2006</v>
      </c>
      <c r="C432" t="s">
        <v>699</v>
      </c>
      <c r="D432">
        <v>8.9999999999999998E-4</v>
      </c>
      <c r="E432">
        <v>8.9999999999999998E-4</v>
      </c>
      <c r="F432">
        <v>8.9999999999999998E-4</v>
      </c>
      <c r="G432">
        <v>8.9999999999999998E-4</v>
      </c>
      <c r="H432">
        <v>8.9999999999999998E-4</v>
      </c>
      <c r="I432">
        <v>8.9999999999999998E-4</v>
      </c>
      <c r="J432">
        <v>8.9999999999999998E-4</v>
      </c>
      <c r="K432">
        <v>8.9999999999999998E-4</v>
      </c>
      <c r="L432">
        <v>8.9999999999999998E-4</v>
      </c>
    </row>
    <row r="433" spans="1:12" x14ac:dyDescent="0.25">
      <c r="A433" t="s">
        <v>715</v>
      </c>
      <c r="B433">
        <v>2006</v>
      </c>
      <c r="C433" t="s">
        <v>703</v>
      </c>
      <c r="D433">
        <v>1.0200000000000001E-2</v>
      </c>
      <c r="E433">
        <v>1.0200000000000001E-2</v>
      </c>
      <c r="F433">
        <v>1.0200000000000001E-2</v>
      </c>
      <c r="G433">
        <v>1.0200000000000001E-2</v>
      </c>
      <c r="H433">
        <v>1.0200000000000001E-2</v>
      </c>
      <c r="I433">
        <v>1.0200000000000001E-2</v>
      </c>
      <c r="J433">
        <v>1.0200000000000001E-2</v>
      </c>
      <c r="K433">
        <v>1.0200000000000001E-2</v>
      </c>
      <c r="L433">
        <v>1.0200000000000001E-2</v>
      </c>
    </row>
    <row r="434" spans="1:12" x14ac:dyDescent="0.25">
      <c r="A434" t="s">
        <v>715</v>
      </c>
      <c r="B434">
        <v>2006</v>
      </c>
      <c r="C434" t="s">
        <v>701</v>
      </c>
      <c r="D434">
        <v>1.6199999999999999E-2</v>
      </c>
      <c r="E434">
        <v>1.6199999999999999E-2</v>
      </c>
      <c r="F434">
        <v>1.6199999999999999E-2</v>
      </c>
      <c r="G434">
        <v>1.6199999999999999E-2</v>
      </c>
      <c r="H434">
        <v>1.6199999999999999E-2</v>
      </c>
      <c r="I434">
        <v>1.6199999999999999E-2</v>
      </c>
      <c r="J434">
        <v>1.6199999999999999E-2</v>
      </c>
      <c r="K434">
        <v>1.6199999999999999E-2</v>
      </c>
      <c r="L434">
        <v>1.6199999999999999E-2</v>
      </c>
    </row>
    <row r="435" spans="1:12" x14ac:dyDescent="0.25">
      <c r="A435" t="s">
        <v>715</v>
      </c>
      <c r="B435">
        <v>2006</v>
      </c>
      <c r="C435" t="s">
        <v>697</v>
      </c>
      <c r="D435">
        <v>0.33939999999999998</v>
      </c>
      <c r="E435">
        <v>0.33939999999999998</v>
      </c>
      <c r="F435">
        <v>0.33939999999999998</v>
      </c>
      <c r="G435">
        <v>0.33939999999999998</v>
      </c>
      <c r="H435">
        <v>0.33939999999999998</v>
      </c>
      <c r="I435">
        <v>0.33939999999999998</v>
      </c>
      <c r="J435">
        <v>0.33939999999999998</v>
      </c>
      <c r="K435">
        <v>0.33939999999999998</v>
      </c>
      <c r="L435">
        <v>0.33939999999999998</v>
      </c>
    </row>
    <row r="436" spans="1:12" x14ac:dyDescent="0.25">
      <c r="A436" t="s">
        <v>716</v>
      </c>
      <c r="B436">
        <v>2006</v>
      </c>
      <c r="C436" t="s">
        <v>699</v>
      </c>
      <c r="D436">
        <v>1E-3</v>
      </c>
      <c r="E436">
        <v>1E-3</v>
      </c>
      <c r="F436">
        <v>1E-3</v>
      </c>
      <c r="G436">
        <v>1E-3</v>
      </c>
      <c r="H436">
        <v>1E-3</v>
      </c>
      <c r="I436">
        <v>1E-3</v>
      </c>
      <c r="J436">
        <v>1E-3</v>
      </c>
      <c r="K436">
        <v>1E-3</v>
      </c>
      <c r="L436">
        <v>1E-3</v>
      </c>
    </row>
    <row r="437" spans="1:12" x14ac:dyDescent="0.25">
      <c r="A437" t="s">
        <v>716</v>
      </c>
      <c r="B437">
        <v>2006</v>
      </c>
      <c r="C437" t="s">
        <v>700</v>
      </c>
      <c r="D437">
        <v>7.6999999999999999E-2</v>
      </c>
      <c r="E437">
        <v>7.6999999999999999E-2</v>
      </c>
      <c r="F437">
        <v>7.6999999999999999E-2</v>
      </c>
      <c r="G437">
        <v>7.6999999999999999E-2</v>
      </c>
      <c r="H437">
        <v>7.6999999999999999E-2</v>
      </c>
      <c r="I437">
        <v>7.6999999999999999E-2</v>
      </c>
      <c r="J437">
        <v>7.6999999999999999E-2</v>
      </c>
      <c r="K437">
        <v>7.6999999999999999E-2</v>
      </c>
      <c r="L437">
        <v>7.6999999999999999E-2</v>
      </c>
    </row>
    <row r="438" spans="1:12" x14ac:dyDescent="0.25">
      <c r="A438" t="s">
        <v>716</v>
      </c>
      <c r="B438">
        <v>2006</v>
      </c>
      <c r="C438" t="s">
        <v>701</v>
      </c>
      <c r="D438">
        <v>1.8700000000000001E-2</v>
      </c>
      <c r="E438">
        <v>1.8700000000000001E-2</v>
      </c>
      <c r="F438">
        <v>1.8700000000000001E-2</v>
      </c>
      <c r="G438">
        <v>1.8700000000000001E-2</v>
      </c>
      <c r="H438">
        <v>1.8700000000000001E-2</v>
      </c>
      <c r="I438">
        <v>1.8700000000000001E-2</v>
      </c>
      <c r="J438">
        <v>1.8700000000000001E-2</v>
      </c>
      <c r="K438">
        <v>1.8700000000000001E-2</v>
      </c>
      <c r="L438">
        <v>1.8700000000000001E-2</v>
      </c>
    </row>
    <row r="439" spans="1:12" x14ac:dyDescent="0.25">
      <c r="A439" t="s">
        <v>716</v>
      </c>
      <c r="B439">
        <v>2006</v>
      </c>
      <c r="C439" t="s">
        <v>697</v>
      </c>
      <c r="D439">
        <v>0.43969999999999998</v>
      </c>
      <c r="E439">
        <v>0.43969999999999998</v>
      </c>
      <c r="F439">
        <v>0.43969999999999998</v>
      </c>
      <c r="G439">
        <v>0.43969999999999998</v>
      </c>
      <c r="H439">
        <v>0.43969999999999998</v>
      </c>
      <c r="I439">
        <v>0.43969999999999998</v>
      </c>
      <c r="J439">
        <v>0.43969999999999998</v>
      </c>
      <c r="K439">
        <v>0.43969999999999998</v>
      </c>
      <c r="L439">
        <v>0.43969999999999998</v>
      </c>
    </row>
    <row r="440" spans="1:12" x14ac:dyDescent="0.25">
      <c r="A440" t="s">
        <v>716</v>
      </c>
      <c r="B440">
        <v>2006</v>
      </c>
      <c r="C440" t="s">
        <v>702</v>
      </c>
      <c r="D440">
        <v>4.7E-2</v>
      </c>
      <c r="E440">
        <v>4.7E-2</v>
      </c>
      <c r="F440">
        <v>4.7E-2</v>
      </c>
      <c r="G440">
        <v>4.7E-2</v>
      </c>
      <c r="H440">
        <v>4.7E-2</v>
      </c>
      <c r="I440">
        <v>4.7E-2</v>
      </c>
      <c r="J440">
        <v>4.7E-2</v>
      </c>
      <c r="K440">
        <v>4.7E-2</v>
      </c>
      <c r="L440">
        <v>4.7E-2</v>
      </c>
    </row>
    <row r="441" spans="1:12" x14ac:dyDescent="0.25">
      <c r="A441" t="s">
        <v>716</v>
      </c>
      <c r="B441">
        <v>2006</v>
      </c>
      <c r="C441" t="s">
        <v>703</v>
      </c>
      <c r="D441">
        <v>1.1299999999999999E-2</v>
      </c>
      <c r="E441">
        <v>1.1299999999999999E-2</v>
      </c>
      <c r="F441">
        <v>1.1299999999999999E-2</v>
      </c>
      <c r="G441">
        <v>1.1299999999999999E-2</v>
      </c>
      <c r="H441">
        <v>1.1299999999999999E-2</v>
      </c>
      <c r="I441">
        <v>1.1299999999999999E-2</v>
      </c>
      <c r="J441">
        <v>1.1299999999999999E-2</v>
      </c>
      <c r="K441">
        <v>1.1299999999999999E-2</v>
      </c>
      <c r="L441">
        <v>1.1299999999999999E-2</v>
      </c>
    </row>
    <row r="442" spans="1:12" x14ac:dyDescent="0.25">
      <c r="A442" t="s">
        <v>716</v>
      </c>
      <c r="B442">
        <v>2006</v>
      </c>
      <c r="C442" t="s">
        <v>698</v>
      </c>
      <c r="D442">
        <v>0.2848</v>
      </c>
      <c r="E442">
        <v>0.2848</v>
      </c>
      <c r="F442">
        <v>0.2848</v>
      </c>
      <c r="G442">
        <v>0.2848</v>
      </c>
      <c r="H442">
        <v>0.2848</v>
      </c>
      <c r="I442">
        <v>0.2848</v>
      </c>
      <c r="J442">
        <v>0.2848</v>
      </c>
      <c r="K442">
        <v>0.2848</v>
      </c>
      <c r="L442">
        <v>0.2848</v>
      </c>
    </row>
    <row r="443" spans="1:12" x14ac:dyDescent="0.25">
      <c r="A443" t="s">
        <v>717</v>
      </c>
      <c r="B443">
        <v>2006</v>
      </c>
      <c r="C443" t="s">
        <v>702</v>
      </c>
      <c r="D443">
        <v>0.41899999999999998</v>
      </c>
      <c r="E443">
        <v>0.41899999999999998</v>
      </c>
      <c r="F443">
        <v>0.41899999999999998</v>
      </c>
      <c r="G443">
        <v>0.41899999999999998</v>
      </c>
      <c r="H443">
        <v>0.41899999999999998</v>
      </c>
      <c r="I443">
        <v>0.41899999999999998</v>
      </c>
      <c r="J443">
        <v>0.41899999999999998</v>
      </c>
      <c r="K443">
        <v>0.41899999999999998</v>
      </c>
      <c r="L443">
        <v>0.41899999999999998</v>
      </c>
    </row>
    <row r="444" spans="1:12" x14ac:dyDescent="0.25">
      <c r="A444" t="s">
        <v>717</v>
      </c>
      <c r="B444">
        <v>2006</v>
      </c>
      <c r="C444" t="s">
        <v>697</v>
      </c>
      <c r="D444">
        <v>3.4508000000000001</v>
      </c>
      <c r="E444">
        <v>3.4508000000000001</v>
      </c>
      <c r="F444">
        <v>3.4508000000000001</v>
      </c>
      <c r="G444">
        <v>3.4508000000000001</v>
      </c>
      <c r="H444">
        <v>3.4508000000000001</v>
      </c>
      <c r="I444">
        <v>3.4508000000000001</v>
      </c>
      <c r="J444">
        <v>3.4508000000000001</v>
      </c>
      <c r="K444">
        <v>3.4508000000000001</v>
      </c>
      <c r="L444">
        <v>3.4508000000000001</v>
      </c>
    </row>
    <row r="445" spans="1:12" x14ac:dyDescent="0.25">
      <c r="A445" t="s">
        <v>717</v>
      </c>
      <c r="B445">
        <v>2006</v>
      </c>
      <c r="C445" t="s">
        <v>700</v>
      </c>
      <c r="D445">
        <v>0.68730000000000002</v>
      </c>
      <c r="E445">
        <v>0.68730000000000002</v>
      </c>
      <c r="F445">
        <v>0.68730000000000002</v>
      </c>
      <c r="G445">
        <v>0.68730000000000002</v>
      </c>
      <c r="H445">
        <v>0.68730000000000002</v>
      </c>
      <c r="I445">
        <v>0.68730000000000002</v>
      </c>
      <c r="J445">
        <v>0.68730000000000002</v>
      </c>
      <c r="K445">
        <v>0.68730000000000002</v>
      </c>
      <c r="L445">
        <v>0.68730000000000002</v>
      </c>
    </row>
    <row r="446" spans="1:12" x14ac:dyDescent="0.25">
      <c r="A446" t="s">
        <v>717</v>
      </c>
      <c r="B446">
        <v>2006</v>
      </c>
      <c r="C446" t="s">
        <v>699</v>
      </c>
      <c r="D446">
        <v>8.5000000000000006E-3</v>
      </c>
      <c r="E446">
        <v>8.5000000000000006E-3</v>
      </c>
      <c r="F446">
        <v>8.5000000000000006E-3</v>
      </c>
      <c r="G446">
        <v>8.5000000000000006E-3</v>
      </c>
      <c r="H446">
        <v>8.5000000000000006E-3</v>
      </c>
      <c r="I446">
        <v>8.5000000000000006E-3</v>
      </c>
      <c r="J446">
        <v>8.5000000000000006E-3</v>
      </c>
      <c r="K446">
        <v>8.5000000000000006E-3</v>
      </c>
      <c r="L446">
        <v>8.5000000000000006E-3</v>
      </c>
    </row>
    <row r="447" spans="1:12" x14ac:dyDescent="0.25">
      <c r="A447" t="s">
        <v>717</v>
      </c>
      <c r="B447">
        <v>2006</v>
      </c>
      <c r="C447" t="s">
        <v>698</v>
      </c>
      <c r="D447">
        <v>2.0451999999999999</v>
      </c>
      <c r="E447">
        <v>2.0451999999999999</v>
      </c>
      <c r="F447">
        <v>2.0451999999999999</v>
      </c>
      <c r="G447">
        <v>2.0451999999999999</v>
      </c>
      <c r="H447">
        <v>2.0451999999999999</v>
      </c>
      <c r="I447">
        <v>2.0451999999999999</v>
      </c>
      <c r="J447">
        <v>2.0451999999999999</v>
      </c>
      <c r="K447">
        <v>2.0451999999999999</v>
      </c>
      <c r="L447">
        <v>2.0451999999999999</v>
      </c>
    </row>
    <row r="448" spans="1:12" x14ac:dyDescent="0.25">
      <c r="A448" t="s">
        <v>717</v>
      </c>
      <c r="B448">
        <v>2006</v>
      </c>
      <c r="C448" t="s">
        <v>703</v>
      </c>
      <c r="D448">
        <v>0.10050000000000001</v>
      </c>
      <c r="E448">
        <v>0.10050000000000001</v>
      </c>
      <c r="F448">
        <v>0.10050000000000001</v>
      </c>
      <c r="G448">
        <v>0.10050000000000001</v>
      </c>
      <c r="H448">
        <v>0.10050000000000001</v>
      </c>
      <c r="I448">
        <v>0.10050000000000001</v>
      </c>
      <c r="J448">
        <v>0.10050000000000001</v>
      </c>
      <c r="K448">
        <v>0.10050000000000001</v>
      </c>
      <c r="L448">
        <v>0.10050000000000001</v>
      </c>
    </row>
    <row r="449" spans="1:12" x14ac:dyDescent="0.25">
      <c r="A449" t="s">
        <v>717</v>
      </c>
      <c r="B449">
        <v>2006</v>
      </c>
      <c r="C449" t="s">
        <v>701</v>
      </c>
      <c r="D449">
        <v>0.1903</v>
      </c>
      <c r="E449">
        <v>0.1903</v>
      </c>
      <c r="F449">
        <v>0.1903</v>
      </c>
      <c r="G449">
        <v>0.1903</v>
      </c>
      <c r="H449">
        <v>0.1903</v>
      </c>
      <c r="I449">
        <v>0.1903</v>
      </c>
      <c r="J449">
        <v>0.1903</v>
      </c>
      <c r="K449">
        <v>0.1903</v>
      </c>
      <c r="L449">
        <v>0.1903</v>
      </c>
    </row>
    <row r="450" spans="1:12" x14ac:dyDescent="0.25">
      <c r="A450" t="s">
        <v>718</v>
      </c>
      <c r="B450">
        <v>2006</v>
      </c>
      <c r="C450" t="s">
        <v>701</v>
      </c>
      <c r="D450">
        <v>9.64E-2</v>
      </c>
      <c r="E450">
        <v>9.64E-2</v>
      </c>
      <c r="F450">
        <v>9.64E-2</v>
      </c>
      <c r="G450">
        <v>9.64E-2</v>
      </c>
      <c r="H450">
        <v>9.64E-2</v>
      </c>
      <c r="I450">
        <v>9.64E-2</v>
      </c>
      <c r="J450">
        <v>9.64E-2</v>
      </c>
      <c r="K450">
        <v>9.64E-2</v>
      </c>
      <c r="L450">
        <v>9.64E-2</v>
      </c>
    </row>
    <row r="451" spans="1:12" x14ac:dyDescent="0.25">
      <c r="A451" t="s">
        <v>718</v>
      </c>
      <c r="B451">
        <v>2006</v>
      </c>
      <c r="C451" t="s">
        <v>702</v>
      </c>
      <c r="D451">
        <v>0.2064</v>
      </c>
      <c r="E451">
        <v>0.2064</v>
      </c>
      <c r="F451">
        <v>0.2064</v>
      </c>
      <c r="G451">
        <v>0.2064</v>
      </c>
      <c r="H451">
        <v>0.2064</v>
      </c>
      <c r="I451">
        <v>0.2064</v>
      </c>
      <c r="J451">
        <v>0.2064</v>
      </c>
      <c r="K451">
        <v>0.2064</v>
      </c>
      <c r="L451">
        <v>0.2064</v>
      </c>
    </row>
    <row r="452" spans="1:12" x14ac:dyDescent="0.25">
      <c r="A452" t="s">
        <v>718</v>
      </c>
      <c r="B452">
        <v>2006</v>
      </c>
      <c r="C452" t="s">
        <v>700</v>
      </c>
      <c r="D452">
        <v>0.33860000000000001</v>
      </c>
      <c r="E452">
        <v>0.33860000000000001</v>
      </c>
      <c r="F452">
        <v>0.33860000000000001</v>
      </c>
      <c r="G452">
        <v>0.33860000000000001</v>
      </c>
      <c r="H452">
        <v>0.33860000000000001</v>
      </c>
      <c r="I452">
        <v>0.33860000000000001</v>
      </c>
      <c r="J452">
        <v>0.33860000000000001</v>
      </c>
      <c r="K452">
        <v>0.33860000000000001</v>
      </c>
      <c r="L452">
        <v>0.33860000000000001</v>
      </c>
    </row>
    <row r="453" spans="1:12" x14ac:dyDescent="0.25">
      <c r="A453" t="s">
        <v>718</v>
      </c>
      <c r="B453">
        <v>2006</v>
      </c>
      <c r="C453" t="s">
        <v>699</v>
      </c>
      <c r="D453">
        <v>4.1999999999999997E-3</v>
      </c>
      <c r="E453">
        <v>4.1999999999999997E-3</v>
      </c>
      <c r="F453">
        <v>4.1999999999999997E-3</v>
      </c>
      <c r="G453">
        <v>4.1999999999999997E-3</v>
      </c>
      <c r="H453">
        <v>4.1999999999999997E-3</v>
      </c>
      <c r="I453">
        <v>4.1999999999999997E-3</v>
      </c>
      <c r="J453">
        <v>4.1999999999999997E-3</v>
      </c>
      <c r="K453">
        <v>4.1999999999999997E-3</v>
      </c>
      <c r="L453">
        <v>4.1999999999999997E-3</v>
      </c>
    </row>
    <row r="454" spans="1:12" x14ac:dyDescent="0.25">
      <c r="A454" t="s">
        <v>718</v>
      </c>
      <c r="B454">
        <v>2006</v>
      </c>
      <c r="C454" t="s">
        <v>703</v>
      </c>
      <c r="D454">
        <v>4.9500000000000002E-2</v>
      </c>
      <c r="E454">
        <v>4.9500000000000002E-2</v>
      </c>
      <c r="F454">
        <v>4.9500000000000002E-2</v>
      </c>
      <c r="G454">
        <v>4.9500000000000002E-2</v>
      </c>
      <c r="H454">
        <v>4.9500000000000002E-2</v>
      </c>
      <c r="I454">
        <v>4.9500000000000002E-2</v>
      </c>
      <c r="J454">
        <v>4.9500000000000002E-2</v>
      </c>
      <c r="K454">
        <v>4.9500000000000002E-2</v>
      </c>
      <c r="L454">
        <v>4.9500000000000002E-2</v>
      </c>
    </row>
    <row r="455" spans="1:12" x14ac:dyDescent="0.25">
      <c r="A455" t="s">
        <v>718</v>
      </c>
      <c r="B455">
        <v>2006</v>
      </c>
      <c r="C455" t="s">
        <v>697</v>
      </c>
      <c r="D455">
        <v>2.0947</v>
      </c>
      <c r="E455">
        <v>2.0947</v>
      </c>
      <c r="F455">
        <v>2.0947</v>
      </c>
      <c r="G455">
        <v>2.0947</v>
      </c>
      <c r="H455">
        <v>2.0947</v>
      </c>
      <c r="I455">
        <v>2.0947</v>
      </c>
      <c r="J455">
        <v>2.0947</v>
      </c>
      <c r="K455">
        <v>2.0947</v>
      </c>
      <c r="L455">
        <v>2.0947</v>
      </c>
    </row>
    <row r="456" spans="1:12" x14ac:dyDescent="0.25">
      <c r="A456" t="s">
        <v>718</v>
      </c>
      <c r="B456">
        <v>2006</v>
      </c>
      <c r="C456" t="s">
        <v>698</v>
      </c>
      <c r="D456">
        <v>1.3996999999999999</v>
      </c>
      <c r="E456">
        <v>1.3996999999999999</v>
      </c>
      <c r="F456">
        <v>1.3996999999999999</v>
      </c>
      <c r="G456">
        <v>1.3996999999999999</v>
      </c>
      <c r="H456">
        <v>1.3996999999999999</v>
      </c>
      <c r="I456">
        <v>1.3996999999999999</v>
      </c>
      <c r="J456">
        <v>1.3996999999999999</v>
      </c>
      <c r="K456">
        <v>1.3996999999999999</v>
      </c>
      <c r="L456">
        <v>1.3996999999999999</v>
      </c>
    </row>
    <row r="457" spans="1:12" x14ac:dyDescent="0.25">
      <c r="A457" t="s">
        <v>719</v>
      </c>
      <c r="B457">
        <v>2006</v>
      </c>
      <c r="C457" t="s">
        <v>697</v>
      </c>
      <c r="D457">
        <v>0.90959999999999996</v>
      </c>
      <c r="E457">
        <v>0.90959999999999996</v>
      </c>
      <c r="F457">
        <v>0.90959999999999996</v>
      </c>
      <c r="G457">
        <v>0.90959999999999996</v>
      </c>
      <c r="H457">
        <v>0.90959999999999996</v>
      </c>
      <c r="I457">
        <v>0.90959999999999996</v>
      </c>
      <c r="J457">
        <v>0.90959999999999996</v>
      </c>
      <c r="K457">
        <v>0.90959999999999996</v>
      </c>
      <c r="L457">
        <v>0.90959999999999996</v>
      </c>
    </row>
    <row r="458" spans="1:12" x14ac:dyDescent="0.25">
      <c r="A458" t="s">
        <v>719</v>
      </c>
      <c r="B458">
        <v>2006</v>
      </c>
      <c r="C458" t="s">
        <v>702</v>
      </c>
      <c r="D458">
        <v>9.8000000000000004E-2</v>
      </c>
      <c r="E458">
        <v>9.8000000000000004E-2</v>
      </c>
      <c r="F458">
        <v>9.8000000000000004E-2</v>
      </c>
      <c r="G458">
        <v>9.8000000000000004E-2</v>
      </c>
      <c r="H458">
        <v>9.8000000000000004E-2</v>
      </c>
      <c r="I458">
        <v>9.8000000000000004E-2</v>
      </c>
      <c r="J458">
        <v>9.8000000000000004E-2</v>
      </c>
      <c r="K458">
        <v>9.8000000000000004E-2</v>
      </c>
      <c r="L458">
        <v>9.8000000000000004E-2</v>
      </c>
    </row>
    <row r="459" spans="1:12" x14ac:dyDescent="0.25">
      <c r="A459" t="s">
        <v>719</v>
      </c>
      <c r="B459">
        <v>2006</v>
      </c>
      <c r="C459" t="s">
        <v>701</v>
      </c>
      <c r="D459">
        <v>4.6100000000000002E-2</v>
      </c>
      <c r="E459">
        <v>4.6100000000000002E-2</v>
      </c>
      <c r="F459">
        <v>4.6100000000000002E-2</v>
      </c>
      <c r="G459">
        <v>4.6100000000000002E-2</v>
      </c>
      <c r="H459">
        <v>4.6100000000000002E-2</v>
      </c>
      <c r="I459">
        <v>4.6100000000000002E-2</v>
      </c>
      <c r="J459">
        <v>4.6100000000000002E-2</v>
      </c>
      <c r="K459">
        <v>4.6100000000000002E-2</v>
      </c>
      <c r="L459">
        <v>4.6100000000000002E-2</v>
      </c>
    </row>
    <row r="460" spans="1:12" x14ac:dyDescent="0.25">
      <c r="A460" t="s">
        <v>719</v>
      </c>
      <c r="B460">
        <v>2006</v>
      </c>
      <c r="C460" t="s">
        <v>700</v>
      </c>
      <c r="D460">
        <v>0.1608</v>
      </c>
      <c r="E460">
        <v>0.1608</v>
      </c>
      <c r="F460">
        <v>0.1608</v>
      </c>
      <c r="G460">
        <v>0.1608</v>
      </c>
      <c r="H460">
        <v>0.1608</v>
      </c>
      <c r="I460">
        <v>0.1608</v>
      </c>
      <c r="J460">
        <v>0.1608</v>
      </c>
      <c r="K460">
        <v>0.1608</v>
      </c>
      <c r="L460">
        <v>0.1608</v>
      </c>
    </row>
    <row r="461" spans="1:12" x14ac:dyDescent="0.25">
      <c r="A461" t="s">
        <v>719</v>
      </c>
      <c r="B461">
        <v>2006</v>
      </c>
      <c r="C461" t="s">
        <v>703</v>
      </c>
      <c r="D461">
        <v>2.35E-2</v>
      </c>
      <c r="E461">
        <v>2.35E-2</v>
      </c>
      <c r="F461">
        <v>2.35E-2</v>
      </c>
      <c r="G461">
        <v>2.35E-2</v>
      </c>
      <c r="H461">
        <v>2.35E-2</v>
      </c>
      <c r="I461">
        <v>2.35E-2</v>
      </c>
      <c r="J461">
        <v>2.35E-2</v>
      </c>
      <c r="K461">
        <v>2.35E-2</v>
      </c>
      <c r="L461">
        <v>2.35E-2</v>
      </c>
    </row>
    <row r="462" spans="1:12" x14ac:dyDescent="0.25">
      <c r="A462" t="s">
        <v>719</v>
      </c>
      <c r="B462">
        <v>2006</v>
      </c>
      <c r="C462" t="s">
        <v>698</v>
      </c>
      <c r="D462">
        <v>0.57920000000000005</v>
      </c>
      <c r="E462">
        <v>0.57920000000000005</v>
      </c>
      <c r="F462">
        <v>0.57920000000000005</v>
      </c>
      <c r="G462">
        <v>0.57920000000000005</v>
      </c>
      <c r="H462">
        <v>0.57920000000000005</v>
      </c>
      <c r="I462">
        <v>0.57920000000000005</v>
      </c>
      <c r="J462">
        <v>0.57920000000000005</v>
      </c>
      <c r="K462">
        <v>0.57920000000000005</v>
      </c>
      <c r="L462">
        <v>0.57920000000000005</v>
      </c>
    </row>
    <row r="463" spans="1:12" x14ac:dyDescent="0.25">
      <c r="A463" t="s">
        <v>719</v>
      </c>
      <c r="B463">
        <v>2006</v>
      </c>
      <c r="C463" t="s">
        <v>699</v>
      </c>
      <c r="D463">
        <v>2E-3</v>
      </c>
      <c r="E463">
        <v>2E-3</v>
      </c>
      <c r="F463">
        <v>2E-3</v>
      </c>
      <c r="G463">
        <v>2E-3</v>
      </c>
      <c r="H463">
        <v>2E-3</v>
      </c>
      <c r="I463">
        <v>2E-3</v>
      </c>
      <c r="J463">
        <v>2E-3</v>
      </c>
      <c r="K463">
        <v>2E-3</v>
      </c>
      <c r="L463">
        <v>2E-3</v>
      </c>
    </row>
    <row r="464" spans="1:12" x14ac:dyDescent="0.25">
      <c r="A464" t="s">
        <v>720</v>
      </c>
      <c r="B464">
        <v>2006</v>
      </c>
      <c r="C464" t="s">
        <v>703</v>
      </c>
      <c r="D464">
        <v>2.18E-2</v>
      </c>
      <c r="E464">
        <v>2.18E-2</v>
      </c>
      <c r="F464">
        <v>2.18E-2</v>
      </c>
      <c r="G464">
        <v>2.18E-2</v>
      </c>
      <c r="H464">
        <v>2.18E-2</v>
      </c>
      <c r="I464">
        <v>2.18E-2</v>
      </c>
      <c r="J464">
        <v>2.18E-2</v>
      </c>
      <c r="K464">
        <v>2.18E-2</v>
      </c>
      <c r="L464">
        <v>2.18E-2</v>
      </c>
    </row>
    <row r="465" spans="1:12" x14ac:dyDescent="0.25">
      <c r="A465" t="s">
        <v>720</v>
      </c>
      <c r="B465">
        <v>2006</v>
      </c>
      <c r="C465" t="s">
        <v>699</v>
      </c>
      <c r="D465">
        <v>1.8E-3</v>
      </c>
      <c r="E465">
        <v>1.8E-3</v>
      </c>
      <c r="F465">
        <v>1.8E-3</v>
      </c>
      <c r="G465">
        <v>1.8E-3</v>
      </c>
      <c r="H465">
        <v>1.8E-3</v>
      </c>
      <c r="I465">
        <v>1.8E-3</v>
      </c>
      <c r="J465">
        <v>1.8E-3</v>
      </c>
      <c r="K465">
        <v>1.8E-3</v>
      </c>
      <c r="L465">
        <v>1.8E-3</v>
      </c>
    </row>
    <row r="466" spans="1:12" x14ac:dyDescent="0.25">
      <c r="A466" t="s">
        <v>720</v>
      </c>
      <c r="B466">
        <v>2006</v>
      </c>
      <c r="C466" t="s">
        <v>701</v>
      </c>
      <c r="D466">
        <v>4.2500000000000003E-2</v>
      </c>
      <c r="E466">
        <v>4.2500000000000003E-2</v>
      </c>
      <c r="F466">
        <v>4.2500000000000003E-2</v>
      </c>
      <c r="G466">
        <v>4.2500000000000003E-2</v>
      </c>
      <c r="H466">
        <v>4.2500000000000003E-2</v>
      </c>
      <c r="I466">
        <v>4.2500000000000003E-2</v>
      </c>
      <c r="J466">
        <v>4.2500000000000003E-2</v>
      </c>
      <c r="K466">
        <v>4.2500000000000003E-2</v>
      </c>
      <c r="L466">
        <v>4.2500000000000003E-2</v>
      </c>
    </row>
    <row r="467" spans="1:12" x14ac:dyDescent="0.25">
      <c r="A467" t="s">
        <v>720</v>
      </c>
      <c r="B467">
        <v>2006</v>
      </c>
      <c r="C467" t="s">
        <v>700</v>
      </c>
      <c r="D467">
        <v>0.14899999999999999</v>
      </c>
      <c r="E467">
        <v>0.14899999999999999</v>
      </c>
      <c r="F467">
        <v>0.14899999999999999</v>
      </c>
      <c r="G467">
        <v>0.14899999999999999</v>
      </c>
      <c r="H467">
        <v>0.14899999999999999</v>
      </c>
      <c r="I467">
        <v>0.14899999999999999</v>
      </c>
      <c r="J467">
        <v>0.14899999999999999</v>
      </c>
      <c r="K467">
        <v>0.14899999999999999</v>
      </c>
      <c r="L467">
        <v>0.14899999999999999</v>
      </c>
    </row>
    <row r="468" spans="1:12" x14ac:dyDescent="0.25">
      <c r="A468" t="s">
        <v>720</v>
      </c>
      <c r="B468">
        <v>2006</v>
      </c>
      <c r="C468" t="s">
        <v>698</v>
      </c>
      <c r="D468">
        <v>0.55549999999999999</v>
      </c>
      <c r="E468">
        <v>0.55549999999999999</v>
      </c>
      <c r="F468">
        <v>0.55549999999999999</v>
      </c>
      <c r="G468">
        <v>0.55549999999999999</v>
      </c>
      <c r="H468">
        <v>0.55549999999999999</v>
      </c>
      <c r="I468">
        <v>0.55549999999999999</v>
      </c>
      <c r="J468">
        <v>0.55549999999999999</v>
      </c>
      <c r="K468">
        <v>0.55549999999999999</v>
      </c>
      <c r="L468">
        <v>0.55549999999999999</v>
      </c>
    </row>
    <row r="469" spans="1:12" x14ac:dyDescent="0.25">
      <c r="A469" t="s">
        <v>720</v>
      </c>
      <c r="B469">
        <v>2006</v>
      </c>
      <c r="C469" t="s">
        <v>702</v>
      </c>
      <c r="D469">
        <v>9.0800000000000006E-2</v>
      </c>
      <c r="E469">
        <v>9.0800000000000006E-2</v>
      </c>
      <c r="F469">
        <v>9.0800000000000006E-2</v>
      </c>
      <c r="G469">
        <v>9.0800000000000006E-2</v>
      </c>
      <c r="H469">
        <v>9.0800000000000006E-2</v>
      </c>
      <c r="I469">
        <v>9.0800000000000006E-2</v>
      </c>
      <c r="J469">
        <v>9.0800000000000006E-2</v>
      </c>
      <c r="K469">
        <v>9.0800000000000006E-2</v>
      </c>
      <c r="L469">
        <v>9.0800000000000006E-2</v>
      </c>
    </row>
    <row r="470" spans="1:12" x14ac:dyDescent="0.25">
      <c r="A470" t="s">
        <v>720</v>
      </c>
      <c r="B470">
        <v>2006</v>
      </c>
      <c r="C470" t="s">
        <v>697</v>
      </c>
      <c r="D470">
        <v>0.86140000000000005</v>
      </c>
      <c r="E470">
        <v>0.86140000000000005</v>
      </c>
      <c r="F470">
        <v>0.86140000000000005</v>
      </c>
      <c r="G470">
        <v>0.86140000000000005</v>
      </c>
      <c r="H470">
        <v>0.86140000000000005</v>
      </c>
      <c r="I470">
        <v>0.86140000000000005</v>
      </c>
      <c r="J470">
        <v>0.86140000000000005</v>
      </c>
      <c r="K470">
        <v>0.86140000000000005</v>
      </c>
      <c r="L470">
        <v>0.86140000000000005</v>
      </c>
    </row>
    <row r="471" spans="1:12" x14ac:dyDescent="0.25">
      <c r="A471" t="s">
        <v>721</v>
      </c>
      <c r="B471">
        <v>2006</v>
      </c>
      <c r="C471" t="s">
        <v>699</v>
      </c>
      <c r="D471">
        <v>2.8E-3</v>
      </c>
      <c r="E471">
        <v>2.8E-3</v>
      </c>
      <c r="F471">
        <v>2.8E-3</v>
      </c>
      <c r="G471">
        <v>2.8E-3</v>
      </c>
      <c r="H471">
        <v>2.8E-3</v>
      </c>
      <c r="I471">
        <v>2.8E-3</v>
      </c>
      <c r="J471">
        <v>2.8E-3</v>
      </c>
      <c r="K471">
        <v>2.8E-3</v>
      </c>
      <c r="L471">
        <v>2.8E-3</v>
      </c>
    </row>
    <row r="472" spans="1:12" x14ac:dyDescent="0.25">
      <c r="A472" t="s">
        <v>721</v>
      </c>
      <c r="B472">
        <v>2006</v>
      </c>
      <c r="C472" t="s">
        <v>700</v>
      </c>
      <c r="D472">
        <v>0.22570000000000001</v>
      </c>
      <c r="E472">
        <v>0.22570000000000001</v>
      </c>
      <c r="F472">
        <v>0.22570000000000001</v>
      </c>
      <c r="G472">
        <v>0.22570000000000001</v>
      </c>
      <c r="H472">
        <v>0.22570000000000001</v>
      </c>
      <c r="I472">
        <v>0.22570000000000001</v>
      </c>
      <c r="J472">
        <v>0.22570000000000001</v>
      </c>
      <c r="K472">
        <v>0.22570000000000001</v>
      </c>
      <c r="L472">
        <v>0.22570000000000001</v>
      </c>
    </row>
    <row r="473" spans="1:12" x14ac:dyDescent="0.25">
      <c r="A473" t="s">
        <v>721</v>
      </c>
      <c r="B473">
        <v>2006</v>
      </c>
      <c r="C473" t="s">
        <v>703</v>
      </c>
      <c r="D473">
        <v>3.3000000000000002E-2</v>
      </c>
      <c r="E473">
        <v>3.3000000000000002E-2</v>
      </c>
      <c r="F473">
        <v>3.3000000000000002E-2</v>
      </c>
      <c r="G473">
        <v>3.3000000000000002E-2</v>
      </c>
      <c r="H473">
        <v>3.3000000000000002E-2</v>
      </c>
      <c r="I473">
        <v>3.3000000000000002E-2</v>
      </c>
      <c r="J473">
        <v>3.3000000000000002E-2</v>
      </c>
      <c r="K473">
        <v>3.3000000000000002E-2</v>
      </c>
      <c r="L473">
        <v>3.3000000000000002E-2</v>
      </c>
    </row>
    <row r="474" spans="1:12" x14ac:dyDescent="0.25">
      <c r="A474" t="s">
        <v>721</v>
      </c>
      <c r="B474">
        <v>2006</v>
      </c>
      <c r="C474" t="s">
        <v>698</v>
      </c>
      <c r="D474">
        <v>0.89359999999999995</v>
      </c>
      <c r="E474">
        <v>0.89359999999999995</v>
      </c>
      <c r="F474">
        <v>0.89359999999999995</v>
      </c>
      <c r="G474">
        <v>0.89359999999999995</v>
      </c>
      <c r="H474">
        <v>0.89359999999999995</v>
      </c>
      <c r="I474">
        <v>0.89359999999999995</v>
      </c>
      <c r="J474">
        <v>0.89359999999999995</v>
      </c>
      <c r="K474">
        <v>0.89359999999999995</v>
      </c>
      <c r="L474">
        <v>0.89359999999999995</v>
      </c>
    </row>
    <row r="475" spans="1:12" x14ac:dyDescent="0.25">
      <c r="A475" t="s">
        <v>721</v>
      </c>
      <c r="B475">
        <v>2006</v>
      </c>
      <c r="C475" t="s">
        <v>702</v>
      </c>
      <c r="D475">
        <v>0.1376</v>
      </c>
      <c r="E475">
        <v>0.1376</v>
      </c>
      <c r="F475">
        <v>0.1376</v>
      </c>
      <c r="G475">
        <v>0.1376</v>
      </c>
      <c r="H475">
        <v>0.1376</v>
      </c>
      <c r="I475">
        <v>0.1376</v>
      </c>
      <c r="J475">
        <v>0.1376</v>
      </c>
      <c r="K475">
        <v>0.1376</v>
      </c>
      <c r="L475">
        <v>0.1376</v>
      </c>
    </row>
    <row r="476" spans="1:12" x14ac:dyDescent="0.25">
      <c r="A476" t="s">
        <v>721</v>
      </c>
      <c r="B476">
        <v>2006</v>
      </c>
      <c r="C476" t="s">
        <v>701</v>
      </c>
      <c r="D476">
        <v>6.7299999999999999E-2</v>
      </c>
      <c r="E476">
        <v>6.7299999999999999E-2</v>
      </c>
      <c r="F476">
        <v>6.7299999999999999E-2</v>
      </c>
      <c r="G476">
        <v>6.7299999999999999E-2</v>
      </c>
      <c r="H476">
        <v>6.7299999999999999E-2</v>
      </c>
      <c r="I476">
        <v>6.7299999999999999E-2</v>
      </c>
      <c r="J476">
        <v>6.7299999999999999E-2</v>
      </c>
      <c r="K476">
        <v>6.7299999999999999E-2</v>
      </c>
      <c r="L476">
        <v>6.7299999999999999E-2</v>
      </c>
    </row>
    <row r="477" spans="1:12" x14ac:dyDescent="0.25">
      <c r="A477" t="s">
        <v>721</v>
      </c>
      <c r="B477">
        <v>2006</v>
      </c>
      <c r="C477" t="s">
        <v>697</v>
      </c>
      <c r="D477">
        <v>1.3599000000000001</v>
      </c>
      <c r="E477">
        <v>1.3599000000000001</v>
      </c>
      <c r="F477">
        <v>1.3599000000000001</v>
      </c>
      <c r="G477">
        <v>1.3599000000000001</v>
      </c>
      <c r="H477">
        <v>1.3599000000000001</v>
      </c>
      <c r="I477">
        <v>1.3599000000000001</v>
      </c>
      <c r="J477">
        <v>1.3599000000000001</v>
      </c>
      <c r="K477">
        <v>1.3599000000000001</v>
      </c>
      <c r="L477">
        <v>1.3599000000000001</v>
      </c>
    </row>
    <row r="478" spans="1:12" x14ac:dyDescent="0.25">
      <c r="A478" t="s">
        <v>722</v>
      </c>
      <c r="B478">
        <v>2006</v>
      </c>
      <c r="C478" t="s">
        <v>700</v>
      </c>
      <c r="D478">
        <v>0.24540000000000001</v>
      </c>
      <c r="E478">
        <v>0.24540000000000001</v>
      </c>
      <c r="F478">
        <v>0.24540000000000001</v>
      </c>
      <c r="G478">
        <v>0.24540000000000001</v>
      </c>
      <c r="H478">
        <v>0.24540000000000001</v>
      </c>
      <c r="I478">
        <v>0.24540000000000001</v>
      </c>
      <c r="J478">
        <v>0.24540000000000001</v>
      </c>
      <c r="K478">
        <v>0.24540000000000001</v>
      </c>
      <c r="L478">
        <v>0.24540000000000001</v>
      </c>
    </row>
    <row r="479" spans="1:12" x14ac:dyDescent="0.25">
      <c r="A479" t="s">
        <v>722</v>
      </c>
      <c r="B479">
        <v>2006</v>
      </c>
      <c r="C479" t="s">
        <v>698</v>
      </c>
      <c r="D479">
        <v>0.87039999999999995</v>
      </c>
      <c r="E479">
        <v>0.87039999999999995</v>
      </c>
      <c r="F479">
        <v>0.87039999999999995</v>
      </c>
      <c r="G479">
        <v>0.87039999999999995</v>
      </c>
      <c r="H479">
        <v>0.87039999999999995</v>
      </c>
      <c r="I479">
        <v>0.87039999999999995</v>
      </c>
      <c r="J479">
        <v>0.87039999999999995</v>
      </c>
      <c r="K479">
        <v>0.87039999999999995</v>
      </c>
      <c r="L479">
        <v>0.87039999999999995</v>
      </c>
    </row>
    <row r="480" spans="1:12" x14ac:dyDescent="0.25">
      <c r="A480" t="s">
        <v>722</v>
      </c>
      <c r="B480">
        <v>2006</v>
      </c>
      <c r="C480" t="s">
        <v>697</v>
      </c>
      <c r="D480">
        <v>1.3755999999999999</v>
      </c>
      <c r="E480">
        <v>1.3755999999999999</v>
      </c>
      <c r="F480">
        <v>1.3755999999999999</v>
      </c>
      <c r="G480">
        <v>1.3755999999999999</v>
      </c>
      <c r="H480">
        <v>1.3755999999999999</v>
      </c>
      <c r="I480">
        <v>1.3755999999999999</v>
      </c>
      <c r="J480">
        <v>1.3755999999999999</v>
      </c>
      <c r="K480">
        <v>1.3755999999999999</v>
      </c>
      <c r="L480">
        <v>1.3755999999999999</v>
      </c>
    </row>
    <row r="481" spans="1:12" x14ac:dyDescent="0.25">
      <c r="A481" t="s">
        <v>722</v>
      </c>
      <c r="B481">
        <v>2006</v>
      </c>
      <c r="C481" t="s">
        <v>702</v>
      </c>
      <c r="D481">
        <v>0.14960000000000001</v>
      </c>
      <c r="E481">
        <v>0.14960000000000001</v>
      </c>
      <c r="F481">
        <v>0.14960000000000001</v>
      </c>
      <c r="G481">
        <v>0.14960000000000001</v>
      </c>
      <c r="H481">
        <v>0.14960000000000001</v>
      </c>
      <c r="I481">
        <v>0.14960000000000001</v>
      </c>
      <c r="J481">
        <v>0.14960000000000001</v>
      </c>
      <c r="K481">
        <v>0.14960000000000001</v>
      </c>
      <c r="L481">
        <v>0.14960000000000001</v>
      </c>
    </row>
    <row r="482" spans="1:12" x14ac:dyDescent="0.25">
      <c r="A482" t="s">
        <v>722</v>
      </c>
      <c r="B482">
        <v>2006</v>
      </c>
      <c r="C482" t="s">
        <v>699</v>
      </c>
      <c r="D482">
        <v>3.0000000000000001E-3</v>
      </c>
      <c r="E482">
        <v>3.0000000000000001E-3</v>
      </c>
      <c r="F482">
        <v>3.0000000000000001E-3</v>
      </c>
      <c r="G482">
        <v>3.0000000000000001E-3</v>
      </c>
      <c r="H482">
        <v>3.0000000000000001E-3</v>
      </c>
      <c r="I482">
        <v>3.0000000000000001E-3</v>
      </c>
      <c r="J482">
        <v>3.0000000000000001E-3</v>
      </c>
      <c r="K482">
        <v>3.0000000000000001E-3</v>
      </c>
      <c r="L482">
        <v>3.0000000000000001E-3</v>
      </c>
    </row>
    <row r="483" spans="1:12" x14ac:dyDescent="0.25">
      <c r="A483" t="s">
        <v>722</v>
      </c>
      <c r="B483">
        <v>2006</v>
      </c>
      <c r="C483" t="s">
        <v>701</v>
      </c>
      <c r="D483">
        <v>7.1300000000000002E-2</v>
      </c>
      <c r="E483">
        <v>7.1300000000000002E-2</v>
      </c>
      <c r="F483">
        <v>7.1300000000000002E-2</v>
      </c>
      <c r="G483">
        <v>7.1300000000000002E-2</v>
      </c>
      <c r="H483">
        <v>7.1300000000000002E-2</v>
      </c>
      <c r="I483">
        <v>7.1300000000000002E-2</v>
      </c>
      <c r="J483">
        <v>7.1300000000000002E-2</v>
      </c>
      <c r="K483">
        <v>7.1300000000000002E-2</v>
      </c>
      <c r="L483">
        <v>7.1300000000000002E-2</v>
      </c>
    </row>
    <row r="484" spans="1:12" x14ac:dyDescent="0.25">
      <c r="A484" t="s">
        <v>722</v>
      </c>
      <c r="B484">
        <v>2006</v>
      </c>
      <c r="C484" t="s">
        <v>703</v>
      </c>
      <c r="D484">
        <v>3.5900000000000001E-2</v>
      </c>
      <c r="E484">
        <v>3.5900000000000001E-2</v>
      </c>
      <c r="F484">
        <v>3.5900000000000001E-2</v>
      </c>
      <c r="G484">
        <v>3.5900000000000001E-2</v>
      </c>
      <c r="H484">
        <v>3.5900000000000001E-2</v>
      </c>
      <c r="I484">
        <v>3.5900000000000001E-2</v>
      </c>
      <c r="J484">
        <v>3.5900000000000001E-2</v>
      </c>
      <c r="K484">
        <v>3.5900000000000001E-2</v>
      </c>
      <c r="L484">
        <v>3.5900000000000001E-2</v>
      </c>
    </row>
    <row r="485" spans="1:12" x14ac:dyDescent="0.25">
      <c r="A485" t="s">
        <v>723</v>
      </c>
      <c r="B485">
        <v>2006</v>
      </c>
      <c r="C485" t="s">
        <v>703</v>
      </c>
      <c r="D485">
        <v>1.0500000000000001E-2</v>
      </c>
      <c r="E485">
        <v>1.0500000000000001E-2</v>
      </c>
      <c r="F485">
        <v>1.0500000000000001E-2</v>
      </c>
      <c r="G485">
        <v>1.0500000000000001E-2</v>
      </c>
      <c r="H485">
        <v>1.0500000000000001E-2</v>
      </c>
      <c r="I485">
        <v>1.0500000000000001E-2</v>
      </c>
      <c r="J485">
        <v>1.0500000000000001E-2</v>
      </c>
      <c r="K485">
        <v>1.0500000000000001E-2</v>
      </c>
      <c r="L485">
        <v>1.0500000000000001E-2</v>
      </c>
    </row>
    <row r="486" spans="1:12" x14ac:dyDescent="0.25">
      <c r="A486" t="s">
        <v>723</v>
      </c>
      <c r="B486">
        <v>2006</v>
      </c>
      <c r="C486" t="s">
        <v>700</v>
      </c>
      <c r="D486">
        <v>7.1499999999999994E-2</v>
      </c>
      <c r="E486">
        <v>7.1499999999999994E-2</v>
      </c>
      <c r="F486">
        <v>7.1499999999999994E-2</v>
      </c>
      <c r="G486">
        <v>7.1499999999999994E-2</v>
      </c>
      <c r="H486">
        <v>7.1499999999999994E-2</v>
      </c>
      <c r="I486">
        <v>7.1499999999999994E-2</v>
      </c>
      <c r="J486">
        <v>7.1499999999999994E-2</v>
      </c>
      <c r="K486">
        <v>7.1499999999999994E-2</v>
      </c>
      <c r="L486">
        <v>7.1499999999999994E-2</v>
      </c>
    </row>
    <row r="487" spans="1:12" x14ac:dyDescent="0.25">
      <c r="A487" t="s">
        <v>723</v>
      </c>
      <c r="B487">
        <v>2006</v>
      </c>
      <c r="C487" t="s">
        <v>697</v>
      </c>
      <c r="D487">
        <v>0.40720000000000001</v>
      </c>
      <c r="E487">
        <v>0.40720000000000001</v>
      </c>
      <c r="F487">
        <v>0.40720000000000001</v>
      </c>
      <c r="G487">
        <v>0.40720000000000001</v>
      </c>
      <c r="H487">
        <v>0.40720000000000001</v>
      </c>
      <c r="I487">
        <v>0.40720000000000001</v>
      </c>
      <c r="J487">
        <v>0.40720000000000001</v>
      </c>
      <c r="K487">
        <v>0.40720000000000001</v>
      </c>
      <c r="L487">
        <v>0.40720000000000001</v>
      </c>
    </row>
    <row r="488" spans="1:12" x14ac:dyDescent="0.25">
      <c r="A488" t="s">
        <v>723</v>
      </c>
      <c r="B488">
        <v>2006</v>
      </c>
      <c r="C488" t="s">
        <v>699</v>
      </c>
      <c r="D488">
        <v>8.9999999999999998E-4</v>
      </c>
      <c r="E488">
        <v>8.9999999999999998E-4</v>
      </c>
      <c r="F488">
        <v>8.9999999999999998E-4</v>
      </c>
      <c r="G488">
        <v>8.9999999999999998E-4</v>
      </c>
      <c r="H488">
        <v>8.9999999999999998E-4</v>
      </c>
      <c r="I488">
        <v>8.9999999999999998E-4</v>
      </c>
      <c r="J488">
        <v>8.9999999999999998E-4</v>
      </c>
      <c r="K488">
        <v>8.9999999999999998E-4</v>
      </c>
      <c r="L488">
        <v>8.9999999999999998E-4</v>
      </c>
    </row>
    <row r="489" spans="1:12" x14ac:dyDescent="0.25">
      <c r="A489" t="s">
        <v>723</v>
      </c>
      <c r="B489">
        <v>2006</v>
      </c>
      <c r="C489" t="s">
        <v>702</v>
      </c>
      <c r="D489">
        <v>4.36E-2</v>
      </c>
      <c r="E489">
        <v>4.36E-2</v>
      </c>
      <c r="F489">
        <v>4.36E-2</v>
      </c>
      <c r="G489">
        <v>4.36E-2</v>
      </c>
      <c r="H489">
        <v>4.36E-2</v>
      </c>
      <c r="I489">
        <v>4.36E-2</v>
      </c>
      <c r="J489">
        <v>4.36E-2</v>
      </c>
      <c r="K489">
        <v>4.36E-2</v>
      </c>
      <c r="L489">
        <v>4.36E-2</v>
      </c>
    </row>
    <row r="490" spans="1:12" x14ac:dyDescent="0.25">
      <c r="A490" t="s">
        <v>723</v>
      </c>
      <c r="B490">
        <v>2006</v>
      </c>
      <c r="C490" t="s">
        <v>701</v>
      </c>
      <c r="D490">
        <v>1.83E-2</v>
      </c>
      <c r="E490">
        <v>1.83E-2</v>
      </c>
      <c r="F490">
        <v>1.83E-2</v>
      </c>
      <c r="G490">
        <v>1.83E-2</v>
      </c>
      <c r="H490">
        <v>1.83E-2</v>
      </c>
      <c r="I490">
        <v>1.83E-2</v>
      </c>
      <c r="J490">
        <v>1.83E-2</v>
      </c>
      <c r="K490">
        <v>1.83E-2</v>
      </c>
      <c r="L490">
        <v>1.83E-2</v>
      </c>
    </row>
    <row r="491" spans="1:12" x14ac:dyDescent="0.25">
      <c r="A491" t="s">
        <v>723</v>
      </c>
      <c r="B491">
        <v>2006</v>
      </c>
      <c r="C491" t="s">
        <v>698</v>
      </c>
      <c r="D491">
        <v>0.26240000000000002</v>
      </c>
      <c r="E491">
        <v>0.26240000000000002</v>
      </c>
      <c r="F491">
        <v>0.26240000000000002</v>
      </c>
      <c r="G491">
        <v>0.26240000000000002</v>
      </c>
      <c r="H491">
        <v>0.26240000000000002</v>
      </c>
      <c r="I491">
        <v>0.26240000000000002</v>
      </c>
      <c r="J491">
        <v>0.26240000000000002</v>
      </c>
      <c r="K491">
        <v>0.26240000000000002</v>
      </c>
      <c r="L491">
        <v>0.26240000000000002</v>
      </c>
    </row>
    <row r="492" spans="1:12" x14ac:dyDescent="0.25">
      <c r="A492" t="s">
        <v>724</v>
      </c>
      <c r="B492">
        <v>2006</v>
      </c>
      <c r="C492" t="s">
        <v>697</v>
      </c>
      <c r="D492">
        <v>1.6858</v>
      </c>
      <c r="E492">
        <v>1.6858</v>
      </c>
      <c r="F492">
        <v>1.6858</v>
      </c>
      <c r="G492">
        <v>1.6858</v>
      </c>
      <c r="H492">
        <v>1.6858</v>
      </c>
      <c r="I492">
        <v>1.6858</v>
      </c>
      <c r="J492">
        <v>1.6858</v>
      </c>
      <c r="K492">
        <v>1.6858</v>
      </c>
      <c r="L492">
        <v>1.6858</v>
      </c>
    </row>
    <row r="493" spans="1:12" x14ac:dyDescent="0.25">
      <c r="A493" t="s">
        <v>724</v>
      </c>
      <c r="B493">
        <v>2006</v>
      </c>
      <c r="C493" t="s">
        <v>703</v>
      </c>
      <c r="D493">
        <v>4.4600000000000001E-2</v>
      </c>
      <c r="E493">
        <v>4.4600000000000001E-2</v>
      </c>
      <c r="F493">
        <v>4.4600000000000001E-2</v>
      </c>
      <c r="G493">
        <v>4.4600000000000001E-2</v>
      </c>
      <c r="H493">
        <v>4.4600000000000001E-2</v>
      </c>
      <c r="I493">
        <v>4.4600000000000001E-2</v>
      </c>
      <c r="J493">
        <v>4.4600000000000001E-2</v>
      </c>
      <c r="K493">
        <v>4.4600000000000001E-2</v>
      </c>
      <c r="L493">
        <v>4.4600000000000001E-2</v>
      </c>
    </row>
    <row r="494" spans="1:12" x14ac:dyDescent="0.25">
      <c r="A494" t="s">
        <v>724</v>
      </c>
      <c r="B494">
        <v>2006</v>
      </c>
      <c r="C494" t="s">
        <v>699</v>
      </c>
      <c r="D494">
        <v>3.8E-3</v>
      </c>
      <c r="E494">
        <v>3.8E-3</v>
      </c>
      <c r="F494">
        <v>3.8E-3</v>
      </c>
      <c r="G494">
        <v>3.8E-3</v>
      </c>
      <c r="H494">
        <v>3.8E-3</v>
      </c>
      <c r="I494">
        <v>3.8E-3</v>
      </c>
      <c r="J494">
        <v>3.8E-3</v>
      </c>
      <c r="K494">
        <v>3.8E-3</v>
      </c>
      <c r="L494">
        <v>3.8E-3</v>
      </c>
    </row>
    <row r="495" spans="1:12" x14ac:dyDescent="0.25">
      <c r="A495" t="s">
        <v>724</v>
      </c>
      <c r="B495">
        <v>2006</v>
      </c>
      <c r="C495" t="s">
        <v>700</v>
      </c>
      <c r="D495">
        <v>0.30530000000000002</v>
      </c>
      <c r="E495">
        <v>0.30530000000000002</v>
      </c>
      <c r="F495">
        <v>0.30530000000000002</v>
      </c>
      <c r="G495">
        <v>0.30530000000000002</v>
      </c>
      <c r="H495">
        <v>0.30530000000000002</v>
      </c>
      <c r="I495">
        <v>0.30530000000000002</v>
      </c>
      <c r="J495">
        <v>0.30530000000000002</v>
      </c>
      <c r="K495">
        <v>0.30530000000000002</v>
      </c>
      <c r="L495">
        <v>0.30530000000000002</v>
      </c>
    </row>
    <row r="496" spans="1:12" x14ac:dyDescent="0.25">
      <c r="A496" t="s">
        <v>724</v>
      </c>
      <c r="B496">
        <v>2006</v>
      </c>
      <c r="C496" t="s">
        <v>698</v>
      </c>
      <c r="D496">
        <v>1.0595000000000001</v>
      </c>
      <c r="E496">
        <v>1.0595000000000001</v>
      </c>
      <c r="F496">
        <v>1.0595000000000001</v>
      </c>
      <c r="G496">
        <v>1.0595000000000001</v>
      </c>
      <c r="H496">
        <v>1.0595000000000001</v>
      </c>
      <c r="I496">
        <v>1.0595000000000001</v>
      </c>
      <c r="J496">
        <v>1.0595000000000001</v>
      </c>
      <c r="K496">
        <v>1.0595000000000001</v>
      </c>
      <c r="L496">
        <v>1.0595000000000001</v>
      </c>
    </row>
    <row r="497" spans="1:12" x14ac:dyDescent="0.25">
      <c r="A497" t="s">
        <v>724</v>
      </c>
      <c r="B497">
        <v>2006</v>
      </c>
      <c r="C497" t="s">
        <v>702</v>
      </c>
      <c r="D497">
        <v>0.18609999999999999</v>
      </c>
      <c r="E497">
        <v>0.18609999999999999</v>
      </c>
      <c r="F497">
        <v>0.18609999999999999</v>
      </c>
      <c r="G497">
        <v>0.18609999999999999</v>
      </c>
      <c r="H497">
        <v>0.18609999999999999</v>
      </c>
      <c r="I497">
        <v>0.18609999999999999</v>
      </c>
      <c r="J497">
        <v>0.18609999999999999</v>
      </c>
      <c r="K497">
        <v>0.18609999999999999</v>
      </c>
      <c r="L497">
        <v>0.18609999999999999</v>
      </c>
    </row>
    <row r="498" spans="1:12" x14ac:dyDescent="0.25">
      <c r="A498" t="s">
        <v>724</v>
      </c>
      <c r="B498">
        <v>2006</v>
      </c>
      <c r="C498" t="s">
        <v>701</v>
      </c>
      <c r="D498">
        <v>8.6499999999999994E-2</v>
      </c>
      <c r="E498">
        <v>8.6499999999999994E-2</v>
      </c>
      <c r="F498">
        <v>8.6499999999999994E-2</v>
      </c>
      <c r="G498">
        <v>8.6499999999999994E-2</v>
      </c>
      <c r="H498">
        <v>8.6499999999999994E-2</v>
      </c>
      <c r="I498">
        <v>8.6499999999999994E-2</v>
      </c>
      <c r="J498">
        <v>8.6499999999999994E-2</v>
      </c>
      <c r="K498">
        <v>8.6499999999999994E-2</v>
      </c>
      <c r="L498">
        <v>8.6499999999999994E-2</v>
      </c>
    </row>
    <row r="499" spans="1:12" x14ac:dyDescent="0.25">
      <c r="A499" t="s">
        <v>725</v>
      </c>
      <c r="B499">
        <v>2006</v>
      </c>
      <c r="C499" t="s">
        <v>703</v>
      </c>
      <c r="D499">
        <v>5.16E-2</v>
      </c>
      <c r="E499">
        <v>5.16E-2</v>
      </c>
      <c r="F499">
        <v>5.16E-2</v>
      </c>
      <c r="G499">
        <v>5.16E-2</v>
      </c>
      <c r="H499">
        <v>5.16E-2</v>
      </c>
      <c r="I499">
        <v>5.16E-2</v>
      </c>
      <c r="J499">
        <v>5.16E-2</v>
      </c>
      <c r="K499">
        <v>5.16E-2</v>
      </c>
      <c r="L499">
        <v>5.16E-2</v>
      </c>
    </row>
    <row r="500" spans="1:12" x14ac:dyDescent="0.25">
      <c r="A500" t="s">
        <v>725</v>
      </c>
      <c r="B500">
        <v>2006</v>
      </c>
      <c r="C500" t="s">
        <v>697</v>
      </c>
      <c r="D500">
        <v>1.7614000000000001</v>
      </c>
      <c r="E500">
        <v>1.7614000000000001</v>
      </c>
      <c r="F500">
        <v>1.7614000000000001</v>
      </c>
      <c r="G500">
        <v>1.7614000000000001</v>
      </c>
      <c r="H500">
        <v>1.7614000000000001</v>
      </c>
      <c r="I500">
        <v>1.7614000000000001</v>
      </c>
      <c r="J500">
        <v>1.7614000000000001</v>
      </c>
      <c r="K500">
        <v>1.7614000000000001</v>
      </c>
      <c r="L500">
        <v>1.7614000000000001</v>
      </c>
    </row>
    <row r="501" spans="1:12" x14ac:dyDescent="0.25">
      <c r="A501" t="s">
        <v>725</v>
      </c>
      <c r="B501">
        <v>2006</v>
      </c>
      <c r="C501" t="s">
        <v>702</v>
      </c>
      <c r="D501">
        <v>0.2152</v>
      </c>
      <c r="E501">
        <v>0.2152</v>
      </c>
      <c r="F501">
        <v>0.2152</v>
      </c>
      <c r="G501">
        <v>0.2152</v>
      </c>
      <c r="H501">
        <v>0.2152</v>
      </c>
      <c r="I501">
        <v>0.2152</v>
      </c>
      <c r="J501">
        <v>0.2152</v>
      </c>
      <c r="K501">
        <v>0.2152</v>
      </c>
      <c r="L501">
        <v>0.2152</v>
      </c>
    </row>
    <row r="502" spans="1:12" x14ac:dyDescent="0.25">
      <c r="A502" t="s">
        <v>725</v>
      </c>
      <c r="B502">
        <v>2006</v>
      </c>
      <c r="C502" t="s">
        <v>699</v>
      </c>
      <c r="D502">
        <v>4.4000000000000003E-3</v>
      </c>
      <c r="E502">
        <v>4.4000000000000003E-3</v>
      </c>
      <c r="F502">
        <v>4.4000000000000003E-3</v>
      </c>
      <c r="G502">
        <v>4.4000000000000003E-3</v>
      </c>
      <c r="H502">
        <v>4.4000000000000003E-3</v>
      </c>
      <c r="I502">
        <v>4.4000000000000003E-3</v>
      </c>
      <c r="J502">
        <v>4.4000000000000003E-3</v>
      </c>
      <c r="K502">
        <v>4.4000000000000003E-3</v>
      </c>
      <c r="L502">
        <v>4.4000000000000003E-3</v>
      </c>
    </row>
    <row r="503" spans="1:12" x14ac:dyDescent="0.25">
      <c r="A503" t="s">
        <v>725</v>
      </c>
      <c r="B503">
        <v>2006</v>
      </c>
      <c r="C503" t="s">
        <v>701</v>
      </c>
      <c r="D503">
        <v>8.3699999999999997E-2</v>
      </c>
      <c r="E503">
        <v>8.3699999999999997E-2</v>
      </c>
      <c r="F503">
        <v>8.3699999999999997E-2</v>
      </c>
      <c r="G503">
        <v>8.3699999999999997E-2</v>
      </c>
      <c r="H503">
        <v>8.3699999999999997E-2</v>
      </c>
      <c r="I503">
        <v>8.3699999999999997E-2</v>
      </c>
      <c r="J503">
        <v>8.3699999999999997E-2</v>
      </c>
      <c r="K503">
        <v>8.3699999999999997E-2</v>
      </c>
      <c r="L503">
        <v>8.3699999999999997E-2</v>
      </c>
    </row>
    <row r="504" spans="1:12" x14ac:dyDescent="0.25">
      <c r="A504" t="s">
        <v>725</v>
      </c>
      <c r="B504">
        <v>2006</v>
      </c>
      <c r="C504" t="s">
        <v>698</v>
      </c>
      <c r="D504">
        <v>1.0535000000000001</v>
      </c>
      <c r="E504">
        <v>1.0535000000000001</v>
      </c>
      <c r="F504">
        <v>1.0535000000000001</v>
      </c>
      <c r="G504">
        <v>1.0535000000000001</v>
      </c>
      <c r="H504">
        <v>1.0535000000000001</v>
      </c>
      <c r="I504">
        <v>1.0535000000000001</v>
      </c>
      <c r="J504">
        <v>1.0535000000000001</v>
      </c>
      <c r="K504">
        <v>1.0535000000000001</v>
      </c>
      <c r="L504">
        <v>1.0535000000000001</v>
      </c>
    </row>
    <row r="505" spans="1:12" x14ac:dyDescent="0.25">
      <c r="A505" t="s">
        <v>725</v>
      </c>
      <c r="B505">
        <v>2006</v>
      </c>
      <c r="C505" t="s">
        <v>700</v>
      </c>
      <c r="D505">
        <v>0.35299999999999998</v>
      </c>
      <c r="E505">
        <v>0.35299999999999998</v>
      </c>
      <c r="F505">
        <v>0.35299999999999998</v>
      </c>
      <c r="G505">
        <v>0.35299999999999998</v>
      </c>
      <c r="H505">
        <v>0.35299999999999998</v>
      </c>
      <c r="I505">
        <v>0.35299999999999998</v>
      </c>
      <c r="J505">
        <v>0.35299999999999998</v>
      </c>
      <c r="K505">
        <v>0.35299999999999998</v>
      </c>
      <c r="L505">
        <v>0.35299999999999998</v>
      </c>
    </row>
    <row r="506" spans="1:12" x14ac:dyDescent="0.25">
      <c r="A506" t="s">
        <v>726</v>
      </c>
      <c r="B506">
        <v>2006</v>
      </c>
      <c r="C506" t="s">
        <v>699</v>
      </c>
      <c r="D506">
        <v>6.7999999999999996E-3</v>
      </c>
      <c r="E506">
        <v>6.7999999999999996E-3</v>
      </c>
      <c r="F506">
        <v>6.7999999999999996E-3</v>
      </c>
      <c r="G506">
        <v>6.7999999999999996E-3</v>
      </c>
      <c r="H506">
        <v>6.7999999999999996E-3</v>
      </c>
      <c r="I506">
        <v>6.7999999999999996E-3</v>
      </c>
      <c r="J506">
        <v>6.7999999999999996E-3</v>
      </c>
      <c r="K506">
        <v>6.7999999999999996E-3</v>
      </c>
      <c r="L506">
        <v>6.7999999999999996E-3</v>
      </c>
    </row>
    <row r="507" spans="1:12" x14ac:dyDescent="0.25">
      <c r="A507" t="s">
        <v>726</v>
      </c>
      <c r="B507">
        <v>2006</v>
      </c>
      <c r="C507" t="s">
        <v>697</v>
      </c>
      <c r="D507">
        <v>2.9927999999999999</v>
      </c>
      <c r="E507">
        <v>2.9927999999999999</v>
      </c>
      <c r="F507">
        <v>2.9927999999999999</v>
      </c>
      <c r="G507">
        <v>2.9927999999999999</v>
      </c>
      <c r="H507">
        <v>2.9927999999999999</v>
      </c>
      <c r="I507">
        <v>2.9927999999999999</v>
      </c>
      <c r="J507">
        <v>2.9927999999999999</v>
      </c>
      <c r="K507">
        <v>2.9927999999999999</v>
      </c>
      <c r="L507">
        <v>2.9927999999999999</v>
      </c>
    </row>
    <row r="508" spans="1:12" x14ac:dyDescent="0.25">
      <c r="A508" t="s">
        <v>726</v>
      </c>
      <c r="B508">
        <v>2006</v>
      </c>
      <c r="C508" t="s">
        <v>702</v>
      </c>
      <c r="D508">
        <v>0.33710000000000001</v>
      </c>
      <c r="E508">
        <v>0.33710000000000001</v>
      </c>
      <c r="F508">
        <v>0.33710000000000001</v>
      </c>
      <c r="G508">
        <v>0.33710000000000001</v>
      </c>
      <c r="H508">
        <v>0.33710000000000001</v>
      </c>
      <c r="I508">
        <v>0.33710000000000001</v>
      </c>
      <c r="J508">
        <v>0.33710000000000001</v>
      </c>
      <c r="K508">
        <v>0.33710000000000001</v>
      </c>
      <c r="L508">
        <v>0.33710000000000001</v>
      </c>
    </row>
    <row r="509" spans="1:12" x14ac:dyDescent="0.25">
      <c r="A509" t="s">
        <v>726</v>
      </c>
      <c r="B509">
        <v>2006</v>
      </c>
      <c r="C509" t="s">
        <v>698</v>
      </c>
      <c r="D509">
        <v>1.8582000000000001</v>
      </c>
      <c r="E509">
        <v>1.8582000000000001</v>
      </c>
      <c r="F509">
        <v>1.8582000000000001</v>
      </c>
      <c r="G509">
        <v>1.8582000000000001</v>
      </c>
      <c r="H509">
        <v>1.8582000000000001</v>
      </c>
      <c r="I509">
        <v>1.8582000000000001</v>
      </c>
      <c r="J509">
        <v>1.8582000000000001</v>
      </c>
      <c r="K509">
        <v>1.8582000000000001</v>
      </c>
      <c r="L509">
        <v>1.8582000000000001</v>
      </c>
    </row>
    <row r="510" spans="1:12" x14ac:dyDescent="0.25">
      <c r="A510" t="s">
        <v>726</v>
      </c>
      <c r="B510">
        <v>2006</v>
      </c>
      <c r="C510" t="s">
        <v>700</v>
      </c>
      <c r="D510">
        <v>0.55289999999999995</v>
      </c>
      <c r="E510">
        <v>0.55289999999999995</v>
      </c>
      <c r="F510">
        <v>0.55289999999999995</v>
      </c>
      <c r="G510">
        <v>0.55289999999999995</v>
      </c>
      <c r="H510">
        <v>0.55289999999999995</v>
      </c>
      <c r="I510">
        <v>0.55289999999999995</v>
      </c>
      <c r="J510">
        <v>0.55289999999999995</v>
      </c>
      <c r="K510">
        <v>0.55289999999999995</v>
      </c>
      <c r="L510">
        <v>0.55289999999999995</v>
      </c>
    </row>
    <row r="511" spans="1:12" x14ac:dyDescent="0.25">
      <c r="A511" t="s">
        <v>726</v>
      </c>
      <c r="B511">
        <v>2006</v>
      </c>
      <c r="C511" t="s">
        <v>701</v>
      </c>
      <c r="D511">
        <v>0.15690000000000001</v>
      </c>
      <c r="E511">
        <v>0.15690000000000001</v>
      </c>
      <c r="F511">
        <v>0.15690000000000001</v>
      </c>
      <c r="G511">
        <v>0.15690000000000001</v>
      </c>
      <c r="H511">
        <v>0.15690000000000001</v>
      </c>
      <c r="I511">
        <v>0.15690000000000001</v>
      </c>
      <c r="J511">
        <v>0.15690000000000001</v>
      </c>
      <c r="K511">
        <v>0.15690000000000001</v>
      </c>
      <c r="L511">
        <v>0.15690000000000001</v>
      </c>
    </row>
    <row r="512" spans="1:12" x14ac:dyDescent="0.25">
      <c r="A512" t="s">
        <v>726</v>
      </c>
      <c r="B512">
        <v>2006</v>
      </c>
      <c r="C512" t="s">
        <v>703</v>
      </c>
      <c r="D512">
        <v>8.0799999999999997E-2</v>
      </c>
      <c r="E512">
        <v>8.0799999999999997E-2</v>
      </c>
      <c r="F512">
        <v>8.0799999999999997E-2</v>
      </c>
      <c r="G512">
        <v>8.0799999999999997E-2</v>
      </c>
      <c r="H512">
        <v>8.0799999999999997E-2</v>
      </c>
      <c r="I512">
        <v>8.0799999999999997E-2</v>
      </c>
      <c r="J512">
        <v>8.0799999999999997E-2</v>
      </c>
      <c r="K512">
        <v>8.0799999999999997E-2</v>
      </c>
      <c r="L512">
        <v>8.0799999999999997E-2</v>
      </c>
    </row>
    <row r="513" spans="1:12" x14ac:dyDescent="0.25">
      <c r="A513" t="s">
        <v>727</v>
      </c>
      <c r="B513">
        <v>2006</v>
      </c>
      <c r="C513" t="s">
        <v>700</v>
      </c>
      <c r="D513">
        <v>0.28160000000000002</v>
      </c>
      <c r="E513">
        <v>0.28160000000000002</v>
      </c>
      <c r="F513">
        <v>0.28160000000000002</v>
      </c>
      <c r="G513">
        <v>0.28160000000000002</v>
      </c>
      <c r="H513">
        <v>0.28160000000000002</v>
      </c>
      <c r="I513">
        <v>0.28160000000000002</v>
      </c>
      <c r="J513">
        <v>0.28160000000000002</v>
      </c>
      <c r="K513">
        <v>0.28160000000000002</v>
      </c>
      <c r="L513">
        <v>0.28160000000000002</v>
      </c>
    </row>
    <row r="514" spans="1:12" x14ac:dyDescent="0.25">
      <c r="A514" t="s">
        <v>727</v>
      </c>
      <c r="B514">
        <v>2006</v>
      </c>
      <c r="C514" t="s">
        <v>703</v>
      </c>
      <c r="D514">
        <v>4.1200000000000001E-2</v>
      </c>
      <c r="E514">
        <v>4.1200000000000001E-2</v>
      </c>
      <c r="F514">
        <v>4.1200000000000001E-2</v>
      </c>
      <c r="G514">
        <v>4.1200000000000001E-2</v>
      </c>
      <c r="H514">
        <v>4.1200000000000001E-2</v>
      </c>
      <c r="I514">
        <v>4.1200000000000001E-2</v>
      </c>
      <c r="J514">
        <v>4.1200000000000001E-2</v>
      </c>
      <c r="K514">
        <v>4.1200000000000001E-2</v>
      </c>
      <c r="L514">
        <v>4.1200000000000001E-2</v>
      </c>
    </row>
    <row r="515" spans="1:12" x14ac:dyDescent="0.25">
      <c r="A515" t="s">
        <v>727</v>
      </c>
      <c r="B515">
        <v>2006</v>
      </c>
      <c r="C515" t="s">
        <v>697</v>
      </c>
      <c r="D515">
        <v>1.6298999999999999</v>
      </c>
      <c r="E515">
        <v>1.6298999999999999</v>
      </c>
      <c r="F515">
        <v>1.6298999999999999</v>
      </c>
      <c r="G515">
        <v>1.6298999999999999</v>
      </c>
      <c r="H515">
        <v>1.6298999999999999</v>
      </c>
      <c r="I515">
        <v>1.6298999999999999</v>
      </c>
      <c r="J515">
        <v>1.6298999999999999</v>
      </c>
      <c r="K515">
        <v>1.6298999999999999</v>
      </c>
      <c r="L515">
        <v>1.6298999999999999</v>
      </c>
    </row>
    <row r="516" spans="1:12" x14ac:dyDescent="0.25">
      <c r="A516" t="s">
        <v>727</v>
      </c>
      <c r="B516">
        <v>2006</v>
      </c>
      <c r="C516" t="s">
        <v>702</v>
      </c>
      <c r="D516">
        <v>0.17169999999999999</v>
      </c>
      <c r="E516">
        <v>0.17169999999999999</v>
      </c>
      <c r="F516">
        <v>0.17169999999999999</v>
      </c>
      <c r="G516">
        <v>0.17169999999999999</v>
      </c>
      <c r="H516">
        <v>0.17169999999999999</v>
      </c>
      <c r="I516">
        <v>0.17169999999999999</v>
      </c>
      <c r="J516">
        <v>0.17169999999999999</v>
      </c>
      <c r="K516">
        <v>0.17169999999999999</v>
      </c>
      <c r="L516">
        <v>0.17169999999999999</v>
      </c>
    </row>
    <row r="517" spans="1:12" x14ac:dyDescent="0.25">
      <c r="A517" t="s">
        <v>727</v>
      </c>
      <c r="B517">
        <v>2006</v>
      </c>
      <c r="C517" t="s">
        <v>699</v>
      </c>
      <c r="D517">
        <v>3.5000000000000001E-3</v>
      </c>
      <c r="E517">
        <v>3.5000000000000001E-3</v>
      </c>
      <c r="F517">
        <v>3.5000000000000001E-3</v>
      </c>
      <c r="G517">
        <v>3.5000000000000001E-3</v>
      </c>
      <c r="H517">
        <v>3.5000000000000001E-3</v>
      </c>
      <c r="I517">
        <v>3.5000000000000001E-3</v>
      </c>
      <c r="J517">
        <v>3.5000000000000001E-3</v>
      </c>
      <c r="K517">
        <v>3.5000000000000001E-3</v>
      </c>
      <c r="L517">
        <v>3.5000000000000001E-3</v>
      </c>
    </row>
    <row r="518" spans="1:12" x14ac:dyDescent="0.25">
      <c r="A518" t="s">
        <v>727</v>
      </c>
      <c r="B518">
        <v>2006</v>
      </c>
      <c r="C518" t="s">
        <v>701</v>
      </c>
      <c r="D518">
        <v>7.9799999999999996E-2</v>
      </c>
      <c r="E518">
        <v>7.9799999999999996E-2</v>
      </c>
      <c r="F518">
        <v>7.9799999999999996E-2</v>
      </c>
      <c r="G518">
        <v>7.9799999999999996E-2</v>
      </c>
      <c r="H518">
        <v>7.9799999999999996E-2</v>
      </c>
      <c r="I518">
        <v>7.9799999999999996E-2</v>
      </c>
      <c r="J518">
        <v>7.9799999999999996E-2</v>
      </c>
      <c r="K518">
        <v>7.9799999999999996E-2</v>
      </c>
      <c r="L518">
        <v>7.9799999999999996E-2</v>
      </c>
    </row>
    <row r="519" spans="1:12" x14ac:dyDescent="0.25">
      <c r="A519" t="s">
        <v>727</v>
      </c>
      <c r="B519">
        <v>2006</v>
      </c>
      <c r="C519" t="s">
        <v>698</v>
      </c>
      <c r="D519">
        <v>1.0521</v>
      </c>
      <c r="E519">
        <v>1.0521</v>
      </c>
      <c r="F519">
        <v>1.0521</v>
      </c>
      <c r="G519">
        <v>1.0521</v>
      </c>
      <c r="H519">
        <v>1.0521</v>
      </c>
      <c r="I519">
        <v>1.0521</v>
      </c>
      <c r="J519">
        <v>1.0521</v>
      </c>
      <c r="K519">
        <v>1.0521</v>
      </c>
      <c r="L519">
        <v>1.0521</v>
      </c>
    </row>
    <row r="520" spans="1:12" x14ac:dyDescent="0.25">
      <c r="A520" t="s">
        <v>728</v>
      </c>
      <c r="B520">
        <v>2006</v>
      </c>
      <c r="C520" t="s">
        <v>697</v>
      </c>
      <c r="D520">
        <v>1.0237000000000001</v>
      </c>
      <c r="E520">
        <v>1.0237000000000001</v>
      </c>
      <c r="F520">
        <v>1.0237000000000001</v>
      </c>
      <c r="G520">
        <v>1.0237000000000001</v>
      </c>
      <c r="H520">
        <v>1.0237000000000001</v>
      </c>
      <c r="I520">
        <v>1.0237000000000001</v>
      </c>
      <c r="J520">
        <v>1.0237000000000001</v>
      </c>
      <c r="K520">
        <v>1.0237000000000001</v>
      </c>
      <c r="L520">
        <v>1.0237000000000001</v>
      </c>
    </row>
    <row r="521" spans="1:12" x14ac:dyDescent="0.25">
      <c r="A521" t="s">
        <v>728</v>
      </c>
      <c r="B521">
        <v>2006</v>
      </c>
      <c r="C521" t="s">
        <v>698</v>
      </c>
      <c r="D521">
        <v>0.69850000000000001</v>
      </c>
      <c r="E521">
        <v>0.69850000000000001</v>
      </c>
      <c r="F521">
        <v>0.69850000000000001</v>
      </c>
      <c r="G521">
        <v>0.69850000000000001</v>
      </c>
      <c r="H521">
        <v>0.69850000000000001</v>
      </c>
      <c r="I521">
        <v>0.69850000000000001</v>
      </c>
      <c r="J521">
        <v>0.69850000000000001</v>
      </c>
      <c r="K521">
        <v>0.69850000000000001</v>
      </c>
      <c r="L521">
        <v>0.69850000000000001</v>
      </c>
    </row>
    <row r="522" spans="1:12" x14ac:dyDescent="0.25">
      <c r="A522" t="s">
        <v>728</v>
      </c>
      <c r="B522">
        <v>2006</v>
      </c>
      <c r="C522" t="s">
        <v>701</v>
      </c>
      <c r="D522">
        <v>4.5999999999999999E-2</v>
      </c>
      <c r="E522">
        <v>4.5999999999999999E-2</v>
      </c>
      <c r="F522">
        <v>4.5999999999999999E-2</v>
      </c>
      <c r="G522">
        <v>4.5999999999999999E-2</v>
      </c>
      <c r="H522">
        <v>4.5999999999999999E-2</v>
      </c>
      <c r="I522">
        <v>4.5999999999999999E-2</v>
      </c>
      <c r="J522">
        <v>4.5999999999999999E-2</v>
      </c>
      <c r="K522">
        <v>4.5999999999999999E-2</v>
      </c>
      <c r="L522">
        <v>4.5999999999999999E-2</v>
      </c>
    </row>
    <row r="523" spans="1:12" x14ac:dyDescent="0.25">
      <c r="A523" t="s">
        <v>728</v>
      </c>
      <c r="B523">
        <v>2006</v>
      </c>
      <c r="C523" t="s">
        <v>699</v>
      </c>
      <c r="D523">
        <v>2E-3</v>
      </c>
      <c r="E523">
        <v>2E-3</v>
      </c>
      <c r="F523">
        <v>2E-3</v>
      </c>
      <c r="G523">
        <v>2E-3</v>
      </c>
      <c r="H523">
        <v>2E-3</v>
      </c>
      <c r="I523">
        <v>2E-3</v>
      </c>
      <c r="J523">
        <v>2E-3</v>
      </c>
      <c r="K523">
        <v>2E-3</v>
      </c>
      <c r="L523">
        <v>2E-3</v>
      </c>
    </row>
    <row r="524" spans="1:12" x14ac:dyDescent="0.25">
      <c r="A524" t="s">
        <v>728</v>
      </c>
      <c r="B524">
        <v>2006</v>
      </c>
      <c r="C524" t="s">
        <v>700</v>
      </c>
      <c r="D524">
        <v>0.15790000000000001</v>
      </c>
      <c r="E524">
        <v>0.15790000000000001</v>
      </c>
      <c r="F524">
        <v>0.15790000000000001</v>
      </c>
      <c r="G524">
        <v>0.15790000000000001</v>
      </c>
      <c r="H524">
        <v>0.15790000000000001</v>
      </c>
      <c r="I524">
        <v>0.15790000000000001</v>
      </c>
      <c r="J524">
        <v>0.15790000000000001</v>
      </c>
      <c r="K524">
        <v>0.15790000000000001</v>
      </c>
      <c r="L524">
        <v>0.15790000000000001</v>
      </c>
    </row>
    <row r="525" spans="1:12" x14ac:dyDescent="0.25">
      <c r="A525" t="s">
        <v>728</v>
      </c>
      <c r="B525">
        <v>2006</v>
      </c>
      <c r="C525" t="s">
        <v>702</v>
      </c>
      <c r="D525">
        <v>9.6199999999999994E-2</v>
      </c>
      <c r="E525">
        <v>9.6199999999999994E-2</v>
      </c>
      <c r="F525">
        <v>9.6199999999999994E-2</v>
      </c>
      <c r="G525">
        <v>9.6199999999999994E-2</v>
      </c>
      <c r="H525">
        <v>9.6199999999999994E-2</v>
      </c>
      <c r="I525">
        <v>9.6199999999999994E-2</v>
      </c>
      <c r="J525">
        <v>9.6199999999999994E-2</v>
      </c>
      <c r="K525">
        <v>9.6199999999999994E-2</v>
      </c>
      <c r="L525">
        <v>9.6199999999999994E-2</v>
      </c>
    </row>
    <row r="526" spans="1:12" x14ac:dyDescent="0.25">
      <c r="A526" t="s">
        <v>728</v>
      </c>
      <c r="B526">
        <v>2006</v>
      </c>
      <c r="C526" t="s">
        <v>703</v>
      </c>
      <c r="D526">
        <v>2.3099999999999999E-2</v>
      </c>
      <c r="E526">
        <v>2.3099999999999999E-2</v>
      </c>
      <c r="F526">
        <v>2.3099999999999999E-2</v>
      </c>
      <c r="G526">
        <v>2.3099999999999999E-2</v>
      </c>
      <c r="H526">
        <v>2.3099999999999999E-2</v>
      </c>
      <c r="I526">
        <v>2.3099999999999999E-2</v>
      </c>
      <c r="J526">
        <v>2.3099999999999999E-2</v>
      </c>
      <c r="K526">
        <v>2.3099999999999999E-2</v>
      </c>
      <c r="L526">
        <v>2.3099999999999999E-2</v>
      </c>
    </row>
    <row r="527" spans="1:12" x14ac:dyDescent="0.25">
      <c r="A527" t="s">
        <v>729</v>
      </c>
      <c r="B527">
        <v>2006</v>
      </c>
      <c r="C527" t="s">
        <v>699</v>
      </c>
      <c r="D527">
        <v>3.8999999999999998E-3</v>
      </c>
      <c r="E527">
        <v>3.8999999999999998E-3</v>
      </c>
      <c r="F527">
        <v>3.8999999999999998E-3</v>
      </c>
      <c r="G527">
        <v>3.8999999999999998E-3</v>
      </c>
      <c r="H527">
        <v>3.8999999999999998E-3</v>
      </c>
      <c r="I527">
        <v>3.8999999999999998E-3</v>
      </c>
      <c r="J527">
        <v>3.8999999999999998E-3</v>
      </c>
      <c r="K527">
        <v>3.8999999999999998E-3</v>
      </c>
      <c r="L527">
        <v>3.8999999999999998E-3</v>
      </c>
    </row>
    <row r="528" spans="1:12" x14ac:dyDescent="0.25">
      <c r="A528" t="s">
        <v>729</v>
      </c>
      <c r="B528">
        <v>2006</v>
      </c>
      <c r="C528" t="s">
        <v>703</v>
      </c>
      <c r="D528">
        <v>4.5699999999999998E-2</v>
      </c>
      <c r="E528">
        <v>4.5699999999999998E-2</v>
      </c>
      <c r="F528">
        <v>4.5699999999999998E-2</v>
      </c>
      <c r="G528">
        <v>4.5699999999999998E-2</v>
      </c>
      <c r="H528">
        <v>4.5699999999999998E-2</v>
      </c>
      <c r="I528">
        <v>4.5699999999999998E-2</v>
      </c>
      <c r="J528">
        <v>4.5699999999999998E-2</v>
      </c>
      <c r="K528">
        <v>4.5699999999999998E-2</v>
      </c>
      <c r="L528">
        <v>4.5699999999999998E-2</v>
      </c>
    </row>
    <row r="529" spans="1:12" x14ac:dyDescent="0.25">
      <c r="A529" t="s">
        <v>729</v>
      </c>
      <c r="B529">
        <v>2006</v>
      </c>
      <c r="C529" t="s">
        <v>700</v>
      </c>
      <c r="D529">
        <v>0.31259999999999999</v>
      </c>
      <c r="E529">
        <v>0.31259999999999999</v>
      </c>
      <c r="F529">
        <v>0.31259999999999999</v>
      </c>
      <c r="G529">
        <v>0.31259999999999999</v>
      </c>
      <c r="H529">
        <v>0.31259999999999999</v>
      </c>
      <c r="I529">
        <v>0.31259999999999999</v>
      </c>
      <c r="J529">
        <v>0.31259999999999999</v>
      </c>
      <c r="K529">
        <v>0.31259999999999999</v>
      </c>
      <c r="L529">
        <v>0.31259999999999999</v>
      </c>
    </row>
    <row r="530" spans="1:12" x14ac:dyDescent="0.25">
      <c r="A530" t="s">
        <v>729</v>
      </c>
      <c r="B530">
        <v>2006</v>
      </c>
      <c r="C530" t="s">
        <v>697</v>
      </c>
      <c r="D530">
        <v>1.7879</v>
      </c>
      <c r="E530">
        <v>1.7879</v>
      </c>
      <c r="F530">
        <v>1.7879</v>
      </c>
      <c r="G530">
        <v>1.7879</v>
      </c>
      <c r="H530">
        <v>1.7879</v>
      </c>
      <c r="I530">
        <v>1.7879</v>
      </c>
      <c r="J530">
        <v>1.7879</v>
      </c>
      <c r="K530">
        <v>1.7879</v>
      </c>
      <c r="L530">
        <v>1.7879</v>
      </c>
    </row>
    <row r="531" spans="1:12" x14ac:dyDescent="0.25">
      <c r="A531" t="s">
        <v>729</v>
      </c>
      <c r="B531">
        <v>2006</v>
      </c>
      <c r="C531" t="s">
        <v>701</v>
      </c>
      <c r="D531">
        <v>9.0800000000000006E-2</v>
      </c>
      <c r="E531">
        <v>9.0800000000000006E-2</v>
      </c>
      <c r="F531">
        <v>9.0800000000000006E-2</v>
      </c>
      <c r="G531">
        <v>9.0800000000000006E-2</v>
      </c>
      <c r="H531">
        <v>9.0800000000000006E-2</v>
      </c>
      <c r="I531">
        <v>9.0800000000000006E-2</v>
      </c>
      <c r="J531">
        <v>9.0800000000000006E-2</v>
      </c>
      <c r="K531">
        <v>9.0800000000000006E-2</v>
      </c>
      <c r="L531">
        <v>9.0800000000000006E-2</v>
      </c>
    </row>
    <row r="532" spans="1:12" x14ac:dyDescent="0.25">
      <c r="A532" t="s">
        <v>729</v>
      </c>
      <c r="B532">
        <v>2006</v>
      </c>
      <c r="C532" t="s">
        <v>698</v>
      </c>
      <c r="D532">
        <v>1.1444000000000001</v>
      </c>
      <c r="E532">
        <v>1.1444000000000001</v>
      </c>
      <c r="F532">
        <v>1.1444000000000001</v>
      </c>
      <c r="G532">
        <v>1.1444000000000001</v>
      </c>
      <c r="H532">
        <v>1.1444000000000001</v>
      </c>
      <c r="I532">
        <v>1.1444000000000001</v>
      </c>
      <c r="J532">
        <v>1.1444000000000001</v>
      </c>
      <c r="K532">
        <v>1.1444000000000001</v>
      </c>
      <c r="L532">
        <v>1.1444000000000001</v>
      </c>
    </row>
    <row r="533" spans="1:12" x14ac:dyDescent="0.25">
      <c r="A533" t="s">
        <v>729</v>
      </c>
      <c r="B533">
        <v>2006</v>
      </c>
      <c r="C533" t="s">
        <v>702</v>
      </c>
      <c r="D533">
        <v>0.1905</v>
      </c>
      <c r="E533">
        <v>0.1905</v>
      </c>
      <c r="F533">
        <v>0.1905</v>
      </c>
      <c r="G533">
        <v>0.1905</v>
      </c>
      <c r="H533">
        <v>0.1905</v>
      </c>
      <c r="I533">
        <v>0.1905</v>
      </c>
      <c r="J533">
        <v>0.1905</v>
      </c>
      <c r="K533">
        <v>0.1905</v>
      </c>
      <c r="L533">
        <v>0.1905</v>
      </c>
    </row>
    <row r="534" spans="1:12" x14ac:dyDescent="0.25">
      <c r="A534" t="s">
        <v>730</v>
      </c>
      <c r="B534">
        <v>2006</v>
      </c>
      <c r="C534" t="s">
        <v>703</v>
      </c>
      <c r="D534">
        <v>7.4000000000000003E-3</v>
      </c>
      <c r="E534">
        <v>7.4000000000000003E-3</v>
      </c>
      <c r="F534">
        <v>7.4000000000000003E-3</v>
      </c>
      <c r="G534">
        <v>7.4000000000000003E-3</v>
      </c>
      <c r="H534">
        <v>7.4000000000000003E-3</v>
      </c>
      <c r="I534">
        <v>7.4000000000000003E-3</v>
      </c>
      <c r="J534">
        <v>7.4000000000000003E-3</v>
      </c>
      <c r="K534">
        <v>7.4000000000000003E-3</v>
      </c>
      <c r="L534">
        <v>7.4000000000000003E-3</v>
      </c>
    </row>
    <row r="535" spans="1:12" x14ac:dyDescent="0.25">
      <c r="A535" t="s">
        <v>730</v>
      </c>
      <c r="B535">
        <v>2006</v>
      </c>
      <c r="C535" t="s">
        <v>699</v>
      </c>
      <c r="D535">
        <v>5.9999999999999995E-4</v>
      </c>
      <c r="E535">
        <v>5.9999999999999995E-4</v>
      </c>
      <c r="F535">
        <v>5.9999999999999995E-4</v>
      </c>
      <c r="G535">
        <v>5.9999999999999995E-4</v>
      </c>
      <c r="H535">
        <v>5.9999999999999995E-4</v>
      </c>
      <c r="I535">
        <v>5.9999999999999995E-4</v>
      </c>
      <c r="J535">
        <v>5.9999999999999995E-4</v>
      </c>
      <c r="K535">
        <v>5.9999999999999995E-4</v>
      </c>
      <c r="L535">
        <v>5.9999999999999995E-4</v>
      </c>
    </row>
    <row r="536" spans="1:12" x14ac:dyDescent="0.25">
      <c r="A536" t="s">
        <v>730</v>
      </c>
      <c r="B536">
        <v>2006</v>
      </c>
      <c r="C536" t="s">
        <v>697</v>
      </c>
      <c r="D536">
        <v>0.3115</v>
      </c>
      <c r="E536">
        <v>0.3115</v>
      </c>
      <c r="F536">
        <v>0.3115</v>
      </c>
      <c r="G536">
        <v>0.3115</v>
      </c>
      <c r="H536">
        <v>0.3115</v>
      </c>
      <c r="I536">
        <v>0.3115</v>
      </c>
      <c r="J536">
        <v>0.3115</v>
      </c>
      <c r="K536">
        <v>0.3115</v>
      </c>
      <c r="L536">
        <v>0.3115</v>
      </c>
    </row>
    <row r="537" spans="1:12" x14ac:dyDescent="0.25">
      <c r="A537" t="s">
        <v>730</v>
      </c>
      <c r="B537">
        <v>2006</v>
      </c>
      <c r="C537" t="s">
        <v>702</v>
      </c>
      <c r="D537">
        <v>3.09E-2</v>
      </c>
      <c r="E537">
        <v>3.09E-2</v>
      </c>
      <c r="F537">
        <v>3.09E-2</v>
      </c>
      <c r="G537">
        <v>3.09E-2</v>
      </c>
      <c r="H537">
        <v>3.09E-2</v>
      </c>
      <c r="I537">
        <v>3.09E-2</v>
      </c>
      <c r="J537">
        <v>3.09E-2</v>
      </c>
      <c r="K537">
        <v>3.09E-2</v>
      </c>
      <c r="L537">
        <v>3.09E-2</v>
      </c>
    </row>
    <row r="538" spans="1:12" x14ac:dyDescent="0.25">
      <c r="A538" t="s">
        <v>730</v>
      </c>
      <c r="B538">
        <v>2006</v>
      </c>
      <c r="C538" t="s">
        <v>701</v>
      </c>
      <c r="D538">
        <v>1.29E-2</v>
      </c>
      <c r="E538">
        <v>1.29E-2</v>
      </c>
      <c r="F538">
        <v>1.29E-2</v>
      </c>
      <c r="G538">
        <v>1.29E-2</v>
      </c>
      <c r="H538">
        <v>1.29E-2</v>
      </c>
      <c r="I538">
        <v>1.29E-2</v>
      </c>
      <c r="J538">
        <v>1.29E-2</v>
      </c>
      <c r="K538">
        <v>1.29E-2</v>
      </c>
      <c r="L538">
        <v>1.29E-2</v>
      </c>
    </row>
    <row r="539" spans="1:12" x14ac:dyDescent="0.25">
      <c r="A539" t="s">
        <v>730</v>
      </c>
      <c r="B539">
        <v>2006</v>
      </c>
      <c r="C539" t="s">
        <v>698</v>
      </c>
      <c r="D539">
        <v>0.20899999999999999</v>
      </c>
      <c r="E539">
        <v>0.20899999999999999</v>
      </c>
      <c r="F539">
        <v>0.20899999999999999</v>
      </c>
      <c r="G539">
        <v>0.20899999999999999</v>
      </c>
      <c r="H539">
        <v>0.20899999999999999</v>
      </c>
      <c r="I539">
        <v>0.20899999999999999</v>
      </c>
      <c r="J539">
        <v>0.20899999999999999</v>
      </c>
      <c r="K539">
        <v>0.20899999999999999</v>
      </c>
      <c r="L539">
        <v>0.20899999999999999</v>
      </c>
    </row>
    <row r="540" spans="1:12" x14ac:dyDescent="0.25">
      <c r="A540" t="s">
        <v>730</v>
      </c>
      <c r="B540">
        <v>2006</v>
      </c>
      <c r="C540" t="s">
        <v>700</v>
      </c>
      <c r="D540">
        <v>5.0700000000000002E-2</v>
      </c>
      <c r="E540">
        <v>5.0700000000000002E-2</v>
      </c>
      <c r="F540">
        <v>5.0700000000000002E-2</v>
      </c>
      <c r="G540">
        <v>5.0700000000000002E-2</v>
      </c>
      <c r="H540">
        <v>5.0700000000000002E-2</v>
      </c>
      <c r="I540">
        <v>5.0700000000000002E-2</v>
      </c>
      <c r="J540">
        <v>5.0700000000000002E-2</v>
      </c>
      <c r="K540">
        <v>5.0700000000000002E-2</v>
      </c>
      <c r="L540">
        <v>5.0700000000000002E-2</v>
      </c>
    </row>
    <row r="541" spans="1:12" x14ac:dyDescent="0.25">
      <c r="A541" t="s">
        <v>731</v>
      </c>
      <c r="B541">
        <v>2006</v>
      </c>
      <c r="C541" t="s">
        <v>698</v>
      </c>
      <c r="D541">
        <v>0.35049999999999998</v>
      </c>
      <c r="E541">
        <v>0.35049999999999998</v>
      </c>
      <c r="F541">
        <v>0.35049999999999998</v>
      </c>
      <c r="G541">
        <v>0.35049999999999998</v>
      </c>
      <c r="H541">
        <v>0.35049999999999998</v>
      </c>
      <c r="I541">
        <v>0.35049999999999998</v>
      </c>
      <c r="J541">
        <v>0.35049999999999998</v>
      </c>
      <c r="K541">
        <v>0.35049999999999998</v>
      </c>
      <c r="L541">
        <v>0.35049999999999998</v>
      </c>
    </row>
    <row r="542" spans="1:12" x14ac:dyDescent="0.25">
      <c r="A542" t="s">
        <v>731</v>
      </c>
      <c r="B542">
        <v>2006</v>
      </c>
      <c r="C542" t="s">
        <v>697</v>
      </c>
      <c r="D542">
        <v>0.54449999999999998</v>
      </c>
      <c r="E542">
        <v>0.54449999999999998</v>
      </c>
      <c r="F542">
        <v>0.54449999999999998</v>
      </c>
      <c r="G542">
        <v>0.54449999999999998</v>
      </c>
      <c r="H542">
        <v>0.54449999999999998</v>
      </c>
      <c r="I542">
        <v>0.54449999999999998</v>
      </c>
      <c r="J542">
        <v>0.54449999999999998</v>
      </c>
      <c r="K542">
        <v>0.54449999999999998</v>
      </c>
      <c r="L542">
        <v>0.54449999999999998</v>
      </c>
    </row>
    <row r="543" spans="1:12" x14ac:dyDescent="0.25">
      <c r="A543" t="s">
        <v>731</v>
      </c>
      <c r="B543">
        <v>2006</v>
      </c>
      <c r="C543" t="s">
        <v>700</v>
      </c>
      <c r="D543">
        <v>9.4299999999999995E-2</v>
      </c>
      <c r="E543">
        <v>9.4299999999999995E-2</v>
      </c>
      <c r="F543">
        <v>9.4299999999999995E-2</v>
      </c>
      <c r="G543">
        <v>9.4299999999999995E-2</v>
      </c>
      <c r="H543">
        <v>9.4299999999999995E-2</v>
      </c>
      <c r="I543">
        <v>9.4299999999999995E-2</v>
      </c>
      <c r="J543">
        <v>9.4299999999999995E-2</v>
      </c>
      <c r="K543">
        <v>9.4299999999999995E-2</v>
      </c>
      <c r="L543">
        <v>9.4299999999999995E-2</v>
      </c>
    </row>
    <row r="544" spans="1:12" x14ac:dyDescent="0.25">
      <c r="A544" t="s">
        <v>731</v>
      </c>
      <c r="B544">
        <v>2006</v>
      </c>
      <c r="C544" t="s">
        <v>703</v>
      </c>
      <c r="D544">
        <v>1.38E-2</v>
      </c>
      <c r="E544">
        <v>1.38E-2</v>
      </c>
      <c r="F544">
        <v>1.38E-2</v>
      </c>
      <c r="G544">
        <v>1.38E-2</v>
      </c>
      <c r="H544">
        <v>1.38E-2</v>
      </c>
      <c r="I544">
        <v>1.38E-2</v>
      </c>
      <c r="J544">
        <v>1.38E-2</v>
      </c>
      <c r="K544">
        <v>1.38E-2</v>
      </c>
      <c r="L544">
        <v>1.38E-2</v>
      </c>
    </row>
    <row r="545" spans="1:12" x14ac:dyDescent="0.25">
      <c r="A545" t="s">
        <v>731</v>
      </c>
      <c r="B545">
        <v>2006</v>
      </c>
      <c r="C545" t="s">
        <v>699</v>
      </c>
      <c r="D545">
        <v>1.1999999999999999E-3</v>
      </c>
      <c r="E545">
        <v>1.1999999999999999E-3</v>
      </c>
      <c r="F545">
        <v>1.1999999999999999E-3</v>
      </c>
      <c r="G545">
        <v>1.1999999999999999E-3</v>
      </c>
      <c r="H545">
        <v>1.1999999999999999E-3</v>
      </c>
      <c r="I545">
        <v>1.1999999999999999E-3</v>
      </c>
      <c r="J545">
        <v>1.1999999999999999E-3</v>
      </c>
      <c r="K545">
        <v>1.1999999999999999E-3</v>
      </c>
      <c r="L545">
        <v>1.1999999999999999E-3</v>
      </c>
    </row>
    <row r="546" spans="1:12" x14ac:dyDescent="0.25">
      <c r="A546" t="s">
        <v>731</v>
      </c>
      <c r="B546">
        <v>2006</v>
      </c>
      <c r="C546" t="s">
        <v>701</v>
      </c>
      <c r="D546">
        <v>2.7199999999999998E-2</v>
      </c>
      <c r="E546">
        <v>2.7199999999999998E-2</v>
      </c>
      <c r="F546">
        <v>2.7199999999999998E-2</v>
      </c>
      <c r="G546">
        <v>2.7199999999999998E-2</v>
      </c>
      <c r="H546">
        <v>2.7199999999999998E-2</v>
      </c>
      <c r="I546">
        <v>2.7199999999999998E-2</v>
      </c>
      <c r="J546">
        <v>2.7199999999999998E-2</v>
      </c>
      <c r="K546">
        <v>2.7199999999999998E-2</v>
      </c>
      <c r="L546">
        <v>2.7199999999999998E-2</v>
      </c>
    </row>
    <row r="547" spans="1:12" x14ac:dyDescent="0.25">
      <c r="A547" t="s">
        <v>731</v>
      </c>
      <c r="B547">
        <v>2006</v>
      </c>
      <c r="C547" t="s">
        <v>702</v>
      </c>
      <c r="D547">
        <v>5.7500000000000002E-2</v>
      </c>
      <c r="E547">
        <v>5.7500000000000002E-2</v>
      </c>
      <c r="F547">
        <v>5.7500000000000002E-2</v>
      </c>
      <c r="G547">
        <v>5.7500000000000002E-2</v>
      </c>
      <c r="H547">
        <v>5.7500000000000002E-2</v>
      </c>
      <c r="I547">
        <v>5.7500000000000002E-2</v>
      </c>
      <c r="J547">
        <v>5.7500000000000002E-2</v>
      </c>
      <c r="K547">
        <v>5.7500000000000002E-2</v>
      </c>
      <c r="L547">
        <v>5.7500000000000002E-2</v>
      </c>
    </row>
    <row r="548" spans="1:12" x14ac:dyDescent="0.25">
      <c r="A548" t="s">
        <v>732</v>
      </c>
      <c r="B548">
        <v>2006</v>
      </c>
      <c r="C548" t="s">
        <v>703</v>
      </c>
      <c r="D548">
        <v>1.9099999999999999E-2</v>
      </c>
      <c r="E548">
        <v>1.9099999999999999E-2</v>
      </c>
      <c r="F548">
        <v>1.9099999999999999E-2</v>
      </c>
      <c r="G548">
        <v>1.9099999999999999E-2</v>
      </c>
      <c r="H548">
        <v>1.9099999999999999E-2</v>
      </c>
      <c r="I548">
        <v>1.9099999999999999E-2</v>
      </c>
      <c r="J548">
        <v>1.9099999999999999E-2</v>
      </c>
      <c r="K548">
        <v>1.9099999999999999E-2</v>
      </c>
      <c r="L548">
        <v>1.9099999999999999E-2</v>
      </c>
    </row>
    <row r="549" spans="1:12" x14ac:dyDescent="0.25">
      <c r="A549" t="s">
        <v>732</v>
      </c>
      <c r="B549">
        <v>2006</v>
      </c>
      <c r="C549" t="s">
        <v>698</v>
      </c>
      <c r="D549">
        <v>0.46739999999999998</v>
      </c>
      <c r="E549">
        <v>0.46739999999999998</v>
      </c>
      <c r="F549">
        <v>0.46739999999999998</v>
      </c>
      <c r="G549">
        <v>0.46739999999999998</v>
      </c>
      <c r="H549">
        <v>0.46739999999999998</v>
      </c>
      <c r="I549">
        <v>0.46739999999999998</v>
      </c>
      <c r="J549">
        <v>0.46739999999999998</v>
      </c>
      <c r="K549">
        <v>0.46739999999999998</v>
      </c>
      <c r="L549">
        <v>0.46739999999999998</v>
      </c>
    </row>
    <row r="550" spans="1:12" x14ac:dyDescent="0.25">
      <c r="A550" t="s">
        <v>732</v>
      </c>
      <c r="B550">
        <v>2006</v>
      </c>
      <c r="C550" t="s">
        <v>699</v>
      </c>
      <c r="D550">
        <v>1.6000000000000001E-3</v>
      </c>
      <c r="E550">
        <v>1.6000000000000001E-3</v>
      </c>
      <c r="F550">
        <v>1.6000000000000001E-3</v>
      </c>
      <c r="G550">
        <v>1.6000000000000001E-3</v>
      </c>
      <c r="H550">
        <v>1.6000000000000001E-3</v>
      </c>
      <c r="I550">
        <v>1.6000000000000001E-3</v>
      </c>
      <c r="J550">
        <v>1.6000000000000001E-3</v>
      </c>
      <c r="K550">
        <v>1.6000000000000001E-3</v>
      </c>
      <c r="L550">
        <v>1.6000000000000001E-3</v>
      </c>
    </row>
    <row r="551" spans="1:12" x14ac:dyDescent="0.25">
      <c r="A551" t="s">
        <v>732</v>
      </c>
      <c r="B551">
        <v>2006</v>
      </c>
      <c r="C551" t="s">
        <v>702</v>
      </c>
      <c r="D551">
        <v>7.9500000000000001E-2</v>
      </c>
      <c r="E551">
        <v>7.9500000000000001E-2</v>
      </c>
      <c r="F551">
        <v>7.9500000000000001E-2</v>
      </c>
      <c r="G551">
        <v>7.9500000000000001E-2</v>
      </c>
      <c r="H551">
        <v>7.9500000000000001E-2</v>
      </c>
      <c r="I551">
        <v>7.9500000000000001E-2</v>
      </c>
      <c r="J551">
        <v>7.9500000000000001E-2</v>
      </c>
      <c r="K551">
        <v>7.9500000000000001E-2</v>
      </c>
      <c r="L551">
        <v>7.9500000000000001E-2</v>
      </c>
    </row>
    <row r="552" spans="1:12" x14ac:dyDescent="0.25">
      <c r="A552" t="s">
        <v>732</v>
      </c>
      <c r="B552">
        <v>2006</v>
      </c>
      <c r="C552" t="s">
        <v>701</v>
      </c>
      <c r="D552">
        <v>3.1600000000000003E-2</v>
      </c>
      <c r="E552">
        <v>3.1600000000000003E-2</v>
      </c>
      <c r="F552">
        <v>3.1600000000000003E-2</v>
      </c>
      <c r="G552">
        <v>3.1600000000000003E-2</v>
      </c>
      <c r="H552">
        <v>3.1600000000000003E-2</v>
      </c>
      <c r="I552">
        <v>3.1600000000000003E-2</v>
      </c>
      <c r="J552">
        <v>3.1600000000000003E-2</v>
      </c>
      <c r="K552">
        <v>3.1600000000000003E-2</v>
      </c>
      <c r="L552">
        <v>3.1600000000000003E-2</v>
      </c>
    </row>
    <row r="553" spans="1:12" x14ac:dyDescent="0.25">
      <c r="A553" t="s">
        <v>732</v>
      </c>
      <c r="B553">
        <v>2006</v>
      </c>
      <c r="C553" t="s">
        <v>700</v>
      </c>
      <c r="D553">
        <v>0.13039999999999999</v>
      </c>
      <c r="E553">
        <v>0.13039999999999999</v>
      </c>
      <c r="F553">
        <v>0.13039999999999999</v>
      </c>
      <c r="G553">
        <v>0.13039999999999999</v>
      </c>
      <c r="H553">
        <v>0.13039999999999999</v>
      </c>
      <c r="I553">
        <v>0.13039999999999999</v>
      </c>
      <c r="J553">
        <v>0.13039999999999999</v>
      </c>
      <c r="K553">
        <v>0.13039999999999999</v>
      </c>
      <c r="L553">
        <v>0.13039999999999999</v>
      </c>
    </row>
    <row r="554" spans="1:12" x14ac:dyDescent="0.25">
      <c r="A554" t="s">
        <v>732</v>
      </c>
      <c r="B554">
        <v>2006</v>
      </c>
      <c r="C554" t="s">
        <v>697</v>
      </c>
      <c r="D554">
        <v>0.72950000000000004</v>
      </c>
      <c r="E554">
        <v>0.72950000000000004</v>
      </c>
      <c r="F554">
        <v>0.72950000000000004</v>
      </c>
      <c r="G554">
        <v>0.72950000000000004</v>
      </c>
      <c r="H554">
        <v>0.72950000000000004</v>
      </c>
      <c r="I554">
        <v>0.72950000000000004</v>
      </c>
      <c r="J554">
        <v>0.72950000000000004</v>
      </c>
      <c r="K554">
        <v>0.72950000000000004</v>
      </c>
      <c r="L554">
        <v>0.72950000000000004</v>
      </c>
    </row>
    <row r="555" spans="1:12" x14ac:dyDescent="0.25">
      <c r="A555" t="s">
        <v>733</v>
      </c>
      <c r="B555">
        <v>2006</v>
      </c>
      <c r="C555" t="s">
        <v>702</v>
      </c>
      <c r="D555">
        <v>4.3700000000000003E-2</v>
      </c>
      <c r="E555">
        <v>4.3700000000000003E-2</v>
      </c>
      <c r="F555">
        <v>4.3700000000000003E-2</v>
      </c>
      <c r="G555">
        <v>4.3700000000000003E-2</v>
      </c>
      <c r="H555">
        <v>4.3700000000000003E-2</v>
      </c>
      <c r="I555">
        <v>4.3700000000000003E-2</v>
      </c>
      <c r="J555">
        <v>4.3700000000000003E-2</v>
      </c>
      <c r="K555">
        <v>4.3700000000000003E-2</v>
      </c>
      <c r="L555">
        <v>4.3700000000000003E-2</v>
      </c>
    </row>
    <row r="556" spans="1:12" x14ac:dyDescent="0.25">
      <c r="A556" t="s">
        <v>733</v>
      </c>
      <c r="B556">
        <v>2006</v>
      </c>
      <c r="C556" t="s">
        <v>700</v>
      </c>
      <c r="D556">
        <v>7.17E-2</v>
      </c>
      <c r="E556">
        <v>7.17E-2</v>
      </c>
      <c r="F556">
        <v>7.17E-2</v>
      </c>
      <c r="G556">
        <v>7.17E-2</v>
      </c>
      <c r="H556">
        <v>7.17E-2</v>
      </c>
      <c r="I556">
        <v>7.17E-2</v>
      </c>
      <c r="J556">
        <v>7.17E-2</v>
      </c>
      <c r="K556">
        <v>7.17E-2</v>
      </c>
      <c r="L556">
        <v>7.17E-2</v>
      </c>
    </row>
    <row r="557" spans="1:12" x14ac:dyDescent="0.25">
      <c r="A557" t="s">
        <v>733</v>
      </c>
      <c r="B557">
        <v>2006</v>
      </c>
      <c r="C557" t="s">
        <v>701</v>
      </c>
      <c r="D557">
        <v>1.7299999999999999E-2</v>
      </c>
      <c r="E557">
        <v>1.7299999999999999E-2</v>
      </c>
      <c r="F557">
        <v>1.7299999999999999E-2</v>
      </c>
      <c r="G557">
        <v>1.7299999999999999E-2</v>
      </c>
      <c r="H557">
        <v>1.7299999999999999E-2</v>
      </c>
      <c r="I557">
        <v>1.7299999999999999E-2</v>
      </c>
      <c r="J557">
        <v>1.7299999999999999E-2</v>
      </c>
      <c r="K557">
        <v>1.7299999999999999E-2</v>
      </c>
      <c r="L557">
        <v>1.7299999999999999E-2</v>
      </c>
    </row>
    <row r="558" spans="1:12" x14ac:dyDescent="0.25">
      <c r="A558" t="s">
        <v>733</v>
      </c>
      <c r="B558">
        <v>2006</v>
      </c>
      <c r="C558" t="s">
        <v>699</v>
      </c>
      <c r="D558">
        <v>8.9999999999999998E-4</v>
      </c>
      <c r="E558">
        <v>8.9999999999999998E-4</v>
      </c>
      <c r="F558">
        <v>8.9999999999999998E-4</v>
      </c>
      <c r="G558">
        <v>8.9999999999999998E-4</v>
      </c>
      <c r="H558">
        <v>8.9999999999999998E-4</v>
      </c>
      <c r="I558">
        <v>8.9999999999999998E-4</v>
      </c>
      <c r="J558">
        <v>8.9999999999999998E-4</v>
      </c>
      <c r="K558">
        <v>8.9999999999999998E-4</v>
      </c>
      <c r="L558">
        <v>8.9999999999999998E-4</v>
      </c>
    </row>
    <row r="559" spans="1:12" x14ac:dyDescent="0.25">
      <c r="A559" t="s">
        <v>733</v>
      </c>
      <c r="B559">
        <v>2006</v>
      </c>
      <c r="C559" t="s">
        <v>703</v>
      </c>
      <c r="D559">
        <v>1.0500000000000001E-2</v>
      </c>
      <c r="E559">
        <v>1.0500000000000001E-2</v>
      </c>
      <c r="F559">
        <v>1.0500000000000001E-2</v>
      </c>
      <c r="G559">
        <v>1.0500000000000001E-2</v>
      </c>
      <c r="H559">
        <v>1.0500000000000001E-2</v>
      </c>
      <c r="I559">
        <v>1.0500000000000001E-2</v>
      </c>
      <c r="J559">
        <v>1.0500000000000001E-2</v>
      </c>
      <c r="K559">
        <v>1.0500000000000001E-2</v>
      </c>
      <c r="L559">
        <v>1.0500000000000001E-2</v>
      </c>
    </row>
    <row r="560" spans="1:12" x14ac:dyDescent="0.25">
      <c r="A560" t="s">
        <v>733</v>
      </c>
      <c r="B560">
        <v>2006</v>
      </c>
      <c r="C560" t="s">
        <v>697</v>
      </c>
      <c r="D560">
        <v>0.38879999999999998</v>
      </c>
      <c r="E560">
        <v>0.38879999999999998</v>
      </c>
      <c r="F560">
        <v>0.38879999999999998</v>
      </c>
      <c r="G560">
        <v>0.38879999999999998</v>
      </c>
      <c r="H560">
        <v>0.38879999999999998</v>
      </c>
      <c r="I560">
        <v>0.38879999999999998</v>
      </c>
      <c r="J560">
        <v>0.38879999999999998</v>
      </c>
      <c r="K560">
        <v>0.38879999999999998</v>
      </c>
      <c r="L560">
        <v>0.38879999999999998</v>
      </c>
    </row>
    <row r="561" spans="1:12" x14ac:dyDescent="0.25">
      <c r="A561" t="s">
        <v>733</v>
      </c>
      <c r="B561">
        <v>2006</v>
      </c>
      <c r="C561" t="s">
        <v>698</v>
      </c>
      <c r="D561">
        <v>0.24490000000000001</v>
      </c>
      <c r="E561">
        <v>0.24490000000000001</v>
      </c>
      <c r="F561">
        <v>0.24490000000000001</v>
      </c>
      <c r="G561">
        <v>0.24490000000000001</v>
      </c>
      <c r="H561">
        <v>0.24490000000000001</v>
      </c>
      <c r="I561">
        <v>0.24490000000000001</v>
      </c>
      <c r="J561">
        <v>0.24490000000000001</v>
      </c>
      <c r="K561">
        <v>0.24490000000000001</v>
      </c>
      <c r="L561">
        <v>0.24490000000000001</v>
      </c>
    </row>
    <row r="562" spans="1:12" x14ac:dyDescent="0.25">
      <c r="A562" t="s">
        <v>734</v>
      </c>
      <c r="B562">
        <v>2006</v>
      </c>
      <c r="C562" t="s">
        <v>698</v>
      </c>
      <c r="D562">
        <v>1.3977999999999999</v>
      </c>
      <c r="E562">
        <v>1.3977999999999999</v>
      </c>
      <c r="F562">
        <v>1.3977999999999999</v>
      </c>
      <c r="G562">
        <v>1.3977999999999999</v>
      </c>
      <c r="H562">
        <v>1.3977999999999999</v>
      </c>
      <c r="I562">
        <v>1.3977999999999999</v>
      </c>
      <c r="J562">
        <v>1.3977999999999999</v>
      </c>
      <c r="K562">
        <v>1.3977999999999999</v>
      </c>
      <c r="L562">
        <v>1.3977999999999999</v>
      </c>
    </row>
    <row r="563" spans="1:12" x14ac:dyDescent="0.25">
      <c r="A563" t="s">
        <v>734</v>
      </c>
      <c r="B563">
        <v>2006</v>
      </c>
      <c r="C563" t="s">
        <v>703</v>
      </c>
      <c r="D563">
        <v>6.9400000000000003E-2</v>
      </c>
      <c r="E563">
        <v>6.9400000000000003E-2</v>
      </c>
      <c r="F563">
        <v>6.9400000000000003E-2</v>
      </c>
      <c r="G563">
        <v>6.9400000000000003E-2</v>
      </c>
      <c r="H563">
        <v>6.9400000000000003E-2</v>
      </c>
      <c r="I563">
        <v>6.9400000000000003E-2</v>
      </c>
      <c r="J563">
        <v>6.9400000000000003E-2</v>
      </c>
      <c r="K563">
        <v>6.9400000000000003E-2</v>
      </c>
      <c r="L563">
        <v>6.9400000000000003E-2</v>
      </c>
    </row>
    <row r="564" spans="1:12" x14ac:dyDescent="0.25">
      <c r="A564" t="s">
        <v>734</v>
      </c>
      <c r="B564">
        <v>2006</v>
      </c>
      <c r="C564" t="s">
        <v>702</v>
      </c>
      <c r="D564">
        <v>0.28939999999999999</v>
      </c>
      <c r="E564">
        <v>0.28939999999999999</v>
      </c>
      <c r="F564">
        <v>0.28939999999999999</v>
      </c>
      <c r="G564">
        <v>0.28939999999999999</v>
      </c>
      <c r="H564">
        <v>0.28939999999999999</v>
      </c>
      <c r="I564">
        <v>0.28939999999999999</v>
      </c>
      <c r="J564">
        <v>0.28939999999999999</v>
      </c>
      <c r="K564">
        <v>0.28939999999999999</v>
      </c>
      <c r="L564">
        <v>0.28939999999999999</v>
      </c>
    </row>
    <row r="565" spans="1:12" x14ac:dyDescent="0.25">
      <c r="A565" t="s">
        <v>734</v>
      </c>
      <c r="B565">
        <v>2006</v>
      </c>
      <c r="C565" t="s">
        <v>697</v>
      </c>
      <c r="D565">
        <v>2.3472</v>
      </c>
      <c r="E565">
        <v>2.3472</v>
      </c>
      <c r="F565">
        <v>2.3472</v>
      </c>
      <c r="G565">
        <v>2.3472</v>
      </c>
      <c r="H565">
        <v>2.3472</v>
      </c>
      <c r="I565">
        <v>2.3472</v>
      </c>
      <c r="J565">
        <v>2.3472</v>
      </c>
      <c r="K565">
        <v>2.3472</v>
      </c>
      <c r="L565">
        <v>2.3472</v>
      </c>
    </row>
    <row r="566" spans="1:12" x14ac:dyDescent="0.25">
      <c r="A566" t="s">
        <v>734</v>
      </c>
      <c r="B566">
        <v>2006</v>
      </c>
      <c r="C566" t="s">
        <v>700</v>
      </c>
      <c r="D566">
        <v>0.47470000000000001</v>
      </c>
      <c r="E566">
        <v>0.47470000000000001</v>
      </c>
      <c r="F566">
        <v>0.47470000000000001</v>
      </c>
      <c r="G566">
        <v>0.47470000000000001</v>
      </c>
      <c r="H566">
        <v>0.47470000000000001</v>
      </c>
      <c r="I566">
        <v>0.47470000000000001</v>
      </c>
      <c r="J566">
        <v>0.47470000000000001</v>
      </c>
      <c r="K566">
        <v>0.47470000000000001</v>
      </c>
      <c r="L566">
        <v>0.47470000000000001</v>
      </c>
    </row>
    <row r="567" spans="1:12" x14ac:dyDescent="0.25">
      <c r="A567" t="s">
        <v>734</v>
      </c>
      <c r="B567">
        <v>2006</v>
      </c>
      <c r="C567" t="s">
        <v>699</v>
      </c>
      <c r="D567">
        <v>5.8999999999999999E-3</v>
      </c>
      <c r="E567">
        <v>5.8999999999999999E-3</v>
      </c>
      <c r="F567">
        <v>5.8999999999999999E-3</v>
      </c>
      <c r="G567">
        <v>5.8999999999999999E-3</v>
      </c>
      <c r="H567">
        <v>5.8999999999999999E-3</v>
      </c>
      <c r="I567">
        <v>5.8999999999999999E-3</v>
      </c>
      <c r="J567">
        <v>5.8999999999999999E-3</v>
      </c>
      <c r="K567">
        <v>5.8999999999999999E-3</v>
      </c>
      <c r="L567">
        <v>5.8999999999999999E-3</v>
      </c>
    </row>
    <row r="568" spans="1:12" x14ac:dyDescent="0.25">
      <c r="A568" t="s">
        <v>734</v>
      </c>
      <c r="B568">
        <v>2006</v>
      </c>
      <c r="C568" t="s">
        <v>701</v>
      </c>
      <c r="D568">
        <v>0.1101</v>
      </c>
      <c r="E568">
        <v>0.1101</v>
      </c>
      <c r="F568">
        <v>0.1101</v>
      </c>
      <c r="G568">
        <v>0.1101</v>
      </c>
      <c r="H568">
        <v>0.1101</v>
      </c>
      <c r="I568">
        <v>0.1101</v>
      </c>
      <c r="J568">
        <v>0.1101</v>
      </c>
      <c r="K568">
        <v>0.1101</v>
      </c>
      <c r="L568">
        <v>0.1101</v>
      </c>
    </row>
    <row r="569" spans="1:12" x14ac:dyDescent="0.25">
      <c r="A569" t="s">
        <v>735</v>
      </c>
      <c r="B569">
        <v>2006</v>
      </c>
      <c r="C569" t="s">
        <v>700</v>
      </c>
      <c r="D569">
        <v>0.10349999999999999</v>
      </c>
      <c r="E569">
        <v>0.10349999999999999</v>
      </c>
      <c r="F569">
        <v>0.10349999999999999</v>
      </c>
      <c r="G569">
        <v>0.10349999999999999</v>
      </c>
      <c r="H569">
        <v>0.10349999999999999</v>
      </c>
      <c r="I569">
        <v>0.10349999999999999</v>
      </c>
      <c r="J569">
        <v>0.10349999999999999</v>
      </c>
      <c r="K569">
        <v>0.10349999999999999</v>
      </c>
      <c r="L569">
        <v>0.10349999999999999</v>
      </c>
    </row>
    <row r="570" spans="1:12" x14ac:dyDescent="0.25">
      <c r="A570" t="s">
        <v>735</v>
      </c>
      <c r="B570">
        <v>2006</v>
      </c>
      <c r="C570" t="s">
        <v>697</v>
      </c>
      <c r="D570">
        <v>0.66549999999999998</v>
      </c>
      <c r="E570">
        <v>0.66549999999999998</v>
      </c>
      <c r="F570">
        <v>0.66549999999999998</v>
      </c>
      <c r="G570">
        <v>0.66549999999999998</v>
      </c>
      <c r="H570">
        <v>0.66549999999999998</v>
      </c>
      <c r="I570">
        <v>0.66549999999999998</v>
      </c>
      <c r="J570">
        <v>0.66549999999999998</v>
      </c>
      <c r="K570">
        <v>0.66549999999999998</v>
      </c>
      <c r="L570">
        <v>0.66549999999999998</v>
      </c>
    </row>
    <row r="571" spans="1:12" x14ac:dyDescent="0.25">
      <c r="A571" t="s">
        <v>735</v>
      </c>
      <c r="B571">
        <v>2006</v>
      </c>
      <c r="C571" t="s">
        <v>701</v>
      </c>
      <c r="D571">
        <v>2.5499999999999998E-2</v>
      </c>
      <c r="E571">
        <v>2.5499999999999998E-2</v>
      </c>
      <c r="F571">
        <v>2.5499999999999998E-2</v>
      </c>
      <c r="G571">
        <v>2.5499999999999998E-2</v>
      </c>
      <c r="H571">
        <v>2.5499999999999998E-2</v>
      </c>
      <c r="I571">
        <v>2.5499999999999998E-2</v>
      </c>
      <c r="J571">
        <v>2.5499999999999998E-2</v>
      </c>
      <c r="K571">
        <v>2.5499999999999998E-2</v>
      </c>
      <c r="L571">
        <v>2.5499999999999998E-2</v>
      </c>
    </row>
    <row r="572" spans="1:12" x14ac:dyDescent="0.25">
      <c r="A572" t="s">
        <v>735</v>
      </c>
      <c r="B572">
        <v>2006</v>
      </c>
      <c r="C572" t="s">
        <v>703</v>
      </c>
      <c r="D572">
        <v>1.5100000000000001E-2</v>
      </c>
      <c r="E572">
        <v>1.5100000000000001E-2</v>
      </c>
      <c r="F572">
        <v>1.5100000000000001E-2</v>
      </c>
      <c r="G572">
        <v>1.5100000000000001E-2</v>
      </c>
      <c r="H572">
        <v>1.5100000000000001E-2</v>
      </c>
      <c r="I572">
        <v>1.5100000000000001E-2</v>
      </c>
      <c r="J572">
        <v>1.5100000000000001E-2</v>
      </c>
      <c r="K572">
        <v>1.5100000000000001E-2</v>
      </c>
      <c r="L572">
        <v>1.5100000000000001E-2</v>
      </c>
    </row>
    <row r="573" spans="1:12" x14ac:dyDescent="0.25">
      <c r="A573" t="s">
        <v>735</v>
      </c>
      <c r="B573">
        <v>2006</v>
      </c>
      <c r="C573" t="s">
        <v>702</v>
      </c>
      <c r="D573">
        <v>6.3100000000000003E-2</v>
      </c>
      <c r="E573">
        <v>6.3100000000000003E-2</v>
      </c>
      <c r="F573">
        <v>6.3100000000000003E-2</v>
      </c>
      <c r="G573">
        <v>6.3100000000000003E-2</v>
      </c>
      <c r="H573">
        <v>6.3100000000000003E-2</v>
      </c>
      <c r="I573">
        <v>6.3100000000000003E-2</v>
      </c>
      <c r="J573">
        <v>6.3100000000000003E-2</v>
      </c>
      <c r="K573">
        <v>6.3100000000000003E-2</v>
      </c>
      <c r="L573">
        <v>6.3100000000000003E-2</v>
      </c>
    </row>
    <row r="574" spans="1:12" x14ac:dyDescent="0.25">
      <c r="A574" t="s">
        <v>735</v>
      </c>
      <c r="B574">
        <v>2006</v>
      </c>
      <c r="C574" t="s">
        <v>698</v>
      </c>
      <c r="D574">
        <v>0.45710000000000001</v>
      </c>
      <c r="E574">
        <v>0.45710000000000001</v>
      </c>
      <c r="F574">
        <v>0.45710000000000001</v>
      </c>
      <c r="G574">
        <v>0.45710000000000001</v>
      </c>
      <c r="H574">
        <v>0.45710000000000001</v>
      </c>
      <c r="I574">
        <v>0.45710000000000001</v>
      </c>
      <c r="J574">
        <v>0.45710000000000001</v>
      </c>
      <c r="K574">
        <v>0.45710000000000001</v>
      </c>
      <c r="L574">
        <v>0.45710000000000001</v>
      </c>
    </row>
    <row r="575" spans="1:12" x14ac:dyDescent="0.25">
      <c r="A575" t="s">
        <v>735</v>
      </c>
      <c r="B575">
        <v>2006</v>
      </c>
      <c r="C575" t="s">
        <v>699</v>
      </c>
      <c r="D575">
        <v>1.2999999999999999E-3</v>
      </c>
      <c r="E575">
        <v>1.2999999999999999E-3</v>
      </c>
      <c r="F575">
        <v>1.2999999999999999E-3</v>
      </c>
      <c r="G575">
        <v>1.2999999999999999E-3</v>
      </c>
      <c r="H575">
        <v>1.2999999999999999E-3</v>
      </c>
      <c r="I575">
        <v>1.2999999999999999E-3</v>
      </c>
      <c r="J575">
        <v>1.2999999999999999E-3</v>
      </c>
      <c r="K575">
        <v>1.2999999999999999E-3</v>
      </c>
      <c r="L575">
        <v>1.2999999999999999E-3</v>
      </c>
    </row>
    <row r="576" spans="1:12" x14ac:dyDescent="0.25">
      <c r="A576" t="s">
        <v>736</v>
      </c>
      <c r="B576">
        <v>2006</v>
      </c>
      <c r="C576" t="s">
        <v>698</v>
      </c>
      <c r="D576">
        <v>2.6539000000000001</v>
      </c>
      <c r="E576">
        <v>2.6539000000000001</v>
      </c>
      <c r="F576">
        <v>2.6539000000000001</v>
      </c>
      <c r="G576">
        <v>2.6539000000000001</v>
      </c>
      <c r="H576">
        <v>2.6539000000000001</v>
      </c>
      <c r="I576">
        <v>2.6539000000000001</v>
      </c>
      <c r="J576">
        <v>2.6539000000000001</v>
      </c>
      <c r="K576">
        <v>2.6539000000000001</v>
      </c>
      <c r="L576">
        <v>2.6539000000000001</v>
      </c>
    </row>
    <row r="577" spans="1:12" x14ac:dyDescent="0.25">
      <c r="A577" t="s">
        <v>736</v>
      </c>
      <c r="B577">
        <v>2006</v>
      </c>
      <c r="C577" t="s">
        <v>703</v>
      </c>
      <c r="D577">
        <v>0.1522</v>
      </c>
      <c r="E577">
        <v>0.1522</v>
      </c>
      <c r="F577">
        <v>0.1522</v>
      </c>
      <c r="G577">
        <v>0.1522</v>
      </c>
      <c r="H577">
        <v>0.1522</v>
      </c>
      <c r="I577">
        <v>0.1522</v>
      </c>
      <c r="J577">
        <v>0.1522</v>
      </c>
      <c r="K577">
        <v>0.1522</v>
      </c>
      <c r="L577">
        <v>0.1522</v>
      </c>
    </row>
    <row r="578" spans="1:12" x14ac:dyDescent="0.25">
      <c r="A578" t="s">
        <v>736</v>
      </c>
      <c r="B578">
        <v>2006</v>
      </c>
      <c r="C578" t="s">
        <v>699</v>
      </c>
      <c r="D578">
        <v>1.29E-2</v>
      </c>
      <c r="E578">
        <v>1.29E-2</v>
      </c>
      <c r="F578">
        <v>1.29E-2</v>
      </c>
      <c r="G578">
        <v>1.29E-2</v>
      </c>
      <c r="H578">
        <v>1.29E-2</v>
      </c>
      <c r="I578">
        <v>1.29E-2</v>
      </c>
      <c r="J578">
        <v>1.29E-2</v>
      </c>
      <c r="K578">
        <v>1.29E-2</v>
      </c>
      <c r="L578">
        <v>1.29E-2</v>
      </c>
    </row>
    <row r="579" spans="1:12" x14ac:dyDescent="0.25">
      <c r="A579" t="s">
        <v>736</v>
      </c>
      <c r="B579">
        <v>2006</v>
      </c>
      <c r="C579" t="s">
        <v>697</v>
      </c>
      <c r="D579">
        <v>4.74</v>
      </c>
      <c r="E579">
        <v>4.74</v>
      </c>
      <c r="F579">
        <v>4.74</v>
      </c>
      <c r="G579">
        <v>4.74</v>
      </c>
      <c r="H579">
        <v>4.74</v>
      </c>
      <c r="I579">
        <v>4.74</v>
      </c>
      <c r="J579">
        <v>4.74</v>
      </c>
      <c r="K579">
        <v>4.74</v>
      </c>
      <c r="L579">
        <v>4.74</v>
      </c>
    </row>
    <row r="580" spans="1:12" x14ac:dyDescent="0.25">
      <c r="A580" t="s">
        <v>736</v>
      </c>
      <c r="B580">
        <v>2006</v>
      </c>
      <c r="C580" t="s">
        <v>702</v>
      </c>
      <c r="D580">
        <v>0.63449999999999995</v>
      </c>
      <c r="E580">
        <v>0.63449999999999995</v>
      </c>
      <c r="F580">
        <v>0.63449999999999995</v>
      </c>
      <c r="G580">
        <v>0.63449999999999995</v>
      </c>
      <c r="H580">
        <v>0.63449999999999995</v>
      </c>
      <c r="I580">
        <v>0.63449999999999995</v>
      </c>
      <c r="J580">
        <v>0.63449999999999995</v>
      </c>
      <c r="K580">
        <v>0.63449999999999995</v>
      </c>
      <c r="L580">
        <v>0.63449999999999995</v>
      </c>
    </row>
    <row r="581" spans="1:12" x14ac:dyDescent="0.25">
      <c r="A581" t="s">
        <v>736</v>
      </c>
      <c r="B581">
        <v>2006</v>
      </c>
      <c r="C581" t="s">
        <v>700</v>
      </c>
      <c r="D581">
        <v>1.0408999999999999</v>
      </c>
      <c r="E581">
        <v>1.0408999999999999</v>
      </c>
      <c r="F581">
        <v>1.0408999999999999</v>
      </c>
      <c r="G581">
        <v>1.0408999999999999</v>
      </c>
      <c r="H581">
        <v>1.0408999999999999</v>
      </c>
      <c r="I581">
        <v>1.0408999999999999</v>
      </c>
      <c r="J581">
        <v>1.0408999999999999</v>
      </c>
      <c r="K581">
        <v>1.0408999999999999</v>
      </c>
      <c r="L581">
        <v>1.0408999999999999</v>
      </c>
    </row>
    <row r="582" spans="1:12" x14ac:dyDescent="0.25">
      <c r="A582" t="s">
        <v>736</v>
      </c>
      <c r="B582">
        <v>2006</v>
      </c>
      <c r="C582" t="s">
        <v>701</v>
      </c>
      <c r="D582">
        <v>0.2457</v>
      </c>
      <c r="E582">
        <v>0.2457</v>
      </c>
      <c r="F582">
        <v>0.2457</v>
      </c>
      <c r="G582">
        <v>0.2457</v>
      </c>
      <c r="H582">
        <v>0.2457</v>
      </c>
      <c r="I582">
        <v>0.2457</v>
      </c>
      <c r="J582">
        <v>0.2457</v>
      </c>
      <c r="K582">
        <v>0.2457</v>
      </c>
      <c r="L582">
        <v>0.2457</v>
      </c>
    </row>
    <row r="583" spans="1:12" x14ac:dyDescent="0.25">
      <c r="A583" t="s">
        <v>737</v>
      </c>
      <c r="B583">
        <v>2006</v>
      </c>
      <c r="C583" t="s">
        <v>697</v>
      </c>
      <c r="D583">
        <v>2.9413999999999998</v>
      </c>
      <c r="E583">
        <v>2.9413999999999998</v>
      </c>
      <c r="F583">
        <v>2.9413999999999998</v>
      </c>
      <c r="G583">
        <v>2.9413999999999998</v>
      </c>
      <c r="H583">
        <v>2.9413999999999998</v>
      </c>
      <c r="I583">
        <v>2.9413999999999998</v>
      </c>
      <c r="J583">
        <v>2.9413999999999998</v>
      </c>
      <c r="K583">
        <v>2.9413999999999998</v>
      </c>
      <c r="L583">
        <v>2.9413999999999998</v>
      </c>
    </row>
    <row r="584" spans="1:12" x14ac:dyDescent="0.25">
      <c r="A584" t="s">
        <v>737</v>
      </c>
      <c r="B584">
        <v>2006</v>
      </c>
      <c r="C584" t="s">
        <v>703</v>
      </c>
      <c r="D584">
        <v>6.9599999999999995E-2</v>
      </c>
      <c r="E584">
        <v>6.9599999999999995E-2</v>
      </c>
      <c r="F584">
        <v>6.9599999999999995E-2</v>
      </c>
      <c r="G584">
        <v>6.9599999999999995E-2</v>
      </c>
      <c r="H584">
        <v>6.9599999999999995E-2</v>
      </c>
      <c r="I584">
        <v>6.9599999999999995E-2</v>
      </c>
      <c r="J584">
        <v>6.9599999999999995E-2</v>
      </c>
      <c r="K584">
        <v>6.9599999999999995E-2</v>
      </c>
      <c r="L584">
        <v>6.9599999999999995E-2</v>
      </c>
    </row>
    <row r="585" spans="1:12" x14ac:dyDescent="0.25">
      <c r="A585" t="s">
        <v>737</v>
      </c>
      <c r="B585">
        <v>2006</v>
      </c>
      <c r="C585" t="s">
        <v>701</v>
      </c>
      <c r="D585">
        <v>0.14360000000000001</v>
      </c>
      <c r="E585">
        <v>0.14360000000000001</v>
      </c>
      <c r="F585">
        <v>0.14360000000000001</v>
      </c>
      <c r="G585">
        <v>0.14360000000000001</v>
      </c>
      <c r="H585">
        <v>0.14360000000000001</v>
      </c>
      <c r="I585">
        <v>0.14360000000000001</v>
      </c>
      <c r="J585">
        <v>0.14360000000000001</v>
      </c>
      <c r="K585">
        <v>0.14360000000000001</v>
      </c>
      <c r="L585">
        <v>0.14360000000000001</v>
      </c>
    </row>
    <row r="586" spans="1:12" x14ac:dyDescent="0.25">
      <c r="A586" t="s">
        <v>737</v>
      </c>
      <c r="B586">
        <v>2006</v>
      </c>
      <c r="C586" t="s">
        <v>702</v>
      </c>
      <c r="D586">
        <v>0.29020000000000001</v>
      </c>
      <c r="E586">
        <v>0.29020000000000001</v>
      </c>
      <c r="F586">
        <v>0.29020000000000001</v>
      </c>
      <c r="G586">
        <v>0.29020000000000001</v>
      </c>
      <c r="H586">
        <v>0.29020000000000001</v>
      </c>
      <c r="I586">
        <v>0.29020000000000001</v>
      </c>
      <c r="J586">
        <v>0.29020000000000001</v>
      </c>
      <c r="K586">
        <v>0.29020000000000001</v>
      </c>
      <c r="L586">
        <v>0.29020000000000001</v>
      </c>
    </row>
    <row r="587" spans="1:12" x14ac:dyDescent="0.25">
      <c r="A587" t="s">
        <v>737</v>
      </c>
      <c r="B587">
        <v>2006</v>
      </c>
      <c r="C587" t="s">
        <v>698</v>
      </c>
      <c r="D587">
        <v>1.956</v>
      </c>
      <c r="E587">
        <v>1.956</v>
      </c>
      <c r="F587">
        <v>1.956</v>
      </c>
      <c r="G587">
        <v>1.956</v>
      </c>
      <c r="H587">
        <v>1.956</v>
      </c>
      <c r="I587">
        <v>1.956</v>
      </c>
      <c r="J587">
        <v>1.956</v>
      </c>
      <c r="K587">
        <v>1.956</v>
      </c>
      <c r="L587">
        <v>1.956</v>
      </c>
    </row>
    <row r="588" spans="1:12" x14ac:dyDescent="0.25">
      <c r="A588" t="s">
        <v>737</v>
      </c>
      <c r="B588">
        <v>2006</v>
      </c>
      <c r="C588" t="s">
        <v>699</v>
      </c>
      <c r="D588">
        <v>5.8999999999999999E-3</v>
      </c>
      <c r="E588">
        <v>5.8999999999999999E-3</v>
      </c>
      <c r="F588">
        <v>5.8999999999999999E-3</v>
      </c>
      <c r="G588">
        <v>5.8999999999999999E-3</v>
      </c>
      <c r="H588">
        <v>5.8999999999999999E-3</v>
      </c>
      <c r="I588">
        <v>5.8999999999999999E-3</v>
      </c>
      <c r="J588">
        <v>5.8999999999999999E-3</v>
      </c>
      <c r="K588">
        <v>5.8999999999999999E-3</v>
      </c>
      <c r="L588">
        <v>5.8999999999999999E-3</v>
      </c>
    </row>
    <row r="589" spans="1:12" x14ac:dyDescent="0.25">
      <c r="A589" t="s">
        <v>737</v>
      </c>
      <c r="B589">
        <v>2006</v>
      </c>
      <c r="C589" t="s">
        <v>700</v>
      </c>
      <c r="D589">
        <v>0.47610000000000002</v>
      </c>
      <c r="E589">
        <v>0.47610000000000002</v>
      </c>
      <c r="F589">
        <v>0.47610000000000002</v>
      </c>
      <c r="G589">
        <v>0.47610000000000002</v>
      </c>
      <c r="H589">
        <v>0.47610000000000002</v>
      </c>
      <c r="I589">
        <v>0.47610000000000002</v>
      </c>
      <c r="J589">
        <v>0.47610000000000002</v>
      </c>
      <c r="K589">
        <v>0.47610000000000002</v>
      </c>
      <c r="L589">
        <v>0.47610000000000002</v>
      </c>
    </row>
    <row r="590" spans="1:12" x14ac:dyDescent="0.25">
      <c r="A590" t="s">
        <v>738</v>
      </c>
      <c r="B590">
        <v>2006</v>
      </c>
      <c r="C590" t="s">
        <v>699</v>
      </c>
      <c r="D590">
        <v>4.0000000000000002E-4</v>
      </c>
      <c r="E590">
        <v>4.0000000000000002E-4</v>
      </c>
      <c r="F590">
        <v>4.0000000000000002E-4</v>
      </c>
      <c r="G590">
        <v>4.0000000000000002E-4</v>
      </c>
      <c r="H590">
        <v>4.0000000000000002E-4</v>
      </c>
      <c r="I590">
        <v>4.0000000000000002E-4</v>
      </c>
      <c r="J590">
        <v>4.0000000000000002E-4</v>
      </c>
      <c r="K590">
        <v>4.0000000000000002E-4</v>
      </c>
      <c r="L590">
        <v>4.0000000000000002E-4</v>
      </c>
    </row>
    <row r="591" spans="1:12" x14ac:dyDescent="0.25">
      <c r="A591" t="s">
        <v>738</v>
      </c>
      <c r="B591">
        <v>2006</v>
      </c>
      <c r="C591" t="s">
        <v>698</v>
      </c>
      <c r="D591">
        <v>0.161</v>
      </c>
      <c r="E591">
        <v>0.161</v>
      </c>
      <c r="F591">
        <v>0.161</v>
      </c>
      <c r="G591">
        <v>0.161</v>
      </c>
      <c r="H591">
        <v>0.161</v>
      </c>
      <c r="I591">
        <v>0.161</v>
      </c>
      <c r="J591">
        <v>0.161</v>
      </c>
      <c r="K591">
        <v>0.161</v>
      </c>
      <c r="L591">
        <v>0.161</v>
      </c>
    </row>
    <row r="592" spans="1:12" x14ac:dyDescent="0.25">
      <c r="A592" t="s">
        <v>738</v>
      </c>
      <c r="B592">
        <v>2006</v>
      </c>
      <c r="C592" t="s">
        <v>703</v>
      </c>
      <c r="D592">
        <v>5.0000000000000001E-3</v>
      </c>
      <c r="E592">
        <v>5.0000000000000001E-3</v>
      </c>
      <c r="F592">
        <v>5.0000000000000001E-3</v>
      </c>
      <c r="G592">
        <v>5.0000000000000001E-3</v>
      </c>
      <c r="H592">
        <v>5.0000000000000001E-3</v>
      </c>
      <c r="I592">
        <v>5.0000000000000001E-3</v>
      </c>
      <c r="J592">
        <v>5.0000000000000001E-3</v>
      </c>
      <c r="K592">
        <v>5.0000000000000001E-3</v>
      </c>
      <c r="L592">
        <v>5.0000000000000001E-3</v>
      </c>
    </row>
    <row r="593" spans="1:12" x14ac:dyDescent="0.25">
      <c r="A593" t="s">
        <v>738</v>
      </c>
      <c r="B593">
        <v>2006</v>
      </c>
      <c r="C593" t="s">
        <v>701</v>
      </c>
      <c r="D593">
        <v>1.04E-2</v>
      </c>
      <c r="E593">
        <v>1.04E-2</v>
      </c>
      <c r="F593">
        <v>1.04E-2</v>
      </c>
      <c r="G593">
        <v>1.04E-2</v>
      </c>
      <c r="H593">
        <v>1.04E-2</v>
      </c>
      <c r="I593">
        <v>1.04E-2</v>
      </c>
      <c r="J593">
        <v>1.04E-2</v>
      </c>
      <c r="K593">
        <v>1.04E-2</v>
      </c>
      <c r="L593">
        <v>1.04E-2</v>
      </c>
    </row>
    <row r="594" spans="1:12" x14ac:dyDescent="0.25">
      <c r="A594" t="s">
        <v>738</v>
      </c>
      <c r="B594">
        <v>2006</v>
      </c>
      <c r="C594" t="s">
        <v>697</v>
      </c>
      <c r="D594">
        <v>0.23200000000000001</v>
      </c>
      <c r="E594">
        <v>0.23200000000000001</v>
      </c>
      <c r="F594">
        <v>0.23200000000000001</v>
      </c>
      <c r="G594">
        <v>0.23200000000000001</v>
      </c>
      <c r="H594">
        <v>0.23200000000000001</v>
      </c>
      <c r="I594">
        <v>0.23200000000000001</v>
      </c>
      <c r="J594">
        <v>0.23200000000000001</v>
      </c>
      <c r="K594">
        <v>0.23200000000000001</v>
      </c>
      <c r="L594">
        <v>0.23200000000000001</v>
      </c>
    </row>
    <row r="595" spans="1:12" x14ac:dyDescent="0.25">
      <c r="A595" t="s">
        <v>738</v>
      </c>
      <c r="B595">
        <v>2006</v>
      </c>
      <c r="C595" t="s">
        <v>700</v>
      </c>
      <c r="D595">
        <v>3.4299999999999997E-2</v>
      </c>
      <c r="E595">
        <v>3.4299999999999997E-2</v>
      </c>
      <c r="F595">
        <v>3.4299999999999997E-2</v>
      </c>
      <c r="G595">
        <v>3.4299999999999997E-2</v>
      </c>
      <c r="H595">
        <v>3.4299999999999997E-2</v>
      </c>
      <c r="I595">
        <v>3.4299999999999997E-2</v>
      </c>
      <c r="J595">
        <v>3.4299999999999997E-2</v>
      </c>
      <c r="K595">
        <v>3.4299999999999997E-2</v>
      </c>
      <c r="L595">
        <v>3.4299999999999997E-2</v>
      </c>
    </row>
    <row r="596" spans="1:12" x14ac:dyDescent="0.25">
      <c r="A596" t="s">
        <v>738</v>
      </c>
      <c r="B596">
        <v>2006</v>
      </c>
      <c r="C596" t="s">
        <v>702</v>
      </c>
      <c r="D596">
        <v>2.0899999999999998E-2</v>
      </c>
      <c r="E596">
        <v>2.0899999999999998E-2</v>
      </c>
      <c r="F596">
        <v>2.0899999999999998E-2</v>
      </c>
      <c r="G596">
        <v>2.0899999999999998E-2</v>
      </c>
      <c r="H596">
        <v>2.0899999999999998E-2</v>
      </c>
      <c r="I596">
        <v>2.0899999999999998E-2</v>
      </c>
      <c r="J596">
        <v>2.0899999999999998E-2</v>
      </c>
      <c r="K596">
        <v>2.0899999999999998E-2</v>
      </c>
      <c r="L596">
        <v>2.0899999999999998E-2</v>
      </c>
    </row>
    <row r="597" spans="1:12" x14ac:dyDescent="0.25">
      <c r="A597" t="s">
        <v>739</v>
      </c>
      <c r="B597">
        <v>2006</v>
      </c>
      <c r="C597" t="s">
        <v>698</v>
      </c>
      <c r="D597">
        <v>2.3325999999999998</v>
      </c>
      <c r="E597">
        <v>2.3325999999999998</v>
      </c>
      <c r="F597">
        <v>2.3325999999999998</v>
      </c>
      <c r="G597">
        <v>2.3325999999999998</v>
      </c>
      <c r="H597">
        <v>2.3325999999999998</v>
      </c>
      <c r="I597">
        <v>2.3325999999999998</v>
      </c>
      <c r="J597">
        <v>2.3325999999999998</v>
      </c>
      <c r="K597">
        <v>2.3325999999999998</v>
      </c>
      <c r="L597">
        <v>2.3325999999999998</v>
      </c>
    </row>
    <row r="598" spans="1:12" x14ac:dyDescent="0.25">
      <c r="A598" t="s">
        <v>739</v>
      </c>
      <c r="B598">
        <v>2006</v>
      </c>
      <c r="C598" t="s">
        <v>700</v>
      </c>
      <c r="D598">
        <v>0.62009999999999998</v>
      </c>
      <c r="E598">
        <v>0.62009999999999998</v>
      </c>
      <c r="F598">
        <v>0.62009999999999998</v>
      </c>
      <c r="G598">
        <v>0.62009999999999998</v>
      </c>
      <c r="H598">
        <v>0.62009999999999998</v>
      </c>
      <c r="I598">
        <v>0.62009999999999998</v>
      </c>
      <c r="J598">
        <v>0.62009999999999998</v>
      </c>
      <c r="K598">
        <v>0.62009999999999998</v>
      </c>
      <c r="L598">
        <v>0.62009999999999998</v>
      </c>
    </row>
    <row r="599" spans="1:12" x14ac:dyDescent="0.25">
      <c r="A599" t="s">
        <v>739</v>
      </c>
      <c r="B599">
        <v>2006</v>
      </c>
      <c r="C599" t="s">
        <v>702</v>
      </c>
      <c r="D599">
        <v>0.378</v>
      </c>
      <c r="E599">
        <v>0.378</v>
      </c>
      <c r="F599">
        <v>0.378</v>
      </c>
      <c r="G599">
        <v>0.378</v>
      </c>
      <c r="H599">
        <v>0.378</v>
      </c>
      <c r="I599">
        <v>0.378</v>
      </c>
      <c r="J599">
        <v>0.378</v>
      </c>
      <c r="K599">
        <v>0.378</v>
      </c>
      <c r="L599">
        <v>0.378</v>
      </c>
    </row>
    <row r="600" spans="1:12" x14ac:dyDescent="0.25">
      <c r="A600" t="s">
        <v>739</v>
      </c>
      <c r="B600">
        <v>2006</v>
      </c>
      <c r="C600" t="s">
        <v>703</v>
      </c>
      <c r="D600">
        <v>9.06E-2</v>
      </c>
      <c r="E600">
        <v>9.06E-2</v>
      </c>
      <c r="F600">
        <v>9.06E-2</v>
      </c>
      <c r="G600">
        <v>9.06E-2</v>
      </c>
      <c r="H600">
        <v>9.06E-2</v>
      </c>
      <c r="I600">
        <v>9.06E-2</v>
      </c>
      <c r="J600">
        <v>9.06E-2</v>
      </c>
      <c r="K600">
        <v>9.06E-2</v>
      </c>
      <c r="L600">
        <v>9.06E-2</v>
      </c>
    </row>
    <row r="601" spans="1:12" x14ac:dyDescent="0.25">
      <c r="A601" t="s">
        <v>739</v>
      </c>
      <c r="B601">
        <v>2006</v>
      </c>
      <c r="C601" t="s">
        <v>701</v>
      </c>
      <c r="D601">
        <v>0.17749999999999999</v>
      </c>
      <c r="E601">
        <v>0.17749999999999999</v>
      </c>
      <c r="F601">
        <v>0.17749999999999999</v>
      </c>
      <c r="G601">
        <v>0.17749999999999999</v>
      </c>
      <c r="H601">
        <v>0.17749999999999999</v>
      </c>
      <c r="I601">
        <v>0.17749999999999999</v>
      </c>
      <c r="J601">
        <v>0.17749999999999999</v>
      </c>
      <c r="K601">
        <v>0.17749999999999999</v>
      </c>
      <c r="L601">
        <v>0.17749999999999999</v>
      </c>
    </row>
    <row r="602" spans="1:12" x14ac:dyDescent="0.25">
      <c r="A602" t="s">
        <v>739</v>
      </c>
      <c r="B602">
        <v>2006</v>
      </c>
      <c r="C602" t="s">
        <v>699</v>
      </c>
      <c r="D602">
        <v>7.7000000000000002E-3</v>
      </c>
      <c r="E602">
        <v>7.7000000000000002E-3</v>
      </c>
      <c r="F602">
        <v>7.7000000000000002E-3</v>
      </c>
      <c r="G602">
        <v>7.7000000000000002E-3</v>
      </c>
      <c r="H602">
        <v>7.7000000000000002E-3</v>
      </c>
      <c r="I602">
        <v>7.7000000000000002E-3</v>
      </c>
      <c r="J602">
        <v>7.7000000000000002E-3</v>
      </c>
      <c r="K602">
        <v>7.7000000000000002E-3</v>
      </c>
      <c r="L602">
        <v>7.7000000000000002E-3</v>
      </c>
    </row>
    <row r="603" spans="1:12" x14ac:dyDescent="0.25">
      <c r="A603" t="s">
        <v>739</v>
      </c>
      <c r="B603">
        <v>2006</v>
      </c>
      <c r="C603" t="s">
        <v>697</v>
      </c>
      <c r="D603">
        <v>3.6065</v>
      </c>
      <c r="E603">
        <v>3.6065</v>
      </c>
      <c r="F603">
        <v>3.6065</v>
      </c>
      <c r="G603">
        <v>3.6065</v>
      </c>
      <c r="H603">
        <v>3.6065</v>
      </c>
      <c r="I603">
        <v>3.6065</v>
      </c>
      <c r="J603">
        <v>3.6065</v>
      </c>
      <c r="K603">
        <v>3.6065</v>
      </c>
      <c r="L603">
        <v>3.6065</v>
      </c>
    </row>
    <row r="604" spans="1:12" x14ac:dyDescent="0.25">
      <c r="A604" t="s">
        <v>740</v>
      </c>
      <c r="B604">
        <v>2006</v>
      </c>
      <c r="C604" t="s">
        <v>698</v>
      </c>
      <c r="D604">
        <v>0.85409999999999997</v>
      </c>
      <c r="E604">
        <v>0.85409999999999997</v>
      </c>
      <c r="F604">
        <v>0.85409999999999997</v>
      </c>
      <c r="G604">
        <v>0.85409999999999997</v>
      </c>
      <c r="H604">
        <v>0.85409999999999997</v>
      </c>
      <c r="I604">
        <v>0.85409999999999997</v>
      </c>
      <c r="J604">
        <v>0.85409999999999997</v>
      </c>
      <c r="K604">
        <v>0.85409999999999997</v>
      </c>
      <c r="L604">
        <v>0.85409999999999997</v>
      </c>
    </row>
    <row r="605" spans="1:12" x14ac:dyDescent="0.25">
      <c r="A605" t="s">
        <v>740</v>
      </c>
      <c r="B605">
        <v>2006</v>
      </c>
      <c r="C605" t="s">
        <v>697</v>
      </c>
      <c r="D605">
        <v>1.2486999999999999</v>
      </c>
      <c r="E605">
        <v>1.2486999999999999</v>
      </c>
      <c r="F605">
        <v>1.2486999999999999</v>
      </c>
      <c r="G605">
        <v>1.2486999999999999</v>
      </c>
      <c r="H605">
        <v>1.2486999999999999</v>
      </c>
      <c r="I605">
        <v>1.2486999999999999</v>
      </c>
      <c r="J605">
        <v>1.2486999999999999</v>
      </c>
      <c r="K605">
        <v>1.2486999999999999</v>
      </c>
      <c r="L605">
        <v>1.2486999999999999</v>
      </c>
    </row>
    <row r="606" spans="1:12" x14ac:dyDescent="0.25">
      <c r="A606" t="s">
        <v>740</v>
      </c>
      <c r="B606">
        <v>2006</v>
      </c>
      <c r="C606" t="s">
        <v>699</v>
      </c>
      <c r="D606">
        <v>2.3999999999999998E-3</v>
      </c>
      <c r="E606">
        <v>2.3999999999999998E-3</v>
      </c>
      <c r="F606">
        <v>2.3999999999999998E-3</v>
      </c>
      <c r="G606">
        <v>2.3999999999999998E-3</v>
      </c>
      <c r="H606">
        <v>2.3999999999999998E-3</v>
      </c>
      <c r="I606">
        <v>2.3999999999999998E-3</v>
      </c>
      <c r="J606">
        <v>2.3999999999999998E-3</v>
      </c>
      <c r="K606">
        <v>2.3999999999999998E-3</v>
      </c>
      <c r="L606">
        <v>2.3999999999999998E-3</v>
      </c>
    </row>
    <row r="607" spans="1:12" x14ac:dyDescent="0.25">
      <c r="A607" t="s">
        <v>740</v>
      </c>
      <c r="B607">
        <v>2006</v>
      </c>
      <c r="C607" t="s">
        <v>702</v>
      </c>
      <c r="D607">
        <v>0.1162</v>
      </c>
      <c r="E607">
        <v>0.1162</v>
      </c>
      <c r="F607">
        <v>0.1162</v>
      </c>
      <c r="G607">
        <v>0.1162</v>
      </c>
      <c r="H607">
        <v>0.1162</v>
      </c>
      <c r="I607">
        <v>0.1162</v>
      </c>
      <c r="J607">
        <v>0.1162</v>
      </c>
      <c r="K607">
        <v>0.1162</v>
      </c>
      <c r="L607">
        <v>0.1162</v>
      </c>
    </row>
    <row r="608" spans="1:12" x14ac:dyDescent="0.25">
      <c r="A608" t="s">
        <v>740</v>
      </c>
      <c r="B608">
        <v>2006</v>
      </c>
      <c r="C608" t="s">
        <v>700</v>
      </c>
      <c r="D608">
        <v>0.19059999999999999</v>
      </c>
      <c r="E608">
        <v>0.19059999999999999</v>
      </c>
      <c r="F608">
        <v>0.19059999999999999</v>
      </c>
      <c r="G608">
        <v>0.19059999999999999</v>
      </c>
      <c r="H608">
        <v>0.19059999999999999</v>
      </c>
      <c r="I608">
        <v>0.19059999999999999</v>
      </c>
      <c r="J608">
        <v>0.19059999999999999</v>
      </c>
      <c r="K608">
        <v>0.19059999999999999</v>
      </c>
      <c r="L608">
        <v>0.19059999999999999</v>
      </c>
    </row>
    <row r="609" spans="1:12" x14ac:dyDescent="0.25">
      <c r="A609" t="s">
        <v>740</v>
      </c>
      <c r="B609">
        <v>2006</v>
      </c>
      <c r="C609" t="s">
        <v>701</v>
      </c>
      <c r="D609">
        <v>5.7500000000000002E-2</v>
      </c>
      <c r="E609">
        <v>5.7500000000000002E-2</v>
      </c>
      <c r="F609">
        <v>5.7500000000000002E-2</v>
      </c>
      <c r="G609">
        <v>5.7500000000000002E-2</v>
      </c>
      <c r="H609">
        <v>5.7500000000000002E-2</v>
      </c>
      <c r="I609">
        <v>5.7500000000000002E-2</v>
      </c>
      <c r="J609">
        <v>5.7500000000000002E-2</v>
      </c>
      <c r="K609">
        <v>5.7500000000000002E-2</v>
      </c>
      <c r="L609">
        <v>5.7500000000000002E-2</v>
      </c>
    </row>
    <row r="610" spans="1:12" x14ac:dyDescent="0.25">
      <c r="A610" t="s">
        <v>740</v>
      </c>
      <c r="B610">
        <v>2006</v>
      </c>
      <c r="C610" t="s">
        <v>703</v>
      </c>
      <c r="D610">
        <v>2.7900000000000001E-2</v>
      </c>
      <c r="E610">
        <v>2.7900000000000001E-2</v>
      </c>
      <c r="F610">
        <v>2.7900000000000001E-2</v>
      </c>
      <c r="G610">
        <v>2.7900000000000001E-2</v>
      </c>
      <c r="H610">
        <v>2.7900000000000001E-2</v>
      </c>
      <c r="I610">
        <v>2.7900000000000001E-2</v>
      </c>
      <c r="J610">
        <v>2.7900000000000001E-2</v>
      </c>
      <c r="K610">
        <v>2.7900000000000001E-2</v>
      </c>
      <c r="L610">
        <v>2.7900000000000001E-2</v>
      </c>
    </row>
    <row r="611" spans="1:12" x14ac:dyDescent="0.25">
      <c r="A611" t="s">
        <v>741</v>
      </c>
      <c r="B611">
        <v>2006</v>
      </c>
      <c r="C611" t="s">
        <v>701</v>
      </c>
      <c r="D611">
        <v>4.7699999999999999E-2</v>
      </c>
      <c r="E611">
        <v>4.7699999999999999E-2</v>
      </c>
      <c r="F611">
        <v>4.7699999999999999E-2</v>
      </c>
      <c r="G611">
        <v>4.7699999999999999E-2</v>
      </c>
      <c r="H611">
        <v>4.7699999999999999E-2</v>
      </c>
      <c r="I611">
        <v>4.7699999999999999E-2</v>
      </c>
      <c r="J611">
        <v>4.7699999999999999E-2</v>
      </c>
      <c r="K611">
        <v>4.7699999999999999E-2</v>
      </c>
      <c r="L611">
        <v>4.7699999999999999E-2</v>
      </c>
    </row>
    <row r="612" spans="1:12" x14ac:dyDescent="0.25">
      <c r="A612" t="s">
        <v>741</v>
      </c>
      <c r="B612">
        <v>2006</v>
      </c>
      <c r="C612" t="s">
        <v>697</v>
      </c>
      <c r="D612">
        <v>1.0213000000000001</v>
      </c>
      <c r="E612">
        <v>1.0213000000000001</v>
      </c>
      <c r="F612">
        <v>1.0213000000000001</v>
      </c>
      <c r="G612">
        <v>1.0213000000000001</v>
      </c>
      <c r="H612">
        <v>1.0213000000000001</v>
      </c>
      <c r="I612">
        <v>1.0213000000000001</v>
      </c>
      <c r="J612">
        <v>1.0213000000000001</v>
      </c>
      <c r="K612">
        <v>1.0213000000000001</v>
      </c>
      <c r="L612">
        <v>1.0213000000000001</v>
      </c>
    </row>
    <row r="613" spans="1:12" x14ac:dyDescent="0.25">
      <c r="A613" t="s">
        <v>741</v>
      </c>
      <c r="B613">
        <v>2006</v>
      </c>
      <c r="C613" t="s">
        <v>699</v>
      </c>
      <c r="D613">
        <v>2.3999999999999998E-3</v>
      </c>
      <c r="E613">
        <v>2.3999999999999998E-3</v>
      </c>
      <c r="F613">
        <v>2.3999999999999998E-3</v>
      </c>
      <c r="G613">
        <v>2.3999999999999998E-3</v>
      </c>
      <c r="H613">
        <v>2.3999999999999998E-3</v>
      </c>
      <c r="I613">
        <v>2.3999999999999998E-3</v>
      </c>
      <c r="J613">
        <v>2.3999999999999998E-3</v>
      </c>
      <c r="K613">
        <v>2.3999999999999998E-3</v>
      </c>
      <c r="L613">
        <v>2.3999999999999998E-3</v>
      </c>
    </row>
    <row r="614" spans="1:12" x14ac:dyDescent="0.25">
      <c r="A614" t="s">
        <v>741</v>
      </c>
      <c r="B614">
        <v>2006</v>
      </c>
      <c r="C614" t="s">
        <v>702</v>
      </c>
      <c r="D614">
        <v>0.11940000000000001</v>
      </c>
      <c r="E614">
        <v>0.11940000000000001</v>
      </c>
      <c r="F614">
        <v>0.11940000000000001</v>
      </c>
      <c r="G614">
        <v>0.11940000000000001</v>
      </c>
      <c r="H614">
        <v>0.11940000000000001</v>
      </c>
      <c r="I614">
        <v>0.11940000000000001</v>
      </c>
      <c r="J614">
        <v>0.11940000000000001</v>
      </c>
      <c r="K614">
        <v>0.11940000000000001</v>
      </c>
      <c r="L614">
        <v>0.11940000000000001</v>
      </c>
    </row>
    <row r="615" spans="1:12" x14ac:dyDescent="0.25">
      <c r="A615" t="s">
        <v>741</v>
      </c>
      <c r="B615">
        <v>2006</v>
      </c>
      <c r="C615" t="s">
        <v>700</v>
      </c>
      <c r="D615">
        <v>0.19589999999999999</v>
      </c>
      <c r="E615">
        <v>0.19589999999999999</v>
      </c>
      <c r="F615">
        <v>0.19589999999999999</v>
      </c>
      <c r="G615">
        <v>0.19589999999999999</v>
      </c>
      <c r="H615">
        <v>0.19589999999999999</v>
      </c>
      <c r="I615">
        <v>0.19589999999999999</v>
      </c>
      <c r="J615">
        <v>0.19589999999999999</v>
      </c>
      <c r="K615">
        <v>0.19589999999999999</v>
      </c>
      <c r="L615">
        <v>0.19589999999999999</v>
      </c>
    </row>
    <row r="616" spans="1:12" x14ac:dyDescent="0.25">
      <c r="A616" t="s">
        <v>741</v>
      </c>
      <c r="B616">
        <v>2006</v>
      </c>
      <c r="C616" t="s">
        <v>703</v>
      </c>
      <c r="D616">
        <v>2.86E-2</v>
      </c>
      <c r="E616">
        <v>2.86E-2</v>
      </c>
      <c r="F616">
        <v>2.86E-2</v>
      </c>
      <c r="G616">
        <v>2.86E-2</v>
      </c>
      <c r="H616">
        <v>2.86E-2</v>
      </c>
      <c r="I616">
        <v>2.86E-2</v>
      </c>
      <c r="J616">
        <v>2.86E-2</v>
      </c>
      <c r="K616">
        <v>2.86E-2</v>
      </c>
      <c r="L616">
        <v>2.86E-2</v>
      </c>
    </row>
    <row r="617" spans="1:12" x14ac:dyDescent="0.25">
      <c r="A617" t="s">
        <v>741</v>
      </c>
      <c r="B617">
        <v>2006</v>
      </c>
      <c r="C617" t="s">
        <v>698</v>
      </c>
      <c r="D617">
        <v>0.62719999999999998</v>
      </c>
      <c r="E617">
        <v>0.62719999999999998</v>
      </c>
      <c r="F617">
        <v>0.62719999999999998</v>
      </c>
      <c r="G617">
        <v>0.62719999999999998</v>
      </c>
      <c r="H617">
        <v>0.62719999999999998</v>
      </c>
      <c r="I617">
        <v>0.62719999999999998</v>
      </c>
      <c r="J617">
        <v>0.62719999999999998</v>
      </c>
      <c r="K617">
        <v>0.62719999999999998</v>
      </c>
      <c r="L617">
        <v>0.62719999999999998</v>
      </c>
    </row>
    <row r="618" spans="1:12" x14ac:dyDescent="0.25">
      <c r="A618" t="s">
        <v>742</v>
      </c>
      <c r="B618">
        <v>2006</v>
      </c>
      <c r="C618" t="s">
        <v>703</v>
      </c>
      <c r="D618">
        <v>9.8199999999999996E-2</v>
      </c>
      <c r="E618">
        <v>9.8199999999999996E-2</v>
      </c>
      <c r="F618">
        <v>9.8199999999999996E-2</v>
      </c>
      <c r="G618">
        <v>9.8199999999999996E-2</v>
      </c>
      <c r="H618">
        <v>9.8199999999999996E-2</v>
      </c>
      <c r="I618">
        <v>9.8199999999999996E-2</v>
      </c>
      <c r="J618">
        <v>9.8199999999999996E-2</v>
      </c>
      <c r="K618">
        <v>9.8199999999999996E-2</v>
      </c>
      <c r="L618">
        <v>9.8199999999999996E-2</v>
      </c>
    </row>
    <row r="619" spans="1:12" x14ac:dyDescent="0.25">
      <c r="A619" t="s">
        <v>742</v>
      </c>
      <c r="B619">
        <v>2006</v>
      </c>
      <c r="C619" t="s">
        <v>698</v>
      </c>
      <c r="D619">
        <v>1.9607000000000001</v>
      </c>
      <c r="E619">
        <v>1.9607000000000001</v>
      </c>
      <c r="F619">
        <v>1.9607000000000001</v>
      </c>
      <c r="G619">
        <v>1.9607000000000001</v>
      </c>
      <c r="H619">
        <v>1.9607000000000001</v>
      </c>
      <c r="I619">
        <v>1.9607000000000001</v>
      </c>
      <c r="J619">
        <v>1.9607000000000001</v>
      </c>
      <c r="K619">
        <v>1.9607000000000001</v>
      </c>
      <c r="L619">
        <v>1.9607000000000001</v>
      </c>
    </row>
    <row r="620" spans="1:12" x14ac:dyDescent="0.25">
      <c r="A620" t="s">
        <v>742</v>
      </c>
      <c r="B620">
        <v>2006</v>
      </c>
      <c r="C620" t="s">
        <v>700</v>
      </c>
      <c r="D620">
        <v>0.67190000000000005</v>
      </c>
      <c r="E620">
        <v>0.67190000000000005</v>
      </c>
      <c r="F620">
        <v>0.67190000000000005</v>
      </c>
      <c r="G620">
        <v>0.67190000000000005</v>
      </c>
      <c r="H620">
        <v>0.67190000000000005</v>
      </c>
      <c r="I620">
        <v>0.67190000000000005</v>
      </c>
      <c r="J620">
        <v>0.67190000000000005</v>
      </c>
      <c r="K620">
        <v>0.67190000000000005</v>
      </c>
      <c r="L620">
        <v>0.67190000000000005</v>
      </c>
    </row>
    <row r="621" spans="1:12" x14ac:dyDescent="0.25">
      <c r="A621" t="s">
        <v>742</v>
      </c>
      <c r="B621">
        <v>2006</v>
      </c>
      <c r="C621" t="s">
        <v>697</v>
      </c>
      <c r="D621">
        <v>3.3102</v>
      </c>
      <c r="E621">
        <v>3.3102</v>
      </c>
      <c r="F621">
        <v>3.3102</v>
      </c>
      <c r="G621">
        <v>3.3102</v>
      </c>
      <c r="H621">
        <v>3.3102</v>
      </c>
      <c r="I621">
        <v>3.3102</v>
      </c>
      <c r="J621">
        <v>3.3102</v>
      </c>
      <c r="K621">
        <v>3.3102</v>
      </c>
      <c r="L621">
        <v>3.3102</v>
      </c>
    </row>
    <row r="622" spans="1:12" x14ac:dyDescent="0.25">
      <c r="A622" t="s">
        <v>742</v>
      </c>
      <c r="B622">
        <v>2006</v>
      </c>
      <c r="C622" t="s">
        <v>701</v>
      </c>
      <c r="D622">
        <v>0.16159999999999999</v>
      </c>
      <c r="E622">
        <v>0.16159999999999999</v>
      </c>
      <c r="F622">
        <v>0.16159999999999999</v>
      </c>
      <c r="G622">
        <v>0.16159999999999999</v>
      </c>
      <c r="H622">
        <v>0.16159999999999999</v>
      </c>
      <c r="I622">
        <v>0.16159999999999999</v>
      </c>
      <c r="J622">
        <v>0.16159999999999999</v>
      </c>
      <c r="K622">
        <v>0.16159999999999999</v>
      </c>
      <c r="L622">
        <v>0.16159999999999999</v>
      </c>
    </row>
    <row r="623" spans="1:12" x14ac:dyDescent="0.25">
      <c r="A623" t="s">
        <v>742</v>
      </c>
      <c r="B623">
        <v>2006</v>
      </c>
      <c r="C623" t="s">
        <v>699</v>
      </c>
      <c r="D623">
        <v>8.3000000000000001E-3</v>
      </c>
      <c r="E623">
        <v>8.3000000000000001E-3</v>
      </c>
      <c r="F623">
        <v>8.3000000000000001E-3</v>
      </c>
      <c r="G623">
        <v>8.3000000000000001E-3</v>
      </c>
      <c r="H623">
        <v>8.3000000000000001E-3</v>
      </c>
      <c r="I623">
        <v>8.3000000000000001E-3</v>
      </c>
      <c r="J623">
        <v>8.3000000000000001E-3</v>
      </c>
      <c r="K623">
        <v>8.3000000000000001E-3</v>
      </c>
      <c r="L623">
        <v>8.3000000000000001E-3</v>
      </c>
    </row>
    <row r="624" spans="1:12" x14ac:dyDescent="0.25">
      <c r="A624" t="s">
        <v>742</v>
      </c>
      <c r="B624">
        <v>2006</v>
      </c>
      <c r="C624" t="s">
        <v>702</v>
      </c>
      <c r="D624">
        <v>0.40960000000000002</v>
      </c>
      <c r="E624">
        <v>0.40960000000000002</v>
      </c>
      <c r="F624">
        <v>0.40960000000000002</v>
      </c>
      <c r="G624">
        <v>0.40960000000000002</v>
      </c>
      <c r="H624">
        <v>0.40960000000000002</v>
      </c>
      <c r="I624">
        <v>0.40960000000000002</v>
      </c>
      <c r="J624">
        <v>0.40960000000000002</v>
      </c>
      <c r="K624">
        <v>0.40960000000000002</v>
      </c>
      <c r="L624">
        <v>0.40960000000000002</v>
      </c>
    </row>
    <row r="625" spans="1:12" x14ac:dyDescent="0.25">
      <c r="A625" t="s">
        <v>743</v>
      </c>
      <c r="B625">
        <v>2006</v>
      </c>
      <c r="C625" t="s">
        <v>698</v>
      </c>
      <c r="D625">
        <v>0.16500000000000001</v>
      </c>
      <c r="E625">
        <v>0.16500000000000001</v>
      </c>
      <c r="F625">
        <v>0.16500000000000001</v>
      </c>
      <c r="G625">
        <v>0.16500000000000001</v>
      </c>
      <c r="H625">
        <v>0.16500000000000001</v>
      </c>
      <c r="I625">
        <v>0.16500000000000001</v>
      </c>
      <c r="J625">
        <v>0.16500000000000001</v>
      </c>
      <c r="K625">
        <v>0.16500000000000001</v>
      </c>
      <c r="L625">
        <v>0.16500000000000001</v>
      </c>
    </row>
    <row r="626" spans="1:12" x14ac:dyDescent="0.25">
      <c r="A626" t="s">
        <v>743</v>
      </c>
      <c r="B626">
        <v>2006</v>
      </c>
      <c r="C626" t="s">
        <v>700</v>
      </c>
      <c r="D626">
        <v>5.8900000000000001E-2</v>
      </c>
      <c r="E626">
        <v>5.8900000000000001E-2</v>
      </c>
      <c r="F626">
        <v>5.8900000000000001E-2</v>
      </c>
      <c r="G626">
        <v>5.8900000000000001E-2</v>
      </c>
      <c r="H626">
        <v>5.8900000000000001E-2</v>
      </c>
      <c r="I626">
        <v>5.8900000000000001E-2</v>
      </c>
      <c r="J626">
        <v>5.8900000000000001E-2</v>
      </c>
      <c r="K626">
        <v>5.8900000000000001E-2</v>
      </c>
      <c r="L626">
        <v>5.8900000000000001E-2</v>
      </c>
    </row>
    <row r="627" spans="1:12" x14ac:dyDescent="0.25">
      <c r="A627" t="s">
        <v>743</v>
      </c>
      <c r="B627">
        <v>2006</v>
      </c>
      <c r="C627" t="s">
        <v>701</v>
      </c>
      <c r="D627">
        <v>1.3899999999999999E-2</v>
      </c>
      <c r="E627">
        <v>1.3899999999999999E-2</v>
      </c>
      <c r="F627">
        <v>1.3899999999999999E-2</v>
      </c>
      <c r="G627">
        <v>1.3899999999999999E-2</v>
      </c>
      <c r="H627">
        <v>1.3899999999999999E-2</v>
      </c>
      <c r="I627">
        <v>1.3899999999999999E-2</v>
      </c>
      <c r="J627">
        <v>1.3899999999999999E-2</v>
      </c>
      <c r="K627">
        <v>1.3899999999999999E-2</v>
      </c>
      <c r="L627">
        <v>1.3899999999999999E-2</v>
      </c>
    </row>
    <row r="628" spans="1:12" x14ac:dyDescent="0.25">
      <c r="A628" t="s">
        <v>743</v>
      </c>
      <c r="B628">
        <v>2006</v>
      </c>
      <c r="C628" t="s">
        <v>699</v>
      </c>
      <c r="D628">
        <v>6.9999999999999999E-4</v>
      </c>
      <c r="E628">
        <v>6.9999999999999999E-4</v>
      </c>
      <c r="F628">
        <v>6.9999999999999999E-4</v>
      </c>
      <c r="G628">
        <v>6.9999999999999999E-4</v>
      </c>
      <c r="H628">
        <v>6.9999999999999999E-4</v>
      </c>
      <c r="I628">
        <v>6.9999999999999999E-4</v>
      </c>
      <c r="J628">
        <v>6.9999999999999999E-4</v>
      </c>
      <c r="K628">
        <v>6.9999999999999999E-4</v>
      </c>
      <c r="L628">
        <v>6.9999999999999999E-4</v>
      </c>
    </row>
    <row r="629" spans="1:12" x14ac:dyDescent="0.25">
      <c r="A629" t="s">
        <v>743</v>
      </c>
      <c r="B629">
        <v>2006</v>
      </c>
      <c r="C629" t="s">
        <v>702</v>
      </c>
      <c r="D629">
        <v>3.5900000000000001E-2</v>
      </c>
      <c r="E629">
        <v>3.5900000000000001E-2</v>
      </c>
      <c r="F629">
        <v>3.5900000000000001E-2</v>
      </c>
      <c r="G629">
        <v>3.5900000000000001E-2</v>
      </c>
      <c r="H629">
        <v>3.5900000000000001E-2</v>
      </c>
      <c r="I629">
        <v>3.5900000000000001E-2</v>
      </c>
      <c r="J629">
        <v>3.5900000000000001E-2</v>
      </c>
      <c r="K629">
        <v>3.5900000000000001E-2</v>
      </c>
      <c r="L629">
        <v>3.5900000000000001E-2</v>
      </c>
    </row>
    <row r="630" spans="1:12" x14ac:dyDescent="0.25">
      <c r="A630" t="s">
        <v>743</v>
      </c>
      <c r="B630">
        <v>2006</v>
      </c>
      <c r="C630" t="s">
        <v>703</v>
      </c>
      <c r="D630">
        <v>8.6E-3</v>
      </c>
      <c r="E630">
        <v>8.6E-3</v>
      </c>
      <c r="F630">
        <v>8.6E-3</v>
      </c>
      <c r="G630">
        <v>8.6E-3</v>
      </c>
      <c r="H630">
        <v>8.6E-3</v>
      </c>
      <c r="I630">
        <v>8.6E-3</v>
      </c>
      <c r="J630">
        <v>8.6E-3</v>
      </c>
      <c r="K630">
        <v>8.6E-3</v>
      </c>
      <c r="L630">
        <v>8.6E-3</v>
      </c>
    </row>
    <row r="631" spans="1:12" x14ac:dyDescent="0.25">
      <c r="A631" t="s">
        <v>743</v>
      </c>
      <c r="B631">
        <v>2006</v>
      </c>
      <c r="C631" t="s">
        <v>697</v>
      </c>
      <c r="D631">
        <v>0.28310000000000002</v>
      </c>
      <c r="E631">
        <v>0.28310000000000002</v>
      </c>
      <c r="F631">
        <v>0.28310000000000002</v>
      </c>
      <c r="G631">
        <v>0.28310000000000002</v>
      </c>
      <c r="H631">
        <v>0.28310000000000002</v>
      </c>
      <c r="I631">
        <v>0.28310000000000002</v>
      </c>
      <c r="J631">
        <v>0.28310000000000002</v>
      </c>
      <c r="K631">
        <v>0.28310000000000002</v>
      </c>
      <c r="L631">
        <v>0.28310000000000002</v>
      </c>
    </row>
    <row r="632" spans="1:12" x14ac:dyDescent="0.25">
      <c r="A632" t="s">
        <v>744</v>
      </c>
      <c r="B632">
        <v>2006</v>
      </c>
      <c r="C632" t="s">
        <v>700</v>
      </c>
      <c r="D632">
        <v>0.23089999999999999</v>
      </c>
      <c r="E632">
        <v>0.23089999999999999</v>
      </c>
      <c r="F632">
        <v>0.23089999999999999</v>
      </c>
      <c r="G632">
        <v>0.23089999999999999</v>
      </c>
      <c r="H632">
        <v>0.23089999999999999</v>
      </c>
      <c r="I632">
        <v>0.23089999999999999</v>
      </c>
      <c r="J632">
        <v>0.23089999999999999</v>
      </c>
      <c r="K632">
        <v>0.23089999999999999</v>
      </c>
      <c r="L632">
        <v>0.23089999999999999</v>
      </c>
    </row>
    <row r="633" spans="1:12" x14ac:dyDescent="0.25">
      <c r="A633" t="s">
        <v>744</v>
      </c>
      <c r="B633">
        <v>2006</v>
      </c>
      <c r="C633" t="s">
        <v>701</v>
      </c>
      <c r="D633">
        <v>7.0900000000000005E-2</v>
      </c>
      <c r="E633">
        <v>7.0900000000000005E-2</v>
      </c>
      <c r="F633">
        <v>7.0900000000000005E-2</v>
      </c>
      <c r="G633">
        <v>7.0900000000000005E-2</v>
      </c>
      <c r="H633">
        <v>7.0900000000000005E-2</v>
      </c>
      <c r="I633">
        <v>7.0900000000000005E-2</v>
      </c>
      <c r="J633">
        <v>7.0900000000000005E-2</v>
      </c>
      <c r="K633">
        <v>7.0900000000000005E-2</v>
      </c>
      <c r="L633">
        <v>7.0900000000000005E-2</v>
      </c>
    </row>
    <row r="634" spans="1:12" x14ac:dyDescent="0.25">
      <c r="A634" t="s">
        <v>744</v>
      </c>
      <c r="B634">
        <v>2006</v>
      </c>
      <c r="C634" t="s">
        <v>702</v>
      </c>
      <c r="D634">
        <v>0.14069999999999999</v>
      </c>
      <c r="E634">
        <v>0.14069999999999999</v>
      </c>
      <c r="F634">
        <v>0.14069999999999999</v>
      </c>
      <c r="G634">
        <v>0.14069999999999999</v>
      </c>
      <c r="H634">
        <v>0.14069999999999999</v>
      </c>
      <c r="I634">
        <v>0.14069999999999999</v>
      </c>
      <c r="J634">
        <v>0.14069999999999999</v>
      </c>
      <c r="K634">
        <v>0.14069999999999999</v>
      </c>
      <c r="L634">
        <v>0.14069999999999999</v>
      </c>
    </row>
    <row r="635" spans="1:12" x14ac:dyDescent="0.25">
      <c r="A635" t="s">
        <v>744</v>
      </c>
      <c r="B635">
        <v>2006</v>
      </c>
      <c r="C635" t="s">
        <v>703</v>
      </c>
      <c r="D635">
        <v>3.3700000000000001E-2</v>
      </c>
      <c r="E635">
        <v>3.3700000000000001E-2</v>
      </c>
      <c r="F635">
        <v>3.3700000000000001E-2</v>
      </c>
      <c r="G635">
        <v>3.3700000000000001E-2</v>
      </c>
      <c r="H635">
        <v>3.3700000000000001E-2</v>
      </c>
      <c r="I635">
        <v>3.3700000000000001E-2</v>
      </c>
      <c r="J635">
        <v>3.3700000000000001E-2</v>
      </c>
      <c r="K635">
        <v>3.3700000000000001E-2</v>
      </c>
      <c r="L635">
        <v>3.3700000000000001E-2</v>
      </c>
    </row>
    <row r="636" spans="1:12" x14ac:dyDescent="0.25">
      <c r="A636" t="s">
        <v>744</v>
      </c>
      <c r="B636">
        <v>2006</v>
      </c>
      <c r="C636" t="s">
        <v>699</v>
      </c>
      <c r="D636">
        <v>2.8999999999999998E-3</v>
      </c>
      <c r="E636">
        <v>2.8999999999999998E-3</v>
      </c>
      <c r="F636">
        <v>2.8999999999999998E-3</v>
      </c>
      <c r="G636">
        <v>2.8999999999999998E-3</v>
      </c>
      <c r="H636">
        <v>2.8999999999999998E-3</v>
      </c>
      <c r="I636">
        <v>2.8999999999999998E-3</v>
      </c>
      <c r="J636">
        <v>2.8999999999999998E-3</v>
      </c>
      <c r="K636">
        <v>2.8999999999999998E-3</v>
      </c>
      <c r="L636">
        <v>2.8999999999999998E-3</v>
      </c>
    </row>
    <row r="637" spans="1:12" x14ac:dyDescent="0.25">
      <c r="A637" t="s">
        <v>744</v>
      </c>
      <c r="B637">
        <v>2006</v>
      </c>
      <c r="C637" t="s">
        <v>697</v>
      </c>
      <c r="D637">
        <v>1.3729</v>
      </c>
      <c r="E637">
        <v>1.3729</v>
      </c>
      <c r="F637">
        <v>1.3729</v>
      </c>
      <c r="G637">
        <v>1.3729</v>
      </c>
      <c r="H637">
        <v>1.3729</v>
      </c>
      <c r="I637">
        <v>1.3729</v>
      </c>
      <c r="J637">
        <v>1.3729</v>
      </c>
      <c r="K637">
        <v>1.3729</v>
      </c>
      <c r="L637">
        <v>1.3729</v>
      </c>
    </row>
    <row r="638" spans="1:12" x14ac:dyDescent="0.25">
      <c r="A638" t="s">
        <v>744</v>
      </c>
      <c r="B638">
        <v>2006</v>
      </c>
      <c r="C638" t="s">
        <v>698</v>
      </c>
      <c r="D638">
        <v>0.89390000000000003</v>
      </c>
      <c r="E638">
        <v>0.89390000000000003</v>
      </c>
      <c r="F638">
        <v>0.89390000000000003</v>
      </c>
      <c r="G638">
        <v>0.89390000000000003</v>
      </c>
      <c r="H638">
        <v>0.89390000000000003</v>
      </c>
      <c r="I638">
        <v>0.89390000000000003</v>
      </c>
      <c r="J638">
        <v>0.89390000000000003</v>
      </c>
      <c r="K638">
        <v>0.89390000000000003</v>
      </c>
      <c r="L638">
        <v>0.89390000000000003</v>
      </c>
    </row>
    <row r="639" spans="1:12" x14ac:dyDescent="0.25">
      <c r="A639" t="s">
        <v>745</v>
      </c>
      <c r="B639">
        <v>2006</v>
      </c>
      <c r="C639" t="s">
        <v>702</v>
      </c>
      <c r="D639">
        <v>2.5499999999999998E-2</v>
      </c>
      <c r="E639">
        <v>2.5499999999999998E-2</v>
      </c>
      <c r="F639">
        <v>2.5499999999999998E-2</v>
      </c>
      <c r="G639">
        <v>2.5499999999999998E-2</v>
      </c>
      <c r="H639">
        <v>2.5499999999999998E-2</v>
      </c>
      <c r="I639">
        <v>2.5499999999999998E-2</v>
      </c>
      <c r="J639">
        <v>2.5499999999999998E-2</v>
      </c>
      <c r="K639">
        <v>2.5499999999999998E-2</v>
      </c>
      <c r="L639">
        <v>2.5499999999999998E-2</v>
      </c>
    </row>
    <row r="640" spans="1:12" x14ac:dyDescent="0.25">
      <c r="A640" t="s">
        <v>745</v>
      </c>
      <c r="B640">
        <v>2006</v>
      </c>
      <c r="C640" t="s">
        <v>700</v>
      </c>
      <c r="D640">
        <v>4.1799999999999997E-2</v>
      </c>
      <c r="E640">
        <v>4.1799999999999997E-2</v>
      </c>
      <c r="F640">
        <v>4.1799999999999997E-2</v>
      </c>
      <c r="G640">
        <v>4.1799999999999997E-2</v>
      </c>
      <c r="H640">
        <v>4.1799999999999997E-2</v>
      </c>
      <c r="I640">
        <v>4.1799999999999997E-2</v>
      </c>
      <c r="J640">
        <v>4.1799999999999997E-2</v>
      </c>
      <c r="K640">
        <v>4.1799999999999997E-2</v>
      </c>
      <c r="L640">
        <v>4.1799999999999997E-2</v>
      </c>
    </row>
    <row r="641" spans="1:12" x14ac:dyDescent="0.25">
      <c r="A641" t="s">
        <v>745</v>
      </c>
      <c r="B641">
        <v>2006</v>
      </c>
      <c r="C641" t="s">
        <v>697</v>
      </c>
      <c r="D641">
        <v>0.24879999999999999</v>
      </c>
      <c r="E641">
        <v>0.24879999999999999</v>
      </c>
      <c r="F641">
        <v>0.24879999999999999</v>
      </c>
      <c r="G641">
        <v>0.24879999999999999</v>
      </c>
      <c r="H641">
        <v>0.24879999999999999</v>
      </c>
      <c r="I641">
        <v>0.24879999999999999</v>
      </c>
      <c r="J641">
        <v>0.24879999999999999</v>
      </c>
      <c r="K641">
        <v>0.24879999999999999</v>
      </c>
      <c r="L641">
        <v>0.24879999999999999</v>
      </c>
    </row>
    <row r="642" spans="1:12" x14ac:dyDescent="0.25">
      <c r="A642" t="s">
        <v>745</v>
      </c>
      <c r="B642">
        <v>2006</v>
      </c>
      <c r="C642" t="s">
        <v>699</v>
      </c>
      <c r="D642">
        <v>5.0000000000000001E-4</v>
      </c>
      <c r="E642">
        <v>5.0000000000000001E-4</v>
      </c>
      <c r="F642">
        <v>5.0000000000000001E-4</v>
      </c>
      <c r="G642">
        <v>5.0000000000000001E-4</v>
      </c>
      <c r="H642">
        <v>5.0000000000000001E-4</v>
      </c>
      <c r="I642">
        <v>5.0000000000000001E-4</v>
      </c>
      <c r="J642">
        <v>5.0000000000000001E-4</v>
      </c>
      <c r="K642">
        <v>5.0000000000000001E-4</v>
      </c>
      <c r="L642">
        <v>5.0000000000000001E-4</v>
      </c>
    </row>
    <row r="643" spans="1:12" x14ac:dyDescent="0.25">
      <c r="A643" t="s">
        <v>745</v>
      </c>
      <c r="B643">
        <v>2006</v>
      </c>
      <c r="C643" t="s">
        <v>701</v>
      </c>
      <c r="D643">
        <v>1.2200000000000001E-2</v>
      </c>
      <c r="E643">
        <v>1.2200000000000001E-2</v>
      </c>
      <c r="F643">
        <v>1.2200000000000001E-2</v>
      </c>
      <c r="G643">
        <v>1.2200000000000001E-2</v>
      </c>
      <c r="H643">
        <v>1.2200000000000001E-2</v>
      </c>
      <c r="I643">
        <v>1.2200000000000001E-2</v>
      </c>
      <c r="J643">
        <v>1.2200000000000001E-2</v>
      </c>
      <c r="K643">
        <v>1.2200000000000001E-2</v>
      </c>
      <c r="L643">
        <v>1.2200000000000001E-2</v>
      </c>
    </row>
    <row r="644" spans="1:12" x14ac:dyDescent="0.25">
      <c r="A644" t="s">
        <v>745</v>
      </c>
      <c r="B644">
        <v>2006</v>
      </c>
      <c r="C644" t="s">
        <v>703</v>
      </c>
      <c r="D644">
        <v>6.1000000000000004E-3</v>
      </c>
      <c r="E644">
        <v>6.1000000000000004E-3</v>
      </c>
      <c r="F644">
        <v>6.1000000000000004E-3</v>
      </c>
      <c r="G644">
        <v>6.1000000000000004E-3</v>
      </c>
      <c r="H644">
        <v>6.1000000000000004E-3</v>
      </c>
      <c r="I644">
        <v>6.1000000000000004E-3</v>
      </c>
      <c r="J644">
        <v>6.1000000000000004E-3</v>
      </c>
      <c r="K644">
        <v>6.1000000000000004E-3</v>
      </c>
      <c r="L644">
        <v>6.1000000000000004E-3</v>
      </c>
    </row>
    <row r="645" spans="1:12" x14ac:dyDescent="0.25">
      <c r="A645" t="s">
        <v>745</v>
      </c>
      <c r="B645">
        <v>2006</v>
      </c>
      <c r="C645" t="s">
        <v>698</v>
      </c>
      <c r="D645">
        <v>0.16270000000000001</v>
      </c>
      <c r="E645">
        <v>0.16270000000000001</v>
      </c>
      <c r="F645">
        <v>0.16270000000000001</v>
      </c>
      <c r="G645">
        <v>0.16270000000000001</v>
      </c>
      <c r="H645">
        <v>0.16270000000000001</v>
      </c>
      <c r="I645">
        <v>0.16270000000000001</v>
      </c>
      <c r="J645">
        <v>0.16270000000000001</v>
      </c>
      <c r="K645">
        <v>0.16270000000000001</v>
      </c>
      <c r="L645">
        <v>0.16270000000000001</v>
      </c>
    </row>
    <row r="646" spans="1:12" x14ac:dyDescent="0.25">
      <c r="A646" t="s">
        <v>746</v>
      </c>
      <c r="B646">
        <v>2006</v>
      </c>
      <c r="C646" t="s">
        <v>697</v>
      </c>
      <c r="D646">
        <v>1.9702</v>
      </c>
      <c r="E646">
        <v>1.9702</v>
      </c>
      <c r="F646">
        <v>1.9702</v>
      </c>
      <c r="G646">
        <v>1.9702</v>
      </c>
      <c r="H646">
        <v>1.9702</v>
      </c>
      <c r="I646">
        <v>1.9702</v>
      </c>
      <c r="J646">
        <v>1.9702</v>
      </c>
      <c r="K646">
        <v>1.9702</v>
      </c>
      <c r="L646">
        <v>1.9702</v>
      </c>
    </row>
    <row r="647" spans="1:12" x14ac:dyDescent="0.25">
      <c r="A647" t="s">
        <v>746</v>
      </c>
      <c r="B647">
        <v>2006</v>
      </c>
      <c r="C647" t="s">
        <v>701</v>
      </c>
      <c r="D647">
        <v>9.6799999999999997E-2</v>
      </c>
      <c r="E647">
        <v>9.6799999999999997E-2</v>
      </c>
      <c r="F647">
        <v>9.6799999999999997E-2</v>
      </c>
      <c r="G647">
        <v>9.6799999999999997E-2</v>
      </c>
      <c r="H647">
        <v>9.6799999999999997E-2</v>
      </c>
      <c r="I647">
        <v>9.6799999999999997E-2</v>
      </c>
      <c r="J647">
        <v>9.6799999999999997E-2</v>
      </c>
      <c r="K647">
        <v>9.6799999999999997E-2</v>
      </c>
      <c r="L647">
        <v>9.6799999999999997E-2</v>
      </c>
    </row>
    <row r="648" spans="1:12" x14ac:dyDescent="0.25">
      <c r="A648" t="s">
        <v>746</v>
      </c>
      <c r="B648">
        <v>2006</v>
      </c>
      <c r="C648" t="s">
        <v>703</v>
      </c>
      <c r="D648">
        <v>4.7399999999999998E-2</v>
      </c>
      <c r="E648">
        <v>4.7399999999999998E-2</v>
      </c>
      <c r="F648">
        <v>4.7399999999999998E-2</v>
      </c>
      <c r="G648">
        <v>4.7399999999999998E-2</v>
      </c>
      <c r="H648">
        <v>4.7399999999999998E-2</v>
      </c>
      <c r="I648">
        <v>4.7399999999999998E-2</v>
      </c>
      <c r="J648">
        <v>4.7399999999999998E-2</v>
      </c>
      <c r="K648">
        <v>4.7399999999999998E-2</v>
      </c>
      <c r="L648">
        <v>4.7399999999999998E-2</v>
      </c>
    </row>
    <row r="649" spans="1:12" x14ac:dyDescent="0.25">
      <c r="A649" t="s">
        <v>746</v>
      </c>
      <c r="B649">
        <v>2006</v>
      </c>
      <c r="C649" t="s">
        <v>698</v>
      </c>
      <c r="D649">
        <v>1.2996000000000001</v>
      </c>
      <c r="E649">
        <v>1.2996000000000001</v>
      </c>
      <c r="F649">
        <v>1.2996000000000001</v>
      </c>
      <c r="G649">
        <v>1.2996000000000001</v>
      </c>
      <c r="H649">
        <v>1.2996000000000001</v>
      </c>
      <c r="I649">
        <v>1.2996000000000001</v>
      </c>
      <c r="J649">
        <v>1.2996000000000001</v>
      </c>
      <c r="K649">
        <v>1.2996000000000001</v>
      </c>
      <c r="L649">
        <v>1.2996000000000001</v>
      </c>
    </row>
    <row r="650" spans="1:12" x14ac:dyDescent="0.25">
      <c r="A650" t="s">
        <v>746</v>
      </c>
      <c r="B650">
        <v>2006</v>
      </c>
      <c r="C650" t="s">
        <v>699</v>
      </c>
      <c r="D650">
        <v>4.0000000000000001E-3</v>
      </c>
      <c r="E650">
        <v>4.0000000000000001E-3</v>
      </c>
      <c r="F650">
        <v>4.0000000000000001E-3</v>
      </c>
      <c r="G650">
        <v>4.0000000000000001E-3</v>
      </c>
      <c r="H650">
        <v>4.0000000000000001E-3</v>
      </c>
      <c r="I650">
        <v>4.0000000000000001E-3</v>
      </c>
      <c r="J650">
        <v>4.0000000000000001E-3</v>
      </c>
      <c r="K650">
        <v>4.0000000000000001E-3</v>
      </c>
      <c r="L650">
        <v>4.0000000000000001E-3</v>
      </c>
    </row>
    <row r="651" spans="1:12" x14ac:dyDescent="0.25">
      <c r="A651" t="s">
        <v>746</v>
      </c>
      <c r="B651">
        <v>2006</v>
      </c>
      <c r="C651" t="s">
        <v>700</v>
      </c>
      <c r="D651">
        <v>0.32450000000000001</v>
      </c>
      <c r="E651">
        <v>0.32450000000000001</v>
      </c>
      <c r="F651">
        <v>0.32450000000000001</v>
      </c>
      <c r="G651">
        <v>0.32450000000000001</v>
      </c>
      <c r="H651">
        <v>0.32450000000000001</v>
      </c>
      <c r="I651">
        <v>0.32450000000000001</v>
      </c>
      <c r="J651">
        <v>0.32450000000000001</v>
      </c>
      <c r="K651">
        <v>0.32450000000000001</v>
      </c>
      <c r="L651">
        <v>0.32450000000000001</v>
      </c>
    </row>
    <row r="652" spans="1:12" x14ac:dyDescent="0.25">
      <c r="A652" t="s">
        <v>746</v>
      </c>
      <c r="B652">
        <v>2006</v>
      </c>
      <c r="C652" t="s">
        <v>702</v>
      </c>
      <c r="D652">
        <v>0.1978</v>
      </c>
      <c r="E652">
        <v>0.1978</v>
      </c>
      <c r="F652">
        <v>0.1978</v>
      </c>
      <c r="G652">
        <v>0.1978</v>
      </c>
      <c r="H652">
        <v>0.1978</v>
      </c>
      <c r="I652">
        <v>0.1978</v>
      </c>
      <c r="J652">
        <v>0.1978</v>
      </c>
      <c r="K652">
        <v>0.1978</v>
      </c>
      <c r="L652">
        <v>0.1978</v>
      </c>
    </row>
    <row r="653" spans="1:12" x14ac:dyDescent="0.25">
      <c r="A653" t="s">
        <v>747</v>
      </c>
      <c r="B653">
        <v>2006</v>
      </c>
      <c r="C653" t="s">
        <v>701</v>
      </c>
      <c r="D653">
        <v>0.35449999999999998</v>
      </c>
      <c r="E653">
        <v>0.35449999999999998</v>
      </c>
      <c r="F653">
        <v>0.35449999999999998</v>
      </c>
      <c r="G653">
        <v>0.35449999999999998</v>
      </c>
      <c r="H653">
        <v>0.35449999999999998</v>
      </c>
      <c r="I653">
        <v>0.35449999999999998</v>
      </c>
      <c r="J653">
        <v>0.35449999999999998</v>
      </c>
      <c r="K653">
        <v>0.35449999999999998</v>
      </c>
      <c r="L653">
        <v>0.35449999999999998</v>
      </c>
    </row>
    <row r="654" spans="1:12" x14ac:dyDescent="0.25">
      <c r="A654" t="s">
        <v>747</v>
      </c>
      <c r="B654">
        <v>2006</v>
      </c>
      <c r="C654" t="s">
        <v>698</v>
      </c>
      <c r="D654">
        <v>4.5324</v>
      </c>
      <c r="E654">
        <v>4.5324</v>
      </c>
      <c r="F654">
        <v>4.5324</v>
      </c>
      <c r="G654">
        <v>4.5324</v>
      </c>
      <c r="H654">
        <v>4.5324</v>
      </c>
      <c r="I654">
        <v>4.5324</v>
      </c>
      <c r="J654">
        <v>4.5324</v>
      </c>
      <c r="K654">
        <v>4.5324</v>
      </c>
      <c r="L654">
        <v>4.5324</v>
      </c>
    </row>
    <row r="655" spans="1:12" x14ac:dyDescent="0.25">
      <c r="A655" t="s">
        <v>747</v>
      </c>
      <c r="B655">
        <v>2006</v>
      </c>
      <c r="C655" t="s">
        <v>702</v>
      </c>
      <c r="D655">
        <v>0.76090000000000002</v>
      </c>
      <c r="E655">
        <v>0.76090000000000002</v>
      </c>
      <c r="F655">
        <v>0.76090000000000002</v>
      </c>
      <c r="G655">
        <v>0.76090000000000002</v>
      </c>
      <c r="H655">
        <v>0.76090000000000002</v>
      </c>
      <c r="I655">
        <v>0.76090000000000002</v>
      </c>
      <c r="J655">
        <v>0.76090000000000002</v>
      </c>
      <c r="K655">
        <v>0.76090000000000002</v>
      </c>
      <c r="L655">
        <v>0.76090000000000002</v>
      </c>
    </row>
    <row r="656" spans="1:12" x14ac:dyDescent="0.25">
      <c r="A656" t="s">
        <v>747</v>
      </c>
      <c r="B656">
        <v>2006</v>
      </c>
      <c r="C656" t="s">
        <v>697</v>
      </c>
      <c r="D656">
        <v>7.0938999999999997</v>
      </c>
      <c r="E656">
        <v>7.0938999999999997</v>
      </c>
      <c r="F656">
        <v>7.0938999999999997</v>
      </c>
      <c r="G656">
        <v>7.0938999999999997</v>
      </c>
      <c r="H656">
        <v>7.0938999999999997</v>
      </c>
      <c r="I656">
        <v>7.0938999999999997</v>
      </c>
      <c r="J656">
        <v>7.0938999999999997</v>
      </c>
      <c r="K656">
        <v>7.0938999999999997</v>
      </c>
      <c r="L656">
        <v>7.0938999999999997</v>
      </c>
    </row>
    <row r="657" spans="1:12" x14ac:dyDescent="0.25">
      <c r="A657" t="s">
        <v>747</v>
      </c>
      <c r="B657">
        <v>2006</v>
      </c>
      <c r="C657" t="s">
        <v>699</v>
      </c>
      <c r="D657">
        <v>1.55E-2</v>
      </c>
      <c r="E657">
        <v>1.55E-2</v>
      </c>
      <c r="F657">
        <v>1.55E-2</v>
      </c>
      <c r="G657">
        <v>1.55E-2</v>
      </c>
      <c r="H657">
        <v>1.55E-2</v>
      </c>
      <c r="I657">
        <v>1.55E-2</v>
      </c>
      <c r="J657">
        <v>1.55E-2</v>
      </c>
      <c r="K657">
        <v>1.55E-2</v>
      </c>
      <c r="L657">
        <v>1.55E-2</v>
      </c>
    </row>
    <row r="658" spans="1:12" x14ac:dyDescent="0.25">
      <c r="A658" t="s">
        <v>747</v>
      </c>
      <c r="B658">
        <v>2006</v>
      </c>
      <c r="C658" t="s">
        <v>703</v>
      </c>
      <c r="D658">
        <v>0.1825</v>
      </c>
      <c r="E658">
        <v>0.1825</v>
      </c>
      <c r="F658">
        <v>0.1825</v>
      </c>
      <c r="G658">
        <v>0.1825</v>
      </c>
      <c r="H658">
        <v>0.1825</v>
      </c>
      <c r="I658">
        <v>0.1825</v>
      </c>
      <c r="J658">
        <v>0.1825</v>
      </c>
      <c r="K658">
        <v>0.1825</v>
      </c>
      <c r="L658">
        <v>0.1825</v>
      </c>
    </row>
    <row r="659" spans="1:12" x14ac:dyDescent="0.25">
      <c r="A659" t="s">
        <v>747</v>
      </c>
      <c r="B659">
        <v>2006</v>
      </c>
      <c r="C659" t="s">
        <v>700</v>
      </c>
      <c r="D659">
        <v>1.2481</v>
      </c>
      <c r="E659">
        <v>1.2481</v>
      </c>
      <c r="F659">
        <v>1.2481</v>
      </c>
      <c r="G659">
        <v>1.2481</v>
      </c>
      <c r="H659">
        <v>1.2481</v>
      </c>
      <c r="I659">
        <v>1.2481</v>
      </c>
      <c r="J659">
        <v>1.2481</v>
      </c>
      <c r="K659">
        <v>1.2481</v>
      </c>
      <c r="L659">
        <v>1.2481</v>
      </c>
    </row>
    <row r="660" spans="1:12" x14ac:dyDescent="0.25">
      <c r="A660" t="s">
        <v>748</v>
      </c>
      <c r="B660">
        <v>2006</v>
      </c>
      <c r="C660" t="s">
        <v>702</v>
      </c>
      <c r="D660">
        <v>8.0600000000000005E-2</v>
      </c>
      <c r="E660">
        <v>8.0600000000000005E-2</v>
      </c>
      <c r="F660">
        <v>8.0600000000000005E-2</v>
      </c>
      <c r="G660">
        <v>8.0600000000000005E-2</v>
      </c>
      <c r="H660">
        <v>8.0600000000000005E-2</v>
      </c>
      <c r="I660">
        <v>8.0600000000000005E-2</v>
      </c>
      <c r="J660">
        <v>8.0600000000000005E-2</v>
      </c>
      <c r="K660">
        <v>8.0600000000000005E-2</v>
      </c>
      <c r="L660">
        <v>8.0600000000000005E-2</v>
      </c>
    </row>
    <row r="661" spans="1:12" x14ac:dyDescent="0.25">
      <c r="A661" t="s">
        <v>748</v>
      </c>
      <c r="B661">
        <v>2006</v>
      </c>
      <c r="C661" t="s">
        <v>703</v>
      </c>
      <c r="D661">
        <v>1.9300000000000001E-2</v>
      </c>
      <c r="E661">
        <v>1.9300000000000001E-2</v>
      </c>
      <c r="F661">
        <v>1.9300000000000001E-2</v>
      </c>
      <c r="G661">
        <v>1.9300000000000001E-2</v>
      </c>
      <c r="H661">
        <v>1.9300000000000001E-2</v>
      </c>
      <c r="I661">
        <v>1.9300000000000001E-2</v>
      </c>
      <c r="J661">
        <v>1.9300000000000001E-2</v>
      </c>
      <c r="K661">
        <v>1.9300000000000001E-2</v>
      </c>
      <c r="L661">
        <v>1.9300000000000001E-2</v>
      </c>
    </row>
    <row r="662" spans="1:12" x14ac:dyDescent="0.25">
      <c r="A662" t="s">
        <v>748</v>
      </c>
      <c r="B662">
        <v>2006</v>
      </c>
      <c r="C662" t="s">
        <v>699</v>
      </c>
      <c r="D662">
        <v>1.6000000000000001E-3</v>
      </c>
      <c r="E662">
        <v>1.6000000000000001E-3</v>
      </c>
      <c r="F662">
        <v>1.6000000000000001E-3</v>
      </c>
      <c r="G662">
        <v>1.6000000000000001E-3</v>
      </c>
      <c r="H662">
        <v>1.6000000000000001E-3</v>
      </c>
      <c r="I662">
        <v>1.6000000000000001E-3</v>
      </c>
      <c r="J662">
        <v>1.6000000000000001E-3</v>
      </c>
      <c r="K662">
        <v>1.6000000000000001E-3</v>
      </c>
      <c r="L662">
        <v>1.6000000000000001E-3</v>
      </c>
    </row>
    <row r="663" spans="1:12" x14ac:dyDescent="0.25">
      <c r="A663" t="s">
        <v>748</v>
      </c>
      <c r="B663">
        <v>2006</v>
      </c>
      <c r="C663" t="s">
        <v>697</v>
      </c>
      <c r="D663">
        <v>0.76300000000000001</v>
      </c>
      <c r="E663">
        <v>0.76300000000000001</v>
      </c>
      <c r="F663">
        <v>0.76300000000000001</v>
      </c>
      <c r="G663">
        <v>0.76300000000000001</v>
      </c>
      <c r="H663">
        <v>0.76300000000000001</v>
      </c>
      <c r="I663">
        <v>0.76300000000000001</v>
      </c>
      <c r="J663">
        <v>0.76300000000000001</v>
      </c>
      <c r="K663">
        <v>0.76300000000000001</v>
      </c>
      <c r="L663">
        <v>0.76300000000000001</v>
      </c>
    </row>
    <row r="664" spans="1:12" x14ac:dyDescent="0.25">
      <c r="A664" t="s">
        <v>748</v>
      </c>
      <c r="B664">
        <v>2006</v>
      </c>
      <c r="C664" t="s">
        <v>700</v>
      </c>
      <c r="D664">
        <v>0.1323</v>
      </c>
      <c r="E664">
        <v>0.1323</v>
      </c>
      <c r="F664">
        <v>0.1323</v>
      </c>
      <c r="G664">
        <v>0.1323</v>
      </c>
      <c r="H664">
        <v>0.1323</v>
      </c>
      <c r="I664">
        <v>0.1323</v>
      </c>
      <c r="J664">
        <v>0.1323</v>
      </c>
      <c r="K664">
        <v>0.1323</v>
      </c>
      <c r="L664">
        <v>0.1323</v>
      </c>
    </row>
    <row r="665" spans="1:12" x14ac:dyDescent="0.25">
      <c r="A665" t="s">
        <v>748</v>
      </c>
      <c r="B665">
        <v>2006</v>
      </c>
      <c r="C665" t="s">
        <v>701</v>
      </c>
      <c r="D665">
        <v>3.0700000000000002E-2</v>
      </c>
      <c r="E665">
        <v>3.0700000000000002E-2</v>
      </c>
      <c r="F665">
        <v>3.0700000000000002E-2</v>
      </c>
      <c r="G665">
        <v>3.0700000000000002E-2</v>
      </c>
      <c r="H665">
        <v>3.0700000000000002E-2</v>
      </c>
      <c r="I665">
        <v>3.0700000000000002E-2</v>
      </c>
      <c r="J665">
        <v>3.0700000000000002E-2</v>
      </c>
      <c r="K665">
        <v>3.0700000000000002E-2</v>
      </c>
      <c r="L665">
        <v>3.0700000000000002E-2</v>
      </c>
    </row>
    <row r="666" spans="1:12" x14ac:dyDescent="0.25">
      <c r="A666" t="s">
        <v>748</v>
      </c>
      <c r="B666">
        <v>2006</v>
      </c>
      <c r="C666" t="s">
        <v>698</v>
      </c>
      <c r="D666">
        <v>0.4985</v>
      </c>
      <c r="E666">
        <v>0.4985</v>
      </c>
      <c r="F666">
        <v>0.4985</v>
      </c>
      <c r="G666">
        <v>0.4985</v>
      </c>
      <c r="H666">
        <v>0.4985</v>
      </c>
      <c r="I666">
        <v>0.4985</v>
      </c>
      <c r="J666">
        <v>0.4985</v>
      </c>
      <c r="K666">
        <v>0.4985</v>
      </c>
      <c r="L666">
        <v>0.4985</v>
      </c>
    </row>
    <row r="667" spans="1:12" x14ac:dyDescent="0.25">
      <c r="A667" t="s">
        <v>749</v>
      </c>
      <c r="B667">
        <v>2006</v>
      </c>
      <c r="C667" t="s">
        <v>697</v>
      </c>
      <c r="D667">
        <v>0.1993</v>
      </c>
      <c r="E667">
        <v>0.1993</v>
      </c>
      <c r="F667">
        <v>0.1993</v>
      </c>
      <c r="G667">
        <v>0.1993</v>
      </c>
      <c r="H667">
        <v>0.1993</v>
      </c>
      <c r="I667">
        <v>0.1993</v>
      </c>
      <c r="J667">
        <v>0.1993</v>
      </c>
      <c r="K667">
        <v>0.1993</v>
      </c>
      <c r="L667">
        <v>0.1993</v>
      </c>
    </row>
    <row r="668" spans="1:12" x14ac:dyDescent="0.25">
      <c r="A668" t="s">
        <v>749</v>
      </c>
      <c r="B668">
        <v>2006</v>
      </c>
      <c r="C668" t="s">
        <v>702</v>
      </c>
      <c r="D668">
        <v>2.0899999999999998E-2</v>
      </c>
      <c r="E668">
        <v>2.0899999999999998E-2</v>
      </c>
      <c r="F668">
        <v>2.0899999999999998E-2</v>
      </c>
      <c r="G668">
        <v>2.0899999999999998E-2</v>
      </c>
      <c r="H668">
        <v>2.0899999999999998E-2</v>
      </c>
      <c r="I668">
        <v>2.0899999999999998E-2</v>
      </c>
      <c r="J668">
        <v>2.0899999999999998E-2</v>
      </c>
      <c r="K668">
        <v>2.0899999999999998E-2</v>
      </c>
      <c r="L668">
        <v>2.0899999999999998E-2</v>
      </c>
    </row>
    <row r="669" spans="1:12" x14ac:dyDescent="0.25">
      <c r="A669" t="s">
        <v>749</v>
      </c>
      <c r="B669">
        <v>2006</v>
      </c>
      <c r="C669" t="s">
        <v>700</v>
      </c>
      <c r="D669">
        <v>3.4299999999999997E-2</v>
      </c>
      <c r="E669">
        <v>3.4299999999999997E-2</v>
      </c>
      <c r="F669">
        <v>3.4299999999999997E-2</v>
      </c>
      <c r="G669">
        <v>3.4299999999999997E-2</v>
      </c>
      <c r="H669">
        <v>3.4299999999999997E-2</v>
      </c>
      <c r="I669">
        <v>3.4299999999999997E-2</v>
      </c>
      <c r="J669">
        <v>3.4299999999999997E-2</v>
      </c>
      <c r="K669">
        <v>3.4299999999999997E-2</v>
      </c>
      <c r="L669">
        <v>3.4299999999999997E-2</v>
      </c>
    </row>
    <row r="670" spans="1:12" x14ac:dyDescent="0.25">
      <c r="A670" t="s">
        <v>749</v>
      </c>
      <c r="B670">
        <v>2006</v>
      </c>
      <c r="C670" t="s">
        <v>701</v>
      </c>
      <c r="D670">
        <v>8.6E-3</v>
      </c>
      <c r="E670">
        <v>8.6E-3</v>
      </c>
      <c r="F670">
        <v>8.6E-3</v>
      </c>
      <c r="G670">
        <v>8.6E-3</v>
      </c>
      <c r="H670">
        <v>8.6E-3</v>
      </c>
      <c r="I670">
        <v>8.6E-3</v>
      </c>
      <c r="J670">
        <v>8.6E-3</v>
      </c>
      <c r="K670">
        <v>8.6E-3</v>
      </c>
      <c r="L670">
        <v>8.6E-3</v>
      </c>
    </row>
    <row r="671" spans="1:12" x14ac:dyDescent="0.25">
      <c r="A671" t="s">
        <v>749</v>
      </c>
      <c r="B671">
        <v>2006</v>
      </c>
      <c r="C671" t="s">
        <v>698</v>
      </c>
      <c r="D671">
        <v>0.13009999999999999</v>
      </c>
      <c r="E671">
        <v>0.13009999999999999</v>
      </c>
      <c r="F671">
        <v>0.13009999999999999</v>
      </c>
      <c r="G671">
        <v>0.13009999999999999</v>
      </c>
      <c r="H671">
        <v>0.13009999999999999</v>
      </c>
      <c r="I671">
        <v>0.13009999999999999</v>
      </c>
      <c r="J671">
        <v>0.13009999999999999</v>
      </c>
      <c r="K671">
        <v>0.13009999999999999</v>
      </c>
      <c r="L671">
        <v>0.13009999999999999</v>
      </c>
    </row>
    <row r="672" spans="1:12" x14ac:dyDescent="0.25">
      <c r="A672" t="s">
        <v>749</v>
      </c>
      <c r="B672">
        <v>2006</v>
      </c>
      <c r="C672" t="s">
        <v>699</v>
      </c>
      <c r="D672">
        <v>4.0000000000000002E-4</v>
      </c>
      <c r="E672">
        <v>4.0000000000000002E-4</v>
      </c>
      <c r="F672">
        <v>4.0000000000000002E-4</v>
      </c>
      <c r="G672">
        <v>4.0000000000000002E-4</v>
      </c>
      <c r="H672">
        <v>4.0000000000000002E-4</v>
      </c>
      <c r="I672">
        <v>4.0000000000000002E-4</v>
      </c>
      <c r="J672">
        <v>4.0000000000000002E-4</v>
      </c>
      <c r="K672">
        <v>4.0000000000000002E-4</v>
      </c>
      <c r="L672">
        <v>4.0000000000000002E-4</v>
      </c>
    </row>
    <row r="673" spans="1:12" x14ac:dyDescent="0.25">
      <c r="A673" t="s">
        <v>749</v>
      </c>
      <c r="B673">
        <v>2006</v>
      </c>
      <c r="C673" t="s">
        <v>703</v>
      </c>
      <c r="D673">
        <v>5.0000000000000001E-3</v>
      </c>
      <c r="E673">
        <v>5.0000000000000001E-3</v>
      </c>
      <c r="F673">
        <v>5.0000000000000001E-3</v>
      </c>
      <c r="G673">
        <v>5.0000000000000001E-3</v>
      </c>
      <c r="H673">
        <v>5.0000000000000001E-3</v>
      </c>
      <c r="I673">
        <v>5.0000000000000001E-3</v>
      </c>
      <c r="J673">
        <v>5.0000000000000001E-3</v>
      </c>
      <c r="K673">
        <v>5.0000000000000001E-3</v>
      </c>
      <c r="L673">
        <v>5.0000000000000001E-3</v>
      </c>
    </row>
    <row r="674" spans="1:12" x14ac:dyDescent="0.25">
      <c r="A674" t="s">
        <v>750</v>
      </c>
      <c r="B674">
        <v>2006</v>
      </c>
      <c r="C674" t="s">
        <v>702</v>
      </c>
      <c r="D674">
        <v>0.25130000000000002</v>
      </c>
      <c r="E674">
        <v>0.25130000000000002</v>
      </c>
      <c r="F674">
        <v>0.25130000000000002</v>
      </c>
      <c r="G674">
        <v>0.25130000000000002</v>
      </c>
      <c r="H674">
        <v>0.25130000000000002</v>
      </c>
      <c r="I674">
        <v>0.25130000000000002</v>
      </c>
      <c r="J674">
        <v>0.25130000000000002</v>
      </c>
      <c r="K674">
        <v>0.25130000000000002</v>
      </c>
      <c r="L674">
        <v>0.25130000000000002</v>
      </c>
    </row>
    <row r="675" spans="1:12" x14ac:dyDescent="0.25">
      <c r="A675" t="s">
        <v>750</v>
      </c>
      <c r="B675">
        <v>2006</v>
      </c>
      <c r="C675" t="s">
        <v>697</v>
      </c>
      <c r="D675">
        <v>2.3961999999999999</v>
      </c>
      <c r="E675">
        <v>2.3961999999999999</v>
      </c>
      <c r="F675">
        <v>2.3961999999999999</v>
      </c>
      <c r="G675">
        <v>2.3961999999999999</v>
      </c>
      <c r="H675">
        <v>2.3961999999999999</v>
      </c>
      <c r="I675">
        <v>2.3961999999999999</v>
      </c>
      <c r="J675">
        <v>2.3961999999999999</v>
      </c>
      <c r="K675">
        <v>2.3961999999999999</v>
      </c>
      <c r="L675">
        <v>2.3961999999999999</v>
      </c>
    </row>
    <row r="676" spans="1:12" x14ac:dyDescent="0.25">
      <c r="A676" t="s">
        <v>750</v>
      </c>
      <c r="B676">
        <v>2006</v>
      </c>
      <c r="C676" t="s">
        <v>699</v>
      </c>
      <c r="D676">
        <v>5.1000000000000004E-3</v>
      </c>
      <c r="E676">
        <v>5.1000000000000004E-3</v>
      </c>
      <c r="F676">
        <v>5.1000000000000004E-3</v>
      </c>
      <c r="G676">
        <v>5.1000000000000004E-3</v>
      </c>
      <c r="H676">
        <v>5.1000000000000004E-3</v>
      </c>
      <c r="I676">
        <v>5.1000000000000004E-3</v>
      </c>
      <c r="J676">
        <v>5.1000000000000004E-3</v>
      </c>
      <c r="K676">
        <v>5.1000000000000004E-3</v>
      </c>
      <c r="L676">
        <v>5.1000000000000004E-3</v>
      </c>
    </row>
    <row r="677" spans="1:12" x14ac:dyDescent="0.25">
      <c r="A677" t="s">
        <v>750</v>
      </c>
      <c r="B677">
        <v>2006</v>
      </c>
      <c r="C677" t="s">
        <v>698</v>
      </c>
      <c r="D677">
        <v>1.5484</v>
      </c>
      <c r="E677">
        <v>1.5484</v>
      </c>
      <c r="F677">
        <v>1.5484</v>
      </c>
      <c r="G677">
        <v>1.5484</v>
      </c>
      <c r="H677">
        <v>1.5484</v>
      </c>
      <c r="I677">
        <v>1.5484</v>
      </c>
      <c r="J677">
        <v>1.5484</v>
      </c>
      <c r="K677">
        <v>1.5484</v>
      </c>
      <c r="L677">
        <v>1.5484</v>
      </c>
    </row>
    <row r="678" spans="1:12" x14ac:dyDescent="0.25">
      <c r="A678" t="s">
        <v>750</v>
      </c>
      <c r="B678">
        <v>2006</v>
      </c>
      <c r="C678" t="s">
        <v>700</v>
      </c>
      <c r="D678">
        <v>0.41220000000000001</v>
      </c>
      <c r="E678">
        <v>0.41220000000000001</v>
      </c>
      <c r="F678">
        <v>0.41220000000000001</v>
      </c>
      <c r="G678">
        <v>0.41220000000000001</v>
      </c>
      <c r="H678">
        <v>0.41220000000000001</v>
      </c>
      <c r="I678">
        <v>0.41220000000000001</v>
      </c>
      <c r="J678">
        <v>0.41220000000000001</v>
      </c>
      <c r="K678">
        <v>0.41220000000000001</v>
      </c>
      <c r="L678">
        <v>0.41220000000000001</v>
      </c>
    </row>
    <row r="679" spans="1:12" x14ac:dyDescent="0.25">
      <c r="A679" t="s">
        <v>750</v>
      </c>
      <c r="B679">
        <v>2006</v>
      </c>
      <c r="C679" t="s">
        <v>703</v>
      </c>
      <c r="D679">
        <v>6.0299999999999999E-2</v>
      </c>
      <c r="E679">
        <v>6.0299999999999999E-2</v>
      </c>
      <c r="F679">
        <v>6.0299999999999999E-2</v>
      </c>
      <c r="G679">
        <v>6.0299999999999999E-2</v>
      </c>
      <c r="H679">
        <v>6.0299999999999999E-2</v>
      </c>
      <c r="I679">
        <v>6.0299999999999999E-2</v>
      </c>
      <c r="J679">
        <v>6.0299999999999999E-2</v>
      </c>
      <c r="K679">
        <v>6.0299999999999999E-2</v>
      </c>
      <c r="L679">
        <v>6.0299999999999999E-2</v>
      </c>
    </row>
    <row r="680" spans="1:12" x14ac:dyDescent="0.25">
      <c r="A680" t="s">
        <v>750</v>
      </c>
      <c r="B680">
        <v>2006</v>
      </c>
      <c r="C680" t="s">
        <v>701</v>
      </c>
      <c r="D680">
        <v>0.11899999999999999</v>
      </c>
      <c r="E680">
        <v>0.11899999999999999</v>
      </c>
      <c r="F680">
        <v>0.11899999999999999</v>
      </c>
      <c r="G680">
        <v>0.11899999999999999</v>
      </c>
      <c r="H680">
        <v>0.11899999999999999</v>
      </c>
      <c r="I680">
        <v>0.11899999999999999</v>
      </c>
      <c r="J680">
        <v>0.11899999999999999</v>
      </c>
      <c r="K680">
        <v>0.11899999999999999</v>
      </c>
      <c r="L680">
        <v>0.11899999999999999</v>
      </c>
    </row>
    <row r="681" spans="1:12" x14ac:dyDescent="0.25">
      <c r="A681" t="s">
        <v>751</v>
      </c>
      <c r="B681">
        <v>2006</v>
      </c>
      <c r="C681" t="s">
        <v>697</v>
      </c>
      <c r="D681">
        <v>1.7734000000000001</v>
      </c>
      <c r="E681">
        <v>1.7734000000000001</v>
      </c>
      <c r="F681">
        <v>1.7734000000000001</v>
      </c>
      <c r="G681">
        <v>1.7734000000000001</v>
      </c>
      <c r="H681">
        <v>1.7734000000000001</v>
      </c>
      <c r="I681">
        <v>1.7734000000000001</v>
      </c>
      <c r="J681">
        <v>1.7734000000000001</v>
      </c>
      <c r="K681">
        <v>1.7734000000000001</v>
      </c>
      <c r="L681">
        <v>1.7734000000000001</v>
      </c>
    </row>
    <row r="682" spans="1:12" x14ac:dyDescent="0.25">
      <c r="A682" t="s">
        <v>751</v>
      </c>
      <c r="B682">
        <v>2006</v>
      </c>
      <c r="C682" t="s">
        <v>700</v>
      </c>
      <c r="D682">
        <v>0.34620000000000001</v>
      </c>
      <c r="E682">
        <v>0.34620000000000001</v>
      </c>
      <c r="F682">
        <v>0.34620000000000001</v>
      </c>
      <c r="G682">
        <v>0.34620000000000001</v>
      </c>
      <c r="H682">
        <v>0.34620000000000001</v>
      </c>
      <c r="I682">
        <v>0.34620000000000001</v>
      </c>
      <c r="J682">
        <v>0.34620000000000001</v>
      </c>
      <c r="K682">
        <v>0.34620000000000001</v>
      </c>
      <c r="L682">
        <v>0.34620000000000001</v>
      </c>
    </row>
    <row r="683" spans="1:12" x14ac:dyDescent="0.25">
      <c r="A683" t="s">
        <v>751</v>
      </c>
      <c r="B683">
        <v>2006</v>
      </c>
      <c r="C683" t="s">
        <v>701</v>
      </c>
      <c r="D683">
        <v>6.7599999999999993E-2</v>
      </c>
      <c r="E683">
        <v>6.7599999999999993E-2</v>
      </c>
      <c r="F683">
        <v>6.7599999999999993E-2</v>
      </c>
      <c r="G683">
        <v>6.7599999999999993E-2</v>
      </c>
      <c r="H683">
        <v>6.7599999999999993E-2</v>
      </c>
      <c r="I683">
        <v>6.7599999999999993E-2</v>
      </c>
      <c r="J683">
        <v>6.7599999999999993E-2</v>
      </c>
      <c r="K683">
        <v>6.7599999999999993E-2</v>
      </c>
      <c r="L683">
        <v>6.7599999999999993E-2</v>
      </c>
    </row>
    <row r="684" spans="1:12" x14ac:dyDescent="0.25">
      <c r="A684" t="s">
        <v>751</v>
      </c>
      <c r="B684">
        <v>2006</v>
      </c>
      <c r="C684" t="s">
        <v>698</v>
      </c>
      <c r="D684">
        <v>1.0936999999999999</v>
      </c>
      <c r="E684">
        <v>1.0936999999999999</v>
      </c>
      <c r="F684">
        <v>1.0936999999999999</v>
      </c>
      <c r="G684">
        <v>1.0936999999999999</v>
      </c>
      <c r="H684">
        <v>1.0936999999999999</v>
      </c>
      <c r="I684">
        <v>1.0936999999999999</v>
      </c>
      <c r="J684">
        <v>1.0936999999999999</v>
      </c>
      <c r="K684">
        <v>1.0936999999999999</v>
      </c>
      <c r="L684">
        <v>1.0936999999999999</v>
      </c>
    </row>
    <row r="685" spans="1:12" x14ac:dyDescent="0.25">
      <c r="A685" t="s">
        <v>751</v>
      </c>
      <c r="B685">
        <v>2006</v>
      </c>
      <c r="C685" t="s">
        <v>699</v>
      </c>
      <c r="D685">
        <v>4.3E-3</v>
      </c>
      <c r="E685">
        <v>4.3E-3</v>
      </c>
      <c r="F685">
        <v>4.3E-3</v>
      </c>
      <c r="G685">
        <v>4.3E-3</v>
      </c>
      <c r="H685">
        <v>4.3E-3</v>
      </c>
      <c r="I685">
        <v>4.3E-3</v>
      </c>
      <c r="J685">
        <v>4.3E-3</v>
      </c>
      <c r="K685">
        <v>4.3E-3</v>
      </c>
      <c r="L685">
        <v>4.3E-3</v>
      </c>
    </row>
    <row r="686" spans="1:12" x14ac:dyDescent="0.25">
      <c r="A686" t="s">
        <v>751</v>
      </c>
      <c r="B686">
        <v>2006</v>
      </c>
      <c r="C686" t="s">
        <v>703</v>
      </c>
      <c r="D686">
        <v>5.0599999999999999E-2</v>
      </c>
      <c r="E686">
        <v>5.0599999999999999E-2</v>
      </c>
      <c r="F686">
        <v>5.0599999999999999E-2</v>
      </c>
      <c r="G686">
        <v>5.0599999999999999E-2</v>
      </c>
      <c r="H686">
        <v>5.0599999999999999E-2</v>
      </c>
      <c r="I686">
        <v>5.0599999999999999E-2</v>
      </c>
      <c r="J686">
        <v>5.0599999999999999E-2</v>
      </c>
      <c r="K686">
        <v>5.0599999999999999E-2</v>
      </c>
      <c r="L686">
        <v>5.0599999999999999E-2</v>
      </c>
    </row>
    <row r="687" spans="1:12" x14ac:dyDescent="0.25">
      <c r="A687" t="s">
        <v>751</v>
      </c>
      <c r="B687">
        <v>2006</v>
      </c>
      <c r="C687" t="s">
        <v>702</v>
      </c>
      <c r="D687">
        <v>0.21099999999999999</v>
      </c>
      <c r="E687">
        <v>0.21099999999999999</v>
      </c>
      <c r="F687">
        <v>0.21099999999999999</v>
      </c>
      <c r="G687">
        <v>0.21099999999999999</v>
      </c>
      <c r="H687">
        <v>0.21099999999999999</v>
      </c>
      <c r="I687">
        <v>0.21099999999999999</v>
      </c>
      <c r="J687">
        <v>0.21099999999999999</v>
      </c>
      <c r="K687">
        <v>0.21099999999999999</v>
      </c>
      <c r="L687">
        <v>0.21099999999999999</v>
      </c>
    </row>
    <row r="688" spans="1:12" x14ac:dyDescent="0.25">
      <c r="A688" t="s">
        <v>752</v>
      </c>
      <c r="B688">
        <v>2006</v>
      </c>
      <c r="C688" t="s">
        <v>703</v>
      </c>
      <c r="D688">
        <v>4.3E-3</v>
      </c>
      <c r="E688">
        <v>4.3E-3</v>
      </c>
      <c r="F688">
        <v>4.3E-3</v>
      </c>
      <c r="G688">
        <v>4.3E-3</v>
      </c>
      <c r="H688">
        <v>4.3E-3</v>
      </c>
      <c r="I688">
        <v>4.3E-3</v>
      </c>
      <c r="J688">
        <v>4.3E-3</v>
      </c>
      <c r="K688">
        <v>4.3E-3</v>
      </c>
      <c r="L688">
        <v>4.3E-3</v>
      </c>
    </row>
    <row r="689" spans="1:12" x14ac:dyDescent="0.25">
      <c r="A689" t="s">
        <v>752</v>
      </c>
      <c r="B689">
        <v>2006</v>
      </c>
      <c r="C689" t="s">
        <v>697</v>
      </c>
      <c r="D689">
        <v>0.14360000000000001</v>
      </c>
      <c r="E689">
        <v>0.14360000000000001</v>
      </c>
      <c r="F689">
        <v>0.14360000000000001</v>
      </c>
      <c r="G689">
        <v>0.14360000000000001</v>
      </c>
      <c r="H689">
        <v>0.14360000000000001</v>
      </c>
      <c r="I689">
        <v>0.14360000000000001</v>
      </c>
      <c r="J689">
        <v>0.14360000000000001</v>
      </c>
      <c r="K689">
        <v>0.14360000000000001</v>
      </c>
      <c r="L689">
        <v>0.14360000000000001</v>
      </c>
    </row>
    <row r="690" spans="1:12" x14ac:dyDescent="0.25">
      <c r="A690" t="s">
        <v>752</v>
      </c>
      <c r="B690">
        <v>2006</v>
      </c>
      <c r="C690" t="s">
        <v>702</v>
      </c>
      <c r="D690">
        <v>1.7999999999999999E-2</v>
      </c>
      <c r="E690">
        <v>1.7999999999999999E-2</v>
      </c>
      <c r="F690">
        <v>1.7999999999999999E-2</v>
      </c>
      <c r="G690">
        <v>1.7999999999999999E-2</v>
      </c>
      <c r="H690">
        <v>1.7999999999999999E-2</v>
      </c>
      <c r="I690">
        <v>1.7999999999999999E-2</v>
      </c>
      <c r="J690">
        <v>1.7999999999999999E-2</v>
      </c>
      <c r="K690">
        <v>1.7999999999999999E-2</v>
      </c>
      <c r="L690">
        <v>1.7999999999999999E-2</v>
      </c>
    </row>
    <row r="691" spans="1:12" x14ac:dyDescent="0.25">
      <c r="A691" t="s">
        <v>752</v>
      </c>
      <c r="B691">
        <v>2006</v>
      </c>
      <c r="C691" t="s">
        <v>700</v>
      </c>
      <c r="D691">
        <v>2.9499999999999998E-2</v>
      </c>
      <c r="E691">
        <v>2.9499999999999998E-2</v>
      </c>
      <c r="F691">
        <v>2.9499999999999998E-2</v>
      </c>
      <c r="G691">
        <v>2.9499999999999998E-2</v>
      </c>
      <c r="H691">
        <v>2.9499999999999998E-2</v>
      </c>
      <c r="I691">
        <v>2.9499999999999998E-2</v>
      </c>
      <c r="J691">
        <v>2.9499999999999998E-2</v>
      </c>
      <c r="K691">
        <v>2.9499999999999998E-2</v>
      </c>
      <c r="L691">
        <v>2.9499999999999998E-2</v>
      </c>
    </row>
    <row r="692" spans="1:12" x14ac:dyDescent="0.25">
      <c r="A692" t="s">
        <v>752</v>
      </c>
      <c r="B692">
        <v>2006</v>
      </c>
      <c r="C692" t="s">
        <v>701</v>
      </c>
      <c r="D692">
        <v>9.7999999999999997E-3</v>
      </c>
      <c r="E692">
        <v>9.7999999999999997E-3</v>
      </c>
      <c r="F692">
        <v>9.7999999999999997E-3</v>
      </c>
      <c r="G692">
        <v>9.7999999999999997E-3</v>
      </c>
      <c r="H692">
        <v>9.7999999999999997E-3</v>
      </c>
      <c r="I692">
        <v>9.7999999999999997E-3</v>
      </c>
      <c r="J692">
        <v>9.7999999999999997E-3</v>
      </c>
      <c r="K692">
        <v>9.7999999999999997E-3</v>
      </c>
      <c r="L692">
        <v>9.7999999999999997E-3</v>
      </c>
    </row>
    <row r="693" spans="1:12" x14ac:dyDescent="0.25">
      <c r="A693" t="s">
        <v>752</v>
      </c>
      <c r="B693">
        <v>2006</v>
      </c>
      <c r="C693" t="s">
        <v>698</v>
      </c>
      <c r="D693">
        <v>8.1699999999999995E-2</v>
      </c>
      <c r="E693">
        <v>8.1699999999999995E-2</v>
      </c>
      <c r="F693">
        <v>8.1699999999999995E-2</v>
      </c>
      <c r="G693">
        <v>8.1699999999999995E-2</v>
      </c>
      <c r="H693">
        <v>8.1699999999999995E-2</v>
      </c>
      <c r="I693">
        <v>8.1699999999999995E-2</v>
      </c>
      <c r="J693">
        <v>8.1699999999999995E-2</v>
      </c>
      <c r="K693">
        <v>8.1699999999999995E-2</v>
      </c>
      <c r="L693">
        <v>8.1699999999999995E-2</v>
      </c>
    </row>
    <row r="694" spans="1:12" x14ac:dyDescent="0.25">
      <c r="A694" t="s">
        <v>752</v>
      </c>
      <c r="B694">
        <v>2006</v>
      </c>
      <c r="C694" t="s">
        <v>699</v>
      </c>
      <c r="D694">
        <v>4.0000000000000002E-4</v>
      </c>
      <c r="E694">
        <v>4.0000000000000002E-4</v>
      </c>
      <c r="F694">
        <v>4.0000000000000002E-4</v>
      </c>
      <c r="G694">
        <v>4.0000000000000002E-4</v>
      </c>
      <c r="H694">
        <v>4.0000000000000002E-4</v>
      </c>
      <c r="I694">
        <v>4.0000000000000002E-4</v>
      </c>
      <c r="J694">
        <v>4.0000000000000002E-4</v>
      </c>
      <c r="K694">
        <v>4.0000000000000002E-4</v>
      </c>
      <c r="L694">
        <v>4.0000000000000002E-4</v>
      </c>
    </row>
    <row r="695" spans="1:12" x14ac:dyDescent="0.25">
      <c r="A695" t="s">
        <v>753</v>
      </c>
      <c r="B695">
        <v>2006</v>
      </c>
      <c r="C695" t="s">
        <v>697</v>
      </c>
      <c r="D695">
        <v>0.53590000000000004</v>
      </c>
      <c r="E695">
        <v>0.53590000000000004</v>
      </c>
      <c r="F695">
        <v>0.53590000000000004</v>
      </c>
      <c r="G695">
        <v>0.53590000000000004</v>
      </c>
      <c r="H695">
        <v>0.53590000000000004</v>
      </c>
      <c r="I695">
        <v>0.53590000000000004</v>
      </c>
      <c r="J695">
        <v>0.53590000000000004</v>
      </c>
      <c r="K695">
        <v>0.53590000000000004</v>
      </c>
      <c r="L695">
        <v>0.53590000000000004</v>
      </c>
    </row>
    <row r="696" spans="1:12" x14ac:dyDescent="0.25">
      <c r="A696" t="s">
        <v>753</v>
      </c>
      <c r="B696">
        <v>2006</v>
      </c>
      <c r="C696" t="s">
        <v>698</v>
      </c>
      <c r="D696">
        <v>0.33200000000000002</v>
      </c>
      <c r="E696">
        <v>0.33200000000000002</v>
      </c>
      <c r="F696">
        <v>0.33200000000000002</v>
      </c>
      <c r="G696">
        <v>0.33200000000000002</v>
      </c>
      <c r="H696">
        <v>0.33200000000000002</v>
      </c>
      <c r="I696">
        <v>0.33200000000000002</v>
      </c>
      <c r="J696">
        <v>0.33200000000000002</v>
      </c>
      <c r="K696">
        <v>0.33200000000000002</v>
      </c>
      <c r="L696">
        <v>0.33200000000000002</v>
      </c>
    </row>
    <row r="697" spans="1:12" x14ac:dyDescent="0.25">
      <c r="A697" t="s">
        <v>753</v>
      </c>
      <c r="B697">
        <v>2006</v>
      </c>
      <c r="C697" t="s">
        <v>700</v>
      </c>
      <c r="D697">
        <v>9.8299999999999998E-2</v>
      </c>
      <c r="E697">
        <v>9.8299999999999998E-2</v>
      </c>
      <c r="F697">
        <v>9.8299999999999998E-2</v>
      </c>
      <c r="G697">
        <v>9.8299999999999998E-2</v>
      </c>
      <c r="H697">
        <v>9.8299999999999998E-2</v>
      </c>
      <c r="I697">
        <v>9.8299999999999998E-2</v>
      </c>
      <c r="J697">
        <v>9.8299999999999998E-2</v>
      </c>
      <c r="K697">
        <v>9.8299999999999998E-2</v>
      </c>
      <c r="L697">
        <v>9.8299999999999998E-2</v>
      </c>
    </row>
    <row r="698" spans="1:12" x14ac:dyDescent="0.25">
      <c r="A698" t="s">
        <v>753</v>
      </c>
      <c r="B698">
        <v>2006</v>
      </c>
      <c r="C698" t="s">
        <v>699</v>
      </c>
      <c r="D698">
        <v>1.1999999999999999E-3</v>
      </c>
      <c r="E698">
        <v>1.1999999999999999E-3</v>
      </c>
      <c r="F698">
        <v>1.1999999999999999E-3</v>
      </c>
      <c r="G698">
        <v>1.1999999999999999E-3</v>
      </c>
      <c r="H698">
        <v>1.1999999999999999E-3</v>
      </c>
      <c r="I698">
        <v>1.1999999999999999E-3</v>
      </c>
      <c r="J698">
        <v>1.1999999999999999E-3</v>
      </c>
      <c r="K698">
        <v>1.1999999999999999E-3</v>
      </c>
      <c r="L698">
        <v>1.1999999999999999E-3</v>
      </c>
    </row>
    <row r="699" spans="1:12" x14ac:dyDescent="0.25">
      <c r="A699" t="s">
        <v>753</v>
      </c>
      <c r="B699">
        <v>2006</v>
      </c>
      <c r="C699" t="s">
        <v>701</v>
      </c>
      <c r="D699">
        <v>3.0200000000000001E-2</v>
      </c>
      <c r="E699">
        <v>3.0200000000000001E-2</v>
      </c>
      <c r="F699">
        <v>3.0200000000000001E-2</v>
      </c>
      <c r="G699">
        <v>3.0200000000000001E-2</v>
      </c>
      <c r="H699">
        <v>3.0200000000000001E-2</v>
      </c>
      <c r="I699">
        <v>3.0200000000000001E-2</v>
      </c>
      <c r="J699">
        <v>3.0200000000000001E-2</v>
      </c>
      <c r="K699">
        <v>3.0200000000000001E-2</v>
      </c>
      <c r="L699">
        <v>3.0200000000000001E-2</v>
      </c>
    </row>
    <row r="700" spans="1:12" x14ac:dyDescent="0.25">
      <c r="A700" t="s">
        <v>753</v>
      </c>
      <c r="B700">
        <v>2006</v>
      </c>
      <c r="C700" t="s">
        <v>703</v>
      </c>
      <c r="D700">
        <v>1.44E-2</v>
      </c>
      <c r="E700">
        <v>1.44E-2</v>
      </c>
      <c r="F700">
        <v>1.44E-2</v>
      </c>
      <c r="G700">
        <v>1.44E-2</v>
      </c>
      <c r="H700">
        <v>1.44E-2</v>
      </c>
      <c r="I700">
        <v>1.44E-2</v>
      </c>
      <c r="J700">
        <v>1.44E-2</v>
      </c>
      <c r="K700">
        <v>1.44E-2</v>
      </c>
      <c r="L700">
        <v>1.44E-2</v>
      </c>
    </row>
    <row r="701" spans="1:12" x14ac:dyDescent="0.25">
      <c r="A701" t="s">
        <v>753</v>
      </c>
      <c r="B701">
        <v>2006</v>
      </c>
      <c r="C701" t="s">
        <v>702</v>
      </c>
      <c r="D701">
        <v>5.9900000000000002E-2</v>
      </c>
      <c r="E701">
        <v>5.9900000000000002E-2</v>
      </c>
      <c r="F701">
        <v>5.9900000000000002E-2</v>
      </c>
      <c r="G701">
        <v>5.9900000000000002E-2</v>
      </c>
      <c r="H701">
        <v>5.9900000000000002E-2</v>
      </c>
      <c r="I701">
        <v>5.9900000000000002E-2</v>
      </c>
      <c r="J701">
        <v>5.9900000000000002E-2</v>
      </c>
      <c r="K701">
        <v>5.9900000000000002E-2</v>
      </c>
      <c r="L701">
        <v>5.9900000000000002E-2</v>
      </c>
    </row>
    <row r="702" spans="1:12" x14ac:dyDescent="0.25">
      <c r="A702" t="s">
        <v>754</v>
      </c>
      <c r="B702">
        <v>2006</v>
      </c>
      <c r="C702" t="s">
        <v>702</v>
      </c>
      <c r="D702">
        <v>0.1837</v>
      </c>
      <c r="E702">
        <v>0.1837</v>
      </c>
      <c r="F702">
        <v>0.1837</v>
      </c>
      <c r="G702">
        <v>0.1837</v>
      </c>
      <c r="H702">
        <v>0.1837</v>
      </c>
      <c r="I702">
        <v>0.1837</v>
      </c>
      <c r="J702">
        <v>0.1837</v>
      </c>
      <c r="K702">
        <v>0.1837</v>
      </c>
      <c r="L702">
        <v>0.1837</v>
      </c>
    </row>
    <row r="703" spans="1:12" x14ac:dyDescent="0.25">
      <c r="A703" t="s">
        <v>754</v>
      </c>
      <c r="B703">
        <v>2006</v>
      </c>
      <c r="C703" t="s">
        <v>700</v>
      </c>
      <c r="D703">
        <v>0.3014</v>
      </c>
      <c r="E703">
        <v>0.3014</v>
      </c>
      <c r="F703">
        <v>0.3014</v>
      </c>
      <c r="G703">
        <v>0.3014</v>
      </c>
      <c r="H703">
        <v>0.3014</v>
      </c>
      <c r="I703">
        <v>0.3014</v>
      </c>
      <c r="J703">
        <v>0.3014</v>
      </c>
      <c r="K703">
        <v>0.3014</v>
      </c>
      <c r="L703">
        <v>0.3014</v>
      </c>
    </row>
    <row r="704" spans="1:12" x14ac:dyDescent="0.25">
      <c r="A704" t="s">
        <v>754</v>
      </c>
      <c r="B704">
        <v>2006</v>
      </c>
      <c r="C704" t="s">
        <v>698</v>
      </c>
      <c r="D704">
        <v>1.0650999999999999</v>
      </c>
      <c r="E704">
        <v>1.0650999999999999</v>
      </c>
      <c r="F704">
        <v>1.0650999999999999</v>
      </c>
      <c r="G704">
        <v>1.0650999999999999</v>
      </c>
      <c r="H704">
        <v>1.0650999999999999</v>
      </c>
      <c r="I704">
        <v>1.0650999999999999</v>
      </c>
      <c r="J704">
        <v>1.0650999999999999</v>
      </c>
      <c r="K704">
        <v>1.0650999999999999</v>
      </c>
      <c r="L704">
        <v>1.0650999999999999</v>
      </c>
    </row>
    <row r="705" spans="1:12" x14ac:dyDescent="0.25">
      <c r="A705" t="s">
        <v>754</v>
      </c>
      <c r="B705">
        <v>2006</v>
      </c>
      <c r="C705" t="s">
        <v>697</v>
      </c>
      <c r="D705">
        <v>1.6856</v>
      </c>
      <c r="E705">
        <v>1.6856</v>
      </c>
      <c r="F705">
        <v>1.6856</v>
      </c>
      <c r="G705">
        <v>1.6856</v>
      </c>
      <c r="H705">
        <v>1.6856</v>
      </c>
      <c r="I705">
        <v>1.6856</v>
      </c>
      <c r="J705">
        <v>1.6856</v>
      </c>
      <c r="K705">
        <v>1.6856</v>
      </c>
      <c r="L705">
        <v>1.6856</v>
      </c>
    </row>
    <row r="706" spans="1:12" x14ac:dyDescent="0.25">
      <c r="A706" t="s">
        <v>754</v>
      </c>
      <c r="B706">
        <v>2006</v>
      </c>
      <c r="C706" t="s">
        <v>701</v>
      </c>
      <c r="D706">
        <v>8.7599999999999997E-2</v>
      </c>
      <c r="E706">
        <v>8.7599999999999997E-2</v>
      </c>
      <c r="F706">
        <v>8.7599999999999997E-2</v>
      </c>
      <c r="G706">
        <v>8.7599999999999997E-2</v>
      </c>
      <c r="H706">
        <v>8.7599999999999997E-2</v>
      </c>
      <c r="I706">
        <v>8.7599999999999997E-2</v>
      </c>
      <c r="J706">
        <v>8.7599999999999997E-2</v>
      </c>
      <c r="K706">
        <v>8.7599999999999997E-2</v>
      </c>
      <c r="L706">
        <v>8.7599999999999997E-2</v>
      </c>
    </row>
    <row r="707" spans="1:12" x14ac:dyDescent="0.25">
      <c r="A707" t="s">
        <v>754</v>
      </c>
      <c r="B707">
        <v>2006</v>
      </c>
      <c r="C707" t="s">
        <v>699</v>
      </c>
      <c r="D707">
        <v>3.7000000000000002E-3</v>
      </c>
      <c r="E707">
        <v>3.7000000000000002E-3</v>
      </c>
      <c r="F707">
        <v>3.7000000000000002E-3</v>
      </c>
      <c r="G707">
        <v>3.7000000000000002E-3</v>
      </c>
      <c r="H707">
        <v>3.7000000000000002E-3</v>
      </c>
      <c r="I707">
        <v>3.7000000000000002E-3</v>
      </c>
      <c r="J707">
        <v>3.7000000000000002E-3</v>
      </c>
      <c r="K707">
        <v>3.7000000000000002E-3</v>
      </c>
      <c r="L707">
        <v>3.7000000000000002E-3</v>
      </c>
    </row>
    <row r="708" spans="1:12" x14ac:dyDescent="0.25">
      <c r="A708" t="s">
        <v>754</v>
      </c>
      <c r="B708">
        <v>2006</v>
      </c>
      <c r="C708" t="s">
        <v>703</v>
      </c>
      <c r="D708">
        <v>4.41E-2</v>
      </c>
      <c r="E708">
        <v>4.41E-2</v>
      </c>
      <c r="F708">
        <v>4.41E-2</v>
      </c>
      <c r="G708">
        <v>4.41E-2</v>
      </c>
      <c r="H708">
        <v>4.41E-2</v>
      </c>
      <c r="I708">
        <v>4.41E-2</v>
      </c>
      <c r="J708">
        <v>4.41E-2</v>
      </c>
      <c r="K708">
        <v>4.41E-2</v>
      </c>
      <c r="L708">
        <v>4.41E-2</v>
      </c>
    </row>
    <row r="709" spans="1:12" x14ac:dyDescent="0.25">
      <c r="A709" t="s">
        <v>755</v>
      </c>
      <c r="B709">
        <v>2006</v>
      </c>
      <c r="C709" t="s">
        <v>701</v>
      </c>
      <c r="D709">
        <v>7.0000000000000001E-3</v>
      </c>
      <c r="E709">
        <v>7.0000000000000001E-3</v>
      </c>
      <c r="F709">
        <v>7.0000000000000001E-3</v>
      </c>
      <c r="G709">
        <v>7.0000000000000001E-3</v>
      </c>
      <c r="H709">
        <v>7.0000000000000001E-3</v>
      </c>
      <c r="I709">
        <v>7.0000000000000001E-3</v>
      </c>
      <c r="J709">
        <v>7.0000000000000001E-3</v>
      </c>
      <c r="K709">
        <v>7.0000000000000001E-3</v>
      </c>
      <c r="L709">
        <v>7.0000000000000001E-3</v>
      </c>
    </row>
    <row r="710" spans="1:12" x14ac:dyDescent="0.25">
      <c r="A710" t="s">
        <v>755</v>
      </c>
      <c r="B710">
        <v>2006</v>
      </c>
      <c r="C710" t="s">
        <v>697</v>
      </c>
      <c r="D710">
        <v>0.2137</v>
      </c>
      <c r="E710">
        <v>0.2137</v>
      </c>
      <c r="F710">
        <v>0.2137</v>
      </c>
      <c r="G710">
        <v>0.2137</v>
      </c>
      <c r="H710">
        <v>0.2137</v>
      </c>
      <c r="I710">
        <v>0.2137</v>
      </c>
      <c r="J710">
        <v>0.2137</v>
      </c>
      <c r="K710">
        <v>0.2137</v>
      </c>
      <c r="L710">
        <v>0.2137</v>
      </c>
    </row>
    <row r="711" spans="1:12" x14ac:dyDescent="0.25">
      <c r="A711" t="s">
        <v>755</v>
      </c>
      <c r="B711">
        <v>2006</v>
      </c>
      <c r="C711" t="s">
        <v>699</v>
      </c>
      <c r="D711">
        <v>2.9999999999999997E-4</v>
      </c>
      <c r="E711">
        <v>2.9999999999999997E-4</v>
      </c>
      <c r="F711">
        <v>2.9999999999999997E-4</v>
      </c>
      <c r="G711">
        <v>2.9999999999999997E-4</v>
      </c>
      <c r="H711">
        <v>2.9999999999999997E-4</v>
      </c>
      <c r="I711">
        <v>2.9999999999999997E-4</v>
      </c>
      <c r="J711">
        <v>2.9999999999999997E-4</v>
      </c>
      <c r="K711">
        <v>2.9999999999999997E-4</v>
      </c>
      <c r="L711">
        <v>2.9999999999999997E-4</v>
      </c>
    </row>
    <row r="712" spans="1:12" x14ac:dyDescent="0.25">
      <c r="A712" t="s">
        <v>755</v>
      </c>
      <c r="B712">
        <v>2006</v>
      </c>
      <c r="C712" t="s">
        <v>703</v>
      </c>
      <c r="D712">
        <v>4.0000000000000001E-3</v>
      </c>
      <c r="E712">
        <v>4.0000000000000001E-3</v>
      </c>
      <c r="F712">
        <v>4.0000000000000001E-3</v>
      </c>
      <c r="G712">
        <v>4.0000000000000001E-3</v>
      </c>
      <c r="H712">
        <v>4.0000000000000001E-3</v>
      </c>
      <c r="I712">
        <v>4.0000000000000001E-3</v>
      </c>
      <c r="J712">
        <v>4.0000000000000001E-3</v>
      </c>
      <c r="K712">
        <v>4.0000000000000001E-3</v>
      </c>
      <c r="L712">
        <v>4.0000000000000001E-3</v>
      </c>
    </row>
    <row r="713" spans="1:12" x14ac:dyDescent="0.25">
      <c r="A713" t="s">
        <v>755</v>
      </c>
      <c r="B713">
        <v>2006</v>
      </c>
      <c r="C713" t="s">
        <v>700</v>
      </c>
      <c r="D713">
        <v>2.75E-2</v>
      </c>
      <c r="E713">
        <v>2.75E-2</v>
      </c>
      <c r="F713">
        <v>2.75E-2</v>
      </c>
      <c r="G713">
        <v>2.75E-2</v>
      </c>
      <c r="H713">
        <v>2.75E-2</v>
      </c>
      <c r="I713">
        <v>2.75E-2</v>
      </c>
      <c r="J713">
        <v>2.75E-2</v>
      </c>
      <c r="K713">
        <v>2.75E-2</v>
      </c>
      <c r="L713">
        <v>2.75E-2</v>
      </c>
    </row>
    <row r="714" spans="1:12" x14ac:dyDescent="0.25">
      <c r="A714" t="s">
        <v>755</v>
      </c>
      <c r="B714">
        <v>2006</v>
      </c>
      <c r="C714" t="s">
        <v>702</v>
      </c>
      <c r="D714">
        <v>1.6799999999999999E-2</v>
      </c>
      <c r="E714">
        <v>1.6799999999999999E-2</v>
      </c>
      <c r="F714">
        <v>1.6799999999999999E-2</v>
      </c>
      <c r="G714">
        <v>1.6799999999999999E-2</v>
      </c>
      <c r="H714">
        <v>1.6799999999999999E-2</v>
      </c>
      <c r="I714">
        <v>1.6799999999999999E-2</v>
      </c>
      <c r="J714">
        <v>1.6799999999999999E-2</v>
      </c>
      <c r="K714">
        <v>1.6799999999999999E-2</v>
      </c>
      <c r="L714">
        <v>1.6799999999999999E-2</v>
      </c>
    </row>
    <row r="715" spans="1:12" x14ac:dyDescent="0.25">
      <c r="A715" t="s">
        <v>755</v>
      </c>
      <c r="B715">
        <v>2006</v>
      </c>
      <c r="C715" t="s">
        <v>698</v>
      </c>
      <c r="D715">
        <v>0.158</v>
      </c>
      <c r="E715">
        <v>0.158</v>
      </c>
      <c r="F715">
        <v>0.158</v>
      </c>
      <c r="G715">
        <v>0.158</v>
      </c>
      <c r="H715">
        <v>0.158</v>
      </c>
      <c r="I715">
        <v>0.158</v>
      </c>
      <c r="J715">
        <v>0.158</v>
      </c>
      <c r="K715">
        <v>0.158</v>
      </c>
      <c r="L715">
        <v>0.158</v>
      </c>
    </row>
    <row r="716" spans="1:12" x14ac:dyDescent="0.25">
      <c r="A716" t="s">
        <v>696</v>
      </c>
      <c r="B716">
        <v>2007</v>
      </c>
      <c r="C716" t="s">
        <v>698</v>
      </c>
      <c r="D716">
        <v>1.2230000000000001</v>
      </c>
      <c r="E716">
        <v>1.2230000000000001</v>
      </c>
      <c r="F716">
        <v>1.2230000000000001</v>
      </c>
      <c r="G716">
        <v>1.2230000000000001</v>
      </c>
      <c r="H716">
        <v>1.2230000000000001</v>
      </c>
      <c r="I716">
        <v>1.2230000000000001</v>
      </c>
      <c r="J716">
        <v>1.2230000000000001</v>
      </c>
      <c r="K716">
        <v>1.2230000000000001</v>
      </c>
      <c r="L716">
        <v>1.2230000000000001</v>
      </c>
    </row>
    <row r="717" spans="1:12" x14ac:dyDescent="0.25">
      <c r="A717" t="s">
        <v>696</v>
      </c>
      <c r="B717">
        <v>2007</v>
      </c>
      <c r="C717" t="s">
        <v>702</v>
      </c>
      <c r="D717">
        <v>0.14899999999999999</v>
      </c>
      <c r="E717">
        <v>0.14899999999999999</v>
      </c>
      <c r="F717">
        <v>0.14899999999999999</v>
      </c>
      <c r="G717">
        <v>0.14899999999999999</v>
      </c>
      <c r="H717">
        <v>0.14899999999999999</v>
      </c>
      <c r="I717">
        <v>0.14899999999999999</v>
      </c>
      <c r="J717">
        <v>0.14899999999999999</v>
      </c>
      <c r="K717">
        <v>0.14899999999999999</v>
      </c>
      <c r="L717">
        <v>0.14899999999999999</v>
      </c>
    </row>
    <row r="718" spans="1:12" x14ac:dyDescent="0.25">
      <c r="A718" t="s">
        <v>696</v>
      </c>
      <c r="B718">
        <v>2007</v>
      </c>
      <c r="C718" t="s">
        <v>699</v>
      </c>
      <c r="D718">
        <v>2.8E-3</v>
      </c>
      <c r="E718">
        <v>2.8E-3</v>
      </c>
      <c r="F718">
        <v>2.8E-3</v>
      </c>
      <c r="G718">
        <v>2.8E-3</v>
      </c>
      <c r="H718">
        <v>2.8E-3</v>
      </c>
      <c r="I718">
        <v>2.8E-3</v>
      </c>
      <c r="J718">
        <v>2.8E-3</v>
      </c>
      <c r="K718">
        <v>2.8E-3</v>
      </c>
      <c r="L718">
        <v>2.8E-3</v>
      </c>
    </row>
    <row r="719" spans="1:12" x14ac:dyDescent="0.25">
      <c r="A719" t="s">
        <v>696</v>
      </c>
      <c r="B719">
        <v>2007</v>
      </c>
      <c r="C719" t="s">
        <v>703</v>
      </c>
      <c r="D719">
        <v>3.61E-2</v>
      </c>
      <c r="E719">
        <v>3.61E-2</v>
      </c>
      <c r="F719">
        <v>3.61E-2</v>
      </c>
      <c r="G719">
        <v>3.61E-2</v>
      </c>
      <c r="H719">
        <v>3.61E-2</v>
      </c>
      <c r="I719">
        <v>3.61E-2</v>
      </c>
      <c r="J719">
        <v>3.61E-2</v>
      </c>
      <c r="K719">
        <v>3.61E-2</v>
      </c>
      <c r="L719">
        <v>3.61E-2</v>
      </c>
    </row>
    <row r="720" spans="1:12" x14ac:dyDescent="0.25">
      <c r="A720" t="s">
        <v>696</v>
      </c>
      <c r="B720">
        <v>2007</v>
      </c>
      <c r="C720" t="s">
        <v>697</v>
      </c>
      <c r="D720">
        <v>1.7830999999999999</v>
      </c>
      <c r="E720">
        <v>1.7830999999999999</v>
      </c>
      <c r="F720">
        <v>1.7830999999999999</v>
      </c>
      <c r="G720">
        <v>1.7830999999999999</v>
      </c>
      <c r="H720">
        <v>1.7830999999999999</v>
      </c>
      <c r="I720">
        <v>1.7830999999999999</v>
      </c>
      <c r="J720">
        <v>1.7830999999999999</v>
      </c>
      <c r="K720">
        <v>1.7830999999999999</v>
      </c>
      <c r="L720">
        <v>1.7830999999999999</v>
      </c>
    </row>
    <row r="721" spans="1:12" x14ac:dyDescent="0.25">
      <c r="A721" t="s">
        <v>696</v>
      </c>
      <c r="B721">
        <v>2007</v>
      </c>
      <c r="C721" t="s">
        <v>700</v>
      </c>
      <c r="D721">
        <v>0.28089999999999998</v>
      </c>
      <c r="E721">
        <v>0.28089999999999998</v>
      </c>
      <c r="F721">
        <v>0.28089999999999998</v>
      </c>
      <c r="G721">
        <v>0.28089999999999998</v>
      </c>
      <c r="H721">
        <v>0.28089999999999998</v>
      </c>
      <c r="I721">
        <v>0.28089999999999998</v>
      </c>
      <c r="J721">
        <v>0.28089999999999998</v>
      </c>
      <c r="K721">
        <v>0.28089999999999998</v>
      </c>
      <c r="L721">
        <v>0.28089999999999998</v>
      </c>
    </row>
    <row r="722" spans="1:12" x14ac:dyDescent="0.25">
      <c r="A722" t="s">
        <v>696</v>
      </c>
      <c r="B722">
        <v>2007</v>
      </c>
      <c r="C722" t="s">
        <v>701</v>
      </c>
      <c r="D722">
        <v>9.1300000000000006E-2</v>
      </c>
      <c r="E722">
        <v>9.1300000000000006E-2</v>
      </c>
      <c r="F722">
        <v>9.1300000000000006E-2</v>
      </c>
      <c r="G722">
        <v>9.1300000000000006E-2</v>
      </c>
      <c r="H722">
        <v>9.1300000000000006E-2</v>
      </c>
      <c r="I722">
        <v>9.1300000000000006E-2</v>
      </c>
      <c r="J722">
        <v>9.1300000000000006E-2</v>
      </c>
      <c r="K722">
        <v>9.1300000000000006E-2</v>
      </c>
      <c r="L722">
        <v>9.1300000000000006E-2</v>
      </c>
    </row>
    <row r="723" spans="1:12" x14ac:dyDescent="0.25">
      <c r="A723" t="s">
        <v>704</v>
      </c>
      <c r="B723">
        <v>2007</v>
      </c>
      <c r="C723" t="s">
        <v>700</v>
      </c>
      <c r="D723">
        <v>4.1500000000000002E-2</v>
      </c>
      <c r="E723">
        <v>4.1500000000000002E-2</v>
      </c>
      <c r="F723">
        <v>4.1500000000000002E-2</v>
      </c>
      <c r="G723">
        <v>4.1500000000000002E-2</v>
      </c>
      <c r="H723">
        <v>4.1500000000000002E-2</v>
      </c>
      <c r="I723">
        <v>4.1500000000000002E-2</v>
      </c>
      <c r="J723">
        <v>4.1500000000000002E-2</v>
      </c>
      <c r="K723">
        <v>4.1500000000000002E-2</v>
      </c>
      <c r="L723">
        <v>4.1500000000000002E-2</v>
      </c>
    </row>
    <row r="724" spans="1:12" x14ac:dyDescent="0.25">
      <c r="A724" t="s">
        <v>704</v>
      </c>
      <c r="B724">
        <v>2007</v>
      </c>
      <c r="C724" t="s">
        <v>703</v>
      </c>
      <c r="D724">
        <v>5.3E-3</v>
      </c>
      <c r="E724">
        <v>5.3E-3</v>
      </c>
      <c r="F724">
        <v>5.3E-3</v>
      </c>
      <c r="G724">
        <v>5.3E-3</v>
      </c>
      <c r="H724">
        <v>5.3E-3</v>
      </c>
      <c r="I724">
        <v>5.3E-3</v>
      </c>
      <c r="J724">
        <v>5.3E-3</v>
      </c>
      <c r="K724">
        <v>5.3E-3</v>
      </c>
      <c r="L724">
        <v>5.3E-3</v>
      </c>
    </row>
    <row r="725" spans="1:12" x14ac:dyDescent="0.25">
      <c r="A725" t="s">
        <v>704</v>
      </c>
      <c r="B725">
        <v>2007</v>
      </c>
      <c r="C725" t="s">
        <v>702</v>
      </c>
      <c r="D725">
        <v>2.1999999999999999E-2</v>
      </c>
      <c r="E725">
        <v>2.1999999999999999E-2</v>
      </c>
      <c r="F725">
        <v>2.1999999999999999E-2</v>
      </c>
      <c r="G725">
        <v>2.1999999999999999E-2</v>
      </c>
      <c r="H725">
        <v>2.1999999999999999E-2</v>
      </c>
      <c r="I725">
        <v>2.1999999999999999E-2</v>
      </c>
      <c r="J725">
        <v>2.1999999999999999E-2</v>
      </c>
      <c r="K725">
        <v>2.1999999999999999E-2</v>
      </c>
      <c r="L725">
        <v>2.1999999999999999E-2</v>
      </c>
    </row>
    <row r="726" spans="1:12" x14ac:dyDescent="0.25">
      <c r="A726" t="s">
        <v>704</v>
      </c>
      <c r="B726">
        <v>2007</v>
      </c>
      <c r="C726" t="s">
        <v>697</v>
      </c>
      <c r="D726">
        <v>0.1825</v>
      </c>
      <c r="E726">
        <v>0.1825</v>
      </c>
      <c r="F726">
        <v>0.1825</v>
      </c>
      <c r="G726">
        <v>0.1825</v>
      </c>
      <c r="H726">
        <v>0.1825</v>
      </c>
      <c r="I726">
        <v>0.1825</v>
      </c>
      <c r="J726">
        <v>0.1825</v>
      </c>
      <c r="K726">
        <v>0.1825</v>
      </c>
      <c r="L726">
        <v>0.1825</v>
      </c>
    </row>
    <row r="727" spans="1:12" x14ac:dyDescent="0.25">
      <c r="A727" t="s">
        <v>704</v>
      </c>
      <c r="B727">
        <v>2007</v>
      </c>
      <c r="C727" t="s">
        <v>701</v>
      </c>
      <c r="D727">
        <v>1.0699999999999999E-2</v>
      </c>
      <c r="E727">
        <v>1.0699999999999999E-2</v>
      </c>
      <c r="F727">
        <v>1.0699999999999999E-2</v>
      </c>
      <c r="G727">
        <v>1.0699999999999999E-2</v>
      </c>
      <c r="H727">
        <v>1.0699999999999999E-2</v>
      </c>
      <c r="I727">
        <v>1.0699999999999999E-2</v>
      </c>
      <c r="J727">
        <v>1.0699999999999999E-2</v>
      </c>
      <c r="K727">
        <v>1.0699999999999999E-2</v>
      </c>
      <c r="L727">
        <v>1.0699999999999999E-2</v>
      </c>
    </row>
    <row r="728" spans="1:12" x14ac:dyDescent="0.25">
      <c r="A728" t="s">
        <v>704</v>
      </c>
      <c r="B728">
        <v>2007</v>
      </c>
      <c r="C728" t="s">
        <v>699</v>
      </c>
      <c r="D728">
        <v>4.0000000000000002E-4</v>
      </c>
      <c r="E728">
        <v>4.0000000000000002E-4</v>
      </c>
      <c r="F728">
        <v>4.0000000000000002E-4</v>
      </c>
      <c r="G728">
        <v>4.0000000000000002E-4</v>
      </c>
      <c r="H728">
        <v>4.0000000000000002E-4</v>
      </c>
      <c r="I728">
        <v>4.0000000000000002E-4</v>
      </c>
      <c r="J728">
        <v>4.0000000000000002E-4</v>
      </c>
      <c r="K728">
        <v>4.0000000000000002E-4</v>
      </c>
      <c r="L728">
        <v>4.0000000000000002E-4</v>
      </c>
    </row>
    <row r="729" spans="1:12" x14ac:dyDescent="0.25">
      <c r="A729" t="s">
        <v>704</v>
      </c>
      <c r="B729">
        <v>2007</v>
      </c>
      <c r="C729" t="s">
        <v>698</v>
      </c>
      <c r="D729">
        <v>0.10249999999999999</v>
      </c>
      <c r="E729">
        <v>0.10249999999999999</v>
      </c>
      <c r="F729">
        <v>0.10249999999999999</v>
      </c>
      <c r="G729">
        <v>0.10249999999999999</v>
      </c>
      <c r="H729">
        <v>0.10249999999999999</v>
      </c>
      <c r="I729">
        <v>0.10249999999999999</v>
      </c>
      <c r="J729">
        <v>0.10249999999999999</v>
      </c>
      <c r="K729">
        <v>0.10249999999999999</v>
      </c>
      <c r="L729">
        <v>0.10249999999999999</v>
      </c>
    </row>
    <row r="730" spans="1:12" x14ac:dyDescent="0.25">
      <c r="A730" t="s">
        <v>706</v>
      </c>
      <c r="B730">
        <v>2007</v>
      </c>
      <c r="C730" t="s">
        <v>698</v>
      </c>
      <c r="D730">
        <v>1.1903999999999999</v>
      </c>
      <c r="E730">
        <v>1.1903999999999999</v>
      </c>
      <c r="F730">
        <v>1.1903999999999999</v>
      </c>
      <c r="G730">
        <v>1.1903999999999999</v>
      </c>
      <c r="H730">
        <v>1.1903999999999999</v>
      </c>
      <c r="I730">
        <v>1.1903999999999999</v>
      </c>
      <c r="J730">
        <v>1.1903999999999999</v>
      </c>
      <c r="K730">
        <v>1.1903999999999999</v>
      </c>
      <c r="L730">
        <v>1.1903999999999999</v>
      </c>
    </row>
    <row r="731" spans="1:12" x14ac:dyDescent="0.25">
      <c r="A731" t="s">
        <v>706</v>
      </c>
      <c r="B731">
        <v>2007</v>
      </c>
      <c r="C731" t="s">
        <v>697</v>
      </c>
      <c r="D731">
        <v>1.9218</v>
      </c>
      <c r="E731">
        <v>1.9218</v>
      </c>
      <c r="F731">
        <v>1.9218</v>
      </c>
      <c r="G731">
        <v>1.9218</v>
      </c>
      <c r="H731">
        <v>1.9218</v>
      </c>
      <c r="I731">
        <v>1.9218</v>
      </c>
      <c r="J731">
        <v>1.9218</v>
      </c>
      <c r="K731">
        <v>1.9218</v>
      </c>
      <c r="L731">
        <v>1.9218</v>
      </c>
    </row>
    <row r="732" spans="1:12" x14ac:dyDescent="0.25">
      <c r="A732" t="s">
        <v>706</v>
      </c>
      <c r="B732">
        <v>2007</v>
      </c>
      <c r="C732" t="s">
        <v>703</v>
      </c>
      <c r="D732">
        <v>4.8899999999999999E-2</v>
      </c>
      <c r="E732">
        <v>4.8899999999999999E-2</v>
      </c>
      <c r="F732">
        <v>4.8899999999999999E-2</v>
      </c>
      <c r="G732">
        <v>4.8899999999999999E-2</v>
      </c>
      <c r="H732">
        <v>4.8899999999999999E-2</v>
      </c>
      <c r="I732">
        <v>4.8899999999999999E-2</v>
      </c>
      <c r="J732">
        <v>4.8899999999999999E-2</v>
      </c>
      <c r="K732">
        <v>4.8899999999999999E-2</v>
      </c>
      <c r="L732">
        <v>4.8899999999999999E-2</v>
      </c>
    </row>
    <row r="733" spans="1:12" x14ac:dyDescent="0.25">
      <c r="A733" t="s">
        <v>706</v>
      </c>
      <c r="B733">
        <v>2007</v>
      </c>
      <c r="C733" t="s">
        <v>700</v>
      </c>
      <c r="D733">
        <v>0.38030000000000003</v>
      </c>
      <c r="E733">
        <v>0.38030000000000003</v>
      </c>
      <c r="F733">
        <v>0.38030000000000003</v>
      </c>
      <c r="G733">
        <v>0.38030000000000003</v>
      </c>
      <c r="H733">
        <v>0.38030000000000003</v>
      </c>
      <c r="I733">
        <v>0.38030000000000003</v>
      </c>
      <c r="J733">
        <v>0.38030000000000003</v>
      </c>
      <c r="K733">
        <v>0.38030000000000003</v>
      </c>
      <c r="L733">
        <v>0.38030000000000003</v>
      </c>
    </row>
    <row r="734" spans="1:12" x14ac:dyDescent="0.25">
      <c r="A734" t="s">
        <v>706</v>
      </c>
      <c r="B734">
        <v>2007</v>
      </c>
      <c r="C734" t="s">
        <v>699</v>
      </c>
      <c r="D734">
        <v>3.8E-3</v>
      </c>
      <c r="E734">
        <v>3.8E-3</v>
      </c>
      <c r="F734">
        <v>3.8E-3</v>
      </c>
      <c r="G734">
        <v>3.8E-3</v>
      </c>
      <c r="H734">
        <v>3.8E-3</v>
      </c>
      <c r="I734">
        <v>3.8E-3</v>
      </c>
      <c r="J734">
        <v>3.8E-3</v>
      </c>
      <c r="K734">
        <v>3.8E-3</v>
      </c>
      <c r="L734">
        <v>3.8E-3</v>
      </c>
    </row>
    <row r="735" spans="1:12" x14ac:dyDescent="0.25">
      <c r="A735" t="s">
        <v>706</v>
      </c>
      <c r="B735">
        <v>2007</v>
      </c>
      <c r="C735" t="s">
        <v>702</v>
      </c>
      <c r="D735">
        <v>0.20169999999999999</v>
      </c>
      <c r="E735">
        <v>0.20169999999999999</v>
      </c>
      <c r="F735">
        <v>0.20169999999999999</v>
      </c>
      <c r="G735">
        <v>0.20169999999999999</v>
      </c>
      <c r="H735">
        <v>0.20169999999999999</v>
      </c>
      <c r="I735">
        <v>0.20169999999999999</v>
      </c>
      <c r="J735">
        <v>0.20169999999999999</v>
      </c>
      <c r="K735">
        <v>0.20169999999999999</v>
      </c>
      <c r="L735">
        <v>0.20169999999999999</v>
      </c>
    </row>
    <row r="736" spans="1:12" x14ac:dyDescent="0.25">
      <c r="A736" t="s">
        <v>706</v>
      </c>
      <c r="B736">
        <v>2007</v>
      </c>
      <c r="C736" t="s">
        <v>701</v>
      </c>
      <c r="D736">
        <v>9.6699999999999994E-2</v>
      </c>
      <c r="E736">
        <v>9.6699999999999994E-2</v>
      </c>
      <c r="F736">
        <v>9.6699999999999994E-2</v>
      </c>
      <c r="G736">
        <v>9.6699999999999994E-2</v>
      </c>
      <c r="H736">
        <v>9.6699999999999994E-2</v>
      </c>
      <c r="I736">
        <v>9.6699999999999994E-2</v>
      </c>
      <c r="J736">
        <v>9.6699999999999994E-2</v>
      </c>
      <c r="K736">
        <v>9.6699999999999994E-2</v>
      </c>
      <c r="L736">
        <v>9.6699999999999994E-2</v>
      </c>
    </row>
    <row r="737" spans="1:12" x14ac:dyDescent="0.25">
      <c r="A737" t="s">
        <v>708</v>
      </c>
      <c r="B737">
        <v>2007</v>
      </c>
      <c r="C737" t="s">
        <v>701</v>
      </c>
      <c r="D737">
        <v>5.5500000000000001E-2</v>
      </c>
      <c r="E737">
        <v>5.5500000000000001E-2</v>
      </c>
      <c r="F737">
        <v>5.5500000000000001E-2</v>
      </c>
      <c r="G737">
        <v>5.5500000000000001E-2</v>
      </c>
      <c r="H737">
        <v>5.5500000000000001E-2</v>
      </c>
      <c r="I737">
        <v>5.5500000000000001E-2</v>
      </c>
      <c r="J737">
        <v>5.5500000000000001E-2</v>
      </c>
      <c r="K737">
        <v>5.5500000000000001E-2</v>
      </c>
      <c r="L737">
        <v>5.5500000000000001E-2</v>
      </c>
    </row>
    <row r="738" spans="1:12" x14ac:dyDescent="0.25">
      <c r="A738" t="s">
        <v>708</v>
      </c>
      <c r="B738">
        <v>2007</v>
      </c>
      <c r="C738" t="s">
        <v>702</v>
      </c>
      <c r="D738">
        <v>9.2100000000000001E-2</v>
      </c>
      <c r="E738">
        <v>9.2100000000000001E-2</v>
      </c>
      <c r="F738">
        <v>9.2100000000000001E-2</v>
      </c>
      <c r="G738">
        <v>9.2100000000000001E-2</v>
      </c>
      <c r="H738">
        <v>9.2100000000000001E-2</v>
      </c>
      <c r="I738">
        <v>9.2100000000000001E-2</v>
      </c>
      <c r="J738">
        <v>9.2100000000000001E-2</v>
      </c>
      <c r="K738">
        <v>9.2100000000000001E-2</v>
      </c>
      <c r="L738">
        <v>9.2100000000000001E-2</v>
      </c>
    </row>
    <row r="739" spans="1:12" x14ac:dyDescent="0.25">
      <c r="A739" t="s">
        <v>708</v>
      </c>
      <c r="B739">
        <v>2007</v>
      </c>
      <c r="C739" t="s">
        <v>698</v>
      </c>
      <c r="D739">
        <v>0.63200000000000001</v>
      </c>
      <c r="E739">
        <v>0.63200000000000001</v>
      </c>
      <c r="F739">
        <v>0.63200000000000001</v>
      </c>
      <c r="G739">
        <v>0.63200000000000001</v>
      </c>
      <c r="H739">
        <v>0.63200000000000001</v>
      </c>
      <c r="I739">
        <v>0.63200000000000001</v>
      </c>
      <c r="J739">
        <v>0.63200000000000001</v>
      </c>
      <c r="K739">
        <v>0.63200000000000001</v>
      </c>
      <c r="L739">
        <v>0.63200000000000001</v>
      </c>
    </row>
    <row r="740" spans="1:12" x14ac:dyDescent="0.25">
      <c r="A740" t="s">
        <v>708</v>
      </c>
      <c r="B740">
        <v>2007</v>
      </c>
      <c r="C740" t="s">
        <v>700</v>
      </c>
      <c r="D740">
        <v>0.17369999999999999</v>
      </c>
      <c r="E740">
        <v>0.17369999999999999</v>
      </c>
      <c r="F740">
        <v>0.17369999999999999</v>
      </c>
      <c r="G740">
        <v>0.17369999999999999</v>
      </c>
      <c r="H740">
        <v>0.17369999999999999</v>
      </c>
      <c r="I740">
        <v>0.17369999999999999</v>
      </c>
      <c r="J740">
        <v>0.17369999999999999</v>
      </c>
      <c r="K740">
        <v>0.17369999999999999</v>
      </c>
      <c r="L740">
        <v>0.17369999999999999</v>
      </c>
    </row>
    <row r="741" spans="1:12" x14ac:dyDescent="0.25">
      <c r="A741" t="s">
        <v>708</v>
      </c>
      <c r="B741">
        <v>2007</v>
      </c>
      <c r="C741" t="s">
        <v>699</v>
      </c>
      <c r="D741">
        <v>1.6999999999999999E-3</v>
      </c>
      <c r="E741">
        <v>1.6999999999999999E-3</v>
      </c>
      <c r="F741">
        <v>1.6999999999999999E-3</v>
      </c>
      <c r="G741">
        <v>1.6999999999999999E-3</v>
      </c>
      <c r="H741">
        <v>1.6999999999999999E-3</v>
      </c>
      <c r="I741">
        <v>1.6999999999999999E-3</v>
      </c>
      <c r="J741">
        <v>1.6999999999999999E-3</v>
      </c>
      <c r="K741">
        <v>1.6999999999999999E-3</v>
      </c>
      <c r="L741">
        <v>1.6999999999999999E-3</v>
      </c>
    </row>
    <row r="742" spans="1:12" x14ac:dyDescent="0.25">
      <c r="A742" t="s">
        <v>708</v>
      </c>
      <c r="B742">
        <v>2007</v>
      </c>
      <c r="C742" t="s">
        <v>703</v>
      </c>
      <c r="D742">
        <v>2.23E-2</v>
      </c>
      <c r="E742">
        <v>2.23E-2</v>
      </c>
      <c r="F742">
        <v>2.23E-2</v>
      </c>
      <c r="G742">
        <v>2.23E-2</v>
      </c>
      <c r="H742">
        <v>2.23E-2</v>
      </c>
      <c r="I742">
        <v>2.23E-2</v>
      </c>
      <c r="J742">
        <v>2.23E-2</v>
      </c>
      <c r="K742">
        <v>2.23E-2</v>
      </c>
      <c r="L742">
        <v>2.23E-2</v>
      </c>
    </row>
    <row r="743" spans="1:12" x14ac:dyDescent="0.25">
      <c r="A743" t="s">
        <v>708</v>
      </c>
      <c r="B743">
        <v>2007</v>
      </c>
      <c r="C743" t="s">
        <v>697</v>
      </c>
      <c r="D743">
        <v>0.97740000000000005</v>
      </c>
      <c r="E743">
        <v>0.97740000000000005</v>
      </c>
      <c r="F743">
        <v>0.97740000000000005</v>
      </c>
      <c r="G743">
        <v>0.97740000000000005</v>
      </c>
      <c r="H743">
        <v>0.97740000000000005</v>
      </c>
      <c r="I743">
        <v>0.97740000000000005</v>
      </c>
      <c r="J743">
        <v>0.97740000000000005</v>
      </c>
      <c r="K743">
        <v>0.97740000000000005</v>
      </c>
      <c r="L743">
        <v>0.97740000000000005</v>
      </c>
    </row>
    <row r="744" spans="1:12" x14ac:dyDescent="0.25">
      <c r="A744" t="s">
        <v>709</v>
      </c>
      <c r="B744">
        <v>2007</v>
      </c>
      <c r="C744" t="s">
        <v>702</v>
      </c>
      <c r="D744">
        <v>1.2056</v>
      </c>
      <c r="E744">
        <v>1.2056</v>
      </c>
      <c r="F744">
        <v>1.2056</v>
      </c>
      <c r="G744">
        <v>1.2056</v>
      </c>
      <c r="H744">
        <v>1.2056</v>
      </c>
      <c r="I744">
        <v>1.2056</v>
      </c>
      <c r="J744">
        <v>1.2056</v>
      </c>
      <c r="K744">
        <v>1.2056</v>
      </c>
      <c r="L744">
        <v>1.2056</v>
      </c>
    </row>
    <row r="745" spans="1:12" x14ac:dyDescent="0.25">
      <c r="A745" t="s">
        <v>709</v>
      </c>
      <c r="B745">
        <v>2007</v>
      </c>
      <c r="C745" t="s">
        <v>700</v>
      </c>
      <c r="D745">
        <v>2.2728999999999999</v>
      </c>
      <c r="E745">
        <v>2.2728999999999999</v>
      </c>
      <c r="F745">
        <v>2.2728999999999999</v>
      </c>
      <c r="G745">
        <v>2.2728999999999999</v>
      </c>
      <c r="H745">
        <v>2.2728999999999999</v>
      </c>
      <c r="I745">
        <v>2.2728999999999999</v>
      </c>
      <c r="J745">
        <v>2.2728999999999999</v>
      </c>
      <c r="K745">
        <v>2.2728999999999999</v>
      </c>
      <c r="L745">
        <v>2.2728999999999999</v>
      </c>
    </row>
    <row r="746" spans="1:12" x14ac:dyDescent="0.25">
      <c r="A746" t="s">
        <v>709</v>
      </c>
      <c r="B746">
        <v>2007</v>
      </c>
      <c r="C746" t="s">
        <v>703</v>
      </c>
      <c r="D746">
        <v>0.29210000000000003</v>
      </c>
      <c r="E746">
        <v>0.29210000000000003</v>
      </c>
      <c r="F746">
        <v>0.29210000000000003</v>
      </c>
      <c r="G746">
        <v>0.29210000000000003</v>
      </c>
      <c r="H746">
        <v>0.29210000000000003</v>
      </c>
      <c r="I746">
        <v>0.29210000000000003</v>
      </c>
      <c r="J746">
        <v>0.29210000000000003</v>
      </c>
      <c r="K746">
        <v>0.29210000000000003</v>
      </c>
      <c r="L746">
        <v>0.29210000000000003</v>
      </c>
    </row>
    <row r="747" spans="1:12" x14ac:dyDescent="0.25">
      <c r="A747" t="s">
        <v>709</v>
      </c>
      <c r="B747">
        <v>2007</v>
      </c>
      <c r="C747" t="s">
        <v>701</v>
      </c>
      <c r="D747">
        <v>0.54620000000000002</v>
      </c>
      <c r="E747">
        <v>0.54620000000000002</v>
      </c>
      <c r="F747">
        <v>0.54620000000000002</v>
      </c>
      <c r="G747">
        <v>0.54620000000000002</v>
      </c>
      <c r="H747">
        <v>0.54620000000000002</v>
      </c>
      <c r="I747">
        <v>0.54620000000000002</v>
      </c>
      <c r="J747">
        <v>0.54620000000000002</v>
      </c>
      <c r="K747">
        <v>0.54620000000000002</v>
      </c>
      <c r="L747">
        <v>0.54620000000000002</v>
      </c>
    </row>
    <row r="748" spans="1:12" x14ac:dyDescent="0.25">
      <c r="A748" t="s">
        <v>709</v>
      </c>
      <c r="B748">
        <v>2007</v>
      </c>
      <c r="C748" t="s">
        <v>699</v>
      </c>
      <c r="D748">
        <v>2.2700000000000001E-2</v>
      </c>
      <c r="E748">
        <v>2.2700000000000001E-2</v>
      </c>
      <c r="F748">
        <v>2.2700000000000001E-2</v>
      </c>
      <c r="G748">
        <v>2.2700000000000001E-2</v>
      </c>
      <c r="H748">
        <v>2.2700000000000001E-2</v>
      </c>
      <c r="I748">
        <v>2.2700000000000001E-2</v>
      </c>
      <c r="J748">
        <v>2.2700000000000001E-2</v>
      </c>
      <c r="K748">
        <v>2.2700000000000001E-2</v>
      </c>
      <c r="L748">
        <v>2.2700000000000001E-2</v>
      </c>
    </row>
    <row r="749" spans="1:12" x14ac:dyDescent="0.25">
      <c r="A749" t="s">
        <v>709</v>
      </c>
      <c r="B749">
        <v>2007</v>
      </c>
      <c r="C749" t="s">
        <v>698</v>
      </c>
      <c r="D749">
        <v>5.5617000000000001</v>
      </c>
      <c r="E749">
        <v>5.5617000000000001</v>
      </c>
      <c r="F749">
        <v>5.5617000000000001</v>
      </c>
      <c r="G749">
        <v>5.5617000000000001</v>
      </c>
      <c r="H749">
        <v>5.5617000000000001</v>
      </c>
      <c r="I749">
        <v>5.5617000000000001</v>
      </c>
      <c r="J749">
        <v>5.5617000000000001</v>
      </c>
      <c r="K749">
        <v>5.5617000000000001</v>
      </c>
      <c r="L749">
        <v>5.5617000000000001</v>
      </c>
    </row>
    <row r="750" spans="1:12" x14ac:dyDescent="0.25">
      <c r="A750" t="s">
        <v>709</v>
      </c>
      <c r="B750">
        <v>2007</v>
      </c>
      <c r="C750" t="s">
        <v>697</v>
      </c>
      <c r="D750">
        <v>9.9011999999999993</v>
      </c>
      <c r="E750">
        <v>9.9011999999999993</v>
      </c>
      <c r="F750">
        <v>9.9011999999999993</v>
      </c>
      <c r="G750">
        <v>9.9011999999999993</v>
      </c>
      <c r="H750">
        <v>9.9011999999999993</v>
      </c>
      <c r="I750">
        <v>9.9011999999999993</v>
      </c>
      <c r="J750">
        <v>9.9011999999999993</v>
      </c>
      <c r="K750">
        <v>9.9011999999999993</v>
      </c>
      <c r="L750">
        <v>9.9011999999999993</v>
      </c>
    </row>
    <row r="751" spans="1:12" x14ac:dyDescent="0.25">
      <c r="A751" t="s">
        <v>710</v>
      </c>
      <c r="B751">
        <v>2007</v>
      </c>
      <c r="C751" t="s">
        <v>703</v>
      </c>
      <c r="D751">
        <v>3.73E-2</v>
      </c>
      <c r="E751">
        <v>3.73E-2</v>
      </c>
      <c r="F751">
        <v>3.73E-2</v>
      </c>
      <c r="G751">
        <v>3.73E-2</v>
      </c>
      <c r="H751">
        <v>3.73E-2</v>
      </c>
      <c r="I751">
        <v>3.73E-2</v>
      </c>
      <c r="J751">
        <v>3.73E-2</v>
      </c>
      <c r="K751">
        <v>3.73E-2</v>
      </c>
      <c r="L751">
        <v>3.73E-2</v>
      </c>
    </row>
    <row r="752" spans="1:12" x14ac:dyDescent="0.25">
      <c r="A752" t="s">
        <v>710</v>
      </c>
      <c r="B752">
        <v>2007</v>
      </c>
      <c r="C752" t="s">
        <v>702</v>
      </c>
      <c r="D752">
        <v>0.15390000000000001</v>
      </c>
      <c r="E752">
        <v>0.15390000000000001</v>
      </c>
      <c r="F752">
        <v>0.15390000000000001</v>
      </c>
      <c r="G752">
        <v>0.15390000000000001</v>
      </c>
      <c r="H752">
        <v>0.15390000000000001</v>
      </c>
      <c r="I752">
        <v>0.15390000000000001</v>
      </c>
      <c r="J752">
        <v>0.15390000000000001</v>
      </c>
      <c r="K752">
        <v>0.15390000000000001</v>
      </c>
      <c r="L752">
        <v>0.15390000000000001</v>
      </c>
    </row>
    <row r="753" spans="1:12" x14ac:dyDescent="0.25">
      <c r="A753" t="s">
        <v>710</v>
      </c>
      <c r="B753">
        <v>2007</v>
      </c>
      <c r="C753" t="s">
        <v>699</v>
      </c>
      <c r="D753">
        <v>2.8999999999999998E-3</v>
      </c>
      <c r="E753">
        <v>2.8999999999999998E-3</v>
      </c>
      <c r="F753">
        <v>2.8999999999999998E-3</v>
      </c>
      <c r="G753">
        <v>2.8999999999999998E-3</v>
      </c>
      <c r="H753">
        <v>2.8999999999999998E-3</v>
      </c>
      <c r="I753">
        <v>2.8999999999999998E-3</v>
      </c>
      <c r="J753">
        <v>2.8999999999999998E-3</v>
      </c>
      <c r="K753">
        <v>2.8999999999999998E-3</v>
      </c>
      <c r="L753">
        <v>2.8999999999999998E-3</v>
      </c>
    </row>
    <row r="754" spans="1:12" x14ac:dyDescent="0.25">
      <c r="A754" t="s">
        <v>710</v>
      </c>
      <c r="B754">
        <v>2007</v>
      </c>
      <c r="C754" t="s">
        <v>698</v>
      </c>
      <c r="D754">
        <v>0.92469999999999997</v>
      </c>
      <c r="E754">
        <v>0.92469999999999997</v>
      </c>
      <c r="F754">
        <v>0.92469999999999997</v>
      </c>
      <c r="G754">
        <v>0.92469999999999997</v>
      </c>
      <c r="H754">
        <v>0.92469999999999997</v>
      </c>
      <c r="I754">
        <v>0.92469999999999997</v>
      </c>
      <c r="J754">
        <v>0.92469999999999997</v>
      </c>
      <c r="K754">
        <v>0.92469999999999997</v>
      </c>
      <c r="L754">
        <v>0.92469999999999997</v>
      </c>
    </row>
    <row r="755" spans="1:12" x14ac:dyDescent="0.25">
      <c r="A755" t="s">
        <v>710</v>
      </c>
      <c r="B755">
        <v>2007</v>
      </c>
      <c r="C755" t="s">
        <v>697</v>
      </c>
      <c r="D755">
        <v>1.4843999999999999</v>
      </c>
      <c r="E755">
        <v>1.4843999999999999</v>
      </c>
      <c r="F755">
        <v>1.4843999999999999</v>
      </c>
      <c r="G755">
        <v>1.4843999999999999</v>
      </c>
      <c r="H755">
        <v>1.4843999999999999</v>
      </c>
      <c r="I755">
        <v>1.4843999999999999</v>
      </c>
      <c r="J755">
        <v>1.4843999999999999</v>
      </c>
      <c r="K755">
        <v>1.4843999999999999</v>
      </c>
      <c r="L755">
        <v>1.4843999999999999</v>
      </c>
    </row>
    <row r="756" spans="1:12" x14ac:dyDescent="0.25">
      <c r="A756" t="s">
        <v>710</v>
      </c>
      <c r="B756">
        <v>2007</v>
      </c>
      <c r="C756" t="s">
        <v>700</v>
      </c>
      <c r="D756">
        <v>0.29010000000000002</v>
      </c>
      <c r="E756">
        <v>0.29010000000000002</v>
      </c>
      <c r="F756">
        <v>0.29010000000000002</v>
      </c>
      <c r="G756">
        <v>0.29010000000000002</v>
      </c>
      <c r="H756">
        <v>0.29010000000000002</v>
      </c>
      <c r="I756">
        <v>0.29010000000000002</v>
      </c>
      <c r="J756">
        <v>0.29010000000000002</v>
      </c>
      <c r="K756">
        <v>0.29010000000000002</v>
      </c>
      <c r="L756">
        <v>0.29010000000000002</v>
      </c>
    </row>
    <row r="757" spans="1:12" x14ac:dyDescent="0.25">
      <c r="A757" t="s">
        <v>710</v>
      </c>
      <c r="B757">
        <v>2007</v>
      </c>
      <c r="C757" t="s">
        <v>701</v>
      </c>
      <c r="D757">
        <v>7.5700000000000003E-2</v>
      </c>
      <c r="E757">
        <v>7.5700000000000003E-2</v>
      </c>
      <c r="F757">
        <v>7.5700000000000003E-2</v>
      </c>
      <c r="G757">
        <v>7.5700000000000003E-2</v>
      </c>
      <c r="H757">
        <v>7.5700000000000003E-2</v>
      </c>
      <c r="I757">
        <v>7.5700000000000003E-2</v>
      </c>
      <c r="J757">
        <v>7.5700000000000003E-2</v>
      </c>
      <c r="K757">
        <v>7.5700000000000003E-2</v>
      </c>
      <c r="L757">
        <v>7.5700000000000003E-2</v>
      </c>
    </row>
    <row r="758" spans="1:12" x14ac:dyDescent="0.25">
      <c r="A758" t="s">
        <v>711</v>
      </c>
      <c r="B758">
        <v>2007</v>
      </c>
      <c r="C758" t="s">
        <v>701</v>
      </c>
      <c r="D758">
        <v>5.4899999999999997E-2</v>
      </c>
      <c r="E758">
        <v>5.4899999999999997E-2</v>
      </c>
      <c r="F758">
        <v>5.4899999999999997E-2</v>
      </c>
      <c r="G758">
        <v>5.4899999999999997E-2</v>
      </c>
      <c r="H758">
        <v>5.4899999999999997E-2</v>
      </c>
      <c r="I758">
        <v>5.4899999999999997E-2</v>
      </c>
      <c r="J758">
        <v>5.4899999999999997E-2</v>
      </c>
      <c r="K758">
        <v>5.4899999999999997E-2</v>
      </c>
      <c r="L758">
        <v>5.4899999999999997E-2</v>
      </c>
    </row>
    <row r="759" spans="1:12" x14ac:dyDescent="0.25">
      <c r="A759" t="s">
        <v>711</v>
      </c>
      <c r="B759">
        <v>2007</v>
      </c>
      <c r="C759" t="s">
        <v>702</v>
      </c>
      <c r="D759">
        <v>0.1157</v>
      </c>
      <c r="E759">
        <v>0.1157</v>
      </c>
      <c r="F759">
        <v>0.1157</v>
      </c>
      <c r="G759">
        <v>0.1157</v>
      </c>
      <c r="H759">
        <v>0.1157</v>
      </c>
      <c r="I759">
        <v>0.1157</v>
      </c>
      <c r="J759">
        <v>0.1157</v>
      </c>
      <c r="K759">
        <v>0.1157</v>
      </c>
      <c r="L759">
        <v>0.1157</v>
      </c>
    </row>
    <row r="760" spans="1:12" x14ac:dyDescent="0.25">
      <c r="A760" t="s">
        <v>711</v>
      </c>
      <c r="B760">
        <v>2007</v>
      </c>
      <c r="C760" t="s">
        <v>699</v>
      </c>
      <c r="D760">
        <v>2.2000000000000001E-3</v>
      </c>
      <c r="E760">
        <v>2.2000000000000001E-3</v>
      </c>
      <c r="F760">
        <v>2.2000000000000001E-3</v>
      </c>
      <c r="G760">
        <v>2.2000000000000001E-3</v>
      </c>
      <c r="H760">
        <v>2.2000000000000001E-3</v>
      </c>
      <c r="I760">
        <v>2.2000000000000001E-3</v>
      </c>
      <c r="J760">
        <v>2.2000000000000001E-3</v>
      </c>
      <c r="K760">
        <v>2.2000000000000001E-3</v>
      </c>
      <c r="L760">
        <v>2.2000000000000001E-3</v>
      </c>
    </row>
    <row r="761" spans="1:12" x14ac:dyDescent="0.25">
      <c r="A761" t="s">
        <v>711</v>
      </c>
      <c r="B761">
        <v>2007</v>
      </c>
      <c r="C761" t="s">
        <v>697</v>
      </c>
      <c r="D761">
        <v>1.0337000000000001</v>
      </c>
      <c r="E761">
        <v>1.0337000000000001</v>
      </c>
      <c r="F761">
        <v>1.0337000000000001</v>
      </c>
      <c r="G761">
        <v>1.0337000000000001</v>
      </c>
      <c r="H761">
        <v>1.0337000000000001</v>
      </c>
      <c r="I761">
        <v>1.0337000000000001</v>
      </c>
      <c r="J761">
        <v>1.0337000000000001</v>
      </c>
      <c r="K761">
        <v>1.0337000000000001</v>
      </c>
      <c r="L761">
        <v>1.0337000000000001</v>
      </c>
    </row>
    <row r="762" spans="1:12" x14ac:dyDescent="0.25">
      <c r="A762" t="s">
        <v>711</v>
      </c>
      <c r="B762">
        <v>2007</v>
      </c>
      <c r="C762" t="s">
        <v>700</v>
      </c>
      <c r="D762">
        <v>0.218</v>
      </c>
      <c r="E762">
        <v>0.218</v>
      </c>
      <c r="F762">
        <v>0.218</v>
      </c>
      <c r="G762">
        <v>0.218</v>
      </c>
      <c r="H762">
        <v>0.218</v>
      </c>
      <c r="I762">
        <v>0.218</v>
      </c>
      <c r="J762">
        <v>0.218</v>
      </c>
      <c r="K762">
        <v>0.218</v>
      </c>
      <c r="L762">
        <v>0.218</v>
      </c>
    </row>
    <row r="763" spans="1:12" x14ac:dyDescent="0.25">
      <c r="A763" t="s">
        <v>711</v>
      </c>
      <c r="B763">
        <v>2007</v>
      </c>
      <c r="C763" t="s">
        <v>698</v>
      </c>
      <c r="D763">
        <v>0.6149</v>
      </c>
      <c r="E763">
        <v>0.6149</v>
      </c>
      <c r="F763">
        <v>0.6149</v>
      </c>
      <c r="G763">
        <v>0.6149</v>
      </c>
      <c r="H763">
        <v>0.6149</v>
      </c>
      <c r="I763">
        <v>0.6149</v>
      </c>
      <c r="J763">
        <v>0.6149</v>
      </c>
      <c r="K763">
        <v>0.6149</v>
      </c>
      <c r="L763">
        <v>0.6149</v>
      </c>
    </row>
    <row r="764" spans="1:12" x14ac:dyDescent="0.25">
      <c r="A764" t="s">
        <v>711</v>
      </c>
      <c r="B764">
        <v>2007</v>
      </c>
      <c r="C764" t="s">
        <v>703</v>
      </c>
      <c r="D764">
        <v>2.8000000000000001E-2</v>
      </c>
      <c r="E764">
        <v>2.8000000000000001E-2</v>
      </c>
      <c r="F764">
        <v>2.8000000000000001E-2</v>
      </c>
      <c r="G764">
        <v>2.8000000000000001E-2</v>
      </c>
      <c r="H764">
        <v>2.8000000000000001E-2</v>
      </c>
      <c r="I764">
        <v>2.8000000000000001E-2</v>
      </c>
      <c r="J764">
        <v>2.8000000000000001E-2</v>
      </c>
      <c r="K764">
        <v>2.8000000000000001E-2</v>
      </c>
      <c r="L764">
        <v>2.8000000000000001E-2</v>
      </c>
    </row>
    <row r="765" spans="1:12" x14ac:dyDescent="0.25">
      <c r="A765" t="s">
        <v>712</v>
      </c>
      <c r="B765">
        <v>2007</v>
      </c>
      <c r="C765" t="s">
        <v>701</v>
      </c>
      <c r="D765">
        <v>1.6899999999999998E-2</v>
      </c>
      <c r="E765">
        <v>1.6899999999999998E-2</v>
      </c>
      <c r="F765">
        <v>1.6899999999999998E-2</v>
      </c>
      <c r="G765">
        <v>1.6899999999999998E-2</v>
      </c>
      <c r="H765">
        <v>1.6899999999999998E-2</v>
      </c>
      <c r="I765">
        <v>1.6899999999999998E-2</v>
      </c>
      <c r="J765">
        <v>1.6899999999999998E-2</v>
      </c>
      <c r="K765">
        <v>1.6899999999999998E-2</v>
      </c>
      <c r="L765">
        <v>1.6899999999999998E-2</v>
      </c>
    </row>
    <row r="766" spans="1:12" x14ac:dyDescent="0.25">
      <c r="A766" t="s">
        <v>712</v>
      </c>
      <c r="B766">
        <v>2007</v>
      </c>
      <c r="C766" t="s">
        <v>700</v>
      </c>
      <c r="D766">
        <v>5.28E-2</v>
      </c>
      <c r="E766">
        <v>5.28E-2</v>
      </c>
      <c r="F766">
        <v>5.28E-2</v>
      </c>
      <c r="G766">
        <v>5.28E-2</v>
      </c>
      <c r="H766">
        <v>5.28E-2</v>
      </c>
      <c r="I766">
        <v>5.28E-2</v>
      </c>
      <c r="J766">
        <v>5.28E-2</v>
      </c>
      <c r="K766">
        <v>5.28E-2</v>
      </c>
      <c r="L766">
        <v>5.28E-2</v>
      </c>
    </row>
    <row r="767" spans="1:12" x14ac:dyDescent="0.25">
      <c r="A767" t="s">
        <v>712</v>
      </c>
      <c r="B767">
        <v>2007</v>
      </c>
      <c r="C767" t="s">
        <v>699</v>
      </c>
      <c r="D767">
        <v>5.0000000000000001E-4</v>
      </c>
      <c r="E767">
        <v>5.0000000000000001E-4</v>
      </c>
      <c r="F767">
        <v>5.0000000000000001E-4</v>
      </c>
      <c r="G767">
        <v>5.0000000000000001E-4</v>
      </c>
      <c r="H767">
        <v>5.0000000000000001E-4</v>
      </c>
      <c r="I767">
        <v>5.0000000000000001E-4</v>
      </c>
      <c r="J767">
        <v>5.0000000000000001E-4</v>
      </c>
      <c r="K767">
        <v>5.0000000000000001E-4</v>
      </c>
      <c r="L767">
        <v>5.0000000000000001E-4</v>
      </c>
    </row>
    <row r="768" spans="1:12" x14ac:dyDescent="0.25">
      <c r="A768" t="s">
        <v>712</v>
      </c>
      <c r="B768">
        <v>2007</v>
      </c>
      <c r="C768" t="s">
        <v>703</v>
      </c>
      <c r="D768">
        <v>6.7999999999999996E-3</v>
      </c>
      <c r="E768">
        <v>6.7999999999999996E-3</v>
      </c>
      <c r="F768">
        <v>6.7999999999999996E-3</v>
      </c>
      <c r="G768">
        <v>6.7999999999999996E-3</v>
      </c>
      <c r="H768">
        <v>6.7999999999999996E-3</v>
      </c>
      <c r="I768">
        <v>6.7999999999999996E-3</v>
      </c>
      <c r="J768">
        <v>6.7999999999999996E-3</v>
      </c>
      <c r="K768">
        <v>6.7999999999999996E-3</v>
      </c>
      <c r="L768">
        <v>6.7999999999999996E-3</v>
      </c>
    </row>
    <row r="769" spans="1:12" x14ac:dyDescent="0.25">
      <c r="A769" t="s">
        <v>712</v>
      </c>
      <c r="B769">
        <v>2007</v>
      </c>
      <c r="C769" t="s">
        <v>698</v>
      </c>
      <c r="D769">
        <v>0.1789</v>
      </c>
      <c r="E769">
        <v>0.1789</v>
      </c>
      <c r="F769">
        <v>0.1789</v>
      </c>
      <c r="G769">
        <v>0.1789</v>
      </c>
      <c r="H769">
        <v>0.1789</v>
      </c>
      <c r="I769">
        <v>0.1789</v>
      </c>
      <c r="J769">
        <v>0.1789</v>
      </c>
      <c r="K769">
        <v>0.1789</v>
      </c>
      <c r="L769">
        <v>0.1789</v>
      </c>
    </row>
    <row r="770" spans="1:12" x14ac:dyDescent="0.25">
      <c r="A770" t="s">
        <v>712</v>
      </c>
      <c r="B770">
        <v>2007</v>
      </c>
      <c r="C770" t="s">
        <v>697</v>
      </c>
      <c r="D770">
        <v>0.28389999999999999</v>
      </c>
      <c r="E770">
        <v>0.28389999999999999</v>
      </c>
      <c r="F770">
        <v>0.28389999999999999</v>
      </c>
      <c r="G770">
        <v>0.28389999999999999</v>
      </c>
      <c r="H770">
        <v>0.28389999999999999</v>
      </c>
      <c r="I770">
        <v>0.28389999999999999</v>
      </c>
      <c r="J770">
        <v>0.28389999999999999</v>
      </c>
      <c r="K770">
        <v>0.28389999999999999</v>
      </c>
      <c r="L770">
        <v>0.28389999999999999</v>
      </c>
    </row>
    <row r="771" spans="1:12" x14ac:dyDescent="0.25">
      <c r="A771" t="s">
        <v>712</v>
      </c>
      <c r="B771">
        <v>2007</v>
      </c>
      <c r="C771" t="s">
        <v>702</v>
      </c>
      <c r="D771">
        <v>2.8000000000000001E-2</v>
      </c>
      <c r="E771">
        <v>2.8000000000000001E-2</v>
      </c>
      <c r="F771">
        <v>2.8000000000000001E-2</v>
      </c>
      <c r="G771">
        <v>2.8000000000000001E-2</v>
      </c>
      <c r="H771">
        <v>2.8000000000000001E-2</v>
      </c>
      <c r="I771">
        <v>2.8000000000000001E-2</v>
      </c>
      <c r="J771">
        <v>2.8000000000000001E-2</v>
      </c>
      <c r="K771">
        <v>2.8000000000000001E-2</v>
      </c>
      <c r="L771">
        <v>2.8000000000000001E-2</v>
      </c>
    </row>
    <row r="772" spans="1:12" x14ac:dyDescent="0.25">
      <c r="A772" t="s">
        <v>713</v>
      </c>
      <c r="B772">
        <v>2007</v>
      </c>
      <c r="C772" t="s">
        <v>700</v>
      </c>
      <c r="D772">
        <v>1.1214999999999999</v>
      </c>
      <c r="E772">
        <v>1.1214999999999999</v>
      </c>
      <c r="F772">
        <v>1.1214999999999999</v>
      </c>
      <c r="G772">
        <v>1.1214999999999999</v>
      </c>
      <c r="H772">
        <v>1.1214999999999999</v>
      </c>
      <c r="I772">
        <v>1.1214999999999999</v>
      </c>
      <c r="J772">
        <v>1.1214999999999999</v>
      </c>
      <c r="K772">
        <v>1.1214999999999999</v>
      </c>
      <c r="L772">
        <v>1.1214999999999999</v>
      </c>
    </row>
    <row r="773" spans="1:12" x14ac:dyDescent="0.25">
      <c r="A773" t="s">
        <v>713</v>
      </c>
      <c r="B773">
        <v>2007</v>
      </c>
      <c r="C773" t="s">
        <v>702</v>
      </c>
      <c r="D773">
        <v>0.59489999999999998</v>
      </c>
      <c r="E773">
        <v>0.59489999999999998</v>
      </c>
      <c r="F773">
        <v>0.59489999999999998</v>
      </c>
      <c r="G773">
        <v>0.59489999999999998</v>
      </c>
      <c r="H773">
        <v>0.59489999999999998</v>
      </c>
      <c r="I773">
        <v>0.59489999999999998</v>
      </c>
      <c r="J773">
        <v>0.59489999999999998</v>
      </c>
      <c r="K773">
        <v>0.59489999999999998</v>
      </c>
      <c r="L773">
        <v>0.59489999999999998</v>
      </c>
    </row>
    <row r="774" spans="1:12" x14ac:dyDescent="0.25">
      <c r="A774" t="s">
        <v>713</v>
      </c>
      <c r="B774">
        <v>2007</v>
      </c>
      <c r="C774" t="s">
        <v>701</v>
      </c>
      <c r="D774">
        <v>0.3619</v>
      </c>
      <c r="E774">
        <v>0.3619</v>
      </c>
      <c r="F774">
        <v>0.3619</v>
      </c>
      <c r="G774">
        <v>0.3619</v>
      </c>
      <c r="H774">
        <v>0.3619</v>
      </c>
      <c r="I774">
        <v>0.3619</v>
      </c>
      <c r="J774">
        <v>0.3619</v>
      </c>
      <c r="K774">
        <v>0.3619</v>
      </c>
      <c r="L774">
        <v>0.3619</v>
      </c>
    </row>
    <row r="775" spans="1:12" x14ac:dyDescent="0.25">
      <c r="A775" t="s">
        <v>713</v>
      </c>
      <c r="B775">
        <v>2007</v>
      </c>
      <c r="C775" t="s">
        <v>703</v>
      </c>
      <c r="D775">
        <v>0.14410000000000001</v>
      </c>
      <c r="E775">
        <v>0.14410000000000001</v>
      </c>
      <c r="F775">
        <v>0.14410000000000001</v>
      </c>
      <c r="G775">
        <v>0.14410000000000001</v>
      </c>
      <c r="H775">
        <v>0.14410000000000001</v>
      </c>
      <c r="I775">
        <v>0.14410000000000001</v>
      </c>
      <c r="J775">
        <v>0.14410000000000001</v>
      </c>
      <c r="K775">
        <v>0.14410000000000001</v>
      </c>
      <c r="L775">
        <v>0.14410000000000001</v>
      </c>
    </row>
    <row r="776" spans="1:12" x14ac:dyDescent="0.25">
      <c r="A776" t="s">
        <v>713</v>
      </c>
      <c r="B776">
        <v>2007</v>
      </c>
      <c r="C776" t="s">
        <v>698</v>
      </c>
      <c r="D776">
        <v>3.8029999999999999</v>
      </c>
      <c r="E776">
        <v>3.8029999999999999</v>
      </c>
      <c r="F776">
        <v>3.8029999999999999</v>
      </c>
      <c r="G776">
        <v>3.8029999999999999</v>
      </c>
      <c r="H776">
        <v>3.8029999999999999</v>
      </c>
      <c r="I776">
        <v>3.8029999999999999</v>
      </c>
      <c r="J776">
        <v>3.8029999999999999</v>
      </c>
      <c r="K776">
        <v>3.8029999999999999</v>
      </c>
      <c r="L776">
        <v>3.8029999999999999</v>
      </c>
    </row>
    <row r="777" spans="1:12" x14ac:dyDescent="0.25">
      <c r="A777" t="s">
        <v>713</v>
      </c>
      <c r="B777">
        <v>2007</v>
      </c>
      <c r="C777" t="s">
        <v>699</v>
      </c>
      <c r="D777">
        <v>1.12E-2</v>
      </c>
      <c r="E777">
        <v>1.12E-2</v>
      </c>
      <c r="F777">
        <v>1.12E-2</v>
      </c>
      <c r="G777">
        <v>1.12E-2</v>
      </c>
      <c r="H777">
        <v>1.12E-2</v>
      </c>
      <c r="I777">
        <v>1.12E-2</v>
      </c>
      <c r="J777">
        <v>1.12E-2</v>
      </c>
      <c r="K777">
        <v>1.12E-2</v>
      </c>
      <c r="L777">
        <v>1.12E-2</v>
      </c>
    </row>
    <row r="778" spans="1:12" x14ac:dyDescent="0.25">
      <c r="A778" t="s">
        <v>713</v>
      </c>
      <c r="B778">
        <v>2007</v>
      </c>
      <c r="C778" t="s">
        <v>697</v>
      </c>
      <c r="D778">
        <v>6.0365000000000002</v>
      </c>
      <c r="E778">
        <v>6.0365000000000002</v>
      </c>
      <c r="F778">
        <v>6.0365000000000002</v>
      </c>
      <c r="G778">
        <v>6.0365000000000002</v>
      </c>
      <c r="H778">
        <v>6.0365000000000002</v>
      </c>
      <c r="I778">
        <v>6.0365000000000002</v>
      </c>
      <c r="J778">
        <v>6.0365000000000002</v>
      </c>
      <c r="K778">
        <v>6.0365000000000002</v>
      </c>
      <c r="L778">
        <v>6.0365000000000002</v>
      </c>
    </row>
    <row r="779" spans="1:12" x14ac:dyDescent="0.25">
      <c r="A779" t="s">
        <v>714</v>
      </c>
      <c r="B779">
        <v>2007</v>
      </c>
      <c r="C779" t="s">
        <v>700</v>
      </c>
      <c r="D779">
        <v>0.56689999999999996</v>
      </c>
      <c r="E779">
        <v>0.56689999999999996</v>
      </c>
      <c r="F779">
        <v>0.56689999999999996</v>
      </c>
      <c r="G779">
        <v>0.56689999999999996</v>
      </c>
      <c r="H779">
        <v>0.56689999999999996</v>
      </c>
      <c r="I779">
        <v>0.56689999999999996</v>
      </c>
      <c r="J779">
        <v>0.56689999999999996</v>
      </c>
      <c r="K779">
        <v>0.56689999999999996</v>
      </c>
      <c r="L779">
        <v>0.56689999999999996</v>
      </c>
    </row>
    <row r="780" spans="1:12" x14ac:dyDescent="0.25">
      <c r="A780" t="s">
        <v>714</v>
      </c>
      <c r="B780">
        <v>2007</v>
      </c>
      <c r="C780" t="s">
        <v>701</v>
      </c>
      <c r="D780">
        <v>0.17499999999999999</v>
      </c>
      <c r="E780">
        <v>0.17499999999999999</v>
      </c>
      <c r="F780">
        <v>0.17499999999999999</v>
      </c>
      <c r="G780">
        <v>0.17499999999999999</v>
      </c>
      <c r="H780">
        <v>0.17499999999999999</v>
      </c>
      <c r="I780">
        <v>0.17499999999999999</v>
      </c>
      <c r="J780">
        <v>0.17499999999999999</v>
      </c>
      <c r="K780">
        <v>0.17499999999999999</v>
      </c>
      <c r="L780">
        <v>0.17499999999999999</v>
      </c>
    </row>
    <row r="781" spans="1:12" x14ac:dyDescent="0.25">
      <c r="A781" t="s">
        <v>714</v>
      </c>
      <c r="B781">
        <v>2007</v>
      </c>
      <c r="C781" t="s">
        <v>702</v>
      </c>
      <c r="D781">
        <v>0.30070000000000002</v>
      </c>
      <c r="E781">
        <v>0.30070000000000002</v>
      </c>
      <c r="F781">
        <v>0.30070000000000002</v>
      </c>
      <c r="G781">
        <v>0.30070000000000002</v>
      </c>
      <c r="H781">
        <v>0.30070000000000002</v>
      </c>
      <c r="I781">
        <v>0.30070000000000002</v>
      </c>
      <c r="J781">
        <v>0.30070000000000002</v>
      </c>
      <c r="K781">
        <v>0.30070000000000002</v>
      </c>
      <c r="L781">
        <v>0.30070000000000002</v>
      </c>
    </row>
    <row r="782" spans="1:12" x14ac:dyDescent="0.25">
      <c r="A782" t="s">
        <v>714</v>
      </c>
      <c r="B782">
        <v>2007</v>
      </c>
      <c r="C782" t="s">
        <v>699</v>
      </c>
      <c r="D782">
        <v>5.7000000000000002E-3</v>
      </c>
      <c r="E782">
        <v>5.7000000000000002E-3</v>
      </c>
      <c r="F782">
        <v>5.7000000000000002E-3</v>
      </c>
      <c r="G782">
        <v>5.7000000000000002E-3</v>
      </c>
      <c r="H782">
        <v>5.7000000000000002E-3</v>
      </c>
      <c r="I782">
        <v>5.7000000000000002E-3</v>
      </c>
      <c r="J782">
        <v>5.7000000000000002E-3</v>
      </c>
      <c r="K782">
        <v>5.7000000000000002E-3</v>
      </c>
      <c r="L782">
        <v>5.7000000000000002E-3</v>
      </c>
    </row>
    <row r="783" spans="1:12" x14ac:dyDescent="0.25">
      <c r="A783" t="s">
        <v>714</v>
      </c>
      <c r="B783">
        <v>2007</v>
      </c>
      <c r="C783" t="s">
        <v>697</v>
      </c>
      <c r="D783">
        <v>3.2052999999999998</v>
      </c>
      <c r="E783">
        <v>3.2052999999999998</v>
      </c>
      <c r="F783">
        <v>3.2052999999999998</v>
      </c>
      <c r="G783">
        <v>3.2052999999999998</v>
      </c>
      <c r="H783">
        <v>3.2052999999999998</v>
      </c>
      <c r="I783">
        <v>3.2052999999999998</v>
      </c>
      <c r="J783">
        <v>3.2052999999999998</v>
      </c>
      <c r="K783">
        <v>3.2052999999999998</v>
      </c>
      <c r="L783">
        <v>3.2052999999999998</v>
      </c>
    </row>
    <row r="784" spans="1:12" x14ac:dyDescent="0.25">
      <c r="A784" t="s">
        <v>714</v>
      </c>
      <c r="B784">
        <v>2007</v>
      </c>
      <c r="C784" t="s">
        <v>698</v>
      </c>
      <c r="D784">
        <v>2.0842000000000001</v>
      </c>
      <c r="E784">
        <v>2.0842000000000001</v>
      </c>
      <c r="F784">
        <v>2.0842000000000001</v>
      </c>
      <c r="G784">
        <v>2.0842000000000001</v>
      </c>
      <c r="H784">
        <v>2.0842000000000001</v>
      </c>
      <c r="I784">
        <v>2.0842000000000001</v>
      </c>
      <c r="J784">
        <v>2.0842000000000001</v>
      </c>
      <c r="K784">
        <v>2.0842000000000001</v>
      </c>
      <c r="L784">
        <v>2.0842000000000001</v>
      </c>
    </row>
    <row r="785" spans="1:12" x14ac:dyDescent="0.25">
      <c r="A785" t="s">
        <v>714</v>
      </c>
      <c r="B785">
        <v>2007</v>
      </c>
      <c r="C785" t="s">
        <v>703</v>
      </c>
      <c r="D785">
        <v>7.2900000000000006E-2</v>
      </c>
      <c r="E785">
        <v>7.2900000000000006E-2</v>
      </c>
      <c r="F785">
        <v>7.2900000000000006E-2</v>
      </c>
      <c r="G785">
        <v>7.2900000000000006E-2</v>
      </c>
      <c r="H785">
        <v>7.2900000000000006E-2</v>
      </c>
      <c r="I785">
        <v>7.2900000000000006E-2</v>
      </c>
      <c r="J785">
        <v>7.2900000000000006E-2</v>
      </c>
      <c r="K785">
        <v>7.2900000000000006E-2</v>
      </c>
      <c r="L785">
        <v>7.2900000000000006E-2</v>
      </c>
    </row>
    <row r="786" spans="1:12" x14ac:dyDescent="0.25">
      <c r="A786" t="s">
        <v>715</v>
      </c>
      <c r="B786">
        <v>2007</v>
      </c>
      <c r="C786" t="s">
        <v>698</v>
      </c>
      <c r="D786">
        <v>0.2109</v>
      </c>
      <c r="E786">
        <v>0.2109</v>
      </c>
      <c r="F786">
        <v>0.2109</v>
      </c>
      <c r="G786">
        <v>0.2109</v>
      </c>
      <c r="H786">
        <v>0.2109</v>
      </c>
      <c r="I786">
        <v>0.2109</v>
      </c>
      <c r="J786">
        <v>0.2109</v>
      </c>
      <c r="K786">
        <v>0.2109</v>
      </c>
      <c r="L786">
        <v>0.2109</v>
      </c>
    </row>
    <row r="787" spans="1:12" x14ac:dyDescent="0.25">
      <c r="A787" t="s">
        <v>715</v>
      </c>
      <c r="B787">
        <v>2007</v>
      </c>
      <c r="C787" t="s">
        <v>700</v>
      </c>
      <c r="D787">
        <v>8.0500000000000002E-2</v>
      </c>
      <c r="E787">
        <v>8.0500000000000002E-2</v>
      </c>
      <c r="F787">
        <v>8.0500000000000002E-2</v>
      </c>
      <c r="G787">
        <v>8.0500000000000002E-2</v>
      </c>
      <c r="H787">
        <v>8.0500000000000002E-2</v>
      </c>
      <c r="I787">
        <v>8.0500000000000002E-2</v>
      </c>
      <c r="J787">
        <v>8.0500000000000002E-2</v>
      </c>
      <c r="K787">
        <v>8.0500000000000002E-2</v>
      </c>
      <c r="L787">
        <v>8.0500000000000002E-2</v>
      </c>
    </row>
    <row r="788" spans="1:12" x14ac:dyDescent="0.25">
      <c r="A788" t="s">
        <v>715</v>
      </c>
      <c r="B788">
        <v>2007</v>
      </c>
      <c r="C788" t="s">
        <v>702</v>
      </c>
      <c r="D788">
        <v>4.2700000000000002E-2</v>
      </c>
      <c r="E788">
        <v>4.2700000000000002E-2</v>
      </c>
      <c r="F788">
        <v>4.2700000000000002E-2</v>
      </c>
      <c r="G788">
        <v>4.2700000000000002E-2</v>
      </c>
      <c r="H788">
        <v>4.2700000000000002E-2</v>
      </c>
      <c r="I788">
        <v>4.2700000000000002E-2</v>
      </c>
      <c r="J788">
        <v>4.2700000000000002E-2</v>
      </c>
      <c r="K788">
        <v>4.2700000000000002E-2</v>
      </c>
      <c r="L788">
        <v>4.2700000000000002E-2</v>
      </c>
    </row>
    <row r="789" spans="1:12" x14ac:dyDescent="0.25">
      <c r="A789" t="s">
        <v>715</v>
      </c>
      <c r="B789">
        <v>2007</v>
      </c>
      <c r="C789" t="s">
        <v>697</v>
      </c>
      <c r="D789">
        <v>0.3649</v>
      </c>
      <c r="E789">
        <v>0.3649</v>
      </c>
      <c r="F789">
        <v>0.3649</v>
      </c>
      <c r="G789">
        <v>0.3649</v>
      </c>
      <c r="H789">
        <v>0.3649</v>
      </c>
      <c r="I789">
        <v>0.3649</v>
      </c>
      <c r="J789">
        <v>0.3649</v>
      </c>
      <c r="K789">
        <v>0.3649</v>
      </c>
      <c r="L789">
        <v>0.3649</v>
      </c>
    </row>
    <row r="790" spans="1:12" x14ac:dyDescent="0.25">
      <c r="A790" t="s">
        <v>715</v>
      </c>
      <c r="B790">
        <v>2007</v>
      </c>
      <c r="C790" t="s">
        <v>699</v>
      </c>
      <c r="D790">
        <v>8.0000000000000004E-4</v>
      </c>
      <c r="E790">
        <v>8.0000000000000004E-4</v>
      </c>
      <c r="F790">
        <v>8.0000000000000004E-4</v>
      </c>
      <c r="G790">
        <v>8.0000000000000004E-4</v>
      </c>
      <c r="H790">
        <v>8.0000000000000004E-4</v>
      </c>
      <c r="I790">
        <v>8.0000000000000004E-4</v>
      </c>
      <c r="J790">
        <v>8.0000000000000004E-4</v>
      </c>
      <c r="K790">
        <v>8.0000000000000004E-4</v>
      </c>
      <c r="L790">
        <v>8.0000000000000004E-4</v>
      </c>
    </row>
    <row r="791" spans="1:12" x14ac:dyDescent="0.25">
      <c r="A791" t="s">
        <v>715</v>
      </c>
      <c r="B791">
        <v>2007</v>
      </c>
      <c r="C791" t="s">
        <v>703</v>
      </c>
      <c r="D791">
        <v>1.03E-2</v>
      </c>
      <c r="E791">
        <v>1.03E-2</v>
      </c>
      <c r="F791">
        <v>1.03E-2</v>
      </c>
      <c r="G791">
        <v>1.03E-2</v>
      </c>
      <c r="H791">
        <v>1.03E-2</v>
      </c>
      <c r="I791">
        <v>1.03E-2</v>
      </c>
      <c r="J791">
        <v>1.03E-2</v>
      </c>
      <c r="K791">
        <v>1.03E-2</v>
      </c>
      <c r="L791">
        <v>1.03E-2</v>
      </c>
    </row>
    <row r="792" spans="1:12" x14ac:dyDescent="0.25">
      <c r="A792" t="s">
        <v>715</v>
      </c>
      <c r="B792">
        <v>2007</v>
      </c>
      <c r="C792" t="s">
        <v>701</v>
      </c>
      <c r="D792">
        <v>1.9699999999999999E-2</v>
      </c>
      <c r="E792">
        <v>1.9699999999999999E-2</v>
      </c>
      <c r="F792">
        <v>1.9699999999999999E-2</v>
      </c>
      <c r="G792">
        <v>1.9699999999999999E-2</v>
      </c>
      <c r="H792">
        <v>1.9699999999999999E-2</v>
      </c>
      <c r="I792">
        <v>1.9699999999999999E-2</v>
      </c>
      <c r="J792">
        <v>1.9699999999999999E-2</v>
      </c>
      <c r="K792">
        <v>1.9699999999999999E-2</v>
      </c>
      <c r="L792">
        <v>1.9699999999999999E-2</v>
      </c>
    </row>
    <row r="793" spans="1:12" x14ac:dyDescent="0.25">
      <c r="A793" t="s">
        <v>716</v>
      </c>
      <c r="B793">
        <v>2007</v>
      </c>
      <c r="C793" t="s">
        <v>700</v>
      </c>
      <c r="D793">
        <v>8.9399999999999993E-2</v>
      </c>
      <c r="E793">
        <v>8.9399999999999993E-2</v>
      </c>
      <c r="F793">
        <v>8.9399999999999993E-2</v>
      </c>
      <c r="G793">
        <v>8.9399999999999993E-2</v>
      </c>
      <c r="H793">
        <v>8.9399999999999993E-2</v>
      </c>
      <c r="I793">
        <v>8.9399999999999993E-2</v>
      </c>
      <c r="J793">
        <v>8.9399999999999993E-2</v>
      </c>
      <c r="K793">
        <v>8.9399999999999993E-2</v>
      </c>
      <c r="L793">
        <v>8.9399999999999993E-2</v>
      </c>
    </row>
    <row r="794" spans="1:12" x14ac:dyDescent="0.25">
      <c r="A794" t="s">
        <v>716</v>
      </c>
      <c r="B794">
        <v>2007</v>
      </c>
      <c r="C794" t="s">
        <v>701</v>
      </c>
      <c r="D794">
        <v>2.3E-2</v>
      </c>
      <c r="E794">
        <v>2.3E-2</v>
      </c>
      <c r="F794">
        <v>2.3E-2</v>
      </c>
      <c r="G794">
        <v>2.3E-2</v>
      </c>
      <c r="H794">
        <v>2.3E-2</v>
      </c>
      <c r="I794">
        <v>2.3E-2</v>
      </c>
      <c r="J794">
        <v>2.3E-2</v>
      </c>
      <c r="K794">
        <v>2.3E-2</v>
      </c>
      <c r="L794">
        <v>2.3E-2</v>
      </c>
    </row>
    <row r="795" spans="1:12" x14ac:dyDescent="0.25">
      <c r="A795" t="s">
        <v>716</v>
      </c>
      <c r="B795">
        <v>2007</v>
      </c>
      <c r="C795" t="s">
        <v>699</v>
      </c>
      <c r="D795">
        <v>8.9999999999999998E-4</v>
      </c>
      <c r="E795">
        <v>8.9999999999999998E-4</v>
      </c>
      <c r="F795">
        <v>8.9999999999999998E-4</v>
      </c>
      <c r="G795">
        <v>8.9999999999999998E-4</v>
      </c>
      <c r="H795">
        <v>8.9999999999999998E-4</v>
      </c>
      <c r="I795">
        <v>8.9999999999999998E-4</v>
      </c>
      <c r="J795">
        <v>8.9999999999999998E-4</v>
      </c>
      <c r="K795">
        <v>8.9999999999999998E-4</v>
      </c>
      <c r="L795">
        <v>8.9999999999999998E-4</v>
      </c>
    </row>
    <row r="796" spans="1:12" x14ac:dyDescent="0.25">
      <c r="A796" t="s">
        <v>716</v>
      </c>
      <c r="B796">
        <v>2007</v>
      </c>
      <c r="C796" t="s">
        <v>703</v>
      </c>
      <c r="D796">
        <v>1.15E-2</v>
      </c>
      <c r="E796">
        <v>1.15E-2</v>
      </c>
      <c r="F796">
        <v>1.15E-2</v>
      </c>
      <c r="G796">
        <v>1.15E-2</v>
      </c>
      <c r="H796">
        <v>1.15E-2</v>
      </c>
      <c r="I796">
        <v>1.15E-2</v>
      </c>
      <c r="J796">
        <v>1.15E-2</v>
      </c>
      <c r="K796">
        <v>1.15E-2</v>
      </c>
      <c r="L796">
        <v>1.15E-2</v>
      </c>
    </row>
    <row r="797" spans="1:12" x14ac:dyDescent="0.25">
      <c r="A797" t="s">
        <v>716</v>
      </c>
      <c r="B797">
        <v>2007</v>
      </c>
      <c r="C797" t="s">
        <v>698</v>
      </c>
      <c r="D797">
        <v>0.30049999999999999</v>
      </c>
      <c r="E797">
        <v>0.30049999999999999</v>
      </c>
      <c r="F797">
        <v>0.30049999999999999</v>
      </c>
      <c r="G797">
        <v>0.30049999999999999</v>
      </c>
      <c r="H797">
        <v>0.30049999999999999</v>
      </c>
      <c r="I797">
        <v>0.30049999999999999</v>
      </c>
      <c r="J797">
        <v>0.30049999999999999</v>
      </c>
      <c r="K797">
        <v>0.30049999999999999</v>
      </c>
      <c r="L797">
        <v>0.30049999999999999</v>
      </c>
    </row>
    <row r="798" spans="1:12" x14ac:dyDescent="0.25">
      <c r="A798" t="s">
        <v>716</v>
      </c>
      <c r="B798">
        <v>2007</v>
      </c>
      <c r="C798" t="s">
        <v>697</v>
      </c>
      <c r="D798">
        <v>0.4728</v>
      </c>
      <c r="E798">
        <v>0.4728</v>
      </c>
      <c r="F798">
        <v>0.4728</v>
      </c>
      <c r="G798">
        <v>0.4728</v>
      </c>
      <c r="H798">
        <v>0.4728</v>
      </c>
      <c r="I798">
        <v>0.4728</v>
      </c>
      <c r="J798">
        <v>0.4728</v>
      </c>
      <c r="K798">
        <v>0.4728</v>
      </c>
      <c r="L798">
        <v>0.4728</v>
      </c>
    </row>
    <row r="799" spans="1:12" x14ac:dyDescent="0.25">
      <c r="A799" t="s">
        <v>716</v>
      </c>
      <c r="B799">
        <v>2007</v>
      </c>
      <c r="C799" t="s">
        <v>702</v>
      </c>
      <c r="D799">
        <v>4.7399999999999998E-2</v>
      </c>
      <c r="E799">
        <v>4.7399999999999998E-2</v>
      </c>
      <c r="F799">
        <v>4.7399999999999998E-2</v>
      </c>
      <c r="G799">
        <v>4.7399999999999998E-2</v>
      </c>
      <c r="H799">
        <v>4.7399999999999998E-2</v>
      </c>
      <c r="I799">
        <v>4.7399999999999998E-2</v>
      </c>
      <c r="J799">
        <v>4.7399999999999998E-2</v>
      </c>
      <c r="K799">
        <v>4.7399999999999998E-2</v>
      </c>
      <c r="L799">
        <v>4.7399999999999998E-2</v>
      </c>
    </row>
    <row r="800" spans="1:12" x14ac:dyDescent="0.25">
      <c r="A800" t="s">
        <v>717</v>
      </c>
      <c r="B800">
        <v>2007</v>
      </c>
      <c r="C800" t="s">
        <v>700</v>
      </c>
      <c r="D800">
        <v>0.78890000000000005</v>
      </c>
      <c r="E800">
        <v>0.78890000000000005</v>
      </c>
      <c r="F800">
        <v>0.78890000000000005</v>
      </c>
      <c r="G800">
        <v>0.78890000000000005</v>
      </c>
      <c r="H800">
        <v>0.78890000000000005</v>
      </c>
      <c r="I800">
        <v>0.78890000000000005</v>
      </c>
      <c r="J800">
        <v>0.78890000000000005</v>
      </c>
      <c r="K800">
        <v>0.78890000000000005</v>
      </c>
      <c r="L800">
        <v>0.78890000000000005</v>
      </c>
    </row>
    <row r="801" spans="1:12" x14ac:dyDescent="0.25">
      <c r="A801" t="s">
        <v>717</v>
      </c>
      <c r="B801">
        <v>2007</v>
      </c>
      <c r="C801" t="s">
        <v>702</v>
      </c>
      <c r="D801">
        <v>0.41849999999999998</v>
      </c>
      <c r="E801">
        <v>0.41849999999999998</v>
      </c>
      <c r="F801">
        <v>0.41849999999999998</v>
      </c>
      <c r="G801">
        <v>0.41849999999999998</v>
      </c>
      <c r="H801">
        <v>0.41849999999999998</v>
      </c>
      <c r="I801">
        <v>0.41849999999999998</v>
      </c>
      <c r="J801">
        <v>0.41849999999999998</v>
      </c>
      <c r="K801">
        <v>0.41849999999999998</v>
      </c>
      <c r="L801">
        <v>0.41849999999999998</v>
      </c>
    </row>
    <row r="802" spans="1:12" x14ac:dyDescent="0.25">
      <c r="A802" t="s">
        <v>717</v>
      </c>
      <c r="B802">
        <v>2007</v>
      </c>
      <c r="C802" t="s">
        <v>697</v>
      </c>
      <c r="D802">
        <v>3.6989000000000001</v>
      </c>
      <c r="E802">
        <v>3.6989000000000001</v>
      </c>
      <c r="F802">
        <v>3.6989000000000001</v>
      </c>
      <c r="G802">
        <v>3.6989000000000001</v>
      </c>
      <c r="H802">
        <v>3.6989000000000001</v>
      </c>
      <c r="I802">
        <v>3.6989000000000001</v>
      </c>
      <c r="J802">
        <v>3.6989000000000001</v>
      </c>
      <c r="K802">
        <v>3.6989000000000001</v>
      </c>
      <c r="L802">
        <v>3.6989000000000001</v>
      </c>
    </row>
    <row r="803" spans="1:12" x14ac:dyDescent="0.25">
      <c r="A803" t="s">
        <v>717</v>
      </c>
      <c r="B803">
        <v>2007</v>
      </c>
      <c r="C803" t="s">
        <v>703</v>
      </c>
      <c r="D803">
        <v>0.1014</v>
      </c>
      <c r="E803">
        <v>0.1014</v>
      </c>
      <c r="F803">
        <v>0.1014</v>
      </c>
      <c r="G803">
        <v>0.1014</v>
      </c>
      <c r="H803">
        <v>0.1014</v>
      </c>
      <c r="I803">
        <v>0.1014</v>
      </c>
      <c r="J803">
        <v>0.1014</v>
      </c>
      <c r="K803">
        <v>0.1014</v>
      </c>
      <c r="L803">
        <v>0.1014</v>
      </c>
    </row>
    <row r="804" spans="1:12" x14ac:dyDescent="0.25">
      <c r="A804" t="s">
        <v>717</v>
      </c>
      <c r="B804">
        <v>2007</v>
      </c>
      <c r="C804" t="s">
        <v>701</v>
      </c>
      <c r="D804">
        <v>0.22969999999999999</v>
      </c>
      <c r="E804">
        <v>0.22969999999999999</v>
      </c>
      <c r="F804">
        <v>0.22969999999999999</v>
      </c>
      <c r="G804">
        <v>0.22969999999999999</v>
      </c>
      <c r="H804">
        <v>0.22969999999999999</v>
      </c>
      <c r="I804">
        <v>0.22969999999999999</v>
      </c>
      <c r="J804">
        <v>0.22969999999999999</v>
      </c>
      <c r="K804">
        <v>0.22969999999999999</v>
      </c>
      <c r="L804">
        <v>0.22969999999999999</v>
      </c>
    </row>
    <row r="805" spans="1:12" x14ac:dyDescent="0.25">
      <c r="A805" t="s">
        <v>717</v>
      </c>
      <c r="B805">
        <v>2007</v>
      </c>
      <c r="C805" t="s">
        <v>698</v>
      </c>
      <c r="D805">
        <v>2.1526000000000001</v>
      </c>
      <c r="E805">
        <v>2.1526000000000001</v>
      </c>
      <c r="F805">
        <v>2.1526000000000001</v>
      </c>
      <c r="G805">
        <v>2.1526000000000001</v>
      </c>
      <c r="H805">
        <v>2.1526000000000001</v>
      </c>
      <c r="I805">
        <v>2.1526000000000001</v>
      </c>
      <c r="J805">
        <v>2.1526000000000001</v>
      </c>
      <c r="K805">
        <v>2.1526000000000001</v>
      </c>
      <c r="L805">
        <v>2.1526000000000001</v>
      </c>
    </row>
    <row r="806" spans="1:12" x14ac:dyDescent="0.25">
      <c r="A806" t="s">
        <v>717</v>
      </c>
      <c r="B806">
        <v>2007</v>
      </c>
      <c r="C806" t="s">
        <v>699</v>
      </c>
      <c r="D806">
        <v>7.9000000000000008E-3</v>
      </c>
      <c r="E806">
        <v>7.9000000000000008E-3</v>
      </c>
      <c r="F806">
        <v>7.9000000000000008E-3</v>
      </c>
      <c r="G806">
        <v>7.9000000000000008E-3</v>
      </c>
      <c r="H806">
        <v>7.9000000000000008E-3</v>
      </c>
      <c r="I806">
        <v>7.9000000000000008E-3</v>
      </c>
      <c r="J806">
        <v>7.9000000000000008E-3</v>
      </c>
      <c r="K806">
        <v>7.9000000000000008E-3</v>
      </c>
      <c r="L806">
        <v>7.9000000000000008E-3</v>
      </c>
    </row>
    <row r="807" spans="1:12" x14ac:dyDescent="0.25">
      <c r="A807" t="s">
        <v>718</v>
      </c>
      <c r="B807">
        <v>2007</v>
      </c>
      <c r="C807" t="s">
        <v>701</v>
      </c>
      <c r="D807">
        <v>0.1167</v>
      </c>
      <c r="E807">
        <v>0.1167</v>
      </c>
      <c r="F807">
        <v>0.1167</v>
      </c>
      <c r="G807">
        <v>0.1167</v>
      </c>
      <c r="H807">
        <v>0.1167</v>
      </c>
      <c r="I807">
        <v>0.1167</v>
      </c>
      <c r="J807">
        <v>0.1167</v>
      </c>
      <c r="K807">
        <v>0.1167</v>
      </c>
      <c r="L807">
        <v>0.1167</v>
      </c>
    </row>
    <row r="808" spans="1:12" x14ac:dyDescent="0.25">
      <c r="A808" t="s">
        <v>718</v>
      </c>
      <c r="B808">
        <v>2007</v>
      </c>
      <c r="C808" t="s">
        <v>702</v>
      </c>
      <c r="D808">
        <v>0.2064</v>
      </c>
      <c r="E808">
        <v>0.2064</v>
      </c>
      <c r="F808">
        <v>0.2064</v>
      </c>
      <c r="G808">
        <v>0.2064</v>
      </c>
      <c r="H808">
        <v>0.2064</v>
      </c>
      <c r="I808">
        <v>0.2064</v>
      </c>
      <c r="J808">
        <v>0.2064</v>
      </c>
      <c r="K808">
        <v>0.2064</v>
      </c>
      <c r="L808">
        <v>0.2064</v>
      </c>
    </row>
    <row r="809" spans="1:12" x14ac:dyDescent="0.25">
      <c r="A809" t="s">
        <v>718</v>
      </c>
      <c r="B809">
        <v>2007</v>
      </c>
      <c r="C809" t="s">
        <v>697</v>
      </c>
      <c r="D809">
        <v>2.2404999999999999</v>
      </c>
      <c r="E809">
        <v>2.2404999999999999</v>
      </c>
      <c r="F809">
        <v>2.2404999999999999</v>
      </c>
      <c r="G809">
        <v>2.2404999999999999</v>
      </c>
      <c r="H809">
        <v>2.2404999999999999</v>
      </c>
      <c r="I809">
        <v>2.2404999999999999</v>
      </c>
      <c r="J809">
        <v>2.2404999999999999</v>
      </c>
      <c r="K809">
        <v>2.2404999999999999</v>
      </c>
      <c r="L809">
        <v>2.2404999999999999</v>
      </c>
    </row>
    <row r="810" spans="1:12" x14ac:dyDescent="0.25">
      <c r="A810" t="s">
        <v>718</v>
      </c>
      <c r="B810">
        <v>2007</v>
      </c>
      <c r="C810" t="s">
        <v>698</v>
      </c>
      <c r="D810">
        <v>1.4744999999999999</v>
      </c>
      <c r="E810">
        <v>1.4744999999999999</v>
      </c>
      <c r="F810">
        <v>1.4744999999999999</v>
      </c>
      <c r="G810">
        <v>1.4744999999999999</v>
      </c>
      <c r="H810">
        <v>1.4744999999999999</v>
      </c>
      <c r="I810">
        <v>1.4744999999999999</v>
      </c>
      <c r="J810">
        <v>1.4744999999999999</v>
      </c>
      <c r="K810">
        <v>1.4744999999999999</v>
      </c>
      <c r="L810">
        <v>1.4744999999999999</v>
      </c>
    </row>
    <row r="811" spans="1:12" x14ac:dyDescent="0.25">
      <c r="A811" t="s">
        <v>718</v>
      </c>
      <c r="B811">
        <v>2007</v>
      </c>
      <c r="C811" t="s">
        <v>703</v>
      </c>
      <c r="D811">
        <v>0.05</v>
      </c>
      <c r="E811">
        <v>0.05</v>
      </c>
      <c r="F811">
        <v>0.05</v>
      </c>
      <c r="G811">
        <v>0.05</v>
      </c>
      <c r="H811">
        <v>0.05</v>
      </c>
      <c r="I811">
        <v>0.05</v>
      </c>
      <c r="J811">
        <v>0.05</v>
      </c>
      <c r="K811">
        <v>0.05</v>
      </c>
      <c r="L811">
        <v>0.05</v>
      </c>
    </row>
    <row r="812" spans="1:12" x14ac:dyDescent="0.25">
      <c r="A812" t="s">
        <v>718</v>
      </c>
      <c r="B812">
        <v>2007</v>
      </c>
      <c r="C812" t="s">
        <v>700</v>
      </c>
      <c r="D812">
        <v>0.3891</v>
      </c>
      <c r="E812">
        <v>0.3891</v>
      </c>
      <c r="F812">
        <v>0.3891</v>
      </c>
      <c r="G812">
        <v>0.3891</v>
      </c>
      <c r="H812">
        <v>0.3891</v>
      </c>
      <c r="I812">
        <v>0.3891</v>
      </c>
      <c r="J812">
        <v>0.3891</v>
      </c>
      <c r="K812">
        <v>0.3891</v>
      </c>
      <c r="L812">
        <v>0.3891</v>
      </c>
    </row>
    <row r="813" spans="1:12" x14ac:dyDescent="0.25">
      <c r="A813" t="s">
        <v>718</v>
      </c>
      <c r="B813">
        <v>2007</v>
      </c>
      <c r="C813" t="s">
        <v>699</v>
      </c>
      <c r="D813">
        <v>3.8999999999999998E-3</v>
      </c>
      <c r="E813">
        <v>3.8999999999999998E-3</v>
      </c>
      <c r="F813">
        <v>3.8999999999999998E-3</v>
      </c>
      <c r="G813">
        <v>3.8999999999999998E-3</v>
      </c>
      <c r="H813">
        <v>3.8999999999999998E-3</v>
      </c>
      <c r="I813">
        <v>3.8999999999999998E-3</v>
      </c>
      <c r="J813">
        <v>3.8999999999999998E-3</v>
      </c>
      <c r="K813">
        <v>3.8999999999999998E-3</v>
      </c>
      <c r="L813">
        <v>3.8999999999999998E-3</v>
      </c>
    </row>
    <row r="814" spans="1:12" x14ac:dyDescent="0.25">
      <c r="A814" t="s">
        <v>719</v>
      </c>
      <c r="B814">
        <v>2007</v>
      </c>
      <c r="C814" t="s">
        <v>700</v>
      </c>
      <c r="D814">
        <v>0.18440000000000001</v>
      </c>
      <c r="E814">
        <v>0.18440000000000001</v>
      </c>
      <c r="F814">
        <v>0.18440000000000001</v>
      </c>
      <c r="G814">
        <v>0.18440000000000001</v>
      </c>
      <c r="H814">
        <v>0.18440000000000001</v>
      </c>
      <c r="I814">
        <v>0.18440000000000001</v>
      </c>
      <c r="J814">
        <v>0.18440000000000001</v>
      </c>
      <c r="K814">
        <v>0.18440000000000001</v>
      </c>
      <c r="L814">
        <v>0.18440000000000001</v>
      </c>
    </row>
    <row r="815" spans="1:12" x14ac:dyDescent="0.25">
      <c r="A815" t="s">
        <v>719</v>
      </c>
      <c r="B815">
        <v>2007</v>
      </c>
      <c r="C815" t="s">
        <v>703</v>
      </c>
      <c r="D815">
        <v>2.3699999999999999E-2</v>
      </c>
      <c r="E815">
        <v>2.3699999999999999E-2</v>
      </c>
      <c r="F815">
        <v>2.3699999999999999E-2</v>
      </c>
      <c r="G815">
        <v>2.3699999999999999E-2</v>
      </c>
      <c r="H815">
        <v>2.3699999999999999E-2</v>
      </c>
      <c r="I815">
        <v>2.3699999999999999E-2</v>
      </c>
      <c r="J815">
        <v>2.3699999999999999E-2</v>
      </c>
      <c r="K815">
        <v>2.3699999999999999E-2</v>
      </c>
      <c r="L815">
        <v>2.3699999999999999E-2</v>
      </c>
    </row>
    <row r="816" spans="1:12" x14ac:dyDescent="0.25">
      <c r="A816" t="s">
        <v>719</v>
      </c>
      <c r="B816">
        <v>2007</v>
      </c>
      <c r="C816" t="s">
        <v>701</v>
      </c>
      <c r="D816">
        <v>5.57E-2</v>
      </c>
      <c r="E816">
        <v>5.57E-2</v>
      </c>
      <c r="F816">
        <v>5.57E-2</v>
      </c>
      <c r="G816">
        <v>5.57E-2</v>
      </c>
      <c r="H816">
        <v>5.57E-2</v>
      </c>
      <c r="I816">
        <v>5.57E-2</v>
      </c>
      <c r="J816">
        <v>5.57E-2</v>
      </c>
      <c r="K816">
        <v>5.57E-2</v>
      </c>
      <c r="L816">
        <v>5.57E-2</v>
      </c>
    </row>
    <row r="817" spans="1:12" x14ac:dyDescent="0.25">
      <c r="A817" t="s">
        <v>719</v>
      </c>
      <c r="B817">
        <v>2007</v>
      </c>
      <c r="C817" t="s">
        <v>699</v>
      </c>
      <c r="D817">
        <v>1.8E-3</v>
      </c>
      <c r="E817">
        <v>1.8E-3</v>
      </c>
      <c r="F817">
        <v>1.8E-3</v>
      </c>
      <c r="G817">
        <v>1.8E-3</v>
      </c>
      <c r="H817">
        <v>1.8E-3</v>
      </c>
      <c r="I817">
        <v>1.8E-3</v>
      </c>
      <c r="J817">
        <v>1.8E-3</v>
      </c>
      <c r="K817">
        <v>1.8E-3</v>
      </c>
      <c r="L817">
        <v>1.8E-3</v>
      </c>
    </row>
    <row r="818" spans="1:12" x14ac:dyDescent="0.25">
      <c r="A818" t="s">
        <v>719</v>
      </c>
      <c r="B818">
        <v>2007</v>
      </c>
      <c r="C818" t="s">
        <v>697</v>
      </c>
      <c r="D818">
        <v>0.97350000000000003</v>
      </c>
      <c r="E818">
        <v>0.97350000000000003</v>
      </c>
      <c r="F818">
        <v>0.97350000000000003</v>
      </c>
      <c r="G818">
        <v>0.97350000000000003</v>
      </c>
      <c r="H818">
        <v>0.97350000000000003</v>
      </c>
      <c r="I818">
        <v>0.97350000000000003</v>
      </c>
      <c r="J818">
        <v>0.97350000000000003</v>
      </c>
      <c r="K818">
        <v>0.97350000000000003</v>
      </c>
      <c r="L818">
        <v>0.97350000000000003</v>
      </c>
    </row>
    <row r="819" spans="1:12" x14ac:dyDescent="0.25">
      <c r="A819" t="s">
        <v>719</v>
      </c>
      <c r="B819">
        <v>2007</v>
      </c>
      <c r="C819" t="s">
        <v>698</v>
      </c>
      <c r="D819">
        <v>0.61</v>
      </c>
      <c r="E819">
        <v>0.61</v>
      </c>
      <c r="F819">
        <v>0.61</v>
      </c>
      <c r="G819">
        <v>0.61</v>
      </c>
      <c r="H819">
        <v>0.61</v>
      </c>
      <c r="I819">
        <v>0.61</v>
      </c>
      <c r="J819">
        <v>0.61</v>
      </c>
      <c r="K819">
        <v>0.61</v>
      </c>
      <c r="L819">
        <v>0.61</v>
      </c>
    </row>
    <row r="820" spans="1:12" x14ac:dyDescent="0.25">
      <c r="A820" t="s">
        <v>719</v>
      </c>
      <c r="B820">
        <v>2007</v>
      </c>
      <c r="C820" t="s">
        <v>702</v>
      </c>
      <c r="D820">
        <v>9.7799999999999998E-2</v>
      </c>
      <c r="E820">
        <v>9.7799999999999998E-2</v>
      </c>
      <c r="F820">
        <v>9.7799999999999998E-2</v>
      </c>
      <c r="G820">
        <v>9.7799999999999998E-2</v>
      </c>
      <c r="H820">
        <v>9.7799999999999998E-2</v>
      </c>
      <c r="I820">
        <v>9.7799999999999998E-2</v>
      </c>
      <c r="J820">
        <v>9.7799999999999998E-2</v>
      </c>
      <c r="K820">
        <v>9.7799999999999998E-2</v>
      </c>
      <c r="L820">
        <v>9.7799999999999998E-2</v>
      </c>
    </row>
    <row r="821" spans="1:12" x14ac:dyDescent="0.25">
      <c r="A821" t="s">
        <v>720</v>
      </c>
      <c r="B821">
        <v>2007</v>
      </c>
      <c r="C821" t="s">
        <v>702</v>
      </c>
      <c r="D821">
        <v>9.0700000000000003E-2</v>
      </c>
      <c r="E821">
        <v>9.0700000000000003E-2</v>
      </c>
      <c r="F821">
        <v>9.0700000000000003E-2</v>
      </c>
      <c r="G821">
        <v>9.0700000000000003E-2</v>
      </c>
      <c r="H821">
        <v>9.0700000000000003E-2</v>
      </c>
      <c r="I821">
        <v>9.0700000000000003E-2</v>
      </c>
      <c r="J821">
        <v>9.0700000000000003E-2</v>
      </c>
      <c r="K821">
        <v>9.0700000000000003E-2</v>
      </c>
      <c r="L821">
        <v>9.0700000000000003E-2</v>
      </c>
    </row>
    <row r="822" spans="1:12" x14ac:dyDescent="0.25">
      <c r="A822" t="s">
        <v>720</v>
      </c>
      <c r="B822">
        <v>2007</v>
      </c>
      <c r="C822" t="s">
        <v>697</v>
      </c>
      <c r="D822">
        <v>0.92200000000000004</v>
      </c>
      <c r="E822">
        <v>0.92200000000000004</v>
      </c>
      <c r="F822">
        <v>0.92200000000000004</v>
      </c>
      <c r="G822">
        <v>0.92200000000000004</v>
      </c>
      <c r="H822">
        <v>0.92200000000000004</v>
      </c>
      <c r="I822">
        <v>0.92200000000000004</v>
      </c>
      <c r="J822">
        <v>0.92200000000000004</v>
      </c>
      <c r="K822">
        <v>0.92200000000000004</v>
      </c>
      <c r="L822">
        <v>0.92200000000000004</v>
      </c>
    </row>
    <row r="823" spans="1:12" x14ac:dyDescent="0.25">
      <c r="A823" t="s">
        <v>720</v>
      </c>
      <c r="B823">
        <v>2007</v>
      </c>
      <c r="C823" t="s">
        <v>699</v>
      </c>
      <c r="D823">
        <v>1.6999999999999999E-3</v>
      </c>
      <c r="E823">
        <v>1.6999999999999999E-3</v>
      </c>
      <c r="F823">
        <v>1.6999999999999999E-3</v>
      </c>
      <c r="G823">
        <v>1.6999999999999999E-3</v>
      </c>
      <c r="H823">
        <v>1.6999999999999999E-3</v>
      </c>
      <c r="I823">
        <v>1.6999999999999999E-3</v>
      </c>
      <c r="J823">
        <v>1.6999999999999999E-3</v>
      </c>
      <c r="K823">
        <v>1.6999999999999999E-3</v>
      </c>
      <c r="L823">
        <v>1.6999999999999999E-3</v>
      </c>
    </row>
    <row r="824" spans="1:12" x14ac:dyDescent="0.25">
      <c r="A824" t="s">
        <v>720</v>
      </c>
      <c r="B824">
        <v>2007</v>
      </c>
      <c r="C824" t="s">
        <v>698</v>
      </c>
      <c r="D824">
        <v>0.58509999999999995</v>
      </c>
      <c r="E824">
        <v>0.58509999999999995</v>
      </c>
      <c r="F824">
        <v>0.58509999999999995</v>
      </c>
      <c r="G824">
        <v>0.58509999999999995</v>
      </c>
      <c r="H824">
        <v>0.58509999999999995</v>
      </c>
      <c r="I824">
        <v>0.58509999999999995</v>
      </c>
      <c r="J824">
        <v>0.58509999999999995</v>
      </c>
      <c r="K824">
        <v>0.58509999999999995</v>
      </c>
      <c r="L824">
        <v>0.58509999999999995</v>
      </c>
    </row>
    <row r="825" spans="1:12" x14ac:dyDescent="0.25">
      <c r="A825" t="s">
        <v>720</v>
      </c>
      <c r="B825">
        <v>2007</v>
      </c>
      <c r="C825" t="s">
        <v>701</v>
      </c>
      <c r="D825">
        <v>5.1400000000000001E-2</v>
      </c>
      <c r="E825">
        <v>5.1400000000000001E-2</v>
      </c>
      <c r="F825">
        <v>5.1400000000000001E-2</v>
      </c>
      <c r="G825">
        <v>5.1400000000000001E-2</v>
      </c>
      <c r="H825">
        <v>5.1400000000000001E-2</v>
      </c>
      <c r="I825">
        <v>5.1400000000000001E-2</v>
      </c>
      <c r="J825">
        <v>5.1400000000000001E-2</v>
      </c>
      <c r="K825">
        <v>5.1400000000000001E-2</v>
      </c>
      <c r="L825">
        <v>5.1400000000000001E-2</v>
      </c>
    </row>
    <row r="826" spans="1:12" x14ac:dyDescent="0.25">
      <c r="A826" t="s">
        <v>720</v>
      </c>
      <c r="B826">
        <v>2007</v>
      </c>
      <c r="C826" t="s">
        <v>703</v>
      </c>
      <c r="D826">
        <v>2.1999999999999999E-2</v>
      </c>
      <c r="E826">
        <v>2.1999999999999999E-2</v>
      </c>
      <c r="F826">
        <v>2.1999999999999999E-2</v>
      </c>
      <c r="G826">
        <v>2.1999999999999999E-2</v>
      </c>
      <c r="H826">
        <v>2.1999999999999999E-2</v>
      </c>
      <c r="I826">
        <v>2.1999999999999999E-2</v>
      </c>
      <c r="J826">
        <v>2.1999999999999999E-2</v>
      </c>
      <c r="K826">
        <v>2.1999999999999999E-2</v>
      </c>
      <c r="L826">
        <v>2.1999999999999999E-2</v>
      </c>
    </row>
    <row r="827" spans="1:12" x14ac:dyDescent="0.25">
      <c r="A827" t="s">
        <v>720</v>
      </c>
      <c r="B827">
        <v>2007</v>
      </c>
      <c r="C827" t="s">
        <v>700</v>
      </c>
      <c r="D827">
        <v>0.1711</v>
      </c>
      <c r="E827">
        <v>0.1711</v>
      </c>
      <c r="F827">
        <v>0.1711</v>
      </c>
      <c r="G827">
        <v>0.1711</v>
      </c>
      <c r="H827">
        <v>0.1711</v>
      </c>
      <c r="I827">
        <v>0.1711</v>
      </c>
      <c r="J827">
        <v>0.1711</v>
      </c>
      <c r="K827">
        <v>0.1711</v>
      </c>
      <c r="L827">
        <v>0.1711</v>
      </c>
    </row>
    <row r="828" spans="1:12" x14ac:dyDescent="0.25">
      <c r="A828" t="s">
        <v>721</v>
      </c>
      <c r="B828">
        <v>2007</v>
      </c>
      <c r="C828" t="s">
        <v>698</v>
      </c>
      <c r="D828">
        <v>0.9415</v>
      </c>
      <c r="E828">
        <v>0.9415</v>
      </c>
      <c r="F828">
        <v>0.9415</v>
      </c>
      <c r="G828">
        <v>0.9415</v>
      </c>
      <c r="H828">
        <v>0.9415</v>
      </c>
      <c r="I828">
        <v>0.9415</v>
      </c>
      <c r="J828">
        <v>0.9415</v>
      </c>
      <c r="K828">
        <v>0.9415</v>
      </c>
      <c r="L828">
        <v>0.9415</v>
      </c>
    </row>
    <row r="829" spans="1:12" x14ac:dyDescent="0.25">
      <c r="A829" t="s">
        <v>721</v>
      </c>
      <c r="B829">
        <v>2007</v>
      </c>
      <c r="C829" t="s">
        <v>700</v>
      </c>
      <c r="D829">
        <v>0.25940000000000002</v>
      </c>
      <c r="E829">
        <v>0.25940000000000002</v>
      </c>
      <c r="F829">
        <v>0.25940000000000002</v>
      </c>
      <c r="G829">
        <v>0.25940000000000002</v>
      </c>
      <c r="H829">
        <v>0.25940000000000002</v>
      </c>
      <c r="I829">
        <v>0.25940000000000002</v>
      </c>
      <c r="J829">
        <v>0.25940000000000002</v>
      </c>
      <c r="K829">
        <v>0.25940000000000002</v>
      </c>
      <c r="L829">
        <v>0.25940000000000002</v>
      </c>
    </row>
    <row r="830" spans="1:12" x14ac:dyDescent="0.25">
      <c r="A830" t="s">
        <v>721</v>
      </c>
      <c r="B830">
        <v>2007</v>
      </c>
      <c r="C830" t="s">
        <v>697</v>
      </c>
      <c r="D830">
        <v>1.4568000000000001</v>
      </c>
      <c r="E830">
        <v>1.4568000000000001</v>
      </c>
      <c r="F830">
        <v>1.4568000000000001</v>
      </c>
      <c r="G830">
        <v>1.4568000000000001</v>
      </c>
      <c r="H830">
        <v>1.4568000000000001</v>
      </c>
      <c r="I830">
        <v>1.4568000000000001</v>
      </c>
      <c r="J830">
        <v>1.4568000000000001</v>
      </c>
      <c r="K830">
        <v>1.4568000000000001</v>
      </c>
      <c r="L830">
        <v>1.4568000000000001</v>
      </c>
    </row>
    <row r="831" spans="1:12" x14ac:dyDescent="0.25">
      <c r="A831" t="s">
        <v>721</v>
      </c>
      <c r="B831">
        <v>2007</v>
      </c>
      <c r="C831" t="s">
        <v>701</v>
      </c>
      <c r="D831">
        <v>8.2400000000000001E-2</v>
      </c>
      <c r="E831">
        <v>8.2400000000000001E-2</v>
      </c>
      <c r="F831">
        <v>8.2400000000000001E-2</v>
      </c>
      <c r="G831">
        <v>8.2400000000000001E-2</v>
      </c>
      <c r="H831">
        <v>8.2400000000000001E-2</v>
      </c>
      <c r="I831">
        <v>8.2400000000000001E-2</v>
      </c>
      <c r="J831">
        <v>8.2400000000000001E-2</v>
      </c>
      <c r="K831">
        <v>8.2400000000000001E-2</v>
      </c>
      <c r="L831">
        <v>8.2400000000000001E-2</v>
      </c>
    </row>
    <row r="832" spans="1:12" x14ac:dyDescent="0.25">
      <c r="A832" t="s">
        <v>721</v>
      </c>
      <c r="B832">
        <v>2007</v>
      </c>
      <c r="C832" t="s">
        <v>702</v>
      </c>
      <c r="D832">
        <v>0.1376</v>
      </c>
      <c r="E832">
        <v>0.1376</v>
      </c>
      <c r="F832">
        <v>0.1376</v>
      </c>
      <c r="G832">
        <v>0.1376</v>
      </c>
      <c r="H832">
        <v>0.1376</v>
      </c>
      <c r="I832">
        <v>0.1376</v>
      </c>
      <c r="J832">
        <v>0.1376</v>
      </c>
      <c r="K832">
        <v>0.1376</v>
      </c>
      <c r="L832">
        <v>0.1376</v>
      </c>
    </row>
    <row r="833" spans="1:12" x14ac:dyDescent="0.25">
      <c r="A833" t="s">
        <v>721</v>
      </c>
      <c r="B833">
        <v>2007</v>
      </c>
      <c r="C833" t="s">
        <v>699</v>
      </c>
      <c r="D833">
        <v>2.5999999999999999E-3</v>
      </c>
      <c r="E833">
        <v>2.5999999999999999E-3</v>
      </c>
      <c r="F833">
        <v>2.5999999999999999E-3</v>
      </c>
      <c r="G833">
        <v>2.5999999999999999E-3</v>
      </c>
      <c r="H833">
        <v>2.5999999999999999E-3</v>
      </c>
      <c r="I833">
        <v>2.5999999999999999E-3</v>
      </c>
      <c r="J833">
        <v>2.5999999999999999E-3</v>
      </c>
      <c r="K833">
        <v>2.5999999999999999E-3</v>
      </c>
      <c r="L833">
        <v>2.5999999999999999E-3</v>
      </c>
    </row>
    <row r="834" spans="1:12" x14ac:dyDescent="0.25">
      <c r="A834" t="s">
        <v>721</v>
      </c>
      <c r="B834">
        <v>2007</v>
      </c>
      <c r="C834" t="s">
        <v>703</v>
      </c>
      <c r="D834">
        <v>3.3300000000000003E-2</v>
      </c>
      <c r="E834">
        <v>3.3300000000000003E-2</v>
      </c>
      <c r="F834">
        <v>3.3300000000000003E-2</v>
      </c>
      <c r="G834">
        <v>3.3300000000000003E-2</v>
      </c>
      <c r="H834">
        <v>3.3300000000000003E-2</v>
      </c>
      <c r="I834">
        <v>3.3300000000000003E-2</v>
      </c>
      <c r="J834">
        <v>3.3300000000000003E-2</v>
      </c>
      <c r="K834">
        <v>3.3300000000000003E-2</v>
      </c>
      <c r="L834">
        <v>3.3300000000000003E-2</v>
      </c>
    </row>
    <row r="835" spans="1:12" x14ac:dyDescent="0.25">
      <c r="A835" t="s">
        <v>722</v>
      </c>
      <c r="B835">
        <v>2007</v>
      </c>
      <c r="C835" t="s">
        <v>699</v>
      </c>
      <c r="D835">
        <v>2.8E-3</v>
      </c>
      <c r="E835">
        <v>2.8E-3</v>
      </c>
      <c r="F835">
        <v>2.8E-3</v>
      </c>
      <c r="G835">
        <v>2.8E-3</v>
      </c>
      <c r="H835">
        <v>2.8E-3</v>
      </c>
      <c r="I835">
        <v>2.8E-3</v>
      </c>
      <c r="J835">
        <v>2.8E-3</v>
      </c>
      <c r="K835">
        <v>2.8E-3</v>
      </c>
      <c r="L835">
        <v>2.8E-3</v>
      </c>
    </row>
    <row r="836" spans="1:12" x14ac:dyDescent="0.25">
      <c r="A836" t="s">
        <v>722</v>
      </c>
      <c r="B836">
        <v>2007</v>
      </c>
      <c r="C836" t="s">
        <v>698</v>
      </c>
      <c r="D836">
        <v>0.91659999999999997</v>
      </c>
      <c r="E836">
        <v>0.91659999999999997</v>
      </c>
      <c r="F836">
        <v>0.91659999999999997</v>
      </c>
      <c r="G836">
        <v>0.91659999999999997</v>
      </c>
      <c r="H836">
        <v>0.91659999999999997</v>
      </c>
      <c r="I836">
        <v>0.91659999999999997</v>
      </c>
      <c r="J836">
        <v>0.91659999999999997</v>
      </c>
      <c r="K836">
        <v>0.91659999999999997</v>
      </c>
      <c r="L836">
        <v>0.91659999999999997</v>
      </c>
    </row>
    <row r="837" spans="1:12" x14ac:dyDescent="0.25">
      <c r="A837" t="s">
        <v>722</v>
      </c>
      <c r="B837">
        <v>2007</v>
      </c>
      <c r="C837" t="s">
        <v>702</v>
      </c>
      <c r="D837">
        <v>0.14940000000000001</v>
      </c>
      <c r="E837">
        <v>0.14940000000000001</v>
      </c>
      <c r="F837">
        <v>0.14940000000000001</v>
      </c>
      <c r="G837">
        <v>0.14940000000000001</v>
      </c>
      <c r="H837">
        <v>0.14940000000000001</v>
      </c>
      <c r="I837">
        <v>0.14940000000000001</v>
      </c>
      <c r="J837">
        <v>0.14940000000000001</v>
      </c>
      <c r="K837">
        <v>0.14940000000000001</v>
      </c>
      <c r="L837">
        <v>0.14940000000000001</v>
      </c>
    </row>
    <row r="838" spans="1:12" x14ac:dyDescent="0.25">
      <c r="A838" t="s">
        <v>722</v>
      </c>
      <c r="B838">
        <v>2007</v>
      </c>
      <c r="C838" t="s">
        <v>703</v>
      </c>
      <c r="D838">
        <v>3.6200000000000003E-2</v>
      </c>
      <c r="E838">
        <v>3.6200000000000003E-2</v>
      </c>
      <c r="F838">
        <v>3.6200000000000003E-2</v>
      </c>
      <c r="G838">
        <v>3.6200000000000003E-2</v>
      </c>
      <c r="H838">
        <v>3.6200000000000003E-2</v>
      </c>
      <c r="I838">
        <v>3.6200000000000003E-2</v>
      </c>
      <c r="J838">
        <v>3.6200000000000003E-2</v>
      </c>
      <c r="K838">
        <v>3.6200000000000003E-2</v>
      </c>
      <c r="L838">
        <v>3.6200000000000003E-2</v>
      </c>
    </row>
    <row r="839" spans="1:12" x14ac:dyDescent="0.25">
      <c r="A839" t="s">
        <v>722</v>
      </c>
      <c r="B839">
        <v>2007</v>
      </c>
      <c r="C839" t="s">
        <v>697</v>
      </c>
      <c r="D839">
        <v>1.4737</v>
      </c>
      <c r="E839">
        <v>1.4737</v>
      </c>
      <c r="F839">
        <v>1.4737</v>
      </c>
      <c r="G839">
        <v>1.4737</v>
      </c>
      <c r="H839">
        <v>1.4737</v>
      </c>
      <c r="I839">
        <v>1.4737</v>
      </c>
      <c r="J839">
        <v>1.4737</v>
      </c>
      <c r="K839">
        <v>1.4737</v>
      </c>
      <c r="L839">
        <v>1.4737</v>
      </c>
    </row>
    <row r="840" spans="1:12" x14ac:dyDescent="0.25">
      <c r="A840" t="s">
        <v>722</v>
      </c>
      <c r="B840">
        <v>2007</v>
      </c>
      <c r="C840" t="s">
        <v>700</v>
      </c>
      <c r="D840">
        <v>0.28170000000000001</v>
      </c>
      <c r="E840">
        <v>0.28170000000000001</v>
      </c>
      <c r="F840">
        <v>0.28170000000000001</v>
      </c>
      <c r="G840">
        <v>0.28170000000000001</v>
      </c>
      <c r="H840">
        <v>0.28170000000000001</v>
      </c>
      <c r="I840">
        <v>0.28170000000000001</v>
      </c>
      <c r="J840">
        <v>0.28170000000000001</v>
      </c>
      <c r="K840">
        <v>0.28170000000000001</v>
      </c>
      <c r="L840">
        <v>0.28170000000000001</v>
      </c>
    </row>
    <row r="841" spans="1:12" x14ac:dyDescent="0.25">
      <c r="A841" t="s">
        <v>722</v>
      </c>
      <c r="B841">
        <v>2007</v>
      </c>
      <c r="C841" t="s">
        <v>701</v>
      </c>
      <c r="D841">
        <v>8.6999999999999994E-2</v>
      </c>
      <c r="E841">
        <v>8.6999999999999994E-2</v>
      </c>
      <c r="F841">
        <v>8.6999999999999994E-2</v>
      </c>
      <c r="G841">
        <v>8.6999999999999994E-2</v>
      </c>
      <c r="H841">
        <v>8.6999999999999994E-2</v>
      </c>
      <c r="I841">
        <v>8.6999999999999994E-2</v>
      </c>
      <c r="J841">
        <v>8.6999999999999994E-2</v>
      </c>
      <c r="K841">
        <v>8.6999999999999994E-2</v>
      </c>
      <c r="L841">
        <v>8.6999999999999994E-2</v>
      </c>
    </row>
    <row r="842" spans="1:12" x14ac:dyDescent="0.25">
      <c r="A842" t="s">
        <v>723</v>
      </c>
      <c r="B842">
        <v>2007</v>
      </c>
      <c r="C842" t="s">
        <v>699</v>
      </c>
      <c r="D842">
        <v>8.0000000000000004E-4</v>
      </c>
      <c r="E842">
        <v>8.0000000000000004E-4</v>
      </c>
      <c r="F842">
        <v>8.0000000000000004E-4</v>
      </c>
      <c r="G842">
        <v>8.0000000000000004E-4</v>
      </c>
      <c r="H842">
        <v>8.0000000000000004E-4</v>
      </c>
      <c r="I842">
        <v>8.0000000000000004E-4</v>
      </c>
      <c r="J842">
        <v>8.0000000000000004E-4</v>
      </c>
      <c r="K842">
        <v>8.0000000000000004E-4</v>
      </c>
      <c r="L842">
        <v>8.0000000000000004E-4</v>
      </c>
    </row>
    <row r="843" spans="1:12" x14ac:dyDescent="0.25">
      <c r="A843" t="s">
        <v>723</v>
      </c>
      <c r="B843">
        <v>2007</v>
      </c>
      <c r="C843" t="s">
        <v>703</v>
      </c>
      <c r="D843">
        <v>1.06E-2</v>
      </c>
      <c r="E843">
        <v>1.06E-2</v>
      </c>
      <c r="F843">
        <v>1.06E-2</v>
      </c>
      <c r="G843">
        <v>1.06E-2</v>
      </c>
      <c r="H843">
        <v>1.06E-2</v>
      </c>
      <c r="I843">
        <v>1.06E-2</v>
      </c>
      <c r="J843">
        <v>1.06E-2</v>
      </c>
      <c r="K843">
        <v>1.06E-2</v>
      </c>
      <c r="L843">
        <v>1.06E-2</v>
      </c>
    </row>
    <row r="844" spans="1:12" x14ac:dyDescent="0.25">
      <c r="A844" t="s">
        <v>723</v>
      </c>
      <c r="B844">
        <v>2007</v>
      </c>
      <c r="C844" t="s">
        <v>700</v>
      </c>
      <c r="D844">
        <v>8.2299999999999998E-2</v>
      </c>
      <c r="E844">
        <v>8.2299999999999998E-2</v>
      </c>
      <c r="F844">
        <v>8.2299999999999998E-2</v>
      </c>
      <c r="G844">
        <v>8.2299999999999998E-2</v>
      </c>
      <c r="H844">
        <v>8.2299999999999998E-2</v>
      </c>
      <c r="I844">
        <v>8.2299999999999998E-2</v>
      </c>
      <c r="J844">
        <v>8.2299999999999998E-2</v>
      </c>
      <c r="K844">
        <v>8.2299999999999998E-2</v>
      </c>
      <c r="L844">
        <v>8.2299999999999998E-2</v>
      </c>
    </row>
    <row r="845" spans="1:12" x14ac:dyDescent="0.25">
      <c r="A845" t="s">
        <v>723</v>
      </c>
      <c r="B845">
        <v>2007</v>
      </c>
      <c r="C845" t="s">
        <v>701</v>
      </c>
      <c r="D845">
        <v>2.2800000000000001E-2</v>
      </c>
      <c r="E845">
        <v>2.2800000000000001E-2</v>
      </c>
      <c r="F845">
        <v>2.2800000000000001E-2</v>
      </c>
      <c r="G845">
        <v>2.2800000000000001E-2</v>
      </c>
      <c r="H845">
        <v>2.2800000000000001E-2</v>
      </c>
      <c r="I845">
        <v>2.2800000000000001E-2</v>
      </c>
      <c r="J845">
        <v>2.2800000000000001E-2</v>
      </c>
      <c r="K845">
        <v>2.2800000000000001E-2</v>
      </c>
      <c r="L845">
        <v>2.2800000000000001E-2</v>
      </c>
    </row>
    <row r="846" spans="1:12" x14ac:dyDescent="0.25">
      <c r="A846" t="s">
        <v>723</v>
      </c>
      <c r="B846">
        <v>2007</v>
      </c>
      <c r="C846" t="s">
        <v>698</v>
      </c>
      <c r="D846">
        <v>0.27650000000000002</v>
      </c>
      <c r="E846">
        <v>0.27650000000000002</v>
      </c>
      <c r="F846">
        <v>0.27650000000000002</v>
      </c>
      <c r="G846">
        <v>0.27650000000000002</v>
      </c>
      <c r="H846">
        <v>0.27650000000000002</v>
      </c>
      <c r="I846">
        <v>0.27650000000000002</v>
      </c>
      <c r="J846">
        <v>0.27650000000000002</v>
      </c>
      <c r="K846">
        <v>0.27650000000000002</v>
      </c>
      <c r="L846">
        <v>0.27650000000000002</v>
      </c>
    </row>
    <row r="847" spans="1:12" x14ac:dyDescent="0.25">
      <c r="A847" t="s">
        <v>723</v>
      </c>
      <c r="B847">
        <v>2007</v>
      </c>
      <c r="C847" t="s">
        <v>697</v>
      </c>
      <c r="D847">
        <v>0.43669999999999998</v>
      </c>
      <c r="E847">
        <v>0.43669999999999998</v>
      </c>
      <c r="F847">
        <v>0.43669999999999998</v>
      </c>
      <c r="G847">
        <v>0.43669999999999998</v>
      </c>
      <c r="H847">
        <v>0.43669999999999998</v>
      </c>
      <c r="I847">
        <v>0.43669999999999998</v>
      </c>
      <c r="J847">
        <v>0.43669999999999998</v>
      </c>
      <c r="K847">
        <v>0.43669999999999998</v>
      </c>
      <c r="L847">
        <v>0.43669999999999998</v>
      </c>
    </row>
    <row r="848" spans="1:12" x14ac:dyDescent="0.25">
      <c r="A848" t="s">
        <v>723</v>
      </c>
      <c r="B848">
        <v>2007</v>
      </c>
      <c r="C848" t="s">
        <v>702</v>
      </c>
      <c r="D848">
        <v>4.3700000000000003E-2</v>
      </c>
      <c r="E848">
        <v>4.3700000000000003E-2</v>
      </c>
      <c r="F848">
        <v>4.3700000000000003E-2</v>
      </c>
      <c r="G848">
        <v>4.3700000000000003E-2</v>
      </c>
      <c r="H848">
        <v>4.3700000000000003E-2</v>
      </c>
      <c r="I848">
        <v>4.3700000000000003E-2</v>
      </c>
      <c r="J848">
        <v>4.3700000000000003E-2</v>
      </c>
      <c r="K848">
        <v>4.3700000000000003E-2</v>
      </c>
      <c r="L848">
        <v>4.3700000000000003E-2</v>
      </c>
    </row>
    <row r="849" spans="1:12" x14ac:dyDescent="0.25">
      <c r="A849" t="s">
        <v>724</v>
      </c>
      <c r="B849">
        <v>2007</v>
      </c>
      <c r="C849" t="s">
        <v>702</v>
      </c>
      <c r="D849">
        <v>0.18720000000000001</v>
      </c>
      <c r="E849">
        <v>0.18720000000000001</v>
      </c>
      <c r="F849">
        <v>0.18720000000000001</v>
      </c>
      <c r="G849">
        <v>0.18720000000000001</v>
      </c>
      <c r="H849">
        <v>0.18720000000000001</v>
      </c>
      <c r="I849">
        <v>0.18720000000000001</v>
      </c>
      <c r="J849">
        <v>0.18720000000000001</v>
      </c>
      <c r="K849">
        <v>0.18720000000000001</v>
      </c>
      <c r="L849">
        <v>0.18720000000000001</v>
      </c>
    </row>
    <row r="850" spans="1:12" x14ac:dyDescent="0.25">
      <c r="A850" t="s">
        <v>724</v>
      </c>
      <c r="B850">
        <v>2007</v>
      </c>
      <c r="C850" t="s">
        <v>701</v>
      </c>
      <c r="D850">
        <v>0.1061</v>
      </c>
      <c r="E850">
        <v>0.1061</v>
      </c>
      <c r="F850">
        <v>0.1061</v>
      </c>
      <c r="G850">
        <v>0.1061</v>
      </c>
      <c r="H850">
        <v>0.1061</v>
      </c>
      <c r="I850">
        <v>0.1061</v>
      </c>
      <c r="J850">
        <v>0.1061</v>
      </c>
      <c r="K850">
        <v>0.1061</v>
      </c>
      <c r="L850">
        <v>0.1061</v>
      </c>
    </row>
    <row r="851" spans="1:12" x14ac:dyDescent="0.25">
      <c r="A851" t="s">
        <v>724</v>
      </c>
      <c r="B851">
        <v>2007</v>
      </c>
      <c r="C851" t="s">
        <v>697</v>
      </c>
      <c r="D851">
        <v>1.8120000000000001</v>
      </c>
      <c r="E851">
        <v>1.8120000000000001</v>
      </c>
      <c r="F851">
        <v>1.8120000000000001</v>
      </c>
      <c r="G851">
        <v>1.8120000000000001</v>
      </c>
      <c r="H851">
        <v>1.8120000000000001</v>
      </c>
      <c r="I851">
        <v>1.8120000000000001</v>
      </c>
      <c r="J851">
        <v>1.8120000000000001</v>
      </c>
      <c r="K851">
        <v>1.8120000000000001</v>
      </c>
      <c r="L851">
        <v>1.8120000000000001</v>
      </c>
    </row>
    <row r="852" spans="1:12" x14ac:dyDescent="0.25">
      <c r="A852" t="s">
        <v>724</v>
      </c>
      <c r="B852">
        <v>2007</v>
      </c>
      <c r="C852" t="s">
        <v>699</v>
      </c>
      <c r="D852">
        <v>3.5000000000000001E-3</v>
      </c>
      <c r="E852">
        <v>3.5000000000000001E-3</v>
      </c>
      <c r="F852">
        <v>3.5000000000000001E-3</v>
      </c>
      <c r="G852">
        <v>3.5000000000000001E-3</v>
      </c>
      <c r="H852">
        <v>3.5000000000000001E-3</v>
      </c>
      <c r="I852">
        <v>3.5000000000000001E-3</v>
      </c>
      <c r="J852">
        <v>3.5000000000000001E-3</v>
      </c>
      <c r="K852">
        <v>3.5000000000000001E-3</v>
      </c>
      <c r="L852">
        <v>3.5000000000000001E-3</v>
      </c>
    </row>
    <row r="853" spans="1:12" x14ac:dyDescent="0.25">
      <c r="A853" t="s">
        <v>724</v>
      </c>
      <c r="B853">
        <v>2007</v>
      </c>
      <c r="C853" t="s">
        <v>703</v>
      </c>
      <c r="D853">
        <v>4.53E-2</v>
      </c>
      <c r="E853">
        <v>4.53E-2</v>
      </c>
      <c r="F853">
        <v>4.53E-2</v>
      </c>
      <c r="G853">
        <v>4.53E-2</v>
      </c>
      <c r="H853">
        <v>4.53E-2</v>
      </c>
      <c r="I853">
        <v>4.53E-2</v>
      </c>
      <c r="J853">
        <v>4.53E-2</v>
      </c>
      <c r="K853">
        <v>4.53E-2</v>
      </c>
      <c r="L853">
        <v>4.53E-2</v>
      </c>
    </row>
    <row r="854" spans="1:12" x14ac:dyDescent="0.25">
      <c r="A854" t="s">
        <v>724</v>
      </c>
      <c r="B854">
        <v>2007</v>
      </c>
      <c r="C854" t="s">
        <v>700</v>
      </c>
      <c r="D854">
        <v>0.35289999999999999</v>
      </c>
      <c r="E854">
        <v>0.35289999999999999</v>
      </c>
      <c r="F854">
        <v>0.35289999999999999</v>
      </c>
      <c r="G854">
        <v>0.35289999999999999</v>
      </c>
      <c r="H854">
        <v>0.35289999999999999</v>
      </c>
      <c r="I854">
        <v>0.35289999999999999</v>
      </c>
      <c r="J854">
        <v>0.35289999999999999</v>
      </c>
      <c r="K854">
        <v>0.35289999999999999</v>
      </c>
      <c r="L854">
        <v>0.35289999999999999</v>
      </c>
    </row>
    <row r="855" spans="1:12" x14ac:dyDescent="0.25">
      <c r="A855" t="s">
        <v>724</v>
      </c>
      <c r="B855">
        <v>2007</v>
      </c>
      <c r="C855" t="s">
        <v>698</v>
      </c>
      <c r="D855">
        <v>1.1169</v>
      </c>
      <c r="E855">
        <v>1.1169</v>
      </c>
      <c r="F855">
        <v>1.1169</v>
      </c>
      <c r="G855">
        <v>1.1169</v>
      </c>
      <c r="H855">
        <v>1.1169</v>
      </c>
      <c r="I855">
        <v>1.1169</v>
      </c>
      <c r="J855">
        <v>1.1169</v>
      </c>
      <c r="K855">
        <v>1.1169</v>
      </c>
      <c r="L855">
        <v>1.1169</v>
      </c>
    </row>
    <row r="856" spans="1:12" x14ac:dyDescent="0.25">
      <c r="A856" t="s">
        <v>725</v>
      </c>
      <c r="B856">
        <v>2007</v>
      </c>
      <c r="C856" t="s">
        <v>702</v>
      </c>
      <c r="D856">
        <v>0.21510000000000001</v>
      </c>
      <c r="E856">
        <v>0.21510000000000001</v>
      </c>
      <c r="F856">
        <v>0.21510000000000001</v>
      </c>
      <c r="G856">
        <v>0.21510000000000001</v>
      </c>
      <c r="H856">
        <v>0.21510000000000001</v>
      </c>
      <c r="I856">
        <v>0.21510000000000001</v>
      </c>
      <c r="J856">
        <v>0.21510000000000001</v>
      </c>
      <c r="K856">
        <v>0.21510000000000001</v>
      </c>
      <c r="L856">
        <v>0.21510000000000001</v>
      </c>
    </row>
    <row r="857" spans="1:12" x14ac:dyDescent="0.25">
      <c r="A857" t="s">
        <v>725</v>
      </c>
      <c r="B857">
        <v>2007</v>
      </c>
      <c r="C857" t="s">
        <v>703</v>
      </c>
      <c r="D857">
        <v>5.21E-2</v>
      </c>
      <c r="E857">
        <v>5.21E-2</v>
      </c>
      <c r="F857">
        <v>5.21E-2</v>
      </c>
      <c r="G857">
        <v>5.21E-2</v>
      </c>
      <c r="H857">
        <v>5.21E-2</v>
      </c>
      <c r="I857">
        <v>5.21E-2</v>
      </c>
      <c r="J857">
        <v>5.21E-2</v>
      </c>
      <c r="K857">
        <v>5.21E-2</v>
      </c>
      <c r="L857">
        <v>5.21E-2</v>
      </c>
    </row>
    <row r="858" spans="1:12" x14ac:dyDescent="0.25">
      <c r="A858" t="s">
        <v>725</v>
      </c>
      <c r="B858">
        <v>2007</v>
      </c>
      <c r="C858" t="s">
        <v>699</v>
      </c>
      <c r="D858">
        <v>4.0000000000000001E-3</v>
      </c>
      <c r="E858">
        <v>4.0000000000000001E-3</v>
      </c>
      <c r="F858">
        <v>4.0000000000000001E-3</v>
      </c>
      <c r="G858">
        <v>4.0000000000000001E-3</v>
      </c>
      <c r="H858">
        <v>4.0000000000000001E-3</v>
      </c>
      <c r="I858">
        <v>4.0000000000000001E-3</v>
      </c>
      <c r="J858">
        <v>4.0000000000000001E-3</v>
      </c>
      <c r="K858">
        <v>4.0000000000000001E-3</v>
      </c>
      <c r="L858">
        <v>4.0000000000000001E-3</v>
      </c>
    </row>
    <row r="859" spans="1:12" x14ac:dyDescent="0.25">
      <c r="A859" t="s">
        <v>725</v>
      </c>
      <c r="B859">
        <v>2007</v>
      </c>
      <c r="C859" t="s">
        <v>697</v>
      </c>
      <c r="D859">
        <v>1.8884000000000001</v>
      </c>
      <c r="E859">
        <v>1.8884000000000001</v>
      </c>
      <c r="F859">
        <v>1.8884000000000001</v>
      </c>
      <c r="G859">
        <v>1.8884000000000001</v>
      </c>
      <c r="H859">
        <v>1.8884000000000001</v>
      </c>
      <c r="I859">
        <v>1.8884000000000001</v>
      </c>
      <c r="J859">
        <v>1.8884000000000001</v>
      </c>
      <c r="K859">
        <v>1.8884000000000001</v>
      </c>
      <c r="L859">
        <v>1.8884000000000001</v>
      </c>
    </row>
    <row r="860" spans="1:12" x14ac:dyDescent="0.25">
      <c r="A860" t="s">
        <v>725</v>
      </c>
      <c r="B860">
        <v>2007</v>
      </c>
      <c r="C860" t="s">
        <v>701</v>
      </c>
      <c r="D860">
        <v>0.1026</v>
      </c>
      <c r="E860">
        <v>0.1026</v>
      </c>
      <c r="F860">
        <v>0.1026</v>
      </c>
      <c r="G860">
        <v>0.1026</v>
      </c>
      <c r="H860">
        <v>0.1026</v>
      </c>
      <c r="I860">
        <v>0.1026</v>
      </c>
      <c r="J860">
        <v>0.1026</v>
      </c>
      <c r="K860">
        <v>0.1026</v>
      </c>
      <c r="L860">
        <v>0.1026</v>
      </c>
    </row>
    <row r="861" spans="1:12" x14ac:dyDescent="0.25">
      <c r="A861" t="s">
        <v>725</v>
      </c>
      <c r="B861">
        <v>2007</v>
      </c>
      <c r="C861" t="s">
        <v>700</v>
      </c>
      <c r="D861">
        <v>0.40550000000000003</v>
      </c>
      <c r="E861">
        <v>0.40550000000000003</v>
      </c>
      <c r="F861">
        <v>0.40550000000000003</v>
      </c>
      <c r="G861">
        <v>0.40550000000000003</v>
      </c>
      <c r="H861">
        <v>0.40550000000000003</v>
      </c>
      <c r="I861">
        <v>0.40550000000000003</v>
      </c>
      <c r="J861">
        <v>0.40550000000000003</v>
      </c>
      <c r="K861">
        <v>0.40550000000000003</v>
      </c>
      <c r="L861">
        <v>0.40550000000000003</v>
      </c>
    </row>
    <row r="862" spans="1:12" x14ac:dyDescent="0.25">
      <c r="A862" t="s">
        <v>725</v>
      </c>
      <c r="B862">
        <v>2007</v>
      </c>
      <c r="C862" t="s">
        <v>698</v>
      </c>
      <c r="D862">
        <v>1.1091</v>
      </c>
      <c r="E862">
        <v>1.1091</v>
      </c>
      <c r="F862">
        <v>1.1091</v>
      </c>
      <c r="G862">
        <v>1.1091</v>
      </c>
      <c r="H862">
        <v>1.1091</v>
      </c>
      <c r="I862">
        <v>1.1091</v>
      </c>
      <c r="J862">
        <v>1.1091</v>
      </c>
      <c r="K862">
        <v>1.1091</v>
      </c>
      <c r="L862">
        <v>1.1091</v>
      </c>
    </row>
    <row r="863" spans="1:12" x14ac:dyDescent="0.25">
      <c r="A863" t="s">
        <v>726</v>
      </c>
      <c r="B863">
        <v>2007</v>
      </c>
      <c r="C863" t="s">
        <v>703</v>
      </c>
      <c r="D863">
        <v>8.1600000000000006E-2</v>
      </c>
      <c r="E863">
        <v>8.1600000000000006E-2</v>
      </c>
      <c r="F863">
        <v>8.1600000000000006E-2</v>
      </c>
      <c r="G863">
        <v>8.1600000000000006E-2</v>
      </c>
      <c r="H863">
        <v>8.1600000000000006E-2</v>
      </c>
      <c r="I863">
        <v>8.1600000000000006E-2</v>
      </c>
      <c r="J863">
        <v>8.1600000000000006E-2</v>
      </c>
      <c r="K863">
        <v>8.1600000000000006E-2</v>
      </c>
      <c r="L863">
        <v>8.1600000000000006E-2</v>
      </c>
    </row>
    <row r="864" spans="1:12" x14ac:dyDescent="0.25">
      <c r="A864" t="s">
        <v>726</v>
      </c>
      <c r="B864">
        <v>2007</v>
      </c>
      <c r="C864" t="s">
        <v>702</v>
      </c>
      <c r="D864">
        <v>0.33689999999999998</v>
      </c>
      <c r="E864">
        <v>0.33689999999999998</v>
      </c>
      <c r="F864">
        <v>0.33689999999999998</v>
      </c>
      <c r="G864">
        <v>0.33689999999999998</v>
      </c>
      <c r="H864">
        <v>0.33689999999999998</v>
      </c>
      <c r="I864">
        <v>0.33689999999999998</v>
      </c>
      <c r="J864">
        <v>0.33689999999999998</v>
      </c>
      <c r="K864">
        <v>0.33689999999999998</v>
      </c>
      <c r="L864">
        <v>0.33689999999999998</v>
      </c>
    </row>
    <row r="865" spans="1:12" x14ac:dyDescent="0.25">
      <c r="A865" t="s">
        <v>726</v>
      </c>
      <c r="B865">
        <v>2007</v>
      </c>
      <c r="C865" t="s">
        <v>697</v>
      </c>
      <c r="D865">
        <v>3.2069000000000001</v>
      </c>
      <c r="E865">
        <v>3.2069000000000001</v>
      </c>
      <c r="F865">
        <v>3.2069000000000001</v>
      </c>
      <c r="G865">
        <v>3.2069000000000001</v>
      </c>
      <c r="H865">
        <v>3.2069000000000001</v>
      </c>
      <c r="I865">
        <v>3.2069000000000001</v>
      </c>
      <c r="J865">
        <v>3.2069000000000001</v>
      </c>
      <c r="K865">
        <v>3.2069000000000001</v>
      </c>
      <c r="L865">
        <v>3.2069000000000001</v>
      </c>
    </row>
    <row r="866" spans="1:12" x14ac:dyDescent="0.25">
      <c r="A866" t="s">
        <v>726</v>
      </c>
      <c r="B866">
        <v>2007</v>
      </c>
      <c r="C866" t="s">
        <v>698</v>
      </c>
      <c r="D866">
        <v>1.9569000000000001</v>
      </c>
      <c r="E866">
        <v>1.9569000000000001</v>
      </c>
      <c r="F866">
        <v>1.9569000000000001</v>
      </c>
      <c r="G866">
        <v>1.9569000000000001</v>
      </c>
      <c r="H866">
        <v>1.9569000000000001</v>
      </c>
      <c r="I866">
        <v>1.9569000000000001</v>
      </c>
      <c r="J866">
        <v>1.9569000000000001</v>
      </c>
      <c r="K866">
        <v>1.9569000000000001</v>
      </c>
      <c r="L866">
        <v>1.9569000000000001</v>
      </c>
    </row>
    <row r="867" spans="1:12" x14ac:dyDescent="0.25">
      <c r="A867" t="s">
        <v>726</v>
      </c>
      <c r="B867">
        <v>2007</v>
      </c>
      <c r="C867" t="s">
        <v>700</v>
      </c>
      <c r="D867">
        <v>0.63519999999999999</v>
      </c>
      <c r="E867">
        <v>0.63519999999999999</v>
      </c>
      <c r="F867">
        <v>0.63519999999999999</v>
      </c>
      <c r="G867">
        <v>0.63519999999999999</v>
      </c>
      <c r="H867">
        <v>0.63519999999999999</v>
      </c>
      <c r="I867">
        <v>0.63519999999999999</v>
      </c>
      <c r="J867">
        <v>0.63519999999999999</v>
      </c>
      <c r="K867">
        <v>0.63519999999999999</v>
      </c>
      <c r="L867">
        <v>0.63519999999999999</v>
      </c>
    </row>
    <row r="868" spans="1:12" x14ac:dyDescent="0.25">
      <c r="A868" t="s">
        <v>726</v>
      </c>
      <c r="B868">
        <v>2007</v>
      </c>
      <c r="C868" t="s">
        <v>701</v>
      </c>
      <c r="D868">
        <v>0.18990000000000001</v>
      </c>
      <c r="E868">
        <v>0.18990000000000001</v>
      </c>
      <c r="F868">
        <v>0.18990000000000001</v>
      </c>
      <c r="G868">
        <v>0.18990000000000001</v>
      </c>
      <c r="H868">
        <v>0.18990000000000001</v>
      </c>
      <c r="I868">
        <v>0.18990000000000001</v>
      </c>
      <c r="J868">
        <v>0.18990000000000001</v>
      </c>
      <c r="K868">
        <v>0.18990000000000001</v>
      </c>
      <c r="L868">
        <v>0.18990000000000001</v>
      </c>
    </row>
    <row r="869" spans="1:12" x14ac:dyDescent="0.25">
      <c r="A869" t="s">
        <v>726</v>
      </c>
      <c r="B869">
        <v>2007</v>
      </c>
      <c r="C869" t="s">
        <v>699</v>
      </c>
      <c r="D869">
        <v>6.3E-3</v>
      </c>
      <c r="E869">
        <v>6.3E-3</v>
      </c>
      <c r="F869">
        <v>6.3E-3</v>
      </c>
      <c r="G869">
        <v>6.3E-3</v>
      </c>
      <c r="H869">
        <v>6.3E-3</v>
      </c>
      <c r="I869">
        <v>6.3E-3</v>
      </c>
      <c r="J869">
        <v>6.3E-3</v>
      </c>
      <c r="K869">
        <v>6.3E-3</v>
      </c>
      <c r="L869">
        <v>6.3E-3</v>
      </c>
    </row>
    <row r="870" spans="1:12" x14ac:dyDescent="0.25">
      <c r="A870" t="s">
        <v>727</v>
      </c>
      <c r="B870">
        <v>2007</v>
      </c>
      <c r="C870" t="s">
        <v>697</v>
      </c>
      <c r="D870">
        <v>1.7486999999999999</v>
      </c>
      <c r="E870">
        <v>1.7486999999999999</v>
      </c>
      <c r="F870">
        <v>1.7486999999999999</v>
      </c>
      <c r="G870">
        <v>1.7486999999999999</v>
      </c>
      <c r="H870">
        <v>1.7486999999999999</v>
      </c>
      <c r="I870">
        <v>1.7486999999999999</v>
      </c>
      <c r="J870">
        <v>1.7486999999999999</v>
      </c>
      <c r="K870">
        <v>1.7486999999999999</v>
      </c>
      <c r="L870">
        <v>1.7486999999999999</v>
      </c>
    </row>
    <row r="871" spans="1:12" x14ac:dyDescent="0.25">
      <c r="A871" t="s">
        <v>727</v>
      </c>
      <c r="B871">
        <v>2007</v>
      </c>
      <c r="C871" t="s">
        <v>698</v>
      </c>
      <c r="D871">
        <v>1.109</v>
      </c>
      <c r="E871">
        <v>1.109</v>
      </c>
      <c r="F871">
        <v>1.109</v>
      </c>
      <c r="G871">
        <v>1.109</v>
      </c>
      <c r="H871">
        <v>1.109</v>
      </c>
      <c r="I871">
        <v>1.109</v>
      </c>
      <c r="J871">
        <v>1.109</v>
      </c>
      <c r="K871">
        <v>1.109</v>
      </c>
      <c r="L871">
        <v>1.109</v>
      </c>
    </row>
    <row r="872" spans="1:12" x14ac:dyDescent="0.25">
      <c r="A872" t="s">
        <v>727</v>
      </c>
      <c r="B872">
        <v>2007</v>
      </c>
      <c r="C872" t="s">
        <v>701</v>
      </c>
      <c r="D872">
        <v>9.7100000000000006E-2</v>
      </c>
      <c r="E872">
        <v>9.7100000000000006E-2</v>
      </c>
      <c r="F872">
        <v>9.7100000000000006E-2</v>
      </c>
      <c r="G872">
        <v>9.7100000000000006E-2</v>
      </c>
      <c r="H872">
        <v>9.7100000000000006E-2</v>
      </c>
      <c r="I872">
        <v>9.7100000000000006E-2</v>
      </c>
      <c r="J872">
        <v>9.7100000000000006E-2</v>
      </c>
      <c r="K872">
        <v>9.7100000000000006E-2</v>
      </c>
      <c r="L872">
        <v>9.7100000000000006E-2</v>
      </c>
    </row>
    <row r="873" spans="1:12" x14ac:dyDescent="0.25">
      <c r="A873" t="s">
        <v>727</v>
      </c>
      <c r="B873">
        <v>2007</v>
      </c>
      <c r="C873" t="s">
        <v>703</v>
      </c>
      <c r="D873">
        <v>4.1799999999999997E-2</v>
      </c>
      <c r="E873">
        <v>4.1799999999999997E-2</v>
      </c>
      <c r="F873">
        <v>4.1799999999999997E-2</v>
      </c>
      <c r="G873">
        <v>4.1799999999999997E-2</v>
      </c>
      <c r="H873">
        <v>4.1799999999999997E-2</v>
      </c>
      <c r="I873">
        <v>4.1799999999999997E-2</v>
      </c>
      <c r="J873">
        <v>4.1799999999999997E-2</v>
      </c>
      <c r="K873">
        <v>4.1799999999999997E-2</v>
      </c>
      <c r="L873">
        <v>4.1799999999999997E-2</v>
      </c>
    </row>
    <row r="874" spans="1:12" x14ac:dyDescent="0.25">
      <c r="A874" t="s">
        <v>727</v>
      </c>
      <c r="B874">
        <v>2007</v>
      </c>
      <c r="C874" t="s">
        <v>699</v>
      </c>
      <c r="D874">
        <v>3.2000000000000002E-3</v>
      </c>
      <c r="E874">
        <v>3.2000000000000002E-3</v>
      </c>
      <c r="F874">
        <v>3.2000000000000002E-3</v>
      </c>
      <c r="G874">
        <v>3.2000000000000002E-3</v>
      </c>
      <c r="H874">
        <v>3.2000000000000002E-3</v>
      </c>
      <c r="I874">
        <v>3.2000000000000002E-3</v>
      </c>
      <c r="J874">
        <v>3.2000000000000002E-3</v>
      </c>
      <c r="K874">
        <v>3.2000000000000002E-3</v>
      </c>
      <c r="L874">
        <v>3.2000000000000002E-3</v>
      </c>
    </row>
    <row r="875" spans="1:12" x14ac:dyDescent="0.25">
      <c r="A875" t="s">
        <v>727</v>
      </c>
      <c r="B875">
        <v>2007</v>
      </c>
      <c r="C875" t="s">
        <v>702</v>
      </c>
      <c r="D875">
        <v>0.17249999999999999</v>
      </c>
      <c r="E875">
        <v>0.17249999999999999</v>
      </c>
      <c r="F875">
        <v>0.17249999999999999</v>
      </c>
      <c r="G875">
        <v>0.17249999999999999</v>
      </c>
      <c r="H875">
        <v>0.17249999999999999</v>
      </c>
      <c r="I875">
        <v>0.17249999999999999</v>
      </c>
      <c r="J875">
        <v>0.17249999999999999</v>
      </c>
      <c r="K875">
        <v>0.17249999999999999</v>
      </c>
      <c r="L875">
        <v>0.17249999999999999</v>
      </c>
    </row>
    <row r="876" spans="1:12" x14ac:dyDescent="0.25">
      <c r="A876" t="s">
        <v>727</v>
      </c>
      <c r="B876">
        <v>2007</v>
      </c>
      <c r="C876" t="s">
        <v>700</v>
      </c>
      <c r="D876">
        <v>0.3251</v>
      </c>
      <c r="E876">
        <v>0.3251</v>
      </c>
      <c r="F876">
        <v>0.3251</v>
      </c>
      <c r="G876">
        <v>0.3251</v>
      </c>
      <c r="H876">
        <v>0.3251</v>
      </c>
      <c r="I876">
        <v>0.3251</v>
      </c>
      <c r="J876">
        <v>0.3251</v>
      </c>
      <c r="K876">
        <v>0.3251</v>
      </c>
      <c r="L876">
        <v>0.3251</v>
      </c>
    </row>
    <row r="877" spans="1:12" x14ac:dyDescent="0.25">
      <c r="A877" t="s">
        <v>728</v>
      </c>
      <c r="B877">
        <v>2007</v>
      </c>
      <c r="C877" t="s">
        <v>698</v>
      </c>
      <c r="D877">
        <v>0.73599999999999999</v>
      </c>
      <c r="E877">
        <v>0.73599999999999999</v>
      </c>
      <c r="F877">
        <v>0.73599999999999999</v>
      </c>
      <c r="G877">
        <v>0.73599999999999999</v>
      </c>
      <c r="H877">
        <v>0.73599999999999999</v>
      </c>
      <c r="I877">
        <v>0.73599999999999999</v>
      </c>
      <c r="J877">
        <v>0.73599999999999999</v>
      </c>
      <c r="K877">
        <v>0.73599999999999999</v>
      </c>
      <c r="L877">
        <v>0.73599999999999999</v>
      </c>
    </row>
    <row r="878" spans="1:12" x14ac:dyDescent="0.25">
      <c r="A878" t="s">
        <v>728</v>
      </c>
      <c r="B878">
        <v>2007</v>
      </c>
      <c r="C878" t="s">
        <v>701</v>
      </c>
      <c r="D878">
        <v>5.62E-2</v>
      </c>
      <c r="E878">
        <v>5.62E-2</v>
      </c>
      <c r="F878">
        <v>5.62E-2</v>
      </c>
      <c r="G878">
        <v>5.62E-2</v>
      </c>
      <c r="H878">
        <v>5.62E-2</v>
      </c>
      <c r="I878">
        <v>5.62E-2</v>
      </c>
      <c r="J878">
        <v>5.62E-2</v>
      </c>
      <c r="K878">
        <v>5.62E-2</v>
      </c>
      <c r="L878">
        <v>5.62E-2</v>
      </c>
    </row>
    <row r="879" spans="1:12" x14ac:dyDescent="0.25">
      <c r="A879" t="s">
        <v>728</v>
      </c>
      <c r="B879">
        <v>2007</v>
      </c>
      <c r="C879" t="s">
        <v>699</v>
      </c>
      <c r="D879">
        <v>1.8E-3</v>
      </c>
      <c r="E879">
        <v>1.8E-3</v>
      </c>
      <c r="F879">
        <v>1.8E-3</v>
      </c>
      <c r="G879">
        <v>1.8E-3</v>
      </c>
      <c r="H879">
        <v>1.8E-3</v>
      </c>
      <c r="I879">
        <v>1.8E-3</v>
      </c>
      <c r="J879">
        <v>1.8E-3</v>
      </c>
      <c r="K879">
        <v>1.8E-3</v>
      </c>
      <c r="L879">
        <v>1.8E-3</v>
      </c>
    </row>
    <row r="880" spans="1:12" x14ac:dyDescent="0.25">
      <c r="A880" t="s">
        <v>728</v>
      </c>
      <c r="B880">
        <v>2007</v>
      </c>
      <c r="C880" t="s">
        <v>703</v>
      </c>
      <c r="D880">
        <v>2.3300000000000001E-2</v>
      </c>
      <c r="E880">
        <v>2.3300000000000001E-2</v>
      </c>
      <c r="F880">
        <v>2.3300000000000001E-2</v>
      </c>
      <c r="G880">
        <v>2.3300000000000001E-2</v>
      </c>
      <c r="H880">
        <v>2.3300000000000001E-2</v>
      </c>
      <c r="I880">
        <v>2.3300000000000001E-2</v>
      </c>
      <c r="J880">
        <v>2.3300000000000001E-2</v>
      </c>
      <c r="K880">
        <v>2.3300000000000001E-2</v>
      </c>
      <c r="L880">
        <v>2.3300000000000001E-2</v>
      </c>
    </row>
    <row r="881" spans="1:12" x14ac:dyDescent="0.25">
      <c r="A881" t="s">
        <v>728</v>
      </c>
      <c r="B881">
        <v>2007</v>
      </c>
      <c r="C881" t="s">
        <v>697</v>
      </c>
      <c r="D881">
        <v>1.0947</v>
      </c>
      <c r="E881">
        <v>1.0947</v>
      </c>
      <c r="F881">
        <v>1.0947</v>
      </c>
      <c r="G881">
        <v>1.0947</v>
      </c>
      <c r="H881">
        <v>1.0947</v>
      </c>
      <c r="I881">
        <v>1.0947</v>
      </c>
      <c r="J881">
        <v>1.0947</v>
      </c>
      <c r="K881">
        <v>1.0947</v>
      </c>
      <c r="L881">
        <v>1.0947</v>
      </c>
    </row>
    <row r="882" spans="1:12" x14ac:dyDescent="0.25">
      <c r="A882" t="s">
        <v>728</v>
      </c>
      <c r="B882">
        <v>2007</v>
      </c>
      <c r="C882" t="s">
        <v>702</v>
      </c>
      <c r="D882">
        <v>9.6199999999999994E-2</v>
      </c>
      <c r="E882">
        <v>9.6199999999999994E-2</v>
      </c>
      <c r="F882">
        <v>9.6199999999999994E-2</v>
      </c>
      <c r="G882">
        <v>9.6199999999999994E-2</v>
      </c>
      <c r="H882">
        <v>9.6199999999999994E-2</v>
      </c>
      <c r="I882">
        <v>9.6199999999999994E-2</v>
      </c>
      <c r="J882">
        <v>9.6199999999999994E-2</v>
      </c>
      <c r="K882">
        <v>9.6199999999999994E-2</v>
      </c>
      <c r="L882">
        <v>9.6199999999999994E-2</v>
      </c>
    </row>
    <row r="883" spans="1:12" x14ac:dyDescent="0.25">
      <c r="A883" t="s">
        <v>728</v>
      </c>
      <c r="B883">
        <v>2007</v>
      </c>
      <c r="C883" t="s">
        <v>700</v>
      </c>
      <c r="D883">
        <v>0.18129999999999999</v>
      </c>
      <c r="E883">
        <v>0.18129999999999999</v>
      </c>
      <c r="F883">
        <v>0.18129999999999999</v>
      </c>
      <c r="G883">
        <v>0.18129999999999999</v>
      </c>
      <c r="H883">
        <v>0.18129999999999999</v>
      </c>
      <c r="I883">
        <v>0.18129999999999999</v>
      </c>
      <c r="J883">
        <v>0.18129999999999999</v>
      </c>
      <c r="K883">
        <v>0.18129999999999999</v>
      </c>
      <c r="L883">
        <v>0.18129999999999999</v>
      </c>
    </row>
    <row r="884" spans="1:12" x14ac:dyDescent="0.25">
      <c r="A884" t="s">
        <v>729</v>
      </c>
      <c r="B884">
        <v>2007</v>
      </c>
      <c r="C884" t="s">
        <v>703</v>
      </c>
      <c r="D884">
        <v>4.6199999999999998E-2</v>
      </c>
      <c r="E884">
        <v>4.6199999999999998E-2</v>
      </c>
      <c r="F884">
        <v>4.6199999999999998E-2</v>
      </c>
      <c r="G884">
        <v>4.6199999999999998E-2</v>
      </c>
      <c r="H884">
        <v>4.6199999999999998E-2</v>
      </c>
      <c r="I884">
        <v>4.6199999999999998E-2</v>
      </c>
      <c r="J884">
        <v>4.6199999999999998E-2</v>
      </c>
      <c r="K884">
        <v>4.6199999999999998E-2</v>
      </c>
      <c r="L884">
        <v>4.6199999999999998E-2</v>
      </c>
    </row>
    <row r="885" spans="1:12" x14ac:dyDescent="0.25">
      <c r="A885" t="s">
        <v>729</v>
      </c>
      <c r="B885">
        <v>2007</v>
      </c>
      <c r="C885" t="s">
        <v>699</v>
      </c>
      <c r="D885">
        <v>3.5999999999999999E-3</v>
      </c>
      <c r="E885">
        <v>3.5999999999999999E-3</v>
      </c>
      <c r="F885">
        <v>3.5999999999999999E-3</v>
      </c>
      <c r="G885">
        <v>3.5999999999999999E-3</v>
      </c>
      <c r="H885">
        <v>3.5999999999999999E-3</v>
      </c>
      <c r="I885">
        <v>3.5999999999999999E-3</v>
      </c>
      <c r="J885">
        <v>3.5999999999999999E-3</v>
      </c>
      <c r="K885">
        <v>3.5999999999999999E-3</v>
      </c>
      <c r="L885">
        <v>3.5999999999999999E-3</v>
      </c>
    </row>
    <row r="886" spans="1:12" x14ac:dyDescent="0.25">
      <c r="A886" t="s">
        <v>729</v>
      </c>
      <c r="B886">
        <v>2007</v>
      </c>
      <c r="C886" t="s">
        <v>700</v>
      </c>
      <c r="D886">
        <v>0.35949999999999999</v>
      </c>
      <c r="E886">
        <v>0.35949999999999999</v>
      </c>
      <c r="F886">
        <v>0.35949999999999999</v>
      </c>
      <c r="G886">
        <v>0.35949999999999999</v>
      </c>
      <c r="H886">
        <v>0.35949999999999999</v>
      </c>
      <c r="I886">
        <v>0.35949999999999999</v>
      </c>
      <c r="J886">
        <v>0.35949999999999999</v>
      </c>
      <c r="K886">
        <v>0.35949999999999999</v>
      </c>
      <c r="L886">
        <v>0.35949999999999999</v>
      </c>
    </row>
    <row r="887" spans="1:12" x14ac:dyDescent="0.25">
      <c r="A887" t="s">
        <v>729</v>
      </c>
      <c r="B887">
        <v>2007</v>
      </c>
      <c r="C887" t="s">
        <v>697</v>
      </c>
      <c r="D887">
        <v>1.9157</v>
      </c>
      <c r="E887">
        <v>1.9157</v>
      </c>
      <c r="F887">
        <v>1.9157</v>
      </c>
      <c r="G887">
        <v>1.9157</v>
      </c>
      <c r="H887">
        <v>1.9157</v>
      </c>
      <c r="I887">
        <v>1.9157</v>
      </c>
      <c r="J887">
        <v>1.9157</v>
      </c>
      <c r="K887">
        <v>1.9157</v>
      </c>
      <c r="L887">
        <v>1.9157</v>
      </c>
    </row>
    <row r="888" spans="1:12" x14ac:dyDescent="0.25">
      <c r="A888" t="s">
        <v>729</v>
      </c>
      <c r="B888">
        <v>2007</v>
      </c>
      <c r="C888" t="s">
        <v>702</v>
      </c>
      <c r="D888">
        <v>0.19070000000000001</v>
      </c>
      <c r="E888">
        <v>0.19070000000000001</v>
      </c>
      <c r="F888">
        <v>0.19070000000000001</v>
      </c>
      <c r="G888">
        <v>0.19070000000000001</v>
      </c>
      <c r="H888">
        <v>0.19070000000000001</v>
      </c>
      <c r="I888">
        <v>0.19070000000000001</v>
      </c>
      <c r="J888">
        <v>0.19070000000000001</v>
      </c>
      <c r="K888">
        <v>0.19070000000000001</v>
      </c>
      <c r="L888">
        <v>0.19070000000000001</v>
      </c>
    </row>
    <row r="889" spans="1:12" x14ac:dyDescent="0.25">
      <c r="A889" t="s">
        <v>729</v>
      </c>
      <c r="B889">
        <v>2007</v>
      </c>
      <c r="C889" t="s">
        <v>701</v>
      </c>
      <c r="D889">
        <v>0.11020000000000001</v>
      </c>
      <c r="E889">
        <v>0.11020000000000001</v>
      </c>
      <c r="F889">
        <v>0.11020000000000001</v>
      </c>
      <c r="G889">
        <v>0.11020000000000001</v>
      </c>
      <c r="H889">
        <v>0.11020000000000001</v>
      </c>
      <c r="I889">
        <v>0.11020000000000001</v>
      </c>
      <c r="J889">
        <v>0.11020000000000001</v>
      </c>
      <c r="K889">
        <v>0.11020000000000001</v>
      </c>
      <c r="L889">
        <v>0.11020000000000001</v>
      </c>
    </row>
    <row r="890" spans="1:12" x14ac:dyDescent="0.25">
      <c r="A890" t="s">
        <v>729</v>
      </c>
      <c r="B890">
        <v>2007</v>
      </c>
      <c r="C890" t="s">
        <v>698</v>
      </c>
      <c r="D890">
        <v>1.2056</v>
      </c>
      <c r="E890">
        <v>1.2056</v>
      </c>
      <c r="F890">
        <v>1.2056</v>
      </c>
      <c r="G890">
        <v>1.2056</v>
      </c>
      <c r="H890">
        <v>1.2056</v>
      </c>
      <c r="I890">
        <v>1.2056</v>
      </c>
      <c r="J890">
        <v>1.2056</v>
      </c>
      <c r="K890">
        <v>1.2056</v>
      </c>
      <c r="L890">
        <v>1.2056</v>
      </c>
    </row>
    <row r="891" spans="1:12" x14ac:dyDescent="0.25">
      <c r="A891" t="s">
        <v>730</v>
      </c>
      <c r="B891">
        <v>2007</v>
      </c>
      <c r="C891" t="s">
        <v>700</v>
      </c>
      <c r="D891">
        <v>5.8400000000000001E-2</v>
      </c>
      <c r="E891">
        <v>5.8400000000000001E-2</v>
      </c>
      <c r="F891">
        <v>5.8400000000000001E-2</v>
      </c>
      <c r="G891">
        <v>5.8400000000000001E-2</v>
      </c>
      <c r="H891">
        <v>5.8400000000000001E-2</v>
      </c>
      <c r="I891">
        <v>5.8400000000000001E-2</v>
      </c>
      <c r="J891">
        <v>5.8400000000000001E-2</v>
      </c>
      <c r="K891">
        <v>5.8400000000000001E-2</v>
      </c>
      <c r="L891">
        <v>5.8400000000000001E-2</v>
      </c>
    </row>
    <row r="892" spans="1:12" x14ac:dyDescent="0.25">
      <c r="A892" t="s">
        <v>730</v>
      </c>
      <c r="B892">
        <v>2007</v>
      </c>
      <c r="C892" t="s">
        <v>699</v>
      </c>
      <c r="D892">
        <v>5.9999999999999995E-4</v>
      </c>
      <c r="E892">
        <v>5.9999999999999995E-4</v>
      </c>
      <c r="F892">
        <v>5.9999999999999995E-4</v>
      </c>
      <c r="G892">
        <v>5.9999999999999995E-4</v>
      </c>
      <c r="H892">
        <v>5.9999999999999995E-4</v>
      </c>
      <c r="I892">
        <v>5.9999999999999995E-4</v>
      </c>
      <c r="J892">
        <v>5.9999999999999995E-4</v>
      </c>
      <c r="K892">
        <v>5.9999999999999995E-4</v>
      </c>
      <c r="L892">
        <v>5.9999999999999995E-4</v>
      </c>
    </row>
    <row r="893" spans="1:12" x14ac:dyDescent="0.25">
      <c r="A893" t="s">
        <v>730</v>
      </c>
      <c r="B893">
        <v>2007</v>
      </c>
      <c r="C893" t="s">
        <v>697</v>
      </c>
      <c r="D893">
        <v>0.33360000000000001</v>
      </c>
      <c r="E893">
        <v>0.33360000000000001</v>
      </c>
      <c r="F893">
        <v>0.33360000000000001</v>
      </c>
      <c r="G893">
        <v>0.33360000000000001</v>
      </c>
      <c r="H893">
        <v>0.33360000000000001</v>
      </c>
      <c r="I893">
        <v>0.33360000000000001</v>
      </c>
      <c r="J893">
        <v>0.33360000000000001</v>
      </c>
      <c r="K893">
        <v>0.33360000000000001</v>
      </c>
      <c r="L893">
        <v>0.33360000000000001</v>
      </c>
    </row>
    <row r="894" spans="1:12" x14ac:dyDescent="0.25">
      <c r="A894" t="s">
        <v>730</v>
      </c>
      <c r="B894">
        <v>2007</v>
      </c>
      <c r="C894" t="s">
        <v>701</v>
      </c>
      <c r="D894">
        <v>1.5800000000000002E-2</v>
      </c>
      <c r="E894">
        <v>1.5800000000000002E-2</v>
      </c>
      <c r="F894">
        <v>1.5800000000000002E-2</v>
      </c>
      <c r="G894">
        <v>1.5800000000000002E-2</v>
      </c>
      <c r="H894">
        <v>1.5800000000000002E-2</v>
      </c>
      <c r="I894">
        <v>1.5800000000000002E-2</v>
      </c>
      <c r="J894">
        <v>1.5800000000000002E-2</v>
      </c>
      <c r="K894">
        <v>1.5800000000000002E-2</v>
      </c>
      <c r="L894">
        <v>1.5800000000000002E-2</v>
      </c>
    </row>
    <row r="895" spans="1:12" x14ac:dyDescent="0.25">
      <c r="A895" t="s">
        <v>730</v>
      </c>
      <c r="B895">
        <v>2007</v>
      </c>
      <c r="C895" t="s">
        <v>702</v>
      </c>
      <c r="D895">
        <v>3.1E-2</v>
      </c>
      <c r="E895">
        <v>3.1E-2</v>
      </c>
      <c r="F895">
        <v>3.1E-2</v>
      </c>
      <c r="G895">
        <v>3.1E-2</v>
      </c>
      <c r="H895">
        <v>3.1E-2</v>
      </c>
      <c r="I895">
        <v>3.1E-2</v>
      </c>
      <c r="J895">
        <v>3.1E-2</v>
      </c>
      <c r="K895">
        <v>3.1E-2</v>
      </c>
      <c r="L895">
        <v>3.1E-2</v>
      </c>
    </row>
    <row r="896" spans="1:12" x14ac:dyDescent="0.25">
      <c r="A896" t="s">
        <v>730</v>
      </c>
      <c r="B896">
        <v>2007</v>
      </c>
      <c r="C896" t="s">
        <v>703</v>
      </c>
      <c r="D896">
        <v>7.4999999999999997E-3</v>
      </c>
      <c r="E896">
        <v>7.4999999999999997E-3</v>
      </c>
      <c r="F896">
        <v>7.4999999999999997E-3</v>
      </c>
      <c r="G896">
        <v>7.4999999999999997E-3</v>
      </c>
      <c r="H896">
        <v>7.4999999999999997E-3</v>
      </c>
      <c r="I896">
        <v>7.4999999999999997E-3</v>
      </c>
      <c r="J896">
        <v>7.4999999999999997E-3</v>
      </c>
      <c r="K896">
        <v>7.4999999999999997E-3</v>
      </c>
      <c r="L896">
        <v>7.4999999999999997E-3</v>
      </c>
    </row>
    <row r="897" spans="1:12" x14ac:dyDescent="0.25">
      <c r="A897" t="s">
        <v>730</v>
      </c>
      <c r="B897">
        <v>2007</v>
      </c>
      <c r="C897" t="s">
        <v>698</v>
      </c>
      <c r="D897">
        <v>0.2203</v>
      </c>
      <c r="E897">
        <v>0.2203</v>
      </c>
      <c r="F897">
        <v>0.2203</v>
      </c>
      <c r="G897">
        <v>0.2203</v>
      </c>
      <c r="H897">
        <v>0.2203</v>
      </c>
      <c r="I897">
        <v>0.2203</v>
      </c>
      <c r="J897">
        <v>0.2203</v>
      </c>
      <c r="K897">
        <v>0.2203</v>
      </c>
      <c r="L897">
        <v>0.2203</v>
      </c>
    </row>
    <row r="898" spans="1:12" x14ac:dyDescent="0.25">
      <c r="A898" t="s">
        <v>731</v>
      </c>
      <c r="B898">
        <v>2007</v>
      </c>
      <c r="C898" t="s">
        <v>697</v>
      </c>
      <c r="D898">
        <v>0.58260000000000001</v>
      </c>
      <c r="E898">
        <v>0.58260000000000001</v>
      </c>
      <c r="F898">
        <v>0.58260000000000001</v>
      </c>
      <c r="G898">
        <v>0.58260000000000001</v>
      </c>
      <c r="H898">
        <v>0.58260000000000001</v>
      </c>
      <c r="I898">
        <v>0.58260000000000001</v>
      </c>
      <c r="J898">
        <v>0.58260000000000001</v>
      </c>
      <c r="K898">
        <v>0.58260000000000001</v>
      </c>
      <c r="L898">
        <v>0.58260000000000001</v>
      </c>
    </row>
    <row r="899" spans="1:12" x14ac:dyDescent="0.25">
      <c r="A899" t="s">
        <v>731</v>
      </c>
      <c r="B899">
        <v>2007</v>
      </c>
      <c r="C899" t="s">
        <v>699</v>
      </c>
      <c r="D899">
        <v>1.1000000000000001E-3</v>
      </c>
      <c r="E899">
        <v>1.1000000000000001E-3</v>
      </c>
      <c r="F899">
        <v>1.1000000000000001E-3</v>
      </c>
      <c r="G899">
        <v>1.1000000000000001E-3</v>
      </c>
      <c r="H899">
        <v>1.1000000000000001E-3</v>
      </c>
      <c r="I899">
        <v>1.1000000000000001E-3</v>
      </c>
      <c r="J899">
        <v>1.1000000000000001E-3</v>
      </c>
      <c r="K899">
        <v>1.1000000000000001E-3</v>
      </c>
      <c r="L899">
        <v>1.1000000000000001E-3</v>
      </c>
    </row>
    <row r="900" spans="1:12" x14ac:dyDescent="0.25">
      <c r="A900" t="s">
        <v>731</v>
      </c>
      <c r="B900">
        <v>2007</v>
      </c>
      <c r="C900" t="s">
        <v>698</v>
      </c>
      <c r="D900">
        <v>0.36909999999999998</v>
      </c>
      <c r="E900">
        <v>0.36909999999999998</v>
      </c>
      <c r="F900">
        <v>0.36909999999999998</v>
      </c>
      <c r="G900">
        <v>0.36909999999999998</v>
      </c>
      <c r="H900">
        <v>0.36909999999999998</v>
      </c>
      <c r="I900">
        <v>0.36909999999999998</v>
      </c>
      <c r="J900">
        <v>0.36909999999999998</v>
      </c>
      <c r="K900">
        <v>0.36909999999999998</v>
      </c>
      <c r="L900">
        <v>0.36909999999999998</v>
      </c>
    </row>
    <row r="901" spans="1:12" x14ac:dyDescent="0.25">
      <c r="A901" t="s">
        <v>731</v>
      </c>
      <c r="B901">
        <v>2007</v>
      </c>
      <c r="C901" t="s">
        <v>703</v>
      </c>
      <c r="D901">
        <v>1.3899999999999999E-2</v>
      </c>
      <c r="E901">
        <v>1.3899999999999999E-2</v>
      </c>
      <c r="F901">
        <v>1.3899999999999999E-2</v>
      </c>
      <c r="G901">
        <v>1.3899999999999999E-2</v>
      </c>
      <c r="H901">
        <v>1.3899999999999999E-2</v>
      </c>
      <c r="I901">
        <v>1.3899999999999999E-2</v>
      </c>
      <c r="J901">
        <v>1.3899999999999999E-2</v>
      </c>
      <c r="K901">
        <v>1.3899999999999999E-2</v>
      </c>
      <c r="L901">
        <v>1.3899999999999999E-2</v>
      </c>
    </row>
    <row r="902" spans="1:12" x14ac:dyDescent="0.25">
      <c r="A902" t="s">
        <v>731</v>
      </c>
      <c r="B902">
        <v>2007</v>
      </c>
      <c r="C902" t="s">
        <v>701</v>
      </c>
      <c r="D902">
        <v>3.2899999999999999E-2</v>
      </c>
      <c r="E902">
        <v>3.2899999999999999E-2</v>
      </c>
      <c r="F902">
        <v>3.2899999999999999E-2</v>
      </c>
      <c r="G902">
        <v>3.2899999999999999E-2</v>
      </c>
      <c r="H902">
        <v>3.2899999999999999E-2</v>
      </c>
      <c r="I902">
        <v>3.2899999999999999E-2</v>
      </c>
      <c r="J902">
        <v>3.2899999999999999E-2</v>
      </c>
      <c r="K902">
        <v>3.2899999999999999E-2</v>
      </c>
      <c r="L902">
        <v>3.2899999999999999E-2</v>
      </c>
    </row>
    <row r="903" spans="1:12" x14ac:dyDescent="0.25">
      <c r="A903" t="s">
        <v>731</v>
      </c>
      <c r="B903">
        <v>2007</v>
      </c>
      <c r="C903" t="s">
        <v>700</v>
      </c>
      <c r="D903">
        <v>0.1082</v>
      </c>
      <c r="E903">
        <v>0.1082</v>
      </c>
      <c r="F903">
        <v>0.1082</v>
      </c>
      <c r="G903">
        <v>0.1082</v>
      </c>
      <c r="H903">
        <v>0.1082</v>
      </c>
      <c r="I903">
        <v>0.1082</v>
      </c>
      <c r="J903">
        <v>0.1082</v>
      </c>
      <c r="K903">
        <v>0.1082</v>
      </c>
      <c r="L903">
        <v>0.1082</v>
      </c>
    </row>
    <row r="904" spans="1:12" x14ac:dyDescent="0.25">
      <c r="A904" t="s">
        <v>731</v>
      </c>
      <c r="B904">
        <v>2007</v>
      </c>
      <c r="C904" t="s">
        <v>702</v>
      </c>
      <c r="D904">
        <v>5.74E-2</v>
      </c>
      <c r="E904">
        <v>5.74E-2</v>
      </c>
      <c r="F904">
        <v>5.74E-2</v>
      </c>
      <c r="G904">
        <v>5.74E-2</v>
      </c>
      <c r="H904">
        <v>5.74E-2</v>
      </c>
      <c r="I904">
        <v>5.74E-2</v>
      </c>
      <c r="J904">
        <v>5.74E-2</v>
      </c>
      <c r="K904">
        <v>5.74E-2</v>
      </c>
      <c r="L904">
        <v>5.74E-2</v>
      </c>
    </row>
    <row r="905" spans="1:12" x14ac:dyDescent="0.25">
      <c r="A905" t="s">
        <v>732</v>
      </c>
      <c r="B905">
        <v>2007</v>
      </c>
      <c r="C905" t="s">
        <v>698</v>
      </c>
      <c r="D905">
        <v>0.49399999999999999</v>
      </c>
      <c r="E905">
        <v>0.49399999999999999</v>
      </c>
      <c r="F905">
        <v>0.49399999999999999</v>
      </c>
      <c r="G905">
        <v>0.49399999999999999</v>
      </c>
      <c r="H905">
        <v>0.49399999999999999</v>
      </c>
      <c r="I905">
        <v>0.49399999999999999</v>
      </c>
      <c r="J905">
        <v>0.49399999999999999</v>
      </c>
      <c r="K905">
        <v>0.49399999999999999</v>
      </c>
      <c r="L905">
        <v>0.49399999999999999</v>
      </c>
    </row>
    <row r="906" spans="1:12" x14ac:dyDescent="0.25">
      <c r="A906" t="s">
        <v>732</v>
      </c>
      <c r="B906">
        <v>2007</v>
      </c>
      <c r="C906" t="s">
        <v>697</v>
      </c>
      <c r="D906">
        <v>0.78890000000000005</v>
      </c>
      <c r="E906">
        <v>0.78890000000000005</v>
      </c>
      <c r="F906">
        <v>0.78890000000000005</v>
      </c>
      <c r="G906">
        <v>0.78890000000000005</v>
      </c>
      <c r="H906">
        <v>0.78890000000000005</v>
      </c>
      <c r="I906">
        <v>0.78890000000000005</v>
      </c>
      <c r="J906">
        <v>0.78890000000000005</v>
      </c>
      <c r="K906">
        <v>0.78890000000000005</v>
      </c>
      <c r="L906">
        <v>0.78890000000000005</v>
      </c>
    </row>
    <row r="907" spans="1:12" x14ac:dyDescent="0.25">
      <c r="A907" t="s">
        <v>732</v>
      </c>
      <c r="B907">
        <v>2007</v>
      </c>
      <c r="C907" t="s">
        <v>703</v>
      </c>
      <c r="D907">
        <v>1.9699999999999999E-2</v>
      </c>
      <c r="E907">
        <v>1.9699999999999999E-2</v>
      </c>
      <c r="F907">
        <v>1.9699999999999999E-2</v>
      </c>
      <c r="G907">
        <v>1.9699999999999999E-2</v>
      </c>
      <c r="H907">
        <v>1.9699999999999999E-2</v>
      </c>
      <c r="I907">
        <v>1.9699999999999999E-2</v>
      </c>
      <c r="J907">
        <v>1.9699999999999999E-2</v>
      </c>
      <c r="K907">
        <v>1.9699999999999999E-2</v>
      </c>
      <c r="L907">
        <v>1.9699999999999999E-2</v>
      </c>
    </row>
    <row r="908" spans="1:12" x14ac:dyDescent="0.25">
      <c r="A908" t="s">
        <v>732</v>
      </c>
      <c r="B908">
        <v>2007</v>
      </c>
      <c r="C908" t="s">
        <v>701</v>
      </c>
      <c r="D908">
        <v>3.9199999999999999E-2</v>
      </c>
      <c r="E908">
        <v>3.9199999999999999E-2</v>
      </c>
      <c r="F908">
        <v>3.9199999999999999E-2</v>
      </c>
      <c r="G908">
        <v>3.9199999999999999E-2</v>
      </c>
      <c r="H908">
        <v>3.9199999999999999E-2</v>
      </c>
      <c r="I908">
        <v>3.9199999999999999E-2</v>
      </c>
      <c r="J908">
        <v>3.9199999999999999E-2</v>
      </c>
      <c r="K908">
        <v>3.9199999999999999E-2</v>
      </c>
      <c r="L908">
        <v>3.9199999999999999E-2</v>
      </c>
    </row>
    <row r="909" spans="1:12" x14ac:dyDescent="0.25">
      <c r="A909" t="s">
        <v>732</v>
      </c>
      <c r="B909">
        <v>2007</v>
      </c>
      <c r="C909" t="s">
        <v>700</v>
      </c>
      <c r="D909">
        <v>0.1532</v>
      </c>
      <c r="E909">
        <v>0.1532</v>
      </c>
      <c r="F909">
        <v>0.1532</v>
      </c>
      <c r="G909">
        <v>0.1532</v>
      </c>
      <c r="H909">
        <v>0.1532</v>
      </c>
      <c r="I909">
        <v>0.1532</v>
      </c>
      <c r="J909">
        <v>0.1532</v>
      </c>
      <c r="K909">
        <v>0.1532</v>
      </c>
      <c r="L909">
        <v>0.1532</v>
      </c>
    </row>
    <row r="910" spans="1:12" x14ac:dyDescent="0.25">
      <c r="A910" t="s">
        <v>732</v>
      </c>
      <c r="B910">
        <v>2007</v>
      </c>
      <c r="C910" t="s">
        <v>702</v>
      </c>
      <c r="D910">
        <v>8.1299999999999997E-2</v>
      </c>
      <c r="E910">
        <v>8.1299999999999997E-2</v>
      </c>
      <c r="F910">
        <v>8.1299999999999997E-2</v>
      </c>
      <c r="G910">
        <v>8.1299999999999997E-2</v>
      </c>
      <c r="H910">
        <v>8.1299999999999997E-2</v>
      </c>
      <c r="I910">
        <v>8.1299999999999997E-2</v>
      </c>
      <c r="J910">
        <v>8.1299999999999997E-2</v>
      </c>
      <c r="K910">
        <v>8.1299999999999997E-2</v>
      </c>
      <c r="L910">
        <v>8.1299999999999997E-2</v>
      </c>
    </row>
    <row r="911" spans="1:12" x14ac:dyDescent="0.25">
      <c r="A911" t="s">
        <v>732</v>
      </c>
      <c r="B911">
        <v>2007</v>
      </c>
      <c r="C911" t="s">
        <v>699</v>
      </c>
      <c r="D911">
        <v>1.5E-3</v>
      </c>
      <c r="E911">
        <v>1.5E-3</v>
      </c>
      <c r="F911">
        <v>1.5E-3</v>
      </c>
      <c r="G911">
        <v>1.5E-3</v>
      </c>
      <c r="H911">
        <v>1.5E-3</v>
      </c>
      <c r="I911">
        <v>1.5E-3</v>
      </c>
      <c r="J911">
        <v>1.5E-3</v>
      </c>
      <c r="K911">
        <v>1.5E-3</v>
      </c>
      <c r="L911">
        <v>1.5E-3</v>
      </c>
    </row>
    <row r="912" spans="1:12" x14ac:dyDescent="0.25">
      <c r="A912" t="s">
        <v>733</v>
      </c>
      <c r="B912">
        <v>2007</v>
      </c>
      <c r="C912" t="s">
        <v>703</v>
      </c>
      <c r="D912">
        <v>1.06E-2</v>
      </c>
      <c r="E912">
        <v>1.06E-2</v>
      </c>
      <c r="F912">
        <v>1.06E-2</v>
      </c>
      <c r="G912">
        <v>1.06E-2</v>
      </c>
      <c r="H912">
        <v>1.06E-2</v>
      </c>
      <c r="I912">
        <v>1.06E-2</v>
      </c>
      <c r="J912">
        <v>1.06E-2</v>
      </c>
      <c r="K912">
        <v>1.06E-2</v>
      </c>
      <c r="L912">
        <v>1.06E-2</v>
      </c>
    </row>
    <row r="913" spans="1:12" x14ac:dyDescent="0.25">
      <c r="A913" t="s">
        <v>733</v>
      </c>
      <c r="B913">
        <v>2007</v>
      </c>
      <c r="C913" t="s">
        <v>702</v>
      </c>
      <c r="D913">
        <v>4.3900000000000002E-2</v>
      </c>
      <c r="E913">
        <v>4.3900000000000002E-2</v>
      </c>
      <c r="F913">
        <v>4.3900000000000002E-2</v>
      </c>
      <c r="G913">
        <v>4.3900000000000002E-2</v>
      </c>
      <c r="H913">
        <v>4.3900000000000002E-2</v>
      </c>
      <c r="I913">
        <v>4.3900000000000002E-2</v>
      </c>
      <c r="J913">
        <v>4.3900000000000002E-2</v>
      </c>
      <c r="K913">
        <v>4.3900000000000002E-2</v>
      </c>
      <c r="L913">
        <v>4.3900000000000002E-2</v>
      </c>
    </row>
    <row r="914" spans="1:12" x14ac:dyDescent="0.25">
      <c r="A914" t="s">
        <v>733</v>
      </c>
      <c r="B914">
        <v>2007</v>
      </c>
      <c r="C914" t="s">
        <v>699</v>
      </c>
      <c r="D914">
        <v>8.0000000000000004E-4</v>
      </c>
      <c r="E914">
        <v>8.0000000000000004E-4</v>
      </c>
      <c r="F914">
        <v>8.0000000000000004E-4</v>
      </c>
      <c r="G914">
        <v>8.0000000000000004E-4</v>
      </c>
      <c r="H914">
        <v>8.0000000000000004E-4</v>
      </c>
      <c r="I914">
        <v>8.0000000000000004E-4</v>
      </c>
      <c r="J914">
        <v>8.0000000000000004E-4</v>
      </c>
      <c r="K914">
        <v>8.0000000000000004E-4</v>
      </c>
      <c r="L914">
        <v>8.0000000000000004E-4</v>
      </c>
    </row>
    <row r="915" spans="1:12" x14ac:dyDescent="0.25">
      <c r="A915" t="s">
        <v>733</v>
      </c>
      <c r="B915">
        <v>2007</v>
      </c>
      <c r="C915" t="s">
        <v>698</v>
      </c>
      <c r="D915">
        <v>0.25819999999999999</v>
      </c>
      <c r="E915">
        <v>0.25819999999999999</v>
      </c>
      <c r="F915">
        <v>0.25819999999999999</v>
      </c>
      <c r="G915">
        <v>0.25819999999999999</v>
      </c>
      <c r="H915">
        <v>0.25819999999999999</v>
      </c>
      <c r="I915">
        <v>0.25819999999999999</v>
      </c>
      <c r="J915">
        <v>0.25819999999999999</v>
      </c>
      <c r="K915">
        <v>0.25819999999999999</v>
      </c>
      <c r="L915">
        <v>0.25819999999999999</v>
      </c>
    </row>
    <row r="916" spans="1:12" x14ac:dyDescent="0.25">
      <c r="A916" t="s">
        <v>733</v>
      </c>
      <c r="B916">
        <v>2007</v>
      </c>
      <c r="C916" t="s">
        <v>700</v>
      </c>
      <c r="D916">
        <v>8.2799999999999999E-2</v>
      </c>
      <c r="E916">
        <v>8.2799999999999999E-2</v>
      </c>
      <c r="F916">
        <v>8.2799999999999999E-2</v>
      </c>
      <c r="G916">
        <v>8.2799999999999999E-2</v>
      </c>
      <c r="H916">
        <v>8.2799999999999999E-2</v>
      </c>
      <c r="I916">
        <v>8.2799999999999999E-2</v>
      </c>
      <c r="J916">
        <v>8.2799999999999999E-2</v>
      </c>
      <c r="K916">
        <v>8.2799999999999999E-2</v>
      </c>
      <c r="L916">
        <v>8.2799999999999999E-2</v>
      </c>
    </row>
    <row r="917" spans="1:12" x14ac:dyDescent="0.25">
      <c r="A917" t="s">
        <v>733</v>
      </c>
      <c r="B917">
        <v>2007</v>
      </c>
      <c r="C917" t="s">
        <v>697</v>
      </c>
      <c r="D917">
        <v>0.41770000000000002</v>
      </c>
      <c r="E917">
        <v>0.41770000000000002</v>
      </c>
      <c r="F917">
        <v>0.41770000000000002</v>
      </c>
      <c r="G917">
        <v>0.41770000000000002</v>
      </c>
      <c r="H917">
        <v>0.41770000000000002</v>
      </c>
      <c r="I917">
        <v>0.41770000000000002</v>
      </c>
      <c r="J917">
        <v>0.41770000000000002</v>
      </c>
      <c r="K917">
        <v>0.41770000000000002</v>
      </c>
      <c r="L917">
        <v>0.41770000000000002</v>
      </c>
    </row>
    <row r="918" spans="1:12" x14ac:dyDescent="0.25">
      <c r="A918" t="s">
        <v>733</v>
      </c>
      <c r="B918">
        <v>2007</v>
      </c>
      <c r="C918" t="s">
        <v>701</v>
      </c>
      <c r="D918">
        <v>2.1299999999999999E-2</v>
      </c>
      <c r="E918">
        <v>2.1299999999999999E-2</v>
      </c>
      <c r="F918">
        <v>2.1299999999999999E-2</v>
      </c>
      <c r="G918">
        <v>2.1299999999999999E-2</v>
      </c>
      <c r="H918">
        <v>2.1299999999999999E-2</v>
      </c>
      <c r="I918">
        <v>2.1299999999999999E-2</v>
      </c>
      <c r="J918">
        <v>2.1299999999999999E-2</v>
      </c>
      <c r="K918">
        <v>2.1299999999999999E-2</v>
      </c>
      <c r="L918">
        <v>2.1299999999999999E-2</v>
      </c>
    </row>
    <row r="919" spans="1:12" x14ac:dyDescent="0.25">
      <c r="A919" t="s">
        <v>734</v>
      </c>
      <c r="B919">
        <v>2007</v>
      </c>
      <c r="C919" t="s">
        <v>699</v>
      </c>
      <c r="D919">
        <v>5.4999999999999997E-3</v>
      </c>
      <c r="E919">
        <v>5.4999999999999997E-3</v>
      </c>
      <c r="F919">
        <v>5.4999999999999997E-3</v>
      </c>
      <c r="G919">
        <v>5.4999999999999997E-3</v>
      </c>
      <c r="H919">
        <v>5.4999999999999997E-3</v>
      </c>
      <c r="I919">
        <v>5.4999999999999997E-3</v>
      </c>
      <c r="J919">
        <v>5.4999999999999997E-3</v>
      </c>
      <c r="K919">
        <v>5.4999999999999997E-3</v>
      </c>
      <c r="L919">
        <v>5.4999999999999997E-3</v>
      </c>
    </row>
    <row r="920" spans="1:12" x14ac:dyDescent="0.25">
      <c r="A920" t="s">
        <v>734</v>
      </c>
      <c r="B920">
        <v>2007</v>
      </c>
      <c r="C920" t="s">
        <v>703</v>
      </c>
      <c r="D920">
        <v>7.0199999999999999E-2</v>
      </c>
      <c r="E920">
        <v>7.0199999999999999E-2</v>
      </c>
      <c r="F920">
        <v>7.0199999999999999E-2</v>
      </c>
      <c r="G920">
        <v>7.0199999999999999E-2</v>
      </c>
      <c r="H920">
        <v>7.0199999999999999E-2</v>
      </c>
      <c r="I920">
        <v>7.0199999999999999E-2</v>
      </c>
      <c r="J920">
        <v>7.0199999999999999E-2</v>
      </c>
      <c r="K920">
        <v>7.0199999999999999E-2</v>
      </c>
      <c r="L920">
        <v>7.0199999999999999E-2</v>
      </c>
    </row>
    <row r="921" spans="1:12" x14ac:dyDescent="0.25">
      <c r="A921" t="s">
        <v>734</v>
      </c>
      <c r="B921">
        <v>2007</v>
      </c>
      <c r="C921" t="s">
        <v>702</v>
      </c>
      <c r="D921">
        <v>0.28989999999999999</v>
      </c>
      <c r="E921">
        <v>0.28989999999999999</v>
      </c>
      <c r="F921">
        <v>0.28989999999999999</v>
      </c>
      <c r="G921">
        <v>0.28989999999999999</v>
      </c>
      <c r="H921">
        <v>0.28989999999999999</v>
      </c>
      <c r="I921">
        <v>0.28989999999999999</v>
      </c>
      <c r="J921">
        <v>0.28989999999999999</v>
      </c>
      <c r="K921">
        <v>0.28989999999999999</v>
      </c>
      <c r="L921">
        <v>0.28989999999999999</v>
      </c>
    </row>
    <row r="922" spans="1:12" x14ac:dyDescent="0.25">
      <c r="A922" t="s">
        <v>734</v>
      </c>
      <c r="B922">
        <v>2007</v>
      </c>
      <c r="C922" t="s">
        <v>698</v>
      </c>
      <c r="D922">
        <v>1.4723999999999999</v>
      </c>
      <c r="E922">
        <v>1.4723999999999999</v>
      </c>
      <c r="F922">
        <v>1.4723999999999999</v>
      </c>
      <c r="G922">
        <v>1.4723999999999999</v>
      </c>
      <c r="H922">
        <v>1.4723999999999999</v>
      </c>
      <c r="I922">
        <v>1.4723999999999999</v>
      </c>
      <c r="J922">
        <v>1.4723999999999999</v>
      </c>
      <c r="K922">
        <v>1.4723999999999999</v>
      </c>
      <c r="L922">
        <v>1.4723999999999999</v>
      </c>
    </row>
    <row r="923" spans="1:12" x14ac:dyDescent="0.25">
      <c r="A923" t="s">
        <v>734</v>
      </c>
      <c r="B923">
        <v>2007</v>
      </c>
      <c r="C923" t="s">
        <v>697</v>
      </c>
      <c r="D923">
        <v>2.5192999999999999</v>
      </c>
      <c r="E923">
        <v>2.5192999999999999</v>
      </c>
      <c r="F923">
        <v>2.5192999999999999</v>
      </c>
      <c r="G923">
        <v>2.5192999999999999</v>
      </c>
      <c r="H923">
        <v>2.5192999999999999</v>
      </c>
      <c r="I923">
        <v>2.5192999999999999</v>
      </c>
      <c r="J923">
        <v>2.5192999999999999</v>
      </c>
      <c r="K923">
        <v>2.5192999999999999</v>
      </c>
      <c r="L923">
        <v>2.5192999999999999</v>
      </c>
    </row>
    <row r="924" spans="1:12" x14ac:dyDescent="0.25">
      <c r="A924" t="s">
        <v>734</v>
      </c>
      <c r="B924">
        <v>2007</v>
      </c>
      <c r="C924" t="s">
        <v>701</v>
      </c>
      <c r="D924">
        <v>0.13500000000000001</v>
      </c>
      <c r="E924">
        <v>0.13500000000000001</v>
      </c>
      <c r="F924">
        <v>0.13500000000000001</v>
      </c>
      <c r="G924">
        <v>0.13500000000000001</v>
      </c>
      <c r="H924">
        <v>0.13500000000000001</v>
      </c>
      <c r="I924">
        <v>0.13500000000000001</v>
      </c>
      <c r="J924">
        <v>0.13500000000000001</v>
      </c>
      <c r="K924">
        <v>0.13500000000000001</v>
      </c>
      <c r="L924">
        <v>0.13500000000000001</v>
      </c>
    </row>
    <row r="925" spans="1:12" x14ac:dyDescent="0.25">
      <c r="A925" t="s">
        <v>734</v>
      </c>
      <c r="B925">
        <v>2007</v>
      </c>
      <c r="C925" t="s">
        <v>700</v>
      </c>
      <c r="D925">
        <v>0.5464</v>
      </c>
      <c r="E925">
        <v>0.5464</v>
      </c>
      <c r="F925">
        <v>0.5464</v>
      </c>
      <c r="G925">
        <v>0.5464</v>
      </c>
      <c r="H925">
        <v>0.5464</v>
      </c>
      <c r="I925">
        <v>0.5464</v>
      </c>
      <c r="J925">
        <v>0.5464</v>
      </c>
      <c r="K925">
        <v>0.5464</v>
      </c>
      <c r="L925">
        <v>0.5464</v>
      </c>
    </row>
    <row r="926" spans="1:12" x14ac:dyDescent="0.25">
      <c r="A926" t="s">
        <v>735</v>
      </c>
      <c r="B926">
        <v>2007</v>
      </c>
      <c r="C926" t="s">
        <v>700</v>
      </c>
      <c r="D926">
        <v>0.11940000000000001</v>
      </c>
      <c r="E926">
        <v>0.11940000000000001</v>
      </c>
      <c r="F926">
        <v>0.11940000000000001</v>
      </c>
      <c r="G926">
        <v>0.11940000000000001</v>
      </c>
      <c r="H926">
        <v>0.11940000000000001</v>
      </c>
      <c r="I926">
        <v>0.11940000000000001</v>
      </c>
      <c r="J926">
        <v>0.11940000000000001</v>
      </c>
      <c r="K926">
        <v>0.11940000000000001</v>
      </c>
      <c r="L926">
        <v>0.11940000000000001</v>
      </c>
    </row>
    <row r="927" spans="1:12" x14ac:dyDescent="0.25">
      <c r="A927" t="s">
        <v>735</v>
      </c>
      <c r="B927">
        <v>2007</v>
      </c>
      <c r="C927" t="s">
        <v>703</v>
      </c>
      <c r="D927">
        <v>1.5299999999999999E-2</v>
      </c>
      <c r="E927">
        <v>1.5299999999999999E-2</v>
      </c>
      <c r="F927">
        <v>1.5299999999999999E-2</v>
      </c>
      <c r="G927">
        <v>1.5299999999999999E-2</v>
      </c>
      <c r="H927">
        <v>1.5299999999999999E-2</v>
      </c>
      <c r="I927">
        <v>1.5299999999999999E-2</v>
      </c>
      <c r="J927">
        <v>1.5299999999999999E-2</v>
      </c>
      <c r="K927">
        <v>1.5299999999999999E-2</v>
      </c>
      <c r="L927">
        <v>1.5299999999999999E-2</v>
      </c>
    </row>
    <row r="928" spans="1:12" x14ac:dyDescent="0.25">
      <c r="A928" t="s">
        <v>735</v>
      </c>
      <c r="B928">
        <v>2007</v>
      </c>
      <c r="C928" t="s">
        <v>702</v>
      </c>
      <c r="D928">
        <v>6.3299999999999995E-2</v>
      </c>
      <c r="E928">
        <v>6.3299999999999995E-2</v>
      </c>
      <c r="F928">
        <v>6.3299999999999995E-2</v>
      </c>
      <c r="G928">
        <v>6.3299999999999995E-2</v>
      </c>
      <c r="H928">
        <v>6.3299999999999995E-2</v>
      </c>
      <c r="I928">
        <v>6.3299999999999995E-2</v>
      </c>
      <c r="J928">
        <v>6.3299999999999995E-2</v>
      </c>
      <c r="K928">
        <v>6.3299999999999995E-2</v>
      </c>
      <c r="L928">
        <v>6.3299999999999995E-2</v>
      </c>
    </row>
    <row r="929" spans="1:12" x14ac:dyDescent="0.25">
      <c r="A929" t="s">
        <v>735</v>
      </c>
      <c r="B929">
        <v>2007</v>
      </c>
      <c r="C929" t="s">
        <v>699</v>
      </c>
      <c r="D929">
        <v>1.1999999999999999E-3</v>
      </c>
      <c r="E929">
        <v>1.1999999999999999E-3</v>
      </c>
      <c r="F929">
        <v>1.1999999999999999E-3</v>
      </c>
      <c r="G929">
        <v>1.1999999999999999E-3</v>
      </c>
      <c r="H929">
        <v>1.1999999999999999E-3</v>
      </c>
      <c r="I929">
        <v>1.1999999999999999E-3</v>
      </c>
      <c r="J929">
        <v>1.1999999999999999E-3</v>
      </c>
      <c r="K929">
        <v>1.1999999999999999E-3</v>
      </c>
      <c r="L929">
        <v>1.1999999999999999E-3</v>
      </c>
    </row>
    <row r="930" spans="1:12" x14ac:dyDescent="0.25">
      <c r="A930" t="s">
        <v>735</v>
      </c>
      <c r="B930">
        <v>2007</v>
      </c>
      <c r="C930" t="s">
        <v>698</v>
      </c>
      <c r="D930">
        <v>0.48180000000000001</v>
      </c>
      <c r="E930">
        <v>0.48180000000000001</v>
      </c>
      <c r="F930">
        <v>0.48180000000000001</v>
      </c>
      <c r="G930">
        <v>0.48180000000000001</v>
      </c>
      <c r="H930">
        <v>0.48180000000000001</v>
      </c>
      <c r="I930">
        <v>0.48180000000000001</v>
      </c>
      <c r="J930">
        <v>0.48180000000000001</v>
      </c>
      <c r="K930">
        <v>0.48180000000000001</v>
      </c>
      <c r="L930">
        <v>0.48180000000000001</v>
      </c>
    </row>
    <row r="931" spans="1:12" x14ac:dyDescent="0.25">
      <c r="A931" t="s">
        <v>735</v>
      </c>
      <c r="B931">
        <v>2007</v>
      </c>
      <c r="C931" t="s">
        <v>701</v>
      </c>
      <c r="D931">
        <v>3.1099999999999999E-2</v>
      </c>
      <c r="E931">
        <v>3.1099999999999999E-2</v>
      </c>
      <c r="F931">
        <v>3.1099999999999999E-2</v>
      </c>
      <c r="G931">
        <v>3.1099999999999999E-2</v>
      </c>
      <c r="H931">
        <v>3.1099999999999999E-2</v>
      </c>
      <c r="I931">
        <v>3.1099999999999999E-2</v>
      </c>
      <c r="J931">
        <v>3.1099999999999999E-2</v>
      </c>
      <c r="K931">
        <v>3.1099999999999999E-2</v>
      </c>
      <c r="L931">
        <v>3.1099999999999999E-2</v>
      </c>
    </row>
    <row r="932" spans="1:12" x14ac:dyDescent="0.25">
      <c r="A932" t="s">
        <v>735</v>
      </c>
      <c r="B932">
        <v>2007</v>
      </c>
      <c r="C932" t="s">
        <v>697</v>
      </c>
      <c r="D932">
        <v>0.71209999999999996</v>
      </c>
      <c r="E932">
        <v>0.71209999999999996</v>
      </c>
      <c r="F932">
        <v>0.71209999999999996</v>
      </c>
      <c r="G932">
        <v>0.71209999999999996</v>
      </c>
      <c r="H932">
        <v>0.71209999999999996</v>
      </c>
      <c r="I932">
        <v>0.71209999999999996</v>
      </c>
      <c r="J932">
        <v>0.71209999999999996</v>
      </c>
      <c r="K932">
        <v>0.71209999999999996</v>
      </c>
      <c r="L932">
        <v>0.71209999999999996</v>
      </c>
    </row>
    <row r="933" spans="1:12" x14ac:dyDescent="0.25">
      <c r="A933" t="s">
        <v>736</v>
      </c>
      <c r="B933">
        <v>2007</v>
      </c>
      <c r="C933" t="s">
        <v>702</v>
      </c>
      <c r="D933">
        <v>0.63280000000000003</v>
      </c>
      <c r="E933">
        <v>0.63280000000000003</v>
      </c>
      <c r="F933">
        <v>0.63280000000000003</v>
      </c>
      <c r="G933">
        <v>0.63280000000000003</v>
      </c>
      <c r="H933">
        <v>0.63280000000000003</v>
      </c>
      <c r="I933">
        <v>0.63280000000000003</v>
      </c>
      <c r="J933">
        <v>0.63280000000000003</v>
      </c>
      <c r="K933">
        <v>0.63280000000000003</v>
      </c>
      <c r="L933">
        <v>0.63280000000000003</v>
      </c>
    </row>
    <row r="934" spans="1:12" x14ac:dyDescent="0.25">
      <c r="A934" t="s">
        <v>736</v>
      </c>
      <c r="B934">
        <v>2007</v>
      </c>
      <c r="C934" t="s">
        <v>699</v>
      </c>
      <c r="D934">
        <v>1.1900000000000001E-2</v>
      </c>
      <c r="E934">
        <v>1.1900000000000001E-2</v>
      </c>
      <c r="F934">
        <v>1.1900000000000001E-2</v>
      </c>
      <c r="G934">
        <v>1.1900000000000001E-2</v>
      </c>
      <c r="H934">
        <v>1.1900000000000001E-2</v>
      </c>
      <c r="I934">
        <v>1.1900000000000001E-2</v>
      </c>
      <c r="J934">
        <v>1.1900000000000001E-2</v>
      </c>
      <c r="K934">
        <v>1.1900000000000001E-2</v>
      </c>
      <c r="L934">
        <v>1.1900000000000001E-2</v>
      </c>
    </row>
    <row r="935" spans="1:12" x14ac:dyDescent="0.25">
      <c r="A935" t="s">
        <v>736</v>
      </c>
      <c r="B935">
        <v>2007</v>
      </c>
      <c r="C935" t="s">
        <v>703</v>
      </c>
      <c r="D935">
        <v>0.15329999999999999</v>
      </c>
      <c r="E935">
        <v>0.15329999999999999</v>
      </c>
      <c r="F935">
        <v>0.15329999999999999</v>
      </c>
      <c r="G935">
        <v>0.15329999999999999</v>
      </c>
      <c r="H935">
        <v>0.15329999999999999</v>
      </c>
      <c r="I935">
        <v>0.15329999999999999</v>
      </c>
      <c r="J935">
        <v>0.15329999999999999</v>
      </c>
      <c r="K935">
        <v>0.15329999999999999</v>
      </c>
      <c r="L935">
        <v>0.15329999999999999</v>
      </c>
    </row>
    <row r="936" spans="1:12" x14ac:dyDescent="0.25">
      <c r="A936" t="s">
        <v>736</v>
      </c>
      <c r="B936">
        <v>2007</v>
      </c>
      <c r="C936" t="s">
        <v>701</v>
      </c>
      <c r="D936">
        <v>0.30059999999999998</v>
      </c>
      <c r="E936">
        <v>0.30059999999999998</v>
      </c>
      <c r="F936">
        <v>0.30059999999999998</v>
      </c>
      <c r="G936">
        <v>0.30059999999999998</v>
      </c>
      <c r="H936">
        <v>0.30059999999999998</v>
      </c>
      <c r="I936">
        <v>0.30059999999999998</v>
      </c>
      <c r="J936">
        <v>0.30059999999999998</v>
      </c>
      <c r="K936">
        <v>0.30059999999999998</v>
      </c>
      <c r="L936">
        <v>0.30059999999999998</v>
      </c>
    </row>
    <row r="937" spans="1:12" x14ac:dyDescent="0.25">
      <c r="A937" t="s">
        <v>736</v>
      </c>
      <c r="B937">
        <v>2007</v>
      </c>
      <c r="C937" t="s">
        <v>697</v>
      </c>
      <c r="D937">
        <v>5.0834999999999999</v>
      </c>
      <c r="E937">
        <v>5.0834999999999999</v>
      </c>
      <c r="F937">
        <v>5.0834999999999999</v>
      </c>
      <c r="G937">
        <v>5.0834999999999999</v>
      </c>
      <c r="H937">
        <v>5.0834999999999999</v>
      </c>
      <c r="I937">
        <v>5.0834999999999999</v>
      </c>
      <c r="J937">
        <v>5.0834999999999999</v>
      </c>
      <c r="K937">
        <v>5.0834999999999999</v>
      </c>
      <c r="L937">
        <v>5.0834999999999999</v>
      </c>
    </row>
    <row r="938" spans="1:12" x14ac:dyDescent="0.25">
      <c r="A938" t="s">
        <v>736</v>
      </c>
      <c r="B938">
        <v>2007</v>
      </c>
      <c r="C938" t="s">
        <v>700</v>
      </c>
      <c r="D938">
        <v>1.1930000000000001</v>
      </c>
      <c r="E938">
        <v>1.1930000000000001</v>
      </c>
      <c r="F938">
        <v>1.1930000000000001</v>
      </c>
      <c r="G938">
        <v>1.1930000000000001</v>
      </c>
      <c r="H938">
        <v>1.1930000000000001</v>
      </c>
      <c r="I938">
        <v>1.1930000000000001</v>
      </c>
      <c r="J938">
        <v>1.1930000000000001</v>
      </c>
      <c r="K938">
        <v>1.1930000000000001</v>
      </c>
      <c r="L938">
        <v>1.1930000000000001</v>
      </c>
    </row>
    <row r="939" spans="1:12" x14ac:dyDescent="0.25">
      <c r="A939" t="s">
        <v>736</v>
      </c>
      <c r="B939">
        <v>2007</v>
      </c>
      <c r="C939" t="s">
        <v>698</v>
      </c>
      <c r="D939">
        <v>2.7917999999999998</v>
      </c>
      <c r="E939">
        <v>2.7917999999999998</v>
      </c>
      <c r="F939">
        <v>2.7917999999999998</v>
      </c>
      <c r="G939">
        <v>2.7917999999999998</v>
      </c>
      <c r="H939">
        <v>2.7917999999999998</v>
      </c>
      <c r="I939">
        <v>2.7917999999999998</v>
      </c>
      <c r="J939">
        <v>2.7917999999999998</v>
      </c>
      <c r="K939">
        <v>2.7917999999999998</v>
      </c>
      <c r="L939">
        <v>2.7917999999999998</v>
      </c>
    </row>
    <row r="940" spans="1:12" x14ac:dyDescent="0.25">
      <c r="A940" t="s">
        <v>737</v>
      </c>
      <c r="B940">
        <v>2007</v>
      </c>
      <c r="C940" t="s">
        <v>698</v>
      </c>
      <c r="D940">
        <v>2.0634000000000001</v>
      </c>
      <c r="E940">
        <v>2.0634000000000001</v>
      </c>
      <c r="F940">
        <v>2.0634000000000001</v>
      </c>
      <c r="G940">
        <v>2.0634000000000001</v>
      </c>
      <c r="H940">
        <v>2.0634000000000001</v>
      </c>
      <c r="I940">
        <v>2.0634000000000001</v>
      </c>
      <c r="J940">
        <v>2.0634000000000001</v>
      </c>
      <c r="K940">
        <v>2.0634000000000001</v>
      </c>
      <c r="L940">
        <v>2.0634000000000001</v>
      </c>
    </row>
    <row r="941" spans="1:12" x14ac:dyDescent="0.25">
      <c r="A941" t="s">
        <v>737</v>
      </c>
      <c r="B941">
        <v>2007</v>
      </c>
      <c r="C941" t="s">
        <v>697</v>
      </c>
      <c r="D941">
        <v>3.1629</v>
      </c>
      <c r="E941">
        <v>3.1629</v>
      </c>
      <c r="F941">
        <v>3.1629</v>
      </c>
      <c r="G941">
        <v>3.1629</v>
      </c>
      <c r="H941">
        <v>3.1629</v>
      </c>
      <c r="I941">
        <v>3.1629</v>
      </c>
      <c r="J941">
        <v>3.1629</v>
      </c>
      <c r="K941">
        <v>3.1629</v>
      </c>
      <c r="L941">
        <v>3.1629</v>
      </c>
    </row>
    <row r="942" spans="1:12" x14ac:dyDescent="0.25">
      <c r="A942" t="s">
        <v>737</v>
      </c>
      <c r="B942">
        <v>2007</v>
      </c>
      <c r="C942" t="s">
        <v>703</v>
      </c>
      <c r="D942">
        <v>7.0999999999999994E-2</v>
      </c>
      <c r="E942">
        <v>7.0999999999999994E-2</v>
      </c>
      <c r="F942">
        <v>7.0999999999999994E-2</v>
      </c>
      <c r="G942">
        <v>7.0999999999999994E-2</v>
      </c>
      <c r="H942">
        <v>7.0999999999999994E-2</v>
      </c>
      <c r="I942">
        <v>7.0999999999999994E-2</v>
      </c>
      <c r="J942">
        <v>7.0999999999999994E-2</v>
      </c>
      <c r="K942">
        <v>7.0999999999999994E-2</v>
      </c>
      <c r="L942">
        <v>7.0999999999999994E-2</v>
      </c>
    </row>
    <row r="943" spans="1:12" x14ac:dyDescent="0.25">
      <c r="A943" t="s">
        <v>737</v>
      </c>
      <c r="B943">
        <v>2007</v>
      </c>
      <c r="C943" t="s">
        <v>702</v>
      </c>
      <c r="D943">
        <v>0.29299999999999998</v>
      </c>
      <c r="E943">
        <v>0.29299999999999998</v>
      </c>
      <c r="F943">
        <v>0.29299999999999998</v>
      </c>
      <c r="G943">
        <v>0.29299999999999998</v>
      </c>
      <c r="H943">
        <v>0.29299999999999998</v>
      </c>
      <c r="I943">
        <v>0.29299999999999998</v>
      </c>
      <c r="J943">
        <v>0.29299999999999998</v>
      </c>
      <c r="K943">
        <v>0.29299999999999998</v>
      </c>
      <c r="L943">
        <v>0.29299999999999998</v>
      </c>
    </row>
    <row r="944" spans="1:12" x14ac:dyDescent="0.25">
      <c r="A944" t="s">
        <v>737</v>
      </c>
      <c r="B944">
        <v>2007</v>
      </c>
      <c r="C944" t="s">
        <v>700</v>
      </c>
      <c r="D944">
        <v>0.5524</v>
      </c>
      <c r="E944">
        <v>0.5524</v>
      </c>
      <c r="F944">
        <v>0.5524</v>
      </c>
      <c r="G944">
        <v>0.5524</v>
      </c>
      <c r="H944">
        <v>0.5524</v>
      </c>
      <c r="I944">
        <v>0.5524</v>
      </c>
      <c r="J944">
        <v>0.5524</v>
      </c>
      <c r="K944">
        <v>0.5524</v>
      </c>
      <c r="L944">
        <v>0.5524</v>
      </c>
    </row>
    <row r="945" spans="1:12" x14ac:dyDescent="0.25">
      <c r="A945" t="s">
        <v>737</v>
      </c>
      <c r="B945">
        <v>2007</v>
      </c>
      <c r="C945" t="s">
        <v>699</v>
      </c>
      <c r="D945">
        <v>5.4999999999999997E-3</v>
      </c>
      <c r="E945">
        <v>5.4999999999999997E-3</v>
      </c>
      <c r="F945">
        <v>5.4999999999999997E-3</v>
      </c>
      <c r="G945">
        <v>5.4999999999999997E-3</v>
      </c>
      <c r="H945">
        <v>5.4999999999999997E-3</v>
      </c>
      <c r="I945">
        <v>5.4999999999999997E-3</v>
      </c>
      <c r="J945">
        <v>5.4999999999999997E-3</v>
      </c>
      <c r="K945">
        <v>5.4999999999999997E-3</v>
      </c>
      <c r="L945">
        <v>5.4999999999999997E-3</v>
      </c>
    </row>
    <row r="946" spans="1:12" x14ac:dyDescent="0.25">
      <c r="A946" t="s">
        <v>737</v>
      </c>
      <c r="B946">
        <v>2007</v>
      </c>
      <c r="C946" t="s">
        <v>701</v>
      </c>
      <c r="D946">
        <v>0.17760000000000001</v>
      </c>
      <c r="E946">
        <v>0.17760000000000001</v>
      </c>
      <c r="F946">
        <v>0.17760000000000001</v>
      </c>
      <c r="G946">
        <v>0.17760000000000001</v>
      </c>
      <c r="H946">
        <v>0.17760000000000001</v>
      </c>
      <c r="I946">
        <v>0.17760000000000001</v>
      </c>
      <c r="J946">
        <v>0.17760000000000001</v>
      </c>
      <c r="K946">
        <v>0.17760000000000001</v>
      </c>
      <c r="L946">
        <v>0.17760000000000001</v>
      </c>
    </row>
    <row r="947" spans="1:12" x14ac:dyDescent="0.25">
      <c r="A947" t="s">
        <v>738</v>
      </c>
      <c r="B947">
        <v>2007</v>
      </c>
      <c r="C947" t="s">
        <v>703</v>
      </c>
      <c r="D947">
        <v>5.0000000000000001E-3</v>
      </c>
      <c r="E947">
        <v>5.0000000000000001E-3</v>
      </c>
      <c r="F947">
        <v>5.0000000000000001E-3</v>
      </c>
      <c r="G947">
        <v>5.0000000000000001E-3</v>
      </c>
      <c r="H947">
        <v>5.0000000000000001E-3</v>
      </c>
      <c r="I947">
        <v>5.0000000000000001E-3</v>
      </c>
      <c r="J947">
        <v>5.0000000000000001E-3</v>
      </c>
      <c r="K947">
        <v>5.0000000000000001E-3</v>
      </c>
      <c r="L947">
        <v>5.0000000000000001E-3</v>
      </c>
    </row>
    <row r="948" spans="1:12" x14ac:dyDescent="0.25">
      <c r="A948" t="s">
        <v>738</v>
      </c>
      <c r="B948">
        <v>2007</v>
      </c>
      <c r="C948" t="s">
        <v>699</v>
      </c>
      <c r="D948">
        <v>4.0000000000000002E-4</v>
      </c>
      <c r="E948">
        <v>4.0000000000000002E-4</v>
      </c>
      <c r="F948">
        <v>4.0000000000000002E-4</v>
      </c>
      <c r="G948">
        <v>4.0000000000000002E-4</v>
      </c>
      <c r="H948">
        <v>4.0000000000000002E-4</v>
      </c>
      <c r="I948">
        <v>4.0000000000000002E-4</v>
      </c>
      <c r="J948">
        <v>4.0000000000000002E-4</v>
      </c>
      <c r="K948">
        <v>4.0000000000000002E-4</v>
      </c>
      <c r="L948">
        <v>4.0000000000000002E-4</v>
      </c>
    </row>
    <row r="949" spans="1:12" x14ac:dyDescent="0.25">
      <c r="A949" t="s">
        <v>738</v>
      </c>
      <c r="B949">
        <v>2007</v>
      </c>
      <c r="C949" t="s">
        <v>702</v>
      </c>
      <c r="D949">
        <v>2.0799999999999999E-2</v>
      </c>
      <c r="E949">
        <v>2.0799999999999999E-2</v>
      </c>
      <c r="F949">
        <v>2.0799999999999999E-2</v>
      </c>
      <c r="G949">
        <v>2.0799999999999999E-2</v>
      </c>
      <c r="H949">
        <v>2.0799999999999999E-2</v>
      </c>
      <c r="I949">
        <v>2.0799999999999999E-2</v>
      </c>
      <c r="J949">
        <v>2.0799999999999999E-2</v>
      </c>
      <c r="K949">
        <v>2.0799999999999999E-2</v>
      </c>
      <c r="L949">
        <v>2.0799999999999999E-2</v>
      </c>
    </row>
    <row r="950" spans="1:12" x14ac:dyDescent="0.25">
      <c r="A950" t="s">
        <v>738</v>
      </c>
      <c r="B950">
        <v>2007</v>
      </c>
      <c r="C950" t="s">
        <v>698</v>
      </c>
      <c r="D950">
        <v>0.1696</v>
      </c>
      <c r="E950">
        <v>0.1696</v>
      </c>
      <c r="F950">
        <v>0.1696</v>
      </c>
      <c r="G950">
        <v>0.1696</v>
      </c>
      <c r="H950">
        <v>0.1696</v>
      </c>
      <c r="I950">
        <v>0.1696</v>
      </c>
      <c r="J950">
        <v>0.1696</v>
      </c>
      <c r="K950">
        <v>0.1696</v>
      </c>
      <c r="L950">
        <v>0.1696</v>
      </c>
    </row>
    <row r="951" spans="1:12" x14ac:dyDescent="0.25">
      <c r="A951" t="s">
        <v>738</v>
      </c>
      <c r="B951">
        <v>2007</v>
      </c>
      <c r="C951" t="s">
        <v>697</v>
      </c>
      <c r="D951">
        <v>0.24759999999999999</v>
      </c>
      <c r="E951">
        <v>0.24759999999999999</v>
      </c>
      <c r="F951">
        <v>0.24759999999999999</v>
      </c>
      <c r="G951">
        <v>0.24759999999999999</v>
      </c>
      <c r="H951">
        <v>0.24759999999999999</v>
      </c>
      <c r="I951">
        <v>0.24759999999999999</v>
      </c>
      <c r="J951">
        <v>0.24759999999999999</v>
      </c>
      <c r="K951">
        <v>0.24759999999999999</v>
      </c>
      <c r="L951">
        <v>0.24759999999999999</v>
      </c>
    </row>
    <row r="952" spans="1:12" x14ac:dyDescent="0.25">
      <c r="A952" t="s">
        <v>738</v>
      </c>
      <c r="B952">
        <v>2007</v>
      </c>
      <c r="C952" t="s">
        <v>700</v>
      </c>
      <c r="D952">
        <v>3.9199999999999999E-2</v>
      </c>
      <c r="E952">
        <v>3.9199999999999999E-2</v>
      </c>
      <c r="F952">
        <v>3.9199999999999999E-2</v>
      </c>
      <c r="G952">
        <v>3.9199999999999999E-2</v>
      </c>
      <c r="H952">
        <v>3.9199999999999999E-2</v>
      </c>
      <c r="I952">
        <v>3.9199999999999999E-2</v>
      </c>
      <c r="J952">
        <v>3.9199999999999999E-2</v>
      </c>
      <c r="K952">
        <v>3.9199999999999999E-2</v>
      </c>
      <c r="L952">
        <v>3.9199999999999999E-2</v>
      </c>
    </row>
    <row r="953" spans="1:12" x14ac:dyDescent="0.25">
      <c r="A953" t="s">
        <v>738</v>
      </c>
      <c r="B953">
        <v>2007</v>
      </c>
      <c r="C953" t="s">
        <v>701</v>
      </c>
      <c r="D953">
        <v>1.2500000000000001E-2</v>
      </c>
      <c r="E953">
        <v>1.2500000000000001E-2</v>
      </c>
      <c r="F953">
        <v>1.2500000000000001E-2</v>
      </c>
      <c r="G953">
        <v>1.2500000000000001E-2</v>
      </c>
      <c r="H953">
        <v>1.2500000000000001E-2</v>
      </c>
      <c r="I953">
        <v>1.2500000000000001E-2</v>
      </c>
      <c r="J953">
        <v>1.2500000000000001E-2</v>
      </c>
      <c r="K953">
        <v>1.2500000000000001E-2</v>
      </c>
      <c r="L953">
        <v>1.2500000000000001E-2</v>
      </c>
    </row>
    <row r="954" spans="1:12" x14ac:dyDescent="0.25">
      <c r="A954" t="s">
        <v>739</v>
      </c>
      <c r="B954">
        <v>2007</v>
      </c>
      <c r="C954" t="s">
        <v>703</v>
      </c>
      <c r="D954">
        <v>9.1300000000000006E-2</v>
      </c>
      <c r="E954">
        <v>9.1300000000000006E-2</v>
      </c>
      <c r="F954">
        <v>9.1300000000000006E-2</v>
      </c>
      <c r="G954">
        <v>9.1300000000000006E-2</v>
      </c>
      <c r="H954">
        <v>9.1300000000000006E-2</v>
      </c>
      <c r="I954">
        <v>9.1300000000000006E-2</v>
      </c>
      <c r="J954">
        <v>9.1300000000000006E-2</v>
      </c>
      <c r="K954">
        <v>9.1300000000000006E-2</v>
      </c>
      <c r="L954">
        <v>9.1300000000000006E-2</v>
      </c>
    </row>
    <row r="955" spans="1:12" x14ac:dyDescent="0.25">
      <c r="A955" t="s">
        <v>739</v>
      </c>
      <c r="B955">
        <v>2007</v>
      </c>
      <c r="C955" t="s">
        <v>702</v>
      </c>
      <c r="D955">
        <v>0.37690000000000001</v>
      </c>
      <c r="E955">
        <v>0.37690000000000001</v>
      </c>
      <c r="F955">
        <v>0.37690000000000001</v>
      </c>
      <c r="G955">
        <v>0.37690000000000001</v>
      </c>
      <c r="H955">
        <v>0.37690000000000001</v>
      </c>
      <c r="I955">
        <v>0.37690000000000001</v>
      </c>
      <c r="J955">
        <v>0.37690000000000001</v>
      </c>
      <c r="K955">
        <v>0.37690000000000001</v>
      </c>
      <c r="L955">
        <v>0.37690000000000001</v>
      </c>
    </row>
    <row r="956" spans="1:12" x14ac:dyDescent="0.25">
      <c r="A956" t="s">
        <v>739</v>
      </c>
      <c r="B956">
        <v>2007</v>
      </c>
      <c r="C956" t="s">
        <v>700</v>
      </c>
      <c r="D956">
        <v>0.71050000000000002</v>
      </c>
      <c r="E956">
        <v>0.71050000000000002</v>
      </c>
      <c r="F956">
        <v>0.71050000000000002</v>
      </c>
      <c r="G956">
        <v>0.71050000000000002</v>
      </c>
      <c r="H956">
        <v>0.71050000000000002</v>
      </c>
      <c r="I956">
        <v>0.71050000000000002</v>
      </c>
      <c r="J956">
        <v>0.71050000000000002</v>
      </c>
      <c r="K956">
        <v>0.71050000000000002</v>
      </c>
      <c r="L956">
        <v>0.71050000000000002</v>
      </c>
    </row>
    <row r="957" spans="1:12" x14ac:dyDescent="0.25">
      <c r="A957" t="s">
        <v>739</v>
      </c>
      <c r="B957">
        <v>2007</v>
      </c>
      <c r="C957" t="s">
        <v>698</v>
      </c>
      <c r="D957">
        <v>2.4559000000000002</v>
      </c>
      <c r="E957">
        <v>2.4559000000000002</v>
      </c>
      <c r="F957">
        <v>2.4559000000000002</v>
      </c>
      <c r="G957">
        <v>2.4559000000000002</v>
      </c>
      <c r="H957">
        <v>2.4559000000000002</v>
      </c>
      <c r="I957">
        <v>2.4559000000000002</v>
      </c>
      <c r="J957">
        <v>2.4559000000000002</v>
      </c>
      <c r="K957">
        <v>2.4559000000000002</v>
      </c>
      <c r="L957">
        <v>2.4559000000000002</v>
      </c>
    </row>
    <row r="958" spans="1:12" x14ac:dyDescent="0.25">
      <c r="A958" t="s">
        <v>739</v>
      </c>
      <c r="B958">
        <v>2007</v>
      </c>
      <c r="C958" t="s">
        <v>697</v>
      </c>
      <c r="D958">
        <v>3.8559999999999999</v>
      </c>
      <c r="E958">
        <v>3.8559999999999999</v>
      </c>
      <c r="F958">
        <v>3.8559999999999999</v>
      </c>
      <c r="G958">
        <v>3.8559999999999999</v>
      </c>
      <c r="H958">
        <v>3.8559999999999999</v>
      </c>
      <c r="I958">
        <v>3.8559999999999999</v>
      </c>
      <c r="J958">
        <v>3.8559999999999999</v>
      </c>
      <c r="K958">
        <v>3.8559999999999999</v>
      </c>
      <c r="L958">
        <v>3.8559999999999999</v>
      </c>
    </row>
    <row r="959" spans="1:12" x14ac:dyDescent="0.25">
      <c r="A959" t="s">
        <v>739</v>
      </c>
      <c r="B959">
        <v>2007</v>
      </c>
      <c r="C959" t="s">
        <v>701</v>
      </c>
      <c r="D959">
        <v>0.21429999999999999</v>
      </c>
      <c r="E959">
        <v>0.21429999999999999</v>
      </c>
      <c r="F959">
        <v>0.21429999999999999</v>
      </c>
      <c r="G959">
        <v>0.21429999999999999</v>
      </c>
      <c r="H959">
        <v>0.21429999999999999</v>
      </c>
      <c r="I959">
        <v>0.21429999999999999</v>
      </c>
      <c r="J959">
        <v>0.21429999999999999</v>
      </c>
      <c r="K959">
        <v>0.21429999999999999</v>
      </c>
      <c r="L959">
        <v>0.21429999999999999</v>
      </c>
    </row>
    <row r="960" spans="1:12" x14ac:dyDescent="0.25">
      <c r="A960" t="s">
        <v>739</v>
      </c>
      <c r="B960">
        <v>2007</v>
      </c>
      <c r="C960" t="s">
        <v>699</v>
      </c>
      <c r="D960">
        <v>7.1000000000000004E-3</v>
      </c>
      <c r="E960">
        <v>7.1000000000000004E-3</v>
      </c>
      <c r="F960">
        <v>7.1000000000000004E-3</v>
      </c>
      <c r="G960">
        <v>7.1000000000000004E-3</v>
      </c>
      <c r="H960">
        <v>7.1000000000000004E-3</v>
      </c>
      <c r="I960">
        <v>7.1000000000000004E-3</v>
      </c>
      <c r="J960">
        <v>7.1000000000000004E-3</v>
      </c>
      <c r="K960">
        <v>7.1000000000000004E-3</v>
      </c>
      <c r="L960">
        <v>7.1000000000000004E-3</v>
      </c>
    </row>
    <row r="961" spans="1:12" x14ac:dyDescent="0.25">
      <c r="A961" t="s">
        <v>740</v>
      </c>
      <c r="B961">
        <v>2007</v>
      </c>
      <c r="C961" t="s">
        <v>699</v>
      </c>
      <c r="D961">
        <v>2.2000000000000001E-3</v>
      </c>
      <c r="E961">
        <v>2.2000000000000001E-3</v>
      </c>
      <c r="F961">
        <v>2.2000000000000001E-3</v>
      </c>
      <c r="G961">
        <v>2.2000000000000001E-3</v>
      </c>
      <c r="H961">
        <v>2.2000000000000001E-3</v>
      </c>
      <c r="I961">
        <v>2.2000000000000001E-3</v>
      </c>
      <c r="J961">
        <v>2.2000000000000001E-3</v>
      </c>
      <c r="K961">
        <v>2.2000000000000001E-3</v>
      </c>
      <c r="L961">
        <v>2.2000000000000001E-3</v>
      </c>
    </row>
    <row r="962" spans="1:12" x14ac:dyDescent="0.25">
      <c r="A962" t="s">
        <v>740</v>
      </c>
      <c r="B962">
        <v>2007</v>
      </c>
      <c r="C962" t="s">
        <v>700</v>
      </c>
      <c r="D962">
        <v>0.21890000000000001</v>
      </c>
      <c r="E962">
        <v>0.21890000000000001</v>
      </c>
      <c r="F962">
        <v>0.21890000000000001</v>
      </c>
      <c r="G962">
        <v>0.21890000000000001</v>
      </c>
      <c r="H962">
        <v>0.21890000000000001</v>
      </c>
      <c r="I962">
        <v>0.21890000000000001</v>
      </c>
      <c r="J962">
        <v>0.21890000000000001</v>
      </c>
      <c r="K962">
        <v>0.21890000000000001</v>
      </c>
      <c r="L962">
        <v>0.21890000000000001</v>
      </c>
    </row>
    <row r="963" spans="1:12" x14ac:dyDescent="0.25">
      <c r="A963" t="s">
        <v>740</v>
      </c>
      <c r="B963">
        <v>2007</v>
      </c>
      <c r="C963" t="s">
        <v>702</v>
      </c>
      <c r="D963">
        <v>0.11609999999999999</v>
      </c>
      <c r="E963">
        <v>0.11609999999999999</v>
      </c>
      <c r="F963">
        <v>0.11609999999999999</v>
      </c>
      <c r="G963">
        <v>0.11609999999999999</v>
      </c>
      <c r="H963">
        <v>0.11609999999999999</v>
      </c>
      <c r="I963">
        <v>0.11609999999999999</v>
      </c>
      <c r="J963">
        <v>0.11609999999999999</v>
      </c>
      <c r="K963">
        <v>0.11609999999999999</v>
      </c>
      <c r="L963">
        <v>0.11609999999999999</v>
      </c>
    </row>
    <row r="964" spans="1:12" x14ac:dyDescent="0.25">
      <c r="A964" t="s">
        <v>740</v>
      </c>
      <c r="B964">
        <v>2007</v>
      </c>
      <c r="C964" t="s">
        <v>698</v>
      </c>
      <c r="D964">
        <v>0.89980000000000004</v>
      </c>
      <c r="E964">
        <v>0.89980000000000004</v>
      </c>
      <c r="F964">
        <v>0.89980000000000004</v>
      </c>
      <c r="G964">
        <v>0.89980000000000004</v>
      </c>
      <c r="H964">
        <v>0.89980000000000004</v>
      </c>
      <c r="I964">
        <v>0.89980000000000004</v>
      </c>
      <c r="J964">
        <v>0.89980000000000004</v>
      </c>
      <c r="K964">
        <v>0.89980000000000004</v>
      </c>
      <c r="L964">
        <v>0.89980000000000004</v>
      </c>
    </row>
    <row r="965" spans="1:12" x14ac:dyDescent="0.25">
      <c r="A965" t="s">
        <v>740</v>
      </c>
      <c r="B965">
        <v>2007</v>
      </c>
      <c r="C965" t="s">
        <v>697</v>
      </c>
      <c r="D965">
        <v>1.3355999999999999</v>
      </c>
      <c r="E965">
        <v>1.3355999999999999</v>
      </c>
      <c r="F965">
        <v>1.3355999999999999</v>
      </c>
      <c r="G965">
        <v>1.3355999999999999</v>
      </c>
      <c r="H965">
        <v>1.3355999999999999</v>
      </c>
      <c r="I965">
        <v>1.3355999999999999</v>
      </c>
      <c r="J965">
        <v>1.3355999999999999</v>
      </c>
      <c r="K965">
        <v>1.3355999999999999</v>
      </c>
      <c r="L965">
        <v>1.3355999999999999</v>
      </c>
    </row>
    <row r="966" spans="1:12" x14ac:dyDescent="0.25">
      <c r="A966" t="s">
        <v>740</v>
      </c>
      <c r="B966">
        <v>2007</v>
      </c>
      <c r="C966" t="s">
        <v>703</v>
      </c>
      <c r="D966">
        <v>2.81E-2</v>
      </c>
      <c r="E966">
        <v>2.81E-2</v>
      </c>
      <c r="F966">
        <v>2.81E-2</v>
      </c>
      <c r="G966">
        <v>2.81E-2</v>
      </c>
      <c r="H966">
        <v>2.81E-2</v>
      </c>
      <c r="I966">
        <v>2.81E-2</v>
      </c>
      <c r="J966">
        <v>2.81E-2</v>
      </c>
      <c r="K966">
        <v>2.81E-2</v>
      </c>
      <c r="L966">
        <v>2.81E-2</v>
      </c>
    </row>
    <row r="967" spans="1:12" x14ac:dyDescent="0.25">
      <c r="A967" t="s">
        <v>740</v>
      </c>
      <c r="B967">
        <v>2007</v>
      </c>
      <c r="C967" t="s">
        <v>701</v>
      </c>
      <c r="D967">
        <v>7.0400000000000004E-2</v>
      </c>
      <c r="E967">
        <v>7.0400000000000004E-2</v>
      </c>
      <c r="F967">
        <v>7.0400000000000004E-2</v>
      </c>
      <c r="G967">
        <v>7.0400000000000004E-2</v>
      </c>
      <c r="H967">
        <v>7.0400000000000004E-2</v>
      </c>
      <c r="I967">
        <v>7.0400000000000004E-2</v>
      </c>
      <c r="J967">
        <v>7.0400000000000004E-2</v>
      </c>
      <c r="K967">
        <v>7.0400000000000004E-2</v>
      </c>
      <c r="L967">
        <v>7.0400000000000004E-2</v>
      </c>
    </row>
    <row r="968" spans="1:12" x14ac:dyDescent="0.25">
      <c r="A968" t="s">
        <v>741</v>
      </c>
      <c r="B968">
        <v>2007</v>
      </c>
      <c r="C968" t="s">
        <v>699</v>
      </c>
      <c r="D968">
        <v>2.3E-3</v>
      </c>
      <c r="E968">
        <v>2.3E-3</v>
      </c>
      <c r="F968">
        <v>2.3E-3</v>
      </c>
      <c r="G968">
        <v>2.3E-3</v>
      </c>
      <c r="H968">
        <v>2.3E-3</v>
      </c>
      <c r="I968">
        <v>2.3E-3</v>
      </c>
      <c r="J968">
        <v>2.3E-3</v>
      </c>
      <c r="K968">
        <v>2.3E-3</v>
      </c>
      <c r="L968">
        <v>2.3E-3</v>
      </c>
    </row>
    <row r="969" spans="1:12" x14ac:dyDescent="0.25">
      <c r="A969" t="s">
        <v>741</v>
      </c>
      <c r="B969">
        <v>2007</v>
      </c>
      <c r="C969" t="s">
        <v>701</v>
      </c>
      <c r="D969">
        <v>5.8299999999999998E-2</v>
      </c>
      <c r="E969">
        <v>5.8299999999999998E-2</v>
      </c>
      <c r="F969">
        <v>5.8299999999999998E-2</v>
      </c>
      <c r="G969">
        <v>5.8299999999999998E-2</v>
      </c>
      <c r="H969">
        <v>5.8299999999999998E-2</v>
      </c>
      <c r="I969">
        <v>5.8299999999999998E-2</v>
      </c>
      <c r="J969">
        <v>5.8299999999999998E-2</v>
      </c>
      <c r="K969">
        <v>5.8299999999999998E-2</v>
      </c>
      <c r="L969">
        <v>5.8299999999999998E-2</v>
      </c>
    </row>
    <row r="970" spans="1:12" x14ac:dyDescent="0.25">
      <c r="A970" t="s">
        <v>741</v>
      </c>
      <c r="B970">
        <v>2007</v>
      </c>
      <c r="C970" t="s">
        <v>697</v>
      </c>
      <c r="D970">
        <v>1.0972999999999999</v>
      </c>
      <c r="E970">
        <v>1.0972999999999999</v>
      </c>
      <c r="F970">
        <v>1.0972999999999999</v>
      </c>
      <c r="G970">
        <v>1.0972999999999999</v>
      </c>
      <c r="H970">
        <v>1.0972999999999999</v>
      </c>
      <c r="I970">
        <v>1.0972999999999999</v>
      </c>
      <c r="J970">
        <v>1.0972999999999999</v>
      </c>
      <c r="K970">
        <v>1.0972999999999999</v>
      </c>
      <c r="L970">
        <v>1.0972999999999999</v>
      </c>
    </row>
    <row r="971" spans="1:12" x14ac:dyDescent="0.25">
      <c r="A971" t="s">
        <v>741</v>
      </c>
      <c r="B971">
        <v>2007</v>
      </c>
      <c r="C971" t="s">
        <v>702</v>
      </c>
      <c r="D971">
        <v>0.1201</v>
      </c>
      <c r="E971">
        <v>0.1201</v>
      </c>
      <c r="F971">
        <v>0.1201</v>
      </c>
      <c r="G971">
        <v>0.1201</v>
      </c>
      <c r="H971">
        <v>0.1201</v>
      </c>
      <c r="I971">
        <v>0.1201</v>
      </c>
      <c r="J971">
        <v>0.1201</v>
      </c>
      <c r="K971">
        <v>0.1201</v>
      </c>
      <c r="L971">
        <v>0.1201</v>
      </c>
    </row>
    <row r="972" spans="1:12" x14ac:dyDescent="0.25">
      <c r="A972" t="s">
        <v>741</v>
      </c>
      <c r="B972">
        <v>2007</v>
      </c>
      <c r="C972" t="s">
        <v>703</v>
      </c>
      <c r="D972">
        <v>2.9100000000000001E-2</v>
      </c>
      <c r="E972">
        <v>2.9100000000000001E-2</v>
      </c>
      <c r="F972">
        <v>2.9100000000000001E-2</v>
      </c>
      <c r="G972">
        <v>2.9100000000000001E-2</v>
      </c>
      <c r="H972">
        <v>2.9100000000000001E-2</v>
      </c>
      <c r="I972">
        <v>2.9100000000000001E-2</v>
      </c>
      <c r="J972">
        <v>2.9100000000000001E-2</v>
      </c>
      <c r="K972">
        <v>2.9100000000000001E-2</v>
      </c>
      <c r="L972">
        <v>2.9100000000000001E-2</v>
      </c>
    </row>
    <row r="973" spans="1:12" x14ac:dyDescent="0.25">
      <c r="A973" t="s">
        <v>741</v>
      </c>
      <c r="B973">
        <v>2007</v>
      </c>
      <c r="C973" t="s">
        <v>700</v>
      </c>
      <c r="D973">
        <v>0.22639999999999999</v>
      </c>
      <c r="E973">
        <v>0.22639999999999999</v>
      </c>
      <c r="F973">
        <v>0.22639999999999999</v>
      </c>
      <c r="G973">
        <v>0.22639999999999999</v>
      </c>
      <c r="H973">
        <v>0.22639999999999999</v>
      </c>
      <c r="I973">
        <v>0.22639999999999999</v>
      </c>
      <c r="J973">
        <v>0.22639999999999999</v>
      </c>
      <c r="K973">
        <v>0.22639999999999999</v>
      </c>
      <c r="L973">
        <v>0.22639999999999999</v>
      </c>
    </row>
    <row r="974" spans="1:12" x14ac:dyDescent="0.25">
      <c r="A974" t="s">
        <v>741</v>
      </c>
      <c r="B974">
        <v>2007</v>
      </c>
      <c r="C974" t="s">
        <v>698</v>
      </c>
      <c r="D974">
        <v>0.66120000000000001</v>
      </c>
      <c r="E974">
        <v>0.66120000000000001</v>
      </c>
      <c r="F974">
        <v>0.66120000000000001</v>
      </c>
      <c r="G974">
        <v>0.66120000000000001</v>
      </c>
      <c r="H974">
        <v>0.66120000000000001</v>
      </c>
      <c r="I974">
        <v>0.66120000000000001</v>
      </c>
      <c r="J974">
        <v>0.66120000000000001</v>
      </c>
      <c r="K974">
        <v>0.66120000000000001</v>
      </c>
      <c r="L974">
        <v>0.66120000000000001</v>
      </c>
    </row>
    <row r="975" spans="1:12" x14ac:dyDescent="0.25">
      <c r="A975" t="s">
        <v>742</v>
      </c>
      <c r="B975">
        <v>2007</v>
      </c>
      <c r="C975" t="s">
        <v>701</v>
      </c>
      <c r="D975">
        <v>0.19839999999999999</v>
      </c>
      <c r="E975">
        <v>0.19839999999999999</v>
      </c>
      <c r="F975">
        <v>0.19839999999999999</v>
      </c>
      <c r="G975">
        <v>0.19839999999999999</v>
      </c>
      <c r="H975">
        <v>0.19839999999999999</v>
      </c>
      <c r="I975">
        <v>0.19839999999999999</v>
      </c>
      <c r="J975">
        <v>0.19839999999999999</v>
      </c>
      <c r="K975">
        <v>0.19839999999999999</v>
      </c>
      <c r="L975">
        <v>0.19839999999999999</v>
      </c>
    </row>
    <row r="976" spans="1:12" x14ac:dyDescent="0.25">
      <c r="A976" t="s">
        <v>742</v>
      </c>
      <c r="B976">
        <v>2007</v>
      </c>
      <c r="C976" t="s">
        <v>700</v>
      </c>
      <c r="D976">
        <v>0.77039999999999997</v>
      </c>
      <c r="E976">
        <v>0.77039999999999997</v>
      </c>
      <c r="F976">
        <v>0.77039999999999997</v>
      </c>
      <c r="G976">
        <v>0.77039999999999997</v>
      </c>
      <c r="H976">
        <v>0.77039999999999997</v>
      </c>
      <c r="I976">
        <v>0.77039999999999997</v>
      </c>
      <c r="J976">
        <v>0.77039999999999997</v>
      </c>
      <c r="K976">
        <v>0.77039999999999997</v>
      </c>
      <c r="L976">
        <v>0.77039999999999997</v>
      </c>
    </row>
    <row r="977" spans="1:12" x14ac:dyDescent="0.25">
      <c r="A977" t="s">
        <v>742</v>
      </c>
      <c r="B977">
        <v>2007</v>
      </c>
      <c r="C977" t="s">
        <v>698</v>
      </c>
      <c r="D977">
        <v>2.0634999999999999</v>
      </c>
      <c r="E977">
        <v>2.0634999999999999</v>
      </c>
      <c r="F977">
        <v>2.0634999999999999</v>
      </c>
      <c r="G977">
        <v>2.0634999999999999</v>
      </c>
      <c r="H977">
        <v>2.0634999999999999</v>
      </c>
      <c r="I977">
        <v>2.0634999999999999</v>
      </c>
      <c r="J977">
        <v>2.0634999999999999</v>
      </c>
      <c r="K977">
        <v>2.0634999999999999</v>
      </c>
      <c r="L977">
        <v>2.0634999999999999</v>
      </c>
    </row>
    <row r="978" spans="1:12" x14ac:dyDescent="0.25">
      <c r="A978" t="s">
        <v>742</v>
      </c>
      <c r="B978">
        <v>2007</v>
      </c>
      <c r="C978" t="s">
        <v>697</v>
      </c>
      <c r="D978">
        <v>3.5476999999999999</v>
      </c>
      <c r="E978">
        <v>3.5476999999999999</v>
      </c>
      <c r="F978">
        <v>3.5476999999999999</v>
      </c>
      <c r="G978">
        <v>3.5476999999999999</v>
      </c>
      <c r="H978">
        <v>3.5476999999999999</v>
      </c>
      <c r="I978">
        <v>3.5476999999999999</v>
      </c>
      <c r="J978">
        <v>3.5476999999999999</v>
      </c>
      <c r="K978">
        <v>3.5476999999999999</v>
      </c>
      <c r="L978">
        <v>3.5476999999999999</v>
      </c>
    </row>
    <row r="979" spans="1:12" x14ac:dyDescent="0.25">
      <c r="A979" t="s">
        <v>742</v>
      </c>
      <c r="B979">
        <v>2007</v>
      </c>
      <c r="C979" t="s">
        <v>699</v>
      </c>
      <c r="D979">
        <v>7.7000000000000002E-3</v>
      </c>
      <c r="E979">
        <v>7.7000000000000002E-3</v>
      </c>
      <c r="F979">
        <v>7.7000000000000002E-3</v>
      </c>
      <c r="G979">
        <v>7.7000000000000002E-3</v>
      </c>
      <c r="H979">
        <v>7.7000000000000002E-3</v>
      </c>
      <c r="I979">
        <v>7.7000000000000002E-3</v>
      </c>
      <c r="J979">
        <v>7.7000000000000002E-3</v>
      </c>
      <c r="K979">
        <v>7.7000000000000002E-3</v>
      </c>
      <c r="L979">
        <v>7.7000000000000002E-3</v>
      </c>
    </row>
    <row r="980" spans="1:12" x14ac:dyDescent="0.25">
      <c r="A980" t="s">
        <v>742</v>
      </c>
      <c r="B980">
        <v>2007</v>
      </c>
      <c r="C980" t="s">
        <v>703</v>
      </c>
      <c r="D980">
        <v>9.9000000000000005E-2</v>
      </c>
      <c r="E980">
        <v>9.9000000000000005E-2</v>
      </c>
      <c r="F980">
        <v>9.9000000000000005E-2</v>
      </c>
      <c r="G980">
        <v>9.9000000000000005E-2</v>
      </c>
      <c r="H980">
        <v>9.9000000000000005E-2</v>
      </c>
      <c r="I980">
        <v>9.9000000000000005E-2</v>
      </c>
      <c r="J980">
        <v>9.9000000000000005E-2</v>
      </c>
      <c r="K980">
        <v>9.9000000000000005E-2</v>
      </c>
      <c r="L980">
        <v>9.9000000000000005E-2</v>
      </c>
    </row>
    <row r="981" spans="1:12" x14ac:dyDescent="0.25">
      <c r="A981" t="s">
        <v>742</v>
      </c>
      <c r="B981">
        <v>2007</v>
      </c>
      <c r="C981" t="s">
        <v>702</v>
      </c>
      <c r="D981">
        <v>0.40870000000000001</v>
      </c>
      <c r="E981">
        <v>0.40870000000000001</v>
      </c>
      <c r="F981">
        <v>0.40870000000000001</v>
      </c>
      <c r="G981">
        <v>0.40870000000000001</v>
      </c>
      <c r="H981">
        <v>0.40870000000000001</v>
      </c>
      <c r="I981">
        <v>0.40870000000000001</v>
      </c>
      <c r="J981">
        <v>0.40870000000000001</v>
      </c>
      <c r="K981">
        <v>0.40870000000000001</v>
      </c>
      <c r="L981">
        <v>0.40870000000000001</v>
      </c>
    </row>
    <row r="982" spans="1:12" x14ac:dyDescent="0.25">
      <c r="A982" t="s">
        <v>743</v>
      </c>
      <c r="B982">
        <v>2007</v>
      </c>
      <c r="C982" t="s">
        <v>699</v>
      </c>
      <c r="D982">
        <v>6.9999999999999999E-4</v>
      </c>
      <c r="E982">
        <v>6.9999999999999999E-4</v>
      </c>
      <c r="F982">
        <v>6.9999999999999999E-4</v>
      </c>
      <c r="G982">
        <v>6.9999999999999999E-4</v>
      </c>
      <c r="H982">
        <v>6.9999999999999999E-4</v>
      </c>
      <c r="I982">
        <v>6.9999999999999999E-4</v>
      </c>
      <c r="J982">
        <v>6.9999999999999999E-4</v>
      </c>
      <c r="K982">
        <v>6.9999999999999999E-4</v>
      </c>
      <c r="L982">
        <v>6.9999999999999999E-4</v>
      </c>
    </row>
    <row r="983" spans="1:12" x14ac:dyDescent="0.25">
      <c r="A983" t="s">
        <v>743</v>
      </c>
      <c r="B983">
        <v>2007</v>
      </c>
      <c r="C983" t="s">
        <v>703</v>
      </c>
      <c r="D983">
        <v>8.6999999999999994E-3</v>
      </c>
      <c r="E983">
        <v>8.6999999999999994E-3</v>
      </c>
      <c r="F983">
        <v>8.6999999999999994E-3</v>
      </c>
      <c r="G983">
        <v>8.6999999999999994E-3</v>
      </c>
      <c r="H983">
        <v>8.6999999999999994E-3</v>
      </c>
      <c r="I983">
        <v>8.6999999999999994E-3</v>
      </c>
      <c r="J983">
        <v>8.6999999999999994E-3</v>
      </c>
      <c r="K983">
        <v>8.6999999999999994E-3</v>
      </c>
      <c r="L983">
        <v>8.6999999999999994E-3</v>
      </c>
    </row>
    <row r="984" spans="1:12" x14ac:dyDescent="0.25">
      <c r="A984" t="s">
        <v>743</v>
      </c>
      <c r="B984">
        <v>2007</v>
      </c>
      <c r="C984" t="s">
        <v>698</v>
      </c>
      <c r="D984">
        <v>0.17369999999999999</v>
      </c>
      <c r="E984">
        <v>0.17369999999999999</v>
      </c>
      <c r="F984">
        <v>0.17369999999999999</v>
      </c>
      <c r="G984">
        <v>0.17369999999999999</v>
      </c>
      <c r="H984">
        <v>0.17369999999999999</v>
      </c>
      <c r="I984">
        <v>0.17369999999999999</v>
      </c>
      <c r="J984">
        <v>0.17369999999999999</v>
      </c>
      <c r="K984">
        <v>0.17369999999999999</v>
      </c>
      <c r="L984">
        <v>0.17369999999999999</v>
      </c>
    </row>
    <row r="985" spans="1:12" x14ac:dyDescent="0.25">
      <c r="A985" t="s">
        <v>743</v>
      </c>
      <c r="B985">
        <v>2007</v>
      </c>
      <c r="C985" t="s">
        <v>702</v>
      </c>
      <c r="D985">
        <v>3.5999999999999997E-2</v>
      </c>
      <c r="E985">
        <v>3.5999999999999997E-2</v>
      </c>
      <c r="F985">
        <v>3.5999999999999997E-2</v>
      </c>
      <c r="G985">
        <v>3.5999999999999997E-2</v>
      </c>
      <c r="H985">
        <v>3.5999999999999997E-2</v>
      </c>
      <c r="I985">
        <v>3.5999999999999997E-2</v>
      </c>
      <c r="J985">
        <v>3.5999999999999997E-2</v>
      </c>
      <c r="K985">
        <v>3.5999999999999997E-2</v>
      </c>
      <c r="L985">
        <v>3.5999999999999997E-2</v>
      </c>
    </row>
    <row r="986" spans="1:12" x14ac:dyDescent="0.25">
      <c r="A986" t="s">
        <v>743</v>
      </c>
      <c r="B986">
        <v>2007</v>
      </c>
      <c r="C986" t="s">
        <v>697</v>
      </c>
      <c r="D986">
        <v>0.3039</v>
      </c>
      <c r="E986">
        <v>0.3039</v>
      </c>
      <c r="F986">
        <v>0.3039</v>
      </c>
      <c r="G986">
        <v>0.3039</v>
      </c>
      <c r="H986">
        <v>0.3039</v>
      </c>
      <c r="I986">
        <v>0.3039</v>
      </c>
      <c r="J986">
        <v>0.3039</v>
      </c>
      <c r="K986">
        <v>0.3039</v>
      </c>
      <c r="L986">
        <v>0.3039</v>
      </c>
    </row>
    <row r="987" spans="1:12" x14ac:dyDescent="0.25">
      <c r="A987" t="s">
        <v>743</v>
      </c>
      <c r="B987">
        <v>2007</v>
      </c>
      <c r="C987" t="s">
        <v>701</v>
      </c>
      <c r="D987">
        <v>1.7000000000000001E-2</v>
      </c>
      <c r="E987">
        <v>1.7000000000000001E-2</v>
      </c>
      <c r="F987">
        <v>1.7000000000000001E-2</v>
      </c>
      <c r="G987">
        <v>1.7000000000000001E-2</v>
      </c>
      <c r="H987">
        <v>1.7000000000000001E-2</v>
      </c>
      <c r="I987">
        <v>1.7000000000000001E-2</v>
      </c>
      <c r="J987">
        <v>1.7000000000000001E-2</v>
      </c>
      <c r="K987">
        <v>1.7000000000000001E-2</v>
      </c>
      <c r="L987">
        <v>1.7000000000000001E-2</v>
      </c>
    </row>
    <row r="988" spans="1:12" x14ac:dyDescent="0.25">
      <c r="A988" t="s">
        <v>743</v>
      </c>
      <c r="B988">
        <v>2007</v>
      </c>
      <c r="C988" t="s">
        <v>700</v>
      </c>
      <c r="D988">
        <v>6.7799999999999999E-2</v>
      </c>
      <c r="E988">
        <v>6.7799999999999999E-2</v>
      </c>
      <c r="F988">
        <v>6.7799999999999999E-2</v>
      </c>
      <c r="G988">
        <v>6.7799999999999999E-2</v>
      </c>
      <c r="H988">
        <v>6.7799999999999999E-2</v>
      </c>
      <c r="I988">
        <v>6.7799999999999999E-2</v>
      </c>
      <c r="J988">
        <v>6.7799999999999999E-2</v>
      </c>
      <c r="K988">
        <v>6.7799999999999999E-2</v>
      </c>
      <c r="L988">
        <v>6.7799999999999999E-2</v>
      </c>
    </row>
    <row r="989" spans="1:12" x14ac:dyDescent="0.25">
      <c r="A989" t="s">
        <v>744</v>
      </c>
      <c r="B989">
        <v>2007</v>
      </c>
      <c r="C989" t="s">
        <v>703</v>
      </c>
      <c r="D989">
        <v>3.4299999999999997E-2</v>
      </c>
      <c r="E989">
        <v>3.4299999999999997E-2</v>
      </c>
      <c r="F989">
        <v>3.4299999999999997E-2</v>
      </c>
      <c r="G989">
        <v>3.4299999999999997E-2</v>
      </c>
      <c r="H989">
        <v>3.4299999999999997E-2</v>
      </c>
      <c r="I989">
        <v>3.4299999999999997E-2</v>
      </c>
      <c r="J989">
        <v>3.4299999999999997E-2</v>
      </c>
      <c r="K989">
        <v>3.4299999999999997E-2</v>
      </c>
      <c r="L989">
        <v>3.4299999999999997E-2</v>
      </c>
    </row>
    <row r="990" spans="1:12" x14ac:dyDescent="0.25">
      <c r="A990" t="s">
        <v>744</v>
      </c>
      <c r="B990">
        <v>2007</v>
      </c>
      <c r="C990" t="s">
        <v>697</v>
      </c>
      <c r="D990">
        <v>1.4745999999999999</v>
      </c>
      <c r="E990">
        <v>1.4745999999999999</v>
      </c>
      <c r="F990">
        <v>1.4745999999999999</v>
      </c>
      <c r="G990">
        <v>1.4745999999999999</v>
      </c>
      <c r="H990">
        <v>1.4745999999999999</v>
      </c>
      <c r="I990">
        <v>1.4745999999999999</v>
      </c>
      <c r="J990">
        <v>1.4745999999999999</v>
      </c>
      <c r="K990">
        <v>1.4745999999999999</v>
      </c>
      <c r="L990">
        <v>1.4745999999999999</v>
      </c>
    </row>
    <row r="991" spans="1:12" x14ac:dyDescent="0.25">
      <c r="A991" t="s">
        <v>744</v>
      </c>
      <c r="B991">
        <v>2007</v>
      </c>
      <c r="C991" t="s">
        <v>702</v>
      </c>
      <c r="D991">
        <v>0.1414</v>
      </c>
      <c r="E991">
        <v>0.1414</v>
      </c>
      <c r="F991">
        <v>0.1414</v>
      </c>
      <c r="G991">
        <v>0.1414</v>
      </c>
      <c r="H991">
        <v>0.1414</v>
      </c>
      <c r="I991">
        <v>0.1414</v>
      </c>
      <c r="J991">
        <v>0.1414</v>
      </c>
      <c r="K991">
        <v>0.1414</v>
      </c>
      <c r="L991">
        <v>0.1414</v>
      </c>
    </row>
    <row r="992" spans="1:12" x14ac:dyDescent="0.25">
      <c r="A992" t="s">
        <v>744</v>
      </c>
      <c r="B992">
        <v>2007</v>
      </c>
      <c r="C992" t="s">
        <v>700</v>
      </c>
      <c r="D992">
        <v>0.2666</v>
      </c>
      <c r="E992">
        <v>0.2666</v>
      </c>
      <c r="F992">
        <v>0.2666</v>
      </c>
      <c r="G992">
        <v>0.2666</v>
      </c>
      <c r="H992">
        <v>0.2666</v>
      </c>
      <c r="I992">
        <v>0.2666</v>
      </c>
      <c r="J992">
        <v>0.2666</v>
      </c>
      <c r="K992">
        <v>0.2666</v>
      </c>
      <c r="L992">
        <v>0.2666</v>
      </c>
    </row>
    <row r="993" spans="1:12" x14ac:dyDescent="0.25">
      <c r="A993" t="s">
        <v>744</v>
      </c>
      <c r="B993">
        <v>2007</v>
      </c>
      <c r="C993" t="s">
        <v>698</v>
      </c>
      <c r="D993">
        <v>0.94230000000000003</v>
      </c>
      <c r="E993">
        <v>0.94230000000000003</v>
      </c>
      <c r="F993">
        <v>0.94230000000000003</v>
      </c>
      <c r="G993">
        <v>0.94230000000000003</v>
      </c>
      <c r="H993">
        <v>0.94230000000000003</v>
      </c>
      <c r="I993">
        <v>0.94230000000000003</v>
      </c>
      <c r="J993">
        <v>0.94230000000000003</v>
      </c>
      <c r="K993">
        <v>0.94230000000000003</v>
      </c>
      <c r="L993">
        <v>0.94230000000000003</v>
      </c>
    </row>
    <row r="994" spans="1:12" x14ac:dyDescent="0.25">
      <c r="A994" t="s">
        <v>744</v>
      </c>
      <c r="B994">
        <v>2007</v>
      </c>
      <c r="C994" t="s">
        <v>699</v>
      </c>
      <c r="D994">
        <v>2.7000000000000001E-3</v>
      </c>
      <c r="E994">
        <v>2.7000000000000001E-3</v>
      </c>
      <c r="F994">
        <v>2.7000000000000001E-3</v>
      </c>
      <c r="G994">
        <v>2.7000000000000001E-3</v>
      </c>
      <c r="H994">
        <v>2.7000000000000001E-3</v>
      </c>
      <c r="I994">
        <v>2.7000000000000001E-3</v>
      </c>
      <c r="J994">
        <v>2.7000000000000001E-3</v>
      </c>
      <c r="K994">
        <v>2.7000000000000001E-3</v>
      </c>
      <c r="L994">
        <v>2.7000000000000001E-3</v>
      </c>
    </row>
    <row r="995" spans="1:12" x14ac:dyDescent="0.25">
      <c r="A995" t="s">
        <v>744</v>
      </c>
      <c r="B995">
        <v>2007</v>
      </c>
      <c r="C995" t="s">
        <v>701</v>
      </c>
      <c r="D995">
        <v>8.7300000000000003E-2</v>
      </c>
      <c r="E995">
        <v>8.7300000000000003E-2</v>
      </c>
      <c r="F995">
        <v>8.7300000000000003E-2</v>
      </c>
      <c r="G995">
        <v>8.7300000000000003E-2</v>
      </c>
      <c r="H995">
        <v>8.7300000000000003E-2</v>
      </c>
      <c r="I995">
        <v>8.7300000000000003E-2</v>
      </c>
      <c r="J995">
        <v>8.7300000000000003E-2</v>
      </c>
      <c r="K995">
        <v>8.7300000000000003E-2</v>
      </c>
      <c r="L995">
        <v>8.7300000000000003E-2</v>
      </c>
    </row>
    <row r="996" spans="1:12" x14ac:dyDescent="0.25">
      <c r="A996" t="s">
        <v>745</v>
      </c>
      <c r="B996">
        <v>2007</v>
      </c>
      <c r="C996" t="s">
        <v>702</v>
      </c>
      <c r="D996">
        <v>2.5399999999999999E-2</v>
      </c>
      <c r="E996">
        <v>2.5399999999999999E-2</v>
      </c>
      <c r="F996">
        <v>2.5399999999999999E-2</v>
      </c>
      <c r="G996">
        <v>2.5399999999999999E-2</v>
      </c>
      <c r="H996">
        <v>2.5399999999999999E-2</v>
      </c>
      <c r="I996">
        <v>2.5399999999999999E-2</v>
      </c>
      <c r="J996">
        <v>2.5399999999999999E-2</v>
      </c>
      <c r="K996">
        <v>2.5399999999999999E-2</v>
      </c>
      <c r="L996">
        <v>2.5399999999999999E-2</v>
      </c>
    </row>
    <row r="997" spans="1:12" x14ac:dyDescent="0.25">
      <c r="A997" t="s">
        <v>745</v>
      </c>
      <c r="B997">
        <v>2007</v>
      </c>
      <c r="C997" t="s">
        <v>700</v>
      </c>
      <c r="D997">
        <v>4.8000000000000001E-2</v>
      </c>
      <c r="E997">
        <v>4.8000000000000001E-2</v>
      </c>
      <c r="F997">
        <v>4.8000000000000001E-2</v>
      </c>
      <c r="G997">
        <v>4.8000000000000001E-2</v>
      </c>
      <c r="H997">
        <v>4.8000000000000001E-2</v>
      </c>
      <c r="I997">
        <v>4.8000000000000001E-2</v>
      </c>
      <c r="J997">
        <v>4.8000000000000001E-2</v>
      </c>
      <c r="K997">
        <v>4.8000000000000001E-2</v>
      </c>
      <c r="L997">
        <v>4.8000000000000001E-2</v>
      </c>
    </row>
    <row r="998" spans="1:12" x14ac:dyDescent="0.25">
      <c r="A998" t="s">
        <v>745</v>
      </c>
      <c r="B998">
        <v>2007</v>
      </c>
      <c r="C998" t="s">
        <v>701</v>
      </c>
      <c r="D998">
        <v>1.4800000000000001E-2</v>
      </c>
      <c r="E998">
        <v>1.4800000000000001E-2</v>
      </c>
      <c r="F998">
        <v>1.4800000000000001E-2</v>
      </c>
      <c r="G998">
        <v>1.4800000000000001E-2</v>
      </c>
      <c r="H998">
        <v>1.4800000000000001E-2</v>
      </c>
      <c r="I998">
        <v>1.4800000000000001E-2</v>
      </c>
      <c r="J998">
        <v>1.4800000000000001E-2</v>
      </c>
      <c r="K998">
        <v>1.4800000000000001E-2</v>
      </c>
      <c r="L998">
        <v>1.4800000000000001E-2</v>
      </c>
    </row>
    <row r="999" spans="1:12" x14ac:dyDescent="0.25">
      <c r="A999" t="s">
        <v>745</v>
      </c>
      <c r="B999">
        <v>2007</v>
      </c>
      <c r="C999" t="s">
        <v>699</v>
      </c>
      <c r="D999">
        <v>5.0000000000000001E-4</v>
      </c>
      <c r="E999">
        <v>5.0000000000000001E-4</v>
      </c>
      <c r="F999">
        <v>5.0000000000000001E-4</v>
      </c>
      <c r="G999">
        <v>5.0000000000000001E-4</v>
      </c>
      <c r="H999">
        <v>5.0000000000000001E-4</v>
      </c>
      <c r="I999">
        <v>5.0000000000000001E-4</v>
      </c>
      <c r="J999">
        <v>5.0000000000000001E-4</v>
      </c>
      <c r="K999">
        <v>5.0000000000000001E-4</v>
      </c>
      <c r="L999">
        <v>5.0000000000000001E-4</v>
      </c>
    </row>
    <row r="1000" spans="1:12" x14ac:dyDescent="0.25">
      <c r="A1000" t="s">
        <v>745</v>
      </c>
      <c r="B1000">
        <v>2007</v>
      </c>
      <c r="C1000" t="s">
        <v>697</v>
      </c>
      <c r="D1000">
        <v>0.26629999999999998</v>
      </c>
      <c r="E1000">
        <v>0.26629999999999998</v>
      </c>
      <c r="F1000">
        <v>0.26629999999999998</v>
      </c>
      <c r="G1000">
        <v>0.26629999999999998</v>
      </c>
      <c r="H1000">
        <v>0.26629999999999998</v>
      </c>
      <c r="I1000">
        <v>0.26629999999999998</v>
      </c>
      <c r="J1000">
        <v>0.26629999999999998</v>
      </c>
      <c r="K1000">
        <v>0.26629999999999998</v>
      </c>
      <c r="L1000">
        <v>0.26629999999999998</v>
      </c>
    </row>
    <row r="1001" spans="1:12" x14ac:dyDescent="0.25">
      <c r="A1001" t="s">
        <v>745</v>
      </c>
      <c r="B1001">
        <v>2007</v>
      </c>
      <c r="C1001" t="s">
        <v>698</v>
      </c>
      <c r="D1001">
        <v>0.1714</v>
      </c>
      <c r="E1001">
        <v>0.1714</v>
      </c>
      <c r="F1001">
        <v>0.1714</v>
      </c>
      <c r="G1001">
        <v>0.1714</v>
      </c>
      <c r="H1001">
        <v>0.1714</v>
      </c>
      <c r="I1001">
        <v>0.1714</v>
      </c>
      <c r="J1001">
        <v>0.1714</v>
      </c>
      <c r="K1001">
        <v>0.1714</v>
      </c>
      <c r="L1001">
        <v>0.1714</v>
      </c>
    </row>
    <row r="1002" spans="1:12" x14ac:dyDescent="0.25">
      <c r="A1002" t="s">
        <v>745</v>
      </c>
      <c r="B1002">
        <v>2007</v>
      </c>
      <c r="C1002" t="s">
        <v>703</v>
      </c>
      <c r="D1002">
        <v>6.1999999999999998E-3</v>
      </c>
      <c r="E1002">
        <v>6.1999999999999998E-3</v>
      </c>
      <c r="F1002">
        <v>6.1999999999999998E-3</v>
      </c>
      <c r="G1002">
        <v>6.1999999999999998E-3</v>
      </c>
      <c r="H1002">
        <v>6.1999999999999998E-3</v>
      </c>
      <c r="I1002">
        <v>6.1999999999999998E-3</v>
      </c>
      <c r="J1002">
        <v>6.1999999999999998E-3</v>
      </c>
      <c r="K1002">
        <v>6.1999999999999998E-3</v>
      </c>
      <c r="L1002">
        <v>6.1999999999999998E-3</v>
      </c>
    </row>
    <row r="1003" spans="1:12" x14ac:dyDescent="0.25">
      <c r="A1003" t="s">
        <v>746</v>
      </c>
      <c r="B1003">
        <v>2007</v>
      </c>
      <c r="C1003" t="s">
        <v>703</v>
      </c>
      <c r="D1003">
        <v>4.8099999999999997E-2</v>
      </c>
      <c r="E1003">
        <v>4.8099999999999997E-2</v>
      </c>
      <c r="F1003">
        <v>4.8099999999999997E-2</v>
      </c>
      <c r="G1003">
        <v>4.8099999999999997E-2</v>
      </c>
      <c r="H1003">
        <v>4.8099999999999997E-2</v>
      </c>
      <c r="I1003">
        <v>4.8099999999999997E-2</v>
      </c>
      <c r="J1003">
        <v>4.8099999999999997E-2</v>
      </c>
      <c r="K1003">
        <v>4.8099999999999997E-2</v>
      </c>
      <c r="L1003">
        <v>4.8099999999999997E-2</v>
      </c>
    </row>
    <row r="1004" spans="1:12" x14ac:dyDescent="0.25">
      <c r="A1004" t="s">
        <v>746</v>
      </c>
      <c r="B1004">
        <v>2007</v>
      </c>
      <c r="C1004" t="s">
        <v>699</v>
      </c>
      <c r="D1004">
        <v>3.7000000000000002E-3</v>
      </c>
      <c r="E1004">
        <v>3.7000000000000002E-3</v>
      </c>
      <c r="F1004">
        <v>3.7000000000000002E-3</v>
      </c>
      <c r="G1004">
        <v>3.7000000000000002E-3</v>
      </c>
      <c r="H1004">
        <v>3.7000000000000002E-3</v>
      </c>
      <c r="I1004">
        <v>3.7000000000000002E-3</v>
      </c>
      <c r="J1004">
        <v>3.7000000000000002E-3</v>
      </c>
      <c r="K1004">
        <v>3.7000000000000002E-3</v>
      </c>
      <c r="L1004">
        <v>3.7000000000000002E-3</v>
      </c>
    </row>
    <row r="1005" spans="1:12" x14ac:dyDescent="0.25">
      <c r="A1005" t="s">
        <v>746</v>
      </c>
      <c r="B1005">
        <v>2007</v>
      </c>
      <c r="C1005" t="s">
        <v>702</v>
      </c>
      <c r="D1005">
        <v>0.1986</v>
      </c>
      <c r="E1005">
        <v>0.1986</v>
      </c>
      <c r="F1005">
        <v>0.1986</v>
      </c>
      <c r="G1005">
        <v>0.1986</v>
      </c>
      <c r="H1005">
        <v>0.1986</v>
      </c>
      <c r="I1005">
        <v>0.1986</v>
      </c>
      <c r="J1005">
        <v>0.1986</v>
      </c>
      <c r="K1005">
        <v>0.1986</v>
      </c>
      <c r="L1005">
        <v>0.1986</v>
      </c>
    </row>
    <row r="1006" spans="1:12" x14ac:dyDescent="0.25">
      <c r="A1006" t="s">
        <v>746</v>
      </c>
      <c r="B1006">
        <v>2007</v>
      </c>
      <c r="C1006" t="s">
        <v>697</v>
      </c>
      <c r="D1006">
        <v>2.1135999999999999</v>
      </c>
      <c r="E1006">
        <v>2.1135999999999999</v>
      </c>
      <c r="F1006">
        <v>2.1135999999999999</v>
      </c>
      <c r="G1006">
        <v>2.1135999999999999</v>
      </c>
      <c r="H1006">
        <v>2.1135999999999999</v>
      </c>
      <c r="I1006">
        <v>2.1135999999999999</v>
      </c>
      <c r="J1006">
        <v>2.1135999999999999</v>
      </c>
      <c r="K1006">
        <v>2.1135999999999999</v>
      </c>
      <c r="L1006">
        <v>2.1135999999999999</v>
      </c>
    </row>
    <row r="1007" spans="1:12" x14ac:dyDescent="0.25">
      <c r="A1007" t="s">
        <v>746</v>
      </c>
      <c r="B1007">
        <v>2007</v>
      </c>
      <c r="C1007" t="s">
        <v>698</v>
      </c>
      <c r="D1007">
        <v>1.3698999999999999</v>
      </c>
      <c r="E1007">
        <v>1.3698999999999999</v>
      </c>
      <c r="F1007">
        <v>1.3698999999999999</v>
      </c>
      <c r="G1007">
        <v>1.3698999999999999</v>
      </c>
      <c r="H1007">
        <v>1.3698999999999999</v>
      </c>
      <c r="I1007">
        <v>1.3698999999999999</v>
      </c>
      <c r="J1007">
        <v>1.3698999999999999</v>
      </c>
      <c r="K1007">
        <v>1.3698999999999999</v>
      </c>
      <c r="L1007">
        <v>1.3698999999999999</v>
      </c>
    </row>
    <row r="1008" spans="1:12" x14ac:dyDescent="0.25">
      <c r="A1008" t="s">
        <v>746</v>
      </c>
      <c r="B1008">
        <v>2007</v>
      </c>
      <c r="C1008" t="s">
        <v>700</v>
      </c>
      <c r="D1008">
        <v>0.37440000000000001</v>
      </c>
      <c r="E1008">
        <v>0.37440000000000001</v>
      </c>
      <c r="F1008">
        <v>0.37440000000000001</v>
      </c>
      <c r="G1008">
        <v>0.37440000000000001</v>
      </c>
      <c r="H1008">
        <v>0.37440000000000001</v>
      </c>
      <c r="I1008">
        <v>0.37440000000000001</v>
      </c>
      <c r="J1008">
        <v>0.37440000000000001</v>
      </c>
      <c r="K1008">
        <v>0.37440000000000001</v>
      </c>
      <c r="L1008">
        <v>0.37440000000000001</v>
      </c>
    </row>
    <row r="1009" spans="1:12" x14ac:dyDescent="0.25">
      <c r="A1009" t="s">
        <v>746</v>
      </c>
      <c r="B1009">
        <v>2007</v>
      </c>
      <c r="C1009" t="s">
        <v>701</v>
      </c>
      <c r="D1009">
        <v>0.11890000000000001</v>
      </c>
      <c r="E1009">
        <v>0.11890000000000001</v>
      </c>
      <c r="F1009">
        <v>0.11890000000000001</v>
      </c>
      <c r="G1009">
        <v>0.11890000000000001</v>
      </c>
      <c r="H1009">
        <v>0.11890000000000001</v>
      </c>
      <c r="I1009">
        <v>0.11890000000000001</v>
      </c>
      <c r="J1009">
        <v>0.11890000000000001</v>
      </c>
      <c r="K1009">
        <v>0.11890000000000001</v>
      </c>
      <c r="L1009">
        <v>0.11890000000000001</v>
      </c>
    </row>
    <row r="1010" spans="1:12" x14ac:dyDescent="0.25">
      <c r="A1010" t="s">
        <v>747</v>
      </c>
      <c r="B1010">
        <v>2007</v>
      </c>
      <c r="C1010" t="s">
        <v>697</v>
      </c>
      <c r="D1010">
        <v>7.6405000000000003</v>
      </c>
      <c r="E1010">
        <v>7.6405000000000003</v>
      </c>
      <c r="F1010">
        <v>7.6405000000000003</v>
      </c>
      <c r="G1010">
        <v>7.6405000000000003</v>
      </c>
      <c r="H1010">
        <v>7.6405000000000003</v>
      </c>
      <c r="I1010">
        <v>7.6405000000000003</v>
      </c>
      <c r="J1010">
        <v>7.6405000000000003</v>
      </c>
      <c r="K1010">
        <v>7.6405000000000003</v>
      </c>
      <c r="L1010">
        <v>7.6405000000000003</v>
      </c>
    </row>
    <row r="1011" spans="1:12" x14ac:dyDescent="0.25">
      <c r="A1011" t="s">
        <v>747</v>
      </c>
      <c r="B1011">
        <v>2007</v>
      </c>
      <c r="C1011" t="s">
        <v>701</v>
      </c>
      <c r="D1011">
        <v>0.43719999999999998</v>
      </c>
      <c r="E1011">
        <v>0.43719999999999998</v>
      </c>
      <c r="F1011">
        <v>0.43719999999999998</v>
      </c>
      <c r="G1011">
        <v>0.43719999999999998</v>
      </c>
      <c r="H1011">
        <v>0.43719999999999998</v>
      </c>
      <c r="I1011">
        <v>0.43719999999999998</v>
      </c>
      <c r="J1011">
        <v>0.43719999999999998</v>
      </c>
      <c r="K1011">
        <v>0.43719999999999998</v>
      </c>
      <c r="L1011">
        <v>0.43719999999999998</v>
      </c>
    </row>
    <row r="1012" spans="1:12" x14ac:dyDescent="0.25">
      <c r="A1012" t="s">
        <v>747</v>
      </c>
      <c r="B1012">
        <v>2007</v>
      </c>
      <c r="C1012" t="s">
        <v>700</v>
      </c>
      <c r="D1012">
        <v>1.4505999999999999</v>
      </c>
      <c r="E1012">
        <v>1.4505999999999999</v>
      </c>
      <c r="F1012">
        <v>1.4505999999999999</v>
      </c>
      <c r="G1012">
        <v>1.4505999999999999</v>
      </c>
      <c r="H1012">
        <v>1.4505999999999999</v>
      </c>
      <c r="I1012">
        <v>1.4505999999999999</v>
      </c>
      <c r="J1012">
        <v>1.4505999999999999</v>
      </c>
      <c r="K1012">
        <v>1.4505999999999999</v>
      </c>
      <c r="L1012">
        <v>1.4505999999999999</v>
      </c>
    </row>
    <row r="1013" spans="1:12" x14ac:dyDescent="0.25">
      <c r="A1013" t="s">
        <v>747</v>
      </c>
      <c r="B1013">
        <v>2007</v>
      </c>
      <c r="C1013" t="s">
        <v>698</v>
      </c>
      <c r="D1013">
        <v>4.7821999999999996</v>
      </c>
      <c r="E1013">
        <v>4.7821999999999996</v>
      </c>
      <c r="F1013">
        <v>4.7821999999999996</v>
      </c>
      <c r="G1013">
        <v>4.7821999999999996</v>
      </c>
      <c r="H1013">
        <v>4.7821999999999996</v>
      </c>
      <c r="I1013">
        <v>4.7821999999999996</v>
      </c>
      <c r="J1013">
        <v>4.7821999999999996</v>
      </c>
      <c r="K1013">
        <v>4.7821999999999996</v>
      </c>
      <c r="L1013">
        <v>4.7821999999999996</v>
      </c>
    </row>
    <row r="1014" spans="1:12" x14ac:dyDescent="0.25">
      <c r="A1014" t="s">
        <v>747</v>
      </c>
      <c r="B1014">
        <v>2007</v>
      </c>
      <c r="C1014" t="s">
        <v>703</v>
      </c>
      <c r="D1014">
        <v>0.18640000000000001</v>
      </c>
      <c r="E1014">
        <v>0.18640000000000001</v>
      </c>
      <c r="F1014">
        <v>0.18640000000000001</v>
      </c>
      <c r="G1014">
        <v>0.18640000000000001</v>
      </c>
      <c r="H1014">
        <v>0.18640000000000001</v>
      </c>
      <c r="I1014">
        <v>0.18640000000000001</v>
      </c>
      <c r="J1014">
        <v>0.18640000000000001</v>
      </c>
      <c r="K1014">
        <v>0.18640000000000001</v>
      </c>
      <c r="L1014">
        <v>0.18640000000000001</v>
      </c>
    </row>
    <row r="1015" spans="1:12" x14ac:dyDescent="0.25">
      <c r="A1015" t="s">
        <v>747</v>
      </c>
      <c r="B1015">
        <v>2007</v>
      </c>
      <c r="C1015" t="s">
        <v>699</v>
      </c>
      <c r="D1015">
        <v>1.4500000000000001E-2</v>
      </c>
      <c r="E1015">
        <v>1.4500000000000001E-2</v>
      </c>
      <c r="F1015">
        <v>1.4500000000000001E-2</v>
      </c>
      <c r="G1015">
        <v>1.4500000000000001E-2</v>
      </c>
      <c r="H1015">
        <v>1.4500000000000001E-2</v>
      </c>
      <c r="I1015">
        <v>1.4500000000000001E-2</v>
      </c>
      <c r="J1015">
        <v>1.4500000000000001E-2</v>
      </c>
      <c r="K1015">
        <v>1.4500000000000001E-2</v>
      </c>
      <c r="L1015">
        <v>1.4500000000000001E-2</v>
      </c>
    </row>
    <row r="1016" spans="1:12" x14ac:dyDescent="0.25">
      <c r="A1016" t="s">
        <v>747</v>
      </c>
      <c r="B1016">
        <v>2007</v>
      </c>
      <c r="C1016" t="s">
        <v>702</v>
      </c>
      <c r="D1016">
        <v>0.76949999999999996</v>
      </c>
      <c r="E1016">
        <v>0.76949999999999996</v>
      </c>
      <c r="F1016">
        <v>0.76949999999999996</v>
      </c>
      <c r="G1016">
        <v>0.76949999999999996</v>
      </c>
      <c r="H1016">
        <v>0.76949999999999996</v>
      </c>
      <c r="I1016">
        <v>0.76949999999999996</v>
      </c>
      <c r="J1016">
        <v>0.76949999999999996</v>
      </c>
      <c r="K1016">
        <v>0.76949999999999996</v>
      </c>
      <c r="L1016">
        <v>0.76949999999999996</v>
      </c>
    </row>
    <row r="1017" spans="1:12" x14ac:dyDescent="0.25">
      <c r="A1017" t="s">
        <v>748</v>
      </c>
      <c r="B1017">
        <v>2007</v>
      </c>
      <c r="C1017" t="s">
        <v>700</v>
      </c>
      <c r="D1017">
        <v>0.15340000000000001</v>
      </c>
      <c r="E1017">
        <v>0.15340000000000001</v>
      </c>
      <c r="F1017">
        <v>0.15340000000000001</v>
      </c>
      <c r="G1017">
        <v>0.15340000000000001</v>
      </c>
      <c r="H1017">
        <v>0.15340000000000001</v>
      </c>
      <c r="I1017">
        <v>0.15340000000000001</v>
      </c>
      <c r="J1017">
        <v>0.15340000000000001</v>
      </c>
      <c r="K1017">
        <v>0.15340000000000001</v>
      </c>
      <c r="L1017">
        <v>0.15340000000000001</v>
      </c>
    </row>
    <row r="1018" spans="1:12" x14ac:dyDescent="0.25">
      <c r="A1018" t="s">
        <v>748</v>
      </c>
      <c r="B1018">
        <v>2007</v>
      </c>
      <c r="C1018" t="s">
        <v>697</v>
      </c>
      <c r="D1018">
        <v>0.81920000000000004</v>
      </c>
      <c r="E1018">
        <v>0.81920000000000004</v>
      </c>
      <c r="F1018">
        <v>0.81920000000000004</v>
      </c>
      <c r="G1018">
        <v>0.81920000000000004</v>
      </c>
      <c r="H1018">
        <v>0.81920000000000004</v>
      </c>
      <c r="I1018">
        <v>0.81920000000000004</v>
      </c>
      <c r="J1018">
        <v>0.81920000000000004</v>
      </c>
      <c r="K1018">
        <v>0.81920000000000004</v>
      </c>
      <c r="L1018">
        <v>0.81920000000000004</v>
      </c>
    </row>
    <row r="1019" spans="1:12" x14ac:dyDescent="0.25">
      <c r="A1019" t="s">
        <v>748</v>
      </c>
      <c r="B1019">
        <v>2007</v>
      </c>
      <c r="C1019" t="s">
        <v>703</v>
      </c>
      <c r="D1019">
        <v>1.9699999999999999E-2</v>
      </c>
      <c r="E1019">
        <v>1.9699999999999999E-2</v>
      </c>
      <c r="F1019">
        <v>1.9699999999999999E-2</v>
      </c>
      <c r="G1019">
        <v>1.9699999999999999E-2</v>
      </c>
      <c r="H1019">
        <v>1.9699999999999999E-2</v>
      </c>
      <c r="I1019">
        <v>1.9699999999999999E-2</v>
      </c>
      <c r="J1019">
        <v>1.9699999999999999E-2</v>
      </c>
      <c r="K1019">
        <v>1.9699999999999999E-2</v>
      </c>
      <c r="L1019">
        <v>1.9699999999999999E-2</v>
      </c>
    </row>
    <row r="1020" spans="1:12" x14ac:dyDescent="0.25">
      <c r="A1020" t="s">
        <v>748</v>
      </c>
      <c r="B1020">
        <v>2007</v>
      </c>
      <c r="C1020" t="s">
        <v>702</v>
      </c>
      <c r="D1020">
        <v>8.14E-2</v>
      </c>
      <c r="E1020">
        <v>8.14E-2</v>
      </c>
      <c r="F1020">
        <v>8.14E-2</v>
      </c>
      <c r="G1020">
        <v>8.14E-2</v>
      </c>
      <c r="H1020">
        <v>8.14E-2</v>
      </c>
      <c r="I1020">
        <v>8.14E-2</v>
      </c>
      <c r="J1020">
        <v>8.14E-2</v>
      </c>
      <c r="K1020">
        <v>8.14E-2</v>
      </c>
      <c r="L1020">
        <v>8.14E-2</v>
      </c>
    </row>
    <row r="1021" spans="1:12" x14ac:dyDescent="0.25">
      <c r="A1021" t="s">
        <v>748</v>
      </c>
      <c r="B1021">
        <v>2007</v>
      </c>
      <c r="C1021" t="s">
        <v>699</v>
      </c>
      <c r="D1021">
        <v>1.5E-3</v>
      </c>
      <c r="E1021">
        <v>1.5E-3</v>
      </c>
      <c r="F1021">
        <v>1.5E-3</v>
      </c>
      <c r="G1021">
        <v>1.5E-3</v>
      </c>
      <c r="H1021">
        <v>1.5E-3</v>
      </c>
      <c r="I1021">
        <v>1.5E-3</v>
      </c>
      <c r="J1021">
        <v>1.5E-3</v>
      </c>
      <c r="K1021">
        <v>1.5E-3</v>
      </c>
      <c r="L1021">
        <v>1.5E-3</v>
      </c>
    </row>
    <row r="1022" spans="1:12" x14ac:dyDescent="0.25">
      <c r="A1022" t="s">
        <v>748</v>
      </c>
      <c r="B1022">
        <v>2007</v>
      </c>
      <c r="C1022" t="s">
        <v>698</v>
      </c>
      <c r="D1022">
        <v>0.52580000000000005</v>
      </c>
      <c r="E1022">
        <v>0.52580000000000005</v>
      </c>
      <c r="F1022">
        <v>0.52580000000000005</v>
      </c>
      <c r="G1022">
        <v>0.52580000000000005</v>
      </c>
      <c r="H1022">
        <v>0.52580000000000005</v>
      </c>
      <c r="I1022">
        <v>0.52580000000000005</v>
      </c>
      <c r="J1022">
        <v>0.52580000000000005</v>
      </c>
      <c r="K1022">
        <v>0.52580000000000005</v>
      </c>
      <c r="L1022">
        <v>0.52580000000000005</v>
      </c>
    </row>
    <row r="1023" spans="1:12" x14ac:dyDescent="0.25">
      <c r="A1023" t="s">
        <v>748</v>
      </c>
      <c r="B1023">
        <v>2007</v>
      </c>
      <c r="C1023" t="s">
        <v>701</v>
      </c>
      <c r="D1023">
        <v>3.7400000000000003E-2</v>
      </c>
      <c r="E1023">
        <v>3.7400000000000003E-2</v>
      </c>
      <c r="F1023">
        <v>3.7400000000000003E-2</v>
      </c>
      <c r="G1023">
        <v>3.7400000000000003E-2</v>
      </c>
      <c r="H1023">
        <v>3.7400000000000003E-2</v>
      </c>
      <c r="I1023">
        <v>3.7400000000000003E-2</v>
      </c>
      <c r="J1023">
        <v>3.7400000000000003E-2</v>
      </c>
      <c r="K1023">
        <v>3.7400000000000003E-2</v>
      </c>
      <c r="L1023">
        <v>3.7400000000000003E-2</v>
      </c>
    </row>
    <row r="1024" spans="1:12" x14ac:dyDescent="0.25">
      <c r="A1024" t="s">
        <v>749</v>
      </c>
      <c r="B1024">
        <v>2007</v>
      </c>
      <c r="C1024" t="s">
        <v>698</v>
      </c>
      <c r="D1024">
        <v>0.13719999999999999</v>
      </c>
      <c r="E1024">
        <v>0.13719999999999999</v>
      </c>
      <c r="F1024">
        <v>0.13719999999999999</v>
      </c>
      <c r="G1024">
        <v>0.13719999999999999</v>
      </c>
      <c r="H1024">
        <v>0.13719999999999999</v>
      </c>
      <c r="I1024">
        <v>0.13719999999999999</v>
      </c>
      <c r="J1024">
        <v>0.13719999999999999</v>
      </c>
      <c r="K1024">
        <v>0.13719999999999999</v>
      </c>
      <c r="L1024">
        <v>0.13719999999999999</v>
      </c>
    </row>
    <row r="1025" spans="1:12" x14ac:dyDescent="0.25">
      <c r="A1025" t="s">
        <v>749</v>
      </c>
      <c r="B1025">
        <v>2007</v>
      </c>
      <c r="C1025" t="s">
        <v>703</v>
      </c>
      <c r="D1025">
        <v>5.1000000000000004E-3</v>
      </c>
      <c r="E1025">
        <v>5.1000000000000004E-3</v>
      </c>
      <c r="F1025">
        <v>5.1000000000000004E-3</v>
      </c>
      <c r="G1025">
        <v>5.1000000000000004E-3</v>
      </c>
      <c r="H1025">
        <v>5.1000000000000004E-3</v>
      </c>
      <c r="I1025">
        <v>5.1000000000000004E-3</v>
      </c>
      <c r="J1025">
        <v>5.1000000000000004E-3</v>
      </c>
      <c r="K1025">
        <v>5.1000000000000004E-3</v>
      </c>
      <c r="L1025">
        <v>5.1000000000000004E-3</v>
      </c>
    </row>
    <row r="1026" spans="1:12" x14ac:dyDescent="0.25">
      <c r="A1026" t="s">
        <v>749</v>
      </c>
      <c r="B1026">
        <v>2007</v>
      </c>
      <c r="C1026" t="s">
        <v>697</v>
      </c>
      <c r="D1026">
        <v>0.21360000000000001</v>
      </c>
      <c r="E1026">
        <v>0.21360000000000001</v>
      </c>
      <c r="F1026">
        <v>0.21360000000000001</v>
      </c>
      <c r="G1026">
        <v>0.21360000000000001</v>
      </c>
      <c r="H1026">
        <v>0.21360000000000001</v>
      </c>
      <c r="I1026">
        <v>0.21360000000000001</v>
      </c>
      <c r="J1026">
        <v>0.21360000000000001</v>
      </c>
      <c r="K1026">
        <v>0.21360000000000001</v>
      </c>
      <c r="L1026">
        <v>0.21360000000000001</v>
      </c>
    </row>
    <row r="1027" spans="1:12" x14ac:dyDescent="0.25">
      <c r="A1027" t="s">
        <v>749</v>
      </c>
      <c r="B1027">
        <v>2007</v>
      </c>
      <c r="C1027" t="s">
        <v>701</v>
      </c>
      <c r="D1027">
        <v>1.06E-2</v>
      </c>
      <c r="E1027">
        <v>1.06E-2</v>
      </c>
      <c r="F1027">
        <v>1.06E-2</v>
      </c>
      <c r="G1027">
        <v>1.06E-2</v>
      </c>
      <c r="H1027">
        <v>1.06E-2</v>
      </c>
      <c r="I1027">
        <v>1.06E-2</v>
      </c>
      <c r="J1027">
        <v>1.06E-2</v>
      </c>
      <c r="K1027">
        <v>1.06E-2</v>
      </c>
      <c r="L1027">
        <v>1.06E-2</v>
      </c>
    </row>
    <row r="1028" spans="1:12" x14ac:dyDescent="0.25">
      <c r="A1028" t="s">
        <v>749</v>
      </c>
      <c r="B1028">
        <v>2007</v>
      </c>
      <c r="C1028" t="s">
        <v>700</v>
      </c>
      <c r="D1028">
        <v>3.9399999999999998E-2</v>
      </c>
      <c r="E1028">
        <v>3.9399999999999998E-2</v>
      </c>
      <c r="F1028">
        <v>3.9399999999999998E-2</v>
      </c>
      <c r="G1028">
        <v>3.9399999999999998E-2</v>
      </c>
      <c r="H1028">
        <v>3.9399999999999998E-2</v>
      </c>
      <c r="I1028">
        <v>3.9399999999999998E-2</v>
      </c>
      <c r="J1028">
        <v>3.9399999999999998E-2</v>
      </c>
      <c r="K1028">
        <v>3.9399999999999998E-2</v>
      </c>
      <c r="L1028">
        <v>3.9399999999999998E-2</v>
      </c>
    </row>
    <row r="1029" spans="1:12" x14ac:dyDescent="0.25">
      <c r="A1029" t="s">
        <v>749</v>
      </c>
      <c r="B1029">
        <v>2007</v>
      </c>
      <c r="C1029" t="s">
        <v>702</v>
      </c>
      <c r="D1029">
        <v>2.0899999999999998E-2</v>
      </c>
      <c r="E1029">
        <v>2.0899999999999998E-2</v>
      </c>
      <c r="F1029">
        <v>2.0899999999999998E-2</v>
      </c>
      <c r="G1029">
        <v>2.0899999999999998E-2</v>
      </c>
      <c r="H1029">
        <v>2.0899999999999998E-2</v>
      </c>
      <c r="I1029">
        <v>2.0899999999999998E-2</v>
      </c>
      <c r="J1029">
        <v>2.0899999999999998E-2</v>
      </c>
      <c r="K1029">
        <v>2.0899999999999998E-2</v>
      </c>
      <c r="L1029">
        <v>2.0899999999999998E-2</v>
      </c>
    </row>
    <row r="1030" spans="1:12" x14ac:dyDescent="0.25">
      <c r="A1030" t="s">
        <v>749</v>
      </c>
      <c r="B1030">
        <v>2007</v>
      </c>
      <c r="C1030" t="s">
        <v>699</v>
      </c>
      <c r="D1030">
        <v>4.0000000000000002E-4</v>
      </c>
      <c r="E1030">
        <v>4.0000000000000002E-4</v>
      </c>
      <c r="F1030">
        <v>4.0000000000000002E-4</v>
      </c>
      <c r="G1030">
        <v>4.0000000000000002E-4</v>
      </c>
      <c r="H1030">
        <v>4.0000000000000002E-4</v>
      </c>
      <c r="I1030">
        <v>4.0000000000000002E-4</v>
      </c>
      <c r="J1030">
        <v>4.0000000000000002E-4</v>
      </c>
      <c r="K1030">
        <v>4.0000000000000002E-4</v>
      </c>
      <c r="L1030">
        <v>4.0000000000000002E-4</v>
      </c>
    </row>
    <row r="1031" spans="1:12" x14ac:dyDescent="0.25">
      <c r="A1031" t="s">
        <v>750</v>
      </c>
      <c r="B1031">
        <v>2007</v>
      </c>
      <c r="C1031" t="s">
        <v>697</v>
      </c>
      <c r="D1031">
        <v>2.5752000000000002</v>
      </c>
      <c r="E1031">
        <v>2.5752000000000002</v>
      </c>
      <c r="F1031">
        <v>2.5752000000000002</v>
      </c>
      <c r="G1031">
        <v>2.5752000000000002</v>
      </c>
      <c r="H1031">
        <v>2.5752000000000002</v>
      </c>
      <c r="I1031">
        <v>2.5752000000000002</v>
      </c>
      <c r="J1031">
        <v>2.5752000000000002</v>
      </c>
      <c r="K1031">
        <v>2.5752000000000002</v>
      </c>
      <c r="L1031">
        <v>2.5752000000000002</v>
      </c>
    </row>
    <row r="1032" spans="1:12" x14ac:dyDescent="0.25">
      <c r="A1032" t="s">
        <v>750</v>
      </c>
      <c r="B1032">
        <v>2007</v>
      </c>
      <c r="C1032" t="s">
        <v>703</v>
      </c>
      <c r="D1032">
        <v>6.13E-2</v>
      </c>
      <c r="E1032">
        <v>6.13E-2</v>
      </c>
      <c r="F1032">
        <v>6.13E-2</v>
      </c>
      <c r="G1032">
        <v>6.13E-2</v>
      </c>
      <c r="H1032">
        <v>6.13E-2</v>
      </c>
      <c r="I1032">
        <v>6.13E-2</v>
      </c>
      <c r="J1032">
        <v>6.13E-2</v>
      </c>
      <c r="K1032">
        <v>6.13E-2</v>
      </c>
      <c r="L1032">
        <v>6.13E-2</v>
      </c>
    </row>
    <row r="1033" spans="1:12" x14ac:dyDescent="0.25">
      <c r="A1033" t="s">
        <v>750</v>
      </c>
      <c r="B1033">
        <v>2007</v>
      </c>
      <c r="C1033" t="s">
        <v>700</v>
      </c>
      <c r="D1033">
        <v>0.47710000000000002</v>
      </c>
      <c r="E1033">
        <v>0.47710000000000002</v>
      </c>
      <c r="F1033">
        <v>0.47710000000000002</v>
      </c>
      <c r="G1033">
        <v>0.47710000000000002</v>
      </c>
      <c r="H1033">
        <v>0.47710000000000002</v>
      </c>
      <c r="I1033">
        <v>0.47710000000000002</v>
      </c>
      <c r="J1033">
        <v>0.47710000000000002</v>
      </c>
      <c r="K1033">
        <v>0.47710000000000002</v>
      </c>
      <c r="L1033">
        <v>0.47710000000000002</v>
      </c>
    </row>
    <row r="1034" spans="1:12" x14ac:dyDescent="0.25">
      <c r="A1034" t="s">
        <v>750</v>
      </c>
      <c r="B1034">
        <v>2007</v>
      </c>
      <c r="C1034" t="s">
        <v>699</v>
      </c>
      <c r="D1034">
        <v>4.7999999999999996E-3</v>
      </c>
      <c r="E1034">
        <v>4.7999999999999996E-3</v>
      </c>
      <c r="F1034">
        <v>4.7999999999999996E-3</v>
      </c>
      <c r="G1034">
        <v>4.7999999999999996E-3</v>
      </c>
      <c r="H1034">
        <v>4.7999999999999996E-3</v>
      </c>
      <c r="I1034">
        <v>4.7999999999999996E-3</v>
      </c>
      <c r="J1034">
        <v>4.7999999999999996E-3</v>
      </c>
      <c r="K1034">
        <v>4.7999999999999996E-3</v>
      </c>
      <c r="L1034">
        <v>4.7999999999999996E-3</v>
      </c>
    </row>
    <row r="1035" spans="1:12" x14ac:dyDescent="0.25">
      <c r="A1035" t="s">
        <v>750</v>
      </c>
      <c r="B1035">
        <v>2007</v>
      </c>
      <c r="C1035" t="s">
        <v>698</v>
      </c>
      <c r="D1035">
        <v>1.6328</v>
      </c>
      <c r="E1035">
        <v>1.6328</v>
      </c>
      <c r="F1035">
        <v>1.6328</v>
      </c>
      <c r="G1035">
        <v>1.6328</v>
      </c>
      <c r="H1035">
        <v>1.6328</v>
      </c>
      <c r="I1035">
        <v>1.6328</v>
      </c>
      <c r="J1035">
        <v>1.6328</v>
      </c>
      <c r="K1035">
        <v>1.6328</v>
      </c>
      <c r="L1035">
        <v>1.6328</v>
      </c>
    </row>
    <row r="1036" spans="1:12" x14ac:dyDescent="0.25">
      <c r="A1036" t="s">
        <v>750</v>
      </c>
      <c r="B1036">
        <v>2007</v>
      </c>
      <c r="C1036" t="s">
        <v>702</v>
      </c>
      <c r="D1036">
        <v>0.25309999999999999</v>
      </c>
      <c r="E1036">
        <v>0.25309999999999999</v>
      </c>
      <c r="F1036">
        <v>0.25309999999999999</v>
      </c>
      <c r="G1036">
        <v>0.25309999999999999</v>
      </c>
      <c r="H1036">
        <v>0.25309999999999999</v>
      </c>
      <c r="I1036">
        <v>0.25309999999999999</v>
      </c>
      <c r="J1036">
        <v>0.25309999999999999</v>
      </c>
      <c r="K1036">
        <v>0.25309999999999999</v>
      </c>
      <c r="L1036">
        <v>0.25309999999999999</v>
      </c>
    </row>
    <row r="1037" spans="1:12" x14ac:dyDescent="0.25">
      <c r="A1037" t="s">
        <v>750</v>
      </c>
      <c r="B1037">
        <v>2007</v>
      </c>
      <c r="C1037" t="s">
        <v>701</v>
      </c>
      <c r="D1037">
        <v>0.14630000000000001</v>
      </c>
      <c r="E1037">
        <v>0.14630000000000001</v>
      </c>
      <c r="F1037">
        <v>0.14630000000000001</v>
      </c>
      <c r="G1037">
        <v>0.14630000000000001</v>
      </c>
      <c r="H1037">
        <v>0.14630000000000001</v>
      </c>
      <c r="I1037">
        <v>0.14630000000000001</v>
      </c>
      <c r="J1037">
        <v>0.14630000000000001</v>
      </c>
      <c r="K1037">
        <v>0.14630000000000001</v>
      </c>
      <c r="L1037">
        <v>0.14630000000000001</v>
      </c>
    </row>
    <row r="1038" spans="1:12" x14ac:dyDescent="0.25">
      <c r="A1038" t="s">
        <v>751</v>
      </c>
      <c r="B1038">
        <v>2007</v>
      </c>
      <c r="C1038" t="s">
        <v>703</v>
      </c>
      <c r="D1038">
        <v>5.1700000000000003E-2</v>
      </c>
      <c r="E1038">
        <v>5.1700000000000003E-2</v>
      </c>
      <c r="F1038">
        <v>5.1700000000000003E-2</v>
      </c>
      <c r="G1038">
        <v>5.1700000000000003E-2</v>
      </c>
      <c r="H1038">
        <v>5.1700000000000003E-2</v>
      </c>
      <c r="I1038">
        <v>5.1700000000000003E-2</v>
      </c>
      <c r="J1038">
        <v>5.1700000000000003E-2</v>
      </c>
      <c r="K1038">
        <v>5.1700000000000003E-2</v>
      </c>
      <c r="L1038">
        <v>5.1700000000000003E-2</v>
      </c>
    </row>
    <row r="1039" spans="1:12" x14ac:dyDescent="0.25">
      <c r="A1039" t="s">
        <v>751</v>
      </c>
      <c r="B1039">
        <v>2007</v>
      </c>
      <c r="C1039" t="s">
        <v>698</v>
      </c>
      <c r="D1039">
        <v>1.1539999999999999</v>
      </c>
      <c r="E1039">
        <v>1.1539999999999999</v>
      </c>
      <c r="F1039">
        <v>1.1539999999999999</v>
      </c>
      <c r="G1039">
        <v>1.1539999999999999</v>
      </c>
      <c r="H1039">
        <v>1.1539999999999999</v>
      </c>
      <c r="I1039">
        <v>1.1539999999999999</v>
      </c>
      <c r="J1039">
        <v>1.1539999999999999</v>
      </c>
      <c r="K1039">
        <v>1.1539999999999999</v>
      </c>
      <c r="L1039">
        <v>1.1539999999999999</v>
      </c>
    </row>
    <row r="1040" spans="1:12" x14ac:dyDescent="0.25">
      <c r="A1040" t="s">
        <v>751</v>
      </c>
      <c r="B1040">
        <v>2007</v>
      </c>
      <c r="C1040" t="s">
        <v>700</v>
      </c>
      <c r="D1040">
        <v>0.40239999999999998</v>
      </c>
      <c r="E1040">
        <v>0.40239999999999998</v>
      </c>
      <c r="F1040">
        <v>0.40239999999999998</v>
      </c>
      <c r="G1040">
        <v>0.40239999999999998</v>
      </c>
      <c r="H1040">
        <v>0.40239999999999998</v>
      </c>
      <c r="I1040">
        <v>0.40239999999999998</v>
      </c>
      <c r="J1040">
        <v>0.40239999999999998</v>
      </c>
      <c r="K1040">
        <v>0.40239999999999998</v>
      </c>
      <c r="L1040">
        <v>0.40239999999999998</v>
      </c>
    </row>
    <row r="1041" spans="1:12" x14ac:dyDescent="0.25">
      <c r="A1041" t="s">
        <v>751</v>
      </c>
      <c r="B1041">
        <v>2007</v>
      </c>
      <c r="C1041" t="s">
        <v>699</v>
      </c>
      <c r="D1041">
        <v>4.0000000000000001E-3</v>
      </c>
      <c r="E1041">
        <v>4.0000000000000001E-3</v>
      </c>
      <c r="F1041">
        <v>4.0000000000000001E-3</v>
      </c>
      <c r="G1041">
        <v>4.0000000000000001E-3</v>
      </c>
      <c r="H1041">
        <v>4.0000000000000001E-3</v>
      </c>
      <c r="I1041">
        <v>4.0000000000000001E-3</v>
      </c>
      <c r="J1041">
        <v>4.0000000000000001E-3</v>
      </c>
      <c r="K1041">
        <v>4.0000000000000001E-3</v>
      </c>
      <c r="L1041">
        <v>4.0000000000000001E-3</v>
      </c>
    </row>
    <row r="1042" spans="1:12" x14ac:dyDescent="0.25">
      <c r="A1042" t="s">
        <v>751</v>
      </c>
      <c r="B1042">
        <v>2007</v>
      </c>
      <c r="C1042" t="s">
        <v>697</v>
      </c>
      <c r="D1042">
        <v>1.9067000000000001</v>
      </c>
      <c r="E1042">
        <v>1.9067000000000001</v>
      </c>
      <c r="F1042">
        <v>1.9067000000000001</v>
      </c>
      <c r="G1042">
        <v>1.9067000000000001</v>
      </c>
      <c r="H1042">
        <v>1.9067000000000001</v>
      </c>
      <c r="I1042">
        <v>1.9067000000000001</v>
      </c>
      <c r="J1042">
        <v>1.9067000000000001</v>
      </c>
      <c r="K1042">
        <v>1.9067000000000001</v>
      </c>
      <c r="L1042">
        <v>1.9067000000000001</v>
      </c>
    </row>
    <row r="1043" spans="1:12" x14ac:dyDescent="0.25">
      <c r="A1043" t="s">
        <v>751</v>
      </c>
      <c r="B1043">
        <v>2007</v>
      </c>
      <c r="C1043" t="s">
        <v>701</v>
      </c>
      <c r="D1043">
        <v>8.1100000000000005E-2</v>
      </c>
      <c r="E1043">
        <v>8.1100000000000005E-2</v>
      </c>
      <c r="F1043">
        <v>8.1100000000000005E-2</v>
      </c>
      <c r="G1043">
        <v>8.1100000000000005E-2</v>
      </c>
      <c r="H1043">
        <v>8.1100000000000005E-2</v>
      </c>
      <c r="I1043">
        <v>8.1100000000000005E-2</v>
      </c>
      <c r="J1043">
        <v>8.1100000000000005E-2</v>
      </c>
      <c r="K1043">
        <v>8.1100000000000005E-2</v>
      </c>
      <c r="L1043">
        <v>8.1100000000000005E-2</v>
      </c>
    </row>
    <row r="1044" spans="1:12" x14ac:dyDescent="0.25">
      <c r="A1044" t="s">
        <v>751</v>
      </c>
      <c r="B1044">
        <v>2007</v>
      </c>
      <c r="C1044" t="s">
        <v>702</v>
      </c>
      <c r="D1044">
        <v>0.21340000000000001</v>
      </c>
      <c r="E1044">
        <v>0.21340000000000001</v>
      </c>
      <c r="F1044">
        <v>0.21340000000000001</v>
      </c>
      <c r="G1044">
        <v>0.21340000000000001</v>
      </c>
      <c r="H1044">
        <v>0.21340000000000001</v>
      </c>
      <c r="I1044">
        <v>0.21340000000000001</v>
      </c>
      <c r="J1044">
        <v>0.21340000000000001</v>
      </c>
      <c r="K1044">
        <v>0.21340000000000001</v>
      </c>
      <c r="L1044">
        <v>0.21340000000000001</v>
      </c>
    </row>
    <row r="1045" spans="1:12" x14ac:dyDescent="0.25">
      <c r="A1045" t="s">
        <v>752</v>
      </c>
      <c r="B1045">
        <v>2007</v>
      </c>
      <c r="C1045" t="s">
        <v>703</v>
      </c>
      <c r="D1045">
        <v>4.3E-3</v>
      </c>
      <c r="E1045">
        <v>4.3E-3</v>
      </c>
      <c r="F1045">
        <v>4.3E-3</v>
      </c>
      <c r="G1045">
        <v>4.3E-3</v>
      </c>
      <c r="H1045">
        <v>4.3E-3</v>
      </c>
      <c r="I1045">
        <v>4.3E-3</v>
      </c>
      <c r="J1045">
        <v>4.3E-3</v>
      </c>
      <c r="K1045">
        <v>4.3E-3</v>
      </c>
      <c r="L1045">
        <v>4.3E-3</v>
      </c>
    </row>
    <row r="1046" spans="1:12" x14ac:dyDescent="0.25">
      <c r="A1046" t="s">
        <v>752</v>
      </c>
      <c r="B1046">
        <v>2007</v>
      </c>
      <c r="C1046" t="s">
        <v>701</v>
      </c>
      <c r="D1046">
        <v>1.1900000000000001E-2</v>
      </c>
      <c r="E1046">
        <v>1.1900000000000001E-2</v>
      </c>
      <c r="F1046">
        <v>1.1900000000000001E-2</v>
      </c>
      <c r="G1046">
        <v>1.1900000000000001E-2</v>
      </c>
      <c r="H1046">
        <v>1.1900000000000001E-2</v>
      </c>
      <c r="I1046">
        <v>1.1900000000000001E-2</v>
      </c>
      <c r="J1046">
        <v>1.1900000000000001E-2</v>
      </c>
      <c r="K1046">
        <v>1.1900000000000001E-2</v>
      </c>
      <c r="L1046">
        <v>1.1900000000000001E-2</v>
      </c>
    </row>
    <row r="1047" spans="1:12" x14ac:dyDescent="0.25">
      <c r="A1047" t="s">
        <v>752</v>
      </c>
      <c r="B1047">
        <v>2007</v>
      </c>
      <c r="C1047" t="s">
        <v>697</v>
      </c>
      <c r="D1047">
        <v>0.1535</v>
      </c>
      <c r="E1047">
        <v>0.1535</v>
      </c>
      <c r="F1047">
        <v>0.1535</v>
      </c>
      <c r="G1047">
        <v>0.1535</v>
      </c>
      <c r="H1047">
        <v>0.1535</v>
      </c>
      <c r="I1047">
        <v>0.1535</v>
      </c>
      <c r="J1047">
        <v>0.1535</v>
      </c>
      <c r="K1047">
        <v>0.1535</v>
      </c>
      <c r="L1047">
        <v>0.1535</v>
      </c>
    </row>
    <row r="1048" spans="1:12" x14ac:dyDescent="0.25">
      <c r="A1048" t="s">
        <v>752</v>
      </c>
      <c r="B1048">
        <v>2007</v>
      </c>
      <c r="C1048" t="s">
        <v>702</v>
      </c>
      <c r="D1048">
        <v>1.78E-2</v>
      </c>
      <c r="E1048">
        <v>1.78E-2</v>
      </c>
      <c r="F1048">
        <v>1.78E-2</v>
      </c>
      <c r="G1048">
        <v>1.78E-2</v>
      </c>
      <c r="H1048">
        <v>1.78E-2</v>
      </c>
      <c r="I1048">
        <v>1.78E-2</v>
      </c>
      <c r="J1048">
        <v>1.78E-2</v>
      </c>
      <c r="K1048">
        <v>1.78E-2</v>
      </c>
      <c r="L1048">
        <v>1.78E-2</v>
      </c>
    </row>
    <row r="1049" spans="1:12" x14ac:dyDescent="0.25">
      <c r="A1049" t="s">
        <v>752</v>
      </c>
      <c r="B1049">
        <v>2007</v>
      </c>
      <c r="C1049" t="s">
        <v>698</v>
      </c>
      <c r="D1049">
        <v>8.5800000000000001E-2</v>
      </c>
      <c r="E1049">
        <v>8.5800000000000001E-2</v>
      </c>
      <c r="F1049">
        <v>8.5800000000000001E-2</v>
      </c>
      <c r="G1049">
        <v>8.5800000000000001E-2</v>
      </c>
      <c r="H1049">
        <v>8.5800000000000001E-2</v>
      </c>
      <c r="I1049">
        <v>8.5800000000000001E-2</v>
      </c>
      <c r="J1049">
        <v>8.5800000000000001E-2</v>
      </c>
      <c r="K1049">
        <v>8.5800000000000001E-2</v>
      </c>
      <c r="L1049">
        <v>8.5800000000000001E-2</v>
      </c>
    </row>
    <row r="1050" spans="1:12" x14ac:dyDescent="0.25">
      <c r="A1050" t="s">
        <v>752</v>
      </c>
      <c r="B1050">
        <v>2007</v>
      </c>
      <c r="C1050" t="s">
        <v>700</v>
      </c>
      <c r="D1050">
        <v>3.3500000000000002E-2</v>
      </c>
      <c r="E1050">
        <v>3.3500000000000002E-2</v>
      </c>
      <c r="F1050">
        <v>3.3500000000000002E-2</v>
      </c>
      <c r="G1050">
        <v>3.3500000000000002E-2</v>
      </c>
      <c r="H1050">
        <v>3.3500000000000002E-2</v>
      </c>
      <c r="I1050">
        <v>3.3500000000000002E-2</v>
      </c>
      <c r="J1050">
        <v>3.3500000000000002E-2</v>
      </c>
      <c r="K1050">
        <v>3.3500000000000002E-2</v>
      </c>
      <c r="L1050">
        <v>3.3500000000000002E-2</v>
      </c>
    </row>
    <row r="1051" spans="1:12" x14ac:dyDescent="0.25">
      <c r="A1051" t="s">
        <v>752</v>
      </c>
      <c r="B1051">
        <v>2007</v>
      </c>
      <c r="C1051" t="s">
        <v>699</v>
      </c>
      <c r="D1051">
        <v>2.9999999999999997E-4</v>
      </c>
      <c r="E1051">
        <v>2.9999999999999997E-4</v>
      </c>
      <c r="F1051">
        <v>2.9999999999999997E-4</v>
      </c>
      <c r="G1051">
        <v>2.9999999999999997E-4</v>
      </c>
      <c r="H1051">
        <v>2.9999999999999997E-4</v>
      </c>
      <c r="I1051">
        <v>2.9999999999999997E-4</v>
      </c>
      <c r="J1051">
        <v>2.9999999999999997E-4</v>
      </c>
      <c r="K1051">
        <v>2.9999999999999997E-4</v>
      </c>
      <c r="L1051">
        <v>2.9999999999999997E-4</v>
      </c>
    </row>
    <row r="1052" spans="1:12" x14ac:dyDescent="0.25">
      <c r="A1052" t="s">
        <v>753</v>
      </c>
      <c r="B1052">
        <v>2007</v>
      </c>
      <c r="C1052" t="s">
        <v>702</v>
      </c>
      <c r="D1052">
        <v>5.9700000000000003E-2</v>
      </c>
      <c r="E1052">
        <v>5.9700000000000003E-2</v>
      </c>
      <c r="F1052">
        <v>5.9700000000000003E-2</v>
      </c>
      <c r="G1052">
        <v>5.9700000000000003E-2</v>
      </c>
      <c r="H1052">
        <v>5.9700000000000003E-2</v>
      </c>
      <c r="I1052">
        <v>5.9700000000000003E-2</v>
      </c>
      <c r="J1052">
        <v>5.9700000000000003E-2</v>
      </c>
      <c r="K1052">
        <v>5.9700000000000003E-2</v>
      </c>
      <c r="L1052">
        <v>5.9700000000000003E-2</v>
      </c>
    </row>
    <row r="1053" spans="1:12" x14ac:dyDescent="0.25">
      <c r="A1053" t="s">
        <v>753</v>
      </c>
      <c r="B1053">
        <v>2007</v>
      </c>
      <c r="C1053" t="s">
        <v>700</v>
      </c>
      <c r="D1053">
        <v>0.11260000000000001</v>
      </c>
      <c r="E1053">
        <v>0.11260000000000001</v>
      </c>
      <c r="F1053">
        <v>0.11260000000000001</v>
      </c>
      <c r="G1053">
        <v>0.11260000000000001</v>
      </c>
      <c r="H1053">
        <v>0.11260000000000001</v>
      </c>
      <c r="I1053">
        <v>0.11260000000000001</v>
      </c>
      <c r="J1053">
        <v>0.11260000000000001</v>
      </c>
      <c r="K1053">
        <v>0.11260000000000001</v>
      </c>
      <c r="L1053">
        <v>0.11260000000000001</v>
      </c>
    </row>
    <row r="1054" spans="1:12" x14ac:dyDescent="0.25">
      <c r="A1054" t="s">
        <v>753</v>
      </c>
      <c r="B1054">
        <v>2007</v>
      </c>
      <c r="C1054" t="s">
        <v>701</v>
      </c>
      <c r="D1054">
        <v>3.6900000000000002E-2</v>
      </c>
      <c r="E1054">
        <v>3.6900000000000002E-2</v>
      </c>
      <c r="F1054">
        <v>3.6900000000000002E-2</v>
      </c>
      <c r="G1054">
        <v>3.6900000000000002E-2</v>
      </c>
      <c r="H1054">
        <v>3.6900000000000002E-2</v>
      </c>
      <c r="I1054">
        <v>3.6900000000000002E-2</v>
      </c>
      <c r="J1054">
        <v>3.6900000000000002E-2</v>
      </c>
      <c r="K1054">
        <v>3.6900000000000002E-2</v>
      </c>
      <c r="L1054">
        <v>3.6900000000000002E-2</v>
      </c>
    </row>
    <row r="1055" spans="1:12" x14ac:dyDescent="0.25">
      <c r="A1055" t="s">
        <v>753</v>
      </c>
      <c r="B1055">
        <v>2007</v>
      </c>
      <c r="C1055" t="s">
        <v>703</v>
      </c>
      <c r="D1055">
        <v>1.4500000000000001E-2</v>
      </c>
      <c r="E1055">
        <v>1.4500000000000001E-2</v>
      </c>
      <c r="F1055">
        <v>1.4500000000000001E-2</v>
      </c>
      <c r="G1055">
        <v>1.4500000000000001E-2</v>
      </c>
      <c r="H1055">
        <v>1.4500000000000001E-2</v>
      </c>
      <c r="I1055">
        <v>1.4500000000000001E-2</v>
      </c>
      <c r="J1055">
        <v>1.4500000000000001E-2</v>
      </c>
      <c r="K1055">
        <v>1.4500000000000001E-2</v>
      </c>
      <c r="L1055">
        <v>1.4500000000000001E-2</v>
      </c>
    </row>
    <row r="1056" spans="1:12" x14ac:dyDescent="0.25">
      <c r="A1056" t="s">
        <v>753</v>
      </c>
      <c r="B1056">
        <v>2007</v>
      </c>
      <c r="C1056" t="s">
        <v>697</v>
      </c>
      <c r="D1056">
        <v>0.57430000000000003</v>
      </c>
      <c r="E1056">
        <v>0.57430000000000003</v>
      </c>
      <c r="F1056">
        <v>0.57430000000000003</v>
      </c>
      <c r="G1056">
        <v>0.57430000000000003</v>
      </c>
      <c r="H1056">
        <v>0.57430000000000003</v>
      </c>
      <c r="I1056">
        <v>0.57430000000000003</v>
      </c>
      <c r="J1056">
        <v>0.57430000000000003</v>
      </c>
      <c r="K1056">
        <v>0.57430000000000003</v>
      </c>
      <c r="L1056">
        <v>0.57430000000000003</v>
      </c>
    </row>
    <row r="1057" spans="1:12" x14ac:dyDescent="0.25">
      <c r="A1057" t="s">
        <v>753</v>
      </c>
      <c r="B1057">
        <v>2007</v>
      </c>
      <c r="C1057" t="s">
        <v>698</v>
      </c>
      <c r="D1057">
        <v>0.34949999999999998</v>
      </c>
      <c r="E1057">
        <v>0.34949999999999998</v>
      </c>
      <c r="F1057">
        <v>0.34949999999999998</v>
      </c>
      <c r="G1057">
        <v>0.34949999999999998</v>
      </c>
      <c r="H1057">
        <v>0.34949999999999998</v>
      </c>
      <c r="I1057">
        <v>0.34949999999999998</v>
      </c>
      <c r="J1057">
        <v>0.34949999999999998</v>
      </c>
      <c r="K1057">
        <v>0.34949999999999998</v>
      </c>
      <c r="L1057">
        <v>0.34949999999999998</v>
      </c>
    </row>
    <row r="1058" spans="1:12" x14ac:dyDescent="0.25">
      <c r="A1058" t="s">
        <v>753</v>
      </c>
      <c r="B1058">
        <v>2007</v>
      </c>
      <c r="C1058" t="s">
        <v>699</v>
      </c>
      <c r="D1058">
        <v>1.1000000000000001E-3</v>
      </c>
      <c r="E1058">
        <v>1.1000000000000001E-3</v>
      </c>
      <c r="F1058">
        <v>1.1000000000000001E-3</v>
      </c>
      <c r="G1058">
        <v>1.1000000000000001E-3</v>
      </c>
      <c r="H1058">
        <v>1.1000000000000001E-3</v>
      </c>
      <c r="I1058">
        <v>1.1000000000000001E-3</v>
      </c>
      <c r="J1058">
        <v>1.1000000000000001E-3</v>
      </c>
      <c r="K1058">
        <v>1.1000000000000001E-3</v>
      </c>
      <c r="L1058">
        <v>1.1000000000000001E-3</v>
      </c>
    </row>
    <row r="1059" spans="1:12" x14ac:dyDescent="0.25">
      <c r="A1059" t="s">
        <v>754</v>
      </c>
      <c r="B1059">
        <v>2007</v>
      </c>
      <c r="C1059" t="s">
        <v>703</v>
      </c>
      <c r="D1059">
        <v>4.4600000000000001E-2</v>
      </c>
      <c r="E1059">
        <v>4.4600000000000001E-2</v>
      </c>
      <c r="F1059">
        <v>4.4600000000000001E-2</v>
      </c>
      <c r="G1059">
        <v>4.4600000000000001E-2</v>
      </c>
      <c r="H1059">
        <v>4.4600000000000001E-2</v>
      </c>
      <c r="I1059">
        <v>4.4600000000000001E-2</v>
      </c>
      <c r="J1059">
        <v>4.4600000000000001E-2</v>
      </c>
      <c r="K1059">
        <v>4.4600000000000001E-2</v>
      </c>
      <c r="L1059">
        <v>4.4600000000000001E-2</v>
      </c>
    </row>
    <row r="1060" spans="1:12" x14ac:dyDescent="0.25">
      <c r="A1060" t="s">
        <v>754</v>
      </c>
      <c r="B1060">
        <v>2007</v>
      </c>
      <c r="C1060" t="s">
        <v>699</v>
      </c>
      <c r="D1060">
        <v>3.5000000000000001E-3</v>
      </c>
      <c r="E1060">
        <v>3.5000000000000001E-3</v>
      </c>
      <c r="F1060">
        <v>3.5000000000000001E-3</v>
      </c>
      <c r="G1060">
        <v>3.5000000000000001E-3</v>
      </c>
      <c r="H1060">
        <v>3.5000000000000001E-3</v>
      </c>
      <c r="I1060">
        <v>3.5000000000000001E-3</v>
      </c>
      <c r="J1060">
        <v>3.5000000000000001E-3</v>
      </c>
      <c r="K1060">
        <v>3.5000000000000001E-3</v>
      </c>
      <c r="L1060">
        <v>3.5000000000000001E-3</v>
      </c>
    </row>
    <row r="1061" spans="1:12" x14ac:dyDescent="0.25">
      <c r="A1061" t="s">
        <v>754</v>
      </c>
      <c r="B1061">
        <v>2007</v>
      </c>
      <c r="C1061" t="s">
        <v>697</v>
      </c>
      <c r="D1061">
        <v>1.8073999999999999</v>
      </c>
      <c r="E1061">
        <v>1.8073999999999999</v>
      </c>
      <c r="F1061">
        <v>1.8073999999999999</v>
      </c>
      <c r="G1061">
        <v>1.8073999999999999</v>
      </c>
      <c r="H1061">
        <v>1.8073999999999999</v>
      </c>
      <c r="I1061">
        <v>1.8073999999999999</v>
      </c>
      <c r="J1061">
        <v>1.8073999999999999</v>
      </c>
      <c r="K1061">
        <v>1.8073999999999999</v>
      </c>
      <c r="L1061">
        <v>1.8073999999999999</v>
      </c>
    </row>
    <row r="1062" spans="1:12" x14ac:dyDescent="0.25">
      <c r="A1062" t="s">
        <v>754</v>
      </c>
      <c r="B1062">
        <v>2007</v>
      </c>
      <c r="C1062" t="s">
        <v>701</v>
      </c>
      <c r="D1062">
        <v>0.10630000000000001</v>
      </c>
      <c r="E1062">
        <v>0.10630000000000001</v>
      </c>
      <c r="F1062">
        <v>0.10630000000000001</v>
      </c>
      <c r="G1062">
        <v>0.10630000000000001</v>
      </c>
      <c r="H1062">
        <v>0.10630000000000001</v>
      </c>
      <c r="I1062">
        <v>0.10630000000000001</v>
      </c>
      <c r="J1062">
        <v>0.10630000000000001</v>
      </c>
      <c r="K1062">
        <v>0.10630000000000001</v>
      </c>
      <c r="L1062">
        <v>0.10630000000000001</v>
      </c>
    </row>
    <row r="1063" spans="1:12" x14ac:dyDescent="0.25">
      <c r="A1063" t="s">
        <v>754</v>
      </c>
      <c r="B1063">
        <v>2007</v>
      </c>
      <c r="C1063" t="s">
        <v>698</v>
      </c>
      <c r="D1063">
        <v>1.1222000000000001</v>
      </c>
      <c r="E1063">
        <v>1.1222000000000001</v>
      </c>
      <c r="F1063">
        <v>1.1222000000000001</v>
      </c>
      <c r="G1063">
        <v>1.1222000000000001</v>
      </c>
      <c r="H1063">
        <v>1.1222000000000001</v>
      </c>
      <c r="I1063">
        <v>1.1222000000000001</v>
      </c>
      <c r="J1063">
        <v>1.1222000000000001</v>
      </c>
      <c r="K1063">
        <v>1.1222000000000001</v>
      </c>
      <c r="L1063">
        <v>1.1222000000000001</v>
      </c>
    </row>
    <row r="1064" spans="1:12" x14ac:dyDescent="0.25">
      <c r="A1064" t="s">
        <v>754</v>
      </c>
      <c r="B1064">
        <v>2007</v>
      </c>
      <c r="C1064" t="s">
        <v>702</v>
      </c>
      <c r="D1064">
        <v>0.184</v>
      </c>
      <c r="E1064">
        <v>0.184</v>
      </c>
      <c r="F1064">
        <v>0.184</v>
      </c>
      <c r="G1064">
        <v>0.184</v>
      </c>
      <c r="H1064">
        <v>0.184</v>
      </c>
      <c r="I1064">
        <v>0.184</v>
      </c>
      <c r="J1064">
        <v>0.184</v>
      </c>
      <c r="K1064">
        <v>0.184</v>
      </c>
      <c r="L1064">
        <v>0.184</v>
      </c>
    </row>
    <row r="1065" spans="1:12" x14ac:dyDescent="0.25">
      <c r="A1065" t="s">
        <v>754</v>
      </c>
      <c r="B1065">
        <v>2007</v>
      </c>
      <c r="C1065" t="s">
        <v>700</v>
      </c>
      <c r="D1065">
        <v>0.34689999999999999</v>
      </c>
      <c r="E1065">
        <v>0.34689999999999999</v>
      </c>
      <c r="F1065">
        <v>0.34689999999999999</v>
      </c>
      <c r="G1065">
        <v>0.34689999999999999</v>
      </c>
      <c r="H1065">
        <v>0.34689999999999999</v>
      </c>
      <c r="I1065">
        <v>0.34689999999999999</v>
      </c>
      <c r="J1065">
        <v>0.34689999999999999</v>
      </c>
      <c r="K1065">
        <v>0.34689999999999999</v>
      </c>
      <c r="L1065">
        <v>0.34689999999999999</v>
      </c>
    </row>
    <row r="1066" spans="1:12" x14ac:dyDescent="0.25">
      <c r="A1066" t="s">
        <v>755</v>
      </c>
      <c r="B1066">
        <v>2007</v>
      </c>
      <c r="C1066" t="s">
        <v>697</v>
      </c>
      <c r="D1066">
        <v>0.22789999999999999</v>
      </c>
      <c r="E1066">
        <v>0.22789999999999999</v>
      </c>
      <c r="F1066">
        <v>0.22789999999999999</v>
      </c>
      <c r="G1066">
        <v>0.22789999999999999</v>
      </c>
      <c r="H1066">
        <v>0.22789999999999999</v>
      </c>
      <c r="I1066">
        <v>0.22789999999999999</v>
      </c>
      <c r="J1066">
        <v>0.22789999999999999</v>
      </c>
      <c r="K1066">
        <v>0.22789999999999999</v>
      </c>
      <c r="L1066">
        <v>0.22789999999999999</v>
      </c>
    </row>
    <row r="1067" spans="1:12" x14ac:dyDescent="0.25">
      <c r="A1067" t="s">
        <v>755</v>
      </c>
      <c r="B1067">
        <v>2007</v>
      </c>
      <c r="C1067" t="s">
        <v>703</v>
      </c>
      <c r="D1067">
        <v>4.1000000000000003E-3</v>
      </c>
      <c r="E1067">
        <v>4.1000000000000003E-3</v>
      </c>
      <c r="F1067">
        <v>4.1000000000000003E-3</v>
      </c>
      <c r="G1067">
        <v>4.1000000000000003E-3</v>
      </c>
      <c r="H1067">
        <v>4.1000000000000003E-3</v>
      </c>
      <c r="I1067">
        <v>4.1000000000000003E-3</v>
      </c>
      <c r="J1067">
        <v>4.1000000000000003E-3</v>
      </c>
      <c r="K1067">
        <v>4.1000000000000003E-3</v>
      </c>
      <c r="L1067">
        <v>4.1000000000000003E-3</v>
      </c>
    </row>
    <row r="1068" spans="1:12" x14ac:dyDescent="0.25">
      <c r="A1068" t="s">
        <v>755</v>
      </c>
      <c r="B1068">
        <v>2007</v>
      </c>
      <c r="C1068" t="s">
        <v>701</v>
      </c>
      <c r="D1068">
        <v>8.6E-3</v>
      </c>
      <c r="E1068">
        <v>8.6E-3</v>
      </c>
      <c r="F1068">
        <v>8.6E-3</v>
      </c>
      <c r="G1068">
        <v>8.6E-3</v>
      </c>
      <c r="H1068">
        <v>8.6E-3</v>
      </c>
      <c r="I1068">
        <v>8.6E-3</v>
      </c>
      <c r="J1068">
        <v>8.6E-3</v>
      </c>
      <c r="K1068">
        <v>8.6E-3</v>
      </c>
      <c r="L1068">
        <v>8.6E-3</v>
      </c>
    </row>
    <row r="1069" spans="1:12" x14ac:dyDescent="0.25">
      <c r="A1069" t="s">
        <v>755</v>
      </c>
      <c r="B1069">
        <v>2007</v>
      </c>
      <c r="C1069" t="s">
        <v>702</v>
      </c>
      <c r="D1069">
        <v>1.6799999999999999E-2</v>
      </c>
      <c r="E1069">
        <v>1.6799999999999999E-2</v>
      </c>
      <c r="F1069">
        <v>1.6799999999999999E-2</v>
      </c>
      <c r="G1069">
        <v>1.6799999999999999E-2</v>
      </c>
      <c r="H1069">
        <v>1.6799999999999999E-2</v>
      </c>
      <c r="I1069">
        <v>1.6799999999999999E-2</v>
      </c>
      <c r="J1069">
        <v>1.6799999999999999E-2</v>
      </c>
      <c r="K1069">
        <v>1.6799999999999999E-2</v>
      </c>
      <c r="L1069">
        <v>1.6799999999999999E-2</v>
      </c>
    </row>
    <row r="1070" spans="1:12" x14ac:dyDescent="0.25">
      <c r="A1070" t="s">
        <v>755</v>
      </c>
      <c r="B1070">
        <v>2007</v>
      </c>
      <c r="C1070" t="s">
        <v>699</v>
      </c>
      <c r="D1070">
        <v>2.9999999999999997E-4</v>
      </c>
      <c r="E1070">
        <v>2.9999999999999997E-4</v>
      </c>
      <c r="F1070">
        <v>2.9999999999999997E-4</v>
      </c>
      <c r="G1070">
        <v>2.9999999999999997E-4</v>
      </c>
      <c r="H1070">
        <v>2.9999999999999997E-4</v>
      </c>
      <c r="I1070">
        <v>2.9999999999999997E-4</v>
      </c>
      <c r="J1070">
        <v>2.9999999999999997E-4</v>
      </c>
      <c r="K1070">
        <v>2.9999999999999997E-4</v>
      </c>
      <c r="L1070">
        <v>2.9999999999999997E-4</v>
      </c>
    </row>
    <row r="1071" spans="1:12" x14ac:dyDescent="0.25">
      <c r="A1071" t="s">
        <v>755</v>
      </c>
      <c r="B1071">
        <v>2007</v>
      </c>
      <c r="C1071" t="s">
        <v>700</v>
      </c>
      <c r="D1071">
        <v>3.1600000000000003E-2</v>
      </c>
      <c r="E1071">
        <v>3.1600000000000003E-2</v>
      </c>
      <c r="F1071">
        <v>3.1600000000000003E-2</v>
      </c>
      <c r="G1071">
        <v>3.1600000000000003E-2</v>
      </c>
      <c r="H1071">
        <v>3.1600000000000003E-2</v>
      </c>
      <c r="I1071">
        <v>3.1600000000000003E-2</v>
      </c>
      <c r="J1071">
        <v>3.1600000000000003E-2</v>
      </c>
      <c r="K1071">
        <v>3.1600000000000003E-2</v>
      </c>
      <c r="L1071">
        <v>3.1600000000000003E-2</v>
      </c>
    </row>
    <row r="1072" spans="1:12" x14ac:dyDescent="0.25">
      <c r="A1072" t="s">
        <v>755</v>
      </c>
      <c r="B1072">
        <v>2007</v>
      </c>
      <c r="C1072" t="s">
        <v>698</v>
      </c>
      <c r="D1072">
        <v>0.1666</v>
      </c>
      <c r="E1072">
        <v>0.1666</v>
      </c>
      <c r="F1072">
        <v>0.1666</v>
      </c>
      <c r="G1072">
        <v>0.1666</v>
      </c>
      <c r="H1072">
        <v>0.1666</v>
      </c>
      <c r="I1072">
        <v>0.1666</v>
      </c>
      <c r="J1072">
        <v>0.1666</v>
      </c>
      <c r="K1072">
        <v>0.1666</v>
      </c>
      <c r="L1072">
        <v>0.1666</v>
      </c>
    </row>
    <row r="1073" spans="1:12" x14ac:dyDescent="0.25">
      <c r="A1073" t="s">
        <v>696</v>
      </c>
      <c r="B1073">
        <v>2008</v>
      </c>
      <c r="C1073" t="s">
        <v>701</v>
      </c>
      <c r="D1073">
        <v>0.1104</v>
      </c>
      <c r="E1073">
        <v>0.1104</v>
      </c>
      <c r="F1073">
        <v>0.1104</v>
      </c>
      <c r="G1073">
        <v>0.1104</v>
      </c>
      <c r="H1073">
        <v>0.1104</v>
      </c>
      <c r="I1073">
        <v>0.1104</v>
      </c>
      <c r="J1073">
        <v>0.1104</v>
      </c>
      <c r="K1073">
        <v>0.1104</v>
      </c>
      <c r="L1073">
        <v>0.1104</v>
      </c>
    </row>
    <row r="1074" spans="1:12" x14ac:dyDescent="0.25">
      <c r="A1074" t="s">
        <v>696</v>
      </c>
      <c r="B1074">
        <v>2008</v>
      </c>
      <c r="C1074" t="s">
        <v>702</v>
      </c>
      <c r="D1074">
        <v>0.16339999999999999</v>
      </c>
      <c r="E1074">
        <v>0.16339999999999999</v>
      </c>
      <c r="F1074">
        <v>0.16339999999999999</v>
      </c>
      <c r="G1074">
        <v>0.16339999999999999</v>
      </c>
      <c r="H1074">
        <v>0.16339999999999999</v>
      </c>
      <c r="I1074">
        <v>0.16339999999999999</v>
      </c>
      <c r="J1074">
        <v>0.16339999999999999</v>
      </c>
      <c r="K1074">
        <v>0.16339999999999999</v>
      </c>
      <c r="L1074">
        <v>0.16339999999999999</v>
      </c>
    </row>
    <row r="1075" spans="1:12" x14ac:dyDescent="0.25">
      <c r="A1075" t="s">
        <v>696</v>
      </c>
      <c r="B1075">
        <v>2008</v>
      </c>
      <c r="C1075" t="s">
        <v>703</v>
      </c>
      <c r="D1075">
        <v>3.6400000000000002E-2</v>
      </c>
      <c r="E1075">
        <v>3.6400000000000002E-2</v>
      </c>
      <c r="F1075">
        <v>3.6400000000000002E-2</v>
      </c>
      <c r="G1075">
        <v>3.6400000000000002E-2</v>
      </c>
      <c r="H1075">
        <v>3.6400000000000002E-2</v>
      </c>
      <c r="I1075">
        <v>3.6400000000000002E-2</v>
      </c>
      <c r="J1075">
        <v>3.6400000000000002E-2</v>
      </c>
      <c r="K1075">
        <v>3.6400000000000002E-2</v>
      </c>
      <c r="L1075">
        <v>3.6400000000000002E-2</v>
      </c>
    </row>
    <row r="1076" spans="1:12" x14ac:dyDescent="0.25">
      <c r="A1076" t="s">
        <v>696</v>
      </c>
      <c r="B1076">
        <v>2008</v>
      </c>
      <c r="C1076" t="s">
        <v>699</v>
      </c>
      <c r="D1076">
        <v>3.8E-3</v>
      </c>
      <c r="E1076">
        <v>3.8E-3</v>
      </c>
      <c r="F1076">
        <v>3.8E-3</v>
      </c>
      <c r="G1076">
        <v>3.8E-3</v>
      </c>
      <c r="H1076">
        <v>3.8E-3</v>
      </c>
      <c r="I1076">
        <v>3.8E-3</v>
      </c>
      <c r="J1076">
        <v>3.8E-3</v>
      </c>
      <c r="K1076">
        <v>3.8E-3</v>
      </c>
      <c r="L1076">
        <v>3.8E-3</v>
      </c>
    </row>
    <row r="1077" spans="1:12" x14ac:dyDescent="0.25">
      <c r="A1077" t="s">
        <v>696</v>
      </c>
      <c r="B1077">
        <v>2008</v>
      </c>
      <c r="C1077" t="s">
        <v>700</v>
      </c>
      <c r="D1077">
        <v>0.31950000000000001</v>
      </c>
      <c r="E1077">
        <v>0.31950000000000001</v>
      </c>
      <c r="F1077">
        <v>0.31950000000000001</v>
      </c>
      <c r="G1077">
        <v>0.31950000000000001</v>
      </c>
      <c r="H1077">
        <v>0.31950000000000001</v>
      </c>
      <c r="I1077">
        <v>0.31950000000000001</v>
      </c>
      <c r="J1077">
        <v>0.31950000000000001</v>
      </c>
      <c r="K1077">
        <v>0.31950000000000001</v>
      </c>
      <c r="L1077">
        <v>0.31950000000000001</v>
      </c>
    </row>
    <row r="1078" spans="1:12" x14ac:dyDescent="0.25">
      <c r="A1078" t="s">
        <v>696</v>
      </c>
      <c r="B1078">
        <v>2008</v>
      </c>
      <c r="C1078" t="s">
        <v>697</v>
      </c>
      <c r="D1078">
        <v>1.8825000000000001</v>
      </c>
      <c r="E1078">
        <v>1.8825000000000001</v>
      </c>
      <c r="F1078">
        <v>1.8825000000000001</v>
      </c>
      <c r="G1078">
        <v>1.8825000000000001</v>
      </c>
      <c r="H1078">
        <v>1.8825000000000001</v>
      </c>
      <c r="I1078">
        <v>1.8825000000000001</v>
      </c>
      <c r="J1078">
        <v>1.8825000000000001</v>
      </c>
      <c r="K1078">
        <v>1.8825000000000001</v>
      </c>
      <c r="L1078">
        <v>1.8825000000000001</v>
      </c>
    </row>
    <row r="1079" spans="1:12" x14ac:dyDescent="0.25">
      <c r="A1079" t="s">
        <v>696</v>
      </c>
      <c r="B1079">
        <v>2008</v>
      </c>
      <c r="C1079" t="s">
        <v>698</v>
      </c>
      <c r="D1079">
        <v>1.2491000000000001</v>
      </c>
      <c r="E1079">
        <v>1.2491000000000001</v>
      </c>
      <c r="F1079">
        <v>1.2491000000000001</v>
      </c>
      <c r="G1079">
        <v>1.2491000000000001</v>
      </c>
      <c r="H1079">
        <v>1.2491000000000001</v>
      </c>
      <c r="I1079">
        <v>1.2491000000000001</v>
      </c>
      <c r="J1079">
        <v>1.2491000000000001</v>
      </c>
      <c r="K1079">
        <v>1.2491000000000001</v>
      </c>
      <c r="L1079">
        <v>1.2491000000000001</v>
      </c>
    </row>
    <row r="1080" spans="1:12" x14ac:dyDescent="0.25">
      <c r="A1080" t="s">
        <v>704</v>
      </c>
      <c r="B1080">
        <v>2008</v>
      </c>
      <c r="C1080" t="s">
        <v>697</v>
      </c>
      <c r="D1080">
        <v>0.1961</v>
      </c>
      <c r="E1080">
        <v>0.1961</v>
      </c>
      <c r="F1080">
        <v>0.1961</v>
      </c>
      <c r="G1080">
        <v>0.1961</v>
      </c>
      <c r="H1080">
        <v>0.1961</v>
      </c>
      <c r="I1080">
        <v>0.1961</v>
      </c>
      <c r="J1080">
        <v>0.1961</v>
      </c>
      <c r="K1080">
        <v>0.1961</v>
      </c>
      <c r="L1080">
        <v>0.1961</v>
      </c>
    </row>
    <row r="1081" spans="1:12" x14ac:dyDescent="0.25">
      <c r="A1081" t="s">
        <v>704</v>
      </c>
      <c r="B1081">
        <v>2008</v>
      </c>
      <c r="C1081" t="s">
        <v>698</v>
      </c>
      <c r="D1081">
        <v>0.1053</v>
      </c>
      <c r="E1081">
        <v>0.1053</v>
      </c>
      <c r="F1081">
        <v>0.1053</v>
      </c>
      <c r="G1081">
        <v>0.1053</v>
      </c>
      <c r="H1081">
        <v>0.1053</v>
      </c>
      <c r="I1081">
        <v>0.1053</v>
      </c>
      <c r="J1081">
        <v>0.1053</v>
      </c>
      <c r="K1081">
        <v>0.1053</v>
      </c>
      <c r="L1081">
        <v>0.1053</v>
      </c>
    </row>
    <row r="1082" spans="1:12" x14ac:dyDescent="0.25">
      <c r="A1082" t="s">
        <v>704</v>
      </c>
      <c r="B1082">
        <v>2008</v>
      </c>
      <c r="C1082" t="s">
        <v>699</v>
      </c>
      <c r="D1082">
        <v>5.9999999999999995E-4</v>
      </c>
      <c r="E1082">
        <v>5.9999999999999995E-4</v>
      </c>
      <c r="F1082">
        <v>5.9999999999999995E-4</v>
      </c>
      <c r="G1082">
        <v>5.9999999999999995E-4</v>
      </c>
      <c r="H1082">
        <v>5.9999999999999995E-4</v>
      </c>
      <c r="I1082">
        <v>5.9999999999999995E-4</v>
      </c>
      <c r="J1082">
        <v>5.9999999999999995E-4</v>
      </c>
      <c r="K1082">
        <v>5.9999999999999995E-4</v>
      </c>
      <c r="L1082">
        <v>5.9999999999999995E-4</v>
      </c>
    </row>
    <row r="1083" spans="1:12" x14ac:dyDescent="0.25">
      <c r="A1083" t="s">
        <v>704</v>
      </c>
      <c r="B1083">
        <v>2008</v>
      </c>
      <c r="C1083" t="s">
        <v>703</v>
      </c>
      <c r="D1083">
        <v>5.4000000000000003E-3</v>
      </c>
      <c r="E1083">
        <v>5.4000000000000003E-3</v>
      </c>
      <c r="F1083">
        <v>5.4000000000000003E-3</v>
      </c>
      <c r="G1083">
        <v>5.4000000000000003E-3</v>
      </c>
      <c r="H1083">
        <v>5.4000000000000003E-3</v>
      </c>
      <c r="I1083">
        <v>5.4000000000000003E-3</v>
      </c>
      <c r="J1083">
        <v>5.4000000000000003E-3</v>
      </c>
      <c r="K1083">
        <v>5.4000000000000003E-3</v>
      </c>
      <c r="L1083">
        <v>5.4000000000000003E-3</v>
      </c>
    </row>
    <row r="1084" spans="1:12" x14ac:dyDescent="0.25">
      <c r="A1084" t="s">
        <v>704</v>
      </c>
      <c r="B1084">
        <v>2008</v>
      </c>
      <c r="C1084" t="s">
        <v>700</v>
      </c>
      <c r="D1084">
        <v>4.7500000000000001E-2</v>
      </c>
      <c r="E1084">
        <v>4.7500000000000001E-2</v>
      </c>
      <c r="F1084">
        <v>4.7500000000000001E-2</v>
      </c>
      <c r="G1084">
        <v>4.7500000000000001E-2</v>
      </c>
      <c r="H1084">
        <v>4.7500000000000001E-2</v>
      </c>
      <c r="I1084">
        <v>4.7500000000000001E-2</v>
      </c>
      <c r="J1084">
        <v>4.7500000000000001E-2</v>
      </c>
      <c r="K1084">
        <v>4.7500000000000001E-2</v>
      </c>
      <c r="L1084">
        <v>4.7500000000000001E-2</v>
      </c>
    </row>
    <row r="1085" spans="1:12" x14ac:dyDescent="0.25">
      <c r="A1085" t="s">
        <v>704</v>
      </c>
      <c r="B1085">
        <v>2008</v>
      </c>
      <c r="C1085" t="s">
        <v>701</v>
      </c>
      <c r="D1085">
        <v>1.2999999999999999E-2</v>
      </c>
      <c r="E1085">
        <v>1.2999999999999999E-2</v>
      </c>
      <c r="F1085">
        <v>1.2999999999999999E-2</v>
      </c>
      <c r="G1085">
        <v>1.2999999999999999E-2</v>
      </c>
      <c r="H1085">
        <v>1.2999999999999999E-2</v>
      </c>
      <c r="I1085">
        <v>1.2999999999999999E-2</v>
      </c>
      <c r="J1085">
        <v>1.2999999999999999E-2</v>
      </c>
      <c r="K1085">
        <v>1.2999999999999999E-2</v>
      </c>
      <c r="L1085">
        <v>1.2999999999999999E-2</v>
      </c>
    </row>
    <row r="1086" spans="1:12" x14ac:dyDescent="0.25">
      <c r="A1086" t="s">
        <v>704</v>
      </c>
      <c r="B1086">
        <v>2008</v>
      </c>
      <c r="C1086" t="s">
        <v>702</v>
      </c>
      <c r="D1086">
        <v>2.4299999999999999E-2</v>
      </c>
      <c r="E1086">
        <v>2.4299999999999999E-2</v>
      </c>
      <c r="F1086">
        <v>2.4299999999999999E-2</v>
      </c>
      <c r="G1086">
        <v>2.4299999999999999E-2</v>
      </c>
      <c r="H1086">
        <v>2.4299999999999999E-2</v>
      </c>
      <c r="I1086">
        <v>2.4299999999999999E-2</v>
      </c>
      <c r="J1086">
        <v>2.4299999999999999E-2</v>
      </c>
      <c r="K1086">
        <v>2.4299999999999999E-2</v>
      </c>
      <c r="L1086">
        <v>2.4299999999999999E-2</v>
      </c>
    </row>
    <row r="1087" spans="1:12" x14ac:dyDescent="0.25">
      <c r="A1087" t="s">
        <v>706</v>
      </c>
      <c r="B1087">
        <v>2008</v>
      </c>
      <c r="C1087" t="s">
        <v>700</v>
      </c>
      <c r="D1087">
        <v>0.44190000000000002</v>
      </c>
      <c r="E1087">
        <v>0.44190000000000002</v>
      </c>
      <c r="F1087">
        <v>0.44190000000000002</v>
      </c>
      <c r="G1087">
        <v>0.44190000000000002</v>
      </c>
      <c r="H1087">
        <v>0.44190000000000002</v>
      </c>
      <c r="I1087">
        <v>0.44190000000000002</v>
      </c>
      <c r="J1087">
        <v>0.44190000000000002</v>
      </c>
      <c r="K1087">
        <v>0.44190000000000002</v>
      </c>
      <c r="L1087">
        <v>0.44190000000000002</v>
      </c>
    </row>
    <row r="1088" spans="1:12" x14ac:dyDescent="0.25">
      <c r="A1088" t="s">
        <v>706</v>
      </c>
      <c r="B1088">
        <v>2008</v>
      </c>
      <c r="C1088" t="s">
        <v>697</v>
      </c>
      <c r="D1088">
        <v>2.0657999999999999</v>
      </c>
      <c r="E1088">
        <v>2.0657999999999999</v>
      </c>
      <c r="F1088">
        <v>2.0657999999999999</v>
      </c>
      <c r="G1088">
        <v>2.0657999999999999</v>
      </c>
      <c r="H1088">
        <v>2.0657999999999999</v>
      </c>
      <c r="I1088">
        <v>2.0657999999999999</v>
      </c>
      <c r="J1088">
        <v>2.0657999999999999</v>
      </c>
      <c r="K1088">
        <v>2.0657999999999999</v>
      </c>
      <c r="L1088">
        <v>2.0657999999999999</v>
      </c>
    </row>
    <row r="1089" spans="1:12" x14ac:dyDescent="0.25">
      <c r="A1089" t="s">
        <v>706</v>
      </c>
      <c r="B1089">
        <v>2008</v>
      </c>
      <c r="C1089" t="s">
        <v>699</v>
      </c>
      <c r="D1089">
        <v>5.1999999999999998E-3</v>
      </c>
      <c r="E1089">
        <v>5.1999999999999998E-3</v>
      </c>
      <c r="F1089">
        <v>5.1999999999999998E-3</v>
      </c>
      <c r="G1089">
        <v>5.1999999999999998E-3</v>
      </c>
      <c r="H1089">
        <v>5.1999999999999998E-3</v>
      </c>
      <c r="I1089">
        <v>5.1999999999999998E-3</v>
      </c>
      <c r="J1089">
        <v>5.1999999999999998E-3</v>
      </c>
      <c r="K1089">
        <v>5.1999999999999998E-3</v>
      </c>
      <c r="L1089">
        <v>5.1999999999999998E-3</v>
      </c>
    </row>
    <row r="1090" spans="1:12" x14ac:dyDescent="0.25">
      <c r="A1090" t="s">
        <v>706</v>
      </c>
      <c r="B1090">
        <v>2008</v>
      </c>
      <c r="C1090" t="s">
        <v>701</v>
      </c>
      <c r="D1090">
        <v>0.1192</v>
      </c>
      <c r="E1090">
        <v>0.1192</v>
      </c>
      <c r="F1090">
        <v>0.1192</v>
      </c>
      <c r="G1090">
        <v>0.1192</v>
      </c>
      <c r="H1090">
        <v>0.1192</v>
      </c>
      <c r="I1090">
        <v>0.1192</v>
      </c>
      <c r="J1090">
        <v>0.1192</v>
      </c>
      <c r="K1090">
        <v>0.1192</v>
      </c>
      <c r="L1090">
        <v>0.1192</v>
      </c>
    </row>
    <row r="1091" spans="1:12" x14ac:dyDescent="0.25">
      <c r="A1091" t="s">
        <v>706</v>
      </c>
      <c r="B1091">
        <v>2008</v>
      </c>
      <c r="C1091" t="s">
        <v>703</v>
      </c>
      <c r="D1091">
        <v>5.0299999999999997E-2</v>
      </c>
      <c r="E1091">
        <v>5.0299999999999997E-2</v>
      </c>
      <c r="F1091">
        <v>5.0299999999999997E-2</v>
      </c>
      <c r="G1091">
        <v>5.0299999999999997E-2</v>
      </c>
      <c r="H1091">
        <v>5.0299999999999997E-2</v>
      </c>
      <c r="I1091">
        <v>5.0299999999999997E-2</v>
      </c>
      <c r="J1091">
        <v>5.0299999999999997E-2</v>
      </c>
      <c r="K1091">
        <v>5.0299999999999997E-2</v>
      </c>
      <c r="L1091">
        <v>5.0299999999999997E-2</v>
      </c>
    </row>
    <row r="1092" spans="1:12" x14ac:dyDescent="0.25">
      <c r="A1092" t="s">
        <v>706</v>
      </c>
      <c r="B1092">
        <v>2008</v>
      </c>
      <c r="C1092" t="s">
        <v>702</v>
      </c>
      <c r="D1092">
        <v>0.22600000000000001</v>
      </c>
      <c r="E1092">
        <v>0.22600000000000001</v>
      </c>
      <c r="F1092">
        <v>0.22600000000000001</v>
      </c>
      <c r="G1092">
        <v>0.22600000000000001</v>
      </c>
      <c r="H1092">
        <v>0.22600000000000001</v>
      </c>
      <c r="I1092">
        <v>0.22600000000000001</v>
      </c>
      <c r="J1092">
        <v>0.22600000000000001</v>
      </c>
      <c r="K1092">
        <v>0.22600000000000001</v>
      </c>
      <c r="L1092">
        <v>0.22600000000000001</v>
      </c>
    </row>
    <row r="1093" spans="1:12" x14ac:dyDescent="0.25">
      <c r="A1093" t="s">
        <v>706</v>
      </c>
      <c r="B1093">
        <v>2008</v>
      </c>
      <c r="C1093" t="s">
        <v>698</v>
      </c>
      <c r="D1093">
        <v>1.2231000000000001</v>
      </c>
      <c r="E1093">
        <v>1.2231000000000001</v>
      </c>
      <c r="F1093">
        <v>1.2231000000000001</v>
      </c>
      <c r="G1093">
        <v>1.2231000000000001</v>
      </c>
      <c r="H1093">
        <v>1.2231000000000001</v>
      </c>
      <c r="I1093">
        <v>1.2231000000000001</v>
      </c>
      <c r="J1093">
        <v>1.2231000000000001</v>
      </c>
      <c r="K1093">
        <v>1.2231000000000001</v>
      </c>
      <c r="L1093">
        <v>1.2231000000000001</v>
      </c>
    </row>
    <row r="1094" spans="1:12" x14ac:dyDescent="0.25">
      <c r="A1094" t="s">
        <v>708</v>
      </c>
      <c r="B1094">
        <v>2008</v>
      </c>
      <c r="C1094" t="s">
        <v>701</v>
      </c>
      <c r="D1094">
        <v>6.7400000000000002E-2</v>
      </c>
      <c r="E1094">
        <v>6.7400000000000002E-2</v>
      </c>
      <c r="F1094">
        <v>6.7400000000000002E-2</v>
      </c>
      <c r="G1094">
        <v>6.7400000000000002E-2</v>
      </c>
      <c r="H1094">
        <v>6.7400000000000002E-2</v>
      </c>
      <c r="I1094">
        <v>6.7400000000000002E-2</v>
      </c>
      <c r="J1094">
        <v>6.7400000000000002E-2</v>
      </c>
      <c r="K1094">
        <v>6.7400000000000002E-2</v>
      </c>
      <c r="L1094">
        <v>6.7400000000000002E-2</v>
      </c>
    </row>
    <row r="1095" spans="1:12" x14ac:dyDescent="0.25">
      <c r="A1095" t="s">
        <v>708</v>
      </c>
      <c r="B1095">
        <v>2008</v>
      </c>
      <c r="C1095" t="s">
        <v>703</v>
      </c>
      <c r="D1095">
        <v>2.2599999999999999E-2</v>
      </c>
      <c r="E1095">
        <v>2.2599999999999999E-2</v>
      </c>
      <c r="F1095">
        <v>2.2599999999999999E-2</v>
      </c>
      <c r="G1095">
        <v>2.2599999999999999E-2</v>
      </c>
      <c r="H1095">
        <v>2.2599999999999999E-2</v>
      </c>
      <c r="I1095">
        <v>2.2599999999999999E-2</v>
      </c>
      <c r="J1095">
        <v>2.2599999999999999E-2</v>
      </c>
      <c r="K1095">
        <v>2.2599999999999999E-2</v>
      </c>
      <c r="L1095">
        <v>2.2599999999999999E-2</v>
      </c>
    </row>
    <row r="1096" spans="1:12" x14ac:dyDescent="0.25">
      <c r="A1096" t="s">
        <v>708</v>
      </c>
      <c r="B1096">
        <v>2008</v>
      </c>
      <c r="C1096" t="s">
        <v>702</v>
      </c>
      <c r="D1096">
        <v>0.1014</v>
      </c>
      <c r="E1096">
        <v>0.1014</v>
      </c>
      <c r="F1096">
        <v>0.1014</v>
      </c>
      <c r="G1096">
        <v>0.1014</v>
      </c>
      <c r="H1096">
        <v>0.1014</v>
      </c>
      <c r="I1096">
        <v>0.1014</v>
      </c>
      <c r="J1096">
        <v>0.1014</v>
      </c>
      <c r="K1096">
        <v>0.1014</v>
      </c>
      <c r="L1096">
        <v>0.1014</v>
      </c>
    </row>
    <row r="1097" spans="1:12" x14ac:dyDescent="0.25">
      <c r="A1097" t="s">
        <v>708</v>
      </c>
      <c r="B1097">
        <v>2008</v>
      </c>
      <c r="C1097" t="s">
        <v>698</v>
      </c>
      <c r="D1097">
        <v>0.64649999999999996</v>
      </c>
      <c r="E1097">
        <v>0.64649999999999996</v>
      </c>
      <c r="F1097">
        <v>0.64649999999999996</v>
      </c>
      <c r="G1097">
        <v>0.64649999999999996</v>
      </c>
      <c r="H1097">
        <v>0.64649999999999996</v>
      </c>
      <c r="I1097">
        <v>0.64649999999999996</v>
      </c>
      <c r="J1097">
        <v>0.64649999999999996</v>
      </c>
      <c r="K1097">
        <v>0.64649999999999996</v>
      </c>
      <c r="L1097">
        <v>0.64649999999999996</v>
      </c>
    </row>
    <row r="1098" spans="1:12" x14ac:dyDescent="0.25">
      <c r="A1098" t="s">
        <v>708</v>
      </c>
      <c r="B1098">
        <v>2008</v>
      </c>
      <c r="C1098" t="s">
        <v>699</v>
      </c>
      <c r="D1098">
        <v>2.3E-3</v>
      </c>
      <c r="E1098">
        <v>2.3E-3</v>
      </c>
      <c r="F1098">
        <v>2.3E-3</v>
      </c>
      <c r="G1098">
        <v>2.3E-3</v>
      </c>
      <c r="H1098">
        <v>2.3E-3</v>
      </c>
      <c r="I1098">
        <v>2.3E-3</v>
      </c>
      <c r="J1098">
        <v>2.3E-3</v>
      </c>
      <c r="K1098">
        <v>2.3E-3</v>
      </c>
      <c r="L1098">
        <v>2.3E-3</v>
      </c>
    </row>
    <row r="1099" spans="1:12" x14ac:dyDescent="0.25">
      <c r="A1099" t="s">
        <v>708</v>
      </c>
      <c r="B1099">
        <v>2008</v>
      </c>
      <c r="C1099" t="s">
        <v>697</v>
      </c>
      <c r="D1099">
        <v>1.0386</v>
      </c>
      <c r="E1099">
        <v>1.0386</v>
      </c>
      <c r="F1099">
        <v>1.0386</v>
      </c>
      <c r="G1099">
        <v>1.0386</v>
      </c>
      <c r="H1099">
        <v>1.0386</v>
      </c>
      <c r="I1099">
        <v>1.0386</v>
      </c>
      <c r="J1099">
        <v>1.0386</v>
      </c>
      <c r="K1099">
        <v>1.0386</v>
      </c>
      <c r="L1099">
        <v>1.0386</v>
      </c>
    </row>
    <row r="1100" spans="1:12" x14ac:dyDescent="0.25">
      <c r="A1100" t="s">
        <v>708</v>
      </c>
      <c r="B1100">
        <v>2008</v>
      </c>
      <c r="C1100" t="s">
        <v>700</v>
      </c>
      <c r="D1100">
        <v>0.1983</v>
      </c>
      <c r="E1100">
        <v>0.1983</v>
      </c>
      <c r="F1100">
        <v>0.1983</v>
      </c>
      <c r="G1100">
        <v>0.1983</v>
      </c>
      <c r="H1100">
        <v>0.1983</v>
      </c>
      <c r="I1100">
        <v>0.1983</v>
      </c>
      <c r="J1100">
        <v>0.1983</v>
      </c>
      <c r="K1100">
        <v>0.1983</v>
      </c>
      <c r="L1100">
        <v>0.1983</v>
      </c>
    </row>
    <row r="1101" spans="1:12" x14ac:dyDescent="0.25">
      <c r="A1101" t="s">
        <v>709</v>
      </c>
      <c r="B1101">
        <v>2008</v>
      </c>
      <c r="C1101" t="s">
        <v>698</v>
      </c>
      <c r="D1101">
        <v>5.7335000000000003</v>
      </c>
      <c r="E1101">
        <v>5.7335000000000003</v>
      </c>
      <c r="F1101">
        <v>5.7335000000000003</v>
      </c>
      <c r="G1101">
        <v>5.7335000000000003</v>
      </c>
      <c r="H1101">
        <v>5.7335000000000003</v>
      </c>
      <c r="I1101">
        <v>5.7335000000000003</v>
      </c>
      <c r="J1101">
        <v>5.7335000000000003</v>
      </c>
      <c r="K1101">
        <v>5.7335000000000003</v>
      </c>
      <c r="L1101">
        <v>5.7335000000000003</v>
      </c>
    </row>
    <row r="1102" spans="1:12" x14ac:dyDescent="0.25">
      <c r="A1102" t="s">
        <v>709</v>
      </c>
      <c r="B1102">
        <v>2008</v>
      </c>
      <c r="C1102" t="s">
        <v>703</v>
      </c>
      <c r="D1102">
        <v>0.29680000000000001</v>
      </c>
      <c r="E1102">
        <v>0.29680000000000001</v>
      </c>
      <c r="F1102">
        <v>0.29680000000000001</v>
      </c>
      <c r="G1102">
        <v>0.29680000000000001</v>
      </c>
      <c r="H1102">
        <v>0.29680000000000001</v>
      </c>
      <c r="I1102">
        <v>0.29680000000000001</v>
      </c>
      <c r="J1102">
        <v>0.29680000000000001</v>
      </c>
      <c r="K1102">
        <v>0.29680000000000001</v>
      </c>
      <c r="L1102">
        <v>0.29680000000000001</v>
      </c>
    </row>
    <row r="1103" spans="1:12" x14ac:dyDescent="0.25">
      <c r="A1103" t="s">
        <v>709</v>
      </c>
      <c r="B1103">
        <v>2008</v>
      </c>
      <c r="C1103" t="s">
        <v>701</v>
      </c>
      <c r="D1103">
        <v>0.65980000000000005</v>
      </c>
      <c r="E1103">
        <v>0.65980000000000005</v>
      </c>
      <c r="F1103">
        <v>0.65980000000000005</v>
      </c>
      <c r="G1103">
        <v>0.65980000000000005</v>
      </c>
      <c r="H1103">
        <v>0.65980000000000005</v>
      </c>
      <c r="I1103">
        <v>0.65980000000000005</v>
      </c>
      <c r="J1103">
        <v>0.65980000000000005</v>
      </c>
      <c r="K1103">
        <v>0.65980000000000005</v>
      </c>
      <c r="L1103">
        <v>0.65980000000000005</v>
      </c>
    </row>
    <row r="1104" spans="1:12" x14ac:dyDescent="0.25">
      <c r="A1104" t="s">
        <v>709</v>
      </c>
      <c r="B1104">
        <v>2008</v>
      </c>
      <c r="C1104" t="s">
        <v>697</v>
      </c>
      <c r="D1104">
        <v>10.6585</v>
      </c>
      <c r="E1104">
        <v>10.6585</v>
      </c>
      <c r="F1104">
        <v>10.6585</v>
      </c>
      <c r="G1104">
        <v>10.6585</v>
      </c>
      <c r="H1104">
        <v>10.6585</v>
      </c>
      <c r="I1104">
        <v>10.6585</v>
      </c>
      <c r="J1104">
        <v>10.6585</v>
      </c>
      <c r="K1104">
        <v>10.6585</v>
      </c>
      <c r="L1104">
        <v>10.6585</v>
      </c>
    </row>
    <row r="1105" spans="1:12" x14ac:dyDescent="0.25">
      <c r="A1105" t="s">
        <v>709</v>
      </c>
      <c r="B1105">
        <v>2008</v>
      </c>
      <c r="C1105" t="s">
        <v>699</v>
      </c>
      <c r="D1105">
        <v>3.0599999999999999E-2</v>
      </c>
      <c r="E1105">
        <v>3.0599999999999999E-2</v>
      </c>
      <c r="F1105">
        <v>3.0599999999999999E-2</v>
      </c>
      <c r="G1105">
        <v>3.0599999999999999E-2</v>
      </c>
      <c r="H1105">
        <v>3.0599999999999999E-2</v>
      </c>
      <c r="I1105">
        <v>3.0599999999999999E-2</v>
      </c>
      <c r="J1105">
        <v>3.0599999999999999E-2</v>
      </c>
      <c r="K1105">
        <v>3.0599999999999999E-2</v>
      </c>
      <c r="L1105">
        <v>3.0599999999999999E-2</v>
      </c>
    </row>
    <row r="1106" spans="1:12" x14ac:dyDescent="0.25">
      <c r="A1106" t="s">
        <v>709</v>
      </c>
      <c r="B1106">
        <v>2008</v>
      </c>
      <c r="C1106" t="s">
        <v>700</v>
      </c>
      <c r="D1106">
        <v>2.6053000000000002</v>
      </c>
      <c r="E1106">
        <v>2.6053000000000002</v>
      </c>
      <c r="F1106">
        <v>2.6053000000000002</v>
      </c>
      <c r="G1106">
        <v>2.6053000000000002</v>
      </c>
      <c r="H1106">
        <v>2.6053000000000002</v>
      </c>
      <c r="I1106">
        <v>2.6053000000000002</v>
      </c>
      <c r="J1106">
        <v>2.6053000000000002</v>
      </c>
      <c r="K1106">
        <v>2.6053000000000002</v>
      </c>
      <c r="L1106">
        <v>2.6053000000000002</v>
      </c>
    </row>
    <row r="1107" spans="1:12" x14ac:dyDescent="0.25">
      <c r="A1107" t="s">
        <v>709</v>
      </c>
      <c r="B1107">
        <v>2008</v>
      </c>
      <c r="C1107" t="s">
        <v>702</v>
      </c>
      <c r="D1107">
        <v>1.3324</v>
      </c>
      <c r="E1107">
        <v>1.3324</v>
      </c>
      <c r="F1107">
        <v>1.3324</v>
      </c>
      <c r="G1107">
        <v>1.3324</v>
      </c>
      <c r="H1107">
        <v>1.3324</v>
      </c>
      <c r="I1107">
        <v>1.3324</v>
      </c>
      <c r="J1107">
        <v>1.3324</v>
      </c>
      <c r="K1107">
        <v>1.3324</v>
      </c>
      <c r="L1107">
        <v>1.3324</v>
      </c>
    </row>
    <row r="1108" spans="1:12" x14ac:dyDescent="0.25">
      <c r="A1108" t="s">
        <v>710</v>
      </c>
      <c r="B1108">
        <v>2008</v>
      </c>
      <c r="C1108" t="s">
        <v>697</v>
      </c>
      <c r="D1108">
        <v>1.5826</v>
      </c>
      <c r="E1108">
        <v>1.5826</v>
      </c>
      <c r="F1108">
        <v>1.5826</v>
      </c>
      <c r="G1108">
        <v>1.5826</v>
      </c>
      <c r="H1108">
        <v>1.5826</v>
      </c>
      <c r="I1108">
        <v>1.5826</v>
      </c>
      <c r="J1108">
        <v>1.5826</v>
      </c>
      <c r="K1108">
        <v>1.5826</v>
      </c>
      <c r="L1108">
        <v>1.5826</v>
      </c>
    </row>
    <row r="1109" spans="1:12" x14ac:dyDescent="0.25">
      <c r="A1109" t="s">
        <v>710</v>
      </c>
      <c r="B1109">
        <v>2008</v>
      </c>
      <c r="C1109" t="s">
        <v>699</v>
      </c>
      <c r="D1109">
        <v>3.8999999999999998E-3</v>
      </c>
      <c r="E1109">
        <v>3.8999999999999998E-3</v>
      </c>
      <c r="F1109">
        <v>3.8999999999999998E-3</v>
      </c>
      <c r="G1109">
        <v>3.8999999999999998E-3</v>
      </c>
      <c r="H1109">
        <v>3.8999999999999998E-3</v>
      </c>
      <c r="I1109">
        <v>3.8999999999999998E-3</v>
      </c>
      <c r="J1109">
        <v>3.8999999999999998E-3</v>
      </c>
      <c r="K1109">
        <v>3.8999999999999998E-3</v>
      </c>
      <c r="L1109">
        <v>3.8999999999999998E-3</v>
      </c>
    </row>
    <row r="1110" spans="1:12" x14ac:dyDescent="0.25">
      <c r="A1110" t="s">
        <v>710</v>
      </c>
      <c r="B1110">
        <v>2008</v>
      </c>
      <c r="C1110" t="s">
        <v>703</v>
      </c>
      <c r="D1110">
        <v>3.78E-2</v>
      </c>
      <c r="E1110">
        <v>3.78E-2</v>
      </c>
      <c r="F1110">
        <v>3.78E-2</v>
      </c>
      <c r="G1110">
        <v>3.78E-2</v>
      </c>
      <c r="H1110">
        <v>3.78E-2</v>
      </c>
      <c r="I1110">
        <v>3.78E-2</v>
      </c>
      <c r="J1110">
        <v>3.78E-2</v>
      </c>
      <c r="K1110">
        <v>3.78E-2</v>
      </c>
      <c r="L1110">
        <v>3.78E-2</v>
      </c>
    </row>
    <row r="1111" spans="1:12" x14ac:dyDescent="0.25">
      <c r="A1111" t="s">
        <v>710</v>
      </c>
      <c r="B1111">
        <v>2008</v>
      </c>
      <c r="C1111" t="s">
        <v>701</v>
      </c>
      <c r="D1111">
        <v>9.1999999999999998E-2</v>
      </c>
      <c r="E1111">
        <v>9.1999999999999998E-2</v>
      </c>
      <c r="F1111">
        <v>9.1999999999999998E-2</v>
      </c>
      <c r="G1111">
        <v>9.1999999999999998E-2</v>
      </c>
      <c r="H1111">
        <v>9.1999999999999998E-2</v>
      </c>
      <c r="I1111">
        <v>9.1999999999999998E-2</v>
      </c>
      <c r="J1111">
        <v>9.1999999999999998E-2</v>
      </c>
      <c r="K1111">
        <v>9.1999999999999998E-2</v>
      </c>
      <c r="L1111">
        <v>9.1999999999999998E-2</v>
      </c>
    </row>
    <row r="1112" spans="1:12" x14ac:dyDescent="0.25">
      <c r="A1112" t="s">
        <v>710</v>
      </c>
      <c r="B1112">
        <v>2008</v>
      </c>
      <c r="C1112" t="s">
        <v>698</v>
      </c>
      <c r="D1112">
        <v>0.94730000000000003</v>
      </c>
      <c r="E1112">
        <v>0.94730000000000003</v>
      </c>
      <c r="F1112">
        <v>0.94730000000000003</v>
      </c>
      <c r="G1112">
        <v>0.94730000000000003</v>
      </c>
      <c r="H1112">
        <v>0.94730000000000003</v>
      </c>
      <c r="I1112">
        <v>0.94730000000000003</v>
      </c>
      <c r="J1112">
        <v>0.94730000000000003</v>
      </c>
      <c r="K1112">
        <v>0.94730000000000003</v>
      </c>
      <c r="L1112">
        <v>0.94730000000000003</v>
      </c>
    </row>
    <row r="1113" spans="1:12" x14ac:dyDescent="0.25">
      <c r="A1113" t="s">
        <v>710</v>
      </c>
      <c r="B1113">
        <v>2008</v>
      </c>
      <c r="C1113" t="s">
        <v>700</v>
      </c>
      <c r="D1113">
        <v>0.33189999999999997</v>
      </c>
      <c r="E1113">
        <v>0.33189999999999997</v>
      </c>
      <c r="F1113">
        <v>0.33189999999999997</v>
      </c>
      <c r="G1113">
        <v>0.33189999999999997</v>
      </c>
      <c r="H1113">
        <v>0.33189999999999997</v>
      </c>
      <c r="I1113">
        <v>0.33189999999999997</v>
      </c>
      <c r="J1113">
        <v>0.33189999999999997</v>
      </c>
      <c r="K1113">
        <v>0.33189999999999997</v>
      </c>
      <c r="L1113">
        <v>0.33189999999999997</v>
      </c>
    </row>
    <row r="1114" spans="1:12" x14ac:dyDescent="0.25">
      <c r="A1114" t="s">
        <v>710</v>
      </c>
      <c r="B1114">
        <v>2008</v>
      </c>
      <c r="C1114" t="s">
        <v>702</v>
      </c>
      <c r="D1114">
        <v>0.16969999999999999</v>
      </c>
      <c r="E1114">
        <v>0.16969999999999999</v>
      </c>
      <c r="F1114">
        <v>0.16969999999999999</v>
      </c>
      <c r="G1114">
        <v>0.16969999999999999</v>
      </c>
      <c r="H1114">
        <v>0.16969999999999999</v>
      </c>
      <c r="I1114">
        <v>0.16969999999999999</v>
      </c>
      <c r="J1114">
        <v>0.16969999999999999</v>
      </c>
      <c r="K1114">
        <v>0.16969999999999999</v>
      </c>
      <c r="L1114">
        <v>0.16969999999999999</v>
      </c>
    </row>
    <row r="1115" spans="1:12" x14ac:dyDescent="0.25">
      <c r="A1115" t="s">
        <v>711</v>
      </c>
      <c r="B1115">
        <v>2008</v>
      </c>
      <c r="C1115" t="s">
        <v>701</v>
      </c>
      <c r="D1115">
        <v>6.7199999999999996E-2</v>
      </c>
      <c r="E1115">
        <v>6.7199999999999996E-2</v>
      </c>
      <c r="F1115">
        <v>6.7199999999999996E-2</v>
      </c>
      <c r="G1115">
        <v>6.7199999999999996E-2</v>
      </c>
      <c r="H1115">
        <v>6.7199999999999996E-2</v>
      </c>
      <c r="I1115">
        <v>6.7199999999999996E-2</v>
      </c>
      <c r="J1115">
        <v>6.7199999999999996E-2</v>
      </c>
      <c r="K1115">
        <v>6.7199999999999996E-2</v>
      </c>
      <c r="L1115">
        <v>6.7199999999999996E-2</v>
      </c>
    </row>
    <row r="1116" spans="1:12" x14ac:dyDescent="0.25">
      <c r="A1116" t="s">
        <v>711</v>
      </c>
      <c r="B1116">
        <v>2008</v>
      </c>
      <c r="C1116" t="s">
        <v>697</v>
      </c>
      <c r="D1116">
        <v>1.1036999999999999</v>
      </c>
      <c r="E1116">
        <v>1.1036999999999999</v>
      </c>
      <c r="F1116">
        <v>1.1036999999999999</v>
      </c>
      <c r="G1116">
        <v>1.1036999999999999</v>
      </c>
      <c r="H1116">
        <v>1.1036999999999999</v>
      </c>
      <c r="I1116">
        <v>1.1036999999999999</v>
      </c>
      <c r="J1116">
        <v>1.1036999999999999</v>
      </c>
      <c r="K1116">
        <v>1.1036999999999999</v>
      </c>
      <c r="L1116">
        <v>1.1036999999999999</v>
      </c>
    </row>
    <row r="1117" spans="1:12" x14ac:dyDescent="0.25">
      <c r="A1117" t="s">
        <v>711</v>
      </c>
      <c r="B1117">
        <v>2008</v>
      </c>
      <c r="C1117" t="s">
        <v>699</v>
      </c>
      <c r="D1117">
        <v>2.8999999999999998E-3</v>
      </c>
      <c r="E1117">
        <v>2.8999999999999998E-3</v>
      </c>
      <c r="F1117">
        <v>2.8999999999999998E-3</v>
      </c>
      <c r="G1117">
        <v>2.8999999999999998E-3</v>
      </c>
      <c r="H1117">
        <v>2.8999999999999998E-3</v>
      </c>
      <c r="I1117">
        <v>2.8999999999999998E-3</v>
      </c>
      <c r="J1117">
        <v>2.8999999999999998E-3</v>
      </c>
      <c r="K1117">
        <v>2.8999999999999998E-3</v>
      </c>
      <c r="L1117">
        <v>2.8999999999999998E-3</v>
      </c>
    </row>
    <row r="1118" spans="1:12" x14ac:dyDescent="0.25">
      <c r="A1118" t="s">
        <v>711</v>
      </c>
      <c r="B1118">
        <v>2008</v>
      </c>
      <c r="C1118" t="s">
        <v>702</v>
      </c>
      <c r="D1118">
        <v>0.127</v>
      </c>
      <c r="E1118">
        <v>0.127</v>
      </c>
      <c r="F1118">
        <v>0.127</v>
      </c>
      <c r="G1118">
        <v>0.127</v>
      </c>
      <c r="H1118">
        <v>0.127</v>
      </c>
      <c r="I1118">
        <v>0.127</v>
      </c>
      <c r="J1118">
        <v>0.127</v>
      </c>
      <c r="K1118">
        <v>0.127</v>
      </c>
      <c r="L1118">
        <v>0.127</v>
      </c>
    </row>
    <row r="1119" spans="1:12" x14ac:dyDescent="0.25">
      <c r="A1119" t="s">
        <v>711</v>
      </c>
      <c r="B1119">
        <v>2008</v>
      </c>
      <c r="C1119" t="s">
        <v>703</v>
      </c>
      <c r="D1119">
        <v>2.8299999999999999E-2</v>
      </c>
      <c r="E1119">
        <v>2.8299999999999999E-2</v>
      </c>
      <c r="F1119">
        <v>2.8299999999999999E-2</v>
      </c>
      <c r="G1119">
        <v>2.8299999999999999E-2</v>
      </c>
      <c r="H1119">
        <v>2.8299999999999999E-2</v>
      </c>
      <c r="I1119">
        <v>2.8299999999999999E-2</v>
      </c>
      <c r="J1119">
        <v>2.8299999999999999E-2</v>
      </c>
      <c r="K1119">
        <v>2.8299999999999999E-2</v>
      </c>
      <c r="L1119">
        <v>2.8299999999999999E-2</v>
      </c>
    </row>
    <row r="1120" spans="1:12" x14ac:dyDescent="0.25">
      <c r="A1120" t="s">
        <v>711</v>
      </c>
      <c r="B1120">
        <v>2008</v>
      </c>
      <c r="C1120" t="s">
        <v>700</v>
      </c>
      <c r="D1120">
        <v>0.2482</v>
      </c>
      <c r="E1120">
        <v>0.2482</v>
      </c>
      <c r="F1120">
        <v>0.2482</v>
      </c>
      <c r="G1120">
        <v>0.2482</v>
      </c>
      <c r="H1120">
        <v>0.2482</v>
      </c>
      <c r="I1120">
        <v>0.2482</v>
      </c>
      <c r="J1120">
        <v>0.2482</v>
      </c>
      <c r="K1120">
        <v>0.2482</v>
      </c>
      <c r="L1120">
        <v>0.2482</v>
      </c>
    </row>
    <row r="1121" spans="1:12" x14ac:dyDescent="0.25">
      <c r="A1121" t="s">
        <v>711</v>
      </c>
      <c r="B1121">
        <v>2008</v>
      </c>
      <c r="C1121" t="s">
        <v>698</v>
      </c>
      <c r="D1121">
        <v>0.63019999999999998</v>
      </c>
      <c r="E1121">
        <v>0.63019999999999998</v>
      </c>
      <c r="F1121">
        <v>0.63019999999999998</v>
      </c>
      <c r="G1121">
        <v>0.63019999999999998</v>
      </c>
      <c r="H1121">
        <v>0.63019999999999998</v>
      </c>
      <c r="I1121">
        <v>0.63019999999999998</v>
      </c>
      <c r="J1121">
        <v>0.63019999999999998</v>
      </c>
      <c r="K1121">
        <v>0.63019999999999998</v>
      </c>
      <c r="L1121">
        <v>0.63019999999999998</v>
      </c>
    </row>
    <row r="1122" spans="1:12" x14ac:dyDescent="0.25">
      <c r="A1122" t="s">
        <v>712</v>
      </c>
      <c r="B1122">
        <v>2008</v>
      </c>
      <c r="C1122" t="s">
        <v>702</v>
      </c>
      <c r="D1122">
        <v>3.1E-2</v>
      </c>
      <c r="E1122">
        <v>3.1E-2</v>
      </c>
      <c r="F1122">
        <v>3.1E-2</v>
      </c>
      <c r="G1122">
        <v>3.1E-2</v>
      </c>
      <c r="H1122">
        <v>3.1E-2</v>
      </c>
      <c r="I1122">
        <v>3.1E-2</v>
      </c>
      <c r="J1122">
        <v>3.1E-2</v>
      </c>
      <c r="K1122">
        <v>3.1E-2</v>
      </c>
      <c r="L1122">
        <v>3.1E-2</v>
      </c>
    </row>
    <row r="1123" spans="1:12" x14ac:dyDescent="0.25">
      <c r="A1123" t="s">
        <v>712</v>
      </c>
      <c r="B1123">
        <v>2008</v>
      </c>
      <c r="C1123" t="s">
        <v>700</v>
      </c>
      <c r="D1123">
        <v>6.0499999999999998E-2</v>
      </c>
      <c r="E1123">
        <v>6.0499999999999998E-2</v>
      </c>
      <c r="F1123">
        <v>6.0499999999999998E-2</v>
      </c>
      <c r="G1123">
        <v>6.0499999999999998E-2</v>
      </c>
      <c r="H1123">
        <v>6.0499999999999998E-2</v>
      </c>
      <c r="I1123">
        <v>6.0499999999999998E-2</v>
      </c>
      <c r="J1123">
        <v>6.0499999999999998E-2</v>
      </c>
      <c r="K1123">
        <v>6.0499999999999998E-2</v>
      </c>
      <c r="L1123">
        <v>6.0499999999999998E-2</v>
      </c>
    </row>
    <row r="1124" spans="1:12" x14ac:dyDescent="0.25">
      <c r="A1124" t="s">
        <v>712</v>
      </c>
      <c r="B1124">
        <v>2008</v>
      </c>
      <c r="C1124" t="s">
        <v>698</v>
      </c>
      <c r="D1124">
        <v>0.18329999999999999</v>
      </c>
      <c r="E1124">
        <v>0.18329999999999999</v>
      </c>
      <c r="F1124">
        <v>0.18329999999999999</v>
      </c>
      <c r="G1124">
        <v>0.18329999999999999</v>
      </c>
      <c r="H1124">
        <v>0.18329999999999999</v>
      </c>
      <c r="I1124">
        <v>0.18329999999999999</v>
      </c>
      <c r="J1124">
        <v>0.18329999999999999</v>
      </c>
      <c r="K1124">
        <v>0.18329999999999999</v>
      </c>
      <c r="L1124">
        <v>0.18329999999999999</v>
      </c>
    </row>
    <row r="1125" spans="1:12" x14ac:dyDescent="0.25">
      <c r="A1125" t="s">
        <v>712</v>
      </c>
      <c r="B1125">
        <v>2008</v>
      </c>
      <c r="C1125" t="s">
        <v>699</v>
      </c>
      <c r="D1125">
        <v>6.9999999999999999E-4</v>
      </c>
      <c r="E1125">
        <v>6.9999999999999999E-4</v>
      </c>
      <c r="F1125">
        <v>6.9999999999999999E-4</v>
      </c>
      <c r="G1125">
        <v>6.9999999999999999E-4</v>
      </c>
      <c r="H1125">
        <v>6.9999999999999999E-4</v>
      </c>
      <c r="I1125">
        <v>6.9999999999999999E-4</v>
      </c>
      <c r="J1125">
        <v>6.9999999999999999E-4</v>
      </c>
      <c r="K1125">
        <v>6.9999999999999999E-4</v>
      </c>
      <c r="L1125">
        <v>6.9999999999999999E-4</v>
      </c>
    </row>
    <row r="1126" spans="1:12" x14ac:dyDescent="0.25">
      <c r="A1126" t="s">
        <v>712</v>
      </c>
      <c r="B1126">
        <v>2008</v>
      </c>
      <c r="C1126" t="s">
        <v>697</v>
      </c>
      <c r="D1126">
        <v>0.30299999999999999</v>
      </c>
      <c r="E1126">
        <v>0.30299999999999999</v>
      </c>
      <c r="F1126">
        <v>0.30299999999999999</v>
      </c>
      <c r="G1126">
        <v>0.30299999999999999</v>
      </c>
      <c r="H1126">
        <v>0.30299999999999999</v>
      </c>
      <c r="I1126">
        <v>0.30299999999999999</v>
      </c>
      <c r="J1126">
        <v>0.30299999999999999</v>
      </c>
      <c r="K1126">
        <v>0.30299999999999999</v>
      </c>
      <c r="L1126">
        <v>0.30299999999999999</v>
      </c>
    </row>
    <row r="1127" spans="1:12" x14ac:dyDescent="0.25">
      <c r="A1127" t="s">
        <v>712</v>
      </c>
      <c r="B1127">
        <v>2008</v>
      </c>
      <c r="C1127" t="s">
        <v>701</v>
      </c>
      <c r="D1127">
        <v>2.06E-2</v>
      </c>
      <c r="E1127">
        <v>2.06E-2</v>
      </c>
      <c r="F1127">
        <v>2.06E-2</v>
      </c>
      <c r="G1127">
        <v>2.06E-2</v>
      </c>
      <c r="H1127">
        <v>2.06E-2</v>
      </c>
      <c r="I1127">
        <v>2.06E-2</v>
      </c>
      <c r="J1127">
        <v>2.06E-2</v>
      </c>
      <c r="K1127">
        <v>2.06E-2</v>
      </c>
      <c r="L1127">
        <v>2.06E-2</v>
      </c>
    </row>
    <row r="1128" spans="1:12" x14ac:dyDescent="0.25">
      <c r="A1128" t="s">
        <v>712</v>
      </c>
      <c r="B1128">
        <v>2008</v>
      </c>
      <c r="C1128" t="s">
        <v>703</v>
      </c>
      <c r="D1128">
        <v>6.8999999999999999E-3</v>
      </c>
      <c r="E1128">
        <v>6.8999999999999999E-3</v>
      </c>
      <c r="F1128">
        <v>6.8999999999999999E-3</v>
      </c>
      <c r="G1128">
        <v>6.8999999999999999E-3</v>
      </c>
      <c r="H1128">
        <v>6.8999999999999999E-3</v>
      </c>
      <c r="I1128">
        <v>6.8999999999999999E-3</v>
      </c>
      <c r="J1128">
        <v>6.8999999999999999E-3</v>
      </c>
      <c r="K1128">
        <v>6.8999999999999999E-3</v>
      </c>
      <c r="L1128">
        <v>6.8999999999999999E-3</v>
      </c>
    </row>
    <row r="1129" spans="1:12" x14ac:dyDescent="0.25">
      <c r="A1129" t="s">
        <v>713</v>
      </c>
      <c r="B1129">
        <v>2008</v>
      </c>
      <c r="C1129" t="s">
        <v>697</v>
      </c>
      <c r="D1129">
        <v>6.4668999999999999</v>
      </c>
      <c r="E1129">
        <v>6.4668999999999999</v>
      </c>
      <c r="F1129">
        <v>6.4668999999999999</v>
      </c>
      <c r="G1129">
        <v>6.4668999999999999</v>
      </c>
      <c r="H1129">
        <v>6.4668999999999999</v>
      </c>
      <c r="I1129">
        <v>6.4668999999999999</v>
      </c>
      <c r="J1129">
        <v>6.4668999999999999</v>
      </c>
      <c r="K1129">
        <v>6.4668999999999999</v>
      </c>
      <c r="L1129">
        <v>6.4668999999999999</v>
      </c>
    </row>
    <row r="1130" spans="1:12" x14ac:dyDescent="0.25">
      <c r="A1130" t="s">
        <v>713</v>
      </c>
      <c r="B1130">
        <v>2008</v>
      </c>
      <c r="C1130" t="s">
        <v>700</v>
      </c>
      <c r="D1130">
        <v>1.2958000000000001</v>
      </c>
      <c r="E1130">
        <v>1.2958000000000001</v>
      </c>
      <c r="F1130">
        <v>1.2958000000000001</v>
      </c>
      <c r="G1130">
        <v>1.2958000000000001</v>
      </c>
      <c r="H1130">
        <v>1.2958000000000001</v>
      </c>
      <c r="I1130">
        <v>1.2958000000000001</v>
      </c>
      <c r="J1130">
        <v>1.2958000000000001</v>
      </c>
      <c r="K1130">
        <v>1.2958000000000001</v>
      </c>
      <c r="L1130">
        <v>1.2958000000000001</v>
      </c>
    </row>
    <row r="1131" spans="1:12" x14ac:dyDescent="0.25">
      <c r="A1131" t="s">
        <v>713</v>
      </c>
      <c r="B1131">
        <v>2008</v>
      </c>
      <c r="C1131" t="s">
        <v>699</v>
      </c>
      <c r="D1131">
        <v>1.52E-2</v>
      </c>
      <c r="E1131">
        <v>1.52E-2</v>
      </c>
      <c r="F1131">
        <v>1.52E-2</v>
      </c>
      <c r="G1131">
        <v>1.52E-2</v>
      </c>
      <c r="H1131">
        <v>1.52E-2</v>
      </c>
      <c r="I1131">
        <v>1.52E-2</v>
      </c>
      <c r="J1131">
        <v>1.52E-2</v>
      </c>
      <c r="K1131">
        <v>1.52E-2</v>
      </c>
      <c r="L1131">
        <v>1.52E-2</v>
      </c>
    </row>
    <row r="1132" spans="1:12" x14ac:dyDescent="0.25">
      <c r="A1132" t="s">
        <v>713</v>
      </c>
      <c r="B1132">
        <v>2008</v>
      </c>
      <c r="C1132" t="s">
        <v>698</v>
      </c>
      <c r="D1132">
        <v>3.9005999999999998</v>
      </c>
      <c r="E1132">
        <v>3.9005999999999998</v>
      </c>
      <c r="F1132">
        <v>3.9005999999999998</v>
      </c>
      <c r="G1132">
        <v>3.9005999999999998</v>
      </c>
      <c r="H1132">
        <v>3.9005999999999998</v>
      </c>
      <c r="I1132">
        <v>3.9005999999999998</v>
      </c>
      <c r="J1132">
        <v>3.9005999999999998</v>
      </c>
      <c r="K1132">
        <v>3.9005999999999998</v>
      </c>
      <c r="L1132">
        <v>3.9005999999999998</v>
      </c>
    </row>
    <row r="1133" spans="1:12" x14ac:dyDescent="0.25">
      <c r="A1133" t="s">
        <v>713</v>
      </c>
      <c r="B1133">
        <v>2008</v>
      </c>
      <c r="C1133" t="s">
        <v>703</v>
      </c>
      <c r="D1133">
        <v>0.14760000000000001</v>
      </c>
      <c r="E1133">
        <v>0.14760000000000001</v>
      </c>
      <c r="F1133">
        <v>0.14760000000000001</v>
      </c>
      <c r="G1133">
        <v>0.14760000000000001</v>
      </c>
      <c r="H1133">
        <v>0.14760000000000001</v>
      </c>
      <c r="I1133">
        <v>0.14760000000000001</v>
      </c>
      <c r="J1133">
        <v>0.14760000000000001</v>
      </c>
      <c r="K1133">
        <v>0.14760000000000001</v>
      </c>
      <c r="L1133">
        <v>0.14760000000000001</v>
      </c>
    </row>
    <row r="1134" spans="1:12" x14ac:dyDescent="0.25">
      <c r="A1134" t="s">
        <v>713</v>
      </c>
      <c r="B1134">
        <v>2008</v>
      </c>
      <c r="C1134" t="s">
        <v>702</v>
      </c>
      <c r="D1134">
        <v>0.66269999999999996</v>
      </c>
      <c r="E1134">
        <v>0.66269999999999996</v>
      </c>
      <c r="F1134">
        <v>0.66269999999999996</v>
      </c>
      <c r="G1134">
        <v>0.66269999999999996</v>
      </c>
      <c r="H1134">
        <v>0.66269999999999996</v>
      </c>
      <c r="I1134">
        <v>0.66269999999999996</v>
      </c>
      <c r="J1134">
        <v>0.66269999999999996</v>
      </c>
      <c r="K1134">
        <v>0.66269999999999996</v>
      </c>
      <c r="L1134">
        <v>0.66269999999999996</v>
      </c>
    </row>
    <row r="1135" spans="1:12" x14ac:dyDescent="0.25">
      <c r="A1135" t="s">
        <v>713</v>
      </c>
      <c r="B1135">
        <v>2008</v>
      </c>
      <c r="C1135" t="s">
        <v>701</v>
      </c>
      <c r="D1135">
        <v>0.44479999999999997</v>
      </c>
      <c r="E1135">
        <v>0.44479999999999997</v>
      </c>
      <c r="F1135">
        <v>0.44479999999999997</v>
      </c>
      <c r="G1135">
        <v>0.44479999999999997</v>
      </c>
      <c r="H1135">
        <v>0.44479999999999997</v>
      </c>
      <c r="I1135">
        <v>0.44479999999999997</v>
      </c>
      <c r="J1135">
        <v>0.44479999999999997</v>
      </c>
      <c r="K1135">
        <v>0.44479999999999997</v>
      </c>
      <c r="L1135">
        <v>0.44479999999999997</v>
      </c>
    </row>
    <row r="1136" spans="1:12" x14ac:dyDescent="0.25">
      <c r="A1136" t="s">
        <v>714</v>
      </c>
      <c r="B1136">
        <v>2008</v>
      </c>
      <c r="C1136" t="s">
        <v>700</v>
      </c>
      <c r="D1136">
        <v>0.65200000000000002</v>
      </c>
      <c r="E1136">
        <v>0.65200000000000002</v>
      </c>
      <c r="F1136">
        <v>0.65200000000000002</v>
      </c>
      <c r="G1136">
        <v>0.65200000000000002</v>
      </c>
      <c r="H1136">
        <v>0.65200000000000002</v>
      </c>
      <c r="I1136">
        <v>0.65200000000000002</v>
      </c>
      <c r="J1136">
        <v>0.65200000000000002</v>
      </c>
      <c r="K1136">
        <v>0.65200000000000002</v>
      </c>
      <c r="L1136">
        <v>0.65200000000000002</v>
      </c>
    </row>
    <row r="1137" spans="1:12" x14ac:dyDescent="0.25">
      <c r="A1137" t="s">
        <v>714</v>
      </c>
      <c r="B1137">
        <v>2008</v>
      </c>
      <c r="C1137" t="s">
        <v>701</v>
      </c>
      <c r="D1137">
        <v>0.2137</v>
      </c>
      <c r="E1137">
        <v>0.2137</v>
      </c>
      <c r="F1137">
        <v>0.2137</v>
      </c>
      <c r="G1137">
        <v>0.2137</v>
      </c>
      <c r="H1137">
        <v>0.2137</v>
      </c>
      <c r="I1137">
        <v>0.2137</v>
      </c>
      <c r="J1137">
        <v>0.2137</v>
      </c>
      <c r="K1137">
        <v>0.2137</v>
      </c>
      <c r="L1137">
        <v>0.2137</v>
      </c>
    </row>
    <row r="1138" spans="1:12" x14ac:dyDescent="0.25">
      <c r="A1138" t="s">
        <v>714</v>
      </c>
      <c r="B1138">
        <v>2008</v>
      </c>
      <c r="C1138" t="s">
        <v>702</v>
      </c>
      <c r="D1138">
        <v>0.33350000000000002</v>
      </c>
      <c r="E1138">
        <v>0.33350000000000002</v>
      </c>
      <c r="F1138">
        <v>0.33350000000000002</v>
      </c>
      <c r="G1138">
        <v>0.33350000000000002</v>
      </c>
      <c r="H1138">
        <v>0.33350000000000002</v>
      </c>
      <c r="I1138">
        <v>0.33350000000000002</v>
      </c>
      <c r="J1138">
        <v>0.33350000000000002</v>
      </c>
      <c r="K1138">
        <v>0.33350000000000002</v>
      </c>
      <c r="L1138">
        <v>0.33350000000000002</v>
      </c>
    </row>
    <row r="1139" spans="1:12" x14ac:dyDescent="0.25">
      <c r="A1139" t="s">
        <v>714</v>
      </c>
      <c r="B1139">
        <v>2008</v>
      </c>
      <c r="C1139" t="s">
        <v>698</v>
      </c>
      <c r="D1139">
        <v>2.1343000000000001</v>
      </c>
      <c r="E1139">
        <v>2.1343000000000001</v>
      </c>
      <c r="F1139">
        <v>2.1343000000000001</v>
      </c>
      <c r="G1139">
        <v>2.1343000000000001</v>
      </c>
      <c r="H1139">
        <v>2.1343000000000001</v>
      </c>
      <c r="I1139">
        <v>2.1343000000000001</v>
      </c>
      <c r="J1139">
        <v>2.1343000000000001</v>
      </c>
      <c r="K1139">
        <v>2.1343000000000001</v>
      </c>
      <c r="L1139">
        <v>2.1343000000000001</v>
      </c>
    </row>
    <row r="1140" spans="1:12" x14ac:dyDescent="0.25">
      <c r="A1140" t="s">
        <v>714</v>
      </c>
      <c r="B1140">
        <v>2008</v>
      </c>
      <c r="C1140" t="s">
        <v>703</v>
      </c>
      <c r="D1140">
        <v>7.4300000000000005E-2</v>
      </c>
      <c r="E1140">
        <v>7.4300000000000005E-2</v>
      </c>
      <c r="F1140">
        <v>7.4300000000000005E-2</v>
      </c>
      <c r="G1140">
        <v>7.4300000000000005E-2</v>
      </c>
      <c r="H1140">
        <v>7.4300000000000005E-2</v>
      </c>
      <c r="I1140">
        <v>7.4300000000000005E-2</v>
      </c>
      <c r="J1140">
        <v>7.4300000000000005E-2</v>
      </c>
      <c r="K1140">
        <v>7.4300000000000005E-2</v>
      </c>
      <c r="L1140">
        <v>7.4300000000000005E-2</v>
      </c>
    </row>
    <row r="1141" spans="1:12" x14ac:dyDescent="0.25">
      <c r="A1141" t="s">
        <v>714</v>
      </c>
      <c r="B1141">
        <v>2008</v>
      </c>
      <c r="C1141" t="s">
        <v>699</v>
      </c>
      <c r="D1141">
        <v>7.7000000000000002E-3</v>
      </c>
      <c r="E1141">
        <v>7.7000000000000002E-3</v>
      </c>
      <c r="F1141">
        <v>7.7000000000000002E-3</v>
      </c>
      <c r="G1141">
        <v>7.7000000000000002E-3</v>
      </c>
      <c r="H1141">
        <v>7.7000000000000002E-3</v>
      </c>
      <c r="I1141">
        <v>7.7000000000000002E-3</v>
      </c>
      <c r="J1141">
        <v>7.7000000000000002E-3</v>
      </c>
      <c r="K1141">
        <v>7.7000000000000002E-3</v>
      </c>
      <c r="L1141">
        <v>7.7000000000000002E-3</v>
      </c>
    </row>
    <row r="1142" spans="1:12" x14ac:dyDescent="0.25">
      <c r="A1142" t="s">
        <v>714</v>
      </c>
      <c r="B1142">
        <v>2008</v>
      </c>
      <c r="C1142" t="s">
        <v>697</v>
      </c>
      <c r="D1142">
        <v>3.4155000000000002</v>
      </c>
      <c r="E1142">
        <v>3.4155000000000002</v>
      </c>
      <c r="F1142">
        <v>3.4155000000000002</v>
      </c>
      <c r="G1142">
        <v>3.4155000000000002</v>
      </c>
      <c r="H1142">
        <v>3.4155000000000002</v>
      </c>
      <c r="I1142">
        <v>3.4155000000000002</v>
      </c>
      <c r="J1142">
        <v>3.4155000000000002</v>
      </c>
      <c r="K1142">
        <v>3.4155000000000002</v>
      </c>
      <c r="L1142">
        <v>3.4155000000000002</v>
      </c>
    </row>
    <row r="1143" spans="1:12" x14ac:dyDescent="0.25">
      <c r="A1143" t="s">
        <v>715</v>
      </c>
      <c r="B1143">
        <v>2008</v>
      </c>
      <c r="C1143" t="s">
        <v>697</v>
      </c>
      <c r="D1143">
        <v>0.39119999999999999</v>
      </c>
      <c r="E1143">
        <v>0.39119999999999999</v>
      </c>
      <c r="F1143">
        <v>0.39119999999999999</v>
      </c>
      <c r="G1143">
        <v>0.39119999999999999</v>
      </c>
      <c r="H1143">
        <v>0.39119999999999999</v>
      </c>
      <c r="I1143">
        <v>0.39119999999999999</v>
      </c>
      <c r="J1143">
        <v>0.39119999999999999</v>
      </c>
      <c r="K1143">
        <v>0.39119999999999999</v>
      </c>
      <c r="L1143">
        <v>0.39119999999999999</v>
      </c>
    </row>
    <row r="1144" spans="1:12" x14ac:dyDescent="0.25">
      <c r="A1144" t="s">
        <v>715</v>
      </c>
      <c r="B1144">
        <v>2008</v>
      </c>
      <c r="C1144" t="s">
        <v>698</v>
      </c>
      <c r="D1144">
        <v>0.2165</v>
      </c>
      <c r="E1144">
        <v>0.2165</v>
      </c>
      <c r="F1144">
        <v>0.2165</v>
      </c>
      <c r="G1144">
        <v>0.2165</v>
      </c>
      <c r="H1144">
        <v>0.2165</v>
      </c>
      <c r="I1144">
        <v>0.2165</v>
      </c>
      <c r="J1144">
        <v>0.2165</v>
      </c>
      <c r="K1144">
        <v>0.2165</v>
      </c>
      <c r="L1144">
        <v>0.2165</v>
      </c>
    </row>
    <row r="1145" spans="1:12" x14ac:dyDescent="0.25">
      <c r="A1145" t="s">
        <v>715</v>
      </c>
      <c r="B1145">
        <v>2008</v>
      </c>
      <c r="C1145" t="s">
        <v>700</v>
      </c>
      <c r="D1145">
        <v>9.2100000000000001E-2</v>
      </c>
      <c r="E1145">
        <v>9.2100000000000001E-2</v>
      </c>
      <c r="F1145">
        <v>9.2100000000000001E-2</v>
      </c>
      <c r="G1145">
        <v>9.2100000000000001E-2</v>
      </c>
      <c r="H1145">
        <v>9.2100000000000001E-2</v>
      </c>
      <c r="I1145">
        <v>9.2100000000000001E-2</v>
      </c>
      <c r="J1145">
        <v>9.2100000000000001E-2</v>
      </c>
      <c r="K1145">
        <v>9.2100000000000001E-2</v>
      </c>
      <c r="L1145">
        <v>9.2100000000000001E-2</v>
      </c>
    </row>
    <row r="1146" spans="1:12" x14ac:dyDescent="0.25">
      <c r="A1146" t="s">
        <v>715</v>
      </c>
      <c r="B1146">
        <v>2008</v>
      </c>
      <c r="C1146" t="s">
        <v>699</v>
      </c>
      <c r="D1146">
        <v>1.1000000000000001E-3</v>
      </c>
      <c r="E1146">
        <v>1.1000000000000001E-3</v>
      </c>
      <c r="F1146">
        <v>1.1000000000000001E-3</v>
      </c>
      <c r="G1146">
        <v>1.1000000000000001E-3</v>
      </c>
      <c r="H1146">
        <v>1.1000000000000001E-3</v>
      </c>
      <c r="I1146">
        <v>1.1000000000000001E-3</v>
      </c>
      <c r="J1146">
        <v>1.1000000000000001E-3</v>
      </c>
      <c r="K1146">
        <v>1.1000000000000001E-3</v>
      </c>
      <c r="L1146">
        <v>1.1000000000000001E-3</v>
      </c>
    </row>
    <row r="1147" spans="1:12" x14ac:dyDescent="0.25">
      <c r="A1147" t="s">
        <v>715</v>
      </c>
      <c r="B1147">
        <v>2008</v>
      </c>
      <c r="C1147" t="s">
        <v>701</v>
      </c>
      <c r="D1147">
        <v>2.3900000000000001E-2</v>
      </c>
      <c r="E1147">
        <v>2.3900000000000001E-2</v>
      </c>
      <c r="F1147">
        <v>2.3900000000000001E-2</v>
      </c>
      <c r="G1147">
        <v>2.3900000000000001E-2</v>
      </c>
      <c r="H1147">
        <v>2.3900000000000001E-2</v>
      </c>
      <c r="I1147">
        <v>2.3900000000000001E-2</v>
      </c>
      <c r="J1147">
        <v>2.3900000000000001E-2</v>
      </c>
      <c r="K1147">
        <v>2.3900000000000001E-2</v>
      </c>
      <c r="L1147">
        <v>2.3900000000000001E-2</v>
      </c>
    </row>
    <row r="1148" spans="1:12" x14ac:dyDescent="0.25">
      <c r="A1148" t="s">
        <v>715</v>
      </c>
      <c r="B1148">
        <v>2008</v>
      </c>
      <c r="C1148" t="s">
        <v>702</v>
      </c>
      <c r="D1148">
        <v>4.7100000000000003E-2</v>
      </c>
      <c r="E1148">
        <v>4.7100000000000003E-2</v>
      </c>
      <c r="F1148">
        <v>4.7100000000000003E-2</v>
      </c>
      <c r="G1148">
        <v>4.7100000000000003E-2</v>
      </c>
      <c r="H1148">
        <v>4.7100000000000003E-2</v>
      </c>
      <c r="I1148">
        <v>4.7100000000000003E-2</v>
      </c>
      <c r="J1148">
        <v>4.7100000000000003E-2</v>
      </c>
      <c r="K1148">
        <v>4.7100000000000003E-2</v>
      </c>
      <c r="L1148">
        <v>4.7100000000000003E-2</v>
      </c>
    </row>
    <row r="1149" spans="1:12" x14ac:dyDescent="0.25">
      <c r="A1149" t="s">
        <v>715</v>
      </c>
      <c r="B1149">
        <v>2008</v>
      </c>
      <c r="C1149" t="s">
        <v>703</v>
      </c>
      <c r="D1149">
        <v>1.0500000000000001E-2</v>
      </c>
      <c r="E1149">
        <v>1.0500000000000001E-2</v>
      </c>
      <c r="F1149">
        <v>1.0500000000000001E-2</v>
      </c>
      <c r="G1149">
        <v>1.0500000000000001E-2</v>
      </c>
      <c r="H1149">
        <v>1.0500000000000001E-2</v>
      </c>
      <c r="I1149">
        <v>1.0500000000000001E-2</v>
      </c>
      <c r="J1149">
        <v>1.0500000000000001E-2</v>
      </c>
      <c r="K1149">
        <v>1.0500000000000001E-2</v>
      </c>
      <c r="L1149">
        <v>1.0500000000000001E-2</v>
      </c>
    </row>
    <row r="1150" spans="1:12" x14ac:dyDescent="0.25">
      <c r="A1150" t="s">
        <v>716</v>
      </c>
      <c r="B1150">
        <v>2008</v>
      </c>
      <c r="C1150" t="s">
        <v>703</v>
      </c>
      <c r="D1150">
        <v>1.17E-2</v>
      </c>
      <c r="E1150">
        <v>1.17E-2</v>
      </c>
      <c r="F1150">
        <v>1.17E-2</v>
      </c>
      <c r="G1150">
        <v>1.17E-2</v>
      </c>
      <c r="H1150">
        <v>1.17E-2</v>
      </c>
      <c r="I1150">
        <v>1.17E-2</v>
      </c>
      <c r="J1150">
        <v>1.17E-2</v>
      </c>
      <c r="K1150">
        <v>1.17E-2</v>
      </c>
      <c r="L1150">
        <v>1.17E-2</v>
      </c>
    </row>
    <row r="1151" spans="1:12" x14ac:dyDescent="0.25">
      <c r="A1151" t="s">
        <v>716</v>
      </c>
      <c r="B1151">
        <v>2008</v>
      </c>
      <c r="C1151" t="s">
        <v>698</v>
      </c>
      <c r="D1151">
        <v>0.308</v>
      </c>
      <c r="E1151">
        <v>0.308</v>
      </c>
      <c r="F1151">
        <v>0.308</v>
      </c>
      <c r="G1151">
        <v>0.308</v>
      </c>
      <c r="H1151">
        <v>0.308</v>
      </c>
      <c r="I1151">
        <v>0.308</v>
      </c>
      <c r="J1151">
        <v>0.308</v>
      </c>
      <c r="K1151">
        <v>0.308</v>
      </c>
      <c r="L1151">
        <v>0.308</v>
      </c>
    </row>
    <row r="1152" spans="1:12" x14ac:dyDescent="0.25">
      <c r="A1152" t="s">
        <v>716</v>
      </c>
      <c r="B1152">
        <v>2008</v>
      </c>
      <c r="C1152" t="s">
        <v>699</v>
      </c>
      <c r="D1152">
        <v>1.1999999999999999E-3</v>
      </c>
      <c r="E1152">
        <v>1.1999999999999999E-3</v>
      </c>
      <c r="F1152">
        <v>1.1999999999999999E-3</v>
      </c>
      <c r="G1152">
        <v>1.1999999999999999E-3</v>
      </c>
      <c r="H1152">
        <v>1.1999999999999999E-3</v>
      </c>
      <c r="I1152">
        <v>1.1999999999999999E-3</v>
      </c>
      <c r="J1152">
        <v>1.1999999999999999E-3</v>
      </c>
      <c r="K1152">
        <v>1.1999999999999999E-3</v>
      </c>
      <c r="L1152">
        <v>1.1999999999999999E-3</v>
      </c>
    </row>
    <row r="1153" spans="1:12" x14ac:dyDescent="0.25">
      <c r="A1153" t="s">
        <v>716</v>
      </c>
      <c r="B1153">
        <v>2008</v>
      </c>
      <c r="C1153" t="s">
        <v>700</v>
      </c>
      <c r="D1153">
        <v>0.10299999999999999</v>
      </c>
      <c r="E1153">
        <v>0.10299999999999999</v>
      </c>
      <c r="F1153">
        <v>0.10299999999999999</v>
      </c>
      <c r="G1153">
        <v>0.10299999999999999</v>
      </c>
      <c r="H1153">
        <v>0.10299999999999999</v>
      </c>
      <c r="I1153">
        <v>0.10299999999999999</v>
      </c>
      <c r="J1153">
        <v>0.10299999999999999</v>
      </c>
      <c r="K1153">
        <v>0.10299999999999999</v>
      </c>
      <c r="L1153">
        <v>0.10299999999999999</v>
      </c>
    </row>
    <row r="1154" spans="1:12" x14ac:dyDescent="0.25">
      <c r="A1154" t="s">
        <v>716</v>
      </c>
      <c r="B1154">
        <v>2008</v>
      </c>
      <c r="C1154" t="s">
        <v>697</v>
      </c>
      <c r="D1154">
        <v>0.50460000000000005</v>
      </c>
      <c r="E1154">
        <v>0.50460000000000005</v>
      </c>
      <c r="F1154">
        <v>0.50460000000000005</v>
      </c>
      <c r="G1154">
        <v>0.50460000000000005</v>
      </c>
      <c r="H1154">
        <v>0.50460000000000005</v>
      </c>
      <c r="I1154">
        <v>0.50460000000000005</v>
      </c>
      <c r="J1154">
        <v>0.50460000000000005</v>
      </c>
      <c r="K1154">
        <v>0.50460000000000005</v>
      </c>
      <c r="L1154">
        <v>0.50460000000000005</v>
      </c>
    </row>
    <row r="1155" spans="1:12" x14ac:dyDescent="0.25">
      <c r="A1155" t="s">
        <v>716</v>
      </c>
      <c r="B1155">
        <v>2008</v>
      </c>
      <c r="C1155" t="s">
        <v>701</v>
      </c>
      <c r="D1155">
        <v>2.81E-2</v>
      </c>
      <c r="E1155">
        <v>2.81E-2</v>
      </c>
      <c r="F1155">
        <v>2.81E-2</v>
      </c>
      <c r="G1155">
        <v>2.81E-2</v>
      </c>
      <c r="H1155">
        <v>2.81E-2</v>
      </c>
      <c r="I1155">
        <v>2.81E-2</v>
      </c>
      <c r="J1155">
        <v>2.81E-2</v>
      </c>
      <c r="K1155">
        <v>2.81E-2</v>
      </c>
      <c r="L1155">
        <v>2.81E-2</v>
      </c>
    </row>
    <row r="1156" spans="1:12" x14ac:dyDescent="0.25">
      <c r="A1156" t="s">
        <v>716</v>
      </c>
      <c r="B1156">
        <v>2008</v>
      </c>
      <c r="C1156" t="s">
        <v>702</v>
      </c>
      <c r="D1156">
        <v>5.2699999999999997E-2</v>
      </c>
      <c r="E1156">
        <v>5.2699999999999997E-2</v>
      </c>
      <c r="F1156">
        <v>5.2699999999999997E-2</v>
      </c>
      <c r="G1156">
        <v>5.2699999999999997E-2</v>
      </c>
      <c r="H1156">
        <v>5.2699999999999997E-2</v>
      </c>
      <c r="I1156">
        <v>5.2699999999999997E-2</v>
      </c>
      <c r="J1156">
        <v>5.2699999999999997E-2</v>
      </c>
      <c r="K1156">
        <v>5.2699999999999997E-2</v>
      </c>
      <c r="L1156">
        <v>5.2699999999999997E-2</v>
      </c>
    </row>
    <row r="1157" spans="1:12" x14ac:dyDescent="0.25">
      <c r="A1157" t="s">
        <v>717</v>
      </c>
      <c r="B1157">
        <v>2008</v>
      </c>
      <c r="C1157" t="s">
        <v>702</v>
      </c>
      <c r="D1157">
        <v>0.45900000000000002</v>
      </c>
      <c r="E1157">
        <v>0.45900000000000002</v>
      </c>
      <c r="F1157">
        <v>0.45900000000000002</v>
      </c>
      <c r="G1157">
        <v>0.45900000000000002</v>
      </c>
      <c r="H1157">
        <v>0.45900000000000002</v>
      </c>
      <c r="I1157">
        <v>0.45900000000000002</v>
      </c>
      <c r="J1157">
        <v>0.45900000000000002</v>
      </c>
      <c r="K1157">
        <v>0.45900000000000002</v>
      </c>
      <c r="L1157">
        <v>0.45900000000000002</v>
      </c>
    </row>
    <row r="1158" spans="1:12" x14ac:dyDescent="0.25">
      <c r="A1158" t="s">
        <v>717</v>
      </c>
      <c r="B1158">
        <v>2008</v>
      </c>
      <c r="C1158" t="s">
        <v>698</v>
      </c>
      <c r="D1158">
        <v>2.2061999999999999</v>
      </c>
      <c r="E1158">
        <v>2.2061999999999999</v>
      </c>
      <c r="F1158">
        <v>2.2061999999999999</v>
      </c>
      <c r="G1158">
        <v>2.2061999999999999</v>
      </c>
      <c r="H1158">
        <v>2.2061999999999999</v>
      </c>
      <c r="I1158">
        <v>2.2061999999999999</v>
      </c>
      <c r="J1158">
        <v>2.2061999999999999</v>
      </c>
      <c r="K1158">
        <v>2.2061999999999999</v>
      </c>
      <c r="L1158">
        <v>2.2061999999999999</v>
      </c>
    </row>
    <row r="1159" spans="1:12" x14ac:dyDescent="0.25">
      <c r="A1159" t="s">
        <v>717</v>
      </c>
      <c r="B1159">
        <v>2008</v>
      </c>
      <c r="C1159" t="s">
        <v>699</v>
      </c>
      <c r="D1159">
        <v>1.06E-2</v>
      </c>
      <c r="E1159">
        <v>1.06E-2</v>
      </c>
      <c r="F1159">
        <v>1.06E-2</v>
      </c>
      <c r="G1159">
        <v>1.06E-2</v>
      </c>
      <c r="H1159">
        <v>1.06E-2</v>
      </c>
      <c r="I1159">
        <v>1.06E-2</v>
      </c>
      <c r="J1159">
        <v>1.06E-2</v>
      </c>
      <c r="K1159">
        <v>1.06E-2</v>
      </c>
      <c r="L1159">
        <v>1.06E-2</v>
      </c>
    </row>
    <row r="1160" spans="1:12" x14ac:dyDescent="0.25">
      <c r="A1160" t="s">
        <v>717</v>
      </c>
      <c r="B1160">
        <v>2008</v>
      </c>
      <c r="C1160" t="s">
        <v>701</v>
      </c>
      <c r="D1160">
        <v>0.27539999999999998</v>
      </c>
      <c r="E1160">
        <v>0.27539999999999998</v>
      </c>
      <c r="F1160">
        <v>0.27539999999999998</v>
      </c>
      <c r="G1160">
        <v>0.27539999999999998</v>
      </c>
      <c r="H1160">
        <v>0.27539999999999998</v>
      </c>
      <c r="I1160">
        <v>0.27539999999999998</v>
      </c>
      <c r="J1160">
        <v>0.27539999999999998</v>
      </c>
      <c r="K1160">
        <v>0.27539999999999998</v>
      </c>
      <c r="L1160">
        <v>0.27539999999999998</v>
      </c>
    </row>
    <row r="1161" spans="1:12" x14ac:dyDescent="0.25">
      <c r="A1161" t="s">
        <v>717</v>
      </c>
      <c r="B1161">
        <v>2008</v>
      </c>
      <c r="C1161" t="s">
        <v>703</v>
      </c>
      <c r="D1161">
        <v>0.1022</v>
      </c>
      <c r="E1161">
        <v>0.1022</v>
      </c>
      <c r="F1161">
        <v>0.1022</v>
      </c>
      <c r="G1161">
        <v>0.1022</v>
      </c>
      <c r="H1161">
        <v>0.1022</v>
      </c>
      <c r="I1161">
        <v>0.1022</v>
      </c>
      <c r="J1161">
        <v>0.1022</v>
      </c>
      <c r="K1161">
        <v>0.1022</v>
      </c>
      <c r="L1161">
        <v>0.1022</v>
      </c>
    </row>
    <row r="1162" spans="1:12" x14ac:dyDescent="0.25">
      <c r="A1162" t="s">
        <v>717</v>
      </c>
      <c r="B1162">
        <v>2008</v>
      </c>
      <c r="C1162" t="s">
        <v>697</v>
      </c>
      <c r="D1162">
        <v>3.9508000000000001</v>
      </c>
      <c r="E1162">
        <v>3.9508000000000001</v>
      </c>
      <c r="F1162">
        <v>3.9508000000000001</v>
      </c>
      <c r="G1162">
        <v>3.9508000000000001</v>
      </c>
      <c r="H1162">
        <v>3.9508000000000001</v>
      </c>
      <c r="I1162">
        <v>3.9508000000000001</v>
      </c>
      <c r="J1162">
        <v>3.9508000000000001</v>
      </c>
      <c r="K1162">
        <v>3.9508000000000001</v>
      </c>
      <c r="L1162">
        <v>3.9508000000000001</v>
      </c>
    </row>
    <row r="1163" spans="1:12" x14ac:dyDescent="0.25">
      <c r="A1163" t="s">
        <v>717</v>
      </c>
      <c r="B1163">
        <v>2008</v>
      </c>
      <c r="C1163" t="s">
        <v>700</v>
      </c>
      <c r="D1163">
        <v>0.89739999999999998</v>
      </c>
      <c r="E1163">
        <v>0.89739999999999998</v>
      </c>
      <c r="F1163">
        <v>0.89739999999999998</v>
      </c>
      <c r="G1163">
        <v>0.89739999999999998</v>
      </c>
      <c r="H1163">
        <v>0.89739999999999998</v>
      </c>
      <c r="I1163">
        <v>0.89739999999999998</v>
      </c>
      <c r="J1163">
        <v>0.89739999999999998</v>
      </c>
      <c r="K1163">
        <v>0.89739999999999998</v>
      </c>
      <c r="L1163">
        <v>0.89739999999999998</v>
      </c>
    </row>
    <row r="1164" spans="1:12" x14ac:dyDescent="0.25">
      <c r="A1164" t="s">
        <v>718</v>
      </c>
      <c r="B1164">
        <v>2008</v>
      </c>
      <c r="C1164" t="s">
        <v>699</v>
      </c>
      <c r="D1164">
        <v>5.1999999999999998E-3</v>
      </c>
      <c r="E1164">
        <v>5.1999999999999998E-3</v>
      </c>
      <c r="F1164">
        <v>5.1999999999999998E-3</v>
      </c>
      <c r="G1164">
        <v>5.1999999999999998E-3</v>
      </c>
      <c r="H1164">
        <v>5.1999999999999998E-3</v>
      </c>
      <c r="I1164">
        <v>5.1999999999999998E-3</v>
      </c>
      <c r="J1164">
        <v>5.1999999999999998E-3</v>
      </c>
      <c r="K1164">
        <v>5.1999999999999998E-3</v>
      </c>
      <c r="L1164">
        <v>5.1999999999999998E-3</v>
      </c>
    </row>
    <row r="1165" spans="1:12" x14ac:dyDescent="0.25">
      <c r="A1165" t="s">
        <v>718</v>
      </c>
      <c r="B1165">
        <v>2008</v>
      </c>
      <c r="C1165" t="s">
        <v>703</v>
      </c>
      <c r="D1165">
        <v>5.0500000000000003E-2</v>
      </c>
      <c r="E1165">
        <v>5.0500000000000003E-2</v>
      </c>
      <c r="F1165">
        <v>5.0500000000000003E-2</v>
      </c>
      <c r="G1165">
        <v>5.0500000000000003E-2</v>
      </c>
      <c r="H1165">
        <v>5.0500000000000003E-2</v>
      </c>
      <c r="I1165">
        <v>5.0500000000000003E-2</v>
      </c>
      <c r="J1165">
        <v>5.0500000000000003E-2</v>
      </c>
      <c r="K1165">
        <v>5.0500000000000003E-2</v>
      </c>
      <c r="L1165">
        <v>5.0500000000000003E-2</v>
      </c>
    </row>
    <row r="1166" spans="1:12" x14ac:dyDescent="0.25">
      <c r="A1166" t="s">
        <v>718</v>
      </c>
      <c r="B1166">
        <v>2008</v>
      </c>
      <c r="C1166" t="s">
        <v>702</v>
      </c>
      <c r="D1166">
        <v>0.2266</v>
      </c>
      <c r="E1166">
        <v>0.2266</v>
      </c>
      <c r="F1166">
        <v>0.2266</v>
      </c>
      <c r="G1166">
        <v>0.2266</v>
      </c>
      <c r="H1166">
        <v>0.2266</v>
      </c>
      <c r="I1166">
        <v>0.2266</v>
      </c>
      <c r="J1166">
        <v>0.2266</v>
      </c>
      <c r="K1166">
        <v>0.2266</v>
      </c>
      <c r="L1166">
        <v>0.2266</v>
      </c>
    </row>
    <row r="1167" spans="1:12" x14ac:dyDescent="0.25">
      <c r="A1167" t="s">
        <v>718</v>
      </c>
      <c r="B1167">
        <v>2008</v>
      </c>
      <c r="C1167" t="s">
        <v>701</v>
      </c>
      <c r="D1167">
        <v>0.14019999999999999</v>
      </c>
      <c r="E1167">
        <v>0.14019999999999999</v>
      </c>
      <c r="F1167">
        <v>0.14019999999999999</v>
      </c>
      <c r="G1167">
        <v>0.14019999999999999</v>
      </c>
      <c r="H1167">
        <v>0.14019999999999999</v>
      </c>
      <c r="I1167">
        <v>0.14019999999999999</v>
      </c>
      <c r="J1167">
        <v>0.14019999999999999</v>
      </c>
      <c r="K1167">
        <v>0.14019999999999999</v>
      </c>
      <c r="L1167">
        <v>0.14019999999999999</v>
      </c>
    </row>
    <row r="1168" spans="1:12" x14ac:dyDescent="0.25">
      <c r="A1168" t="s">
        <v>718</v>
      </c>
      <c r="B1168">
        <v>2008</v>
      </c>
      <c r="C1168" t="s">
        <v>697</v>
      </c>
      <c r="D1168">
        <v>2.3732000000000002</v>
      </c>
      <c r="E1168">
        <v>2.3732000000000002</v>
      </c>
      <c r="F1168">
        <v>2.3732000000000002</v>
      </c>
      <c r="G1168">
        <v>2.3732000000000002</v>
      </c>
      <c r="H1168">
        <v>2.3732000000000002</v>
      </c>
      <c r="I1168">
        <v>2.3732000000000002</v>
      </c>
      <c r="J1168">
        <v>2.3732000000000002</v>
      </c>
      <c r="K1168">
        <v>2.3732000000000002</v>
      </c>
      <c r="L1168">
        <v>2.3732000000000002</v>
      </c>
    </row>
    <row r="1169" spans="1:12" x14ac:dyDescent="0.25">
      <c r="A1169" t="s">
        <v>718</v>
      </c>
      <c r="B1169">
        <v>2008</v>
      </c>
      <c r="C1169" t="s">
        <v>700</v>
      </c>
      <c r="D1169">
        <v>0.44309999999999999</v>
      </c>
      <c r="E1169">
        <v>0.44309999999999999</v>
      </c>
      <c r="F1169">
        <v>0.44309999999999999</v>
      </c>
      <c r="G1169">
        <v>0.44309999999999999</v>
      </c>
      <c r="H1169">
        <v>0.44309999999999999</v>
      </c>
      <c r="I1169">
        <v>0.44309999999999999</v>
      </c>
      <c r="J1169">
        <v>0.44309999999999999</v>
      </c>
      <c r="K1169">
        <v>0.44309999999999999</v>
      </c>
      <c r="L1169">
        <v>0.44309999999999999</v>
      </c>
    </row>
    <row r="1170" spans="1:12" x14ac:dyDescent="0.25">
      <c r="A1170" t="s">
        <v>718</v>
      </c>
      <c r="B1170">
        <v>2008</v>
      </c>
      <c r="C1170" t="s">
        <v>698</v>
      </c>
      <c r="D1170">
        <v>1.5076000000000001</v>
      </c>
      <c r="E1170">
        <v>1.5076000000000001</v>
      </c>
      <c r="F1170">
        <v>1.5076000000000001</v>
      </c>
      <c r="G1170">
        <v>1.5076000000000001</v>
      </c>
      <c r="H1170">
        <v>1.5076000000000001</v>
      </c>
      <c r="I1170">
        <v>1.5076000000000001</v>
      </c>
      <c r="J1170">
        <v>1.5076000000000001</v>
      </c>
      <c r="K1170">
        <v>1.5076000000000001</v>
      </c>
      <c r="L1170">
        <v>1.5076000000000001</v>
      </c>
    </row>
    <row r="1171" spans="1:12" x14ac:dyDescent="0.25">
      <c r="A1171" t="s">
        <v>719</v>
      </c>
      <c r="B1171">
        <v>2008</v>
      </c>
      <c r="C1171" t="s">
        <v>700</v>
      </c>
      <c r="D1171">
        <v>0.20960000000000001</v>
      </c>
      <c r="E1171">
        <v>0.20960000000000001</v>
      </c>
      <c r="F1171">
        <v>0.20960000000000001</v>
      </c>
      <c r="G1171">
        <v>0.20960000000000001</v>
      </c>
      <c r="H1171">
        <v>0.20960000000000001</v>
      </c>
      <c r="I1171">
        <v>0.20960000000000001</v>
      </c>
      <c r="J1171">
        <v>0.20960000000000001</v>
      </c>
      <c r="K1171">
        <v>0.20960000000000001</v>
      </c>
      <c r="L1171">
        <v>0.20960000000000001</v>
      </c>
    </row>
    <row r="1172" spans="1:12" x14ac:dyDescent="0.25">
      <c r="A1172" t="s">
        <v>719</v>
      </c>
      <c r="B1172">
        <v>2008</v>
      </c>
      <c r="C1172" t="s">
        <v>699</v>
      </c>
      <c r="D1172">
        <v>2.5000000000000001E-3</v>
      </c>
      <c r="E1172">
        <v>2.5000000000000001E-3</v>
      </c>
      <c r="F1172">
        <v>2.5000000000000001E-3</v>
      </c>
      <c r="G1172">
        <v>2.5000000000000001E-3</v>
      </c>
      <c r="H1172">
        <v>2.5000000000000001E-3</v>
      </c>
      <c r="I1172">
        <v>2.5000000000000001E-3</v>
      </c>
      <c r="J1172">
        <v>2.5000000000000001E-3</v>
      </c>
      <c r="K1172">
        <v>2.5000000000000001E-3</v>
      </c>
      <c r="L1172">
        <v>2.5000000000000001E-3</v>
      </c>
    </row>
    <row r="1173" spans="1:12" x14ac:dyDescent="0.25">
      <c r="A1173" t="s">
        <v>719</v>
      </c>
      <c r="B1173">
        <v>2008</v>
      </c>
      <c r="C1173" t="s">
        <v>701</v>
      </c>
      <c r="D1173">
        <v>6.6799999999999998E-2</v>
      </c>
      <c r="E1173">
        <v>6.6799999999999998E-2</v>
      </c>
      <c r="F1173">
        <v>6.6799999999999998E-2</v>
      </c>
      <c r="G1173">
        <v>6.6799999999999998E-2</v>
      </c>
      <c r="H1173">
        <v>6.6799999999999998E-2</v>
      </c>
      <c r="I1173">
        <v>6.6799999999999998E-2</v>
      </c>
      <c r="J1173">
        <v>6.6799999999999998E-2</v>
      </c>
      <c r="K1173">
        <v>6.6799999999999998E-2</v>
      </c>
      <c r="L1173">
        <v>6.6799999999999998E-2</v>
      </c>
    </row>
    <row r="1174" spans="1:12" x14ac:dyDescent="0.25">
      <c r="A1174" t="s">
        <v>719</v>
      </c>
      <c r="B1174">
        <v>2008</v>
      </c>
      <c r="C1174" t="s">
        <v>698</v>
      </c>
      <c r="D1174">
        <v>0.624</v>
      </c>
      <c r="E1174">
        <v>0.624</v>
      </c>
      <c r="F1174">
        <v>0.624</v>
      </c>
      <c r="G1174">
        <v>0.624</v>
      </c>
      <c r="H1174">
        <v>0.624</v>
      </c>
      <c r="I1174">
        <v>0.624</v>
      </c>
      <c r="J1174">
        <v>0.624</v>
      </c>
      <c r="K1174">
        <v>0.624</v>
      </c>
      <c r="L1174">
        <v>0.624</v>
      </c>
    </row>
    <row r="1175" spans="1:12" x14ac:dyDescent="0.25">
      <c r="A1175" t="s">
        <v>719</v>
      </c>
      <c r="B1175">
        <v>2008</v>
      </c>
      <c r="C1175" t="s">
        <v>703</v>
      </c>
      <c r="D1175">
        <v>2.3900000000000001E-2</v>
      </c>
      <c r="E1175">
        <v>2.3900000000000001E-2</v>
      </c>
      <c r="F1175">
        <v>2.3900000000000001E-2</v>
      </c>
      <c r="G1175">
        <v>2.3900000000000001E-2</v>
      </c>
      <c r="H1175">
        <v>2.3900000000000001E-2</v>
      </c>
      <c r="I1175">
        <v>2.3900000000000001E-2</v>
      </c>
      <c r="J1175">
        <v>2.3900000000000001E-2</v>
      </c>
      <c r="K1175">
        <v>2.3900000000000001E-2</v>
      </c>
      <c r="L1175">
        <v>2.3900000000000001E-2</v>
      </c>
    </row>
    <row r="1176" spans="1:12" x14ac:dyDescent="0.25">
      <c r="A1176" t="s">
        <v>719</v>
      </c>
      <c r="B1176">
        <v>2008</v>
      </c>
      <c r="C1176" t="s">
        <v>697</v>
      </c>
      <c r="D1176">
        <v>1.0339</v>
      </c>
      <c r="E1176">
        <v>1.0339</v>
      </c>
      <c r="F1176">
        <v>1.0339</v>
      </c>
      <c r="G1176">
        <v>1.0339</v>
      </c>
      <c r="H1176">
        <v>1.0339</v>
      </c>
      <c r="I1176">
        <v>1.0339</v>
      </c>
      <c r="J1176">
        <v>1.0339</v>
      </c>
      <c r="K1176">
        <v>1.0339</v>
      </c>
      <c r="L1176">
        <v>1.0339</v>
      </c>
    </row>
    <row r="1177" spans="1:12" x14ac:dyDescent="0.25">
      <c r="A1177" t="s">
        <v>719</v>
      </c>
      <c r="B1177">
        <v>2008</v>
      </c>
      <c r="C1177" t="s">
        <v>702</v>
      </c>
      <c r="D1177">
        <v>0.1072</v>
      </c>
      <c r="E1177">
        <v>0.1072</v>
      </c>
      <c r="F1177">
        <v>0.1072</v>
      </c>
      <c r="G1177">
        <v>0.1072</v>
      </c>
      <c r="H1177">
        <v>0.1072</v>
      </c>
      <c r="I1177">
        <v>0.1072</v>
      </c>
      <c r="J1177">
        <v>0.1072</v>
      </c>
      <c r="K1177">
        <v>0.1072</v>
      </c>
      <c r="L1177">
        <v>0.1072</v>
      </c>
    </row>
    <row r="1178" spans="1:12" x14ac:dyDescent="0.25">
      <c r="A1178" t="s">
        <v>720</v>
      </c>
      <c r="B1178">
        <v>2008</v>
      </c>
      <c r="C1178" t="s">
        <v>700</v>
      </c>
      <c r="D1178">
        <v>0.19470000000000001</v>
      </c>
      <c r="E1178">
        <v>0.19470000000000001</v>
      </c>
      <c r="F1178">
        <v>0.19470000000000001</v>
      </c>
      <c r="G1178">
        <v>0.19470000000000001</v>
      </c>
      <c r="H1178">
        <v>0.19470000000000001</v>
      </c>
      <c r="I1178">
        <v>0.19470000000000001</v>
      </c>
      <c r="J1178">
        <v>0.19470000000000001</v>
      </c>
      <c r="K1178">
        <v>0.19470000000000001</v>
      </c>
      <c r="L1178">
        <v>0.19470000000000001</v>
      </c>
    </row>
    <row r="1179" spans="1:12" x14ac:dyDescent="0.25">
      <c r="A1179" t="s">
        <v>720</v>
      </c>
      <c r="B1179">
        <v>2008</v>
      </c>
      <c r="C1179" t="s">
        <v>703</v>
      </c>
      <c r="D1179">
        <v>2.2200000000000001E-2</v>
      </c>
      <c r="E1179">
        <v>2.2200000000000001E-2</v>
      </c>
      <c r="F1179">
        <v>2.2200000000000001E-2</v>
      </c>
      <c r="G1179">
        <v>2.2200000000000001E-2</v>
      </c>
      <c r="H1179">
        <v>2.2200000000000001E-2</v>
      </c>
      <c r="I1179">
        <v>2.2200000000000001E-2</v>
      </c>
      <c r="J1179">
        <v>2.2200000000000001E-2</v>
      </c>
      <c r="K1179">
        <v>2.2200000000000001E-2</v>
      </c>
      <c r="L1179">
        <v>2.2200000000000001E-2</v>
      </c>
    </row>
    <row r="1180" spans="1:12" x14ac:dyDescent="0.25">
      <c r="A1180" t="s">
        <v>720</v>
      </c>
      <c r="B1180">
        <v>2008</v>
      </c>
      <c r="C1180" t="s">
        <v>702</v>
      </c>
      <c r="D1180">
        <v>9.9599999999999994E-2</v>
      </c>
      <c r="E1180">
        <v>9.9599999999999994E-2</v>
      </c>
      <c r="F1180">
        <v>9.9599999999999994E-2</v>
      </c>
      <c r="G1180">
        <v>9.9599999999999994E-2</v>
      </c>
      <c r="H1180">
        <v>9.9599999999999994E-2</v>
      </c>
      <c r="I1180">
        <v>9.9599999999999994E-2</v>
      </c>
      <c r="J1180">
        <v>9.9599999999999994E-2</v>
      </c>
      <c r="K1180">
        <v>9.9599999999999994E-2</v>
      </c>
      <c r="L1180">
        <v>9.9599999999999994E-2</v>
      </c>
    </row>
    <row r="1181" spans="1:12" x14ac:dyDescent="0.25">
      <c r="A1181" t="s">
        <v>720</v>
      </c>
      <c r="B1181">
        <v>2008</v>
      </c>
      <c r="C1181" t="s">
        <v>699</v>
      </c>
      <c r="D1181">
        <v>2.3E-3</v>
      </c>
      <c r="E1181">
        <v>2.3E-3</v>
      </c>
      <c r="F1181">
        <v>2.3E-3</v>
      </c>
      <c r="G1181">
        <v>2.3E-3</v>
      </c>
      <c r="H1181">
        <v>2.3E-3</v>
      </c>
      <c r="I1181">
        <v>2.3E-3</v>
      </c>
      <c r="J1181">
        <v>2.3E-3</v>
      </c>
      <c r="K1181">
        <v>2.3E-3</v>
      </c>
      <c r="L1181">
        <v>2.3E-3</v>
      </c>
    </row>
    <row r="1182" spans="1:12" x14ac:dyDescent="0.25">
      <c r="A1182" t="s">
        <v>720</v>
      </c>
      <c r="B1182">
        <v>2008</v>
      </c>
      <c r="C1182" t="s">
        <v>701</v>
      </c>
      <c r="D1182">
        <v>6.1800000000000001E-2</v>
      </c>
      <c r="E1182">
        <v>6.1800000000000001E-2</v>
      </c>
      <c r="F1182">
        <v>6.1800000000000001E-2</v>
      </c>
      <c r="G1182">
        <v>6.1800000000000001E-2</v>
      </c>
      <c r="H1182">
        <v>6.1800000000000001E-2</v>
      </c>
      <c r="I1182">
        <v>6.1800000000000001E-2</v>
      </c>
      <c r="J1182">
        <v>6.1800000000000001E-2</v>
      </c>
      <c r="K1182">
        <v>6.1800000000000001E-2</v>
      </c>
      <c r="L1182">
        <v>6.1800000000000001E-2</v>
      </c>
    </row>
    <row r="1183" spans="1:12" x14ac:dyDescent="0.25">
      <c r="A1183" t="s">
        <v>720</v>
      </c>
      <c r="B1183">
        <v>2008</v>
      </c>
      <c r="C1183" t="s">
        <v>697</v>
      </c>
      <c r="D1183">
        <v>0.97909999999999997</v>
      </c>
      <c r="E1183">
        <v>0.97909999999999997</v>
      </c>
      <c r="F1183">
        <v>0.97909999999999997</v>
      </c>
      <c r="G1183">
        <v>0.97909999999999997</v>
      </c>
      <c r="H1183">
        <v>0.97909999999999997</v>
      </c>
      <c r="I1183">
        <v>0.97909999999999997</v>
      </c>
      <c r="J1183">
        <v>0.97909999999999997</v>
      </c>
      <c r="K1183">
        <v>0.97909999999999997</v>
      </c>
      <c r="L1183">
        <v>0.97909999999999997</v>
      </c>
    </row>
    <row r="1184" spans="1:12" x14ac:dyDescent="0.25">
      <c r="A1184" t="s">
        <v>720</v>
      </c>
      <c r="B1184">
        <v>2008</v>
      </c>
      <c r="C1184" t="s">
        <v>698</v>
      </c>
      <c r="D1184">
        <v>0.59860000000000002</v>
      </c>
      <c r="E1184">
        <v>0.59860000000000002</v>
      </c>
      <c r="F1184">
        <v>0.59860000000000002</v>
      </c>
      <c r="G1184">
        <v>0.59860000000000002</v>
      </c>
      <c r="H1184">
        <v>0.59860000000000002</v>
      </c>
      <c r="I1184">
        <v>0.59860000000000002</v>
      </c>
      <c r="J1184">
        <v>0.59860000000000002</v>
      </c>
      <c r="K1184">
        <v>0.59860000000000002</v>
      </c>
      <c r="L1184">
        <v>0.59860000000000002</v>
      </c>
    </row>
    <row r="1185" spans="1:12" x14ac:dyDescent="0.25">
      <c r="A1185" t="s">
        <v>721</v>
      </c>
      <c r="B1185">
        <v>2008</v>
      </c>
      <c r="C1185" t="s">
        <v>701</v>
      </c>
      <c r="D1185">
        <v>9.9699999999999997E-2</v>
      </c>
      <c r="E1185">
        <v>9.9699999999999997E-2</v>
      </c>
      <c r="F1185">
        <v>9.9699999999999997E-2</v>
      </c>
      <c r="G1185">
        <v>9.9699999999999997E-2</v>
      </c>
      <c r="H1185">
        <v>9.9699999999999997E-2</v>
      </c>
      <c r="I1185">
        <v>9.9699999999999997E-2</v>
      </c>
      <c r="J1185">
        <v>9.9699999999999997E-2</v>
      </c>
      <c r="K1185">
        <v>9.9699999999999997E-2</v>
      </c>
      <c r="L1185">
        <v>9.9699999999999997E-2</v>
      </c>
    </row>
    <row r="1186" spans="1:12" x14ac:dyDescent="0.25">
      <c r="A1186" t="s">
        <v>721</v>
      </c>
      <c r="B1186">
        <v>2008</v>
      </c>
      <c r="C1186" t="s">
        <v>699</v>
      </c>
      <c r="D1186">
        <v>3.5000000000000001E-3</v>
      </c>
      <c r="E1186">
        <v>3.5000000000000001E-3</v>
      </c>
      <c r="F1186">
        <v>3.5000000000000001E-3</v>
      </c>
      <c r="G1186">
        <v>3.5000000000000001E-3</v>
      </c>
      <c r="H1186">
        <v>3.5000000000000001E-3</v>
      </c>
      <c r="I1186">
        <v>3.5000000000000001E-3</v>
      </c>
      <c r="J1186">
        <v>3.5000000000000001E-3</v>
      </c>
      <c r="K1186">
        <v>3.5000000000000001E-3</v>
      </c>
      <c r="L1186">
        <v>3.5000000000000001E-3</v>
      </c>
    </row>
    <row r="1187" spans="1:12" x14ac:dyDescent="0.25">
      <c r="A1187" t="s">
        <v>721</v>
      </c>
      <c r="B1187">
        <v>2008</v>
      </c>
      <c r="C1187" t="s">
        <v>700</v>
      </c>
      <c r="D1187">
        <v>0.29549999999999998</v>
      </c>
      <c r="E1187">
        <v>0.29549999999999998</v>
      </c>
      <c r="F1187">
        <v>0.29549999999999998</v>
      </c>
      <c r="G1187">
        <v>0.29549999999999998</v>
      </c>
      <c r="H1187">
        <v>0.29549999999999998</v>
      </c>
      <c r="I1187">
        <v>0.29549999999999998</v>
      </c>
      <c r="J1187">
        <v>0.29549999999999998</v>
      </c>
      <c r="K1187">
        <v>0.29549999999999998</v>
      </c>
      <c r="L1187">
        <v>0.29549999999999998</v>
      </c>
    </row>
    <row r="1188" spans="1:12" x14ac:dyDescent="0.25">
      <c r="A1188" t="s">
        <v>721</v>
      </c>
      <c r="B1188">
        <v>2008</v>
      </c>
      <c r="C1188" t="s">
        <v>703</v>
      </c>
      <c r="D1188">
        <v>3.3700000000000001E-2</v>
      </c>
      <c r="E1188">
        <v>3.3700000000000001E-2</v>
      </c>
      <c r="F1188">
        <v>3.3700000000000001E-2</v>
      </c>
      <c r="G1188">
        <v>3.3700000000000001E-2</v>
      </c>
      <c r="H1188">
        <v>3.3700000000000001E-2</v>
      </c>
      <c r="I1188">
        <v>3.3700000000000001E-2</v>
      </c>
      <c r="J1188">
        <v>3.3700000000000001E-2</v>
      </c>
      <c r="K1188">
        <v>3.3700000000000001E-2</v>
      </c>
      <c r="L1188">
        <v>3.3700000000000001E-2</v>
      </c>
    </row>
    <row r="1189" spans="1:12" x14ac:dyDescent="0.25">
      <c r="A1189" t="s">
        <v>721</v>
      </c>
      <c r="B1189">
        <v>2008</v>
      </c>
      <c r="C1189" t="s">
        <v>697</v>
      </c>
      <c r="D1189">
        <v>1.5464</v>
      </c>
      <c r="E1189">
        <v>1.5464</v>
      </c>
      <c r="F1189">
        <v>1.5464</v>
      </c>
      <c r="G1189">
        <v>1.5464</v>
      </c>
      <c r="H1189">
        <v>1.5464</v>
      </c>
      <c r="I1189">
        <v>1.5464</v>
      </c>
      <c r="J1189">
        <v>1.5464</v>
      </c>
      <c r="K1189">
        <v>1.5464</v>
      </c>
      <c r="L1189">
        <v>1.5464</v>
      </c>
    </row>
    <row r="1190" spans="1:12" x14ac:dyDescent="0.25">
      <c r="A1190" t="s">
        <v>721</v>
      </c>
      <c r="B1190">
        <v>2008</v>
      </c>
      <c r="C1190" t="s">
        <v>702</v>
      </c>
      <c r="D1190">
        <v>0.15110000000000001</v>
      </c>
      <c r="E1190">
        <v>0.15110000000000001</v>
      </c>
      <c r="F1190">
        <v>0.15110000000000001</v>
      </c>
      <c r="G1190">
        <v>0.15110000000000001</v>
      </c>
      <c r="H1190">
        <v>0.15110000000000001</v>
      </c>
      <c r="I1190">
        <v>0.15110000000000001</v>
      </c>
      <c r="J1190">
        <v>0.15110000000000001</v>
      </c>
      <c r="K1190">
        <v>0.15110000000000001</v>
      </c>
      <c r="L1190">
        <v>0.15110000000000001</v>
      </c>
    </row>
    <row r="1191" spans="1:12" x14ac:dyDescent="0.25">
      <c r="A1191" t="s">
        <v>721</v>
      </c>
      <c r="B1191">
        <v>2008</v>
      </c>
      <c r="C1191" t="s">
        <v>698</v>
      </c>
      <c r="D1191">
        <v>0.96289999999999998</v>
      </c>
      <c r="E1191">
        <v>0.96289999999999998</v>
      </c>
      <c r="F1191">
        <v>0.96289999999999998</v>
      </c>
      <c r="G1191">
        <v>0.96289999999999998</v>
      </c>
      <c r="H1191">
        <v>0.96289999999999998</v>
      </c>
      <c r="I1191">
        <v>0.96289999999999998</v>
      </c>
      <c r="J1191">
        <v>0.96289999999999998</v>
      </c>
      <c r="K1191">
        <v>0.96289999999999998</v>
      </c>
      <c r="L1191">
        <v>0.96289999999999998</v>
      </c>
    </row>
    <row r="1192" spans="1:12" x14ac:dyDescent="0.25">
      <c r="A1192" t="s">
        <v>722</v>
      </c>
      <c r="B1192">
        <v>2008</v>
      </c>
      <c r="C1192" t="s">
        <v>702</v>
      </c>
      <c r="D1192">
        <v>0.16389999999999999</v>
      </c>
      <c r="E1192">
        <v>0.16389999999999999</v>
      </c>
      <c r="F1192">
        <v>0.16389999999999999</v>
      </c>
      <c r="G1192">
        <v>0.16389999999999999</v>
      </c>
      <c r="H1192">
        <v>0.16389999999999999</v>
      </c>
      <c r="I1192">
        <v>0.16389999999999999</v>
      </c>
      <c r="J1192">
        <v>0.16389999999999999</v>
      </c>
      <c r="K1192">
        <v>0.16389999999999999</v>
      </c>
      <c r="L1192">
        <v>0.16389999999999999</v>
      </c>
    </row>
    <row r="1193" spans="1:12" x14ac:dyDescent="0.25">
      <c r="A1193" t="s">
        <v>722</v>
      </c>
      <c r="B1193">
        <v>2008</v>
      </c>
      <c r="C1193" t="s">
        <v>698</v>
      </c>
      <c r="D1193">
        <v>0.93789999999999996</v>
      </c>
      <c r="E1193">
        <v>0.93789999999999996</v>
      </c>
      <c r="F1193">
        <v>0.93789999999999996</v>
      </c>
      <c r="G1193">
        <v>0.93789999999999996</v>
      </c>
      <c r="H1193">
        <v>0.93789999999999996</v>
      </c>
      <c r="I1193">
        <v>0.93789999999999996</v>
      </c>
      <c r="J1193">
        <v>0.93789999999999996</v>
      </c>
      <c r="K1193">
        <v>0.93789999999999996</v>
      </c>
      <c r="L1193">
        <v>0.93789999999999996</v>
      </c>
    </row>
    <row r="1194" spans="1:12" x14ac:dyDescent="0.25">
      <c r="A1194" t="s">
        <v>722</v>
      </c>
      <c r="B1194">
        <v>2008</v>
      </c>
      <c r="C1194" t="s">
        <v>703</v>
      </c>
      <c r="D1194">
        <v>3.6499999999999998E-2</v>
      </c>
      <c r="E1194">
        <v>3.6499999999999998E-2</v>
      </c>
      <c r="F1194">
        <v>3.6499999999999998E-2</v>
      </c>
      <c r="G1194">
        <v>3.6499999999999998E-2</v>
      </c>
      <c r="H1194">
        <v>3.6499999999999998E-2</v>
      </c>
      <c r="I1194">
        <v>3.6499999999999998E-2</v>
      </c>
      <c r="J1194">
        <v>3.6499999999999998E-2</v>
      </c>
      <c r="K1194">
        <v>3.6499999999999998E-2</v>
      </c>
      <c r="L1194">
        <v>3.6499999999999998E-2</v>
      </c>
    </row>
    <row r="1195" spans="1:12" x14ac:dyDescent="0.25">
      <c r="A1195" t="s">
        <v>722</v>
      </c>
      <c r="B1195">
        <v>2008</v>
      </c>
      <c r="C1195" t="s">
        <v>699</v>
      </c>
      <c r="D1195">
        <v>3.8E-3</v>
      </c>
      <c r="E1195">
        <v>3.8E-3</v>
      </c>
      <c r="F1195">
        <v>3.8E-3</v>
      </c>
      <c r="G1195">
        <v>3.8E-3</v>
      </c>
      <c r="H1195">
        <v>3.8E-3</v>
      </c>
      <c r="I1195">
        <v>3.8E-3</v>
      </c>
      <c r="J1195">
        <v>3.8E-3</v>
      </c>
      <c r="K1195">
        <v>3.8E-3</v>
      </c>
      <c r="L1195">
        <v>3.8E-3</v>
      </c>
    </row>
    <row r="1196" spans="1:12" x14ac:dyDescent="0.25">
      <c r="A1196" t="s">
        <v>722</v>
      </c>
      <c r="B1196">
        <v>2008</v>
      </c>
      <c r="C1196" t="s">
        <v>701</v>
      </c>
      <c r="D1196">
        <v>0.105</v>
      </c>
      <c r="E1196">
        <v>0.105</v>
      </c>
      <c r="F1196">
        <v>0.105</v>
      </c>
      <c r="G1196">
        <v>0.105</v>
      </c>
      <c r="H1196">
        <v>0.105</v>
      </c>
      <c r="I1196">
        <v>0.105</v>
      </c>
      <c r="J1196">
        <v>0.105</v>
      </c>
      <c r="K1196">
        <v>0.105</v>
      </c>
      <c r="L1196">
        <v>0.105</v>
      </c>
    </row>
    <row r="1197" spans="1:12" x14ac:dyDescent="0.25">
      <c r="A1197" t="s">
        <v>722</v>
      </c>
      <c r="B1197">
        <v>2008</v>
      </c>
      <c r="C1197" t="s">
        <v>700</v>
      </c>
      <c r="D1197">
        <v>0.32050000000000001</v>
      </c>
      <c r="E1197">
        <v>0.32050000000000001</v>
      </c>
      <c r="F1197">
        <v>0.32050000000000001</v>
      </c>
      <c r="G1197">
        <v>0.32050000000000001</v>
      </c>
      <c r="H1197">
        <v>0.32050000000000001</v>
      </c>
      <c r="I1197">
        <v>0.32050000000000001</v>
      </c>
      <c r="J1197">
        <v>0.32050000000000001</v>
      </c>
      <c r="K1197">
        <v>0.32050000000000001</v>
      </c>
      <c r="L1197">
        <v>0.32050000000000001</v>
      </c>
    </row>
    <row r="1198" spans="1:12" x14ac:dyDescent="0.25">
      <c r="A1198" t="s">
        <v>722</v>
      </c>
      <c r="B1198">
        <v>2008</v>
      </c>
      <c r="C1198" t="s">
        <v>697</v>
      </c>
      <c r="D1198">
        <v>1.5676000000000001</v>
      </c>
      <c r="E1198">
        <v>1.5676000000000001</v>
      </c>
      <c r="F1198">
        <v>1.5676000000000001</v>
      </c>
      <c r="G1198">
        <v>1.5676000000000001</v>
      </c>
      <c r="H1198">
        <v>1.5676000000000001</v>
      </c>
      <c r="I1198">
        <v>1.5676000000000001</v>
      </c>
      <c r="J1198">
        <v>1.5676000000000001</v>
      </c>
      <c r="K1198">
        <v>1.5676000000000001</v>
      </c>
      <c r="L1198">
        <v>1.5676000000000001</v>
      </c>
    </row>
    <row r="1199" spans="1:12" x14ac:dyDescent="0.25">
      <c r="A1199" t="s">
        <v>723</v>
      </c>
      <c r="B1199">
        <v>2008</v>
      </c>
      <c r="C1199" t="s">
        <v>699</v>
      </c>
      <c r="D1199">
        <v>1.1000000000000001E-3</v>
      </c>
      <c r="E1199">
        <v>1.1000000000000001E-3</v>
      </c>
      <c r="F1199">
        <v>1.1000000000000001E-3</v>
      </c>
      <c r="G1199">
        <v>1.1000000000000001E-3</v>
      </c>
      <c r="H1199">
        <v>1.1000000000000001E-3</v>
      </c>
      <c r="I1199">
        <v>1.1000000000000001E-3</v>
      </c>
      <c r="J1199">
        <v>1.1000000000000001E-3</v>
      </c>
      <c r="K1199">
        <v>1.1000000000000001E-3</v>
      </c>
      <c r="L1199">
        <v>1.1000000000000001E-3</v>
      </c>
    </row>
    <row r="1200" spans="1:12" x14ac:dyDescent="0.25">
      <c r="A1200" t="s">
        <v>723</v>
      </c>
      <c r="B1200">
        <v>2008</v>
      </c>
      <c r="C1200" t="s">
        <v>697</v>
      </c>
      <c r="D1200">
        <v>0.46479999999999999</v>
      </c>
      <c r="E1200">
        <v>0.46479999999999999</v>
      </c>
      <c r="F1200">
        <v>0.46479999999999999</v>
      </c>
      <c r="G1200">
        <v>0.46479999999999999</v>
      </c>
      <c r="H1200">
        <v>0.46479999999999999</v>
      </c>
      <c r="I1200">
        <v>0.46479999999999999</v>
      </c>
      <c r="J1200">
        <v>0.46479999999999999</v>
      </c>
      <c r="K1200">
        <v>0.46479999999999999</v>
      </c>
      <c r="L1200">
        <v>0.46479999999999999</v>
      </c>
    </row>
    <row r="1201" spans="1:12" x14ac:dyDescent="0.25">
      <c r="A1201" t="s">
        <v>723</v>
      </c>
      <c r="B1201">
        <v>2008</v>
      </c>
      <c r="C1201" t="s">
        <v>701</v>
      </c>
      <c r="D1201">
        <v>2.8199999999999999E-2</v>
      </c>
      <c r="E1201">
        <v>2.8199999999999999E-2</v>
      </c>
      <c r="F1201">
        <v>2.8199999999999999E-2</v>
      </c>
      <c r="G1201">
        <v>2.8199999999999999E-2</v>
      </c>
      <c r="H1201">
        <v>2.8199999999999999E-2</v>
      </c>
      <c r="I1201">
        <v>2.8199999999999999E-2</v>
      </c>
      <c r="J1201">
        <v>2.8199999999999999E-2</v>
      </c>
      <c r="K1201">
        <v>2.8199999999999999E-2</v>
      </c>
      <c r="L1201">
        <v>2.8199999999999999E-2</v>
      </c>
    </row>
    <row r="1202" spans="1:12" x14ac:dyDescent="0.25">
      <c r="A1202" t="s">
        <v>723</v>
      </c>
      <c r="B1202">
        <v>2008</v>
      </c>
      <c r="C1202" t="s">
        <v>703</v>
      </c>
      <c r="D1202">
        <v>1.0699999999999999E-2</v>
      </c>
      <c r="E1202">
        <v>1.0699999999999999E-2</v>
      </c>
      <c r="F1202">
        <v>1.0699999999999999E-2</v>
      </c>
      <c r="G1202">
        <v>1.0699999999999999E-2</v>
      </c>
      <c r="H1202">
        <v>1.0699999999999999E-2</v>
      </c>
      <c r="I1202">
        <v>1.0699999999999999E-2</v>
      </c>
      <c r="J1202">
        <v>1.0699999999999999E-2</v>
      </c>
      <c r="K1202">
        <v>1.0699999999999999E-2</v>
      </c>
      <c r="L1202">
        <v>1.0699999999999999E-2</v>
      </c>
    </row>
    <row r="1203" spans="1:12" x14ac:dyDescent="0.25">
      <c r="A1203" t="s">
        <v>723</v>
      </c>
      <c r="B1203">
        <v>2008</v>
      </c>
      <c r="C1203" t="s">
        <v>698</v>
      </c>
      <c r="D1203">
        <v>0.28299999999999997</v>
      </c>
      <c r="E1203">
        <v>0.28299999999999997</v>
      </c>
      <c r="F1203">
        <v>0.28299999999999997</v>
      </c>
      <c r="G1203">
        <v>0.28299999999999997</v>
      </c>
      <c r="H1203">
        <v>0.28299999999999997</v>
      </c>
      <c r="I1203">
        <v>0.28299999999999997</v>
      </c>
      <c r="J1203">
        <v>0.28299999999999997</v>
      </c>
      <c r="K1203">
        <v>0.28299999999999997</v>
      </c>
      <c r="L1203">
        <v>0.28299999999999997</v>
      </c>
    </row>
    <row r="1204" spans="1:12" x14ac:dyDescent="0.25">
      <c r="A1204" t="s">
        <v>723</v>
      </c>
      <c r="B1204">
        <v>2008</v>
      </c>
      <c r="C1204" t="s">
        <v>700</v>
      </c>
      <c r="D1204">
        <v>9.3799999999999994E-2</v>
      </c>
      <c r="E1204">
        <v>9.3799999999999994E-2</v>
      </c>
      <c r="F1204">
        <v>9.3799999999999994E-2</v>
      </c>
      <c r="G1204">
        <v>9.3799999999999994E-2</v>
      </c>
      <c r="H1204">
        <v>9.3799999999999994E-2</v>
      </c>
      <c r="I1204">
        <v>9.3799999999999994E-2</v>
      </c>
      <c r="J1204">
        <v>9.3799999999999994E-2</v>
      </c>
      <c r="K1204">
        <v>9.3799999999999994E-2</v>
      </c>
      <c r="L1204">
        <v>9.3799999999999994E-2</v>
      </c>
    </row>
    <row r="1205" spans="1:12" x14ac:dyDescent="0.25">
      <c r="A1205" t="s">
        <v>723</v>
      </c>
      <c r="B1205">
        <v>2008</v>
      </c>
      <c r="C1205" t="s">
        <v>702</v>
      </c>
      <c r="D1205">
        <v>4.8000000000000001E-2</v>
      </c>
      <c r="E1205">
        <v>4.8000000000000001E-2</v>
      </c>
      <c r="F1205">
        <v>4.8000000000000001E-2</v>
      </c>
      <c r="G1205">
        <v>4.8000000000000001E-2</v>
      </c>
      <c r="H1205">
        <v>4.8000000000000001E-2</v>
      </c>
      <c r="I1205">
        <v>4.8000000000000001E-2</v>
      </c>
      <c r="J1205">
        <v>4.8000000000000001E-2</v>
      </c>
      <c r="K1205">
        <v>4.8000000000000001E-2</v>
      </c>
      <c r="L1205">
        <v>4.8000000000000001E-2</v>
      </c>
    </row>
    <row r="1206" spans="1:12" x14ac:dyDescent="0.25">
      <c r="A1206" t="s">
        <v>724</v>
      </c>
      <c r="B1206">
        <v>2008</v>
      </c>
      <c r="C1206" t="s">
        <v>701</v>
      </c>
      <c r="D1206">
        <v>0.12889999999999999</v>
      </c>
      <c r="E1206">
        <v>0.12889999999999999</v>
      </c>
      <c r="F1206">
        <v>0.12889999999999999</v>
      </c>
      <c r="G1206">
        <v>0.12889999999999999</v>
      </c>
      <c r="H1206">
        <v>0.12889999999999999</v>
      </c>
      <c r="I1206">
        <v>0.12889999999999999</v>
      </c>
      <c r="J1206">
        <v>0.12889999999999999</v>
      </c>
      <c r="K1206">
        <v>0.12889999999999999</v>
      </c>
      <c r="L1206">
        <v>0.12889999999999999</v>
      </c>
    </row>
    <row r="1207" spans="1:12" x14ac:dyDescent="0.25">
      <c r="A1207" t="s">
        <v>724</v>
      </c>
      <c r="B1207">
        <v>2008</v>
      </c>
      <c r="C1207" t="s">
        <v>697</v>
      </c>
      <c r="D1207">
        <v>1.9355</v>
      </c>
      <c r="E1207">
        <v>1.9355</v>
      </c>
      <c r="F1207">
        <v>1.9355</v>
      </c>
      <c r="G1207">
        <v>1.9355</v>
      </c>
      <c r="H1207">
        <v>1.9355</v>
      </c>
      <c r="I1207">
        <v>1.9355</v>
      </c>
      <c r="J1207">
        <v>1.9355</v>
      </c>
      <c r="K1207">
        <v>1.9355</v>
      </c>
      <c r="L1207">
        <v>1.9355</v>
      </c>
    </row>
    <row r="1208" spans="1:12" x14ac:dyDescent="0.25">
      <c r="A1208" t="s">
        <v>724</v>
      </c>
      <c r="B1208">
        <v>2008</v>
      </c>
      <c r="C1208" t="s">
        <v>703</v>
      </c>
      <c r="D1208">
        <v>4.6100000000000002E-2</v>
      </c>
      <c r="E1208">
        <v>4.6100000000000002E-2</v>
      </c>
      <c r="F1208">
        <v>4.6100000000000002E-2</v>
      </c>
      <c r="G1208">
        <v>4.6100000000000002E-2</v>
      </c>
      <c r="H1208">
        <v>4.6100000000000002E-2</v>
      </c>
      <c r="I1208">
        <v>4.6100000000000002E-2</v>
      </c>
      <c r="J1208">
        <v>4.6100000000000002E-2</v>
      </c>
      <c r="K1208">
        <v>4.6100000000000002E-2</v>
      </c>
      <c r="L1208">
        <v>4.6100000000000002E-2</v>
      </c>
    </row>
    <row r="1209" spans="1:12" x14ac:dyDescent="0.25">
      <c r="A1209" t="s">
        <v>724</v>
      </c>
      <c r="B1209">
        <v>2008</v>
      </c>
      <c r="C1209" t="s">
        <v>700</v>
      </c>
      <c r="D1209">
        <v>0.40439999999999998</v>
      </c>
      <c r="E1209">
        <v>0.40439999999999998</v>
      </c>
      <c r="F1209">
        <v>0.40439999999999998</v>
      </c>
      <c r="G1209">
        <v>0.40439999999999998</v>
      </c>
      <c r="H1209">
        <v>0.40439999999999998</v>
      </c>
      <c r="I1209">
        <v>0.40439999999999998</v>
      </c>
      <c r="J1209">
        <v>0.40439999999999998</v>
      </c>
      <c r="K1209">
        <v>0.40439999999999998</v>
      </c>
      <c r="L1209">
        <v>0.40439999999999998</v>
      </c>
    </row>
    <row r="1210" spans="1:12" x14ac:dyDescent="0.25">
      <c r="A1210" t="s">
        <v>724</v>
      </c>
      <c r="B1210">
        <v>2008</v>
      </c>
      <c r="C1210" t="s">
        <v>699</v>
      </c>
      <c r="D1210">
        <v>4.7999999999999996E-3</v>
      </c>
      <c r="E1210">
        <v>4.7999999999999996E-3</v>
      </c>
      <c r="F1210">
        <v>4.7999999999999996E-3</v>
      </c>
      <c r="G1210">
        <v>4.7999999999999996E-3</v>
      </c>
      <c r="H1210">
        <v>4.7999999999999996E-3</v>
      </c>
      <c r="I1210">
        <v>4.7999999999999996E-3</v>
      </c>
      <c r="J1210">
        <v>4.7999999999999996E-3</v>
      </c>
      <c r="K1210">
        <v>4.7999999999999996E-3</v>
      </c>
      <c r="L1210">
        <v>4.7999999999999996E-3</v>
      </c>
    </row>
    <row r="1211" spans="1:12" x14ac:dyDescent="0.25">
      <c r="A1211" t="s">
        <v>724</v>
      </c>
      <c r="B1211">
        <v>2008</v>
      </c>
      <c r="C1211" t="s">
        <v>698</v>
      </c>
      <c r="D1211">
        <v>1.1447000000000001</v>
      </c>
      <c r="E1211">
        <v>1.1447000000000001</v>
      </c>
      <c r="F1211">
        <v>1.1447000000000001</v>
      </c>
      <c r="G1211">
        <v>1.1447000000000001</v>
      </c>
      <c r="H1211">
        <v>1.1447000000000001</v>
      </c>
      <c r="I1211">
        <v>1.1447000000000001</v>
      </c>
      <c r="J1211">
        <v>1.1447000000000001</v>
      </c>
      <c r="K1211">
        <v>1.1447000000000001</v>
      </c>
      <c r="L1211">
        <v>1.1447000000000001</v>
      </c>
    </row>
    <row r="1212" spans="1:12" x14ac:dyDescent="0.25">
      <c r="A1212" t="s">
        <v>724</v>
      </c>
      <c r="B1212">
        <v>2008</v>
      </c>
      <c r="C1212" t="s">
        <v>702</v>
      </c>
      <c r="D1212">
        <v>0.20680000000000001</v>
      </c>
      <c r="E1212">
        <v>0.20680000000000001</v>
      </c>
      <c r="F1212">
        <v>0.20680000000000001</v>
      </c>
      <c r="G1212">
        <v>0.20680000000000001</v>
      </c>
      <c r="H1212">
        <v>0.20680000000000001</v>
      </c>
      <c r="I1212">
        <v>0.20680000000000001</v>
      </c>
      <c r="J1212">
        <v>0.20680000000000001</v>
      </c>
      <c r="K1212">
        <v>0.20680000000000001</v>
      </c>
      <c r="L1212">
        <v>0.20680000000000001</v>
      </c>
    </row>
    <row r="1213" spans="1:12" x14ac:dyDescent="0.25">
      <c r="A1213" t="s">
        <v>725</v>
      </c>
      <c r="B1213">
        <v>2008</v>
      </c>
      <c r="C1213" t="s">
        <v>702</v>
      </c>
      <c r="D1213">
        <v>0.23599999999999999</v>
      </c>
      <c r="E1213">
        <v>0.23599999999999999</v>
      </c>
      <c r="F1213">
        <v>0.23599999999999999</v>
      </c>
      <c r="G1213">
        <v>0.23599999999999999</v>
      </c>
      <c r="H1213">
        <v>0.23599999999999999</v>
      </c>
      <c r="I1213">
        <v>0.23599999999999999</v>
      </c>
      <c r="J1213">
        <v>0.23599999999999999</v>
      </c>
      <c r="K1213">
        <v>0.23599999999999999</v>
      </c>
      <c r="L1213">
        <v>0.23599999999999999</v>
      </c>
    </row>
    <row r="1214" spans="1:12" x14ac:dyDescent="0.25">
      <c r="A1214" t="s">
        <v>725</v>
      </c>
      <c r="B1214">
        <v>2008</v>
      </c>
      <c r="C1214" t="s">
        <v>703</v>
      </c>
      <c r="D1214">
        <v>5.2600000000000001E-2</v>
      </c>
      <c r="E1214">
        <v>5.2600000000000001E-2</v>
      </c>
      <c r="F1214">
        <v>5.2600000000000001E-2</v>
      </c>
      <c r="G1214">
        <v>5.2600000000000001E-2</v>
      </c>
      <c r="H1214">
        <v>5.2600000000000001E-2</v>
      </c>
      <c r="I1214">
        <v>5.2600000000000001E-2</v>
      </c>
      <c r="J1214">
        <v>5.2600000000000001E-2</v>
      </c>
      <c r="K1214">
        <v>5.2600000000000001E-2</v>
      </c>
      <c r="L1214">
        <v>5.2600000000000001E-2</v>
      </c>
    </row>
    <row r="1215" spans="1:12" x14ac:dyDescent="0.25">
      <c r="A1215" t="s">
        <v>725</v>
      </c>
      <c r="B1215">
        <v>2008</v>
      </c>
      <c r="C1215" t="s">
        <v>697</v>
      </c>
      <c r="D1215">
        <v>2.0179</v>
      </c>
      <c r="E1215">
        <v>2.0179</v>
      </c>
      <c r="F1215">
        <v>2.0179</v>
      </c>
      <c r="G1215">
        <v>2.0179</v>
      </c>
      <c r="H1215">
        <v>2.0179</v>
      </c>
      <c r="I1215">
        <v>2.0179</v>
      </c>
      <c r="J1215">
        <v>2.0179</v>
      </c>
      <c r="K1215">
        <v>2.0179</v>
      </c>
      <c r="L1215">
        <v>2.0179</v>
      </c>
    </row>
    <row r="1216" spans="1:12" x14ac:dyDescent="0.25">
      <c r="A1216" t="s">
        <v>725</v>
      </c>
      <c r="B1216">
        <v>2008</v>
      </c>
      <c r="C1216" t="s">
        <v>700</v>
      </c>
      <c r="D1216">
        <v>0.46150000000000002</v>
      </c>
      <c r="E1216">
        <v>0.46150000000000002</v>
      </c>
      <c r="F1216">
        <v>0.46150000000000002</v>
      </c>
      <c r="G1216">
        <v>0.46150000000000002</v>
      </c>
      <c r="H1216">
        <v>0.46150000000000002</v>
      </c>
      <c r="I1216">
        <v>0.46150000000000002</v>
      </c>
      <c r="J1216">
        <v>0.46150000000000002</v>
      </c>
      <c r="K1216">
        <v>0.46150000000000002</v>
      </c>
      <c r="L1216">
        <v>0.46150000000000002</v>
      </c>
    </row>
    <row r="1217" spans="1:12" x14ac:dyDescent="0.25">
      <c r="A1217" t="s">
        <v>725</v>
      </c>
      <c r="B1217">
        <v>2008</v>
      </c>
      <c r="C1217" t="s">
        <v>701</v>
      </c>
      <c r="D1217">
        <v>0.12559999999999999</v>
      </c>
      <c r="E1217">
        <v>0.12559999999999999</v>
      </c>
      <c r="F1217">
        <v>0.12559999999999999</v>
      </c>
      <c r="G1217">
        <v>0.12559999999999999</v>
      </c>
      <c r="H1217">
        <v>0.12559999999999999</v>
      </c>
      <c r="I1217">
        <v>0.12559999999999999</v>
      </c>
      <c r="J1217">
        <v>0.12559999999999999</v>
      </c>
      <c r="K1217">
        <v>0.12559999999999999</v>
      </c>
      <c r="L1217">
        <v>0.12559999999999999</v>
      </c>
    </row>
    <row r="1218" spans="1:12" x14ac:dyDescent="0.25">
      <c r="A1218" t="s">
        <v>725</v>
      </c>
      <c r="B1218">
        <v>2008</v>
      </c>
      <c r="C1218" t="s">
        <v>698</v>
      </c>
      <c r="D1218">
        <v>1.1367</v>
      </c>
      <c r="E1218">
        <v>1.1367</v>
      </c>
      <c r="F1218">
        <v>1.1367</v>
      </c>
      <c r="G1218">
        <v>1.1367</v>
      </c>
      <c r="H1218">
        <v>1.1367</v>
      </c>
      <c r="I1218">
        <v>1.1367</v>
      </c>
      <c r="J1218">
        <v>1.1367</v>
      </c>
      <c r="K1218">
        <v>1.1367</v>
      </c>
      <c r="L1218">
        <v>1.1367</v>
      </c>
    </row>
    <row r="1219" spans="1:12" x14ac:dyDescent="0.25">
      <c r="A1219" t="s">
        <v>725</v>
      </c>
      <c r="B1219">
        <v>2008</v>
      </c>
      <c r="C1219" t="s">
        <v>699</v>
      </c>
      <c r="D1219">
        <v>5.4000000000000003E-3</v>
      </c>
      <c r="E1219">
        <v>5.4000000000000003E-3</v>
      </c>
      <c r="F1219">
        <v>5.4000000000000003E-3</v>
      </c>
      <c r="G1219">
        <v>5.4000000000000003E-3</v>
      </c>
      <c r="H1219">
        <v>5.4000000000000003E-3</v>
      </c>
      <c r="I1219">
        <v>5.4000000000000003E-3</v>
      </c>
      <c r="J1219">
        <v>5.4000000000000003E-3</v>
      </c>
      <c r="K1219">
        <v>5.4000000000000003E-3</v>
      </c>
      <c r="L1219">
        <v>5.4000000000000003E-3</v>
      </c>
    </row>
    <row r="1220" spans="1:12" x14ac:dyDescent="0.25">
      <c r="A1220" t="s">
        <v>726</v>
      </c>
      <c r="B1220">
        <v>2008</v>
      </c>
      <c r="C1220" t="s">
        <v>697</v>
      </c>
      <c r="D1220">
        <v>3.4159000000000002</v>
      </c>
      <c r="E1220">
        <v>3.4159000000000002</v>
      </c>
      <c r="F1220">
        <v>3.4159000000000002</v>
      </c>
      <c r="G1220">
        <v>3.4159000000000002</v>
      </c>
      <c r="H1220">
        <v>3.4159000000000002</v>
      </c>
      <c r="I1220">
        <v>3.4159000000000002</v>
      </c>
      <c r="J1220">
        <v>3.4159000000000002</v>
      </c>
      <c r="K1220">
        <v>3.4159000000000002</v>
      </c>
      <c r="L1220">
        <v>3.4159000000000002</v>
      </c>
    </row>
    <row r="1221" spans="1:12" x14ac:dyDescent="0.25">
      <c r="A1221" t="s">
        <v>726</v>
      </c>
      <c r="B1221">
        <v>2008</v>
      </c>
      <c r="C1221" t="s">
        <v>701</v>
      </c>
      <c r="D1221">
        <v>0.2281</v>
      </c>
      <c r="E1221">
        <v>0.2281</v>
      </c>
      <c r="F1221">
        <v>0.2281</v>
      </c>
      <c r="G1221">
        <v>0.2281</v>
      </c>
      <c r="H1221">
        <v>0.2281</v>
      </c>
      <c r="I1221">
        <v>0.2281</v>
      </c>
      <c r="J1221">
        <v>0.2281</v>
      </c>
      <c r="K1221">
        <v>0.2281</v>
      </c>
      <c r="L1221">
        <v>0.2281</v>
      </c>
    </row>
    <row r="1222" spans="1:12" x14ac:dyDescent="0.25">
      <c r="A1222" t="s">
        <v>726</v>
      </c>
      <c r="B1222">
        <v>2008</v>
      </c>
      <c r="C1222" t="s">
        <v>700</v>
      </c>
      <c r="D1222">
        <v>0.72330000000000005</v>
      </c>
      <c r="E1222">
        <v>0.72330000000000005</v>
      </c>
      <c r="F1222">
        <v>0.72330000000000005</v>
      </c>
      <c r="G1222">
        <v>0.72330000000000005</v>
      </c>
      <c r="H1222">
        <v>0.72330000000000005</v>
      </c>
      <c r="I1222">
        <v>0.72330000000000005</v>
      </c>
      <c r="J1222">
        <v>0.72330000000000005</v>
      </c>
      <c r="K1222">
        <v>0.72330000000000005</v>
      </c>
      <c r="L1222">
        <v>0.72330000000000005</v>
      </c>
    </row>
    <row r="1223" spans="1:12" x14ac:dyDescent="0.25">
      <c r="A1223" t="s">
        <v>726</v>
      </c>
      <c r="B1223">
        <v>2008</v>
      </c>
      <c r="C1223" t="s">
        <v>698</v>
      </c>
      <c r="D1223">
        <v>2.0036999999999998</v>
      </c>
      <c r="E1223">
        <v>2.0036999999999998</v>
      </c>
      <c r="F1223">
        <v>2.0036999999999998</v>
      </c>
      <c r="G1223">
        <v>2.0036999999999998</v>
      </c>
      <c r="H1223">
        <v>2.0036999999999998</v>
      </c>
      <c r="I1223">
        <v>2.0036999999999998</v>
      </c>
      <c r="J1223">
        <v>2.0036999999999998</v>
      </c>
      <c r="K1223">
        <v>2.0036999999999998</v>
      </c>
      <c r="L1223">
        <v>2.0036999999999998</v>
      </c>
    </row>
    <row r="1224" spans="1:12" x14ac:dyDescent="0.25">
      <c r="A1224" t="s">
        <v>726</v>
      </c>
      <c r="B1224">
        <v>2008</v>
      </c>
      <c r="C1224" t="s">
        <v>699</v>
      </c>
      <c r="D1224">
        <v>8.5000000000000006E-3</v>
      </c>
      <c r="E1224">
        <v>8.5000000000000006E-3</v>
      </c>
      <c r="F1224">
        <v>8.5000000000000006E-3</v>
      </c>
      <c r="G1224">
        <v>8.5000000000000006E-3</v>
      </c>
      <c r="H1224">
        <v>8.5000000000000006E-3</v>
      </c>
      <c r="I1224">
        <v>8.5000000000000006E-3</v>
      </c>
      <c r="J1224">
        <v>8.5000000000000006E-3</v>
      </c>
      <c r="K1224">
        <v>8.5000000000000006E-3</v>
      </c>
      <c r="L1224">
        <v>8.5000000000000006E-3</v>
      </c>
    </row>
    <row r="1225" spans="1:12" x14ac:dyDescent="0.25">
      <c r="A1225" t="s">
        <v>726</v>
      </c>
      <c r="B1225">
        <v>2008</v>
      </c>
      <c r="C1225" t="s">
        <v>703</v>
      </c>
      <c r="D1225">
        <v>8.2400000000000001E-2</v>
      </c>
      <c r="E1225">
        <v>8.2400000000000001E-2</v>
      </c>
      <c r="F1225">
        <v>8.2400000000000001E-2</v>
      </c>
      <c r="G1225">
        <v>8.2400000000000001E-2</v>
      </c>
      <c r="H1225">
        <v>8.2400000000000001E-2</v>
      </c>
      <c r="I1225">
        <v>8.2400000000000001E-2</v>
      </c>
      <c r="J1225">
        <v>8.2400000000000001E-2</v>
      </c>
      <c r="K1225">
        <v>8.2400000000000001E-2</v>
      </c>
      <c r="L1225">
        <v>8.2400000000000001E-2</v>
      </c>
    </row>
    <row r="1226" spans="1:12" x14ac:dyDescent="0.25">
      <c r="A1226" t="s">
        <v>726</v>
      </c>
      <c r="B1226">
        <v>2008</v>
      </c>
      <c r="C1226" t="s">
        <v>702</v>
      </c>
      <c r="D1226">
        <v>0.36990000000000001</v>
      </c>
      <c r="E1226">
        <v>0.36990000000000001</v>
      </c>
      <c r="F1226">
        <v>0.36990000000000001</v>
      </c>
      <c r="G1226">
        <v>0.36990000000000001</v>
      </c>
      <c r="H1226">
        <v>0.36990000000000001</v>
      </c>
      <c r="I1226">
        <v>0.36990000000000001</v>
      </c>
      <c r="J1226">
        <v>0.36990000000000001</v>
      </c>
      <c r="K1226">
        <v>0.36990000000000001</v>
      </c>
      <c r="L1226">
        <v>0.36990000000000001</v>
      </c>
    </row>
    <row r="1227" spans="1:12" x14ac:dyDescent="0.25">
      <c r="A1227" t="s">
        <v>727</v>
      </c>
      <c r="B1227">
        <v>2008</v>
      </c>
      <c r="C1227" t="s">
        <v>702</v>
      </c>
      <c r="D1227">
        <v>0.1903</v>
      </c>
      <c r="E1227">
        <v>0.1903</v>
      </c>
      <c r="F1227">
        <v>0.1903</v>
      </c>
      <c r="G1227">
        <v>0.1903</v>
      </c>
      <c r="H1227">
        <v>0.1903</v>
      </c>
      <c r="I1227">
        <v>0.1903</v>
      </c>
      <c r="J1227">
        <v>0.1903</v>
      </c>
      <c r="K1227">
        <v>0.1903</v>
      </c>
      <c r="L1227">
        <v>0.1903</v>
      </c>
    </row>
    <row r="1228" spans="1:12" x14ac:dyDescent="0.25">
      <c r="A1228" t="s">
        <v>727</v>
      </c>
      <c r="B1228">
        <v>2008</v>
      </c>
      <c r="C1228" t="s">
        <v>700</v>
      </c>
      <c r="D1228">
        <v>0.37209999999999999</v>
      </c>
      <c r="E1228">
        <v>0.37209999999999999</v>
      </c>
      <c r="F1228">
        <v>0.37209999999999999</v>
      </c>
      <c r="G1228">
        <v>0.37209999999999999</v>
      </c>
      <c r="H1228">
        <v>0.37209999999999999</v>
      </c>
      <c r="I1228">
        <v>0.37209999999999999</v>
      </c>
      <c r="J1228">
        <v>0.37209999999999999</v>
      </c>
      <c r="K1228">
        <v>0.37209999999999999</v>
      </c>
      <c r="L1228">
        <v>0.37209999999999999</v>
      </c>
    </row>
    <row r="1229" spans="1:12" x14ac:dyDescent="0.25">
      <c r="A1229" t="s">
        <v>727</v>
      </c>
      <c r="B1229">
        <v>2008</v>
      </c>
      <c r="C1229" t="s">
        <v>699</v>
      </c>
      <c r="D1229">
        <v>4.4000000000000003E-3</v>
      </c>
      <c r="E1229">
        <v>4.4000000000000003E-3</v>
      </c>
      <c r="F1229">
        <v>4.4000000000000003E-3</v>
      </c>
      <c r="G1229">
        <v>4.4000000000000003E-3</v>
      </c>
      <c r="H1229">
        <v>4.4000000000000003E-3</v>
      </c>
      <c r="I1229">
        <v>4.4000000000000003E-3</v>
      </c>
      <c r="J1229">
        <v>4.4000000000000003E-3</v>
      </c>
      <c r="K1229">
        <v>4.4000000000000003E-3</v>
      </c>
      <c r="L1229">
        <v>4.4000000000000003E-3</v>
      </c>
    </row>
    <row r="1230" spans="1:12" x14ac:dyDescent="0.25">
      <c r="A1230" t="s">
        <v>727</v>
      </c>
      <c r="B1230">
        <v>2008</v>
      </c>
      <c r="C1230" t="s">
        <v>701</v>
      </c>
      <c r="D1230">
        <v>0.1172</v>
      </c>
      <c r="E1230">
        <v>0.1172</v>
      </c>
      <c r="F1230">
        <v>0.1172</v>
      </c>
      <c r="G1230">
        <v>0.1172</v>
      </c>
      <c r="H1230">
        <v>0.1172</v>
      </c>
      <c r="I1230">
        <v>0.1172</v>
      </c>
      <c r="J1230">
        <v>0.1172</v>
      </c>
      <c r="K1230">
        <v>0.1172</v>
      </c>
      <c r="L1230">
        <v>0.1172</v>
      </c>
    </row>
    <row r="1231" spans="1:12" x14ac:dyDescent="0.25">
      <c r="A1231" t="s">
        <v>727</v>
      </c>
      <c r="B1231">
        <v>2008</v>
      </c>
      <c r="C1231" t="s">
        <v>703</v>
      </c>
      <c r="D1231">
        <v>4.24E-2</v>
      </c>
      <c r="E1231">
        <v>4.24E-2</v>
      </c>
      <c r="F1231">
        <v>4.24E-2</v>
      </c>
      <c r="G1231">
        <v>4.24E-2</v>
      </c>
      <c r="H1231">
        <v>4.24E-2</v>
      </c>
      <c r="I1231">
        <v>4.24E-2</v>
      </c>
      <c r="J1231">
        <v>4.24E-2</v>
      </c>
      <c r="K1231">
        <v>4.24E-2</v>
      </c>
      <c r="L1231">
        <v>4.24E-2</v>
      </c>
    </row>
    <row r="1232" spans="1:12" x14ac:dyDescent="0.25">
      <c r="A1232" t="s">
        <v>727</v>
      </c>
      <c r="B1232">
        <v>2008</v>
      </c>
      <c r="C1232" t="s">
        <v>698</v>
      </c>
      <c r="D1232">
        <v>1.1355</v>
      </c>
      <c r="E1232">
        <v>1.1355</v>
      </c>
      <c r="F1232">
        <v>1.1355</v>
      </c>
      <c r="G1232">
        <v>1.1355</v>
      </c>
      <c r="H1232">
        <v>1.1355</v>
      </c>
      <c r="I1232">
        <v>1.1355</v>
      </c>
      <c r="J1232">
        <v>1.1355</v>
      </c>
      <c r="K1232">
        <v>1.1355</v>
      </c>
      <c r="L1232">
        <v>1.1355</v>
      </c>
    </row>
    <row r="1233" spans="1:12" x14ac:dyDescent="0.25">
      <c r="A1233" t="s">
        <v>727</v>
      </c>
      <c r="B1233">
        <v>2008</v>
      </c>
      <c r="C1233" t="s">
        <v>697</v>
      </c>
      <c r="D1233">
        <v>1.8617999999999999</v>
      </c>
      <c r="E1233">
        <v>1.8617999999999999</v>
      </c>
      <c r="F1233">
        <v>1.8617999999999999</v>
      </c>
      <c r="G1233">
        <v>1.8617999999999999</v>
      </c>
      <c r="H1233">
        <v>1.8617999999999999</v>
      </c>
      <c r="I1233">
        <v>1.8617999999999999</v>
      </c>
      <c r="J1233">
        <v>1.8617999999999999</v>
      </c>
      <c r="K1233">
        <v>1.8617999999999999</v>
      </c>
      <c r="L1233">
        <v>1.8617999999999999</v>
      </c>
    </row>
    <row r="1234" spans="1:12" x14ac:dyDescent="0.25">
      <c r="A1234" t="s">
        <v>728</v>
      </c>
      <c r="B1234">
        <v>2008</v>
      </c>
      <c r="C1234" t="s">
        <v>697</v>
      </c>
      <c r="D1234">
        <v>1.1576</v>
      </c>
      <c r="E1234">
        <v>1.1576</v>
      </c>
      <c r="F1234">
        <v>1.1576</v>
      </c>
      <c r="G1234">
        <v>1.1576</v>
      </c>
      <c r="H1234">
        <v>1.1576</v>
      </c>
      <c r="I1234">
        <v>1.1576</v>
      </c>
      <c r="J1234">
        <v>1.1576</v>
      </c>
      <c r="K1234">
        <v>1.1576</v>
      </c>
      <c r="L1234">
        <v>1.1576</v>
      </c>
    </row>
    <row r="1235" spans="1:12" x14ac:dyDescent="0.25">
      <c r="A1235" t="s">
        <v>728</v>
      </c>
      <c r="B1235">
        <v>2008</v>
      </c>
      <c r="C1235" t="s">
        <v>701</v>
      </c>
      <c r="D1235">
        <v>6.7799999999999999E-2</v>
      </c>
      <c r="E1235">
        <v>6.7799999999999999E-2</v>
      </c>
      <c r="F1235">
        <v>6.7799999999999999E-2</v>
      </c>
      <c r="G1235">
        <v>6.7799999999999999E-2</v>
      </c>
      <c r="H1235">
        <v>6.7799999999999999E-2</v>
      </c>
      <c r="I1235">
        <v>6.7799999999999999E-2</v>
      </c>
      <c r="J1235">
        <v>6.7799999999999999E-2</v>
      </c>
      <c r="K1235">
        <v>6.7799999999999999E-2</v>
      </c>
      <c r="L1235">
        <v>6.7799999999999999E-2</v>
      </c>
    </row>
    <row r="1236" spans="1:12" x14ac:dyDescent="0.25">
      <c r="A1236" t="s">
        <v>728</v>
      </c>
      <c r="B1236">
        <v>2008</v>
      </c>
      <c r="C1236" t="s">
        <v>698</v>
      </c>
      <c r="D1236">
        <v>0.752</v>
      </c>
      <c r="E1236">
        <v>0.752</v>
      </c>
      <c r="F1236">
        <v>0.752</v>
      </c>
      <c r="G1236">
        <v>0.752</v>
      </c>
      <c r="H1236">
        <v>0.752</v>
      </c>
      <c r="I1236">
        <v>0.752</v>
      </c>
      <c r="J1236">
        <v>0.752</v>
      </c>
      <c r="K1236">
        <v>0.752</v>
      </c>
      <c r="L1236">
        <v>0.752</v>
      </c>
    </row>
    <row r="1237" spans="1:12" x14ac:dyDescent="0.25">
      <c r="A1237" t="s">
        <v>728</v>
      </c>
      <c r="B1237">
        <v>2008</v>
      </c>
      <c r="C1237" t="s">
        <v>700</v>
      </c>
      <c r="D1237">
        <v>0.20630000000000001</v>
      </c>
      <c r="E1237">
        <v>0.20630000000000001</v>
      </c>
      <c r="F1237">
        <v>0.20630000000000001</v>
      </c>
      <c r="G1237">
        <v>0.20630000000000001</v>
      </c>
      <c r="H1237">
        <v>0.20630000000000001</v>
      </c>
      <c r="I1237">
        <v>0.20630000000000001</v>
      </c>
      <c r="J1237">
        <v>0.20630000000000001</v>
      </c>
      <c r="K1237">
        <v>0.20630000000000001</v>
      </c>
      <c r="L1237">
        <v>0.20630000000000001</v>
      </c>
    </row>
    <row r="1238" spans="1:12" x14ac:dyDescent="0.25">
      <c r="A1238" t="s">
        <v>728</v>
      </c>
      <c r="B1238">
        <v>2008</v>
      </c>
      <c r="C1238" t="s">
        <v>699</v>
      </c>
      <c r="D1238">
        <v>2.3999999999999998E-3</v>
      </c>
      <c r="E1238">
        <v>2.3999999999999998E-3</v>
      </c>
      <c r="F1238">
        <v>2.3999999999999998E-3</v>
      </c>
      <c r="G1238">
        <v>2.3999999999999998E-3</v>
      </c>
      <c r="H1238">
        <v>2.3999999999999998E-3</v>
      </c>
      <c r="I1238">
        <v>2.3999999999999998E-3</v>
      </c>
      <c r="J1238">
        <v>2.3999999999999998E-3</v>
      </c>
      <c r="K1238">
        <v>2.3999999999999998E-3</v>
      </c>
      <c r="L1238">
        <v>2.3999999999999998E-3</v>
      </c>
    </row>
    <row r="1239" spans="1:12" x14ac:dyDescent="0.25">
      <c r="A1239" t="s">
        <v>728</v>
      </c>
      <c r="B1239">
        <v>2008</v>
      </c>
      <c r="C1239" t="s">
        <v>702</v>
      </c>
      <c r="D1239">
        <v>0.1055</v>
      </c>
      <c r="E1239">
        <v>0.1055</v>
      </c>
      <c r="F1239">
        <v>0.1055</v>
      </c>
      <c r="G1239">
        <v>0.1055</v>
      </c>
      <c r="H1239">
        <v>0.1055</v>
      </c>
      <c r="I1239">
        <v>0.1055</v>
      </c>
      <c r="J1239">
        <v>0.1055</v>
      </c>
      <c r="K1239">
        <v>0.1055</v>
      </c>
      <c r="L1239">
        <v>0.1055</v>
      </c>
    </row>
    <row r="1240" spans="1:12" x14ac:dyDescent="0.25">
      <c r="A1240" t="s">
        <v>728</v>
      </c>
      <c r="B1240">
        <v>2008</v>
      </c>
      <c r="C1240" t="s">
        <v>703</v>
      </c>
      <c r="D1240">
        <v>2.35E-2</v>
      </c>
      <c r="E1240">
        <v>2.35E-2</v>
      </c>
      <c r="F1240">
        <v>2.35E-2</v>
      </c>
      <c r="G1240">
        <v>2.35E-2</v>
      </c>
      <c r="H1240">
        <v>2.35E-2</v>
      </c>
      <c r="I1240">
        <v>2.35E-2</v>
      </c>
      <c r="J1240">
        <v>2.35E-2</v>
      </c>
      <c r="K1240">
        <v>2.35E-2</v>
      </c>
      <c r="L1240">
        <v>2.35E-2</v>
      </c>
    </row>
    <row r="1241" spans="1:12" x14ac:dyDescent="0.25">
      <c r="A1241" t="s">
        <v>729</v>
      </c>
      <c r="B1241">
        <v>2008</v>
      </c>
      <c r="C1241" t="s">
        <v>699</v>
      </c>
      <c r="D1241">
        <v>4.7999999999999996E-3</v>
      </c>
      <c r="E1241">
        <v>4.7999999999999996E-3</v>
      </c>
      <c r="F1241">
        <v>4.7999999999999996E-3</v>
      </c>
      <c r="G1241">
        <v>4.7999999999999996E-3</v>
      </c>
      <c r="H1241">
        <v>4.7999999999999996E-3</v>
      </c>
      <c r="I1241">
        <v>4.7999999999999996E-3</v>
      </c>
      <c r="J1241">
        <v>4.7999999999999996E-3</v>
      </c>
      <c r="K1241">
        <v>4.7999999999999996E-3</v>
      </c>
      <c r="L1241">
        <v>4.7999999999999996E-3</v>
      </c>
    </row>
    <row r="1242" spans="1:12" x14ac:dyDescent="0.25">
      <c r="A1242" t="s">
        <v>729</v>
      </c>
      <c r="B1242">
        <v>2008</v>
      </c>
      <c r="C1242" t="s">
        <v>697</v>
      </c>
      <c r="D1242">
        <v>2.0371999999999999</v>
      </c>
      <c r="E1242">
        <v>2.0371999999999999</v>
      </c>
      <c r="F1242">
        <v>2.0371999999999999</v>
      </c>
      <c r="G1242">
        <v>2.0371999999999999</v>
      </c>
      <c r="H1242">
        <v>2.0371999999999999</v>
      </c>
      <c r="I1242">
        <v>2.0371999999999999</v>
      </c>
      <c r="J1242">
        <v>2.0371999999999999</v>
      </c>
      <c r="K1242">
        <v>2.0371999999999999</v>
      </c>
      <c r="L1242">
        <v>2.0371999999999999</v>
      </c>
    </row>
    <row r="1243" spans="1:12" x14ac:dyDescent="0.25">
      <c r="A1243" t="s">
        <v>729</v>
      </c>
      <c r="B1243">
        <v>2008</v>
      </c>
      <c r="C1243" t="s">
        <v>701</v>
      </c>
      <c r="D1243">
        <v>0.1326</v>
      </c>
      <c r="E1243">
        <v>0.1326</v>
      </c>
      <c r="F1243">
        <v>0.1326</v>
      </c>
      <c r="G1243">
        <v>0.1326</v>
      </c>
      <c r="H1243">
        <v>0.1326</v>
      </c>
      <c r="I1243">
        <v>0.1326</v>
      </c>
      <c r="J1243">
        <v>0.1326</v>
      </c>
      <c r="K1243">
        <v>0.1326</v>
      </c>
      <c r="L1243">
        <v>0.1326</v>
      </c>
    </row>
    <row r="1244" spans="1:12" x14ac:dyDescent="0.25">
      <c r="A1244" t="s">
        <v>729</v>
      </c>
      <c r="B1244">
        <v>2008</v>
      </c>
      <c r="C1244" t="s">
        <v>703</v>
      </c>
      <c r="D1244">
        <v>4.6699999999999998E-2</v>
      </c>
      <c r="E1244">
        <v>4.6699999999999998E-2</v>
      </c>
      <c r="F1244">
        <v>4.6699999999999998E-2</v>
      </c>
      <c r="G1244">
        <v>4.6699999999999998E-2</v>
      </c>
      <c r="H1244">
        <v>4.6699999999999998E-2</v>
      </c>
      <c r="I1244">
        <v>4.6699999999999998E-2</v>
      </c>
      <c r="J1244">
        <v>4.6699999999999998E-2</v>
      </c>
      <c r="K1244">
        <v>4.6699999999999998E-2</v>
      </c>
      <c r="L1244">
        <v>4.6699999999999998E-2</v>
      </c>
    </row>
    <row r="1245" spans="1:12" x14ac:dyDescent="0.25">
      <c r="A1245" t="s">
        <v>729</v>
      </c>
      <c r="B1245">
        <v>2008</v>
      </c>
      <c r="C1245" t="s">
        <v>702</v>
      </c>
      <c r="D1245">
        <v>0.20960000000000001</v>
      </c>
      <c r="E1245">
        <v>0.20960000000000001</v>
      </c>
      <c r="F1245">
        <v>0.20960000000000001</v>
      </c>
      <c r="G1245">
        <v>0.20960000000000001</v>
      </c>
      <c r="H1245">
        <v>0.20960000000000001</v>
      </c>
      <c r="I1245">
        <v>0.20960000000000001</v>
      </c>
      <c r="J1245">
        <v>0.20960000000000001</v>
      </c>
      <c r="K1245">
        <v>0.20960000000000001</v>
      </c>
      <c r="L1245">
        <v>0.20960000000000001</v>
      </c>
    </row>
    <row r="1246" spans="1:12" x14ac:dyDescent="0.25">
      <c r="A1246" t="s">
        <v>729</v>
      </c>
      <c r="B1246">
        <v>2008</v>
      </c>
      <c r="C1246" t="s">
        <v>700</v>
      </c>
      <c r="D1246">
        <v>0.40970000000000001</v>
      </c>
      <c r="E1246">
        <v>0.40970000000000001</v>
      </c>
      <c r="F1246">
        <v>0.40970000000000001</v>
      </c>
      <c r="G1246">
        <v>0.40970000000000001</v>
      </c>
      <c r="H1246">
        <v>0.40970000000000001</v>
      </c>
      <c r="I1246">
        <v>0.40970000000000001</v>
      </c>
      <c r="J1246">
        <v>0.40970000000000001</v>
      </c>
      <c r="K1246">
        <v>0.40970000000000001</v>
      </c>
      <c r="L1246">
        <v>0.40970000000000001</v>
      </c>
    </row>
    <row r="1247" spans="1:12" x14ac:dyDescent="0.25">
      <c r="A1247" t="s">
        <v>729</v>
      </c>
      <c r="B1247">
        <v>2008</v>
      </c>
      <c r="C1247" t="s">
        <v>698</v>
      </c>
      <c r="D1247">
        <v>1.2338</v>
      </c>
      <c r="E1247">
        <v>1.2338</v>
      </c>
      <c r="F1247">
        <v>1.2338</v>
      </c>
      <c r="G1247">
        <v>1.2338</v>
      </c>
      <c r="H1247">
        <v>1.2338</v>
      </c>
      <c r="I1247">
        <v>1.2338</v>
      </c>
      <c r="J1247">
        <v>1.2338</v>
      </c>
      <c r="K1247">
        <v>1.2338</v>
      </c>
      <c r="L1247">
        <v>1.2338</v>
      </c>
    </row>
    <row r="1248" spans="1:12" x14ac:dyDescent="0.25">
      <c r="A1248" t="s">
        <v>730</v>
      </c>
      <c r="B1248">
        <v>2008</v>
      </c>
      <c r="C1248" t="s">
        <v>698</v>
      </c>
      <c r="D1248">
        <v>0.22539999999999999</v>
      </c>
      <c r="E1248">
        <v>0.22539999999999999</v>
      </c>
      <c r="F1248">
        <v>0.22539999999999999</v>
      </c>
      <c r="G1248">
        <v>0.22539999999999999</v>
      </c>
      <c r="H1248">
        <v>0.22539999999999999</v>
      </c>
      <c r="I1248">
        <v>0.22539999999999999</v>
      </c>
      <c r="J1248">
        <v>0.22539999999999999</v>
      </c>
      <c r="K1248">
        <v>0.22539999999999999</v>
      </c>
      <c r="L1248">
        <v>0.22539999999999999</v>
      </c>
    </row>
    <row r="1249" spans="1:12" x14ac:dyDescent="0.25">
      <c r="A1249" t="s">
        <v>730</v>
      </c>
      <c r="B1249">
        <v>2008</v>
      </c>
      <c r="C1249" t="s">
        <v>697</v>
      </c>
      <c r="D1249">
        <v>0.3538</v>
      </c>
      <c r="E1249">
        <v>0.3538</v>
      </c>
      <c r="F1249">
        <v>0.3538</v>
      </c>
      <c r="G1249">
        <v>0.3538</v>
      </c>
      <c r="H1249">
        <v>0.3538</v>
      </c>
      <c r="I1249">
        <v>0.3538</v>
      </c>
      <c r="J1249">
        <v>0.3538</v>
      </c>
      <c r="K1249">
        <v>0.3538</v>
      </c>
      <c r="L1249">
        <v>0.3538</v>
      </c>
    </row>
    <row r="1250" spans="1:12" x14ac:dyDescent="0.25">
      <c r="A1250" t="s">
        <v>730</v>
      </c>
      <c r="B1250">
        <v>2008</v>
      </c>
      <c r="C1250" t="s">
        <v>700</v>
      </c>
      <c r="D1250">
        <v>6.6699999999999995E-2</v>
      </c>
      <c r="E1250">
        <v>6.6699999999999995E-2</v>
      </c>
      <c r="F1250">
        <v>6.6699999999999995E-2</v>
      </c>
      <c r="G1250">
        <v>6.6699999999999995E-2</v>
      </c>
      <c r="H1250">
        <v>6.6699999999999995E-2</v>
      </c>
      <c r="I1250">
        <v>6.6699999999999995E-2</v>
      </c>
      <c r="J1250">
        <v>6.6699999999999995E-2</v>
      </c>
      <c r="K1250">
        <v>6.6699999999999995E-2</v>
      </c>
      <c r="L1250">
        <v>6.6699999999999995E-2</v>
      </c>
    </row>
    <row r="1251" spans="1:12" x14ac:dyDescent="0.25">
      <c r="A1251" t="s">
        <v>730</v>
      </c>
      <c r="B1251">
        <v>2008</v>
      </c>
      <c r="C1251" t="s">
        <v>703</v>
      </c>
      <c r="D1251">
        <v>7.6E-3</v>
      </c>
      <c r="E1251">
        <v>7.6E-3</v>
      </c>
      <c r="F1251">
        <v>7.6E-3</v>
      </c>
      <c r="G1251">
        <v>7.6E-3</v>
      </c>
      <c r="H1251">
        <v>7.6E-3</v>
      </c>
      <c r="I1251">
        <v>7.6E-3</v>
      </c>
      <c r="J1251">
        <v>7.6E-3</v>
      </c>
      <c r="K1251">
        <v>7.6E-3</v>
      </c>
      <c r="L1251">
        <v>7.6E-3</v>
      </c>
    </row>
    <row r="1252" spans="1:12" x14ac:dyDescent="0.25">
      <c r="A1252" t="s">
        <v>730</v>
      </c>
      <c r="B1252">
        <v>2008</v>
      </c>
      <c r="C1252" t="s">
        <v>701</v>
      </c>
      <c r="D1252">
        <v>1.9199999999999998E-2</v>
      </c>
      <c r="E1252">
        <v>1.9199999999999998E-2</v>
      </c>
      <c r="F1252">
        <v>1.9199999999999998E-2</v>
      </c>
      <c r="G1252">
        <v>1.9199999999999998E-2</v>
      </c>
      <c r="H1252">
        <v>1.9199999999999998E-2</v>
      </c>
      <c r="I1252">
        <v>1.9199999999999998E-2</v>
      </c>
      <c r="J1252">
        <v>1.9199999999999998E-2</v>
      </c>
      <c r="K1252">
        <v>1.9199999999999998E-2</v>
      </c>
      <c r="L1252">
        <v>1.9199999999999998E-2</v>
      </c>
    </row>
    <row r="1253" spans="1:12" x14ac:dyDescent="0.25">
      <c r="A1253" t="s">
        <v>730</v>
      </c>
      <c r="B1253">
        <v>2008</v>
      </c>
      <c r="C1253" t="s">
        <v>699</v>
      </c>
      <c r="D1253">
        <v>8.0000000000000004E-4</v>
      </c>
      <c r="E1253">
        <v>8.0000000000000004E-4</v>
      </c>
      <c r="F1253">
        <v>8.0000000000000004E-4</v>
      </c>
      <c r="G1253">
        <v>8.0000000000000004E-4</v>
      </c>
      <c r="H1253">
        <v>8.0000000000000004E-4</v>
      </c>
      <c r="I1253">
        <v>8.0000000000000004E-4</v>
      </c>
      <c r="J1253">
        <v>8.0000000000000004E-4</v>
      </c>
      <c r="K1253">
        <v>8.0000000000000004E-4</v>
      </c>
      <c r="L1253">
        <v>8.0000000000000004E-4</v>
      </c>
    </row>
    <row r="1254" spans="1:12" x14ac:dyDescent="0.25">
      <c r="A1254" t="s">
        <v>730</v>
      </c>
      <c r="B1254">
        <v>2008</v>
      </c>
      <c r="C1254" t="s">
        <v>702</v>
      </c>
      <c r="D1254">
        <v>3.4099999999999998E-2</v>
      </c>
      <c r="E1254">
        <v>3.4099999999999998E-2</v>
      </c>
      <c r="F1254">
        <v>3.4099999999999998E-2</v>
      </c>
      <c r="G1254">
        <v>3.4099999999999998E-2</v>
      </c>
      <c r="H1254">
        <v>3.4099999999999998E-2</v>
      </c>
      <c r="I1254">
        <v>3.4099999999999998E-2</v>
      </c>
      <c r="J1254">
        <v>3.4099999999999998E-2</v>
      </c>
      <c r="K1254">
        <v>3.4099999999999998E-2</v>
      </c>
      <c r="L1254">
        <v>3.4099999999999998E-2</v>
      </c>
    </row>
    <row r="1255" spans="1:12" x14ac:dyDescent="0.25">
      <c r="A1255" t="s">
        <v>731</v>
      </c>
      <c r="B1255">
        <v>2008</v>
      </c>
      <c r="C1255" t="s">
        <v>697</v>
      </c>
      <c r="D1255">
        <v>0.61839999999999995</v>
      </c>
      <c r="E1255">
        <v>0.61839999999999995</v>
      </c>
      <c r="F1255">
        <v>0.61839999999999995</v>
      </c>
      <c r="G1255">
        <v>0.61839999999999995</v>
      </c>
      <c r="H1255">
        <v>0.61839999999999995</v>
      </c>
      <c r="I1255">
        <v>0.61839999999999995</v>
      </c>
      <c r="J1255">
        <v>0.61839999999999995</v>
      </c>
      <c r="K1255">
        <v>0.61839999999999995</v>
      </c>
      <c r="L1255">
        <v>0.61839999999999995</v>
      </c>
    </row>
    <row r="1256" spans="1:12" x14ac:dyDescent="0.25">
      <c r="A1256" t="s">
        <v>731</v>
      </c>
      <c r="B1256">
        <v>2008</v>
      </c>
      <c r="C1256" t="s">
        <v>701</v>
      </c>
      <c r="D1256">
        <v>3.95E-2</v>
      </c>
      <c r="E1256">
        <v>3.95E-2</v>
      </c>
      <c r="F1256">
        <v>3.95E-2</v>
      </c>
      <c r="G1256">
        <v>3.95E-2</v>
      </c>
      <c r="H1256">
        <v>3.95E-2</v>
      </c>
      <c r="I1256">
        <v>3.95E-2</v>
      </c>
      <c r="J1256">
        <v>3.95E-2</v>
      </c>
      <c r="K1256">
        <v>3.95E-2</v>
      </c>
      <c r="L1256">
        <v>3.95E-2</v>
      </c>
    </row>
    <row r="1257" spans="1:12" x14ac:dyDescent="0.25">
      <c r="A1257" t="s">
        <v>731</v>
      </c>
      <c r="B1257">
        <v>2008</v>
      </c>
      <c r="C1257" t="s">
        <v>699</v>
      </c>
      <c r="D1257">
        <v>1.4E-3</v>
      </c>
      <c r="E1257">
        <v>1.4E-3</v>
      </c>
      <c r="F1257">
        <v>1.4E-3</v>
      </c>
      <c r="G1257">
        <v>1.4E-3</v>
      </c>
      <c r="H1257">
        <v>1.4E-3</v>
      </c>
      <c r="I1257">
        <v>1.4E-3</v>
      </c>
      <c r="J1257">
        <v>1.4E-3</v>
      </c>
      <c r="K1257">
        <v>1.4E-3</v>
      </c>
      <c r="L1257">
        <v>1.4E-3</v>
      </c>
    </row>
    <row r="1258" spans="1:12" x14ac:dyDescent="0.25">
      <c r="A1258" t="s">
        <v>731</v>
      </c>
      <c r="B1258">
        <v>2008</v>
      </c>
      <c r="C1258" t="s">
        <v>702</v>
      </c>
      <c r="D1258">
        <v>6.2899999999999998E-2</v>
      </c>
      <c r="E1258">
        <v>6.2899999999999998E-2</v>
      </c>
      <c r="F1258">
        <v>6.2899999999999998E-2</v>
      </c>
      <c r="G1258">
        <v>6.2899999999999998E-2</v>
      </c>
      <c r="H1258">
        <v>6.2899999999999998E-2</v>
      </c>
      <c r="I1258">
        <v>6.2899999999999998E-2</v>
      </c>
      <c r="J1258">
        <v>6.2899999999999998E-2</v>
      </c>
      <c r="K1258">
        <v>6.2899999999999998E-2</v>
      </c>
      <c r="L1258">
        <v>6.2899999999999998E-2</v>
      </c>
    </row>
    <row r="1259" spans="1:12" x14ac:dyDescent="0.25">
      <c r="A1259" t="s">
        <v>731</v>
      </c>
      <c r="B1259">
        <v>2008</v>
      </c>
      <c r="C1259" t="s">
        <v>703</v>
      </c>
      <c r="D1259">
        <v>1.4E-2</v>
      </c>
      <c r="E1259">
        <v>1.4E-2</v>
      </c>
      <c r="F1259">
        <v>1.4E-2</v>
      </c>
      <c r="G1259">
        <v>1.4E-2</v>
      </c>
      <c r="H1259">
        <v>1.4E-2</v>
      </c>
      <c r="I1259">
        <v>1.4E-2</v>
      </c>
      <c r="J1259">
        <v>1.4E-2</v>
      </c>
      <c r="K1259">
        <v>1.4E-2</v>
      </c>
      <c r="L1259">
        <v>1.4E-2</v>
      </c>
    </row>
    <row r="1260" spans="1:12" x14ac:dyDescent="0.25">
      <c r="A1260" t="s">
        <v>731</v>
      </c>
      <c r="B1260">
        <v>2008</v>
      </c>
      <c r="C1260" t="s">
        <v>698</v>
      </c>
      <c r="D1260">
        <v>0.3775</v>
      </c>
      <c r="E1260">
        <v>0.3775</v>
      </c>
      <c r="F1260">
        <v>0.3775</v>
      </c>
      <c r="G1260">
        <v>0.3775</v>
      </c>
      <c r="H1260">
        <v>0.3775</v>
      </c>
      <c r="I1260">
        <v>0.3775</v>
      </c>
      <c r="J1260">
        <v>0.3775</v>
      </c>
      <c r="K1260">
        <v>0.3775</v>
      </c>
      <c r="L1260">
        <v>0.3775</v>
      </c>
    </row>
    <row r="1261" spans="1:12" x14ac:dyDescent="0.25">
      <c r="A1261" t="s">
        <v>731</v>
      </c>
      <c r="B1261">
        <v>2008</v>
      </c>
      <c r="C1261" t="s">
        <v>700</v>
      </c>
      <c r="D1261">
        <v>0.123</v>
      </c>
      <c r="E1261">
        <v>0.123</v>
      </c>
      <c r="F1261">
        <v>0.123</v>
      </c>
      <c r="G1261">
        <v>0.123</v>
      </c>
      <c r="H1261">
        <v>0.123</v>
      </c>
      <c r="I1261">
        <v>0.123</v>
      </c>
      <c r="J1261">
        <v>0.123</v>
      </c>
      <c r="K1261">
        <v>0.123</v>
      </c>
      <c r="L1261">
        <v>0.123</v>
      </c>
    </row>
    <row r="1262" spans="1:12" x14ac:dyDescent="0.25">
      <c r="A1262" t="s">
        <v>732</v>
      </c>
      <c r="B1262">
        <v>2008</v>
      </c>
      <c r="C1262" t="s">
        <v>698</v>
      </c>
      <c r="D1262">
        <v>0.50760000000000005</v>
      </c>
      <c r="E1262">
        <v>0.50760000000000005</v>
      </c>
      <c r="F1262">
        <v>0.50760000000000005</v>
      </c>
      <c r="G1262">
        <v>0.50760000000000005</v>
      </c>
      <c r="H1262">
        <v>0.50760000000000005</v>
      </c>
      <c r="I1262">
        <v>0.50760000000000005</v>
      </c>
      <c r="J1262">
        <v>0.50760000000000005</v>
      </c>
      <c r="K1262">
        <v>0.50760000000000005</v>
      </c>
      <c r="L1262">
        <v>0.50760000000000005</v>
      </c>
    </row>
    <row r="1263" spans="1:12" x14ac:dyDescent="0.25">
      <c r="A1263" t="s">
        <v>732</v>
      </c>
      <c r="B1263">
        <v>2008</v>
      </c>
      <c r="C1263" t="s">
        <v>703</v>
      </c>
      <c r="D1263">
        <v>2.0299999999999999E-2</v>
      </c>
      <c r="E1263">
        <v>2.0299999999999999E-2</v>
      </c>
      <c r="F1263">
        <v>2.0299999999999999E-2</v>
      </c>
      <c r="G1263">
        <v>2.0299999999999999E-2</v>
      </c>
      <c r="H1263">
        <v>2.0299999999999999E-2</v>
      </c>
      <c r="I1263">
        <v>2.0299999999999999E-2</v>
      </c>
      <c r="J1263">
        <v>2.0299999999999999E-2</v>
      </c>
      <c r="K1263">
        <v>2.0299999999999999E-2</v>
      </c>
      <c r="L1263">
        <v>2.0299999999999999E-2</v>
      </c>
    </row>
    <row r="1264" spans="1:12" x14ac:dyDescent="0.25">
      <c r="A1264" t="s">
        <v>732</v>
      </c>
      <c r="B1264">
        <v>2008</v>
      </c>
      <c r="C1264" t="s">
        <v>700</v>
      </c>
      <c r="D1264">
        <v>0.1784</v>
      </c>
      <c r="E1264">
        <v>0.1784</v>
      </c>
      <c r="F1264">
        <v>0.1784</v>
      </c>
      <c r="G1264">
        <v>0.1784</v>
      </c>
      <c r="H1264">
        <v>0.1784</v>
      </c>
      <c r="I1264">
        <v>0.1784</v>
      </c>
      <c r="J1264">
        <v>0.1784</v>
      </c>
      <c r="K1264">
        <v>0.1784</v>
      </c>
      <c r="L1264">
        <v>0.1784</v>
      </c>
    </row>
    <row r="1265" spans="1:12" x14ac:dyDescent="0.25">
      <c r="A1265" t="s">
        <v>732</v>
      </c>
      <c r="B1265">
        <v>2008</v>
      </c>
      <c r="C1265" t="s">
        <v>697</v>
      </c>
      <c r="D1265">
        <v>0.84809999999999997</v>
      </c>
      <c r="E1265">
        <v>0.84809999999999997</v>
      </c>
      <c r="F1265">
        <v>0.84809999999999997</v>
      </c>
      <c r="G1265">
        <v>0.84809999999999997</v>
      </c>
      <c r="H1265">
        <v>0.84809999999999997</v>
      </c>
      <c r="I1265">
        <v>0.84809999999999997</v>
      </c>
      <c r="J1265">
        <v>0.84809999999999997</v>
      </c>
      <c r="K1265">
        <v>0.84809999999999997</v>
      </c>
      <c r="L1265">
        <v>0.84809999999999997</v>
      </c>
    </row>
    <row r="1266" spans="1:12" x14ac:dyDescent="0.25">
      <c r="A1266" t="s">
        <v>732</v>
      </c>
      <c r="B1266">
        <v>2008</v>
      </c>
      <c r="C1266" t="s">
        <v>699</v>
      </c>
      <c r="D1266">
        <v>2.0999999999999999E-3</v>
      </c>
      <c r="E1266">
        <v>2.0999999999999999E-3</v>
      </c>
      <c r="F1266">
        <v>2.0999999999999999E-3</v>
      </c>
      <c r="G1266">
        <v>2.0999999999999999E-3</v>
      </c>
      <c r="H1266">
        <v>2.0999999999999999E-3</v>
      </c>
      <c r="I1266">
        <v>2.0999999999999999E-3</v>
      </c>
      <c r="J1266">
        <v>2.0999999999999999E-3</v>
      </c>
      <c r="K1266">
        <v>2.0999999999999999E-3</v>
      </c>
      <c r="L1266">
        <v>2.0999999999999999E-3</v>
      </c>
    </row>
    <row r="1267" spans="1:12" x14ac:dyDescent="0.25">
      <c r="A1267" t="s">
        <v>732</v>
      </c>
      <c r="B1267">
        <v>2008</v>
      </c>
      <c r="C1267" t="s">
        <v>702</v>
      </c>
      <c r="D1267">
        <v>9.1300000000000006E-2</v>
      </c>
      <c r="E1267">
        <v>9.1300000000000006E-2</v>
      </c>
      <c r="F1267">
        <v>9.1300000000000006E-2</v>
      </c>
      <c r="G1267">
        <v>9.1300000000000006E-2</v>
      </c>
      <c r="H1267">
        <v>9.1300000000000006E-2</v>
      </c>
      <c r="I1267">
        <v>9.1300000000000006E-2</v>
      </c>
      <c r="J1267">
        <v>9.1300000000000006E-2</v>
      </c>
      <c r="K1267">
        <v>9.1300000000000006E-2</v>
      </c>
      <c r="L1267">
        <v>9.1300000000000006E-2</v>
      </c>
    </row>
    <row r="1268" spans="1:12" x14ac:dyDescent="0.25">
      <c r="A1268" t="s">
        <v>732</v>
      </c>
      <c r="B1268">
        <v>2008</v>
      </c>
      <c r="C1268" t="s">
        <v>701</v>
      </c>
      <c r="D1268">
        <v>4.8500000000000001E-2</v>
      </c>
      <c r="E1268">
        <v>4.8500000000000001E-2</v>
      </c>
      <c r="F1268">
        <v>4.8500000000000001E-2</v>
      </c>
      <c r="G1268">
        <v>4.8500000000000001E-2</v>
      </c>
      <c r="H1268">
        <v>4.8500000000000001E-2</v>
      </c>
      <c r="I1268">
        <v>4.8500000000000001E-2</v>
      </c>
      <c r="J1268">
        <v>4.8500000000000001E-2</v>
      </c>
      <c r="K1268">
        <v>4.8500000000000001E-2</v>
      </c>
      <c r="L1268">
        <v>4.8500000000000001E-2</v>
      </c>
    </row>
    <row r="1269" spans="1:12" x14ac:dyDescent="0.25">
      <c r="A1269" t="s">
        <v>733</v>
      </c>
      <c r="B1269">
        <v>2008</v>
      </c>
      <c r="C1269" t="s">
        <v>703</v>
      </c>
      <c r="D1269">
        <v>1.0800000000000001E-2</v>
      </c>
      <c r="E1269">
        <v>1.0800000000000001E-2</v>
      </c>
      <c r="F1269">
        <v>1.0800000000000001E-2</v>
      </c>
      <c r="G1269">
        <v>1.0800000000000001E-2</v>
      </c>
      <c r="H1269">
        <v>1.0800000000000001E-2</v>
      </c>
      <c r="I1269">
        <v>1.0800000000000001E-2</v>
      </c>
      <c r="J1269">
        <v>1.0800000000000001E-2</v>
      </c>
      <c r="K1269">
        <v>1.0800000000000001E-2</v>
      </c>
      <c r="L1269">
        <v>1.0800000000000001E-2</v>
      </c>
    </row>
    <row r="1270" spans="1:12" x14ac:dyDescent="0.25">
      <c r="A1270" t="s">
        <v>733</v>
      </c>
      <c r="B1270">
        <v>2008</v>
      </c>
      <c r="C1270" t="s">
        <v>698</v>
      </c>
      <c r="D1270">
        <v>0.2646</v>
      </c>
      <c r="E1270">
        <v>0.2646</v>
      </c>
      <c r="F1270">
        <v>0.2646</v>
      </c>
      <c r="G1270">
        <v>0.2646</v>
      </c>
      <c r="H1270">
        <v>0.2646</v>
      </c>
      <c r="I1270">
        <v>0.2646</v>
      </c>
      <c r="J1270">
        <v>0.2646</v>
      </c>
      <c r="K1270">
        <v>0.2646</v>
      </c>
      <c r="L1270">
        <v>0.2646</v>
      </c>
    </row>
    <row r="1271" spans="1:12" x14ac:dyDescent="0.25">
      <c r="A1271" t="s">
        <v>733</v>
      </c>
      <c r="B1271">
        <v>2008</v>
      </c>
      <c r="C1271" t="s">
        <v>699</v>
      </c>
      <c r="D1271">
        <v>1.1000000000000001E-3</v>
      </c>
      <c r="E1271">
        <v>1.1000000000000001E-3</v>
      </c>
      <c r="F1271">
        <v>1.1000000000000001E-3</v>
      </c>
      <c r="G1271">
        <v>1.1000000000000001E-3</v>
      </c>
      <c r="H1271">
        <v>1.1000000000000001E-3</v>
      </c>
      <c r="I1271">
        <v>1.1000000000000001E-3</v>
      </c>
      <c r="J1271">
        <v>1.1000000000000001E-3</v>
      </c>
      <c r="K1271">
        <v>1.1000000000000001E-3</v>
      </c>
      <c r="L1271">
        <v>1.1000000000000001E-3</v>
      </c>
    </row>
    <row r="1272" spans="1:12" x14ac:dyDescent="0.25">
      <c r="A1272" t="s">
        <v>733</v>
      </c>
      <c r="B1272">
        <v>2008</v>
      </c>
      <c r="C1272" t="s">
        <v>700</v>
      </c>
      <c r="D1272">
        <v>9.4899999999999998E-2</v>
      </c>
      <c r="E1272">
        <v>9.4899999999999998E-2</v>
      </c>
      <c r="F1272">
        <v>9.4899999999999998E-2</v>
      </c>
      <c r="G1272">
        <v>9.4899999999999998E-2</v>
      </c>
      <c r="H1272">
        <v>9.4899999999999998E-2</v>
      </c>
      <c r="I1272">
        <v>9.4899999999999998E-2</v>
      </c>
      <c r="J1272">
        <v>9.4899999999999998E-2</v>
      </c>
      <c r="K1272">
        <v>9.4899999999999998E-2</v>
      </c>
      <c r="L1272">
        <v>9.4899999999999998E-2</v>
      </c>
    </row>
    <row r="1273" spans="1:12" x14ac:dyDescent="0.25">
      <c r="A1273" t="s">
        <v>733</v>
      </c>
      <c r="B1273">
        <v>2008</v>
      </c>
      <c r="C1273" t="s">
        <v>702</v>
      </c>
      <c r="D1273">
        <v>4.8500000000000001E-2</v>
      </c>
      <c r="E1273">
        <v>4.8500000000000001E-2</v>
      </c>
      <c r="F1273">
        <v>4.8500000000000001E-2</v>
      </c>
      <c r="G1273">
        <v>4.8500000000000001E-2</v>
      </c>
      <c r="H1273">
        <v>4.8500000000000001E-2</v>
      </c>
      <c r="I1273">
        <v>4.8500000000000001E-2</v>
      </c>
      <c r="J1273">
        <v>4.8500000000000001E-2</v>
      </c>
      <c r="K1273">
        <v>4.8500000000000001E-2</v>
      </c>
      <c r="L1273">
        <v>4.8500000000000001E-2</v>
      </c>
    </row>
    <row r="1274" spans="1:12" x14ac:dyDescent="0.25">
      <c r="A1274" t="s">
        <v>733</v>
      </c>
      <c r="B1274">
        <v>2008</v>
      </c>
      <c r="C1274" t="s">
        <v>701</v>
      </c>
      <c r="D1274">
        <v>2.64E-2</v>
      </c>
      <c r="E1274">
        <v>2.64E-2</v>
      </c>
      <c r="F1274">
        <v>2.64E-2</v>
      </c>
      <c r="G1274">
        <v>2.64E-2</v>
      </c>
      <c r="H1274">
        <v>2.64E-2</v>
      </c>
      <c r="I1274">
        <v>2.64E-2</v>
      </c>
      <c r="J1274">
        <v>2.64E-2</v>
      </c>
      <c r="K1274">
        <v>2.64E-2</v>
      </c>
      <c r="L1274">
        <v>2.64E-2</v>
      </c>
    </row>
    <row r="1275" spans="1:12" x14ac:dyDescent="0.25">
      <c r="A1275" t="s">
        <v>733</v>
      </c>
      <c r="B1275">
        <v>2008</v>
      </c>
      <c r="C1275" t="s">
        <v>697</v>
      </c>
      <c r="D1275">
        <v>0.44629999999999997</v>
      </c>
      <c r="E1275">
        <v>0.44629999999999997</v>
      </c>
      <c r="F1275">
        <v>0.44629999999999997</v>
      </c>
      <c r="G1275">
        <v>0.44629999999999997</v>
      </c>
      <c r="H1275">
        <v>0.44629999999999997</v>
      </c>
      <c r="I1275">
        <v>0.44629999999999997</v>
      </c>
      <c r="J1275">
        <v>0.44629999999999997</v>
      </c>
      <c r="K1275">
        <v>0.44629999999999997</v>
      </c>
      <c r="L1275">
        <v>0.44629999999999997</v>
      </c>
    </row>
    <row r="1276" spans="1:12" x14ac:dyDescent="0.25">
      <c r="A1276" t="s">
        <v>734</v>
      </c>
      <c r="B1276">
        <v>2008</v>
      </c>
      <c r="C1276" t="s">
        <v>700</v>
      </c>
      <c r="D1276">
        <v>0.62329999999999997</v>
      </c>
      <c r="E1276">
        <v>0.62329999999999997</v>
      </c>
      <c r="F1276">
        <v>0.62329999999999997</v>
      </c>
      <c r="G1276">
        <v>0.62329999999999997</v>
      </c>
      <c r="H1276">
        <v>0.62329999999999997</v>
      </c>
      <c r="I1276">
        <v>0.62329999999999997</v>
      </c>
      <c r="J1276">
        <v>0.62329999999999997</v>
      </c>
      <c r="K1276">
        <v>0.62329999999999997</v>
      </c>
      <c r="L1276">
        <v>0.62329999999999997</v>
      </c>
    </row>
    <row r="1277" spans="1:12" x14ac:dyDescent="0.25">
      <c r="A1277" t="s">
        <v>734</v>
      </c>
      <c r="B1277">
        <v>2008</v>
      </c>
      <c r="C1277" t="s">
        <v>699</v>
      </c>
      <c r="D1277">
        <v>7.3000000000000001E-3</v>
      </c>
      <c r="E1277">
        <v>7.3000000000000001E-3</v>
      </c>
      <c r="F1277">
        <v>7.3000000000000001E-3</v>
      </c>
      <c r="G1277">
        <v>7.3000000000000001E-3</v>
      </c>
      <c r="H1277">
        <v>7.3000000000000001E-3</v>
      </c>
      <c r="I1277">
        <v>7.3000000000000001E-3</v>
      </c>
      <c r="J1277">
        <v>7.3000000000000001E-3</v>
      </c>
      <c r="K1277">
        <v>7.3000000000000001E-3</v>
      </c>
      <c r="L1277">
        <v>7.3000000000000001E-3</v>
      </c>
    </row>
    <row r="1278" spans="1:12" x14ac:dyDescent="0.25">
      <c r="A1278" t="s">
        <v>734</v>
      </c>
      <c r="B1278">
        <v>2008</v>
      </c>
      <c r="C1278" t="s">
        <v>703</v>
      </c>
      <c r="D1278">
        <v>7.0999999999999994E-2</v>
      </c>
      <c r="E1278">
        <v>7.0999999999999994E-2</v>
      </c>
      <c r="F1278">
        <v>7.0999999999999994E-2</v>
      </c>
      <c r="G1278">
        <v>7.0999999999999994E-2</v>
      </c>
      <c r="H1278">
        <v>7.0999999999999994E-2</v>
      </c>
      <c r="I1278">
        <v>7.0999999999999994E-2</v>
      </c>
      <c r="J1278">
        <v>7.0999999999999994E-2</v>
      </c>
      <c r="K1278">
        <v>7.0999999999999994E-2</v>
      </c>
      <c r="L1278">
        <v>7.0999999999999994E-2</v>
      </c>
    </row>
    <row r="1279" spans="1:12" x14ac:dyDescent="0.25">
      <c r="A1279" t="s">
        <v>734</v>
      </c>
      <c r="B1279">
        <v>2008</v>
      </c>
      <c r="C1279" t="s">
        <v>697</v>
      </c>
      <c r="D1279">
        <v>2.6953</v>
      </c>
      <c r="E1279">
        <v>2.6953</v>
      </c>
      <c r="F1279">
        <v>2.6953</v>
      </c>
      <c r="G1279">
        <v>2.6953</v>
      </c>
      <c r="H1279">
        <v>2.6953</v>
      </c>
      <c r="I1279">
        <v>2.6953</v>
      </c>
      <c r="J1279">
        <v>2.6953</v>
      </c>
      <c r="K1279">
        <v>2.6953</v>
      </c>
      <c r="L1279">
        <v>2.6953</v>
      </c>
    </row>
    <row r="1280" spans="1:12" x14ac:dyDescent="0.25">
      <c r="A1280" t="s">
        <v>734</v>
      </c>
      <c r="B1280">
        <v>2008</v>
      </c>
      <c r="C1280" t="s">
        <v>702</v>
      </c>
      <c r="D1280">
        <v>0.31879999999999997</v>
      </c>
      <c r="E1280">
        <v>0.31879999999999997</v>
      </c>
      <c r="F1280">
        <v>0.31879999999999997</v>
      </c>
      <c r="G1280">
        <v>0.31879999999999997</v>
      </c>
      <c r="H1280">
        <v>0.31879999999999997</v>
      </c>
      <c r="I1280">
        <v>0.31879999999999997</v>
      </c>
      <c r="J1280">
        <v>0.31879999999999997</v>
      </c>
      <c r="K1280">
        <v>0.31879999999999997</v>
      </c>
      <c r="L1280">
        <v>0.31879999999999997</v>
      </c>
    </row>
    <row r="1281" spans="1:12" x14ac:dyDescent="0.25">
      <c r="A1281" t="s">
        <v>734</v>
      </c>
      <c r="B1281">
        <v>2008</v>
      </c>
      <c r="C1281" t="s">
        <v>698</v>
      </c>
      <c r="D1281">
        <v>1.5097</v>
      </c>
      <c r="E1281">
        <v>1.5097</v>
      </c>
      <c r="F1281">
        <v>1.5097</v>
      </c>
      <c r="G1281">
        <v>1.5097</v>
      </c>
      <c r="H1281">
        <v>1.5097</v>
      </c>
      <c r="I1281">
        <v>1.5097</v>
      </c>
      <c r="J1281">
        <v>1.5097</v>
      </c>
      <c r="K1281">
        <v>1.5097</v>
      </c>
      <c r="L1281">
        <v>1.5097</v>
      </c>
    </row>
    <row r="1282" spans="1:12" x14ac:dyDescent="0.25">
      <c r="A1282" t="s">
        <v>734</v>
      </c>
      <c r="B1282">
        <v>2008</v>
      </c>
      <c r="C1282" t="s">
        <v>701</v>
      </c>
      <c r="D1282">
        <v>0.16520000000000001</v>
      </c>
      <c r="E1282">
        <v>0.16520000000000001</v>
      </c>
      <c r="F1282">
        <v>0.16520000000000001</v>
      </c>
      <c r="G1282">
        <v>0.16520000000000001</v>
      </c>
      <c r="H1282">
        <v>0.16520000000000001</v>
      </c>
      <c r="I1282">
        <v>0.16520000000000001</v>
      </c>
      <c r="J1282">
        <v>0.16520000000000001</v>
      </c>
      <c r="K1282">
        <v>0.16520000000000001</v>
      </c>
      <c r="L1282">
        <v>0.16520000000000001</v>
      </c>
    </row>
    <row r="1283" spans="1:12" x14ac:dyDescent="0.25">
      <c r="A1283" t="s">
        <v>735</v>
      </c>
      <c r="B1283">
        <v>2008</v>
      </c>
      <c r="C1283" t="s">
        <v>702</v>
      </c>
      <c r="D1283">
        <v>6.9800000000000001E-2</v>
      </c>
      <c r="E1283">
        <v>6.9800000000000001E-2</v>
      </c>
      <c r="F1283">
        <v>6.9800000000000001E-2</v>
      </c>
      <c r="G1283">
        <v>6.9800000000000001E-2</v>
      </c>
      <c r="H1283">
        <v>6.9800000000000001E-2</v>
      </c>
      <c r="I1283">
        <v>6.9800000000000001E-2</v>
      </c>
      <c r="J1283">
        <v>6.9800000000000001E-2</v>
      </c>
      <c r="K1283">
        <v>6.9800000000000001E-2</v>
      </c>
      <c r="L1283">
        <v>6.9800000000000001E-2</v>
      </c>
    </row>
    <row r="1284" spans="1:12" x14ac:dyDescent="0.25">
      <c r="A1284" t="s">
        <v>735</v>
      </c>
      <c r="B1284">
        <v>2008</v>
      </c>
      <c r="C1284" t="s">
        <v>699</v>
      </c>
      <c r="D1284">
        <v>1.6000000000000001E-3</v>
      </c>
      <c r="E1284">
        <v>1.6000000000000001E-3</v>
      </c>
      <c r="F1284">
        <v>1.6000000000000001E-3</v>
      </c>
      <c r="G1284">
        <v>1.6000000000000001E-3</v>
      </c>
      <c r="H1284">
        <v>1.6000000000000001E-3</v>
      </c>
      <c r="I1284">
        <v>1.6000000000000001E-3</v>
      </c>
      <c r="J1284">
        <v>1.6000000000000001E-3</v>
      </c>
      <c r="K1284">
        <v>1.6000000000000001E-3</v>
      </c>
      <c r="L1284">
        <v>1.6000000000000001E-3</v>
      </c>
    </row>
    <row r="1285" spans="1:12" x14ac:dyDescent="0.25">
      <c r="A1285" t="s">
        <v>735</v>
      </c>
      <c r="B1285">
        <v>2008</v>
      </c>
      <c r="C1285" t="s">
        <v>701</v>
      </c>
      <c r="D1285">
        <v>3.7699999999999997E-2</v>
      </c>
      <c r="E1285">
        <v>3.7699999999999997E-2</v>
      </c>
      <c r="F1285">
        <v>3.7699999999999997E-2</v>
      </c>
      <c r="G1285">
        <v>3.7699999999999997E-2</v>
      </c>
      <c r="H1285">
        <v>3.7699999999999997E-2</v>
      </c>
      <c r="I1285">
        <v>3.7699999999999997E-2</v>
      </c>
      <c r="J1285">
        <v>3.7699999999999997E-2</v>
      </c>
      <c r="K1285">
        <v>3.7699999999999997E-2</v>
      </c>
      <c r="L1285">
        <v>3.7699999999999997E-2</v>
      </c>
    </row>
    <row r="1286" spans="1:12" x14ac:dyDescent="0.25">
      <c r="A1286" t="s">
        <v>735</v>
      </c>
      <c r="B1286">
        <v>2008</v>
      </c>
      <c r="C1286" t="s">
        <v>700</v>
      </c>
      <c r="D1286">
        <v>0.13639999999999999</v>
      </c>
      <c r="E1286">
        <v>0.13639999999999999</v>
      </c>
      <c r="F1286">
        <v>0.13639999999999999</v>
      </c>
      <c r="G1286">
        <v>0.13639999999999999</v>
      </c>
      <c r="H1286">
        <v>0.13639999999999999</v>
      </c>
      <c r="I1286">
        <v>0.13639999999999999</v>
      </c>
      <c r="J1286">
        <v>0.13639999999999999</v>
      </c>
      <c r="K1286">
        <v>0.13639999999999999</v>
      </c>
      <c r="L1286">
        <v>0.13639999999999999</v>
      </c>
    </row>
    <row r="1287" spans="1:12" x14ac:dyDescent="0.25">
      <c r="A1287" t="s">
        <v>735</v>
      </c>
      <c r="B1287">
        <v>2008</v>
      </c>
      <c r="C1287" t="s">
        <v>703</v>
      </c>
      <c r="D1287">
        <v>1.55E-2</v>
      </c>
      <c r="E1287">
        <v>1.55E-2</v>
      </c>
      <c r="F1287">
        <v>1.55E-2</v>
      </c>
      <c r="G1287">
        <v>1.55E-2</v>
      </c>
      <c r="H1287">
        <v>1.55E-2</v>
      </c>
      <c r="I1287">
        <v>1.55E-2</v>
      </c>
      <c r="J1287">
        <v>1.55E-2</v>
      </c>
      <c r="K1287">
        <v>1.55E-2</v>
      </c>
      <c r="L1287">
        <v>1.55E-2</v>
      </c>
    </row>
    <row r="1288" spans="1:12" x14ac:dyDescent="0.25">
      <c r="A1288" t="s">
        <v>735</v>
      </c>
      <c r="B1288">
        <v>2008</v>
      </c>
      <c r="C1288" t="s">
        <v>698</v>
      </c>
      <c r="D1288">
        <v>0.49259999999999998</v>
      </c>
      <c r="E1288">
        <v>0.49259999999999998</v>
      </c>
      <c r="F1288">
        <v>0.49259999999999998</v>
      </c>
      <c r="G1288">
        <v>0.49259999999999998</v>
      </c>
      <c r="H1288">
        <v>0.49259999999999998</v>
      </c>
      <c r="I1288">
        <v>0.49259999999999998</v>
      </c>
      <c r="J1288">
        <v>0.49259999999999998</v>
      </c>
      <c r="K1288">
        <v>0.49259999999999998</v>
      </c>
      <c r="L1288">
        <v>0.49259999999999998</v>
      </c>
    </row>
    <row r="1289" spans="1:12" x14ac:dyDescent="0.25">
      <c r="A1289" t="s">
        <v>735</v>
      </c>
      <c r="B1289">
        <v>2008</v>
      </c>
      <c r="C1289" t="s">
        <v>697</v>
      </c>
      <c r="D1289">
        <v>0.75370000000000004</v>
      </c>
      <c r="E1289">
        <v>0.75370000000000004</v>
      </c>
      <c r="F1289">
        <v>0.75370000000000004</v>
      </c>
      <c r="G1289">
        <v>0.75370000000000004</v>
      </c>
      <c r="H1289">
        <v>0.75370000000000004</v>
      </c>
      <c r="I1289">
        <v>0.75370000000000004</v>
      </c>
      <c r="J1289">
        <v>0.75370000000000004</v>
      </c>
      <c r="K1289">
        <v>0.75370000000000004</v>
      </c>
      <c r="L1289">
        <v>0.75370000000000004</v>
      </c>
    </row>
    <row r="1290" spans="1:12" x14ac:dyDescent="0.25">
      <c r="A1290" t="s">
        <v>736</v>
      </c>
      <c r="B1290">
        <v>2008</v>
      </c>
      <c r="C1290" t="s">
        <v>702</v>
      </c>
      <c r="D1290">
        <v>0.69310000000000005</v>
      </c>
      <c r="E1290">
        <v>0.69310000000000005</v>
      </c>
      <c r="F1290">
        <v>0.69310000000000005</v>
      </c>
      <c r="G1290">
        <v>0.69310000000000005</v>
      </c>
      <c r="H1290">
        <v>0.69310000000000005</v>
      </c>
      <c r="I1290">
        <v>0.69310000000000005</v>
      </c>
      <c r="J1290">
        <v>0.69310000000000005</v>
      </c>
      <c r="K1290">
        <v>0.69310000000000005</v>
      </c>
      <c r="L1290">
        <v>0.69310000000000005</v>
      </c>
    </row>
    <row r="1291" spans="1:12" x14ac:dyDescent="0.25">
      <c r="A1291" t="s">
        <v>736</v>
      </c>
      <c r="B1291">
        <v>2008</v>
      </c>
      <c r="C1291" t="s">
        <v>698</v>
      </c>
      <c r="D1291">
        <v>2.8641000000000001</v>
      </c>
      <c r="E1291">
        <v>2.8641000000000001</v>
      </c>
      <c r="F1291">
        <v>2.8641000000000001</v>
      </c>
      <c r="G1291">
        <v>2.8641000000000001</v>
      </c>
      <c r="H1291">
        <v>2.8641000000000001</v>
      </c>
      <c r="I1291">
        <v>2.8641000000000001</v>
      </c>
      <c r="J1291">
        <v>2.8641000000000001</v>
      </c>
      <c r="K1291">
        <v>2.8641000000000001</v>
      </c>
      <c r="L1291">
        <v>2.8641000000000001</v>
      </c>
    </row>
    <row r="1292" spans="1:12" x14ac:dyDescent="0.25">
      <c r="A1292" t="s">
        <v>736</v>
      </c>
      <c r="B1292">
        <v>2008</v>
      </c>
      <c r="C1292" t="s">
        <v>697</v>
      </c>
      <c r="D1292">
        <v>5.4497999999999998</v>
      </c>
      <c r="E1292">
        <v>5.4497999999999998</v>
      </c>
      <c r="F1292">
        <v>5.4497999999999998</v>
      </c>
      <c r="G1292">
        <v>5.4497999999999998</v>
      </c>
      <c r="H1292">
        <v>5.4497999999999998</v>
      </c>
      <c r="I1292">
        <v>5.4497999999999998</v>
      </c>
      <c r="J1292">
        <v>5.4497999999999998</v>
      </c>
      <c r="K1292">
        <v>5.4497999999999998</v>
      </c>
      <c r="L1292">
        <v>5.4497999999999998</v>
      </c>
    </row>
    <row r="1293" spans="1:12" x14ac:dyDescent="0.25">
      <c r="A1293" t="s">
        <v>736</v>
      </c>
      <c r="B1293">
        <v>2008</v>
      </c>
      <c r="C1293" t="s">
        <v>703</v>
      </c>
      <c r="D1293">
        <v>0.15440000000000001</v>
      </c>
      <c r="E1293">
        <v>0.15440000000000001</v>
      </c>
      <c r="F1293">
        <v>0.15440000000000001</v>
      </c>
      <c r="G1293">
        <v>0.15440000000000001</v>
      </c>
      <c r="H1293">
        <v>0.15440000000000001</v>
      </c>
      <c r="I1293">
        <v>0.15440000000000001</v>
      </c>
      <c r="J1293">
        <v>0.15440000000000001</v>
      </c>
      <c r="K1293">
        <v>0.15440000000000001</v>
      </c>
      <c r="L1293">
        <v>0.15440000000000001</v>
      </c>
    </row>
    <row r="1294" spans="1:12" x14ac:dyDescent="0.25">
      <c r="A1294" t="s">
        <v>736</v>
      </c>
      <c r="B1294">
        <v>2008</v>
      </c>
      <c r="C1294" t="s">
        <v>700</v>
      </c>
      <c r="D1294">
        <v>1.3552</v>
      </c>
      <c r="E1294">
        <v>1.3552</v>
      </c>
      <c r="F1294">
        <v>1.3552</v>
      </c>
      <c r="G1294">
        <v>1.3552</v>
      </c>
      <c r="H1294">
        <v>1.3552</v>
      </c>
      <c r="I1294">
        <v>1.3552</v>
      </c>
      <c r="J1294">
        <v>1.3552</v>
      </c>
      <c r="K1294">
        <v>1.3552</v>
      </c>
      <c r="L1294">
        <v>1.3552</v>
      </c>
    </row>
    <row r="1295" spans="1:12" x14ac:dyDescent="0.25">
      <c r="A1295" t="s">
        <v>736</v>
      </c>
      <c r="B1295">
        <v>2008</v>
      </c>
      <c r="C1295" t="s">
        <v>699</v>
      </c>
      <c r="D1295">
        <v>1.5900000000000001E-2</v>
      </c>
      <c r="E1295">
        <v>1.5900000000000001E-2</v>
      </c>
      <c r="F1295">
        <v>1.5900000000000001E-2</v>
      </c>
      <c r="G1295">
        <v>1.5900000000000001E-2</v>
      </c>
      <c r="H1295">
        <v>1.5900000000000001E-2</v>
      </c>
      <c r="I1295">
        <v>1.5900000000000001E-2</v>
      </c>
      <c r="J1295">
        <v>1.5900000000000001E-2</v>
      </c>
      <c r="K1295">
        <v>1.5900000000000001E-2</v>
      </c>
      <c r="L1295">
        <v>1.5900000000000001E-2</v>
      </c>
    </row>
    <row r="1296" spans="1:12" x14ac:dyDescent="0.25">
      <c r="A1296" t="s">
        <v>736</v>
      </c>
      <c r="B1296">
        <v>2008</v>
      </c>
      <c r="C1296" t="s">
        <v>701</v>
      </c>
      <c r="D1296">
        <v>0.36709999999999998</v>
      </c>
      <c r="E1296">
        <v>0.36709999999999998</v>
      </c>
      <c r="F1296">
        <v>0.36709999999999998</v>
      </c>
      <c r="G1296">
        <v>0.36709999999999998</v>
      </c>
      <c r="H1296">
        <v>0.36709999999999998</v>
      </c>
      <c r="I1296">
        <v>0.36709999999999998</v>
      </c>
      <c r="J1296">
        <v>0.36709999999999998</v>
      </c>
      <c r="K1296">
        <v>0.36709999999999998</v>
      </c>
      <c r="L1296">
        <v>0.36709999999999998</v>
      </c>
    </row>
    <row r="1297" spans="1:12" x14ac:dyDescent="0.25">
      <c r="A1297" t="s">
        <v>737</v>
      </c>
      <c r="B1297">
        <v>2008</v>
      </c>
      <c r="C1297" t="s">
        <v>700</v>
      </c>
      <c r="D1297">
        <v>0.63529999999999998</v>
      </c>
      <c r="E1297">
        <v>0.63529999999999998</v>
      </c>
      <c r="F1297">
        <v>0.63529999999999998</v>
      </c>
      <c r="G1297">
        <v>0.63529999999999998</v>
      </c>
      <c r="H1297">
        <v>0.63529999999999998</v>
      </c>
      <c r="I1297">
        <v>0.63529999999999998</v>
      </c>
      <c r="J1297">
        <v>0.63529999999999998</v>
      </c>
      <c r="K1297">
        <v>0.63529999999999998</v>
      </c>
      <c r="L1297">
        <v>0.63529999999999998</v>
      </c>
    </row>
    <row r="1298" spans="1:12" x14ac:dyDescent="0.25">
      <c r="A1298" t="s">
        <v>737</v>
      </c>
      <c r="B1298">
        <v>2008</v>
      </c>
      <c r="C1298" t="s">
        <v>699</v>
      </c>
      <c r="D1298">
        <v>7.4999999999999997E-3</v>
      </c>
      <c r="E1298">
        <v>7.4999999999999997E-3</v>
      </c>
      <c r="F1298">
        <v>7.4999999999999997E-3</v>
      </c>
      <c r="G1298">
        <v>7.4999999999999997E-3</v>
      </c>
      <c r="H1298">
        <v>7.4999999999999997E-3</v>
      </c>
      <c r="I1298">
        <v>7.4999999999999997E-3</v>
      </c>
      <c r="J1298">
        <v>7.4999999999999997E-3</v>
      </c>
      <c r="K1298">
        <v>7.4999999999999997E-3</v>
      </c>
      <c r="L1298">
        <v>7.4999999999999997E-3</v>
      </c>
    </row>
    <row r="1299" spans="1:12" x14ac:dyDescent="0.25">
      <c r="A1299" t="s">
        <v>737</v>
      </c>
      <c r="B1299">
        <v>2008</v>
      </c>
      <c r="C1299" t="s">
        <v>703</v>
      </c>
      <c r="D1299">
        <v>7.2400000000000006E-2</v>
      </c>
      <c r="E1299">
        <v>7.2400000000000006E-2</v>
      </c>
      <c r="F1299">
        <v>7.2400000000000006E-2</v>
      </c>
      <c r="G1299">
        <v>7.2400000000000006E-2</v>
      </c>
      <c r="H1299">
        <v>7.2400000000000006E-2</v>
      </c>
      <c r="I1299">
        <v>7.2400000000000006E-2</v>
      </c>
      <c r="J1299">
        <v>7.2400000000000006E-2</v>
      </c>
      <c r="K1299">
        <v>7.2400000000000006E-2</v>
      </c>
      <c r="L1299">
        <v>7.2400000000000006E-2</v>
      </c>
    </row>
    <row r="1300" spans="1:12" x14ac:dyDescent="0.25">
      <c r="A1300" t="s">
        <v>737</v>
      </c>
      <c r="B1300">
        <v>2008</v>
      </c>
      <c r="C1300" t="s">
        <v>702</v>
      </c>
      <c r="D1300">
        <v>0.32490000000000002</v>
      </c>
      <c r="E1300">
        <v>0.32490000000000002</v>
      </c>
      <c r="F1300">
        <v>0.32490000000000002</v>
      </c>
      <c r="G1300">
        <v>0.32490000000000002</v>
      </c>
      <c r="H1300">
        <v>0.32490000000000002</v>
      </c>
      <c r="I1300">
        <v>0.32490000000000002</v>
      </c>
      <c r="J1300">
        <v>0.32490000000000002</v>
      </c>
      <c r="K1300">
        <v>0.32490000000000002</v>
      </c>
      <c r="L1300">
        <v>0.32490000000000002</v>
      </c>
    </row>
    <row r="1301" spans="1:12" x14ac:dyDescent="0.25">
      <c r="A1301" t="s">
        <v>737</v>
      </c>
      <c r="B1301">
        <v>2008</v>
      </c>
      <c r="C1301" t="s">
        <v>701</v>
      </c>
      <c r="D1301">
        <v>0.2172</v>
      </c>
      <c r="E1301">
        <v>0.2172</v>
      </c>
      <c r="F1301">
        <v>0.2172</v>
      </c>
      <c r="G1301">
        <v>0.2172</v>
      </c>
      <c r="H1301">
        <v>0.2172</v>
      </c>
      <c r="I1301">
        <v>0.2172</v>
      </c>
      <c r="J1301">
        <v>0.2172</v>
      </c>
      <c r="K1301">
        <v>0.2172</v>
      </c>
      <c r="L1301">
        <v>0.2172</v>
      </c>
    </row>
    <row r="1302" spans="1:12" x14ac:dyDescent="0.25">
      <c r="A1302" t="s">
        <v>737</v>
      </c>
      <c r="B1302">
        <v>2008</v>
      </c>
      <c r="C1302" t="s">
        <v>697</v>
      </c>
      <c r="D1302">
        <v>3.3700999999999999</v>
      </c>
      <c r="E1302">
        <v>3.3700999999999999</v>
      </c>
      <c r="F1302">
        <v>3.3700999999999999</v>
      </c>
      <c r="G1302">
        <v>3.3700999999999999</v>
      </c>
      <c r="H1302">
        <v>3.3700999999999999</v>
      </c>
      <c r="I1302">
        <v>3.3700999999999999</v>
      </c>
      <c r="J1302">
        <v>3.3700999999999999</v>
      </c>
      <c r="K1302">
        <v>3.3700999999999999</v>
      </c>
      <c r="L1302">
        <v>3.3700999999999999</v>
      </c>
    </row>
    <row r="1303" spans="1:12" x14ac:dyDescent="0.25">
      <c r="A1303" t="s">
        <v>737</v>
      </c>
      <c r="B1303">
        <v>2008</v>
      </c>
      <c r="C1303" t="s">
        <v>698</v>
      </c>
      <c r="D1303">
        <v>2.1128</v>
      </c>
      <c r="E1303">
        <v>2.1128</v>
      </c>
      <c r="F1303">
        <v>2.1128</v>
      </c>
      <c r="G1303">
        <v>2.1128</v>
      </c>
      <c r="H1303">
        <v>2.1128</v>
      </c>
      <c r="I1303">
        <v>2.1128</v>
      </c>
      <c r="J1303">
        <v>2.1128</v>
      </c>
      <c r="K1303">
        <v>2.1128</v>
      </c>
      <c r="L1303">
        <v>2.1128</v>
      </c>
    </row>
    <row r="1304" spans="1:12" x14ac:dyDescent="0.25">
      <c r="A1304" t="s">
        <v>738</v>
      </c>
      <c r="B1304">
        <v>2008</v>
      </c>
      <c r="C1304" t="s">
        <v>703</v>
      </c>
      <c r="D1304">
        <v>5.1000000000000004E-3</v>
      </c>
      <c r="E1304">
        <v>5.1000000000000004E-3</v>
      </c>
      <c r="F1304">
        <v>5.1000000000000004E-3</v>
      </c>
      <c r="G1304">
        <v>5.1000000000000004E-3</v>
      </c>
      <c r="H1304">
        <v>5.1000000000000004E-3</v>
      </c>
      <c r="I1304">
        <v>5.1000000000000004E-3</v>
      </c>
      <c r="J1304">
        <v>5.1000000000000004E-3</v>
      </c>
      <c r="K1304">
        <v>5.1000000000000004E-3</v>
      </c>
      <c r="L1304">
        <v>5.1000000000000004E-3</v>
      </c>
    </row>
    <row r="1305" spans="1:12" x14ac:dyDescent="0.25">
      <c r="A1305" t="s">
        <v>738</v>
      </c>
      <c r="B1305">
        <v>2008</v>
      </c>
      <c r="C1305" t="s">
        <v>697</v>
      </c>
      <c r="D1305">
        <v>0.2611</v>
      </c>
      <c r="E1305">
        <v>0.2611</v>
      </c>
      <c r="F1305">
        <v>0.2611</v>
      </c>
      <c r="G1305">
        <v>0.2611</v>
      </c>
      <c r="H1305">
        <v>0.2611</v>
      </c>
      <c r="I1305">
        <v>0.2611</v>
      </c>
      <c r="J1305">
        <v>0.2611</v>
      </c>
      <c r="K1305">
        <v>0.2611</v>
      </c>
      <c r="L1305">
        <v>0.2611</v>
      </c>
    </row>
    <row r="1306" spans="1:12" x14ac:dyDescent="0.25">
      <c r="A1306" t="s">
        <v>738</v>
      </c>
      <c r="B1306">
        <v>2008</v>
      </c>
      <c r="C1306" t="s">
        <v>700</v>
      </c>
      <c r="D1306">
        <v>4.4499999999999998E-2</v>
      </c>
      <c r="E1306">
        <v>4.4499999999999998E-2</v>
      </c>
      <c r="F1306">
        <v>4.4499999999999998E-2</v>
      </c>
      <c r="G1306">
        <v>4.4499999999999998E-2</v>
      </c>
      <c r="H1306">
        <v>4.4499999999999998E-2</v>
      </c>
      <c r="I1306">
        <v>4.4499999999999998E-2</v>
      </c>
      <c r="J1306">
        <v>4.4499999999999998E-2</v>
      </c>
      <c r="K1306">
        <v>4.4499999999999998E-2</v>
      </c>
      <c r="L1306">
        <v>4.4499999999999998E-2</v>
      </c>
    </row>
    <row r="1307" spans="1:12" x14ac:dyDescent="0.25">
      <c r="A1307" t="s">
        <v>738</v>
      </c>
      <c r="B1307">
        <v>2008</v>
      </c>
      <c r="C1307" t="s">
        <v>701</v>
      </c>
      <c r="D1307">
        <v>1.4999999999999999E-2</v>
      </c>
      <c r="E1307">
        <v>1.4999999999999999E-2</v>
      </c>
      <c r="F1307">
        <v>1.4999999999999999E-2</v>
      </c>
      <c r="G1307">
        <v>1.4999999999999999E-2</v>
      </c>
      <c r="H1307">
        <v>1.4999999999999999E-2</v>
      </c>
      <c r="I1307">
        <v>1.4999999999999999E-2</v>
      </c>
      <c r="J1307">
        <v>1.4999999999999999E-2</v>
      </c>
      <c r="K1307">
        <v>1.4999999999999999E-2</v>
      </c>
      <c r="L1307">
        <v>1.4999999999999999E-2</v>
      </c>
    </row>
    <row r="1308" spans="1:12" x14ac:dyDescent="0.25">
      <c r="A1308" t="s">
        <v>738</v>
      </c>
      <c r="B1308">
        <v>2008</v>
      </c>
      <c r="C1308" t="s">
        <v>698</v>
      </c>
      <c r="D1308">
        <v>0.17319999999999999</v>
      </c>
      <c r="E1308">
        <v>0.17319999999999999</v>
      </c>
      <c r="F1308">
        <v>0.17319999999999999</v>
      </c>
      <c r="G1308">
        <v>0.17319999999999999</v>
      </c>
      <c r="H1308">
        <v>0.17319999999999999</v>
      </c>
      <c r="I1308">
        <v>0.17319999999999999</v>
      </c>
      <c r="J1308">
        <v>0.17319999999999999</v>
      </c>
      <c r="K1308">
        <v>0.17319999999999999</v>
      </c>
      <c r="L1308">
        <v>0.17319999999999999</v>
      </c>
    </row>
    <row r="1309" spans="1:12" x14ac:dyDescent="0.25">
      <c r="A1309" t="s">
        <v>738</v>
      </c>
      <c r="B1309">
        <v>2008</v>
      </c>
      <c r="C1309" t="s">
        <v>699</v>
      </c>
      <c r="D1309">
        <v>5.0000000000000001E-4</v>
      </c>
      <c r="E1309">
        <v>5.0000000000000001E-4</v>
      </c>
      <c r="F1309">
        <v>5.0000000000000001E-4</v>
      </c>
      <c r="G1309">
        <v>5.0000000000000001E-4</v>
      </c>
      <c r="H1309">
        <v>5.0000000000000001E-4</v>
      </c>
      <c r="I1309">
        <v>5.0000000000000001E-4</v>
      </c>
      <c r="J1309">
        <v>5.0000000000000001E-4</v>
      </c>
      <c r="K1309">
        <v>5.0000000000000001E-4</v>
      </c>
      <c r="L1309">
        <v>5.0000000000000001E-4</v>
      </c>
    </row>
    <row r="1310" spans="1:12" x14ac:dyDescent="0.25">
      <c r="A1310" t="s">
        <v>738</v>
      </c>
      <c r="B1310">
        <v>2008</v>
      </c>
      <c r="C1310" t="s">
        <v>702</v>
      </c>
      <c r="D1310">
        <v>2.2800000000000001E-2</v>
      </c>
      <c r="E1310">
        <v>2.2800000000000001E-2</v>
      </c>
      <c r="F1310">
        <v>2.2800000000000001E-2</v>
      </c>
      <c r="G1310">
        <v>2.2800000000000001E-2</v>
      </c>
      <c r="H1310">
        <v>2.2800000000000001E-2</v>
      </c>
      <c r="I1310">
        <v>2.2800000000000001E-2</v>
      </c>
      <c r="J1310">
        <v>2.2800000000000001E-2</v>
      </c>
      <c r="K1310">
        <v>2.2800000000000001E-2</v>
      </c>
      <c r="L1310">
        <v>2.2800000000000001E-2</v>
      </c>
    </row>
    <row r="1311" spans="1:12" x14ac:dyDescent="0.25">
      <c r="A1311" t="s">
        <v>739</v>
      </c>
      <c r="B1311">
        <v>2008</v>
      </c>
      <c r="C1311" t="s">
        <v>703</v>
      </c>
      <c r="D1311">
        <v>9.1899999999999996E-2</v>
      </c>
      <c r="E1311">
        <v>9.1899999999999996E-2</v>
      </c>
      <c r="F1311">
        <v>9.1899999999999996E-2</v>
      </c>
      <c r="G1311">
        <v>9.1899999999999996E-2</v>
      </c>
      <c r="H1311">
        <v>9.1899999999999996E-2</v>
      </c>
      <c r="I1311">
        <v>9.1899999999999996E-2</v>
      </c>
      <c r="J1311">
        <v>9.1899999999999996E-2</v>
      </c>
      <c r="K1311">
        <v>9.1899999999999996E-2</v>
      </c>
      <c r="L1311">
        <v>9.1899999999999996E-2</v>
      </c>
    </row>
    <row r="1312" spans="1:12" x14ac:dyDescent="0.25">
      <c r="A1312" t="s">
        <v>739</v>
      </c>
      <c r="B1312">
        <v>2008</v>
      </c>
      <c r="C1312" t="s">
        <v>702</v>
      </c>
      <c r="D1312">
        <v>0.41270000000000001</v>
      </c>
      <c r="E1312">
        <v>0.41270000000000001</v>
      </c>
      <c r="F1312">
        <v>0.41270000000000001</v>
      </c>
      <c r="G1312">
        <v>0.41270000000000001</v>
      </c>
      <c r="H1312">
        <v>0.41270000000000001</v>
      </c>
      <c r="I1312">
        <v>0.41270000000000001</v>
      </c>
      <c r="J1312">
        <v>0.41270000000000001</v>
      </c>
      <c r="K1312">
        <v>0.41270000000000001</v>
      </c>
      <c r="L1312">
        <v>0.41270000000000001</v>
      </c>
    </row>
    <row r="1313" spans="1:12" x14ac:dyDescent="0.25">
      <c r="A1313" t="s">
        <v>739</v>
      </c>
      <c r="B1313">
        <v>2008</v>
      </c>
      <c r="C1313" t="s">
        <v>701</v>
      </c>
      <c r="D1313">
        <v>0.25690000000000002</v>
      </c>
      <c r="E1313">
        <v>0.25690000000000002</v>
      </c>
      <c r="F1313">
        <v>0.25690000000000002</v>
      </c>
      <c r="G1313">
        <v>0.25690000000000002</v>
      </c>
      <c r="H1313">
        <v>0.25690000000000002</v>
      </c>
      <c r="I1313">
        <v>0.25690000000000002</v>
      </c>
      <c r="J1313">
        <v>0.25690000000000002</v>
      </c>
      <c r="K1313">
        <v>0.25690000000000002</v>
      </c>
      <c r="L1313">
        <v>0.25690000000000002</v>
      </c>
    </row>
    <row r="1314" spans="1:12" x14ac:dyDescent="0.25">
      <c r="A1314" t="s">
        <v>739</v>
      </c>
      <c r="B1314">
        <v>2008</v>
      </c>
      <c r="C1314" t="s">
        <v>697</v>
      </c>
      <c r="D1314">
        <v>4.0894000000000004</v>
      </c>
      <c r="E1314">
        <v>4.0894000000000004</v>
      </c>
      <c r="F1314">
        <v>4.0894000000000004</v>
      </c>
      <c r="G1314">
        <v>4.0894000000000004</v>
      </c>
      <c r="H1314">
        <v>4.0894000000000004</v>
      </c>
      <c r="I1314">
        <v>4.0894000000000004</v>
      </c>
      <c r="J1314">
        <v>4.0894000000000004</v>
      </c>
      <c r="K1314">
        <v>4.0894000000000004</v>
      </c>
      <c r="L1314">
        <v>4.0894000000000004</v>
      </c>
    </row>
    <row r="1315" spans="1:12" x14ac:dyDescent="0.25">
      <c r="A1315" t="s">
        <v>739</v>
      </c>
      <c r="B1315">
        <v>2008</v>
      </c>
      <c r="C1315" t="s">
        <v>700</v>
      </c>
      <c r="D1315">
        <v>0.80689999999999995</v>
      </c>
      <c r="E1315">
        <v>0.80689999999999995</v>
      </c>
      <c r="F1315">
        <v>0.80689999999999995</v>
      </c>
      <c r="G1315">
        <v>0.80689999999999995</v>
      </c>
      <c r="H1315">
        <v>0.80689999999999995</v>
      </c>
      <c r="I1315">
        <v>0.80689999999999995</v>
      </c>
      <c r="J1315">
        <v>0.80689999999999995</v>
      </c>
      <c r="K1315">
        <v>0.80689999999999995</v>
      </c>
      <c r="L1315">
        <v>0.80689999999999995</v>
      </c>
    </row>
    <row r="1316" spans="1:12" x14ac:dyDescent="0.25">
      <c r="A1316" t="s">
        <v>739</v>
      </c>
      <c r="B1316">
        <v>2008</v>
      </c>
      <c r="C1316" t="s">
        <v>698</v>
      </c>
      <c r="D1316">
        <v>2.5114999999999998</v>
      </c>
      <c r="E1316">
        <v>2.5114999999999998</v>
      </c>
      <c r="F1316">
        <v>2.5114999999999998</v>
      </c>
      <c r="G1316">
        <v>2.5114999999999998</v>
      </c>
      <c r="H1316">
        <v>2.5114999999999998</v>
      </c>
      <c r="I1316">
        <v>2.5114999999999998</v>
      </c>
      <c r="J1316">
        <v>2.5114999999999998</v>
      </c>
      <c r="K1316">
        <v>2.5114999999999998</v>
      </c>
      <c r="L1316">
        <v>2.5114999999999998</v>
      </c>
    </row>
    <row r="1317" spans="1:12" x14ac:dyDescent="0.25">
      <c r="A1317" t="s">
        <v>739</v>
      </c>
      <c r="B1317">
        <v>2008</v>
      </c>
      <c r="C1317" t="s">
        <v>699</v>
      </c>
      <c r="D1317">
        <v>9.4999999999999998E-3</v>
      </c>
      <c r="E1317">
        <v>9.4999999999999998E-3</v>
      </c>
      <c r="F1317">
        <v>9.4999999999999998E-3</v>
      </c>
      <c r="G1317">
        <v>9.4999999999999998E-3</v>
      </c>
      <c r="H1317">
        <v>9.4999999999999998E-3</v>
      </c>
      <c r="I1317">
        <v>9.4999999999999998E-3</v>
      </c>
      <c r="J1317">
        <v>9.4999999999999998E-3</v>
      </c>
      <c r="K1317">
        <v>9.4999999999999998E-3</v>
      </c>
      <c r="L1317">
        <v>9.4999999999999998E-3</v>
      </c>
    </row>
    <row r="1318" spans="1:12" x14ac:dyDescent="0.25">
      <c r="A1318" t="s">
        <v>740</v>
      </c>
      <c r="B1318">
        <v>2008</v>
      </c>
      <c r="C1318" t="s">
        <v>698</v>
      </c>
      <c r="D1318">
        <v>0.9194</v>
      </c>
      <c r="E1318">
        <v>0.9194</v>
      </c>
      <c r="F1318">
        <v>0.9194</v>
      </c>
      <c r="G1318">
        <v>0.9194</v>
      </c>
      <c r="H1318">
        <v>0.9194</v>
      </c>
      <c r="I1318">
        <v>0.9194</v>
      </c>
      <c r="J1318">
        <v>0.9194</v>
      </c>
      <c r="K1318">
        <v>0.9194</v>
      </c>
      <c r="L1318">
        <v>0.9194</v>
      </c>
    </row>
    <row r="1319" spans="1:12" x14ac:dyDescent="0.25">
      <c r="A1319" t="s">
        <v>740</v>
      </c>
      <c r="B1319">
        <v>2008</v>
      </c>
      <c r="C1319" t="s">
        <v>697</v>
      </c>
      <c r="D1319">
        <v>1.4126000000000001</v>
      </c>
      <c r="E1319">
        <v>1.4126000000000001</v>
      </c>
      <c r="F1319">
        <v>1.4126000000000001</v>
      </c>
      <c r="G1319">
        <v>1.4126000000000001</v>
      </c>
      <c r="H1319">
        <v>1.4126000000000001</v>
      </c>
      <c r="I1319">
        <v>1.4126000000000001</v>
      </c>
      <c r="J1319">
        <v>1.4126000000000001</v>
      </c>
      <c r="K1319">
        <v>1.4126000000000001</v>
      </c>
      <c r="L1319">
        <v>1.4126000000000001</v>
      </c>
    </row>
    <row r="1320" spans="1:12" x14ac:dyDescent="0.25">
      <c r="A1320" t="s">
        <v>740</v>
      </c>
      <c r="B1320">
        <v>2008</v>
      </c>
      <c r="C1320" t="s">
        <v>700</v>
      </c>
      <c r="D1320">
        <v>0.2492</v>
      </c>
      <c r="E1320">
        <v>0.2492</v>
      </c>
      <c r="F1320">
        <v>0.2492</v>
      </c>
      <c r="G1320">
        <v>0.2492</v>
      </c>
      <c r="H1320">
        <v>0.2492</v>
      </c>
      <c r="I1320">
        <v>0.2492</v>
      </c>
      <c r="J1320">
        <v>0.2492</v>
      </c>
      <c r="K1320">
        <v>0.2492</v>
      </c>
      <c r="L1320">
        <v>0.2492</v>
      </c>
    </row>
    <row r="1321" spans="1:12" x14ac:dyDescent="0.25">
      <c r="A1321" t="s">
        <v>740</v>
      </c>
      <c r="B1321">
        <v>2008</v>
      </c>
      <c r="C1321" t="s">
        <v>702</v>
      </c>
      <c r="D1321">
        <v>0.12740000000000001</v>
      </c>
      <c r="E1321">
        <v>0.12740000000000001</v>
      </c>
      <c r="F1321">
        <v>0.12740000000000001</v>
      </c>
      <c r="G1321">
        <v>0.12740000000000001</v>
      </c>
      <c r="H1321">
        <v>0.12740000000000001</v>
      </c>
      <c r="I1321">
        <v>0.12740000000000001</v>
      </c>
      <c r="J1321">
        <v>0.12740000000000001</v>
      </c>
      <c r="K1321">
        <v>0.12740000000000001</v>
      </c>
      <c r="L1321">
        <v>0.12740000000000001</v>
      </c>
    </row>
    <row r="1322" spans="1:12" x14ac:dyDescent="0.25">
      <c r="A1322" t="s">
        <v>740</v>
      </c>
      <c r="B1322">
        <v>2008</v>
      </c>
      <c r="C1322" t="s">
        <v>701</v>
      </c>
      <c r="D1322">
        <v>8.5199999999999998E-2</v>
      </c>
      <c r="E1322">
        <v>8.5199999999999998E-2</v>
      </c>
      <c r="F1322">
        <v>8.5199999999999998E-2</v>
      </c>
      <c r="G1322">
        <v>8.5199999999999998E-2</v>
      </c>
      <c r="H1322">
        <v>8.5199999999999998E-2</v>
      </c>
      <c r="I1322">
        <v>8.5199999999999998E-2</v>
      </c>
      <c r="J1322">
        <v>8.5199999999999998E-2</v>
      </c>
      <c r="K1322">
        <v>8.5199999999999998E-2</v>
      </c>
      <c r="L1322">
        <v>8.5199999999999998E-2</v>
      </c>
    </row>
    <row r="1323" spans="1:12" x14ac:dyDescent="0.25">
      <c r="A1323" t="s">
        <v>740</v>
      </c>
      <c r="B1323">
        <v>2008</v>
      </c>
      <c r="C1323" t="s">
        <v>703</v>
      </c>
      <c r="D1323">
        <v>2.8400000000000002E-2</v>
      </c>
      <c r="E1323">
        <v>2.8400000000000002E-2</v>
      </c>
      <c r="F1323">
        <v>2.8400000000000002E-2</v>
      </c>
      <c r="G1323">
        <v>2.8400000000000002E-2</v>
      </c>
      <c r="H1323">
        <v>2.8400000000000002E-2</v>
      </c>
      <c r="I1323">
        <v>2.8400000000000002E-2</v>
      </c>
      <c r="J1323">
        <v>2.8400000000000002E-2</v>
      </c>
      <c r="K1323">
        <v>2.8400000000000002E-2</v>
      </c>
      <c r="L1323">
        <v>2.8400000000000002E-2</v>
      </c>
    </row>
    <row r="1324" spans="1:12" x14ac:dyDescent="0.25">
      <c r="A1324" t="s">
        <v>740</v>
      </c>
      <c r="B1324">
        <v>2008</v>
      </c>
      <c r="C1324" t="s">
        <v>699</v>
      </c>
      <c r="D1324">
        <v>2.8999999999999998E-3</v>
      </c>
      <c r="E1324">
        <v>2.8999999999999998E-3</v>
      </c>
      <c r="F1324">
        <v>2.8999999999999998E-3</v>
      </c>
      <c r="G1324">
        <v>2.8999999999999998E-3</v>
      </c>
      <c r="H1324">
        <v>2.8999999999999998E-3</v>
      </c>
      <c r="I1324">
        <v>2.8999999999999998E-3</v>
      </c>
      <c r="J1324">
        <v>2.8999999999999998E-3</v>
      </c>
      <c r="K1324">
        <v>2.8999999999999998E-3</v>
      </c>
      <c r="L1324">
        <v>2.8999999999999998E-3</v>
      </c>
    </row>
    <row r="1325" spans="1:12" x14ac:dyDescent="0.25">
      <c r="A1325" t="s">
        <v>741</v>
      </c>
      <c r="B1325">
        <v>2008</v>
      </c>
      <c r="C1325" t="s">
        <v>699</v>
      </c>
      <c r="D1325">
        <v>3.0999999999999999E-3</v>
      </c>
      <c r="E1325">
        <v>3.0999999999999999E-3</v>
      </c>
      <c r="F1325">
        <v>3.0999999999999999E-3</v>
      </c>
      <c r="G1325">
        <v>3.0999999999999999E-3</v>
      </c>
      <c r="H1325">
        <v>3.0999999999999999E-3</v>
      </c>
      <c r="I1325">
        <v>3.0999999999999999E-3</v>
      </c>
      <c r="J1325">
        <v>3.0999999999999999E-3</v>
      </c>
      <c r="K1325">
        <v>3.0999999999999999E-3</v>
      </c>
      <c r="L1325">
        <v>3.0999999999999999E-3</v>
      </c>
    </row>
    <row r="1326" spans="1:12" x14ac:dyDescent="0.25">
      <c r="A1326" t="s">
        <v>741</v>
      </c>
      <c r="B1326">
        <v>2008</v>
      </c>
      <c r="C1326" t="s">
        <v>701</v>
      </c>
      <c r="D1326">
        <v>7.0900000000000005E-2</v>
      </c>
      <c r="E1326">
        <v>7.0900000000000005E-2</v>
      </c>
      <c r="F1326">
        <v>7.0900000000000005E-2</v>
      </c>
      <c r="G1326">
        <v>7.0900000000000005E-2</v>
      </c>
      <c r="H1326">
        <v>7.0900000000000005E-2</v>
      </c>
      <c r="I1326">
        <v>7.0900000000000005E-2</v>
      </c>
      <c r="J1326">
        <v>7.0900000000000005E-2</v>
      </c>
      <c r="K1326">
        <v>7.0900000000000005E-2</v>
      </c>
      <c r="L1326">
        <v>7.0900000000000005E-2</v>
      </c>
    </row>
    <row r="1327" spans="1:12" x14ac:dyDescent="0.25">
      <c r="A1327" t="s">
        <v>741</v>
      </c>
      <c r="B1327">
        <v>2008</v>
      </c>
      <c r="C1327" t="s">
        <v>703</v>
      </c>
      <c r="D1327">
        <v>2.9499999999999998E-2</v>
      </c>
      <c r="E1327">
        <v>2.9499999999999998E-2</v>
      </c>
      <c r="F1327">
        <v>2.9499999999999998E-2</v>
      </c>
      <c r="G1327">
        <v>2.9499999999999998E-2</v>
      </c>
      <c r="H1327">
        <v>2.9499999999999998E-2</v>
      </c>
      <c r="I1327">
        <v>2.9499999999999998E-2</v>
      </c>
      <c r="J1327">
        <v>2.9499999999999998E-2</v>
      </c>
      <c r="K1327">
        <v>2.9499999999999998E-2</v>
      </c>
      <c r="L1327">
        <v>2.9499999999999998E-2</v>
      </c>
    </row>
    <row r="1328" spans="1:12" x14ac:dyDescent="0.25">
      <c r="A1328" t="s">
        <v>741</v>
      </c>
      <c r="B1328">
        <v>2008</v>
      </c>
      <c r="C1328" t="s">
        <v>702</v>
      </c>
      <c r="D1328">
        <v>0.13270000000000001</v>
      </c>
      <c r="E1328">
        <v>0.13270000000000001</v>
      </c>
      <c r="F1328">
        <v>0.13270000000000001</v>
      </c>
      <c r="G1328">
        <v>0.13270000000000001</v>
      </c>
      <c r="H1328">
        <v>0.13270000000000001</v>
      </c>
      <c r="I1328">
        <v>0.13270000000000001</v>
      </c>
      <c r="J1328">
        <v>0.13270000000000001</v>
      </c>
      <c r="K1328">
        <v>0.13270000000000001</v>
      </c>
      <c r="L1328">
        <v>0.13270000000000001</v>
      </c>
    </row>
    <row r="1329" spans="1:12" x14ac:dyDescent="0.25">
      <c r="A1329" t="s">
        <v>741</v>
      </c>
      <c r="B1329">
        <v>2008</v>
      </c>
      <c r="C1329" t="s">
        <v>700</v>
      </c>
      <c r="D1329">
        <v>0.25940000000000002</v>
      </c>
      <c r="E1329">
        <v>0.25940000000000002</v>
      </c>
      <c r="F1329">
        <v>0.25940000000000002</v>
      </c>
      <c r="G1329">
        <v>0.25940000000000002</v>
      </c>
      <c r="H1329">
        <v>0.25940000000000002</v>
      </c>
      <c r="I1329">
        <v>0.25940000000000002</v>
      </c>
      <c r="J1329">
        <v>0.25940000000000002</v>
      </c>
      <c r="K1329">
        <v>0.25940000000000002</v>
      </c>
      <c r="L1329">
        <v>0.25940000000000002</v>
      </c>
    </row>
    <row r="1330" spans="1:12" x14ac:dyDescent="0.25">
      <c r="A1330" t="s">
        <v>741</v>
      </c>
      <c r="B1330">
        <v>2008</v>
      </c>
      <c r="C1330" t="s">
        <v>697</v>
      </c>
      <c r="D1330">
        <v>1.1736</v>
      </c>
      <c r="E1330">
        <v>1.1736</v>
      </c>
      <c r="F1330">
        <v>1.1736</v>
      </c>
      <c r="G1330">
        <v>1.1736</v>
      </c>
      <c r="H1330">
        <v>1.1736</v>
      </c>
      <c r="I1330">
        <v>1.1736</v>
      </c>
      <c r="J1330">
        <v>1.1736</v>
      </c>
      <c r="K1330">
        <v>1.1736</v>
      </c>
      <c r="L1330">
        <v>1.1736</v>
      </c>
    </row>
    <row r="1331" spans="1:12" x14ac:dyDescent="0.25">
      <c r="A1331" t="s">
        <v>741</v>
      </c>
      <c r="B1331">
        <v>2008</v>
      </c>
      <c r="C1331" t="s">
        <v>698</v>
      </c>
      <c r="D1331">
        <v>0.67810000000000004</v>
      </c>
      <c r="E1331">
        <v>0.67810000000000004</v>
      </c>
      <c r="F1331">
        <v>0.67810000000000004</v>
      </c>
      <c r="G1331">
        <v>0.67810000000000004</v>
      </c>
      <c r="H1331">
        <v>0.67810000000000004</v>
      </c>
      <c r="I1331">
        <v>0.67810000000000004</v>
      </c>
      <c r="J1331">
        <v>0.67810000000000004</v>
      </c>
      <c r="K1331">
        <v>0.67810000000000004</v>
      </c>
      <c r="L1331">
        <v>0.67810000000000004</v>
      </c>
    </row>
    <row r="1332" spans="1:12" x14ac:dyDescent="0.25">
      <c r="A1332" t="s">
        <v>742</v>
      </c>
      <c r="B1332">
        <v>2008</v>
      </c>
      <c r="C1332" t="s">
        <v>703</v>
      </c>
      <c r="D1332">
        <v>9.98E-2</v>
      </c>
      <c r="E1332">
        <v>9.98E-2</v>
      </c>
      <c r="F1332">
        <v>9.98E-2</v>
      </c>
      <c r="G1332">
        <v>9.98E-2</v>
      </c>
      <c r="H1332">
        <v>9.98E-2</v>
      </c>
      <c r="I1332">
        <v>9.98E-2</v>
      </c>
      <c r="J1332">
        <v>9.98E-2</v>
      </c>
      <c r="K1332">
        <v>9.98E-2</v>
      </c>
      <c r="L1332">
        <v>9.98E-2</v>
      </c>
    </row>
    <row r="1333" spans="1:12" x14ac:dyDescent="0.25">
      <c r="A1333" t="s">
        <v>742</v>
      </c>
      <c r="B1333">
        <v>2008</v>
      </c>
      <c r="C1333" t="s">
        <v>700</v>
      </c>
      <c r="D1333">
        <v>0.87570000000000003</v>
      </c>
      <c r="E1333">
        <v>0.87570000000000003</v>
      </c>
      <c r="F1333">
        <v>0.87570000000000003</v>
      </c>
      <c r="G1333">
        <v>0.87570000000000003</v>
      </c>
      <c r="H1333">
        <v>0.87570000000000003</v>
      </c>
      <c r="I1333">
        <v>0.87570000000000003</v>
      </c>
      <c r="J1333">
        <v>0.87570000000000003</v>
      </c>
      <c r="K1333">
        <v>0.87570000000000003</v>
      </c>
      <c r="L1333">
        <v>0.87570000000000003</v>
      </c>
    </row>
    <row r="1334" spans="1:12" x14ac:dyDescent="0.25">
      <c r="A1334" t="s">
        <v>742</v>
      </c>
      <c r="B1334">
        <v>2008</v>
      </c>
      <c r="C1334" t="s">
        <v>701</v>
      </c>
      <c r="D1334">
        <v>0.2429</v>
      </c>
      <c r="E1334">
        <v>0.2429</v>
      </c>
      <c r="F1334">
        <v>0.2429</v>
      </c>
      <c r="G1334">
        <v>0.2429</v>
      </c>
      <c r="H1334">
        <v>0.2429</v>
      </c>
      <c r="I1334">
        <v>0.2429</v>
      </c>
      <c r="J1334">
        <v>0.2429</v>
      </c>
      <c r="K1334">
        <v>0.2429</v>
      </c>
      <c r="L1334">
        <v>0.2429</v>
      </c>
    </row>
    <row r="1335" spans="1:12" x14ac:dyDescent="0.25">
      <c r="A1335" t="s">
        <v>742</v>
      </c>
      <c r="B1335">
        <v>2008</v>
      </c>
      <c r="C1335" t="s">
        <v>698</v>
      </c>
      <c r="D1335">
        <v>2.1145999999999998</v>
      </c>
      <c r="E1335">
        <v>2.1145999999999998</v>
      </c>
      <c r="F1335">
        <v>2.1145999999999998</v>
      </c>
      <c r="G1335">
        <v>2.1145999999999998</v>
      </c>
      <c r="H1335">
        <v>2.1145999999999998</v>
      </c>
      <c r="I1335">
        <v>2.1145999999999998</v>
      </c>
      <c r="J1335">
        <v>2.1145999999999998</v>
      </c>
      <c r="K1335">
        <v>2.1145999999999998</v>
      </c>
      <c r="L1335">
        <v>2.1145999999999998</v>
      </c>
    </row>
    <row r="1336" spans="1:12" x14ac:dyDescent="0.25">
      <c r="A1336" t="s">
        <v>742</v>
      </c>
      <c r="B1336">
        <v>2008</v>
      </c>
      <c r="C1336" t="s">
        <v>702</v>
      </c>
      <c r="D1336">
        <v>0.44790000000000002</v>
      </c>
      <c r="E1336">
        <v>0.44790000000000002</v>
      </c>
      <c r="F1336">
        <v>0.44790000000000002</v>
      </c>
      <c r="G1336">
        <v>0.44790000000000002</v>
      </c>
      <c r="H1336">
        <v>0.44790000000000002</v>
      </c>
      <c r="I1336">
        <v>0.44790000000000002</v>
      </c>
      <c r="J1336">
        <v>0.44790000000000002</v>
      </c>
      <c r="K1336">
        <v>0.44790000000000002</v>
      </c>
      <c r="L1336">
        <v>0.44790000000000002</v>
      </c>
    </row>
    <row r="1337" spans="1:12" x14ac:dyDescent="0.25">
      <c r="A1337" t="s">
        <v>742</v>
      </c>
      <c r="B1337">
        <v>2008</v>
      </c>
      <c r="C1337" t="s">
        <v>697</v>
      </c>
      <c r="D1337">
        <v>3.7911000000000001</v>
      </c>
      <c r="E1337">
        <v>3.7911000000000001</v>
      </c>
      <c r="F1337">
        <v>3.7911000000000001</v>
      </c>
      <c r="G1337">
        <v>3.7911000000000001</v>
      </c>
      <c r="H1337">
        <v>3.7911000000000001</v>
      </c>
      <c r="I1337">
        <v>3.7911000000000001</v>
      </c>
      <c r="J1337">
        <v>3.7911000000000001</v>
      </c>
      <c r="K1337">
        <v>3.7911000000000001</v>
      </c>
      <c r="L1337">
        <v>3.7911000000000001</v>
      </c>
    </row>
    <row r="1338" spans="1:12" x14ac:dyDescent="0.25">
      <c r="A1338" t="s">
        <v>742</v>
      </c>
      <c r="B1338">
        <v>2008</v>
      </c>
      <c r="C1338" t="s">
        <v>699</v>
      </c>
      <c r="D1338">
        <v>1.03E-2</v>
      </c>
      <c r="E1338">
        <v>1.03E-2</v>
      </c>
      <c r="F1338">
        <v>1.03E-2</v>
      </c>
      <c r="G1338">
        <v>1.03E-2</v>
      </c>
      <c r="H1338">
        <v>1.03E-2</v>
      </c>
      <c r="I1338">
        <v>1.03E-2</v>
      </c>
      <c r="J1338">
        <v>1.03E-2</v>
      </c>
      <c r="K1338">
        <v>1.03E-2</v>
      </c>
      <c r="L1338">
        <v>1.03E-2</v>
      </c>
    </row>
    <row r="1339" spans="1:12" x14ac:dyDescent="0.25">
      <c r="A1339" t="s">
        <v>743</v>
      </c>
      <c r="B1339">
        <v>2008</v>
      </c>
      <c r="C1339" t="s">
        <v>701</v>
      </c>
      <c r="D1339">
        <v>2.0899999999999998E-2</v>
      </c>
      <c r="E1339">
        <v>2.0899999999999998E-2</v>
      </c>
      <c r="F1339">
        <v>2.0899999999999998E-2</v>
      </c>
      <c r="G1339">
        <v>2.0899999999999998E-2</v>
      </c>
      <c r="H1339">
        <v>2.0899999999999998E-2</v>
      </c>
      <c r="I1339">
        <v>2.0899999999999998E-2</v>
      </c>
      <c r="J1339">
        <v>2.0899999999999998E-2</v>
      </c>
      <c r="K1339">
        <v>2.0899999999999998E-2</v>
      </c>
      <c r="L1339">
        <v>2.0899999999999998E-2</v>
      </c>
    </row>
    <row r="1340" spans="1:12" x14ac:dyDescent="0.25">
      <c r="A1340" t="s">
        <v>743</v>
      </c>
      <c r="B1340">
        <v>2008</v>
      </c>
      <c r="C1340" t="s">
        <v>700</v>
      </c>
      <c r="D1340">
        <v>7.7299999999999994E-2</v>
      </c>
      <c r="E1340">
        <v>7.7299999999999994E-2</v>
      </c>
      <c r="F1340">
        <v>7.7299999999999994E-2</v>
      </c>
      <c r="G1340">
        <v>7.7299999999999994E-2</v>
      </c>
      <c r="H1340">
        <v>7.7299999999999994E-2</v>
      </c>
      <c r="I1340">
        <v>7.7299999999999994E-2</v>
      </c>
      <c r="J1340">
        <v>7.7299999999999994E-2</v>
      </c>
      <c r="K1340">
        <v>7.7299999999999994E-2</v>
      </c>
      <c r="L1340">
        <v>7.7299999999999994E-2</v>
      </c>
    </row>
    <row r="1341" spans="1:12" x14ac:dyDescent="0.25">
      <c r="A1341" t="s">
        <v>743</v>
      </c>
      <c r="B1341">
        <v>2008</v>
      </c>
      <c r="C1341" t="s">
        <v>699</v>
      </c>
      <c r="D1341">
        <v>8.9999999999999998E-4</v>
      </c>
      <c r="E1341">
        <v>8.9999999999999998E-4</v>
      </c>
      <c r="F1341">
        <v>8.9999999999999998E-4</v>
      </c>
      <c r="G1341">
        <v>8.9999999999999998E-4</v>
      </c>
      <c r="H1341">
        <v>8.9999999999999998E-4</v>
      </c>
      <c r="I1341">
        <v>8.9999999999999998E-4</v>
      </c>
      <c r="J1341">
        <v>8.9999999999999998E-4</v>
      </c>
      <c r="K1341">
        <v>8.9999999999999998E-4</v>
      </c>
      <c r="L1341">
        <v>8.9999999999999998E-4</v>
      </c>
    </row>
    <row r="1342" spans="1:12" x14ac:dyDescent="0.25">
      <c r="A1342" t="s">
        <v>743</v>
      </c>
      <c r="B1342">
        <v>2008</v>
      </c>
      <c r="C1342" t="s">
        <v>697</v>
      </c>
      <c r="D1342">
        <v>0.3256</v>
      </c>
      <c r="E1342">
        <v>0.3256</v>
      </c>
      <c r="F1342">
        <v>0.3256</v>
      </c>
      <c r="G1342">
        <v>0.3256</v>
      </c>
      <c r="H1342">
        <v>0.3256</v>
      </c>
      <c r="I1342">
        <v>0.3256</v>
      </c>
      <c r="J1342">
        <v>0.3256</v>
      </c>
      <c r="K1342">
        <v>0.3256</v>
      </c>
      <c r="L1342">
        <v>0.3256</v>
      </c>
    </row>
    <row r="1343" spans="1:12" x14ac:dyDescent="0.25">
      <c r="A1343" t="s">
        <v>743</v>
      </c>
      <c r="B1343">
        <v>2008</v>
      </c>
      <c r="C1343" t="s">
        <v>703</v>
      </c>
      <c r="D1343">
        <v>8.8000000000000005E-3</v>
      </c>
      <c r="E1343">
        <v>8.8000000000000005E-3</v>
      </c>
      <c r="F1343">
        <v>8.8000000000000005E-3</v>
      </c>
      <c r="G1343">
        <v>8.8000000000000005E-3</v>
      </c>
      <c r="H1343">
        <v>8.8000000000000005E-3</v>
      </c>
      <c r="I1343">
        <v>8.8000000000000005E-3</v>
      </c>
      <c r="J1343">
        <v>8.8000000000000005E-3</v>
      </c>
      <c r="K1343">
        <v>8.8000000000000005E-3</v>
      </c>
      <c r="L1343">
        <v>8.8000000000000005E-3</v>
      </c>
    </row>
    <row r="1344" spans="1:12" x14ac:dyDescent="0.25">
      <c r="A1344" t="s">
        <v>743</v>
      </c>
      <c r="B1344">
        <v>2008</v>
      </c>
      <c r="C1344" t="s">
        <v>702</v>
      </c>
      <c r="D1344">
        <v>3.95E-2</v>
      </c>
      <c r="E1344">
        <v>3.95E-2</v>
      </c>
      <c r="F1344">
        <v>3.95E-2</v>
      </c>
      <c r="G1344">
        <v>3.95E-2</v>
      </c>
      <c r="H1344">
        <v>3.95E-2</v>
      </c>
      <c r="I1344">
        <v>3.95E-2</v>
      </c>
      <c r="J1344">
        <v>3.95E-2</v>
      </c>
      <c r="K1344">
        <v>3.95E-2</v>
      </c>
      <c r="L1344">
        <v>3.95E-2</v>
      </c>
    </row>
    <row r="1345" spans="1:12" x14ac:dyDescent="0.25">
      <c r="A1345" t="s">
        <v>743</v>
      </c>
      <c r="B1345">
        <v>2008</v>
      </c>
      <c r="C1345" t="s">
        <v>698</v>
      </c>
      <c r="D1345">
        <v>0.1782</v>
      </c>
      <c r="E1345">
        <v>0.1782</v>
      </c>
      <c r="F1345">
        <v>0.1782</v>
      </c>
      <c r="G1345">
        <v>0.1782</v>
      </c>
      <c r="H1345">
        <v>0.1782</v>
      </c>
      <c r="I1345">
        <v>0.1782</v>
      </c>
      <c r="J1345">
        <v>0.1782</v>
      </c>
      <c r="K1345">
        <v>0.1782</v>
      </c>
      <c r="L1345">
        <v>0.1782</v>
      </c>
    </row>
    <row r="1346" spans="1:12" x14ac:dyDescent="0.25">
      <c r="A1346" t="s">
        <v>744</v>
      </c>
      <c r="B1346">
        <v>2008</v>
      </c>
      <c r="C1346" t="s">
        <v>703</v>
      </c>
      <c r="D1346">
        <v>3.4799999999999998E-2</v>
      </c>
      <c r="E1346">
        <v>3.4799999999999998E-2</v>
      </c>
      <c r="F1346">
        <v>3.4799999999999998E-2</v>
      </c>
      <c r="G1346">
        <v>3.4799999999999998E-2</v>
      </c>
      <c r="H1346">
        <v>3.4799999999999998E-2</v>
      </c>
      <c r="I1346">
        <v>3.4799999999999998E-2</v>
      </c>
      <c r="J1346">
        <v>3.4799999999999998E-2</v>
      </c>
      <c r="K1346">
        <v>3.4799999999999998E-2</v>
      </c>
      <c r="L1346">
        <v>3.4799999999999998E-2</v>
      </c>
    </row>
    <row r="1347" spans="1:12" x14ac:dyDescent="0.25">
      <c r="A1347" t="s">
        <v>744</v>
      </c>
      <c r="B1347">
        <v>2008</v>
      </c>
      <c r="C1347" t="s">
        <v>698</v>
      </c>
      <c r="D1347">
        <v>0.96460000000000001</v>
      </c>
      <c r="E1347">
        <v>0.96460000000000001</v>
      </c>
      <c r="F1347">
        <v>0.96460000000000001</v>
      </c>
      <c r="G1347">
        <v>0.96460000000000001</v>
      </c>
      <c r="H1347">
        <v>0.96460000000000001</v>
      </c>
      <c r="I1347">
        <v>0.96460000000000001</v>
      </c>
      <c r="J1347">
        <v>0.96460000000000001</v>
      </c>
      <c r="K1347">
        <v>0.96460000000000001</v>
      </c>
      <c r="L1347">
        <v>0.96460000000000001</v>
      </c>
    </row>
    <row r="1348" spans="1:12" x14ac:dyDescent="0.25">
      <c r="A1348" t="s">
        <v>744</v>
      </c>
      <c r="B1348">
        <v>2008</v>
      </c>
      <c r="C1348" t="s">
        <v>701</v>
      </c>
      <c r="D1348">
        <v>0.10639999999999999</v>
      </c>
      <c r="E1348">
        <v>0.10639999999999999</v>
      </c>
      <c r="F1348">
        <v>0.10639999999999999</v>
      </c>
      <c r="G1348">
        <v>0.10639999999999999</v>
      </c>
      <c r="H1348">
        <v>0.10639999999999999</v>
      </c>
      <c r="I1348">
        <v>0.10639999999999999</v>
      </c>
      <c r="J1348">
        <v>0.10639999999999999</v>
      </c>
      <c r="K1348">
        <v>0.10639999999999999</v>
      </c>
      <c r="L1348">
        <v>0.10639999999999999</v>
      </c>
    </row>
    <row r="1349" spans="1:12" x14ac:dyDescent="0.25">
      <c r="A1349" t="s">
        <v>744</v>
      </c>
      <c r="B1349">
        <v>2008</v>
      </c>
      <c r="C1349" t="s">
        <v>699</v>
      </c>
      <c r="D1349">
        <v>3.5999999999999999E-3</v>
      </c>
      <c r="E1349">
        <v>3.5999999999999999E-3</v>
      </c>
      <c r="F1349">
        <v>3.5999999999999999E-3</v>
      </c>
      <c r="G1349">
        <v>3.5999999999999999E-3</v>
      </c>
      <c r="H1349">
        <v>3.5999999999999999E-3</v>
      </c>
      <c r="I1349">
        <v>3.5999999999999999E-3</v>
      </c>
      <c r="J1349">
        <v>3.5999999999999999E-3</v>
      </c>
      <c r="K1349">
        <v>3.5999999999999999E-3</v>
      </c>
      <c r="L1349">
        <v>3.5999999999999999E-3</v>
      </c>
    </row>
    <row r="1350" spans="1:12" x14ac:dyDescent="0.25">
      <c r="A1350" t="s">
        <v>744</v>
      </c>
      <c r="B1350">
        <v>2008</v>
      </c>
      <c r="C1350" t="s">
        <v>702</v>
      </c>
      <c r="D1350">
        <v>0.15609999999999999</v>
      </c>
      <c r="E1350">
        <v>0.15609999999999999</v>
      </c>
      <c r="F1350">
        <v>0.15609999999999999</v>
      </c>
      <c r="G1350">
        <v>0.15609999999999999</v>
      </c>
      <c r="H1350">
        <v>0.15609999999999999</v>
      </c>
      <c r="I1350">
        <v>0.15609999999999999</v>
      </c>
      <c r="J1350">
        <v>0.15609999999999999</v>
      </c>
      <c r="K1350">
        <v>0.15609999999999999</v>
      </c>
      <c r="L1350">
        <v>0.15609999999999999</v>
      </c>
    </row>
    <row r="1351" spans="1:12" x14ac:dyDescent="0.25">
      <c r="A1351" t="s">
        <v>744</v>
      </c>
      <c r="B1351">
        <v>2008</v>
      </c>
      <c r="C1351" t="s">
        <v>697</v>
      </c>
      <c r="D1351">
        <v>1.5707</v>
      </c>
      <c r="E1351">
        <v>1.5707</v>
      </c>
      <c r="F1351">
        <v>1.5707</v>
      </c>
      <c r="G1351">
        <v>1.5707</v>
      </c>
      <c r="H1351">
        <v>1.5707</v>
      </c>
      <c r="I1351">
        <v>1.5707</v>
      </c>
      <c r="J1351">
        <v>1.5707</v>
      </c>
      <c r="K1351">
        <v>1.5707</v>
      </c>
      <c r="L1351">
        <v>1.5707</v>
      </c>
    </row>
    <row r="1352" spans="1:12" x14ac:dyDescent="0.25">
      <c r="A1352" t="s">
        <v>744</v>
      </c>
      <c r="B1352">
        <v>2008</v>
      </c>
      <c r="C1352" t="s">
        <v>700</v>
      </c>
      <c r="D1352">
        <v>0.30520000000000003</v>
      </c>
      <c r="E1352">
        <v>0.30520000000000003</v>
      </c>
      <c r="F1352">
        <v>0.30520000000000003</v>
      </c>
      <c r="G1352">
        <v>0.30520000000000003</v>
      </c>
      <c r="H1352">
        <v>0.30520000000000003</v>
      </c>
      <c r="I1352">
        <v>0.30520000000000003</v>
      </c>
      <c r="J1352">
        <v>0.30520000000000003</v>
      </c>
      <c r="K1352">
        <v>0.30520000000000003</v>
      </c>
      <c r="L1352">
        <v>0.30520000000000003</v>
      </c>
    </row>
    <row r="1353" spans="1:12" x14ac:dyDescent="0.25">
      <c r="A1353" t="s">
        <v>745</v>
      </c>
      <c r="B1353">
        <v>2008</v>
      </c>
      <c r="C1353" t="s">
        <v>697</v>
      </c>
      <c r="D1353">
        <v>0.28239999999999998</v>
      </c>
      <c r="E1353">
        <v>0.28239999999999998</v>
      </c>
      <c r="F1353">
        <v>0.28239999999999998</v>
      </c>
      <c r="G1353">
        <v>0.28239999999999998</v>
      </c>
      <c r="H1353">
        <v>0.28239999999999998</v>
      </c>
      <c r="I1353">
        <v>0.28239999999999998</v>
      </c>
      <c r="J1353">
        <v>0.28239999999999998</v>
      </c>
      <c r="K1353">
        <v>0.28239999999999998</v>
      </c>
      <c r="L1353">
        <v>0.28239999999999998</v>
      </c>
    </row>
    <row r="1354" spans="1:12" x14ac:dyDescent="0.25">
      <c r="A1354" t="s">
        <v>745</v>
      </c>
      <c r="B1354">
        <v>2008</v>
      </c>
      <c r="C1354" t="s">
        <v>699</v>
      </c>
      <c r="D1354">
        <v>5.9999999999999995E-4</v>
      </c>
      <c r="E1354">
        <v>5.9999999999999995E-4</v>
      </c>
      <c r="F1354">
        <v>5.9999999999999995E-4</v>
      </c>
      <c r="G1354">
        <v>5.9999999999999995E-4</v>
      </c>
      <c r="H1354">
        <v>5.9999999999999995E-4</v>
      </c>
      <c r="I1354">
        <v>5.9999999999999995E-4</v>
      </c>
      <c r="J1354">
        <v>5.9999999999999995E-4</v>
      </c>
      <c r="K1354">
        <v>5.9999999999999995E-4</v>
      </c>
      <c r="L1354">
        <v>5.9999999999999995E-4</v>
      </c>
    </row>
    <row r="1355" spans="1:12" x14ac:dyDescent="0.25">
      <c r="A1355" t="s">
        <v>745</v>
      </c>
      <c r="B1355">
        <v>2008</v>
      </c>
      <c r="C1355" t="s">
        <v>703</v>
      </c>
      <c r="D1355">
        <v>6.1999999999999998E-3</v>
      </c>
      <c r="E1355">
        <v>6.1999999999999998E-3</v>
      </c>
      <c r="F1355">
        <v>6.1999999999999998E-3</v>
      </c>
      <c r="G1355">
        <v>6.1999999999999998E-3</v>
      </c>
      <c r="H1355">
        <v>6.1999999999999998E-3</v>
      </c>
      <c r="I1355">
        <v>6.1999999999999998E-3</v>
      </c>
      <c r="J1355">
        <v>6.1999999999999998E-3</v>
      </c>
      <c r="K1355">
        <v>6.1999999999999998E-3</v>
      </c>
      <c r="L1355">
        <v>6.1999999999999998E-3</v>
      </c>
    </row>
    <row r="1356" spans="1:12" x14ac:dyDescent="0.25">
      <c r="A1356" t="s">
        <v>745</v>
      </c>
      <c r="B1356">
        <v>2008</v>
      </c>
      <c r="C1356" t="s">
        <v>698</v>
      </c>
      <c r="D1356">
        <v>0.17530000000000001</v>
      </c>
      <c r="E1356">
        <v>0.17530000000000001</v>
      </c>
      <c r="F1356">
        <v>0.17530000000000001</v>
      </c>
      <c r="G1356">
        <v>0.17530000000000001</v>
      </c>
      <c r="H1356">
        <v>0.17530000000000001</v>
      </c>
      <c r="I1356">
        <v>0.17530000000000001</v>
      </c>
      <c r="J1356">
        <v>0.17530000000000001</v>
      </c>
      <c r="K1356">
        <v>0.17530000000000001</v>
      </c>
      <c r="L1356">
        <v>0.17530000000000001</v>
      </c>
    </row>
    <row r="1357" spans="1:12" x14ac:dyDescent="0.25">
      <c r="A1357" t="s">
        <v>745</v>
      </c>
      <c r="B1357">
        <v>2008</v>
      </c>
      <c r="C1357" t="s">
        <v>700</v>
      </c>
      <c r="D1357">
        <v>5.4600000000000003E-2</v>
      </c>
      <c r="E1357">
        <v>5.4600000000000003E-2</v>
      </c>
      <c r="F1357">
        <v>5.4600000000000003E-2</v>
      </c>
      <c r="G1357">
        <v>5.4600000000000003E-2</v>
      </c>
      <c r="H1357">
        <v>5.4600000000000003E-2</v>
      </c>
      <c r="I1357">
        <v>5.4600000000000003E-2</v>
      </c>
      <c r="J1357">
        <v>5.4600000000000003E-2</v>
      </c>
      <c r="K1357">
        <v>5.4600000000000003E-2</v>
      </c>
      <c r="L1357">
        <v>5.4600000000000003E-2</v>
      </c>
    </row>
    <row r="1358" spans="1:12" x14ac:dyDescent="0.25">
      <c r="A1358" t="s">
        <v>745</v>
      </c>
      <c r="B1358">
        <v>2008</v>
      </c>
      <c r="C1358" t="s">
        <v>702</v>
      </c>
      <c r="D1358">
        <v>2.7900000000000001E-2</v>
      </c>
      <c r="E1358">
        <v>2.7900000000000001E-2</v>
      </c>
      <c r="F1358">
        <v>2.7900000000000001E-2</v>
      </c>
      <c r="G1358">
        <v>2.7900000000000001E-2</v>
      </c>
      <c r="H1358">
        <v>2.7900000000000001E-2</v>
      </c>
      <c r="I1358">
        <v>2.7900000000000001E-2</v>
      </c>
      <c r="J1358">
        <v>2.7900000000000001E-2</v>
      </c>
      <c r="K1358">
        <v>2.7900000000000001E-2</v>
      </c>
      <c r="L1358">
        <v>2.7900000000000001E-2</v>
      </c>
    </row>
    <row r="1359" spans="1:12" x14ac:dyDescent="0.25">
      <c r="A1359" t="s">
        <v>745</v>
      </c>
      <c r="B1359">
        <v>2008</v>
      </c>
      <c r="C1359" t="s">
        <v>701</v>
      </c>
      <c r="D1359">
        <v>1.78E-2</v>
      </c>
      <c r="E1359">
        <v>1.78E-2</v>
      </c>
      <c r="F1359">
        <v>1.78E-2</v>
      </c>
      <c r="G1359">
        <v>1.78E-2</v>
      </c>
      <c r="H1359">
        <v>1.78E-2</v>
      </c>
      <c r="I1359">
        <v>1.78E-2</v>
      </c>
      <c r="J1359">
        <v>1.78E-2</v>
      </c>
      <c r="K1359">
        <v>1.78E-2</v>
      </c>
      <c r="L1359">
        <v>1.78E-2</v>
      </c>
    </row>
    <row r="1360" spans="1:12" x14ac:dyDescent="0.25">
      <c r="A1360" t="s">
        <v>746</v>
      </c>
      <c r="B1360">
        <v>2008</v>
      </c>
      <c r="C1360" t="s">
        <v>699</v>
      </c>
      <c r="D1360">
        <v>5.0000000000000001E-3</v>
      </c>
      <c r="E1360">
        <v>5.0000000000000001E-3</v>
      </c>
      <c r="F1360">
        <v>5.0000000000000001E-3</v>
      </c>
      <c r="G1360">
        <v>5.0000000000000001E-3</v>
      </c>
      <c r="H1360">
        <v>5.0000000000000001E-3</v>
      </c>
      <c r="I1360">
        <v>5.0000000000000001E-3</v>
      </c>
      <c r="J1360">
        <v>5.0000000000000001E-3</v>
      </c>
      <c r="K1360">
        <v>5.0000000000000001E-3</v>
      </c>
      <c r="L1360">
        <v>5.0000000000000001E-3</v>
      </c>
    </row>
    <row r="1361" spans="1:12" x14ac:dyDescent="0.25">
      <c r="A1361" t="s">
        <v>746</v>
      </c>
      <c r="B1361">
        <v>2008</v>
      </c>
      <c r="C1361" t="s">
        <v>700</v>
      </c>
      <c r="D1361">
        <v>0.42820000000000003</v>
      </c>
      <c r="E1361">
        <v>0.42820000000000003</v>
      </c>
      <c r="F1361">
        <v>0.42820000000000003</v>
      </c>
      <c r="G1361">
        <v>0.42820000000000003</v>
      </c>
      <c r="H1361">
        <v>0.42820000000000003</v>
      </c>
      <c r="I1361">
        <v>0.42820000000000003</v>
      </c>
      <c r="J1361">
        <v>0.42820000000000003</v>
      </c>
      <c r="K1361">
        <v>0.42820000000000003</v>
      </c>
      <c r="L1361">
        <v>0.42820000000000003</v>
      </c>
    </row>
    <row r="1362" spans="1:12" x14ac:dyDescent="0.25">
      <c r="A1362" t="s">
        <v>746</v>
      </c>
      <c r="B1362">
        <v>2008</v>
      </c>
      <c r="C1362" t="s">
        <v>698</v>
      </c>
      <c r="D1362">
        <v>1.4017999999999999</v>
      </c>
      <c r="E1362">
        <v>1.4017999999999999</v>
      </c>
      <c r="F1362">
        <v>1.4017999999999999</v>
      </c>
      <c r="G1362">
        <v>1.4017999999999999</v>
      </c>
      <c r="H1362">
        <v>1.4017999999999999</v>
      </c>
      <c r="I1362">
        <v>1.4017999999999999</v>
      </c>
      <c r="J1362">
        <v>1.4017999999999999</v>
      </c>
      <c r="K1362">
        <v>1.4017999999999999</v>
      </c>
      <c r="L1362">
        <v>1.4017999999999999</v>
      </c>
    </row>
    <row r="1363" spans="1:12" x14ac:dyDescent="0.25">
      <c r="A1363" t="s">
        <v>746</v>
      </c>
      <c r="B1363">
        <v>2008</v>
      </c>
      <c r="C1363" t="s">
        <v>702</v>
      </c>
      <c r="D1363">
        <v>0.219</v>
      </c>
      <c r="E1363">
        <v>0.219</v>
      </c>
      <c r="F1363">
        <v>0.219</v>
      </c>
      <c r="G1363">
        <v>0.219</v>
      </c>
      <c r="H1363">
        <v>0.219</v>
      </c>
      <c r="I1363">
        <v>0.219</v>
      </c>
      <c r="J1363">
        <v>0.219</v>
      </c>
      <c r="K1363">
        <v>0.219</v>
      </c>
      <c r="L1363">
        <v>0.219</v>
      </c>
    </row>
    <row r="1364" spans="1:12" x14ac:dyDescent="0.25">
      <c r="A1364" t="s">
        <v>746</v>
      </c>
      <c r="B1364">
        <v>2008</v>
      </c>
      <c r="C1364" t="s">
        <v>701</v>
      </c>
      <c r="D1364">
        <v>0.14449999999999999</v>
      </c>
      <c r="E1364">
        <v>0.14449999999999999</v>
      </c>
      <c r="F1364">
        <v>0.14449999999999999</v>
      </c>
      <c r="G1364">
        <v>0.14449999999999999</v>
      </c>
      <c r="H1364">
        <v>0.14449999999999999</v>
      </c>
      <c r="I1364">
        <v>0.14449999999999999</v>
      </c>
      <c r="J1364">
        <v>0.14449999999999999</v>
      </c>
      <c r="K1364">
        <v>0.14449999999999999</v>
      </c>
      <c r="L1364">
        <v>0.14449999999999999</v>
      </c>
    </row>
    <row r="1365" spans="1:12" x14ac:dyDescent="0.25">
      <c r="A1365" t="s">
        <v>746</v>
      </c>
      <c r="B1365">
        <v>2008</v>
      </c>
      <c r="C1365" t="s">
        <v>703</v>
      </c>
      <c r="D1365">
        <v>4.8800000000000003E-2</v>
      </c>
      <c r="E1365">
        <v>4.8800000000000003E-2</v>
      </c>
      <c r="F1365">
        <v>4.8800000000000003E-2</v>
      </c>
      <c r="G1365">
        <v>4.8800000000000003E-2</v>
      </c>
      <c r="H1365">
        <v>4.8800000000000003E-2</v>
      </c>
      <c r="I1365">
        <v>4.8800000000000003E-2</v>
      </c>
      <c r="J1365">
        <v>4.8800000000000003E-2</v>
      </c>
      <c r="K1365">
        <v>4.8800000000000003E-2</v>
      </c>
      <c r="L1365">
        <v>4.8800000000000003E-2</v>
      </c>
    </row>
    <row r="1366" spans="1:12" x14ac:dyDescent="0.25">
      <c r="A1366" t="s">
        <v>746</v>
      </c>
      <c r="B1366">
        <v>2008</v>
      </c>
      <c r="C1366" t="s">
        <v>697</v>
      </c>
      <c r="D1366">
        <v>2.2473000000000001</v>
      </c>
      <c r="E1366">
        <v>2.2473000000000001</v>
      </c>
      <c r="F1366">
        <v>2.2473000000000001</v>
      </c>
      <c r="G1366">
        <v>2.2473000000000001</v>
      </c>
      <c r="H1366">
        <v>2.2473000000000001</v>
      </c>
      <c r="I1366">
        <v>2.2473000000000001</v>
      </c>
      <c r="J1366">
        <v>2.2473000000000001</v>
      </c>
      <c r="K1366">
        <v>2.2473000000000001</v>
      </c>
      <c r="L1366">
        <v>2.2473000000000001</v>
      </c>
    </row>
    <row r="1367" spans="1:12" x14ac:dyDescent="0.25">
      <c r="A1367" t="s">
        <v>747</v>
      </c>
      <c r="B1367">
        <v>2008</v>
      </c>
      <c r="C1367" t="s">
        <v>697</v>
      </c>
      <c r="D1367">
        <v>8.1729000000000003</v>
      </c>
      <c r="E1367">
        <v>8.1729000000000003</v>
      </c>
      <c r="F1367">
        <v>8.1729000000000003</v>
      </c>
      <c r="G1367">
        <v>8.1729000000000003</v>
      </c>
      <c r="H1367">
        <v>8.1729000000000003</v>
      </c>
      <c r="I1367">
        <v>8.1729000000000003</v>
      </c>
      <c r="J1367">
        <v>8.1729000000000003</v>
      </c>
      <c r="K1367">
        <v>8.1729000000000003</v>
      </c>
      <c r="L1367">
        <v>8.1729000000000003</v>
      </c>
    </row>
    <row r="1368" spans="1:12" x14ac:dyDescent="0.25">
      <c r="A1368" t="s">
        <v>747</v>
      </c>
      <c r="B1368">
        <v>2008</v>
      </c>
      <c r="C1368" t="s">
        <v>698</v>
      </c>
      <c r="D1368">
        <v>4.9035000000000002</v>
      </c>
      <c r="E1368">
        <v>4.9035000000000002</v>
      </c>
      <c r="F1368">
        <v>4.9035000000000002</v>
      </c>
      <c r="G1368">
        <v>4.9035000000000002</v>
      </c>
      <c r="H1368">
        <v>4.9035000000000002</v>
      </c>
      <c r="I1368">
        <v>4.9035000000000002</v>
      </c>
      <c r="J1368">
        <v>4.9035000000000002</v>
      </c>
      <c r="K1368">
        <v>4.9035000000000002</v>
      </c>
      <c r="L1368">
        <v>4.9035000000000002</v>
      </c>
    </row>
    <row r="1369" spans="1:12" x14ac:dyDescent="0.25">
      <c r="A1369" t="s">
        <v>747</v>
      </c>
      <c r="B1369">
        <v>2008</v>
      </c>
      <c r="C1369" t="s">
        <v>699</v>
      </c>
      <c r="D1369">
        <v>1.9699999999999999E-2</v>
      </c>
      <c r="E1369">
        <v>1.9699999999999999E-2</v>
      </c>
      <c r="F1369">
        <v>1.9699999999999999E-2</v>
      </c>
      <c r="G1369">
        <v>1.9699999999999999E-2</v>
      </c>
      <c r="H1369">
        <v>1.9699999999999999E-2</v>
      </c>
      <c r="I1369">
        <v>1.9699999999999999E-2</v>
      </c>
      <c r="J1369">
        <v>1.9699999999999999E-2</v>
      </c>
      <c r="K1369">
        <v>1.9699999999999999E-2</v>
      </c>
      <c r="L1369">
        <v>1.9699999999999999E-2</v>
      </c>
    </row>
    <row r="1370" spans="1:12" x14ac:dyDescent="0.25">
      <c r="A1370" t="s">
        <v>747</v>
      </c>
      <c r="B1370">
        <v>2008</v>
      </c>
      <c r="C1370" t="s">
        <v>702</v>
      </c>
      <c r="D1370">
        <v>0.85460000000000003</v>
      </c>
      <c r="E1370">
        <v>0.85460000000000003</v>
      </c>
      <c r="F1370">
        <v>0.85460000000000003</v>
      </c>
      <c r="G1370">
        <v>0.85460000000000003</v>
      </c>
      <c r="H1370">
        <v>0.85460000000000003</v>
      </c>
      <c r="I1370">
        <v>0.85460000000000003</v>
      </c>
      <c r="J1370">
        <v>0.85460000000000003</v>
      </c>
      <c r="K1370">
        <v>0.85460000000000003</v>
      </c>
      <c r="L1370">
        <v>0.85460000000000003</v>
      </c>
    </row>
    <row r="1371" spans="1:12" x14ac:dyDescent="0.25">
      <c r="A1371" t="s">
        <v>747</v>
      </c>
      <c r="B1371">
        <v>2008</v>
      </c>
      <c r="C1371" t="s">
        <v>701</v>
      </c>
      <c r="D1371">
        <v>0.53390000000000004</v>
      </c>
      <c r="E1371">
        <v>0.53390000000000004</v>
      </c>
      <c r="F1371">
        <v>0.53390000000000004</v>
      </c>
      <c r="G1371">
        <v>0.53390000000000004</v>
      </c>
      <c r="H1371">
        <v>0.53390000000000004</v>
      </c>
      <c r="I1371">
        <v>0.53390000000000004</v>
      </c>
      <c r="J1371">
        <v>0.53390000000000004</v>
      </c>
      <c r="K1371">
        <v>0.53390000000000004</v>
      </c>
      <c r="L1371">
        <v>0.53390000000000004</v>
      </c>
    </row>
    <row r="1372" spans="1:12" x14ac:dyDescent="0.25">
      <c r="A1372" t="s">
        <v>747</v>
      </c>
      <c r="B1372">
        <v>2008</v>
      </c>
      <c r="C1372" t="s">
        <v>703</v>
      </c>
      <c r="D1372">
        <v>0.19040000000000001</v>
      </c>
      <c r="E1372">
        <v>0.19040000000000001</v>
      </c>
      <c r="F1372">
        <v>0.19040000000000001</v>
      </c>
      <c r="G1372">
        <v>0.19040000000000001</v>
      </c>
      <c r="H1372">
        <v>0.19040000000000001</v>
      </c>
      <c r="I1372">
        <v>0.19040000000000001</v>
      </c>
      <c r="J1372">
        <v>0.19040000000000001</v>
      </c>
      <c r="K1372">
        <v>0.19040000000000001</v>
      </c>
      <c r="L1372">
        <v>0.19040000000000001</v>
      </c>
    </row>
    <row r="1373" spans="1:12" x14ac:dyDescent="0.25">
      <c r="A1373" t="s">
        <v>747</v>
      </c>
      <c r="B1373">
        <v>2008</v>
      </c>
      <c r="C1373" t="s">
        <v>700</v>
      </c>
      <c r="D1373">
        <v>1.6709000000000001</v>
      </c>
      <c r="E1373">
        <v>1.6709000000000001</v>
      </c>
      <c r="F1373">
        <v>1.6709000000000001</v>
      </c>
      <c r="G1373">
        <v>1.6709000000000001</v>
      </c>
      <c r="H1373">
        <v>1.6709000000000001</v>
      </c>
      <c r="I1373">
        <v>1.6709000000000001</v>
      </c>
      <c r="J1373">
        <v>1.6709000000000001</v>
      </c>
      <c r="K1373">
        <v>1.6709000000000001</v>
      </c>
      <c r="L1373">
        <v>1.6709000000000001</v>
      </c>
    </row>
    <row r="1374" spans="1:12" x14ac:dyDescent="0.25">
      <c r="A1374" t="s">
        <v>748</v>
      </c>
      <c r="B1374">
        <v>2008</v>
      </c>
      <c r="C1374" t="s">
        <v>700</v>
      </c>
      <c r="D1374">
        <v>0.1764</v>
      </c>
      <c r="E1374">
        <v>0.1764</v>
      </c>
      <c r="F1374">
        <v>0.1764</v>
      </c>
      <c r="G1374">
        <v>0.1764</v>
      </c>
      <c r="H1374">
        <v>0.1764</v>
      </c>
      <c r="I1374">
        <v>0.1764</v>
      </c>
      <c r="J1374">
        <v>0.1764</v>
      </c>
      <c r="K1374">
        <v>0.1764</v>
      </c>
      <c r="L1374">
        <v>0.1764</v>
      </c>
    </row>
    <row r="1375" spans="1:12" x14ac:dyDescent="0.25">
      <c r="A1375" t="s">
        <v>748</v>
      </c>
      <c r="B1375">
        <v>2008</v>
      </c>
      <c r="C1375" t="s">
        <v>702</v>
      </c>
      <c r="D1375">
        <v>9.0200000000000002E-2</v>
      </c>
      <c r="E1375">
        <v>9.0200000000000002E-2</v>
      </c>
      <c r="F1375">
        <v>9.0200000000000002E-2</v>
      </c>
      <c r="G1375">
        <v>9.0200000000000002E-2</v>
      </c>
      <c r="H1375">
        <v>9.0200000000000002E-2</v>
      </c>
      <c r="I1375">
        <v>9.0200000000000002E-2</v>
      </c>
      <c r="J1375">
        <v>9.0200000000000002E-2</v>
      </c>
      <c r="K1375">
        <v>9.0200000000000002E-2</v>
      </c>
      <c r="L1375">
        <v>9.0200000000000002E-2</v>
      </c>
    </row>
    <row r="1376" spans="1:12" x14ac:dyDescent="0.25">
      <c r="A1376" t="s">
        <v>748</v>
      </c>
      <c r="B1376">
        <v>2008</v>
      </c>
      <c r="C1376" t="s">
        <v>701</v>
      </c>
      <c r="D1376">
        <v>4.5400000000000003E-2</v>
      </c>
      <c r="E1376">
        <v>4.5400000000000003E-2</v>
      </c>
      <c r="F1376">
        <v>4.5400000000000003E-2</v>
      </c>
      <c r="G1376">
        <v>4.5400000000000003E-2</v>
      </c>
      <c r="H1376">
        <v>4.5400000000000003E-2</v>
      </c>
      <c r="I1376">
        <v>4.5400000000000003E-2</v>
      </c>
      <c r="J1376">
        <v>4.5400000000000003E-2</v>
      </c>
      <c r="K1376">
        <v>4.5400000000000003E-2</v>
      </c>
      <c r="L1376">
        <v>4.5400000000000003E-2</v>
      </c>
    </row>
    <row r="1377" spans="1:12" x14ac:dyDescent="0.25">
      <c r="A1377" t="s">
        <v>748</v>
      </c>
      <c r="B1377">
        <v>2008</v>
      </c>
      <c r="C1377" t="s">
        <v>703</v>
      </c>
      <c r="D1377">
        <v>2.01E-2</v>
      </c>
      <c r="E1377">
        <v>2.01E-2</v>
      </c>
      <c r="F1377">
        <v>2.01E-2</v>
      </c>
      <c r="G1377">
        <v>2.01E-2</v>
      </c>
      <c r="H1377">
        <v>2.01E-2</v>
      </c>
      <c r="I1377">
        <v>2.01E-2</v>
      </c>
      <c r="J1377">
        <v>2.01E-2</v>
      </c>
      <c r="K1377">
        <v>2.01E-2</v>
      </c>
      <c r="L1377">
        <v>2.01E-2</v>
      </c>
    </row>
    <row r="1378" spans="1:12" x14ac:dyDescent="0.25">
      <c r="A1378" t="s">
        <v>748</v>
      </c>
      <c r="B1378">
        <v>2008</v>
      </c>
      <c r="C1378" t="s">
        <v>699</v>
      </c>
      <c r="D1378">
        <v>2.0999999999999999E-3</v>
      </c>
      <c r="E1378">
        <v>2.0999999999999999E-3</v>
      </c>
      <c r="F1378">
        <v>2.0999999999999999E-3</v>
      </c>
      <c r="G1378">
        <v>2.0999999999999999E-3</v>
      </c>
      <c r="H1378">
        <v>2.0999999999999999E-3</v>
      </c>
      <c r="I1378">
        <v>2.0999999999999999E-3</v>
      </c>
      <c r="J1378">
        <v>2.0999999999999999E-3</v>
      </c>
      <c r="K1378">
        <v>2.0999999999999999E-3</v>
      </c>
      <c r="L1378">
        <v>2.0999999999999999E-3</v>
      </c>
    </row>
    <row r="1379" spans="1:12" x14ac:dyDescent="0.25">
      <c r="A1379" t="s">
        <v>748</v>
      </c>
      <c r="B1379">
        <v>2008</v>
      </c>
      <c r="C1379" t="s">
        <v>697</v>
      </c>
      <c r="D1379">
        <v>0.873</v>
      </c>
      <c r="E1379">
        <v>0.873</v>
      </c>
      <c r="F1379">
        <v>0.873</v>
      </c>
      <c r="G1379">
        <v>0.873</v>
      </c>
      <c r="H1379">
        <v>0.873</v>
      </c>
      <c r="I1379">
        <v>0.873</v>
      </c>
      <c r="J1379">
        <v>0.873</v>
      </c>
      <c r="K1379">
        <v>0.873</v>
      </c>
      <c r="L1379">
        <v>0.873</v>
      </c>
    </row>
    <row r="1380" spans="1:12" x14ac:dyDescent="0.25">
      <c r="A1380" t="s">
        <v>748</v>
      </c>
      <c r="B1380">
        <v>2008</v>
      </c>
      <c r="C1380" t="s">
        <v>698</v>
      </c>
      <c r="D1380">
        <v>0.53879999999999995</v>
      </c>
      <c r="E1380">
        <v>0.53879999999999995</v>
      </c>
      <c r="F1380">
        <v>0.53879999999999995</v>
      </c>
      <c r="G1380">
        <v>0.53879999999999995</v>
      </c>
      <c r="H1380">
        <v>0.53879999999999995</v>
      </c>
      <c r="I1380">
        <v>0.53879999999999995</v>
      </c>
      <c r="J1380">
        <v>0.53879999999999995</v>
      </c>
      <c r="K1380">
        <v>0.53879999999999995</v>
      </c>
      <c r="L1380">
        <v>0.53879999999999995</v>
      </c>
    </row>
    <row r="1381" spans="1:12" x14ac:dyDescent="0.25">
      <c r="A1381" t="s">
        <v>749</v>
      </c>
      <c r="B1381">
        <v>2008</v>
      </c>
      <c r="C1381" t="s">
        <v>698</v>
      </c>
      <c r="D1381">
        <v>0.14030000000000001</v>
      </c>
      <c r="E1381">
        <v>0.14030000000000001</v>
      </c>
      <c r="F1381">
        <v>0.14030000000000001</v>
      </c>
      <c r="G1381">
        <v>0.14030000000000001</v>
      </c>
      <c r="H1381">
        <v>0.14030000000000001</v>
      </c>
      <c r="I1381">
        <v>0.14030000000000001</v>
      </c>
      <c r="J1381">
        <v>0.14030000000000001</v>
      </c>
      <c r="K1381">
        <v>0.14030000000000001</v>
      </c>
      <c r="L1381">
        <v>0.14030000000000001</v>
      </c>
    </row>
    <row r="1382" spans="1:12" x14ac:dyDescent="0.25">
      <c r="A1382" t="s">
        <v>749</v>
      </c>
      <c r="B1382">
        <v>2008</v>
      </c>
      <c r="C1382" t="s">
        <v>697</v>
      </c>
      <c r="D1382">
        <v>0.2271</v>
      </c>
      <c r="E1382">
        <v>0.2271</v>
      </c>
      <c r="F1382">
        <v>0.2271</v>
      </c>
      <c r="G1382">
        <v>0.2271</v>
      </c>
      <c r="H1382">
        <v>0.2271</v>
      </c>
      <c r="I1382">
        <v>0.2271</v>
      </c>
      <c r="J1382">
        <v>0.2271</v>
      </c>
      <c r="K1382">
        <v>0.2271</v>
      </c>
      <c r="L1382">
        <v>0.2271</v>
      </c>
    </row>
    <row r="1383" spans="1:12" x14ac:dyDescent="0.25">
      <c r="A1383" t="s">
        <v>749</v>
      </c>
      <c r="B1383">
        <v>2008</v>
      </c>
      <c r="C1383" t="s">
        <v>700</v>
      </c>
      <c r="D1383">
        <v>4.4999999999999998E-2</v>
      </c>
      <c r="E1383">
        <v>4.4999999999999998E-2</v>
      </c>
      <c r="F1383">
        <v>4.4999999999999998E-2</v>
      </c>
      <c r="G1383">
        <v>4.4999999999999998E-2</v>
      </c>
      <c r="H1383">
        <v>4.4999999999999998E-2</v>
      </c>
      <c r="I1383">
        <v>4.4999999999999998E-2</v>
      </c>
      <c r="J1383">
        <v>4.4999999999999998E-2</v>
      </c>
      <c r="K1383">
        <v>4.4999999999999998E-2</v>
      </c>
      <c r="L1383">
        <v>4.4999999999999998E-2</v>
      </c>
    </row>
    <row r="1384" spans="1:12" x14ac:dyDescent="0.25">
      <c r="A1384" t="s">
        <v>749</v>
      </c>
      <c r="B1384">
        <v>2008</v>
      </c>
      <c r="C1384" t="s">
        <v>701</v>
      </c>
      <c r="D1384">
        <v>1.3100000000000001E-2</v>
      </c>
      <c r="E1384">
        <v>1.3100000000000001E-2</v>
      </c>
      <c r="F1384">
        <v>1.3100000000000001E-2</v>
      </c>
      <c r="G1384">
        <v>1.3100000000000001E-2</v>
      </c>
      <c r="H1384">
        <v>1.3100000000000001E-2</v>
      </c>
      <c r="I1384">
        <v>1.3100000000000001E-2</v>
      </c>
      <c r="J1384">
        <v>1.3100000000000001E-2</v>
      </c>
      <c r="K1384">
        <v>1.3100000000000001E-2</v>
      </c>
      <c r="L1384">
        <v>1.3100000000000001E-2</v>
      </c>
    </row>
    <row r="1385" spans="1:12" x14ac:dyDescent="0.25">
      <c r="A1385" t="s">
        <v>749</v>
      </c>
      <c r="B1385">
        <v>2008</v>
      </c>
      <c r="C1385" t="s">
        <v>702</v>
      </c>
      <c r="D1385">
        <v>2.3E-2</v>
      </c>
      <c r="E1385">
        <v>2.3E-2</v>
      </c>
      <c r="F1385">
        <v>2.3E-2</v>
      </c>
      <c r="G1385">
        <v>2.3E-2</v>
      </c>
      <c r="H1385">
        <v>2.3E-2</v>
      </c>
      <c r="I1385">
        <v>2.3E-2</v>
      </c>
      <c r="J1385">
        <v>2.3E-2</v>
      </c>
      <c r="K1385">
        <v>2.3E-2</v>
      </c>
      <c r="L1385">
        <v>2.3E-2</v>
      </c>
    </row>
    <row r="1386" spans="1:12" x14ac:dyDescent="0.25">
      <c r="A1386" t="s">
        <v>749</v>
      </c>
      <c r="B1386">
        <v>2008</v>
      </c>
      <c r="C1386" t="s">
        <v>699</v>
      </c>
      <c r="D1386">
        <v>5.0000000000000001E-4</v>
      </c>
      <c r="E1386">
        <v>5.0000000000000001E-4</v>
      </c>
      <c r="F1386">
        <v>5.0000000000000001E-4</v>
      </c>
      <c r="G1386">
        <v>5.0000000000000001E-4</v>
      </c>
      <c r="H1386">
        <v>5.0000000000000001E-4</v>
      </c>
      <c r="I1386">
        <v>5.0000000000000001E-4</v>
      </c>
      <c r="J1386">
        <v>5.0000000000000001E-4</v>
      </c>
      <c r="K1386">
        <v>5.0000000000000001E-4</v>
      </c>
      <c r="L1386">
        <v>5.0000000000000001E-4</v>
      </c>
    </row>
    <row r="1387" spans="1:12" x14ac:dyDescent="0.25">
      <c r="A1387" t="s">
        <v>749</v>
      </c>
      <c r="B1387">
        <v>2008</v>
      </c>
      <c r="C1387" t="s">
        <v>703</v>
      </c>
      <c r="D1387">
        <v>5.1000000000000004E-3</v>
      </c>
      <c r="E1387">
        <v>5.1000000000000004E-3</v>
      </c>
      <c r="F1387">
        <v>5.1000000000000004E-3</v>
      </c>
      <c r="G1387">
        <v>5.1000000000000004E-3</v>
      </c>
      <c r="H1387">
        <v>5.1000000000000004E-3</v>
      </c>
      <c r="I1387">
        <v>5.1000000000000004E-3</v>
      </c>
      <c r="J1387">
        <v>5.1000000000000004E-3</v>
      </c>
      <c r="K1387">
        <v>5.1000000000000004E-3</v>
      </c>
      <c r="L1387">
        <v>5.1000000000000004E-3</v>
      </c>
    </row>
    <row r="1388" spans="1:12" x14ac:dyDescent="0.25">
      <c r="A1388" t="s">
        <v>750</v>
      </c>
      <c r="B1388">
        <v>2008</v>
      </c>
      <c r="C1388" t="s">
        <v>701</v>
      </c>
      <c r="D1388">
        <v>0.17810000000000001</v>
      </c>
      <c r="E1388">
        <v>0.17810000000000001</v>
      </c>
      <c r="F1388">
        <v>0.17810000000000001</v>
      </c>
      <c r="G1388">
        <v>0.17810000000000001</v>
      </c>
      <c r="H1388">
        <v>0.17810000000000001</v>
      </c>
      <c r="I1388">
        <v>0.17810000000000001</v>
      </c>
      <c r="J1388">
        <v>0.17810000000000001</v>
      </c>
      <c r="K1388">
        <v>0.17810000000000001</v>
      </c>
      <c r="L1388">
        <v>0.17810000000000001</v>
      </c>
    </row>
    <row r="1389" spans="1:12" x14ac:dyDescent="0.25">
      <c r="A1389" t="s">
        <v>750</v>
      </c>
      <c r="B1389">
        <v>2008</v>
      </c>
      <c r="C1389" t="s">
        <v>699</v>
      </c>
      <c r="D1389">
        <v>6.4000000000000003E-3</v>
      </c>
      <c r="E1389">
        <v>6.4000000000000003E-3</v>
      </c>
      <c r="F1389">
        <v>6.4000000000000003E-3</v>
      </c>
      <c r="G1389">
        <v>6.4000000000000003E-3</v>
      </c>
      <c r="H1389">
        <v>6.4000000000000003E-3</v>
      </c>
      <c r="I1389">
        <v>6.4000000000000003E-3</v>
      </c>
      <c r="J1389">
        <v>6.4000000000000003E-3</v>
      </c>
      <c r="K1389">
        <v>6.4000000000000003E-3</v>
      </c>
      <c r="L1389">
        <v>6.4000000000000003E-3</v>
      </c>
    </row>
    <row r="1390" spans="1:12" x14ac:dyDescent="0.25">
      <c r="A1390" t="s">
        <v>750</v>
      </c>
      <c r="B1390">
        <v>2008</v>
      </c>
      <c r="C1390" t="s">
        <v>702</v>
      </c>
      <c r="D1390">
        <v>0.27989999999999998</v>
      </c>
      <c r="E1390">
        <v>0.27989999999999998</v>
      </c>
      <c r="F1390">
        <v>0.27989999999999998</v>
      </c>
      <c r="G1390">
        <v>0.27989999999999998</v>
      </c>
      <c r="H1390">
        <v>0.27989999999999998</v>
      </c>
      <c r="I1390">
        <v>0.27989999999999998</v>
      </c>
      <c r="J1390">
        <v>0.27989999999999998</v>
      </c>
      <c r="K1390">
        <v>0.27989999999999998</v>
      </c>
      <c r="L1390">
        <v>0.27989999999999998</v>
      </c>
    </row>
    <row r="1391" spans="1:12" x14ac:dyDescent="0.25">
      <c r="A1391" t="s">
        <v>750</v>
      </c>
      <c r="B1391">
        <v>2008</v>
      </c>
      <c r="C1391" t="s">
        <v>697</v>
      </c>
      <c r="D1391">
        <v>2.7465000000000002</v>
      </c>
      <c r="E1391">
        <v>2.7465000000000002</v>
      </c>
      <c r="F1391">
        <v>2.7465000000000002</v>
      </c>
      <c r="G1391">
        <v>2.7465000000000002</v>
      </c>
      <c r="H1391">
        <v>2.7465000000000002</v>
      </c>
      <c r="I1391">
        <v>2.7465000000000002</v>
      </c>
      <c r="J1391">
        <v>2.7465000000000002</v>
      </c>
      <c r="K1391">
        <v>2.7465000000000002</v>
      </c>
      <c r="L1391">
        <v>2.7465000000000002</v>
      </c>
    </row>
    <row r="1392" spans="1:12" x14ac:dyDescent="0.25">
      <c r="A1392" t="s">
        <v>750</v>
      </c>
      <c r="B1392">
        <v>2008</v>
      </c>
      <c r="C1392" t="s">
        <v>698</v>
      </c>
      <c r="D1392">
        <v>1.6725000000000001</v>
      </c>
      <c r="E1392">
        <v>1.6725000000000001</v>
      </c>
      <c r="F1392">
        <v>1.6725000000000001</v>
      </c>
      <c r="G1392">
        <v>1.6725000000000001</v>
      </c>
      <c r="H1392">
        <v>1.6725000000000001</v>
      </c>
      <c r="I1392">
        <v>1.6725000000000001</v>
      </c>
      <c r="J1392">
        <v>1.6725000000000001</v>
      </c>
      <c r="K1392">
        <v>1.6725000000000001</v>
      </c>
      <c r="L1392">
        <v>1.6725000000000001</v>
      </c>
    </row>
    <row r="1393" spans="1:12" x14ac:dyDescent="0.25">
      <c r="A1393" t="s">
        <v>750</v>
      </c>
      <c r="B1393">
        <v>2008</v>
      </c>
      <c r="C1393" t="s">
        <v>700</v>
      </c>
      <c r="D1393">
        <v>0.54730000000000001</v>
      </c>
      <c r="E1393">
        <v>0.54730000000000001</v>
      </c>
      <c r="F1393">
        <v>0.54730000000000001</v>
      </c>
      <c r="G1393">
        <v>0.54730000000000001</v>
      </c>
      <c r="H1393">
        <v>0.54730000000000001</v>
      </c>
      <c r="I1393">
        <v>0.54730000000000001</v>
      </c>
      <c r="J1393">
        <v>0.54730000000000001</v>
      </c>
      <c r="K1393">
        <v>0.54730000000000001</v>
      </c>
      <c r="L1393">
        <v>0.54730000000000001</v>
      </c>
    </row>
    <row r="1394" spans="1:12" x14ac:dyDescent="0.25">
      <c r="A1394" t="s">
        <v>750</v>
      </c>
      <c r="B1394">
        <v>2008</v>
      </c>
      <c r="C1394" t="s">
        <v>703</v>
      </c>
      <c r="D1394">
        <v>6.2300000000000001E-2</v>
      </c>
      <c r="E1394">
        <v>6.2300000000000001E-2</v>
      </c>
      <c r="F1394">
        <v>6.2300000000000001E-2</v>
      </c>
      <c r="G1394">
        <v>6.2300000000000001E-2</v>
      </c>
      <c r="H1394">
        <v>6.2300000000000001E-2</v>
      </c>
      <c r="I1394">
        <v>6.2300000000000001E-2</v>
      </c>
      <c r="J1394">
        <v>6.2300000000000001E-2</v>
      </c>
      <c r="K1394">
        <v>6.2300000000000001E-2</v>
      </c>
      <c r="L1394">
        <v>6.2300000000000001E-2</v>
      </c>
    </row>
    <row r="1395" spans="1:12" x14ac:dyDescent="0.25">
      <c r="A1395" t="s">
        <v>751</v>
      </c>
      <c r="B1395">
        <v>2008</v>
      </c>
      <c r="C1395" t="s">
        <v>700</v>
      </c>
      <c r="D1395">
        <v>0.46200000000000002</v>
      </c>
      <c r="E1395">
        <v>0.46200000000000002</v>
      </c>
      <c r="F1395">
        <v>0.46200000000000002</v>
      </c>
      <c r="G1395">
        <v>0.46200000000000002</v>
      </c>
      <c r="H1395">
        <v>0.46200000000000002</v>
      </c>
      <c r="I1395">
        <v>0.46200000000000002</v>
      </c>
      <c r="J1395">
        <v>0.46200000000000002</v>
      </c>
      <c r="K1395">
        <v>0.46200000000000002</v>
      </c>
      <c r="L1395">
        <v>0.46200000000000002</v>
      </c>
    </row>
    <row r="1396" spans="1:12" x14ac:dyDescent="0.25">
      <c r="A1396" t="s">
        <v>751</v>
      </c>
      <c r="B1396">
        <v>2008</v>
      </c>
      <c r="C1396" t="s">
        <v>703</v>
      </c>
      <c r="D1396">
        <v>5.2600000000000001E-2</v>
      </c>
      <c r="E1396">
        <v>5.2600000000000001E-2</v>
      </c>
      <c r="F1396">
        <v>5.2600000000000001E-2</v>
      </c>
      <c r="G1396">
        <v>5.2600000000000001E-2</v>
      </c>
      <c r="H1396">
        <v>5.2600000000000001E-2</v>
      </c>
      <c r="I1396">
        <v>5.2600000000000001E-2</v>
      </c>
      <c r="J1396">
        <v>5.2600000000000001E-2</v>
      </c>
      <c r="K1396">
        <v>5.2600000000000001E-2</v>
      </c>
      <c r="L1396">
        <v>5.2600000000000001E-2</v>
      </c>
    </row>
    <row r="1397" spans="1:12" x14ac:dyDescent="0.25">
      <c r="A1397" t="s">
        <v>751</v>
      </c>
      <c r="B1397">
        <v>2008</v>
      </c>
      <c r="C1397" t="s">
        <v>702</v>
      </c>
      <c r="D1397">
        <v>0.23630000000000001</v>
      </c>
      <c r="E1397">
        <v>0.23630000000000001</v>
      </c>
      <c r="F1397">
        <v>0.23630000000000001</v>
      </c>
      <c r="G1397">
        <v>0.23630000000000001</v>
      </c>
      <c r="H1397">
        <v>0.23630000000000001</v>
      </c>
      <c r="I1397">
        <v>0.23630000000000001</v>
      </c>
      <c r="J1397">
        <v>0.23630000000000001</v>
      </c>
      <c r="K1397">
        <v>0.23630000000000001</v>
      </c>
      <c r="L1397">
        <v>0.23630000000000001</v>
      </c>
    </row>
    <row r="1398" spans="1:12" x14ac:dyDescent="0.25">
      <c r="A1398" t="s">
        <v>751</v>
      </c>
      <c r="B1398">
        <v>2008</v>
      </c>
      <c r="C1398" t="s">
        <v>698</v>
      </c>
      <c r="D1398">
        <v>1.1843999999999999</v>
      </c>
      <c r="E1398">
        <v>1.1843999999999999</v>
      </c>
      <c r="F1398">
        <v>1.1843999999999999</v>
      </c>
      <c r="G1398">
        <v>1.1843999999999999</v>
      </c>
      <c r="H1398">
        <v>1.1843999999999999</v>
      </c>
      <c r="I1398">
        <v>1.1843999999999999</v>
      </c>
      <c r="J1398">
        <v>1.1843999999999999</v>
      </c>
      <c r="K1398">
        <v>1.1843999999999999</v>
      </c>
      <c r="L1398">
        <v>1.1843999999999999</v>
      </c>
    </row>
    <row r="1399" spans="1:12" x14ac:dyDescent="0.25">
      <c r="A1399" t="s">
        <v>751</v>
      </c>
      <c r="B1399">
        <v>2008</v>
      </c>
      <c r="C1399" t="s">
        <v>701</v>
      </c>
      <c r="D1399">
        <v>9.6799999999999997E-2</v>
      </c>
      <c r="E1399">
        <v>9.6799999999999997E-2</v>
      </c>
      <c r="F1399">
        <v>9.6799999999999997E-2</v>
      </c>
      <c r="G1399">
        <v>9.6799999999999997E-2</v>
      </c>
      <c r="H1399">
        <v>9.6799999999999997E-2</v>
      </c>
      <c r="I1399">
        <v>9.6799999999999997E-2</v>
      </c>
      <c r="J1399">
        <v>9.6799999999999997E-2</v>
      </c>
      <c r="K1399">
        <v>9.6799999999999997E-2</v>
      </c>
      <c r="L1399">
        <v>9.6799999999999997E-2</v>
      </c>
    </row>
    <row r="1400" spans="1:12" x14ac:dyDescent="0.25">
      <c r="A1400" t="s">
        <v>751</v>
      </c>
      <c r="B1400">
        <v>2008</v>
      </c>
      <c r="C1400" t="s">
        <v>699</v>
      </c>
      <c r="D1400">
        <v>5.4000000000000003E-3</v>
      </c>
      <c r="E1400">
        <v>5.4000000000000003E-3</v>
      </c>
      <c r="F1400">
        <v>5.4000000000000003E-3</v>
      </c>
      <c r="G1400">
        <v>5.4000000000000003E-3</v>
      </c>
      <c r="H1400">
        <v>5.4000000000000003E-3</v>
      </c>
      <c r="I1400">
        <v>5.4000000000000003E-3</v>
      </c>
      <c r="J1400">
        <v>5.4000000000000003E-3</v>
      </c>
      <c r="K1400">
        <v>5.4000000000000003E-3</v>
      </c>
      <c r="L1400">
        <v>5.4000000000000003E-3</v>
      </c>
    </row>
    <row r="1401" spans="1:12" x14ac:dyDescent="0.25">
      <c r="A1401" t="s">
        <v>751</v>
      </c>
      <c r="B1401">
        <v>2008</v>
      </c>
      <c r="C1401" t="s">
        <v>697</v>
      </c>
      <c r="D1401">
        <v>2.0375999999999999</v>
      </c>
      <c r="E1401">
        <v>2.0375999999999999</v>
      </c>
      <c r="F1401">
        <v>2.0375999999999999</v>
      </c>
      <c r="G1401">
        <v>2.0375999999999999</v>
      </c>
      <c r="H1401">
        <v>2.0375999999999999</v>
      </c>
      <c r="I1401">
        <v>2.0375999999999999</v>
      </c>
      <c r="J1401">
        <v>2.0375999999999999</v>
      </c>
      <c r="K1401">
        <v>2.0375999999999999</v>
      </c>
      <c r="L1401">
        <v>2.0375999999999999</v>
      </c>
    </row>
    <row r="1402" spans="1:12" x14ac:dyDescent="0.25">
      <c r="A1402" t="s">
        <v>752</v>
      </c>
      <c r="B1402">
        <v>2008</v>
      </c>
      <c r="C1402" t="s">
        <v>700</v>
      </c>
      <c r="D1402">
        <v>3.7600000000000001E-2</v>
      </c>
      <c r="E1402">
        <v>3.7600000000000001E-2</v>
      </c>
      <c r="F1402">
        <v>3.7600000000000001E-2</v>
      </c>
      <c r="G1402">
        <v>3.7600000000000001E-2</v>
      </c>
      <c r="H1402">
        <v>3.7600000000000001E-2</v>
      </c>
      <c r="I1402">
        <v>3.7600000000000001E-2</v>
      </c>
      <c r="J1402">
        <v>3.7600000000000001E-2</v>
      </c>
      <c r="K1402">
        <v>3.7600000000000001E-2</v>
      </c>
      <c r="L1402">
        <v>3.7600000000000001E-2</v>
      </c>
    </row>
    <row r="1403" spans="1:12" x14ac:dyDescent="0.25">
      <c r="A1403" t="s">
        <v>752</v>
      </c>
      <c r="B1403">
        <v>2008</v>
      </c>
      <c r="C1403" t="s">
        <v>699</v>
      </c>
      <c r="D1403">
        <v>4.0000000000000002E-4</v>
      </c>
      <c r="E1403">
        <v>4.0000000000000002E-4</v>
      </c>
      <c r="F1403">
        <v>4.0000000000000002E-4</v>
      </c>
      <c r="G1403">
        <v>4.0000000000000002E-4</v>
      </c>
      <c r="H1403">
        <v>4.0000000000000002E-4</v>
      </c>
      <c r="I1403">
        <v>4.0000000000000002E-4</v>
      </c>
      <c r="J1403">
        <v>4.0000000000000002E-4</v>
      </c>
      <c r="K1403">
        <v>4.0000000000000002E-4</v>
      </c>
      <c r="L1403">
        <v>4.0000000000000002E-4</v>
      </c>
    </row>
    <row r="1404" spans="1:12" x14ac:dyDescent="0.25">
      <c r="A1404" t="s">
        <v>752</v>
      </c>
      <c r="B1404">
        <v>2008</v>
      </c>
      <c r="C1404" t="s">
        <v>701</v>
      </c>
      <c r="D1404">
        <v>1.43E-2</v>
      </c>
      <c r="E1404">
        <v>1.43E-2</v>
      </c>
      <c r="F1404">
        <v>1.43E-2</v>
      </c>
      <c r="G1404">
        <v>1.43E-2</v>
      </c>
      <c r="H1404">
        <v>1.43E-2</v>
      </c>
      <c r="I1404">
        <v>1.43E-2</v>
      </c>
      <c r="J1404">
        <v>1.43E-2</v>
      </c>
      <c r="K1404">
        <v>1.43E-2</v>
      </c>
      <c r="L1404">
        <v>1.43E-2</v>
      </c>
    </row>
    <row r="1405" spans="1:12" x14ac:dyDescent="0.25">
      <c r="A1405" t="s">
        <v>752</v>
      </c>
      <c r="B1405">
        <v>2008</v>
      </c>
      <c r="C1405" t="s">
        <v>703</v>
      </c>
      <c r="D1405">
        <v>4.3E-3</v>
      </c>
      <c r="E1405">
        <v>4.3E-3</v>
      </c>
      <c r="F1405">
        <v>4.3E-3</v>
      </c>
      <c r="G1405">
        <v>4.3E-3</v>
      </c>
      <c r="H1405">
        <v>4.3E-3</v>
      </c>
      <c r="I1405">
        <v>4.3E-3</v>
      </c>
      <c r="J1405">
        <v>4.3E-3</v>
      </c>
      <c r="K1405">
        <v>4.3E-3</v>
      </c>
      <c r="L1405">
        <v>4.3E-3</v>
      </c>
    </row>
    <row r="1406" spans="1:12" x14ac:dyDescent="0.25">
      <c r="A1406" t="s">
        <v>752</v>
      </c>
      <c r="B1406">
        <v>2008</v>
      </c>
      <c r="C1406" t="s">
        <v>702</v>
      </c>
      <c r="D1406">
        <v>1.9300000000000001E-2</v>
      </c>
      <c r="E1406">
        <v>1.9300000000000001E-2</v>
      </c>
      <c r="F1406">
        <v>1.9300000000000001E-2</v>
      </c>
      <c r="G1406">
        <v>1.9300000000000001E-2</v>
      </c>
      <c r="H1406">
        <v>1.9300000000000001E-2</v>
      </c>
      <c r="I1406">
        <v>1.9300000000000001E-2</v>
      </c>
      <c r="J1406">
        <v>1.9300000000000001E-2</v>
      </c>
      <c r="K1406">
        <v>1.9300000000000001E-2</v>
      </c>
      <c r="L1406">
        <v>1.9300000000000001E-2</v>
      </c>
    </row>
    <row r="1407" spans="1:12" x14ac:dyDescent="0.25">
      <c r="A1407" t="s">
        <v>752</v>
      </c>
      <c r="B1407">
        <v>2008</v>
      </c>
      <c r="C1407" t="s">
        <v>697</v>
      </c>
      <c r="D1407">
        <v>0.16370000000000001</v>
      </c>
      <c r="E1407">
        <v>0.16370000000000001</v>
      </c>
      <c r="F1407">
        <v>0.16370000000000001</v>
      </c>
      <c r="G1407">
        <v>0.16370000000000001</v>
      </c>
      <c r="H1407">
        <v>0.16370000000000001</v>
      </c>
      <c r="I1407">
        <v>0.16370000000000001</v>
      </c>
      <c r="J1407">
        <v>0.16370000000000001</v>
      </c>
      <c r="K1407">
        <v>0.16370000000000001</v>
      </c>
      <c r="L1407">
        <v>0.16370000000000001</v>
      </c>
    </row>
    <row r="1408" spans="1:12" x14ac:dyDescent="0.25">
      <c r="A1408" t="s">
        <v>752</v>
      </c>
      <c r="B1408">
        <v>2008</v>
      </c>
      <c r="C1408" t="s">
        <v>698</v>
      </c>
      <c r="D1408">
        <v>8.7800000000000003E-2</v>
      </c>
      <c r="E1408">
        <v>8.7800000000000003E-2</v>
      </c>
      <c r="F1408">
        <v>8.7800000000000003E-2</v>
      </c>
      <c r="G1408">
        <v>8.7800000000000003E-2</v>
      </c>
      <c r="H1408">
        <v>8.7800000000000003E-2</v>
      </c>
      <c r="I1408">
        <v>8.7800000000000003E-2</v>
      </c>
      <c r="J1408">
        <v>8.7800000000000003E-2</v>
      </c>
      <c r="K1408">
        <v>8.7800000000000003E-2</v>
      </c>
      <c r="L1408">
        <v>8.7800000000000003E-2</v>
      </c>
    </row>
    <row r="1409" spans="1:12" x14ac:dyDescent="0.25">
      <c r="A1409" t="s">
        <v>753</v>
      </c>
      <c r="B1409">
        <v>2008</v>
      </c>
      <c r="C1409" t="s">
        <v>701</v>
      </c>
      <c r="D1409">
        <v>4.4600000000000001E-2</v>
      </c>
      <c r="E1409">
        <v>4.4600000000000001E-2</v>
      </c>
      <c r="F1409">
        <v>4.4600000000000001E-2</v>
      </c>
      <c r="G1409">
        <v>4.4600000000000001E-2</v>
      </c>
      <c r="H1409">
        <v>4.4600000000000001E-2</v>
      </c>
      <c r="I1409">
        <v>4.4600000000000001E-2</v>
      </c>
      <c r="J1409">
        <v>4.4600000000000001E-2</v>
      </c>
      <c r="K1409">
        <v>4.4600000000000001E-2</v>
      </c>
      <c r="L1409">
        <v>4.4600000000000001E-2</v>
      </c>
    </row>
    <row r="1410" spans="1:12" x14ac:dyDescent="0.25">
      <c r="A1410" t="s">
        <v>753</v>
      </c>
      <c r="B1410">
        <v>2008</v>
      </c>
      <c r="C1410" t="s">
        <v>702</v>
      </c>
      <c r="D1410">
        <v>6.5299999999999997E-2</v>
      </c>
      <c r="E1410">
        <v>6.5299999999999997E-2</v>
      </c>
      <c r="F1410">
        <v>6.5299999999999997E-2</v>
      </c>
      <c r="G1410">
        <v>6.5299999999999997E-2</v>
      </c>
      <c r="H1410">
        <v>6.5299999999999997E-2</v>
      </c>
      <c r="I1410">
        <v>6.5299999999999997E-2</v>
      </c>
      <c r="J1410">
        <v>6.5299999999999997E-2</v>
      </c>
      <c r="K1410">
        <v>6.5299999999999997E-2</v>
      </c>
      <c r="L1410">
        <v>6.5299999999999997E-2</v>
      </c>
    </row>
    <row r="1411" spans="1:12" x14ac:dyDescent="0.25">
      <c r="A1411" t="s">
        <v>753</v>
      </c>
      <c r="B1411">
        <v>2008</v>
      </c>
      <c r="C1411" t="s">
        <v>698</v>
      </c>
      <c r="D1411">
        <v>0.35759999999999997</v>
      </c>
      <c r="E1411">
        <v>0.35759999999999997</v>
      </c>
      <c r="F1411">
        <v>0.35759999999999997</v>
      </c>
      <c r="G1411">
        <v>0.35759999999999997</v>
      </c>
      <c r="H1411">
        <v>0.35759999999999997</v>
      </c>
      <c r="I1411">
        <v>0.35759999999999997</v>
      </c>
      <c r="J1411">
        <v>0.35759999999999997</v>
      </c>
      <c r="K1411">
        <v>0.35759999999999997</v>
      </c>
      <c r="L1411">
        <v>0.35759999999999997</v>
      </c>
    </row>
    <row r="1412" spans="1:12" x14ac:dyDescent="0.25">
      <c r="A1412" t="s">
        <v>753</v>
      </c>
      <c r="B1412">
        <v>2008</v>
      </c>
      <c r="C1412" t="s">
        <v>699</v>
      </c>
      <c r="D1412">
        <v>1.5E-3</v>
      </c>
      <c r="E1412">
        <v>1.5E-3</v>
      </c>
      <c r="F1412">
        <v>1.5E-3</v>
      </c>
      <c r="G1412">
        <v>1.5E-3</v>
      </c>
      <c r="H1412">
        <v>1.5E-3</v>
      </c>
      <c r="I1412">
        <v>1.5E-3</v>
      </c>
      <c r="J1412">
        <v>1.5E-3</v>
      </c>
      <c r="K1412">
        <v>1.5E-3</v>
      </c>
      <c r="L1412">
        <v>1.5E-3</v>
      </c>
    </row>
    <row r="1413" spans="1:12" x14ac:dyDescent="0.25">
      <c r="A1413" t="s">
        <v>753</v>
      </c>
      <c r="B1413">
        <v>2008</v>
      </c>
      <c r="C1413" t="s">
        <v>703</v>
      </c>
      <c r="D1413">
        <v>1.46E-2</v>
      </c>
      <c r="E1413">
        <v>1.46E-2</v>
      </c>
      <c r="F1413">
        <v>1.46E-2</v>
      </c>
      <c r="G1413">
        <v>1.46E-2</v>
      </c>
      <c r="H1413">
        <v>1.46E-2</v>
      </c>
      <c r="I1413">
        <v>1.46E-2</v>
      </c>
      <c r="J1413">
        <v>1.46E-2</v>
      </c>
      <c r="K1413">
        <v>1.46E-2</v>
      </c>
      <c r="L1413">
        <v>1.46E-2</v>
      </c>
    </row>
    <row r="1414" spans="1:12" x14ac:dyDescent="0.25">
      <c r="A1414" t="s">
        <v>753</v>
      </c>
      <c r="B1414">
        <v>2008</v>
      </c>
      <c r="C1414" t="s">
        <v>700</v>
      </c>
      <c r="D1414">
        <v>0.1278</v>
      </c>
      <c r="E1414">
        <v>0.1278</v>
      </c>
      <c r="F1414">
        <v>0.1278</v>
      </c>
      <c r="G1414">
        <v>0.1278</v>
      </c>
      <c r="H1414">
        <v>0.1278</v>
      </c>
      <c r="I1414">
        <v>0.1278</v>
      </c>
      <c r="J1414">
        <v>0.1278</v>
      </c>
      <c r="K1414">
        <v>0.1278</v>
      </c>
      <c r="L1414">
        <v>0.1278</v>
      </c>
    </row>
    <row r="1415" spans="1:12" x14ac:dyDescent="0.25">
      <c r="A1415" t="s">
        <v>753</v>
      </c>
      <c r="B1415">
        <v>2008</v>
      </c>
      <c r="C1415" t="s">
        <v>697</v>
      </c>
      <c r="D1415">
        <v>0.61129999999999995</v>
      </c>
      <c r="E1415">
        <v>0.61129999999999995</v>
      </c>
      <c r="F1415">
        <v>0.61129999999999995</v>
      </c>
      <c r="G1415">
        <v>0.61129999999999995</v>
      </c>
      <c r="H1415">
        <v>0.61129999999999995</v>
      </c>
      <c r="I1415">
        <v>0.61129999999999995</v>
      </c>
      <c r="J1415">
        <v>0.61129999999999995</v>
      </c>
      <c r="K1415">
        <v>0.61129999999999995</v>
      </c>
      <c r="L1415">
        <v>0.61129999999999995</v>
      </c>
    </row>
    <row r="1416" spans="1:12" x14ac:dyDescent="0.25">
      <c r="A1416" t="s">
        <v>754</v>
      </c>
      <c r="B1416">
        <v>2008</v>
      </c>
      <c r="C1416" t="s">
        <v>698</v>
      </c>
      <c r="D1416">
        <v>1.1488</v>
      </c>
      <c r="E1416">
        <v>1.1488</v>
      </c>
      <c r="F1416">
        <v>1.1488</v>
      </c>
      <c r="G1416">
        <v>1.1488</v>
      </c>
      <c r="H1416">
        <v>1.1488</v>
      </c>
      <c r="I1416">
        <v>1.1488</v>
      </c>
      <c r="J1416">
        <v>1.1488</v>
      </c>
      <c r="K1416">
        <v>1.1488</v>
      </c>
      <c r="L1416">
        <v>1.1488</v>
      </c>
    </row>
    <row r="1417" spans="1:12" x14ac:dyDescent="0.25">
      <c r="A1417" t="s">
        <v>754</v>
      </c>
      <c r="B1417">
        <v>2008</v>
      </c>
      <c r="C1417" t="s">
        <v>701</v>
      </c>
      <c r="D1417">
        <v>0.12809999999999999</v>
      </c>
      <c r="E1417">
        <v>0.12809999999999999</v>
      </c>
      <c r="F1417">
        <v>0.12809999999999999</v>
      </c>
      <c r="G1417">
        <v>0.12809999999999999</v>
      </c>
      <c r="H1417">
        <v>0.12809999999999999</v>
      </c>
      <c r="I1417">
        <v>0.12809999999999999</v>
      </c>
      <c r="J1417">
        <v>0.12809999999999999</v>
      </c>
      <c r="K1417">
        <v>0.12809999999999999</v>
      </c>
      <c r="L1417">
        <v>0.12809999999999999</v>
      </c>
    </row>
    <row r="1418" spans="1:12" x14ac:dyDescent="0.25">
      <c r="A1418" t="s">
        <v>754</v>
      </c>
      <c r="B1418">
        <v>2008</v>
      </c>
      <c r="C1418" t="s">
        <v>699</v>
      </c>
      <c r="D1418">
        <v>4.7000000000000002E-3</v>
      </c>
      <c r="E1418">
        <v>4.7000000000000002E-3</v>
      </c>
      <c r="F1418">
        <v>4.7000000000000002E-3</v>
      </c>
      <c r="G1418">
        <v>4.7000000000000002E-3</v>
      </c>
      <c r="H1418">
        <v>4.7000000000000002E-3</v>
      </c>
      <c r="I1418">
        <v>4.7000000000000002E-3</v>
      </c>
      <c r="J1418">
        <v>4.7000000000000002E-3</v>
      </c>
      <c r="K1418">
        <v>4.7000000000000002E-3</v>
      </c>
      <c r="L1418">
        <v>4.7000000000000002E-3</v>
      </c>
    </row>
    <row r="1419" spans="1:12" x14ac:dyDescent="0.25">
      <c r="A1419" t="s">
        <v>754</v>
      </c>
      <c r="B1419">
        <v>2008</v>
      </c>
      <c r="C1419" t="s">
        <v>703</v>
      </c>
      <c r="D1419">
        <v>4.5100000000000001E-2</v>
      </c>
      <c r="E1419">
        <v>4.5100000000000001E-2</v>
      </c>
      <c r="F1419">
        <v>4.5100000000000001E-2</v>
      </c>
      <c r="G1419">
        <v>4.5100000000000001E-2</v>
      </c>
      <c r="H1419">
        <v>4.5100000000000001E-2</v>
      </c>
      <c r="I1419">
        <v>4.5100000000000001E-2</v>
      </c>
      <c r="J1419">
        <v>4.5100000000000001E-2</v>
      </c>
      <c r="K1419">
        <v>4.5100000000000001E-2</v>
      </c>
      <c r="L1419">
        <v>4.5100000000000001E-2</v>
      </c>
    </row>
    <row r="1420" spans="1:12" x14ac:dyDescent="0.25">
      <c r="A1420" t="s">
        <v>754</v>
      </c>
      <c r="B1420">
        <v>2008</v>
      </c>
      <c r="C1420" t="s">
        <v>702</v>
      </c>
      <c r="D1420">
        <v>0.2024</v>
      </c>
      <c r="E1420">
        <v>0.2024</v>
      </c>
      <c r="F1420">
        <v>0.2024</v>
      </c>
      <c r="G1420">
        <v>0.2024</v>
      </c>
      <c r="H1420">
        <v>0.2024</v>
      </c>
      <c r="I1420">
        <v>0.2024</v>
      </c>
      <c r="J1420">
        <v>0.2024</v>
      </c>
      <c r="K1420">
        <v>0.2024</v>
      </c>
      <c r="L1420">
        <v>0.2024</v>
      </c>
    </row>
    <row r="1421" spans="1:12" x14ac:dyDescent="0.25">
      <c r="A1421" t="s">
        <v>754</v>
      </c>
      <c r="B1421">
        <v>2008</v>
      </c>
      <c r="C1421" t="s">
        <v>697</v>
      </c>
      <c r="D1421">
        <v>1.9248000000000001</v>
      </c>
      <c r="E1421">
        <v>1.9248000000000001</v>
      </c>
      <c r="F1421">
        <v>1.9248000000000001</v>
      </c>
      <c r="G1421">
        <v>1.9248000000000001</v>
      </c>
      <c r="H1421">
        <v>1.9248000000000001</v>
      </c>
      <c r="I1421">
        <v>1.9248000000000001</v>
      </c>
      <c r="J1421">
        <v>1.9248000000000001</v>
      </c>
      <c r="K1421">
        <v>1.9248000000000001</v>
      </c>
      <c r="L1421">
        <v>1.9248000000000001</v>
      </c>
    </row>
    <row r="1422" spans="1:12" x14ac:dyDescent="0.25">
      <c r="A1422" t="s">
        <v>754</v>
      </c>
      <c r="B1422">
        <v>2008</v>
      </c>
      <c r="C1422" t="s">
        <v>700</v>
      </c>
      <c r="D1422">
        <v>0.3957</v>
      </c>
      <c r="E1422">
        <v>0.3957</v>
      </c>
      <c r="F1422">
        <v>0.3957</v>
      </c>
      <c r="G1422">
        <v>0.3957</v>
      </c>
      <c r="H1422">
        <v>0.3957</v>
      </c>
      <c r="I1422">
        <v>0.3957</v>
      </c>
      <c r="J1422">
        <v>0.3957</v>
      </c>
      <c r="K1422">
        <v>0.3957</v>
      </c>
      <c r="L1422">
        <v>0.3957</v>
      </c>
    </row>
    <row r="1423" spans="1:12" x14ac:dyDescent="0.25">
      <c r="A1423" t="s">
        <v>755</v>
      </c>
      <c r="B1423">
        <v>2008</v>
      </c>
      <c r="C1423" t="s">
        <v>702</v>
      </c>
      <c r="D1423">
        <v>1.84E-2</v>
      </c>
      <c r="E1423">
        <v>1.84E-2</v>
      </c>
      <c r="F1423">
        <v>1.84E-2</v>
      </c>
      <c r="G1423">
        <v>1.84E-2</v>
      </c>
      <c r="H1423">
        <v>1.84E-2</v>
      </c>
      <c r="I1423">
        <v>1.84E-2</v>
      </c>
      <c r="J1423">
        <v>1.84E-2</v>
      </c>
      <c r="K1423">
        <v>1.84E-2</v>
      </c>
      <c r="L1423">
        <v>1.84E-2</v>
      </c>
    </row>
    <row r="1424" spans="1:12" x14ac:dyDescent="0.25">
      <c r="A1424" t="s">
        <v>755</v>
      </c>
      <c r="B1424">
        <v>2008</v>
      </c>
      <c r="C1424" t="s">
        <v>701</v>
      </c>
      <c r="D1424">
        <v>1.04E-2</v>
      </c>
      <c r="E1424">
        <v>1.04E-2</v>
      </c>
      <c r="F1424">
        <v>1.04E-2</v>
      </c>
      <c r="G1424">
        <v>1.04E-2</v>
      </c>
      <c r="H1424">
        <v>1.04E-2</v>
      </c>
      <c r="I1424">
        <v>1.04E-2</v>
      </c>
      <c r="J1424">
        <v>1.04E-2</v>
      </c>
      <c r="K1424">
        <v>1.04E-2</v>
      </c>
      <c r="L1424">
        <v>1.04E-2</v>
      </c>
    </row>
    <row r="1425" spans="1:12" x14ac:dyDescent="0.25">
      <c r="A1425" t="s">
        <v>755</v>
      </c>
      <c r="B1425">
        <v>2008</v>
      </c>
      <c r="C1425" t="s">
        <v>697</v>
      </c>
      <c r="D1425">
        <v>0.2394</v>
      </c>
      <c r="E1425">
        <v>0.2394</v>
      </c>
      <c r="F1425">
        <v>0.2394</v>
      </c>
      <c r="G1425">
        <v>0.2394</v>
      </c>
      <c r="H1425">
        <v>0.2394</v>
      </c>
      <c r="I1425">
        <v>0.2394</v>
      </c>
      <c r="J1425">
        <v>0.2394</v>
      </c>
      <c r="K1425">
        <v>0.2394</v>
      </c>
      <c r="L1425">
        <v>0.2394</v>
      </c>
    </row>
    <row r="1426" spans="1:12" x14ac:dyDescent="0.25">
      <c r="A1426" t="s">
        <v>755</v>
      </c>
      <c r="B1426">
        <v>2008</v>
      </c>
      <c r="C1426" t="s">
        <v>703</v>
      </c>
      <c r="D1426">
        <v>4.1000000000000003E-3</v>
      </c>
      <c r="E1426">
        <v>4.1000000000000003E-3</v>
      </c>
      <c r="F1426">
        <v>4.1000000000000003E-3</v>
      </c>
      <c r="G1426">
        <v>4.1000000000000003E-3</v>
      </c>
      <c r="H1426">
        <v>4.1000000000000003E-3</v>
      </c>
      <c r="I1426">
        <v>4.1000000000000003E-3</v>
      </c>
      <c r="J1426">
        <v>4.1000000000000003E-3</v>
      </c>
      <c r="K1426">
        <v>4.1000000000000003E-3</v>
      </c>
      <c r="L1426">
        <v>4.1000000000000003E-3</v>
      </c>
    </row>
    <row r="1427" spans="1:12" x14ac:dyDescent="0.25">
      <c r="A1427" t="s">
        <v>755</v>
      </c>
      <c r="B1427">
        <v>2008</v>
      </c>
      <c r="C1427" t="s">
        <v>698</v>
      </c>
      <c r="D1427">
        <v>0.17</v>
      </c>
      <c r="E1427">
        <v>0.17</v>
      </c>
      <c r="F1427">
        <v>0.17</v>
      </c>
      <c r="G1427">
        <v>0.17</v>
      </c>
      <c r="H1427">
        <v>0.17</v>
      </c>
      <c r="I1427">
        <v>0.17</v>
      </c>
      <c r="J1427">
        <v>0.17</v>
      </c>
      <c r="K1427">
        <v>0.17</v>
      </c>
      <c r="L1427">
        <v>0.17</v>
      </c>
    </row>
    <row r="1428" spans="1:12" x14ac:dyDescent="0.25">
      <c r="A1428" t="s">
        <v>755</v>
      </c>
      <c r="B1428">
        <v>2008</v>
      </c>
      <c r="C1428" t="s">
        <v>699</v>
      </c>
      <c r="D1428">
        <v>4.0000000000000002E-4</v>
      </c>
      <c r="E1428">
        <v>4.0000000000000002E-4</v>
      </c>
      <c r="F1428">
        <v>4.0000000000000002E-4</v>
      </c>
      <c r="G1428">
        <v>4.0000000000000002E-4</v>
      </c>
      <c r="H1428">
        <v>4.0000000000000002E-4</v>
      </c>
      <c r="I1428">
        <v>4.0000000000000002E-4</v>
      </c>
      <c r="J1428">
        <v>4.0000000000000002E-4</v>
      </c>
      <c r="K1428">
        <v>4.0000000000000002E-4</v>
      </c>
      <c r="L1428">
        <v>4.0000000000000002E-4</v>
      </c>
    </row>
    <row r="1429" spans="1:12" x14ac:dyDescent="0.25">
      <c r="A1429" t="s">
        <v>755</v>
      </c>
      <c r="B1429">
        <v>2008</v>
      </c>
      <c r="C1429" t="s">
        <v>700</v>
      </c>
      <c r="D1429">
        <v>3.5999999999999997E-2</v>
      </c>
      <c r="E1429">
        <v>3.5999999999999997E-2</v>
      </c>
      <c r="F1429">
        <v>3.5999999999999997E-2</v>
      </c>
      <c r="G1429">
        <v>3.5999999999999997E-2</v>
      </c>
      <c r="H1429">
        <v>3.5999999999999997E-2</v>
      </c>
      <c r="I1429">
        <v>3.5999999999999997E-2</v>
      </c>
      <c r="J1429">
        <v>3.5999999999999997E-2</v>
      </c>
      <c r="K1429">
        <v>3.5999999999999997E-2</v>
      </c>
      <c r="L1429">
        <v>3.5999999999999997E-2</v>
      </c>
    </row>
    <row r="1430" spans="1:12" x14ac:dyDescent="0.25">
      <c r="A1430" t="s">
        <v>696</v>
      </c>
      <c r="B1430">
        <v>2009</v>
      </c>
      <c r="C1430" t="s">
        <v>697</v>
      </c>
      <c r="D1430">
        <v>1.9755</v>
      </c>
      <c r="E1430">
        <v>1.9755</v>
      </c>
      <c r="F1430">
        <v>1.9755</v>
      </c>
      <c r="G1430">
        <v>1.9755</v>
      </c>
      <c r="H1430">
        <v>1.9755</v>
      </c>
      <c r="I1430">
        <v>1.9755</v>
      </c>
      <c r="J1430">
        <v>1.9755</v>
      </c>
      <c r="K1430">
        <v>1.9755</v>
      </c>
      <c r="L1430">
        <v>1.9755</v>
      </c>
    </row>
    <row r="1431" spans="1:12" x14ac:dyDescent="0.25">
      <c r="A1431" t="s">
        <v>696</v>
      </c>
      <c r="B1431">
        <v>2009</v>
      </c>
      <c r="C1431" t="s">
        <v>702</v>
      </c>
      <c r="D1431">
        <v>0.16900000000000001</v>
      </c>
      <c r="E1431">
        <v>0.16900000000000001</v>
      </c>
      <c r="F1431">
        <v>0.16900000000000001</v>
      </c>
      <c r="G1431">
        <v>0.16900000000000001</v>
      </c>
      <c r="H1431">
        <v>0.16900000000000001</v>
      </c>
      <c r="I1431">
        <v>0.16900000000000001</v>
      </c>
      <c r="J1431">
        <v>0.16900000000000001</v>
      </c>
      <c r="K1431">
        <v>0.16900000000000001</v>
      </c>
      <c r="L1431">
        <v>0.16900000000000001</v>
      </c>
    </row>
    <row r="1432" spans="1:12" x14ac:dyDescent="0.25">
      <c r="A1432" t="s">
        <v>696</v>
      </c>
      <c r="B1432">
        <v>2009</v>
      </c>
      <c r="C1432" t="s">
        <v>703</v>
      </c>
      <c r="D1432">
        <v>3.6600000000000001E-2</v>
      </c>
      <c r="E1432">
        <v>3.6600000000000001E-2</v>
      </c>
      <c r="F1432">
        <v>3.6600000000000001E-2</v>
      </c>
      <c r="G1432">
        <v>3.6600000000000001E-2</v>
      </c>
      <c r="H1432">
        <v>3.6600000000000001E-2</v>
      </c>
      <c r="I1432">
        <v>3.6600000000000001E-2</v>
      </c>
      <c r="J1432">
        <v>3.6600000000000001E-2</v>
      </c>
      <c r="K1432">
        <v>3.6600000000000001E-2</v>
      </c>
      <c r="L1432">
        <v>3.6600000000000001E-2</v>
      </c>
    </row>
    <row r="1433" spans="1:12" x14ac:dyDescent="0.25">
      <c r="A1433" t="s">
        <v>696</v>
      </c>
      <c r="B1433">
        <v>2009</v>
      </c>
      <c r="C1433" t="s">
        <v>701</v>
      </c>
      <c r="D1433">
        <v>0.13100000000000001</v>
      </c>
      <c r="E1433">
        <v>0.13100000000000001</v>
      </c>
      <c r="F1433">
        <v>0.13100000000000001</v>
      </c>
      <c r="G1433">
        <v>0.13100000000000001</v>
      </c>
      <c r="H1433">
        <v>0.13100000000000001</v>
      </c>
      <c r="I1433">
        <v>0.13100000000000001</v>
      </c>
      <c r="J1433">
        <v>0.13100000000000001</v>
      </c>
      <c r="K1433">
        <v>0.13100000000000001</v>
      </c>
      <c r="L1433">
        <v>0.13100000000000001</v>
      </c>
    </row>
    <row r="1434" spans="1:12" x14ac:dyDescent="0.25">
      <c r="A1434" t="s">
        <v>696</v>
      </c>
      <c r="B1434">
        <v>2009</v>
      </c>
      <c r="C1434" t="s">
        <v>700</v>
      </c>
      <c r="D1434">
        <v>0.36009999999999998</v>
      </c>
      <c r="E1434">
        <v>0.36009999999999998</v>
      </c>
      <c r="F1434">
        <v>0.36009999999999998</v>
      </c>
      <c r="G1434">
        <v>0.36009999999999998</v>
      </c>
      <c r="H1434">
        <v>0.36009999999999998</v>
      </c>
      <c r="I1434">
        <v>0.36009999999999998</v>
      </c>
      <c r="J1434">
        <v>0.36009999999999998</v>
      </c>
      <c r="K1434">
        <v>0.36009999999999998</v>
      </c>
      <c r="L1434">
        <v>0.36009999999999998</v>
      </c>
    </row>
    <row r="1435" spans="1:12" x14ac:dyDescent="0.25">
      <c r="A1435" t="s">
        <v>696</v>
      </c>
      <c r="B1435">
        <v>2009</v>
      </c>
      <c r="C1435" t="s">
        <v>698</v>
      </c>
      <c r="D1435">
        <v>1.2734000000000001</v>
      </c>
      <c r="E1435">
        <v>1.2734000000000001</v>
      </c>
      <c r="F1435">
        <v>1.2734000000000001</v>
      </c>
      <c r="G1435">
        <v>1.2734000000000001</v>
      </c>
      <c r="H1435">
        <v>1.2734000000000001</v>
      </c>
      <c r="I1435">
        <v>1.2734000000000001</v>
      </c>
      <c r="J1435">
        <v>1.2734000000000001</v>
      </c>
      <c r="K1435">
        <v>1.2734000000000001</v>
      </c>
      <c r="L1435">
        <v>1.2734000000000001</v>
      </c>
    </row>
    <row r="1436" spans="1:12" x14ac:dyDescent="0.25">
      <c r="A1436" t="s">
        <v>696</v>
      </c>
      <c r="B1436">
        <v>2009</v>
      </c>
      <c r="C1436" t="s">
        <v>699</v>
      </c>
      <c r="D1436">
        <v>5.4999999999999997E-3</v>
      </c>
      <c r="E1436">
        <v>5.4999999999999997E-3</v>
      </c>
      <c r="F1436">
        <v>5.4999999999999997E-3</v>
      </c>
      <c r="G1436">
        <v>5.4999999999999997E-3</v>
      </c>
      <c r="H1436">
        <v>5.4999999999999997E-3</v>
      </c>
      <c r="I1436">
        <v>5.4999999999999997E-3</v>
      </c>
      <c r="J1436">
        <v>5.4999999999999997E-3</v>
      </c>
      <c r="K1436">
        <v>5.4999999999999997E-3</v>
      </c>
      <c r="L1436">
        <v>5.4999999999999997E-3</v>
      </c>
    </row>
    <row r="1437" spans="1:12" x14ac:dyDescent="0.25">
      <c r="A1437" t="s">
        <v>704</v>
      </c>
      <c r="B1437">
        <v>2009</v>
      </c>
      <c r="C1437" t="s">
        <v>700</v>
      </c>
      <c r="D1437">
        <v>5.3999999999999999E-2</v>
      </c>
      <c r="E1437">
        <v>5.3999999999999999E-2</v>
      </c>
      <c r="F1437">
        <v>5.3999999999999999E-2</v>
      </c>
      <c r="G1437">
        <v>5.3999999999999999E-2</v>
      </c>
      <c r="H1437">
        <v>5.3999999999999999E-2</v>
      </c>
      <c r="I1437">
        <v>5.3999999999999999E-2</v>
      </c>
      <c r="J1437">
        <v>5.3999999999999999E-2</v>
      </c>
      <c r="K1437">
        <v>5.3999999999999999E-2</v>
      </c>
      <c r="L1437">
        <v>5.3999999999999999E-2</v>
      </c>
    </row>
    <row r="1438" spans="1:12" x14ac:dyDescent="0.25">
      <c r="A1438" t="s">
        <v>704</v>
      </c>
      <c r="B1438">
        <v>2009</v>
      </c>
      <c r="C1438" t="s">
        <v>702</v>
      </c>
      <c r="D1438">
        <v>2.53E-2</v>
      </c>
      <c r="E1438">
        <v>2.53E-2</v>
      </c>
      <c r="F1438">
        <v>2.53E-2</v>
      </c>
      <c r="G1438">
        <v>2.53E-2</v>
      </c>
      <c r="H1438">
        <v>2.53E-2</v>
      </c>
      <c r="I1438">
        <v>2.53E-2</v>
      </c>
      <c r="J1438">
        <v>2.53E-2</v>
      </c>
      <c r="K1438">
        <v>2.53E-2</v>
      </c>
      <c r="L1438">
        <v>2.53E-2</v>
      </c>
    </row>
    <row r="1439" spans="1:12" x14ac:dyDescent="0.25">
      <c r="A1439" t="s">
        <v>704</v>
      </c>
      <c r="B1439">
        <v>2009</v>
      </c>
      <c r="C1439" t="s">
        <v>703</v>
      </c>
      <c r="D1439">
        <v>5.4999999999999997E-3</v>
      </c>
      <c r="E1439">
        <v>5.4999999999999997E-3</v>
      </c>
      <c r="F1439">
        <v>5.4999999999999997E-3</v>
      </c>
      <c r="G1439">
        <v>5.4999999999999997E-3</v>
      </c>
      <c r="H1439">
        <v>5.4999999999999997E-3</v>
      </c>
      <c r="I1439">
        <v>5.4999999999999997E-3</v>
      </c>
      <c r="J1439">
        <v>5.4999999999999997E-3</v>
      </c>
      <c r="K1439">
        <v>5.4999999999999997E-3</v>
      </c>
      <c r="L1439">
        <v>5.4999999999999997E-3</v>
      </c>
    </row>
    <row r="1440" spans="1:12" x14ac:dyDescent="0.25">
      <c r="A1440" t="s">
        <v>704</v>
      </c>
      <c r="B1440">
        <v>2009</v>
      </c>
      <c r="C1440" t="s">
        <v>699</v>
      </c>
      <c r="D1440">
        <v>8.0000000000000004E-4</v>
      </c>
      <c r="E1440">
        <v>8.0000000000000004E-4</v>
      </c>
      <c r="F1440">
        <v>8.0000000000000004E-4</v>
      </c>
      <c r="G1440">
        <v>8.0000000000000004E-4</v>
      </c>
      <c r="H1440">
        <v>8.0000000000000004E-4</v>
      </c>
      <c r="I1440">
        <v>8.0000000000000004E-4</v>
      </c>
      <c r="J1440">
        <v>8.0000000000000004E-4</v>
      </c>
      <c r="K1440">
        <v>8.0000000000000004E-4</v>
      </c>
      <c r="L1440">
        <v>8.0000000000000004E-4</v>
      </c>
    </row>
    <row r="1441" spans="1:12" x14ac:dyDescent="0.25">
      <c r="A1441" t="s">
        <v>704</v>
      </c>
      <c r="B1441">
        <v>2009</v>
      </c>
      <c r="C1441" t="s">
        <v>697</v>
      </c>
      <c r="D1441">
        <v>0.2087</v>
      </c>
      <c r="E1441">
        <v>0.2087</v>
      </c>
      <c r="F1441">
        <v>0.2087</v>
      </c>
      <c r="G1441">
        <v>0.2087</v>
      </c>
      <c r="H1441">
        <v>0.2087</v>
      </c>
      <c r="I1441">
        <v>0.2087</v>
      </c>
      <c r="J1441">
        <v>0.2087</v>
      </c>
      <c r="K1441">
        <v>0.2087</v>
      </c>
      <c r="L1441">
        <v>0.2087</v>
      </c>
    </row>
    <row r="1442" spans="1:12" x14ac:dyDescent="0.25">
      <c r="A1442" t="s">
        <v>704</v>
      </c>
      <c r="B1442">
        <v>2009</v>
      </c>
      <c r="C1442" t="s">
        <v>701</v>
      </c>
      <c r="D1442">
        <v>1.52E-2</v>
      </c>
      <c r="E1442">
        <v>1.52E-2</v>
      </c>
      <c r="F1442">
        <v>1.52E-2</v>
      </c>
      <c r="G1442">
        <v>1.52E-2</v>
      </c>
      <c r="H1442">
        <v>1.52E-2</v>
      </c>
      <c r="I1442">
        <v>1.52E-2</v>
      </c>
      <c r="J1442">
        <v>1.52E-2</v>
      </c>
      <c r="K1442">
        <v>1.52E-2</v>
      </c>
      <c r="L1442">
        <v>1.52E-2</v>
      </c>
    </row>
    <row r="1443" spans="1:12" x14ac:dyDescent="0.25">
      <c r="A1443" t="s">
        <v>704</v>
      </c>
      <c r="B1443">
        <v>2009</v>
      </c>
      <c r="C1443" t="s">
        <v>698</v>
      </c>
      <c r="D1443">
        <v>0.10780000000000001</v>
      </c>
      <c r="E1443">
        <v>0.10780000000000001</v>
      </c>
      <c r="F1443">
        <v>0.10780000000000001</v>
      </c>
      <c r="G1443">
        <v>0.10780000000000001</v>
      </c>
      <c r="H1443">
        <v>0.10780000000000001</v>
      </c>
      <c r="I1443">
        <v>0.10780000000000001</v>
      </c>
      <c r="J1443">
        <v>0.10780000000000001</v>
      </c>
      <c r="K1443">
        <v>0.10780000000000001</v>
      </c>
      <c r="L1443">
        <v>0.10780000000000001</v>
      </c>
    </row>
    <row r="1444" spans="1:12" x14ac:dyDescent="0.25">
      <c r="A1444" t="s">
        <v>706</v>
      </c>
      <c r="B1444">
        <v>2009</v>
      </c>
      <c r="C1444" t="s">
        <v>703</v>
      </c>
      <c r="D1444">
        <v>5.1700000000000003E-2</v>
      </c>
      <c r="E1444">
        <v>5.1700000000000003E-2</v>
      </c>
      <c r="F1444">
        <v>5.1700000000000003E-2</v>
      </c>
      <c r="G1444">
        <v>5.1700000000000003E-2</v>
      </c>
      <c r="H1444">
        <v>5.1700000000000003E-2</v>
      </c>
      <c r="I1444">
        <v>5.1700000000000003E-2</v>
      </c>
      <c r="J1444">
        <v>5.1700000000000003E-2</v>
      </c>
      <c r="K1444">
        <v>5.1700000000000003E-2</v>
      </c>
      <c r="L1444">
        <v>5.1700000000000003E-2</v>
      </c>
    </row>
    <row r="1445" spans="1:12" x14ac:dyDescent="0.25">
      <c r="A1445" t="s">
        <v>706</v>
      </c>
      <c r="B1445">
        <v>2009</v>
      </c>
      <c r="C1445" t="s">
        <v>701</v>
      </c>
      <c r="D1445">
        <v>0.14169999999999999</v>
      </c>
      <c r="E1445">
        <v>0.14169999999999999</v>
      </c>
      <c r="F1445">
        <v>0.14169999999999999</v>
      </c>
      <c r="G1445">
        <v>0.14169999999999999</v>
      </c>
      <c r="H1445">
        <v>0.14169999999999999</v>
      </c>
      <c r="I1445">
        <v>0.14169999999999999</v>
      </c>
      <c r="J1445">
        <v>0.14169999999999999</v>
      </c>
      <c r="K1445">
        <v>0.14169999999999999</v>
      </c>
      <c r="L1445">
        <v>0.14169999999999999</v>
      </c>
    </row>
    <row r="1446" spans="1:12" x14ac:dyDescent="0.25">
      <c r="A1446" t="s">
        <v>706</v>
      </c>
      <c r="B1446">
        <v>2009</v>
      </c>
      <c r="C1446" t="s">
        <v>700</v>
      </c>
      <c r="D1446">
        <v>0.50890000000000002</v>
      </c>
      <c r="E1446">
        <v>0.50890000000000002</v>
      </c>
      <c r="F1446">
        <v>0.50890000000000002</v>
      </c>
      <c r="G1446">
        <v>0.50890000000000002</v>
      </c>
      <c r="H1446">
        <v>0.50890000000000002</v>
      </c>
      <c r="I1446">
        <v>0.50890000000000002</v>
      </c>
      <c r="J1446">
        <v>0.50890000000000002</v>
      </c>
      <c r="K1446">
        <v>0.50890000000000002</v>
      </c>
      <c r="L1446">
        <v>0.50890000000000002</v>
      </c>
    </row>
    <row r="1447" spans="1:12" x14ac:dyDescent="0.25">
      <c r="A1447" t="s">
        <v>706</v>
      </c>
      <c r="B1447">
        <v>2009</v>
      </c>
      <c r="C1447" t="s">
        <v>697</v>
      </c>
      <c r="D1447">
        <v>2.2025999999999999</v>
      </c>
      <c r="E1447">
        <v>2.2025999999999999</v>
      </c>
      <c r="F1447">
        <v>2.2025999999999999</v>
      </c>
      <c r="G1447">
        <v>2.2025999999999999</v>
      </c>
      <c r="H1447">
        <v>2.2025999999999999</v>
      </c>
      <c r="I1447">
        <v>2.2025999999999999</v>
      </c>
      <c r="J1447">
        <v>2.2025999999999999</v>
      </c>
      <c r="K1447">
        <v>2.2025999999999999</v>
      </c>
      <c r="L1447">
        <v>2.2025999999999999</v>
      </c>
    </row>
    <row r="1448" spans="1:12" x14ac:dyDescent="0.25">
      <c r="A1448" t="s">
        <v>706</v>
      </c>
      <c r="B1448">
        <v>2009</v>
      </c>
      <c r="C1448" t="s">
        <v>699</v>
      </c>
      <c r="D1448">
        <v>7.7000000000000002E-3</v>
      </c>
      <c r="E1448">
        <v>7.7000000000000002E-3</v>
      </c>
      <c r="F1448">
        <v>7.7000000000000002E-3</v>
      </c>
      <c r="G1448">
        <v>7.7000000000000002E-3</v>
      </c>
      <c r="H1448">
        <v>7.7000000000000002E-3</v>
      </c>
      <c r="I1448">
        <v>7.7000000000000002E-3</v>
      </c>
      <c r="J1448">
        <v>7.7000000000000002E-3</v>
      </c>
      <c r="K1448">
        <v>7.7000000000000002E-3</v>
      </c>
      <c r="L1448">
        <v>7.7000000000000002E-3</v>
      </c>
    </row>
    <row r="1449" spans="1:12" x14ac:dyDescent="0.25">
      <c r="A1449" t="s">
        <v>706</v>
      </c>
      <c r="B1449">
        <v>2009</v>
      </c>
      <c r="C1449" t="s">
        <v>698</v>
      </c>
      <c r="D1449">
        <v>1.2536</v>
      </c>
      <c r="E1449">
        <v>1.2536</v>
      </c>
      <c r="F1449">
        <v>1.2536</v>
      </c>
      <c r="G1449">
        <v>1.2536</v>
      </c>
      <c r="H1449">
        <v>1.2536</v>
      </c>
      <c r="I1449">
        <v>1.2536</v>
      </c>
      <c r="J1449">
        <v>1.2536</v>
      </c>
      <c r="K1449">
        <v>1.2536</v>
      </c>
      <c r="L1449">
        <v>1.2536</v>
      </c>
    </row>
    <row r="1450" spans="1:12" x14ac:dyDescent="0.25">
      <c r="A1450" t="s">
        <v>706</v>
      </c>
      <c r="B1450">
        <v>2009</v>
      </c>
      <c r="C1450" t="s">
        <v>702</v>
      </c>
      <c r="D1450">
        <v>0.2389</v>
      </c>
      <c r="E1450">
        <v>0.2389</v>
      </c>
      <c r="F1450">
        <v>0.2389</v>
      </c>
      <c r="G1450">
        <v>0.2389</v>
      </c>
      <c r="H1450">
        <v>0.2389</v>
      </c>
      <c r="I1450">
        <v>0.2389</v>
      </c>
      <c r="J1450">
        <v>0.2389</v>
      </c>
      <c r="K1450">
        <v>0.2389</v>
      </c>
      <c r="L1450">
        <v>0.2389</v>
      </c>
    </row>
    <row r="1451" spans="1:12" x14ac:dyDescent="0.25">
      <c r="A1451" t="s">
        <v>708</v>
      </c>
      <c r="B1451">
        <v>2009</v>
      </c>
      <c r="C1451" t="s">
        <v>701</v>
      </c>
      <c r="D1451">
        <v>8.0199999999999994E-2</v>
      </c>
      <c r="E1451">
        <v>8.0199999999999994E-2</v>
      </c>
      <c r="F1451">
        <v>8.0199999999999994E-2</v>
      </c>
      <c r="G1451">
        <v>8.0199999999999994E-2</v>
      </c>
      <c r="H1451">
        <v>8.0199999999999994E-2</v>
      </c>
      <c r="I1451">
        <v>8.0199999999999994E-2</v>
      </c>
      <c r="J1451">
        <v>8.0199999999999994E-2</v>
      </c>
      <c r="K1451">
        <v>8.0199999999999994E-2</v>
      </c>
      <c r="L1451">
        <v>8.0199999999999994E-2</v>
      </c>
    </row>
    <row r="1452" spans="1:12" x14ac:dyDescent="0.25">
      <c r="A1452" t="s">
        <v>708</v>
      </c>
      <c r="B1452">
        <v>2009</v>
      </c>
      <c r="C1452" t="s">
        <v>703</v>
      </c>
      <c r="D1452">
        <v>2.2800000000000001E-2</v>
      </c>
      <c r="E1452">
        <v>2.2800000000000001E-2</v>
      </c>
      <c r="F1452">
        <v>2.2800000000000001E-2</v>
      </c>
      <c r="G1452">
        <v>2.2800000000000001E-2</v>
      </c>
      <c r="H1452">
        <v>2.2800000000000001E-2</v>
      </c>
      <c r="I1452">
        <v>2.2800000000000001E-2</v>
      </c>
      <c r="J1452">
        <v>2.2800000000000001E-2</v>
      </c>
      <c r="K1452">
        <v>2.2800000000000001E-2</v>
      </c>
      <c r="L1452">
        <v>2.2800000000000001E-2</v>
      </c>
    </row>
    <row r="1453" spans="1:12" x14ac:dyDescent="0.25">
      <c r="A1453" t="s">
        <v>708</v>
      </c>
      <c r="B1453">
        <v>2009</v>
      </c>
      <c r="C1453" t="s">
        <v>697</v>
      </c>
      <c r="D1453">
        <v>1.0961000000000001</v>
      </c>
      <c r="E1453">
        <v>1.0961000000000001</v>
      </c>
      <c r="F1453">
        <v>1.0961000000000001</v>
      </c>
      <c r="G1453">
        <v>1.0961000000000001</v>
      </c>
      <c r="H1453">
        <v>1.0961000000000001</v>
      </c>
      <c r="I1453">
        <v>1.0961000000000001</v>
      </c>
      <c r="J1453">
        <v>1.0961000000000001</v>
      </c>
      <c r="K1453">
        <v>1.0961000000000001</v>
      </c>
      <c r="L1453">
        <v>1.0961000000000001</v>
      </c>
    </row>
    <row r="1454" spans="1:12" x14ac:dyDescent="0.25">
      <c r="A1454" t="s">
        <v>708</v>
      </c>
      <c r="B1454">
        <v>2009</v>
      </c>
      <c r="C1454" t="s">
        <v>698</v>
      </c>
      <c r="D1454">
        <v>0.66</v>
      </c>
      <c r="E1454">
        <v>0.66</v>
      </c>
      <c r="F1454">
        <v>0.66</v>
      </c>
      <c r="G1454">
        <v>0.66</v>
      </c>
      <c r="H1454">
        <v>0.66</v>
      </c>
      <c r="I1454">
        <v>0.66</v>
      </c>
      <c r="J1454">
        <v>0.66</v>
      </c>
      <c r="K1454">
        <v>0.66</v>
      </c>
      <c r="L1454">
        <v>0.66</v>
      </c>
    </row>
    <row r="1455" spans="1:12" x14ac:dyDescent="0.25">
      <c r="A1455" t="s">
        <v>708</v>
      </c>
      <c r="B1455">
        <v>2009</v>
      </c>
      <c r="C1455" t="s">
        <v>699</v>
      </c>
      <c r="D1455">
        <v>3.3999999999999998E-3</v>
      </c>
      <c r="E1455">
        <v>3.3999999999999998E-3</v>
      </c>
      <c r="F1455">
        <v>3.3999999999999998E-3</v>
      </c>
      <c r="G1455">
        <v>3.3999999999999998E-3</v>
      </c>
      <c r="H1455">
        <v>3.3999999999999998E-3</v>
      </c>
      <c r="I1455">
        <v>3.3999999999999998E-3</v>
      </c>
      <c r="J1455">
        <v>3.3999999999999998E-3</v>
      </c>
      <c r="K1455">
        <v>3.3999999999999998E-3</v>
      </c>
      <c r="L1455">
        <v>3.3999999999999998E-3</v>
      </c>
    </row>
    <row r="1456" spans="1:12" x14ac:dyDescent="0.25">
      <c r="A1456" t="s">
        <v>708</v>
      </c>
      <c r="B1456">
        <v>2009</v>
      </c>
      <c r="C1456" t="s">
        <v>702</v>
      </c>
      <c r="D1456">
        <v>0.1053</v>
      </c>
      <c r="E1456">
        <v>0.1053</v>
      </c>
      <c r="F1456">
        <v>0.1053</v>
      </c>
      <c r="G1456">
        <v>0.1053</v>
      </c>
      <c r="H1456">
        <v>0.1053</v>
      </c>
      <c r="I1456">
        <v>0.1053</v>
      </c>
      <c r="J1456">
        <v>0.1053</v>
      </c>
      <c r="K1456">
        <v>0.1053</v>
      </c>
      <c r="L1456">
        <v>0.1053</v>
      </c>
    </row>
    <row r="1457" spans="1:12" x14ac:dyDescent="0.25">
      <c r="A1457" t="s">
        <v>708</v>
      </c>
      <c r="B1457">
        <v>2009</v>
      </c>
      <c r="C1457" t="s">
        <v>700</v>
      </c>
      <c r="D1457">
        <v>0.22439999999999999</v>
      </c>
      <c r="E1457">
        <v>0.22439999999999999</v>
      </c>
      <c r="F1457">
        <v>0.22439999999999999</v>
      </c>
      <c r="G1457">
        <v>0.22439999999999999</v>
      </c>
      <c r="H1457">
        <v>0.22439999999999999</v>
      </c>
      <c r="I1457">
        <v>0.22439999999999999</v>
      </c>
      <c r="J1457">
        <v>0.22439999999999999</v>
      </c>
      <c r="K1457">
        <v>0.22439999999999999</v>
      </c>
      <c r="L1457">
        <v>0.22439999999999999</v>
      </c>
    </row>
    <row r="1458" spans="1:12" x14ac:dyDescent="0.25">
      <c r="A1458" t="s">
        <v>709</v>
      </c>
      <c r="B1458">
        <v>2009</v>
      </c>
      <c r="C1458" t="s">
        <v>699</v>
      </c>
      <c r="D1458">
        <v>4.4999999999999998E-2</v>
      </c>
      <c r="E1458">
        <v>4.4999999999999998E-2</v>
      </c>
      <c r="F1458">
        <v>4.4999999999999998E-2</v>
      </c>
      <c r="G1458">
        <v>4.4999999999999998E-2</v>
      </c>
      <c r="H1458">
        <v>4.4999999999999998E-2</v>
      </c>
      <c r="I1458">
        <v>4.4999999999999998E-2</v>
      </c>
      <c r="J1458">
        <v>4.4999999999999998E-2</v>
      </c>
      <c r="K1458">
        <v>4.4999999999999998E-2</v>
      </c>
      <c r="L1458">
        <v>4.4999999999999998E-2</v>
      </c>
    </row>
    <row r="1459" spans="1:12" x14ac:dyDescent="0.25">
      <c r="A1459" t="s">
        <v>709</v>
      </c>
      <c r="B1459">
        <v>2009</v>
      </c>
      <c r="C1459" t="s">
        <v>701</v>
      </c>
      <c r="D1459">
        <v>0.76800000000000002</v>
      </c>
      <c r="E1459">
        <v>0.76800000000000002</v>
      </c>
      <c r="F1459">
        <v>0.76800000000000002</v>
      </c>
      <c r="G1459">
        <v>0.76800000000000002</v>
      </c>
      <c r="H1459">
        <v>0.76800000000000002</v>
      </c>
      <c r="I1459">
        <v>0.76800000000000002</v>
      </c>
      <c r="J1459">
        <v>0.76800000000000002</v>
      </c>
      <c r="K1459">
        <v>0.76800000000000002</v>
      </c>
      <c r="L1459">
        <v>0.76800000000000002</v>
      </c>
    </row>
    <row r="1460" spans="1:12" x14ac:dyDescent="0.25">
      <c r="A1460" t="s">
        <v>709</v>
      </c>
      <c r="B1460">
        <v>2009</v>
      </c>
      <c r="C1460" t="s">
        <v>702</v>
      </c>
      <c r="D1460">
        <v>1.389</v>
      </c>
      <c r="E1460">
        <v>1.389</v>
      </c>
      <c r="F1460">
        <v>1.389</v>
      </c>
      <c r="G1460">
        <v>1.389</v>
      </c>
      <c r="H1460">
        <v>1.389</v>
      </c>
      <c r="I1460">
        <v>1.389</v>
      </c>
      <c r="J1460">
        <v>1.389</v>
      </c>
      <c r="K1460">
        <v>1.389</v>
      </c>
      <c r="L1460">
        <v>1.389</v>
      </c>
    </row>
    <row r="1461" spans="1:12" x14ac:dyDescent="0.25">
      <c r="A1461" t="s">
        <v>709</v>
      </c>
      <c r="B1461">
        <v>2009</v>
      </c>
      <c r="C1461" t="s">
        <v>703</v>
      </c>
      <c r="D1461">
        <v>0.30070000000000002</v>
      </c>
      <c r="E1461">
        <v>0.30070000000000002</v>
      </c>
      <c r="F1461">
        <v>0.30070000000000002</v>
      </c>
      <c r="G1461">
        <v>0.30070000000000002</v>
      </c>
      <c r="H1461">
        <v>0.30070000000000002</v>
      </c>
      <c r="I1461">
        <v>0.30070000000000002</v>
      </c>
      <c r="J1461">
        <v>0.30070000000000002</v>
      </c>
      <c r="K1461">
        <v>0.30070000000000002</v>
      </c>
      <c r="L1461">
        <v>0.30070000000000002</v>
      </c>
    </row>
    <row r="1462" spans="1:12" x14ac:dyDescent="0.25">
      <c r="A1462" t="s">
        <v>709</v>
      </c>
      <c r="B1462">
        <v>2009</v>
      </c>
      <c r="C1462" t="s">
        <v>700</v>
      </c>
      <c r="D1462">
        <v>2.9594</v>
      </c>
      <c r="E1462">
        <v>2.9594</v>
      </c>
      <c r="F1462">
        <v>2.9594</v>
      </c>
      <c r="G1462">
        <v>2.9594</v>
      </c>
      <c r="H1462">
        <v>2.9594</v>
      </c>
      <c r="I1462">
        <v>2.9594</v>
      </c>
      <c r="J1462">
        <v>2.9594</v>
      </c>
      <c r="K1462">
        <v>2.9594</v>
      </c>
      <c r="L1462">
        <v>2.9594</v>
      </c>
    </row>
    <row r="1463" spans="1:12" x14ac:dyDescent="0.25">
      <c r="A1463" t="s">
        <v>709</v>
      </c>
      <c r="B1463">
        <v>2009</v>
      </c>
      <c r="C1463" t="s">
        <v>697</v>
      </c>
      <c r="D1463">
        <v>11.256399999999999</v>
      </c>
      <c r="E1463">
        <v>11.256399999999999</v>
      </c>
      <c r="F1463">
        <v>11.256399999999999</v>
      </c>
      <c r="G1463">
        <v>11.256399999999999</v>
      </c>
      <c r="H1463">
        <v>11.256399999999999</v>
      </c>
      <c r="I1463">
        <v>11.256399999999999</v>
      </c>
      <c r="J1463">
        <v>11.256399999999999</v>
      </c>
      <c r="K1463">
        <v>11.256399999999999</v>
      </c>
      <c r="L1463">
        <v>11.256399999999999</v>
      </c>
    </row>
    <row r="1464" spans="1:12" x14ac:dyDescent="0.25">
      <c r="A1464" t="s">
        <v>709</v>
      </c>
      <c r="B1464">
        <v>2009</v>
      </c>
      <c r="C1464" t="s">
        <v>698</v>
      </c>
      <c r="D1464">
        <v>5.7942999999999998</v>
      </c>
      <c r="E1464">
        <v>5.7942999999999998</v>
      </c>
      <c r="F1464">
        <v>5.7942999999999998</v>
      </c>
      <c r="G1464">
        <v>5.7942999999999998</v>
      </c>
      <c r="H1464">
        <v>5.7942999999999998</v>
      </c>
      <c r="I1464">
        <v>5.7942999999999998</v>
      </c>
      <c r="J1464">
        <v>5.7942999999999998</v>
      </c>
      <c r="K1464">
        <v>5.7942999999999998</v>
      </c>
      <c r="L1464">
        <v>5.7942999999999998</v>
      </c>
    </row>
    <row r="1465" spans="1:12" x14ac:dyDescent="0.25">
      <c r="A1465" t="s">
        <v>710</v>
      </c>
      <c r="B1465">
        <v>2009</v>
      </c>
      <c r="C1465" t="s">
        <v>700</v>
      </c>
      <c r="D1465">
        <v>0.37630000000000002</v>
      </c>
      <c r="E1465">
        <v>0.37630000000000002</v>
      </c>
      <c r="F1465">
        <v>0.37630000000000002</v>
      </c>
      <c r="G1465">
        <v>0.37630000000000002</v>
      </c>
      <c r="H1465">
        <v>0.37630000000000002</v>
      </c>
      <c r="I1465">
        <v>0.37630000000000002</v>
      </c>
      <c r="J1465">
        <v>0.37630000000000002</v>
      </c>
      <c r="K1465">
        <v>0.37630000000000002</v>
      </c>
      <c r="L1465">
        <v>0.37630000000000002</v>
      </c>
    </row>
    <row r="1466" spans="1:12" x14ac:dyDescent="0.25">
      <c r="A1466" t="s">
        <v>710</v>
      </c>
      <c r="B1466">
        <v>2009</v>
      </c>
      <c r="C1466" t="s">
        <v>699</v>
      </c>
      <c r="D1466">
        <v>5.7000000000000002E-3</v>
      </c>
      <c r="E1466">
        <v>5.7000000000000002E-3</v>
      </c>
      <c r="F1466">
        <v>5.7000000000000002E-3</v>
      </c>
      <c r="G1466">
        <v>5.7000000000000002E-3</v>
      </c>
      <c r="H1466">
        <v>5.7000000000000002E-3</v>
      </c>
      <c r="I1466">
        <v>5.7000000000000002E-3</v>
      </c>
      <c r="J1466">
        <v>5.7000000000000002E-3</v>
      </c>
      <c r="K1466">
        <v>5.7000000000000002E-3</v>
      </c>
      <c r="L1466">
        <v>5.7000000000000002E-3</v>
      </c>
    </row>
    <row r="1467" spans="1:12" x14ac:dyDescent="0.25">
      <c r="A1467" t="s">
        <v>710</v>
      </c>
      <c r="B1467">
        <v>2009</v>
      </c>
      <c r="C1467" t="s">
        <v>701</v>
      </c>
      <c r="D1467">
        <v>0.10780000000000001</v>
      </c>
      <c r="E1467">
        <v>0.10780000000000001</v>
      </c>
      <c r="F1467">
        <v>0.10780000000000001</v>
      </c>
      <c r="G1467">
        <v>0.10780000000000001</v>
      </c>
      <c r="H1467">
        <v>0.10780000000000001</v>
      </c>
      <c r="I1467">
        <v>0.10780000000000001</v>
      </c>
      <c r="J1467">
        <v>0.10780000000000001</v>
      </c>
      <c r="K1467">
        <v>0.10780000000000001</v>
      </c>
      <c r="L1467">
        <v>0.10780000000000001</v>
      </c>
    </row>
    <row r="1468" spans="1:12" x14ac:dyDescent="0.25">
      <c r="A1468" t="s">
        <v>710</v>
      </c>
      <c r="B1468">
        <v>2009</v>
      </c>
      <c r="C1468" t="s">
        <v>698</v>
      </c>
      <c r="D1468">
        <v>0.96799999999999997</v>
      </c>
      <c r="E1468">
        <v>0.96799999999999997</v>
      </c>
      <c r="F1468">
        <v>0.96799999999999997</v>
      </c>
      <c r="G1468">
        <v>0.96799999999999997</v>
      </c>
      <c r="H1468">
        <v>0.96799999999999997</v>
      </c>
      <c r="I1468">
        <v>0.96799999999999997</v>
      </c>
      <c r="J1468">
        <v>0.96799999999999997</v>
      </c>
      <c r="K1468">
        <v>0.96799999999999997</v>
      </c>
      <c r="L1468">
        <v>0.96799999999999997</v>
      </c>
    </row>
    <row r="1469" spans="1:12" x14ac:dyDescent="0.25">
      <c r="A1469" t="s">
        <v>710</v>
      </c>
      <c r="B1469">
        <v>2009</v>
      </c>
      <c r="C1469" t="s">
        <v>703</v>
      </c>
      <c r="D1469">
        <v>3.8199999999999998E-2</v>
      </c>
      <c r="E1469">
        <v>3.8199999999999998E-2</v>
      </c>
      <c r="F1469">
        <v>3.8199999999999998E-2</v>
      </c>
      <c r="G1469">
        <v>3.8199999999999998E-2</v>
      </c>
      <c r="H1469">
        <v>3.8199999999999998E-2</v>
      </c>
      <c r="I1469">
        <v>3.8199999999999998E-2</v>
      </c>
      <c r="J1469">
        <v>3.8199999999999998E-2</v>
      </c>
      <c r="K1469">
        <v>3.8199999999999998E-2</v>
      </c>
      <c r="L1469">
        <v>3.8199999999999998E-2</v>
      </c>
    </row>
    <row r="1470" spans="1:12" x14ac:dyDescent="0.25">
      <c r="A1470" t="s">
        <v>710</v>
      </c>
      <c r="B1470">
        <v>2009</v>
      </c>
      <c r="C1470" t="s">
        <v>697</v>
      </c>
      <c r="D1470">
        <v>1.6727000000000001</v>
      </c>
      <c r="E1470">
        <v>1.6727000000000001</v>
      </c>
      <c r="F1470">
        <v>1.6727000000000001</v>
      </c>
      <c r="G1470">
        <v>1.6727000000000001</v>
      </c>
      <c r="H1470">
        <v>1.6727000000000001</v>
      </c>
      <c r="I1470">
        <v>1.6727000000000001</v>
      </c>
      <c r="J1470">
        <v>1.6727000000000001</v>
      </c>
      <c r="K1470">
        <v>1.6727000000000001</v>
      </c>
      <c r="L1470">
        <v>1.6727000000000001</v>
      </c>
    </row>
    <row r="1471" spans="1:12" x14ac:dyDescent="0.25">
      <c r="A1471" t="s">
        <v>710</v>
      </c>
      <c r="B1471">
        <v>2009</v>
      </c>
      <c r="C1471" t="s">
        <v>702</v>
      </c>
      <c r="D1471">
        <v>0.17660000000000001</v>
      </c>
      <c r="E1471">
        <v>0.17660000000000001</v>
      </c>
      <c r="F1471">
        <v>0.17660000000000001</v>
      </c>
      <c r="G1471">
        <v>0.17660000000000001</v>
      </c>
      <c r="H1471">
        <v>0.17660000000000001</v>
      </c>
      <c r="I1471">
        <v>0.17660000000000001</v>
      </c>
      <c r="J1471">
        <v>0.17660000000000001</v>
      </c>
      <c r="K1471">
        <v>0.17660000000000001</v>
      </c>
      <c r="L1471">
        <v>0.17660000000000001</v>
      </c>
    </row>
    <row r="1472" spans="1:12" x14ac:dyDescent="0.25">
      <c r="A1472" t="s">
        <v>711</v>
      </c>
      <c r="B1472">
        <v>2009</v>
      </c>
      <c r="C1472" t="s">
        <v>699</v>
      </c>
      <c r="D1472">
        <v>4.3E-3</v>
      </c>
      <c r="E1472">
        <v>4.3E-3</v>
      </c>
      <c r="F1472">
        <v>4.3E-3</v>
      </c>
      <c r="G1472">
        <v>4.3E-3</v>
      </c>
      <c r="H1472">
        <v>4.3E-3</v>
      </c>
      <c r="I1472">
        <v>4.3E-3</v>
      </c>
      <c r="J1472">
        <v>4.3E-3</v>
      </c>
      <c r="K1472">
        <v>4.3E-3</v>
      </c>
      <c r="L1472">
        <v>4.3E-3</v>
      </c>
    </row>
    <row r="1473" spans="1:12" x14ac:dyDescent="0.25">
      <c r="A1473" t="s">
        <v>711</v>
      </c>
      <c r="B1473">
        <v>2009</v>
      </c>
      <c r="C1473" t="s">
        <v>697</v>
      </c>
      <c r="D1473">
        <v>1.1669</v>
      </c>
      <c r="E1473">
        <v>1.1669</v>
      </c>
      <c r="F1473">
        <v>1.1669</v>
      </c>
      <c r="G1473">
        <v>1.1669</v>
      </c>
      <c r="H1473">
        <v>1.1669</v>
      </c>
      <c r="I1473">
        <v>1.1669</v>
      </c>
      <c r="J1473">
        <v>1.1669</v>
      </c>
      <c r="K1473">
        <v>1.1669</v>
      </c>
      <c r="L1473">
        <v>1.1669</v>
      </c>
    </row>
    <row r="1474" spans="1:12" x14ac:dyDescent="0.25">
      <c r="A1474" t="s">
        <v>711</v>
      </c>
      <c r="B1474">
        <v>2009</v>
      </c>
      <c r="C1474" t="s">
        <v>702</v>
      </c>
      <c r="D1474">
        <v>0.13139999999999999</v>
      </c>
      <c r="E1474">
        <v>0.13139999999999999</v>
      </c>
      <c r="F1474">
        <v>0.13139999999999999</v>
      </c>
      <c r="G1474">
        <v>0.13139999999999999</v>
      </c>
      <c r="H1474">
        <v>0.13139999999999999</v>
      </c>
      <c r="I1474">
        <v>0.13139999999999999</v>
      </c>
      <c r="J1474">
        <v>0.13139999999999999</v>
      </c>
      <c r="K1474">
        <v>0.13139999999999999</v>
      </c>
      <c r="L1474">
        <v>0.13139999999999999</v>
      </c>
    </row>
    <row r="1475" spans="1:12" x14ac:dyDescent="0.25">
      <c r="A1475" t="s">
        <v>711</v>
      </c>
      <c r="B1475">
        <v>2009</v>
      </c>
      <c r="C1475" t="s">
        <v>701</v>
      </c>
      <c r="D1475">
        <v>7.8899999999999998E-2</v>
      </c>
      <c r="E1475">
        <v>7.8899999999999998E-2</v>
      </c>
      <c r="F1475">
        <v>7.8899999999999998E-2</v>
      </c>
      <c r="G1475">
        <v>7.8899999999999998E-2</v>
      </c>
      <c r="H1475">
        <v>7.8899999999999998E-2</v>
      </c>
      <c r="I1475">
        <v>7.8899999999999998E-2</v>
      </c>
      <c r="J1475">
        <v>7.8899999999999998E-2</v>
      </c>
      <c r="K1475">
        <v>7.8899999999999998E-2</v>
      </c>
      <c r="L1475">
        <v>7.8899999999999998E-2</v>
      </c>
    </row>
    <row r="1476" spans="1:12" x14ac:dyDescent="0.25">
      <c r="A1476" t="s">
        <v>711</v>
      </c>
      <c r="B1476">
        <v>2009</v>
      </c>
      <c r="C1476" t="s">
        <v>700</v>
      </c>
      <c r="D1476">
        <v>0.28010000000000002</v>
      </c>
      <c r="E1476">
        <v>0.28010000000000002</v>
      </c>
      <c r="F1476">
        <v>0.28010000000000002</v>
      </c>
      <c r="G1476">
        <v>0.28010000000000002</v>
      </c>
      <c r="H1476">
        <v>0.28010000000000002</v>
      </c>
      <c r="I1476">
        <v>0.28010000000000002</v>
      </c>
      <c r="J1476">
        <v>0.28010000000000002</v>
      </c>
      <c r="K1476">
        <v>0.28010000000000002</v>
      </c>
      <c r="L1476">
        <v>0.28010000000000002</v>
      </c>
    </row>
    <row r="1477" spans="1:12" x14ac:dyDescent="0.25">
      <c r="A1477" t="s">
        <v>711</v>
      </c>
      <c r="B1477">
        <v>2009</v>
      </c>
      <c r="C1477" t="s">
        <v>703</v>
      </c>
      <c r="D1477">
        <v>2.8500000000000001E-2</v>
      </c>
      <c r="E1477">
        <v>2.8500000000000001E-2</v>
      </c>
      <c r="F1477">
        <v>2.8500000000000001E-2</v>
      </c>
      <c r="G1477">
        <v>2.8500000000000001E-2</v>
      </c>
      <c r="H1477">
        <v>2.8500000000000001E-2</v>
      </c>
      <c r="I1477">
        <v>2.8500000000000001E-2</v>
      </c>
      <c r="J1477">
        <v>2.8500000000000001E-2</v>
      </c>
      <c r="K1477">
        <v>2.8500000000000001E-2</v>
      </c>
      <c r="L1477">
        <v>2.8500000000000001E-2</v>
      </c>
    </row>
    <row r="1478" spans="1:12" x14ac:dyDescent="0.25">
      <c r="A1478" t="s">
        <v>711</v>
      </c>
      <c r="B1478">
        <v>2009</v>
      </c>
      <c r="C1478" t="s">
        <v>698</v>
      </c>
      <c r="D1478">
        <v>0.64380000000000004</v>
      </c>
      <c r="E1478">
        <v>0.64380000000000004</v>
      </c>
      <c r="F1478">
        <v>0.64380000000000004</v>
      </c>
      <c r="G1478">
        <v>0.64380000000000004</v>
      </c>
      <c r="H1478">
        <v>0.64380000000000004</v>
      </c>
      <c r="I1478">
        <v>0.64380000000000004</v>
      </c>
      <c r="J1478">
        <v>0.64380000000000004</v>
      </c>
      <c r="K1478">
        <v>0.64380000000000004</v>
      </c>
      <c r="L1478">
        <v>0.64380000000000004</v>
      </c>
    </row>
    <row r="1479" spans="1:12" x14ac:dyDescent="0.25">
      <c r="A1479" t="s">
        <v>712</v>
      </c>
      <c r="B1479">
        <v>2009</v>
      </c>
      <c r="C1479" t="s">
        <v>703</v>
      </c>
      <c r="D1479">
        <v>7.0000000000000001E-3</v>
      </c>
      <c r="E1479">
        <v>7.0000000000000001E-3</v>
      </c>
      <c r="F1479">
        <v>7.0000000000000001E-3</v>
      </c>
      <c r="G1479">
        <v>7.0000000000000001E-3</v>
      </c>
      <c r="H1479">
        <v>7.0000000000000001E-3</v>
      </c>
      <c r="I1479">
        <v>7.0000000000000001E-3</v>
      </c>
      <c r="J1479">
        <v>7.0000000000000001E-3</v>
      </c>
      <c r="K1479">
        <v>7.0000000000000001E-3</v>
      </c>
      <c r="L1479">
        <v>7.0000000000000001E-3</v>
      </c>
    </row>
    <row r="1480" spans="1:12" x14ac:dyDescent="0.25">
      <c r="A1480" t="s">
        <v>712</v>
      </c>
      <c r="B1480">
        <v>2009</v>
      </c>
      <c r="C1480" t="s">
        <v>702</v>
      </c>
      <c r="D1480">
        <v>3.2300000000000002E-2</v>
      </c>
      <c r="E1480">
        <v>3.2300000000000002E-2</v>
      </c>
      <c r="F1480">
        <v>3.2300000000000002E-2</v>
      </c>
      <c r="G1480">
        <v>3.2300000000000002E-2</v>
      </c>
      <c r="H1480">
        <v>3.2300000000000002E-2</v>
      </c>
      <c r="I1480">
        <v>3.2300000000000002E-2</v>
      </c>
      <c r="J1480">
        <v>3.2300000000000002E-2</v>
      </c>
      <c r="K1480">
        <v>3.2300000000000002E-2</v>
      </c>
      <c r="L1480">
        <v>3.2300000000000002E-2</v>
      </c>
    </row>
    <row r="1481" spans="1:12" x14ac:dyDescent="0.25">
      <c r="A1481" t="s">
        <v>712</v>
      </c>
      <c r="B1481">
        <v>2009</v>
      </c>
      <c r="C1481" t="s">
        <v>697</v>
      </c>
      <c r="D1481">
        <v>0.32090000000000002</v>
      </c>
      <c r="E1481">
        <v>0.32090000000000002</v>
      </c>
      <c r="F1481">
        <v>0.32090000000000002</v>
      </c>
      <c r="G1481">
        <v>0.32090000000000002</v>
      </c>
      <c r="H1481">
        <v>0.32090000000000002</v>
      </c>
      <c r="I1481">
        <v>0.32090000000000002</v>
      </c>
      <c r="J1481">
        <v>0.32090000000000002</v>
      </c>
      <c r="K1481">
        <v>0.32090000000000002</v>
      </c>
      <c r="L1481">
        <v>0.32090000000000002</v>
      </c>
    </row>
    <row r="1482" spans="1:12" x14ac:dyDescent="0.25">
      <c r="A1482" t="s">
        <v>712</v>
      </c>
      <c r="B1482">
        <v>2009</v>
      </c>
      <c r="C1482" t="s">
        <v>699</v>
      </c>
      <c r="D1482">
        <v>1E-3</v>
      </c>
      <c r="E1482">
        <v>1E-3</v>
      </c>
      <c r="F1482">
        <v>1E-3</v>
      </c>
      <c r="G1482">
        <v>1E-3</v>
      </c>
      <c r="H1482">
        <v>1E-3</v>
      </c>
      <c r="I1482">
        <v>1E-3</v>
      </c>
      <c r="J1482">
        <v>1E-3</v>
      </c>
      <c r="K1482">
        <v>1E-3</v>
      </c>
      <c r="L1482">
        <v>1E-3</v>
      </c>
    </row>
    <row r="1483" spans="1:12" x14ac:dyDescent="0.25">
      <c r="A1483" t="s">
        <v>712</v>
      </c>
      <c r="B1483">
        <v>2009</v>
      </c>
      <c r="C1483" t="s">
        <v>698</v>
      </c>
      <c r="D1483">
        <v>0.18729999999999999</v>
      </c>
      <c r="E1483">
        <v>0.18729999999999999</v>
      </c>
      <c r="F1483">
        <v>0.18729999999999999</v>
      </c>
      <c r="G1483">
        <v>0.18729999999999999</v>
      </c>
      <c r="H1483">
        <v>0.18729999999999999</v>
      </c>
      <c r="I1483">
        <v>0.18729999999999999</v>
      </c>
      <c r="J1483">
        <v>0.18729999999999999</v>
      </c>
      <c r="K1483">
        <v>0.18729999999999999</v>
      </c>
      <c r="L1483">
        <v>0.18729999999999999</v>
      </c>
    </row>
    <row r="1484" spans="1:12" x14ac:dyDescent="0.25">
      <c r="A1484" t="s">
        <v>712</v>
      </c>
      <c r="B1484">
        <v>2009</v>
      </c>
      <c r="C1484" t="s">
        <v>701</v>
      </c>
      <c r="D1484">
        <v>2.46E-2</v>
      </c>
      <c r="E1484">
        <v>2.46E-2</v>
      </c>
      <c r="F1484">
        <v>2.46E-2</v>
      </c>
      <c r="G1484">
        <v>2.46E-2</v>
      </c>
      <c r="H1484">
        <v>2.46E-2</v>
      </c>
      <c r="I1484">
        <v>2.46E-2</v>
      </c>
      <c r="J1484">
        <v>2.46E-2</v>
      </c>
      <c r="K1484">
        <v>2.46E-2</v>
      </c>
      <c r="L1484">
        <v>2.46E-2</v>
      </c>
    </row>
    <row r="1485" spans="1:12" x14ac:dyDescent="0.25">
      <c r="A1485" t="s">
        <v>712</v>
      </c>
      <c r="B1485">
        <v>2009</v>
      </c>
      <c r="C1485" t="s">
        <v>700</v>
      </c>
      <c r="D1485">
        <v>6.88E-2</v>
      </c>
      <c r="E1485">
        <v>6.88E-2</v>
      </c>
      <c r="F1485">
        <v>6.88E-2</v>
      </c>
      <c r="G1485">
        <v>6.88E-2</v>
      </c>
      <c r="H1485">
        <v>6.88E-2</v>
      </c>
      <c r="I1485">
        <v>6.88E-2</v>
      </c>
      <c r="J1485">
        <v>6.88E-2</v>
      </c>
      <c r="K1485">
        <v>6.88E-2</v>
      </c>
      <c r="L1485">
        <v>6.88E-2</v>
      </c>
    </row>
    <row r="1486" spans="1:12" x14ac:dyDescent="0.25">
      <c r="A1486" t="s">
        <v>713</v>
      </c>
      <c r="B1486">
        <v>2009</v>
      </c>
      <c r="C1486" t="s">
        <v>703</v>
      </c>
      <c r="D1486">
        <v>0.15079999999999999</v>
      </c>
      <c r="E1486">
        <v>0.15079999999999999</v>
      </c>
      <c r="F1486">
        <v>0.15079999999999999</v>
      </c>
      <c r="G1486">
        <v>0.15079999999999999</v>
      </c>
      <c r="H1486">
        <v>0.15079999999999999</v>
      </c>
      <c r="I1486">
        <v>0.15079999999999999</v>
      </c>
      <c r="J1486">
        <v>0.15079999999999999</v>
      </c>
      <c r="K1486">
        <v>0.15079999999999999</v>
      </c>
      <c r="L1486">
        <v>0.15079999999999999</v>
      </c>
    </row>
    <row r="1487" spans="1:12" x14ac:dyDescent="0.25">
      <c r="A1487" t="s">
        <v>713</v>
      </c>
      <c r="B1487">
        <v>2009</v>
      </c>
      <c r="C1487" t="s">
        <v>699</v>
      </c>
      <c r="D1487">
        <v>2.2599999999999999E-2</v>
      </c>
      <c r="E1487">
        <v>2.2599999999999999E-2</v>
      </c>
      <c r="F1487">
        <v>2.2599999999999999E-2</v>
      </c>
      <c r="G1487">
        <v>2.2599999999999999E-2</v>
      </c>
      <c r="H1487">
        <v>2.2599999999999999E-2</v>
      </c>
      <c r="I1487">
        <v>2.2599999999999999E-2</v>
      </c>
      <c r="J1487">
        <v>2.2599999999999999E-2</v>
      </c>
      <c r="K1487">
        <v>2.2599999999999999E-2</v>
      </c>
      <c r="L1487">
        <v>2.2599999999999999E-2</v>
      </c>
    </row>
    <row r="1488" spans="1:12" x14ac:dyDescent="0.25">
      <c r="A1488" t="s">
        <v>713</v>
      </c>
      <c r="B1488">
        <v>2009</v>
      </c>
      <c r="C1488" t="s">
        <v>701</v>
      </c>
      <c r="D1488">
        <v>0.53610000000000002</v>
      </c>
      <c r="E1488">
        <v>0.53610000000000002</v>
      </c>
      <c r="F1488">
        <v>0.53610000000000002</v>
      </c>
      <c r="G1488">
        <v>0.53610000000000002</v>
      </c>
      <c r="H1488">
        <v>0.53610000000000002</v>
      </c>
      <c r="I1488">
        <v>0.53610000000000002</v>
      </c>
      <c r="J1488">
        <v>0.53610000000000002</v>
      </c>
      <c r="K1488">
        <v>0.53610000000000002</v>
      </c>
      <c r="L1488">
        <v>0.53610000000000002</v>
      </c>
    </row>
    <row r="1489" spans="1:12" x14ac:dyDescent="0.25">
      <c r="A1489" t="s">
        <v>713</v>
      </c>
      <c r="B1489">
        <v>2009</v>
      </c>
      <c r="C1489" t="s">
        <v>702</v>
      </c>
      <c r="D1489">
        <v>0.6966</v>
      </c>
      <c r="E1489">
        <v>0.6966</v>
      </c>
      <c r="F1489">
        <v>0.6966</v>
      </c>
      <c r="G1489">
        <v>0.6966</v>
      </c>
      <c r="H1489">
        <v>0.6966</v>
      </c>
      <c r="I1489">
        <v>0.6966</v>
      </c>
      <c r="J1489">
        <v>0.6966</v>
      </c>
      <c r="K1489">
        <v>0.6966</v>
      </c>
      <c r="L1489">
        <v>0.6966</v>
      </c>
    </row>
    <row r="1490" spans="1:12" x14ac:dyDescent="0.25">
      <c r="A1490" t="s">
        <v>713</v>
      </c>
      <c r="B1490">
        <v>2009</v>
      </c>
      <c r="C1490" t="s">
        <v>700</v>
      </c>
      <c r="D1490">
        <v>1.4841</v>
      </c>
      <c r="E1490">
        <v>1.4841</v>
      </c>
      <c r="F1490">
        <v>1.4841</v>
      </c>
      <c r="G1490">
        <v>1.4841</v>
      </c>
      <c r="H1490">
        <v>1.4841</v>
      </c>
      <c r="I1490">
        <v>1.4841</v>
      </c>
      <c r="J1490">
        <v>1.4841</v>
      </c>
      <c r="K1490">
        <v>1.4841</v>
      </c>
      <c r="L1490">
        <v>1.4841</v>
      </c>
    </row>
    <row r="1491" spans="1:12" x14ac:dyDescent="0.25">
      <c r="A1491" t="s">
        <v>713</v>
      </c>
      <c r="B1491">
        <v>2009</v>
      </c>
      <c r="C1491" t="s">
        <v>698</v>
      </c>
      <c r="D1491">
        <v>3.9912000000000001</v>
      </c>
      <c r="E1491">
        <v>3.9912000000000001</v>
      </c>
      <c r="F1491">
        <v>3.9912000000000001</v>
      </c>
      <c r="G1491">
        <v>3.9912000000000001</v>
      </c>
      <c r="H1491">
        <v>3.9912000000000001</v>
      </c>
      <c r="I1491">
        <v>3.9912000000000001</v>
      </c>
      <c r="J1491">
        <v>3.9912000000000001</v>
      </c>
      <c r="K1491">
        <v>3.9912000000000001</v>
      </c>
      <c r="L1491">
        <v>3.9912000000000001</v>
      </c>
    </row>
    <row r="1492" spans="1:12" x14ac:dyDescent="0.25">
      <c r="A1492" t="s">
        <v>713</v>
      </c>
      <c r="B1492">
        <v>2009</v>
      </c>
      <c r="C1492" t="s">
        <v>697</v>
      </c>
      <c r="D1492">
        <v>6.8813000000000004</v>
      </c>
      <c r="E1492">
        <v>6.8813000000000004</v>
      </c>
      <c r="F1492">
        <v>6.8813000000000004</v>
      </c>
      <c r="G1492">
        <v>6.8813000000000004</v>
      </c>
      <c r="H1492">
        <v>6.8813000000000004</v>
      </c>
      <c r="I1492">
        <v>6.8813000000000004</v>
      </c>
      <c r="J1492">
        <v>6.8813000000000004</v>
      </c>
      <c r="K1492">
        <v>6.8813000000000004</v>
      </c>
      <c r="L1492">
        <v>6.8813000000000004</v>
      </c>
    </row>
    <row r="1493" spans="1:12" x14ac:dyDescent="0.25">
      <c r="A1493" t="s">
        <v>714</v>
      </c>
      <c r="B1493">
        <v>2009</v>
      </c>
      <c r="C1493" t="s">
        <v>702</v>
      </c>
      <c r="D1493">
        <v>0.3488</v>
      </c>
      <c r="E1493">
        <v>0.3488</v>
      </c>
      <c r="F1493">
        <v>0.3488</v>
      </c>
      <c r="G1493">
        <v>0.3488</v>
      </c>
      <c r="H1493">
        <v>0.3488</v>
      </c>
      <c r="I1493">
        <v>0.3488</v>
      </c>
      <c r="J1493">
        <v>0.3488</v>
      </c>
      <c r="K1493">
        <v>0.3488</v>
      </c>
      <c r="L1493">
        <v>0.3488</v>
      </c>
    </row>
    <row r="1494" spans="1:12" x14ac:dyDescent="0.25">
      <c r="A1494" t="s">
        <v>714</v>
      </c>
      <c r="B1494">
        <v>2009</v>
      </c>
      <c r="C1494" t="s">
        <v>703</v>
      </c>
      <c r="D1494">
        <v>7.5499999999999998E-2</v>
      </c>
      <c r="E1494">
        <v>7.5499999999999998E-2</v>
      </c>
      <c r="F1494">
        <v>7.5499999999999998E-2</v>
      </c>
      <c r="G1494">
        <v>7.5499999999999998E-2</v>
      </c>
      <c r="H1494">
        <v>7.5499999999999998E-2</v>
      </c>
      <c r="I1494">
        <v>7.5499999999999998E-2</v>
      </c>
      <c r="J1494">
        <v>7.5499999999999998E-2</v>
      </c>
      <c r="K1494">
        <v>7.5499999999999998E-2</v>
      </c>
      <c r="L1494">
        <v>7.5499999999999998E-2</v>
      </c>
    </row>
    <row r="1495" spans="1:12" x14ac:dyDescent="0.25">
      <c r="A1495" t="s">
        <v>714</v>
      </c>
      <c r="B1495">
        <v>2009</v>
      </c>
      <c r="C1495" t="s">
        <v>701</v>
      </c>
      <c r="D1495">
        <v>0.25540000000000002</v>
      </c>
      <c r="E1495">
        <v>0.25540000000000002</v>
      </c>
      <c r="F1495">
        <v>0.25540000000000002</v>
      </c>
      <c r="G1495">
        <v>0.25540000000000002</v>
      </c>
      <c r="H1495">
        <v>0.25540000000000002</v>
      </c>
      <c r="I1495">
        <v>0.25540000000000002</v>
      </c>
      <c r="J1495">
        <v>0.25540000000000002</v>
      </c>
      <c r="K1495">
        <v>0.25540000000000002</v>
      </c>
      <c r="L1495">
        <v>0.25540000000000002</v>
      </c>
    </row>
    <row r="1496" spans="1:12" x14ac:dyDescent="0.25">
      <c r="A1496" t="s">
        <v>714</v>
      </c>
      <c r="B1496">
        <v>2009</v>
      </c>
      <c r="C1496" t="s">
        <v>700</v>
      </c>
      <c r="D1496">
        <v>0.74309999999999998</v>
      </c>
      <c r="E1496">
        <v>0.74309999999999998</v>
      </c>
      <c r="F1496">
        <v>0.74309999999999998</v>
      </c>
      <c r="G1496">
        <v>0.74309999999999998</v>
      </c>
      <c r="H1496">
        <v>0.74309999999999998</v>
      </c>
      <c r="I1496">
        <v>0.74309999999999998</v>
      </c>
      <c r="J1496">
        <v>0.74309999999999998</v>
      </c>
      <c r="K1496">
        <v>0.74309999999999998</v>
      </c>
      <c r="L1496">
        <v>0.74309999999999998</v>
      </c>
    </row>
    <row r="1497" spans="1:12" x14ac:dyDescent="0.25">
      <c r="A1497" t="s">
        <v>714</v>
      </c>
      <c r="B1497">
        <v>2009</v>
      </c>
      <c r="C1497" t="s">
        <v>697</v>
      </c>
      <c r="D1497">
        <v>3.6152000000000002</v>
      </c>
      <c r="E1497">
        <v>3.6152000000000002</v>
      </c>
      <c r="F1497">
        <v>3.6152000000000002</v>
      </c>
      <c r="G1497">
        <v>3.6152000000000002</v>
      </c>
      <c r="H1497">
        <v>3.6152000000000002</v>
      </c>
      <c r="I1497">
        <v>3.6152000000000002</v>
      </c>
      <c r="J1497">
        <v>3.6152000000000002</v>
      </c>
      <c r="K1497">
        <v>3.6152000000000002</v>
      </c>
      <c r="L1497">
        <v>3.6152000000000002</v>
      </c>
    </row>
    <row r="1498" spans="1:12" x14ac:dyDescent="0.25">
      <c r="A1498" t="s">
        <v>714</v>
      </c>
      <c r="B1498">
        <v>2009</v>
      </c>
      <c r="C1498" t="s">
        <v>699</v>
      </c>
      <c r="D1498">
        <v>1.1299999999999999E-2</v>
      </c>
      <c r="E1498">
        <v>1.1299999999999999E-2</v>
      </c>
      <c r="F1498">
        <v>1.1299999999999999E-2</v>
      </c>
      <c r="G1498">
        <v>1.1299999999999999E-2</v>
      </c>
      <c r="H1498">
        <v>1.1299999999999999E-2</v>
      </c>
      <c r="I1498">
        <v>1.1299999999999999E-2</v>
      </c>
      <c r="J1498">
        <v>1.1299999999999999E-2</v>
      </c>
      <c r="K1498">
        <v>1.1299999999999999E-2</v>
      </c>
      <c r="L1498">
        <v>1.1299999999999999E-2</v>
      </c>
    </row>
    <row r="1499" spans="1:12" x14ac:dyDescent="0.25">
      <c r="A1499" t="s">
        <v>714</v>
      </c>
      <c r="B1499">
        <v>2009</v>
      </c>
      <c r="C1499" t="s">
        <v>698</v>
      </c>
      <c r="D1499">
        <v>2.1810999999999998</v>
      </c>
      <c r="E1499">
        <v>2.1810999999999998</v>
      </c>
      <c r="F1499">
        <v>2.1810999999999998</v>
      </c>
      <c r="G1499">
        <v>2.1810999999999998</v>
      </c>
      <c r="H1499">
        <v>2.1810999999999998</v>
      </c>
      <c r="I1499">
        <v>2.1810999999999998</v>
      </c>
      <c r="J1499">
        <v>2.1810999999999998</v>
      </c>
      <c r="K1499">
        <v>2.1810999999999998</v>
      </c>
      <c r="L1499">
        <v>2.1810999999999998</v>
      </c>
    </row>
    <row r="1500" spans="1:12" x14ac:dyDescent="0.25">
      <c r="A1500" t="s">
        <v>715</v>
      </c>
      <c r="B1500">
        <v>2009</v>
      </c>
      <c r="C1500" t="s">
        <v>702</v>
      </c>
      <c r="D1500">
        <v>4.9000000000000002E-2</v>
      </c>
      <c r="E1500">
        <v>4.9000000000000002E-2</v>
      </c>
      <c r="F1500">
        <v>4.9000000000000002E-2</v>
      </c>
      <c r="G1500">
        <v>4.9000000000000002E-2</v>
      </c>
      <c r="H1500">
        <v>4.9000000000000002E-2</v>
      </c>
      <c r="I1500">
        <v>4.9000000000000002E-2</v>
      </c>
      <c r="J1500">
        <v>4.9000000000000002E-2</v>
      </c>
      <c r="K1500">
        <v>4.9000000000000002E-2</v>
      </c>
      <c r="L1500">
        <v>4.9000000000000002E-2</v>
      </c>
    </row>
    <row r="1501" spans="1:12" x14ac:dyDescent="0.25">
      <c r="A1501" t="s">
        <v>715</v>
      </c>
      <c r="B1501">
        <v>2009</v>
      </c>
      <c r="C1501" t="s">
        <v>698</v>
      </c>
      <c r="D1501">
        <v>0.2215</v>
      </c>
      <c r="E1501">
        <v>0.2215</v>
      </c>
      <c r="F1501">
        <v>0.2215</v>
      </c>
      <c r="G1501">
        <v>0.2215</v>
      </c>
      <c r="H1501">
        <v>0.2215</v>
      </c>
      <c r="I1501">
        <v>0.2215</v>
      </c>
      <c r="J1501">
        <v>0.2215</v>
      </c>
      <c r="K1501">
        <v>0.2215</v>
      </c>
      <c r="L1501">
        <v>0.2215</v>
      </c>
    </row>
    <row r="1502" spans="1:12" x14ac:dyDescent="0.25">
      <c r="A1502" t="s">
        <v>715</v>
      </c>
      <c r="B1502">
        <v>2009</v>
      </c>
      <c r="C1502" t="s">
        <v>701</v>
      </c>
      <c r="D1502">
        <v>2.7900000000000001E-2</v>
      </c>
      <c r="E1502">
        <v>2.7900000000000001E-2</v>
      </c>
      <c r="F1502">
        <v>2.7900000000000001E-2</v>
      </c>
      <c r="G1502">
        <v>2.7900000000000001E-2</v>
      </c>
      <c r="H1502">
        <v>2.7900000000000001E-2</v>
      </c>
      <c r="I1502">
        <v>2.7900000000000001E-2</v>
      </c>
      <c r="J1502">
        <v>2.7900000000000001E-2</v>
      </c>
      <c r="K1502">
        <v>2.7900000000000001E-2</v>
      </c>
      <c r="L1502">
        <v>2.7900000000000001E-2</v>
      </c>
    </row>
    <row r="1503" spans="1:12" x14ac:dyDescent="0.25">
      <c r="A1503" t="s">
        <v>715</v>
      </c>
      <c r="B1503">
        <v>2009</v>
      </c>
      <c r="C1503" t="s">
        <v>703</v>
      </c>
      <c r="D1503">
        <v>1.06E-2</v>
      </c>
      <c r="E1503">
        <v>1.06E-2</v>
      </c>
      <c r="F1503">
        <v>1.06E-2</v>
      </c>
      <c r="G1503">
        <v>1.06E-2</v>
      </c>
      <c r="H1503">
        <v>1.06E-2</v>
      </c>
      <c r="I1503">
        <v>1.06E-2</v>
      </c>
      <c r="J1503">
        <v>1.06E-2</v>
      </c>
      <c r="K1503">
        <v>1.06E-2</v>
      </c>
      <c r="L1503">
        <v>1.06E-2</v>
      </c>
    </row>
    <row r="1504" spans="1:12" x14ac:dyDescent="0.25">
      <c r="A1504" t="s">
        <v>715</v>
      </c>
      <c r="B1504">
        <v>2009</v>
      </c>
      <c r="C1504" t="s">
        <v>700</v>
      </c>
      <c r="D1504">
        <v>0.1045</v>
      </c>
      <c r="E1504">
        <v>0.1045</v>
      </c>
      <c r="F1504">
        <v>0.1045</v>
      </c>
      <c r="G1504">
        <v>0.1045</v>
      </c>
      <c r="H1504">
        <v>0.1045</v>
      </c>
      <c r="I1504">
        <v>0.1045</v>
      </c>
      <c r="J1504">
        <v>0.1045</v>
      </c>
      <c r="K1504">
        <v>0.1045</v>
      </c>
      <c r="L1504">
        <v>0.1045</v>
      </c>
    </row>
    <row r="1505" spans="1:12" x14ac:dyDescent="0.25">
      <c r="A1505" t="s">
        <v>715</v>
      </c>
      <c r="B1505">
        <v>2009</v>
      </c>
      <c r="C1505" t="s">
        <v>697</v>
      </c>
      <c r="D1505">
        <v>0.41510000000000002</v>
      </c>
      <c r="E1505">
        <v>0.41510000000000002</v>
      </c>
      <c r="F1505">
        <v>0.41510000000000002</v>
      </c>
      <c r="G1505">
        <v>0.41510000000000002</v>
      </c>
      <c r="H1505">
        <v>0.41510000000000002</v>
      </c>
      <c r="I1505">
        <v>0.41510000000000002</v>
      </c>
      <c r="J1505">
        <v>0.41510000000000002</v>
      </c>
      <c r="K1505">
        <v>0.41510000000000002</v>
      </c>
      <c r="L1505">
        <v>0.41510000000000002</v>
      </c>
    </row>
    <row r="1506" spans="1:12" x14ac:dyDescent="0.25">
      <c r="A1506" t="s">
        <v>715</v>
      </c>
      <c r="B1506">
        <v>2009</v>
      </c>
      <c r="C1506" t="s">
        <v>699</v>
      </c>
      <c r="D1506">
        <v>1.6000000000000001E-3</v>
      </c>
      <c r="E1506">
        <v>1.6000000000000001E-3</v>
      </c>
      <c r="F1506">
        <v>1.6000000000000001E-3</v>
      </c>
      <c r="G1506">
        <v>1.6000000000000001E-3</v>
      </c>
      <c r="H1506">
        <v>1.6000000000000001E-3</v>
      </c>
      <c r="I1506">
        <v>1.6000000000000001E-3</v>
      </c>
      <c r="J1506">
        <v>1.6000000000000001E-3</v>
      </c>
      <c r="K1506">
        <v>1.6000000000000001E-3</v>
      </c>
      <c r="L1506">
        <v>1.6000000000000001E-3</v>
      </c>
    </row>
    <row r="1507" spans="1:12" x14ac:dyDescent="0.25">
      <c r="A1507" t="s">
        <v>716</v>
      </c>
      <c r="B1507">
        <v>2009</v>
      </c>
      <c r="C1507" t="s">
        <v>697</v>
      </c>
      <c r="D1507">
        <v>0.53439999999999999</v>
      </c>
      <c r="E1507">
        <v>0.53439999999999999</v>
      </c>
      <c r="F1507">
        <v>0.53439999999999999</v>
      </c>
      <c r="G1507">
        <v>0.53439999999999999</v>
      </c>
      <c r="H1507">
        <v>0.53439999999999999</v>
      </c>
      <c r="I1507">
        <v>0.53439999999999999</v>
      </c>
      <c r="J1507">
        <v>0.53439999999999999</v>
      </c>
      <c r="K1507">
        <v>0.53439999999999999</v>
      </c>
      <c r="L1507">
        <v>0.53439999999999999</v>
      </c>
    </row>
    <row r="1508" spans="1:12" x14ac:dyDescent="0.25">
      <c r="A1508" t="s">
        <v>716</v>
      </c>
      <c r="B1508">
        <v>2009</v>
      </c>
      <c r="C1508" t="s">
        <v>698</v>
      </c>
      <c r="D1508">
        <v>0.315</v>
      </c>
      <c r="E1508">
        <v>0.315</v>
      </c>
      <c r="F1508">
        <v>0.315</v>
      </c>
      <c r="G1508">
        <v>0.315</v>
      </c>
      <c r="H1508">
        <v>0.315</v>
      </c>
      <c r="I1508">
        <v>0.315</v>
      </c>
      <c r="J1508">
        <v>0.315</v>
      </c>
      <c r="K1508">
        <v>0.315</v>
      </c>
      <c r="L1508">
        <v>0.315</v>
      </c>
    </row>
    <row r="1509" spans="1:12" x14ac:dyDescent="0.25">
      <c r="A1509" t="s">
        <v>716</v>
      </c>
      <c r="B1509">
        <v>2009</v>
      </c>
      <c r="C1509" t="s">
        <v>701</v>
      </c>
      <c r="D1509">
        <v>3.3099999999999997E-2</v>
      </c>
      <c r="E1509">
        <v>3.3099999999999997E-2</v>
      </c>
      <c r="F1509">
        <v>3.3099999999999997E-2</v>
      </c>
      <c r="G1509">
        <v>3.3099999999999997E-2</v>
      </c>
      <c r="H1509">
        <v>3.3099999999999997E-2</v>
      </c>
      <c r="I1509">
        <v>3.3099999999999997E-2</v>
      </c>
      <c r="J1509">
        <v>3.3099999999999997E-2</v>
      </c>
      <c r="K1509">
        <v>3.3099999999999997E-2</v>
      </c>
      <c r="L1509">
        <v>3.3099999999999997E-2</v>
      </c>
    </row>
    <row r="1510" spans="1:12" x14ac:dyDescent="0.25">
      <c r="A1510" t="s">
        <v>716</v>
      </c>
      <c r="B1510">
        <v>2009</v>
      </c>
      <c r="C1510" t="s">
        <v>702</v>
      </c>
      <c r="D1510">
        <v>5.5100000000000003E-2</v>
      </c>
      <c r="E1510">
        <v>5.5100000000000003E-2</v>
      </c>
      <c r="F1510">
        <v>5.5100000000000003E-2</v>
      </c>
      <c r="G1510">
        <v>5.5100000000000003E-2</v>
      </c>
      <c r="H1510">
        <v>5.5100000000000003E-2</v>
      </c>
      <c r="I1510">
        <v>5.5100000000000003E-2</v>
      </c>
      <c r="J1510">
        <v>5.5100000000000003E-2</v>
      </c>
      <c r="K1510">
        <v>5.5100000000000003E-2</v>
      </c>
      <c r="L1510">
        <v>5.5100000000000003E-2</v>
      </c>
    </row>
    <row r="1511" spans="1:12" x14ac:dyDescent="0.25">
      <c r="A1511" t="s">
        <v>716</v>
      </c>
      <c r="B1511">
        <v>2009</v>
      </c>
      <c r="C1511" t="s">
        <v>703</v>
      </c>
      <c r="D1511">
        <v>1.1900000000000001E-2</v>
      </c>
      <c r="E1511">
        <v>1.1900000000000001E-2</v>
      </c>
      <c r="F1511">
        <v>1.1900000000000001E-2</v>
      </c>
      <c r="G1511">
        <v>1.1900000000000001E-2</v>
      </c>
      <c r="H1511">
        <v>1.1900000000000001E-2</v>
      </c>
      <c r="I1511">
        <v>1.1900000000000001E-2</v>
      </c>
      <c r="J1511">
        <v>1.1900000000000001E-2</v>
      </c>
      <c r="K1511">
        <v>1.1900000000000001E-2</v>
      </c>
      <c r="L1511">
        <v>1.1900000000000001E-2</v>
      </c>
    </row>
    <row r="1512" spans="1:12" x14ac:dyDescent="0.25">
      <c r="A1512" t="s">
        <v>716</v>
      </c>
      <c r="B1512">
        <v>2009</v>
      </c>
      <c r="C1512" t="s">
        <v>699</v>
      </c>
      <c r="D1512">
        <v>1.8E-3</v>
      </c>
      <c r="E1512">
        <v>1.8E-3</v>
      </c>
      <c r="F1512">
        <v>1.8E-3</v>
      </c>
      <c r="G1512">
        <v>1.8E-3</v>
      </c>
      <c r="H1512">
        <v>1.8E-3</v>
      </c>
      <c r="I1512">
        <v>1.8E-3</v>
      </c>
      <c r="J1512">
        <v>1.8E-3</v>
      </c>
      <c r="K1512">
        <v>1.8E-3</v>
      </c>
      <c r="L1512">
        <v>1.8E-3</v>
      </c>
    </row>
    <row r="1513" spans="1:12" x14ac:dyDescent="0.25">
      <c r="A1513" t="s">
        <v>716</v>
      </c>
      <c r="B1513">
        <v>2009</v>
      </c>
      <c r="C1513" t="s">
        <v>700</v>
      </c>
      <c r="D1513">
        <v>0.1174</v>
      </c>
      <c r="E1513">
        <v>0.1174</v>
      </c>
      <c r="F1513">
        <v>0.1174</v>
      </c>
      <c r="G1513">
        <v>0.1174</v>
      </c>
      <c r="H1513">
        <v>0.1174</v>
      </c>
      <c r="I1513">
        <v>0.1174</v>
      </c>
      <c r="J1513">
        <v>0.1174</v>
      </c>
      <c r="K1513">
        <v>0.1174</v>
      </c>
      <c r="L1513">
        <v>0.1174</v>
      </c>
    </row>
    <row r="1514" spans="1:12" x14ac:dyDescent="0.25">
      <c r="A1514" t="s">
        <v>717</v>
      </c>
      <c r="B1514">
        <v>2009</v>
      </c>
      <c r="C1514" t="s">
        <v>699</v>
      </c>
      <c r="D1514">
        <v>1.54E-2</v>
      </c>
      <c r="E1514">
        <v>1.54E-2</v>
      </c>
      <c r="F1514">
        <v>1.54E-2</v>
      </c>
      <c r="G1514">
        <v>1.54E-2</v>
      </c>
      <c r="H1514">
        <v>1.54E-2</v>
      </c>
      <c r="I1514">
        <v>1.54E-2</v>
      </c>
      <c r="J1514">
        <v>1.54E-2</v>
      </c>
      <c r="K1514">
        <v>1.54E-2</v>
      </c>
      <c r="L1514">
        <v>1.54E-2</v>
      </c>
    </row>
    <row r="1515" spans="1:12" x14ac:dyDescent="0.25">
      <c r="A1515" t="s">
        <v>717</v>
      </c>
      <c r="B1515">
        <v>2009</v>
      </c>
      <c r="C1515" t="s">
        <v>701</v>
      </c>
      <c r="D1515">
        <v>0.3145</v>
      </c>
      <c r="E1515">
        <v>0.3145</v>
      </c>
      <c r="F1515">
        <v>0.3145</v>
      </c>
      <c r="G1515">
        <v>0.3145</v>
      </c>
      <c r="H1515">
        <v>0.3145</v>
      </c>
      <c r="I1515">
        <v>0.3145</v>
      </c>
      <c r="J1515">
        <v>0.3145</v>
      </c>
      <c r="K1515">
        <v>0.3145</v>
      </c>
      <c r="L1515">
        <v>0.3145</v>
      </c>
    </row>
    <row r="1516" spans="1:12" x14ac:dyDescent="0.25">
      <c r="A1516" t="s">
        <v>717</v>
      </c>
      <c r="B1516">
        <v>2009</v>
      </c>
      <c r="C1516" t="s">
        <v>702</v>
      </c>
      <c r="D1516">
        <v>0.47489999999999999</v>
      </c>
      <c r="E1516">
        <v>0.47489999999999999</v>
      </c>
      <c r="F1516">
        <v>0.47489999999999999</v>
      </c>
      <c r="G1516">
        <v>0.47489999999999999</v>
      </c>
      <c r="H1516">
        <v>0.47489999999999999</v>
      </c>
      <c r="I1516">
        <v>0.47489999999999999</v>
      </c>
      <c r="J1516">
        <v>0.47489999999999999</v>
      </c>
      <c r="K1516">
        <v>0.47489999999999999</v>
      </c>
      <c r="L1516">
        <v>0.47489999999999999</v>
      </c>
    </row>
    <row r="1517" spans="1:12" x14ac:dyDescent="0.25">
      <c r="A1517" t="s">
        <v>717</v>
      </c>
      <c r="B1517">
        <v>2009</v>
      </c>
      <c r="C1517" t="s">
        <v>697</v>
      </c>
      <c r="D1517">
        <v>4.1733000000000002</v>
      </c>
      <c r="E1517">
        <v>4.1733000000000002</v>
      </c>
      <c r="F1517">
        <v>4.1733000000000002</v>
      </c>
      <c r="G1517">
        <v>4.1733000000000002</v>
      </c>
      <c r="H1517">
        <v>4.1733000000000002</v>
      </c>
      <c r="I1517">
        <v>4.1733000000000002</v>
      </c>
      <c r="J1517">
        <v>4.1733000000000002</v>
      </c>
      <c r="K1517">
        <v>4.1733000000000002</v>
      </c>
      <c r="L1517">
        <v>4.1733000000000002</v>
      </c>
    </row>
    <row r="1518" spans="1:12" x14ac:dyDescent="0.25">
      <c r="A1518" t="s">
        <v>717</v>
      </c>
      <c r="B1518">
        <v>2009</v>
      </c>
      <c r="C1518" t="s">
        <v>698</v>
      </c>
      <c r="D1518">
        <v>2.2538999999999998</v>
      </c>
      <c r="E1518">
        <v>2.2538999999999998</v>
      </c>
      <c r="F1518">
        <v>2.2538999999999998</v>
      </c>
      <c r="G1518">
        <v>2.2538999999999998</v>
      </c>
      <c r="H1518">
        <v>2.2538999999999998</v>
      </c>
      <c r="I1518">
        <v>2.2538999999999998</v>
      </c>
      <c r="J1518">
        <v>2.2538999999999998</v>
      </c>
      <c r="K1518">
        <v>2.2538999999999998</v>
      </c>
      <c r="L1518">
        <v>2.2538999999999998</v>
      </c>
    </row>
    <row r="1519" spans="1:12" x14ac:dyDescent="0.25">
      <c r="A1519" t="s">
        <v>717</v>
      </c>
      <c r="B1519">
        <v>2009</v>
      </c>
      <c r="C1519" t="s">
        <v>703</v>
      </c>
      <c r="D1519">
        <v>0.1028</v>
      </c>
      <c r="E1519">
        <v>0.1028</v>
      </c>
      <c r="F1519">
        <v>0.1028</v>
      </c>
      <c r="G1519">
        <v>0.1028</v>
      </c>
      <c r="H1519">
        <v>0.1028</v>
      </c>
      <c r="I1519">
        <v>0.1028</v>
      </c>
      <c r="J1519">
        <v>0.1028</v>
      </c>
      <c r="K1519">
        <v>0.1028</v>
      </c>
      <c r="L1519">
        <v>0.1028</v>
      </c>
    </row>
    <row r="1520" spans="1:12" x14ac:dyDescent="0.25">
      <c r="A1520" t="s">
        <v>717</v>
      </c>
      <c r="B1520">
        <v>2009</v>
      </c>
      <c r="C1520" t="s">
        <v>700</v>
      </c>
      <c r="D1520">
        <v>1.0118</v>
      </c>
      <c r="E1520">
        <v>1.0118</v>
      </c>
      <c r="F1520">
        <v>1.0118</v>
      </c>
      <c r="G1520">
        <v>1.0118</v>
      </c>
      <c r="H1520">
        <v>1.0118</v>
      </c>
      <c r="I1520">
        <v>1.0118</v>
      </c>
      <c r="J1520">
        <v>1.0118</v>
      </c>
      <c r="K1520">
        <v>1.0118</v>
      </c>
      <c r="L1520">
        <v>1.0118</v>
      </c>
    </row>
    <row r="1521" spans="1:12" x14ac:dyDescent="0.25">
      <c r="A1521" t="s">
        <v>718</v>
      </c>
      <c r="B1521">
        <v>2009</v>
      </c>
      <c r="C1521" t="s">
        <v>699</v>
      </c>
      <c r="D1521">
        <v>7.6E-3</v>
      </c>
      <c r="E1521">
        <v>7.6E-3</v>
      </c>
      <c r="F1521">
        <v>7.6E-3</v>
      </c>
      <c r="G1521">
        <v>7.6E-3</v>
      </c>
      <c r="H1521">
        <v>7.6E-3</v>
      </c>
      <c r="I1521">
        <v>7.6E-3</v>
      </c>
      <c r="J1521">
        <v>7.6E-3</v>
      </c>
      <c r="K1521">
        <v>7.6E-3</v>
      </c>
      <c r="L1521">
        <v>7.6E-3</v>
      </c>
    </row>
    <row r="1522" spans="1:12" x14ac:dyDescent="0.25">
      <c r="A1522" t="s">
        <v>718</v>
      </c>
      <c r="B1522">
        <v>2009</v>
      </c>
      <c r="C1522" t="s">
        <v>700</v>
      </c>
      <c r="D1522">
        <v>0.50009999999999999</v>
      </c>
      <c r="E1522">
        <v>0.50009999999999999</v>
      </c>
      <c r="F1522">
        <v>0.50009999999999999</v>
      </c>
      <c r="G1522">
        <v>0.50009999999999999</v>
      </c>
      <c r="H1522">
        <v>0.50009999999999999</v>
      </c>
      <c r="I1522">
        <v>0.50009999999999999</v>
      </c>
      <c r="J1522">
        <v>0.50009999999999999</v>
      </c>
      <c r="K1522">
        <v>0.50009999999999999</v>
      </c>
      <c r="L1522">
        <v>0.50009999999999999</v>
      </c>
    </row>
    <row r="1523" spans="1:12" x14ac:dyDescent="0.25">
      <c r="A1523" t="s">
        <v>718</v>
      </c>
      <c r="B1523">
        <v>2009</v>
      </c>
      <c r="C1523" t="s">
        <v>702</v>
      </c>
      <c r="D1523">
        <v>0.23469999999999999</v>
      </c>
      <c r="E1523">
        <v>0.23469999999999999</v>
      </c>
      <c r="F1523">
        <v>0.23469999999999999</v>
      </c>
      <c r="G1523">
        <v>0.23469999999999999</v>
      </c>
      <c r="H1523">
        <v>0.23469999999999999</v>
      </c>
      <c r="I1523">
        <v>0.23469999999999999</v>
      </c>
      <c r="J1523">
        <v>0.23469999999999999</v>
      </c>
      <c r="K1523">
        <v>0.23469999999999999</v>
      </c>
      <c r="L1523">
        <v>0.23469999999999999</v>
      </c>
    </row>
    <row r="1524" spans="1:12" x14ac:dyDescent="0.25">
      <c r="A1524" t="s">
        <v>718</v>
      </c>
      <c r="B1524">
        <v>2009</v>
      </c>
      <c r="C1524" t="s">
        <v>697</v>
      </c>
      <c r="D1524">
        <v>2.4918</v>
      </c>
      <c r="E1524">
        <v>2.4918</v>
      </c>
      <c r="F1524">
        <v>2.4918</v>
      </c>
      <c r="G1524">
        <v>2.4918</v>
      </c>
      <c r="H1524">
        <v>2.4918</v>
      </c>
      <c r="I1524">
        <v>2.4918</v>
      </c>
      <c r="J1524">
        <v>2.4918</v>
      </c>
      <c r="K1524">
        <v>2.4918</v>
      </c>
      <c r="L1524">
        <v>2.4918</v>
      </c>
    </row>
    <row r="1525" spans="1:12" x14ac:dyDescent="0.25">
      <c r="A1525" t="s">
        <v>718</v>
      </c>
      <c r="B1525">
        <v>2009</v>
      </c>
      <c r="C1525" t="s">
        <v>698</v>
      </c>
      <c r="D1525">
        <v>1.538</v>
      </c>
      <c r="E1525">
        <v>1.538</v>
      </c>
      <c r="F1525">
        <v>1.538</v>
      </c>
      <c r="G1525">
        <v>1.538</v>
      </c>
      <c r="H1525">
        <v>1.538</v>
      </c>
      <c r="I1525">
        <v>1.538</v>
      </c>
      <c r="J1525">
        <v>1.538</v>
      </c>
      <c r="K1525">
        <v>1.538</v>
      </c>
      <c r="L1525">
        <v>1.538</v>
      </c>
    </row>
    <row r="1526" spans="1:12" x14ac:dyDescent="0.25">
      <c r="A1526" t="s">
        <v>718</v>
      </c>
      <c r="B1526">
        <v>2009</v>
      </c>
      <c r="C1526" t="s">
        <v>701</v>
      </c>
      <c r="D1526">
        <v>0.1605</v>
      </c>
      <c r="E1526">
        <v>0.1605</v>
      </c>
      <c r="F1526">
        <v>0.1605</v>
      </c>
      <c r="G1526">
        <v>0.1605</v>
      </c>
      <c r="H1526">
        <v>0.1605</v>
      </c>
      <c r="I1526">
        <v>0.1605</v>
      </c>
      <c r="J1526">
        <v>0.1605</v>
      </c>
      <c r="K1526">
        <v>0.1605</v>
      </c>
      <c r="L1526">
        <v>0.1605</v>
      </c>
    </row>
    <row r="1527" spans="1:12" x14ac:dyDescent="0.25">
      <c r="A1527" t="s">
        <v>718</v>
      </c>
      <c r="B1527">
        <v>2009</v>
      </c>
      <c r="C1527" t="s">
        <v>703</v>
      </c>
      <c r="D1527">
        <v>5.0799999999999998E-2</v>
      </c>
      <c r="E1527">
        <v>5.0799999999999998E-2</v>
      </c>
      <c r="F1527">
        <v>5.0799999999999998E-2</v>
      </c>
      <c r="G1527">
        <v>5.0799999999999998E-2</v>
      </c>
      <c r="H1527">
        <v>5.0799999999999998E-2</v>
      </c>
      <c r="I1527">
        <v>5.0799999999999998E-2</v>
      </c>
      <c r="J1527">
        <v>5.0799999999999998E-2</v>
      </c>
      <c r="K1527">
        <v>5.0799999999999998E-2</v>
      </c>
      <c r="L1527">
        <v>5.0799999999999998E-2</v>
      </c>
    </row>
    <row r="1528" spans="1:12" x14ac:dyDescent="0.25">
      <c r="A1528" t="s">
        <v>719</v>
      </c>
      <c r="B1528">
        <v>2009</v>
      </c>
      <c r="C1528" t="s">
        <v>702</v>
      </c>
      <c r="D1528">
        <v>0.1108</v>
      </c>
      <c r="E1528">
        <v>0.1108</v>
      </c>
      <c r="F1528">
        <v>0.1108</v>
      </c>
      <c r="G1528">
        <v>0.1108</v>
      </c>
      <c r="H1528">
        <v>0.1108</v>
      </c>
      <c r="I1528">
        <v>0.1108</v>
      </c>
      <c r="J1528">
        <v>0.1108</v>
      </c>
      <c r="K1528">
        <v>0.1108</v>
      </c>
      <c r="L1528">
        <v>0.1108</v>
      </c>
    </row>
    <row r="1529" spans="1:12" x14ac:dyDescent="0.25">
      <c r="A1529" t="s">
        <v>719</v>
      </c>
      <c r="B1529">
        <v>2009</v>
      </c>
      <c r="C1529" t="s">
        <v>699</v>
      </c>
      <c r="D1529">
        <v>3.5999999999999999E-3</v>
      </c>
      <c r="E1529">
        <v>3.5999999999999999E-3</v>
      </c>
      <c r="F1529">
        <v>3.5999999999999999E-3</v>
      </c>
      <c r="G1529">
        <v>3.5999999999999999E-3</v>
      </c>
      <c r="H1529">
        <v>3.5999999999999999E-3</v>
      </c>
      <c r="I1529">
        <v>3.5999999999999999E-3</v>
      </c>
      <c r="J1529">
        <v>3.5999999999999999E-3</v>
      </c>
      <c r="K1529">
        <v>3.5999999999999999E-3</v>
      </c>
      <c r="L1529">
        <v>3.5999999999999999E-3</v>
      </c>
    </row>
    <row r="1530" spans="1:12" x14ac:dyDescent="0.25">
      <c r="A1530" t="s">
        <v>719</v>
      </c>
      <c r="B1530">
        <v>2009</v>
      </c>
      <c r="C1530" t="s">
        <v>703</v>
      </c>
      <c r="D1530">
        <v>2.4E-2</v>
      </c>
      <c r="E1530">
        <v>2.4E-2</v>
      </c>
      <c r="F1530">
        <v>2.4E-2</v>
      </c>
      <c r="G1530">
        <v>2.4E-2</v>
      </c>
      <c r="H1530">
        <v>2.4E-2</v>
      </c>
      <c r="I1530">
        <v>2.4E-2</v>
      </c>
      <c r="J1530">
        <v>2.4E-2</v>
      </c>
      <c r="K1530">
        <v>2.4E-2</v>
      </c>
      <c r="L1530">
        <v>2.4E-2</v>
      </c>
    </row>
    <row r="1531" spans="1:12" x14ac:dyDescent="0.25">
      <c r="A1531" t="s">
        <v>719</v>
      </c>
      <c r="B1531">
        <v>2009</v>
      </c>
      <c r="C1531" t="s">
        <v>700</v>
      </c>
      <c r="D1531">
        <v>0.23599999999999999</v>
      </c>
      <c r="E1531">
        <v>0.23599999999999999</v>
      </c>
      <c r="F1531">
        <v>0.23599999999999999</v>
      </c>
      <c r="G1531">
        <v>0.23599999999999999</v>
      </c>
      <c r="H1531">
        <v>0.23599999999999999</v>
      </c>
      <c r="I1531">
        <v>0.23599999999999999</v>
      </c>
      <c r="J1531">
        <v>0.23599999999999999</v>
      </c>
      <c r="K1531">
        <v>0.23599999999999999</v>
      </c>
      <c r="L1531">
        <v>0.23599999999999999</v>
      </c>
    </row>
    <row r="1532" spans="1:12" x14ac:dyDescent="0.25">
      <c r="A1532" t="s">
        <v>719</v>
      </c>
      <c r="B1532">
        <v>2009</v>
      </c>
      <c r="C1532" t="s">
        <v>701</v>
      </c>
      <c r="D1532">
        <v>7.6399999999999996E-2</v>
      </c>
      <c r="E1532">
        <v>7.6399999999999996E-2</v>
      </c>
      <c r="F1532">
        <v>7.6399999999999996E-2</v>
      </c>
      <c r="G1532">
        <v>7.6399999999999996E-2</v>
      </c>
      <c r="H1532">
        <v>7.6399999999999996E-2</v>
      </c>
      <c r="I1532">
        <v>7.6399999999999996E-2</v>
      </c>
      <c r="J1532">
        <v>7.6399999999999996E-2</v>
      </c>
      <c r="K1532">
        <v>7.6399999999999996E-2</v>
      </c>
      <c r="L1532">
        <v>7.6399999999999996E-2</v>
      </c>
    </row>
    <row r="1533" spans="1:12" x14ac:dyDescent="0.25">
      <c r="A1533" t="s">
        <v>719</v>
      </c>
      <c r="B1533">
        <v>2009</v>
      </c>
      <c r="C1533" t="s">
        <v>698</v>
      </c>
      <c r="D1533">
        <v>0.63680000000000003</v>
      </c>
      <c r="E1533">
        <v>0.63680000000000003</v>
      </c>
      <c r="F1533">
        <v>0.63680000000000003</v>
      </c>
      <c r="G1533">
        <v>0.63680000000000003</v>
      </c>
      <c r="H1533">
        <v>0.63680000000000003</v>
      </c>
      <c r="I1533">
        <v>0.63680000000000003</v>
      </c>
      <c r="J1533">
        <v>0.63680000000000003</v>
      </c>
      <c r="K1533">
        <v>0.63680000000000003</v>
      </c>
      <c r="L1533">
        <v>0.63680000000000003</v>
      </c>
    </row>
    <row r="1534" spans="1:12" x14ac:dyDescent="0.25">
      <c r="A1534" t="s">
        <v>719</v>
      </c>
      <c r="B1534">
        <v>2009</v>
      </c>
      <c r="C1534" t="s">
        <v>697</v>
      </c>
      <c r="D1534">
        <v>1.0874999999999999</v>
      </c>
      <c r="E1534">
        <v>1.0874999999999999</v>
      </c>
      <c r="F1534">
        <v>1.0874999999999999</v>
      </c>
      <c r="G1534">
        <v>1.0874999999999999</v>
      </c>
      <c r="H1534">
        <v>1.0874999999999999</v>
      </c>
      <c r="I1534">
        <v>1.0874999999999999</v>
      </c>
      <c r="J1534">
        <v>1.0874999999999999</v>
      </c>
      <c r="K1534">
        <v>1.0874999999999999</v>
      </c>
      <c r="L1534">
        <v>1.0874999999999999</v>
      </c>
    </row>
    <row r="1535" spans="1:12" x14ac:dyDescent="0.25">
      <c r="A1535" t="s">
        <v>720</v>
      </c>
      <c r="B1535">
        <v>2009</v>
      </c>
      <c r="C1535" t="s">
        <v>698</v>
      </c>
      <c r="D1535">
        <v>0.6109</v>
      </c>
      <c r="E1535">
        <v>0.6109</v>
      </c>
      <c r="F1535">
        <v>0.6109</v>
      </c>
      <c r="G1535">
        <v>0.6109</v>
      </c>
      <c r="H1535">
        <v>0.6109</v>
      </c>
      <c r="I1535">
        <v>0.6109</v>
      </c>
      <c r="J1535">
        <v>0.6109</v>
      </c>
      <c r="K1535">
        <v>0.6109</v>
      </c>
      <c r="L1535">
        <v>0.6109</v>
      </c>
    </row>
    <row r="1536" spans="1:12" x14ac:dyDescent="0.25">
      <c r="A1536" t="s">
        <v>720</v>
      </c>
      <c r="B1536">
        <v>2009</v>
      </c>
      <c r="C1536" t="s">
        <v>699</v>
      </c>
      <c r="D1536">
        <v>3.3E-3</v>
      </c>
      <c r="E1536">
        <v>3.3E-3</v>
      </c>
      <c r="F1536">
        <v>3.3E-3</v>
      </c>
      <c r="G1536">
        <v>3.3E-3</v>
      </c>
      <c r="H1536">
        <v>3.3E-3</v>
      </c>
      <c r="I1536">
        <v>3.3E-3</v>
      </c>
      <c r="J1536">
        <v>3.3E-3</v>
      </c>
      <c r="K1536">
        <v>3.3E-3</v>
      </c>
      <c r="L1536">
        <v>3.3E-3</v>
      </c>
    </row>
    <row r="1537" spans="1:12" x14ac:dyDescent="0.25">
      <c r="A1537" t="s">
        <v>720</v>
      </c>
      <c r="B1537">
        <v>2009</v>
      </c>
      <c r="C1537" t="s">
        <v>702</v>
      </c>
      <c r="D1537">
        <v>0.1031</v>
      </c>
      <c r="E1537">
        <v>0.1031</v>
      </c>
      <c r="F1537">
        <v>0.1031</v>
      </c>
      <c r="G1537">
        <v>0.1031</v>
      </c>
      <c r="H1537">
        <v>0.1031</v>
      </c>
      <c r="I1537">
        <v>0.1031</v>
      </c>
      <c r="J1537">
        <v>0.1031</v>
      </c>
      <c r="K1537">
        <v>0.1031</v>
      </c>
      <c r="L1537">
        <v>0.1031</v>
      </c>
    </row>
    <row r="1538" spans="1:12" x14ac:dyDescent="0.25">
      <c r="A1538" t="s">
        <v>720</v>
      </c>
      <c r="B1538">
        <v>2009</v>
      </c>
      <c r="C1538" t="s">
        <v>697</v>
      </c>
      <c r="D1538">
        <v>1.03</v>
      </c>
      <c r="E1538">
        <v>1.03</v>
      </c>
      <c r="F1538">
        <v>1.03</v>
      </c>
      <c r="G1538">
        <v>1.03</v>
      </c>
      <c r="H1538">
        <v>1.03</v>
      </c>
      <c r="I1538">
        <v>1.03</v>
      </c>
      <c r="J1538">
        <v>1.03</v>
      </c>
      <c r="K1538">
        <v>1.03</v>
      </c>
      <c r="L1538">
        <v>1.03</v>
      </c>
    </row>
    <row r="1539" spans="1:12" x14ac:dyDescent="0.25">
      <c r="A1539" t="s">
        <v>720</v>
      </c>
      <c r="B1539">
        <v>2009</v>
      </c>
      <c r="C1539" t="s">
        <v>700</v>
      </c>
      <c r="D1539">
        <v>0.21959999999999999</v>
      </c>
      <c r="E1539">
        <v>0.21959999999999999</v>
      </c>
      <c r="F1539">
        <v>0.21959999999999999</v>
      </c>
      <c r="G1539">
        <v>0.21959999999999999</v>
      </c>
      <c r="H1539">
        <v>0.21959999999999999</v>
      </c>
      <c r="I1539">
        <v>0.21959999999999999</v>
      </c>
      <c r="J1539">
        <v>0.21959999999999999</v>
      </c>
      <c r="K1539">
        <v>0.21959999999999999</v>
      </c>
      <c r="L1539">
        <v>0.21959999999999999</v>
      </c>
    </row>
    <row r="1540" spans="1:12" x14ac:dyDescent="0.25">
      <c r="A1540" t="s">
        <v>720</v>
      </c>
      <c r="B1540">
        <v>2009</v>
      </c>
      <c r="C1540" t="s">
        <v>703</v>
      </c>
      <c r="D1540">
        <v>2.23E-2</v>
      </c>
      <c r="E1540">
        <v>2.23E-2</v>
      </c>
      <c r="F1540">
        <v>2.23E-2</v>
      </c>
      <c r="G1540">
        <v>2.23E-2</v>
      </c>
      <c r="H1540">
        <v>2.23E-2</v>
      </c>
      <c r="I1540">
        <v>2.23E-2</v>
      </c>
      <c r="J1540">
        <v>2.23E-2</v>
      </c>
      <c r="K1540">
        <v>2.23E-2</v>
      </c>
      <c r="L1540">
        <v>2.23E-2</v>
      </c>
    </row>
    <row r="1541" spans="1:12" x14ac:dyDescent="0.25">
      <c r="A1541" t="s">
        <v>720</v>
      </c>
      <c r="B1541">
        <v>2009</v>
      </c>
      <c r="C1541" t="s">
        <v>701</v>
      </c>
      <c r="D1541">
        <v>7.0699999999999999E-2</v>
      </c>
      <c r="E1541">
        <v>7.0699999999999999E-2</v>
      </c>
      <c r="F1541">
        <v>7.0699999999999999E-2</v>
      </c>
      <c r="G1541">
        <v>7.0699999999999999E-2</v>
      </c>
      <c r="H1541">
        <v>7.0699999999999999E-2</v>
      </c>
      <c r="I1541">
        <v>7.0699999999999999E-2</v>
      </c>
      <c r="J1541">
        <v>7.0699999999999999E-2</v>
      </c>
      <c r="K1541">
        <v>7.0699999999999999E-2</v>
      </c>
      <c r="L1541">
        <v>7.0699999999999999E-2</v>
      </c>
    </row>
    <row r="1542" spans="1:12" x14ac:dyDescent="0.25">
      <c r="A1542" t="s">
        <v>721</v>
      </c>
      <c r="B1542">
        <v>2009</v>
      </c>
      <c r="C1542" t="s">
        <v>699</v>
      </c>
      <c r="D1542">
        <v>5.1000000000000004E-3</v>
      </c>
      <c r="E1542">
        <v>5.1000000000000004E-3</v>
      </c>
      <c r="F1542">
        <v>5.1000000000000004E-3</v>
      </c>
      <c r="G1542">
        <v>5.1000000000000004E-3</v>
      </c>
      <c r="H1542">
        <v>5.1000000000000004E-3</v>
      </c>
      <c r="I1542">
        <v>5.1000000000000004E-3</v>
      </c>
      <c r="J1542">
        <v>5.1000000000000004E-3</v>
      </c>
      <c r="K1542">
        <v>5.1000000000000004E-3</v>
      </c>
      <c r="L1542">
        <v>5.1000000000000004E-3</v>
      </c>
    </row>
    <row r="1543" spans="1:12" x14ac:dyDescent="0.25">
      <c r="A1543" t="s">
        <v>721</v>
      </c>
      <c r="B1543">
        <v>2009</v>
      </c>
      <c r="C1543" t="s">
        <v>698</v>
      </c>
      <c r="D1543">
        <v>0.98250000000000004</v>
      </c>
      <c r="E1543">
        <v>0.98250000000000004</v>
      </c>
      <c r="F1543">
        <v>0.98250000000000004</v>
      </c>
      <c r="G1543">
        <v>0.98250000000000004</v>
      </c>
      <c r="H1543">
        <v>0.98250000000000004</v>
      </c>
      <c r="I1543">
        <v>0.98250000000000004</v>
      </c>
      <c r="J1543">
        <v>0.98250000000000004</v>
      </c>
      <c r="K1543">
        <v>0.98250000000000004</v>
      </c>
      <c r="L1543">
        <v>0.98250000000000004</v>
      </c>
    </row>
    <row r="1544" spans="1:12" x14ac:dyDescent="0.25">
      <c r="A1544" t="s">
        <v>721</v>
      </c>
      <c r="B1544">
        <v>2009</v>
      </c>
      <c r="C1544" t="s">
        <v>701</v>
      </c>
      <c r="D1544">
        <v>0.11840000000000001</v>
      </c>
      <c r="E1544">
        <v>0.11840000000000001</v>
      </c>
      <c r="F1544">
        <v>0.11840000000000001</v>
      </c>
      <c r="G1544">
        <v>0.11840000000000001</v>
      </c>
      <c r="H1544">
        <v>0.11840000000000001</v>
      </c>
      <c r="I1544">
        <v>0.11840000000000001</v>
      </c>
      <c r="J1544">
        <v>0.11840000000000001</v>
      </c>
      <c r="K1544">
        <v>0.11840000000000001</v>
      </c>
      <c r="L1544">
        <v>0.11840000000000001</v>
      </c>
    </row>
    <row r="1545" spans="1:12" x14ac:dyDescent="0.25">
      <c r="A1545" t="s">
        <v>721</v>
      </c>
      <c r="B1545">
        <v>2009</v>
      </c>
      <c r="C1545" t="s">
        <v>700</v>
      </c>
      <c r="D1545">
        <v>0.33360000000000001</v>
      </c>
      <c r="E1545">
        <v>0.33360000000000001</v>
      </c>
      <c r="F1545">
        <v>0.33360000000000001</v>
      </c>
      <c r="G1545">
        <v>0.33360000000000001</v>
      </c>
      <c r="H1545">
        <v>0.33360000000000001</v>
      </c>
      <c r="I1545">
        <v>0.33360000000000001</v>
      </c>
      <c r="J1545">
        <v>0.33360000000000001</v>
      </c>
      <c r="K1545">
        <v>0.33360000000000001</v>
      </c>
      <c r="L1545">
        <v>0.33360000000000001</v>
      </c>
    </row>
    <row r="1546" spans="1:12" x14ac:dyDescent="0.25">
      <c r="A1546" t="s">
        <v>721</v>
      </c>
      <c r="B1546">
        <v>2009</v>
      </c>
      <c r="C1546" t="s">
        <v>703</v>
      </c>
      <c r="D1546">
        <v>3.39E-2</v>
      </c>
      <c r="E1546">
        <v>3.39E-2</v>
      </c>
      <c r="F1546">
        <v>3.39E-2</v>
      </c>
      <c r="G1546">
        <v>3.39E-2</v>
      </c>
      <c r="H1546">
        <v>3.39E-2</v>
      </c>
      <c r="I1546">
        <v>3.39E-2</v>
      </c>
      <c r="J1546">
        <v>3.39E-2</v>
      </c>
      <c r="K1546">
        <v>3.39E-2</v>
      </c>
      <c r="L1546">
        <v>3.39E-2</v>
      </c>
    </row>
    <row r="1547" spans="1:12" x14ac:dyDescent="0.25">
      <c r="A1547" t="s">
        <v>721</v>
      </c>
      <c r="B1547">
        <v>2009</v>
      </c>
      <c r="C1547" t="s">
        <v>702</v>
      </c>
      <c r="D1547">
        <v>0.15659999999999999</v>
      </c>
      <c r="E1547">
        <v>0.15659999999999999</v>
      </c>
      <c r="F1547">
        <v>0.15659999999999999</v>
      </c>
      <c r="G1547">
        <v>0.15659999999999999</v>
      </c>
      <c r="H1547">
        <v>0.15659999999999999</v>
      </c>
      <c r="I1547">
        <v>0.15659999999999999</v>
      </c>
      <c r="J1547">
        <v>0.15659999999999999</v>
      </c>
      <c r="K1547">
        <v>0.15659999999999999</v>
      </c>
      <c r="L1547">
        <v>0.15659999999999999</v>
      </c>
    </row>
    <row r="1548" spans="1:12" x14ac:dyDescent="0.25">
      <c r="A1548" t="s">
        <v>721</v>
      </c>
      <c r="B1548">
        <v>2009</v>
      </c>
      <c r="C1548" t="s">
        <v>697</v>
      </c>
      <c r="D1548">
        <v>1.6301000000000001</v>
      </c>
      <c r="E1548">
        <v>1.6301000000000001</v>
      </c>
      <c r="F1548">
        <v>1.6301000000000001</v>
      </c>
      <c r="G1548">
        <v>1.6301000000000001</v>
      </c>
      <c r="H1548">
        <v>1.6301000000000001</v>
      </c>
      <c r="I1548">
        <v>1.6301000000000001</v>
      </c>
      <c r="J1548">
        <v>1.6301000000000001</v>
      </c>
      <c r="K1548">
        <v>1.6301000000000001</v>
      </c>
      <c r="L1548">
        <v>1.6301000000000001</v>
      </c>
    </row>
    <row r="1549" spans="1:12" x14ac:dyDescent="0.25">
      <c r="A1549" t="s">
        <v>722</v>
      </c>
      <c r="B1549">
        <v>2009</v>
      </c>
      <c r="C1549" t="s">
        <v>698</v>
      </c>
      <c r="D1549">
        <v>0.95740000000000003</v>
      </c>
      <c r="E1549">
        <v>0.95740000000000003</v>
      </c>
      <c r="F1549">
        <v>0.95740000000000003</v>
      </c>
      <c r="G1549">
        <v>0.95740000000000003</v>
      </c>
      <c r="H1549">
        <v>0.95740000000000003</v>
      </c>
      <c r="I1549">
        <v>0.95740000000000003</v>
      </c>
      <c r="J1549">
        <v>0.95740000000000003</v>
      </c>
      <c r="K1549">
        <v>0.95740000000000003</v>
      </c>
      <c r="L1549">
        <v>0.95740000000000003</v>
      </c>
    </row>
    <row r="1550" spans="1:12" x14ac:dyDescent="0.25">
      <c r="A1550" t="s">
        <v>722</v>
      </c>
      <c r="B1550">
        <v>2009</v>
      </c>
      <c r="C1550" t="s">
        <v>701</v>
      </c>
      <c r="D1550">
        <v>0.1242</v>
      </c>
      <c r="E1550">
        <v>0.1242</v>
      </c>
      <c r="F1550">
        <v>0.1242</v>
      </c>
      <c r="G1550">
        <v>0.1242</v>
      </c>
      <c r="H1550">
        <v>0.1242</v>
      </c>
      <c r="I1550">
        <v>0.1242</v>
      </c>
      <c r="J1550">
        <v>0.1242</v>
      </c>
      <c r="K1550">
        <v>0.1242</v>
      </c>
      <c r="L1550">
        <v>0.1242</v>
      </c>
    </row>
    <row r="1551" spans="1:12" x14ac:dyDescent="0.25">
      <c r="A1551" t="s">
        <v>722</v>
      </c>
      <c r="B1551">
        <v>2009</v>
      </c>
      <c r="C1551" t="s">
        <v>699</v>
      </c>
      <c r="D1551">
        <v>5.4999999999999997E-3</v>
      </c>
      <c r="E1551">
        <v>5.4999999999999997E-3</v>
      </c>
      <c r="F1551">
        <v>5.4999999999999997E-3</v>
      </c>
      <c r="G1551">
        <v>5.4999999999999997E-3</v>
      </c>
      <c r="H1551">
        <v>5.4999999999999997E-3</v>
      </c>
      <c r="I1551">
        <v>5.4999999999999997E-3</v>
      </c>
      <c r="J1551">
        <v>5.4999999999999997E-3</v>
      </c>
      <c r="K1551">
        <v>5.4999999999999997E-3</v>
      </c>
      <c r="L1551">
        <v>5.4999999999999997E-3</v>
      </c>
    </row>
    <row r="1552" spans="1:12" x14ac:dyDescent="0.25">
      <c r="A1552" t="s">
        <v>722</v>
      </c>
      <c r="B1552">
        <v>2009</v>
      </c>
      <c r="C1552" t="s">
        <v>700</v>
      </c>
      <c r="D1552">
        <v>0.36130000000000001</v>
      </c>
      <c r="E1552">
        <v>0.36130000000000001</v>
      </c>
      <c r="F1552">
        <v>0.36130000000000001</v>
      </c>
      <c r="G1552">
        <v>0.36130000000000001</v>
      </c>
      <c r="H1552">
        <v>0.36130000000000001</v>
      </c>
      <c r="I1552">
        <v>0.36130000000000001</v>
      </c>
      <c r="J1552">
        <v>0.36130000000000001</v>
      </c>
      <c r="K1552">
        <v>0.36130000000000001</v>
      </c>
      <c r="L1552">
        <v>0.36130000000000001</v>
      </c>
    </row>
    <row r="1553" spans="1:12" x14ac:dyDescent="0.25">
      <c r="A1553" t="s">
        <v>722</v>
      </c>
      <c r="B1553">
        <v>2009</v>
      </c>
      <c r="C1553" t="s">
        <v>702</v>
      </c>
      <c r="D1553">
        <v>0.1696</v>
      </c>
      <c r="E1553">
        <v>0.1696</v>
      </c>
      <c r="F1553">
        <v>0.1696</v>
      </c>
      <c r="G1553">
        <v>0.1696</v>
      </c>
      <c r="H1553">
        <v>0.1696</v>
      </c>
      <c r="I1553">
        <v>0.1696</v>
      </c>
      <c r="J1553">
        <v>0.1696</v>
      </c>
      <c r="K1553">
        <v>0.1696</v>
      </c>
      <c r="L1553">
        <v>0.1696</v>
      </c>
    </row>
    <row r="1554" spans="1:12" x14ac:dyDescent="0.25">
      <c r="A1554" t="s">
        <v>722</v>
      </c>
      <c r="B1554">
        <v>2009</v>
      </c>
      <c r="C1554" t="s">
        <v>697</v>
      </c>
      <c r="D1554">
        <v>1.6547000000000001</v>
      </c>
      <c r="E1554">
        <v>1.6547000000000001</v>
      </c>
      <c r="F1554">
        <v>1.6547000000000001</v>
      </c>
      <c r="G1554">
        <v>1.6547000000000001</v>
      </c>
      <c r="H1554">
        <v>1.6547000000000001</v>
      </c>
      <c r="I1554">
        <v>1.6547000000000001</v>
      </c>
      <c r="J1554">
        <v>1.6547000000000001</v>
      </c>
      <c r="K1554">
        <v>1.6547000000000001</v>
      </c>
      <c r="L1554">
        <v>1.6547000000000001</v>
      </c>
    </row>
    <row r="1555" spans="1:12" x14ac:dyDescent="0.25">
      <c r="A1555" t="s">
        <v>722</v>
      </c>
      <c r="B1555">
        <v>2009</v>
      </c>
      <c r="C1555" t="s">
        <v>703</v>
      </c>
      <c r="D1555">
        <v>3.6700000000000003E-2</v>
      </c>
      <c r="E1555">
        <v>3.6700000000000003E-2</v>
      </c>
      <c r="F1555">
        <v>3.6700000000000003E-2</v>
      </c>
      <c r="G1555">
        <v>3.6700000000000003E-2</v>
      </c>
      <c r="H1555">
        <v>3.6700000000000003E-2</v>
      </c>
      <c r="I1555">
        <v>3.6700000000000003E-2</v>
      </c>
      <c r="J1555">
        <v>3.6700000000000003E-2</v>
      </c>
      <c r="K1555">
        <v>3.6700000000000003E-2</v>
      </c>
      <c r="L1555">
        <v>3.6700000000000003E-2</v>
      </c>
    </row>
    <row r="1556" spans="1:12" x14ac:dyDescent="0.25">
      <c r="A1556" t="s">
        <v>723</v>
      </c>
      <c r="B1556">
        <v>2009</v>
      </c>
      <c r="C1556" t="s">
        <v>699</v>
      </c>
      <c r="D1556">
        <v>1.6000000000000001E-3</v>
      </c>
      <c r="E1556">
        <v>1.6000000000000001E-3</v>
      </c>
      <c r="F1556">
        <v>1.6000000000000001E-3</v>
      </c>
      <c r="G1556">
        <v>1.6000000000000001E-3</v>
      </c>
      <c r="H1556">
        <v>1.6000000000000001E-3</v>
      </c>
      <c r="I1556">
        <v>1.6000000000000001E-3</v>
      </c>
      <c r="J1556">
        <v>1.6000000000000001E-3</v>
      </c>
      <c r="K1556">
        <v>1.6000000000000001E-3</v>
      </c>
      <c r="L1556">
        <v>1.6000000000000001E-3</v>
      </c>
    </row>
    <row r="1557" spans="1:12" x14ac:dyDescent="0.25">
      <c r="A1557" t="s">
        <v>723</v>
      </c>
      <c r="B1557">
        <v>2009</v>
      </c>
      <c r="C1557" t="s">
        <v>700</v>
      </c>
      <c r="D1557">
        <v>0.1061</v>
      </c>
      <c r="E1557">
        <v>0.1061</v>
      </c>
      <c r="F1557">
        <v>0.1061</v>
      </c>
      <c r="G1557">
        <v>0.1061</v>
      </c>
      <c r="H1557">
        <v>0.1061</v>
      </c>
      <c r="I1557">
        <v>0.1061</v>
      </c>
      <c r="J1557">
        <v>0.1061</v>
      </c>
      <c r="K1557">
        <v>0.1061</v>
      </c>
      <c r="L1557">
        <v>0.1061</v>
      </c>
    </row>
    <row r="1558" spans="1:12" x14ac:dyDescent="0.25">
      <c r="A1558" t="s">
        <v>723</v>
      </c>
      <c r="B1558">
        <v>2009</v>
      </c>
      <c r="C1558" t="s">
        <v>701</v>
      </c>
      <c r="D1558">
        <v>3.3500000000000002E-2</v>
      </c>
      <c r="E1558">
        <v>3.3500000000000002E-2</v>
      </c>
      <c r="F1558">
        <v>3.3500000000000002E-2</v>
      </c>
      <c r="G1558">
        <v>3.3500000000000002E-2</v>
      </c>
      <c r="H1558">
        <v>3.3500000000000002E-2</v>
      </c>
      <c r="I1558">
        <v>3.3500000000000002E-2</v>
      </c>
      <c r="J1558">
        <v>3.3500000000000002E-2</v>
      </c>
      <c r="K1558">
        <v>3.3500000000000002E-2</v>
      </c>
      <c r="L1558">
        <v>3.3500000000000002E-2</v>
      </c>
    </row>
    <row r="1559" spans="1:12" x14ac:dyDescent="0.25">
      <c r="A1559" t="s">
        <v>723</v>
      </c>
      <c r="B1559">
        <v>2009</v>
      </c>
      <c r="C1559" t="s">
        <v>702</v>
      </c>
      <c r="D1559">
        <v>4.9799999999999997E-2</v>
      </c>
      <c r="E1559">
        <v>4.9799999999999997E-2</v>
      </c>
      <c r="F1559">
        <v>4.9799999999999997E-2</v>
      </c>
      <c r="G1559">
        <v>4.9799999999999997E-2</v>
      </c>
      <c r="H1559">
        <v>4.9799999999999997E-2</v>
      </c>
      <c r="I1559">
        <v>4.9799999999999997E-2</v>
      </c>
      <c r="J1559">
        <v>4.9799999999999997E-2</v>
      </c>
      <c r="K1559">
        <v>4.9799999999999997E-2</v>
      </c>
      <c r="L1559">
        <v>4.9799999999999997E-2</v>
      </c>
    </row>
    <row r="1560" spans="1:12" x14ac:dyDescent="0.25">
      <c r="A1560" t="s">
        <v>723</v>
      </c>
      <c r="B1560">
        <v>2009</v>
      </c>
      <c r="C1560" t="s">
        <v>703</v>
      </c>
      <c r="D1560">
        <v>1.0800000000000001E-2</v>
      </c>
      <c r="E1560">
        <v>1.0800000000000001E-2</v>
      </c>
      <c r="F1560">
        <v>1.0800000000000001E-2</v>
      </c>
      <c r="G1560">
        <v>1.0800000000000001E-2</v>
      </c>
      <c r="H1560">
        <v>1.0800000000000001E-2</v>
      </c>
      <c r="I1560">
        <v>1.0800000000000001E-2</v>
      </c>
      <c r="J1560">
        <v>1.0800000000000001E-2</v>
      </c>
      <c r="K1560">
        <v>1.0800000000000001E-2</v>
      </c>
      <c r="L1560">
        <v>1.0800000000000001E-2</v>
      </c>
    </row>
    <row r="1561" spans="1:12" x14ac:dyDescent="0.25">
      <c r="A1561" t="s">
        <v>723</v>
      </c>
      <c r="B1561">
        <v>2009</v>
      </c>
      <c r="C1561" t="s">
        <v>697</v>
      </c>
      <c r="D1561">
        <v>0.49059999999999998</v>
      </c>
      <c r="E1561">
        <v>0.49059999999999998</v>
      </c>
      <c r="F1561">
        <v>0.49059999999999998</v>
      </c>
      <c r="G1561">
        <v>0.49059999999999998</v>
      </c>
      <c r="H1561">
        <v>0.49059999999999998</v>
      </c>
      <c r="I1561">
        <v>0.49059999999999998</v>
      </c>
      <c r="J1561">
        <v>0.49059999999999998</v>
      </c>
      <c r="K1561">
        <v>0.49059999999999998</v>
      </c>
      <c r="L1561">
        <v>0.49059999999999998</v>
      </c>
    </row>
    <row r="1562" spans="1:12" x14ac:dyDescent="0.25">
      <c r="A1562" t="s">
        <v>723</v>
      </c>
      <c r="B1562">
        <v>2009</v>
      </c>
      <c r="C1562" t="s">
        <v>698</v>
      </c>
      <c r="D1562">
        <v>0.28889999999999999</v>
      </c>
      <c r="E1562">
        <v>0.28889999999999999</v>
      </c>
      <c r="F1562">
        <v>0.28889999999999999</v>
      </c>
      <c r="G1562">
        <v>0.28889999999999999</v>
      </c>
      <c r="H1562">
        <v>0.28889999999999999</v>
      </c>
      <c r="I1562">
        <v>0.28889999999999999</v>
      </c>
      <c r="J1562">
        <v>0.28889999999999999</v>
      </c>
      <c r="K1562">
        <v>0.28889999999999999</v>
      </c>
      <c r="L1562">
        <v>0.28889999999999999</v>
      </c>
    </row>
    <row r="1563" spans="1:12" x14ac:dyDescent="0.25">
      <c r="A1563" t="s">
        <v>724</v>
      </c>
      <c r="B1563">
        <v>2009</v>
      </c>
      <c r="C1563" t="s">
        <v>701</v>
      </c>
      <c r="D1563">
        <v>0.1532</v>
      </c>
      <c r="E1563">
        <v>0.1532</v>
      </c>
      <c r="F1563">
        <v>0.1532</v>
      </c>
      <c r="G1563">
        <v>0.1532</v>
      </c>
      <c r="H1563">
        <v>0.1532</v>
      </c>
      <c r="I1563">
        <v>0.1532</v>
      </c>
      <c r="J1563">
        <v>0.1532</v>
      </c>
      <c r="K1563">
        <v>0.1532</v>
      </c>
      <c r="L1563">
        <v>0.1532</v>
      </c>
    </row>
    <row r="1564" spans="1:12" x14ac:dyDescent="0.25">
      <c r="A1564" t="s">
        <v>724</v>
      </c>
      <c r="B1564">
        <v>2009</v>
      </c>
      <c r="C1564" t="s">
        <v>697</v>
      </c>
      <c r="D1564">
        <v>2.0514999999999999</v>
      </c>
      <c r="E1564">
        <v>2.0514999999999999</v>
      </c>
      <c r="F1564">
        <v>2.0514999999999999</v>
      </c>
      <c r="G1564">
        <v>2.0514999999999999</v>
      </c>
      <c r="H1564">
        <v>2.0514999999999999</v>
      </c>
      <c r="I1564">
        <v>2.0514999999999999</v>
      </c>
      <c r="J1564">
        <v>2.0514999999999999</v>
      </c>
      <c r="K1564">
        <v>2.0514999999999999</v>
      </c>
      <c r="L1564">
        <v>2.0514999999999999</v>
      </c>
    </row>
    <row r="1565" spans="1:12" x14ac:dyDescent="0.25">
      <c r="A1565" t="s">
        <v>724</v>
      </c>
      <c r="B1565">
        <v>2009</v>
      </c>
      <c r="C1565" t="s">
        <v>698</v>
      </c>
      <c r="D1565">
        <v>1.1700999999999999</v>
      </c>
      <c r="E1565">
        <v>1.1700999999999999</v>
      </c>
      <c r="F1565">
        <v>1.1700999999999999</v>
      </c>
      <c r="G1565">
        <v>1.1700999999999999</v>
      </c>
      <c r="H1565">
        <v>1.1700999999999999</v>
      </c>
      <c r="I1565">
        <v>1.1700999999999999</v>
      </c>
      <c r="J1565">
        <v>1.1700999999999999</v>
      </c>
      <c r="K1565">
        <v>1.1700999999999999</v>
      </c>
      <c r="L1565">
        <v>1.1700999999999999</v>
      </c>
    </row>
    <row r="1566" spans="1:12" x14ac:dyDescent="0.25">
      <c r="A1566" t="s">
        <v>724</v>
      </c>
      <c r="B1566">
        <v>2009</v>
      </c>
      <c r="C1566" t="s">
        <v>699</v>
      </c>
      <c r="D1566">
        <v>7.0000000000000001E-3</v>
      </c>
      <c r="E1566">
        <v>7.0000000000000001E-3</v>
      </c>
      <c r="F1566">
        <v>7.0000000000000001E-3</v>
      </c>
      <c r="G1566">
        <v>7.0000000000000001E-3</v>
      </c>
      <c r="H1566">
        <v>7.0000000000000001E-3</v>
      </c>
      <c r="I1566">
        <v>7.0000000000000001E-3</v>
      </c>
      <c r="J1566">
        <v>7.0000000000000001E-3</v>
      </c>
      <c r="K1566">
        <v>7.0000000000000001E-3</v>
      </c>
      <c r="L1566">
        <v>7.0000000000000001E-3</v>
      </c>
    </row>
    <row r="1567" spans="1:12" x14ac:dyDescent="0.25">
      <c r="A1567" t="s">
        <v>724</v>
      </c>
      <c r="B1567">
        <v>2009</v>
      </c>
      <c r="C1567" t="s">
        <v>703</v>
      </c>
      <c r="D1567">
        <v>4.6699999999999998E-2</v>
      </c>
      <c r="E1567">
        <v>4.6699999999999998E-2</v>
      </c>
      <c r="F1567">
        <v>4.6699999999999998E-2</v>
      </c>
      <c r="G1567">
        <v>4.6699999999999998E-2</v>
      </c>
      <c r="H1567">
        <v>4.6699999999999998E-2</v>
      </c>
      <c r="I1567">
        <v>4.6699999999999998E-2</v>
      </c>
      <c r="J1567">
        <v>4.6699999999999998E-2</v>
      </c>
      <c r="K1567">
        <v>4.6699999999999998E-2</v>
      </c>
      <c r="L1567">
        <v>4.6699999999999998E-2</v>
      </c>
    </row>
    <row r="1568" spans="1:12" x14ac:dyDescent="0.25">
      <c r="A1568" t="s">
        <v>724</v>
      </c>
      <c r="B1568">
        <v>2009</v>
      </c>
      <c r="C1568" t="s">
        <v>702</v>
      </c>
      <c r="D1568">
        <v>0.2155</v>
      </c>
      <c r="E1568">
        <v>0.2155</v>
      </c>
      <c r="F1568">
        <v>0.2155</v>
      </c>
      <c r="G1568">
        <v>0.2155</v>
      </c>
      <c r="H1568">
        <v>0.2155</v>
      </c>
      <c r="I1568">
        <v>0.2155</v>
      </c>
      <c r="J1568">
        <v>0.2155</v>
      </c>
      <c r="K1568">
        <v>0.2155</v>
      </c>
      <c r="L1568">
        <v>0.2155</v>
      </c>
    </row>
    <row r="1569" spans="1:12" x14ac:dyDescent="0.25">
      <c r="A1569" t="s">
        <v>724</v>
      </c>
      <c r="B1569">
        <v>2009</v>
      </c>
      <c r="C1569" t="s">
        <v>700</v>
      </c>
      <c r="D1569">
        <v>0.4592</v>
      </c>
      <c r="E1569">
        <v>0.4592</v>
      </c>
      <c r="F1569">
        <v>0.4592</v>
      </c>
      <c r="G1569">
        <v>0.4592</v>
      </c>
      <c r="H1569">
        <v>0.4592</v>
      </c>
      <c r="I1569">
        <v>0.4592</v>
      </c>
      <c r="J1569">
        <v>0.4592</v>
      </c>
      <c r="K1569">
        <v>0.4592</v>
      </c>
      <c r="L1569">
        <v>0.4592</v>
      </c>
    </row>
    <row r="1570" spans="1:12" x14ac:dyDescent="0.25">
      <c r="A1570" t="s">
        <v>725</v>
      </c>
      <c r="B1570">
        <v>2009</v>
      </c>
      <c r="C1570" t="s">
        <v>698</v>
      </c>
      <c r="D1570">
        <v>1.1615</v>
      </c>
      <c r="E1570">
        <v>1.1615</v>
      </c>
      <c r="F1570">
        <v>1.1615</v>
      </c>
      <c r="G1570">
        <v>1.1615</v>
      </c>
      <c r="H1570">
        <v>1.1615</v>
      </c>
      <c r="I1570">
        <v>1.1615</v>
      </c>
      <c r="J1570">
        <v>1.1615</v>
      </c>
      <c r="K1570">
        <v>1.1615</v>
      </c>
      <c r="L1570">
        <v>1.1615</v>
      </c>
    </row>
    <row r="1571" spans="1:12" x14ac:dyDescent="0.25">
      <c r="A1571" t="s">
        <v>725</v>
      </c>
      <c r="B1571">
        <v>2009</v>
      </c>
      <c r="C1571" t="s">
        <v>701</v>
      </c>
      <c r="D1571">
        <v>0.1477</v>
      </c>
      <c r="E1571">
        <v>0.1477</v>
      </c>
      <c r="F1571">
        <v>0.1477</v>
      </c>
      <c r="G1571">
        <v>0.1477</v>
      </c>
      <c r="H1571">
        <v>0.1477</v>
      </c>
      <c r="I1571">
        <v>0.1477</v>
      </c>
      <c r="J1571">
        <v>0.1477</v>
      </c>
      <c r="K1571">
        <v>0.1477</v>
      </c>
      <c r="L1571">
        <v>0.1477</v>
      </c>
    </row>
    <row r="1572" spans="1:12" x14ac:dyDescent="0.25">
      <c r="A1572" t="s">
        <v>725</v>
      </c>
      <c r="B1572">
        <v>2009</v>
      </c>
      <c r="C1572" t="s">
        <v>702</v>
      </c>
      <c r="D1572">
        <v>0.24429999999999999</v>
      </c>
      <c r="E1572">
        <v>0.24429999999999999</v>
      </c>
      <c r="F1572">
        <v>0.24429999999999999</v>
      </c>
      <c r="G1572">
        <v>0.24429999999999999</v>
      </c>
      <c r="H1572">
        <v>0.24429999999999999</v>
      </c>
      <c r="I1572">
        <v>0.24429999999999999</v>
      </c>
      <c r="J1572">
        <v>0.24429999999999999</v>
      </c>
      <c r="K1572">
        <v>0.24429999999999999</v>
      </c>
      <c r="L1572">
        <v>0.24429999999999999</v>
      </c>
    </row>
    <row r="1573" spans="1:12" x14ac:dyDescent="0.25">
      <c r="A1573" t="s">
        <v>725</v>
      </c>
      <c r="B1573">
        <v>2009</v>
      </c>
      <c r="C1573" t="s">
        <v>697</v>
      </c>
      <c r="D1573">
        <v>2.1349</v>
      </c>
      <c r="E1573">
        <v>2.1349</v>
      </c>
      <c r="F1573">
        <v>2.1349</v>
      </c>
      <c r="G1573">
        <v>2.1349</v>
      </c>
      <c r="H1573">
        <v>2.1349</v>
      </c>
      <c r="I1573">
        <v>2.1349</v>
      </c>
      <c r="J1573">
        <v>2.1349</v>
      </c>
      <c r="K1573">
        <v>2.1349</v>
      </c>
      <c r="L1573">
        <v>2.1349</v>
      </c>
    </row>
    <row r="1574" spans="1:12" x14ac:dyDescent="0.25">
      <c r="A1574" t="s">
        <v>725</v>
      </c>
      <c r="B1574">
        <v>2009</v>
      </c>
      <c r="C1574" t="s">
        <v>700</v>
      </c>
      <c r="D1574">
        <v>0.52059999999999995</v>
      </c>
      <c r="E1574">
        <v>0.52059999999999995</v>
      </c>
      <c r="F1574">
        <v>0.52059999999999995</v>
      </c>
      <c r="G1574">
        <v>0.52059999999999995</v>
      </c>
      <c r="H1574">
        <v>0.52059999999999995</v>
      </c>
      <c r="I1574">
        <v>0.52059999999999995</v>
      </c>
      <c r="J1574">
        <v>0.52059999999999995</v>
      </c>
      <c r="K1574">
        <v>0.52059999999999995</v>
      </c>
      <c r="L1574">
        <v>0.52059999999999995</v>
      </c>
    </row>
    <row r="1575" spans="1:12" x14ac:dyDescent="0.25">
      <c r="A1575" t="s">
        <v>725</v>
      </c>
      <c r="B1575">
        <v>2009</v>
      </c>
      <c r="C1575" t="s">
        <v>703</v>
      </c>
      <c r="D1575">
        <v>5.2900000000000003E-2</v>
      </c>
      <c r="E1575">
        <v>5.2900000000000003E-2</v>
      </c>
      <c r="F1575">
        <v>5.2900000000000003E-2</v>
      </c>
      <c r="G1575">
        <v>5.2900000000000003E-2</v>
      </c>
      <c r="H1575">
        <v>5.2900000000000003E-2</v>
      </c>
      <c r="I1575">
        <v>5.2900000000000003E-2</v>
      </c>
      <c r="J1575">
        <v>5.2900000000000003E-2</v>
      </c>
      <c r="K1575">
        <v>5.2900000000000003E-2</v>
      </c>
      <c r="L1575">
        <v>5.2900000000000003E-2</v>
      </c>
    </row>
    <row r="1576" spans="1:12" x14ac:dyDescent="0.25">
      <c r="A1576" t="s">
        <v>725</v>
      </c>
      <c r="B1576">
        <v>2009</v>
      </c>
      <c r="C1576" t="s">
        <v>699</v>
      </c>
      <c r="D1576">
        <v>7.9000000000000008E-3</v>
      </c>
      <c r="E1576">
        <v>7.9000000000000008E-3</v>
      </c>
      <c r="F1576">
        <v>7.9000000000000008E-3</v>
      </c>
      <c r="G1576">
        <v>7.9000000000000008E-3</v>
      </c>
      <c r="H1576">
        <v>7.9000000000000008E-3</v>
      </c>
      <c r="I1576">
        <v>7.9000000000000008E-3</v>
      </c>
      <c r="J1576">
        <v>7.9000000000000008E-3</v>
      </c>
      <c r="K1576">
        <v>7.9000000000000008E-3</v>
      </c>
      <c r="L1576">
        <v>7.9000000000000008E-3</v>
      </c>
    </row>
    <row r="1577" spans="1:12" x14ac:dyDescent="0.25">
      <c r="A1577" t="s">
        <v>726</v>
      </c>
      <c r="B1577">
        <v>2009</v>
      </c>
      <c r="C1577" t="s">
        <v>700</v>
      </c>
      <c r="D1577">
        <v>0.81620000000000004</v>
      </c>
      <c r="E1577">
        <v>0.81620000000000004</v>
      </c>
      <c r="F1577">
        <v>0.81620000000000004</v>
      </c>
      <c r="G1577">
        <v>0.81620000000000004</v>
      </c>
      <c r="H1577">
        <v>0.81620000000000004</v>
      </c>
      <c r="I1577">
        <v>0.81620000000000004</v>
      </c>
      <c r="J1577">
        <v>0.81620000000000004</v>
      </c>
      <c r="K1577">
        <v>0.81620000000000004</v>
      </c>
      <c r="L1577">
        <v>0.81620000000000004</v>
      </c>
    </row>
    <row r="1578" spans="1:12" x14ac:dyDescent="0.25">
      <c r="A1578" t="s">
        <v>726</v>
      </c>
      <c r="B1578">
        <v>2009</v>
      </c>
      <c r="C1578" t="s">
        <v>701</v>
      </c>
      <c r="D1578">
        <v>0.2611</v>
      </c>
      <c r="E1578">
        <v>0.2611</v>
      </c>
      <c r="F1578">
        <v>0.2611</v>
      </c>
      <c r="G1578">
        <v>0.2611</v>
      </c>
      <c r="H1578">
        <v>0.2611</v>
      </c>
      <c r="I1578">
        <v>0.2611</v>
      </c>
      <c r="J1578">
        <v>0.2611</v>
      </c>
      <c r="K1578">
        <v>0.2611</v>
      </c>
      <c r="L1578">
        <v>0.2611</v>
      </c>
    </row>
    <row r="1579" spans="1:12" x14ac:dyDescent="0.25">
      <c r="A1579" t="s">
        <v>726</v>
      </c>
      <c r="B1579">
        <v>2009</v>
      </c>
      <c r="C1579" t="s">
        <v>699</v>
      </c>
      <c r="D1579">
        <v>1.24E-2</v>
      </c>
      <c r="E1579">
        <v>1.24E-2</v>
      </c>
      <c r="F1579">
        <v>1.24E-2</v>
      </c>
      <c r="G1579">
        <v>1.24E-2</v>
      </c>
      <c r="H1579">
        <v>1.24E-2</v>
      </c>
      <c r="I1579">
        <v>1.24E-2</v>
      </c>
      <c r="J1579">
        <v>1.24E-2</v>
      </c>
      <c r="K1579">
        <v>1.24E-2</v>
      </c>
      <c r="L1579">
        <v>1.24E-2</v>
      </c>
    </row>
    <row r="1580" spans="1:12" x14ac:dyDescent="0.25">
      <c r="A1580" t="s">
        <v>726</v>
      </c>
      <c r="B1580">
        <v>2009</v>
      </c>
      <c r="C1580" t="s">
        <v>698</v>
      </c>
      <c r="D1580">
        <v>2.0461</v>
      </c>
      <c r="E1580">
        <v>2.0461</v>
      </c>
      <c r="F1580">
        <v>2.0461</v>
      </c>
      <c r="G1580">
        <v>2.0461</v>
      </c>
      <c r="H1580">
        <v>2.0461</v>
      </c>
      <c r="I1580">
        <v>2.0461</v>
      </c>
      <c r="J1580">
        <v>2.0461</v>
      </c>
      <c r="K1580">
        <v>2.0461</v>
      </c>
      <c r="L1580">
        <v>2.0461</v>
      </c>
    </row>
    <row r="1581" spans="1:12" x14ac:dyDescent="0.25">
      <c r="A1581" t="s">
        <v>726</v>
      </c>
      <c r="B1581">
        <v>2009</v>
      </c>
      <c r="C1581" t="s">
        <v>703</v>
      </c>
      <c r="D1581">
        <v>8.2900000000000001E-2</v>
      </c>
      <c r="E1581">
        <v>8.2900000000000001E-2</v>
      </c>
      <c r="F1581">
        <v>8.2900000000000001E-2</v>
      </c>
      <c r="G1581">
        <v>8.2900000000000001E-2</v>
      </c>
      <c r="H1581">
        <v>8.2900000000000001E-2</v>
      </c>
      <c r="I1581">
        <v>8.2900000000000001E-2</v>
      </c>
      <c r="J1581">
        <v>8.2900000000000001E-2</v>
      </c>
      <c r="K1581">
        <v>8.2900000000000001E-2</v>
      </c>
      <c r="L1581">
        <v>8.2900000000000001E-2</v>
      </c>
    </row>
    <row r="1582" spans="1:12" x14ac:dyDescent="0.25">
      <c r="A1582" t="s">
        <v>726</v>
      </c>
      <c r="B1582">
        <v>2009</v>
      </c>
      <c r="C1582" t="s">
        <v>697</v>
      </c>
      <c r="D1582">
        <v>3.6017999999999999</v>
      </c>
      <c r="E1582">
        <v>3.6017999999999999</v>
      </c>
      <c r="F1582">
        <v>3.6017999999999999</v>
      </c>
      <c r="G1582">
        <v>3.6017999999999999</v>
      </c>
      <c r="H1582">
        <v>3.6017999999999999</v>
      </c>
      <c r="I1582">
        <v>3.6017999999999999</v>
      </c>
      <c r="J1582">
        <v>3.6017999999999999</v>
      </c>
      <c r="K1582">
        <v>3.6017999999999999</v>
      </c>
      <c r="L1582">
        <v>3.6017999999999999</v>
      </c>
    </row>
    <row r="1583" spans="1:12" x14ac:dyDescent="0.25">
      <c r="A1583" t="s">
        <v>726</v>
      </c>
      <c r="B1583">
        <v>2009</v>
      </c>
      <c r="C1583" t="s">
        <v>702</v>
      </c>
      <c r="D1583">
        <v>0.3831</v>
      </c>
      <c r="E1583">
        <v>0.3831</v>
      </c>
      <c r="F1583">
        <v>0.3831</v>
      </c>
      <c r="G1583">
        <v>0.3831</v>
      </c>
      <c r="H1583">
        <v>0.3831</v>
      </c>
      <c r="I1583">
        <v>0.3831</v>
      </c>
      <c r="J1583">
        <v>0.3831</v>
      </c>
      <c r="K1583">
        <v>0.3831</v>
      </c>
      <c r="L1583">
        <v>0.3831</v>
      </c>
    </row>
    <row r="1584" spans="1:12" x14ac:dyDescent="0.25">
      <c r="A1584" t="s">
        <v>727</v>
      </c>
      <c r="B1584">
        <v>2009</v>
      </c>
      <c r="C1584" t="s">
        <v>701</v>
      </c>
      <c r="D1584">
        <v>0.1348</v>
      </c>
      <c r="E1584">
        <v>0.1348</v>
      </c>
      <c r="F1584">
        <v>0.1348</v>
      </c>
      <c r="G1584">
        <v>0.1348</v>
      </c>
      <c r="H1584">
        <v>0.1348</v>
      </c>
      <c r="I1584">
        <v>0.1348</v>
      </c>
      <c r="J1584">
        <v>0.1348</v>
      </c>
      <c r="K1584">
        <v>0.1348</v>
      </c>
      <c r="L1584">
        <v>0.1348</v>
      </c>
    </row>
    <row r="1585" spans="1:12" x14ac:dyDescent="0.25">
      <c r="A1585" t="s">
        <v>727</v>
      </c>
      <c r="B1585">
        <v>2009</v>
      </c>
      <c r="C1585" t="s">
        <v>703</v>
      </c>
      <c r="D1585">
        <v>4.2900000000000001E-2</v>
      </c>
      <c r="E1585">
        <v>4.2900000000000001E-2</v>
      </c>
      <c r="F1585">
        <v>4.2900000000000001E-2</v>
      </c>
      <c r="G1585">
        <v>4.2900000000000001E-2</v>
      </c>
      <c r="H1585">
        <v>4.2900000000000001E-2</v>
      </c>
      <c r="I1585">
        <v>4.2900000000000001E-2</v>
      </c>
      <c r="J1585">
        <v>4.2900000000000001E-2</v>
      </c>
      <c r="K1585">
        <v>4.2900000000000001E-2</v>
      </c>
      <c r="L1585">
        <v>4.2900000000000001E-2</v>
      </c>
    </row>
    <row r="1586" spans="1:12" x14ac:dyDescent="0.25">
      <c r="A1586" t="s">
        <v>727</v>
      </c>
      <c r="B1586">
        <v>2009</v>
      </c>
      <c r="C1586" t="s">
        <v>699</v>
      </c>
      <c r="D1586">
        <v>6.4000000000000003E-3</v>
      </c>
      <c r="E1586">
        <v>6.4000000000000003E-3</v>
      </c>
      <c r="F1586">
        <v>6.4000000000000003E-3</v>
      </c>
      <c r="G1586">
        <v>6.4000000000000003E-3</v>
      </c>
      <c r="H1586">
        <v>6.4000000000000003E-3</v>
      </c>
      <c r="I1586">
        <v>6.4000000000000003E-3</v>
      </c>
      <c r="J1586">
        <v>6.4000000000000003E-3</v>
      </c>
      <c r="K1586">
        <v>6.4000000000000003E-3</v>
      </c>
      <c r="L1586">
        <v>6.4000000000000003E-3</v>
      </c>
    </row>
    <row r="1587" spans="1:12" x14ac:dyDescent="0.25">
      <c r="A1587" t="s">
        <v>727</v>
      </c>
      <c r="B1587">
        <v>2009</v>
      </c>
      <c r="C1587" t="s">
        <v>702</v>
      </c>
      <c r="D1587">
        <v>0.1981</v>
      </c>
      <c r="E1587">
        <v>0.1981</v>
      </c>
      <c r="F1587">
        <v>0.1981</v>
      </c>
      <c r="G1587">
        <v>0.1981</v>
      </c>
      <c r="H1587">
        <v>0.1981</v>
      </c>
      <c r="I1587">
        <v>0.1981</v>
      </c>
      <c r="J1587">
        <v>0.1981</v>
      </c>
      <c r="K1587">
        <v>0.1981</v>
      </c>
      <c r="L1587">
        <v>0.1981</v>
      </c>
    </row>
    <row r="1588" spans="1:12" x14ac:dyDescent="0.25">
      <c r="A1588" t="s">
        <v>727</v>
      </c>
      <c r="B1588">
        <v>2009</v>
      </c>
      <c r="C1588" t="s">
        <v>698</v>
      </c>
      <c r="D1588">
        <v>1.1599999999999999</v>
      </c>
      <c r="E1588">
        <v>1.1599999999999999</v>
      </c>
      <c r="F1588">
        <v>1.1599999999999999</v>
      </c>
      <c r="G1588">
        <v>1.1599999999999999</v>
      </c>
      <c r="H1588">
        <v>1.1599999999999999</v>
      </c>
      <c r="I1588">
        <v>1.1599999999999999</v>
      </c>
      <c r="J1588">
        <v>1.1599999999999999</v>
      </c>
      <c r="K1588">
        <v>1.1599999999999999</v>
      </c>
      <c r="L1588">
        <v>1.1599999999999999</v>
      </c>
    </row>
    <row r="1589" spans="1:12" x14ac:dyDescent="0.25">
      <c r="A1589" t="s">
        <v>727</v>
      </c>
      <c r="B1589">
        <v>2009</v>
      </c>
      <c r="C1589" t="s">
        <v>697</v>
      </c>
      <c r="D1589">
        <v>1.9641999999999999</v>
      </c>
      <c r="E1589">
        <v>1.9641999999999999</v>
      </c>
      <c r="F1589">
        <v>1.9641999999999999</v>
      </c>
      <c r="G1589">
        <v>1.9641999999999999</v>
      </c>
      <c r="H1589">
        <v>1.9641999999999999</v>
      </c>
      <c r="I1589">
        <v>1.9641999999999999</v>
      </c>
      <c r="J1589">
        <v>1.9641999999999999</v>
      </c>
      <c r="K1589">
        <v>1.9641999999999999</v>
      </c>
      <c r="L1589">
        <v>1.9641999999999999</v>
      </c>
    </row>
    <row r="1590" spans="1:12" x14ac:dyDescent="0.25">
      <c r="A1590" t="s">
        <v>727</v>
      </c>
      <c r="B1590">
        <v>2009</v>
      </c>
      <c r="C1590" t="s">
        <v>700</v>
      </c>
      <c r="D1590">
        <v>0.42199999999999999</v>
      </c>
      <c r="E1590">
        <v>0.42199999999999999</v>
      </c>
      <c r="F1590">
        <v>0.42199999999999999</v>
      </c>
      <c r="G1590">
        <v>0.42199999999999999</v>
      </c>
      <c r="H1590">
        <v>0.42199999999999999</v>
      </c>
      <c r="I1590">
        <v>0.42199999999999999</v>
      </c>
      <c r="J1590">
        <v>0.42199999999999999</v>
      </c>
      <c r="K1590">
        <v>0.42199999999999999</v>
      </c>
      <c r="L1590">
        <v>0.42199999999999999</v>
      </c>
    </row>
    <row r="1591" spans="1:12" x14ac:dyDescent="0.25">
      <c r="A1591" t="s">
        <v>728</v>
      </c>
      <c r="B1591">
        <v>2009</v>
      </c>
      <c r="C1591" t="s">
        <v>697</v>
      </c>
      <c r="D1591">
        <v>1.2161999999999999</v>
      </c>
      <c r="E1591">
        <v>1.2161999999999999</v>
      </c>
      <c r="F1591">
        <v>1.2161999999999999</v>
      </c>
      <c r="G1591">
        <v>1.2161999999999999</v>
      </c>
      <c r="H1591">
        <v>1.2161999999999999</v>
      </c>
      <c r="I1591">
        <v>1.2161999999999999</v>
      </c>
      <c r="J1591">
        <v>1.2161999999999999</v>
      </c>
      <c r="K1591">
        <v>1.2161999999999999</v>
      </c>
      <c r="L1591">
        <v>1.2161999999999999</v>
      </c>
    </row>
    <row r="1592" spans="1:12" x14ac:dyDescent="0.25">
      <c r="A1592" t="s">
        <v>728</v>
      </c>
      <c r="B1592">
        <v>2009</v>
      </c>
      <c r="C1592" t="s">
        <v>700</v>
      </c>
      <c r="D1592">
        <v>0.23269999999999999</v>
      </c>
      <c r="E1592">
        <v>0.23269999999999999</v>
      </c>
      <c r="F1592">
        <v>0.23269999999999999</v>
      </c>
      <c r="G1592">
        <v>0.23269999999999999</v>
      </c>
      <c r="H1592">
        <v>0.23269999999999999</v>
      </c>
      <c r="I1592">
        <v>0.23269999999999999</v>
      </c>
      <c r="J1592">
        <v>0.23269999999999999</v>
      </c>
      <c r="K1592">
        <v>0.23269999999999999</v>
      </c>
      <c r="L1592">
        <v>0.23269999999999999</v>
      </c>
    </row>
    <row r="1593" spans="1:12" x14ac:dyDescent="0.25">
      <c r="A1593" t="s">
        <v>728</v>
      </c>
      <c r="B1593">
        <v>2009</v>
      </c>
      <c r="C1593" t="s">
        <v>698</v>
      </c>
      <c r="D1593">
        <v>0.76690000000000003</v>
      </c>
      <c r="E1593">
        <v>0.76690000000000003</v>
      </c>
      <c r="F1593">
        <v>0.76690000000000003</v>
      </c>
      <c r="G1593">
        <v>0.76690000000000003</v>
      </c>
      <c r="H1593">
        <v>0.76690000000000003</v>
      </c>
      <c r="I1593">
        <v>0.76690000000000003</v>
      </c>
      <c r="J1593">
        <v>0.76690000000000003</v>
      </c>
      <c r="K1593">
        <v>0.76690000000000003</v>
      </c>
      <c r="L1593">
        <v>0.76690000000000003</v>
      </c>
    </row>
    <row r="1594" spans="1:12" x14ac:dyDescent="0.25">
      <c r="A1594" t="s">
        <v>728</v>
      </c>
      <c r="B1594">
        <v>2009</v>
      </c>
      <c r="C1594" t="s">
        <v>702</v>
      </c>
      <c r="D1594">
        <v>0.10920000000000001</v>
      </c>
      <c r="E1594">
        <v>0.10920000000000001</v>
      </c>
      <c r="F1594">
        <v>0.10920000000000001</v>
      </c>
      <c r="G1594">
        <v>0.10920000000000001</v>
      </c>
      <c r="H1594">
        <v>0.10920000000000001</v>
      </c>
      <c r="I1594">
        <v>0.10920000000000001</v>
      </c>
      <c r="J1594">
        <v>0.10920000000000001</v>
      </c>
      <c r="K1594">
        <v>0.10920000000000001</v>
      </c>
      <c r="L1594">
        <v>0.10920000000000001</v>
      </c>
    </row>
    <row r="1595" spans="1:12" x14ac:dyDescent="0.25">
      <c r="A1595" t="s">
        <v>728</v>
      </c>
      <c r="B1595">
        <v>2009</v>
      </c>
      <c r="C1595" t="s">
        <v>699</v>
      </c>
      <c r="D1595">
        <v>3.5000000000000001E-3</v>
      </c>
      <c r="E1595">
        <v>3.5000000000000001E-3</v>
      </c>
      <c r="F1595">
        <v>3.5000000000000001E-3</v>
      </c>
      <c r="G1595">
        <v>3.5000000000000001E-3</v>
      </c>
      <c r="H1595">
        <v>3.5000000000000001E-3</v>
      </c>
      <c r="I1595">
        <v>3.5000000000000001E-3</v>
      </c>
      <c r="J1595">
        <v>3.5000000000000001E-3</v>
      </c>
      <c r="K1595">
        <v>3.5000000000000001E-3</v>
      </c>
      <c r="L1595">
        <v>3.5000000000000001E-3</v>
      </c>
    </row>
    <row r="1596" spans="1:12" x14ac:dyDescent="0.25">
      <c r="A1596" t="s">
        <v>728</v>
      </c>
      <c r="B1596">
        <v>2009</v>
      </c>
      <c r="C1596" t="s">
        <v>701</v>
      </c>
      <c r="D1596">
        <v>8.0299999999999996E-2</v>
      </c>
      <c r="E1596">
        <v>8.0299999999999996E-2</v>
      </c>
      <c r="F1596">
        <v>8.0299999999999996E-2</v>
      </c>
      <c r="G1596">
        <v>8.0299999999999996E-2</v>
      </c>
      <c r="H1596">
        <v>8.0299999999999996E-2</v>
      </c>
      <c r="I1596">
        <v>8.0299999999999996E-2</v>
      </c>
      <c r="J1596">
        <v>8.0299999999999996E-2</v>
      </c>
      <c r="K1596">
        <v>8.0299999999999996E-2</v>
      </c>
      <c r="L1596">
        <v>8.0299999999999996E-2</v>
      </c>
    </row>
    <row r="1597" spans="1:12" x14ac:dyDescent="0.25">
      <c r="A1597" t="s">
        <v>728</v>
      </c>
      <c r="B1597">
        <v>2009</v>
      </c>
      <c r="C1597" t="s">
        <v>703</v>
      </c>
      <c r="D1597">
        <v>2.3599999999999999E-2</v>
      </c>
      <c r="E1597">
        <v>2.3599999999999999E-2</v>
      </c>
      <c r="F1597">
        <v>2.3599999999999999E-2</v>
      </c>
      <c r="G1597">
        <v>2.3599999999999999E-2</v>
      </c>
      <c r="H1597">
        <v>2.3599999999999999E-2</v>
      </c>
      <c r="I1597">
        <v>2.3599999999999999E-2</v>
      </c>
      <c r="J1597">
        <v>2.3599999999999999E-2</v>
      </c>
      <c r="K1597">
        <v>2.3599999999999999E-2</v>
      </c>
      <c r="L1597">
        <v>2.3599999999999999E-2</v>
      </c>
    </row>
    <row r="1598" spans="1:12" x14ac:dyDescent="0.25">
      <c r="A1598" t="s">
        <v>729</v>
      </c>
      <c r="B1598">
        <v>2009</v>
      </c>
      <c r="C1598" t="s">
        <v>697</v>
      </c>
      <c r="D1598">
        <v>2.1459999999999999</v>
      </c>
      <c r="E1598">
        <v>2.1459999999999999</v>
      </c>
      <c r="F1598">
        <v>2.1459999999999999</v>
      </c>
      <c r="G1598">
        <v>2.1459999999999999</v>
      </c>
      <c r="H1598">
        <v>2.1459999999999999</v>
      </c>
      <c r="I1598">
        <v>2.1459999999999999</v>
      </c>
      <c r="J1598">
        <v>2.1459999999999999</v>
      </c>
      <c r="K1598">
        <v>2.1459999999999999</v>
      </c>
      <c r="L1598">
        <v>2.1459999999999999</v>
      </c>
    </row>
    <row r="1599" spans="1:12" x14ac:dyDescent="0.25">
      <c r="A1599" t="s">
        <v>729</v>
      </c>
      <c r="B1599">
        <v>2009</v>
      </c>
      <c r="C1599" t="s">
        <v>702</v>
      </c>
      <c r="D1599">
        <v>0.21729999999999999</v>
      </c>
      <c r="E1599">
        <v>0.21729999999999999</v>
      </c>
      <c r="F1599">
        <v>0.21729999999999999</v>
      </c>
      <c r="G1599">
        <v>0.21729999999999999</v>
      </c>
      <c r="H1599">
        <v>0.21729999999999999</v>
      </c>
      <c r="I1599">
        <v>0.21729999999999999</v>
      </c>
      <c r="J1599">
        <v>0.21729999999999999</v>
      </c>
      <c r="K1599">
        <v>0.21729999999999999</v>
      </c>
      <c r="L1599">
        <v>0.21729999999999999</v>
      </c>
    </row>
    <row r="1600" spans="1:12" x14ac:dyDescent="0.25">
      <c r="A1600" t="s">
        <v>729</v>
      </c>
      <c r="B1600">
        <v>2009</v>
      </c>
      <c r="C1600" t="s">
        <v>698</v>
      </c>
      <c r="D1600">
        <v>1.2597</v>
      </c>
      <c r="E1600">
        <v>1.2597</v>
      </c>
      <c r="F1600">
        <v>1.2597</v>
      </c>
      <c r="G1600">
        <v>1.2597</v>
      </c>
      <c r="H1600">
        <v>1.2597</v>
      </c>
      <c r="I1600">
        <v>1.2597</v>
      </c>
      <c r="J1600">
        <v>1.2597</v>
      </c>
      <c r="K1600">
        <v>1.2597</v>
      </c>
      <c r="L1600">
        <v>1.2597</v>
      </c>
    </row>
    <row r="1601" spans="1:12" x14ac:dyDescent="0.25">
      <c r="A1601" t="s">
        <v>729</v>
      </c>
      <c r="B1601">
        <v>2009</v>
      </c>
      <c r="C1601" t="s">
        <v>700</v>
      </c>
      <c r="D1601">
        <v>0.46289999999999998</v>
      </c>
      <c r="E1601">
        <v>0.46289999999999998</v>
      </c>
      <c r="F1601">
        <v>0.46289999999999998</v>
      </c>
      <c r="G1601">
        <v>0.46289999999999998</v>
      </c>
      <c r="H1601">
        <v>0.46289999999999998</v>
      </c>
      <c r="I1601">
        <v>0.46289999999999998</v>
      </c>
      <c r="J1601">
        <v>0.46289999999999998</v>
      </c>
      <c r="K1601">
        <v>0.46289999999999998</v>
      </c>
      <c r="L1601">
        <v>0.46289999999999998</v>
      </c>
    </row>
    <row r="1602" spans="1:12" x14ac:dyDescent="0.25">
      <c r="A1602" t="s">
        <v>729</v>
      </c>
      <c r="B1602">
        <v>2009</v>
      </c>
      <c r="C1602" t="s">
        <v>699</v>
      </c>
      <c r="D1602">
        <v>7.0000000000000001E-3</v>
      </c>
      <c r="E1602">
        <v>7.0000000000000001E-3</v>
      </c>
      <c r="F1602">
        <v>7.0000000000000001E-3</v>
      </c>
      <c r="G1602">
        <v>7.0000000000000001E-3</v>
      </c>
      <c r="H1602">
        <v>7.0000000000000001E-3</v>
      </c>
      <c r="I1602">
        <v>7.0000000000000001E-3</v>
      </c>
      <c r="J1602">
        <v>7.0000000000000001E-3</v>
      </c>
      <c r="K1602">
        <v>7.0000000000000001E-3</v>
      </c>
      <c r="L1602">
        <v>7.0000000000000001E-3</v>
      </c>
    </row>
    <row r="1603" spans="1:12" x14ac:dyDescent="0.25">
      <c r="A1603" t="s">
        <v>729</v>
      </c>
      <c r="B1603">
        <v>2009</v>
      </c>
      <c r="C1603" t="s">
        <v>703</v>
      </c>
      <c r="D1603">
        <v>4.7E-2</v>
      </c>
      <c r="E1603">
        <v>4.7E-2</v>
      </c>
      <c r="F1603">
        <v>4.7E-2</v>
      </c>
      <c r="G1603">
        <v>4.7E-2</v>
      </c>
      <c r="H1603">
        <v>4.7E-2</v>
      </c>
      <c r="I1603">
        <v>4.7E-2</v>
      </c>
      <c r="J1603">
        <v>4.7E-2</v>
      </c>
      <c r="K1603">
        <v>4.7E-2</v>
      </c>
      <c r="L1603">
        <v>4.7E-2</v>
      </c>
    </row>
    <row r="1604" spans="1:12" x14ac:dyDescent="0.25">
      <c r="A1604" t="s">
        <v>729</v>
      </c>
      <c r="B1604">
        <v>2009</v>
      </c>
      <c r="C1604" t="s">
        <v>701</v>
      </c>
      <c r="D1604">
        <v>0.15210000000000001</v>
      </c>
      <c r="E1604">
        <v>0.15210000000000001</v>
      </c>
      <c r="F1604">
        <v>0.15210000000000001</v>
      </c>
      <c r="G1604">
        <v>0.15210000000000001</v>
      </c>
      <c r="H1604">
        <v>0.15210000000000001</v>
      </c>
      <c r="I1604">
        <v>0.15210000000000001</v>
      </c>
      <c r="J1604">
        <v>0.15210000000000001</v>
      </c>
      <c r="K1604">
        <v>0.15210000000000001</v>
      </c>
      <c r="L1604">
        <v>0.15210000000000001</v>
      </c>
    </row>
    <row r="1605" spans="1:12" x14ac:dyDescent="0.25">
      <c r="A1605" t="s">
        <v>730</v>
      </c>
      <c r="B1605">
        <v>2009</v>
      </c>
      <c r="C1605" t="s">
        <v>697</v>
      </c>
      <c r="D1605">
        <v>0.37240000000000001</v>
      </c>
      <c r="E1605">
        <v>0.37240000000000001</v>
      </c>
      <c r="F1605">
        <v>0.37240000000000001</v>
      </c>
      <c r="G1605">
        <v>0.37240000000000001</v>
      </c>
      <c r="H1605">
        <v>0.37240000000000001</v>
      </c>
      <c r="I1605">
        <v>0.37240000000000001</v>
      </c>
      <c r="J1605">
        <v>0.37240000000000001</v>
      </c>
      <c r="K1605">
        <v>0.37240000000000001</v>
      </c>
      <c r="L1605">
        <v>0.37240000000000001</v>
      </c>
    </row>
    <row r="1606" spans="1:12" x14ac:dyDescent="0.25">
      <c r="A1606" t="s">
        <v>730</v>
      </c>
      <c r="B1606">
        <v>2009</v>
      </c>
      <c r="C1606" t="s">
        <v>698</v>
      </c>
      <c r="D1606">
        <v>0.23</v>
      </c>
      <c r="E1606">
        <v>0.23</v>
      </c>
      <c r="F1606">
        <v>0.23</v>
      </c>
      <c r="G1606">
        <v>0.23</v>
      </c>
      <c r="H1606">
        <v>0.23</v>
      </c>
      <c r="I1606">
        <v>0.23</v>
      </c>
      <c r="J1606">
        <v>0.23</v>
      </c>
      <c r="K1606">
        <v>0.23</v>
      </c>
      <c r="L1606">
        <v>0.23</v>
      </c>
    </row>
    <row r="1607" spans="1:12" x14ac:dyDescent="0.25">
      <c r="A1607" t="s">
        <v>730</v>
      </c>
      <c r="B1607">
        <v>2009</v>
      </c>
      <c r="C1607" t="s">
        <v>699</v>
      </c>
      <c r="D1607">
        <v>1.1000000000000001E-3</v>
      </c>
      <c r="E1607">
        <v>1.1000000000000001E-3</v>
      </c>
      <c r="F1607">
        <v>1.1000000000000001E-3</v>
      </c>
      <c r="G1607">
        <v>1.1000000000000001E-3</v>
      </c>
      <c r="H1607">
        <v>1.1000000000000001E-3</v>
      </c>
      <c r="I1607">
        <v>1.1000000000000001E-3</v>
      </c>
      <c r="J1607">
        <v>1.1000000000000001E-3</v>
      </c>
      <c r="K1607">
        <v>1.1000000000000001E-3</v>
      </c>
      <c r="L1607">
        <v>1.1000000000000001E-3</v>
      </c>
    </row>
    <row r="1608" spans="1:12" x14ac:dyDescent="0.25">
      <c r="A1608" t="s">
        <v>730</v>
      </c>
      <c r="B1608">
        <v>2009</v>
      </c>
      <c r="C1608" t="s">
        <v>701</v>
      </c>
      <c r="D1608">
        <v>2.2499999999999999E-2</v>
      </c>
      <c r="E1608">
        <v>2.2499999999999999E-2</v>
      </c>
      <c r="F1608">
        <v>2.2499999999999999E-2</v>
      </c>
      <c r="G1608">
        <v>2.2499999999999999E-2</v>
      </c>
      <c r="H1608">
        <v>2.2499999999999999E-2</v>
      </c>
      <c r="I1608">
        <v>2.2499999999999999E-2</v>
      </c>
      <c r="J1608">
        <v>2.2499999999999999E-2</v>
      </c>
      <c r="K1608">
        <v>2.2499999999999999E-2</v>
      </c>
      <c r="L1608">
        <v>2.2499999999999999E-2</v>
      </c>
    </row>
    <row r="1609" spans="1:12" x14ac:dyDescent="0.25">
      <c r="A1609" t="s">
        <v>730</v>
      </c>
      <c r="B1609">
        <v>2009</v>
      </c>
      <c r="C1609" t="s">
        <v>700</v>
      </c>
      <c r="D1609">
        <v>7.5600000000000001E-2</v>
      </c>
      <c r="E1609">
        <v>7.5600000000000001E-2</v>
      </c>
      <c r="F1609">
        <v>7.5600000000000001E-2</v>
      </c>
      <c r="G1609">
        <v>7.5600000000000001E-2</v>
      </c>
      <c r="H1609">
        <v>7.5600000000000001E-2</v>
      </c>
      <c r="I1609">
        <v>7.5600000000000001E-2</v>
      </c>
      <c r="J1609">
        <v>7.5600000000000001E-2</v>
      </c>
      <c r="K1609">
        <v>7.5600000000000001E-2</v>
      </c>
      <c r="L1609">
        <v>7.5600000000000001E-2</v>
      </c>
    </row>
    <row r="1610" spans="1:12" x14ac:dyDescent="0.25">
      <c r="A1610" t="s">
        <v>730</v>
      </c>
      <c r="B1610">
        <v>2009</v>
      </c>
      <c r="C1610" t="s">
        <v>702</v>
      </c>
      <c r="D1610">
        <v>3.5499999999999997E-2</v>
      </c>
      <c r="E1610">
        <v>3.5499999999999997E-2</v>
      </c>
      <c r="F1610">
        <v>3.5499999999999997E-2</v>
      </c>
      <c r="G1610">
        <v>3.5499999999999997E-2</v>
      </c>
      <c r="H1610">
        <v>3.5499999999999997E-2</v>
      </c>
      <c r="I1610">
        <v>3.5499999999999997E-2</v>
      </c>
      <c r="J1610">
        <v>3.5499999999999997E-2</v>
      </c>
      <c r="K1610">
        <v>3.5499999999999997E-2</v>
      </c>
      <c r="L1610">
        <v>3.5499999999999997E-2</v>
      </c>
    </row>
    <row r="1611" spans="1:12" x14ac:dyDescent="0.25">
      <c r="A1611" t="s">
        <v>730</v>
      </c>
      <c r="B1611">
        <v>2009</v>
      </c>
      <c r="C1611" t="s">
        <v>703</v>
      </c>
      <c r="D1611">
        <v>7.7000000000000002E-3</v>
      </c>
      <c r="E1611">
        <v>7.7000000000000002E-3</v>
      </c>
      <c r="F1611">
        <v>7.7000000000000002E-3</v>
      </c>
      <c r="G1611">
        <v>7.7000000000000002E-3</v>
      </c>
      <c r="H1611">
        <v>7.7000000000000002E-3</v>
      </c>
      <c r="I1611">
        <v>7.7000000000000002E-3</v>
      </c>
      <c r="J1611">
        <v>7.7000000000000002E-3</v>
      </c>
      <c r="K1611">
        <v>7.7000000000000002E-3</v>
      </c>
      <c r="L1611">
        <v>7.7000000000000002E-3</v>
      </c>
    </row>
    <row r="1612" spans="1:12" x14ac:dyDescent="0.25">
      <c r="A1612" t="s">
        <v>731</v>
      </c>
      <c r="B1612">
        <v>2009</v>
      </c>
      <c r="C1612" t="s">
        <v>699</v>
      </c>
      <c r="D1612">
        <v>2.0999999999999999E-3</v>
      </c>
      <c r="E1612">
        <v>2.0999999999999999E-3</v>
      </c>
      <c r="F1612">
        <v>2.0999999999999999E-3</v>
      </c>
      <c r="G1612">
        <v>2.0999999999999999E-3</v>
      </c>
      <c r="H1612">
        <v>2.0999999999999999E-3</v>
      </c>
      <c r="I1612">
        <v>2.0999999999999999E-3</v>
      </c>
      <c r="J1612">
        <v>2.0999999999999999E-3</v>
      </c>
      <c r="K1612">
        <v>2.0999999999999999E-3</v>
      </c>
      <c r="L1612">
        <v>2.0999999999999999E-3</v>
      </c>
    </row>
    <row r="1613" spans="1:12" x14ac:dyDescent="0.25">
      <c r="A1613" t="s">
        <v>731</v>
      </c>
      <c r="B1613">
        <v>2009</v>
      </c>
      <c r="C1613" t="s">
        <v>700</v>
      </c>
      <c r="D1613">
        <v>0.1386</v>
      </c>
      <c r="E1613">
        <v>0.1386</v>
      </c>
      <c r="F1613">
        <v>0.1386</v>
      </c>
      <c r="G1613">
        <v>0.1386</v>
      </c>
      <c r="H1613">
        <v>0.1386</v>
      </c>
      <c r="I1613">
        <v>0.1386</v>
      </c>
      <c r="J1613">
        <v>0.1386</v>
      </c>
      <c r="K1613">
        <v>0.1386</v>
      </c>
      <c r="L1613">
        <v>0.1386</v>
      </c>
    </row>
    <row r="1614" spans="1:12" x14ac:dyDescent="0.25">
      <c r="A1614" t="s">
        <v>731</v>
      </c>
      <c r="B1614">
        <v>2009</v>
      </c>
      <c r="C1614" t="s">
        <v>698</v>
      </c>
      <c r="D1614">
        <v>0.38519999999999999</v>
      </c>
      <c r="E1614">
        <v>0.38519999999999999</v>
      </c>
      <c r="F1614">
        <v>0.38519999999999999</v>
      </c>
      <c r="G1614">
        <v>0.38519999999999999</v>
      </c>
      <c r="H1614">
        <v>0.38519999999999999</v>
      </c>
      <c r="I1614">
        <v>0.38519999999999999</v>
      </c>
      <c r="J1614">
        <v>0.38519999999999999</v>
      </c>
      <c r="K1614">
        <v>0.38519999999999999</v>
      </c>
      <c r="L1614">
        <v>0.38519999999999999</v>
      </c>
    </row>
    <row r="1615" spans="1:12" x14ac:dyDescent="0.25">
      <c r="A1615" t="s">
        <v>731</v>
      </c>
      <c r="B1615">
        <v>2009</v>
      </c>
      <c r="C1615" t="s">
        <v>697</v>
      </c>
      <c r="D1615">
        <v>0.65029999999999999</v>
      </c>
      <c r="E1615">
        <v>0.65029999999999999</v>
      </c>
      <c r="F1615">
        <v>0.65029999999999999</v>
      </c>
      <c r="G1615">
        <v>0.65029999999999999</v>
      </c>
      <c r="H1615">
        <v>0.65029999999999999</v>
      </c>
      <c r="I1615">
        <v>0.65029999999999999</v>
      </c>
      <c r="J1615">
        <v>0.65029999999999999</v>
      </c>
      <c r="K1615">
        <v>0.65029999999999999</v>
      </c>
      <c r="L1615">
        <v>0.65029999999999999</v>
      </c>
    </row>
    <row r="1616" spans="1:12" x14ac:dyDescent="0.25">
      <c r="A1616" t="s">
        <v>731</v>
      </c>
      <c r="B1616">
        <v>2009</v>
      </c>
      <c r="C1616" t="s">
        <v>701</v>
      </c>
      <c r="D1616">
        <v>4.5199999999999997E-2</v>
      </c>
      <c r="E1616">
        <v>4.5199999999999997E-2</v>
      </c>
      <c r="F1616">
        <v>4.5199999999999997E-2</v>
      </c>
      <c r="G1616">
        <v>4.5199999999999997E-2</v>
      </c>
      <c r="H1616">
        <v>4.5199999999999997E-2</v>
      </c>
      <c r="I1616">
        <v>4.5199999999999997E-2</v>
      </c>
      <c r="J1616">
        <v>4.5199999999999997E-2</v>
      </c>
      <c r="K1616">
        <v>4.5199999999999997E-2</v>
      </c>
      <c r="L1616">
        <v>4.5199999999999997E-2</v>
      </c>
    </row>
    <row r="1617" spans="1:12" x14ac:dyDescent="0.25">
      <c r="A1617" t="s">
        <v>731</v>
      </c>
      <c r="B1617">
        <v>2009</v>
      </c>
      <c r="C1617" t="s">
        <v>702</v>
      </c>
      <c r="D1617">
        <v>6.5100000000000005E-2</v>
      </c>
      <c r="E1617">
        <v>6.5100000000000005E-2</v>
      </c>
      <c r="F1617">
        <v>6.5100000000000005E-2</v>
      </c>
      <c r="G1617">
        <v>6.5100000000000005E-2</v>
      </c>
      <c r="H1617">
        <v>6.5100000000000005E-2</v>
      </c>
      <c r="I1617">
        <v>6.5100000000000005E-2</v>
      </c>
      <c r="J1617">
        <v>6.5100000000000005E-2</v>
      </c>
      <c r="K1617">
        <v>6.5100000000000005E-2</v>
      </c>
      <c r="L1617">
        <v>6.5100000000000005E-2</v>
      </c>
    </row>
    <row r="1618" spans="1:12" x14ac:dyDescent="0.25">
      <c r="A1618" t="s">
        <v>731</v>
      </c>
      <c r="B1618">
        <v>2009</v>
      </c>
      <c r="C1618" t="s">
        <v>703</v>
      </c>
      <c r="D1618">
        <v>1.41E-2</v>
      </c>
      <c r="E1618">
        <v>1.41E-2</v>
      </c>
      <c r="F1618">
        <v>1.41E-2</v>
      </c>
      <c r="G1618">
        <v>1.41E-2</v>
      </c>
      <c r="H1618">
        <v>1.41E-2</v>
      </c>
      <c r="I1618">
        <v>1.41E-2</v>
      </c>
      <c r="J1618">
        <v>1.41E-2</v>
      </c>
      <c r="K1618">
        <v>1.41E-2</v>
      </c>
      <c r="L1618">
        <v>1.41E-2</v>
      </c>
    </row>
    <row r="1619" spans="1:12" x14ac:dyDescent="0.25">
      <c r="A1619" t="s">
        <v>732</v>
      </c>
      <c r="B1619">
        <v>2009</v>
      </c>
      <c r="C1619" t="s">
        <v>703</v>
      </c>
      <c r="D1619">
        <v>2.0899999999999998E-2</v>
      </c>
      <c r="E1619">
        <v>2.0899999999999998E-2</v>
      </c>
      <c r="F1619">
        <v>2.0899999999999998E-2</v>
      </c>
      <c r="G1619">
        <v>2.0899999999999998E-2</v>
      </c>
      <c r="H1619">
        <v>2.0899999999999998E-2</v>
      </c>
      <c r="I1619">
        <v>2.0899999999999998E-2</v>
      </c>
      <c r="J1619">
        <v>2.0899999999999998E-2</v>
      </c>
      <c r="K1619">
        <v>2.0899999999999998E-2</v>
      </c>
      <c r="L1619">
        <v>2.0899999999999998E-2</v>
      </c>
    </row>
    <row r="1620" spans="1:12" x14ac:dyDescent="0.25">
      <c r="A1620" t="s">
        <v>732</v>
      </c>
      <c r="B1620">
        <v>2009</v>
      </c>
      <c r="C1620" t="s">
        <v>700</v>
      </c>
      <c r="D1620">
        <v>0.2059</v>
      </c>
      <c r="E1620">
        <v>0.2059</v>
      </c>
      <c r="F1620">
        <v>0.2059</v>
      </c>
      <c r="G1620">
        <v>0.2059</v>
      </c>
      <c r="H1620">
        <v>0.2059</v>
      </c>
      <c r="I1620">
        <v>0.2059</v>
      </c>
      <c r="J1620">
        <v>0.2059</v>
      </c>
      <c r="K1620">
        <v>0.2059</v>
      </c>
      <c r="L1620">
        <v>0.2059</v>
      </c>
    </row>
    <row r="1621" spans="1:12" x14ac:dyDescent="0.25">
      <c r="A1621" t="s">
        <v>732</v>
      </c>
      <c r="B1621">
        <v>2009</v>
      </c>
      <c r="C1621" t="s">
        <v>698</v>
      </c>
      <c r="D1621">
        <v>0.52029999999999998</v>
      </c>
      <c r="E1621">
        <v>0.52029999999999998</v>
      </c>
      <c r="F1621">
        <v>0.52029999999999998</v>
      </c>
      <c r="G1621">
        <v>0.52029999999999998</v>
      </c>
      <c r="H1621">
        <v>0.52029999999999998</v>
      </c>
      <c r="I1621">
        <v>0.52029999999999998</v>
      </c>
      <c r="J1621">
        <v>0.52029999999999998</v>
      </c>
      <c r="K1621">
        <v>0.52029999999999998</v>
      </c>
      <c r="L1621">
        <v>0.52029999999999998</v>
      </c>
    </row>
    <row r="1622" spans="1:12" x14ac:dyDescent="0.25">
      <c r="A1622" t="s">
        <v>732</v>
      </c>
      <c r="B1622">
        <v>2009</v>
      </c>
      <c r="C1622" t="s">
        <v>697</v>
      </c>
      <c r="D1622">
        <v>0.90469999999999995</v>
      </c>
      <c r="E1622">
        <v>0.90469999999999995</v>
      </c>
      <c r="F1622">
        <v>0.90469999999999995</v>
      </c>
      <c r="G1622">
        <v>0.90469999999999995</v>
      </c>
      <c r="H1622">
        <v>0.90469999999999995</v>
      </c>
      <c r="I1622">
        <v>0.90469999999999995</v>
      </c>
      <c r="J1622">
        <v>0.90469999999999995</v>
      </c>
      <c r="K1622">
        <v>0.90469999999999995</v>
      </c>
      <c r="L1622">
        <v>0.90469999999999995</v>
      </c>
    </row>
    <row r="1623" spans="1:12" x14ac:dyDescent="0.25">
      <c r="A1623" t="s">
        <v>732</v>
      </c>
      <c r="B1623">
        <v>2009</v>
      </c>
      <c r="C1623" t="s">
        <v>699</v>
      </c>
      <c r="D1623">
        <v>3.0999999999999999E-3</v>
      </c>
      <c r="E1623">
        <v>3.0999999999999999E-3</v>
      </c>
      <c r="F1623">
        <v>3.0999999999999999E-3</v>
      </c>
      <c r="G1623">
        <v>3.0999999999999999E-3</v>
      </c>
      <c r="H1623">
        <v>3.0999999999999999E-3</v>
      </c>
      <c r="I1623">
        <v>3.0999999999999999E-3</v>
      </c>
      <c r="J1623">
        <v>3.0999999999999999E-3</v>
      </c>
      <c r="K1623">
        <v>3.0999999999999999E-3</v>
      </c>
      <c r="L1623">
        <v>3.0999999999999999E-3</v>
      </c>
    </row>
    <row r="1624" spans="1:12" x14ac:dyDescent="0.25">
      <c r="A1624" t="s">
        <v>732</v>
      </c>
      <c r="B1624">
        <v>2009</v>
      </c>
      <c r="C1624" t="s">
        <v>702</v>
      </c>
      <c r="D1624">
        <v>9.6600000000000005E-2</v>
      </c>
      <c r="E1624">
        <v>9.6600000000000005E-2</v>
      </c>
      <c r="F1624">
        <v>9.6600000000000005E-2</v>
      </c>
      <c r="G1624">
        <v>9.6600000000000005E-2</v>
      </c>
      <c r="H1624">
        <v>9.6600000000000005E-2</v>
      </c>
      <c r="I1624">
        <v>9.6600000000000005E-2</v>
      </c>
      <c r="J1624">
        <v>9.6600000000000005E-2</v>
      </c>
      <c r="K1624">
        <v>9.6600000000000005E-2</v>
      </c>
      <c r="L1624">
        <v>9.6600000000000005E-2</v>
      </c>
    </row>
    <row r="1625" spans="1:12" x14ac:dyDescent="0.25">
      <c r="A1625" t="s">
        <v>732</v>
      </c>
      <c r="B1625">
        <v>2009</v>
      </c>
      <c r="C1625" t="s">
        <v>701</v>
      </c>
      <c r="D1625">
        <v>5.7799999999999997E-2</v>
      </c>
      <c r="E1625">
        <v>5.7799999999999997E-2</v>
      </c>
      <c r="F1625">
        <v>5.7799999999999997E-2</v>
      </c>
      <c r="G1625">
        <v>5.7799999999999997E-2</v>
      </c>
      <c r="H1625">
        <v>5.7799999999999997E-2</v>
      </c>
      <c r="I1625">
        <v>5.7799999999999997E-2</v>
      </c>
      <c r="J1625">
        <v>5.7799999999999997E-2</v>
      </c>
      <c r="K1625">
        <v>5.7799999999999997E-2</v>
      </c>
      <c r="L1625">
        <v>5.7799999999999997E-2</v>
      </c>
    </row>
    <row r="1626" spans="1:12" x14ac:dyDescent="0.25">
      <c r="A1626" t="s">
        <v>733</v>
      </c>
      <c r="B1626">
        <v>2009</v>
      </c>
      <c r="C1626" t="s">
        <v>698</v>
      </c>
      <c r="D1626">
        <v>0.27050000000000002</v>
      </c>
      <c r="E1626">
        <v>0.27050000000000002</v>
      </c>
      <c r="F1626">
        <v>0.27050000000000002</v>
      </c>
      <c r="G1626">
        <v>0.27050000000000002</v>
      </c>
      <c r="H1626">
        <v>0.27050000000000002</v>
      </c>
      <c r="I1626">
        <v>0.27050000000000002</v>
      </c>
      <c r="J1626">
        <v>0.27050000000000002</v>
      </c>
      <c r="K1626">
        <v>0.27050000000000002</v>
      </c>
      <c r="L1626">
        <v>0.27050000000000002</v>
      </c>
    </row>
    <row r="1627" spans="1:12" x14ac:dyDescent="0.25">
      <c r="A1627" t="s">
        <v>733</v>
      </c>
      <c r="B1627">
        <v>2009</v>
      </c>
      <c r="C1627" t="s">
        <v>699</v>
      </c>
      <c r="D1627">
        <v>1.6000000000000001E-3</v>
      </c>
      <c r="E1627">
        <v>1.6000000000000001E-3</v>
      </c>
      <c r="F1627">
        <v>1.6000000000000001E-3</v>
      </c>
      <c r="G1627">
        <v>1.6000000000000001E-3</v>
      </c>
      <c r="H1627">
        <v>1.6000000000000001E-3</v>
      </c>
      <c r="I1627">
        <v>1.6000000000000001E-3</v>
      </c>
      <c r="J1627">
        <v>1.6000000000000001E-3</v>
      </c>
      <c r="K1627">
        <v>1.6000000000000001E-3</v>
      </c>
      <c r="L1627">
        <v>1.6000000000000001E-3</v>
      </c>
    </row>
    <row r="1628" spans="1:12" x14ac:dyDescent="0.25">
      <c r="A1628" t="s">
        <v>733</v>
      </c>
      <c r="B1628">
        <v>2009</v>
      </c>
      <c r="C1628" t="s">
        <v>701</v>
      </c>
      <c r="D1628">
        <v>3.1199999999999999E-2</v>
      </c>
      <c r="E1628">
        <v>3.1199999999999999E-2</v>
      </c>
      <c r="F1628">
        <v>3.1199999999999999E-2</v>
      </c>
      <c r="G1628">
        <v>3.1199999999999999E-2</v>
      </c>
      <c r="H1628">
        <v>3.1199999999999999E-2</v>
      </c>
      <c r="I1628">
        <v>3.1199999999999999E-2</v>
      </c>
      <c r="J1628">
        <v>3.1199999999999999E-2</v>
      </c>
      <c r="K1628">
        <v>3.1199999999999999E-2</v>
      </c>
      <c r="L1628">
        <v>3.1199999999999999E-2</v>
      </c>
    </row>
    <row r="1629" spans="1:12" x14ac:dyDescent="0.25">
      <c r="A1629" t="s">
        <v>733</v>
      </c>
      <c r="B1629">
        <v>2009</v>
      </c>
      <c r="C1629" t="s">
        <v>702</v>
      </c>
      <c r="D1629">
        <v>5.0599999999999999E-2</v>
      </c>
      <c r="E1629">
        <v>5.0599999999999999E-2</v>
      </c>
      <c r="F1629">
        <v>5.0599999999999999E-2</v>
      </c>
      <c r="G1629">
        <v>5.0599999999999999E-2</v>
      </c>
      <c r="H1629">
        <v>5.0599999999999999E-2</v>
      </c>
      <c r="I1629">
        <v>5.0599999999999999E-2</v>
      </c>
      <c r="J1629">
        <v>5.0599999999999999E-2</v>
      </c>
      <c r="K1629">
        <v>5.0599999999999999E-2</v>
      </c>
      <c r="L1629">
        <v>5.0599999999999999E-2</v>
      </c>
    </row>
    <row r="1630" spans="1:12" x14ac:dyDescent="0.25">
      <c r="A1630" t="s">
        <v>733</v>
      </c>
      <c r="B1630">
        <v>2009</v>
      </c>
      <c r="C1630" t="s">
        <v>700</v>
      </c>
      <c r="D1630">
        <v>0.1077</v>
      </c>
      <c r="E1630">
        <v>0.1077</v>
      </c>
      <c r="F1630">
        <v>0.1077</v>
      </c>
      <c r="G1630">
        <v>0.1077</v>
      </c>
      <c r="H1630">
        <v>0.1077</v>
      </c>
      <c r="I1630">
        <v>0.1077</v>
      </c>
      <c r="J1630">
        <v>0.1077</v>
      </c>
      <c r="K1630">
        <v>0.1077</v>
      </c>
      <c r="L1630">
        <v>0.1077</v>
      </c>
    </row>
    <row r="1631" spans="1:12" x14ac:dyDescent="0.25">
      <c r="A1631" t="s">
        <v>733</v>
      </c>
      <c r="B1631">
        <v>2009</v>
      </c>
      <c r="C1631" t="s">
        <v>703</v>
      </c>
      <c r="D1631">
        <v>1.09E-2</v>
      </c>
      <c r="E1631">
        <v>1.09E-2</v>
      </c>
      <c r="F1631">
        <v>1.09E-2</v>
      </c>
      <c r="G1631">
        <v>1.09E-2</v>
      </c>
      <c r="H1631">
        <v>1.09E-2</v>
      </c>
      <c r="I1631">
        <v>1.09E-2</v>
      </c>
      <c r="J1631">
        <v>1.09E-2</v>
      </c>
      <c r="K1631">
        <v>1.09E-2</v>
      </c>
      <c r="L1631">
        <v>1.09E-2</v>
      </c>
    </row>
    <row r="1632" spans="1:12" x14ac:dyDescent="0.25">
      <c r="A1632" t="s">
        <v>733</v>
      </c>
      <c r="B1632">
        <v>2009</v>
      </c>
      <c r="C1632" t="s">
        <v>697</v>
      </c>
      <c r="D1632">
        <v>0.47260000000000002</v>
      </c>
      <c r="E1632">
        <v>0.47260000000000002</v>
      </c>
      <c r="F1632">
        <v>0.47260000000000002</v>
      </c>
      <c r="G1632">
        <v>0.47260000000000002</v>
      </c>
      <c r="H1632">
        <v>0.47260000000000002</v>
      </c>
      <c r="I1632">
        <v>0.47260000000000002</v>
      </c>
      <c r="J1632">
        <v>0.47260000000000002</v>
      </c>
      <c r="K1632">
        <v>0.47260000000000002</v>
      </c>
      <c r="L1632">
        <v>0.47260000000000002</v>
      </c>
    </row>
    <row r="1633" spans="1:12" x14ac:dyDescent="0.25">
      <c r="A1633" t="s">
        <v>734</v>
      </c>
      <c r="B1633">
        <v>2009</v>
      </c>
      <c r="C1633" t="s">
        <v>702</v>
      </c>
      <c r="D1633">
        <v>0.33069999999999999</v>
      </c>
      <c r="E1633">
        <v>0.33069999999999999</v>
      </c>
      <c r="F1633">
        <v>0.33069999999999999</v>
      </c>
      <c r="G1633">
        <v>0.33069999999999999</v>
      </c>
      <c r="H1633">
        <v>0.33069999999999999</v>
      </c>
      <c r="I1633">
        <v>0.33069999999999999</v>
      </c>
      <c r="J1633">
        <v>0.33069999999999999</v>
      </c>
      <c r="K1633">
        <v>0.33069999999999999</v>
      </c>
      <c r="L1633">
        <v>0.33069999999999999</v>
      </c>
    </row>
    <row r="1634" spans="1:12" x14ac:dyDescent="0.25">
      <c r="A1634" t="s">
        <v>734</v>
      </c>
      <c r="B1634">
        <v>2009</v>
      </c>
      <c r="C1634" t="s">
        <v>701</v>
      </c>
      <c r="D1634">
        <v>0.19400000000000001</v>
      </c>
      <c r="E1634">
        <v>0.19400000000000001</v>
      </c>
      <c r="F1634">
        <v>0.19400000000000001</v>
      </c>
      <c r="G1634">
        <v>0.19400000000000001</v>
      </c>
      <c r="H1634">
        <v>0.19400000000000001</v>
      </c>
      <c r="I1634">
        <v>0.19400000000000001</v>
      </c>
      <c r="J1634">
        <v>0.19400000000000001</v>
      </c>
      <c r="K1634">
        <v>0.19400000000000001</v>
      </c>
      <c r="L1634">
        <v>0.19400000000000001</v>
      </c>
    </row>
    <row r="1635" spans="1:12" x14ac:dyDescent="0.25">
      <c r="A1635" t="s">
        <v>734</v>
      </c>
      <c r="B1635">
        <v>2009</v>
      </c>
      <c r="C1635" t="s">
        <v>698</v>
      </c>
      <c r="D1635">
        <v>1.5436000000000001</v>
      </c>
      <c r="E1635">
        <v>1.5436000000000001</v>
      </c>
      <c r="F1635">
        <v>1.5436000000000001</v>
      </c>
      <c r="G1635">
        <v>1.5436000000000001</v>
      </c>
      <c r="H1635">
        <v>1.5436000000000001</v>
      </c>
      <c r="I1635">
        <v>1.5436000000000001</v>
      </c>
      <c r="J1635">
        <v>1.5436000000000001</v>
      </c>
      <c r="K1635">
        <v>1.5436000000000001</v>
      </c>
      <c r="L1635">
        <v>1.5436000000000001</v>
      </c>
    </row>
    <row r="1636" spans="1:12" x14ac:dyDescent="0.25">
      <c r="A1636" t="s">
        <v>734</v>
      </c>
      <c r="B1636">
        <v>2009</v>
      </c>
      <c r="C1636" t="s">
        <v>700</v>
      </c>
      <c r="D1636">
        <v>0.7046</v>
      </c>
      <c r="E1636">
        <v>0.7046</v>
      </c>
      <c r="F1636">
        <v>0.7046</v>
      </c>
      <c r="G1636">
        <v>0.7046</v>
      </c>
      <c r="H1636">
        <v>0.7046</v>
      </c>
      <c r="I1636">
        <v>0.7046</v>
      </c>
      <c r="J1636">
        <v>0.7046</v>
      </c>
      <c r="K1636">
        <v>0.7046</v>
      </c>
      <c r="L1636">
        <v>0.7046</v>
      </c>
    </row>
    <row r="1637" spans="1:12" x14ac:dyDescent="0.25">
      <c r="A1637" t="s">
        <v>734</v>
      </c>
      <c r="B1637">
        <v>2009</v>
      </c>
      <c r="C1637" t="s">
        <v>697</v>
      </c>
      <c r="D1637">
        <v>2.8552</v>
      </c>
      <c r="E1637">
        <v>2.8552</v>
      </c>
      <c r="F1637">
        <v>2.8552</v>
      </c>
      <c r="G1637">
        <v>2.8552</v>
      </c>
      <c r="H1637">
        <v>2.8552</v>
      </c>
      <c r="I1637">
        <v>2.8552</v>
      </c>
      <c r="J1637">
        <v>2.8552</v>
      </c>
      <c r="K1637">
        <v>2.8552</v>
      </c>
      <c r="L1637">
        <v>2.8552</v>
      </c>
    </row>
    <row r="1638" spans="1:12" x14ac:dyDescent="0.25">
      <c r="A1638" t="s">
        <v>734</v>
      </c>
      <c r="B1638">
        <v>2009</v>
      </c>
      <c r="C1638" t="s">
        <v>703</v>
      </c>
      <c r="D1638">
        <v>7.1599999999999997E-2</v>
      </c>
      <c r="E1638">
        <v>7.1599999999999997E-2</v>
      </c>
      <c r="F1638">
        <v>7.1599999999999997E-2</v>
      </c>
      <c r="G1638">
        <v>7.1599999999999997E-2</v>
      </c>
      <c r="H1638">
        <v>7.1599999999999997E-2</v>
      </c>
      <c r="I1638">
        <v>7.1599999999999997E-2</v>
      </c>
      <c r="J1638">
        <v>7.1599999999999997E-2</v>
      </c>
      <c r="K1638">
        <v>7.1599999999999997E-2</v>
      </c>
      <c r="L1638">
        <v>7.1599999999999997E-2</v>
      </c>
    </row>
    <row r="1639" spans="1:12" x14ac:dyDescent="0.25">
      <c r="A1639" t="s">
        <v>734</v>
      </c>
      <c r="B1639">
        <v>2009</v>
      </c>
      <c r="C1639" t="s">
        <v>699</v>
      </c>
      <c r="D1639">
        <v>1.0699999999999999E-2</v>
      </c>
      <c r="E1639">
        <v>1.0699999999999999E-2</v>
      </c>
      <c r="F1639">
        <v>1.0699999999999999E-2</v>
      </c>
      <c r="G1639">
        <v>1.0699999999999999E-2</v>
      </c>
      <c r="H1639">
        <v>1.0699999999999999E-2</v>
      </c>
      <c r="I1639">
        <v>1.0699999999999999E-2</v>
      </c>
      <c r="J1639">
        <v>1.0699999999999999E-2</v>
      </c>
      <c r="K1639">
        <v>1.0699999999999999E-2</v>
      </c>
      <c r="L1639">
        <v>1.0699999999999999E-2</v>
      </c>
    </row>
    <row r="1640" spans="1:12" x14ac:dyDescent="0.25">
      <c r="A1640" t="s">
        <v>735</v>
      </c>
      <c r="B1640">
        <v>2009</v>
      </c>
      <c r="C1640" t="s">
        <v>697</v>
      </c>
      <c r="D1640">
        <v>0.79190000000000005</v>
      </c>
      <c r="E1640">
        <v>0.79190000000000005</v>
      </c>
      <c r="F1640">
        <v>0.79190000000000005</v>
      </c>
      <c r="G1640">
        <v>0.79190000000000005</v>
      </c>
      <c r="H1640">
        <v>0.79190000000000005</v>
      </c>
      <c r="I1640">
        <v>0.79190000000000005</v>
      </c>
      <c r="J1640">
        <v>0.79190000000000005</v>
      </c>
      <c r="K1640">
        <v>0.79190000000000005</v>
      </c>
      <c r="L1640">
        <v>0.79190000000000005</v>
      </c>
    </row>
    <row r="1641" spans="1:12" x14ac:dyDescent="0.25">
      <c r="A1641" t="s">
        <v>735</v>
      </c>
      <c r="B1641">
        <v>2009</v>
      </c>
      <c r="C1641" t="s">
        <v>699</v>
      </c>
      <c r="D1641">
        <v>2.3E-3</v>
      </c>
      <c r="E1641">
        <v>2.3E-3</v>
      </c>
      <c r="F1641">
        <v>2.3E-3</v>
      </c>
      <c r="G1641">
        <v>2.3E-3</v>
      </c>
      <c r="H1641">
        <v>2.3E-3</v>
      </c>
      <c r="I1641">
        <v>2.3E-3</v>
      </c>
      <c r="J1641">
        <v>2.3E-3</v>
      </c>
      <c r="K1641">
        <v>2.3E-3</v>
      </c>
      <c r="L1641">
        <v>2.3E-3</v>
      </c>
    </row>
    <row r="1642" spans="1:12" x14ac:dyDescent="0.25">
      <c r="A1642" t="s">
        <v>735</v>
      </c>
      <c r="B1642">
        <v>2009</v>
      </c>
      <c r="C1642" t="s">
        <v>700</v>
      </c>
      <c r="D1642">
        <v>0.1545</v>
      </c>
      <c r="E1642">
        <v>0.1545</v>
      </c>
      <c r="F1642">
        <v>0.1545</v>
      </c>
      <c r="G1642">
        <v>0.1545</v>
      </c>
      <c r="H1642">
        <v>0.1545</v>
      </c>
      <c r="I1642">
        <v>0.1545</v>
      </c>
      <c r="J1642">
        <v>0.1545</v>
      </c>
      <c r="K1642">
        <v>0.1545</v>
      </c>
      <c r="L1642">
        <v>0.1545</v>
      </c>
    </row>
    <row r="1643" spans="1:12" x14ac:dyDescent="0.25">
      <c r="A1643" t="s">
        <v>735</v>
      </c>
      <c r="B1643">
        <v>2009</v>
      </c>
      <c r="C1643" t="s">
        <v>701</v>
      </c>
      <c r="D1643">
        <v>4.4200000000000003E-2</v>
      </c>
      <c r="E1643">
        <v>4.4200000000000003E-2</v>
      </c>
      <c r="F1643">
        <v>4.4200000000000003E-2</v>
      </c>
      <c r="G1643">
        <v>4.4200000000000003E-2</v>
      </c>
      <c r="H1643">
        <v>4.4200000000000003E-2</v>
      </c>
      <c r="I1643">
        <v>4.4200000000000003E-2</v>
      </c>
      <c r="J1643">
        <v>4.4200000000000003E-2</v>
      </c>
      <c r="K1643">
        <v>4.4200000000000003E-2</v>
      </c>
      <c r="L1643">
        <v>4.4200000000000003E-2</v>
      </c>
    </row>
    <row r="1644" spans="1:12" x14ac:dyDescent="0.25">
      <c r="A1644" t="s">
        <v>735</v>
      </c>
      <c r="B1644">
        <v>2009</v>
      </c>
      <c r="C1644" t="s">
        <v>702</v>
      </c>
      <c r="D1644">
        <v>7.2499999999999995E-2</v>
      </c>
      <c r="E1644">
        <v>7.2499999999999995E-2</v>
      </c>
      <c r="F1644">
        <v>7.2499999999999995E-2</v>
      </c>
      <c r="G1644">
        <v>7.2499999999999995E-2</v>
      </c>
      <c r="H1644">
        <v>7.2499999999999995E-2</v>
      </c>
      <c r="I1644">
        <v>7.2499999999999995E-2</v>
      </c>
      <c r="J1644">
        <v>7.2499999999999995E-2</v>
      </c>
      <c r="K1644">
        <v>7.2499999999999995E-2</v>
      </c>
      <c r="L1644">
        <v>7.2499999999999995E-2</v>
      </c>
    </row>
    <row r="1645" spans="1:12" x14ac:dyDescent="0.25">
      <c r="A1645" t="s">
        <v>735</v>
      </c>
      <c r="B1645">
        <v>2009</v>
      </c>
      <c r="C1645" t="s">
        <v>698</v>
      </c>
      <c r="D1645">
        <v>0.50270000000000004</v>
      </c>
      <c r="E1645">
        <v>0.50270000000000004</v>
      </c>
      <c r="F1645">
        <v>0.50270000000000004</v>
      </c>
      <c r="G1645">
        <v>0.50270000000000004</v>
      </c>
      <c r="H1645">
        <v>0.50270000000000004</v>
      </c>
      <c r="I1645">
        <v>0.50270000000000004</v>
      </c>
      <c r="J1645">
        <v>0.50270000000000004</v>
      </c>
      <c r="K1645">
        <v>0.50270000000000004</v>
      </c>
      <c r="L1645">
        <v>0.50270000000000004</v>
      </c>
    </row>
    <row r="1646" spans="1:12" x14ac:dyDescent="0.25">
      <c r="A1646" t="s">
        <v>735</v>
      </c>
      <c r="B1646">
        <v>2009</v>
      </c>
      <c r="C1646" t="s">
        <v>703</v>
      </c>
      <c r="D1646">
        <v>1.5699999999999999E-2</v>
      </c>
      <c r="E1646">
        <v>1.5699999999999999E-2</v>
      </c>
      <c r="F1646">
        <v>1.5699999999999999E-2</v>
      </c>
      <c r="G1646">
        <v>1.5699999999999999E-2</v>
      </c>
      <c r="H1646">
        <v>1.5699999999999999E-2</v>
      </c>
      <c r="I1646">
        <v>1.5699999999999999E-2</v>
      </c>
      <c r="J1646">
        <v>1.5699999999999999E-2</v>
      </c>
      <c r="K1646">
        <v>1.5699999999999999E-2</v>
      </c>
      <c r="L1646">
        <v>1.5699999999999999E-2</v>
      </c>
    </row>
    <row r="1647" spans="1:12" x14ac:dyDescent="0.25">
      <c r="A1647" t="s">
        <v>736</v>
      </c>
      <c r="B1647">
        <v>2009</v>
      </c>
      <c r="C1647" t="s">
        <v>702</v>
      </c>
      <c r="D1647">
        <v>0.71599999999999997</v>
      </c>
      <c r="E1647">
        <v>0.71599999999999997</v>
      </c>
      <c r="F1647">
        <v>0.71599999999999997</v>
      </c>
      <c r="G1647">
        <v>0.71599999999999997</v>
      </c>
      <c r="H1647">
        <v>0.71599999999999997</v>
      </c>
      <c r="I1647">
        <v>0.71599999999999997</v>
      </c>
      <c r="J1647">
        <v>0.71599999999999997</v>
      </c>
      <c r="K1647">
        <v>0.71599999999999997</v>
      </c>
      <c r="L1647">
        <v>0.71599999999999997</v>
      </c>
    </row>
    <row r="1648" spans="1:12" x14ac:dyDescent="0.25">
      <c r="A1648" t="s">
        <v>736</v>
      </c>
      <c r="B1648">
        <v>2009</v>
      </c>
      <c r="C1648" t="s">
        <v>701</v>
      </c>
      <c r="D1648">
        <v>0.4304</v>
      </c>
      <c r="E1648">
        <v>0.4304</v>
      </c>
      <c r="F1648">
        <v>0.4304</v>
      </c>
      <c r="G1648">
        <v>0.4304</v>
      </c>
      <c r="H1648">
        <v>0.4304</v>
      </c>
      <c r="I1648">
        <v>0.4304</v>
      </c>
      <c r="J1648">
        <v>0.4304</v>
      </c>
      <c r="K1648">
        <v>0.4304</v>
      </c>
      <c r="L1648">
        <v>0.4304</v>
      </c>
    </row>
    <row r="1649" spans="1:12" x14ac:dyDescent="0.25">
      <c r="A1649" t="s">
        <v>736</v>
      </c>
      <c r="B1649">
        <v>2009</v>
      </c>
      <c r="C1649" t="s">
        <v>700</v>
      </c>
      <c r="D1649">
        <v>1.5255000000000001</v>
      </c>
      <c r="E1649">
        <v>1.5255000000000001</v>
      </c>
      <c r="F1649">
        <v>1.5255000000000001</v>
      </c>
      <c r="G1649">
        <v>1.5255000000000001</v>
      </c>
      <c r="H1649">
        <v>1.5255000000000001</v>
      </c>
      <c r="I1649">
        <v>1.5255000000000001</v>
      </c>
      <c r="J1649">
        <v>1.5255000000000001</v>
      </c>
      <c r="K1649">
        <v>1.5255000000000001</v>
      </c>
      <c r="L1649">
        <v>1.5255000000000001</v>
      </c>
    </row>
    <row r="1650" spans="1:12" x14ac:dyDescent="0.25">
      <c r="A1650" t="s">
        <v>736</v>
      </c>
      <c r="B1650">
        <v>2009</v>
      </c>
      <c r="C1650" t="s">
        <v>699</v>
      </c>
      <c r="D1650">
        <v>2.3199999999999998E-2</v>
      </c>
      <c r="E1650">
        <v>2.3199999999999998E-2</v>
      </c>
      <c r="F1650">
        <v>2.3199999999999998E-2</v>
      </c>
      <c r="G1650">
        <v>2.3199999999999998E-2</v>
      </c>
      <c r="H1650">
        <v>2.3199999999999998E-2</v>
      </c>
      <c r="I1650">
        <v>2.3199999999999998E-2</v>
      </c>
      <c r="J1650">
        <v>2.3199999999999998E-2</v>
      </c>
      <c r="K1650">
        <v>2.3199999999999998E-2</v>
      </c>
      <c r="L1650">
        <v>2.3199999999999998E-2</v>
      </c>
    </row>
    <row r="1651" spans="1:12" x14ac:dyDescent="0.25">
      <c r="A1651" t="s">
        <v>736</v>
      </c>
      <c r="B1651">
        <v>2009</v>
      </c>
      <c r="C1651" t="s">
        <v>703</v>
      </c>
      <c r="D1651">
        <v>0.155</v>
      </c>
      <c r="E1651">
        <v>0.155</v>
      </c>
      <c r="F1651">
        <v>0.155</v>
      </c>
      <c r="G1651">
        <v>0.155</v>
      </c>
      <c r="H1651">
        <v>0.155</v>
      </c>
      <c r="I1651">
        <v>0.155</v>
      </c>
      <c r="J1651">
        <v>0.155</v>
      </c>
      <c r="K1651">
        <v>0.155</v>
      </c>
      <c r="L1651">
        <v>0.155</v>
      </c>
    </row>
    <row r="1652" spans="1:12" x14ac:dyDescent="0.25">
      <c r="A1652" t="s">
        <v>736</v>
      </c>
      <c r="B1652">
        <v>2009</v>
      </c>
      <c r="C1652" t="s">
        <v>698</v>
      </c>
      <c r="D1652">
        <v>2.9281999999999999</v>
      </c>
      <c r="E1652">
        <v>2.9281999999999999</v>
      </c>
      <c r="F1652">
        <v>2.9281999999999999</v>
      </c>
      <c r="G1652">
        <v>2.9281999999999999</v>
      </c>
      <c r="H1652">
        <v>2.9281999999999999</v>
      </c>
      <c r="I1652">
        <v>2.9281999999999999</v>
      </c>
      <c r="J1652">
        <v>2.9281999999999999</v>
      </c>
      <c r="K1652">
        <v>2.9281999999999999</v>
      </c>
      <c r="L1652">
        <v>2.9281999999999999</v>
      </c>
    </row>
    <row r="1653" spans="1:12" x14ac:dyDescent="0.25">
      <c r="A1653" t="s">
        <v>736</v>
      </c>
      <c r="B1653">
        <v>2009</v>
      </c>
      <c r="C1653" t="s">
        <v>697</v>
      </c>
      <c r="D1653">
        <v>5.7782</v>
      </c>
      <c r="E1653">
        <v>5.7782</v>
      </c>
      <c r="F1653">
        <v>5.7782</v>
      </c>
      <c r="G1653">
        <v>5.7782</v>
      </c>
      <c r="H1653">
        <v>5.7782</v>
      </c>
      <c r="I1653">
        <v>5.7782</v>
      </c>
      <c r="J1653">
        <v>5.7782</v>
      </c>
      <c r="K1653">
        <v>5.7782</v>
      </c>
      <c r="L1653">
        <v>5.7782</v>
      </c>
    </row>
    <row r="1654" spans="1:12" x14ac:dyDescent="0.25">
      <c r="A1654" t="s">
        <v>737</v>
      </c>
      <c r="B1654">
        <v>2009</v>
      </c>
      <c r="C1654" t="s">
        <v>699</v>
      </c>
      <c r="D1654">
        <v>1.0999999999999999E-2</v>
      </c>
      <c r="E1654">
        <v>1.0999999999999999E-2</v>
      </c>
      <c r="F1654">
        <v>1.0999999999999999E-2</v>
      </c>
      <c r="G1654">
        <v>1.0999999999999999E-2</v>
      </c>
      <c r="H1654">
        <v>1.0999999999999999E-2</v>
      </c>
      <c r="I1654">
        <v>1.0999999999999999E-2</v>
      </c>
      <c r="J1654">
        <v>1.0999999999999999E-2</v>
      </c>
      <c r="K1654">
        <v>1.0999999999999999E-2</v>
      </c>
      <c r="L1654">
        <v>1.0999999999999999E-2</v>
      </c>
    </row>
    <row r="1655" spans="1:12" x14ac:dyDescent="0.25">
      <c r="A1655" t="s">
        <v>737</v>
      </c>
      <c r="B1655">
        <v>2009</v>
      </c>
      <c r="C1655" t="s">
        <v>701</v>
      </c>
      <c r="D1655">
        <v>0.26050000000000001</v>
      </c>
      <c r="E1655">
        <v>0.26050000000000001</v>
      </c>
      <c r="F1655">
        <v>0.26050000000000001</v>
      </c>
      <c r="G1655">
        <v>0.26050000000000001</v>
      </c>
      <c r="H1655">
        <v>0.26050000000000001</v>
      </c>
      <c r="I1655">
        <v>0.26050000000000001</v>
      </c>
      <c r="J1655">
        <v>0.26050000000000001</v>
      </c>
      <c r="K1655">
        <v>0.26050000000000001</v>
      </c>
      <c r="L1655">
        <v>0.26050000000000001</v>
      </c>
    </row>
    <row r="1656" spans="1:12" x14ac:dyDescent="0.25">
      <c r="A1656" t="s">
        <v>737</v>
      </c>
      <c r="B1656">
        <v>2009</v>
      </c>
      <c r="C1656" t="s">
        <v>703</v>
      </c>
      <c r="D1656">
        <v>7.3599999999999999E-2</v>
      </c>
      <c r="E1656">
        <v>7.3599999999999999E-2</v>
      </c>
      <c r="F1656">
        <v>7.3599999999999999E-2</v>
      </c>
      <c r="G1656">
        <v>7.3599999999999999E-2</v>
      </c>
      <c r="H1656">
        <v>7.3599999999999999E-2</v>
      </c>
      <c r="I1656">
        <v>7.3599999999999999E-2</v>
      </c>
      <c r="J1656">
        <v>7.3599999999999999E-2</v>
      </c>
      <c r="K1656">
        <v>7.3599999999999999E-2</v>
      </c>
      <c r="L1656">
        <v>7.3599999999999999E-2</v>
      </c>
    </row>
    <row r="1657" spans="1:12" x14ac:dyDescent="0.25">
      <c r="A1657" t="s">
        <v>737</v>
      </c>
      <c r="B1657">
        <v>2009</v>
      </c>
      <c r="C1657" t="s">
        <v>702</v>
      </c>
      <c r="D1657">
        <v>0.33989999999999998</v>
      </c>
      <c r="E1657">
        <v>0.33989999999999998</v>
      </c>
      <c r="F1657">
        <v>0.33989999999999998</v>
      </c>
      <c r="G1657">
        <v>0.33989999999999998</v>
      </c>
      <c r="H1657">
        <v>0.33989999999999998</v>
      </c>
      <c r="I1657">
        <v>0.33989999999999998</v>
      </c>
      <c r="J1657">
        <v>0.33989999999999998</v>
      </c>
      <c r="K1657">
        <v>0.33989999999999998</v>
      </c>
      <c r="L1657">
        <v>0.33989999999999998</v>
      </c>
    </row>
    <row r="1658" spans="1:12" x14ac:dyDescent="0.25">
      <c r="A1658" t="s">
        <v>737</v>
      </c>
      <c r="B1658">
        <v>2009</v>
      </c>
      <c r="C1658" t="s">
        <v>697</v>
      </c>
      <c r="D1658">
        <v>3.5678000000000001</v>
      </c>
      <c r="E1658">
        <v>3.5678000000000001</v>
      </c>
      <c r="F1658">
        <v>3.5678000000000001</v>
      </c>
      <c r="G1658">
        <v>3.5678000000000001</v>
      </c>
      <c r="H1658">
        <v>3.5678000000000001</v>
      </c>
      <c r="I1658">
        <v>3.5678000000000001</v>
      </c>
      <c r="J1658">
        <v>3.5678000000000001</v>
      </c>
      <c r="K1658">
        <v>3.5678000000000001</v>
      </c>
      <c r="L1658">
        <v>3.5678000000000001</v>
      </c>
    </row>
    <row r="1659" spans="1:12" x14ac:dyDescent="0.25">
      <c r="A1659" t="s">
        <v>737</v>
      </c>
      <c r="B1659">
        <v>2009</v>
      </c>
      <c r="C1659" t="s">
        <v>700</v>
      </c>
      <c r="D1659">
        <v>0.72409999999999997</v>
      </c>
      <c r="E1659">
        <v>0.72409999999999997</v>
      </c>
      <c r="F1659">
        <v>0.72409999999999997</v>
      </c>
      <c r="G1659">
        <v>0.72409999999999997</v>
      </c>
      <c r="H1659">
        <v>0.72409999999999997</v>
      </c>
      <c r="I1659">
        <v>0.72409999999999997</v>
      </c>
      <c r="J1659">
        <v>0.72409999999999997</v>
      </c>
      <c r="K1659">
        <v>0.72409999999999997</v>
      </c>
      <c r="L1659">
        <v>0.72409999999999997</v>
      </c>
    </row>
    <row r="1660" spans="1:12" x14ac:dyDescent="0.25">
      <c r="A1660" t="s">
        <v>737</v>
      </c>
      <c r="B1660">
        <v>2009</v>
      </c>
      <c r="C1660" t="s">
        <v>698</v>
      </c>
      <c r="D1660">
        <v>2.1587999999999998</v>
      </c>
      <c r="E1660">
        <v>2.1587999999999998</v>
      </c>
      <c r="F1660">
        <v>2.1587999999999998</v>
      </c>
      <c r="G1660">
        <v>2.1587999999999998</v>
      </c>
      <c r="H1660">
        <v>2.1587999999999998</v>
      </c>
      <c r="I1660">
        <v>2.1587999999999998</v>
      </c>
      <c r="J1660">
        <v>2.1587999999999998</v>
      </c>
      <c r="K1660">
        <v>2.1587999999999998</v>
      </c>
      <c r="L1660">
        <v>2.1587999999999998</v>
      </c>
    </row>
    <row r="1661" spans="1:12" x14ac:dyDescent="0.25">
      <c r="A1661" t="s">
        <v>738</v>
      </c>
      <c r="B1661">
        <v>2009</v>
      </c>
      <c r="C1661" t="s">
        <v>699</v>
      </c>
      <c r="D1661">
        <v>8.0000000000000004E-4</v>
      </c>
      <c r="E1661">
        <v>8.0000000000000004E-4</v>
      </c>
      <c r="F1661">
        <v>8.0000000000000004E-4</v>
      </c>
      <c r="G1661">
        <v>8.0000000000000004E-4</v>
      </c>
      <c r="H1661">
        <v>8.0000000000000004E-4</v>
      </c>
      <c r="I1661">
        <v>8.0000000000000004E-4</v>
      </c>
      <c r="J1661">
        <v>8.0000000000000004E-4</v>
      </c>
      <c r="K1661">
        <v>8.0000000000000004E-4</v>
      </c>
      <c r="L1661">
        <v>8.0000000000000004E-4</v>
      </c>
    </row>
    <row r="1662" spans="1:12" x14ac:dyDescent="0.25">
      <c r="A1662" t="s">
        <v>738</v>
      </c>
      <c r="B1662">
        <v>2009</v>
      </c>
      <c r="C1662" t="s">
        <v>701</v>
      </c>
      <c r="D1662">
        <v>1.72E-2</v>
      </c>
      <c r="E1662">
        <v>1.72E-2</v>
      </c>
      <c r="F1662">
        <v>1.72E-2</v>
      </c>
      <c r="G1662">
        <v>1.72E-2</v>
      </c>
      <c r="H1662">
        <v>1.72E-2</v>
      </c>
      <c r="I1662">
        <v>1.72E-2</v>
      </c>
      <c r="J1662">
        <v>1.72E-2</v>
      </c>
      <c r="K1662">
        <v>1.72E-2</v>
      </c>
      <c r="L1662">
        <v>1.72E-2</v>
      </c>
    </row>
    <row r="1663" spans="1:12" x14ac:dyDescent="0.25">
      <c r="A1663" t="s">
        <v>738</v>
      </c>
      <c r="B1663">
        <v>2009</v>
      </c>
      <c r="C1663" t="s">
        <v>700</v>
      </c>
      <c r="D1663">
        <v>0.05</v>
      </c>
      <c r="E1663">
        <v>0.05</v>
      </c>
      <c r="F1663">
        <v>0.05</v>
      </c>
      <c r="G1663">
        <v>0.05</v>
      </c>
      <c r="H1663">
        <v>0.05</v>
      </c>
      <c r="I1663">
        <v>0.05</v>
      </c>
      <c r="J1663">
        <v>0.05</v>
      </c>
      <c r="K1663">
        <v>0.05</v>
      </c>
      <c r="L1663">
        <v>0.05</v>
      </c>
    </row>
    <row r="1664" spans="1:12" x14ac:dyDescent="0.25">
      <c r="A1664" t="s">
        <v>738</v>
      </c>
      <c r="B1664">
        <v>2009</v>
      </c>
      <c r="C1664" t="s">
        <v>703</v>
      </c>
      <c r="D1664">
        <v>5.1000000000000004E-3</v>
      </c>
      <c r="E1664">
        <v>5.1000000000000004E-3</v>
      </c>
      <c r="F1664">
        <v>5.1000000000000004E-3</v>
      </c>
      <c r="G1664">
        <v>5.1000000000000004E-3</v>
      </c>
      <c r="H1664">
        <v>5.1000000000000004E-3</v>
      </c>
      <c r="I1664">
        <v>5.1000000000000004E-3</v>
      </c>
      <c r="J1664">
        <v>5.1000000000000004E-3</v>
      </c>
      <c r="K1664">
        <v>5.1000000000000004E-3</v>
      </c>
      <c r="L1664">
        <v>5.1000000000000004E-3</v>
      </c>
    </row>
    <row r="1665" spans="1:12" x14ac:dyDescent="0.25">
      <c r="A1665" t="s">
        <v>738</v>
      </c>
      <c r="B1665">
        <v>2009</v>
      </c>
      <c r="C1665" t="s">
        <v>698</v>
      </c>
      <c r="D1665">
        <v>0.17649999999999999</v>
      </c>
      <c r="E1665">
        <v>0.17649999999999999</v>
      </c>
      <c r="F1665">
        <v>0.17649999999999999</v>
      </c>
      <c r="G1665">
        <v>0.17649999999999999</v>
      </c>
      <c r="H1665">
        <v>0.17649999999999999</v>
      </c>
      <c r="I1665">
        <v>0.17649999999999999</v>
      </c>
      <c r="J1665">
        <v>0.17649999999999999</v>
      </c>
      <c r="K1665">
        <v>0.17649999999999999</v>
      </c>
      <c r="L1665">
        <v>0.17649999999999999</v>
      </c>
    </row>
    <row r="1666" spans="1:12" x14ac:dyDescent="0.25">
      <c r="A1666" t="s">
        <v>738</v>
      </c>
      <c r="B1666">
        <v>2009</v>
      </c>
      <c r="C1666" t="s">
        <v>702</v>
      </c>
      <c r="D1666">
        <v>2.35E-2</v>
      </c>
      <c r="E1666">
        <v>2.35E-2</v>
      </c>
      <c r="F1666">
        <v>2.35E-2</v>
      </c>
      <c r="G1666">
        <v>2.35E-2</v>
      </c>
      <c r="H1666">
        <v>2.35E-2</v>
      </c>
      <c r="I1666">
        <v>2.35E-2</v>
      </c>
      <c r="J1666">
        <v>2.35E-2</v>
      </c>
      <c r="K1666">
        <v>2.35E-2</v>
      </c>
      <c r="L1666">
        <v>2.35E-2</v>
      </c>
    </row>
    <row r="1667" spans="1:12" x14ac:dyDescent="0.25">
      <c r="A1667" t="s">
        <v>738</v>
      </c>
      <c r="B1667">
        <v>2009</v>
      </c>
      <c r="C1667" t="s">
        <v>697</v>
      </c>
      <c r="D1667">
        <v>0.27300000000000002</v>
      </c>
      <c r="E1667">
        <v>0.27300000000000002</v>
      </c>
      <c r="F1667">
        <v>0.27300000000000002</v>
      </c>
      <c r="G1667">
        <v>0.27300000000000002</v>
      </c>
      <c r="H1667">
        <v>0.27300000000000002</v>
      </c>
      <c r="I1667">
        <v>0.27300000000000002</v>
      </c>
      <c r="J1667">
        <v>0.27300000000000002</v>
      </c>
      <c r="K1667">
        <v>0.27300000000000002</v>
      </c>
      <c r="L1667">
        <v>0.27300000000000002</v>
      </c>
    </row>
    <row r="1668" spans="1:12" x14ac:dyDescent="0.25">
      <c r="A1668" t="s">
        <v>739</v>
      </c>
      <c r="B1668">
        <v>2009</v>
      </c>
      <c r="C1668" t="s">
        <v>701</v>
      </c>
      <c r="D1668">
        <v>0.29339999999999999</v>
      </c>
      <c r="E1668">
        <v>0.29339999999999999</v>
      </c>
      <c r="F1668">
        <v>0.29339999999999999</v>
      </c>
      <c r="G1668">
        <v>0.29339999999999999</v>
      </c>
      <c r="H1668">
        <v>0.29339999999999999</v>
      </c>
      <c r="I1668">
        <v>0.29339999999999999</v>
      </c>
      <c r="J1668">
        <v>0.29339999999999999</v>
      </c>
      <c r="K1668">
        <v>0.29339999999999999</v>
      </c>
      <c r="L1668">
        <v>0.29339999999999999</v>
      </c>
    </row>
    <row r="1669" spans="1:12" x14ac:dyDescent="0.25">
      <c r="A1669" t="s">
        <v>739</v>
      </c>
      <c r="B1669">
        <v>2009</v>
      </c>
      <c r="C1669" t="s">
        <v>699</v>
      </c>
      <c r="D1669">
        <v>1.38E-2</v>
      </c>
      <c r="E1669">
        <v>1.38E-2</v>
      </c>
      <c r="F1669">
        <v>1.38E-2</v>
      </c>
      <c r="G1669">
        <v>1.38E-2</v>
      </c>
      <c r="H1669">
        <v>1.38E-2</v>
      </c>
      <c r="I1669">
        <v>1.38E-2</v>
      </c>
      <c r="J1669">
        <v>1.38E-2</v>
      </c>
      <c r="K1669">
        <v>1.38E-2</v>
      </c>
      <c r="L1669">
        <v>1.38E-2</v>
      </c>
    </row>
    <row r="1670" spans="1:12" x14ac:dyDescent="0.25">
      <c r="A1670" t="s">
        <v>739</v>
      </c>
      <c r="B1670">
        <v>2009</v>
      </c>
      <c r="C1670" t="s">
        <v>698</v>
      </c>
      <c r="D1670">
        <v>2.5619999999999998</v>
      </c>
      <c r="E1670">
        <v>2.5619999999999998</v>
      </c>
      <c r="F1670">
        <v>2.5619999999999998</v>
      </c>
      <c r="G1670">
        <v>2.5619999999999998</v>
      </c>
      <c r="H1670">
        <v>2.5619999999999998</v>
      </c>
      <c r="I1670">
        <v>2.5619999999999998</v>
      </c>
      <c r="J1670">
        <v>2.5619999999999998</v>
      </c>
      <c r="K1670">
        <v>2.5619999999999998</v>
      </c>
      <c r="L1670">
        <v>2.5619999999999998</v>
      </c>
    </row>
    <row r="1671" spans="1:12" x14ac:dyDescent="0.25">
      <c r="A1671" t="s">
        <v>739</v>
      </c>
      <c r="B1671">
        <v>2009</v>
      </c>
      <c r="C1671" t="s">
        <v>700</v>
      </c>
      <c r="D1671">
        <v>0.90820000000000001</v>
      </c>
      <c r="E1671">
        <v>0.90820000000000001</v>
      </c>
      <c r="F1671">
        <v>0.90820000000000001</v>
      </c>
      <c r="G1671">
        <v>0.90820000000000001</v>
      </c>
      <c r="H1671">
        <v>0.90820000000000001</v>
      </c>
      <c r="I1671">
        <v>0.90820000000000001</v>
      </c>
      <c r="J1671">
        <v>0.90820000000000001</v>
      </c>
      <c r="K1671">
        <v>0.90820000000000001</v>
      </c>
      <c r="L1671">
        <v>0.90820000000000001</v>
      </c>
    </row>
    <row r="1672" spans="1:12" x14ac:dyDescent="0.25">
      <c r="A1672" t="s">
        <v>739</v>
      </c>
      <c r="B1672">
        <v>2009</v>
      </c>
      <c r="C1672" t="s">
        <v>703</v>
      </c>
      <c r="D1672">
        <v>9.2299999999999993E-2</v>
      </c>
      <c r="E1672">
        <v>9.2299999999999993E-2</v>
      </c>
      <c r="F1672">
        <v>9.2299999999999993E-2</v>
      </c>
      <c r="G1672">
        <v>9.2299999999999993E-2</v>
      </c>
      <c r="H1672">
        <v>9.2299999999999993E-2</v>
      </c>
      <c r="I1672">
        <v>9.2299999999999993E-2</v>
      </c>
      <c r="J1672">
        <v>9.2299999999999993E-2</v>
      </c>
      <c r="K1672">
        <v>9.2299999999999993E-2</v>
      </c>
      <c r="L1672">
        <v>9.2299999999999993E-2</v>
      </c>
    </row>
    <row r="1673" spans="1:12" x14ac:dyDescent="0.25">
      <c r="A1673" t="s">
        <v>739</v>
      </c>
      <c r="B1673">
        <v>2009</v>
      </c>
      <c r="C1673" t="s">
        <v>702</v>
      </c>
      <c r="D1673">
        <v>0.42630000000000001</v>
      </c>
      <c r="E1673">
        <v>0.42630000000000001</v>
      </c>
      <c r="F1673">
        <v>0.42630000000000001</v>
      </c>
      <c r="G1673">
        <v>0.42630000000000001</v>
      </c>
      <c r="H1673">
        <v>0.42630000000000001</v>
      </c>
      <c r="I1673">
        <v>0.42630000000000001</v>
      </c>
      <c r="J1673">
        <v>0.42630000000000001</v>
      </c>
      <c r="K1673">
        <v>0.42630000000000001</v>
      </c>
      <c r="L1673">
        <v>0.42630000000000001</v>
      </c>
    </row>
    <row r="1674" spans="1:12" x14ac:dyDescent="0.25">
      <c r="A1674" t="s">
        <v>739</v>
      </c>
      <c r="B1674">
        <v>2009</v>
      </c>
      <c r="C1674" t="s">
        <v>697</v>
      </c>
      <c r="D1674">
        <v>4.2960000000000003</v>
      </c>
      <c r="E1674">
        <v>4.2960000000000003</v>
      </c>
      <c r="F1674">
        <v>4.2960000000000003</v>
      </c>
      <c r="G1674">
        <v>4.2960000000000003</v>
      </c>
      <c r="H1674">
        <v>4.2960000000000003</v>
      </c>
      <c r="I1674">
        <v>4.2960000000000003</v>
      </c>
      <c r="J1674">
        <v>4.2960000000000003</v>
      </c>
      <c r="K1674">
        <v>4.2960000000000003</v>
      </c>
      <c r="L1674">
        <v>4.2960000000000003</v>
      </c>
    </row>
    <row r="1675" spans="1:12" x14ac:dyDescent="0.25">
      <c r="A1675" t="s">
        <v>740</v>
      </c>
      <c r="B1675">
        <v>2009</v>
      </c>
      <c r="C1675" t="s">
        <v>701</v>
      </c>
      <c r="D1675">
        <v>0.1012</v>
      </c>
      <c r="E1675">
        <v>0.1012</v>
      </c>
      <c r="F1675">
        <v>0.1012</v>
      </c>
      <c r="G1675">
        <v>0.1012</v>
      </c>
      <c r="H1675">
        <v>0.1012</v>
      </c>
      <c r="I1675">
        <v>0.1012</v>
      </c>
      <c r="J1675">
        <v>0.1012</v>
      </c>
      <c r="K1675">
        <v>0.1012</v>
      </c>
      <c r="L1675">
        <v>0.1012</v>
      </c>
    </row>
    <row r="1676" spans="1:12" x14ac:dyDescent="0.25">
      <c r="A1676" t="s">
        <v>740</v>
      </c>
      <c r="B1676">
        <v>2009</v>
      </c>
      <c r="C1676" t="s">
        <v>697</v>
      </c>
      <c r="D1676">
        <v>1.4845999999999999</v>
      </c>
      <c r="E1676">
        <v>1.4845999999999999</v>
      </c>
      <c r="F1676">
        <v>1.4845999999999999</v>
      </c>
      <c r="G1676">
        <v>1.4845999999999999</v>
      </c>
      <c r="H1676">
        <v>1.4845999999999999</v>
      </c>
      <c r="I1676">
        <v>1.4845999999999999</v>
      </c>
      <c r="J1676">
        <v>1.4845999999999999</v>
      </c>
      <c r="K1676">
        <v>1.4845999999999999</v>
      </c>
      <c r="L1676">
        <v>1.4845999999999999</v>
      </c>
    </row>
    <row r="1677" spans="1:12" x14ac:dyDescent="0.25">
      <c r="A1677" t="s">
        <v>740</v>
      </c>
      <c r="B1677">
        <v>2009</v>
      </c>
      <c r="C1677" t="s">
        <v>699</v>
      </c>
      <c r="D1677">
        <v>4.3E-3</v>
      </c>
      <c r="E1677">
        <v>4.3E-3</v>
      </c>
      <c r="F1677">
        <v>4.3E-3</v>
      </c>
      <c r="G1677">
        <v>4.3E-3</v>
      </c>
      <c r="H1677">
        <v>4.3E-3</v>
      </c>
      <c r="I1677">
        <v>4.3E-3</v>
      </c>
      <c r="J1677">
        <v>4.3E-3</v>
      </c>
      <c r="K1677">
        <v>4.3E-3</v>
      </c>
      <c r="L1677">
        <v>4.3E-3</v>
      </c>
    </row>
    <row r="1678" spans="1:12" x14ac:dyDescent="0.25">
      <c r="A1678" t="s">
        <v>740</v>
      </c>
      <c r="B1678">
        <v>2009</v>
      </c>
      <c r="C1678" t="s">
        <v>700</v>
      </c>
      <c r="D1678">
        <v>0.28110000000000002</v>
      </c>
      <c r="E1678">
        <v>0.28110000000000002</v>
      </c>
      <c r="F1678">
        <v>0.28110000000000002</v>
      </c>
      <c r="G1678">
        <v>0.28110000000000002</v>
      </c>
      <c r="H1678">
        <v>0.28110000000000002</v>
      </c>
      <c r="I1678">
        <v>0.28110000000000002</v>
      </c>
      <c r="J1678">
        <v>0.28110000000000002</v>
      </c>
      <c r="K1678">
        <v>0.28110000000000002</v>
      </c>
      <c r="L1678">
        <v>0.28110000000000002</v>
      </c>
    </row>
    <row r="1679" spans="1:12" x14ac:dyDescent="0.25">
      <c r="A1679" t="s">
        <v>740</v>
      </c>
      <c r="B1679">
        <v>2009</v>
      </c>
      <c r="C1679" t="s">
        <v>703</v>
      </c>
      <c r="D1679">
        <v>2.86E-2</v>
      </c>
      <c r="E1679">
        <v>2.86E-2</v>
      </c>
      <c r="F1679">
        <v>2.86E-2</v>
      </c>
      <c r="G1679">
        <v>2.86E-2</v>
      </c>
      <c r="H1679">
        <v>2.86E-2</v>
      </c>
      <c r="I1679">
        <v>2.86E-2</v>
      </c>
      <c r="J1679">
        <v>2.86E-2</v>
      </c>
      <c r="K1679">
        <v>2.86E-2</v>
      </c>
      <c r="L1679">
        <v>2.86E-2</v>
      </c>
    </row>
    <row r="1680" spans="1:12" x14ac:dyDescent="0.25">
      <c r="A1680" t="s">
        <v>740</v>
      </c>
      <c r="B1680">
        <v>2009</v>
      </c>
      <c r="C1680" t="s">
        <v>702</v>
      </c>
      <c r="D1680">
        <v>0.13189999999999999</v>
      </c>
      <c r="E1680">
        <v>0.13189999999999999</v>
      </c>
      <c r="F1680">
        <v>0.13189999999999999</v>
      </c>
      <c r="G1680">
        <v>0.13189999999999999</v>
      </c>
      <c r="H1680">
        <v>0.13189999999999999</v>
      </c>
      <c r="I1680">
        <v>0.13189999999999999</v>
      </c>
      <c r="J1680">
        <v>0.13189999999999999</v>
      </c>
      <c r="K1680">
        <v>0.13189999999999999</v>
      </c>
      <c r="L1680">
        <v>0.13189999999999999</v>
      </c>
    </row>
    <row r="1681" spans="1:12" x14ac:dyDescent="0.25">
      <c r="A1681" t="s">
        <v>740</v>
      </c>
      <c r="B1681">
        <v>2009</v>
      </c>
      <c r="C1681" t="s">
        <v>698</v>
      </c>
      <c r="D1681">
        <v>0.93759999999999999</v>
      </c>
      <c r="E1681">
        <v>0.93759999999999999</v>
      </c>
      <c r="F1681">
        <v>0.93759999999999999</v>
      </c>
      <c r="G1681">
        <v>0.93759999999999999</v>
      </c>
      <c r="H1681">
        <v>0.93759999999999999</v>
      </c>
      <c r="I1681">
        <v>0.93759999999999999</v>
      </c>
      <c r="J1681">
        <v>0.93759999999999999</v>
      </c>
      <c r="K1681">
        <v>0.93759999999999999</v>
      </c>
      <c r="L1681">
        <v>0.93759999999999999</v>
      </c>
    </row>
    <row r="1682" spans="1:12" x14ac:dyDescent="0.25">
      <c r="A1682" t="s">
        <v>741</v>
      </c>
      <c r="B1682">
        <v>2009</v>
      </c>
      <c r="C1682" t="s">
        <v>703</v>
      </c>
      <c r="D1682">
        <v>2.9899999999999999E-2</v>
      </c>
      <c r="E1682">
        <v>2.9899999999999999E-2</v>
      </c>
      <c r="F1682">
        <v>2.9899999999999999E-2</v>
      </c>
      <c r="G1682">
        <v>2.9899999999999999E-2</v>
      </c>
      <c r="H1682">
        <v>2.9899999999999999E-2</v>
      </c>
      <c r="I1682">
        <v>2.9899999999999999E-2</v>
      </c>
      <c r="J1682">
        <v>2.9899999999999999E-2</v>
      </c>
      <c r="K1682">
        <v>2.9899999999999999E-2</v>
      </c>
      <c r="L1682">
        <v>2.9899999999999999E-2</v>
      </c>
    </row>
    <row r="1683" spans="1:12" x14ac:dyDescent="0.25">
      <c r="A1683" t="s">
        <v>741</v>
      </c>
      <c r="B1683">
        <v>2009</v>
      </c>
      <c r="C1683" t="s">
        <v>701</v>
      </c>
      <c r="D1683">
        <v>8.3099999999999993E-2</v>
      </c>
      <c r="E1683">
        <v>8.3099999999999993E-2</v>
      </c>
      <c r="F1683">
        <v>8.3099999999999993E-2</v>
      </c>
      <c r="G1683">
        <v>8.3099999999999993E-2</v>
      </c>
      <c r="H1683">
        <v>8.3099999999999993E-2</v>
      </c>
      <c r="I1683">
        <v>8.3099999999999993E-2</v>
      </c>
      <c r="J1683">
        <v>8.3099999999999993E-2</v>
      </c>
      <c r="K1683">
        <v>8.3099999999999993E-2</v>
      </c>
      <c r="L1683">
        <v>8.3099999999999993E-2</v>
      </c>
    </row>
    <row r="1684" spans="1:12" x14ac:dyDescent="0.25">
      <c r="A1684" t="s">
        <v>741</v>
      </c>
      <c r="B1684">
        <v>2009</v>
      </c>
      <c r="C1684" t="s">
        <v>698</v>
      </c>
      <c r="D1684">
        <v>0.69359999999999999</v>
      </c>
      <c r="E1684">
        <v>0.69359999999999999</v>
      </c>
      <c r="F1684">
        <v>0.69359999999999999</v>
      </c>
      <c r="G1684">
        <v>0.69359999999999999</v>
      </c>
      <c r="H1684">
        <v>0.69359999999999999</v>
      </c>
      <c r="I1684">
        <v>0.69359999999999999</v>
      </c>
      <c r="J1684">
        <v>0.69359999999999999</v>
      </c>
      <c r="K1684">
        <v>0.69359999999999999</v>
      </c>
      <c r="L1684">
        <v>0.69359999999999999</v>
      </c>
    </row>
    <row r="1685" spans="1:12" x14ac:dyDescent="0.25">
      <c r="A1685" t="s">
        <v>741</v>
      </c>
      <c r="B1685">
        <v>2009</v>
      </c>
      <c r="C1685" t="s">
        <v>702</v>
      </c>
      <c r="D1685">
        <v>0.13830000000000001</v>
      </c>
      <c r="E1685">
        <v>0.13830000000000001</v>
      </c>
      <c r="F1685">
        <v>0.13830000000000001</v>
      </c>
      <c r="G1685">
        <v>0.13830000000000001</v>
      </c>
      <c r="H1685">
        <v>0.13830000000000001</v>
      </c>
      <c r="I1685">
        <v>0.13830000000000001</v>
      </c>
      <c r="J1685">
        <v>0.13830000000000001</v>
      </c>
      <c r="K1685">
        <v>0.13830000000000001</v>
      </c>
      <c r="L1685">
        <v>0.13830000000000001</v>
      </c>
    </row>
    <row r="1686" spans="1:12" x14ac:dyDescent="0.25">
      <c r="A1686" t="s">
        <v>741</v>
      </c>
      <c r="B1686">
        <v>2009</v>
      </c>
      <c r="C1686" t="s">
        <v>697</v>
      </c>
      <c r="D1686">
        <v>1.244</v>
      </c>
      <c r="E1686">
        <v>1.244</v>
      </c>
      <c r="F1686">
        <v>1.244</v>
      </c>
      <c r="G1686">
        <v>1.244</v>
      </c>
      <c r="H1686">
        <v>1.244</v>
      </c>
      <c r="I1686">
        <v>1.244</v>
      </c>
      <c r="J1686">
        <v>1.244</v>
      </c>
      <c r="K1686">
        <v>1.244</v>
      </c>
      <c r="L1686">
        <v>1.244</v>
      </c>
    </row>
    <row r="1687" spans="1:12" x14ac:dyDescent="0.25">
      <c r="A1687" t="s">
        <v>741</v>
      </c>
      <c r="B1687">
        <v>2009</v>
      </c>
      <c r="C1687" t="s">
        <v>700</v>
      </c>
      <c r="D1687">
        <v>0.29459999999999997</v>
      </c>
      <c r="E1687">
        <v>0.29459999999999997</v>
      </c>
      <c r="F1687">
        <v>0.29459999999999997</v>
      </c>
      <c r="G1687">
        <v>0.29459999999999997</v>
      </c>
      <c r="H1687">
        <v>0.29459999999999997</v>
      </c>
      <c r="I1687">
        <v>0.29459999999999997</v>
      </c>
      <c r="J1687">
        <v>0.29459999999999997</v>
      </c>
      <c r="K1687">
        <v>0.29459999999999997</v>
      </c>
      <c r="L1687">
        <v>0.29459999999999997</v>
      </c>
    </row>
    <row r="1688" spans="1:12" x14ac:dyDescent="0.25">
      <c r="A1688" t="s">
        <v>741</v>
      </c>
      <c r="B1688">
        <v>2009</v>
      </c>
      <c r="C1688" t="s">
        <v>699</v>
      </c>
      <c r="D1688">
        <v>4.4999999999999997E-3</v>
      </c>
      <c r="E1688">
        <v>4.4999999999999997E-3</v>
      </c>
      <c r="F1688">
        <v>4.4999999999999997E-3</v>
      </c>
      <c r="G1688">
        <v>4.4999999999999997E-3</v>
      </c>
      <c r="H1688">
        <v>4.4999999999999997E-3</v>
      </c>
      <c r="I1688">
        <v>4.4999999999999997E-3</v>
      </c>
      <c r="J1688">
        <v>4.4999999999999997E-3</v>
      </c>
      <c r="K1688">
        <v>4.4999999999999997E-3</v>
      </c>
      <c r="L1688">
        <v>4.4999999999999997E-3</v>
      </c>
    </row>
    <row r="1689" spans="1:12" x14ac:dyDescent="0.25">
      <c r="A1689" t="s">
        <v>742</v>
      </c>
      <c r="B1689">
        <v>2009</v>
      </c>
      <c r="C1689" t="s">
        <v>699</v>
      </c>
      <c r="D1689">
        <v>1.4999999999999999E-2</v>
      </c>
      <c r="E1689">
        <v>1.4999999999999999E-2</v>
      </c>
      <c r="F1689">
        <v>1.4999999999999999E-2</v>
      </c>
      <c r="G1689">
        <v>1.4999999999999999E-2</v>
      </c>
      <c r="H1689">
        <v>1.4999999999999999E-2</v>
      </c>
      <c r="I1689">
        <v>1.4999999999999999E-2</v>
      </c>
      <c r="J1689">
        <v>1.4999999999999999E-2</v>
      </c>
      <c r="K1689">
        <v>1.4999999999999999E-2</v>
      </c>
      <c r="L1689">
        <v>1.4999999999999999E-2</v>
      </c>
    </row>
    <row r="1690" spans="1:12" x14ac:dyDescent="0.25">
      <c r="A1690" t="s">
        <v>742</v>
      </c>
      <c r="B1690">
        <v>2009</v>
      </c>
      <c r="C1690" t="s">
        <v>702</v>
      </c>
      <c r="D1690">
        <v>0.46300000000000002</v>
      </c>
      <c r="E1690">
        <v>0.46300000000000002</v>
      </c>
      <c r="F1690">
        <v>0.46300000000000002</v>
      </c>
      <c r="G1690">
        <v>0.46300000000000002</v>
      </c>
      <c r="H1690">
        <v>0.46300000000000002</v>
      </c>
      <c r="I1690">
        <v>0.46300000000000002</v>
      </c>
      <c r="J1690">
        <v>0.46300000000000002</v>
      </c>
      <c r="K1690">
        <v>0.46300000000000002</v>
      </c>
      <c r="L1690">
        <v>0.46300000000000002</v>
      </c>
    </row>
    <row r="1691" spans="1:12" x14ac:dyDescent="0.25">
      <c r="A1691" t="s">
        <v>742</v>
      </c>
      <c r="B1691">
        <v>2009</v>
      </c>
      <c r="C1691" t="s">
        <v>703</v>
      </c>
      <c r="D1691">
        <v>0.1002</v>
      </c>
      <c r="E1691">
        <v>0.1002</v>
      </c>
      <c r="F1691">
        <v>0.1002</v>
      </c>
      <c r="G1691">
        <v>0.1002</v>
      </c>
      <c r="H1691">
        <v>0.1002</v>
      </c>
      <c r="I1691">
        <v>0.1002</v>
      </c>
      <c r="J1691">
        <v>0.1002</v>
      </c>
      <c r="K1691">
        <v>0.1002</v>
      </c>
      <c r="L1691">
        <v>0.1002</v>
      </c>
    </row>
    <row r="1692" spans="1:12" x14ac:dyDescent="0.25">
      <c r="A1692" t="s">
        <v>742</v>
      </c>
      <c r="B1692">
        <v>2009</v>
      </c>
      <c r="C1692" t="s">
        <v>701</v>
      </c>
      <c r="D1692">
        <v>0.28560000000000002</v>
      </c>
      <c r="E1692">
        <v>0.28560000000000002</v>
      </c>
      <c r="F1692">
        <v>0.28560000000000002</v>
      </c>
      <c r="G1692">
        <v>0.28560000000000002</v>
      </c>
      <c r="H1692">
        <v>0.28560000000000002</v>
      </c>
      <c r="I1692">
        <v>0.28560000000000002</v>
      </c>
      <c r="J1692">
        <v>0.28560000000000002</v>
      </c>
      <c r="K1692">
        <v>0.28560000000000002</v>
      </c>
      <c r="L1692">
        <v>0.28560000000000002</v>
      </c>
    </row>
    <row r="1693" spans="1:12" x14ac:dyDescent="0.25">
      <c r="A1693" t="s">
        <v>742</v>
      </c>
      <c r="B1693">
        <v>2009</v>
      </c>
      <c r="C1693" t="s">
        <v>698</v>
      </c>
      <c r="D1693">
        <v>2.1604000000000001</v>
      </c>
      <c r="E1693">
        <v>2.1604000000000001</v>
      </c>
      <c r="F1693">
        <v>2.1604000000000001</v>
      </c>
      <c r="G1693">
        <v>2.1604000000000001</v>
      </c>
      <c r="H1693">
        <v>2.1604000000000001</v>
      </c>
      <c r="I1693">
        <v>2.1604000000000001</v>
      </c>
      <c r="J1693">
        <v>2.1604000000000001</v>
      </c>
      <c r="K1693">
        <v>2.1604000000000001</v>
      </c>
      <c r="L1693">
        <v>2.1604000000000001</v>
      </c>
    </row>
    <row r="1694" spans="1:12" x14ac:dyDescent="0.25">
      <c r="A1694" t="s">
        <v>742</v>
      </c>
      <c r="B1694">
        <v>2009</v>
      </c>
      <c r="C1694" t="s">
        <v>700</v>
      </c>
      <c r="D1694">
        <v>0.98650000000000004</v>
      </c>
      <c r="E1694">
        <v>0.98650000000000004</v>
      </c>
      <c r="F1694">
        <v>0.98650000000000004</v>
      </c>
      <c r="G1694">
        <v>0.98650000000000004</v>
      </c>
      <c r="H1694">
        <v>0.98650000000000004</v>
      </c>
      <c r="I1694">
        <v>0.98650000000000004</v>
      </c>
      <c r="J1694">
        <v>0.98650000000000004</v>
      </c>
      <c r="K1694">
        <v>0.98650000000000004</v>
      </c>
      <c r="L1694">
        <v>0.98650000000000004</v>
      </c>
    </row>
    <row r="1695" spans="1:12" x14ac:dyDescent="0.25">
      <c r="A1695" t="s">
        <v>742</v>
      </c>
      <c r="B1695">
        <v>2009</v>
      </c>
      <c r="C1695" t="s">
        <v>697</v>
      </c>
      <c r="D1695">
        <v>4.0107999999999997</v>
      </c>
      <c r="E1695">
        <v>4.0107999999999997</v>
      </c>
      <c r="F1695">
        <v>4.0107999999999997</v>
      </c>
      <c r="G1695">
        <v>4.0107999999999997</v>
      </c>
      <c r="H1695">
        <v>4.0107999999999997</v>
      </c>
      <c r="I1695">
        <v>4.0107999999999997</v>
      </c>
      <c r="J1695">
        <v>4.0107999999999997</v>
      </c>
      <c r="K1695">
        <v>4.0107999999999997</v>
      </c>
      <c r="L1695">
        <v>4.0107999999999997</v>
      </c>
    </row>
    <row r="1696" spans="1:12" x14ac:dyDescent="0.25">
      <c r="A1696" t="s">
        <v>743</v>
      </c>
      <c r="B1696">
        <v>2009</v>
      </c>
      <c r="C1696" t="s">
        <v>703</v>
      </c>
      <c r="D1696">
        <v>8.8999999999999999E-3</v>
      </c>
      <c r="E1696">
        <v>8.8999999999999999E-3</v>
      </c>
      <c r="F1696">
        <v>8.8999999999999999E-3</v>
      </c>
      <c r="G1696">
        <v>8.8999999999999999E-3</v>
      </c>
      <c r="H1696">
        <v>8.8999999999999999E-3</v>
      </c>
      <c r="I1696">
        <v>8.8999999999999999E-3</v>
      </c>
      <c r="J1696">
        <v>8.8999999999999999E-3</v>
      </c>
      <c r="K1696">
        <v>8.8999999999999999E-3</v>
      </c>
      <c r="L1696">
        <v>8.8999999999999999E-3</v>
      </c>
    </row>
    <row r="1697" spans="1:12" x14ac:dyDescent="0.25">
      <c r="A1697" t="s">
        <v>743</v>
      </c>
      <c r="B1697">
        <v>2009</v>
      </c>
      <c r="C1697" t="s">
        <v>701</v>
      </c>
      <c r="D1697">
        <v>2.46E-2</v>
      </c>
      <c r="E1697">
        <v>2.46E-2</v>
      </c>
      <c r="F1697">
        <v>2.46E-2</v>
      </c>
      <c r="G1697">
        <v>2.46E-2</v>
      </c>
      <c r="H1697">
        <v>2.46E-2</v>
      </c>
      <c r="I1697">
        <v>2.46E-2</v>
      </c>
      <c r="J1697">
        <v>2.46E-2</v>
      </c>
      <c r="K1697">
        <v>2.46E-2</v>
      </c>
      <c r="L1697">
        <v>2.46E-2</v>
      </c>
    </row>
    <row r="1698" spans="1:12" x14ac:dyDescent="0.25">
      <c r="A1698" t="s">
        <v>743</v>
      </c>
      <c r="B1698">
        <v>2009</v>
      </c>
      <c r="C1698" t="s">
        <v>698</v>
      </c>
      <c r="D1698">
        <v>0.1822</v>
      </c>
      <c r="E1698">
        <v>0.1822</v>
      </c>
      <c r="F1698">
        <v>0.1822</v>
      </c>
      <c r="G1698">
        <v>0.1822</v>
      </c>
      <c r="H1698">
        <v>0.1822</v>
      </c>
      <c r="I1698">
        <v>0.1822</v>
      </c>
      <c r="J1698">
        <v>0.1822</v>
      </c>
      <c r="K1698">
        <v>0.1822</v>
      </c>
      <c r="L1698">
        <v>0.1822</v>
      </c>
    </row>
    <row r="1699" spans="1:12" x14ac:dyDescent="0.25">
      <c r="A1699" t="s">
        <v>743</v>
      </c>
      <c r="B1699">
        <v>2009</v>
      </c>
      <c r="C1699" t="s">
        <v>702</v>
      </c>
      <c r="D1699">
        <v>4.1000000000000002E-2</v>
      </c>
      <c r="E1699">
        <v>4.1000000000000002E-2</v>
      </c>
      <c r="F1699">
        <v>4.1000000000000002E-2</v>
      </c>
      <c r="G1699">
        <v>4.1000000000000002E-2</v>
      </c>
      <c r="H1699">
        <v>4.1000000000000002E-2</v>
      </c>
      <c r="I1699">
        <v>4.1000000000000002E-2</v>
      </c>
      <c r="J1699">
        <v>4.1000000000000002E-2</v>
      </c>
      <c r="K1699">
        <v>4.1000000000000002E-2</v>
      </c>
      <c r="L1699">
        <v>4.1000000000000002E-2</v>
      </c>
    </row>
    <row r="1700" spans="1:12" x14ac:dyDescent="0.25">
      <c r="A1700" t="s">
        <v>743</v>
      </c>
      <c r="B1700">
        <v>2009</v>
      </c>
      <c r="C1700" t="s">
        <v>700</v>
      </c>
      <c r="D1700">
        <v>8.7300000000000003E-2</v>
      </c>
      <c r="E1700">
        <v>8.7300000000000003E-2</v>
      </c>
      <c r="F1700">
        <v>8.7300000000000003E-2</v>
      </c>
      <c r="G1700">
        <v>8.7300000000000003E-2</v>
      </c>
      <c r="H1700">
        <v>8.7300000000000003E-2</v>
      </c>
      <c r="I1700">
        <v>8.7300000000000003E-2</v>
      </c>
      <c r="J1700">
        <v>8.7300000000000003E-2</v>
      </c>
      <c r="K1700">
        <v>8.7300000000000003E-2</v>
      </c>
      <c r="L1700">
        <v>8.7300000000000003E-2</v>
      </c>
    </row>
    <row r="1701" spans="1:12" x14ac:dyDescent="0.25">
      <c r="A1701" t="s">
        <v>743</v>
      </c>
      <c r="B1701">
        <v>2009</v>
      </c>
      <c r="C1701" t="s">
        <v>699</v>
      </c>
      <c r="D1701">
        <v>1.2999999999999999E-3</v>
      </c>
      <c r="E1701">
        <v>1.2999999999999999E-3</v>
      </c>
      <c r="F1701">
        <v>1.2999999999999999E-3</v>
      </c>
      <c r="G1701">
        <v>1.2999999999999999E-3</v>
      </c>
      <c r="H1701">
        <v>1.2999999999999999E-3</v>
      </c>
      <c r="I1701">
        <v>1.2999999999999999E-3</v>
      </c>
      <c r="J1701">
        <v>1.2999999999999999E-3</v>
      </c>
      <c r="K1701">
        <v>1.2999999999999999E-3</v>
      </c>
      <c r="L1701">
        <v>1.2999999999999999E-3</v>
      </c>
    </row>
    <row r="1702" spans="1:12" x14ac:dyDescent="0.25">
      <c r="A1702" t="s">
        <v>743</v>
      </c>
      <c r="B1702">
        <v>2009</v>
      </c>
      <c r="C1702" t="s">
        <v>697</v>
      </c>
      <c r="D1702">
        <v>0.3453</v>
      </c>
      <c r="E1702">
        <v>0.3453</v>
      </c>
      <c r="F1702">
        <v>0.3453</v>
      </c>
      <c r="G1702">
        <v>0.3453</v>
      </c>
      <c r="H1702">
        <v>0.3453</v>
      </c>
      <c r="I1702">
        <v>0.3453</v>
      </c>
      <c r="J1702">
        <v>0.3453</v>
      </c>
      <c r="K1702">
        <v>0.3453</v>
      </c>
      <c r="L1702">
        <v>0.3453</v>
      </c>
    </row>
    <row r="1703" spans="1:12" x14ac:dyDescent="0.25">
      <c r="A1703" t="s">
        <v>744</v>
      </c>
      <c r="B1703">
        <v>2009</v>
      </c>
      <c r="C1703" t="s">
        <v>698</v>
      </c>
      <c r="D1703">
        <v>0.98519999999999996</v>
      </c>
      <c r="E1703">
        <v>0.98519999999999996</v>
      </c>
      <c r="F1703">
        <v>0.98519999999999996</v>
      </c>
      <c r="G1703">
        <v>0.98519999999999996</v>
      </c>
      <c r="H1703">
        <v>0.98519999999999996</v>
      </c>
      <c r="I1703">
        <v>0.98519999999999996</v>
      </c>
      <c r="J1703">
        <v>0.98519999999999996</v>
      </c>
      <c r="K1703">
        <v>0.98519999999999996</v>
      </c>
      <c r="L1703">
        <v>0.98519999999999996</v>
      </c>
    </row>
    <row r="1704" spans="1:12" x14ac:dyDescent="0.25">
      <c r="A1704" t="s">
        <v>744</v>
      </c>
      <c r="B1704">
        <v>2009</v>
      </c>
      <c r="C1704" t="s">
        <v>699</v>
      </c>
      <c r="D1704">
        <v>5.3E-3</v>
      </c>
      <c r="E1704">
        <v>5.3E-3</v>
      </c>
      <c r="F1704">
        <v>5.3E-3</v>
      </c>
      <c r="G1704">
        <v>5.3E-3</v>
      </c>
      <c r="H1704">
        <v>5.3E-3</v>
      </c>
      <c r="I1704">
        <v>5.3E-3</v>
      </c>
      <c r="J1704">
        <v>5.3E-3</v>
      </c>
      <c r="K1704">
        <v>5.3E-3</v>
      </c>
      <c r="L1704">
        <v>5.3E-3</v>
      </c>
    </row>
    <row r="1705" spans="1:12" x14ac:dyDescent="0.25">
      <c r="A1705" t="s">
        <v>744</v>
      </c>
      <c r="B1705">
        <v>2009</v>
      </c>
      <c r="C1705" t="s">
        <v>701</v>
      </c>
      <c r="D1705">
        <v>0.12720000000000001</v>
      </c>
      <c r="E1705">
        <v>0.12720000000000001</v>
      </c>
      <c r="F1705">
        <v>0.12720000000000001</v>
      </c>
      <c r="G1705">
        <v>0.12720000000000001</v>
      </c>
      <c r="H1705">
        <v>0.12720000000000001</v>
      </c>
      <c r="I1705">
        <v>0.12720000000000001</v>
      </c>
      <c r="J1705">
        <v>0.12720000000000001</v>
      </c>
      <c r="K1705">
        <v>0.12720000000000001</v>
      </c>
      <c r="L1705">
        <v>0.12720000000000001</v>
      </c>
    </row>
    <row r="1706" spans="1:12" x14ac:dyDescent="0.25">
      <c r="A1706" t="s">
        <v>744</v>
      </c>
      <c r="B1706">
        <v>2009</v>
      </c>
      <c r="C1706" t="s">
        <v>697</v>
      </c>
      <c r="D1706">
        <v>1.6615</v>
      </c>
      <c r="E1706">
        <v>1.6615</v>
      </c>
      <c r="F1706">
        <v>1.6615</v>
      </c>
      <c r="G1706">
        <v>1.6615</v>
      </c>
      <c r="H1706">
        <v>1.6615</v>
      </c>
      <c r="I1706">
        <v>1.6615</v>
      </c>
      <c r="J1706">
        <v>1.6615</v>
      </c>
      <c r="K1706">
        <v>1.6615</v>
      </c>
      <c r="L1706">
        <v>1.6615</v>
      </c>
    </row>
    <row r="1707" spans="1:12" x14ac:dyDescent="0.25">
      <c r="A1707" t="s">
        <v>744</v>
      </c>
      <c r="B1707">
        <v>2009</v>
      </c>
      <c r="C1707" t="s">
        <v>700</v>
      </c>
      <c r="D1707">
        <v>0.34620000000000001</v>
      </c>
      <c r="E1707">
        <v>0.34620000000000001</v>
      </c>
      <c r="F1707">
        <v>0.34620000000000001</v>
      </c>
      <c r="G1707">
        <v>0.34620000000000001</v>
      </c>
      <c r="H1707">
        <v>0.34620000000000001</v>
      </c>
      <c r="I1707">
        <v>0.34620000000000001</v>
      </c>
      <c r="J1707">
        <v>0.34620000000000001</v>
      </c>
      <c r="K1707">
        <v>0.34620000000000001</v>
      </c>
      <c r="L1707">
        <v>0.34620000000000001</v>
      </c>
    </row>
    <row r="1708" spans="1:12" x14ac:dyDescent="0.25">
      <c r="A1708" t="s">
        <v>744</v>
      </c>
      <c r="B1708">
        <v>2009</v>
      </c>
      <c r="C1708" t="s">
        <v>703</v>
      </c>
      <c r="D1708">
        <v>3.5200000000000002E-2</v>
      </c>
      <c r="E1708">
        <v>3.5200000000000002E-2</v>
      </c>
      <c r="F1708">
        <v>3.5200000000000002E-2</v>
      </c>
      <c r="G1708">
        <v>3.5200000000000002E-2</v>
      </c>
      <c r="H1708">
        <v>3.5200000000000002E-2</v>
      </c>
      <c r="I1708">
        <v>3.5200000000000002E-2</v>
      </c>
      <c r="J1708">
        <v>3.5200000000000002E-2</v>
      </c>
      <c r="K1708">
        <v>3.5200000000000002E-2</v>
      </c>
      <c r="L1708">
        <v>3.5200000000000002E-2</v>
      </c>
    </row>
    <row r="1709" spans="1:12" x14ac:dyDescent="0.25">
      <c r="A1709" t="s">
        <v>744</v>
      </c>
      <c r="B1709">
        <v>2009</v>
      </c>
      <c r="C1709" t="s">
        <v>702</v>
      </c>
      <c r="D1709">
        <v>0.16250000000000001</v>
      </c>
      <c r="E1709">
        <v>0.16250000000000001</v>
      </c>
      <c r="F1709">
        <v>0.16250000000000001</v>
      </c>
      <c r="G1709">
        <v>0.16250000000000001</v>
      </c>
      <c r="H1709">
        <v>0.16250000000000001</v>
      </c>
      <c r="I1709">
        <v>0.16250000000000001</v>
      </c>
      <c r="J1709">
        <v>0.16250000000000001</v>
      </c>
      <c r="K1709">
        <v>0.16250000000000001</v>
      </c>
      <c r="L1709">
        <v>0.16250000000000001</v>
      </c>
    </row>
    <row r="1710" spans="1:12" x14ac:dyDescent="0.25">
      <c r="A1710" t="s">
        <v>745</v>
      </c>
      <c r="B1710">
        <v>2009</v>
      </c>
      <c r="C1710" t="s">
        <v>697</v>
      </c>
      <c r="D1710">
        <v>0.2969</v>
      </c>
      <c r="E1710">
        <v>0.2969</v>
      </c>
      <c r="F1710">
        <v>0.2969</v>
      </c>
      <c r="G1710">
        <v>0.2969</v>
      </c>
      <c r="H1710">
        <v>0.2969</v>
      </c>
      <c r="I1710">
        <v>0.2969</v>
      </c>
      <c r="J1710">
        <v>0.2969</v>
      </c>
      <c r="K1710">
        <v>0.2969</v>
      </c>
      <c r="L1710">
        <v>0.2969</v>
      </c>
    </row>
    <row r="1711" spans="1:12" x14ac:dyDescent="0.25">
      <c r="A1711" t="s">
        <v>745</v>
      </c>
      <c r="B1711">
        <v>2009</v>
      </c>
      <c r="C1711" t="s">
        <v>698</v>
      </c>
      <c r="D1711">
        <v>0.1789</v>
      </c>
      <c r="E1711">
        <v>0.1789</v>
      </c>
      <c r="F1711">
        <v>0.1789</v>
      </c>
      <c r="G1711">
        <v>0.1789</v>
      </c>
      <c r="H1711">
        <v>0.1789</v>
      </c>
      <c r="I1711">
        <v>0.1789</v>
      </c>
      <c r="J1711">
        <v>0.1789</v>
      </c>
      <c r="K1711">
        <v>0.1789</v>
      </c>
      <c r="L1711">
        <v>0.1789</v>
      </c>
    </row>
    <row r="1712" spans="1:12" x14ac:dyDescent="0.25">
      <c r="A1712" t="s">
        <v>745</v>
      </c>
      <c r="B1712">
        <v>2009</v>
      </c>
      <c r="C1712" t="s">
        <v>701</v>
      </c>
      <c r="D1712">
        <v>2.0299999999999999E-2</v>
      </c>
      <c r="E1712">
        <v>2.0299999999999999E-2</v>
      </c>
      <c r="F1712">
        <v>2.0299999999999999E-2</v>
      </c>
      <c r="G1712">
        <v>2.0299999999999999E-2</v>
      </c>
      <c r="H1712">
        <v>2.0299999999999999E-2</v>
      </c>
      <c r="I1712">
        <v>2.0299999999999999E-2</v>
      </c>
      <c r="J1712">
        <v>2.0299999999999999E-2</v>
      </c>
      <c r="K1712">
        <v>2.0299999999999999E-2</v>
      </c>
      <c r="L1712">
        <v>2.0299999999999999E-2</v>
      </c>
    </row>
    <row r="1713" spans="1:12" x14ac:dyDescent="0.25">
      <c r="A1713" t="s">
        <v>745</v>
      </c>
      <c r="B1713">
        <v>2009</v>
      </c>
      <c r="C1713" t="s">
        <v>702</v>
      </c>
      <c r="D1713">
        <v>2.8899999999999999E-2</v>
      </c>
      <c r="E1713">
        <v>2.8899999999999999E-2</v>
      </c>
      <c r="F1713">
        <v>2.8899999999999999E-2</v>
      </c>
      <c r="G1713">
        <v>2.8899999999999999E-2</v>
      </c>
      <c r="H1713">
        <v>2.8899999999999999E-2</v>
      </c>
      <c r="I1713">
        <v>2.8899999999999999E-2</v>
      </c>
      <c r="J1713">
        <v>2.8899999999999999E-2</v>
      </c>
      <c r="K1713">
        <v>2.8899999999999999E-2</v>
      </c>
      <c r="L1713">
        <v>2.8899999999999999E-2</v>
      </c>
    </row>
    <row r="1714" spans="1:12" x14ac:dyDescent="0.25">
      <c r="A1714" t="s">
        <v>745</v>
      </c>
      <c r="B1714">
        <v>2009</v>
      </c>
      <c r="C1714" t="s">
        <v>703</v>
      </c>
      <c r="D1714">
        <v>6.3E-3</v>
      </c>
      <c r="E1714">
        <v>6.3E-3</v>
      </c>
      <c r="F1714">
        <v>6.3E-3</v>
      </c>
      <c r="G1714">
        <v>6.3E-3</v>
      </c>
      <c r="H1714">
        <v>6.3E-3</v>
      </c>
      <c r="I1714">
        <v>6.3E-3</v>
      </c>
      <c r="J1714">
        <v>6.3E-3</v>
      </c>
      <c r="K1714">
        <v>6.3E-3</v>
      </c>
      <c r="L1714">
        <v>6.3E-3</v>
      </c>
    </row>
    <row r="1715" spans="1:12" x14ac:dyDescent="0.25">
      <c r="A1715" t="s">
        <v>745</v>
      </c>
      <c r="B1715">
        <v>2009</v>
      </c>
      <c r="C1715" t="s">
        <v>700</v>
      </c>
      <c r="D1715">
        <v>6.1600000000000002E-2</v>
      </c>
      <c r="E1715">
        <v>6.1600000000000002E-2</v>
      </c>
      <c r="F1715">
        <v>6.1600000000000002E-2</v>
      </c>
      <c r="G1715">
        <v>6.1600000000000002E-2</v>
      </c>
      <c r="H1715">
        <v>6.1600000000000002E-2</v>
      </c>
      <c r="I1715">
        <v>6.1600000000000002E-2</v>
      </c>
      <c r="J1715">
        <v>6.1600000000000002E-2</v>
      </c>
      <c r="K1715">
        <v>6.1600000000000002E-2</v>
      </c>
      <c r="L1715">
        <v>6.1600000000000002E-2</v>
      </c>
    </row>
    <row r="1716" spans="1:12" x14ac:dyDescent="0.25">
      <c r="A1716" t="s">
        <v>745</v>
      </c>
      <c r="B1716">
        <v>2009</v>
      </c>
      <c r="C1716" t="s">
        <v>699</v>
      </c>
      <c r="D1716">
        <v>8.9999999999999998E-4</v>
      </c>
      <c r="E1716">
        <v>8.9999999999999998E-4</v>
      </c>
      <c r="F1716">
        <v>8.9999999999999998E-4</v>
      </c>
      <c r="G1716">
        <v>8.9999999999999998E-4</v>
      </c>
      <c r="H1716">
        <v>8.9999999999999998E-4</v>
      </c>
      <c r="I1716">
        <v>8.9999999999999998E-4</v>
      </c>
      <c r="J1716">
        <v>8.9999999999999998E-4</v>
      </c>
      <c r="K1716">
        <v>8.9999999999999998E-4</v>
      </c>
      <c r="L1716">
        <v>8.9999999999999998E-4</v>
      </c>
    </row>
    <row r="1717" spans="1:12" x14ac:dyDescent="0.25">
      <c r="A1717" t="s">
        <v>746</v>
      </c>
      <c r="B1717">
        <v>2009</v>
      </c>
      <c r="C1717" t="s">
        <v>697</v>
      </c>
      <c r="D1717">
        <v>2.3732000000000002</v>
      </c>
      <c r="E1717">
        <v>2.3732000000000002</v>
      </c>
      <c r="F1717">
        <v>2.3732000000000002</v>
      </c>
      <c r="G1717">
        <v>2.3732000000000002</v>
      </c>
      <c r="H1717">
        <v>2.3732000000000002</v>
      </c>
      <c r="I1717">
        <v>2.3732000000000002</v>
      </c>
      <c r="J1717">
        <v>2.3732000000000002</v>
      </c>
      <c r="K1717">
        <v>2.3732000000000002</v>
      </c>
      <c r="L1717">
        <v>2.3732000000000002</v>
      </c>
    </row>
    <row r="1718" spans="1:12" x14ac:dyDescent="0.25">
      <c r="A1718" t="s">
        <v>746</v>
      </c>
      <c r="B1718">
        <v>2009</v>
      </c>
      <c r="C1718" t="s">
        <v>699</v>
      </c>
      <c r="D1718">
        <v>7.4000000000000003E-3</v>
      </c>
      <c r="E1718">
        <v>7.4000000000000003E-3</v>
      </c>
      <c r="F1718">
        <v>7.4000000000000003E-3</v>
      </c>
      <c r="G1718">
        <v>7.4000000000000003E-3</v>
      </c>
      <c r="H1718">
        <v>7.4000000000000003E-3</v>
      </c>
      <c r="I1718">
        <v>7.4000000000000003E-3</v>
      </c>
      <c r="J1718">
        <v>7.4000000000000003E-3</v>
      </c>
      <c r="K1718">
        <v>7.4000000000000003E-3</v>
      </c>
      <c r="L1718">
        <v>7.4000000000000003E-3</v>
      </c>
    </row>
    <row r="1719" spans="1:12" x14ac:dyDescent="0.25">
      <c r="A1719" t="s">
        <v>746</v>
      </c>
      <c r="B1719">
        <v>2009</v>
      </c>
      <c r="C1719" t="s">
        <v>700</v>
      </c>
      <c r="D1719">
        <v>0.4854</v>
      </c>
      <c r="E1719">
        <v>0.4854</v>
      </c>
      <c r="F1719">
        <v>0.4854</v>
      </c>
      <c r="G1719">
        <v>0.4854</v>
      </c>
      <c r="H1719">
        <v>0.4854</v>
      </c>
      <c r="I1719">
        <v>0.4854</v>
      </c>
      <c r="J1719">
        <v>0.4854</v>
      </c>
      <c r="K1719">
        <v>0.4854</v>
      </c>
      <c r="L1719">
        <v>0.4854</v>
      </c>
    </row>
    <row r="1720" spans="1:12" x14ac:dyDescent="0.25">
      <c r="A1720" t="s">
        <v>746</v>
      </c>
      <c r="B1720">
        <v>2009</v>
      </c>
      <c r="C1720" t="s">
        <v>698</v>
      </c>
      <c r="D1720">
        <v>1.4312</v>
      </c>
      <c r="E1720">
        <v>1.4312</v>
      </c>
      <c r="F1720">
        <v>1.4312</v>
      </c>
      <c r="G1720">
        <v>1.4312</v>
      </c>
      <c r="H1720">
        <v>1.4312</v>
      </c>
      <c r="I1720">
        <v>1.4312</v>
      </c>
      <c r="J1720">
        <v>1.4312</v>
      </c>
      <c r="K1720">
        <v>1.4312</v>
      </c>
      <c r="L1720">
        <v>1.4312</v>
      </c>
    </row>
    <row r="1721" spans="1:12" x14ac:dyDescent="0.25">
      <c r="A1721" t="s">
        <v>746</v>
      </c>
      <c r="B1721">
        <v>2009</v>
      </c>
      <c r="C1721" t="s">
        <v>702</v>
      </c>
      <c r="D1721">
        <v>0.2278</v>
      </c>
      <c r="E1721">
        <v>0.2278</v>
      </c>
      <c r="F1721">
        <v>0.2278</v>
      </c>
      <c r="G1721">
        <v>0.2278</v>
      </c>
      <c r="H1721">
        <v>0.2278</v>
      </c>
      <c r="I1721">
        <v>0.2278</v>
      </c>
      <c r="J1721">
        <v>0.2278</v>
      </c>
      <c r="K1721">
        <v>0.2278</v>
      </c>
      <c r="L1721">
        <v>0.2278</v>
      </c>
    </row>
    <row r="1722" spans="1:12" x14ac:dyDescent="0.25">
      <c r="A1722" t="s">
        <v>746</v>
      </c>
      <c r="B1722">
        <v>2009</v>
      </c>
      <c r="C1722" t="s">
        <v>701</v>
      </c>
      <c r="D1722">
        <v>0.1721</v>
      </c>
      <c r="E1722">
        <v>0.1721</v>
      </c>
      <c r="F1722">
        <v>0.1721</v>
      </c>
      <c r="G1722">
        <v>0.1721</v>
      </c>
      <c r="H1722">
        <v>0.1721</v>
      </c>
      <c r="I1722">
        <v>0.1721</v>
      </c>
      <c r="J1722">
        <v>0.1721</v>
      </c>
      <c r="K1722">
        <v>0.1721</v>
      </c>
      <c r="L1722">
        <v>0.1721</v>
      </c>
    </row>
    <row r="1723" spans="1:12" x14ac:dyDescent="0.25">
      <c r="A1723" t="s">
        <v>746</v>
      </c>
      <c r="B1723">
        <v>2009</v>
      </c>
      <c r="C1723" t="s">
        <v>703</v>
      </c>
      <c r="D1723">
        <v>4.9299999999999997E-2</v>
      </c>
      <c r="E1723">
        <v>4.9299999999999997E-2</v>
      </c>
      <c r="F1723">
        <v>4.9299999999999997E-2</v>
      </c>
      <c r="G1723">
        <v>4.9299999999999997E-2</v>
      </c>
      <c r="H1723">
        <v>4.9299999999999997E-2</v>
      </c>
      <c r="I1723">
        <v>4.9299999999999997E-2</v>
      </c>
      <c r="J1723">
        <v>4.9299999999999997E-2</v>
      </c>
      <c r="K1723">
        <v>4.9299999999999997E-2</v>
      </c>
      <c r="L1723">
        <v>4.9299999999999997E-2</v>
      </c>
    </row>
    <row r="1724" spans="1:12" x14ac:dyDescent="0.25">
      <c r="A1724" t="s">
        <v>747</v>
      </c>
      <c r="B1724">
        <v>2009</v>
      </c>
      <c r="C1724" t="s">
        <v>698</v>
      </c>
      <c r="D1724">
        <v>5.0155000000000003</v>
      </c>
      <c r="E1724">
        <v>5.0155000000000003</v>
      </c>
      <c r="F1724">
        <v>5.0155000000000003</v>
      </c>
      <c r="G1724">
        <v>5.0155000000000003</v>
      </c>
      <c r="H1724">
        <v>5.0155000000000003</v>
      </c>
      <c r="I1724">
        <v>5.0155000000000003</v>
      </c>
      <c r="J1724">
        <v>5.0155000000000003</v>
      </c>
      <c r="K1724">
        <v>5.0155000000000003</v>
      </c>
      <c r="L1724">
        <v>5.0155000000000003</v>
      </c>
    </row>
    <row r="1725" spans="1:12" x14ac:dyDescent="0.25">
      <c r="A1725" t="s">
        <v>747</v>
      </c>
      <c r="B1725">
        <v>2009</v>
      </c>
      <c r="C1725" t="s">
        <v>703</v>
      </c>
      <c r="D1725">
        <v>0.1938</v>
      </c>
      <c r="E1725">
        <v>0.1938</v>
      </c>
      <c r="F1725">
        <v>0.1938</v>
      </c>
      <c r="G1725">
        <v>0.1938</v>
      </c>
      <c r="H1725">
        <v>0.1938</v>
      </c>
      <c r="I1725">
        <v>0.1938</v>
      </c>
      <c r="J1725">
        <v>0.1938</v>
      </c>
      <c r="K1725">
        <v>0.1938</v>
      </c>
      <c r="L1725">
        <v>0.1938</v>
      </c>
    </row>
    <row r="1726" spans="1:12" x14ac:dyDescent="0.25">
      <c r="A1726" t="s">
        <v>747</v>
      </c>
      <c r="B1726">
        <v>2009</v>
      </c>
      <c r="C1726" t="s">
        <v>701</v>
      </c>
      <c r="D1726">
        <v>0.6381</v>
      </c>
      <c r="E1726">
        <v>0.6381</v>
      </c>
      <c r="F1726">
        <v>0.6381</v>
      </c>
      <c r="G1726">
        <v>0.6381</v>
      </c>
      <c r="H1726">
        <v>0.6381</v>
      </c>
      <c r="I1726">
        <v>0.6381</v>
      </c>
      <c r="J1726">
        <v>0.6381</v>
      </c>
      <c r="K1726">
        <v>0.6381</v>
      </c>
      <c r="L1726">
        <v>0.6381</v>
      </c>
    </row>
    <row r="1727" spans="1:12" x14ac:dyDescent="0.25">
      <c r="A1727" t="s">
        <v>747</v>
      </c>
      <c r="B1727">
        <v>2009</v>
      </c>
      <c r="C1727" t="s">
        <v>697</v>
      </c>
      <c r="D1727">
        <v>8.6786999999999992</v>
      </c>
      <c r="E1727">
        <v>8.6786999999999992</v>
      </c>
      <c r="F1727">
        <v>8.6786999999999992</v>
      </c>
      <c r="G1727">
        <v>8.6786999999999992</v>
      </c>
      <c r="H1727">
        <v>8.6786999999999992</v>
      </c>
      <c r="I1727">
        <v>8.6786999999999992</v>
      </c>
      <c r="J1727">
        <v>8.6786999999999992</v>
      </c>
      <c r="K1727">
        <v>8.6786999999999992</v>
      </c>
      <c r="L1727">
        <v>8.6786999999999992</v>
      </c>
    </row>
    <row r="1728" spans="1:12" x14ac:dyDescent="0.25">
      <c r="A1728" t="s">
        <v>747</v>
      </c>
      <c r="B1728">
        <v>2009</v>
      </c>
      <c r="C1728" t="s">
        <v>700</v>
      </c>
      <c r="D1728">
        <v>1.9072</v>
      </c>
      <c r="E1728">
        <v>1.9072</v>
      </c>
      <c r="F1728">
        <v>1.9072</v>
      </c>
      <c r="G1728">
        <v>1.9072</v>
      </c>
      <c r="H1728">
        <v>1.9072</v>
      </c>
      <c r="I1728">
        <v>1.9072</v>
      </c>
      <c r="J1728">
        <v>1.9072</v>
      </c>
      <c r="K1728">
        <v>1.9072</v>
      </c>
      <c r="L1728">
        <v>1.9072</v>
      </c>
    </row>
    <row r="1729" spans="1:12" x14ac:dyDescent="0.25">
      <c r="A1729" t="s">
        <v>747</v>
      </c>
      <c r="B1729">
        <v>2009</v>
      </c>
      <c r="C1729" t="s">
        <v>699</v>
      </c>
      <c r="D1729">
        <v>2.9000000000000001E-2</v>
      </c>
      <c r="E1729">
        <v>2.9000000000000001E-2</v>
      </c>
      <c r="F1729">
        <v>2.9000000000000001E-2</v>
      </c>
      <c r="G1729">
        <v>2.9000000000000001E-2</v>
      </c>
      <c r="H1729">
        <v>2.9000000000000001E-2</v>
      </c>
      <c r="I1729">
        <v>2.9000000000000001E-2</v>
      </c>
      <c r="J1729">
        <v>2.9000000000000001E-2</v>
      </c>
      <c r="K1729">
        <v>2.9000000000000001E-2</v>
      </c>
      <c r="L1729">
        <v>2.9000000000000001E-2</v>
      </c>
    </row>
    <row r="1730" spans="1:12" x14ac:dyDescent="0.25">
      <c r="A1730" t="s">
        <v>747</v>
      </c>
      <c r="B1730">
        <v>2009</v>
      </c>
      <c r="C1730" t="s">
        <v>702</v>
      </c>
      <c r="D1730">
        <v>0.8952</v>
      </c>
      <c r="E1730">
        <v>0.8952</v>
      </c>
      <c r="F1730">
        <v>0.8952</v>
      </c>
      <c r="G1730">
        <v>0.8952</v>
      </c>
      <c r="H1730">
        <v>0.8952</v>
      </c>
      <c r="I1730">
        <v>0.8952</v>
      </c>
      <c r="J1730">
        <v>0.8952</v>
      </c>
      <c r="K1730">
        <v>0.8952</v>
      </c>
      <c r="L1730">
        <v>0.8952</v>
      </c>
    </row>
    <row r="1731" spans="1:12" x14ac:dyDescent="0.25">
      <c r="A1731" t="s">
        <v>748</v>
      </c>
      <c r="B1731">
        <v>2009</v>
      </c>
      <c r="C1731" t="s">
        <v>701</v>
      </c>
      <c r="D1731">
        <v>5.3199999999999997E-2</v>
      </c>
      <c r="E1731">
        <v>5.3199999999999997E-2</v>
      </c>
      <c r="F1731">
        <v>5.3199999999999997E-2</v>
      </c>
      <c r="G1731">
        <v>5.3199999999999997E-2</v>
      </c>
      <c r="H1731">
        <v>5.3199999999999997E-2</v>
      </c>
      <c r="I1731">
        <v>5.3199999999999997E-2</v>
      </c>
      <c r="J1731">
        <v>5.3199999999999997E-2</v>
      </c>
      <c r="K1731">
        <v>5.3199999999999997E-2</v>
      </c>
      <c r="L1731">
        <v>5.3199999999999997E-2</v>
      </c>
    </row>
    <row r="1732" spans="1:12" x14ac:dyDescent="0.25">
      <c r="A1732" t="s">
        <v>748</v>
      </c>
      <c r="B1732">
        <v>2009</v>
      </c>
      <c r="C1732" t="s">
        <v>702</v>
      </c>
      <c r="D1732">
        <v>9.4399999999999998E-2</v>
      </c>
      <c r="E1732">
        <v>9.4399999999999998E-2</v>
      </c>
      <c r="F1732">
        <v>9.4399999999999998E-2</v>
      </c>
      <c r="G1732">
        <v>9.4399999999999998E-2</v>
      </c>
      <c r="H1732">
        <v>9.4399999999999998E-2</v>
      </c>
      <c r="I1732">
        <v>9.4399999999999998E-2</v>
      </c>
      <c r="J1732">
        <v>9.4399999999999998E-2</v>
      </c>
      <c r="K1732">
        <v>9.4399999999999998E-2</v>
      </c>
      <c r="L1732">
        <v>9.4399999999999998E-2</v>
      </c>
    </row>
    <row r="1733" spans="1:12" x14ac:dyDescent="0.25">
      <c r="A1733" t="s">
        <v>748</v>
      </c>
      <c r="B1733">
        <v>2009</v>
      </c>
      <c r="C1733" t="s">
        <v>698</v>
      </c>
      <c r="D1733">
        <v>0.55079999999999996</v>
      </c>
      <c r="E1733">
        <v>0.55079999999999996</v>
      </c>
      <c r="F1733">
        <v>0.55079999999999996</v>
      </c>
      <c r="G1733">
        <v>0.55079999999999996</v>
      </c>
      <c r="H1733">
        <v>0.55079999999999996</v>
      </c>
      <c r="I1733">
        <v>0.55079999999999996</v>
      </c>
      <c r="J1733">
        <v>0.55079999999999996</v>
      </c>
      <c r="K1733">
        <v>0.55079999999999996</v>
      </c>
      <c r="L1733">
        <v>0.55079999999999996</v>
      </c>
    </row>
    <row r="1734" spans="1:12" x14ac:dyDescent="0.25">
      <c r="A1734" t="s">
        <v>748</v>
      </c>
      <c r="B1734">
        <v>2009</v>
      </c>
      <c r="C1734" t="s">
        <v>697</v>
      </c>
      <c r="D1734">
        <v>0.92290000000000005</v>
      </c>
      <c r="E1734">
        <v>0.92290000000000005</v>
      </c>
      <c r="F1734">
        <v>0.92290000000000005</v>
      </c>
      <c r="G1734">
        <v>0.92290000000000005</v>
      </c>
      <c r="H1734">
        <v>0.92290000000000005</v>
      </c>
      <c r="I1734">
        <v>0.92290000000000005</v>
      </c>
      <c r="J1734">
        <v>0.92290000000000005</v>
      </c>
      <c r="K1734">
        <v>0.92290000000000005</v>
      </c>
      <c r="L1734">
        <v>0.92290000000000005</v>
      </c>
    </row>
    <row r="1735" spans="1:12" x14ac:dyDescent="0.25">
      <c r="A1735" t="s">
        <v>748</v>
      </c>
      <c r="B1735">
        <v>2009</v>
      </c>
      <c r="C1735" t="s">
        <v>699</v>
      </c>
      <c r="D1735">
        <v>3.0999999999999999E-3</v>
      </c>
      <c r="E1735">
        <v>3.0999999999999999E-3</v>
      </c>
      <c r="F1735">
        <v>3.0999999999999999E-3</v>
      </c>
      <c r="G1735">
        <v>3.0999999999999999E-3</v>
      </c>
      <c r="H1735">
        <v>3.0999999999999999E-3</v>
      </c>
      <c r="I1735">
        <v>3.0999999999999999E-3</v>
      </c>
      <c r="J1735">
        <v>3.0999999999999999E-3</v>
      </c>
      <c r="K1735">
        <v>3.0999999999999999E-3</v>
      </c>
      <c r="L1735">
        <v>3.0999999999999999E-3</v>
      </c>
    </row>
    <row r="1736" spans="1:12" x14ac:dyDescent="0.25">
      <c r="A1736" t="s">
        <v>748</v>
      </c>
      <c r="B1736">
        <v>2009</v>
      </c>
      <c r="C1736" t="s">
        <v>700</v>
      </c>
      <c r="D1736">
        <v>0.2011</v>
      </c>
      <c r="E1736">
        <v>0.2011</v>
      </c>
      <c r="F1736">
        <v>0.2011</v>
      </c>
      <c r="G1736">
        <v>0.2011</v>
      </c>
      <c r="H1736">
        <v>0.2011</v>
      </c>
      <c r="I1736">
        <v>0.2011</v>
      </c>
      <c r="J1736">
        <v>0.2011</v>
      </c>
      <c r="K1736">
        <v>0.2011</v>
      </c>
      <c r="L1736">
        <v>0.2011</v>
      </c>
    </row>
    <row r="1737" spans="1:12" x14ac:dyDescent="0.25">
      <c r="A1737" t="s">
        <v>748</v>
      </c>
      <c r="B1737">
        <v>2009</v>
      </c>
      <c r="C1737" t="s">
        <v>703</v>
      </c>
      <c r="D1737">
        <v>2.0400000000000001E-2</v>
      </c>
      <c r="E1737">
        <v>2.0400000000000001E-2</v>
      </c>
      <c r="F1737">
        <v>2.0400000000000001E-2</v>
      </c>
      <c r="G1737">
        <v>2.0400000000000001E-2</v>
      </c>
      <c r="H1737">
        <v>2.0400000000000001E-2</v>
      </c>
      <c r="I1737">
        <v>2.0400000000000001E-2</v>
      </c>
      <c r="J1737">
        <v>2.0400000000000001E-2</v>
      </c>
      <c r="K1737">
        <v>2.0400000000000001E-2</v>
      </c>
      <c r="L1737">
        <v>2.0400000000000001E-2</v>
      </c>
    </row>
    <row r="1738" spans="1:12" x14ac:dyDescent="0.25">
      <c r="A1738" t="s">
        <v>749</v>
      </c>
      <c r="B1738">
        <v>2009</v>
      </c>
      <c r="C1738" t="s">
        <v>700</v>
      </c>
      <c r="D1738">
        <v>5.0900000000000001E-2</v>
      </c>
      <c r="E1738">
        <v>5.0900000000000001E-2</v>
      </c>
      <c r="F1738">
        <v>5.0900000000000001E-2</v>
      </c>
      <c r="G1738">
        <v>5.0900000000000001E-2</v>
      </c>
      <c r="H1738">
        <v>5.0900000000000001E-2</v>
      </c>
      <c r="I1738">
        <v>5.0900000000000001E-2</v>
      </c>
      <c r="J1738">
        <v>5.0900000000000001E-2</v>
      </c>
      <c r="K1738">
        <v>5.0900000000000001E-2</v>
      </c>
      <c r="L1738">
        <v>5.0900000000000001E-2</v>
      </c>
    </row>
    <row r="1739" spans="1:12" x14ac:dyDescent="0.25">
      <c r="A1739" t="s">
        <v>749</v>
      </c>
      <c r="B1739">
        <v>2009</v>
      </c>
      <c r="C1739" t="s">
        <v>701</v>
      </c>
      <c r="D1739">
        <v>1.55E-2</v>
      </c>
      <c r="E1739">
        <v>1.55E-2</v>
      </c>
      <c r="F1739">
        <v>1.55E-2</v>
      </c>
      <c r="G1739">
        <v>1.55E-2</v>
      </c>
      <c r="H1739">
        <v>1.55E-2</v>
      </c>
      <c r="I1739">
        <v>1.55E-2</v>
      </c>
      <c r="J1739">
        <v>1.55E-2</v>
      </c>
      <c r="K1739">
        <v>1.55E-2</v>
      </c>
      <c r="L1739">
        <v>1.55E-2</v>
      </c>
    </row>
    <row r="1740" spans="1:12" x14ac:dyDescent="0.25">
      <c r="A1740" t="s">
        <v>749</v>
      </c>
      <c r="B1740">
        <v>2009</v>
      </c>
      <c r="C1740" t="s">
        <v>698</v>
      </c>
      <c r="D1740">
        <v>0.14330000000000001</v>
      </c>
      <c r="E1740">
        <v>0.14330000000000001</v>
      </c>
      <c r="F1740">
        <v>0.14330000000000001</v>
      </c>
      <c r="G1740">
        <v>0.14330000000000001</v>
      </c>
      <c r="H1740">
        <v>0.14330000000000001</v>
      </c>
      <c r="I1740">
        <v>0.14330000000000001</v>
      </c>
      <c r="J1740">
        <v>0.14330000000000001</v>
      </c>
      <c r="K1740">
        <v>0.14330000000000001</v>
      </c>
      <c r="L1740">
        <v>0.14330000000000001</v>
      </c>
    </row>
    <row r="1741" spans="1:12" x14ac:dyDescent="0.25">
      <c r="A1741" t="s">
        <v>749</v>
      </c>
      <c r="B1741">
        <v>2009</v>
      </c>
      <c r="C1741" t="s">
        <v>697</v>
      </c>
      <c r="D1741">
        <v>0.23960000000000001</v>
      </c>
      <c r="E1741">
        <v>0.23960000000000001</v>
      </c>
      <c r="F1741">
        <v>0.23960000000000001</v>
      </c>
      <c r="G1741">
        <v>0.23960000000000001</v>
      </c>
      <c r="H1741">
        <v>0.23960000000000001</v>
      </c>
      <c r="I1741">
        <v>0.23960000000000001</v>
      </c>
      <c r="J1741">
        <v>0.23960000000000001</v>
      </c>
      <c r="K1741">
        <v>0.23960000000000001</v>
      </c>
      <c r="L1741">
        <v>0.23960000000000001</v>
      </c>
    </row>
    <row r="1742" spans="1:12" x14ac:dyDescent="0.25">
      <c r="A1742" t="s">
        <v>749</v>
      </c>
      <c r="B1742">
        <v>2009</v>
      </c>
      <c r="C1742" t="s">
        <v>703</v>
      </c>
      <c r="D1742">
        <v>5.1999999999999998E-3</v>
      </c>
      <c r="E1742">
        <v>5.1999999999999998E-3</v>
      </c>
      <c r="F1742">
        <v>5.1999999999999998E-3</v>
      </c>
      <c r="G1742">
        <v>5.1999999999999998E-3</v>
      </c>
      <c r="H1742">
        <v>5.1999999999999998E-3</v>
      </c>
      <c r="I1742">
        <v>5.1999999999999998E-3</v>
      </c>
      <c r="J1742">
        <v>5.1999999999999998E-3</v>
      </c>
      <c r="K1742">
        <v>5.1999999999999998E-3</v>
      </c>
      <c r="L1742">
        <v>5.1999999999999998E-3</v>
      </c>
    </row>
    <row r="1743" spans="1:12" x14ac:dyDescent="0.25">
      <c r="A1743" t="s">
        <v>749</v>
      </c>
      <c r="B1743">
        <v>2009</v>
      </c>
      <c r="C1743" t="s">
        <v>699</v>
      </c>
      <c r="D1743">
        <v>8.0000000000000004E-4</v>
      </c>
      <c r="E1743">
        <v>8.0000000000000004E-4</v>
      </c>
      <c r="F1743">
        <v>8.0000000000000004E-4</v>
      </c>
      <c r="G1743">
        <v>8.0000000000000004E-4</v>
      </c>
      <c r="H1743">
        <v>8.0000000000000004E-4</v>
      </c>
      <c r="I1743">
        <v>8.0000000000000004E-4</v>
      </c>
      <c r="J1743">
        <v>8.0000000000000004E-4</v>
      </c>
      <c r="K1743">
        <v>8.0000000000000004E-4</v>
      </c>
      <c r="L1743">
        <v>8.0000000000000004E-4</v>
      </c>
    </row>
    <row r="1744" spans="1:12" x14ac:dyDescent="0.25">
      <c r="A1744" t="s">
        <v>749</v>
      </c>
      <c r="B1744">
        <v>2009</v>
      </c>
      <c r="C1744" t="s">
        <v>702</v>
      </c>
      <c r="D1744">
        <v>2.3900000000000001E-2</v>
      </c>
      <c r="E1744">
        <v>2.3900000000000001E-2</v>
      </c>
      <c r="F1744">
        <v>2.3900000000000001E-2</v>
      </c>
      <c r="G1744">
        <v>2.3900000000000001E-2</v>
      </c>
      <c r="H1744">
        <v>2.3900000000000001E-2</v>
      </c>
      <c r="I1744">
        <v>2.3900000000000001E-2</v>
      </c>
      <c r="J1744">
        <v>2.3900000000000001E-2</v>
      </c>
      <c r="K1744">
        <v>2.3900000000000001E-2</v>
      </c>
      <c r="L1744">
        <v>2.3900000000000001E-2</v>
      </c>
    </row>
    <row r="1745" spans="1:12" x14ac:dyDescent="0.25">
      <c r="A1745" t="s">
        <v>750</v>
      </c>
      <c r="B1745">
        <v>2009</v>
      </c>
      <c r="C1745" t="s">
        <v>698</v>
      </c>
      <c r="D1745">
        <v>1.7091000000000001</v>
      </c>
      <c r="E1745">
        <v>1.7091000000000001</v>
      </c>
      <c r="F1745">
        <v>1.7091000000000001</v>
      </c>
      <c r="G1745">
        <v>1.7091000000000001</v>
      </c>
      <c r="H1745">
        <v>1.7091000000000001</v>
      </c>
      <c r="I1745">
        <v>1.7091000000000001</v>
      </c>
      <c r="J1745">
        <v>1.7091000000000001</v>
      </c>
      <c r="K1745">
        <v>1.7091000000000001</v>
      </c>
      <c r="L1745">
        <v>1.7091000000000001</v>
      </c>
    </row>
    <row r="1746" spans="1:12" x14ac:dyDescent="0.25">
      <c r="A1746" t="s">
        <v>750</v>
      </c>
      <c r="B1746">
        <v>2009</v>
      </c>
      <c r="C1746" t="s">
        <v>697</v>
      </c>
      <c r="D1746">
        <v>2.9081999999999999</v>
      </c>
      <c r="E1746">
        <v>2.9081999999999999</v>
      </c>
      <c r="F1746">
        <v>2.9081999999999999</v>
      </c>
      <c r="G1746">
        <v>2.9081999999999999</v>
      </c>
      <c r="H1746">
        <v>2.9081999999999999</v>
      </c>
      <c r="I1746">
        <v>2.9081999999999999</v>
      </c>
      <c r="J1746">
        <v>2.9081999999999999</v>
      </c>
      <c r="K1746">
        <v>2.9081999999999999</v>
      </c>
      <c r="L1746">
        <v>2.9081999999999999</v>
      </c>
    </row>
    <row r="1747" spans="1:12" x14ac:dyDescent="0.25">
      <c r="A1747" t="s">
        <v>750</v>
      </c>
      <c r="B1747">
        <v>2009</v>
      </c>
      <c r="C1747" t="s">
        <v>699</v>
      </c>
      <c r="D1747">
        <v>9.4999999999999998E-3</v>
      </c>
      <c r="E1747">
        <v>9.4999999999999998E-3</v>
      </c>
      <c r="F1747">
        <v>9.4999999999999998E-3</v>
      </c>
      <c r="G1747">
        <v>9.4999999999999998E-3</v>
      </c>
      <c r="H1747">
        <v>9.4999999999999998E-3</v>
      </c>
      <c r="I1747">
        <v>9.4999999999999998E-3</v>
      </c>
      <c r="J1747">
        <v>9.4999999999999998E-3</v>
      </c>
      <c r="K1747">
        <v>9.4999999999999998E-3</v>
      </c>
      <c r="L1747">
        <v>9.4999999999999998E-3</v>
      </c>
    </row>
    <row r="1748" spans="1:12" x14ac:dyDescent="0.25">
      <c r="A1748" t="s">
        <v>750</v>
      </c>
      <c r="B1748">
        <v>2009</v>
      </c>
      <c r="C1748" t="s">
        <v>703</v>
      </c>
      <c r="D1748">
        <v>6.3200000000000006E-2</v>
      </c>
      <c r="E1748">
        <v>6.3200000000000006E-2</v>
      </c>
      <c r="F1748">
        <v>6.3200000000000006E-2</v>
      </c>
      <c r="G1748">
        <v>6.3200000000000006E-2</v>
      </c>
      <c r="H1748">
        <v>6.3200000000000006E-2</v>
      </c>
      <c r="I1748">
        <v>6.3200000000000006E-2</v>
      </c>
      <c r="J1748">
        <v>6.3200000000000006E-2</v>
      </c>
      <c r="K1748">
        <v>6.3200000000000006E-2</v>
      </c>
      <c r="L1748">
        <v>6.3200000000000006E-2</v>
      </c>
    </row>
    <row r="1749" spans="1:12" x14ac:dyDescent="0.25">
      <c r="A1749" t="s">
        <v>750</v>
      </c>
      <c r="B1749">
        <v>2009</v>
      </c>
      <c r="C1749" t="s">
        <v>701</v>
      </c>
      <c r="D1749">
        <v>0.2122</v>
      </c>
      <c r="E1749">
        <v>0.2122</v>
      </c>
      <c r="F1749">
        <v>0.2122</v>
      </c>
      <c r="G1749">
        <v>0.2122</v>
      </c>
      <c r="H1749">
        <v>0.2122</v>
      </c>
      <c r="I1749">
        <v>0.2122</v>
      </c>
      <c r="J1749">
        <v>0.2122</v>
      </c>
      <c r="K1749">
        <v>0.2122</v>
      </c>
      <c r="L1749">
        <v>0.2122</v>
      </c>
    </row>
    <row r="1750" spans="1:12" x14ac:dyDescent="0.25">
      <c r="A1750" t="s">
        <v>750</v>
      </c>
      <c r="B1750">
        <v>2009</v>
      </c>
      <c r="C1750" t="s">
        <v>702</v>
      </c>
      <c r="D1750">
        <v>0.29199999999999998</v>
      </c>
      <c r="E1750">
        <v>0.29199999999999998</v>
      </c>
      <c r="F1750">
        <v>0.29199999999999998</v>
      </c>
      <c r="G1750">
        <v>0.29199999999999998</v>
      </c>
      <c r="H1750">
        <v>0.29199999999999998</v>
      </c>
      <c r="I1750">
        <v>0.29199999999999998</v>
      </c>
      <c r="J1750">
        <v>0.29199999999999998</v>
      </c>
      <c r="K1750">
        <v>0.29199999999999998</v>
      </c>
      <c r="L1750">
        <v>0.29199999999999998</v>
      </c>
    </row>
    <row r="1751" spans="1:12" x14ac:dyDescent="0.25">
      <c r="A1751" t="s">
        <v>750</v>
      </c>
      <c r="B1751">
        <v>2009</v>
      </c>
      <c r="C1751" t="s">
        <v>700</v>
      </c>
      <c r="D1751">
        <v>0.62219999999999998</v>
      </c>
      <c r="E1751">
        <v>0.62219999999999998</v>
      </c>
      <c r="F1751">
        <v>0.62219999999999998</v>
      </c>
      <c r="G1751">
        <v>0.62219999999999998</v>
      </c>
      <c r="H1751">
        <v>0.62219999999999998</v>
      </c>
      <c r="I1751">
        <v>0.62219999999999998</v>
      </c>
      <c r="J1751">
        <v>0.62219999999999998</v>
      </c>
      <c r="K1751">
        <v>0.62219999999999998</v>
      </c>
      <c r="L1751">
        <v>0.62219999999999998</v>
      </c>
    </row>
    <row r="1752" spans="1:12" x14ac:dyDescent="0.25">
      <c r="A1752" t="s">
        <v>751</v>
      </c>
      <c r="B1752">
        <v>2009</v>
      </c>
      <c r="C1752" t="s">
        <v>697</v>
      </c>
      <c r="D1752">
        <v>2.1551999999999998</v>
      </c>
      <c r="E1752">
        <v>2.1551999999999998</v>
      </c>
      <c r="F1752">
        <v>2.1551999999999998</v>
      </c>
      <c r="G1752">
        <v>2.1551999999999998</v>
      </c>
      <c r="H1752">
        <v>2.1551999999999998</v>
      </c>
      <c r="I1752">
        <v>2.1551999999999998</v>
      </c>
      <c r="J1752">
        <v>2.1551999999999998</v>
      </c>
      <c r="K1752">
        <v>2.1551999999999998</v>
      </c>
      <c r="L1752">
        <v>2.1551999999999998</v>
      </c>
    </row>
    <row r="1753" spans="1:12" x14ac:dyDescent="0.25">
      <c r="A1753" t="s">
        <v>751</v>
      </c>
      <c r="B1753">
        <v>2009</v>
      </c>
      <c r="C1753" t="s">
        <v>702</v>
      </c>
      <c r="D1753">
        <v>0.24610000000000001</v>
      </c>
      <c r="E1753">
        <v>0.24610000000000001</v>
      </c>
      <c r="F1753">
        <v>0.24610000000000001</v>
      </c>
      <c r="G1753">
        <v>0.24610000000000001</v>
      </c>
      <c r="H1753">
        <v>0.24610000000000001</v>
      </c>
      <c r="I1753">
        <v>0.24610000000000001</v>
      </c>
      <c r="J1753">
        <v>0.24610000000000001</v>
      </c>
      <c r="K1753">
        <v>0.24610000000000001</v>
      </c>
      <c r="L1753">
        <v>0.24610000000000001</v>
      </c>
    </row>
    <row r="1754" spans="1:12" x14ac:dyDescent="0.25">
      <c r="A1754" t="s">
        <v>751</v>
      </c>
      <c r="B1754">
        <v>2009</v>
      </c>
      <c r="C1754" t="s">
        <v>699</v>
      </c>
      <c r="D1754">
        <v>8.0000000000000002E-3</v>
      </c>
      <c r="E1754">
        <v>8.0000000000000002E-3</v>
      </c>
      <c r="F1754">
        <v>8.0000000000000002E-3</v>
      </c>
      <c r="G1754">
        <v>8.0000000000000002E-3</v>
      </c>
      <c r="H1754">
        <v>8.0000000000000002E-3</v>
      </c>
      <c r="I1754">
        <v>8.0000000000000002E-3</v>
      </c>
      <c r="J1754">
        <v>8.0000000000000002E-3</v>
      </c>
      <c r="K1754">
        <v>8.0000000000000002E-3</v>
      </c>
      <c r="L1754">
        <v>8.0000000000000002E-3</v>
      </c>
    </row>
    <row r="1755" spans="1:12" x14ac:dyDescent="0.25">
      <c r="A1755" t="s">
        <v>751</v>
      </c>
      <c r="B1755">
        <v>2009</v>
      </c>
      <c r="C1755" t="s">
        <v>700</v>
      </c>
      <c r="D1755">
        <v>0.5242</v>
      </c>
      <c r="E1755">
        <v>0.5242</v>
      </c>
      <c r="F1755">
        <v>0.5242</v>
      </c>
      <c r="G1755">
        <v>0.5242</v>
      </c>
      <c r="H1755">
        <v>0.5242</v>
      </c>
      <c r="I1755">
        <v>0.5242</v>
      </c>
      <c r="J1755">
        <v>0.5242</v>
      </c>
      <c r="K1755">
        <v>0.5242</v>
      </c>
      <c r="L1755">
        <v>0.5242</v>
      </c>
    </row>
    <row r="1756" spans="1:12" x14ac:dyDescent="0.25">
      <c r="A1756" t="s">
        <v>751</v>
      </c>
      <c r="B1756">
        <v>2009</v>
      </c>
      <c r="C1756" t="s">
        <v>698</v>
      </c>
      <c r="D1756">
        <v>1.2111000000000001</v>
      </c>
      <c r="E1756">
        <v>1.2111000000000001</v>
      </c>
      <c r="F1756">
        <v>1.2111000000000001</v>
      </c>
      <c r="G1756">
        <v>1.2111000000000001</v>
      </c>
      <c r="H1756">
        <v>1.2111000000000001</v>
      </c>
      <c r="I1756">
        <v>1.2111000000000001</v>
      </c>
      <c r="J1756">
        <v>1.2111000000000001</v>
      </c>
      <c r="K1756">
        <v>1.2111000000000001</v>
      </c>
      <c r="L1756">
        <v>1.2111000000000001</v>
      </c>
    </row>
    <row r="1757" spans="1:12" x14ac:dyDescent="0.25">
      <c r="A1757" t="s">
        <v>751</v>
      </c>
      <c r="B1757">
        <v>2009</v>
      </c>
      <c r="C1757" t="s">
        <v>703</v>
      </c>
      <c r="D1757">
        <v>5.33E-2</v>
      </c>
      <c r="E1757">
        <v>5.33E-2</v>
      </c>
      <c r="F1757">
        <v>5.33E-2</v>
      </c>
      <c r="G1757">
        <v>5.33E-2</v>
      </c>
      <c r="H1757">
        <v>5.33E-2</v>
      </c>
      <c r="I1757">
        <v>5.33E-2</v>
      </c>
      <c r="J1757">
        <v>5.33E-2</v>
      </c>
      <c r="K1757">
        <v>5.33E-2</v>
      </c>
      <c r="L1757">
        <v>5.33E-2</v>
      </c>
    </row>
    <row r="1758" spans="1:12" x14ac:dyDescent="0.25">
      <c r="A1758" t="s">
        <v>751</v>
      </c>
      <c r="B1758">
        <v>2009</v>
      </c>
      <c r="C1758" t="s">
        <v>701</v>
      </c>
      <c r="D1758">
        <v>0.1125</v>
      </c>
      <c r="E1758">
        <v>0.1125</v>
      </c>
      <c r="F1758">
        <v>0.1125</v>
      </c>
      <c r="G1758">
        <v>0.1125</v>
      </c>
      <c r="H1758">
        <v>0.1125</v>
      </c>
      <c r="I1758">
        <v>0.1125</v>
      </c>
      <c r="J1758">
        <v>0.1125</v>
      </c>
      <c r="K1758">
        <v>0.1125</v>
      </c>
      <c r="L1758">
        <v>0.1125</v>
      </c>
    </row>
    <row r="1759" spans="1:12" x14ac:dyDescent="0.25">
      <c r="A1759" t="s">
        <v>752</v>
      </c>
      <c r="B1759">
        <v>2009</v>
      </c>
      <c r="C1759" t="s">
        <v>699</v>
      </c>
      <c r="D1759">
        <v>5.9999999999999995E-4</v>
      </c>
      <c r="E1759">
        <v>5.9999999999999995E-4</v>
      </c>
      <c r="F1759">
        <v>5.9999999999999995E-4</v>
      </c>
      <c r="G1759">
        <v>5.9999999999999995E-4</v>
      </c>
      <c r="H1759">
        <v>5.9999999999999995E-4</v>
      </c>
      <c r="I1759">
        <v>5.9999999999999995E-4</v>
      </c>
      <c r="J1759">
        <v>5.9999999999999995E-4</v>
      </c>
      <c r="K1759">
        <v>5.9999999999999995E-4</v>
      </c>
      <c r="L1759">
        <v>5.9999999999999995E-4</v>
      </c>
    </row>
    <row r="1760" spans="1:12" x14ac:dyDescent="0.25">
      <c r="A1760" t="s">
        <v>752</v>
      </c>
      <c r="B1760">
        <v>2009</v>
      </c>
      <c r="C1760" t="s">
        <v>697</v>
      </c>
      <c r="D1760">
        <v>0.1729</v>
      </c>
      <c r="E1760">
        <v>0.1729</v>
      </c>
      <c r="F1760">
        <v>0.1729</v>
      </c>
      <c r="G1760">
        <v>0.1729</v>
      </c>
      <c r="H1760">
        <v>0.1729</v>
      </c>
      <c r="I1760">
        <v>0.1729</v>
      </c>
      <c r="J1760">
        <v>0.1729</v>
      </c>
      <c r="K1760">
        <v>0.1729</v>
      </c>
      <c r="L1760">
        <v>0.1729</v>
      </c>
    </row>
    <row r="1761" spans="1:12" x14ac:dyDescent="0.25">
      <c r="A1761" t="s">
        <v>752</v>
      </c>
      <c r="B1761">
        <v>2009</v>
      </c>
      <c r="C1761" t="s">
        <v>701</v>
      </c>
      <c r="D1761">
        <v>1.6799999999999999E-2</v>
      </c>
      <c r="E1761">
        <v>1.6799999999999999E-2</v>
      </c>
      <c r="F1761">
        <v>1.6799999999999999E-2</v>
      </c>
      <c r="G1761">
        <v>1.6799999999999999E-2</v>
      </c>
      <c r="H1761">
        <v>1.6799999999999999E-2</v>
      </c>
      <c r="I1761">
        <v>1.6799999999999999E-2</v>
      </c>
      <c r="J1761">
        <v>1.6799999999999999E-2</v>
      </c>
      <c r="K1761">
        <v>1.6799999999999999E-2</v>
      </c>
      <c r="L1761">
        <v>1.6799999999999999E-2</v>
      </c>
    </row>
    <row r="1762" spans="1:12" x14ac:dyDescent="0.25">
      <c r="A1762" t="s">
        <v>752</v>
      </c>
      <c r="B1762">
        <v>2009</v>
      </c>
      <c r="C1762" t="s">
        <v>698</v>
      </c>
      <c r="D1762">
        <v>8.9499999999999996E-2</v>
      </c>
      <c r="E1762">
        <v>8.9499999999999996E-2</v>
      </c>
      <c r="F1762">
        <v>8.9499999999999996E-2</v>
      </c>
      <c r="G1762">
        <v>8.9499999999999996E-2</v>
      </c>
      <c r="H1762">
        <v>8.9499999999999996E-2</v>
      </c>
      <c r="I1762">
        <v>8.9499999999999996E-2</v>
      </c>
      <c r="J1762">
        <v>8.9499999999999996E-2</v>
      </c>
      <c r="K1762">
        <v>8.9499999999999996E-2</v>
      </c>
      <c r="L1762">
        <v>8.9499999999999996E-2</v>
      </c>
    </row>
    <row r="1763" spans="1:12" x14ac:dyDescent="0.25">
      <c r="A1763" t="s">
        <v>752</v>
      </c>
      <c r="B1763">
        <v>2009</v>
      </c>
      <c r="C1763" t="s">
        <v>703</v>
      </c>
      <c r="D1763">
        <v>4.3E-3</v>
      </c>
      <c r="E1763">
        <v>4.3E-3</v>
      </c>
      <c r="F1763">
        <v>4.3E-3</v>
      </c>
      <c r="G1763">
        <v>4.3E-3</v>
      </c>
      <c r="H1763">
        <v>4.3E-3</v>
      </c>
      <c r="I1763">
        <v>4.3E-3</v>
      </c>
      <c r="J1763">
        <v>4.3E-3</v>
      </c>
      <c r="K1763">
        <v>4.3E-3</v>
      </c>
      <c r="L1763">
        <v>4.3E-3</v>
      </c>
    </row>
    <row r="1764" spans="1:12" x14ac:dyDescent="0.25">
      <c r="A1764" t="s">
        <v>752</v>
      </c>
      <c r="B1764">
        <v>2009</v>
      </c>
      <c r="C1764" t="s">
        <v>702</v>
      </c>
      <c r="D1764">
        <v>1.9699999999999999E-2</v>
      </c>
      <c r="E1764">
        <v>1.9699999999999999E-2</v>
      </c>
      <c r="F1764">
        <v>1.9699999999999999E-2</v>
      </c>
      <c r="G1764">
        <v>1.9699999999999999E-2</v>
      </c>
      <c r="H1764">
        <v>1.9699999999999999E-2</v>
      </c>
      <c r="I1764">
        <v>1.9699999999999999E-2</v>
      </c>
      <c r="J1764">
        <v>1.9699999999999999E-2</v>
      </c>
      <c r="K1764">
        <v>1.9699999999999999E-2</v>
      </c>
      <c r="L1764">
        <v>1.9699999999999999E-2</v>
      </c>
    </row>
    <row r="1765" spans="1:12" x14ac:dyDescent="0.25">
      <c r="A1765" t="s">
        <v>752</v>
      </c>
      <c r="B1765">
        <v>2009</v>
      </c>
      <c r="C1765" t="s">
        <v>700</v>
      </c>
      <c r="D1765">
        <v>4.2000000000000003E-2</v>
      </c>
      <c r="E1765">
        <v>4.2000000000000003E-2</v>
      </c>
      <c r="F1765">
        <v>4.2000000000000003E-2</v>
      </c>
      <c r="G1765">
        <v>4.2000000000000003E-2</v>
      </c>
      <c r="H1765">
        <v>4.2000000000000003E-2</v>
      </c>
      <c r="I1765">
        <v>4.2000000000000003E-2</v>
      </c>
      <c r="J1765">
        <v>4.2000000000000003E-2</v>
      </c>
      <c r="K1765">
        <v>4.2000000000000003E-2</v>
      </c>
      <c r="L1765">
        <v>4.2000000000000003E-2</v>
      </c>
    </row>
    <row r="1766" spans="1:12" x14ac:dyDescent="0.25">
      <c r="A1766" t="s">
        <v>753</v>
      </c>
      <c r="B1766">
        <v>2009</v>
      </c>
      <c r="C1766" t="s">
        <v>699</v>
      </c>
      <c r="D1766">
        <v>2.2000000000000001E-3</v>
      </c>
      <c r="E1766">
        <v>2.2000000000000001E-3</v>
      </c>
      <c r="F1766">
        <v>2.2000000000000001E-3</v>
      </c>
      <c r="G1766">
        <v>2.2000000000000001E-3</v>
      </c>
      <c r="H1766">
        <v>2.2000000000000001E-3</v>
      </c>
      <c r="I1766">
        <v>2.2000000000000001E-3</v>
      </c>
      <c r="J1766">
        <v>2.2000000000000001E-3</v>
      </c>
      <c r="K1766">
        <v>2.2000000000000001E-3</v>
      </c>
      <c r="L1766">
        <v>2.2000000000000001E-3</v>
      </c>
    </row>
    <row r="1767" spans="1:12" x14ac:dyDescent="0.25">
      <c r="A1767" t="s">
        <v>753</v>
      </c>
      <c r="B1767">
        <v>2009</v>
      </c>
      <c r="C1767" t="s">
        <v>700</v>
      </c>
      <c r="D1767">
        <v>0.14369999999999999</v>
      </c>
      <c r="E1767">
        <v>0.14369999999999999</v>
      </c>
      <c r="F1767">
        <v>0.14369999999999999</v>
      </c>
      <c r="G1767">
        <v>0.14369999999999999</v>
      </c>
      <c r="H1767">
        <v>0.14369999999999999</v>
      </c>
      <c r="I1767">
        <v>0.14369999999999999</v>
      </c>
      <c r="J1767">
        <v>0.14369999999999999</v>
      </c>
      <c r="K1767">
        <v>0.14369999999999999</v>
      </c>
      <c r="L1767">
        <v>0.14369999999999999</v>
      </c>
    </row>
    <row r="1768" spans="1:12" x14ac:dyDescent="0.25">
      <c r="A1768" t="s">
        <v>753</v>
      </c>
      <c r="B1768">
        <v>2009</v>
      </c>
      <c r="C1768" t="s">
        <v>698</v>
      </c>
      <c r="D1768">
        <v>0.36499999999999999</v>
      </c>
      <c r="E1768">
        <v>0.36499999999999999</v>
      </c>
      <c r="F1768">
        <v>0.36499999999999999</v>
      </c>
      <c r="G1768">
        <v>0.36499999999999999</v>
      </c>
      <c r="H1768">
        <v>0.36499999999999999</v>
      </c>
      <c r="I1768">
        <v>0.36499999999999999</v>
      </c>
      <c r="J1768">
        <v>0.36499999999999999</v>
      </c>
      <c r="K1768">
        <v>0.36499999999999999</v>
      </c>
      <c r="L1768">
        <v>0.36499999999999999</v>
      </c>
    </row>
    <row r="1769" spans="1:12" x14ac:dyDescent="0.25">
      <c r="A1769" t="s">
        <v>753</v>
      </c>
      <c r="B1769">
        <v>2009</v>
      </c>
      <c r="C1769" t="s">
        <v>697</v>
      </c>
      <c r="D1769">
        <v>0.64570000000000005</v>
      </c>
      <c r="E1769">
        <v>0.64570000000000005</v>
      </c>
      <c r="F1769">
        <v>0.64570000000000005</v>
      </c>
      <c r="G1769">
        <v>0.64570000000000005</v>
      </c>
      <c r="H1769">
        <v>0.64570000000000005</v>
      </c>
      <c r="I1769">
        <v>0.64570000000000005</v>
      </c>
      <c r="J1769">
        <v>0.64570000000000005</v>
      </c>
      <c r="K1769">
        <v>0.64570000000000005</v>
      </c>
      <c r="L1769">
        <v>0.64570000000000005</v>
      </c>
    </row>
    <row r="1770" spans="1:12" x14ac:dyDescent="0.25">
      <c r="A1770" t="s">
        <v>753</v>
      </c>
      <c r="B1770">
        <v>2009</v>
      </c>
      <c r="C1770" t="s">
        <v>703</v>
      </c>
      <c r="D1770">
        <v>1.46E-2</v>
      </c>
      <c r="E1770">
        <v>1.46E-2</v>
      </c>
      <c r="F1770">
        <v>1.46E-2</v>
      </c>
      <c r="G1770">
        <v>1.46E-2</v>
      </c>
      <c r="H1770">
        <v>1.46E-2</v>
      </c>
      <c r="I1770">
        <v>1.46E-2</v>
      </c>
      <c r="J1770">
        <v>1.46E-2</v>
      </c>
      <c r="K1770">
        <v>1.46E-2</v>
      </c>
      <c r="L1770">
        <v>1.46E-2</v>
      </c>
    </row>
    <row r="1771" spans="1:12" x14ac:dyDescent="0.25">
      <c r="A1771" t="s">
        <v>753</v>
      </c>
      <c r="B1771">
        <v>2009</v>
      </c>
      <c r="C1771" t="s">
        <v>701</v>
      </c>
      <c r="D1771">
        <v>5.28E-2</v>
      </c>
      <c r="E1771">
        <v>5.28E-2</v>
      </c>
      <c r="F1771">
        <v>5.28E-2</v>
      </c>
      <c r="G1771">
        <v>5.28E-2</v>
      </c>
      <c r="H1771">
        <v>5.28E-2</v>
      </c>
      <c r="I1771">
        <v>5.28E-2</v>
      </c>
      <c r="J1771">
        <v>5.28E-2</v>
      </c>
      <c r="K1771">
        <v>5.28E-2</v>
      </c>
      <c r="L1771">
        <v>5.28E-2</v>
      </c>
    </row>
    <row r="1772" spans="1:12" x14ac:dyDescent="0.25">
      <c r="A1772" t="s">
        <v>753</v>
      </c>
      <c r="B1772">
        <v>2009</v>
      </c>
      <c r="C1772" t="s">
        <v>702</v>
      </c>
      <c r="D1772">
        <v>6.7400000000000002E-2</v>
      </c>
      <c r="E1772">
        <v>6.7400000000000002E-2</v>
      </c>
      <c r="F1772">
        <v>6.7400000000000002E-2</v>
      </c>
      <c r="G1772">
        <v>6.7400000000000002E-2</v>
      </c>
      <c r="H1772">
        <v>6.7400000000000002E-2</v>
      </c>
      <c r="I1772">
        <v>6.7400000000000002E-2</v>
      </c>
      <c r="J1772">
        <v>6.7400000000000002E-2</v>
      </c>
      <c r="K1772">
        <v>6.7400000000000002E-2</v>
      </c>
      <c r="L1772">
        <v>6.7400000000000002E-2</v>
      </c>
    </row>
    <row r="1773" spans="1:12" x14ac:dyDescent="0.25">
      <c r="A1773" t="s">
        <v>754</v>
      </c>
      <c r="B1773">
        <v>2009</v>
      </c>
      <c r="C1773" t="s">
        <v>697</v>
      </c>
      <c r="D1773">
        <v>2.0299999999999998</v>
      </c>
      <c r="E1773">
        <v>2.0299999999999998</v>
      </c>
      <c r="F1773">
        <v>2.0299999999999998</v>
      </c>
      <c r="G1773">
        <v>2.0299999999999998</v>
      </c>
      <c r="H1773">
        <v>2.0299999999999998</v>
      </c>
      <c r="I1773">
        <v>2.0299999999999998</v>
      </c>
      <c r="J1773">
        <v>2.0299999999999998</v>
      </c>
      <c r="K1773">
        <v>2.0299999999999998</v>
      </c>
      <c r="L1773">
        <v>2.0299999999999998</v>
      </c>
    </row>
    <row r="1774" spans="1:12" x14ac:dyDescent="0.25">
      <c r="A1774" t="s">
        <v>754</v>
      </c>
      <c r="B1774">
        <v>2009</v>
      </c>
      <c r="C1774" t="s">
        <v>703</v>
      </c>
      <c r="D1774">
        <v>4.5499999999999999E-2</v>
      </c>
      <c r="E1774">
        <v>4.5499999999999999E-2</v>
      </c>
      <c r="F1774">
        <v>4.5499999999999999E-2</v>
      </c>
      <c r="G1774">
        <v>4.5499999999999999E-2</v>
      </c>
      <c r="H1774">
        <v>4.5499999999999999E-2</v>
      </c>
      <c r="I1774">
        <v>4.5499999999999999E-2</v>
      </c>
      <c r="J1774">
        <v>4.5499999999999999E-2</v>
      </c>
      <c r="K1774">
        <v>4.5499999999999999E-2</v>
      </c>
      <c r="L1774">
        <v>4.5499999999999999E-2</v>
      </c>
    </row>
    <row r="1775" spans="1:12" x14ac:dyDescent="0.25">
      <c r="A1775" t="s">
        <v>754</v>
      </c>
      <c r="B1775">
        <v>2009</v>
      </c>
      <c r="C1775" t="s">
        <v>702</v>
      </c>
      <c r="D1775">
        <v>0.21</v>
      </c>
      <c r="E1775">
        <v>0.21</v>
      </c>
      <c r="F1775">
        <v>0.21</v>
      </c>
      <c r="G1775">
        <v>0.21</v>
      </c>
      <c r="H1775">
        <v>0.21</v>
      </c>
      <c r="I1775">
        <v>0.21</v>
      </c>
      <c r="J1775">
        <v>0.21</v>
      </c>
      <c r="K1775">
        <v>0.21</v>
      </c>
      <c r="L1775">
        <v>0.21</v>
      </c>
    </row>
    <row r="1776" spans="1:12" x14ac:dyDescent="0.25">
      <c r="A1776" t="s">
        <v>754</v>
      </c>
      <c r="B1776">
        <v>2009</v>
      </c>
      <c r="C1776" t="s">
        <v>700</v>
      </c>
      <c r="D1776">
        <v>0.44740000000000002</v>
      </c>
      <c r="E1776">
        <v>0.44740000000000002</v>
      </c>
      <c r="F1776">
        <v>0.44740000000000002</v>
      </c>
      <c r="G1776">
        <v>0.44740000000000002</v>
      </c>
      <c r="H1776">
        <v>0.44740000000000002</v>
      </c>
      <c r="I1776">
        <v>0.44740000000000002</v>
      </c>
      <c r="J1776">
        <v>0.44740000000000002</v>
      </c>
      <c r="K1776">
        <v>0.44740000000000002</v>
      </c>
      <c r="L1776">
        <v>0.44740000000000002</v>
      </c>
    </row>
    <row r="1777" spans="1:12" x14ac:dyDescent="0.25">
      <c r="A1777" t="s">
        <v>754</v>
      </c>
      <c r="B1777">
        <v>2009</v>
      </c>
      <c r="C1777" t="s">
        <v>699</v>
      </c>
      <c r="D1777">
        <v>6.7999999999999996E-3</v>
      </c>
      <c r="E1777">
        <v>6.7999999999999996E-3</v>
      </c>
      <c r="F1777">
        <v>6.7999999999999996E-3</v>
      </c>
      <c r="G1777">
        <v>6.7999999999999996E-3</v>
      </c>
      <c r="H1777">
        <v>6.7999999999999996E-3</v>
      </c>
      <c r="I1777">
        <v>6.7999999999999996E-3</v>
      </c>
      <c r="J1777">
        <v>6.7999999999999996E-3</v>
      </c>
      <c r="K1777">
        <v>6.7999999999999996E-3</v>
      </c>
      <c r="L1777">
        <v>6.7999999999999996E-3</v>
      </c>
    </row>
    <row r="1778" spans="1:12" x14ac:dyDescent="0.25">
      <c r="A1778" t="s">
        <v>754</v>
      </c>
      <c r="B1778">
        <v>2009</v>
      </c>
      <c r="C1778" t="s">
        <v>701</v>
      </c>
      <c r="D1778">
        <v>0.14699999999999999</v>
      </c>
      <c r="E1778">
        <v>0.14699999999999999</v>
      </c>
      <c r="F1778">
        <v>0.14699999999999999</v>
      </c>
      <c r="G1778">
        <v>0.14699999999999999</v>
      </c>
      <c r="H1778">
        <v>0.14699999999999999</v>
      </c>
      <c r="I1778">
        <v>0.14699999999999999</v>
      </c>
      <c r="J1778">
        <v>0.14699999999999999</v>
      </c>
      <c r="K1778">
        <v>0.14699999999999999</v>
      </c>
      <c r="L1778">
        <v>0.14699999999999999</v>
      </c>
    </row>
    <row r="1779" spans="1:12" x14ac:dyDescent="0.25">
      <c r="A1779" t="s">
        <v>754</v>
      </c>
      <c r="B1779">
        <v>2009</v>
      </c>
      <c r="C1779" t="s">
        <v>698</v>
      </c>
      <c r="D1779">
        <v>1.1733</v>
      </c>
      <c r="E1779">
        <v>1.1733</v>
      </c>
      <c r="F1779">
        <v>1.1733</v>
      </c>
      <c r="G1779">
        <v>1.1733</v>
      </c>
      <c r="H1779">
        <v>1.1733</v>
      </c>
      <c r="I1779">
        <v>1.1733</v>
      </c>
      <c r="J1779">
        <v>1.1733</v>
      </c>
      <c r="K1779">
        <v>1.1733</v>
      </c>
      <c r="L1779">
        <v>1.1733</v>
      </c>
    </row>
    <row r="1780" spans="1:12" x14ac:dyDescent="0.25">
      <c r="A1780" t="s">
        <v>755</v>
      </c>
      <c r="B1780">
        <v>2009</v>
      </c>
      <c r="C1780" t="s">
        <v>701</v>
      </c>
      <c r="D1780">
        <v>1.2200000000000001E-2</v>
      </c>
      <c r="E1780">
        <v>1.2200000000000001E-2</v>
      </c>
      <c r="F1780">
        <v>1.2200000000000001E-2</v>
      </c>
      <c r="G1780">
        <v>1.2200000000000001E-2</v>
      </c>
      <c r="H1780">
        <v>1.2200000000000001E-2</v>
      </c>
      <c r="I1780">
        <v>1.2200000000000001E-2</v>
      </c>
      <c r="J1780">
        <v>1.2200000000000001E-2</v>
      </c>
      <c r="K1780">
        <v>1.2200000000000001E-2</v>
      </c>
      <c r="L1780">
        <v>1.2200000000000001E-2</v>
      </c>
    </row>
    <row r="1781" spans="1:12" x14ac:dyDescent="0.25">
      <c r="A1781" t="s">
        <v>755</v>
      </c>
      <c r="B1781">
        <v>2009</v>
      </c>
      <c r="C1781" t="s">
        <v>703</v>
      </c>
      <c r="D1781">
        <v>4.1000000000000003E-3</v>
      </c>
      <c r="E1781">
        <v>4.1000000000000003E-3</v>
      </c>
      <c r="F1781">
        <v>4.1000000000000003E-3</v>
      </c>
      <c r="G1781">
        <v>4.1000000000000003E-3</v>
      </c>
      <c r="H1781">
        <v>4.1000000000000003E-3</v>
      </c>
      <c r="I1781">
        <v>4.1000000000000003E-3</v>
      </c>
      <c r="J1781">
        <v>4.1000000000000003E-3</v>
      </c>
      <c r="K1781">
        <v>4.1000000000000003E-3</v>
      </c>
      <c r="L1781">
        <v>4.1000000000000003E-3</v>
      </c>
    </row>
    <row r="1782" spans="1:12" x14ac:dyDescent="0.25">
      <c r="A1782" t="s">
        <v>755</v>
      </c>
      <c r="B1782">
        <v>2009</v>
      </c>
      <c r="C1782" t="s">
        <v>699</v>
      </c>
      <c r="D1782">
        <v>5.9999999999999995E-4</v>
      </c>
      <c r="E1782">
        <v>5.9999999999999995E-4</v>
      </c>
      <c r="F1782">
        <v>5.9999999999999995E-4</v>
      </c>
      <c r="G1782">
        <v>5.9999999999999995E-4</v>
      </c>
      <c r="H1782">
        <v>5.9999999999999995E-4</v>
      </c>
      <c r="I1782">
        <v>5.9999999999999995E-4</v>
      </c>
      <c r="J1782">
        <v>5.9999999999999995E-4</v>
      </c>
      <c r="K1782">
        <v>5.9999999999999995E-4</v>
      </c>
      <c r="L1782">
        <v>5.9999999999999995E-4</v>
      </c>
    </row>
    <row r="1783" spans="1:12" x14ac:dyDescent="0.25">
      <c r="A1783" t="s">
        <v>755</v>
      </c>
      <c r="B1783">
        <v>2009</v>
      </c>
      <c r="C1783" t="s">
        <v>698</v>
      </c>
      <c r="D1783">
        <v>0.17319999999999999</v>
      </c>
      <c r="E1783">
        <v>0.17319999999999999</v>
      </c>
      <c r="F1783">
        <v>0.17319999999999999</v>
      </c>
      <c r="G1783">
        <v>0.17319999999999999</v>
      </c>
      <c r="H1783">
        <v>0.17319999999999999</v>
      </c>
      <c r="I1783">
        <v>0.17319999999999999</v>
      </c>
      <c r="J1783">
        <v>0.17319999999999999</v>
      </c>
      <c r="K1783">
        <v>0.17319999999999999</v>
      </c>
      <c r="L1783">
        <v>0.17319999999999999</v>
      </c>
    </row>
    <row r="1784" spans="1:12" x14ac:dyDescent="0.25">
      <c r="A1784" t="s">
        <v>755</v>
      </c>
      <c r="B1784">
        <v>2009</v>
      </c>
      <c r="C1784" t="s">
        <v>702</v>
      </c>
      <c r="D1784">
        <v>1.9099999999999999E-2</v>
      </c>
      <c r="E1784">
        <v>1.9099999999999999E-2</v>
      </c>
      <c r="F1784">
        <v>1.9099999999999999E-2</v>
      </c>
      <c r="G1784">
        <v>1.9099999999999999E-2</v>
      </c>
      <c r="H1784">
        <v>1.9099999999999999E-2</v>
      </c>
      <c r="I1784">
        <v>1.9099999999999999E-2</v>
      </c>
      <c r="J1784">
        <v>1.9099999999999999E-2</v>
      </c>
      <c r="K1784">
        <v>1.9099999999999999E-2</v>
      </c>
      <c r="L1784">
        <v>1.9099999999999999E-2</v>
      </c>
    </row>
    <row r="1785" spans="1:12" x14ac:dyDescent="0.25">
      <c r="A1785" t="s">
        <v>755</v>
      </c>
      <c r="B1785">
        <v>2009</v>
      </c>
      <c r="C1785" t="s">
        <v>700</v>
      </c>
      <c r="D1785">
        <v>4.07E-2</v>
      </c>
      <c r="E1785">
        <v>4.07E-2</v>
      </c>
      <c r="F1785">
        <v>4.07E-2</v>
      </c>
      <c r="G1785">
        <v>4.07E-2</v>
      </c>
      <c r="H1785">
        <v>4.07E-2</v>
      </c>
      <c r="I1785">
        <v>4.07E-2</v>
      </c>
      <c r="J1785">
        <v>4.07E-2</v>
      </c>
      <c r="K1785">
        <v>4.07E-2</v>
      </c>
      <c r="L1785">
        <v>4.07E-2</v>
      </c>
    </row>
    <row r="1786" spans="1:12" x14ac:dyDescent="0.25">
      <c r="A1786" t="s">
        <v>755</v>
      </c>
      <c r="B1786">
        <v>2009</v>
      </c>
      <c r="C1786" t="s">
        <v>697</v>
      </c>
      <c r="D1786">
        <v>0.24990000000000001</v>
      </c>
      <c r="E1786">
        <v>0.24990000000000001</v>
      </c>
      <c r="F1786">
        <v>0.24990000000000001</v>
      </c>
      <c r="G1786">
        <v>0.24990000000000001</v>
      </c>
      <c r="H1786">
        <v>0.24990000000000001</v>
      </c>
      <c r="I1786">
        <v>0.24990000000000001</v>
      </c>
      <c r="J1786">
        <v>0.24990000000000001</v>
      </c>
      <c r="K1786">
        <v>0.24990000000000001</v>
      </c>
      <c r="L1786">
        <v>0.24990000000000001</v>
      </c>
    </row>
    <row r="1787" spans="1:12" x14ac:dyDescent="0.25">
      <c r="A1787" t="s">
        <v>696</v>
      </c>
      <c r="B1787">
        <v>2010</v>
      </c>
      <c r="C1787" t="s">
        <v>697</v>
      </c>
      <c r="D1787">
        <v>2.113</v>
      </c>
      <c r="E1787">
        <v>2.113</v>
      </c>
      <c r="F1787">
        <v>2.113</v>
      </c>
      <c r="G1787">
        <v>2.113</v>
      </c>
      <c r="H1787">
        <v>2.113</v>
      </c>
      <c r="I1787">
        <v>2.113</v>
      </c>
      <c r="J1787">
        <v>2.113</v>
      </c>
      <c r="K1787">
        <v>2.113</v>
      </c>
      <c r="L1787">
        <v>2.113</v>
      </c>
    </row>
    <row r="1788" spans="1:12" x14ac:dyDescent="0.25">
      <c r="A1788" t="s">
        <v>696</v>
      </c>
      <c r="B1788">
        <v>2010</v>
      </c>
      <c r="C1788" t="s">
        <v>701</v>
      </c>
      <c r="D1788">
        <v>0.2041</v>
      </c>
      <c r="E1788">
        <v>0.2041</v>
      </c>
      <c r="F1788">
        <v>0.2041</v>
      </c>
      <c r="G1788">
        <v>0.2041</v>
      </c>
      <c r="H1788">
        <v>0.2041</v>
      </c>
      <c r="I1788">
        <v>0.2041</v>
      </c>
      <c r="J1788">
        <v>0.2041</v>
      </c>
      <c r="K1788">
        <v>0.2041</v>
      </c>
      <c r="L1788">
        <v>0.2041</v>
      </c>
    </row>
    <row r="1789" spans="1:12" x14ac:dyDescent="0.25">
      <c r="A1789" t="s">
        <v>696</v>
      </c>
      <c r="B1789">
        <v>2010</v>
      </c>
      <c r="C1789" t="s">
        <v>698</v>
      </c>
      <c r="D1789">
        <v>1.2603</v>
      </c>
      <c r="E1789">
        <v>1.2603</v>
      </c>
      <c r="F1789">
        <v>1.2603</v>
      </c>
      <c r="G1789">
        <v>1.2603</v>
      </c>
      <c r="H1789">
        <v>1.2603</v>
      </c>
      <c r="I1789">
        <v>1.2603</v>
      </c>
      <c r="J1789">
        <v>1.2603</v>
      </c>
      <c r="K1789">
        <v>1.2603</v>
      </c>
      <c r="L1789">
        <v>1.2603</v>
      </c>
    </row>
    <row r="1790" spans="1:12" x14ac:dyDescent="0.25">
      <c r="A1790" t="s">
        <v>696</v>
      </c>
      <c r="B1790">
        <v>2010</v>
      </c>
      <c r="C1790" t="s">
        <v>699</v>
      </c>
      <c r="D1790">
        <v>9.2999999999999992E-3</v>
      </c>
      <c r="E1790">
        <v>9.2999999999999992E-3</v>
      </c>
      <c r="F1790">
        <v>9.2999999999999992E-3</v>
      </c>
      <c r="G1790">
        <v>9.2999999999999992E-3</v>
      </c>
      <c r="H1790">
        <v>9.2999999999999992E-3</v>
      </c>
      <c r="I1790">
        <v>9.2999999999999992E-3</v>
      </c>
      <c r="J1790">
        <v>9.2999999999999992E-3</v>
      </c>
      <c r="K1790">
        <v>9.2999999999999992E-3</v>
      </c>
      <c r="L1790">
        <v>9.2999999999999992E-3</v>
      </c>
    </row>
    <row r="1791" spans="1:12" x14ac:dyDescent="0.25">
      <c r="A1791" t="s">
        <v>696</v>
      </c>
      <c r="B1791">
        <v>2010</v>
      </c>
      <c r="C1791" t="s">
        <v>700</v>
      </c>
      <c r="D1791">
        <v>0.42799999999999999</v>
      </c>
      <c r="E1791">
        <v>0.42799999999999999</v>
      </c>
      <c r="F1791">
        <v>0.42799999999999999</v>
      </c>
      <c r="G1791">
        <v>0.42799999999999999</v>
      </c>
      <c r="H1791">
        <v>0.42799999999999999</v>
      </c>
      <c r="I1791">
        <v>0.42799999999999999</v>
      </c>
      <c r="J1791">
        <v>0.42799999999999999</v>
      </c>
      <c r="K1791">
        <v>0.42799999999999999</v>
      </c>
      <c r="L1791">
        <v>0.42799999999999999</v>
      </c>
    </row>
    <row r="1792" spans="1:12" x14ac:dyDescent="0.25">
      <c r="A1792" t="s">
        <v>696</v>
      </c>
      <c r="B1792">
        <v>2010</v>
      </c>
      <c r="C1792" t="s">
        <v>702</v>
      </c>
      <c r="D1792">
        <v>0.17449999999999999</v>
      </c>
      <c r="E1792">
        <v>0.17449999999999999</v>
      </c>
      <c r="F1792">
        <v>0.17449999999999999</v>
      </c>
      <c r="G1792">
        <v>0.17449999999999999</v>
      </c>
      <c r="H1792">
        <v>0.17449999999999999</v>
      </c>
      <c r="I1792">
        <v>0.17449999999999999</v>
      </c>
      <c r="J1792">
        <v>0.17449999999999999</v>
      </c>
      <c r="K1792">
        <v>0.17449999999999999</v>
      </c>
      <c r="L1792">
        <v>0.17449999999999999</v>
      </c>
    </row>
    <row r="1793" spans="1:12" x14ac:dyDescent="0.25">
      <c r="A1793" t="s">
        <v>696</v>
      </c>
      <c r="B1793">
        <v>2010</v>
      </c>
      <c r="C1793" t="s">
        <v>703</v>
      </c>
      <c r="D1793">
        <v>3.6700000000000003E-2</v>
      </c>
      <c r="E1793">
        <v>3.6700000000000003E-2</v>
      </c>
      <c r="F1793">
        <v>3.6700000000000003E-2</v>
      </c>
      <c r="G1793">
        <v>3.6700000000000003E-2</v>
      </c>
      <c r="H1793">
        <v>3.6700000000000003E-2</v>
      </c>
      <c r="I1793">
        <v>3.6700000000000003E-2</v>
      </c>
      <c r="J1793">
        <v>3.6700000000000003E-2</v>
      </c>
      <c r="K1793">
        <v>3.6700000000000003E-2</v>
      </c>
      <c r="L1793">
        <v>3.6700000000000003E-2</v>
      </c>
    </row>
    <row r="1794" spans="1:12" x14ac:dyDescent="0.25">
      <c r="A1794" t="s">
        <v>704</v>
      </c>
      <c r="B1794">
        <v>2010</v>
      </c>
      <c r="C1794" t="s">
        <v>703</v>
      </c>
      <c r="D1794">
        <v>5.4999999999999997E-3</v>
      </c>
      <c r="E1794">
        <v>5.4999999999999997E-3</v>
      </c>
      <c r="F1794">
        <v>5.4999999999999997E-3</v>
      </c>
      <c r="G1794">
        <v>5.4999999999999997E-3</v>
      </c>
      <c r="H1794">
        <v>5.4999999999999997E-3</v>
      </c>
      <c r="I1794">
        <v>5.4999999999999997E-3</v>
      </c>
      <c r="J1794">
        <v>5.4999999999999997E-3</v>
      </c>
      <c r="K1794">
        <v>5.4999999999999997E-3</v>
      </c>
      <c r="L1794">
        <v>5.4999999999999997E-3</v>
      </c>
    </row>
    <row r="1795" spans="1:12" x14ac:dyDescent="0.25">
      <c r="A1795" t="s">
        <v>704</v>
      </c>
      <c r="B1795">
        <v>2010</v>
      </c>
      <c r="C1795" t="s">
        <v>700</v>
      </c>
      <c r="D1795">
        <v>6.4600000000000005E-2</v>
      </c>
      <c r="E1795">
        <v>6.4600000000000005E-2</v>
      </c>
      <c r="F1795">
        <v>6.4600000000000005E-2</v>
      </c>
      <c r="G1795">
        <v>6.4600000000000005E-2</v>
      </c>
      <c r="H1795">
        <v>6.4600000000000005E-2</v>
      </c>
      <c r="I1795">
        <v>6.4600000000000005E-2</v>
      </c>
      <c r="J1795">
        <v>6.4600000000000005E-2</v>
      </c>
      <c r="K1795">
        <v>6.4600000000000005E-2</v>
      </c>
      <c r="L1795">
        <v>6.4600000000000005E-2</v>
      </c>
    </row>
    <row r="1796" spans="1:12" x14ac:dyDescent="0.25">
      <c r="A1796" t="s">
        <v>704</v>
      </c>
      <c r="B1796">
        <v>2010</v>
      </c>
      <c r="C1796" t="s">
        <v>699</v>
      </c>
      <c r="D1796">
        <v>1.4E-3</v>
      </c>
      <c r="E1796">
        <v>1.4E-3</v>
      </c>
      <c r="F1796">
        <v>1.4E-3</v>
      </c>
      <c r="G1796">
        <v>1.4E-3</v>
      </c>
      <c r="H1796">
        <v>1.4E-3</v>
      </c>
      <c r="I1796">
        <v>1.4E-3</v>
      </c>
      <c r="J1796">
        <v>1.4E-3</v>
      </c>
      <c r="K1796">
        <v>1.4E-3</v>
      </c>
      <c r="L1796">
        <v>1.4E-3</v>
      </c>
    </row>
    <row r="1797" spans="1:12" x14ac:dyDescent="0.25">
      <c r="A1797" t="s">
        <v>704</v>
      </c>
      <c r="B1797">
        <v>2010</v>
      </c>
      <c r="C1797" t="s">
        <v>698</v>
      </c>
      <c r="D1797">
        <v>0.1076</v>
      </c>
      <c r="E1797">
        <v>0.1076</v>
      </c>
      <c r="F1797">
        <v>0.1076</v>
      </c>
      <c r="G1797">
        <v>0.1076</v>
      </c>
      <c r="H1797">
        <v>0.1076</v>
      </c>
      <c r="I1797">
        <v>0.1076</v>
      </c>
      <c r="J1797">
        <v>0.1076</v>
      </c>
      <c r="K1797">
        <v>0.1076</v>
      </c>
      <c r="L1797">
        <v>0.1076</v>
      </c>
    </row>
    <row r="1798" spans="1:12" x14ac:dyDescent="0.25">
      <c r="A1798" t="s">
        <v>704</v>
      </c>
      <c r="B1798">
        <v>2010</v>
      </c>
      <c r="C1798" t="s">
        <v>697</v>
      </c>
      <c r="D1798">
        <v>0.2298</v>
      </c>
      <c r="E1798">
        <v>0.2298</v>
      </c>
      <c r="F1798">
        <v>0.2298</v>
      </c>
      <c r="G1798">
        <v>0.2298</v>
      </c>
      <c r="H1798">
        <v>0.2298</v>
      </c>
      <c r="I1798">
        <v>0.2298</v>
      </c>
      <c r="J1798">
        <v>0.2298</v>
      </c>
      <c r="K1798">
        <v>0.2298</v>
      </c>
      <c r="L1798">
        <v>0.2298</v>
      </c>
    </row>
    <row r="1799" spans="1:12" x14ac:dyDescent="0.25">
      <c r="A1799" t="s">
        <v>704</v>
      </c>
      <c r="B1799">
        <v>2010</v>
      </c>
      <c r="C1799" t="s">
        <v>702</v>
      </c>
      <c r="D1799">
        <v>2.64E-2</v>
      </c>
      <c r="E1799">
        <v>2.64E-2</v>
      </c>
      <c r="F1799">
        <v>2.64E-2</v>
      </c>
      <c r="G1799">
        <v>2.64E-2</v>
      </c>
      <c r="H1799">
        <v>2.64E-2</v>
      </c>
      <c r="I1799">
        <v>2.64E-2</v>
      </c>
      <c r="J1799">
        <v>2.64E-2</v>
      </c>
      <c r="K1799">
        <v>2.64E-2</v>
      </c>
      <c r="L1799">
        <v>2.64E-2</v>
      </c>
    </row>
    <row r="1800" spans="1:12" x14ac:dyDescent="0.25">
      <c r="A1800" t="s">
        <v>704</v>
      </c>
      <c r="B1800">
        <v>2010</v>
      </c>
      <c r="C1800" t="s">
        <v>701</v>
      </c>
      <c r="D1800">
        <v>2.4299999999999999E-2</v>
      </c>
      <c r="E1800">
        <v>2.4299999999999999E-2</v>
      </c>
      <c r="F1800">
        <v>2.4299999999999999E-2</v>
      </c>
      <c r="G1800">
        <v>2.4299999999999999E-2</v>
      </c>
      <c r="H1800">
        <v>2.4299999999999999E-2</v>
      </c>
      <c r="I1800">
        <v>2.4299999999999999E-2</v>
      </c>
      <c r="J1800">
        <v>2.4299999999999999E-2</v>
      </c>
      <c r="K1800">
        <v>2.4299999999999999E-2</v>
      </c>
      <c r="L1800">
        <v>2.4299999999999999E-2</v>
      </c>
    </row>
    <row r="1801" spans="1:12" x14ac:dyDescent="0.25">
      <c r="A1801" t="s">
        <v>706</v>
      </c>
      <c r="B1801">
        <v>2010</v>
      </c>
      <c r="C1801" t="s">
        <v>703</v>
      </c>
      <c r="D1801">
        <v>5.3100000000000001E-2</v>
      </c>
      <c r="E1801">
        <v>5.3100000000000001E-2</v>
      </c>
      <c r="F1801">
        <v>5.3100000000000001E-2</v>
      </c>
      <c r="G1801">
        <v>5.3100000000000001E-2</v>
      </c>
      <c r="H1801">
        <v>5.3100000000000001E-2</v>
      </c>
      <c r="I1801">
        <v>5.3100000000000001E-2</v>
      </c>
      <c r="J1801">
        <v>5.3100000000000001E-2</v>
      </c>
      <c r="K1801">
        <v>5.3100000000000001E-2</v>
      </c>
      <c r="L1801">
        <v>5.3100000000000001E-2</v>
      </c>
    </row>
    <row r="1802" spans="1:12" x14ac:dyDescent="0.25">
      <c r="A1802" t="s">
        <v>706</v>
      </c>
      <c r="B1802">
        <v>2010</v>
      </c>
      <c r="C1802" t="s">
        <v>702</v>
      </c>
      <c r="D1802">
        <v>0.252</v>
      </c>
      <c r="E1802">
        <v>0.252</v>
      </c>
      <c r="F1802">
        <v>0.252</v>
      </c>
      <c r="G1802">
        <v>0.252</v>
      </c>
      <c r="H1802">
        <v>0.252</v>
      </c>
      <c r="I1802">
        <v>0.252</v>
      </c>
      <c r="J1802">
        <v>0.252</v>
      </c>
      <c r="K1802">
        <v>0.252</v>
      </c>
      <c r="L1802">
        <v>0.252</v>
      </c>
    </row>
    <row r="1803" spans="1:12" x14ac:dyDescent="0.25">
      <c r="A1803" t="s">
        <v>706</v>
      </c>
      <c r="B1803">
        <v>2010</v>
      </c>
      <c r="C1803" t="s">
        <v>697</v>
      </c>
      <c r="D1803">
        <v>2.4157000000000002</v>
      </c>
      <c r="E1803">
        <v>2.4157000000000002</v>
      </c>
      <c r="F1803">
        <v>2.4157000000000002</v>
      </c>
      <c r="G1803">
        <v>2.4157000000000002</v>
      </c>
      <c r="H1803">
        <v>2.4157000000000002</v>
      </c>
      <c r="I1803">
        <v>2.4157000000000002</v>
      </c>
      <c r="J1803">
        <v>2.4157000000000002</v>
      </c>
      <c r="K1803">
        <v>2.4157000000000002</v>
      </c>
      <c r="L1803">
        <v>2.4157000000000002</v>
      </c>
    </row>
    <row r="1804" spans="1:12" x14ac:dyDescent="0.25">
      <c r="A1804" t="s">
        <v>706</v>
      </c>
      <c r="B1804">
        <v>2010</v>
      </c>
      <c r="C1804" t="s">
        <v>698</v>
      </c>
      <c r="D1804">
        <v>1.2502</v>
      </c>
      <c r="E1804">
        <v>1.2502</v>
      </c>
      <c r="F1804">
        <v>1.2502</v>
      </c>
      <c r="G1804">
        <v>1.2502</v>
      </c>
      <c r="H1804">
        <v>1.2502</v>
      </c>
      <c r="I1804">
        <v>1.2502</v>
      </c>
      <c r="J1804">
        <v>1.2502</v>
      </c>
      <c r="K1804">
        <v>1.2502</v>
      </c>
      <c r="L1804">
        <v>1.2502</v>
      </c>
    </row>
    <row r="1805" spans="1:12" x14ac:dyDescent="0.25">
      <c r="A1805" t="s">
        <v>706</v>
      </c>
      <c r="B1805">
        <v>2010</v>
      </c>
      <c r="C1805" t="s">
        <v>699</v>
      </c>
      <c r="D1805">
        <v>1.34E-2</v>
      </c>
      <c r="E1805">
        <v>1.34E-2</v>
      </c>
      <c r="F1805">
        <v>1.34E-2</v>
      </c>
      <c r="G1805">
        <v>1.34E-2</v>
      </c>
      <c r="H1805">
        <v>1.34E-2</v>
      </c>
      <c r="I1805">
        <v>1.34E-2</v>
      </c>
      <c r="J1805">
        <v>1.34E-2</v>
      </c>
      <c r="K1805">
        <v>1.34E-2</v>
      </c>
      <c r="L1805">
        <v>1.34E-2</v>
      </c>
    </row>
    <row r="1806" spans="1:12" x14ac:dyDescent="0.25">
      <c r="A1806" t="s">
        <v>706</v>
      </c>
      <c r="B1806">
        <v>2010</v>
      </c>
      <c r="C1806" t="s">
        <v>700</v>
      </c>
      <c r="D1806">
        <v>0.61809999999999998</v>
      </c>
      <c r="E1806">
        <v>0.61809999999999998</v>
      </c>
      <c r="F1806">
        <v>0.61809999999999998</v>
      </c>
      <c r="G1806">
        <v>0.61809999999999998</v>
      </c>
      <c r="H1806">
        <v>0.61809999999999998</v>
      </c>
      <c r="I1806">
        <v>0.61809999999999998</v>
      </c>
      <c r="J1806">
        <v>0.61809999999999998</v>
      </c>
      <c r="K1806">
        <v>0.61809999999999998</v>
      </c>
      <c r="L1806">
        <v>0.61809999999999998</v>
      </c>
    </row>
    <row r="1807" spans="1:12" x14ac:dyDescent="0.25">
      <c r="A1807" t="s">
        <v>706</v>
      </c>
      <c r="B1807">
        <v>2010</v>
      </c>
      <c r="C1807" t="s">
        <v>701</v>
      </c>
      <c r="D1807">
        <v>0.22889999999999999</v>
      </c>
      <c r="E1807">
        <v>0.22889999999999999</v>
      </c>
      <c r="F1807">
        <v>0.22889999999999999</v>
      </c>
      <c r="G1807">
        <v>0.22889999999999999</v>
      </c>
      <c r="H1807">
        <v>0.22889999999999999</v>
      </c>
      <c r="I1807">
        <v>0.22889999999999999</v>
      </c>
      <c r="J1807">
        <v>0.22889999999999999</v>
      </c>
      <c r="K1807">
        <v>0.22889999999999999</v>
      </c>
      <c r="L1807">
        <v>0.22889999999999999</v>
      </c>
    </row>
    <row r="1808" spans="1:12" x14ac:dyDescent="0.25">
      <c r="A1808" t="s">
        <v>708</v>
      </c>
      <c r="B1808">
        <v>2010</v>
      </c>
      <c r="C1808" t="s">
        <v>701</v>
      </c>
      <c r="D1808">
        <v>0.12540000000000001</v>
      </c>
      <c r="E1808">
        <v>0.12540000000000001</v>
      </c>
      <c r="F1808">
        <v>0.12540000000000001</v>
      </c>
      <c r="G1808">
        <v>0.12540000000000001</v>
      </c>
      <c r="H1808">
        <v>0.12540000000000001</v>
      </c>
      <c r="I1808">
        <v>0.12540000000000001</v>
      </c>
      <c r="J1808">
        <v>0.12540000000000001</v>
      </c>
      <c r="K1808">
        <v>0.12540000000000001</v>
      </c>
      <c r="L1808">
        <v>0.12540000000000001</v>
      </c>
    </row>
    <row r="1809" spans="1:12" x14ac:dyDescent="0.25">
      <c r="A1809" t="s">
        <v>708</v>
      </c>
      <c r="B1809">
        <v>2010</v>
      </c>
      <c r="C1809" t="s">
        <v>698</v>
      </c>
      <c r="D1809">
        <v>0.65480000000000005</v>
      </c>
      <c r="E1809">
        <v>0.65480000000000005</v>
      </c>
      <c r="F1809">
        <v>0.65480000000000005</v>
      </c>
      <c r="G1809">
        <v>0.65480000000000005</v>
      </c>
      <c r="H1809">
        <v>0.65480000000000005</v>
      </c>
      <c r="I1809">
        <v>0.65480000000000005</v>
      </c>
      <c r="J1809">
        <v>0.65480000000000005</v>
      </c>
      <c r="K1809">
        <v>0.65480000000000005</v>
      </c>
      <c r="L1809">
        <v>0.65480000000000005</v>
      </c>
    </row>
    <row r="1810" spans="1:12" x14ac:dyDescent="0.25">
      <c r="A1810" t="s">
        <v>708</v>
      </c>
      <c r="B1810">
        <v>2010</v>
      </c>
      <c r="C1810" t="s">
        <v>700</v>
      </c>
      <c r="D1810">
        <v>0.26769999999999999</v>
      </c>
      <c r="E1810">
        <v>0.26769999999999999</v>
      </c>
      <c r="F1810">
        <v>0.26769999999999999</v>
      </c>
      <c r="G1810">
        <v>0.26769999999999999</v>
      </c>
      <c r="H1810">
        <v>0.26769999999999999</v>
      </c>
      <c r="I1810">
        <v>0.26769999999999999</v>
      </c>
      <c r="J1810">
        <v>0.26769999999999999</v>
      </c>
      <c r="K1810">
        <v>0.26769999999999999</v>
      </c>
      <c r="L1810">
        <v>0.26769999999999999</v>
      </c>
    </row>
    <row r="1811" spans="1:12" x14ac:dyDescent="0.25">
      <c r="A1811" t="s">
        <v>708</v>
      </c>
      <c r="B1811">
        <v>2010</v>
      </c>
      <c r="C1811" t="s">
        <v>699</v>
      </c>
      <c r="D1811">
        <v>5.7999999999999996E-3</v>
      </c>
      <c r="E1811">
        <v>5.7999999999999996E-3</v>
      </c>
      <c r="F1811">
        <v>5.7999999999999996E-3</v>
      </c>
      <c r="G1811">
        <v>5.7999999999999996E-3</v>
      </c>
      <c r="H1811">
        <v>5.7999999999999996E-3</v>
      </c>
      <c r="I1811">
        <v>5.7999999999999996E-3</v>
      </c>
      <c r="J1811">
        <v>5.7999999999999996E-3</v>
      </c>
      <c r="K1811">
        <v>5.7999999999999996E-3</v>
      </c>
      <c r="L1811">
        <v>5.7999999999999996E-3</v>
      </c>
    </row>
    <row r="1812" spans="1:12" x14ac:dyDescent="0.25">
      <c r="A1812" t="s">
        <v>708</v>
      </c>
      <c r="B1812">
        <v>2010</v>
      </c>
      <c r="C1812" t="s">
        <v>703</v>
      </c>
      <c r="D1812">
        <v>2.3E-2</v>
      </c>
      <c r="E1812">
        <v>2.3E-2</v>
      </c>
      <c r="F1812">
        <v>2.3E-2</v>
      </c>
      <c r="G1812">
        <v>2.3E-2</v>
      </c>
      <c r="H1812">
        <v>2.3E-2</v>
      </c>
      <c r="I1812">
        <v>2.3E-2</v>
      </c>
      <c r="J1812">
        <v>2.3E-2</v>
      </c>
      <c r="K1812">
        <v>2.3E-2</v>
      </c>
      <c r="L1812">
        <v>2.3E-2</v>
      </c>
    </row>
    <row r="1813" spans="1:12" x14ac:dyDescent="0.25">
      <c r="A1813" t="s">
        <v>708</v>
      </c>
      <c r="B1813">
        <v>2010</v>
      </c>
      <c r="C1813" t="s">
        <v>697</v>
      </c>
      <c r="D1813">
        <v>1.1859</v>
      </c>
      <c r="E1813">
        <v>1.1859</v>
      </c>
      <c r="F1813">
        <v>1.1859</v>
      </c>
      <c r="G1813">
        <v>1.1859</v>
      </c>
      <c r="H1813">
        <v>1.1859</v>
      </c>
      <c r="I1813">
        <v>1.1859</v>
      </c>
      <c r="J1813">
        <v>1.1859</v>
      </c>
      <c r="K1813">
        <v>1.1859</v>
      </c>
      <c r="L1813">
        <v>1.1859</v>
      </c>
    </row>
    <row r="1814" spans="1:12" x14ac:dyDescent="0.25">
      <c r="A1814" t="s">
        <v>708</v>
      </c>
      <c r="B1814">
        <v>2010</v>
      </c>
      <c r="C1814" t="s">
        <v>702</v>
      </c>
      <c r="D1814">
        <v>0.10920000000000001</v>
      </c>
      <c r="E1814">
        <v>0.10920000000000001</v>
      </c>
      <c r="F1814">
        <v>0.10920000000000001</v>
      </c>
      <c r="G1814">
        <v>0.10920000000000001</v>
      </c>
      <c r="H1814">
        <v>0.10920000000000001</v>
      </c>
      <c r="I1814">
        <v>0.10920000000000001</v>
      </c>
      <c r="J1814">
        <v>0.10920000000000001</v>
      </c>
      <c r="K1814">
        <v>0.10920000000000001</v>
      </c>
      <c r="L1814">
        <v>0.10920000000000001</v>
      </c>
    </row>
    <row r="1815" spans="1:12" x14ac:dyDescent="0.25">
      <c r="A1815" t="s">
        <v>709</v>
      </c>
      <c r="B1815">
        <v>2010</v>
      </c>
      <c r="C1815" t="s">
        <v>700</v>
      </c>
      <c r="D1815">
        <v>3.5449000000000002</v>
      </c>
      <c r="E1815">
        <v>3.5449000000000002</v>
      </c>
      <c r="F1815">
        <v>3.5449000000000002</v>
      </c>
      <c r="G1815">
        <v>3.5449000000000002</v>
      </c>
      <c r="H1815">
        <v>3.5449000000000002</v>
      </c>
      <c r="I1815">
        <v>3.5449000000000002</v>
      </c>
      <c r="J1815">
        <v>3.5449000000000002</v>
      </c>
      <c r="K1815">
        <v>3.5449000000000002</v>
      </c>
      <c r="L1815">
        <v>3.5449000000000002</v>
      </c>
    </row>
    <row r="1816" spans="1:12" x14ac:dyDescent="0.25">
      <c r="A1816" t="s">
        <v>709</v>
      </c>
      <c r="B1816">
        <v>2010</v>
      </c>
      <c r="C1816" t="s">
        <v>702</v>
      </c>
      <c r="D1816">
        <v>1.4452</v>
      </c>
      <c r="E1816">
        <v>1.4452</v>
      </c>
      <c r="F1816">
        <v>1.4452</v>
      </c>
      <c r="G1816">
        <v>1.4452</v>
      </c>
      <c r="H1816">
        <v>1.4452</v>
      </c>
      <c r="I1816">
        <v>1.4452</v>
      </c>
      <c r="J1816">
        <v>1.4452</v>
      </c>
      <c r="K1816">
        <v>1.4452</v>
      </c>
      <c r="L1816">
        <v>1.4452</v>
      </c>
    </row>
    <row r="1817" spans="1:12" x14ac:dyDescent="0.25">
      <c r="A1817" t="s">
        <v>709</v>
      </c>
      <c r="B1817">
        <v>2010</v>
      </c>
      <c r="C1817" t="s">
        <v>697</v>
      </c>
      <c r="D1817">
        <v>12.444800000000001</v>
      </c>
      <c r="E1817">
        <v>12.444800000000001</v>
      </c>
      <c r="F1817">
        <v>12.444800000000001</v>
      </c>
      <c r="G1817">
        <v>12.444800000000001</v>
      </c>
      <c r="H1817">
        <v>12.444800000000001</v>
      </c>
      <c r="I1817">
        <v>12.444800000000001</v>
      </c>
      <c r="J1817">
        <v>12.444800000000001</v>
      </c>
      <c r="K1817">
        <v>12.444800000000001</v>
      </c>
      <c r="L1817">
        <v>12.444800000000001</v>
      </c>
    </row>
    <row r="1818" spans="1:12" x14ac:dyDescent="0.25">
      <c r="A1818" t="s">
        <v>709</v>
      </c>
      <c r="B1818">
        <v>2010</v>
      </c>
      <c r="C1818" t="s">
        <v>698</v>
      </c>
      <c r="D1818">
        <v>5.8518999999999997</v>
      </c>
      <c r="E1818">
        <v>5.8518999999999997</v>
      </c>
      <c r="F1818">
        <v>5.8518999999999997</v>
      </c>
      <c r="G1818">
        <v>5.8518999999999997</v>
      </c>
      <c r="H1818">
        <v>5.8518999999999997</v>
      </c>
      <c r="I1818">
        <v>5.8518999999999997</v>
      </c>
      <c r="J1818">
        <v>5.8518999999999997</v>
      </c>
      <c r="K1818">
        <v>5.8518999999999997</v>
      </c>
      <c r="L1818">
        <v>5.8518999999999997</v>
      </c>
    </row>
    <row r="1819" spans="1:12" x14ac:dyDescent="0.25">
      <c r="A1819" t="s">
        <v>709</v>
      </c>
      <c r="B1819">
        <v>2010</v>
      </c>
      <c r="C1819" t="s">
        <v>699</v>
      </c>
      <c r="D1819">
        <v>7.7100000000000002E-2</v>
      </c>
      <c r="E1819">
        <v>7.7100000000000002E-2</v>
      </c>
      <c r="F1819">
        <v>7.7100000000000002E-2</v>
      </c>
      <c r="G1819">
        <v>7.7100000000000002E-2</v>
      </c>
      <c r="H1819">
        <v>7.7100000000000002E-2</v>
      </c>
      <c r="I1819">
        <v>7.7100000000000002E-2</v>
      </c>
      <c r="J1819">
        <v>7.7100000000000002E-2</v>
      </c>
      <c r="K1819">
        <v>7.7100000000000002E-2</v>
      </c>
      <c r="L1819">
        <v>7.7100000000000002E-2</v>
      </c>
    </row>
    <row r="1820" spans="1:12" x14ac:dyDescent="0.25">
      <c r="A1820" t="s">
        <v>709</v>
      </c>
      <c r="B1820">
        <v>2010</v>
      </c>
      <c r="C1820" t="s">
        <v>701</v>
      </c>
      <c r="D1820">
        <v>1.2213000000000001</v>
      </c>
      <c r="E1820">
        <v>1.2213000000000001</v>
      </c>
      <c r="F1820">
        <v>1.2213000000000001</v>
      </c>
      <c r="G1820">
        <v>1.2213000000000001</v>
      </c>
      <c r="H1820">
        <v>1.2213000000000001</v>
      </c>
      <c r="I1820">
        <v>1.2213000000000001</v>
      </c>
      <c r="J1820">
        <v>1.2213000000000001</v>
      </c>
      <c r="K1820">
        <v>1.2213000000000001</v>
      </c>
      <c r="L1820">
        <v>1.2213000000000001</v>
      </c>
    </row>
    <row r="1821" spans="1:12" x14ac:dyDescent="0.25">
      <c r="A1821" t="s">
        <v>709</v>
      </c>
      <c r="B1821">
        <v>2010</v>
      </c>
      <c r="C1821" t="s">
        <v>703</v>
      </c>
      <c r="D1821">
        <v>0.30430000000000001</v>
      </c>
      <c r="E1821">
        <v>0.30430000000000001</v>
      </c>
      <c r="F1821">
        <v>0.30430000000000001</v>
      </c>
      <c r="G1821">
        <v>0.30430000000000001</v>
      </c>
      <c r="H1821">
        <v>0.30430000000000001</v>
      </c>
      <c r="I1821">
        <v>0.30430000000000001</v>
      </c>
      <c r="J1821">
        <v>0.30430000000000001</v>
      </c>
      <c r="K1821">
        <v>0.30430000000000001</v>
      </c>
      <c r="L1821">
        <v>0.30430000000000001</v>
      </c>
    </row>
    <row r="1822" spans="1:12" x14ac:dyDescent="0.25">
      <c r="A1822" t="s">
        <v>710</v>
      </c>
      <c r="B1822">
        <v>2010</v>
      </c>
      <c r="C1822" t="s">
        <v>698</v>
      </c>
      <c r="D1822">
        <v>0.96199999999999997</v>
      </c>
      <c r="E1822">
        <v>0.96199999999999997</v>
      </c>
      <c r="F1822">
        <v>0.96199999999999997</v>
      </c>
      <c r="G1822">
        <v>0.96199999999999997</v>
      </c>
      <c r="H1822">
        <v>0.96199999999999997</v>
      </c>
      <c r="I1822">
        <v>0.96199999999999997</v>
      </c>
      <c r="J1822">
        <v>0.96199999999999997</v>
      </c>
      <c r="K1822">
        <v>0.96199999999999997</v>
      </c>
      <c r="L1822">
        <v>0.96199999999999997</v>
      </c>
    </row>
    <row r="1823" spans="1:12" x14ac:dyDescent="0.25">
      <c r="A1823" t="s">
        <v>710</v>
      </c>
      <c r="B1823">
        <v>2010</v>
      </c>
      <c r="C1823" t="s">
        <v>699</v>
      </c>
      <c r="D1823">
        <v>9.7999999999999997E-3</v>
      </c>
      <c r="E1823">
        <v>9.7999999999999997E-3</v>
      </c>
      <c r="F1823">
        <v>9.7999999999999997E-3</v>
      </c>
      <c r="G1823">
        <v>9.7999999999999997E-3</v>
      </c>
      <c r="H1823">
        <v>9.7999999999999997E-3</v>
      </c>
      <c r="I1823">
        <v>9.7999999999999997E-3</v>
      </c>
      <c r="J1823">
        <v>9.7999999999999997E-3</v>
      </c>
      <c r="K1823">
        <v>9.7999999999999997E-3</v>
      </c>
      <c r="L1823">
        <v>9.7999999999999997E-3</v>
      </c>
    </row>
    <row r="1824" spans="1:12" x14ac:dyDescent="0.25">
      <c r="A1824" t="s">
        <v>710</v>
      </c>
      <c r="B1824">
        <v>2010</v>
      </c>
      <c r="C1824" t="s">
        <v>700</v>
      </c>
      <c r="D1824">
        <v>0.44990000000000002</v>
      </c>
      <c r="E1824">
        <v>0.44990000000000002</v>
      </c>
      <c r="F1824">
        <v>0.44990000000000002</v>
      </c>
      <c r="G1824">
        <v>0.44990000000000002</v>
      </c>
      <c r="H1824">
        <v>0.44990000000000002</v>
      </c>
      <c r="I1824">
        <v>0.44990000000000002</v>
      </c>
      <c r="J1824">
        <v>0.44990000000000002</v>
      </c>
      <c r="K1824">
        <v>0.44990000000000002</v>
      </c>
      <c r="L1824">
        <v>0.44990000000000002</v>
      </c>
    </row>
    <row r="1825" spans="1:12" x14ac:dyDescent="0.25">
      <c r="A1825" t="s">
        <v>710</v>
      </c>
      <c r="B1825">
        <v>2010</v>
      </c>
      <c r="C1825" t="s">
        <v>697</v>
      </c>
      <c r="D1825">
        <v>1.8151999999999999</v>
      </c>
      <c r="E1825">
        <v>1.8151999999999999</v>
      </c>
      <c r="F1825">
        <v>1.8151999999999999</v>
      </c>
      <c r="G1825">
        <v>1.8151999999999999</v>
      </c>
      <c r="H1825">
        <v>1.8151999999999999</v>
      </c>
      <c r="I1825">
        <v>1.8151999999999999</v>
      </c>
      <c r="J1825">
        <v>1.8151999999999999</v>
      </c>
      <c r="K1825">
        <v>1.8151999999999999</v>
      </c>
      <c r="L1825">
        <v>1.8151999999999999</v>
      </c>
    </row>
    <row r="1826" spans="1:12" x14ac:dyDescent="0.25">
      <c r="A1826" t="s">
        <v>710</v>
      </c>
      <c r="B1826">
        <v>2010</v>
      </c>
      <c r="C1826" t="s">
        <v>701</v>
      </c>
      <c r="D1826">
        <v>0.17150000000000001</v>
      </c>
      <c r="E1826">
        <v>0.17150000000000001</v>
      </c>
      <c r="F1826">
        <v>0.17150000000000001</v>
      </c>
      <c r="G1826">
        <v>0.17150000000000001</v>
      </c>
      <c r="H1826">
        <v>0.17150000000000001</v>
      </c>
      <c r="I1826">
        <v>0.17150000000000001</v>
      </c>
      <c r="J1826">
        <v>0.17150000000000001</v>
      </c>
      <c r="K1826">
        <v>0.17150000000000001</v>
      </c>
      <c r="L1826">
        <v>0.17150000000000001</v>
      </c>
    </row>
    <row r="1827" spans="1:12" x14ac:dyDescent="0.25">
      <c r="A1827" t="s">
        <v>710</v>
      </c>
      <c r="B1827">
        <v>2010</v>
      </c>
      <c r="C1827" t="s">
        <v>702</v>
      </c>
      <c r="D1827">
        <v>0.18340000000000001</v>
      </c>
      <c r="E1827">
        <v>0.18340000000000001</v>
      </c>
      <c r="F1827">
        <v>0.18340000000000001</v>
      </c>
      <c r="G1827">
        <v>0.18340000000000001</v>
      </c>
      <c r="H1827">
        <v>0.18340000000000001</v>
      </c>
      <c r="I1827">
        <v>0.18340000000000001</v>
      </c>
      <c r="J1827">
        <v>0.18340000000000001</v>
      </c>
      <c r="K1827">
        <v>0.18340000000000001</v>
      </c>
      <c r="L1827">
        <v>0.18340000000000001</v>
      </c>
    </row>
    <row r="1828" spans="1:12" x14ac:dyDescent="0.25">
      <c r="A1828" t="s">
        <v>710</v>
      </c>
      <c r="B1828">
        <v>2010</v>
      </c>
      <c r="C1828" t="s">
        <v>703</v>
      </c>
      <c r="D1828">
        <v>3.8600000000000002E-2</v>
      </c>
      <c r="E1828">
        <v>3.8600000000000002E-2</v>
      </c>
      <c r="F1828">
        <v>3.8600000000000002E-2</v>
      </c>
      <c r="G1828">
        <v>3.8600000000000002E-2</v>
      </c>
      <c r="H1828">
        <v>3.8600000000000002E-2</v>
      </c>
      <c r="I1828">
        <v>3.8600000000000002E-2</v>
      </c>
      <c r="J1828">
        <v>3.8600000000000002E-2</v>
      </c>
      <c r="K1828">
        <v>3.8600000000000002E-2</v>
      </c>
      <c r="L1828">
        <v>3.8600000000000002E-2</v>
      </c>
    </row>
    <row r="1829" spans="1:12" x14ac:dyDescent="0.25">
      <c r="A1829" t="s">
        <v>711</v>
      </c>
      <c r="B1829">
        <v>2010</v>
      </c>
      <c r="C1829" t="s">
        <v>703</v>
      </c>
      <c r="D1829">
        <v>2.86E-2</v>
      </c>
      <c r="E1829">
        <v>2.86E-2</v>
      </c>
      <c r="F1829">
        <v>2.86E-2</v>
      </c>
      <c r="G1829">
        <v>2.86E-2</v>
      </c>
      <c r="H1829">
        <v>2.86E-2</v>
      </c>
      <c r="I1829">
        <v>2.86E-2</v>
      </c>
      <c r="J1829">
        <v>2.86E-2</v>
      </c>
      <c r="K1829">
        <v>2.86E-2</v>
      </c>
      <c r="L1829">
        <v>2.86E-2</v>
      </c>
    </row>
    <row r="1830" spans="1:12" x14ac:dyDescent="0.25">
      <c r="A1830" t="s">
        <v>711</v>
      </c>
      <c r="B1830">
        <v>2010</v>
      </c>
      <c r="C1830" t="s">
        <v>698</v>
      </c>
      <c r="D1830">
        <v>0.63990000000000002</v>
      </c>
      <c r="E1830">
        <v>0.63990000000000002</v>
      </c>
      <c r="F1830">
        <v>0.63990000000000002</v>
      </c>
      <c r="G1830">
        <v>0.63990000000000002</v>
      </c>
      <c r="H1830">
        <v>0.63990000000000002</v>
      </c>
      <c r="I1830">
        <v>0.63990000000000002</v>
      </c>
      <c r="J1830">
        <v>0.63990000000000002</v>
      </c>
      <c r="K1830">
        <v>0.63990000000000002</v>
      </c>
      <c r="L1830">
        <v>0.63990000000000002</v>
      </c>
    </row>
    <row r="1831" spans="1:12" x14ac:dyDescent="0.25">
      <c r="A1831" t="s">
        <v>711</v>
      </c>
      <c r="B1831">
        <v>2010</v>
      </c>
      <c r="C1831" t="s">
        <v>697</v>
      </c>
      <c r="D1831">
        <v>1.2662</v>
      </c>
      <c r="E1831">
        <v>1.2662</v>
      </c>
      <c r="F1831">
        <v>1.2662</v>
      </c>
      <c r="G1831">
        <v>1.2662</v>
      </c>
      <c r="H1831">
        <v>1.2662</v>
      </c>
      <c r="I1831">
        <v>1.2662</v>
      </c>
      <c r="J1831">
        <v>1.2662</v>
      </c>
      <c r="K1831">
        <v>1.2662</v>
      </c>
      <c r="L1831">
        <v>1.2662</v>
      </c>
    </row>
    <row r="1832" spans="1:12" x14ac:dyDescent="0.25">
      <c r="A1832" t="s">
        <v>711</v>
      </c>
      <c r="B1832">
        <v>2010</v>
      </c>
      <c r="C1832" t="s">
        <v>699</v>
      </c>
      <c r="D1832">
        <v>7.1999999999999998E-3</v>
      </c>
      <c r="E1832">
        <v>7.1999999999999998E-3</v>
      </c>
      <c r="F1832">
        <v>7.1999999999999998E-3</v>
      </c>
      <c r="G1832">
        <v>7.1999999999999998E-3</v>
      </c>
      <c r="H1832">
        <v>7.1999999999999998E-3</v>
      </c>
      <c r="I1832">
        <v>7.1999999999999998E-3</v>
      </c>
      <c r="J1832">
        <v>7.1999999999999998E-3</v>
      </c>
      <c r="K1832">
        <v>7.1999999999999998E-3</v>
      </c>
      <c r="L1832">
        <v>7.1999999999999998E-3</v>
      </c>
    </row>
    <row r="1833" spans="1:12" x14ac:dyDescent="0.25">
      <c r="A1833" t="s">
        <v>711</v>
      </c>
      <c r="B1833">
        <v>2010</v>
      </c>
      <c r="C1833" t="s">
        <v>702</v>
      </c>
      <c r="D1833">
        <v>0.1358</v>
      </c>
      <c r="E1833">
        <v>0.1358</v>
      </c>
      <c r="F1833">
        <v>0.1358</v>
      </c>
      <c r="G1833">
        <v>0.1358</v>
      </c>
      <c r="H1833">
        <v>0.1358</v>
      </c>
      <c r="I1833">
        <v>0.1358</v>
      </c>
      <c r="J1833">
        <v>0.1358</v>
      </c>
      <c r="K1833">
        <v>0.1358</v>
      </c>
      <c r="L1833">
        <v>0.1358</v>
      </c>
    </row>
    <row r="1834" spans="1:12" x14ac:dyDescent="0.25">
      <c r="A1834" t="s">
        <v>711</v>
      </c>
      <c r="B1834">
        <v>2010</v>
      </c>
      <c r="C1834" t="s">
        <v>700</v>
      </c>
      <c r="D1834">
        <v>0.33310000000000001</v>
      </c>
      <c r="E1834">
        <v>0.33310000000000001</v>
      </c>
      <c r="F1834">
        <v>0.33310000000000001</v>
      </c>
      <c r="G1834">
        <v>0.33310000000000001</v>
      </c>
      <c r="H1834">
        <v>0.33310000000000001</v>
      </c>
      <c r="I1834">
        <v>0.33310000000000001</v>
      </c>
      <c r="J1834">
        <v>0.33310000000000001</v>
      </c>
      <c r="K1834">
        <v>0.33310000000000001</v>
      </c>
      <c r="L1834">
        <v>0.33310000000000001</v>
      </c>
    </row>
    <row r="1835" spans="1:12" x14ac:dyDescent="0.25">
      <c r="A1835" t="s">
        <v>711</v>
      </c>
      <c r="B1835">
        <v>2010</v>
      </c>
      <c r="C1835" t="s">
        <v>701</v>
      </c>
      <c r="D1835">
        <v>0.1215</v>
      </c>
      <c r="E1835">
        <v>0.1215</v>
      </c>
      <c r="F1835">
        <v>0.1215</v>
      </c>
      <c r="G1835">
        <v>0.1215</v>
      </c>
      <c r="H1835">
        <v>0.1215</v>
      </c>
      <c r="I1835">
        <v>0.1215</v>
      </c>
      <c r="J1835">
        <v>0.1215</v>
      </c>
      <c r="K1835">
        <v>0.1215</v>
      </c>
      <c r="L1835">
        <v>0.1215</v>
      </c>
    </row>
    <row r="1836" spans="1:12" x14ac:dyDescent="0.25">
      <c r="A1836" t="s">
        <v>712</v>
      </c>
      <c r="B1836">
        <v>2010</v>
      </c>
      <c r="C1836" t="s">
        <v>701</v>
      </c>
      <c r="D1836">
        <v>3.8600000000000002E-2</v>
      </c>
      <c r="E1836">
        <v>3.8600000000000002E-2</v>
      </c>
      <c r="F1836">
        <v>3.8600000000000002E-2</v>
      </c>
      <c r="G1836">
        <v>3.8600000000000002E-2</v>
      </c>
      <c r="H1836">
        <v>3.8600000000000002E-2</v>
      </c>
      <c r="I1836">
        <v>3.8600000000000002E-2</v>
      </c>
      <c r="J1836">
        <v>3.8600000000000002E-2</v>
      </c>
      <c r="K1836">
        <v>3.8600000000000002E-2</v>
      </c>
      <c r="L1836">
        <v>3.8600000000000002E-2</v>
      </c>
    </row>
    <row r="1837" spans="1:12" x14ac:dyDescent="0.25">
      <c r="A1837" t="s">
        <v>712</v>
      </c>
      <c r="B1837">
        <v>2010</v>
      </c>
      <c r="C1837" t="s">
        <v>702</v>
      </c>
      <c r="D1837">
        <v>3.3599999999999998E-2</v>
      </c>
      <c r="E1837">
        <v>3.3599999999999998E-2</v>
      </c>
      <c r="F1837">
        <v>3.3599999999999998E-2</v>
      </c>
      <c r="G1837">
        <v>3.3599999999999998E-2</v>
      </c>
      <c r="H1837">
        <v>3.3599999999999998E-2</v>
      </c>
      <c r="I1837">
        <v>3.3599999999999998E-2</v>
      </c>
      <c r="J1837">
        <v>3.3599999999999998E-2</v>
      </c>
      <c r="K1837">
        <v>3.3599999999999998E-2</v>
      </c>
      <c r="L1837">
        <v>3.3599999999999998E-2</v>
      </c>
    </row>
    <row r="1838" spans="1:12" x14ac:dyDescent="0.25">
      <c r="A1838" t="s">
        <v>712</v>
      </c>
      <c r="B1838">
        <v>2010</v>
      </c>
      <c r="C1838" t="s">
        <v>698</v>
      </c>
      <c r="D1838">
        <v>0.18609999999999999</v>
      </c>
      <c r="E1838">
        <v>0.18609999999999999</v>
      </c>
      <c r="F1838">
        <v>0.18609999999999999</v>
      </c>
      <c r="G1838">
        <v>0.18609999999999999</v>
      </c>
      <c r="H1838">
        <v>0.18609999999999999</v>
      </c>
      <c r="I1838">
        <v>0.18609999999999999</v>
      </c>
      <c r="J1838">
        <v>0.18609999999999999</v>
      </c>
      <c r="K1838">
        <v>0.18609999999999999</v>
      </c>
      <c r="L1838">
        <v>0.18609999999999999</v>
      </c>
    </row>
    <row r="1839" spans="1:12" x14ac:dyDescent="0.25">
      <c r="A1839" t="s">
        <v>712</v>
      </c>
      <c r="B1839">
        <v>2010</v>
      </c>
      <c r="C1839" t="s">
        <v>700</v>
      </c>
      <c r="D1839">
        <v>8.2400000000000001E-2</v>
      </c>
      <c r="E1839">
        <v>8.2400000000000001E-2</v>
      </c>
      <c r="F1839">
        <v>8.2400000000000001E-2</v>
      </c>
      <c r="G1839">
        <v>8.2400000000000001E-2</v>
      </c>
      <c r="H1839">
        <v>8.2400000000000001E-2</v>
      </c>
      <c r="I1839">
        <v>8.2400000000000001E-2</v>
      </c>
      <c r="J1839">
        <v>8.2400000000000001E-2</v>
      </c>
      <c r="K1839">
        <v>8.2400000000000001E-2</v>
      </c>
      <c r="L1839">
        <v>8.2400000000000001E-2</v>
      </c>
    </row>
    <row r="1840" spans="1:12" x14ac:dyDescent="0.25">
      <c r="A1840" t="s">
        <v>712</v>
      </c>
      <c r="B1840">
        <v>2010</v>
      </c>
      <c r="C1840" t="s">
        <v>697</v>
      </c>
      <c r="D1840">
        <v>0.34949999999999998</v>
      </c>
      <c r="E1840">
        <v>0.34949999999999998</v>
      </c>
      <c r="F1840">
        <v>0.34949999999999998</v>
      </c>
      <c r="G1840">
        <v>0.34949999999999998</v>
      </c>
      <c r="H1840">
        <v>0.34949999999999998</v>
      </c>
      <c r="I1840">
        <v>0.34949999999999998</v>
      </c>
      <c r="J1840">
        <v>0.34949999999999998</v>
      </c>
      <c r="K1840">
        <v>0.34949999999999998</v>
      </c>
      <c r="L1840">
        <v>0.34949999999999998</v>
      </c>
    </row>
    <row r="1841" spans="1:12" x14ac:dyDescent="0.25">
      <c r="A1841" t="s">
        <v>712</v>
      </c>
      <c r="B1841">
        <v>2010</v>
      </c>
      <c r="C1841" t="s">
        <v>703</v>
      </c>
      <c r="D1841">
        <v>7.1000000000000004E-3</v>
      </c>
      <c r="E1841">
        <v>7.1000000000000004E-3</v>
      </c>
      <c r="F1841">
        <v>7.1000000000000004E-3</v>
      </c>
      <c r="G1841">
        <v>7.1000000000000004E-3</v>
      </c>
      <c r="H1841">
        <v>7.1000000000000004E-3</v>
      </c>
      <c r="I1841">
        <v>7.1000000000000004E-3</v>
      </c>
      <c r="J1841">
        <v>7.1000000000000004E-3</v>
      </c>
      <c r="K1841">
        <v>7.1000000000000004E-3</v>
      </c>
      <c r="L1841">
        <v>7.1000000000000004E-3</v>
      </c>
    </row>
    <row r="1842" spans="1:12" x14ac:dyDescent="0.25">
      <c r="A1842" t="s">
        <v>712</v>
      </c>
      <c r="B1842">
        <v>2010</v>
      </c>
      <c r="C1842" t="s">
        <v>699</v>
      </c>
      <c r="D1842">
        <v>1.8E-3</v>
      </c>
      <c r="E1842">
        <v>1.8E-3</v>
      </c>
      <c r="F1842">
        <v>1.8E-3</v>
      </c>
      <c r="G1842">
        <v>1.8E-3</v>
      </c>
      <c r="H1842">
        <v>1.8E-3</v>
      </c>
      <c r="I1842">
        <v>1.8E-3</v>
      </c>
      <c r="J1842">
        <v>1.8E-3</v>
      </c>
      <c r="K1842">
        <v>1.8E-3</v>
      </c>
      <c r="L1842">
        <v>1.8E-3</v>
      </c>
    </row>
    <row r="1843" spans="1:12" x14ac:dyDescent="0.25">
      <c r="A1843" t="s">
        <v>713</v>
      </c>
      <c r="B1843">
        <v>2010</v>
      </c>
      <c r="C1843" t="s">
        <v>699</v>
      </c>
      <c r="D1843">
        <v>3.9E-2</v>
      </c>
      <c r="E1843">
        <v>3.9E-2</v>
      </c>
      <c r="F1843">
        <v>3.9E-2</v>
      </c>
      <c r="G1843">
        <v>3.9E-2</v>
      </c>
      <c r="H1843">
        <v>3.9E-2</v>
      </c>
      <c r="I1843">
        <v>3.9E-2</v>
      </c>
      <c r="J1843">
        <v>3.9E-2</v>
      </c>
      <c r="K1843">
        <v>3.9E-2</v>
      </c>
      <c r="L1843">
        <v>3.9E-2</v>
      </c>
    </row>
    <row r="1844" spans="1:12" x14ac:dyDescent="0.25">
      <c r="A1844" t="s">
        <v>713</v>
      </c>
      <c r="B1844">
        <v>2010</v>
      </c>
      <c r="C1844" t="s">
        <v>698</v>
      </c>
      <c r="D1844">
        <v>3.9706000000000001</v>
      </c>
      <c r="E1844">
        <v>3.9706000000000001</v>
      </c>
      <c r="F1844">
        <v>3.9706000000000001</v>
      </c>
      <c r="G1844">
        <v>3.9706000000000001</v>
      </c>
      <c r="H1844">
        <v>3.9706000000000001</v>
      </c>
      <c r="I1844">
        <v>3.9706000000000001</v>
      </c>
      <c r="J1844">
        <v>3.9706000000000001</v>
      </c>
      <c r="K1844">
        <v>3.9706000000000001</v>
      </c>
      <c r="L1844">
        <v>3.9706000000000001</v>
      </c>
    </row>
    <row r="1845" spans="1:12" x14ac:dyDescent="0.25">
      <c r="A1845" t="s">
        <v>713</v>
      </c>
      <c r="B1845">
        <v>2010</v>
      </c>
      <c r="C1845" t="s">
        <v>703</v>
      </c>
      <c r="D1845">
        <v>0.15390000000000001</v>
      </c>
      <c r="E1845">
        <v>0.15390000000000001</v>
      </c>
      <c r="F1845">
        <v>0.15390000000000001</v>
      </c>
      <c r="G1845">
        <v>0.15390000000000001</v>
      </c>
      <c r="H1845">
        <v>0.15390000000000001</v>
      </c>
      <c r="I1845">
        <v>0.15390000000000001</v>
      </c>
      <c r="J1845">
        <v>0.15390000000000001</v>
      </c>
      <c r="K1845">
        <v>0.15390000000000001</v>
      </c>
      <c r="L1845">
        <v>0.15390000000000001</v>
      </c>
    </row>
    <row r="1846" spans="1:12" x14ac:dyDescent="0.25">
      <c r="A1846" t="s">
        <v>713</v>
      </c>
      <c r="B1846">
        <v>2010</v>
      </c>
      <c r="C1846" t="s">
        <v>697</v>
      </c>
      <c r="D1846">
        <v>7.5358999999999998</v>
      </c>
      <c r="E1846">
        <v>7.5358999999999998</v>
      </c>
      <c r="F1846">
        <v>7.5358999999999998</v>
      </c>
      <c r="G1846">
        <v>7.5358999999999998</v>
      </c>
      <c r="H1846">
        <v>7.5358999999999998</v>
      </c>
      <c r="I1846">
        <v>7.5358999999999998</v>
      </c>
      <c r="J1846">
        <v>7.5358999999999998</v>
      </c>
      <c r="K1846">
        <v>7.5358999999999998</v>
      </c>
      <c r="L1846">
        <v>7.5358999999999998</v>
      </c>
    </row>
    <row r="1847" spans="1:12" x14ac:dyDescent="0.25">
      <c r="A1847" t="s">
        <v>713</v>
      </c>
      <c r="B1847">
        <v>2010</v>
      </c>
      <c r="C1847" t="s">
        <v>701</v>
      </c>
      <c r="D1847">
        <v>0.8488</v>
      </c>
      <c r="E1847">
        <v>0.8488</v>
      </c>
      <c r="F1847">
        <v>0.8488</v>
      </c>
      <c r="G1847">
        <v>0.8488</v>
      </c>
      <c r="H1847">
        <v>0.8488</v>
      </c>
      <c r="I1847">
        <v>0.8488</v>
      </c>
      <c r="J1847">
        <v>0.8488</v>
      </c>
      <c r="K1847">
        <v>0.8488</v>
      </c>
      <c r="L1847">
        <v>0.8488</v>
      </c>
    </row>
    <row r="1848" spans="1:12" x14ac:dyDescent="0.25">
      <c r="A1848" t="s">
        <v>713</v>
      </c>
      <c r="B1848">
        <v>2010</v>
      </c>
      <c r="C1848" t="s">
        <v>702</v>
      </c>
      <c r="D1848">
        <v>0.73089999999999999</v>
      </c>
      <c r="E1848">
        <v>0.73089999999999999</v>
      </c>
      <c r="F1848">
        <v>0.73089999999999999</v>
      </c>
      <c r="G1848">
        <v>0.73089999999999999</v>
      </c>
      <c r="H1848">
        <v>0.73089999999999999</v>
      </c>
      <c r="I1848">
        <v>0.73089999999999999</v>
      </c>
      <c r="J1848">
        <v>0.73089999999999999</v>
      </c>
      <c r="K1848">
        <v>0.73089999999999999</v>
      </c>
      <c r="L1848">
        <v>0.73089999999999999</v>
      </c>
    </row>
    <row r="1849" spans="1:12" x14ac:dyDescent="0.25">
      <c r="A1849" t="s">
        <v>713</v>
      </c>
      <c r="B1849">
        <v>2010</v>
      </c>
      <c r="C1849" t="s">
        <v>700</v>
      </c>
      <c r="D1849">
        <v>1.7927</v>
      </c>
      <c r="E1849">
        <v>1.7927</v>
      </c>
      <c r="F1849">
        <v>1.7927</v>
      </c>
      <c r="G1849">
        <v>1.7927</v>
      </c>
      <c r="H1849">
        <v>1.7927</v>
      </c>
      <c r="I1849">
        <v>1.7927</v>
      </c>
      <c r="J1849">
        <v>1.7927</v>
      </c>
      <c r="K1849">
        <v>1.7927</v>
      </c>
      <c r="L1849">
        <v>1.7927</v>
      </c>
    </row>
    <row r="1850" spans="1:12" x14ac:dyDescent="0.25">
      <c r="A1850" t="s">
        <v>714</v>
      </c>
      <c r="B1850">
        <v>2010</v>
      </c>
      <c r="C1850" t="s">
        <v>701</v>
      </c>
      <c r="D1850">
        <v>0.40250000000000002</v>
      </c>
      <c r="E1850">
        <v>0.40250000000000002</v>
      </c>
      <c r="F1850">
        <v>0.40250000000000002</v>
      </c>
      <c r="G1850">
        <v>0.40250000000000002</v>
      </c>
      <c r="H1850">
        <v>0.40250000000000002</v>
      </c>
      <c r="I1850">
        <v>0.40250000000000002</v>
      </c>
      <c r="J1850">
        <v>0.40250000000000002</v>
      </c>
      <c r="K1850">
        <v>0.40250000000000002</v>
      </c>
      <c r="L1850">
        <v>0.40250000000000002</v>
      </c>
    </row>
    <row r="1851" spans="1:12" x14ac:dyDescent="0.25">
      <c r="A1851" t="s">
        <v>714</v>
      </c>
      <c r="B1851">
        <v>2010</v>
      </c>
      <c r="C1851" t="s">
        <v>700</v>
      </c>
      <c r="D1851">
        <v>0.89290000000000003</v>
      </c>
      <c r="E1851">
        <v>0.89290000000000003</v>
      </c>
      <c r="F1851">
        <v>0.89290000000000003</v>
      </c>
      <c r="G1851">
        <v>0.89290000000000003</v>
      </c>
      <c r="H1851">
        <v>0.89290000000000003</v>
      </c>
      <c r="I1851">
        <v>0.89290000000000003</v>
      </c>
      <c r="J1851">
        <v>0.89290000000000003</v>
      </c>
      <c r="K1851">
        <v>0.89290000000000003</v>
      </c>
      <c r="L1851">
        <v>0.89290000000000003</v>
      </c>
    </row>
    <row r="1852" spans="1:12" x14ac:dyDescent="0.25">
      <c r="A1852" t="s">
        <v>714</v>
      </c>
      <c r="B1852">
        <v>2010</v>
      </c>
      <c r="C1852" t="s">
        <v>703</v>
      </c>
      <c r="D1852">
        <v>7.6700000000000004E-2</v>
      </c>
      <c r="E1852">
        <v>7.6700000000000004E-2</v>
      </c>
      <c r="F1852">
        <v>7.6700000000000004E-2</v>
      </c>
      <c r="G1852">
        <v>7.6700000000000004E-2</v>
      </c>
      <c r="H1852">
        <v>7.6700000000000004E-2</v>
      </c>
      <c r="I1852">
        <v>7.6700000000000004E-2</v>
      </c>
      <c r="J1852">
        <v>7.6700000000000004E-2</v>
      </c>
      <c r="K1852">
        <v>7.6700000000000004E-2</v>
      </c>
      <c r="L1852">
        <v>7.6700000000000004E-2</v>
      </c>
    </row>
    <row r="1853" spans="1:12" x14ac:dyDescent="0.25">
      <c r="A1853" t="s">
        <v>714</v>
      </c>
      <c r="B1853">
        <v>2010</v>
      </c>
      <c r="C1853" t="s">
        <v>699</v>
      </c>
      <c r="D1853">
        <v>1.9400000000000001E-2</v>
      </c>
      <c r="E1853">
        <v>1.9400000000000001E-2</v>
      </c>
      <c r="F1853">
        <v>1.9400000000000001E-2</v>
      </c>
      <c r="G1853">
        <v>1.9400000000000001E-2</v>
      </c>
      <c r="H1853">
        <v>1.9400000000000001E-2</v>
      </c>
      <c r="I1853">
        <v>1.9400000000000001E-2</v>
      </c>
      <c r="J1853">
        <v>1.9400000000000001E-2</v>
      </c>
      <c r="K1853">
        <v>1.9400000000000001E-2</v>
      </c>
      <c r="L1853">
        <v>1.9400000000000001E-2</v>
      </c>
    </row>
    <row r="1854" spans="1:12" x14ac:dyDescent="0.25">
      <c r="A1854" t="s">
        <v>714</v>
      </c>
      <c r="B1854">
        <v>2010</v>
      </c>
      <c r="C1854" t="s">
        <v>698</v>
      </c>
      <c r="D1854">
        <v>2.1663000000000001</v>
      </c>
      <c r="E1854">
        <v>2.1663000000000001</v>
      </c>
      <c r="F1854">
        <v>2.1663000000000001</v>
      </c>
      <c r="G1854">
        <v>2.1663000000000001</v>
      </c>
      <c r="H1854">
        <v>2.1663000000000001</v>
      </c>
      <c r="I1854">
        <v>2.1663000000000001</v>
      </c>
      <c r="J1854">
        <v>2.1663000000000001</v>
      </c>
      <c r="K1854">
        <v>2.1663000000000001</v>
      </c>
      <c r="L1854">
        <v>2.1663000000000001</v>
      </c>
    </row>
    <row r="1855" spans="1:12" x14ac:dyDescent="0.25">
      <c r="A1855" t="s">
        <v>714</v>
      </c>
      <c r="B1855">
        <v>2010</v>
      </c>
      <c r="C1855" t="s">
        <v>697</v>
      </c>
      <c r="D1855">
        <v>3.9218999999999999</v>
      </c>
      <c r="E1855">
        <v>3.9218999999999999</v>
      </c>
      <c r="F1855">
        <v>3.9218999999999999</v>
      </c>
      <c r="G1855">
        <v>3.9218999999999999</v>
      </c>
      <c r="H1855">
        <v>3.9218999999999999</v>
      </c>
      <c r="I1855">
        <v>3.9218999999999999</v>
      </c>
      <c r="J1855">
        <v>3.9218999999999999</v>
      </c>
      <c r="K1855">
        <v>3.9218999999999999</v>
      </c>
      <c r="L1855">
        <v>3.9218999999999999</v>
      </c>
    </row>
    <row r="1856" spans="1:12" x14ac:dyDescent="0.25">
      <c r="A1856" t="s">
        <v>714</v>
      </c>
      <c r="B1856">
        <v>2010</v>
      </c>
      <c r="C1856" t="s">
        <v>702</v>
      </c>
      <c r="D1856">
        <v>0.36399999999999999</v>
      </c>
      <c r="E1856">
        <v>0.36399999999999999</v>
      </c>
      <c r="F1856">
        <v>0.36399999999999999</v>
      </c>
      <c r="G1856">
        <v>0.36399999999999999</v>
      </c>
      <c r="H1856">
        <v>0.36399999999999999</v>
      </c>
      <c r="I1856">
        <v>0.36399999999999999</v>
      </c>
      <c r="J1856">
        <v>0.36399999999999999</v>
      </c>
      <c r="K1856">
        <v>0.36399999999999999</v>
      </c>
      <c r="L1856">
        <v>0.36399999999999999</v>
      </c>
    </row>
    <row r="1857" spans="1:12" x14ac:dyDescent="0.25">
      <c r="A1857" t="s">
        <v>715</v>
      </c>
      <c r="B1857">
        <v>2010</v>
      </c>
      <c r="C1857" t="s">
        <v>698</v>
      </c>
      <c r="D1857">
        <v>0.22070000000000001</v>
      </c>
      <c r="E1857">
        <v>0.22070000000000001</v>
      </c>
      <c r="F1857">
        <v>0.22070000000000001</v>
      </c>
      <c r="G1857">
        <v>0.22070000000000001</v>
      </c>
      <c r="H1857">
        <v>0.22070000000000001</v>
      </c>
      <c r="I1857">
        <v>0.22070000000000001</v>
      </c>
      <c r="J1857">
        <v>0.22070000000000001</v>
      </c>
      <c r="K1857">
        <v>0.22070000000000001</v>
      </c>
      <c r="L1857">
        <v>0.22070000000000001</v>
      </c>
    </row>
    <row r="1858" spans="1:12" x14ac:dyDescent="0.25">
      <c r="A1858" t="s">
        <v>715</v>
      </c>
      <c r="B1858">
        <v>2010</v>
      </c>
      <c r="C1858" t="s">
        <v>701</v>
      </c>
      <c r="D1858">
        <v>4.4299999999999999E-2</v>
      </c>
      <c r="E1858">
        <v>4.4299999999999999E-2</v>
      </c>
      <c r="F1858">
        <v>4.4299999999999999E-2</v>
      </c>
      <c r="G1858">
        <v>4.4299999999999999E-2</v>
      </c>
      <c r="H1858">
        <v>4.4299999999999999E-2</v>
      </c>
      <c r="I1858">
        <v>4.4299999999999999E-2</v>
      </c>
      <c r="J1858">
        <v>4.4299999999999999E-2</v>
      </c>
      <c r="K1858">
        <v>4.4299999999999999E-2</v>
      </c>
      <c r="L1858">
        <v>4.4299999999999999E-2</v>
      </c>
    </row>
    <row r="1859" spans="1:12" x14ac:dyDescent="0.25">
      <c r="A1859" t="s">
        <v>715</v>
      </c>
      <c r="B1859">
        <v>2010</v>
      </c>
      <c r="C1859" t="s">
        <v>702</v>
      </c>
      <c r="D1859">
        <v>5.0900000000000001E-2</v>
      </c>
      <c r="E1859">
        <v>5.0900000000000001E-2</v>
      </c>
      <c r="F1859">
        <v>5.0900000000000001E-2</v>
      </c>
      <c r="G1859">
        <v>5.0900000000000001E-2</v>
      </c>
      <c r="H1859">
        <v>5.0900000000000001E-2</v>
      </c>
      <c r="I1859">
        <v>5.0900000000000001E-2</v>
      </c>
      <c r="J1859">
        <v>5.0900000000000001E-2</v>
      </c>
      <c r="K1859">
        <v>5.0900000000000001E-2</v>
      </c>
      <c r="L1859">
        <v>5.0900000000000001E-2</v>
      </c>
    </row>
    <row r="1860" spans="1:12" x14ac:dyDescent="0.25">
      <c r="A1860" t="s">
        <v>715</v>
      </c>
      <c r="B1860">
        <v>2010</v>
      </c>
      <c r="C1860" t="s">
        <v>700</v>
      </c>
      <c r="D1860">
        <v>0.12479999999999999</v>
      </c>
      <c r="E1860">
        <v>0.12479999999999999</v>
      </c>
      <c r="F1860">
        <v>0.12479999999999999</v>
      </c>
      <c r="G1860">
        <v>0.12479999999999999</v>
      </c>
      <c r="H1860">
        <v>0.12479999999999999</v>
      </c>
      <c r="I1860">
        <v>0.12479999999999999</v>
      </c>
      <c r="J1860">
        <v>0.12479999999999999</v>
      </c>
      <c r="K1860">
        <v>0.12479999999999999</v>
      </c>
      <c r="L1860">
        <v>0.12479999999999999</v>
      </c>
    </row>
    <row r="1861" spans="1:12" x14ac:dyDescent="0.25">
      <c r="A1861" t="s">
        <v>715</v>
      </c>
      <c r="B1861">
        <v>2010</v>
      </c>
      <c r="C1861" t="s">
        <v>697</v>
      </c>
      <c r="D1861">
        <v>0.45419999999999999</v>
      </c>
      <c r="E1861">
        <v>0.45419999999999999</v>
      </c>
      <c r="F1861">
        <v>0.45419999999999999</v>
      </c>
      <c r="G1861">
        <v>0.45419999999999999</v>
      </c>
      <c r="H1861">
        <v>0.45419999999999999</v>
      </c>
      <c r="I1861">
        <v>0.45419999999999999</v>
      </c>
      <c r="J1861">
        <v>0.45419999999999999</v>
      </c>
      <c r="K1861">
        <v>0.45419999999999999</v>
      </c>
      <c r="L1861">
        <v>0.45419999999999999</v>
      </c>
    </row>
    <row r="1862" spans="1:12" x14ac:dyDescent="0.25">
      <c r="A1862" t="s">
        <v>715</v>
      </c>
      <c r="B1862">
        <v>2010</v>
      </c>
      <c r="C1862" t="s">
        <v>703</v>
      </c>
      <c r="D1862">
        <v>1.0699999999999999E-2</v>
      </c>
      <c r="E1862">
        <v>1.0699999999999999E-2</v>
      </c>
      <c r="F1862">
        <v>1.0699999999999999E-2</v>
      </c>
      <c r="G1862">
        <v>1.0699999999999999E-2</v>
      </c>
      <c r="H1862">
        <v>1.0699999999999999E-2</v>
      </c>
      <c r="I1862">
        <v>1.0699999999999999E-2</v>
      </c>
      <c r="J1862">
        <v>1.0699999999999999E-2</v>
      </c>
      <c r="K1862">
        <v>1.0699999999999999E-2</v>
      </c>
      <c r="L1862">
        <v>1.0699999999999999E-2</v>
      </c>
    </row>
    <row r="1863" spans="1:12" x14ac:dyDescent="0.25">
      <c r="A1863" t="s">
        <v>715</v>
      </c>
      <c r="B1863">
        <v>2010</v>
      </c>
      <c r="C1863" t="s">
        <v>699</v>
      </c>
      <c r="D1863">
        <v>2.7000000000000001E-3</v>
      </c>
      <c r="E1863">
        <v>2.7000000000000001E-3</v>
      </c>
      <c r="F1863">
        <v>2.7000000000000001E-3</v>
      </c>
      <c r="G1863">
        <v>2.7000000000000001E-3</v>
      </c>
      <c r="H1863">
        <v>2.7000000000000001E-3</v>
      </c>
      <c r="I1863">
        <v>2.7000000000000001E-3</v>
      </c>
      <c r="J1863">
        <v>2.7000000000000001E-3</v>
      </c>
      <c r="K1863">
        <v>2.7000000000000001E-3</v>
      </c>
      <c r="L1863">
        <v>2.7000000000000001E-3</v>
      </c>
    </row>
    <row r="1864" spans="1:12" x14ac:dyDescent="0.25">
      <c r="A1864" t="s">
        <v>716</v>
      </c>
      <c r="B1864">
        <v>2010</v>
      </c>
      <c r="C1864" t="s">
        <v>702</v>
      </c>
      <c r="D1864">
        <v>5.7599999999999998E-2</v>
      </c>
      <c r="E1864">
        <v>5.7599999999999998E-2</v>
      </c>
      <c r="F1864">
        <v>5.7599999999999998E-2</v>
      </c>
      <c r="G1864">
        <v>5.7599999999999998E-2</v>
      </c>
      <c r="H1864">
        <v>5.7599999999999998E-2</v>
      </c>
      <c r="I1864">
        <v>5.7599999999999998E-2</v>
      </c>
      <c r="J1864">
        <v>5.7599999999999998E-2</v>
      </c>
      <c r="K1864">
        <v>5.7599999999999998E-2</v>
      </c>
      <c r="L1864">
        <v>5.7599999999999998E-2</v>
      </c>
    </row>
    <row r="1865" spans="1:12" x14ac:dyDescent="0.25">
      <c r="A1865" t="s">
        <v>716</v>
      </c>
      <c r="B1865">
        <v>2010</v>
      </c>
      <c r="C1865" t="s">
        <v>697</v>
      </c>
      <c r="D1865">
        <v>0.58030000000000004</v>
      </c>
      <c r="E1865">
        <v>0.58030000000000004</v>
      </c>
      <c r="F1865">
        <v>0.58030000000000004</v>
      </c>
      <c r="G1865">
        <v>0.58030000000000004</v>
      </c>
      <c r="H1865">
        <v>0.58030000000000004</v>
      </c>
      <c r="I1865">
        <v>0.58030000000000004</v>
      </c>
      <c r="J1865">
        <v>0.58030000000000004</v>
      </c>
      <c r="K1865">
        <v>0.58030000000000004</v>
      </c>
      <c r="L1865">
        <v>0.58030000000000004</v>
      </c>
    </row>
    <row r="1866" spans="1:12" x14ac:dyDescent="0.25">
      <c r="A1866" t="s">
        <v>716</v>
      </c>
      <c r="B1866">
        <v>2010</v>
      </c>
      <c r="C1866" t="s">
        <v>698</v>
      </c>
      <c r="D1866">
        <v>0.31330000000000002</v>
      </c>
      <c r="E1866">
        <v>0.31330000000000002</v>
      </c>
      <c r="F1866">
        <v>0.31330000000000002</v>
      </c>
      <c r="G1866">
        <v>0.31330000000000002</v>
      </c>
      <c r="H1866">
        <v>0.31330000000000002</v>
      </c>
      <c r="I1866">
        <v>0.31330000000000002</v>
      </c>
      <c r="J1866">
        <v>0.31330000000000002</v>
      </c>
      <c r="K1866">
        <v>0.31330000000000002</v>
      </c>
      <c r="L1866">
        <v>0.31330000000000002</v>
      </c>
    </row>
    <row r="1867" spans="1:12" x14ac:dyDescent="0.25">
      <c r="A1867" t="s">
        <v>716</v>
      </c>
      <c r="B1867">
        <v>2010</v>
      </c>
      <c r="C1867" t="s">
        <v>700</v>
      </c>
      <c r="D1867">
        <v>0.14130000000000001</v>
      </c>
      <c r="E1867">
        <v>0.14130000000000001</v>
      </c>
      <c r="F1867">
        <v>0.14130000000000001</v>
      </c>
      <c r="G1867">
        <v>0.14130000000000001</v>
      </c>
      <c r="H1867">
        <v>0.14130000000000001</v>
      </c>
      <c r="I1867">
        <v>0.14130000000000001</v>
      </c>
      <c r="J1867">
        <v>0.14130000000000001</v>
      </c>
      <c r="K1867">
        <v>0.14130000000000001</v>
      </c>
      <c r="L1867">
        <v>0.14130000000000001</v>
      </c>
    </row>
    <row r="1868" spans="1:12" x14ac:dyDescent="0.25">
      <c r="A1868" t="s">
        <v>716</v>
      </c>
      <c r="B1868">
        <v>2010</v>
      </c>
      <c r="C1868" t="s">
        <v>701</v>
      </c>
      <c r="D1868">
        <v>5.2900000000000003E-2</v>
      </c>
      <c r="E1868">
        <v>5.2900000000000003E-2</v>
      </c>
      <c r="F1868">
        <v>5.2900000000000003E-2</v>
      </c>
      <c r="G1868">
        <v>5.2900000000000003E-2</v>
      </c>
      <c r="H1868">
        <v>5.2900000000000003E-2</v>
      </c>
      <c r="I1868">
        <v>5.2900000000000003E-2</v>
      </c>
      <c r="J1868">
        <v>5.2900000000000003E-2</v>
      </c>
      <c r="K1868">
        <v>5.2900000000000003E-2</v>
      </c>
      <c r="L1868">
        <v>5.2900000000000003E-2</v>
      </c>
    </row>
    <row r="1869" spans="1:12" x14ac:dyDescent="0.25">
      <c r="A1869" t="s">
        <v>716</v>
      </c>
      <c r="B1869">
        <v>2010</v>
      </c>
      <c r="C1869" t="s">
        <v>699</v>
      </c>
      <c r="D1869">
        <v>3.0999999999999999E-3</v>
      </c>
      <c r="E1869">
        <v>3.0999999999999999E-3</v>
      </c>
      <c r="F1869">
        <v>3.0999999999999999E-3</v>
      </c>
      <c r="G1869">
        <v>3.0999999999999999E-3</v>
      </c>
      <c r="H1869">
        <v>3.0999999999999999E-3</v>
      </c>
      <c r="I1869">
        <v>3.0999999999999999E-3</v>
      </c>
      <c r="J1869">
        <v>3.0999999999999999E-3</v>
      </c>
      <c r="K1869">
        <v>3.0999999999999999E-3</v>
      </c>
      <c r="L1869">
        <v>3.0999999999999999E-3</v>
      </c>
    </row>
    <row r="1870" spans="1:12" x14ac:dyDescent="0.25">
      <c r="A1870" t="s">
        <v>716</v>
      </c>
      <c r="B1870">
        <v>2010</v>
      </c>
      <c r="C1870" t="s">
        <v>703</v>
      </c>
      <c r="D1870">
        <v>1.21E-2</v>
      </c>
      <c r="E1870">
        <v>1.21E-2</v>
      </c>
      <c r="F1870">
        <v>1.21E-2</v>
      </c>
      <c r="G1870">
        <v>1.21E-2</v>
      </c>
      <c r="H1870">
        <v>1.21E-2</v>
      </c>
      <c r="I1870">
        <v>1.21E-2</v>
      </c>
      <c r="J1870">
        <v>1.21E-2</v>
      </c>
      <c r="K1870">
        <v>1.21E-2</v>
      </c>
      <c r="L1870">
        <v>1.21E-2</v>
      </c>
    </row>
    <row r="1871" spans="1:12" x14ac:dyDescent="0.25">
      <c r="A1871" t="s">
        <v>717</v>
      </c>
      <c r="B1871">
        <v>2010</v>
      </c>
      <c r="C1871" t="s">
        <v>700</v>
      </c>
      <c r="D1871">
        <v>1.2028000000000001</v>
      </c>
      <c r="E1871">
        <v>1.2028000000000001</v>
      </c>
      <c r="F1871">
        <v>1.2028000000000001</v>
      </c>
      <c r="G1871">
        <v>1.2028000000000001</v>
      </c>
      <c r="H1871">
        <v>1.2028000000000001</v>
      </c>
      <c r="I1871">
        <v>1.2028000000000001</v>
      </c>
      <c r="J1871">
        <v>1.2028000000000001</v>
      </c>
      <c r="K1871">
        <v>1.2028000000000001</v>
      </c>
      <c r="L1871">
        <v>1.2028000000000001</v>
      </c>
    </row>
    <row r="1872" spans="1:12" x14ac:dyDescent="0.25">
      <c r="A1872" t="s">
        <v>717</v>
      </c>
      <c r="B1872">
        <v>2010</v>
      </c>
      <c r="C1872" t="s">
        <v>697</v>
      </c>
      <c r="D1872">
        <v>4.5650000000000004</v>
      </c>
      <c r="E1872">
        <v>4.5650000000000004</v>
      </c>
      <c r="F1872">
        <v>4.5650000000000004</v>
      </c>
      <c r="G1872">
        <v>4.5650000000000004</v>
      </c>
      <c r="H1872">
        <v>4.5650000000000004</v>
      </c>
      <c r="I1872">
        <v>4.5650000000000004</v>
      </c>
      <c r="J1872">
        <v>4.5650000000000004</v>
      </c>
      <c r="K1872">
        <v>4.5650000000000004</v>
      </c>
      <c r="L1872">
        <v>4.5650000000000004</v>
      </c>
    </row>
    <row r="1873" spans="1:12" x14ac:dyDescent="0.25">
      <c r="A1873" t="s">
        <v>717</v>
      </c>
      <c r="B1873">
        <v>2010</v>
      </c>
      <c r="C1873" t="s">
        <v>699</v>
      </c>
      <c r="D1873">
        <v>2.6200000000000001E-2</v>
      </c>
      <c r="E1873">
        <v>2.6200000000000001E-2</v>
      </c>
      <c r="F1873">
        <v>2.6200000000000001E-2</v>
      </c>
      <c r="G1873">
        <v>2.6200000000000001E-2</v>
      </c>
      <c r="H1873">
        <v>2.6200000000000001E-2</v>
      </c>
      <c r="I1873">
        <v>2.6200000000000001E-2</v>
      </c>
      <c r="J1873">
        <v>2.6200000000000001E-2</v>
      </c>
      <c r="K1873">
        <v>2.6200000000000001E-2</v>
      </c>
      <c r="L1873">
        <v>2.6200000000000001E-2</v>
      </c>
    </row>
    <row r="1874" spans="1:12" x14ac:dyDescent="0.25">
      <c r="A1874" t="s">
        <v>717</v>
      </c>
      <c r="B1874">
        <v>2010</v>
      </c>
      <c r="C1874" t="s">
        <v>698</v>
      </c>
      <c r="D1874">
        <v>2.2408000000000001</v>
      </c>
      <c r="E1874">
        <v>2.2408000000000001</v>
      </c>
      <c r="F1874">
        <v>2.2408000000000001</v>
      </c>
      <c r="G1874">
        <v>2.2408000000000001</v>
      </c>
      <c r="H1874">
        <v>2.2408000000000001</v>
      </c>
      <c r="I1874">
        <v>2.2408000000000001</v>
      </c>
      <c r="J1874">
        <v>2.2408000000000001</v>
      </c>
      <c r="K1874">
        <v>2.2408000000000001</v>
      </c>
      <c r="L1874">
        <v>2.2408000000000001</v>
      </c>
    </row>
    <row r="1875" spans="1:12" x14ac:dyDescent="0.25">
      <c r="A1875" t="s">
        <v>717</v>
      </c>
      <c r="B1875">
        <v>2010</v>
      </c>
      <c r="C1875" t="s">
        <v>703</v>
      </c>
      <c r="D1875">
        <v>0.1033</v>
      </c>
      <c r="E1875">
        <v>0.1033</v>
      </c>
      <c r="F1875">
        <v>0.1033</v>
      </c>
      <c r="G1875">
        <v>0.1033</v>
      </c>
      <c r="H1875">
        <v>0.1033</v>
      </c>
      <c r="I1875">
        <v>0.1033</v>
      </c>
      <c r="J1875">
        <v>0.1033</v>
      </c>
      <c r="K1875">
        <v>0.1033</v>
      </c>
      <c r="L1875">
        <v>0.1033</v>
      </c>
    </row>
    <row r="1876" spans="1:12" x14ac:dyDescent="0.25">
      <c r="A1876" t="s">
        <v>717</v>
      </c>
      <c r="B1876">
        <v>2010</v>
      </c>
      <c r="C1876" t="s">
        <v>702</v>
      </c>
      <c r="D1876">
        <v>0.4904</v>
      </c>
      <c r="E1876">
        <v>0.4904</v>
      </c>
      <c r="F1876">
        <v>0.4904</v>
      </c>
      <c r="G1876">
        <v>0.4904</v>
      </c>
      <c r="H1876">
        <v>0.4904</v>
      </c>
      <c r="I1876">
        <v>0.4904</v>
      </c>
      <c r="J1876">
        <v>0.4904</v>
      </c>
      <c r="K1876">
        <v>0.4904</v>
      </c>
      <c r="L1876">
        <v>0.4904</v>
      </c>
    </row>
    <row r="1877" spans="1:12" x14ac:dyDescent="0.25">
      <c r="A1877" t="s">
        <v>717</v>
      </c>
      <c r="B1877">
        <v>2010</v>
      </c>
      <c r="C1877" t="s">
        <v>701</v>
      </c>
      <c r="D1877">
        <v>0.50139999999999996</v>
      </c>
      <c r="E1877">
        <v>0.50139999999999996</v>
      </c>
      <c r="F1877">
        <v>0.50139999999999996</v>
      </c>
      <c r="G1877">
        <v>0.50139999999999996</v>
      </c>
      <c r="H1877">
        <v>0.50139999999999996</v>
      </c>
      <c r="I1877">
        <v>0.50139999999999996</v>
      </c>
      <c r="J1877">
        <v>0.50139999999999996</v>
      </c>
      <c r="K1877">
        <v>0.50139999999999996</v>
      </c>
      <c r="L1877">
        <v>0.50139999999999996</v>
      </c>
    </row>
    <row r="1878" spans="1:12" x14ac:dyDescent="0.25">
      <c r="A1878" t="s">
        <v>718</v>
      </c>
      <c r="B1878">
        <v>2010</v>
      </c>
      <c r="C1878" t="s">
        <v>699</v>
      </c>
      <c r="D1878">
        <v>1.29E-2</v>
      </c>
      <c r="E1878">
        <v>1.29E-2</v>
      </c>
      <c r="F1878">
        <v>1.29E-2</v>
      </c>
      <c r="G1878">
        <v>1.29E-2</v>
      </c>
      <c r="H1878">
        <v>1.29E-2</v>
      </c>
      <c r="I1878">
        <v>1.29E-2</v>
      </c>
      <c r="J1878">
        <v>1.29E-2</v>
      </c>
      <c r="K1878">
        <v>1.29E-2</v>
      </c>
      <c r="L1878">
        <v>1.29E-2</v>
      </c>
    </row>
    <row r="1879" spans="1:12" x14ac:dyDescent="0.25">
      <c r="A1879" t="s">
        <v>718</v>
      </c>
      <c r="B1879">
        <v>2010</v>
      </c>
      <c r="C1879" t="s">
        <v>697</v>
      </c>
      <c r="D1879">
        <v>2.6825999999999999</v>
      </c>
      <c r="E1879">
        <v>2.6825999999999999</v>
      </c>
      <c r="F1879">
        <v>2.6825999999999999</v>
      </c>
      <c r="G1879">
        <v>2.6825999999999999</v>
      </c>
      <c r="H1879">
        <v>2.6825999999999999</v>
      </c>
      <c r="I1879">
        <v>2.6825999999999999</v>
      </c>
      <c r="J1879">
        <v>2.6825999999999999</v>
      </c>
      <c r="K1879">
        <v>2.6825999999999999</v>
      </c>
      <c r="L1879">
        <v>2.6825999999999999</v>
      </c>
    </row>
    <row r="1880" spans="1:12" x14ac:dyDescent="0.25">
      <c r="A1880" t="s">
        <v>718</v>
      </c>
      <c r="B1880">
        <v>2010</v>
      </c>
      <c r="C1880" t="s">
        <v>701</v>
      </c>
      <c r="D1880">
        <v>0.25640000000000002</v>
      </c>
      <c r="E1880">
        <v>0.25640000000000002</v>
      </c>
      <c r="F1880">
        <v>0.25640000000000002</v>
      </c>
      <c r="G1880">
        <v>0.25640000000000002</v>
      </c>
      <c r="H1880">
        <v>0.25640000000000002</v>
      </c>
      <c r="I1880">
        <v>0.25640000000000002</v>
      </c>
      <c r="J1880">
        <v>0.25640000000000002</v>
      </c>
      <c r="K1880">
        <v>0.25640000000000002</v>
      </c>
      <c r="L1880">
        <v>0.25640000000000002</v>
      </c>
    </row>
    <row r="1881" spans="1:12" x14ac:dyDescent="0.25">
      <c r="A1881" t="s">
        <v>718</v>
      </c>
      <c r="B1881">
        <v>2010</v>
      </c>
      <c r="C1881" t="s">
        <v>700</v>
      </c>
      <c r="D1881">
        <v>0.59519999999999995</v>
      </c>
      <c r="E1881">
        <v>0.59519999999999995</v>
      </c>
      <c r="F1881">
        <v>0.59519999999999995</v>
      </c>
      <c r="G1881">
        <v>0.59519999999999995</v>
      </c>
      <c r="H1881">
        <v>0.59519999999999995</v>
      </c>
      <c r="I1881">
        <v>0.59519999999999995</v>
      </c>
      <c r="J1881">
        <v>0.59519999999999995</v>
      </c>
      <c r="K1881">
        <v>0.59519999999999995</v>
      </c>
      <c r="L1881">
        <v>0.59519999999999995</v>
      </c>
    </row>
    <row r="1882" spans="1:12" x14ac:dyDescent="0.25">
      <c r="A1882" t="s">
        <v>718</v>
      </c>
      <c r="B1882">
        <v>2010</v>
      </c>
      <c r="C1882" t="s">
        <v>703</v>
      </c>
      <c r="D1882">
        <v>5.11E-2</v>
      </c>
      <c r="E1882">
        <v>5.11E-2</v>
      </c>
      <c r="F1882">
        <v>5.11E-2</v>
      </c>
      <c r="G1882">
        <v>5.11E-2</v>
      </c>
      <c r="H1882">
        <v>5.11E-2</v>
      </c>
      <c r="I1882">
        <v>5.11E-2</v>
      </c>
      <c r="J1882">
        <v>5.11E-2</v>
      </c>
      <c r="K1882">
        <v>5.11E-2</v>
      </c>
      <c r="L1882">
        <v>5.11E-2</v>
      </c>
    </row>
    <row r="1883" spans="1:12" x14ac:dyDescent="0.25">
      <c r="A1883" t="s">
        <v>718</v>
      </c>
      <c r="B1883">
        <v>2010</v>
      </c>
      <c r="C1883" t="s">
        <v>698</v>
      </c>
      <c r="D1883">
        <v>1.5242</v>
      </c>
      <c r="E1883">
        <v>1.5242</v>
      </c>
      <c r="F1883">
        <v>1.5242</v>
      </c>
      <c r="G1883">
        <v>1.5242</v>
      </c>
      <c r="H1883">
        <v>1.5242</v>
      </c>
      <c r="I1883">
        <v>1.5242</v>
      </c>
      <c r="J1883">
        <v>1.5242</v>
      </c>
      <c r="K1883">
        <v>1.5242</v>
      </c>
      <c r="L1883">
        <v>1.5242</v>
      </c>
    </row>
    <row r="1884" spans="1:12" x14ac:dyDescent="0.25">
      <c r="A1884" t="s">
        <v>718</v>
      </c>
      <c r="B1884">
        <v>2010</v>
      </c>
      <c r="C1884" t="s">
        <v>702</v>
      </c>
      <c r="D1884">
        <v>0.2427</v>
      </c>
      <c r="E1884">
        <v>0.2427</v>
      </c>
      <c r="F1884">
        <v>0.2427</v>
      </c>
      <c r="G1884">
        <v>0.2427</v>
      </c>
      <c r="H1884">
        <v>0.2427</v>
      </c>
      <c r="I1884">
        <v>0.2427</v>
      </c>
      <c r="J1884">
        <v>0.2427</v>
      </c>
      <c r="K1884">
        <v>0.2427</v>
      </c>
      <c r="L1884">
        <v>0.2427</v>
      </c>
    </row>
    <row r="1885" spans="1:12" x14ac:dyDescent="0.25">
      <c r="A1885" t="s">
        <v>719</v>
      </c>
      <c r="B1885">
        <v>2010</v>
      </c>
      <c r="C1885" t="s">
        <v>703</v>
      </c>
      <c r="D1885">
        <v>2.41E-2</v>
      </c>
      <c r="E1885">
        <v>2.41E-2</v>
      </c>
      <c r="F1885">
        <v>2.41E-2</v>
      </c>
      <c r="G1885">
        <v>2.41E-2</v>
      </c>
      <c r="H1885">
        <v>2.41E-2</v>
      </c>
      <c r="I1885">
        <v>2.41E-2</v>
      </c>
      <c r="J1885">
        <v>2.41E-2</v>
      </c>
      <c r="K1885">
        <v>2.41E-2</v>
      </c>
      <c r="L1885">
        <v>2.41E-2</v>
      </c>
    </row>
    <row r="1886" spans="1:12" x14ac:dyDescent="0.25">
      <c r="A1886" t="s">
        <v>719</v>
      </c>
      <c r="B1886">
        <v>2010</v>
      </c>
      <c r="C1886" t="s">
        <v>697</v>
      </c>
      <c r="D1886">
        <v>1.1782999999999999</v>
      </c>
      <c r="E1886">
        <v>1.1782999999999999</v>
      </c>
      <c r="F1886">
        <v>1.1782999999999999</v>
      </c>
      <c r="G1886">
        <v>1.1782999999999999</v>
      </c>
      <c r="H1886">
        <v>1.1782999999999999</v>
      </c>
      <c r="I1886">
        <v>1.1782999999999999</v>
      </c>
      <c r="J1886">
        <v>1.1782999999999999</v>
      </c>
      <c r="K1886">
        <v>1.1782999999999999</v>
      </c>
      <c r="L1886">
        <v>1.1782999999999999</v>
      </c>
    </row>
    <row r="1887" spans="1:12" x14ac:dyDescent="0.25">
      <c r="A1887" t="s">
        <v>719</v>
      </c>
      <c r="B1887">
        <v>2010</v>
      </c>
      <c r="C1887" t="s">
        <v>702</v>
      </c>
      <c r="D1887">
        <v>0.1143</v>
      </c>
      <c r="E1887">
        <v>0.1143</v>
      </c>
      <c r="F1887">
        <v>0.1143</v>
      </c>
      <c r="G1887">
        <v>0.1143</v>
      </c>
      <c r="H1887">
        <v>0.1143</v>
      </c>
      <c r="I1887">
        <v>0.1143</v>
      </c>
      <c r="J1887">
        <v>0.1143</v>
      </c>
      <c r="K1887">
        <v>0.1143</v>
      </c>
      <c r="L1887">
        <v>0.1143</v>
      </c>
    </row>
    <row r="1888" spans="1:12" x14ac:dyDescent="0.25">
      <c r="A1888" t="s">
        <v>719</v>
      </c>
      <c r="B1888">
        <v>2010</v>
      </c>
      <c r="C1888" t="s">
        <v>698</v>
      </c>
      <c r="D1888">
        <v>0.63200000000000001</v>
      </c>
      <c r="E1888">
        <v>0.63200000000000001</v>
      </c>
      <c r="F1888">
        <v>0.63200000000000001</v>
      </c>
      <c r="G1888">
        <v>0.63200000000000001</v>
      </c>
      <c r="H1888">
        <v>0.63200000000000001</v>
      </c>
      <c r="I1888">
        <v>0.63200000000000001</v>
      </c>
      <c r="J1888">
        <v>0.63200000000000001</v>
      </c>
      <c r="K1888">
        <v>0.63200000000000001</v>
      </c>
      <c r="L1888">
        <v>0.63200000000000001</v>
      </c>
    </row>
    <row r="1889" spans="1:12" x14ac:dyDescent="0.25">
      <c r="A1889" t="s">
        <v>719</v>
      </c>
      <c r="B1889">
        <v>2010</v>
      </c>
      <c r="C1889" t="s">
        <v>700</v>
      </c>
      <c r="D1889">
        <v>0.28029999999999999</v>
      </c>
      <c r="E1889">
        <v>0.28029999999999999</v>
      </c>
      <c r="F1889">
        <v>0.28029999999999999</v>
      </c>
      <c r="G1889">
        <v>0.28029999999999999</v>
      </c>
      <c r="H1889">
        <v>0.28029999999999999</v>
      </c>
      <c r="I1889">
        <v>0.28029999999999999</v>
      </c>
      <c r="J1889">
        <v>0.28029999999999999</v>
      </c>
      <c r="K1889">
        <v>0.28029999999999999</v>
      </c>
      <c r="L1889">
        <v>0.28029999999999999</v>
      </c>
    </row>
    <row r="1890" spans="1:12" x14ac:dyDescent="0.25">
      <c r="A1890" t="s">
        <v>719</v>
      </c>
      <c r="B1890">
        <v>2010</v>
      </c>
      <c r="C1890" t="s">
        <v>699</v>
      </c>
      <c r="D1890">
        <v>6.1000000000000004E-3</v>
      </c>
      <c r="E1890">
        <v>6.1000000000000004E-3</v>
      </c>
      <c r="F1890">
        <v>6.1000000000000004E-3</v>
      </c>
      <c r="G1890">
        <v>6.1000000000000004E-3</v>
      </c>
      <c r="H1890">
        <v>6.1000000000000004E-3</v>
      </c>
      <c r="I1890">
        <v>6.1000000000000004E-3</v>
      </c>
      <c r="J1890">
        <v>6.1000000000000004E-3</v>
      </c>
      <c r="K1890">
        <v>6.1000000000000004E-3</v>
      </c>
      <c r="L1890">
        <v>6.1000000000000004E-3</v>
      </c>
    </row>
    <row r="1891" spans="1:12" x14ac:dyDescent="0.25">
      <c r="A1891" t="s">
        <v>719</v>
      </c>
      <c r="B1891">
        <v>2010</v>
      </c>
      <c r="C1891" t="s">
        <v>701</v>
      </c>
      <c r="D1891">
        <v>0.1217</v>
      </c>
      <c r="E1891">
        <v>0.1217</v>
      </c>
      <c r="F1891">
        <v>0.1217</v>
      </c>
      <c r="G1891">
        <v>0.1217</v>
      </c>
      <c r="H1891">
        <v>0.1217</v>
      </c>
      <c r="I1891">
        <v>0.1217</v>
      </c>
      <c r="J1891">
        <v>0.1217</v>
      </c>
      <c r="K1891">
        <v>0.1217</v>
      </c>
      <c r="L1891">
        <v>0.1217</v>
      </c>
    </row>
    <row r="1892" spans="1:12" x14ac:dyDescent="0.25">
      <c r="A1892" t="s">
        <v>720</v>
      </c>
      <c r="B1892">
        <v>2010</v>
      </c>
      <c r="C1892" t="s">
        <v>702</v>
      </c>
      <c r="D1892">
        <v>0.1065</v>
      </c>
      <c r="E1892">
        <v>0.1065</v>
      </c>
      <c r="F1892">
        <v>0.1065</v>
      </c>
      <c r="G1892">
        <v>0.1065</v>
      </c>
      <c r="H1892">
        <v>0.1065</v>
      </c>
      <c r="I1892">
        <v>0.1065</v>
      </c>
      <c r="J1892">
        <v>0.1065</v>
      </c>
      <c r="K1892">
        <v>0.1065</v>
      </c>
      <c r="L1892">
        <v>0.1065</v>
      </c>
    </row>
    <row r="1893" spans="1:12" x14ac:dyDescent="0.25">
      <c r="A1893" t="s">
        <v>720</v>
      </c>
      <c r="B1893">
        <v>2010</v>
      </c>
      <c r="C1893" t="s">
        <v>698</v>
      </c>
      <c r="D1893">
        <v>0.60609999999999997</v>
      </c>
      <c r="E1893">
        <v>0.60609999999999997</v>
      </c>
      <c r="F1893">
        <v>0.60609999999999997</v>
      </c>
      <c r="G1893">
        <v>0.60609999999999997</v>
      </c>
      <c r="H1893">
        <v>0.60609999999999997</v>
      </c>
      <c r="I1893">
        <v>0.60609999999999997</v>
      </c>
      <c r="J1893">
        <v>0.60609999999999997</v>
      </c>
      <c r="K1893">
        <v>0.60609999999999997</v>
      </c>
      <c r="L1893">
        <v>0.60609999999999997</v>
      </c>
    </row>
    <row r="1894" spans="1:12" x14ac:dyDescent="0.25">
      <c r="A1894" t="s">
        <v>720</v>
      </c>
      <c r="B1894">
        <v>2010</v>
      </c>
      <c r="C1894" t="s">
        <v>699</v>
      </c>
      <c r="D1894">
        <v>5.7000000000000002E-3</v>
      </c>
      <c r="E1894">
        <v>5.7000000000000002E-3</v>
      </c>
      <c r="F1894">
        <v>5.7000000000000002E-3</v>
      </c>
      <c r="G1894">
        <v>5.7000000000000002E-3</v>
      </c>
      <c r="H1894">
        <v>5.7000000000000002E-3</v>
      </c>
      <c r="I1894">
        <v>5.7000000000000002E-3</v>
      </c>
      <c r="J1894">
        <v>5.7000000000000002E-3</v>
      </c>
      <c r="K1894">
        <v>5.7000000000000002E-3</v>
      </c>
      <c r="L1894">
        <v>5.7000000000000002E-3</v>
      </c>
    </row>
    <row r="1895" spans="1:12" x14ac:dyDescent="0.25">
      <c r="A1895" t="s">
        <v>720</v>
      </c>
      <c r="B1895">
        <v>2010</v>
      </c>
      <c r="C1895" t="s">
        <v>701</v>
      </c>
      <c r="D1895">
        <v>0.1128</v>
      </c>
      <c r="E1895">
        <v>0.1128</v>
      </c>
      <c r="F1895">
        <v>0.1128</v>
      </c>
      <c r="G1895">
        <v>0.1128</v>
      </c>
      <c r="H1895">
        <v>0.1128</v>
      </c>
      <c r="I1895">
        <v>0.1128</v>
      </c>
      <c r="J1895">
        <v>0.1128</v>
      </c>
      <c r="K1895">
        <v>0.1128</v>
      </c>
      <c r="L1895">
        <v>0.1128</v>
      </c>
    </row>
    <row r="1896" spans="1:12" x14ac:dyDescent="0.25">
      <c r="A1896" t="s">
        <v>720</v>
      </c>
      <c r="B1896">
        <v>2010</v>
      </c>
      <c r="C1896" t="s">
        <v>700</v>
      </c>
      <c r="D1896">
        <v>0.26119999999999999</v>
      </c>
      <c r="E1896">
        <v>0.26119999999999999</v>
      </c>
      <c r="F1896">
        <v>0.26119999999999999</v>
      </c>
      <c r="G1896">
        <v>0.26119999999999999</v>
      </c>
      <c r="H1896">
        <v>0.26119999999999999</v>
      </c>
      <c r="I1896">
        <v>0.26119999999999999</v>
      </c>
      <c r="J1896">
        <v>0.26119999999999999</v>
      </c>
      <c r="K1896">
        <v>0.26119999999999999</v>
      </c>
      <c r="L1896">
        <v>0.26119999999999999</v>
      </c>
    </row>
    <row r="1897" spans="1:12" x14ac:dyDescent="0.25">
      <c r="A1897" t="s">
        <v>720</v>
      </c>
      <c r="B1897">
        <v>2010</v>
      </c>
      <c r="C1897" t="s">
        <v>697</v>
      </c>
      <c r="D1897">
        <v>1.1148</v>
      </c>
      <c r="E1897">
        <v>1.1148</v>
      </c>
      <c r="F1897">
        <v>1.1148</v>
      </c>
      <c r="G1897">
        <v>1.1148</v>
      </c>
      <c r="H1897">
        <v>1.1148</v>
      </c>
      <c r="I1897">
        <v>1.1148</v>
      </c>
      <c r="J1897">
        <v>1.1148</v>
      </c>
      <c r="K1897">
        <v>1.1148</v>
      </c>
      <c r="L1897">
        <v>1.1148</v>
      </c>
    </row>
    <row r="1898" spans="1:12" x14ac:dyDescent="0.25">
      <c r="A1898" t="s">
        <v>720</v>
      </c>
      <c r="B1898">
        <v>2010</v>
      </c>
      <c r="C1898" t="s">
        <v>703</v>
      </c>
      <c r="D1898">
        <v>2.24E-2</v>
      </c>
      <c r="E1898">
        <v>2.24E-2</v>
      </c>
      <c r="F1898">
        <v>2.24E-2</v>
      </c>
      <c r="G1898">
        <v>2.24E-2</v>
      </c>
      <c r="H1898">
        <v>2.24E-2</v>
      </c>
      <c r="I1898">
        <v>2.24E-2</v>
      </c>
      <c r="J1898">
        <v>2.24E-2</v>
      </c>
      <c r="K1898">
        <v>2.24E-2</v>
      </c>
      <c r="L1898">
        <v>2.24E-2</v>
      </c>
    </row>
    <row r="1899" spans="1:12" x14ac:dyDescent="0.25">
      <c r="A1899" t="s">
        <v>721</v>
      </c>
      <c r="B1899">
        <v>2010</v>
      </c>
      <c r="C1899" t="s">
        <v>701</v>
      </c>
      <c r="D1899">
        <v>0.1847</v>
      </c>
      <c r="E1899">
        <v>0.1847</v>
      </c>
      <c r="F1899">
        <v>0.1847</v>
      </c>
      <c r="G1899">
        <v>0.1847</v>
      </c>
      <c r="H1899">
        <v>0.1847</v>
      </c>
      <c r="I1899">
        <v>0.1847</v>
      </c>
      <c r="J1899">
        <v>0.1847</v>
      </c>
      <c r="K1899">
        <v>0.1847</v>
      </c>
      <c r="L1899">
        <v>0.1847</v>
      </c>
    </row>
    <row r="1900" spans="1:12" x14ac:dyDescent="0.25">
      <c r="A1900" t="s">
        <v>721</v>
      </c>
      <c r="B1900">
        <v>2010</v>
      </c>
      <c r="C1900" t="s">
        <v>702</v>
      </c>
      <c r="D1900">
        <v>0.16189999999999999</v>
      </c>
      <c r="E1900">
        <v>0.16189999999999999</v>
      </c>
      <c r="F1900">
        <v>0.16189999999999999</v>
      </c>
      <c r="G1900">
        <v>0.16189999999999999</v>
      </c>
      <c r="H1900">
        <v>0.16189999999999999</v>
      </c>
      <c r="I1900">
        <v>0.16189999999999999</v>
      </c>
      <c r="J1900">
        <v>0.16189999999999999</v>
      </c>
      <c r="K1900">
        <v>0.16189999999999999</v>
      </c>
      <c r="L1900">
        <v>0.16189999999999999</v>
      </c>
    </row>
    <row r="1901" spans="1:12" x14ac:dyDescent="0.25">
      <c r="A1901" t="s">
        <v>721</v>
      </c>
      <c r="B1901">
        <v>2010</v>
      </c>
      <c r="C1901" t="s">
        <v>698</v>
      </c>
      <c r="D1901">
        <v>0.97450000000000003</v>
      </c>
      <c r="E1901">
        <v>0.97450000000000003</v>
      </c>
      <c r="F1901">
        <v>0.97450000000000003</v>
      </c>
      <c r="G1901">
        <v>0.97450000000000003</v>
      </c>
      <c r="H1901">
        <v>0.97450000000000003</v>
      </c>
      <c r="I1901">
        <v>0.97450000000000003</v>
      </c>
      <c r="J1901">
        <v>0.97450000000000003</v>
      </c>
      <c r="K1901">
        <v>0.97450000000000003</v>
      </c>
      <c r="L1901">
        <v>0.97450000000000003</v>
      </c>
    </row>
    <row r="1902" spans="1:12" x14ac:dyDescent="0.25">
      <c r="A1902" t="s">
        <v>721</v>
      </c>
      <c r="B1902">
        <v>2010</v>
      </c>
      <c r="C1902" t="s">
        <v>700</v>
      </c>
      <c r="D1902">
        <v>0.3972</v>
      </c>
      <c r="E1902">
        <v>0.3972</v>
      </c>
      <c r="F1902">
        <v>0.3972</v>
      </c>
      <c r="G1902">
        <v>0.3972</v>
      </c>
      <c r="H1902">
        <v>0.3972</v>
      </c>
      <c r="I1902">
        <v>0.3972</v>
      </c>
      <c r="J1902">
        <v>0.3972</v>
      </c>
      <c r="K1902">
        <v>0.3972</v>
      </c>
      <c r="L1902">
        <v>0.3972</v>
      </c>
    </row>
    <row r="1903" spans="1:12" x14ac:dyDescent="0.25">
      <c r="A1903" t="s">
        <v>721</v>
      </c>
      <c r="B1903">
        <v>2010</v>
      </c>
      <c r="C1903" t="s">
        <v>699</v>
      </c>
      <c r="D1903">
        <v>8.6E-3</v>
      </c>
      <c r="E1903">
        <v>8.6E-3</v>
      </c>
      <c r="F1903">
        <v>8.6E-3</v>
      </c>
      <c r="G1903">
        <v>8.6E-3</v>
      </c>
      <c r="H1903">
        <v>8.6E-3</v>
      </c>
      <c r="I1903">
        <v>8.6E-3</v>
      </c>
      <c r="J1903">
        <v>8.6E-3</v>
      </c>
      <c r="K1903">
        <v>8.6E-3</v>
      </c>
      <c r="L1903">
        <v>8.6E-3</v>
      </c>
    </row>
    <row r="1904" spans="1:12" x14ac:dyDescent="0.25">
      <c r="A1904" t="s">
        <v>721</v>
      </c>
      <c r="B1904">
        <v>2010</v>
      </c>
      <c r="C1904" t="s">
        <v>697</v>
      </c>
      <c r="D1904">
        <v>1.7609999999999999</v>
      </c>
      <c r="E1904">
        <v>1.7609999999999999</v>
      </c>
      <c r="F1904">
        <v>1.7609999999999999</v>
      </c>
      <c r="G1904">
        <v>1.7609999999999999</v>
      </c>
      <c r="H1904">
        <v>1.7609999999999999</v>
      </c>
      <c r="I1904">
        <v>1.7609999999999999</v>
      </c>
      <c r="J1904">
        <v>1.7609999999999999</v>
      </c>
      <c r="K1904">
        <v>1.7609999999999999</v>
      </c>
      <c r="L1904">
        <v>1.7609999999999999</v>
      </c>
    </row>
    <row r="1905" spans="1:12" x14ac:dyDescent="0.25">
      <c r="A1905" t="s">
        <v>721</v>
      </c>
      <c r="B1905">
        <v>2010</v>
      </c>
      <c r="C1905" t="s">
        <v>703</v>
      </c>
      <c r="D1905">
        <v>3.4099999999999998E-2</v>
      </c>
      <c r="E1905">
        <v>3.4099999999999998E-2</v>
      </c>
      <c r="F1905">
        <v>3.4099999999999998E-2</v>
      </c>
      <c r="G1905">
        <v>3.4099999999999998E-2</v>
      </c>
      <c r="H1905">
        <v>3.4099999999999998E-2</v>
      </c>
      <c r="I1905">
        <v>3.4099999999999998E-2</v>
      </c>
      <c r="J1905">
        <v>3.4099999999999998E-2</v>
      </c>
      <c r="K1905">
        <v>3.4099999999999998E-2</v>
      </c>
      <c r="L1905">
        <v>3.4099999999999998E-2</v>
      </c>
    </row>
    <row r="1906" spans="1:12" x14ac:dyDescent="0.25">
      <c r="A1906" t="s">
        <v>722</v>
      </c>
      <c r="B1906">
        <v>2010</v>
      </c>
      <c r="C1906" t="s">
        <v>698</v>
      </c>
      <c r="D1906">
        <v>0.95020000000000004</v>
      </c>
      <c r="E1906">
        <v>0.95020000000000004</v>
      </c>
      <c r="F1906">
        <v>0.95020000000000004</v>
      </c>
      <c r="G1906">
        <v>0.95020000000000004</v>
      </c>
      <c r="H1906">
        <v>0.95020000000000004</v>
      </c>
      <c r="I1906">
        <v>0.95020000000000004</v>
      </c>
      <c r="J1906">
        <v>0.95020000000000004</v>
      </c>
      <c r="K1906">
        <v>0.95020000000000004</v>
      </c>
      <c r="L1906">
        <v>0.95020000000000004</v>
      </c>
    </row>
    <row r="1907" spans="1:12" x14ac:dyDescent="0.25">
      <c r="A1907" t="s">
        <v>722</v>
      </c>
      <c r="B1907">
        <v>2010</v>
      </c>
      <c r="C1907" t="s">
        <v>701</v>
      </c>
      <c r="D1907">
        <v>0.19359999999999999</v>
      </c>
      <c r="E1907">
        <v>0.19359999999999999</v>
      </c>
      <c r="F1907">
        <v>0.19359999999999999</v>
      </c>
      <c r="G1907">
        <v>0.19359999999999999</v>
      </c>
      <c r="H1907">
        <v>0.19359999999999999</v>
      </c>
      <c r="I1907">
        <v>0.19359999999999999</v>
      </c>
      <c r="J1907">
        <v>0.19359999999999999</v>
      </c>
      <c r="K1907">
        <v>0.19359999999999999</v>
      </c>
      <c r="L1907">
        <v>0.19359999999999999</v>
      </c>
    </row>
    <row r="1908" spans="1:12" x14ac:dyDescent="0.25">
      <c r="A1908" t="s">
        <v>722</v>
      </c>
      <c r="B1908">
        <v>2010</v>
      </c>
      <c r="C1908" t="s">
        <v>703</v>
      </c>
      <c r="D1908">
        <v>3.6900000000000002E-2</v>
      </c>
      <c r="E1908">
        <v>3.6900000000000002E-2</v>
      </c>
      <c r="F1908">
        <v>3.6900000000000002E-2</v>
      </c>
      <c r="G1908">
        <v>3.6900000000000002E-2</v>
      </c>
      <c r="H1908">
        <v>3.6900000000000002E-2</v>
      </c>
      <c r="I1908">
        <v>3.6900000000000002E-2</v>
      </c>
      <c r="J1908">
        <v>3.6900000000000002E-2</v>
      </c>
      <c r="K1908">
        <v>3.6900000000000002E-2</v>
      </c>
      <c r="L1908">
        <v>3.6900000000000002E-2</v>
      </c>
    </row>
    <row r="1909" spans="1:12" x14ac:dyDescent="0.25">
      <c r="A1909" t="s">
        <v>722</v>
      </c>
      <c r="B1909">
        <v>2010</v>
      </c>
      <c r="C1909" t="s">
        <v>702</v>
      </c>
      <c r="D1909">
        <v>0.17510000000000001</v>
      </c>
      <c r="E1909">
        <v>0.17510000000000001</v>
      </c>
      <c r="F1909">
        <v>0.17510000000000001</v>
      </c>
      <c r="G1909">
        <v>0.17510000000000001</v>
      </c>
      <c r="H1909">
        <v>0.17510000000000001</v>
      </c>
      <c r="I1909">
        <v>0.17510000000000001</v>
      </c>
      <c r="J1909">
        <v>0.17510000000000001</v>
      </c>
      <c r="K1909">
        <v>0.17510000000000001</v>
      </c>
      <c r="L1909">
        <v>0.17510000000000001</v>
      </c>
    </row>
    <row r="1910" spans="1:12" x14ac:dyDescent="0.25">
      <c r="A1910" t="s">
        <v>722</v>
      </c>
      <c r="B1910">
        <v>2010</v>
      </c>
      <c r="C1910" t="s">
        <v>697</v>
      </c>
      <c r="D1910">
        <v>1.7947</v>
      </c>
      <c r="E1910">
        <v>1.7947</v>
      </c>
      <c r="F1910">
        <v>1.7947</v>
      </c>
      <c r="G1910">
        <v>1.7947</v>
      </c>
      <c r="H1910">
        <v>1.7947</v>
      </c>
      <c r="I1910">
        <v>1.7947</v>
      </c>
      <c r="J1910">
        <v>1.7947</v>
      </c>
      <c r="K1910">
        <v>1.7947</v>
      </c>
      <c r="L1910">
        <v>1.7947</v>
      </c>
    </row>
    <row r="1911" spans="1:12" x14ac:dyDescent="0.25">
      <c r="A1911" t="s">
        <v>722</v>
      </c>
      <c r="B1911">
        <v>2010</v>
      </c>
      <c r="C1911" t="s">
        <v>699</v>
      </c>
      <c r="D1911">
        <v>9.2999999999999992E-3</v>
      </c>
      <c r="E1911">
        <v>9.2999999999999992E-3</v>
      </c>
      <c r="F1911">
        <v>9.2999999999999992E-3</v>
      </c>
      <c r="G1911">
        <v>9.2999999999999992E-3</v>
      </c>
      <c r="H1911">
        <v>9.2999999999999992E-3</v>
      </c>
      <c r="I1911">
        <v>9.2999999999999992E-3</v>
      </c>
      <c r="J1911">
        <v>9.2999999999999992E-3</v>
      </c>
      <c r="K1911">
        <v>9.2999999999999992E-3</v>
      </c>
      <c r="L1911">
        <v>9.2999999999999992E-3</v>
      </c>
    </row>
    <row r="1912" spans="1:12" x14ac:dyDescent="0.25">
      <c r="A1912" t="s">
        <v>722</v>
      </c>
      <c r="B1912">
        <v>2010</v>
      </c>
      <c r="C1912" t="s">
        <v>700</v>
      </c>
      <c r="D1912">
        <v>0.42949999999999999</v>
      </c>
      <c r="E1912">
        <v>0.42949999999999999</v>
      </c>
      <c r="F1912">
        <v>0.42949999999999999</v>
      </c>
      <c r="G1912">
        <v>0.42949999999999999</v>
      </c>
      <c r="H1912">
        <v>0.42949999999999999</v>
      </c>
      <c r="I1912">
        <v>0.42949999999999999</v>
      </c>
      <c r="J1912">
        <v>0.42949999999999999</v>
      </c>
      <c r="K1912">
        <v>0.42949999999999999</v>
      </c>
      <c r="L1912">
        <v>0.42949999999999999</v>
      </c>
    </row>
    <row r="1913" spans="1:12" x14ac:dyDescent="0.25">
      <c r="A1913" t="s">
        <v>723</v>
      </c>
      <c r="B1913">
        <v>2010</v>
      </c>
      <c r="C1913" t="s">
        <v>703</v>
      </c>
      <c r="D1913">
        <v>1.0800000000000001E-2</v>
      </c>
      <c r="E1913">
        <v>1.0800000000000001E-2</v>
      </c>
      <c r="F1913">
        <v>1.0800000000000001E-2</v>
      </c>
      <c r="G1913">
        <v>1.0800000000000001E-2</v>
      </c>
      <c r="H1913">
        <v>1.0800000000000001E-2</v>
      </c>
      <c r="I1913">
        <v>1.0800000000000001E-2</v>
      </c>
      <c r="J1913">
        <v>1.0800000000000001E-2</v>
      </c>
      <c r="K1913">
        <v>1.0800000000000001E-2</v>
      </c>
      <c r="L1913">
        <v>1.0800000000000001E-2</v>
      </c>
    </row>
    <row r="1914" spans="1:12" x14ac:dyDescent="0.25">
      <c r="A1914" t="s">
        <v>723</v>
      </c>
      <c r="B1914">
        <v>2010</v>
      </c>
      <c r="C1914" t="s">
        <v>700</v>
      </c>
      <c r="D1914">
        <v>0.12640000000000001</v>
      </c>
      <c r="E1914">
        <v>0.12640000000000001</v>
      </c>
      <c r="F1914">
        <v>0.12640000000000001</v>
      </c>
      <c r="G1914">
        <v>0.12640000000000001</v>
      </c>
      <c r="H1914">
        <v>0.12640000000000001</v>
      </c>
      <c r="I1914">
        <v>0.12640000000000001</v>
      </c>
      <c r="J1914">
        <v>0.12640000000000001</v>
      </c>
      <c r="K1914">
        <v>0.12640000000000001</v>
      </c>
      <c r="L1914">
        <v>0.12640000000000001</v>
      </c>
    </row>
    <row r="1915" spans="1:12" x14ac:dyDescent="0.25">
      <c r="A1915" t="s">
        <v>723</v>
      </c>
      <c r="B1915">
        <v>2010</v>
      </c>
      <c r="C1915" t="s">
        <v>698</v>
      </c>
      <c r="D1915">
        <v>0.28689999999999999</v>
      </c>
      <c r="E1915">
        <v>0.28689999999999999</v>
      </c>
      <c r="F1915">
        <v>0.28689999999999999</v>
      </c>
      <c r="G1915">
        <v>0.28689999999999999</v>
      </c>
      <c r="H1915">
        <v>0.28689999999999999</v>
      </c>
      <c r="I1915">
        <v>0.28689999999999999</v>
      </c>
      <c r="J1915">
        <v>0.28689999999999999</v>
      </c>
      <c r="K1915">
        <v>0.28689999999999999</v>
      </c>
      <c r="L1915">
        <v>0.28689999999999999</v>
      </c>
    </row>
    <row r="1916" spans="1:12" x14ac:dyDescent="0.25">
      <c r="A1916" t="s">
        <v>723</v>
      </c>
      <c r="B1916">
        <v>2010</v>
      </c>
      <c r="C1916" t="s">
        <v>697</v>
      </c>
      <c r="D1916">
        <v>0.52990000000000004</v>
      </c>
      <c r="E1916">
        <v>0.52990000000000004</v>
      </c>
      <c r="F1916">
        <v>0.52990000000000004</v>
      </c>
      <c r="G1916">
        <v>0.52990000000000004</v>
      </c>
      <c r="H1916">
        <v>0.52990000000000004</v>
      </c>
      <c r="I1916">
        <v>0.52990000000000004</v>
      </c>
      <c r="J1916">
        <v>0.52990000000000004</v>
      </c>
      <c r="K1916">
        <v>0.52990000000000004</v>
      </c>
      <c r="L1916">
        <v>0.52990000000000004</v>
      </c>
    </row>
    <row r="1917" spans="1:12" x14ac:dyDescent="0.25">
      <c r="A1917" t="s">
        <v>723</v>
      </c>
      <c r="B1917">
        <v>2010</v>
      </c>
      <c r="C1917" t="s">
        <v>702</v>
      </c>
      <c r="D1917">
        <v>5.1499999999999997E-2</v>
      </c>
      <c r="E1917">
        <v>5.1499999999999997E-2</v>
      </c>
      <c r="F1917">
        <v>5.1499999999999997E-2</v>
      </c>
      <c r="G1917">
        <v>5.1499999999999997E-2</v>
      </c>
      <c r="H1917">
        <v>5.1499999999999997E-2</v>
      </c>
      <c r="I1917">
        <v>5.1499999999999997E-2</v>
      </c>
      <c r="J1917">
        <v>5.1499999999999997E-2</v>
      </c>
      <c r="K1917">
        <v>5.1499999999999997E-2</v>
      </c>
      <c r="L1917">
        <v>5.1499999999999997E-2</v>
      </c>
    </row>
    <row r="1918" spans="1:12" x14ac:dyDescent="0.25">
      <c r="A1918" t="s">
        <v>723</v>
      </c>
      <c r="B1918">
        <v>2010</v>
      </c>
      <c r="C1918" t="s">
        <v>699</v>
      </c>
      <c r="D1918">
        <v>2.7000000000000001E-3</v>
      </c>
      <c r="E1918">
        <v>2.7000000000000001E-3</v>
      </c>
      <c r="F1918">
        <v>2.7000000000000001E-3</v>
      </c>
      <c r="G1918">
        <v>2.7000000000000001E-3</v>
      </c>
      <c r="H1918">
        <v>2.7000000000000001E-3</v>
      </c>
      <c r="I1918">
        <v>2.7000000000000001E-3</v>
      </c>
      <c r="J1918">
        <v>2.7000000000000001E-3</v>
      </c>
      <c r="K1918">
        <v>2.7000000000000001E-3</v>
      </c>
      <c r="L1918">
        <v>2.7000000000000001E-3</v>
      </c>
    </row>
    <row r="1919" spans="1:12" x14ac:dyDescent="0.25">
      <c r="A1919" t="s">
        <v>723</v>
      </c>
      <c r="B1919">
        <v>2010</v>
      </c>
      <c r="C1919" t="s">
        <v>701</v>
      </c>
      <c r="D1919">
        <v>5.1499999999999997E-2</v>
      </c>
      <c r="E1919">
        <v>5.1499999999999997E-2</v>
      </c>
      <c r="F1919">
        <v>5.1499999999999997E-2</v>
      </c>
      <c r="G1919">
        <v>5.1499999999999997E-2</v>
      </c>
      <c r="H1919">
        <v>5.1499999999999997E-2</v>
      </c>
      <c r="I1919">
        <v>5.1499999999999997E-2</v>
      </c>
      <c r="J1919">
        <v>5.1499999999999997E-2</v>
      </c>
      <c r="K1919">
        <v>5.1499999999999997E-2</v>
      </c>
      <c r="L1919">
        <v>5.1499999999999997E-2</v>
      </c>
    </row>
    <row r="1920" spans="1:12" x14ac:dyDescent="0.25">
      <c r="A1920" t="s">
        <v>724</v>
      </c>
      <c r="B1920">
        <v>2010</v>
      </c>
      <c r="C1920" t="s">
        <v>701</v>
      </c>
      <c r="D1920">
        <v>0.24060000000000001</v>
      </c>
      <c r="E1920">
        <v>0.24060000000000001</v>
      </c>
      <c r="F1920">
        <v>0.24060000000000001</v>
      </c>
      <c r="G1920">
        <v>0.24060000000000001</v>
      </c>
      <c r="H1920">
        <v>0.24060000000000001</v>
      </c>
      <c r="I1920">
        <v>0.24060000000000001</v>
      </c>
      <c r="J1920">
        <v>0.24060000000000001</v>
      </c>
      <c r="K1920">
        <v>0.24060000000000001</v>
      </c>
      <c r="L1920">
        <v>0.24060000000000001</v>
      </c>
    </row>
    <row r="1921" spans="1:12" x14ac:dyDescent="0.25">
      <c r="A1921" t="s">
        <v>724</v>
      </c>
      <c r="B1921">
        <v>2010</v>
      </c>
      <c r="C1921" t="s">
        <v>702</v>
      </c>
      <c r="D1921">
        <v>0.22420000000000001</v>
      </c>
      <c r="E1921">
        <v>0.22420000000000001</v>
      </c>
      <c r="F1921">
        <v>0.22420000000000001</v>
      </c>
      <c r="G1921">
        <v>0.22420000000000001</v>
      </c>
      <c r="H1921">
        <v>0.22420000000000001</v>
      </c>
      <c r="I1921">
        <v>0.22420000000000001</v>
      </c>
      <c r="J1921">
        <v>0.22420000000000001</v>
      </c>
      <c r="K1921">
        <v>0.22420000000000001</v>
      </c>
      <c r="L1921">
        <v>0.22420000000000001</v>
      </c>
    </row>
    <row r="1922" spans="1:12" x14ac:dyDescent="0.25">
      <c r="A1922" t="s">
        <v>724</v>
      </c>
      <c r="B1922">
        <v>2010</v>
      </c>
      <c r="C1922" t="s">
        <v>698</v>
      </c>
      <c r="D1922">
        <v>1.1631</v>
      </c>
      <c r="E1922">
        <v>1.1631</v>
      </c>
      <c r="F1922">
        <v>1.1631</v>
      </c>
      <c r="G1922">
        <v>1.1631</v>
      </c>
      <c r="H1922">
        <v>1.1631</v>
      </c>
      <c r="I1922">
        <v>1.1631</v>
      </c>
      <c r="J1922">
        <v>1.1631</v>
      </c>
      <c r="K1922">
        <v>1.1631</v>
      </c>
      <c r="L1922">
        <v>1.1631</v>
      </c>
    </row>
    <row r="1923" spans="1:12" x14ac:dyDescent="0.25">
      <c r="A1923" t="s">
        <v>724</v>
      </c>
      <c r="B1923">
        <v>2010</v>
      </c>
      <c r="C1923" t="s">
        <v>700</v>
      </c>
      <c r="D1923">
        <v>0.54990000000000006</v>
      </c>
      <c r="E1923">
        <v>0.54990000000000006</v>
      </c>
      <c r="F1923">
        <v>0.54990000000000006</v>
      </c>
      <c r="G1923">
        <v>0.54990000000000006</v>
      </c>
      <c r="H1923">
        <v>0.54990000000000006</v>
      </c>
      <c r="I1923">
        <v>0.54990000000000006</v>
      </c>
      <c r="J1923">
        <v>0.54990000000000006</v>
      </c>
      <c r="K1923">
        <v>0.54990000000000006</v>
      </c>
      <c r="L1923">
        <v>0.54990000000000006</v>
      </c>
    </row>
    <row r="1924" spans="1:12" x14ac:dyDescent="0.25">
      <c r="A1924" t="s">
        <v>724</v>
      </c>
      <c r="B1924">
        <v>2010</v>
      </c>
      <c r="C1924" t="s">
        <v>697</v>
      </c>
      <c r="D1924">
        <v>2.2368999999999999</v>
      </c>
      <c r="E1924">
        <v>2.2368999999999999</v>
      </c>
      <c r="F1924">
        <v>2.2368999999999999</v>
      </c>
      <c r="G1924">
        <v>2.2368999999999999</v>
      </c>
      <c r="H1924">
        <v>2.2368999999999999</v>
      </c>
      <c r="I1924">
        <v>2.2368999999999999</v>
      </c>
      <c r="J1924">
        <v>2.2368999999999999</v>
      </c>
      <c r="K1924">
        <v>2.2368999999999999</v>
      </c>
      <c r="L1924">
        <v>2.2368999999999999</v>
      </c>
    </row>
    <row r="1925" spans="1:12" x14ac:dyDescent="0.25">
      <c r="A1925" t="s">
        <v>724</v>
      </c>
      <c r="B1925">
        <v>2010</v>
      </c>
      <c r="C1925" t="s">
        <v>703</v>
      </c>
      <c r="D1925">
        <v>4.7199999999999999E-2</v>
      </c>
      <c r="E1925">
        <v>4.7199999999999999E-2</v>
      </c>
      <c r="F1925">
        <v>4.7199999999999999E-2</v>
      </c>
      <c r="G1925">
        <v>4.7199999999999999E-2</v>
      </c>
      <c r="H1925">
        <v>4.7199999999999999E-2</v>
      </c>
      <c r="I1925">
        <v>4.7199999999999999E-2</v>
      </c>
      <c r="J1925">
        <v>4.7199999999999999E-2</v>
      </c>
      <c r="K1925">
        <v>4.7199999999999999E-2</v>
      </c>
      <c r="L1925">
        <v>4.7199999999999999E-2</v>
      </c>
    </row>
    <row r="1926" spans="1:12" x14ac:dyDescent="0.25">
      <c r="A1926" t="s">
        <v>724</v>
      </c>
      <c r="B1926">
        <v>2010</v>
      </c>
      <c r="C1926" t="s">
        <v>699</v>
      </c>
      <c r="D1926">
        <v>1.2E-2</v>
      </c>
      <c r="E1926">
        <v>1.2E-2</v>
      </c>
      <c r="F1926">
        <v>1.2E-2</v>
      </c>
      <c r="G1926">
        <v>1.2E-2</v>
      </c>
      <c r="H1926">
        <v>1.2E-2</v>
      </c>
      <c r="I1926">
        <v>1.2E-2</v>
      </c>
      <c r="J1926">
        <v>1.2E-2</v>
      </c>
      <c r="K1926">
        <v>1.2E-2</v>
      </c>
      <c r="L1926">
        <v>1.2E-2</v>
      </c>
    </row>
    <row r="1927" spans="1:12" x14ac:dyDescent="0.25">
      <c r="A1927" t="s">
        <v>725</v>
      </c>
      <c r="B1927">
        <v>2010</v>
      </c>
      <c r="C1927" t="s">
        <v>700</v>
      </c>
      <c r="D1927">
        <v>0.61919999999999997</v>
      </c>
      <c r="E1927">
        <v>0.61919999999999997</v>
      </c>
      <c r="F1927">
        <v>0.61919999999999997</v>
      </c>
      <c r="G1927">
        <v>0.61919999999999997</v>
      </c>
      <c r="H1927">
        <v>0.61919999999999997</v>
      </c>
      <c r="I1927">
        <v>0.61919999999999997</v>
      </c>
      <c r="J1927">
        <v>0.61919999999999997</v>
      </c>
      <c r="K1927">
        <v>0.61919999999999997</v>
      </c>
      <c r="L1927">
        <v>0.61919999999999997</v>
      </c>
    </row>
    <row r="1928" spans="1:12" x14ac:dyDescent="0.25">
      <c r="A1928" t="s">
        <v>725</v>
      </c>
      <c r="B1928">
        <v>2010</v>
      </c>
      <c r="C1928" t="s">
        <v>702</v>
      </c>
      <c r="D1928">
        <v>0.25240000000000001</v>
      </c>
      <c r="E1928">
        <v>0.25240000000000001</v>
      </c>
      <c r="F1928">
        <v>0.25240000000000001</v>
      </c>
      <c r="G1928">
        <v>0.25240000000000001</v>
      </c>
      <c r="H1928">
        <v>0.25240000000000001</v>
      </c>
      <c r="I1928">
        <v>0.25240000000000001</v>
      </c>
      <c r="J1928">
        <v>0.25240000000000001</v>
      </c>
      <c r="K1928">
        <v>0.25240000000000001</v>
      </c>
      <c r="L1928">
        <v>0.25240000000000001</v>
      </c>
    </row>
    <row r="1929" spans="1:12" x14ac:dyDescent="0.25">
      <c r="A1929" t="s">
        <v>725</v>
      </c>
      <c r="B1929">
        <v>2010</v>
      </c>
      <c r="C1929" t="s">
        <v>698</v>
      </c>
      <c r="D1929">
        <v>1.1552</v>
      </c>
      <c r="E1929">
        <v>1.1552</v>
      </c>
      <c r="F1929">
        <v>1.1552</v>
      </c>
      <c r="G1929">
        <v>1.1552</v>
      </c>
      <c r="H1929">
        <v>1.1552</v>
      </c>
      <c r="I1929">
        <v>1.1552</v>
      </c>
      <c r="J1929">
        <v>1.1552</v>
      </c>
      <c r="K1929">
        <v>1.1552</v>
      </c>
      <c r="L1929">
        <v>1.1552</v>
      </c>
    </row>
    <row r="1930" spans="1:12" x14ac:dyDescent="0.25">
      <c r="A1930" t="s">
        <v>725</v>
      </c>
      <c r="B1930">
        <v>2010</v>
      </c>
      <c r="C1930" t="s">
        <v>703</v>
      </c>
      <c r="D1930">
        <v>5.3199999999999997E-2</v>
      </c>
      <c r="E1930">
        <v>5.3199999999999997E-2</v>
      </c>
      <c r="F1930">
        <v>5.3199999999999997E-2</v>
      </c>
      <c r="G1930">
        <v>5.3199999999999997E-2</v>
      </c>
      <c r="H1930">
        <v>5.3199999999999997E-2</v>
      </c>
      <c r="I1930">
        <v>5.3199999999999997E-2</v>
      </c>
      <c r="J1930">
        <v>5.3199999999999997E-2</v>
      </c>
      <c r="K1930">
        <v>5.3199999999999997E-2</v>
      </c>
      <c r="L1930">
        <v>5.3199999999999997E-2</v>
      </c>
    </row>
    <row r="1931" spans="1:12" x14ac:dyDescent="0.25">
      <c r="A1931" t="s">
        <v>725</v>
      </c>
      <c r="B1931">
        <v>2010</v>
      </c>
      <c r="C1931" t="s">
        <v>697</v>
      </c>
      <c r="D1931">
        <v>2.3207</v>
      </c>
      <c r="E1931">
        <v>2.3207</v>
      </c>
      <c r="F1931">
        <v>2.3207</v>
      </c>
      <c r="G1931">
        <v>2.3207</v>
      </c>
      <c r="H1931">
        <v>2.3207</v>
      </c>
      <c r="I1931">
        <v>2.3207</v>
      </c>
      <c r="J1931">
        <v>2.3207</v>
      </c>
      <c r="K1931">
        <v>2.3207</v>
      </c>
      <c r="L1931">
        <v>2.3207</v>
      </c>
    </row>
    <row r="1932" spans="1:12" x14ac:dyDescent="0.25">
      <c r="A1932" t="s">
        <v>725</v>
      </c>
      <c r="B1932">
        <v>2010</v>
      </c>
      <c r="C1932" t="s">
        <v>699</v>
      </c>
      <c r="D1932">
        <v>1.35E-2</v>
      </c>
      <c r="E1932">
        <v>1.35E-2</v>
      </c>
      <c r="F1932">
        <v>1.35E-2</v>
      </c>
      <c r="G1932">
        <v>1.35E-2</v>
      </c>
      <c r="H1932">
        <v>1.35E-2</v>
      </c>
      <c r="I1932">
        <v>1.35E-2</v>
      </c>
      <c r="J1932">
        <v>1.35E-2</v>
      </c>
      <c r="K1932">
        <v>1.35E-2</v>
      </c>
      <c r="L1932">
        <v>1.35E-2</v>
      </c>
    </row>
    <row r="1933" spans="1:12" x14ac:dyDescent="0.25">
      <c r="A1933" t="s">
        <v>725</v>
      </c>
      <c r="B1933">
        <v>2010</v>
      </c>
      <c r="C1933" t="s">
        <v>701</v>
      </c>
      <c r="D1933">
        <v>0.22720000000000001</v>
      </c>
      <c r="E1933">
        <v>0.22720000000000001</v>
      </c>
      <c r="F1933">
        <v>0.22720000000000001</v>
      </c>
      <c r="G1933">
        <v>0.22720000000000001</v>
      </c>
      <c r="H1933">
        <v>0.22720000000000001</v>
      </c>
      <c r="I1933">
        <v>0.22720000000000001</v>
      </c>
      <c r="J1933">
        <v>0.22720000000000001</v>
      </c>
      <c r="K1933">
        <v>0.22720000000000001</v>
      </c>
      <c r="L1933">
        <v>0.22720000000000001</v>
      </c>
    </row>
    <row r="1934" spans="1:12" x14ac:dyDescent="0.25">
      <c r="A1934" t="s">
        <v>726</v>
      </c>
      <c r="B1934">
        <v>2010</v>
      </c>
      <c r="C1934" t="s">
        <v>697</v>
      </c>
      <c r="D1934">
        <v>3.9205999999999999</v>
      </c>
      <c r="E1934">
        <v>3.9205999999999999</v>
      </c>
      <c r="F1934">
        <v>3.9205999999999999</v>
      </c>
      <c r="G1934">
        <v>3.9205999999999999</v>
      </c>
      <c r="H1934">
        <v>3.9205999999999999</v>
      </c>
      <c r="I1934">
        <v>3.9205999999999999</v>
      </c>
      <c r="J1934">
        <v>3.9205999999999999</v>
      </c>
      <c r="K1934">
        <v>3.9205999999999999</v>
      </c>
      <c r="L1934">
        <v>3.9205999999999999</v>
      </c>
    </row>
    <row r="1935" spans="1:12" x14ac:dyDescent="0.25">
      <c r="A1935" t="s">
        <v>726</v>
      </c>
      <c r="B1935">
        <v>2010</v>
      </c>
      <c r="C1935" t="s">
        <v>703</v>
      </c>
      <c r="D1935">
        <v>8.3400000000000002E-2</v>
      </c>
      <c r="E1935">
        <v>8.3400000000000002E-2</v>
      </c>
      <c r="F1935">
        <v>8.3400000000000002E-2</v>
      </c>
      <c r="G1935">
        <v>8.3400000000000002E-2</v>
      </c>
      <c r="H1935">
        <v>8.3400000000000002E-2</v>
      </c>
      <c r="I1935">
        <v>8.3400000000000002E-2</v>
      </c>
      <c r="J1935">
        <v>8.3400000000000002E-2</v>
      </c>
      <c r="K1935">
        <v>8.3400000000000002E-2</v>
      </c>
      <c r="L1935">
        <v>8.3400000000000002E-2</v>
      </c>
    </row>
    <row r="1936" spans="1:12" x14ac:dyDescent="0.25">
      <c r="A1936" t="s">
        <v>726</v>
      </c>
      <c r="B1936">
        <v>2010</v>
      </c>
      <c r="C1936" t="s">
        <v>699</v>
      </c>
      <c r="D1936">
        <v>2.1100000000000001E-2</v>
      </c>
      <c r="E1936">
        <v>2.1100000000000001E-2</v>
      </c>
      <c r="F1936">
        <v>2.1100000000000001E-2</v>
      </c>
      <c r="G1936">
        <v>2.1100000000000001E-2</v>
      </c>
      <c r="H1936">
        <v>2.1100000000000001E-2</v>
      </c>
      <c r="I1936">
        <v>2.1100000000000001E-2</v>
      </c>
      <c r="J1936">
        <v>2.1100000000000001E-2</v>
      </c>
      <c r="K1936">
        <v>2.1100000000000001E-2</v>
      </c>
      <c r="L1936">
        <v>2.1100000000000001E-2</v>
      </c>
    </row>
    <row r="1937" spans="1:12" x14ac:dyDescent="0.25">
      <c r="A1937" t="s">
        <v>726</v>
      </c>
      <c r="B1937">
        <v>2010</v>
      </c>
      <c r="C1937" t="s">
        <v>701</v>
      </c>
      <c r="D1937">
        <v>0.41670000000000001</v>
      </c>
      <c r="E1937">
        <v>0.41670000000000001</v>
      </c>
      <c r="F1937">
        <v>0.41670000000000001</v>
      </c>
      <c r="G1937">
        <v>0.41670000000000001</v>
      </c>
      <c r="H1937">
        <v>0.41670000000000001</v>
      </c>
      <c r="I1937">
        <v>0.41670000000000001</v>
      </c>
      <c r="J1937">
        <v>0.41670000000000001</v>
      </c>
      <c r="K1937">
        <v>0.41670000000000001</v>
      </c>
      <c r="L1937">
        <v>0.41670000000000001</v>
      </c>
    </row>
    <row r="1938" spans="1:12" x14ac:dyDescent="0.25">
      <c r="A1938" t="s">
        <v>726</v>
      </c>
      <c r="B1938">
        <v>2010</v>
      </c>
      <c r="C1938" t="s">
        <v>702</v>
      </c>
      <c r="D1938">
        <v>0.39589999999999997</v>
      </c>
      <c r="E1938">
        <v>0.39589999999999997</v>
      </c>
      <c r="F1938">
        <v>0.39589999999999997</v>
      </c>
      <c r="G1938">
        <v>0.39589999999999997</v>
      </c>
      <c r="H1938">
        <v>0.39589999999999997</v>
      </c>
      <c r="I1938">
        <v>0.39589999999999997</v>
      </c>
      <c r="J1938">
        <v>0.39589999999999997</v>
      </c>
      <c r="K1938">
        <v>0.39589999999999997</v>
      </c>
      <c r="L1938">
        <v>0.39589999999999997</v>
      </c>
    </row>
    <row r="1939" spans="1:12" x14ac:dyDescent="0.25">
      <c r="A1939" t="s">
        <v>726</v>
      </c>
      <c r="B1939">
        <v>2010</v>
      </c>
      <c r="C1939" t="s">
        <v>700</v>
      </c>
      <c r="D1939">
        <v>0.97109999999999996</v>
      </c>
      <c r="E1939">
        <v>0.97109999999999996</v>
      </c>
      <c r="F1939">
        <v>0.97109999999999996</v>
      </c>
      <c r="G1939">
        <v>0.97109999999999996</v>
      </c>
      <c r="H1939">
        <v>0.97109999999999996</v>
      </c>
      <c r="I1939">
        <v>0.97109999999999996</v>
      </c>
      <c r="J1939">
        <v>0.97109999999999996</v>
      </c>
      <c r="K1939">
        <v>0.97109999999999996</v>
      </c>
      <c r="L1939">
        <v>0.97109999999999996</v>
      </c>
    </row>
    <row r="1940" spans="1:12" x14ac:dyDescent="0.25">
      <c r="A1940" t="s">
        <v>726</v>
      </c>
      <c r="B1940">
        <v>2010</v>
      </c>
      <c r="C1940" t="s">
        <v>698</v>
      </c>
      <c r="D1940">
        <v>2.0323000000000002</v>
      </c>
      <c r="E1940">
        <v>2.0323000000000002</v>
      </c>
      <c r="F1940">
        <v>2.0323000000000002</v>
      </c>
      <c r="G1940">
        <v>2.0323000000000002</v>
      </c>
      <c r="H1940">
        <v>2.0323000000000002</v>
      </c>
      <c r="I1940">
        <v>2.0323000000000002</v>
      </c>
      <c r="J1940">
        <v>2.0323000000000002</v>
      </c>
      <c r="K1940">
        <v>2.0323000000000002</v>
      </c>
      <c r="L1940">
        <v>2.0323000000000002</v>
      </c>
    </row>
    <row r="1941" spans="1:12" x14ac:dyDescent="0.25">
      <c r="A1941" t="s">
        <v>727</v>
      </c>
      <c r="B1941">
        <v>2010</v>
      </c>
      <c r="C1941" t="s">
        <v>703</v>
      </c>
      <c r="D1941">
        <v>4.3299999999999998E-2</v>
      </c>
      <c r="E1941">
        <v>4.3299999999999998E-2</v>
      </c>
      <c r="F1941">
        <v>4.3299999999999998E-2</v>
      </c>
      <c r="G1941">
        <v>4.3299999999999998E-2</v>
      </c>
      <c r="H1941">
        <v>4.3299999999999998E-2</v>
      </c>
      <c r="I1941">
        <v>4.3299999999999998E-2</v>
      </c>
      <c r="J1941">
        <v>4.3299999999999998E-2</v>
      </c>
      <c r="K1941">
        <v>4.3299999999999998E-2</v>
      </c>
      <c r="L1941">
        <v>4.3299999999999998E-2</v>
      </c>
    </row>
    <row r="1942" spans="1:12" x14ac:dyDescent="0.25">
      <c r="A1942" t="s">
        <v>727</v>
      </c>
      <c r="B1942">
        <v>2010</v>
      </c>
      <c r="C1942" t="s">
        <v>702</v>
      </c>
      <c r="D1942">
        <v>0.20580000000000001</v>
      </c>
      <c r="E1942">
        <v>0.20580000000000001</v>
      </c>
      <c r="F1942">
        <v>0.20580000000000001</v>
      </c>
      <c r="G1942">
        <v>0.20580000000000001</v>
      </c>
      <c r="H1942">
        <v>0.20580000000000001</v>
      </c>
      <c r="I1942">
        <v>0.20580000000000001</v>
      </c>
      <c r="J1942">
        <v>0.20580000000000001</v>
      </c>
      <c r="K1942">
        <v>0.20580000000000001</v>
      </c>
      <c r="L1942">
        <v>0.20580000000000001</v>
      </c>
    </row>
    <row r="1943" spans="1:12" x14ac:dyDescent="0.25">
      <c r="A1943" t="s">
        <v>727</v>
      </c>
      <c r="B1943">
        <v>2010</v>
      </c>
      <c r="C1943" t="s">
        <v>701</v>
      </c>
      <c r="D1943">
        <v>0.21629999999999999</v>
      </c>
      <c r="E1943">
        <v>0.21629999999999999</v>
      </c>
      <c r="F1943">
        <v>0.21629999999999999</v>
      </c>
      <c r="G1943">
        <v>0.21629999999999999</v>
      </c>
      <c r="H1943">
        <v>0.21629999999999999</v>
      </c>
      <c r="I1943">
        <v>0.21629999999999999</v>
      </c>
      <c r="J1943">
        <v>0.21629999999999999</v>
      </c>
      <c r="K1943">
        <v>0.21629999999999999</v>
      </c>
      <c r="L1943">
        <v>0.21629999999999999</v>
      </c>
    </row>
    <row r="1944" spans="1:12" x14ac:dyDescent="0.25">
      <c r="A1944" t="s">
        <v>727</v>
      </c>
      <c r="B1944">
        <v>2010</v>
      </c>
      <c r="C1944" t="s">
        <v>700</v>
      </c>
      <c r="D1944">
        <v>0.50480000000000003</v>
      </c>
      <c r="E1944">
        <v>0.50480000000000003</v>
      </c>
      <c r="F1944">
        <v>0.50480000000000003</v>
      </c>
      <c r="G1944">
        <v>0.50480000000000003</v>
      </c>
      <c r="H1944">
        <v>0.50480000000000003</v>
      </c>
      <c r="I1944">
        <v>0.50480000000000003</v>
      </c>
      <c r="J1944">
        <v>0.50480000000000003</v>
      </c>
      <c r="K1944">
        <v>0.50480000000000003</v>
      </c>
      <c r="L1944">
        <v>0.50480000000000003</v>
      </c>
    </row>
    <row r="1945" spans="1:12" x14ac:dyDescent="0.25">
      <c r="A1945" t="s">
        <v>727</v>
      </c>
      <c r="B1945">
        <v>2010</v>
      </c>
      <c r="C1945" t="s">
        <v>697</v>
      </c>
      <c r="D1945">
        <v>2.1333000000000002</v>
      </c>
      <c r="E1945">
        <v>2.1333000000000002</v>
      </c>
      <c r="F1945">
        <v>2.1333000000000002</v>
      </c>
      <c r="G1945">
        <v>2.1333000000000002</v>
      </c>
      <c r="H1945">
        <v>2.1333000000000002</v>
      </c>
      <c r="I1945">
        <v>2.1333000000000002</v>
      </c>
      <c r="J1945">
        <v>2.1333000000000002</v>
      </c>
      <c r="K1945">
        <v>2.1333000000000002</v>
      </c>
      <c r="L1945">
        <v>2.1333000000000002</v>
      </c>
    </row>
    <row r="1946" spans="1:12" x14ac:dyDescent="0.25">
      <c r="A1946" t="s">
        <v>727</v>
      </c>
      <c r="B1946">
        <v>2010</v>
      </c>
      <c r="C1946" t="s">
        <v>699</v>
      </c>
      <c r="D1946">
        <v>1.0999999999999999E-2</v>
      </c>
      <c r="E1946">
        <v>1.0999999999999999E-2</v>
      </c>
      <c r="F1946">
        <v>1.0999999999999999E-2</v>
      </c>
      <c r="G1946">
        <v>1.0999999999999999E-2</v>
      </c>
      <c r="H1946">
        <v>1.0999999999999999E-2</v>
      </c>
      <c r="I1946">
        <v>1.0999999999999999E-2</v>
      </c>
      <c r="J1946">
        <v>1.0999999999999999E-2</v>
      </c>
      <c r="K1946">
        <v>1.0999999999999999E-2</v>
      </c>
      <c r="L1946">
        <v>1.0999999999999999E-2</v>
      </c>
    </row>
    <row r="1947" spans="1:12" x14ac:dyDescent="0.25">
      <c r="A1947" t="s">
        <v>727</v>
      </c>
      <c r="B1947">
        <v>2010</v>
      </c>
      <c r="C1947" t="s">
        <v>698</v>
      </c>
      <c r="D1947">
        <v>1.1521999999999999</v>
      </c>
      <c r="E1947">
        <v>1.1521999999999999</v>
      </c>
      <c r="F1947">
        <v>1.1521999999999999</v>
      </c>
      <c r="G1947">
        <v>1.1521999999999999</v>
      </c>
      <c r="H1947">
        <v>1.1521999999999999</v>
      </c>
      <c r="I1947">
        <v>1.1521999999999999</v>
      </c>
      <c r="J1947">
        <v>1.1521999999999999</v>
      </c>
      <c r="K1947">
        <v>1.1521999999999999</v>
      </c>
      <c r="L1947">
        <v>1.1521999999999999</v>
      </c>
    </row>
    <row r="1948" spans="1:12" x14ac:dyDescent="0.25">
      <c r="A1948" t="s">
        <v>728</v>
      </c>
      <c r="B1948">
        <v>2010</v>
      </c>
      <c r="C1948" t="s">
        <v>701</v>
      </c>
      <c r="D1948">
        <v>0.12520000000000001</v>
      </c>
      <c r="E1948">
        <v>0.12520000000000001</v>
      </c>
      <c r="F1948">
        <v>0.12520000000000001</v>
      </c>
      <c r="G1948">
        <v>0.12520000000000001</v>
      </c>
      <c r="H1948">
        <v>0.12520000000000001</v>
      </c>
      <c r="I1948">
        <v>0.12520000000000001</v>
      </c>
      <c r="J1948">
        <v>0.12520000000000001</v>
      </c>
      <c r="K1948">
        <v>0.12520000000000001</v>
      </c>
      <c r="L1948">
        <v>0.12520000000000001</v>
      </c>
    </row>
    <row r="1949" spans="1:12" x14ac:dyDescent="0.25">
      <c r="A1949" t="s">
        <v>728</v>
      </c>
      <c r="B1949">
        <v>2010</v>
      </c>
      <c r="C1949" t="s">
        <v>698</v>
      </c>
      <c r="D1949">
        <v>0.75970000000000004</v>
      </c>
      <c r="E1949">
        <v>0.75970000000000004</v>
      </c>
      <c r="F1949">
        <v>0.75970000000000004</v>
      </c>
      <c r="G1949">
        <v>0.75970000000000004</v>
      </c>
      <c r="H1949">
        <v>0.75970000000000004</v>
      </c>
      <c r="I1949">
        <v>0.75970000000000004</v>
      </c>
      <c r="J1949">
        <v>0.75970000000000004</v>
      </c>
      <c r="K1949">
        <v>0.75970000000000004</v>
      </c>
      <c r="L1949">
        <v>0.75970000000000004</v>
      </c>
    </row>
    <row r="1950" spans="1:12" x14ac:dyDescent="0.25">
      <c r="A1950" t="s">
        <v>728</v>
      </c>
      <c r="B1950">
        <v>2010</v>
      </c>
      <c r="C1950" t="s">
        <v>697</v>
      </c>
      <c r="D1950">
        <v>1.3042</v>
      </c>
      <c r="E1950">
        <v>1.3042</v>
      </c>
      <c r="F1950">
        <v>1.3042</v>
      </c>
      <c r="G1950">
        <v>1.3042</v>
      </c>
      <c r="H1950">
        <v>1.3042</v>
      </c>
      <c r="I1950">
        <v>1.3042</v>
      </c>
      <c r="J1950">
        <v>1.3042</v>
      </c>
      <c r="K1950">
        <v>1.3042</v>
      </c>
      <c r="L1950">
        <v>1.3042</v>
      </c>
    </row>
    <row r="1951" spans="1:12" x14ac:dyDescent="0.25">
      <c r="A1951" t="s">
        <v>728</v>
      </c>
      <c r="B1951">
        <v>2010</v>
      </c>
      <c r="C1951" t="s">
        <v>699</v>
      </c>
      <c r="D1951">
        <v>6.0000000000000001E-3</v>
      </c>
      <c r="E1951">
        <v>6.0000000000000001E-3</v>
      </c>
      <c r="F1951">
        <v>6.0000000000000001E-3</v>
      </c>
      <c r="G1951">
        <v>6.0000000000000001E-3</v>
      </c>
      <c r="H1951">
        <v>6.0000000000000001E-3</v>
      </c>
      <c r="I1951">
        <v>6.0000000000000001E-3</v>
      </c>
      <c r="J1951">
        <v>6.0000000000000001E-3</v>
      </c>
      <c r="K1951">
        <v>6.0000000000000001E-3</v>
      </c>
      <c r="L1951">
        <v>6.0000000000000001E-3</v>
      </c>
    </row>
    <row r="1952" spans="1:12" x14ac:dyDescent="0.25">
      <c r="A1952" t="s">
        <v>728</v>
      </c>
      <c r="B1952">
        <v>2010</v>
      </c>
      <c r="C1952" t="s">
        <v>702</v>
      </c>
      <c r="D1952">
        <v>0.1128</v>
      </c>
      <c r="E1952">
        <v>0.1128</v>
      </c>
      <c r="F1952">
        <v>0.1128</v>
      </c>
      <c r="G1952">
        <v>0.1128</v>
      </c>
      <c r="H1952">
        <v>0.1128</v>
      </c>
      <c r="I1952">
        <v>0.1128</v>
      </c>
      <c r="J1952">
        <v>0.1128</v>
      </c>
      <c r="K1952">
        <v>0.1128</v>
      </c>
      <c r="L1952">
        <v>0.1128</v>
      </c>
    </row>
    <row r="1953" spans="1:12" x14ac:dyDescent="0.25">
      <c r="A1953" t="s">
        <v>728</v>
      </c>
      <c r="B1953">
        <v>2010</v>
      </c>
      <c r="C1953" t="s">
        <v>703</v>
      </c>
      <c r="D1953">
        <v>2.3800000000000002E-2</v>
      </c>
      <c r="E1953">
        <v>2.3800000000000002E-2</v>
      </c>
      <c r="F1953">
        <v>2.3800000000000002E-2</v>
      </c>
      <c r="G1953">
        <v>2.3800000000000002E-2</v>
      </c>
      <c r="H1953">
        <v>2.3800000000000002E-2</v>
      </c>
      <c r="I1953">
        <v>2.3800000000000002E-2</v>
      </c>
      <c r="J1953">
        <v>2.3800000000000002E-2</v>
      </c>
      <c r="K1953">
        <v>2.3800000000000002E-2</v>
      </c>
      <c r="L1953">
        <v>2.3800000000000002E-2</v>
      </c>
    </row>
    <row r="1954" spans="1:12" x14ac:dyDescent="0.25">
      <c r="A1954" t="s">
        <v>728</v>
      </c>
      <c r="B1954">
        <v>2010</v>
      </c>
      <c r="C1954" t="s">
        <v>700</v>
      </c>
      <c r="D1954">
        <v>0.2767</v>
      </c>
      <c r="E1954">
        <v>0.2767</v>
      </c>
      <c r="F1954">
        <v>0.2767</v>
      </c>
      <c r="G1954">
        <v>0.2767</v>
      </c>
      <c r="H1954">
        <v>0.2767</v>
      </c>
      <c r="I1954">
        <v>0.2767</v>
      </c>
      <c r="J1954">
        <v>0.2767</v>
      </c>
      <c r="K1954">
        <v>0.2767</v>
      </c>
      <c r="L1954">
        <v>0.2767</v>
      </c>
    </row>
    <row r="1955" spans="1:12" x14ac:dyDescent="0.25">
      <c r="A1955" t="s">
        <v>729</v>
      </c>
      <c r="B1955">
        <v>2010</v>
      </c>
      <c r="C1955" t="s">
        <v>699</v>
      </c>
      <c r="D1955">
        <v>1.2E-2</v>
      </c>
      <c r="E1955">
        <v>1.2E-2</v>
      </c>
      <c r="F1955">
        <v>1.2E-2</v>
      </c>
      <c r="G1955">
        <v>1.2E-2</v>
      </c>
      <c r="H1955">
        <v>1.2E-2</v>
      </c>
      <c r="I1955">
        <v>1.2E-2</v>
      </c>
      <c r="J1955">
        <v>1.2E-2</v>
      </c>
      <c r="K1955">
        <v>1.2E-2</v>
      </c>
      <c r="L1955">
        <v>1.2E-2</v>
      </c>
    </row>
    <row r="1956" spans="1:12" x14ac:dyDescent="0.25">
      <c r="A1956" t="s">
        <v>729</v>
      </c>
      <c r="B1956">
        <v>2010</v>
      </c>
      <c r="C1956" t="s">
        <v>701</v>
      </c>
      <c r="D1956">
        <v>0.2432</v>
      </c>
      <c r="E1956">
        <v>0.2432</v>
      </c>
      <c r="F1956">
        <v>0.2432</v>
      </c>
      <c r="G1956">
        <v>0.2432</v>
      </c>
      <c r="H1956">
        <v>0.2432</v>
      </c>
      <c r="I1956">
        <v>0.2432</v>
      </c>
      <c r="J1956">
        <v>0.2432</v>
      </c>
      <c r="K1956">
        <v>0.2432</v>
      </c>
      <c r="L1956">
        <v>0.2432</v>
      </c>
    </row>
    <row r="1957" spans="1:12" x14ac:dyDescent="0.25">
      <c r="A1957" t="s">
        <v>729</v>
      </c>
      <c r="B1957">
        <v>2010</v>
      </c>
      <c r="C1957" t="s">
        <v>697</v>
      </c>
      <c r="D1957">
        <v>2.3292999999999999</v>
      </c>
      <c r="E1957">
        <v>2.3292999999999999</v>
      </c>
      <c r="F1957">
        <v>2.3292999999999999</v>
      </c>
      <c r="G1957">
        <v>2.3292999999999999</v>
      </c>
      <c r="H1957">
        <v>2.3292999999999999</v>
      </c>
      <c r="I1957">
        <v>2.3292999999999999</v>
      </c>
      <c r="J1957">
        <v>2.3292999999999999</v>
      </c>
      <c r="K1957">
        <v>2.3292999999999999</v>
      </c>
      <c r="L1957">
        <v>2.3292999999999999</v>
      </c>
    </row>
    <row r="1958" spans="1:12" x14ac:dyDescent="0.25">
      <c r="A1958" t="s">
        <v>729</v>
      </c>
      <c r="B1958">
        <v>2010</v>
      </c>
      <c r="C1958" t="s">
        <v>698</v>
      </c>
      <c r="D1958">
        <v>1.2504</v>
      </c>
      <c r="E1958">
        <v>1.2504</v>
      </c>
      <c r="F1958">
        <v>1.2504</v>
      </c>
      <c r="G1958">
        <v>1.2504</v>
      </c>
      <c r="H1958">
        <v>1.2504</v>
      </c>
      <c r="I1958">
        <v>1.2504</v>
      </c>
      <c r="J1958">
        <v>1.2504</v>
      </c>
      <c r="K1958">
        <v>1.2504</v>
      </c>
      <c r="L1958">
        <v>1.2504</v>
      </c>
    </row>
    <row r="1959" spans="1:12" x14ac:dyDescent="0.25">
      <c r="A1959" t="s">
        <v>729</v>
      </c>
      <c r="B1959">
        <v>2010</v>
      </c>
      <c r="C1959" t="s">
        <v>702</v>
      </c>
      <c r="D1959">
        <v>0.2248</v>
      </c>
      <c r="E1959">
        <v>0.2248</v>
      </c>
      <c r="F1959">
        <v>0.2248</v>
      </c>
      <c r="G1959">
        <v>0.2248</v>
      </c>
      <c r="H1959">
        <v>0.2248</v>
      </c>
      <c r="I1959">
        <v>0.2248</v>
      </c>
      <c r="J1959">
        <v>0.2248</v>
      </c>
      <c r="K1959">
        <v>0.2248</v>
      </c>
      <c r="L1959">
        <v>0.2248</v>
      </c>
    </row>
    <row r="1960" spans="1:12" x14ac:dyDescent="0.25">
      <c r="A1960" t="s">
        <v>729</v>
      </c>
      <c r="B1960">
        <v>2010</v>
      </c>
      <c r="C1960" t="s">
        <v>703</v>
      </c>
      <c r="D1960">
        <v>4.7300000000000002E-2</v>
      </c>
      <c r="E1960">
        <v>4.7300000000000002E-2</v>
      </c>
      <c r="F1960">
        <v>4.7300000000000002E-2</v>
      </c>
      <c r="G1960">
        <v>4.7300000000000002E-2</v>
      </c>
      <c r="H1960">
        <v>4.7300000000000002E-2</v>
      </c>
      <c r="I1960">
        <v>4.7300000000000002E-2</v>
      </c>
      <c r="J1960">
        <v>4.7300000000000002E-2</v>
      </c>
      <c r="K1960">
        <v>4.7300000000000002E-2</v>
      </c>
      <c r="L1960">
        <v>4.7300000000000002E-2</v>
      </c>
    </row>
    <row r="1961" spans="1:12" x14ac:dyDescent="0.25">
      <c r="A1961" t="s">
        <v>729</v>
      </c>
      <c r="B1961">
        <v>2010</v>
      </c>
      <c r="C1961" t="s">
        <v>700</v>
      </c>
      <c r="D1961">
        <v>0.55149999999999999</v>
      </c>
      <c r="E1961">
        <v>0.55149999999999999</v>
      </c>
      <c r="F1961">
        <v>0.55149999999999999</v>
      </c>
      <c r="G1961">
        <v>0.55149999999999999</v>
      </c>
      <c r="H1961">
        <v>0.55149999999999999</v>
      </c>
      <c r="I1961">
        <v>0.55149999999999999</v>
      </c>
      <c r="J1961">
        <v>0.55149999999999999</v>
      </c>
      <c r="K1961">
        <v>0.55149999999999999</v>
      </c>
      <c r="L1961">
        <v>0.55149999999999999</v>
      </c>
    </row>
    <row r="1962" spans="1:12" x14ac:dyDescent="0.25">
      <c r="A1962" t="s">
        <v>730</v>
      </c>
      <c r="B1962">
        <v>2010</v>
      </c>
      <c r="C1962" t="s">
        <v>698</v>
      </c>
      <c r="D1962">
        <v>0.22819999999999999</v>
      </c>
      <c r="E1962">
        <v>0.22819999999999999</v>
      </c>
      <c r="F1962">
        <v>0.22819999999999999</v>
      </c>
      <c r="G1962">
        <v>0.22819999999999999</v>
      </c>
      <c r="H1962">
        <v>0.22819999999999999</v>
      </c>
      <c r="I1962">
        <v>0.22819999999999999</v>
      </c>
      <c r="J1962">
        <v>0.22819999999999999</v>
      </c>
      <c r="K1962">
        <v>0.22819999999999999</v>
      </c>
      <c r="L1962">
        <v>0.22819999999999999</v>
      </c>
    </row>
    <row r="1963" spans="1:12" x14ac:dyDescent="0.25">
      <c r="A1963" t="s">
        <v>730</v>
      </c>
      <c r="B1963">
        <v>2010</v>
      </c>
      <c r="C1963" t="s">
        <v>703</v>
      </c>
      <c r="D1963">
        <v>7.7000000000000002E-3</v>
      </c>
      <c r="E1963">
        <v>7.7000000000000002E-3</v>
      </c>
      <c r="F1963">
        <v>7.7000000000000002E-3</v>
      </c>
      <c r="G1963">
        <v>7.7000000000000002E-3</v>
      </c>
      <c r="H1963">
        <v>7.7000000000000002E-3</v>
      </c>
      <c r="I1963">
        <v>7.7000000000000002E-3</v>
      </c>
      <c r="J1963">
        <v>7.7000000000000002E-3</v>
      </c>
      <c r="K1963">
        <v>7.7000000000000002E-3</v>
      </c>
      <c r="L1963">
        <v>7.7000000000000002E-3</v>
      </c>
    </row>
    <row r="1964" spans="1:12" x14ac:dyDescent="0.25">
      <c r="A1964" t="s">
        <v>730</v>
      </c>
      <c r="B1964">
        <v>2010</v>
      </c>
      <c r="C1964" t="s">
        <v>700</v>
      </c>
      <c r="D1964">
        <v>9.0200000000000002E-2</v>
      </c>
      <c r="E1964">
        <v>9.0200000000000002E-2</v>
      </c>
      <c r="F1964">
        <v>9.0200000000000002E-2</v>
      </c>
      <c r="G1964">
        <v>9.0200000000000002E-2</v>
      </c>
      <c r="H1964">
        <v>9.0200000000000002E-2</v>
      </c>
      <c r="I1964">
        <v>9.0200000000000002E-2</v>
      </c>
      <c r="J1964">
        <v>9.0200000000000002E-2</v>
      </c>
      <c r="K1964">
        <v>9.0200000000000002E-2</v>
      </c>
      <c r="L1964">
        <v>9.0200000000000002E-2</v>
      </c>
    </row>
    <row r="1965" spans="1:12" x14ac:dyDescent="0.25">
      <c r="A1965" t="s">
        <v>730</v>
      </c>
      <c r="B1965">
        <v>2010</v>
      </c>
      <c r="C1965" t="s">
        <v>701</v>
      </c>
      <c r="D1965">
        <v>3.5700000000000003E-2</v>
      </c>
      <c r="E1965">
        <v>3.5700000000000003E-2</v>
      </c>
      <c r="F1965">
        <v>3.5700000000000003E-2</v>
      </c>
      <c r="G1965">
        <v>3.5700000000000003E-2</v>
      </c>
      <c r="H1965">
        <v>3.5700000000000003E-2</v>
      </c>
      <c r="I1965">
        <v>3.5700000000000003E-2</v>
      </c>
      <c r="J1965">
        <v>3.5700000000000003E-2</v>
      </c>
      <c r="K1965">
        <v>3.5700000000000003E-2</v>
      </c>
      <c r="L1965">
        <v>3.5700000000000003E-2</v>
      </c>
    </row>
    <row r="1966" spans="1:12" x14ac:dyDescent="0.25">
      <c r="A1966" t="s">
        <v>730</v>
      </c>
      <c r="B1966">
        <v>2010</v>
      </c>
      <c r="C1966" t="s">
        <v>702</v>
      </c>
      <c r="D1966">
        <v>3.6799999999999999E-2</v>
      </c>
      <c r="E1966">
        <v>3.6799999999999999E-2</v>
      </c>
      <c r="F1966">
        <v>3.6799999999999999E-2</v>
      </c>
      <c r="G1966">
        <v>3.6799999999999999E-2</v>
      </c>
      <c r="H1966">
        <v>3.6799999999999999E-2</v>
      </c>
      <c r="I1966">
        <v>3.6799999999999999E-2</v>
      </c>
      <c r="J1966">
        <v>3.6799999999999999E-2</v>
      </c>
      <c r="K1966">
        <v>3.6799999999999999E-2</v>
      </c>
      <c r="L1966">
        <v>3.6799999999999999E-2</v>
      </c>
    </row>
    <row r="1967" spans="1:12" x14ac:dyDescent="0.25">
      <c r="A1967" t="s">
        <v>730</v>
      </c>
      <c r="B1967">
        <v>2010</v>
      </c>
      <c r="C1967" t="s">
        <v>697</v>
      </c>
      <c r="D1967">
        <v>0.40060000000000001</v>
      </c>
      <c r="E1967">
        <v>0.40060000000000001</v>
      </c>
      <c r="F1967">
        <v>0.40060000000000001</v>
      </c>
      <c r="G1967">
        <v>0.40060000000000001</v>
      </c>
      <c r="H1967">
        <v>0.40060000000000001</v>
      </c>
      <c r="I1967">
        <v>0.40060000000000001</v>
      </c>
      <c r="J1967">
        <v>0.40060000000000001</v>
      </c>
      <c r="K1967">
        <v>0.40060000000000001</v>
      </c>
      <c r="L1967">
        <v>0.40060000000000001</v>
      </c>
    </row>
    <row r="1968" spans="1:12" x14ac:dyDescent="0.25">
      <c r="A1968" t="s">
        <v>730</v>
      </c>
      <c r="B1968">
        <v>2010</v>
      </c>
      <c r="C1968" t="s">
        <v>699</v>
      </c>
      <c r="D1968">
        <v>2E-3</v>
      </c>
      <c r="E1968">
        <v>2E-3</v>
      </c>
      <c r="F1968">
        <v>2E-3</v>
      </c>
      <c r="G1968">
        <v>2E-3</v>
      </c>
      <c r="H1968">
        <v>2E-3</v>
      </c>
      <c r="I1968">
        <v>2E-3</v>
      </c>
      <c r="J1968">
        <v>2E-3</v>
      </c>
      <c r="K1968">
        <v>2E-3</v>
      </c>
      <c r="L1968">
        <v>2E-3</v>
      </c>
    </row>
    <row r="1969" spans="1:12" x14ac:dyDescent="0.25">
      <c r="A1969" t="s">
        <v>731</v>
      </c>
      <c r="B1969">
        <v>2010</v>
      </c>
      <c r="C1969" t="s">
        <v>703</v>
      </c>
      <c r="D1969">
        <v>1.41E-2</v>
      </c>
      <c r="E1969">
        <v>1.41E-2</v>
      </c>
      <c r="F1969">
        <v>1.41E-2</v>
      </c>
      <c r="G1969">
        <v>1.41E-2</v>
      </c>
      <c r="H1969">
        <v>1.41E-2</v>
      </c>
      <c r="I1969">
        <v>1.41E-2</v>
      </c>
      <c r="J1969">
        <v>1.41E-2</v>
      </c>
      <c r="K1969">
        <v>1.41E-2</v>
      </c>
      <c r="L1969">
        <v>1.41E-2</v>
      </c>
    </row>
    <row r="1970" spans="1:12" x14ac:dyDescent="0.25">
      <c r="A1970" t="s">
        <v>731</v>
      </c>
      <c r="B1970">
        <v>2010</v>
      </c>
      <c r="C1970" t="s">
        <v>700</v>
      </c>
      <c r="D1970">
        <v>0.16470000000000001</v>
      </c>
      <c r="E1970">
        <v>0.16470000000000001</v>
      </c>
      <c r="F1970">
        <v>0.16470000000000001</v>
      </c>
      <c r="G1970">
        <v>0.16470000000000001</v>
      </c>
      <c r="H1970">
        <v>0.16470000000000001</v>
      </c>
      <c r="I1970">
        <v>0.16470000000000001</v>
      </c>
      <c r="J1970">
        <v>0.16470000000000001</v>
      </c>
      <c r="K1970">
        <v>0.16470000000000001</v>
      </c>
      <c r="L1970">
        <v>0.16470000000000001</v>
      </c>
    </row>
    <row r="1971" spans="1:12" x14ac:dyDescent="0.25">
      <c r="A1971" t="s">
        <v>731</v>
      </c>
      <c r="B1971">
        <v>2010</v>
      </c>
      <c r="C1971" t="s">
        <v>699</v>
      </c>
      <c r="D1971">
        <v>3.5999999999999999E-3</v>
      </c>
      <c r="E1971">
        <v>3.5999999999999999E-3</v>
      </c>
      <c r="F1971">
        <v>3.5999999999999999E-3</v>
      </c>
      <c r="G1971">
        <v>3.5999999999999999E-3</v>
      </c>
      <c r="H1971">
        <v>3.5999999999999999E-3</v>
      </c>
      <c r="I1971">
        <v>3.5999999999999999E-3</v>
      </c>
      <c r="J1971">
        <v>3.5999999999999999E-3</v>
      </c>
      <c r="K1971">
        <v>3.5999999999999999E-3</v>
      </c>
      <c r="L1971">
        <v>3.5999999999999999E-3</v>
      </c>
    </row>
    <row r="1972" spans="1:12" x14ac:dyDescent="0.25">
      <c r="A1972" t="s">
        <v>731</v>
      </c>
      <c r="B1972">
        <v>2010</v>
      </c>
      <c r="C1972" t="s">
        <v>701</v>
      </c>
      <c r="D1972">
        <v>7.1999999999999995E-2</v>
      </c>
      <c r="E1972">
        <v>7.1999999999999995E-2</v>
      </c>
      <c r="F1972">
        <v>7.1999999999999995E-2</v>
      </c>
      <c r="G1972">
        <v>7.1999999999999995E-2</v>
      </c>
      <c r="H1972">
        <v>7.1999999999999995E-2</v>
      </c>
      <c r="I1972">
        <v>7.1999999999999995E-2</v>
      </c>
      <c r="J1972">
        <v>7.1999999999999995E-2</v>
      </c>
      <c r="K1972">
        <v>7.1999999999999995E-2</v>
      </c>
      <c r="L1972">
        <v>7.1999999999999995E-2</v>
      </c>
    </row>
    <row r="1973" spans="1:12" x14ac:dyDescent="0.25">
      <c r="A1973" t="s">
        <v>731</v>
      </c>
      <c r="B1973">
        <v>2010</v>
      </c>
      <c r="C1973" t="s">
        <v>702</v>
      </c>
      <c r="D1973">
        <v>6.7199999999999996E-2</v>
      </c>
      <c r="E1973">
        <v>6.7199999999999996E-2</v>
      </c>
      <c r="F1973">
        <v>6.7199999999999996E-2</v>
      </c>
      <c r="G1973">
        <v>6.7199999999999996E-2</v>
      </c>
      <c r="H1973">
        <v>6.7199999999999996E-2</v>
      </c>
      <c r="I1973">
        <v>6.7199999999999996E-2</v>
      </c>
      <c r="J1973">
        <v>6.7199999999999996E-2</v>
      </c>
      <c r="K1973">
        <v>6.7199999999999996E-2</v>
      </c>
      <c r="L1973">
        <v>6.7199999999999996E-2</v>
      </c>
    </row>
    <row r="1974" spans="1:12" x14ac:dyDescent="0.25">
      <c r="A1974" t="s">
        <v>731</v>
      </c>
      <c r="B1974">
        <v>2010</v>
      </c>
      <c r="C1974" t="s">
        <v>697</v>
      </c>
      <c r="D1974">
        <v>0.70379999999999998</v>
      </c>
      <c r="E1974">
        <v>0.70379999999999998</v>
      </c>
      <c r="F1974">
        <v>0.70379999999999998</v>
      </c>
      <c r="G1974">
        <v>0.70379999999999998</v>
      </c>
      <c r="H1974">
        <v>0.70379999999999998</v>
      </c>
      <c r="I1974">
        <v>0.70379999999999998</v>
      </c>
      <c r="J1974">
        <v>0.70379999999999998</v>
      </c>
      <c r="K1974">
        <v>0.70379999999999998</v>
      </c>
      <c r="L1974">
        <v>0.70379999999999998</v>
      </c>
    </row>
    <row r="1975" spans="1:12" x14ac:dyDescent="0.25">
      <c r="A1975" t="s">
        <v>731</v>
      </c>
      <c r="B1975">
        <v>2010</v>
      </c>
      <c r="C1975" t="s">
        <v>698</v>
      </c>
      <c r="D1975">
        <v>0.38219999999999998</v>
      </c>
      <c r="E1975">
        <v>0.38219999999999998</v>
      </c>
      <c r="F1975">
        <v>0.38219999999999998</v>
      </c>
      <c r="G1975">
        <v>0.38219999999999998</v>
      </c>
      <c r="H1975">
        <v>0.38219999999999998</v>
      </c>
      <c r="I1975">
        <v>0.38219999999999998</v>
      </c>
      <c r="J1975">
        <v>0.38219999999999998</v>
      </c>
      <c r="K1975">
        <v>0.38219999999999998</v>
      </c>
      <c r="L1975">
        <v>0.38219999999999998</v>
      </c>
    </row>
    <row r="1976" spans="1:12" x14ac:dyDescent="0.25">
      <c r="A1976" t="s">
        <v>732</v>
      </c>
      <c r="B1976">
        <v>2010</v>
      </c>
      <c r="C1976" t="s">
        <v>703</v>
      </c>
      <c r="D1976">
        <v>2.1499999999999998E-2</v>
      </c>
      <c r="E1976">
        <v>2.1499999999999998E-2</v>
      </c>
      <c r="F1976">
        <v>2.1499999999999998E-2</v>
      </c>
      <c r="G1976">
        <v>2.1499999999999998E-2</v>
      </c>
      <c r="H1976">
        <v>2.1499999999999998E-2</v>
      </c>
      <c r="I1976">
        <v>2.1499999999999998E-2</v>
      </c>
      <c r="J1976">
        <v>2.1499999999999998E-2</v>
      </c>
      <c r="K1976">
        <v>2.1499999999999998E-2</v>
      </c>
      <c r="L1976">
        <v>2.1499999999999998E-2</v>
      </c>
    </row>
    <row r="1977" spans="1:12" x14ac:dyDescent="0.25">
      <c r="A1977" t="s">
        <v>732</v>
      </c>
      <c r="B1977">
        <v>2010</v>
      </c>
      <c r="C1977" t="s">
        <v>699</v>
      </c>
      <c r="D1977">
        <v>5.4000000000000003E-3</v>
      </c>
      <c r="E1977">
        <v>5.4000000000000003E-3</v>
      </c>
      <c r="F1977">
        <v>5.4000000000000003E-3</v>
      </c>
      <c r="G1977">
        <v>5.4000000000000003E-3</v>
      </c>
      <c r="H1977">
        <v>5.4000000000000003E-3</v>
      </c>
      <c r="I1977">
        <v>5.4000000000000003E-3</v>
      </c>
      <c r="J1977">
        <v>5.4000000000000003E-3</v>
      </c>
      <c r="K1977">
        <v>5.4000000000000003E-3</v>
      </c>
      <c r="L1977">
        <v>5.4000000000000003E-3</v>
      </c>
    </row>
    <row r="1978" spans="1:12" x14ac:dyDescent="0.25">
      <c r="A1978" t="s">
        <v>732</v>
      </c>
      <c r="B1978">
        <v>2010</v>
      </c>
      <c r="C1978" t="s">
        <v>700</v>
      </c>
      <c r="D1978">
        <v>0.2505</v>
      </c>
      <c r="E1978">
        <v>0.2505</v>
      </c>
      <c r="F1978">
        <v>0.2505</v>
      </c>
      <c r="G1978">
        <v>0.2505</v>
      </c>
      <c r="H1978">
        <v>0.2505</v>
      </c>
      <c r="I1978">
        <v>0.2505</v>
      </c>
      <c r="J1978">
        <v>0.2505</v>
      </c>
      <c r="K1978">
        <v>0.2505</v>
      </c>
      <c r="L1978">
        <v>0.2505</v>
      </c>
    </row>
    <row r="1979" spans="1:12" x14ac:dyDescent="0.25">
      <c r="A1979" t="s">
        <v>732</v>
      </c>
      <c r="B1979">
        <v>2010</v>
      </c>
      <c r="C1979" t="s">
        <v>701</v>
      </c>
      <c r="D1979">
        <v>9.35E-2</v>
      </c>
      <c r="E1979">
        <v>9.35E-2</v>
      </c>
      <c r="F1979">
        <v>9.35E-2</v>
      </c>
      <c r="G1979">
        <v>9.35E-2</v>
      </c>
      <c r="H1979">
        <v>9.35E-2</v>
      </c>
      <c r="I1979">
        <v>9.35E-2</v>
      </c>
      <c r="J1979">
        <v>9.35E-2</v>
      </c>
      <c r="K1979">
        <v>9.35E-2</v>
      </c>
      <c r="L1979">
        <v>9.35E-2</v>
      </c>
    </row>
    <row r="1980" spans="1:12" x14ac:dyDescent="0.25">
      <c r="A1980" t="s">
        <v>732</v>
      </c>
      <c r="B1980">
        <v>2010</v>
      </c>
      <c r="C1980" t="s">
        <v>702</v>
      </c>
      <c r="D1980">
        <v>0.1021</v>
      </c>
      <c r="E1980">
        <v>0.1021</v>
      </c>
      <c r="F1980">
        <v>0.1021</v>
      </c>
      <c r="G1980">
        <v>0.1021</v>
      </c>
      <c r="H1980">
        <v>0.1021</v>
      </c>
      <c r="I1980">
        <v>0.1021</v>
      </c>
      <c r="J1980">
        <v>0.1021</v>
      </c>
      <c r="K1980">
        <v>0.1021</v>
      </c>
      <c r="L1980">
        <v>0.1021</v>
      </c>
    </row>
    <row r="1981" spans="1:12" x14ac:dyDescent="0.25">
      <c r="A1981" t="s">
        <v>732</v>
      </c>
      <c r="B1981">
        <v>2010</v>
      </c>
      <c r="C1981" t="s">
        <v>697</v>
      </c>
      <c r="D1981">
        <v>0.99199999999999999</v>
      </c>
      <c r="E1981">
        <v>0.99199999999999999</v>
      </c>
      <c r="F1981">
        <v>0.99199999999999999</v>
      </c>
      <c r="G1981">
        <v>0.99199999999999999</v>
      </c>
      <c r="H1981">
        <v>0.99199999999999999</v>
      </c>
      <c r="I1981">
        <v>0.99199999999999999</v>
      </c>
      <c r="J1981">
        <v>0.99199999999999999</v>
      </c>
      <c r="K1981">
        <v>0.99199999999999999</v>
      </c>
      <c r="L1981">
        <v>0.99199999999999999</v>
      </c>
    </row>
    <row r="1982" spans="1:12" x14ac:dyDescent="0.25">
      <c r="A1982" t="s">
        <v>732</v>
      </c>
      <c r="B1982">
        <v>2010</v>
      </c>
      <c r="C1982" t="s">
        <v>698</v>
      </c>
      <c r="D1982">
        <v>0.51880000000000004</v>
      </c>
      <c r="E1982">
        <v>0.51880000000000004</v>
      </c>
      <c r="F1982">
        <v>0.51880000000000004</v>
      </c>
      <c r="G1982">
        <v>0.51880000000000004</v>
      </c>
      <c r="H1982">
        <v>0.51880000000000004</v>
      </c>
      <c r="I1982">
        <v>0.51880000000000004</v>
      </c>
      <c r="J1982">
        <v>0.51880000000000004</v>
      </c>
      <c r="K1982">
        <v>0.51880000000000004</v>
      </c>
      <c r="L1982">
        <v>0.51880000000000004</v>
      </c>
    </row>
    <row r="1983" spans="1:12" x14ac:dyDescent="0.25">
      <c r="A1983" t="s">
        <v>733</v>
      </c>
      <c r="B1983">
        <v>2010</v>
      </c>
      <c r="C1983" t="s">
        <v>700</v>
      </c>
      <c r="D1983">
        <v>0.129</v>
      </c>
      <c r="E1983">
        <v>0.129</v>
      </c>
      <c r="F1983">
        <v>0.129</v>
      </c>
      <c r="G1983">
        <v>0.129</v>
      </c>
      <c r="H1983">
        <v>0.129</v>
      </c>
      <c r="I1983">
        <v>0.129</v>
      </c>
      <c r="J1983">
        <v>0.129</v>
      </c>
      <c r="K1983">
        <v>0.129</v>
      </c>
      <c r="L1983">
        <v>0.129</v>
      </c>
    </row>
    <row r="1984" spans="1:12" x14ac:dyDescent="0.25">
      <c r="A1984" t="s">
        <v>733</v>
      </c>
      <c r="B1984">
        <v>2010</v>
      </c>
      <c r="C1984" t="s">
        <v>698</v>
      </c>
      <c r="D1984">
        <v>0.26900000000000002</v>
      </c>
      <c r="E1984">
        <v>0.26900000000000002</v>
      </c>
      <c r="F1984">
        <v>0.26900000000000002</v>
      </c>
      <c r="G1984">
        <v>0.26900000000000002</v>
      </c>
      <c r="H1984">
        <v>0.26900000000000002</v>
      </c>
      <c r="I1984">
        <v>0.26900000000000002</v>
      </c>
      <c r="J1984">
        <v>0.26900000000000002</v>
      </c>
      <c r="K1984">
        <v>0.26900000000000002</v>
      </c>
      <c r="L1984">
        <v>0.26900000000000002</v>
      </c>
    </row>
    <row r="1985" spans="1:12" x14ac:dyDescent="0.25">
      <c r="A1985" t="s">
        <v>733</v>
      </c>
      <c r="B1985">
        <v>2010</v>
      </c>
      <c r="C1985" t="s">
        <v>701</v>
      </c>
      <c r="D1985">
        <v>4.8399999999999999E-2</v>
      </c>
      <c r="E1985">
        <v>4.8399999999999999E-2</v>
      </c>
      <c r="F1985">
        <v>4.8399999999999999E-2</v>
      </c>
      <c r="G1985">
        <v>4.8399999999999999E-2</v>
      </c>
      <c r="H1985">
        <v>4.8399999999999999E-2</v>
      </c>
      <c r="I1985">
        <v>4.8399999999999999E-2</v>
      </c>
      <c r="J1985">
        <v>4.8399999999999999E-2</v>
      </c>
      <c r="K1985">
        <v>4.8399999999999999E-2</v>
      </c>
      <c r="L1985">
        <v>4.8399999999999999E-2</v>
      </c>
    </row>
    <row r="1986" spans="1:12" x14ac:dyDescent="0.25">
      <c r="A1986" t="s">
        <v>733</v>
      </c>
      <c r="B1986">
        <v>2010</v>
      </c>
      <c r="C1986" t="s">
        <v>703</v>
      </c>
      <c r="D1986">
        <v>1.11E-2</v>
      </c>
      <c r="E1986">
        <v>1.11E-2</v>
      </c>
      <c r="F1986">
        <v>1.11E-2</v>
      </c>
      <c r="G1986">
        <v>1.11E-2</v>
      </c>
      <c r="H1986">
        <v>1.11E-2</v>
      </c>
      <c r="I1986">
        <v>1.11E-2</v>
      </c>
      <c r="J1986">
        <v>1.11E-2</v>
      </c>
      <c r="K1986">
        <v>1.11E-2</v>
      </c>
      <c r="L1986">
        <v>1.11E-2</v>
      </c>
    </row>
    <row r="1987" spans="1:12" x14ac:dyDescent="0.25">
      <c r="A1987" t="s">
        <v>733</v>
      </c>
      <c r="B1987">
        <v>2010</v>
      </c>
      <c r="C1987" t="s">
        <v>699</v>
      </c>
      <c r="D1987">
        <v>2.8E-3</v>
      </c>
      <c r="E1987">
        <v>2.8E-3</v>
      </c>
      <c r="F1987">
        <v>2.8E-3</v>
      </c>
      <c r="G1987">
        <v>2.8E-3</v>
      </c>
      <c r="H1987">
        <v>2.8E-3</v>
      </c>
      <c r="I1987">
        <v>2.8E-3</v>
      </c>
      <c r="J1987">
        <v>2.8E-3</v>
      </c>
      <c r="K1987">
        <v>2.8E-3</v>
      </c>
      <c r="L1987">
        <v>2.8E-3</v>
      </c>
    </row>
    <row r="1988" spans="1:12" x14ac:dyDescent="0.25">
      <c r="A1988" t="s">
        <v>733</v>
      </c>
      <c r="B1988">
        <v>2010</v>
      </c>
      <c r="C1988" t="s">
        <v>702</v>
      </c>
      <c r="D1988">
        <v>5.2600000000000001E-2</v>
      </c>
      <c r="E1988">
        <v>5.2600000000000001E-2</v>
      </c>
      <c r="F1988">
        <v>5.2600000000000001E-2</v>
      </c>
      <c r="G1988">
        <v>5.2600000000000001E-2</v>
      </c>
      <c r="H1988">
        <v>5.2600000000000001E-2</v>
      </c>
      <c r="I1988">
        <v>5.2600000000000001E-2</v>
      </c>
      <c r="J1988">
        <v>5.2600000000000001E-2</v>
      </c>
      <c r="K1988">
        <v>5.2600000000000001E-2</v>
      </c>
      <c r="L1988">
        <v>5.2600000000000001E-2</v>
      </c>
    </row>
    <row r="1989" spans="1:12" x14ac:dyDescent="0.25">
      <c r="A1989" t="s">
        <v>733</v>
      </c>
      <c r="B1989">
        <v>2010</v>
      </c>
      <c r="C1989" t="s">
        <v>697</v>
      </c>
      <c r="D1989">
        <v>0.51290000000000002</v>
      </c>
      <c r="E1989">
        <v>0.51290000000000002</v>
      </c>
      <c r="F1989">
        <v>0.51290000000000002</v>
      </c>
      <c r="G1989">
        <v>0.51290000000000002</v>
      </c>
      <c r="H1989">
        <v>0.51290000000000002</v>
      </c>
      <c r="I1989">
        <v>0.51290000000000002</v>
      </c>
      <c r="J1989">
        <v>0.51290000000000002</v>
      </c>
      <c r="K1989">
        <v>0.51290000000000002</v>
      </c>
      <c r="L1989">
        <v>0.51290000000000002</v>
      </c>
    </row>
    <row r="1990" spans="1:12" x14ac:dyDescent="0.25">
      <c r="A1990" t="s">
        <v>734</v>
      </c>
      <c r="B1990">
        <v>2010</v>
      </c>
      <c r="C1990" t="s">
        <v>703</v>
      </c>
      <c r="D1990">
        <v>7.2099999999999997E-2</v>
      </c>
      <c r="E1990">
        <v>7.2099999999999997E-2</v>
      </c>
      <c r="F1990">
        <v>7.2099999999999997E-2</v>
      </c>
      <c r="G1990">
        <v>7.2099999999999997E-2</v>
      </c>
      <c r="H1990">
        <v>7.2099999999999997E-2</v>
      </c>
      <c r="I1990">
        <v>7.2099999999999997E-2</v>
      </c>
      <c r="J1990">
        <v>7.2099999999999997E-2</v>
      </c>
      <c r="K1990">
        <v>7.2099999999999997E-2</v>
      </c>
      <c r="L1990">
        <v>7.2099999999999997E-2</v>
      </c>
    </row>
    <row r="1991" spans="1:12" x14ac:dyDescent="0.25">
      <c r="A1991" t="s">
        <v>734</v>
      </c>
      <c r="B1991">
        <v>2010</v>
      </c>
      <c r="C1991" t="s">
        <v>702</v>
      </c>
      <c r="D1991">
        <v>0.34239999999999998</v>
      </c>
      <c r="E1991">
        <v>0.34239999999999998</v>
      </c>
      <c r="F1991">
        <v>0.34239999999999998</v>
      </c>
      <c r="G1991">
        <v>0.34239999999999998</v>
      </c>
      <c r="H1991">
        <v>0.34239999999999998</v>
      </c>
      <c r="I1991">
        <v>0.34239999999999998</v>
      </c>
      <c r="J1991">
        <v>0.34239999999999998</v>
      </c>
      <c r="K1991">
        <v>0.34239999999999998</v>
      </c>
      <c r="L1991">
        <v>0.34239999999999998</v>
      </c>
    </row>
    <row r="1992" spans="1:12" x14ac:dyDescent="0.25">
      <c r="A1992" t="s">
        <v>734</v>
      </c>
      <c r="B1992">
        <v>2010</v>
      </c>
      <c r="C1992" t="s">
        <v>701</v>
      </c>
      <c r="D1992">
        <v>0.29949999999999999</v>
      </c>
      <c r="E1992">
        <v>0.29949999999999999</v>
      </c>
      <c r="F1992">
        <v>0.29949999999999999</v>
      </c>
      <c r="G1992">
        <v>0.29949999999999999</v>
      </c>
      <c r="H1992">
        <v>0.29949999999999999</v>
      </c>
      <c r="I1992">
        <v>0.29949999999999999</v>
      </c>
      <c r="J1992">
        <v>0.29949999999999999</v>
      </c>
      <c r="K1992">
        <v>0.29949999999999999</v>
      </c>
      <c r="L1992">
        <v>0.29949999999999999</v>
      </c>
    </row>
    <row r="1993" spans="1:12" x14ac:dyDescent="0.25">
      <c r="A1993" t="s">
        <v>734</v>
      </c>
      <c r="B1993">
        <v>2010</v>
      </c>
      <c r="C1993" t="s">
        <v>700</v>
      </c>
      <c r="D1993">
        <v>0.83979999999999999</v>
      </c>
      <c r="E1993">
        <v>0.83979999999999999</v>
      </c>
      <c r="F1993">
        <v>0.83979999999999999</v>
      </c>
      <c r="G1993">
        <v>0.83979999999999999</v>
      </c>
      <c r="H1993">
        <v>0.83979999999999999</v>
      </c>
      <c r="I1993">
        <v>0.83979999999999999</v>
      </c>
      <c r="J1993">
        <v>0.83979999999999999</v>
      </c>
      <c r="K1993">
        <v>0.83979999999999999</v>
      </c>
      <c r="L1993">
        <v>0.83979999999999999</v>
      </c>
    </row>
    <row r="1994" spans="1:12" x14ac:dyDescent="0.25">
      <c r="A1994" t="s">
        <v>734</v>
      </c>
      <c r="B1994">
        <v>2010</v>
      </c>
      <c r="C1994" t="s">
        <v>697</v>
      </c>
      <c r="D1994">
        <v>3.1089000000000002</v>
      </c>
      <c r="E1994">
        <v>3.1089000000000002</v>
      </c>
      <c r="F1994">
        <v>3.1089000000000002</v>
      </c>
      <c r="G1994">
        <v>3.1089000000000002</v>
      </c>
      <c r="H1994">
        <v>3.1089000000000002</v>
      </c>
      <c r="I1994">
        <v>3.1089000000000002</v>
      </c>
      <c r="J1994">
        <v>3.1089000000000002</v>
      </c>
      <c r="K1994">
        <v>3.1089000000000002</v>
      </c>
      <c r="L1994">
        <v>3.1089000000000002</v>
      </c>
    </row>
    <row r="1995" spans="1:12" x14ac:dyDescent="0.25">
      <c r="A1995" t="s">
        <v>734</v>
      </c>
      <c r="B1995">
        <v>2010</v>
      </c>
      <c r="C1995" t="s">
        <v>698</v>
      </c>
      <c r="D1995">
        <v>1.5368999999999999</v>
      </c>
      <c r="E1995">
        <v>1.5368999999999999</v>
      </c>
      <c r="F1995">
        <v>1.5368999999999999</v>
      </c>
      <c r="G1995">
        <v>1.5368999999999999</v>
      </c>
      <c r="H1995">
        <v>1.5368999999999999</v>
      </c>
      <c r="I1995">
        <v>1.5368999999999999</v>
      </c>
      <c r="J1995">
        <v>1.5368999999999999</v>
      </c>
      <c r="K1995">
        <v>1.5368999999999999</v>
      </c>
      <c r="L1995">
        <v>1.5368999999999999</v>
      </c>
    </row>
    <row r="1996" spans="1:12" x14ac:dyDescent="0.25">
      <c r="A1996" t="s">
        <v>734</v>
      </c>
      <c r="B1996">
        <v>2010</v>
      </c>
      <c r="C1996" t="s">
        <v>699</v>
      </c>
      <c r="D1996">
        <v>1.83E-2</v>
      </c>
      <c r="E1996">
        <v>1.83E-2</v>
      </c>
      <c r="F1996">
        <v>1.83E-2</v>
      </c>
      <c r="G1996">
        <v>1.83E-2</v>
      </c>
      <c r="H1996">
        <v>1.83E-2</v>
      </c>
      <c r="I1996">
        <v>1.83E-2</v>
      </c>
      <c r="J1996">
        <v>1.83E-2</v>
      </c>
      <c r="K1996">
        <v>1.83E-2</v>
      </c>
      <c r="L1996">
        <v>1.83E-2</v>
      </c>
    </row>
    <row r="1997" spans="1:12" x14ac:dyDescent="0.25">
      <c r="A1997" t="s">
        <v>735</v>
      </c>
      <c r="B1997">
        <v>2010</v>
      </c>
      <c r="C1997" t="s">
        <v>698</v>
      </c>
      <c r="D1997">
        <v>0.49830000000000002</v>
      </c>
      <c r="E1997">
        <v>0.49830000000000002</v>
      </c>
      <c r="F1997">
        <v>0.49830000000000002</v>
      </c>
      <c r="G1997">
        <v>0.49830000000000002</v>
      </c>
      <c r="H1997">
        <v>0.49830000000000002</v>
      </c>
      <c r="I1997">
        <v>0.49830000000000002</v>
      </c>
      <c r="J1997">
        <v>0.49830000000000002</v>
      </c>
      <c r="K1997">
        <v>0.49830000000000002</v>
      </c>
      <c r="L1997">
        <v>0.49830000000000002</v>
      </c>
    </row>
    <row r="1998" spans="1:12" x14ac:dyDescent="0.25">
      <c r="A1998" t="s">
        <v>735</v>
      </c>
      <c r="B1998">
        <v>2010</v>
      </c>
      <c r="C1998" t="s">
        <v>701</v>
      </c>
      <c r="D1998">
        <v>7.0099999999999996E-2</v>
      </c>
      <c r="E1998">
        <v>7.0099999999999996E-2</v>
      </c>
      <c r="F1998">
        <v>7.0099999999999996E-2</v>
      </c>
      <c r="G1998">
        <v>7.0099999999999996E-2</v>
      </c>
      <c r="H1998">
        <v>7.0099999999999996E-2</v>
      </c>
      <c r="I1998">
        <v>7.0099999999999996E-2</v>
      </c>
      <c r="J1998">
        <v>7.0099999999999996E-2</v>
      </c>
      <c r="K1998">
        <v>7.0099999999999996E-2</v>
      </c>
      <c r="L1998">
        <v>7.0099999999999996E-2</v>
      </c>
    </row>
    <row r="1999" spans="1:12" x14ac:dyDescent="0.25">
      <c r="A1999" t="s">
        <v>735</v>
      </c>
      <c r="B1999">
        <v>2010</v>
      </c>
      <c r="C1999" t="s">
        <v>703</v>
      </c>
      <c r="D1999">
        <v>1.5800000000000002E-2</v>
      </c>
      <c r="E1999">
        <v>1.5800000000000002E-2</v>
      </c>
      <c r="F1999">
        <v>1.5800000000000002E-2</v>
      </c>
      <c r="G1999">
        <v>1.5800000000000002E-2</v>
      </c>
      <c r="H1999">
        <v>1.5800000000000002E-2</v>
      </c>
      <c r="I1999">
        <v>1.5800000000000002E-2</v>
      </c>
      <c r="J1999">
        <v>1.5800000000000002E-2</v>
      </c>
      <c r="K1999">
        <v>1.5800000000000002E-2</v>
      </c>
      <c r="L1999">
        <v>1.5800000000000002E-2</v>
      </c>
    </row>
    <row r="2000" spans="1:12" x14ac:dyDescent="0.25">
      <c r="A2000" t="s">
        <v>735</v>
      </c>
      <c r="B2000">
        <v>2010</v>
      </c>
      <c r="C2000" t="s">
        <v>699</v>
      </c>
      <c r="D2000">
        <v>4.0000000000000001E-3</v>
      </c>
      <c r="E2000">
        <v>4.0000000000000001E-3</v>
      </c>
      <c r="F2000">
        <v>4.0000000000000001E-3</v>
      </c>
      <c r="G2000">
        <v>4.0000000000000001E-3</v>
      </c>
      <c r="H2000">
        <v>4.0000000000000001E-3</v>
      </c>
      <c r="I2000">
        <v>4.0000000000000001E-3</v>
      </c>
      <c r="J2000">
        <v>4.0000000000000001E-3</v>
      </c>
      <c r="K2000">
        <v>4.0000000000000001E-3</v>
      </c>
      <c r="L2000">
        <v>4.0000000000000001E-3</v>
      </c>
    </row>
    <row r="2001" spans="1:12" x14ac:dyDescent="0.25">
      <c r="A2001" t="s">
        <v>735</v>
      </c>
      <c r="B2001">
        <v>2010</v>
      </c>
      <c r="C2001" t="s">
        <v>702</v>
      </c>
      <c r="D2001">
        <v>7.5200000000000003E-2</v>
      </c>
      <c r="E2001">
        <v>7.5200000000000003E-2</v>
      </c>
      <c r="F2001">
        <v>7.5200000000000003E-2</v>
      </c>
      <c r="G2001">
        <v>7.5200000000000003E-2</v>
      </c>
      <c r="H2001">
        <v>7.5200000000000003E-2</v>
      </c>
      <c r="I2001">
        <v>7.5200000000000003E-2</v>
      </c>
      <c r="J2001">
        <v>7.5200000000000003E-2</v>
      </c>
      <c r="K2001">
        <v>7.5200000000000003E-2</v>
      </c>
      <c r="L2001">
        <v>7.5200000000000003E-2</v>
      </c>
    </row>
    <row r="2002" spans="1:12" x14ac:dyDescent="0.25">
      <c r="A2002" t="s">
        <v>735</v>
      </c>
      <c r="B2002">
        <v>2010</v>
      </c>
      <c r="C2002" t="s">
        <v>697</v>
      </c>
      <c r="D2002">
        <v>0.8478</v>
      </c>
      <c r="E2002">
        <v>0.8478</v>
      </c>
      <c r="F2002">
        <v>0.8478</v>
      </c>
      <c r="G2002">
        <v>0.8478</v>
      </c>
      <c r="H2002">
        <v>0.8478</v>
      </c>
      <c r="I2002">
        <v>0.8478</v>
      </c>
      <c r="J2002">
        <v>0.8478</v>
      </c>
      <c r="K2002">
        <v>0.8478</v>
      </c>
      <c r="L2002">
        <v>0.8478</v>
      </c>
    </row>
    <row r="2003" spans="1:12" x14ac:dyDescent="0.25">
      <c r="A2003" t="s">
        <v>735</v>
      </c>
      <c r="B2003">
        <v>2010</v>
      </c>
      <c r="C2003" t="s">
        <v>700</v>
      </c>
      <c r="D2003">
        <v>0.18440000000000001</v>
      </c>
      <c r="E2003">
        <v>0.18440000000000001</v>
      </c>
      <c r="F2003">
        <v>0.18440000000000001</v>
      </c>
      <c r="G2003">
        <v>0.18440000000000001</v>
      </c>
      <c r="H2003">
        <v>0.18440000000000001</v>
      </c>
      <c r="I2003">
        <v>0.18440000000000001</v>
      </c>
      <c r="J2003">
        <v>0.18440000000000001</v>
      </c>
      <c r="K2003">
        <v>0.18440000000000001</v>
      </c>
      <c r="L2003">
        <v>0.18440000000000001</v>
      </c>
    </row>
    <row r="2004" spans="1:12" x14ac:dyDescent="0.25">
      <c r="A2004" t="s">
        <v>736</v>
      </c>
      <c r="B2004">
        <v>2010</v>
      </c>
      <c r="C2004" t="s">
        <v>698</v>
      </c>
      <c r="D2004">
        <v>2.9174000000000002</v>
      </c>
      <c r="E2004">
        <v>2.9174000000000002</v>
      </c>
      <c r="F2004">
        <v>2.9174000000000002</v>
      </c>
      <c r="G2004">
        <v>2.9174000000000002</v>
      </c>
      <c r="H2004">
        <v>2.9174000000000002</v>
      </c>
      <c r="I2004">
        <v>2.9174000000000002</v>
      </c>
      <c r="J2004">
        <v>2.9174000000000002</v>
      </c>
      <c r="K2004">
        <v>2.9174000000000002</v>
      </c>
      <c r="L2004">
        <v>2.9174000000000002</v>
      </c>
    </row>
    <row r="2005" spans="1:12" x14ac:dyDescent="0.25">
      <c r="A2005" t="s">
        <v>736</v>
      </c>
      <c r="B2005">
        <v>2010</v>
      </c>
      <c r="C2005" t="s">
        <v>700</v>
      </c>
      <c r="D2005">
        <v>1.8106</v>
      </c>
      <c r="E2005">
        <v>1.8106</v>
      </c>
      <c r="F2005">
        <v>1.8106</v>
      </c>
      <c r="G2005">
        <v>1.8106</v>
      </c>
      <c r="H2005">
        <v>1.8106</v>
      </c>
      <c r="I2005">
        <v>1.8106</v>
      </c>
      <c r="J2005">
        <v>1.8106</v>
      </c>
      <c r="K2005">
        <v>1.8106</v>
      </c>
      <c r="L2005">
        <v>1.8106</v>
      </c>
    </row>
    <row r="2006" spans="1:12" x14ac:dyDescent="0.25">
      <c r="A2006" t="s">
        <v>736</v>
      </c>
      <c r="B2006">
        <v>2010</v>
      </c>
      <c r="C2006" t="s">
        <v>702</v>
      </c>
      <c r="D2006">
        <v>0.73819999999999997</v>
      </c>
      <c r="E2006">
        <v>0.73819999999999997</v>
      </c>
      <c r="F2006">
        <v>0.73819999999999997</v>
      </c>
      <c r="G2006">
        <v>0.73819999999999997</v>
      </c>
      <c r="H2006">
        <v>0.73819999999999997</v>
      </c>
      <c r="I2006">
        <v>0.73819999999999997</v>
      </c>
      <c r="J2006">
        <v>0.73819999999999997</v>
      </c>
      <c r="K2006">
        <v>0.73819999999999997</v>
      </c>
      <c r="L2006">
        <v>0.73819999999999997</v>
      </c>
    </row>
    <row r="2007" spans="1:12" x14ac:dyDescent="0.25">
      <c r="A2007" t="s">
        <v>736</v>
      </c>
      <c r="B2007">
        <v>2010</v>
      </c>
      <c r="C2007" t="s">
        <v>701</v>
      </c>
      <c r="D2007">
        <v>0.66100000000000003</v>
      </c>
      <c r="E2007">
        <v>0.66100000000000003</v>
      </c>
      <c r="F2007">
        <v>0.66100000000000003</v>
      </c>
      <c r="G2007">
        <v>0.66100000000000003</v>
      </c>
      <c r="H2007">
        <v>0.66100000000000003</v>
      </c>
      <c r="I2007">
        <v>0.66100000000000003</v>
      </c>
      <c r="J2007">
        <v>0.66100000000000003</v>
      </c>
      <c r="K2007">
        <v>0.66100000000000003</v>
      </c>
      <c r="L2007">
        <v>0.66100000000000003</v>
      </c>
    </row>
    <row r="2008" spans="1:12" x14ac:dyDescent="0.25">
      <c r="A2008" t="s">
        <v>736</v>
      </c>
      <c r="B2008">
        <v>2010</v>
      </c>
      <c r="C2008" t="s">
        <v>699</v>
      </c>
      <c r="D2008">
        <v>3.9399999999999998E-2</v>
      </c>
      <c r="E2008">
        <v>3.9399999999999998E-2</v>
      </c>
      <c r="F2008">
        <v>3.9399999999999998E-2</v>
      </c>
      <c r="G2008">
        <v>3.9399999999999998E-2</v>
      </c>
      <c r="H2008">
        <v>3.9399999999999998E-2</v>
      </c>
      <c r="I2008">
        <v>3.9399999999999998E-2</v>
      </c>
      <c r="J2008">
        <v>3.9399999999999998E-2</v>
      </c>
      <c r="K2008">
        <v>3.9399999999999998E-2</v>
      </c>
      <c r="L2008">
        <v>3.9399999999999998E-2</v>
      </c>
    </row>
    <row r="2009" spans="1:12" x14ac:dyDescent="0.25">
      <c r="A2009" t="s">
        <v>736</v>
      </c>
      <c r="B2009">
        <v>2010</v>
      </c>
      <c r="C2009" t="s">
        <v>697</v>
      </c>
      <c r="D2009">
        <v>6.3220000000000001</v>
      </c>
      <c r="E2009">
        <v>6.3220000000000001</v>
      </c>
      <c r="F2009">
        <v>6.3220000000000001</v>
      </c>
      <c r="G2009">
        <v>6.3220000000000001</v>
      </c>
      <c r="H2009">
        <v>6.3220000000000001</v>
      </c>
      <c r="I2009">
        <v>6.3220000000000001</v>
      </c>
      <c r="J2009">
        <v>6.3220000000000001</v>
      </c>
      <c r="K2009">
        <v>6.3220000000000001</v>
      </c>
      <c r="L2009">
        <v>6.3220000000000001</v>
      </c>
    </row>
    <row r="2010" spans="1:12" x14ac:dyDescent="0.25">
      <c r="A2010" t="s">
        <v>736</v>
      </c>
      <c r="B2010">
        <v>2010</v>
      </c>
      <c r="C2010" t="s">
        <v>703</v>
      </c>
      <c r="D2010">
        <v>0.15540000000000001</v>
      </c>
      <c r="E2010">
        <v>0.15540000000000001</v>
      </c>
      <c r="F2010">
        <v>0.15540000000000001</v>
      </c>
      <c r="G2010">
        <v>0.15540000000000001</v>
      </c>
      <c r="H2010">
        <v>0.15540000000000001</v>
      </c>
      <c r="I2010">
        <v>0.15540000000000001</v>
      </c>
      <c r="J2010">
        <v>0.15540000000000001</v>
      </c>
      <c r="K2010">
        <v>0.15540000000000001</v>
      </c>
      <c r="L2010">
        <v>0.15540000000000001</v>
      </c>
    </row>
    <row r="2011" spans="1:12" x14ac:dyDescent="0.25">
      <c r="A2011" t="s">
        <v>737</v>
      </c>
      <c r="B2011">
        <v>2010</v>
      </c>
      <c r="C2011" t="s">
        <v>698</v>
      </c>
      <c r="D2011">
        <v>2.1436999999999999</v>
      </c>
      <c r="E2011">
        <v>2.1436999999999999</v>
      </c>
      <c r="F2011">
        <v>2.1436999999999999</v>
      </c>
      <c r="G2011">
        <v>2.1436999999999999</v>
      </c>
      <c r="H2011">
        <v>2.1436999999999999</v>
      </c>
      <c r="I2011">
        <v>2.1436999999999999</v>
      </c>
      <c r="J2011">
        <v>2.1436999999999999</v>
      </c>
      <c r="K2011">
        <v>2.1436999999999999</v>
      </c>
      <c r="L2011">
        <v>2.1436999999999999</v>
      </c>
    </row>
    <row r="2012" spans="1:12" x14ac:dyDescent="0.25">
      <c r="A2012" t="s">
        <v>737</v>
      </c>
      <c r="B2012">
        <v>2010</v>
      </c>
      <c r="C2012" t="s">
        <v>699</v>
      </c>
      <c r="D2012">
        <v>1.89E-2</v>
      </c>
      <c r="E2012">
        <v>1.89E-2</v>
      </c>
      <c r="F2012">
        <v>1.89E-2</v>
      </c>
      <c r="G2012">
        <v>1.89E-2</v>
      </c>
      <c r="H2012">
        <v>1.89E-2</v>
      </c>
      <c r="I2012">
        <v>1.89E-2</v>
      </c>
      <c r="J2012">
        <v>1.89E-2</v>
      </c>
      <c r="K2012">
        <v>1.89E-2</v>
      </c>
      <c r="L2012">
        <v>1.89E-2</v>
      </c>
    </row>
    <row r="2013" spans="1:12" x14ac:dyDescent="0.25">
      <c r="A2013" t="s">
        <v>737</v>
      </c>
      <c r="B2013">
        <v>2010</v>
      </c>
      <c r="C2013" t="s">
        <v>697</v>
      </c>
      <c r="D2013">
        <v>3.8727999999999998</v>
      </c>
      <c r="E2013">
        <v>3.8727999999999998</v>
      </c>
      <c r="F2013">
        <v>3.8727999999999998</v>
      </c>
      <c r="G2013">
        <v>3.8727999999999998</v>
      </c>
      <c r="H2013">
        <v>3.8727999999999998</v>
      </c>
      <c r="I2013">
        <v>3.8727999999999998</v>
      </c>
      <c r="J2013">
        <v>3.8727999999999998</v>
      </c>
      <c r="K2013">
        <v>3.8727999999999998</v>
      </c>
      <c r="L2013">
        <v>3.8727999999999998</v>
      </c>
    </row>
    <row r="2014" spans="1:12" x14ac:dyDescent="0.25">
      <c r="A2014" t="s">
        <v>737</v>
      </c>
      <c r="B2014">
        <v>2010</v>
      </c>
      <c r="C2014" t="s">
        <v>700</v>
      </c>
      <c r="D2014">
        <v>0.87029999999999996</v>
      </c>
      <c r="E2014">
        <v>0.87029999999999996</v>
      </c>
      <c r="F2014">
        <v>0.87029999999999996</v>
      </c>
      <c r="G2014">
        <v>0.87029999999999996</v>
      </c>
      <c r="H2014">
        <v>0.87029999999999996</v>
      </c>
      <c r="I2014">
        <v>0.87029999999999996</v>
      </c>
      <c r="J2014">
        <v>0.87029999999999996</v>
      </c>
      <c r="K2014">
        <v>0.87029999999999996</v>
      </c>
      <c r="L2014">
        <v>0.87029999999999996</v>
      </c>
    </row>
    <row r="2015" spans="1:12" x14ac:dyDescent="0.25">
      <c r="A2015" t="s">
        <v>737</v>
      </c>
      <c r="B2015">
        <v>2010</v>
      </c>
      <c r="C2015" t="s">
        <v>702</v>
      </c>
      <c r="D2015">
        <v>0.3548</v>
      </c>
      <c r="E2015">
        <v>0.3548</v>
      </c>
      <c r="F2015">
        <v>0.3548</v>
      </c>
      <c r="G2015">
        <v>0.3548</v>
      </c>
      <c r="H2015">
        <v>0.3548</v>
      </c>
      <c r="I2015">
        <v>0.3548</v>
      </c>
      <c r="J2015">
        <v>0.3548</v>
      </c>
      <c r="K2015">
        <v>0.3548</v>
      </c>
      <c r="L2015">
        <v>0.3548</v>
      </c>
    </row>
    <row r="2016" spans="1:12" x14ac:dyDescent="0.25">
      <c r="A2016" t="s">
        <v>737</v>
      </c>
      <c r="B2016">
        <v>2010</v>
      </c>
      <c r="C2016" t="s">
        <v>703</v>
      </c>
      <c r="D2016">
        <v>7.4700000000000003E-2</v>
      </c>
      <c r="E2016">
        <v>7.4700000000000003E-2</v>
      </c>
      <c r="F2016">
        <v>7.4700000000000003E-2</v>
      </c>
      <c r="G2016">
        <v>7.4700000000000003E-2</v>
      </c>
      <c r="H2016">
        <v>7.4700000000000003E-2</v>
      </c>
      <c r="I2016">
        <v>7.4700000000000003E-2</v>
      </c>
      <c r="J2016">
        <v>7.4700000000000003E-2</v>
      </c>
      <c r="K2016">
        <v>7.4700000000000003E-2</v>
      </c>
      <c r="L2016">
        <v>7.4700000000000003E-2</v>
      </c>
    </row>
    <row r="2017" spans="1:12" x14ac:dyDescent="0.25">
      <c r="A2017" t="s">
        <v>737</v>
      </c>
      <c r="B2017">
        <v>2010</v>
      </c>
      <c r="C2017" t="s">
        <v>701</v>
      </c>
      <c r="D2017">
        <v>0.4103</v>
      </c>
      <c r="E2017">
        <v>0.4103</v>
      </c>
      <c r="F2017">
        <v>0.4103</v>
      </c>
      <c r="G2017">
        <v>0.4103</v>
      </c>
      <c r="H2017">
        <v>0.4103</v>
      </c>
      <c r="I2017">
        <v>0.4103</v>
      </c>
      <c r="J2017">
        <v>0.4103</v>
      </c>
      <c r="K2017">
        <v>0.4103</v>
      </c>
      <c r="L2017">
        <v>0.4103</v>
      </c>
    </row>
    <row r="2018" spans="1:12" x14ac:dyDescent="0.25">
      <c r="A2018" t="s">
        <v>738</v>
      </c>
      <c r="B2018">
        <v>2010</v>
      </c>
      <c r="C2018" t="s">
        <v>703</v>
      </c>
      <c r="D2018">
        <v>5.1000000000000004E-3</v>
      </c>
      <c r="E2018">
        <v>5.1000000000000004E-3</v>
      </c>
      <c r="F2018">
        <v>5.1000000000000004E-3</v>
      </c>
      <c r="G2018">
        <v>5.1000000000000004E-3</v>
      </c>
      <c r="H2018">
        <v>5.1000000000000004E-3</v>
      </c>
      <c r="I2018">
        <v>5.1000000000000004E-3</v>
      </c>
      <c r="J2018">
        <v>5.1000000000000004E-3</v>
      </c>
      <c r="K2018">
        <v>5.1000000000000004E-3</v>
      </c>
      <c r="L2018">
        <v>5.1000000000000004E-3</v>
      </c>
    </row>
    <row r="2019" spans="1:12" x14ac:dyDescent="0.25">
      <c r="A2019" t="s">
        <v>738</v>
      </c>
      <c r="B2019">
        <v>2010</v>
      </c>
      <c r="C2019" t="s">
        <v>701</v>
      </c>
      <c r="D2019">
        <v>2.7400000000000001E-2</v>
      </c>
      <c r="E2019">
        <v>2.7400000000000001E-2</v>
      </c>
      <c r="F2019">
        <v>2.7400000000000001E-2</v>
      </c>
      <c r="G2019">
        <v>2.7400000000000001E-2</v>
      </c>
      <c r="H2019">
        <v>2.7400000000000001E-2</v>
      </c>
      <c r="I2019">
        <v>2.7400000000000001E-2</v>
      </c>
      <c r="J2019">
        <v>2.7400000000000001E-2</v>
      </c>
      <c r="K2019">
        <v>2.7400000000000001E-2</v>
      </c>
      <c r="L2019">
        <v>2.7400000000000001E-2</v>
      </c>
    </row>
    <row r="2020" spans="1:12" x14ac:dyDescent="0.25">
      <c r="A2020" t="s">
        <v>738</v>
      </c>
      <c r="B2020">
        <v>2010</v>
      </c>
      <c r="C2020" t="s">
        <v>699</v>
      </c>
      <c r="D2020">
        <v>1.2999999999999999E-3</v>
      </c>
      <c r="E2020">
        <v>1.2999999999999999E-3</v>
      </c>
      <c r="F2020">
        <v>1.2999999999999999E-3</v>
      </c>
      <c r="G2020">
        <v>1.2999999999999999E-3</v>
      </c>
      <c r="H2020">
        <v>1.2999999999999999E-3</v>
      </c>
      <c r="I2020">
        <v>1.2999999999999999E-3</v>
      </c>
      <c r="J2020">
        <v>1.2999999999999999E-3</v>
      </c>
      <c r="K2020">
        <v>1.2999999999999999E-3</v>
      </c>
      <c r="L2020">
        <v>1.2999999999999999E-3</v>
      </c>
    </row>
    <row r="2021" spans="1:12" x14ac:dyDescent="0.25">
      <c r="A2021" t="s">
        <v>738</v>
      </c>
      <c r="B2021">
        <v>2010</v>
      </c>
      <c r="C2021" t="s">
        <v>700</v>
      </c>
      <c r="D2021">
        <v>5.9299999999999999E-2</v>
      </c>
      <c r="E2021">
        <v>5.9299999999999999E-2</v>
      </c>
      <c r="F2021">
        <v>5.9299999999999999E-2</v>
      </c>
      <c r="G2021">
        <v>5.9299999999999999E-2</v>
      </c>
      <c r="H2021">
        <v>5.9299999999999999E-2</v>
      </c>
      <c r="I2021">
        <v>5.9299999999999999E-2</v>
      </c>
      <c r="J2021">
        <v>5.9299999999999999E-2</v>
      </c>
      <c r="K2021">
        <v>5.9299999999999999E-2</v>
      </c>
      <c r="L2021">
        <v>5.9299999999999999E-2</v>
      </c>
    </row>
    <row r="2022" spans="1:12" x14ac:dyDescent="0.25">
      <c r="A2022" t="s">
        <v>738</v>
      </c>
      <c r="B2022">
        <v>2010</v>
      </c>
      <c r="C2022" t="s">
        <v>698</v>
      </c>
      <c r="D2022">
        <v>0.17469999999999999</v>
      </c>
      <c r="E2022">
        <v>0.17469999999999999</v>
      </c>
      <c r="F2022">
        <v>0.17469999999999999</v>
      </c>
      <c r="G2022">
        <v>0.17469999999999999</v>
      </c>
      <c r="H2022">
        <v>0.17469999999999999</v>
      </c>
      <c r="I2022">
        <v>0.17469999999999999</v>
      </c>
      <c r="J2022">
        <v>0.17469999999999999</v>
      </c>
      <c r="K2022">
        <v>0.17469999999999999</v>
      </c>
      <c r="L2022">
        <v>0.17469999999999999</v>
      </c>
    </row>
    <row r="2023" spans="1:12" x14ac:dyDescent="0.25">
      <c r="A2023" t="s">
        <v>738</v>
      </c>
      <c r="B2023">
        <v>2010</v>
      </c>
      <c r="C2023" t="s">
        <v>697</v>
      </c>
      <c r="D2023">
        <v>0.29189999999999999</v>
      </c>
      <c r="E2023">
        <v>0.29189999999999999</v>
      </c>
      <c r="F2023">
        <v>0.29189999999999999</v>
      </c>
      <c r="G2023">
        <v>0.29189999999999999</v>
      </c>
      <c r="H2023">
        <v>0.29189999999999999</v>
      </c>
      <c r="I2023">
        <v>0.29189999999999999</v>
      </c>
      <c r="J2023">
        <v>0.29189999999999999</v>
      </c>
      <c r="K2023">
        <v>0.29189999999999999</v>
      </c>
      <c r="L2023">
        <v>0.29189999999999999</v>
      </c>
    </row>
    <row r="2024" spans="1:12" x14ac:dyDescent="0.25">
      <c r="A2024" t="s">
        <v>738</v>
      </c>
      <c r="B2024">
        <v>2010</v>
      </c>
      <c r="C2024" t="s">
        <v>702</v>
      </c>
      <c r="D2024">
        <v>2.4199999999999999E-2</v>
      </c>
      <c r="E2024">
        <v>2.4199999999999999E-2</v>
      </c>
      <c r="F2024">
        <v>2.4199999999999999E-2</v>
      </c>
      <c r="G2024">
        <v>2.4199999999999999E-2</v>
      </c>
      <c r="H2024">
        <v>2.4199999999999999E-2</v>
      </c>
      <c r="I2024">
        <v>2.4199999999999999E-2</v>
      </c>
      <c r="J2024">
        <v>2.4199999999999999E-2</v>
      </c>
      <c r="K2024">
        <v>2.4199999999999999E-2</v>
      </c>
      <c r="L2024">
        <v>2.4199999999999999E-2</v>
      </c>
    </row>
    <row r="2025" spans="1:12" x14ac:dyDescent="0.25">
      <c r="A2025" t="s">
        <v>739</v>
      </c>
      <c r="B2025">
        <v>2010</v>
      </c>
      <c r="C2025" t="s">
        <v>699</v>
      </c>
      <c r="D2025">
        <v>2.3400000000000001E-2</v>
      </c>
      <c r="E2025">
        <v>2.3400000000000001E-2</v>
      </c>
      <c r="F2025">
        <v>2.3400000000000001E-2</v>
      </c>
      <c r="G2025">
        <v>2.3400000000000001E-2</v>
      </c>
      <c r="H2025">
        <v>2.3400000000000001E-2</v>
      </c>
      <c r="I2025">
        <v>2.3400000000000001E-2</v>
      </c>
      <c r="J2025">
        <v>2.3400000000000001E-2</v>
      </c>
      <c r="K2025">
        <v>2.3400000000000001E-2</v>
      </c>
      <c r="L2025">
        <v>2.3400000000000001E-2</v>
      </c>
    </row>
    <row r="2026" spans="1:12" x14ac:dyDescent="0.25">
      <c r="A2026" t="s">
        <v>739</v>
      </c>
      <c r="B2026">
        <v>2010</v>
      </c>
      <c r="C2026" t="s">
        <v>698</v>
      </c>
      <c r="D2026">
        <v>2.54</v>
      </c>
      <c r="E2026">
        <v>2.54</v>
      </c>
      <c r="F2026">
        <v>2.54</v>
      </c>
      <c r="G2026">
        <v>2.54</v>
      </c>
      <c r="H2026">
        <v>2.54</v>
      </c>
      <c r="I2026">
        <v>2.54</v>
      </c>
      <c r="J2026">
        <v>2.54</v>
      </c>
      <c r="K2026">
        <v>2.54</v>
      </c>
      <c r="L2026">
        <v>2.54</v>
      </c>
    </row>
    <row r="2027" spans="1:12" x14ac:dyDescent="0.25">
      <c r="A2027" t="s">
        <v>739</v>
      </c>
      <c r="B2027">
        <v>2010</v>
      </c>
      <c r="C2027" t="s">
        <v>703</v>
      </c>
      <c r="D2027">
        <v>9.2499999999999999E-2</v>
      </c>
      <c r="E2027">
        <v>9.2499999999999999E-2</v>
      </c>
      <c r="F2027">
        <v>9.2499999999999999E-2</v>
      </c>
      <c r="G2027">
        <v>9.2499999999999999E-2</v>
      </c>
      <c r="H2027">
        <v>9.2499999999999999E-2</v>
      </c>
      <c r="I2027">
        <v>9.2499999999999999E-2</v>
      </c>
      <c r="J2027">
        <v>9.2499999999999999E-2</v>
      </c>
      <c r="K2027">
        <v>9.2499999999999999E-2</v>
      </c>
      <c r="L2027">
        <v>9.2499999999999999E-2</v>
      </c>
    </row>
    <row r="2028" spans="1:12" x14ac:dyDescent="0.25">
      <c r="A2028" t="s">
        <v>739</v>
      </c>
      <c r="B2028">
        <v>2010</v>
      </c>
      <c r="C2028" t="s">
        <v>701</v>
      </c>
      <c r="D2028">
        <v>0.4672</v>
      </c>
      <c r="E2028">
        <v>0.4672</v>
      </c>
      <c r="F2028">
        <v>0.4672</v>
      </c>
      <c r="G2028">
        <v>0.4672</v>
      </c>
      <c r="H2028">
        <v>0.4672</v>
      </c>
      <c r="I2028">
        <v>0.4672</v>
      </c>
      <c r="J2028">
        <v>0.4672</v>
      </c>
      <c r="K2028">
        <v>0.4672</v>
      </c>
      <c r="L2028">
        <v>0.4672</v>
      </c>
    </row>
    <row r="2029" spans="1:12" x14ac:dyDescent="0.25">
      <c r="A2029" t="s">
        <v>739</v>
      </c>
      <c r="B2029">
        <v>2010</v>
      </c>
      <c r="C2029" t="s">
        <v>700</v>
      </c>
      <c r="D2029">
        <v>1.0780000000000001</v>
      </c>
      <c r="E2029">
        <v>1.0780000000000001</v>
      </c>
      <c r="F2029">
        <v>1.0780000000000001</v>
      </c>
      <c r="G2029">
        <v>1.0780000000000001</v>
      </c>
      <c r="H2029">
        <v>1.0780000000000001</v>
      </c>
      <c r="I2029">
        <v>1.0780000000000001</v>
      </c>
      <c r="J2029">
        <v>1.0780000000000001</v>
      </c>
      <c r="K2029">
        <v>1.0780000000000001</v>
      </c>
      <c r="L2029">
        <v>1.0780000000000001</v>
      </c>
    </row>
    <row r="2030" spans="1:12" x14ac:dyDescent="0.25">
      <c r="A2030" t="s">
        <v>739</v>
      </c>
      <c r="B2030">
        <v>2010</v>
      </c>
      <c r="C2030" t="s">
        <v>697</v>
      </c>
      <c r="D2030">
        <v>4.6406000000000001</v>
      </c>
      <c r="E2030">
        <v>4.6406000000000001</v>
      </c>
      <c r="F2030">
        <v>4.6406000000000001</v>
      </c>
      <c r="G2030">
        <v>4.6406000000000001</v>
      </c>
      <c r="H2030">
        <v>4.6406000000000001</v>
      </c>
      <c r="I2030">
        <v>4.6406000000000001</v>
      </c>
      <c r="J2030">
        <v>4.6406000000000001</v>
      </c>
      <c r="K2030">
        <v>4.6406000000000001</v>
      </c>
      <c r="L2030">
        <v>4.6406000000000001</v>
      </c>
    </row>
    <row r="2031" spans="1:12" x14ac:dyDescent="0.25">
      <c r="A2031" t="s">
        <v>739</v>
      </c>
      <c r="B2031">
        <v>2010</v>
      </c>
      <c r="C2031" t="s">
        <v>702</v>
      </c>
      <c r="D2031">
        <v>0.4395</v>
      </c>
      <c r="E2031">
        <v>0.4395</v>
      </c>
      <c r="F2031">
        <v>0.4395</v>
      </c>
      <c r="G2031">
        <v>0.4395</v>
      </c>
      <c r="H2031">
        <v>0.4395</v>
      </c>
      <c r="I2031">
        <v>0.4395</v>
      </c>
      <c r="J2031">
        <v>0.4395</v>
      </c>
      <c r="K2031">
        <v>0.4395</v>
      </c>
      <c r="L2031">
        <v>0.4395</v>
      </c>
    </row>
    <row r="2032" spans="1:12" x14ac:dyDescent="0.25">
      <c r="A2032" t="s">
        <v>740</v>
      </c>
      <c r="B2032">
        <v>2010</v>
      </c>
      <c r="C2032" t="s">
        <v>702</v>
      </c>
      <c r="D2032">
        <v>0.13639999999999999</v>
      </c>
      <c r="E2032">
        <v>0.13639999999999999</v>
      </c>
      <c r="F2032">
        <v>0.13639999999999999</v>
      </c>
      <c r="G2032">
        <v>0.13639999999999999</v>
      </c>
      <c r="H2032">
        <v>0.13639999999999999</v>
      </c>
      <c r="I2032">
        <v>0.13639999999999999</v>
      </c>
      <c r="J2032">
        <v>0.13639999999999999</v>
      </c>
      <c r="K2032">
        <v>0.13639999999999999</v>
      </c>
      <c r="L2032">
        <v>0.13639999999999999</v>
      </c>
    </row>
    <row r="2033" spans="1:12" x14ac:dyDescent="0.25">
      <c r="A2033" t="s">
        <v>740</v>
      </c>
      <c r="B2033">
        <v>2010</v>
      </c>
      <c r="C2033" t="s">
        <v>697</v>
      </c>
      <c r="D2033">
        <v>1.593</v>
      </c>
      <c r="E2033">
        <v>1.593</v>
      </c>
      <c r="F2033">
        <v>1.593</v>
      </c>
      <c r="G2033">
        <v>1.593</v>
      </c>
      <c r="H2033">
        <v>1.593</v>
      </c>
      <c r="I2033">
        <v>1.593</v>
      </c>
      <c r="J2033">
        <v>1.593</v>
      </c>
      <c r="K2033">
        <v>1.593</v>
      </c>
      <c r="L2033">
        <v>1.593</v>
      </c>
    </row>
    <row r="2034" spans="1:12" x14ac:dyDescent="0.25">
      <c r="A2034" t="s">
        <v>740</v>
      </c>
      <c r="B2034">
        <v>2010</v>
      </c>
      <c r="C2034" t="s">
        <v>700</v>
      </c>
      <c r="D2034">
        <v>0.33439999999999998</v>
      </c>
      <c r="E2034">
        <v>0.33439999999999998</v>
      </c>
      <c r="F2034">
        <v>0.33439999999999998</v>
      </c>
      <c r="G2034">
        <v>0.33439999999999998</v>
      </c>
      <c r="H2034">
        <v>0.33439999999999998</v>
      </c>
      <c r="I2034">
        <v>0.33439999999999998</v>
      </c>
      <c r="J2034">
        <v>0.33439999999999998</v>
      </c>
      <c r="K2034">
        <v>0.33439999999999998</v>
      </c>
      <c r="L2034">
        <v>0.33439999999999998</v>
      </c>
    </row>
    <row r="2035" spans="1:12" x14ac:dyDescent="0.25">
      <c r="A2035" t="s">
        <v>740</v>
      </c>
      <c r="B2035">
        <v>2010</v>
      </c>
      <c r="C2035" t="s">
        <v>701</v>
      </c>
      <c r="D2035">
        <v>0.15770000000000001</v>
      </c>
      <c r="E2035">
        <v>0.15770000000000001</v>
      </c>
      <c r="F2035">
        <v>0.15770000000000001</v>
      </c>
      <c r="G2035">
        <v>0.15770000000000001</v>
      </c>
      <c r="H2035">
        <v>0.15770000000000001</v>
      </c>
      <c r="I2035">
        <v>0.15770000000000001</v>
      </c>
      <c r="J2035">
        <v>0.15770000000000001</v>
      </c>
      <c r="K2035">
        <v>0.15770000000000001</v>
      </c>
      <c r="L2035">
        <v>0.15770000000000001</v>
      </c>
    </row>
    <row r="2036" spans="1:12" x14ac:dyDescent="0.25">
      <c r="A2036" t="s">
        <v>740</v>
      </c>
      <c r="B2036">
        <v>2010</v>
      </c>
      <c r="C2036" t="s">
        <v>703</v>
      </c>
      <c r="D2036">
        <v>2.87E-2</v>
      </c>
      <c r="E2036">
        <v>2.87E-2</v>
      </c>
      <c r="F2036">
        <v>2.87E-2</v>
      </c>
      <c r="G2036">
        <v>2.87E-2</v>
      </c>
      <c r="H2036">
        <v>2.87E-2</v>
      </c>
      <c r="I2036">
        <v>2.87E-2</v>
      </c>
      <c r="J2036">
        <v>2.87E-2</v>
      </c>
      <c r="K2036">
        <v>2.87E-2</v>
      </c>
      <c r="L2036">
        <v>2.87E-2</v>
      </c>
    </row>
    <row r="2037" spans="1:12" x14ac:dyDescent="0.25">
      <c r="A2037" t="s">
        <v>740</v>
      </c>
      <c r="B2037">
        <v>2010</v>
      </c>
      <c r="C2037" t="s">
        <v>699</v>
      </c>
      <c r="D2037">
        <v>7.3000000000000001E-3</v>
      </c>
      <c r="E2037">
        <v>7.3000000000000001E-3</v>
      </c>
      <c r="F2037">
        <v>7.3000000000000001E-3</v>
      </c>
      <c r="G2037">
        <v>7.3000000000000001E-3</v>
      </c>
      <c r="H2037">
        <v>7.3000000000000001E-3</v>
      </c>
      <c r="I2037">
        <v>7.3000000000000001E-3</v>
      </c>
      <c r="J2037">
        <v>7.3000000000000001E-3</v>
      </c>
      <c r="K2037">
        <v>7.3000000000000001E-3</v>
      </c>
      <c r="L2037">
        <v>7.3000000000000001E-3</v>
      </c>
    </row>
    <row r="2038" spans="1:12" x14ac:dyDescent="0.25">
      <c r="A2038" t="s">
        <v>740</v>
      </c>
      <c r="B2038">
        <v>2010</v>
      </c>
      <c r="C2038" t="s">
        <v>698</v>
      </c>
      <c r="D2038">
        <v>0.92849999999999999</v>
      </c>
      <c r="E2038">
        <v>0.92849999999999999</v>
      </c>
      <c r="F2038">
        <v>0.92849999999999999</v>
      </c>
      <c r="G2038">
        <v>0.92849999999999999</v>
      </c>
      <c r="H2038">
        <v>0.92849999999999999</v>
      </c>
      <c r="I2038">
        <v>0.92849999999999999</v>
      </c>
      <c r="J2038">
        <v>0.92849999999999999</v>
      </c>
      <c r="K2038">
        <v>0.92849999999999999</v>
      </c>
      <c r="L2038">
        <v>0.92849999999999999</v>
      </c>
    </row>
    <row r="2039" spans="1:12" x14ac:dyDescent="0.25">
      <c r="A2039" t="s">
        <v>741</v>
      </c>
      <c r="B2039">
        <v>2010</v>
      </c>
      <c r="C2039" t="s">
        <v>697</v>
      </c>
      <c r="D2039">
        <v>1.3580000000000001</v>
      </c>
      <c r="E2039">
        <v>1.3580000000000001</v>
      </c>
      <c r="F2039">
        <v>1.3580000000000001</v>
      </c>
      <c r="G2039">
        <v>1.3580000000000001</v>
      </c>
      <c r="H2039">
        <v>1.3580000000000001</v>
      </c>
      <c r="I2039">
        <v>1.3580000000000001</v>
      </c>
      <c r="J2039">
        <v>1.3580000000000001</v>
      </c>
      <c r="K2039">
        <v>1.3580000000000001</v>
      </c>
      <c r="L2039">
        <v>1.3580000000000001</v>
      </c>
    </row>
    <row r="2040" spans="1:12" x14ac:dyDescent="0.25">
      <c r="A2040" t="s">
        <v>741</v>
      </c>
      <c r="B2040">
        <v>2010</v>
      </c>
      <c r="C2040" t="s">
        <v>699</v>
      </c>
      <c r="D2040">
        <v>7.7000000000000002E-3</v>
      </c>
      <c r="E2040">
        <v>7.7000000000000002E-3</v>
      </c>
      <c r="F2040">
        <v>7.7000000000000002E-3</v>
      </c>
      <c r="G2040">
        <v>7.7000000000000002E-3</v>
      </c>
      <c r="H2040">
        <v>7.7000000000000002E-3</v>
      </c>
      <c r="I2040">
        <v>7.7000000000000002E-3</v>
      </c>
      <c r="J2040">
        <v>7.7000000000000002E-3</v>
      </c>
      <c r="K2040">
        <v>7.7000000000000002E-3</v>
      </c>
      <c r="L2040">
        <v>7.7000000000000002E-3</v>
      </c>
    </row>
    <row r="2041" spans="1:12" x14ac:dyDescent="0.25">
      <c r="A2041" t="s">
        <v>741</v>
      </c>
      <c r="B2041">
        <v>2010</v>
      </c>
      <c r="C2041" t="s">
        <v>702</v>
      </c>
      <c r="D2041">
        <v>0.1439</v>
      </c>
      <c r="E2041">
        <v>0.1439</v>
      </c>
      <c r="F2041">
        <v>0.1439</v>
      </c>
      <c r="G2041">
        <v>0.1439</v>
      </c>
      <c r="H2041">
        <v>0.1439</v>
      </c>
      <c r="I2041">
        <v>0.1439</v>
      </c>
      <c r="J2041">
        <v>0.1439</v>
      </c>
      <c r="K2041">
        <v>0.1439</v>
      </c>
      <c r="L2041">
        <v>0.1439</v>
      </c>
    </row>
    <row r="2042" spans="1:12" x14ac:dyDescent="0.25">
      <c r="A2042" t="s">
        <v>741</v>
      </c>
      <c r="B2042">
        <v>2010</v>
      </c>
      <c r="C2042" t="s">
        <v>700</v>
      </c>
      <c r="D2042">
        <v>0.35299999999999998</v>
      </c>
      <c r="E2042">
        <v>0.35299999999999998</v>
      </c>
      <c r="F2042">
        <v>0.35299999999999998</v>
      </c>
      <c r="G2042">
        <v>0.35299999999999998</v>
      </c>
      <c r="H2042">
        <v>0.35299999999999998</v>
      </c>
      <c r="I2042">
        <v>0.35299999999999998</v>
      </c>
      <c r="J2042">
        <v>0.35299999999999998</v>
      </c>
      <c r="K2042">
        <v>0.35299999999999998</v>
      </c>
      <c r="L2042">
        <v>0.35299999999999998</v>
      </c>
    </row>
    <row r="2043" spans="1:12" x14ac:dyDescent="0.25">
      <c r="A2043" t="s">
        <v>741</v>
      </c>
      <c r="B2043">
        <v>2010</v>
      </c>
      <c r="C2043" t="s">
        <v>698</v>
      </c>
      <c r="D2043">
        <v>0.69059999999999999</v>
      </c>
      <c r="E2043">
        <v>0.69059999999999999</v>
      </c>
      <c r="F2043">
        <v>0.69059999999999999</v>
      </c>
      <c r="G2043">
        <v>0.69059999999999999</v>
      </c>
      <c r="H2043">
        <v>0.69059999999999999</v>
      </c>
      <c r="I2043">
        <v>0.69059999999999999</v>
      </c>
      <c r="J2043">
        <v>0.69059999999999999</v>
      </c>
      <c r="K2043">
        <v>0.69059999999999999</v>
      </c>
      <c r="L2043">
        <v>0.69059999999999999</v>
      </c>
    </row>
    <row r="2044" spans="1:12" x14ac:dyDescent="0.25">
      <c r="A2044" t="s">
        <v>741</v>
      </c>
      <c r="B2044">
        <v>2010</v>
      </c>
      <c r="C2044" t="s">
        <v>703</v>
      </c>
      <c r="D2044">
        <v>3.0300000000000001E-2</v>
      </c>
      <c r="E2044">
        <v>3.0300000000000001E-2</v>
      </c>
      <c r="F2044">
        <v>3.0300000000000001E-2</v>
      </c>
      <c r="G2044">
        <v>3.0300000000000001E-2</v>
      </c>
      <c r="H2044">
        <v>3.0300000000000001E-2</v>
      </c>
      <c r="I2044">
        <v>3.0300000000000001E-2</v>
      </c>
      <c r="J2044">
        <v>3.0300000000000001E-2</v>
      </c>
      <c r="K2044">
        <v>3.0300000000000001E-2</v>
      </c>
      <c r="L2044">
        <v>3.0300000000000001E-2</v>
      </c>
    </row>
    <row r="2045" spans="1:12" x14ac:dyDescent="0.25">
      <c r="A2045" t="s">
        <v>741</v>
      </c>
      <c r="B2045">
        <v>2010</v>
      </c>
      <c r="C2045" t="s">
        <v>701</v>
      </c>
      <c r="D2045">
        <v>0.13239999999999999</v>
      </c>
      <c r="E2045">
        <v>0.13239999999999999</v>
      </c>
      <c r="F2045">
        <v>0.13239999999999999</v>
      </c>
      <c r="G2045">
        <v>0.13239999999999999</v>
      </c>
      <c r="H2045">
        <v>0.13239999999999999</v>
      </c>
      <c r="I2045">
        <v>0.13239999999999999</v>
      </c>
      <c r="J2045">
        <v>0.13239999999999999</v>
      </c>
      <c r="K2045">
        <v>0.13239999999999999</v>
      </c>
      <c r="L2045">
        <v>0.13239999999999999</v>
      </c>
    </row>
    <row r="2046" spans="1:12" x14ac:dyDescent="0.25">
      <c r="A2046" t="s">
        <v>742</v>
      </c>
      <c r="B2046">
        <v>2010</v>
      </c>
      <c r="C2046" t="s">
        <v>700</v>
      </c>
      <c r="D2046">
        <v>1.1718999999999999</v>
      </c>
      <c r="E2046">
        <v>1.1718999999999999</v>
      </c>
      <c r="F2046">
        <v>1.1718999999999999</v>
      </c>
      <c r="G2046">
        <v>1.1718999999999999</v>
      </c>
      <c r="H2046">
        <v>1.1718999999999999</v>
      </c>
      <c r="I2046">
        <v>1.1718999999999999</v>
      </c>
      <c r="J2046">
        <v>1.1718999999999999</v>
      </c>
      <c r="K2046">
        <v>1.1718999999999999</v>
      </c>
      <c r="L2046">
        <v>1.1718999999999999</v>
      </c>
    </row>
    <row r="2047" spans="1:12" x14ac:dyDescent="0.25">
      <c r="A2047" t="s">
        <v>742</v>
      </c>
      <c r="B2047">
        <v>2010</v>
      </c>
      <c r="C2047" t="s">
        <v>701</v>
      </c>
      <c r="D2047">
        <v>0.43869999999999998</v>
      </c>
      <c r="E2047">
        <v>0.43869999999999998</v>
      </c>
      <c r="F2047">
        <v>0.43869999999999998</v>
      </c>
      <c r="G2047">
        <v>0.43869999999999998</v>
      </c>
      <c r="H2047">
        <v>0.43869999999999998</v>
      </c>
      <c r="I2047">
        <v>0.43869999999999998</v>
      </c>
      <c r="J2047">
        <v>0.43869999999999998</v>
      </c>
      <c r="K2047">
        <v>0.43869999999999998</v>
      </c>
      <c r="L2047">
        <v>0.43869999999999998</v>
      </c>
    </row>
    <row r="2048" spans="1:12" x14ac:dyDescent="0.25">
      <c r="A2048" t="s">
        <v>742</v>
      </c>
      <c r="B2048">
        <v>2010</v>
      </c>
      <c r="C2048" t="s">
        <v>703</v>
      </c>
      <c r="D2048">
        <v>0.10059999999999999</v>
      </c>
      <c r="E2048">
        <v>0.10059999999999999</v>
      </c>
      <c r="F2048">
        <v>0.10059999999999999</v>
      </c>
      <c r="G2048">
        <v>0.10059999999999999</v>
      </c>
      <c r="H2048">
        <v>0.10059999999999999</v>
      </c>
      <c r="I2048">
        <v>0.10059999999999999</v>
      </c>
      <c r="J2048">
        <v>0.10059999999999999</v>
      </c>
      <c r="K2048">
        <v>0.10059999999999999</v>
      </c>
      <c r="L2048">
        <v>0.10059999999999999</v>
      </c>
    </row>
    <row r="2049" spans="1:12" x14ac:dyDescent="0.25">
      <c r="A2049" t="s">
        <v>742</v>
      </c>
      <c r="B2049">
        <v>2010</v>
      </c>
      <c r="C2049" t="s">
        <v>698</v>
      </c>
      <c r="D2049">
        <v>2.1488999999999998</v>
      </c>
      <c r="E2049">
        <v>2.1488999999999998</v>
      </c>
      <c r="F2049">
        <v>2.1488999999999998</v>
      </c>
      <c r="G2049">
        <v>2.1488999999999998</v>
      </c>
      <c r="H2049">
        <v>2.1488999999999998</v>
      </c>
      <c r="I2049">
        <v>2.1488999999999998</v>
      </c>
      <c r="J2049">
        <v>2.1488999999999998</v>
      </c>
      <c r="K2049">
        <v>2.1488999999999998</v>
      </c>
      <c r="L2049">
        <v>2.1488999999999998</v>
      </c>
    </row>
    <row r="2050" spans="1:12" x14ac:dyDescent="0.25">
      <c r="A2050" t="s">
        <v>742</v>
      </c>
      <c r="B2050">
        <v>2010</v>
      </c>
      <c r="C2050" t="s">
        <v>702</v>
      </c>
      <c r="D2050">
        <v>0.4778</v>
      </c>
      <c r="E2050">
        <v>0.4778</v>
      </c>
      <c r="F2050">
        <v>0.4778</v>
      </c>
      <c r="G2050">
        <v>0.4778</v>
      </c>
      <c r="H2050">
        <v>0.4778</v>
      </c>
      <c r="I2050">
        <v>0.4778</v>
      </c>
      <c r="J2050">
        <v>0.4778</v>
      </c>
      <c r="K2050">
        <v>0.4778</v>
      </c>
      <c r="L2050">
        <v>0.4778</v>
      </c>
    </row>
    <row r="2051" spans="1:12" x14ac:dyDescent="0.25">
      <c r="A2051" t="s">
        <v>742</v>
      </c>
      <c r="B2051">
        <v>2010</v>
      </c>
      <c r="C2051" t="s">
        <v>699</v>
      </c>
      <c r="D2051">
        <v>2.5499999999999998E-2</v>
      </c>
      <c r="E2051">
        <v>2.5499999999999998E-2</v>
      </c>
      <c r="F2051">
        <v>2.5499999999999998E-2</v>
      </c>
      <c r="G2051">
        <v>2.5499999999999998E-2</v>
      </c>
      <c r="H2051">
        <v>2.5499999999999998E-2</v>
      </c>
      <c r="I2051">
        <v>2.5499999999999998E-2</v>
      </c>
      <c r="J2051">
        <v>2.5499999999999998E-2</v>
      </c>
      <c r="K2051">
        <v>2.5499999999999998E-2</v>
      </c>
      <c r="L2051">
        <v>2.5499999999999998E-2</v>
      </c>
    </row>
    <row r="2052" spans="1:12" x14ac:dyDescent="0.25">
      <c r="A2052" t="s">
        <v>742</v>
      </c>
      <c r="B2052">
        <v>2010</v>
      </c>
      <c r="C2052" t="s">
        <v>697</v>
      </c>
      <c r="D2052">
        <v>4.3634000000000004</v>
      </c>
      <c r="E2052">
        <v>4.3634000000000004</v>
      </c>
      <c r="F2052">
        <v>4.3634000000000004</v>
      </c>
      <c r="G2052">
        <v>4.3634000000000004</v>
      </c>
      <c r="H2052">
        <v>4.3634000000000004</v>
      </c>
      <c r="I2052">
        <v>4.3634000000000004</v>
      </c>
      <c r="J2052">
        <v>4.3634000000000004</v>
      </c>
      <c r="K2052">
        <v>4.3634000000000004</v>
      </c>
      <c r="L2052">
        <v>4.3634000000000004</v>
      </c>
    </row>
    <row r="2053" spans="1:12" x14ac:dyDescent="0.25">
      <c r="A2053" t="s">
        <v>743</v>
      </c>
      <c r="B2053">
        <v>2010</v>
      </c>
      <c r="C2053" t="s">
        <v>700</v>
      </c>
      <c r="D2053">
        <v>0.104</v>
      </c>
      <c r="E2053">
        <v>0.104</v>
      </c>
      <c r="F2053">
        <v>0.104</v>
      </c>
      <c r="G2053">
        <v>0.104</v>
      </c>
      <c r="H2053">
        <v>0.104</v>
      </c>
      <c r="I2053">
        <v>0.104</v>
      </c>
      <c r="J2053">
        <v>0.104</v>
      </c>
      <c r="K2053">
        <v>0.104</v>
      </c>
      <c r="L2053">
        <v>0.104</v>
      </c>
    </row>
    <row r="2054" spans="1:12" x14ac:dyDescent="0.25">
      <c r="A2054" t="s">
        <v>743</v>
      </c>
      <c r="B2054">
        <v>2010</v>
      </c>
      <c r="C2054" t="s">
        <v>703</v>
      </c>
      <c r="D2054">
        <v>8.8999999999999999E-3</v>
      </c>
      <c r="E2054">
        <v>8.8999999999999999E-3</v>
      </c>
      <c r="F2054">
        <v>8.8999999999999999E-3</v>
      </c>
      <c r="G2054">
        <v>8.8999999999999999E-3</v>
      </c>
      <c r="H2054">
        <v>8.8999999999999999E-3</v>
      </c>
      <c r="I2054">
        <v>8.8999999999999999E-3</v>
      </c>
      <c r="J2054">
        <v>8.8999999999999999E-3</v>
      </c>
      <c r="K2054">
        <v>8.8999999999999999E-3</v>
      </c>
      <c r="L2054">
        <v>8.8999999999999999E-3</v>
      </c>
    </row>
    <row r="2055" spans="1:12" x14ac:dyDescent="0.25">
      <c r="A2055" t="s">
        <v>743</v>
      </c>
      <c r="B2055">
        <v>2010</v>
      </c>
      <c r="C2055" t="s">
        <v>701</v>
      </c>
      <c r="D2055">
        <v>3.7900000000000003E-2</v>
      </c>
      <c r="E2055">
        <v>3.7900000000000003E-2</v>
      </c>
      <c r="F2055">
        <v>3.7900000000000003E-2</v>
      </c>
      <c r="G2055">
        <v>3.7900000000000003E-2</v>
      </c>
      <c r="H2055">
        <v>3.7900000000000003E-2</v>
      </c>
      <c r="I2055">
        <v>3.7900000000000003E-2</v>
      </c>
      <c r="J2055">
        <v>3.7900000000000003E-2</v>
      </c>
      <c r="K2055">
        <v>3.7900000000000003E-2</v>
      </c>
      <c r="L2055">
        <v>3.7900000000000003E-2</v>
      </c>
    </row>
    <row r="2056" spans="1:12" x14ac:dyDescent="0.25">
      <c r="A2056" t="s">
        <v>743</v>
      </c>
      <c r="B2056">
        <v>2010</v>
      </c>
      <c r="C2056" t="s">
        <v>697</v>
      </c>
      <c r="D2056">
        <v>0.37690000000000001</v>
      </c>
      <c r="E2056">
        <v>0.37690000000000001</v>
      </c>
      <c r="F2056">
        <v>0.37690000000000001</v>
      </c>
      <c r="G2056">
        <v>0.37690000000000001</v>
      </c>
      <c r="H2056">
        <v>0.37690000000000001</v>
      </c>
      <c r="I2056">
        <v>0.37690000000000001</v>
      </c>
      <c r="J2056">
        <v>0.37690000000000001</v>
      </c>
      <c r="K2056">
        <v>0.37690000000000001</v>
      </c>
      <c r="L2056">
        <v>0.37690000000000001</v>
      </c>
    </row>
    <row r="2057" spans="1:12" x14ac:dyDescent="0.25">
      <c r="A2057" t="s">
        <v>743</v>
      </c>
      <c r="B2057">
        <v>2010</v>
      </c>
      <c r="C2057" t="s">
        <v>699</v>
      </c>
      <c r="D2057">
        <v>2.3E-3</v>
      </c>
      <c r="E2057">
        <v>2.3E-3</v>
      </c>
      <c r="F2057">
        <v>2.3E-3</v>
      </c>
      <c r="G2057">
        <v>2.3E-3</v>
      </c>
      <c r="H2057">
        <v>2.3E-3</v>
      </c>
      <c r="I2057">
        <v>2.3E-3</v>
      </c>
      <c r="J2057">
        <v>2.3E-3</v>
      </c>
      <c r="K2057">
        <v>2.3E-3</v>
      </c>
      <c r="L2057">
        <v>2.3E-3</v>
      </c>
    </row>
    <row r="2058" spans="1:12" x14ac:dyDescent="0.25">
      <c r="A2058" t="s">
        <v>743</v>
      </c>
      <c r="B2058">
        <v>2010</v>
      </c>
      <c r="C2058" t="s">
        <v>698</v>
      </c>
      <c r="D2058">
        <v>0.18140000000000001</v>
      </c>
      <c r="E2058">
        <v>0.18140000000000001</v>
      </c>
      <c r="F2058">
        <v>0.18140000000000001</v>
      </c>
      <c r="G2058">
        <v>0.18140000000000001</v>
      </c>
      <c r="H2058">
        <v>0.18140000000000001</v>
      </c>
      <c r="I2058">
        <v>0.18140000000000001</v>
      </c>
      <c r="J2058">
        <v>0.18140000000000001</v>
      </c>
      <c r="K2058">
        <v>0.18140000000000001</v>
      </c>
      <c r="L2058">
        <v>0.18140000000000001</v>
      </c>
    </row>
    <row r="2059" spans="1:12" x14ac:dyDescent="0.25">
      <c r="A2059" t="s">
        <v>743</v>
      </c>
      <c r="B2059">
        <v>2010</v>
      </c>
      <c r="C2059" t="s">
        <v>702</v>
      </c>
      <c r="D2059">
        <v>4.24E-2</v>
      </c>
      <c r="E2059">
        <v>4.24E-2</v>
      </c>
      <c r="F2059">
        <v>4.24E-2</v>
      </c>
      <c r="G2059">
        <v>4.24E-2</v>
      </c>
      <c r="H2059">
        <v>4.24E-2</v>
      </c>
      <c r="I2059">
        <v>4.24E-2</v>
      </c>
      <c r="J2059">
        <v>4.24E-2</v>
      </c>
      <c r="K2059">
        <v>4.24E-2</v>
      </c>
      <c r="L2059">
        <v>4.24E-2</v>
      </c>
    </row>
    <row r="2060" spans="1:12" x14ac:dyDescent="0.25">
      <c r="A2060" t="s">
        <v>744</v>
      </c>
      <c r="B2060">
        <v>2010</v>
      </c>
      <c r="C2060" t="s">
        <v>699</v>
      </c>
      <c r="D2060">
        <v>8.9999999999999993E-3</v>
      </c>
      <c r="E2060">
        <v>8.9999999999999993E-3</v>
      </c>
      <c r="F2060">
        <v>8.9999999999999993E-3</v>
      </c>
      <c r="G2060">
        <v>8.9999999999999993E-3</v>
      </c>
      <c r="H2060">
        <v>8.9999999999999993E-3</v>
      </c>
      <c r="I2060">
        <v>8.9999999999999993E-3</v>
      </c>
      <c r="J2060">
        <v>8.9999999999999993E-3</v>
      </c>
      <c r="K2060">
        <v>8.9999999999999993E-3</v>
      </c>
      <c r="L2060">
        <v>8.9999999999999993E-3</v>
      </c>
    </row>
    <row r="2061" spans="1:12" x14ac:dyDescent="0.25">
      <c r="A2061" t="s">
        <v>744</v>
      </c>
      <c r="B2061">
        <v>2010</v>
      </c>
      <c r="C2061" t="s">
        <v>703</v>
      </c>
      <c r="D2061">
        <v>3.5499999999999997E-2</v>
      </c>
      <c r="E2061">
        <v>3.5499999999999997E-2</v>
      </c>
      <c r="F2061">
        <v>3.5499999999999997E-2</v>
      </c>
      <c r="G2061">
        <v>3.5499999999999997E-2</v>
      </c>
      <c r="H2061">
        <v>3.5499999999999997E-2</v>
      </c>
      <c r="I2061">
        <v>3.5499999999999997E-2</v>
      </c>
      <c r="J2061">
        <v>3.5499999999999997E-2</v>
      </c>
      <c r="K2061">
        <v>3.5499999999999997E-2</v>
      </c>
      <c r="L2061">
        <v>3.5499999999999997E-2</v>
      </c>
    </row>
    <row r="2062" spans="1:12" x14ac:dyDescent="0.25">
      <c r="A2062" t="s">
        <v>744</v>
      </c>
      <c r="B2062">
        <v>2010</v>
      </c>
      <c r="C2062" t="s">
        <v>701</v>
      </c>
      <c r="D2062">
        <v>0.1993</v>
      </c>
      <c r="E2062">
        <v>0.1993</v>
      </c>
      <c r="F2062">
        <v>0.1993</v>
      </c>
      <c r="G2062">
        <v>0.1993</v>
      </c>
      <c r="H2062">
        <v>0.1993</v>
      </c>
      <c r="I2062">
        <v>0.1993</v>
      </c>
      <c r="J2062">
        <v>0.1993</v>
      </c>
      <c r="K2062">
        <v>0.1993</v>
      </c>
      <c r="L2062">
        <v>0.1993</v>
      </c>
    </row>
    <row r="2063" spans="1:12" x14ac:dyDescent="0.25">
      <c r="A2063" t="s">
        <v>744</v>
      </c>
      <c r="B2063">
        <v>2010</v>
      </c>
      <c r="C2063" t="s">
        <v>700</v>
      </c>
      <c r="D2063">
        <v>0.41410000000000002</v>
      </c>
      <c r="E2063">
        <v>0.41410000000000002</v>
      </c>
      <c r="F2063">
        <v>0.41410000000000002</v>
      </c>
      <c r="G2063">
        <v>0.41410000000000002</v>
      </c>
      <c r="H2063">
        <v>0.41410000000000002</v>
      </c>
      <c r="I2063">
        <v>0.41410000000000002</v>
      </c>
      <c r="J2063">
        <v>0.41410000000000002</v>
      </c>
      <c r="K2063">
        <v>0.41410000000000002</v>
      </c>
      <c r="L2063">
        <v>0.41410000000000002</v>
      </c>
    </row>
    <row r="2064" spans="1:12" x14ac:dyDescent="0.25">
      <c r="A2064" t="s">
        <v>744</v>
      </c>
      <c r="B2064">
        <v>2010</v>
      </c>
      <c r="C2064" t="s">
        <v>702</v>
      </c>
      <c r="D2064">
        <v>0.16880000000000001</v>
      </c>
      <c r="E2064">
        <v>0.16880000000000001</v>
      </c>
      <c r="F2064">
        <v>0.16880000000000001</v>
      </c>
      <c r="G2064">
        <v>0.16880000000000001</v>
      </c>
      <c r="H2064">
        <v>0.16880000000000001</v>
      </c>
      <c r="I2064">
        <v>0.16880000000000001</v>
      </c>
      <c r="J2064">
        <v>0.16880000000000001</v>
      </c>
      <c r="K2064">
        <v>0.16880000000000001</v>
      </c>
      <c r="L2064">
        <v>0.16880000000000001</v>
      </c>
    </row>
    <row r="2065" spans="1:12" x14ac:dyDescent="0.25">
      <c r="A2065" t="s">
        <v>744</v>
      </c>
      <c r="B2065">
        <v>2010</v>
      </c>
      <c r="C2065" t="s">
        <v>698</v>
      </c>
      <c r="D2065">
        <v>0.97809999999999997</v>
      </c>
      <c r="E2065">
        <v>0.97809999999999997</v>
      </c>
      <c r="F2065">
        <v>0.97809999999999997</v>
      </c>
      <c r="G2065">
        <v>0.97809999999999997</v>
      </c>
      <c r="H2065">
        <v>0.97809999999999997</v>
      </c>
      <c r="I2065">
        <v>0.97809999999999997</v>
      </c>
      <c r="J2065">
        <v>0.97809999999999997</v>
      </c>
      <c r="K2065">
        <v>0.97809999999999997</v>
      </c>
      <c r="L2065">
        <v>0.97809999999999997</v>
      </c>
    </row>
    <row r="2066" spans="1:12" x14ac:dyDescent="0.25">
      <c r="A2066" t="s">
        <v>744</v>
      </c>
      <c r="B2066">
        <v>2010</v>
      </c>
      <c r="C2066" t="s">
        <v>697</v>
      </c>
      <c r="D2066">
        <v>1.8048999999999999</v>
      </c>
      <c r="E2066">
        <v>1.8048999999999999</v>
      </c>
      <c r="F2066">
        <v>1.8048999999999999</v>
      </c>
      <c r="G2066">
        <v>1.8048999999999999</v>
      </c>
      <c r="H2066">
        <v>1.8048999999999999</v>
      </c>
      <c r="I2066">
        <v>1.8048999999999999</v>
      </c>
      <c r="J2066">
        <v>1.8048999999999999</v>
      </c>
      <c r="K2066">
        <v>1.8048999999999999</v>
      </c>
      <c r="L2066">
        <v>1.8048999999999999</v>
      </c>
    </row>
    <row r="2067" spans="1:12" x14ac:dyDescent="0.25">
      <c r="A2067" t="s">
        <v>745</v>
      </c>
      <c r="B2067">
        <v>2010</v>
      </c>
      <c r="C2067" t="s">
        <v>703</v>
      </c>
      <c r="D2067">
        <v>6.3E-3</v>
      </c>
      <c r="E2067">
        <v>6.3E-3</v>
      </c>
      <c r="F2067">
        <v>6.3E-3</v>
      </c>
      <c r="G2067">
        <v>6.3E-3</v>
      </c>
      <c r="H2067">
        <v>6.3E-3</v>
      </c>
      <c r="I2067">
        <v>6.3E-3</v>
      </c>
      <c r="J2067">
        <v>6.3E-3</v>
      </c>
      <c r="K2067">
        <v>6.3E-3</v>
      </c>
      <c r="L2067">
        <v>6.3E-3</v>
      </c>
    </row>
    <row r="2068" spans="1:12" x14ac:dyDescent="0.25">
      <c r="A2068" t="s">
        <v>745</v>
      </c>
      <c r="B2068">
        <v>2010</v>
      </c>
      <c r="C2068" t="s">
        <v>700</v>
      </c>
      <c r="D2068">
        <v>7.3200000000000001E-2</v>
      </c>
      <c r="E2068">
        <v>7.3200000000000001E-2</v>
      </c>
      <c r="F2068">
        <v>7.3200000000000001E-2</v>
      </c>
      <c r="G2068">
        <v>7.3200000000000001E-2</v>
      </c>
      <c r="H2068">
        <v>7.3200000000000001E-2</v>
      </c>
      <c r="I2068">
        <v>7.3200000000000001E-2</v>
      </c>
      <c r="J2068">
        <v>7.3200000000000001E-2</v>
      </c>
      <c r="K2068">
        <v>7.3200000000000001E-2</v>
      </c>
      <c r="L2068">
        <v>7.3200000000000001E-2</v>
      </c>
    </row>
    <row r="2069" spans="1:12" x14ac:dyDescent="0.25">
      <c r="A2069" t="s">
        <v>745</v>
      </c>
      <c r="B2069">
        <v>2010</v>
      </c>
      <c r="C2069" t="s">
        <v>699</v>
      </c>
      <c r="D2069">
        <v>1.6000000000000001E-3</v>
      </c>
      <c r="E2069">
        <v>1.6000000000000001E-3</v>
      </c>
      <c r="F2069">
        <v>1.6000000000000001E-3</v>
      </c>
      <c r="G2069">
        <v>1.6000000000000001E-3</v>
      </c>
      <c r="H2069">
        <v>1.6000000000000001E-3</v>
      </c>
      <c r="I2069">
        <v>1.6000000000000001E-3</v>
      </c>
      <c r="J2069">
        <v>1.6000000000000001E-3</v>
      </c>
      <c r="K2069">
        <v>1.6000000000000001E-3</v>
      </c>
      <c r="L2069">
        <v>1.6000000000000001E-3</v>
      </c>
    </row>
    <row r="2070" spans="1:12" x14ac:dyDescent="0.25">
      <c r="A2070" t="s">
        <v>745</v>
      </c>
      <c r="B2070">
        <v>2010</v>
      </c>
      <c r="C2070" t="s">
        <v>702</v>
      </c>
      <c r="D2070">
        <v>2.9899999999999999E-2</v>
      </c>
      <c r="E2070">
        <v>2.9899999999999999E-2</v>
      </c>
      <c r="F2070">
        <v>2.9899999999999999E-2</v>
      </c>
      <c r="G2070">
        <v>2.9899999999999999E-2</v>
      </c>
      <c r="H2070">
        <v>2.9899999999999999E-2</v>
      </c>
      <c r="I2070">
        <v>2.9899999999999999E-2</v>
      </c>
      <c r="J2070">
        <v>2.9899999999999999E-2</v>
      </c>
      <c r="K2070">
        <v>2.9899999999999999E-2</v>
      </c>
      <c r="L2070">
        <v>2.9899999999999999E-2</v>
      </c>
    </row>
    <row r="2071" spans="1:12" x14ac:dyDescent="0.25">
      <c r="A2071" t="s">
        <v>745</v>
      </c>
      <c r="B2071">
        <v>2010</v>
      </c>
      <c r="C2071" t="s">
        <v>701</v>
      </c>
      <c r="D2071">
        <v>3.2500000000000001E-2</v>
      </c>
      <c r="E2071">
        <v>3.2500000000000001E-2</v>
      </c>
      <c r="F2071">
        <v>3.2500000000000001E-2</v>
      </c>
      <c r="G2071">
        <v>3.2500000000000001E-2</v>
      </c>
      <c r="H2071">
        <v>3.2500000000000001E-2</v>
      </c>
      <c r="I2071">
        <v>3.2500000000000001E-2</v>
      </c>
      <c r="J2071">
        <v>3.2500000000000001E-2</v>
      </c>
      <c r="K2071">
        <v>3.2500000000000001E-2</v>
      </c>
      <c r="L2071">
        <v>3.2500000000000001E-2</v>
      </c>
    </row>
    <row r="2072" spans="1:12" x14ac:dyDescent="0.25">
      <c r="A2072" t="s">
        <v>745</v>
      </c>
      <c r="B2072">
        <v>2010</v>
      </c>
      <c r="C2072" t="s">
        <v>697</v>
      </c>
      <c r="D2072">
        <v>0.32090000000000002</v>
      </c>
      <c r="E2072">
        <v>0.32090000000000002</v>
      </c>
      <c r="F2072">
        <v>0.32090000000000002</v>
      </c>
      <c r="G2072">
        <v>0.32090000000000002</v>
      </c>
      <c r="H2072">
        <v>0.32090000000000002</v>
      </c>
      <c r="I2072">
        <v>0.32090000000000002</v>
      </c>
      <c r="J2072">
        <v>0.32090000000000002</v>
      </c>
      <c r="K2072">
        <v>0.32090000000000002</v>
      </c>
      <c r="L2072">
        <v>0.32090000000000002</v>
      </c>
    </row>
    <row r="2073" spans="1:12" x14ac:dyDescent="0.25">
      <c r="A2073" t="s">
        <v>745</v>
      </c>
      <c r="B2073">
        <v>2010</v>
      </c>
      <c r="C2073" t="s">
        <v>698</v>
      </c>
      <c r="D2073">
        <v>0.1774</v>
      </c>
      <c r="E2073">
        <v>0.1774</v>
      </c>
      <c r="F2073">
        <v>0.1774</v>
      </c>
      <c r="G2073">
        <v>0.1774</v>
      </c>
      <c r="H2073">
        <v>0.1774</v>
      </c>
      <c r="I2073">
        <v>0.1774</v>
      </c>
      <c r="J2073">
        <v>0.1774</v>
      </c>
      <c r="K2073">
        <v>0.1774</v>
      </c>
      <c r="L2073">
        <v>0.1774</v>
      </c>
    </row>
    <row r="2074" spans="1:12" x14ac:dyDescent="0.25">
      <c r="A2074" t="s">
        <v>746</v>
      </c>
      <c r="B2074">
        <v>2010</v>
      </c>
      <c r="C2074" t="s">
        <v>699</v>
      </c>
      <c r="D2074">
        <v>1.26E-2</v>
      </c>
      <c r="E2074">
        <v>1.26E-2</v>
      </c>
      <c r="F2074">
        <v>1.26E-2</v>
      </c>
      <c r="G2074">
        <v>1.26E-2</v>
      </c>
      <c r="H2074">
        <v>1.26E-2</v>
      </c>
      <c r="I2074">
        <v>1.26E-2</v>
      </c>
      <c r="J2074">
        <v>1.26E-2</v>
      </c>
      <c r="K2074">
        <v>1.26E-2</v>
      </c>
      <c r="L2074">
        <v>1.26E-2</v>
      </c>
    </row>
    <row r="2075" spans="1:12" x14ac:dyDescent="0.25">
      <c r="A2075" t="s">
        <v>746</v>
      </c>
      <c r="B2075">
        <v>2010</v>
      </c>
      <c r="C2075" t="s">
        <v>702</v>
      </c>
      <c r="D2075">
        <v>0.2366</v>
      </c>
      <c r="E2075">
        <v>0.2366</v>
      </c>
      <c r="F2075">
        <v>0.2366</v>
      </c>
      <c r="G2075">
        <v>0.2366</v>
      </c>
      <c r="H2075">
        <v>0.2366</v>
      </c>
      <c r="I2075">
        <v>0.2366</v>
      </c>
      <c r="J2075">
        <v>0.2366</v>
      </c>
      <c r="K2075">
        <v>0.2366</v>
      </c>
      <c r="L2075">
        <v>0.2366</v>
      </c>
    </row>
    <row r="2076" spans="1:12" x14ac:dyDescent="0.25">
      <c r="A2076" t="s">
        <v>746</v>
      </c>
      <c r="B2076">
        <v>2010</v>
      </c>
      <c r="C2076" t="s">
        <v>700</v>
      </c>
      <c r="D2076">
        <v>0.58020000000000005</v>
      </c>
      <c r="E2076">
        <v>0.58020000000000005</v>
      </c>
      <c r="F2076">
        <v>0.58020000000000005</v>
      </c>
      <c r="G2076">
        <v>0.58020000000000005</v>
      </c>
      <c r="H2076">
        <v>0.58020000000000005</v>
      </c>
      <c r="I2076">
        <v>0.58020000000000005</v>
      </c>
      <c r="J2076">
        <v>0.58020000000000005</v>
      </c>
      <c r="K2076">
        <v>0.58020000000000005</v>
      </c>
      <c r="L2076">
        <v>0.58020000000000005</v>
      </c>
    </row>
    <row r="2077" spans="1:12" x14ac:dyDescent="0.25">
      <c r="A2077" t="s">
        <v>746</v>
      </c>
      <c r="B2077">
        <v>2010</v>
      </c>
      <c r="C2077" t="s">
        <v>698</v>
      </c>
      <c r="D2077">
        <v>1.4200999999999999</v>
      </c>
      <c r="E2077">
        <v>1.4200999999999999</v>
      </c>
      <c r="F2077">
        <v>1.4200999999999999</v>
      </c>
      <c r="G2077">
        <v>1.4200999999999999</v>
      </c>
      <c r="H2077">
        <v>1.4200999999999999</v>
      </c>
      <c r="I2077">
        <v>1.4200999999999999</v>
      </c>
      <c r="J2077">
        <v>1.4200999999999999</v>
      </c>
      <c r="K2077">
        <v>1.4200999999999999</v>
      </c>
      <c r="L2077">
        <v>1.4200999999999999</v>
      </c>
    </row>
    <row r="2078" spans="1:12" x14ac:dyDescent="0.25">
      <c r="A2078" t="s">
        <v>746</v>
      </c>
      <c r="B2078">
        <v>2010</v>
      </c>
      <c r="C2078" t="s">
        <v>697</v>
      </c>
      <c r="D2078">
        <v>2.569</v>
      </c>
      <c r="E2078">
        <v>2.569</v>
      </c>
      <c r="F2078">
        <v>2.569</v>
      </c>
      <c r="G2078">
        <v>2.569</v>
      </c>
      <c r="H2078">
        <v>2.569</v>
      </c>
      <c r="I2078">
        <v>2.569</v>
      </c>
      <c r="J2078">
        <v>2.569</v>
      </c>
      <c r="K2078">
        <v>2.569</v>
      </c>
      <c r="L2078">
        <v>2.569</v>
      </c>
    </row>
    <row r="2079" spans="1:12" x14ac:dyDescent="0.25">
      <c r="A2079" t="s">
        <v>746</v>
      </c>
      <c r="B2079">
        <v>2010</v>
      </c>
      <c r="C2079" t="s">
        <v>703</v>
      </c>
      <c r="D2079">
        <v>4.9799999999999997E-2</v>
      </c>
      <c r="E2079">
        <v>4.9799999999999997E-2</v>
      </c>
      <c r="F2079">
        <v>4.9799999999999997E-2</v>
      </c>
      <c r="G2079">
        <v>4.9799999999999997E-2</v>
      </c>
      <c r="H2079">
        <v>4.9799999999999997E-2</v>
      </c>
      <c r="I2079">
        <v>4.9799999999999997E-2</v>
      </c>
      <c r="J2079">
        <v>4.9799999999999997E-2</v>
      </c>
      <c r="K2079">
        <v>4.9799999999999997E-2</v>
      </c>
      <c r="L2079">
        <v>4.9799999999999997E-2</v>
      </c>
    </row>
    <row r="2080" spans="1:12" x14ac:dyDescent="0.25">
      <c r="A2080" t="s">
        <v>746</v>
      </c>
      <c r="B2080">
        <v>2010</v>
      </c>
      <c r="C2080" t="s">
        <v>701</v>
      </c>
      <c r="D2080">
        <v>0.2697</v>
      </c>
      <c r="E2080">
        <v>0.2697</v>
      </c>
      <c r="F2080">
        <v>0.2697</v>
      </c>
      <c r="G2080">
        <v>0.2697</v>
      </c>
      <c r="H2080">
        <v>0.2697</v>
      </c>
      <c r="I2080">
        <v>0.2697</v>
      </c>
      <c r="J2080">
        <v>0.2697</v>
      </c>
      <c r="K2080">
        <v>0.2697</v>
      </c>
      <c r="L2080">
        <v>0.2697</v>
      </c>
    </row>
    <row r="2081" spans="1:12" x14ac:dyDescent="0.25">
      <c r="A2081" t="s">
        <v>747</v>
      </c>
      <c r="B2081">
        <v>2010</v>
      </c>
      <c r="C2081" t="s">
        <v>703</v>
      </c>
      <c r="D2081">
        <v>0.1971</v>
      </c>
      <c r="E2081">
        <v>0.1971</v>
      </c>
      <c r="F2081">
        <v>0.1971</v>
      </c>
      <c r="G2081">
        <v>0.1971</v>
      </c>
      <c r="H2081">
        <v>0.1971</v>
      </c>
      <c r="I2081">
        <v>0.1971</v>
      </c>
      <c r="J2081">
        <v>0.1971</v>
      </c>
      <c r="K2081">
        <v>0.1971</v>
      </c>
      <c r="L2081">
        <v>0.1971</v>
      </c>
    </row>
    <row r="2082" spans="1:12" x14ac:dyDescent="0.25">
      <c r="A2082" t="s">
        <v>747</v>
      </c>
      <c r="B2082">
        <v>2010</v>
      </c>
      <c r="C2082" t="s">
        <v>700</v>
      </c>
      <c r="D2082">
        <v>2.2953000000000001</v>
      </c>
      <c r="E2082">
        <v>2.2953000000000001</v>
      </c>
      <c r="F2082">
        <v>2.2953000000000001</v>
      </c>
      <c r="G2082">
        <v>2.2953000000000001</v>
      </c>
      <c r="H2082">
        <v>2.2953000000000001</v>
      </c>
      <c r="I2082">
        <v>2.2953000000000001</v>
      </c>
      <c r="J2082">
        <v>2.2953000000000001</v>
      </c>
      <c r="K2082">
        <v>2.2953000000000001</v>
      </c>
      <c r="L2082">
        <v>2.2953000000000001</v>
      </c>
    </row>
    <row r="2083" spans="1:12" x14ac:dyDescent="0.25">
      <c r="A2083" t="s">
        <v>747</v>
      </c>
      <c r="B2083">
        <v>2010</v>
      </c>
      <c r="C2083" t="s">
        <v>698</v>
      </c>
      <c r="D2083">
        <v>4.9889999999999999</v>
      </c>
      <c r="E2083">
        <v>4.9889999999999999</v>
      </c>
      <c r="F2083">
        <v>4.9889999999999999</v>
      </c>
      <c r="G2083">
        <v>4.9889999999999999</v>
      </c>
      <c r="H2083">
        <v>4.9889999999999999</v>
      </c>
      <c r="I2083">
        <v>4.9889999999999999</v>
      </c>
      <c r="J2083">
        <v>4.9889999999999999</v>
      </c>
      <c r="K2083">
        <v>4.9889999999999999</v>
      </c>
      <c r="L2083">
        <v>4.9889999999999999</v>
      </c>
    </row>
    <row r="2084" spans="1:12" x14ac:dyDescent="0.25">
      <c r="A2084" t="s">
        <v>747</v>
      </c>
      <c r="B2084">
        <v>2010</v>
      </c>
      <c r="C2084" t="s">
        <v>701</v>
      </c>
      <c r="D2084">
        <v>1.0074000000000001</v>
      </c>
      <c r="E2084">
        <v>1.0074000000000001</v>
      </c>
      <c r="F2084">
        <v>1.0074000000000001</v>
      </c>
      <c r="G2084">
        <v>1.0074000000000001</v>
      </c>
      <c r="H2084">
        <v>1.0074000000000001</v>
      </c>
      <c r="I2084">
        <v>1.0074000000000001</v>
      </c>
      <c r="J2084">
        <v>1.0074000000000001</v>
      </c>
      <c r="K2084">
        <v>1.0074000000000001</v>
      </c>
      <c r="L2084">
        <v>1.0074000000000001</v>
      </c>
    </row>
    <row r="2085" spans="1:12" x14ac:dyDescent="0.25">
      <c r="A2085" t="s">
        <v>747</v>
      </c>
      <c r="B2085">
        <v>2010</v>
      </c>
      <c r="C2085" t="s">
        <v>702</v>
      </c>
      <c r="D2085">
        <v>0.93579999999999997</v>
      </c>
      <c r="E2085">
        <v>0.93579999999999997</v>
      </c>
      <c r="F2085">
        <v>0.93579999999999997</v>
      </c>
      <c r="G2085">
        <v>0.93579999999999997</v>
      </c>
      <c r="H2085">
        <v>0.93579999999999997</v>
      </c>
      <c r="I2085">
        <v>0.93579999999999997</v>
      </c>
      <c r="J2085">
        <v>0.93579999999999997</v>
      </c>
      <c r="K2085">
        <v>0.93579999999999997</v>
      </c>
      <c r="L2085">
        <v>0.93579999999999997</v>
      </c>
    </row>
    <row r="2086" spans="1:12" x14ac:dyDescent="0.25">
      <c r="A2086" t="s">
        <v>747</v>
      </c>
      <c r="B2086">
        <v>2010</v>
      </c>
      <c r="C2086" t="s">
        <v>699</v>
      </c>
      <c r="D2086">
        <v>4.99E-2</v>
      </c>
      <c r="E2086">
        <v>4.99E-2</v>
      </c>
      <c r="F2086">
        <v>4.99E-2</v>
      </c>
      <c r="G2086">
        <v>4.99E-2</v>
      </c>
      <c r="H2086">
        <v>4.99E-2</v>
      </c>
      <c r="I2086">
        <v>4.99E-2</v>
      </c>
      <c r="J2086">
        <v>4.99E-2</v>
      </c>
      <c r="K2086">
        <v>4.99E-2</v>
      </c>
      <c r="L2086">
        <v>4.99E-2</v>
      </c>
    </row>
    <row r="2087" spans="1:12" x14ac:dyDescent="0.25">
      <c r="A2087" t="s">
        <v>747</v>
      </c>
      <c r="B2087">
        <v>2010</v>
      </c>
      <c r="C2087" t="s">
        <v>697</v>
      </c>
      <c r="D2087">
        <v>9.4745000000000008</v>
      </c>
      <c r="E2087">
        <v>9.4745000000000008</v>
      </c>
      <c r="F2087">
        <v>9.4745000000000008</v>
      </c>
      <c r="G2087">
        <v>9.4745000000000008</v>
      </c>
      <c r="H2087">
        <v>9.4745000000000008</v>
      </c>
      <c r="I2087">
        <v>9.4745000000000008</v>
      </c>
      <c r="J2087">
        <v>9.4745000000000008</v>
      </c>
      <c r="K2087">
        <v>9.4745000000000008</v>
      </c>
      <c r="L2087">
        <v>9.4745000000000008</v>
      </c>
    </row>
    <row r="2088" spans="1:12" x14ac:dyDescent="0.25">
      <c r="A2088" t="s">
        <v>748</v>
      </c>
      <c r="B2088">
        <v>2010</v>
      </c>
      <c r="C2088" t="s">
        <v>698</v>
      </c>
      <c r="D2088">
        <v>0.54730000000000001</v>
      </c>
      <c r="E2088">
        <v>0.54730000000000001</v>
      </c>
      <c r="F2088">
        <v>0.54730000000000001</v>
      </c>
      <c r="G2088">
        <v>0.54730000000000001</v>
      </c>
      <c r="H2088">
        <v>0.54730000000000001</v>
      </c>
      <c r="I2088">
        <v>0.54730000000000001</v>
      </c>
      <c r="J2088">
        <v>0.54730000000000001</v>
      </c>
      <c r="K2088">
        <v>0.54730000000000001</v>
      </c>
      <c r="L2088">
        <v>0.54730000000000001</v>
      </c>
    </row>
    <row r="2089" spans="1:12" x14ac:dyDescent="0.25">
      <c r="A2089" t="s">
        <v>748</v>
      </c>
      <c r="B2089">
        <v>2010</v>
      </c>
      <c r="C2089" t="s">
        <v>697</v>
      </c>
      <c r="D2089">
        <v>0.99839999999999995</v>
      </c>
      <c r="E2089">
        <v>0.99839999999999995</v>
      </c>
      <c r="F2089">
        <v>0.99839999999999995</v>
      </c>
      <c r="G2089">
        <v>0.99839999999999995</v>
      </c>
      <c r="H2089">
        <v>0.99839999999999995</v>
      </c>
      <c r="I2089">
        <v>0.99839999999999995</v>
      </c>
      <c r="J2089">
        <v>0.99839999999999995</v>
      </c>
      <c r="K2089">
        <v>0.99839999999999995</v>
      </c>
      <c r="L2089">
        <v>0.99839999999999995</v>
      </c>
    </row>
    <row r="2090" spans="1:12" x14ac:dyDescent="0.25">
      <c r="A2090" t="s">
        <v>748</v>
      </c>
      <c r="B2090">
        <v>2010</v>
      </c>
      <c r="C2090" t="s">
        <v>701</v>
      </c>
      <c r="D2090">
        <v>8.4900000000000003E-2</v>
      </c>
      <c r="E2090">
        <v>8.4900000000000003E-2</v>
      </c>
      <c r="F2090">
        <v>8.4900000000000003E-2</v>
      </c>
      <c r="G2090">
        <v>8.4900000000000003E-2</v>
      </c>
      <c r="H2090">
        <v>8.4900000000000003E-2</v>
      </c>
      <c r="I2090">
        <v>8.4900000000000003E-2</v>
      </c>
      <c r="J2090">
        <v>8.4900000000000003E-2</v>
      </c>
      <c r="K2090">
        <v>8.4900000000000003E-2</v>
      </c>
      <c r="L2090">
        <v>8.4900000000000003E-2</v>
      </c>
    </row>
    <row r="2091" spans="1:12" x14ac:dyDescent="0.25">
      <c r="A2091" t="s">
        <v>748</v>
      </c>
      <c r="B2091">
        <v>2010</v>
      </c>
      <c r="C2091" t="s">
        <v>700</v>
      </c>
      <c r="D2091">
        <v>0.2417</v>
      </c>
      <c r="E2091">
        <v>0.2417</v>
      </c>
      <c r="F2091">
        <v>0.2417</v>
      </c>
      <c r="G2091">
        <v>0.2417</v>
      </c>
      <c r="H2091">
        <v>0.2417</v>
      </c>
      <c r="I2091">
        <v>0.2417</v>
      </c>
      <c r="J2091">
        <v>0.2417</v>
      </c>
      <c r="K2091">
        <v>0.2417</v>
      </c>
      <c r="L2091">
        <v>0.2417</v>
      </c>
    </row>
    <row r="2092" spans="1:12" x14ac:dyDescent="0.25">
      <c r="A2092" t="s">
        <v>748</v>
      </c>
      <c r="B2092">
        <v>2010</v>
      </c>
      <c r="C2092" t="s">
        <v>702</v>
      </c>
      <c r="D2092">
        <v>9.8500000000000004E-2</v>
      </c>
      <c r="E2092">
        <v>9.8500000000000004E-2</v>
      </c>
      <c r="F2092">
        <v>9.8500000000000004E-2</v>
      </c>
      <c r="G2092">
        <v>9.8500000000000004E-2</v>
      </c>
      <c r="H2092">
        <v>9.8500000000000004E-2</v>
      </c>
      <c r="I2092">
        <v>9.8500000000000004E-2</v>
      </c>
      <c r="J2092">
        <v>9.8500000000000004E-2</v>
      </c>
      <c r="K2092">
        <v>9.8500000000000004E-2</v>
      </c>
      <c r="L2092">
        <v>9.8500000000000004E-2</v>
      </c>
    </row>
    <row r="2093" spans="1:12" x14ac:dyDescent="0.25">
      <c r="A2093" t="s">
        <v>748</v>
      </c>
      <c r="B2093">
        <v>2010</v>
      </c>
      <c r="C2093" t="s">
        <v>703</v>
      </c>
      <c r="D2093">
        <v>2.07E-2</v>
      </c>
      <c r="E2093">
        <v>2.07E-2</v>
      </c>
      <c r="F2093">
        <v>2.07E-2</v>
      </c>
      <c r="G2093">
        <v>2.07E-2</v>
      </c>
      <c r="H2093">
        <v>2.07E-2</v>
      </c>
      <c r="I2093">
        <v>2.07E-2</v>
      </c>
      <c r="J2093">
        <v>2.07E-2</v>
      </c>
      <c r="K2093">
        <v>2.07E-2</v>
      </c>
      <c r="L2093">
        <v>2.07E-2</v>
      </c>
    </row>
    <row r="2094" spans="1:12" x14ac:dyDescent="0.25">
      <c r="A2094" t="s">
        <v>748</v>
      </c>
      <c r="B2094">
        <v>2010</v>
      </c>
      <c r="C2094" t="s">
        <v>699</v>
      </c>
      <c r="D2094">
        <v>5.3E-3</v>
      </c>
      <c r="E2094">
        <v>5.3E-3</v>
      </c>
      <c r="F2094">
        <v>5.3E-3</v>
      </c>
      <c r="G2094">
        <v>5.3E-3</v>
      </c>
      <c r="H2094">
        <v>5.3E-3</v>
      </c>
      <c r="I2094">
        <v>5.3E-3</v>
      </c>
      <c r="J2094">
        <v>5.3E-3</v>
      </c>
      <c r="K2094">
        <v>5.3E-3</v>
      </c>
      <c r="L2094">
        <v>5.3E-3</v>
      </c>
    </row>
    <row r="2095" spans="1:12" x14ac:dyDescent="0.25">
      <c r="A2095" t="s">
        <v>749</v>
      </c>
      <c r="B2095">
        <v>2010</v>
      </c>
      <c r="C2095" t="s">
        <v>702</v>
      </c>
      <c r="D2095">
        <v>2.4799999999999999E-2</v>
      </c>
      <c r="E2095">
        <v>2.4799999999999999E-2</v>
      </c>
      <c r="F2095">
        <v>2.4799999999999999E-2</v>
      </c>
      <c r="G2095">
        <v>2.4799999999999999E-2</v>
      </c>
      <c r="H2095">
        <v>2.4799999999999999E-2</v>
      </c>
      <c r="I2095">
        <v>2.4799999999999999E-2</v>
      </c>
      <c r="J2095">
        <v>2.4799999999999999E-2</v>
      </c>
      <c r="K2095">
        <v>2.4799999999999999E-2</v>
      </c>
      <c r="L2095">
        <v>2.4799999999999999E-2</v>
      </c>
    </row>
    <row r="2096" spans="1:12" x14ac:dyDescent="0.25">
      <c r="A2096" t="s">
        <v>749</v>
      </c>
      <c r="B2096">
        <v>2010</v>
      </c>
      <c r="C2096" t="s">
        <v>700</v>
      </c>
      <c r="D2096">
        <v>6.08E-2</v>
      </c>
      <c r="E2096">
        <v>6.08E-2</v>
      </c>
      <c r="F2096">
        <v>6.08E-2</v>
      </c>
      <c r="G2096">
        <v>6.08E-2</v>
      </c>
      <c r="H2096">
        <v>6.08E-2</v>
      </c>
      <c r="I2096">
        <v>6.08E-2</v>
      </c>
      <c r="J2096">
        <v>6.08E-2</v>
      </c>
      <c r="K2096">
        <v>6.08E-2</v>
      </c>
      <c r="L2096">
        <v>6.08E-2</v>
      </c>
    </row>
    <row r="2097" spans="1:12" x14ac:dyDescent="0.25">
      <c r="A2097" t="s">
        <v>749</v>
      </c>
      <c r="B2097">
        <v>2010</v>
      </c>
      <c r="C2097" t="s">
        <v>703</v>
      </c>
      <c r="D2097">
        <v>5.1999999999999998E-3</v>
      </c>
      <c r="E2097">
        <v>5.1999999999999998E-3</v>
      </c>
      <c r="F2097">
        <v>5.1999999999999998E-3</v>
      </c>
      <c r="G2097">
        <v>5.1999999999999998E-3</v>
      </c>
      <c r="H2097">
        <v>5.1999999999999998E-3</v>
      </c>
      <c r="I2097">
        <v>5.1999999999999998E-3</v>
      </c>
      <c r="J2097">
        <v>5.1999999999999998E-3</v>
      </c>
      <c r="K2097">
        <v>5.1999999999999998E-3</v>
      </c>
      <c r="L2097">
        <v>5.1999999999999998E-3</v>
      </c>
    </row>
    <row r="2098" spans="1:12" x14ac:dyDescent="0.25">
      <c r="A2098" t="s">
        <v>749</v>
      </c>
      <c r="B2098">
        <v>2010</v>
      </c>
      <c r="C2098" t="s">
        <v>699</v>
      </c>
      <c r="D2098">
        <v>1.2999999999999999E-3</v>
      </c>
      <c r="E2098">
        <v>1.2999999999999999E-3</v>
      </c>
      <c r="F2098">
        <v>1.2999999999999999E-3</v>
      </c>
      <c r="G2098">
        <v>1.2999999999999999E-3</v>
      </c>
      <c r="H2098">
        <v>1.2999999999999999E-3</v>
      </c>
      <c r="I2098">
        <v>1.2999999999999999E-3</v>
      </c>
      <c r="J2098">
        <v>1.2999999999999999E-3</v>
      </c>
      <c r="K2098">
        <v>1.2999999999999999E-3</v>
      </c>
      <c r="L2098">
        <v>1.2999999999999999E-3</v>
      </c>
    </row>
    <row r="2099" spans="1:12" x14ac:dyDescent="0.25">
      <c r="A2099" t="s">
        <v>749</v>
      </c>
      <c r="B2099">
        <v>2010</v>
      </c>
      <c r="C2099" t="s">
        <v>698</v>
      </c>
      <c r="D2099">
        <v>0.14230000000000001</v>
      </c>
      <c r="E2099">
        <v>0.14230000000000001</v>
      </c>
      <c r="F2099">
        <v>0.14230000000000001</v>
      </c>
      <c r="G2099">
        <v>0.14230000000000001</v>
      </c>
      <c r="H2099">
        <v>0.14230000000000001</v>
      </c>
      <c r="I2099">
        <v>0.14230000000000001</v>
      </c>
      <c r="J2099">
        <v>0.14230000000000001</v>
      </c>
      <c r="K2099">
        <v>0.14230000000000001</v>
      </c>
      <c r="L2099">
        <v>0.14230000000000001</v>
      </c>
    </row>
    <row r="2100" spans="1:12" x14ac:dyDescent="0.25">
      <c r="A2100" t="s">
        <v>749</v>
      </c>
      <c r="B2100">
        <v>2010</v>
      </c>
      <c r="C2100" t="s">
        <v>701</v>
      </c>
      <c r="D2100">
        <v>2.3900000000000001E-2</v>
      </c>
      <c r="E2100">
        <v>2.3900000000000001E-2</v>
      </c>
      <c r="F2100">
        <v>2.3900000000000001E-2</v>
      </c>
      <c r="G2100">
        <v>2.3900000000000001E-2</v>
      </c>
      <c r="H2100">
        <v>2.3900000000000001E-2</v>
      </c>
      <c r="I2100">
        <v>2.3900000000000001E-2</v>
      </c>
      <c r="J2100">
        <v>2.3900000000000001E-2</v>
      </c>
      <c r="K2100">
        <v>2.3900000000000001E-2</v>
      </c>
      <c r="L2100">
        <v>2.3900000000000001E-2</v>
      </c>
    </row>
    <row r="2101" spans="1:12" x14ac:dyDescent="0.25">
      <c r="A2101" t="s">
        <v>749</v>
      </c>
      <c r="B2101">
        <v>2010</v>
      </c>
      <c r="C2101" t="s">
        <v>697</v>
      </c>
      <c r="D2101">
        <v>0.25829999999999997</v>
      </c>
      <c r="E2101">
        <v>0.25829999999999997</v>
      </c>
      <c r="F2101">
        <v>0.25829999999999997</v>
      </c>
      <c r="G2101">
        <v>0.25829999999999997</v>
      </c>
      <c r="H2101">
        <v>0.25829999999999997</v>
      </c>
      <c r="I2101">
        <v>0.25829999999999997</v>
      </c>
      <c r="J2101">
        <v>0.25829999999999997</v>
      </c>
      <c r="K2101">
        <v>0.25829999999999997</v>
      </c>
      <c r="L2101">
        <v>0.25829999999999997</v>
      </c>
    </row>
    <row r="2102" spans="1:12" x14ac:dyDescent="0.25">
      <c r="A2102" t="s">
        <v>750</v>
      </c>
      <c r="B2102">
        <v>2010</v>
      </c>
      <c r="C2102" t="s">
        <v>702</v>
      </c>
      <c r="D2102">
        <v>0.30409999999999998</v>
      </c>
      <c r="E2102">
        <v>0.30409999999999998</v>
      </c>
      <c r="F2102">
        <v>0.30409999999999998</v>
      </c>
      <c r="G2102">
        <v>0.30409999999999998</v>
      </c>
      <c r="H2102">
        <v>0.30409999999999998</v>
      </c>
      <c r="I2102">
        <v>0.30409999999999998</v>
      </c>
      <c r="J2102">
        <v>0.30409999999999998</v>
      </c>
      <c r="K2102">
        <v>0.30409999999999998</v>
      </c>
      <c r="L2102">
        <v>0.30409999999999998</v>
      </c>
    </row>
    <row r="2103" spans="1:12" x14ac:dyDescent="0.25">
      <c r="A2103" t="s">
        <v>750</v>
      </c>
      <c r="B2103">
        <v>2010</v>
      </c>
      <c r="C2103" t="s">
        <v>701</v>
      </c>
      <c r="D2103">
        <v>0.33360000000000001</v>
      </c>
      <c r="E2103">
        <v>0.33360000000000001</v>
      </c>
      <c r="F2103">
        <v>0.33360000000000001</v>
      </c>
      <c r="G2103">
        <v>0.33360000000000001</v>
      </c>
      <c r="H2103">
        <v>0.33360000000000001</v>
      </c>
      <c r="I2103">
        <v>0.33360000000000001</v>
      </c>
      <c r="J2103">
        <v>0.33360000000000001</v>
      </c>
      <c r="K2103">
        <v>0.33360000000000001</v>
      </c>
      <c r="L2103">
        <v>0.33360000000000001</v>
      </c>
    </row>
    <row r="2104" spans="1:12" x14ac:dyDescent="0.25">
      <c r="A2104" t="s">
        <v>750</v>
      </c>
      <c r="B2104">
        <v>2010</v>
      </c>
      <c r="C2104" t="s">
        <v>703</v>
      </c>
      <c r="D2104">
        <v>6.4000000000000001E-2</v>
      </c>
      <c r="E2104">
        <v>6.4000000000000001E-2</v>
      </c>
      <c r="F2104">
        <v>6.4000000000000001E-2</v>
      </c>
      <c r="G2104">
        <v>6.4000000000000001E-2</v>
      </c>
      <c r="H2104">
        <v>6.4000000000000001E-2</v>
      </c>
      <c r="I2104">
        <v>6.4000000000000001E-2</v>
      </c>
      <c r="J2104">
        <v>6.4000000000000001E-2</v>
      </c>
      <c r="K2104">
        <v>6.4000000000000001E-2</v>
      </c>
      <c r="L2104">
        <v>6.4000000000000001E-2</v>
      </c>
    </row>
    <row r="2105" spans="1:12" x14ac:dyDescent="0.25">
      <c r="A2105" t="s">
        <v>750</v>
      </c>
      <c r="B2105">
        <v>2010</v>
      </c>
      <c r="C2105" t="s">
        <v>697</v>
      </c>
      <c r="D2105">
        <v>3.1619000000000002</v>
      </c>
      <c r="E2105">
        <v>3.1619000000000002</v>
      </c>
      <c r="F2105">
        <v>3.1619000000000002</v>
      </c>
      <c r="G2105">
        <v>3.1619000000000002</v>
      </c>
      <c r="H2105">
        <v>3.1619000000000002</v>
      </c>
      <c r="I2105">
        <v>3.1619000000000002</v>
      </c>
      <c r="J2105">
        <v>3.1619000000000002</v>
      </c>
      <c r="K2105">
        <v>3.1619000000000002</v>
      </c>
      <c r="L2105">
        <v>3.1619000000000002</v>
      </c>
    </row>
    <row r="2106" spans="1:12" x14ac:dyDescent="0.25">
      <c r="A2106" t="s">
        <v>750</v>
      </c>
      <c r="B2106">
        <v>2010</v>
      </c>
      <c r="C2106" t="s">
        <v>699</v>
      </c>
      <c r="D2106">
        <v>1.6199999999999999E-2</v>
      </c>
      <c r="E2106">
        <v>1.6199999999999999E-2</v>
      </c>
      <c r="F2106">
        <v>1.6199999999999999E-2</v>
      </c>
      <c r="G2106">
        <v>1.6199999999999999E-2</v>
      </c>
      <c r="H2106">
        <v>1.6199999999999999E-2</v>
      </c>
      <c r="I2106">
        <v>1.6199999999999999E-2</v>
      </c>
      <c r="J2106">
        <v>1.6199999999999999E-2</v>
      </c>
      <c r="K2106">
        <v>1.6199999999999999E-2</v>
      </c>
      <c r="L2106">
        <v>1.6199999999999999E-2</v>
      </c>
    </row>
    <row r="2107" spans="1:12" x14ac:dyDescent="0.25">
      <c r="A2107" t="s">
        <v>750</v>
      </c>
      <c r="B2107">
        <v>2010</v>
      </c>
      <c r="C2107" t="s">
        <v>700</v>
      </c>
      <c r="D2107">
        <v>0.74590000000000001</v>
      </c>
      <c r="E2107">
        <v>0.74590000000000001</v>
      </c>
      <c r="F2107">
        <v>0.74590000000000001</v>
      </c>
      <c r="G2107">
        <v>0.74590000000000001</v>
      </c>
      <c r="H2107">
        <v>0.74590000000000001</v>
      </c>
      <c r="I2107">
        <v>0.74590000000000001</v>
      </c>
      <c r="J2107">
        <v>0.74590000000000001</v>
      </c>
      <c r="K2107">
        <v>0.74590000000000001</v>
      </c>
      <c r="L2107">
        <v>0.74590000000000001</v>
      </c>
    </row>
    <row r="2108" spans="1:12" x14ac:dyDescent="0.25">
      <c r="A2108" t="s">
        <v>750</v>
      </c>
      <c r="B2108">
        <v>2010</v>
      </c>
      <c r="C2108" t="s">
        <v>698</v>
      </c>
      <c r="D2108">
        <v>1.6979</v>
      </c>
      <c r="E2108">
        <v>1.6979</v>
      </c>
      <c r="F2108">
        <v>1.6979</v>
      </c>
      <c r="G2108">
        <v>1.6979</v>
      </c>
      <c r="H2108">
        <v>1.6979</v>
      </c>
      <c r="I2108">
        <v>1.6979</v>
      </c>
      <c r="J2108">
        <v>1.6979</v>
      </c>
      <c r="K2108">
        <v>1.6979</v>
      </c>
      <c r="L2108">
        <v>1.6979</v>
      </c>
    </row>
    <row r="2109" spans="1:12" x14ac:dyDescent="0.25">
      <c r="A2109" t="s">
        <v>751</v>
      </c>
      <c r="B2109">
        <v>2010</v>
      </c>
      <c r="C2109" t="s">
        <v>700</v>
      </c>
      <c r="D2109">
        <v>0.62619999999999998</v>
      </c>
      <c r="E2109">
        <v>0.62619999999999998</v>
      </c>
      <c r="F2109">
        <v>0.62619999999999998</v>
      </c>
      <c r="G2109">
        <v>0.62619999999999998</v>
      </c>
      <c r="H2109">
        <v>0.62619999999999998</v>
      </c>
      <c r="I2109">
        <v>0.62619999999999998</v>
      </c>
      <c r="J2109">
        <v>0.62619999999999998</v>
      </c>
      <c r="K2109">
        <v>0.62619999999999998</v>
      </c>
      <c r="L2109">
        <v>0.62619999999999998</v>
      </c>
    </row>
    <row r="2110" spans="1:12" x14ac:dyDescent="0.25">
      <c r="A2110" t="s">
        <v>751</v>
      </c>
      <c r="B2110">
        <v>2010</v>
      </c>
      <c r="C2110" t="s">
        <v>701</v>
      </c>
      <c r="D2110">
        <v>0.17649999999999999</v>
      </c>
      <c r="E2110">
        <v>0.17649999999999999</v>
      </c>
      <c r="F2110">
        <v>0.17649999999999999</v>
      </c>
      <c r="G2110">
        <v>0.17649999999999999</v>
      </c>
      <c r="H2110">
        <v>0.17649999999999999</v>
      </c>
      <c r="I2110">
        <v>0.17649999999999999</v>
      </c>
      <c r="J2110">
        <v>0.17649999999999999</v>
      </c>
      <c r="K2110">
        <v>0.17649999999999999</v>
      </c>
      <c r="L2110">
        <v>0.17649999999999999</v>
      </c>
    </row>
    <row r="2111" spans="1:12" x14ac:dyDescent="0.25">
      <c r="A2111" t="s">
        <v>751</v>
      </c>
      <c r="B2111">
        <v>2010</v>
      </c>
      <c r="C2111" t="s">
        <v>703</v>
      </c>
      <c r="D2111">
        <v>5.3800000000000001E-2</v>
      </c>
      <c r="E2111">
        <v>5.3800000000000001E-2</v>
      </c>
      <c r="F2111">
        <v>5.3800000000000001E-2</v>
      </c>
      <c r="G2111">
        <v>5.3800000000000001E-2</v>
      </c>
      <c r="H2111">
        <v>5.3800000000000001E-2</v>
      </c>
      <c r="I2111">
        <v>5.3800000000000001E-2</v>
      </c>
      <c r="J2111">
        <v>5.3800000000000001E-2</v>
      </c>
      <c r="K2111">
        <v>5.3800000000000001E-2</v>
      </c>
      <c r="L2111">
        <v>5.3800000000000001E-2</v>
      </c>
    </row>
    <row r="2112" spans="1:12" x14ac:dyDescent="0.25">
      <c r="A2112" t="s">
        <v>751</v>
      </c>
      <c r="B2112">
        <v>2010</v>
      </c>
      <c r="C2112" t="s">
        <v>699</v>
      </c>
      <c r="D2112">
        <v>1.3599999999999999E-2</v>
      </c>
      <c r="E2112">
        <v>1.3599999999999999E-2</v>
      </c>
      <c r="F2112">
        <v>1.3599999999999999E-2</v>
      </c>
      <c r="G2112">
        <v>1.3599999999999999E-2</v>
      </c>
      <c r="H2112">
        <v>1.3599999999999999E-2</v>
      </c>
      <c r="I2112">
        <v>1.3599999999999999E-2</v>
      </c>
      <c r="J2112">
        <v>1.3599999999999999E-2</v>
      </c>
      <c r="K2112">
        <v>1.3599999999999999E-2</v>
      </c>
      <c r="L2112">
        <v>1.3599999999999999E-2</v>
      </c>
    </row>
    <row r="2113" spans="1:12" x14ac:dyDescent="0.25">
      <c r="A2113" t="s">
        <v>751</v>
      </c>
      <c r="B2113">
        <v>2010</v>
      </c>
      <c r="C2113" t="s">
        <v>698</v>
      </c>
      <c r="D2113">
        <v>1.2047000000000001</v>
      </c>
      <c r="E2113">
        <v>1.2047000000000001</v>
      </c>
      <c r="F2113">
        <v>1.2047000000000001</v>
      </c>
      <c r="G2113">
        <v>1.2047000000000001</v>
      </c>
      <c r="H2113">
        <v>1.2047000000000001</v>
      </c>
      <c r="I2113">
        <v>1.2047000000000001</v>
      </c>
      <c r="J2113">
        <v>1.2047000000000001</v>
      </c>
      <c r="K2113">
        <v>1.2047000000000001</v>
      </c>
      <c r="L2113">
        <v>1.2047000000000001</v>
      </c>
    </row>
    <row r="2114" spans="1:12" x14ac:dyDescent="0.25">
      <c r="A2114" t="s">
        <v>751</v>
      </c>
      <c r="B2114">
        <v>2010</v>
      </c>
      <c r="C2114" t="s">
        <v>702</v>
      </c>
      <c r="D2114">
        <v>0.25530000000000003</v>
      </c>
      <c r="E2114">
        <v>0.25530000000000003</v>
      </c>
      <c r="F2114">
        <v>0.25530000000000003</v>
      </c>
      <c r="G2114">
        <v>0.25530000000000003</v>
      </c>
      <c r="H2114">
        <v>0.25530000000000003</v>
      </c>
      <c r="I2114">
        <v>0.25530000000000003</v>
      </c>
      <c r="J2114">
        <v>0.25530000000000003</v>
      </c>
      <c r="K2114">
        <v>0.25530000000000003</v>
      </c>
      <c r="L2114">
        <v>0.25530000000000003</v>
      </c>
    </row>
    <row r="2115" spans="1:12" x14ac:dyDescent="0.25">
      <c r="A2115" t="s">
        <v>751</v>
      </c>
      <c r="B2115">
        <v>2010</v>
      </c>
      <c r="C2115" t="s">
        <v>697</v>
      </c>
      <c r="D2115">
        <v>2.33</v>
      </c>
      <c r="E2115">
        <v>2.33</v>
      </c>
      <c r="F2115">
        <v>2.33</v>
      </c>
      <c r="G2115">
        <v>2.33</v>
      </c>
      <c r="H2115">
        <v>2.33</v>
      </c>
      <c r="I2115">
        <v>2.33</v>
      </c>
      <c r="J2115">
        <v>2.33</v>
      </c>
      <c r="K2115">
        <v>2.33</v>
      </c>
      <c r="L2115">
        <v>2.33</v>
      </c>
    </row>
    <row r="2116" spans="1:12" x14ac:dyDescent="0.25">
      <c r="A2116" t="s">
        <v>752</v>
      </c>
      <c r="B2116">
        <v>2010</v>
      </c>
      <c r="C2116" t="s">
        <v>697</v>
      </c>
      <c r="D2116">
        <v>0.1895</v>
      </c>
      <c r="E2116">
        <v>0.1895</v>
      </c>
      <c r="F2116">
        <v>0.1895</v>
      </c>
      <c r="G2116">
        <v>0.1895</v>
      </c>
      <c r="H2116">
        <v>0.1895</v>
      </c>
      <c r="I2116">
        <v>0.1895</v>
      </c>
      <c r="J2116">
        <v>0.1895</v>
      </c>
      <c r="K2116">
        <v>0.1895</v>
      </c>
      <c r="L2116">
        <v>0.1895</v>
      </c>
    </row>
    <row r="2117" spans="1:12" x14ac:dyDescent="0.25">
      <c r="A2117" t="s">
        <v>752</v>
      </c>
      <c r="B2117">
        <v>2010</v>
      </c>
      <c r="C2117" t="s">
        <v>698</v>
      </c>
      <c r="D2117">
        <v>8.8800000000000004E-2</v>
      </c>
      <c r="E2117">
        <v>8.8800000000000004E-2</v>
      </c>
      <c r="F2117">
        <v>8.8800000000000004E-2</v>
      </c>
      <c r="G2117">
        <v>8.8800000000000004E-2</v>
      </c>
      <c r="H2117">
        <v>8.8800000000000004E-2</v>
      </c>
      <c r="I2117">
        <v>8.8800000000000004E-2</v>
      </c>
      <c r="J2117">
        <v>8.8800000000000004E-2</v>
      </c>
      <c r="K2117">
        <v>8.8800000000000004E-2</v>
      </c>
      <c r="L2117">
        <v>8.8800000000000004E-2</v>
      </c>
    </row>
    <row r="2118" spans="1:12" x14ac:dyDescent="0.25">
      <c r="A2118" t="s">
        <v>752</v>
      </c>
      <c r="B2118">
        <v>2010</v>
      </c>
      <c r="C2118" t="s">
        <v>700</v>
      </c>
      <c r="D2118">
        <v>4.9299999999999997E-2</v>
      </c>
      <c r="E2118">
        <v>4.9299999999999997E-2</v>
      </c>
      <c r="F2118">
        <v>4.9299999999999997E-2</v>
      </c>
      <c r="G2118">
        <v>4.9299999999999997E-2</v>
      </c>
      <c r="H2118">
        <v>4.9299999999999997E-2</v>
      </c>
      <c r="I2118">
        <v>4.9299999999999997E-2</v>
      </c>
      <c r="J2118">
        <v>4.9299999999999997E-2</v>
      </c>
      <c r="K2118">
        <v>4.9299999999999997E-2</v>
      </c>
      <c r="L2118">
        <v>4.9299999999999997E-2</v>
      </c>
    </row>
    <row r="2119" spans="1:12" x14ac:dyDescent="0.25">
      <c r="A2119" t="s">
        <v>752</v>
      </c>
      <c r="B2119">
        <v>2010</v>
      </c>
      <c r="C2119" t="s">
        <v>701</v>
      </c>
      <c r="D2119">
        <v>2.5899999999999999E-2</v>
      </c>
      <c r="E2119">
        <v>2.5899999999999999E-2</v>
      </c>
      <c r="F2119">
        <v>2.5899999999999999E-2</v>
      </c>
      <c r="G2119">
        <v>2.5899999999999999E-2</v>
      </c>
      <c r="H2119">
        <v>2.5899999999999999E-2</v>
      </c>
      <c r="I2119">
        <v>2.5899999999999999E-2</v>
      </c>
      <c r="J2119">
        <v>2.5899999999999999E-2</v>
      </c>
      <c r="K2119">
        <v>2.5899999999999999E-2</v>
      </c>
      <c r="L2119">
        <v>2.5899999999999999E-2</v>
      </c>
    </row>
    <row r="2120" spans="1:12" x14ac:dyDescent="0.25">
      <c r="A2120" t="s">
        <v>752</v>
      </c>
      <c r="B2120">
        <v>2010</v>
      </c>
      <c r="C2120" t="s">
        <v>699</v>
      </c>
      <c r="D2120">
        <v>1.1000000000000001E-3</v>
      </c>
      <c r="E2120">
        <v>1.1000000000000001E-3</v>
      </c>
      <c r="F2120">
        <v>1.1000000000000001E-3</v>
      </c>
      <c r="G2120">
        <v>1.1000000000000001E-3</v>
      </c>
      <c r="H2120">
        <v>1.1000000000000001E-3</v>
      </c>
      <c r="I2120">
        <v>1.1000000000000001E-3</v>
      </c>
      <c r="J2120">
        <v>1.1000000000000001E-3</v>
      </c>
      <c r="K2120">
        <v>1.1000000000000001E-3</v>
      </c>
      <c r="L2120">
        <v>1.1000000000000001E-3</v>
      </c>
    </row>
    <row r="2121" spans="1:12" x14ac:dyDescent="0.25">
      <c r="A2121" t="s">
        <v>752</v>
      </c>
      <c r="B2121">
        <v>2010</v>
      </c>
      <c r="C2121" t="s">
        <v>702</v>
      </c>
      <c r="D2121">
        <v>2.01E-2</v>
      </c>
      <c r="E2121">
        <v>2.01E-2</v>
      </c>
      <c r="F2121">
        <v>2.01E-2</v>
      </c>
      <c r="G2121">
        <v>2.01E-2</v>
      </c>
      <c r="H2121">
        <v>2.01E-2</v>
      </c>
      <c r="I2121">
        <v>2.01E-2</v>
      </c>
      <c r="J2121">
        <v>2.01E-2</v>
      </c>
      <c r="K2121">
        <v>2.01E-2</v>
      </c>
      <c r="L2121">
        <v>2.01E-2</v>
      </c>
    </row>
    <row r="2122" spans="1:12" x14ac:dyDescent="0.25">
      <c r="A2122" t="s">
        <v>752</v>
      </c>
      <c r="B2122">
        <v>2010</v>
      </c>
      <c r="C2122" t="s">
        <v>703</v>
      </c>
      <c r="D2122">
        <v>4.1999999999999997E-3</v>
      </c>
      <c r="E2122">
        <v>4.1999999999999997E-3</v>
      </c>
      <c r="F2122">
        <v>4.1999999999999997E-3</v>
      </c>
      <c r="G2122">
        <v>4.1999999999999997E-3</v>
      </c>
      <c r="H2122">
        <v>4.1999999999999997E-3</v>
      </c>
      <c r="I2122">
        <v>4.1999999999999997E-3</v>
      </c>
      <c r="J2122">
        <v>4.1999999999999997E-3</v>
      </c>
      <c r="K2122">
        <v>4.1999999999999997E-3</v>
      </c>
      <c r="L2122">
        <v>4.1999999999999997E-3</v>
      </c>
    </row>
    <row r="2123" spans="1:12" x14ac:dyDescent="0.25">
      <c r="A2123" t="s">
        <v>753</v>
      </c>
      <c r="B2123">
        <v>2010</v>
      </c>
      <c r="C2123" t="s">
        <v>703</v>
      </c>
      <c r="D2123">
        <v>1.46E-2</v>
      </c>
      <c r="E2123">
        <v>1.46E-2</v>
      </c>
      <c r="F2123">
        <v>1.46E-2</v>
      </c>
      <c r="G2123">
        <v>1.46E-2</v>
      </c>
      <c r="H2123">
        <v>1.46E-2</v>
      </c>
      <c r="I2123">
        <v>1.46E-2</v>
      </c>
      <c r="J2123">
        <v>1.46E-2</v>
      </c>
      <c r="K2123">
        <v>1.46E-2</v>
      </c>
      <c r="L2123">
        <v>1.46E-2</v>
      </c>
    </row>
    <row r="2124" spans="1:12" x14ac:dyDescent="0.25">
      <c r="A2124" t="s">
        <v>753</v>
      </c>
      <c r="B2124">
        <v>2010</v>
      </c>
      <c r="C2124" t="s">
        <v>698</v>
      </c>
      <c r="D2124">
        <v>0.36230000000000001</v>
      </c>
      <c r="E2124">
        <v>0.36230000000000001</v>
      </c>
      <c r="F2124">
        <v>0.36230000000000001</v>
      </c>
      <c r="G2124">
        <v>0.36230000000000001</v>
      </c>
      <c r="H2124">
        <v>0.36230000000000001</v>
      </c>
      <c r="I2124">
        <v>0.36230000000000001</v>
      </c>
      <c r="J2124">
        <v>0.36230000000000001</v>
      </c>
      <c r="K2124">
        <v>0.36230000000000001</v>
      </c>
      <c r="L2124">
        <v>0.36230000000000001</v>
      </c>
    </row>
    <row r="2125" spans="1:12" x14ac:dyDescent="0.25">
      <c r="A2125" t="s">
        <v>753</v>
      </c>
      <c r="B2125">
        <v>2010</v>
      </c>
      <c r="C2125" t="s">
        <v>700</v>
      </c>
      <c r="D2125">
        <v>0.17030000000000001</v>
      </c>
      <c r="E2125">
        <v>0.17030000000000001</v>
      </c>
      <c r="F2125">
        <v>0.17030000000000001</v>
      </c>
      <c r="G2125">
        <v>0.17030000000000001</v>
      </c>
      <c r="H2125">
        <v>0.17030000000000001</v>
      </c>
      <c r="I2125">
        <v>0.17030000000000001</v>
      </c>
      <c r="J2125">
        <v>0.17030000000000001</v>
      </c>
      <c r="K2125">
        <v>0.17030000000000001</v>
      </c>
      <c r="L2125">
        <v>0.17030000000000001</v>
      </c>
    </row>
    <row r="2126" spans="1:12" x14ac:dyDescent="0.25">
      <c r="A2126" t="s">
        <v>753</v>
      </c>
      <c r="B2126">
        <v>2010</v>
      </c>
      <c r="C2126" t="s">
        <v>699</v>
      </c>
      <c r="D2126">
        <v>3.7000000000000002E-3</v>
      </c>
      <c r="E2126">
        <v>3.7000000000000002E-3</v>
      </c>
      <c r="F2126">
        <v>3.7000000000000002E-3</v>
      </c>
      <c r="G2126">
        <v>3.7000000000000002E-3</v>
      </c>
      <c r="H2126">
        <v>3.7000000000000002E-3</v>
      </c>
      <c r="I2126">
        <v>3.7000000000000002E-3</v>
      </c>
      <c r="J2126">
        <v>3.7000000000000002E-3</v>
      </c>
      <c r="K2126">
        <v>3.7000000000000002E-3</v>
      </c>
      <c r="L2126">
        <v>3.7000000000000002E-3</v>
      </c>
    </row>
    <row r="2127" spans="1:12" x14ac:dyDescent="0.25">
      <c r="A2127" t="s">
        <v>753</v>
      </c>
      <c r="B2127">
        <v>2010</v>
      </c>
      <c r="C2127" t="s">
        <v>697</v>
      </c>
      <c r="D2127">
        <v>0.70250000000000001</v>
      </c>
      <c r="E2127">
        <v>0.70250000000000001</v>
      </c>
      <c r="F2127">
        <v>0.70250000000000001</v>
      </c>
      <c r="G2127">
        <v>0.70250000000000001</v>
      </c>
      <c r="H2127">
        <v>0.70250000000000001</v>
      </c>
      <c r="I2127">
        <v>0.70250000000000001</v>
      </c>
      <c r="J2127">
        <v>0.70250000000000001</v>
      </c>
      <c r="K2127">
        <v>0.70250000000000001</v>
      </c>
      <c r="L2127">
        <v>0.70250000000000001</v>
      </c>
    </row>
    <row r="2128" spans="1:12" x14ac:dyDescent="0.25">
      <c r="A2128" t="s">
        <v>753</v>
      </c>
      <c r="B2128">
        <v>2010</v>
      </c>
      <c r="C2128" t="s">
        <v>701</v>
      </c>
      <c r="D2128">
        <v>8.2100000000000006E-2</v>
      </c>
      <c r="E2128">
        <v>8.2100000000000006E-2</v>
      </c>
      <c r="F2128">
        <v>8.2100000000000006E-2</v>
      </c>
      <c r="G2128">
        <v>8.2100000000000006E-2</v>
      </c>
      <c r="H2128">
        <v>8.2100000000000006E-2</v>
      </c>
      <c r="I2128">
        <v>8.2100000000000006E-2</v>
      </c>
      <c r="J2128">
        <v>8.2100000000000006E-2</v>
      </c>
      <c r="K2128">
        <v>8.2100000000000006E-2</v>
      </c>
      <c r="L2128">
        <v>8.2100000000000006E-2</v>
      </c>
    </row>
    <row r="2129" spans="1:12" x14ac:dyDescent="0.25">
      <c r="A2129" t="s">
        <v>753</v>
      </c>
      <c r="B2129">
        <v>2010</v>
      </c>
      <c r="C2129" t="s">
        <v>702</v>
      </c>
      <c r="D2129">
        <v>6.9400000000000003E-2</v>
      </c>
      <c r="E2129">
        <v>6.9400000000000003E-2</v>
      </c>
      <c r="F2129">
        <v>6.9400000000000003E-2</v>
      </c>
      <c r="G2129">
        <v>6.9400000000000003E-2</v>
      </c>
      <c r="H2129">
        <v>6.9400000000000003E-2</v>
      </c>
      <c r="I2129">
        <v>6.9400000000000003E-2</v>
      </c>
      <c r="J2129">
        <v>6.9400000000000003E-2</v>
      </c>
      <c r="K2129">
        <v>6.9400000000000003E-2</v>
      </c>
      <c r="L2129">
        <v>6.9400000000000003E-2</v>
      </c>
    </row>
    <row r="2130" spans="1:12" x14ac:dyDescent="0.25">
      <c r="A2130" t="s">
        <v>754</v>
      </c>
      <c r="B2130">
        <v>2010</v>
      </c>
      <c r="C2130" t="s">
        <v>700</v>
      </c>
      <c r="D2130">
        <v>0.5333</v>
      </c>
      <c r="E2130">
        <v>0.5333</v>
      </c>
      <c r="F2130">
        <v>0.5333</v>
      </c>
      <c r="G2130">
        <v>0.5333</v>
      </c>
      <c r="H2130">
        <v>0.5333</v>
      </c>
      <c r="I2130">
        <v>0.5333</v>
      </c>
      <c r="J2130">
        <v>0.5333</v>
      </c>
      <c r="K2130">
        <v>0.5333</v>
      </c>
      <c r="L2130">
        <v>0.5333</v>
      </c>
    </row>
    <row r="2131" spans="1:12" x14ac:dyDescent="0.25">
      <c r="A2131" t="s">
        <v>754</v>
      </c>
      <c r="B2131">
        <v>2010</v>
      </c>
      <c r="C2131" t="s">
        <v>701</v>
      </c>
      <c r="D2131">
        <v>0.23530000000000001</v>
      </c>
      <c r="E2131">
        <v>0.23530000000000001</v>
      </c>
      <c r="F2131">
        <v>0.23530000000000001</v>
      </c>
      <c r="G2131">
        <v>0.23530000000000001</v>
      </c>
      <c r="H2131">
        <v>0.23530000000000001</v>
      </c>
      <c r="I2131">
        <v>0.23530000000000001</v>
      </c>
      <c r="J2131">
        <v>0.23530000000000001</v>
      </c>
      <c r="K2131">
        <v>0.23530000000000001</v>
      </c>
      <c r="L2131">
        <v>0.23530000000000001</v>
      </c>
    </row>
    <row r="2132" spans="1:12" x14ac:dyDescent="0.25">
      <c r="A2132" t="s">
        <v>754</v>
      </c>
      <c r="B2132">
        <v>2010</v>
      </c>
      <c r="C2132" t="s">
        <v>702</v>
      </c>
      <c r="D2132">
        <v>0.21740000000000001</v>
      </c>
      <c r="E2132">
        <v>0.21740000000000001</v>
      </c>
      <c r="F2132">
        <v>0.21740000000000001</v>
      </c>
      <c r="G2132">
        <v>0.21740000000000001</v>
      </c>
      <c r="H2132">
        <v>0.21740000000000001</v>
      </c>
      <c r="I2132">
        <v>0.21740000000000001</v>
      </c>
      <c r="J2132">
        <v>0.21740000000000001</v>
      </c>
      <c r="K2132">
        <v>0.21740000000000001</v>
      </c>
      <c r="L2132">
        <v>0.21740000000000001</v>
      </c>
    </row>
    <row r="2133" spans="1:12" x14ac:dyDescent="0.25">
      <c r="A2133" t="s">
        <v>754</v>
      </c>
      <c r="B2133">
        <v>2010</v>
      </c>
      <c r="C2133" t="s">
        <v>699</v>
      </c>
      <c r="D2133">
        <v>1.1599999999999999E-2</v>
      </c>
      <c r="E2133">
        <v>1.1599999999999999E-2</v>
      </c>
      <c r="F2133">
        <v>1.1599999999999999E-2</v>
      </c>
      <c r="G2133">
        <v>1.1599999999999999E-2</v>
      </c>
      <c r="H2133">
        <v>1.1599999999999999E-2</v>
      </c>
      <c r="I2133">
        <v>1.1599999999999999E-2</v>
      </c>
      <c r="J2133">
        <v>1.1599999999999999E-2</v>
      </c>
      <c r="K2133">
        <v>1.1599999999999999E-2</v>
      </c>
      <c r="L2133">
        <v>1.1599999999999999E-2</v>
      </c>
    </row>
    <row r="2134" spans="1:12" x14ac:dyDescent="0.25">
      <c r="A2134" t="s">
        <v>754</v>
      </c>
      <c r="B2134">
        <v>2010</v>
      </c>
      <c r="C2134" t="s">
        <v>703</v>
      </c>
      <c r="D2134">
        <v>4.58E-2</v>
      </c>
      <c r="E2134">
        <v>4.58E-2</v>
      </c>
      <c r="F2134">
        <v>4.58E-2</v>
      </c>
      <c r="G2134">
        <v>4.58E-2</v>
      </c>
      <c r="H2134">
        <v>4.58E-2</v>
      </c>
      <c r="I2134">
        <v>4.58E-2</v>
      </c>
      <c r="J2134">
        <v>4.58E-2</v>
      </c>
      <c r="K2134">
        <v>4.58E-2</v>
      </c>
      <c r="L2134">
        <v>4.58E-2</v>
      </c>
    </row>
    <row r="2135" spans="1:12" x14ac:dyDescent="0.25">
      <c r="A2135" t="s">
        <v>754</v>
      </c>
      <c r="B2135">
        <v>2010</v>
      </c>
      <c r="C2135" t="s">
        <v>697</v>
      </c>
      <c r="D2135">
        <v>2.2088999999999999</v>
      </c>
      <c r="E2135">
        <v>2.2088999999999999</v>
      </c>
      <c r="F2135">
        <v>2.2088999999999999</v>
      </c>
      <c r="G2135">
        <v>2.2088999999999999</v>
      </c>
      <c r="H2135">
        <v>2.2088999999999999</v>
      </c>
      <c r="I2135">
        <v>2.2088999999999999</v>
      </c>
      <c r="J2135">
        <v>2.2088999999999999</v>
      </c>
      <c r="K2135">
        <v>2.2088999999999999</v>
      </c>
      <c r="L2135">
        <v>2.2088999999999999</v>
      </c>
    </row>
    <row r="2136" spans="1:12" x14ac:dyDescent="0.25">
      <c r="A2136" t="s">
        <v>754</v>
      </c>
      <c r="B2136">
        <v>2010</v>
      </c>
      <c r="C2136" t="s">
        <v>698</v>
      </c>
      <c r="D2136">
        <v>1.1655</v>
      </c>
      <c r="E2136">
        <v>1.1655</v>
      </c>
      <c r="F2136">
        <v>1.1655</v>
      </c>
      <c r="G2136">
        <v>1.1655</v>
      </c>
      <c r="H2136">
        <v>1.1655</v>
      </c>
      <c r="I2136">
        <v>1.1655</v>
      </c>
      <c r="J2136">
        <v>1.1655</v>
      </c>
      <c r="K2136">
        <v>1.1655</v>
      </c>
      <c r="L2136">
        <v>1.1655</v>
      </c>
    </row>
    <row r="2137" spans="1:12" x14ac:dyDescent="0.25">
      <c r="A2137" t="s">
        <v>755</v>
      </c>
      <c r="B2137">
        <v>2010</v>
      </c>
      <c r="C2137" t="s">
        <v>699</v>
      </c>
      <c r="D2137">
        <v>1.1000000000000001E-3</v>
      </c>
      <c r="E2137">
        <v>1.1000000000000001E-3</v>
      </c>
      <c r="F2137">
        <v>1.1000000000000001E-3</v>
      </c>
      <c r="G2137">
        <v>1.1000000000000001E-3</v>
      </c>
      <c r="H2137">
        <v>1.1000000000000001E-3</v>
      </c>
      <c r="I2137">
        <v>1.1000000000000001E-3</v>
      </c>
      <c r="J2137">
        <v>1.1000000000000001E-3</v>
      </c>
      <c r="K2137">
        <v>1.1000000000000001E-3</v>
      </c>
      <c r="L2137">
        <v>1.1000000000000001E-3</v>
      </c>
    </row>
    <row r="2138" spans="1:12" x14ac:dyDescent="0.25">
      <c r="A2138" t="s">
        <v>755</v>
      </c>
      <c r="B2138">
        <v>2010</v>
      </c>
      <c r="C2138" t="s">
        <v>701</v>
      </c>
      <c r="D2138">
        <v>1.9300000000000001E-2</v>
      </c>
      <c r="E2138">
        <v>1.9300000000000001E-2</v>
      </c>
      <c r="F2138">
        <v>1.9300000000000001E-2</v>
      </c>
      <c r="G2138">
        <v>1.9300000000000001E-2</v>
      </c>
      <c r="H2138">
        <v>1.9300000000000001E-2</v>
      </c>
      <c r="I2138">
        <v>1.9300000000000001E-2</v>
      </c>
      <c r="J2138">
        <v>1.9300000000000001E-2</v>
      </c>
      <c r="K2138">
        <v>1.9300000000000001E-2</v>
      </c>
      <c r="L2138">
        <v>1.9300000000000001E-2</v>
      </c>
    </row>
    <row r="2139" spans="1:12" x14ac:dyDescent="0.25">
      <c r="A2139" t="s">
        <v>755</v>
      </c>
      <c r="B2139">
        <v>2010</v>
      </c>
      <c r="C2139" t="s">
        <v>697</v>
      </c>
      <c r="D2139">
        <v>0.26390000000000002</v>
      </c>
      <c r="E2139">
        <v>0.26390000000000002</v>
      </c>
      <c r="F2139">
        <v>0.26390000000000002</v>
      </c>
      <c r="G2139">
        <v>0.26390000000000002</v>
      </c>
      <c r="H2139">
        <v>0.26390000000000002</v>
      </c>
      <c r="I2139">
        <v>0.26390000000000002</v>
      </c>
      <c r="J2139">
        <v>0.26390000000000002</v>
      </c>
      <c r="K2139">
        <v>0.26390000000000002</v>
      </c>
      <c r="L2139">
        <v>0.26390000000000002</v>
      </c>
    </row>
    <row r="2140" spans="1:12" x14ac:dyDescent="0.25">
      <c r="A2140" t="s">
        <v>755</v>
      </c>
      <c r="B2140">
        <v>2010</v>
      </c>
      <c r="C2140" t="s">
        <v>703</v>
      </c>
      <c r="D2140">
        <v>4.1999999999999997E-3</v>
      </c>
      <c r="E2140">
        <v>4.1999999999999997E-3</v>
      </c>
      <c r="F2140">
        <v>4.1999999999999997E-3</v>
      </c>
      <c r="G2140">
        <v>4.1999999999999997E-3</v>
      </c>
      <c r="H2140">
        <v>4.1999999999999997E-3</v>
      </c>
      <c r="I2140">
        <v>4.1999999999999997E-3</v>
      </c>
      <c r="J2140">
        <v>4.1999999999999997E-3</v>
      </c>
      <c r="K2140">
        <v>4.1999999999999997E-3</v>
      </c>
      <c r="L2140">
        <v>4.1999999999999997E-3</v>
      </c>
    </row>
    <row r="2141" spans="1:12" x14ac:dyDescent="0.25">
      <c r="A2141" t="s">
        <v>755</v>
      </c>
      <c r="B2141">
        <v>2010</v>
      </c>
      <c r="C2141" t="s">
        <v>698</v>
      </c>
      <c r="D2141">
        <v>0.17119999999999999</v>
      </c>
      <c r="E2141">
        <v>0.17119999999999999</v>
      </c>
      <c r="F2141">
        <v>0.17119999999999999</v>
      </c>
      <c r="G2141">
        <v>0.17119999999999999</v>
      </c>
      <c r="H2141">
        <v>0.17119999999999999</v>
      </c>
      <c r="I2141">
        <v>0.17119999999999999</v>
      </c>
      <c r="J2141">
        <v>0.17119999999999999</v>
      </c>
      <c r="K2141">
        <v>0.17119999999999999</v>
      </c>
      <c r="L2141">
        <v>0.17119999999999999</v>
      </c>
    </row>
    <row r="2142" spans="1:12" x14ac:dyDescent="0.25">
      <c r="A2142" t="s">
        <v>755</v>
      </c>
      <c r="B2142">
        <v>2010</v>
      </c>
      <c r="C2142" t="s">
        <v>700</v>
      </c>
      <c r="D2142">
        <v>4.8399999999999999E-2</v>
      </c>
      <c r="E2142">
        <v>4.8399999999999999E-2</v>
      </c>
      <c r="F2142">
        <v>4.8399999999999999E-2</v>
      </c>
      <c r="G2142">
        <v>4.8399999999999999E-2</v>
      </c>
      <c r="H2142">
        <v>4.8399999999999999E-2</v>
      </c>
      <c r="I2142">
        <v>4.8399999999999999E-2</v>
      </c>
      <c r="J2142">
        <v>4.8399999999999999E-2</v>
      </c>
      <c r="K2142">
        <v>4.8399999999999999E-2</v>
      </c>
      <c r="L2142">
        <v>4.8399999999999999E-2</v>
      </c>
    </row>
    <row r="2143" spans="1:12" x14ac:dyDescent="0.25">
      <c r="A2143" t="s">
        <v>755</v>
      </c>
      <c r="B2143">
        <v>2010</v>
      </c>
      <c r="C2143" t="s">
        <v>702</v>
      </c>
      <c r="D2143">
        <v>1.9699999999999999E-2</v>
      </c>
      <c r="E2143">
        <v>1.9699999999999999E-2</v>
      </c>
      <c r="F2143">
        <v>1.9699999999999999E-2</v>
      </c>
      <c r="G2143">
        <v>1.9699999999999999E-2</v>
      </c>
      <c r="H2143">
        <v>1.9699999999999999E-2</v>
      </c>
      <c r="I2143">
        <v>1.9699999999999999E-2</v>
      </c>
      <c r="J2143">
        <v>1.9699999999999999E-2</v>
      </c>
      <c r="K2143">
        <v>1.9699999999999999E-2</v>
      </c>
      <c r="L2143">
        <v>1.9699999999999999E-2</v>
      </c>
    </row>
    <row r="2144" spans="1:12" x14ac:dyDescent="0.25">
      <c r="A2144" t="s">
        <v>696</v>
      </c>
      <c r="B2144">
        <v>2011</v>
      </c>
      <c r="C2144" t="s">
        <v>698</v>
      </c>
      <c r="D2144">
        <v>1.2649999999999999</v>
      </c>
      <c r="E2144">
        <v>1.2649999999999999</v>
      </c>
      <c r="F2144">
        <v>1.2649999999999999</v>
      </c>
      <c r="G2144">
        <v>1.2649999999999999</v>
      </c>
      <c r="H2144">
        <v>1.2649999999999999</v>
      </c>
      <c r="I2144">
        <v>1.2649999999999999</v>
      </c>
      <c r="J2144">
        <v>1.2649999999999999</v>
      </c>
      <c r="K2144">
        <v>1.2649999999999999</v>
      </c>
      <c r="L2144">
        <v>1.2649999999999999</v>
      </c>
    </row>
    <row r="2145" spans="1:12" x14ac:dyDescent="0.25">
      <c r="A2145" t="s">
        <v>696</v>
      </c>
      <c r="B2145">
        <v>2011</v>
      </c>
      <c r="C2145" t="s">
        <v>700</v>
      </c>
      <c r="D2145">
        <v>0.49340000000000001</v>
      </c>
      <c r="E2145">
        <v>0.49340000000000001</v>
      </c>
      <c r="F2145">
        <v>0.49340000000000001</v>
      </c>
      <c r="G2145">
        <v>0.49340000000000001</v>
      </c>
      <c r="H2145">
        <v>0.49340000000000001</v>
      </c>
      <c r="I2145">
        <v>0.49340000000000001</v>
      </c>
      <c r="J2145">
        <v>0.49340000000000001</v>
      </c>
      <c r="K2145">
        <v>0.49340000000000001</v>
      </c>
      <c r="L2145">
        <v>0.49340000000000001</v>
      </c>
    </row>
    <row r="2146" spans="1:12" x14ac:dyDescent="0.25">
      <c r="A2146" t="s">
        <v>696</v>
      </c>
      <c r="B2146">
        <v>2011</v>
      </c>
      <c r="C2146" t="s">
        <v>699</v>
      </c>
      <c r="D2146">
        <v>1.4E-2</v>
      </c>
      <c r="E2146">
        <v>1.4E-2</v>
      </c>
      <c r="F2146">
        <v>1.4E-2</v>
      </c>
      <c r="G2146">
        <v>1.4E-2</v>
      </c>
      <c r="H2146">
        <v>1.4E-2</v>
      </c>
      <c r="I2146">
        <v>1.4E-2</v>
      </c>
      <c r="J2146">
        <v>1.4E-2</v>
      </c>
      <c r="K2146">
        <v>1.4E-2</v>
      </c>
      <c r="L2146">
        <v>1.4E-2</v>
      </c>
    </row>
    <row r="2147" spans="1:12" x14ac:dyDescent="0.25">
      <c r="A2147" t="s">
        <v>696</v>
      </c>
      <c r="B2147">
        <v>2011</v>
      </c>
      <c r="C2147" t="s">
        <v>697</v>
      </c>
      <c r="D2147">
        <v>2.2723</v>
      </c>
      <c r="E2147">
        <v>2.2723</v>
      </c>
      <c r="F2147">
        <v>2.2723</v>
      </c>
      <c r="G2147">
        <v>2.2723</v>
      </c>
      <c r="H2147">
        <v>2.2723</v>
      </c>
      <c r="I2147">
        <v>2.2723</v>
      </c>
      <c r="J2147">
        <v>2.2723</v>
      </c>
      <c r="K2147">
        <v>2.2723</v>
      </c>
      <c r="L2147">
        <v>2.2723</v>
      </c>
    </row>
    <row r="2148" spans="1:12" x14ac:dyDescent="0.25">
      <c r="A2148" t="s">
        <v>696</v>
      </c>
      <c r="B2148">
        <v>2011</v>
      </c>
      <c r="C2148" t="s">
        <v>701</v>
      </c>
      <c r="D2148">
        <v>0.28649999999999998</v>
      </c>
      <c r="E2148">
        <v>0.28649999999999998</v>
      </c>
      <c r="F2148">
        <v>0.28649999999999998</v>
      </c>
      <c r="G2148">
        <v>0.28649999999999998</v>
      </c>
      <c r="H2148">
        <v>0.28649999999999998</v>
      </c>
      <c r="I2148">
        <v>0.28649999999999998</v>
      </c>
      <c r="J2148">
        <v>0.28649999999999998</v>
      </c>
      <c r="K2148">
        <v>0.28649999999999998</v>
      </c>
      <c r="L2148">
        <v>0.28649999999999998</v>
      </c>
    </row>
    <row r="2149" spans="1:12" x14ac:dyDescent="0.25">
      <c r="A2149" t="s">
        <v>696</v>
      </c>
      <c r="B2149">
        <v>2011</v>
      </c>
      <c r="C2149" t="s">
        <v>702</v>
      </c>
      <c r="D2149">
        <v>0.17680000000000001</v>
      </c>
      <c r="E2149">
        <v>0.17680000000000001</v>
      </c>
      <c r="F2149">
        <v>0.17680000000000001</v>
      </c>
      <c r="G2149">
        <v>0.17680000000000001</v>
      </c>
      <c r="H2149">
        <v>0.17680000000000001</v>
      </c>
      <c r="I2149">
        <v>0.17680000000000001</v>
      </c>
      <c r="J2149">
        <v>0.17680000000000001</v>
      </c>
      <c r="K2149">
        <v>0.17680000000000001</v>
      </c>
      <c r="L2149">
        <v>0.17680000000000001</v>
      </c>
    </row>
    <row r="2150" spans="1:12" x14ac:dyDescent="0.25">
      <c r="A2150" t="s">
        <v>696</v>
      </c>
      <c r="B2150">
        <v>2011</v>
      </c>
      <c r="C2150" t="s">
        <v>703</v>
      </c>
      <c r="D2150">
        <v>3.6600000000000001E-2</v>
      </c>
      <c r="E2150">
        <v>3.6600000000000001E-2</v>
      </c>
      <c r="F2150">
        <v>3.6600000000000001E-2</v>
      </c>
      <c r="G2150">
        <v>3.6600000000000001E-2</v>
      </c>
      <c r="H2150">
        <v>3.6600000000000001E-2</v>
      </c>
      <c r="I2150">
        <v>3.6600000000000001E-2</v>
      </c>
      <c r="J2150">
        <v>3.6600000000000001E-2</v>
      </c>
      <c r="K2150">
        <v>3.6600000000000001E-2</v>
      </c>
      <c r="L2150">
        <v>3.6600000000000001E-2</v>
      </c>
    </row>
    <row r="2151" spans="1:12" x14ac:dyDescent="0.25">
      <c r="A2151" t="s">
        <v>704</v>
      </c>
      <c r="B2151">
        <v>2011</v>
      </c>
      <c r="C2151" t="s">
        <v>702</v>
      </c>
      <c r="D2151">
        <v>2.69E-2</v>
      </c>
      <c r="E2151">
        <v>2.69E-2</v>
      </c>
      <c r="F2151">
        <v>2.69E-2</v>
      </c>
      <c r="G2151">
        <v>2.69E-2</v>
      </c>
      <c r="H2151">
        <v>2.69E-2</v>
      </c>
      <c r="I2151">
        <v>2.69E-2</v>
      </c>
      <c r="J2151">
        <v>2.69E-2</v>
      </c>
      <c r="K2151">
        <v>2.69E-2</v>
      </c>
      <c r="L2151">
        <v>2.69E-2</v>
      </c>
    </row>
    <row r="2152" spans="1:12" x14ac:dyDescent="0.25">
      <c r="A2152" t="s">
        <v>704</v>
      </c>
      <c r="B2152">
        <v>2011</v>
      </c>
      <c r="C2152" t="s">
        <v>700</v>
      </c>
      <c r="D2152">
        <v>7.51E-2</v>
      </c>
      <c r="E2152">
        <v>7.51E-2</v>
      </c>
      <c r="F2152">
        <v>7.51E-2</v>
      </c>
      <c r="G2152">
        <v>7.51E-2</v>
      </c>
      <c r="H2152">
        <v>7.51E-2</v>
      </c>
      <c r="I2152">
        <v>7.51E-2</v>
      </c>
      <c r="J2152">
        <v>7.51E-2</v>
      </c>
      <c r="K2152">
        <v>7.51E-2</v>
      </c>
      <c r="L2152">
        <v>7.51E-2</v>
      </c>
    </row>
    <row r="2153" spans="1:12" x14ac:dyDescent="0.25">
      <c r="A2153" t="s">
        <v>704</v>
      </c>
      <c r="B2153">
        <v>2011</v>
      </c>
      <c r="C2153" t="s">
        <v>701</v>
      </c>
      <c r="D2153">
        <v>3.4200000000000001E-2</v>
      </c>
      <c r="E2153">
        <v>3.4200000000000001E-2</v>
      </c>
      <c r="F2153">
        <v>3.4200000000000001E-2</v>
      </c>
      <c r="G2153">
        <v>3.4200000000000001E-2</v>
      </c>
      <c r="H2153">
        <v>3.4200000000000001E-2</v>
      </c>
      <c r="I2153">
        <v>3.4200000000000001E-2</v>
      </c>
      <c r="J2153">
        <v>3.4200000000000001E-2</v>
      </c>
      <c r="K2153">
        <v>3.4200000000000001E-2</v>
      </c>
      <c r="L2153">
        <v>3.4200000000000001E-2</v>
      </c>
    </row>
    <row r="2154" spans="1:12" x14ac:dyDescent="0.25">
      <c r="A2154" t="s">
        <v>704</v>
      </c>
      <c r="B2154">
        <v>2011</v>
      </c>
      <c r="C2154" t="s">
        <v>699</v>
      </c>
      <c r="D2154">
        <v>2.0999999999999999E-3</v>
      </c>
      <c r="E2154">
        <v>2.0999999999999999E-3</v>
      </c>
      <c r="F2154">
        <v>2.0999999999999999E-3</v>
      </c>
      <c r="G2154">
        <v>2.0999999999999999E-3</v>
      </c>
      <c r="H2154">
        <v>2.0999999999999999E-3</v>
      </c>
      <c r="I2154">
        <v>2.0999999999999999E-3</v>
      </c>
      <c r="J2154">
        <v>2.0999999999999999E-3</v>
      </c>
      <c r="K2154">
        <v>2.0999999999999999E-3</v>
      </c>
      <c r="L2154">
        <v>2.0999999999999999E-3</v>
      </c>
    </row>
    <row r="2155" spans="1:12" x14ac:dyDescent="0.25">
      <c r="A2155" t="s">
        <v>704</v>
      </c>
      <c r="B2155">
        <v>2011</v>
      </c>
      <c r="C2155" t="s">
        <v>697</v>
      </c>
      <c r="D2155">
        <v>0.252</v>
      </c>
      <c r="E2155">
        <v>0.252</v>
      </c>
      <c r="F2155">
        <v>0.252</v>
      </c>
      <c r="G2155">
        <v>0.252</v>
      </c>
      <c r="H2155">
        <v>0.252</v>
      </c>
      <c r="I2155">
        <v>0.252</v>
      </c>
      <c r="J2155">
        <v>0.252</v>
      </c>
      <c r="K2155">
        <v>0.252</v>
      </c>
      <c r="L2155">
        <v>0.252</v>
      </c>
    </row>
    <row r="2156" spans="1:12" x14ac:dyDescent="0.25">
      <c r="A2156" t="s">
        <v>704</v>
      </c>
      <c r="B2156">
        <v>2011</v>
      </c>
      <c r="C2156" t="s">
        <v>703</v>
      </c>
      <c r="D2156">
        <v>5.5999999999999999E-3</v>
      </c>
      <c r="E2156">
        <v>5.5999999999999999E-3</v>
      </c>
      <c r="F2156">
        <v>5.5999999999999999E-3</v>
      </c>
      <c r="G2156">
        <v>5.5999999999999999E-3</v>
      </c>
      <c r="H2156">
        <v>5.5999999999999999E-3</v>
      </c>
      <c r="I2156">
        <v>5.5999999999999999E-3</v>
      </c>
      <c r="J2156">
        <v>5.5999999999999999E-3</v>
      </c>
      <c r="K2156">
        <v>5.5999999999999999E-3</v>
      </c>
      <c r="L2156">
        <v>5.5999999999999999E-3</v>
      </c>
    </row>
    <row r="2157" spans="1:12" x14ac:dyDescent="0.25">
      <c r="A2157" t="s">
        <v>704</v>
      </c>
      <c r="B2157">
        <v>2011</v>
      </c>
      <c r="C2157" t="s">
        <v>698</v>
      </c>
      <c r="D2157">
        <v>0.1081</v>
      </c>
      <c r="E2157">
        <v>0.1081</v>
      </c>
      <c r="F2157">
        <v>0.1081</v>
      </c>
      <c r="G2157">
        <v>0.1081</v>
      </c>
      <c r="H2157">
        <v>0.1081</v>
      </c>
      <c r="I2157">
        <v>0.1081</v>
      </c>
      <c r="J2157">
        <v>0.1081</v>
      </c>
      <c r="K2157">
        <v>0.1081</v>
      </c>
      <c r="L2157">
        <v>0.1081</v>
      </c>
    </row>
    <row r="2158" spans="1:12" x14ac:dyDescent="0.25">
      <c r="A2158" t="s">
        <v>706</v>
      </c>
      <c r="B2158">
        <v>2011</v>
      </c>
      <c r="C2158" t="s">
        <v>702</v>
      </c>
      <c r="D2158">
        <v>0.26079999999999998</v>
      </c>
      <c r="E2158">
        <v>0.26079999999999998</v>
      </c>
      <c r="F2158">
        <v>0.26079999999999998</v>
      </c>
      <c r="G2158">
        <v>0.26079999999999998</v>
      </c>
      <c r="H2158">
        <v>0.26079999999999998</v>
      </c>
      <c r="I2158">
        <v>0.26079999999999998</v>
      </c>
      <c r="J2158">
        <v>0.26079999999999998</v>
      </c>
      <c r="K2158">
        <v>0.26079999999999998</v>
      </c>
      <c r="L2158">
        <v>0.26079999999999998</v>
      </c>
    </row>
    <row r="2159" spans="1:12" x14ac:dyDescent="0.25">
      <c r="A2159" t="s">
        <v>706</v>
      </c>
      <c r="B2159">
        <v>2011</v>
      </c>
      <c r="C2159" t="s">
        <v>703</v>
      </c>
      <c r="D2159">
        <v>5.3999999999999999E-2</v>
      </c>
      <c r="E2159">
        <v>5.3999999999999999E-2</v>
      </c>
      <c r="F2159">
        <v>5.3999999999999999E-2</v>
      </c>
      <c r="G2159">
        <v>5.3999999999999999E-2</v>
      </c>
      <c r="H2159">
        <v>5.3999999999999999E-2</v>
      </c>
      <c r="I2159">
        <v>5.3999999999999999E-2</v>
      </c>
      <c r="J2159">
        <v>5.3999999999999999E-2</v>
      </c>
      <c r="K2159">
        <v>5.3999999999999999E-2</v>
      </c>
      <c r="L2159">
        <v>5.3999999999999999E-2</v>
      </c>
    </row>
    <row r="2160" spans="1:12" x14ac:dyDescent="0.25">
      <c r="A2160" t="s">
        <v>706</v>
      </c>
      <c r="B2160">
        <v>2011</v>
      </c>
      <c r="C2160" t="s">
        <v>697</v>
      </c>
      <c r="D2160">
        <v>2.6465000000000001</v>
      </c>
      <c r="E2160">
        <v>2.6465000000000001</v>
      </c>
      <c r="F2160">
        <v>2.6465000000000001</v>
      </c>
      <c r="G2160">
        <v>2.6465000000000001</v>
      </c>
      <c r="H2160">
        <v>2.6465000000000001</v>
      </c>
      <c r="I2160">
        <v>2.6465000000000001</v>
      </c>
      <c r="J2160">
        <v>2.6465000000000001</v>
      </c>
      <c r="K2160">
        <v>2.6465000000000001</v>
      </c>
      <c r="L2160">
        <v>2.6465000000000001</v>
      </c>
    </row>
    <row r="2161" spans="1:12" x14ac:dyDescent="0.25">
      <c r="A2161" t="s">
        <v>706</v>
      </c>
      <c r="B2161">
        <v>2011</v>
      </c>
      <c r="C2161" t="s">
        <v>701</v>
      </c>
      <c r="D2161">
        <v>0.32479999999999998</v>
      </c>
      <c r="E2161">
        <v>0.32479999999999998</v>
      </c>
      <c r="F2161">
        <v>0.32479999999999998</v>
      </c>
      <c r="G2161">
        <v>0.32479999999999998</v>
      </c>
      <c r="H2161">
        <v>0.32479999999999998</v>
      </c>
      <c r="I2161">
        <v>0.32479999999999998</v>
      </c>
      <c r="J2161">
        <v>0.32479999999999998</v>
      </c>
      <c r="K2161">
        <v>0.32479999999999998</v>
      </c>
      <c r="L2161">
        <v>0.32479999999999998</v>
      </c>
    </row>
    <row r="2162" spans="1:12" x14ac:dyDescent="0.25">
      <c r="A2162" t="s">
        <v>706</v>
      </c>
      <c r="B2162">
        <v>2011</v>
      </c>
      <c r="C2162" t="s">
        <v>699</v>
      </c>
      <c r="D2162">
        <v>2.07E-2</v>
      </c>
      <c r="E2162">
        <v>2.07E-2</v>
      </c>
      <c r="F2162">
        <v>2.07E-2</v>
      </c>
      <c r="G2162">
        <v>2.07E-2</v>
      </c>
      <c r="H2162">
        <v>2.07E-2</v>
      </c>
      <c r="I2162">
        <v>2.07E-2</v>
      </c>
      <c r="J2162">
        <v>2.07E-2</v>
      </c>
      <c r="K2162">
        <v>2.07E-2</v>
      </c>
      <c r="L2162">
        <v>2.07E-2</v>
      </c>
    </row>
    <row r="2163" spans="1:12" x14ac:dyDescent="0.25">
      <c r="A2163" t="s">
        <v>706</v>
      </c>
      <c r="B2163">
        <v>2011</v>
      </c>
      <c r="C2163" t="s">
        <v>700</v>
      </c>
      <c r="D2163">
        <v>0.72789999999999999</v>
      </c>
      <c r="E2163">
        <v>0.72789999999999999</v>
      </c>
      <c r="F2163">
        <v>0.72789999999999999</v>
      </c>
      <c r="G2163">
        <v>0.72789999999999999</v>
      </c>
      <c r="H2163">
        <v>0.72789999999999999</v>
      </c>
      <c r="I2163">
        <v>0.72789999999999999</v>
      </c>
      <c r="J2163">
        <v>0.72789999999999999</v>
      </c>
      <c r="K2163">
        <v>0.72789999999999999</v>
      </c>
      <c r="L2163">
        <v>0.72789999999999999</v>
      </c>
    </row>
    <row r="2164" spans="1:12" x14ac:dyDescent="0.25">
      <c r="A2164" t="s">
        <v>706</v>
      </c>
      <c r="B2164">
        <v>2011</v>
      </c>
      <c r="C2164" t="s">
        <v>698</v>
      </c>
      <c r="D2164">
        <v>1.2582</v>
      </c>
      <c r="E2164">
        <v>1.2582</v>
      </c>
      <c r="F2164">
        <v>1.2582</v>
      </c>
      <c r="G2164">
        <v>1.2582</v>
      </c>
      <c r="H2164">
        <v>1.2582</v>
      </c>
      <c r="I2164">
        <v>1.2582</v>
      </c>
      <c r="J2164">
        <v>1.2582</v>
      </c>
      <c r="K2164">
        <v>1.2582</v>
      </c>
      <c r="L2164">
        <v>1.2582</v>
      </c>
    </row>
    <row r="2165" spans="1:12" x14ac:dyDescent="0.25">
      <c r="A2165" t="s">
        <v>708</v>
      </c>
      <c r="B2165">
        <v>2011</v>
      </c>
      <c r="C2165" t="s">
        <v>702</v>
      </c>
      <c r="D2165">
        <v>0.111</v>
      </c>
      <c r="E2165">
        <v>0.111</v>
      </c>
      <c r="F2165">
        <v>0.111</v>
      </c>
      <c r="G2165">
        <v>0.111</v>
      </c>
      <c r="H2165">
        <v>0.111</v>
      </c>
      <c r="I2165">
        <v>0.111</v>
      </c>
      <c r="J2165">
        <v>0.111</v>
      </c>
      <c r="K2165">
        <v>0.111</v>
      </c>
      <c r="L2165">
        <v>0.111</v>
      </c>
    </row>
    <row r="2166" spans="1:12" x14ac:dyDescent="0.25">
      <c r="A2166" t="s">
        <v>708</v>
      </c>
      <c r="B2166">
        <v>2011</v>
      </c>
      <c r="C2166" t="s">
        <v>698</v>
      </c>
      <c r="D2166">
        <v>0.65769999999999995</v>
      </c>
      <c r="E2166">
        <v>0.65769999999999995</v>
      </c>
      <c r="F2166">
        <v>0.65769999999999995</v>
      </c>
      <c r="G2166">
        <v>0.65769999999999995</v>
      </c>
      <c r="H2166">
        <v>0.65769999999999995</v>
      </c>
      <c r="I2166">
        <v>0.65769999999999995</v>
      </c>
      <c r="J2166">
        <v>0.65769999999999995</v>
      </c>
      <c r="K2166">
        <v>0.65769999999999995</v>
      </c>
      <c r="L2166">
        <v>0.65769999999999995</v>
      </c>
    </row>
    <row r="2167" spans="1:12" x14ac:dyDescent="0.25">
      <c r="A2167" t="s">
        <v>708</v>
      </c>
      <c r="B2167">
        <v>2011</v>
      </c>
      <c r="C2167" t="s">
        <v>703</v>
      </c>
      <c r="D2167">
        <v>2.3E-2</v>
      </c>
      <c r="E2167">
        <v>2.3E-2</v>
      </c>
      <c r="F2167">
        <v>2.3E-2</v>
      </c>
      <c r="G2167">
        <v>2.3E-2</v>
      </c>
      <c r="H2167">
        <v>2.3E-2</v>
      </c>
      <c r="I2167">
        <v>2.3E-2</v>
      </c>
      <c r="J2167">
        <v>2.3E-2</v>
      </c>
      <c r="K2167">
        <v>2.3E-2</v>
      </c>
      <c r="L2167">
        <v>2.3E-2</v>
      </c>
    </row>
    <row r="2168" spans="1:12" x14ac:dyDescent="0.25">
      <c r="A2168" t="s">
        <v>708</v>
      </c>
      <c r="B2168">
        <v>2011</v>
      </c>
      <c r="C2168" t="s">
        <v>701</v>
      </c>
      <c r="D2168">
        <v>0.1764</v>
      </c>
      <c r="E2168">
        <v>0.1764</v>
      </c>
      <c r="F2168">
        <v>0.1764</v>
      </c>
      <c r="G2168">
        <v>0.1764</v>
      </c>
      <c r="H2168">
        <v>0.1764</v>
      </c>
      <c r="I2168">
        <v>0.1764</v>
      </c>
      <c r="J2168">
        <v>0.1764</v>
      </c>
      <c r="K2168">
        <v>0.1764</v>
      </c>
      <c r="L2168">
        <v>0.1764</v>
      </c>
    </row>
    <row r="2169" spans="1:12" x14ac:dyDescent="0.25">
      <c r="A2169" t="s">
        <v>708</v>
      </c>
      <c r="B2169">
        <v>2011</v>
      </c>
      <c r="C2169" t="s">
        <v>699</v>
      </c>
      <c r="D2169">
        <v>8.8000000000000005E-3</v>
      </c>
      <c r="E2169">
        <v>8.8000000000000005E-3</v>
      </c>
      <c r="F2169">
        <v>8.8000000000000005E-3</v>
      </c>
      <c r="G2169">
        <v>8.8000000000000005E-3</v>
      </c>
      <c r="H2169">
        <v>8.8000000000000005E-3</v>
      </c>
      <c r="I2169">
        <v>8.8000000000000005E-3</v>
      </c>
      <c r="J2169">
        <v>8.8000000000000005E-3</v>
      </c>
      <c r="K2169">
        <v>8.8000000000000005E-3</v>
      </c>
      <c r="L2169">
        <v>8.8000000000000005E-3</v>
      </c>
    </row>
    <row r="2170" spans="1:12" x14ac:dyDescent="0.25">
      <c r="A2170" t="s">
        <v>708</v>
      </c>
      <c r="B2170">
        <v>2011</v>
      </c>
      <c r="C2170" t="s">
        <v>700</v>
      </c>
      <c r="D2170">
        <v>0.30980000000000002</v>
      </c>
      <c r="E2170">
        <v>0.30980000000000002</v>
      </c>
      <c r="F2170">
        <v>0.30980000000000002</v>
      </c>
      <c r="G2170">
        <v>0.30980000000000002</v>
      </c>
      <c r="H2170">
        <v>0.30980000000000002</v>
      </c>
      <c r="I2170">
        <v>0.30980000000000002</v>
      </c>
      <c r="J2170">
        <v>0.30980000000000002</v>
      </c>
      <c r="K2170">
        <v>0.30980000000000002</v>
      </c>
      <c r="L2170">
        <v>0.30980000000000002</v>
      </c>
    </row>
    <row r="2171" spans="1:12" x14ac:dyDescent="0.25">
      <c r="A2171" t="s">
        <v>708</v>
      </c>
      <c r="B2171">
        <v>2011</v>
      </c>
      <c r="C2171" t="s">
        <v>697</v>
      </c>
      <c r="D2171">
        <v>1.2866</v>
      </c>
      <c r="E2171">
        <v>1.2866</v>
      </c>
      <c r="F2171">
        <v>1.2866</v>
      </c>
      <c r="G2171">
        <v>1.2866</v>
      </c>
      <c r="H2171">
        <v>1.2866</v>
      </c>
      <c r="I2171">
        <v>1.2866</v>
      </c>
      <c r="J2171">
        <v>1.2866</v>
      </c>
      <c r="K2171">
        <v>1.2866</v>
      </c>
      <c r="L2171">
        <v>1.2866</v>
      </c>
    </row>
    <row r="2172" spans="1:12" x14ac:dyDescent="0.25">
      <c r="A2172" t="s">
        <v>709</v>
      </c>
      <c r="B2172">
        <v>2011</v>
      </c>
      <c r="C2172" t="s">
        <v>699</v>
      </c>
      <c r="D2172">
        <v>0.1168</v>
      </c>
      <c r="E2172">
        <v>0.1168</v>
      </c>
      <c r="F2172">
        <v>0.1168</v>
      </c>
      <c r="G2172">
        <v>0.1168</v>
      </c>
      <c r="H2172">
        <v>0.1168</v>
      </c>
      <c r="I2172">
        <v>0.1168</v>
      </c>
      <c r="J2172">
        <v>0.1168</v>
      </c>
      <c r="K2172">
        <v>0.1168</v>
      </c>
      <c r="L2172">
        <v>0.1168</v>
      </c>
    </row>
    <row r="2173" spans="1:12" x14ac:dyDescent="0.25">
      <c r="A2173" t="s">
        <v>709</v>
      </c>
      <c r="B2173">
        <v>2011</v>
      </c>
      <c r="C2173" t="s">
        <v>698</v>
      </c>
      <c r="D2173">
        <v>5.8071000000000002</v>
      </c>
      <c r="E2173">
        <v>5.8071000000000002</v>
      </c>
      <c r="F2173">
        <v>5.8071000000000002</v>
      </c>
      <c r="G2173">
        <v>5.8071000000000002</v>
      </c>
      <c r="H2173">
        <v>5.8071000000000002</v>
      </c>
      <c r="I2173">
        <v>5.8071000000000002</v>
      </c>
      <c r="J2173">
        <v>5.8071000000000002</v>
      </c>
      <c r="K2173">
        <v>5.8071000000000002</v>
      </c>
      <c r="L2173">
        <v>5.8071000000000002</v>
      </c>
    </row>
    <row r="2174" spans="1:12" x14ac:dyDescent="0.25">
      <c r="A2174" t="s">
        <v>709</v>
      </c>
      <c r="B2174">
        <v>2011</v>
      </c>
      <c r="C2174" t="s">
        <v>702</v>
      </c>
      <c r="D2174">
        <v>1.4755</v>
      </c>
      <c r="E2174">
        <v>1.4755</v>
      </c>
      <c r="F2174">
        <v>1.4755</v>
      </c>
      <c r="G2174">
        <v>1.4755</v>
      </c>
      <c r="H2174">
        <v>1.4755</v>
      </c>
      <c r="I2174">
        <v>1.4755</v>
      </c>
      <c r="J2174">
        <v>1.4755</v>
      </c>
      <c r="K2174">
        <v>1.4755</v>
      </c>
      <c r="L2174">
        <v>1.4755</v>
      </c>
    </row>
    <row r="2175" spans="1:12" x14ac:dyDescent="0.25">
      <c r="A2175" t="s">
        <v>709</v>
      </c>
      <c r="B2175">
        <v>2011</v>
      </c>
      <c r="C2175" t="s">
        <v>701</v>
      </c>
      <c r="D2175">
        <v>1.7156</v>
      </c>
      <c r="E2175">
        <v>1.7156</v>
      </c>
      <c r="F2175">
        <v>1.7156</v>
      </c>
      <c r="G2175">
        <v>1.7156</v>
      </c>
      <c r="H2175">
        <v>1.7156</v>
      </c>
      <c r="I2175">
        <v>1.7156</v>
      </c>
      <c r="J2175">
        <v>1.7156</v>
      </c>
      <c r="K2175">
        <v>1.7156</v>
      </c>
      <c r="L2175">
        <v>1.7156</v>
      </c>
    </row>
    <row r="2176" spans="1:12" x14ac:dyDescent="0.25">
      <c r="A2176" t="s">
        <v>709</v>
      </c>
      <c r="B2176">
        <v>2011</v>
      </c>
      <c r="C2176" t="s">
        <v>703</v>
      </c>
      <c r="D2176">
        <v>0.30549999999999999</v>
      </c>
      <c r="E2176">
        <v>0.30549999999999999</v>
      </c>
      <c r="F2176">
        <v>0.30549999999999999</v>
      </c>
      <c r="G2176">
        <v>0.30549999999999999</v>
      </c>
      <c r="H2176">
        <v>0.30549999999999999</v>
      </c>
      <c r="I2176">
        <v>0.30549999999999999</v>
      </c>
      <c r="J2176">
        <v>0.30549999999999999</v>
      </c>
      <c r="K2176">
        <v>0.30549999999999999</v>
      </c>
      <c r="L2176">
        <v>0.30549999999999999</v>
      </c>
    </row>
    <row r="2177" spans="1:12" x14ac:dyDescent="0.25">
      <c r="A2177" t="s">
        <v>709</v>
      </c>
      <c r="B2177">
        <v>2011</v>
      </c>
      <c r="C2177" t="s">
        <v>700</v>
      </c>
      <c r="D2177">
        <v>4.1177000000000001</v>
      </c>
      <c r="E2177">
        <v>4.1177000000000001</v>
      </c>
      <c r="F2177">
        <v>4.1177000000000001</v>
      </c>
      <c r="G2177">
        <v>4.1177000000000001</v>
      </c>
      <c r="H2177">
        <v>4.1177000000000001</v>
      </c>
      <c r="I2177">
        <v>4.1177000000000001</v>
      </c>
      <c r="J2177">
        <v>4.1177000000000001</v>
      </c>
      <c r="K2177">
        <v>4.1177000000000001</v>
      </c>
      <c r="L2177">
        <v>4.1177000000000001</v>
      </c>
    </row>
    <row r="2178" spans="1:12" x14ac:dyDescent="0.25">
      <c r="A2178" t="s">
        <v>709</v>
      </c>
      <c r="B2178">
        <v>2011</v>
      </c>
      <c r="C2178" t="s">
        <v>697</v>
      </c>
      <c r="D2178">
        <v>13.5382</v>
      </c>
      <c r="E2178">
        <v>13.5382</v>
      </c>
      <c r="F2178">
        <v>13.5382</v>
      </c>
      <c r="G2178">
        <v>13.5382</v>
      </c>
      <c r="H2178">
        <v>13.5382</v>
      </c>
      <c r="I2178">
        <v>13.5382</v>
      </c>
      <c r="J2178">
        <v>13.5382</v>
      </c>
      <c r="K2178">
        <v>13.5382</v>
      </c>
      <c r="L2178">
        <v>13.5382</v>
      </c>
    </row>
    <row r="2179" spans="1:12" x14ac:dyDescent="0.25">
      <c r="A2179" t="s">
        <v>710</v>
      </c>
      <c r="B2179">
        <v>2011</v>
      </c>
      <c r="C2179" t="s">
        <v>699</v>
      </c>
      <c r="D2179">
        <v>1.4800000000000001E-2</v>
      </c>
      <c r="E2179">
        <v>1.4800000000000001E-2</v>
      </c>
      <c r="F2179">
        <v>1.4800000000000001E-2</v>
      </c>
      <c r="G2179">
        <v>1.4800000000000001E-2</v>
      </c>
      <c r="H2179">
        <v>1.4800000000000001E-2</v>
      </c>
      <c r="I2179">
        <v>1.4800000000000001E-2</v>
      </c>
      <c r="J2179">
        <v>1.4800000000000001E-2</v>
      </c>
      <c r="K2179">
        <v>1.4800000000000001E-2</v>
      </c>
      <c r="L2179">
        <v>1.4800000000000001E-2</v>
      </c>
    </row>
    <row r="2180" spans="1:12" x14ac:dyDescent="0.25">
      <c r="A2180" t="s">
        <v>710</v>
      </c>
      <c r="B2180">
        <v>2011</v>
      </c>
      <c r="C2180" t="s">
        <v>701</v>
      </c>
      <c r="D2180">
        <v>0.24160000000000001</v>
      </c>
      <c r="E2180">
        <v>0.24160000000000001</v>
      </c>
      <c r="F2180">
        <v>0.24160000000000001</v>
      </c>
      <c r="G2180">
        <v>0.24160000000000001</v>
      </c>
      <c r="H2180">
        <v>0.24160000000000001</v>
      </c>
      <c r="I2180">
        <v>0.24160000000000001</v>
      </c>
      <c r="J2180">
        <v>0.24160000000000001</v>
      </c>
      <c r="K2180">
        <v>0.24160000000000001</v>
      </c>
      <c r="L2180">
        <v>0.24160000000000001</v>
      </c>
    </row>
    <row r="2181" spans="1:12" x14ac:dyDescent="0.25">
      <c r="A2181" t="s">
        <v>710</v>
      </c>
      <c r="B2181">
        <v>2011</v>
      </c>
      <c r="C2181" t="s">
        <v>700</v>
      </c>
      <c r="D2181">
        <v>0.52170000000000005</v>
      </c>
      <c r="E2181">
        <v>0.52170000000000005</v>
      </c>
      <c r="F2181">
        <v>0.52170000000000005</v>
      </c>
      <c r="G2181">
        <v>0.52170000000000005</v>
      </c>
      <c r="H2181">
        <v>0.52170000000000005</v>
      </c>
      <c r="I2181">
        <v>0.52170000000000005</v>
      </c>
      <c r="J2181">
        <v>0.52170000000000005</v>
      </c>
      <c r="K2181">
        <v>0.52170000000000005</v>
      </c>
      <c r="L2181">
        <v>0.52170000000000005</v>
      </c>
    </row>
    <row r="2182" spans="1:12" x14ac:dyDescent="0.25">
      <c r="A2182" t="s">
        <v>710</v>
      </c>
      <c r="B2182">
        <v>2011</v>
      </c>
      <c r="C2182" t="s">
        <v>702</v>
      </c>
      <c r="D2182">
        <v>0.187</v>
      </c>
      <c r="E2182">
        <v>0.187</v>
      </c>
      <c r="F2182">
        <v>0.187</v>
      </c>
      <c r="G2182">
        <v>0.187</v>
      </c>
      <c r="H2182">
        <v>0.187</v>
      </c>
      <c r="I2182">
        <v>0.187</v>
      </c>
      <c r="J2182">
        <v>0.187</v>
      </c>
      <c r="K2182">
        <v>0.187</v>
      </c>
      <c r="L2182">
        <v>0.187</v>
      </c>
    </row>
    <row r="2183" spans="1:12" x14ac:dyDescent="0.25">
      <c r="A2183" t="s">
        <v>710</v>
      </c>
      <c r="B2183">
        <v>2011</v>
      </c>
      <c r="C2183" t="s">
        <v>697</v>
      </c>
      <c r="D2183">
        <v>1.9692000000000001</v>
      </c>
      <c r="E2183">
        <v>1.9692000000000001</v>
      </c>
      <c r="F2183">
        <v>1.9692000000000001</v>
      </c>
      <c r="G2183">
        <v>1.9692000000000001</v>
      </c>
      <c r="H2183">
        <v>1.9692000000000001</v>
      </c>
      <c r="I2183">
        <v>1.9692000000000001</v>
      </c>
      <c r="J2183">
        <v>1.9692000000000001</v>
      </c>
      <c r="K2183">
        <v>1.9692000000000001</v>
      </c>
      <c r="L2183">
        <v>1.9692000000000001</v>
      </c>
    </row>
    <row r="2184" spans="1:12" x14ac:dyDescent="0.25">
      <c r="A2184" t="s">
        <v>710</v>
      </c>
      <c r="B2184">
        <v>2011</v>
      </c>
      <c r="C2184" t="s">
        <v>703</v>
      </c>
      <c r="D2184">
        <v>3.8699999999999998E-2</v>
      </c>
      <c r="E2184">
        <v>3.8699999999999998E-2</v>
      </c>
      <c r="F2184">
        <v>3.8699999999999998E-2</v>
      </c>
      <c r="G2184">
        <v>3.8699999999999998E-2</v>
      </c>
      <c r="H2184">
        <v>3.8699999999999998E-2</v>
      </c>
      <c r="I2184">
        <v>3.8699999999999998E-2</v>
      </c>
      <c r="J2184">
        <v>3.8699999999999998E-2</v>
      </c>
      <c r="K2184">
        <v>3.8699999999999998E-2</v>
      </c>
      <c r="L2184">
        <v>3.8699999999999998E-2</v>
      </c>
    </row>
    <row r="2185" spans="1:12" x14ac:dyDescent="0.25">
      <c r="A2185" t="s">
        <v>710</v>
      </c>
      <c r="B2185">
        <v>2011</v>
      </c>
      <c r="C2185" t="s">
        <v>698</v>
      </c>
      <c r="D2185">
        <v>0.96540000000000004</v>
      </c>
      <c r="E2185">
        <v>0.96540000000000004</v>
      </c>
      <c r="F2185">
        <v>0.96540000000000004</v>
      </c>
      <c r="G2185">
        <v>0.96540000000000004</v>
      </c>
      <c r="H2185">
        <v>0.96540000000000004</v>
      </c>
      <c r="I2185">
        <v>0.96540000000000004</v>
      </c>
      <c r="J2185">
        <v>0.96540000000000004</v>
      </c>
      <c r="K2185">
        <v>0.96540000000000004</v>
      </c>
      <c r="L2185">
        <v>0.96540000000000004</v>
      </c>
    </row>
    <row r="2186" spans="1:12" x14ac:dyDescent="0.25">
      <c r="A2186" t="s">
        <v>711</v>
      </c>
      <c r="B2186">
        <v>2011</v>
      </c>
      <c r="C2186" t="s">
        <v>702</v>
      </c>
      <c r="D2186">
        <v>0.13769999999999999</v>
      </c>
      <c r="E2186">
        <v>0.13769999999999999</v>
      </c>
      <c r="F2186">
        <v>0.13769999999999999</v>
      </c>
      <c r="G2186">
        <v>0.13769999999999999</v>
      </c>
      <c r="H2186">
        <v>0.13769999999999999</v>
      </c>
      <c r="I2186">
        <v>0.13769999999999999</v>
      </c>
      <c r="J2186">
        <v>0.13769999999999999</v>
      </c>
      <c r="K2186">
        <v>0.13769999999999999</v>
      </c>
      <c r="L2186">
        <v>0.13769999999999999</v>
      </c>
    </row>
    <row r="2187" spans="1:12" x14ac:dyDescent="0.25">
      <c r="A2187" t="s">
        <v>711</v>
      </c>
      <c r="B2187">
        <v>2011</v>
      </c>
      <c r="C2187" t="s">
        <v>697</v>
      </c>
      <c r="D2187">
        <v>1.3693</v>
      </c>
      <c r="E2187">
        <v>1.3693</v>
      </c>
      <c r="F2187">
        <v>1.3693</v>
      </c>
      <c r="G2187">
        <v>1.3693</v>
      </c>
      <c r="H2187">
        <v>1.3693</v>
      </c>
      <c r="I2187">
        <v>1.3693</v>
      </c>
      <c r="J2187">
        <v>1.3693</v>
      </c>
      <c r="K2187">
        <v>1.3693</v>
      </c>
      <c r="L2187">
        <v>1.3693</v>
      </c>
    </row>
    <row r="2188" spans="1:12" x14ac:dyDescent="0.25">
      <c r="A2188" t="s">
        <v>711</v>
      </c>
      <c r="B2188">
        <v>2011</v>
      </c>
      <c r="C2188" t="s">
        <v>699</v>
      </c>
      <c r="D2188">
        <v>1.09E-2</v>
      </c>
      <c r="E2188">
        <v>1.09E-2</v>
      </c>
      <c r="F2188">
        <v>1.09E-2</v>
      </c>
      <c r="G2188">
        <v>1.09E-2</v>
      </c>
      <c r="H2188">
        <v>1.09E-2</v>
      </c>
      <c r="I2188">
        <v>1.09E-2</v>
      </c>
      <c r="J2188">
        <v>1.09E-2</v>
      </c>
      <c r="K2188">
        <v>1.09E-2</v>
      </c>
      <c r="L2188">
        <v>1.09E-2</v>
      </c>
    </row>
    <row r="2189" spans="1:12" x14ac:dyDescent="0.25">
      <c r="A2189" t="s">
        <v>711</v>
      </c>
      <c r="B2189">
        <v>2011</v>
      </c>
      <c r="C2189" t="s">
        <v>703</v>
      </c>
      <c r="D2189">
        <v>2.8500000000000001E-2</v>
      </c>
      <c r="E2189">
        <v>2.8500000000000001E-2</v>
      </c>
      <c r="F2189">
        <v>2.8500000000000001E-2</v>
      </c>
      <c r="G2189">
        <v>2.8500000000000001E-2</v>
      </c>
      <c r="H2189">
        <v>2.8500000000000001E-2</v>
      </c>
      <c r="I2189">
        <v>2.8500000000000001E-2</v>
      </c>
      <c r="J2189">
        <v>2.8500000000000001E-2</v>
      </c>
      <c r="K2189">
        <v>2.8500000000000001E-2</v>
      </c>
      <c r="L2189">
        <v>2.8500000000000001E-2</v>
      </c>
    </row>
    <row r="2190" spans="1:12" x14ac:dyDescent="0.25">
      <c r="A2190" t="s">
        <v>711</v>
      </c>
      <c r="B2190">
        <v>2011</v>
      </c>
      <c r="C2190" t="s">
        <v>700</v>
      </c>
      <c r="D2190">
        <v>0.38429999999999997</v>
      </c>
      <c r="E2190">
        <v>0.38429999999999997</v>
      </c>
      <c r="F2190">
        <v>0.38429999999999997</v>
      </c>
      <c r="G2190">
        <v>0.38429999999999997</v>
      </c>
      <c r="H2190">
        <v>0.38429999999999997</v>
      </c>
      <c r="I2190">
        <v>0.38429999999999997</v>
      </c>
      <c r="J2190">
        <v>0.38429999999999997</v>
      </c>
      <c r="K2190">
        <v>0.38429999999999997</v>
      </c>
      <c r="L2190">
        <v>0.38429999999999997</v>
      </c>
    </row>
    <row r="2191" spans="1:12" x14ac:dyDescent="0.25">
      <c r="A2191" t="s">
        <v>711</v>
      </c>
      <c r="B2191">
        <v>2011</v>
      </c>
      <c r="C2191" t="s">
        <v>701</v>
      </c>
      <c r="D2191">
        <v>0.1671</v>
      </c>
      <c r="E2191">
        <v>0.1671</v>
      </c>
      <c r="F2191">
        <v>0.1671</v>
      </c>
      <c r="G2191">
        <v>0.1671</v>
      </c>
      <c r="H2191">
        <v>0.1671</v>
      </c>
      <c r="I2191">
        <v>0.1671</v>
      </c>
      <c r="J2191">
        <v>0.1671</v>
      </c>
      <c r="K2191">
        <v>0.1671</v>
      </c>
      <c r="L2191">
        <v>0.1671</v>
      </c>
    </row>
    <row r="2192" spans="1:12" x14ac:dyDescent="0.25">
      <c r="A2192" t="s">
        <v>711</v>
      </c>
      <c r="B2192">
        <v>2011</v>
      </c>
      <c r="C2192" t="s">
        <v>698</v>
      </c>
      <c r="D2192">
        <v>0.64090000000000003</v>
      </c>
      <c r="E2192">
        <v>0.64090000000000003</v>
      </c>
      <c r="F2192">
        <v>0.64090000000000003</v>
      </c>
      <c r="G2192">
        <v>0.64090000000000003</v>
      </c>
      <c r="H2192">
        <v>0.64090000000000003</v>
      </c>
      <c r="I2192">
        <v>0.64090000000000003</v>
      </c>
      <c r="J2192">
        <v>0.64090000000000003</v>
      </c>
      <c r="K2192">
        <v>0.64090000000000003</v>
      </c>
      <c r="L2192">
        <v>0.64090000000000003</v>
      </c>
    </row>
    <row r="2193" spans="1:12" x14ac:dyDescent="0.25">
      <c r="A2193" t="s">
        <v>712</v>
      </c>
      <c r="B2193">
        <v>2011</v>
      </c>
      <c r="C2193" t="s">
        <v>697</v>
      </c>
      <c r="D2193">
        <v>0.38100000000000001</v>
      </c>
      <c r="E2193">
        <v>0.38100000000000001</v>
      </c>
      <c r="F2193">
        <v>0.38100000000000001</v>
      </c>
      <c r="G2193">
        <v>0.38100000000000001</v>
      </c>
      <c r="H2193">
        <v>0.38100000000000001</v>
      </c>
      <c r="I2193">
        <v>0.38100000000000001</v>
      </c>
      <c r="J2193">
        <v>0.38100000000000001</v>
      </c>
      <c r="K2193">
        <v>0.38100000000000001</v>
      </c>
      <c r="L2193">
        <v>0.38100000000000001</v>
      </c>
    </row>
    <row r="2194" spans="1:12" x14ac:dyDescent="0.25">
      <c r="A2194" t="s">
        <v>712</v>
      </c>
      <c r="B2194">
        <v>2011</v>
      </c>
      <c r="C2194" t="s">
        <v>702</v>
      </c>
      <c r="D2194">
        <v>3.4299999999999997E-2</v>
      </c>
      <c r="E2194">
        <v>3.4299999999999997E-2</v>
      </c>
      <c r="F2194">
        <v>3.4299999999999997E-2</v>
      </c>
      <c r="G2194">
        <v>3.4299999999999997E-2</v>
      </c>
      <c r="H2194">
        <v>3.4299999999999997E-2</v>
      </c>
      <c r="I2194">
        <v>3.4299999999999997E-2</v>
      </c>
      <c r="J2194">
        <v>3.4299999999999997E-2</v>
      </c>
      <c r="K2194">
        <v>3.4299999999999997E-2</v>
      </c>
      <c r="L2194">
        <v>3.4299999999999997E-2</v>
      </c>
    </row>
    <row r="2195" spans="1:12" x14ac:dyDescent="0.25">
      <c r="A2195" t="s">
        <v>712</v>
      </c>
      <c r="B2195">
        <v>2011</v>
      </c>
      <c r="C2195" t="s">
        <v>703</v>
      </c>
      <c r="D2195">
        <v>7.1000000000000004E-3</v>
      </c>
      <c r="E2195">
        <v>7.1000000000000004E-3</v>
      </c>
      <c r="F2195">
        <v>7.1000000000000004E-3</v>
      </c>
      <c r="G2195">
        <v>7.1000000000000004E-3</v>
      </c>
      <c r="H2195">
        <v>7.1000000000000004E-3</v>
      </c>
      <c r="I2195">
        <v>7.1000000000000004E-3</v>
      </c>
      <c r="J2195">
        <v>7.1000000000000004E-3</v>
      </c>
      <c r="K2195">
        <v>7.1000000000000004E-3</v>
      </c>
      <c r="L2195">
        <v>7.1000000000000004E-3</v>
      </c>
    </row>
    <row r="2196" spans="1:12" x14ac:dyDescent="0.25">
      <c r="A2196" t="s">
        <v>712</v>
      </c>
      <c r="B2196">
        <v>2011</v>
      </c>
      <c r="C2196" t="s">
        <v>701</v>
      </c>
      <c r="D2196">
        <v>5.4399999999999997E-2</v>
      </c>
      <c r="E2196">
        <v>5.4399999999999997E-2</v>
      </c>
      <c r="F2196">
        <v>5.4399999999999997E-2</v>
      </c>
      <c r="G2196">
        <v>5.4399999999999997E-2</v>
      </c>
      <c r="H2196">
        <v>5.4399999999999997E-2</v>
      </c>
      <c r="I2196">
        <v>5.4399999999999997E-2</v>
      </c>
      <c r="J2196">
        <v>5.4399999999999997E-2</v>
      </c>
      <c r="K2196">
        <v>5.4399999999999997E-2</v>
      </c>
      <c r="L2196">
        <v>5.4399999999999997E-2</v>
      </c>
    </row>
    <row r="2197" spans="1:12" x14ac:dyDescent="0.25">
      <c r="A2197" t="s">
        <v>712</v>
      </c>
      <c r="B2197">
        <v>2011</v>
      </c>
      <c r="C2197" t="s">
        <v>698</v>
      </c>
      <c r="D2197">
        <v>0.18679999999999999</v>
      </c>
      <c r="E2197">
        <v>0.18679999999999999</v>
      </c>
      <c r="F2197">
        <v>0.18679999999999999</v>
      </c>
      <c r="G2197">
        <v>0.18679999999999999</v>
      </c>
      <c r="H2197">
        <v>0.18679999999999999</v>
      </c>
      <c r="I2197">
        <v>0.18679999999999999</v>
      </c>
      <c r="J2197">
        <v>0.18679999999999999</v>
      </c>
      <c r="K2197">
        <v>0.18679999999999999</v>
      </c>
      <c r="L2197">
        <v>0.18679999999999999</v>
      </c>
    </row>
    <row r="2198" spans="1:12" x14ac:dyDescent="0.25">
      <c r="A2198" t="s">
        <v>712</v>
      </c>
      <c r="B2198">
        <v>2011</v>
      </c>
      <c r="C2198" t="s">
        <v>700</v>
      </c>
      <c r="D2198">
        <v>9.5600000000000004E-2</v>
      </c>
      <c r="E2198">
        <v>9.5600000000000004E-2</v>
      </c>
      <c r="F2198">
        <v>9.5600000000000004E-2</v>
      </c>
      <c r="G2198">
        <v>9.5600000000000004E-2</v>
      </c>
      <c r="H2198">
        <v>9.5600000000000004E-2</v>
      </c>
      <c r="I2198">
        <v>9.5600000000000004E-2</v>
      </c>
      <c r="J2198">
        <v>9.5600000000000004E-2</v>
      </c>
      <c r="K2198">
        <v>9.5600000000000004E-2</v>
      </c>
      <c r="L2198">
        <v>9.5600000000000004E-2</v>
      </c>
    </row>
    <row r="2199" spans="1:12" x14ac:dyDescent="0.25">
      <c r="A2199" t="s">
        <v>712</v>
      </c>
      <c r="B2199">
        <v>2011</v>
      </c>
      <c r="C2199" t="s">
        <v>699</v>
      </c>
      <c r="D2199">
        <v>2.7000000000000001E-3</v>
      </c>
      <c r="E2199">
        <v>2.7000000000000001E-3</v>
      </c>
      <c r="F2199">
        <v>2.7000000000000001E-3</v>
      </c>
      <c r="G2199">
        <v>2.7000000000000001E-3</v>
      </c>
      <c r="H2199">
        <v>2.7000000000000001E-3</v>
      </c>
      <c r="I2199">
        <v>2.7000000000000001E-3</v>
      </c>
      <c r="J2199">
        <v>2.7000000000000001E-3</v>
      </c>
      <c r="K2199">
        <v>2.7000000000000001E-3</v>
      </c>
      <c r="L2199">
        <v>2.7000000000000001E-3</v>
      </c>
    </row>
    <row r="2200" spans="1:12" x14ac:dyDescent="0.25">
      <c r="A2200" t="s">
        <v>713</v>
      </c>
      <c r="B2200">
        <v>2011</v>
      </c>
      <c r="C2200" t="s">
        <v>701</v>
      </c>
      <c r="D2200">
        <v>1.1986000000000001</v>
      </c>
      <c r="E2200">
        <v>1.1986000000000001</v>
      </c>
      <c r="F2200">
        <v>1.1986000000000001</v>
      </c>
      <c r="G2200">
        <v>1.1986000000000001</v>
      </c>
      <c r="H2200">
        <v>1.1986000000000001</v>
      </c>
      <c r="I2200">
        <v>1.1986000000000001</v>
      </c>
      <c r="J2200">
        <v>1.1986000000000001</v>
      </c>
      <c r="K2200">
        <v>1.1986000000000001</v>
      </c>
      <c r="L2200">
        <v>1.1986000000000001</v>
      </c>
    </row>
    <row r="2201" spans="1:12" x14ac:dyDescent="0.25">
      <c r="A2201" t="s">
        <v>713</v>
      </c>
      <c r="B2201">
        <v>2011</v>
      </c>
      <c r="C2201" t="s">
        <v>700</v>
      </c>
      <c r="D2201">
        <v>2.1002999999999998</v>
      </c>
      <c r="E2201">
        <v>2.1002999999999998</v>
      </c>
      <c r="F2201">
        <v>2.1002999999999998</v>
      </c>
      <c r="G2201">
        <v>2.1002999999999998</v>
      </c>
      <c r="H2201">
        <v>2.1002999999999998</v>
      </c>
      <c r="I2201">
        <v>2.1002999999999998</v>
      </c>
      <c r="J2201">
        <v>2.1002999999999998</v>
      </c>
      <c r="K2201">
        <v>2.1002999999999998</v>
      </c>
      <c r="L2201">
        <v>2.1002999999999998</v>
      </c>
    </row>
    <row r="2202" spans="1:12" x14ac:dyDescent="0.25">
      <c r="A2202" t="s">
        <v>713</v>
      </c>
      <c r="B2202">
        <v>2011</v>
      </c>
      <c r="C2202" t="s">
        <v>703</v>
      </c>
      <c r="D2202">
        <v>0.15579999999999999</v>
      </c>
      <c r="E2202">
        <v>0.15579999999999999</v>
      </c>
      <c r="F2202">
        <v>0.15579999999999999</v>
      </c>
      <c r="G2202">
        <v>0.15579999999999999</v>
      </c>
      <c r="H2202">
        <v>0.15579999999999999</v>
      </c>
      <c r="I2202">
        <v>0.15579999999999999</v>
      </c>
      <c r="J2202">
        <v>0.15579999999999999</v>
      </c>
      <c r="K2202">
        <v>0.15579999999999999</v>
      </c>
      <c r="L2202">
        <v>0.15579999999999999</v>
      </c>
    </row>
    <row r="2203" spans="1:12" x14ac:dyDescent="0.25">
      <c r="A2203" t="s">
        <v>713</v>
      </c>
      <c r="B2203">
        <v>2011</v>
      </c>
      <c r="C2203" t="s">
        <v>698</v>
      </c>
      <c r="D2203">
        <v>3.9899</v>
      </c>
      <c r="E2203">
        <v>3.9899</v>
      </c>
      <c r="F2203">
        <v>3.9899</v>
      </c>
      <c r="G2203">
        <v>3.9899</v>
      </c>
      <c r="H2203">
        <v>3.9899</v>
      </c>
      <c r="I2203">
        <v>3.9899</v>
      </c>
      <c r="J2203">
        <v>3.9899</v>
      </c>
      <c r="K2203">
        <v>3.9899</v>
      </c>
      <c r="L2203">
        <v>3.9899</v>
      </c>
    </row>
    <row r="2204" spans="1:12" x14ac:dyDescent="0.25">
      <c r="A2204" t="s">
        <v>713</v>
      </c>
      <c r="B2204">
        <v>2011</v>
      </c>
      <c r="C2204" t="s">
        <v>702</v>
      </c>
      <c r="D2204">
        <v>0.75260000000000005</v>
      </c>
      <c r="E2204">
        <v>0.75260000000000005</v>
      </c>
      <c r="F2204">
        <v>0.75260000000000005</v>
      </c>
      <c r="G2204">
        <v>0.75260000000000005</v>
      </c>
      <c r="H2204">
        <v>0.75260000000000005</v>
      </c>
      <c r="I2204">
        <v>0.75260000000000005</v>
      </c>
      <c r="J2204">
        <v>0.75260000000000005</v>
      </c>
      <c r="K2204">
        <v>0.75260000000000005</v>
      </c>
      <c r="L2204">
        <v>0.75260000000000005</v>
      </c>
    </row>
    <row r="2205" spans="1:12" x14ac:dyDescent="0.25">
      <c r="A2205" t="s">
        <v>713</v>
      </c>
      <c r="B2205">
        <v>2011</v>
      </c>
      <c r="C2205" t="s">
        <v>697</v>
      </c>
      <c r="D2205">
        <v>8.2569999999999997</v>
      </c>
      <c r="E2205">
        <v>8.2569999999999997</v>
      </c>
      <c r="F2205">
        <v>8.2569999999999997</v>
      </c>
      <c r="G2205">
        <v>8.2569999999999997</v>
      </c>
      <c r="H2205">
        <v>8.2569999999999997</v>
      </c>
      <c r="I2205">
        <v>8.2569999999999997</v>
      </c>
      <c r="J2205">
        <v>8.2569999999999997</v>
      </c>
      <c r="K2205">
        <v>8.2569999999999997</v>
      </c>
      <c r="L2205">
        <v>8.2569999999999997</v>
      </c>
    </row>
    <row r="2206" spans="1:12" x14ac:dyDescent="0.25">
      <c r="A2206" t="s">
        <v>713</v>
      </c>
      <c r="B2206">
        <v>2011</v>
      </c>
      <c r="C2206" t="s">
        <v>699</v>
      </c>
      <c r="D2206">
        <v>5.96E-2</v>
      </c>
      <c r="E2206">
        <v>5.96E-2</v>
      </c>
      <c r="F2206">
        <v>5.96E-2</v>
      </c>
      <c r="G2206">
        <v>5.96E-2</v>
      </c>
      <c r="H2206">
        <v>5.96E-2</v>
      </c>
      <c r="I2206">
        <v>5.96E-2</v>
      </c>
      <c r="J2206">
        <v>5.96E-2</v>
      </c>
      <c r="K2206">
        <v>5.96E-2</v>
      </c>
      <c r="L2206">
        <v>5.96E-2</v>
      </c>
    </row>
    <row r="2207" spans="1:12" x14ac:dyDescent="0.25">
      <c r="A2207" t="s">
        <v>714</v>
      </c>
      <c r="B2207">
        <v>2011</v>
      </c>
      <c r="C2207" t="s">
        <v>703</v>
      </c>
      <c r="D2207">
        <v>7.7200000000000005E-2</v>
      </c>
      <c r="E2207">
        <v>7.7200000000000005E-2</v>
      </c>
      <c r="F2207">
        <v>7.7200000000000005E-2</v>
      </c>
      <c r="G2207">
        <v>7.7200000000000005E-2</v>
      </c>
      <c r="H2207">
        <v>7.7200000000000005E-2</v>
      </c>
      <c r="I2207">
        <v>7.7200000000000005E-2</v>
      </c>
      <c r="J2207">
        <v>7.7200000000000005E-2</v>
      </c>
      <c r="K2207">
        <v>7.7200000000000005E-2</v>
      </c>
      <c r="L2207">
        <v>7.7200000000000005E-2</v>
      </c>
    </row>
    <row r="2208" spans="1:12" x14ac:dyDescent="0.25">
      <c r="A2208" t="s">
        <v>714</v>
      </c>
      <c r="B2208">
        <v>2011</v>
      </c>
      <c r="C2208" t="s">
        <v>699</v>
      </c>
      <c r="D2208">
        <v>2.9499999999999998E-2</v>
      </c>
      <c r="E2208">
        <v>2.9499999999999998E-2</v>
      </c>
      <c r="F2208">
        <v>2.9499999999999998E-2</v>
      </c>
      <c r="G2208">
        <v>2.9499999999999998E-2</v>
      </c>
      <c r="H2208">
        <v>2.9499999999999998E-2</v>
      </c>
      <c r="I2208">
        <v>2.9499999999999998E-2</v>
      </c>
      <c r="J2208">
        <v>2.9499999999999998E-2</v>
      </c>
      <c r="K2208">
        <v>2.9499999999999998E-2</v>
      </c>
      <c r="L2208">
        <v>2.9499999999999998E-2</v>
      </c>
    </row>
    <row r="2209" spans="1:12" x14ac:dyDescent="0.25">
      <c r="A2209" t="s">
        <v>714</v>
      </c>
      <c r="B2209">
        <v>2011</v>
      </c>
      <c r="C2209" t="s">
        <v>697</v>
      </c>
      <c r="D2209">
        <v>4.2637999999999998</v>
      </c>
      <c r="E2209">
        <v>4.2637999999999998</v>
      </c>
      <c r="F2209">
        <v>4.2637999999999998</v>
      </c>
      <c r="G2209">
        <v>4.2637999999999998</v>
      </c>
      <c r="H2209">
        <v>4.2637999999999998</v>
      </c>
      <c r="I2209">
        <v>4.2637999999999998</v>
      </c>
      <c r="J2209">
        <v>4.2637999999999998</v>
      </c>
      <c r="K2209">
        <v>4.2637999999999998</v>
      </c>
      <c r="L2209">
        <v>4.2637999999999998</v>
      </c>
    </row>
    <row r="2210" spans="1:12" x14ac:dyDescent="0.25">
      <c r="A2210" t="s">
        <v>714</v>
      </c>
      <c r="B2210">
        <v>2011</v>
      </c>
      <c r="C2210" t="s">
        <v>701</v>
      </c>
      <c r="D2210">
        <v>0.5665</v>
      </c>
      <c r="E2210">
        <v>0.5665</v>
      </c>
      <c r="F2210">
        <v>0.5665</v>
      </c>
      <c r="G2210">
        <v>0.5665</v>
      </c>
      <c r="H2210">
        <v>0.5665</v>
      </c>
      <c r="I2210">
        <v>0.5665</v>
      </c>
      <c r="J2210">
        <v>0.5665</v>
      </c>
      <c r="K2210">
        <v>0.5665</v>
      </c>
      <c r="L2210">
        <v>0.5665</v>
      </c>
    </row>
    <row r="2211" spans="1:12" x14ac:dyDescent="0.25">
      <c r="A2211" t="s">
        <v>714</v>
      </c>
      <c r="B2211">
        <v>2011</v>
      </c>
      <c r="C2211" t="s">
        <v>700</v>
      </c>
      <c r="D2211">
        <v>1.0403</v>
      </c>
      <c r="E2211">
        <v>1.0403</v>
      </c>
      <c r="F2211">
        <v>1.0403</v>
      </c>
      <c r="G2211">
        <v>1.0403</v>
      </c>
      <c r="H2211">
        <v>1.0403</v>
      </c>
      <c r="I2211">
        <v>1.0403</v>
      </c>
      <c r="J2211">
        <v>1.0403</v>
      </c>
      <c r="K2211">
        <v>1.0403</v>
      </c>
      <c r="L2211">
        <v>1.0403</v>
      </c>
    </row>
    <row r="2212" spans="1:12" x14ac:dyDescent="0.25">
      <c r="A2212" t="s">
        <v>714</v>
      </c>
      <c r="B2212">
        <v>2011</v>
      </c>
      <c r="C2212" t="s">
        <v>702</v>
      </c>
      <c r="D2212">
        <v>0.37280000000000002</v>
      </c>
      <c r="E2212">
        <v>0.37280000000000002</v>
      </c>
      <c r="F2212">
        <v>0.37280000000000002</v>
      </c>
      <c r="G2212">
        <v>0.37280000000000002</v>
      </c>
      <c r="H2212">
        <v>0.37280000000000002</v>
      </c>
      <c r="I2212">
        <v>0.37280000000000002</v>
      </c>
      <c r="J2212">
        <v>0.37280000000000002</v>
      </c>
      <c r="K2212">
        <v>0.37280000000000002</v>
      </c>
      <c r="L2212">
        <v>0.37280000000000002</v>
      </c>
    </row>
    <row r="2213" spans="1:12" x14ac:dyDescent="0.25">
      <c r="A2213" t="s">
        <v>714</v>
      </c>
      <c r="B2213">
        <v>2011</v>
      </c>
      <c r="C2213" t="s">
        <v>698</v>
      </c>
      <c r="D2213">
        <v>2.1774</v>
      </c>
      <c r="E2213">
        <v>2.1774</v>
      </c>
      <c r="F2213">
        <v>2.1774</v>
      </c>
      <c r="G2213">
        <v>2.1774</v>
      </c>
      <c r="H2213">
        <v>2.1774</v>
      </c>
      <c r="I2213">
        <v>2.1774</v>
      </c>
      <c r="J2213">
        <v>2.1774</v>
      </c>
      <c r="K2213">
        <v>2.1774</v>
      </c>
      <c r="L2213">
        <v>2.1774</v>
      </c>
    </row>
    <row r="2214" spans="1:12" x14ac:dyDescent="0.25">
      <c r="A2214" t="s">
        <v>715</v>
      </c>
      <c r="B2214">
        <v>2011</v>
      </c>
      <c r="C2214" t="s">
        <v>700</v>
      </c>
      <c r="D2214">
        <v>0.14460000000000001</v>
      </c>
      <c r="E2214">
        <v>0.14460000000000001</v>
      </c>
      <c r="F2214">
        <v>0.14460000000000001</v>
      </c>
      <c r="G2214">
        <v>0.14460000000000001</v>
      </c>
      <c r="H2214">
        <v>0.14460000000000001</v>
      </c>
      <c r="I2214">
        <v>0.14460000000000001</v>
      </c>
      <c r="J2214">
        <v>0.14460000000000001</v>
      </c>
      <c r="K2214">
        <v>0.14460000000000001</v>
      </c>
      <c r="L2214">
        <v>0.14460000000000001</v>
      </c>
    </row>
    <row r="2215" spans="1:12" x14ac:dyDescent="0.25">
      <c r="A2215" t="s">
        <v>715</v>
      </c>
      <c r="B2215">
        <v>2011</v>
      </c>
      <c r="C2215" t="s">
        <v>703</v>
      </c>
      <c r="D2215">
        <v>1.0699999999999999E-2</v>
      </c>
      <c r="E2215">
        <v>1.0699999999999999E-2</v>
      </c>
      <c r="F2215">
        <v>1.0699999999999999E-2</v>
      </c>
      <c r="G2215">
        <v>1.0699999999999999E-2</v>
      </c>
      <c r="H2215">
        <v>1.0699999999999999E-2</v>
      </c>
      <c r="I2215">
        <v>1.0699999999999999E-2</v>
      </c>
      <c r="J2215">
        <v>1.0699999999999999E-2</v>
      </c>
      <c r="K2215">
        <v>1.0699999999999999E-2</v>
      </c>
      <c r="L2215">
        <v>1.0699999999999999E-2</v>
      </c>
    </row>
    <row r="2216" spans="1:12" x14ac:dyDescent="0.25">
      <c r="A2216" t="s">
        <v>715</v>
      </c>
      <c r="B2216">
        <v>2011</v>
      </c>
      <c r="C2216" t="s">
        <v>701</v>
      </c>
      <c r="D2216">
        <v>6.2300000000000001E-2</v>
      </c>
      <c r="E2216">
        <v>6.2300000000000001E-2</v>
      </c>
      <c r="F2216">
        <v>6.2300000000000001E-2</v>
      </c>
      <c r="G2216">
        <v>6.2300000000000001E-2</v>
      </c>
      <c r="H2216">
        <v>6.2300000000000001E-2</v>
      </c>
      <c r="I2216">
        <v>6.2300000000000001E-2</v>
      </c>
      <c r="J2216">
        <v>6.2300000000000001E-2</v>
      </c>
      <c r="K2216">
        <v>6.2300000000000001E-2</v>
      </c>
      <c r="L2216">
        <v>6.2300000000000001E-2</v>
      </c>
    </row>
    <row r="2217" spans="1:12" x14ac:dyDescent="0.25">
      <c r="A2217" t="s">
        <v>715</v>
      </c>
      <c r="B2217">
        <v>2011</v>
      </c>
      <c r="C2217" t="s">
        <v>697</v>
      </c>
      <c r="D2217">
        <v>0.49509999999999998</v>
      </c>
      <c r="E2217">
        <v>0.49509999999999998</v>
      </c>
      <c r="F2217">
        <v>0.49509999999999998</v>
      </c>
      <c r="G2217">
        <v>0.49509999999999998</v>
      </c>
      <c r="H2217">
        <v>0.49509999999999998</v>
      </c>
      <c r="I2217">
        <v>0.49509999999999998</v>
      </c>
      <c r="J2217">
        <v>0.49509999999999998</v>
      </c>
      <c r="K2217">
        <v>0.49509999999999998</v>
      </c>
      <c r="L2217">
        <v>0.49509999999999998</v>
      </c>
    </row>
    <row r="2218" spans="1:12" x14ac:dyDescent="0.25">
      <c r="A2218" t="s">
        <v>715</v>
      </c>
      <c r="B2218">
        <v>2011</v>
      </c>
      <c r="C2218" t="s">
        <v>699</v>
      </c>
      <c r="D2218">
        <v>4.1000000000000003E-3</v>
      </c>
      <c r="E2218">
        <v>4.1000000000000003E-3</v>
      </c>
      <c r="F2218">
        <v>4.1000000000000003E-3</v>
      </c>
      <c r="G2218">
        <v>4.1000000000000003E-3</v>
      </c>
      <c r="H2218">
        <v>4.1000000000000003E-3</v>
      </c>
      <c r="I2218">
        <v>4.1000000000000003E-3</v>
      </c>
      <c r="J2218">
        <v>4.1000000000000003E-3</v>
      </c>
      <c r="K2218">
        <v>4.1000000000000003E-3</v>
      </c>
      <c r="L2218">
        <v>4.1000000000000003E-3</v>
      </c>
    </row>
    <row r="2219" spans="1:12" x14ac:dyDescent="0.25">
      <c r="A2219" t="s">
        <v>715</v>
      </c>
      <c r="B2219">
        <v>2011</v>
      </c>
      <c r="C2219" t="s">
        <v>702</v>
      </c>
      <c r="D2219">
        <v>5.1799999999999999E-2</v>
      </c>
      <c r="E2219">
        <v>5.1799999999999999E-2</v>
      </c>
      <c r="F2219">
        <v>5.1799999999999999E-2</v>
      </c>
      <c r="G2219">
        <v>5.1799999999999999E-2</v>
      </c>
      <c r="H2219">
        <v>5.1799999999999999E-2</v>
      </c>
      <c r="I2219">
        <v>5.1799999999999999E-2</v>
      </c>
      <c r="J2219">
        <v>5.1799999999999999E-2</v>
      </c>
      <c r="K2219">
        <v>5.1799999999999999E-2</v>
      </c>
      <c r="L2219">
        <v>5.1799999999999999E-2</v>
      </c>
    </row>
    <row r="2220" spans="1:12" x14ac:dyDescent="0.25">
      <c r="A2220" t="s">
        <v>715</v>
      </c>
      <c r="B2220">
        <v>2011</v>
      </c>
      <c r="C2220" t="s">
        <v>698</v>
      </c>
      <c r="D2220">
        <v>0.2215</v>
      </c>
      <c r="E2220">
        <v>0.2215</v>
      </c>
      <c r="F2220">
        <v>0.2215</v>
      </c>
      <c r="G2220">
        <v>0.2215</v>
      </c>
      <c r="H2220">
        <v>0.2215</v>
      </c>
      <c r="I2220">
        <v>0.2215</v>
      </c>
      <c r="J2220">
        <v>0.2215</v>
      </c>
      <c r="K2220">
        <v>0.2215</v>
      </c>
      <c r="L2220">
        <v>0.2215</v>
      </c>
    </row>
    <row r="2221" spans="1:12" x14ac:dyDescent="0.25">
      <c r="A2221" t="s">
        <v>716</v>
      </c>
      <c r="B2221">
        <v>2011</v>
      </c>
      <c r="C2221" t="s">
        <v>698</v>
      </c>
      <c r="D2221">
        <v>0.31509999999999999</v>
      </c>
      <c r="E2221">
        <v>0.31509999999999999</v>
      </c>
      <c r="F2221">
        <v>0.31509999999999999</v>
      </c>
      <c r="G2221">
        <v>0.31509999999999999</v>
      </c>
      <c r="H2221">
        <v>0.31509999999999999</v>
      </c>
      <c r="I2221">
        <v>0.31509999999999999</v>
      </c>
      <c r="J2221">
        <v>0.31509999999999999</v>
      </c>
      <c r="K2221">
        <v>0.31509999999999999</v>
      </c>
      <c r="L2221">
        <v>0.31509999999999999</v>
      </c>
    </row>
    <row r="2222" spans="1:12" x14ac:dyDescent="0.25">
      <c r="A2222" t="s">
        <v>716</v>
      </c>
      <c r="B2222">
        <v>2011</v>
      </c>
      <c r="C2222" t="s">
        <v>700</v>
      </c>
      <c r="D2222">
        <v>0.1648</v>
      </c>
      <c r="E2222">
        <v>0.1648</v>
      </c>
      <c r="F2222">
        <v>0.1648</v>
      </c>
      <c r="G2222">
        <v>0.1648</v>
      </c>
      <c r="H2222">
        <v>0.1648</v>
      </c>
      <c r="I2222">
        <v>0.1648</v>
      </c>
      <c r="J2222">
        <v>0.1648</v>
      </c>
      <c r="K2222">
        <v>0.1648</v>
      </c>
      <c r="L2222">
        <v>0.1648</v>
      </c>
    </row>
    <row r="2223" spans="1:12" x14ac:dyDescent="0.25">
      <c r="A2223" t="s">
        <v>716</v>
      </c>
      <c r="B2223">
        <v>2011</v>
      </c>
      <c r="C2223" t="s">
        <v>703</v>
      </c>
      <c r="D2223">
        <v>1.2200000000000001E-2</v>
      </c>
      <c r="E2223">
        <v>1.2200000000000001E-2</v>
      </c>
      <c r="F2223">
        <v>1.2200000000000001E-2</v>
      </c>
      <c r="G2223">
        <v>1.2200000000000001E-2</v>
      </c>
      <c r="H2223">
        <v>1.2200000000000001E-2</v>
      </c>
      <c r="I2223">
        <v>1.2200000000000001E-2</v>
      </c>
      <c r="J2223">
        <v>1.2200000000000001E-2</v>
      </c>
      <c r="K2223">
        <v>1.2200000000000001E-2</v>
      </c>
      <c r="L2223">
        <v>1.2200000000000001E-2</v>
      </c>
    </row>
    <row r="2224" spans="1:12" x14ac:dyDescent="0.25">
      <c r="A2224" t="s">
        <v>716</v>
      </c>
      <c r="B2224">
        <v>2011</v>
      </c>
      <c r="C2224" t="s">
        <v>697</v>
      </c>
      <c r="D2224">
        <v>0.63070000000000004</v>
      </c>
      <c r="E2224">
        <v>0.63070000000000004</v>
      </c>
      <c r="F2224">
        <v>0.63070000000000004</v>
      </c>
      <c r="G2224">
        <v>0.63070000000000004</v>
      </c>
      <c r="H2224">
        <v>0.63070000000000004</v>
      </c>
      <c r="I2224">
        <v>0.63070000000000004</v>
      </c>
      <c r="J2224">
        <v>0.63070000000000004</v>
      </c>
      <c r="K2224">
        <v>0.63070000000000004</v>
      </c>
      <c r="L2224">
        <v>0.63070000000000004</v>
      </c>
    </row>
    <row r="2225" spans="1:12" x14ac:dyDescent="0.25">
      <c r="A2225" t="s">
        <v>716</v>
      </c>
      <c r="B2225">
        <v>2011</v>
      </c>
      <c r="C2225" t="s">
        <v>701</v>
      </c>
      <c r="D2225">
        <v>7.4800000000000005E-2</v>
      </c>
      <c r="E2225">
        <v>7.4800000000000005E-2</v>
      </c>
      <c r="F2225">
        <v>7.4800000000000005E-2</v>
      </c>
      <c r="G2225">
        <v>7.4800000000000005E-2</v>
      </c>
      <c r="H2225">
        <v>7.4800000000000005E-2</v>
      </c>
      <c r="I2225">
        <v>7.4800000000000005E-2</v>
      </c>
      <c r="J2225">
        <v>7.4800000000000005E-2</v>
      </c>
      <c r="K2225">
        <v>7.4800000000000005E-2</v>
      </c>
      <c r="L2225">
        <v>7.4800000000000005E-2</v>
      </c>
    </row>
    <row r="2226" spans="1:12" x14ac:dyDescent="0.25">
      <c r="A2226" t="s">
        <v>716</v>
      </c>
      <c r="B2226">
        <v>2011</v>
      </c>
      <c r="C2226" t="s">
        <v>699</v>
      </c>
      <c r="D2226">
        <v>4.7000000000000002E-3</v>
      </c>
      <c r="E2226">
        <v>4.7000000000000002E-3</v>
      </c>
      <c r="F2226">
        <v>4.7000000000000002E-3</v>
      </c>
      <c r="G2226">
        <v>4.7000000000000002E-3</v>
      </c>
      <c r="H2226">
        <v>4.7000000000000002E-3</v>
      </c>
      <c r="I2226">
        <v>4.7000000000000002E-3</v>
      </c>
      <c r="J2226">
        <v>4.7000000000000002E-3</v>
      </c>
      <c r="K2226">
        <v>4.7000000000000002E-3</v>
      </c>
      <c r="L2226">
        <v>4.7000000000000002E-3</v>
      </c>
    </row>
    <row r="2227" spans="1:12" x14ac:dyDescent="0.25">
      <c r="A2227" t="s">
        <v>716</v>
      </c>
      <c r="B2227">
        <v>2011</v>
      </c>
      <c r="C2227" t="s">
        <v>702</v>
      </c>
      <c r="D2227">
        <v>5.91E-2</v>
      </c>
      <c r="E2227">
        <v>5.91E-2</v>
      </c>
      <c r="F2227">
        <v>5.91E-2</v>
      </c>
      <c r="G2227">
        <v>5.91E-2</v>
      </c>
      <c r="H2227">
        <v>5.91E-2</v>
      </c>
      <c r="I2227">
        <v>5.91E-2</v>
      </c>
      <c r="J2227">
        <v>5.91E-2</v>
      </c>
      <c r="K2227">
        <v>5.91E-2</v>
      </c>
      <c r="L2227">
        <v>5.91E-2</v>
      </c>
    </row>
    <row r="2228" spans="1:12" x14ac:dyDescent="0.25">
      <c r="A2228" t="s">
        <v>717</v>
      </c>
      <c r="B2228">
        <v>2011</v>
      </c>
      <c r="C2228" t="s">
        <v>697</v>
      </c>
      <c r="D2228">
        <v>4.9703999999999997</v>
      </c>
      <c r="E2228">
        <v>4.9703999999999997</v>
      </c>
      <c r="F2228">
        <v>4.9703999999999997</v>
      </c>
      <c r="G2228">
        <v>4.9703999999999997</v>
      </c>
      <c r="H2228">
        <v>4.9703999999999997</v>
      </c>
      <c r="I2228">
        <v>4.9703999999999997</v>
      </c>
      <c r="J2228">
        <v>4.9703999999999997</v>
      </c>
      <c r="K2228">
        <v>4.9703999999999997</v>
      </c>
      <c r="L2228">
        <v>4.9703999999999997</v>
      </c>
    </row>
    <row r="2229" spans="1:12" x14ac:dyDescent="0.25">
      <c r="A2229" t="s">
        <v>717</v>
      </c>
      <c r="B2229">
        <v>2011</v>
      </c>
      <c r="C2229" t="s">
        <v>700</v>
      </c>
      <c r="D2229">
        <v>1.3867</v>
      </c>
      <c r="E2229">
        <v>1.3867</v>
      </c>
      <c r="F2229">
        <v>1.3867</v>
      </c>
      <c r="G2229">
        <v>1.3867</v>
      </c>
      <c r="H2229">
        <v>1.3867</v>
      </c>
      <c r="I2229">
        <v>1.3867</v>
      </c>
      <c r="J2229">
        <v>1.3867</v>
      </c>
      <c r="K2229">
        <v>1.3867</v>
      </c>
      <c r="L2229">
        <v>1.3867</v>
      </c>
    </row>
    <row r="2230" spans="1:12" x14ac:dyDescent="0.25">
      <c r="A2230" t="s">
        <v>717</v>
      </c>
      <c r="B2230">
        <v>2011</v>
      </c>
      <c r="C2230" t="s">
        <v>702</v>
      </c>
      <c r="D2230">
        <v>0.49690000000000001</v>
      </c>
      <c r="E2230">
        <v>0.49690000000000001</v>
      </c>
      <c r="F2230">
        <v>0.49690000000000001</v>
      </c>
      <c r="G2230">
        <v>0.49690000000000001</v>
      </c>
      <c r="H2230">
        <v>0.49690000000000001</v>
      </c>
      <c r="I2230">
        <v>0.49690000000000001</v>
      </c>
      <c r="J2230">
        <v>0.49690000000000001</v>
      </c>
      <c r="K2230">
        <v>0.49690000000000001</v>
      </c>
      <c r="L2230">
        <v>0.49690000000000001</v>
      </c>
    </row>
    <row r="2231" spans="1:12" x14ac:dyDescent="0.25">
      <c r="A2231" t="s">
        <v>717</v>
      </c>
      <c r="B2231">
        <v>2011</v>
      </c>
      <c r="C2231" t="s">
        <v>703</v>
      </c>
      <c r="D2231">
        <v>0.10290000000000001</v>
      </c>
      <c r="E2231">
        <v>0.10290000000000001</v>
      </c>
      <c r="F2231">
        <v>0.10290000000000001</v>
      </c>
      <c r="G2231">
        <v>0.10290000000000001</v>
      </c>
      <c r="H2231">
        <v>0.10290000000000001</v>
      </c>
      <c r="I2231">
        <v>0.10290000000000001</v>
      </c>
      <c r="J2231">
        <v>0.10290000000000001</v>
      </c>
      <c r="K2231">
        <v>0.10290000000000001</v>
      </c>
      <c r="L2231">
        <v>0.10290000000000001</v>
      </c>
    </row>
    <row r="2232" spans="1:12" x14ac:dyDescent="0.25">
      <c r="A2232" t="s">
        <v>717</v>
      </c>
      <c r="B2232">
        <v>2011</v>
      </c>
      <c r="C2232" t="s">
        <v>701</v>
      </c>
      <c r="D2232">
        <v>0.70120000000000005</v>
      </c>
      <c r="E2232">
        <v>0.70120000000000005</v>
      </c>
      <c r="F2232">
        <v>0.70120000000000005</v>
      </c>
      <c r="G2232">
        <v>0.70120000000000005</v>
      </c>
      <c r="H2232">
        <v>0.70120000000000005</v>
      </c>
      <c r="I2232">
        <v>0.70120000000000005</v>
      </c>
      <c r="J2232">
        <v>0.70120000000000005</v>
      </c>
      <c r="K2232">
        <v>0.70120000000000005</v>
      </c>
      <c r="L2232">
        <v>0.70120000000000005</v>
      </c>
    </row>
    <row r="2233" spans="1:12" x14ac:dyDescent="0.25">
      <c r="A2233" t="s">
        <v>717</v>
      </c>
      <c r="B2233">
        <v>2011</v>
      </c>
      <c r="C2233" t="s">
        <v>699</v>
      </c>
      <c r="D2233">
        <v>3.9300000000000002E-2</v>
      </c>
      <c r="E2233">
        <v>3.9300000000000002E-2</v>
      </c>
      <c r="F2233">
        <v>3.9300000000000002E-2</v>
      </c>
      <c r="G2233">
        <v>3.9300000000000002E-2</v>
      </c>
      <c r="H2233">
        <v>3.9300000000000002E-2</v>
      </c>
      <c r="I2233">
        <v>3.9300000000000002E-2</v>
      </c>
      <c r="J2233">
        <v>3.9300000000000002E-2</v>
      </c>
      <c r="K2233">
        <v>3.9300000000000002E-2</v>
      </c>
      <c r="L2233">
        <v>3.9300000000000002E-2</v>
      </c>
    </row>
    <row r="2234" spans="1:12" x14ac:dyDescent="0.25">
      <c r="A2234" t="s">
        <v>717</v>
      </c>
      <c r="B2234">
        <v>2011</v>
      </c>
      <c r="C2234" t="s">
        <v>698</v>
      </c>
      <c r="D2234">
        <v>2.2435</v>
      </c>
      <c r="E2234">
        <v>2.2435</v>
      </c>
      <c r="F2234">
        <v>2.2435</v>
      </c>
      <c r="G2234">
        <v>2.2435</v>
      </c>
      <c r="H2234">
        <v>2.2435</v>
      </c>
      <c r="I2234">
        <v>2.2435</v>
      </c>
      <c r="J2234">
        <v>2.2435</v>
      </c>
      <c r="K2234">
        <v>2.2435</v>
      </c>
      <c r="L2234">
        <v>2.2435</v>
      </c>
    </row>
    <row r="2235" spans="1:12" x14ac:dyDescent="0.25">
      <c r="A2235" t="s">
        <v>718</v>
      </c>
      <c r="B2235">
        <v>2011</v>
      </c>
      <c r="C2235" t="s">
        <v>699</v>
      </c>
      <c r="D2235">
        <v>1.95E-2</v>
      </c>
      <c r="E2235">
        <v>1.95E-2</v>
      </c>
      <c r="F2235">
        <v>1.95E-2</v>
      </c>
      <c r="G2235">
        <v>1.95E-2</v>
      </c>
      <c r="H2235">
        <v>1.95E-2</v>
      </c>
      <c r="I2235">
        <v>1.95E-2</v>
      </c>
      <c r="J2235">
        <v>1.95E-2</v>
      </c>
      <c r="K2235">
        <v>1.95E-2</v>
      </c>
      <c r="L2235">
        <v>1.95E-2</v>
      </c>
    </row>
    <row r="2236" spans="1:12" x14ac:dyDescent="0.25">
      <c r="A2236" t="s">
        <v>718</v>
      </c>
      <c r="B2236">
        <v>2011</v>
      </c>
      <c r="C2236" t="s">
        <v>700</v>
      </c>
      <c r="D2236">
        <v>0.68700000000000006</v>
      </c>
      <c r="E2236">
        <v>0.68700000000000006</v>
      </c>
      <c r="F2236">
        <v>0.68700000000000006</v>
      </c>
      <c r="G2236">
        <v>0.68700000000000006</v>
      </c>
      <c r="H2236">
        <v>0.68700000000000006</v>
      </c>
      <c r="I2236">
        <v>0.68700000000000006</v>
      </c>
      <c r="J2236">
        <v>0.68700000000000006</v>
      </c>
      <c r="K2236">
        <v>0.68700000000000006</v>
      </c>
      <c r="L2236">
        <v>0.68700000000000006</v>
      </c>
    </row>
    <row r="2237" spans="1:12" x14ac:dyDescent="0.25">
      <c r="A2237" t="s">
        <v>718</v>
      </c>
      <c r="B2237">
        <v>2011</v>
      </c>
      <c r="C2237" t="s">
        <v>701</v>
      </c>
      <c r="D2237">
        <v>0.3594</v>
      </c>
      <c r="E2237">
        <v>0.3594</v>
      </c>
      <c r="F2237">
        <v>0.3594</v>
      </c>
      <c r="G2237">
        <v>0.3594</v>
      </c>
      <c r="H2237">
        <v>0.3594</v>
      </c>
      <c r="I2237">
        <v>0.3594</v>
      </c>
      <c r="J2237">
        <v>0.3594</v>
      </c>
      <c r="K2237">
        <v>0.3594</v>
      </c>
      <c r="L2237">
        <v>0.3594</v>
      </c>
    </row>
    <row r="2238" spans="1:12" x14ac:dyDescent="0.25">
      <c r="A2238" t="s">
        <v>718</v>
      </c>
      <c r="B2238">
        <v>2011</v>
      </c>
      <c r="C2238" t="s">
        <v>702</v>
      </c>
      <c r="D2238">
        <v>0.2462</v>
      </c>
      <c r="E2238">
        <v>0.2462</v>
      </c>
      <c r="F2238">
        <v>0.2462</v>
      </c>
      <c r="G2238">
        <v>0.2462</v>
      </c>
      <c r="H2238">
        <v>0.2462</v>
      </c>
      <c r="I2238">
        <v>0.2462</v>
      </c>
      <c r="J2238">
        <v>0.2462</v>
      </c>
      <c r="K2238">
        <v>0.2462</v>
      </c>
      <c r="L2238">
        <v>0.2462</v>
      </c>
    </row>
    <row r="2239" spans="1:12" x14ac:dyDescent="0.25">
      <c r="A2239" t="s">
        <v>718</v>
      </c>
      <c r="B2239">
        <v>2011</v>
      </c>
      <c r="C2239" t="s">
        <v>703</v>
      </c>
      <c r="D2239">
        <v>5.0999999999999997E-2</v>
      </c>
      <c r="E2239">
        <v>5.0999999999999997E-2</v>
      </c>
      <c r="F2239">
        <v>5.0999999999999997E-2</v>
      </c>
      <c r="G2239">
        <v>5.0999999999999997E-2</v>
      </c>
      <c r="H2239">
        <v>5.0999999999999997E-2</v>
      </c>
      <c r="I2239">
        <v>5.0999999999999997E-2</v>
      </c>
      <c r="J2239">
        <v>5.0999999999999997E-2</v>
      </c>
      <c r="K2239">
        <v>5.0999999999999997E-2</v>
      </c>
      <c r="L2239">
        <v>5.0999999999999997E-2</v>
      </c>
    </row>
    <row r="2240" spans="1:12" x14ac:dyDescent="0.25">
      <c r="A2240" t="s">
        <v>718</v>
      </c>
      <c r="B2240">
        <v>2011</v>
      </c>
      <c r="C2240" t="s">
        <v>697</v>
      </c>
      <c r="D2240">
        <v>2.8921000000000001</v>
      </c>
      <c r="E2240">
        <v>2.8921000000000001</v>
      </c>
      <c r="F2240">
        <v>2.8921000000000001</v>
      </c>
      <c r="G2240">
        <v>2.8921000000000001</v>
      </c>
      <c r="H2240">
        <v>2.8921000000000001</v>
      </c>
      <c r="I2240">
        <v>2.8921000000000001</v>
      </c>
      <c r="J2240">
        <v>2.8921000000000001</v>
      </c>
      <c r="K2240">
        <v>2.8921000000000001</v>
      </c>
      <c r="L2240">
        <v>2.8921000000000001</v>
      </c>
    </row>
    <row r="2241" spans="1:12" x14ac:dyDescent="0.25">
      <c r="A2241" t="s">
        <v>718</v>
      </c>
      <c r="B2241">
        <v>2011</v>
      </c>
      <c r="C2241" t="s">
        <v>698</v>
      </c>
      <c r="D2241">
        <v>1.5290999999999999</v>
      </c>
      <c r="E2241">
        <v>1.5290999999999999</v>
      </c>
      <c r="F2241">
        <v>1.5290999999999999</v>
      </c>
      <c r="G2241">
        <v>1.5290999999999999</v>
      </c>
      <c r="H2241">
        <v>1.5290999999999999</v>
      </c>
      <c r="I2241">
        <v>1.5290999999999999</v>
      </c>
      <c r="J2241">
        <v>1.5290999999999999</v>
      </c>
      <c r="K2241">
        <v>1.5290999999999999</v>
      </c>
      <c r="L2241">
        <v>1.5290999999999999</v>
      </c>
    </row>
    <row r="2242" spans="1:12" x14ac:dyDescent="0.25">
      <c r="A2242" t="s">
        <v>719</v>
      </c>
      <c r="B2242">
        <v>2011</v>
      </c>
      <c r="C2242" t="s">
        <v>702</v>
      </c>
      <c r="D2242">
        <v>0.11559999999999999</v>
      </c>
      <c r="E2242">
        <v>0.11559999999999999</v>
      </c>
      <c r="F2242">
        <v>0.11559999999999999</v>
      </c>
      <c r="G2242">
        <v>0.11559999999999999</v>
      </c>
      <c r="H2242">
        <v>0.11559999999999999</v>
      </c>
      <c r="I2242">
        <v>0.11559999999999999</v>
      </c>
      <c r="J2242">
        <v>0.11559999999999999</v>
      </c>
      <c r="K2242">
        <v>0.11559999999999999</v>
      </c>
      <c r="L2242">
        <v>0.11559999999999999</v>
      </c>
    </row>
    <row r="2243" spans="1:12" x14ac:dyDescent="0.25">
      <c r="A2243" t="s">
        <v>719</v>
      </c>
      <c r="B2243">
        <v>2011</v>
      </c>
      <c r="C2243" t="s">
        <v>703</v>
      </c>
      <c r="D2243">
        <v>2.3900000000000001E-2</v>
      </c>
      <c r="E2243">
        <v>2.3900000000000001E-2</v>
      </c>
      <c r="F2243">
        <v>2.3900000000000001E-2</v>
      </c>
      <c r="G2243">
        <v>2.3900000000000001E-2</v>
      </c>
      <c r="H2243">
        <v>2.3900000000000001E-2</v>
      </c>
      <c r="I2243">
        <v>2.3900000000000001E-2</v>
      </c>
      <c r="J2243">
        <v>2.3900000000000001E-2</v>
      </c>
      <c r="K2243">
        <v>2.3900000000000001E-2</v>
      </c>
      <c r="L2243">
        <v>2.3900000000000001E-2</v>
      </c>
    </row>
    <row r="2244" spans="1:12" x14ac:dyDescent="0.25">
      <c r="A2244" t="s">
        <v>719</v>
      </c>
      <c r="B2244">
        <v>2011</v>
      </c>
      <c r="C2244" t="s">
        <v>701</v>
      </c>
      <c r="D2244">
        <v>0.17050000000000001</v>
      </c>
      <c r="E2244">
        <v>0.17050000000000001</v>
      </c>
      <c r="F2244">
        <v>0.17050000000000001</v>
      </c>
      <c r="G2244">
        <v>0.17050000000000001</v>
      </c>
      <c r="H2244">
        <v>0.17050000000000001</v>
      </c>
      <c r="I2244">
        <v>0.17050000000000001</v>
      </c>
      <c r="J2244">
        <v>0.17050000000000001</v>
      </c>
      <c r="K2244">
        <v>0.17050000000000001</v>
      </c>
      <c r="L2244">
        <v>0.17050000000000001</v>
      </c>
    </row>
    <row r="2245" spans="1:12" x14ac:dyDescent="0.25">
      <c r="A2245" t="s">
        <v>719</v>
      </c>
      <c r="B2245">
        <v>2011</v>
      </c>
      <c r="C2245" t="s">
        <v>697</v>
      </c>
      <c r="D2245">
        <v>1.2762</v>
      </c>
      <c r="E2245">
        <v>1.2762</v>
      </c>
      <c r="F2245">
        <v>1.2762</v>
      </c>
      <c r="G2245">
        <v>1.2762</v>
      </c>
      <c r="H2245">
        <v>1.2762</v>
      </c>
      <c r="I2245">
        <v>1.2762</v>
      </c>
      <c r="J2245">
        <v>1.2762</v>
      </c>
      <c r="K2245">
        <v>1.2762</v>
      </c>
      <c r="L2245">
        <v>1.2762</v>
      </c>
    </row>
    <row r="2246" spans="1:12" x14ac:dyDescent="0.25">
      <c r="A2246" t="s">
        <v>719</v>
      </c>
      <c r="B2246">
        <v>2011</v>
      </c>
      <c r="C2246" t="s">
        <v>698</v>
      </c>
      <c r="D2246">
        <v>0.63429999999999997</v>
      </c>
      <c r="E2246">
        <v>0.63429999999999997</v>
      </c>
      <c r="F2246">
        <v>0.63429999999999997</v>
      </c>
      <c r="G2246">
        <v>0.63429999999999997</v>
      </c>
      <c r="H2246">
        <v>0.63429999999999997</v>
      </c>
      <c r="I2246">
        <v>0.63429999999999997</v>
      </c>
      <c r="J2246">
        <v>0.63429999999999997</v>
      </c>
      <c r="K2246">
        <v>0.63429999999999997</v>
      </c>
      <c r="L2246">
        <v>0.63429999999999997</v>
      </c>
    </row>
    <row r="2247" spans="1:12" x14ac:dyDescent="0.25">
      <c r="A2247" t="s">
        <v>719</v>
      </c>
      <c r="B2247">
        <v>2011</v>
      </c>
      <c r="C2247" t="s">
        <v>699</v>
      </c>
      <c r="D2247">
        <v>9.1999999999999998E-3</v>
      </c>
      <c r="E2247">
        <v>9.1999999999999998E-3</v>
      </c>
      <c r="F2247">
        <v>9.1999999999999998E-3</v>
      </c>
      <c r="G2247">
        <v>9.1999999999999998E-3</v>
      </c>
      <c r="H2247">
        <v>9.1999999999999998E-3</v>
      </c>
      <c r="I2247">
        <v>9.1999999999999998E-3</v>
      </c>
      <c r="J2247">
        <v>9.1999999999999998E-3</v>
      </c>
      <c r="K2247">
        <v>9.1999999999999998E-3</v>
      </c>
      <c r="L2247">
        <v>9.1999999999999998E-3</v>
      </c>
    </row>
    <row r="2248" spans="1:12" x14ac:dyDescent="0.25">
      <c r="A2248" t="s">
        <v>719</v>
      </c>
      <c r="B2248">
        <v>2011</v>
      </c>
      <c r="C2248" t="s">
        <v>700</v>
      </c>
      <c r="D2248">
        <v>0.32269999999999999</v>
      </c>
      <c r="E2248">
        <v>0.32269999999999999</v>
      </c>
      <c r="F2248">
        <v>0.32269999999999999</v>
      </c>
      <c r="G2248">
        <v>0.32269999999999999</v>
      </c>
      <c r="H2248">
        <v>0.32269999999999999</v>
      </c>
      <c r="I2248">
        <v>0.32269999999999999</v>
      </c>
      <c r="J2248">
        <v>0.32269999999999999</v>
      </c>
      <c r="K2248">
        <v>0.32269999999999999</v>
      </c>
      <c r="L2248">
        <v>0.32269999999999999</v>
      </c>
    </row>
    <row r="2249" spans="1:12" x14ac:dyDescent="0.25">
      <c r="A2249" t="s">
        <v>720</v>
      </c>
      <c r="B2249">
        <v>2011</v>
      </c>
      <c r="C2249" t="s">
        <v>697</v>
      </c>
      <c r="D2249">
        <v>1.2065999999999999</v>
      </c>
      <c r="E2249">
        <v>1.2065999999999999</v>
      </c>
      <c r="F2249">
        <v>1.2065999999999999</v>
      </c>
      <c r="G2249">
        <v>1.2065999999999999</v>
      </c>
      <c r="H2249">
        <v>1.2065999999999999</v>
      </c>
      <c r="I2249">
        <v>1.2065999999999999</v>
      </c>
      <c r="J2249">
        <v>1.2065999999999999</v>
      </c>
      <c r="K2249">
        <v>1.2065999999999999</v>
      </c>
      <c r="L2249">
        <v>1.2065999999999999</v>
      </c>
    </row>
    <row r="2250" spans="1:12" x14ac:dyDescent="0.25">
      <c r="A2250" t="s">
        <v>720</v>
      </c>
      <c r="B2250">
        <v>2011</v>
      </c>
      <c r="C2250" t="s">
        <v>703</v>
      </c>
      <c r="D2250">
        <v>2.24E-2</v>
      </c>
      <c r="E2250">
        <v>2.24E-2</v>
      </c>
      <c r="F2250">
        <v>2.24E-2</v>
      </c>
      <c r="G2250">
        <v>2.24E-2</v>
      </c>
      <c r="H2250">
        <v>2.24E-2</v>
      </c>
      <c r="I2250">
        <v>2.24E-2</v>
      </c>
      <c r="J2250">
        <v>2.24E-2</v>
      </c>
      <c r="K2250">
        <v>2.24E-2</v>
      </c>
      <c r="L2250">
        <v>2.24E-2</v>
      </c>
    </row>
    <row r="2251" spans="1:12" x14ac:dyDescent="0.25">
      <c r="A2251" t="s">
        <v>720</v>
      </c>
      <c r="B2251">
        <v>2011</v>
      </c>
      <c r="C2251" t="s">
        <v>702</v>
      </c>
      <c r="D2251">
        <v>0.108</v>
      </c>
      <c r="E2251">
        <v>0.108</v>
      </c>
      <c r="F2251">
        <v>0.108</v>
      </c>
      <c r="G2251">
        <v>0.108</v>
      </c>
      <c r="H2251">
        <v>0.108</v>
      </c>
      <c r="I2251">
        <v>0.108</v>
      </c>
      <c r="J2251">
        <v>0.108</v>
      </c>
      <c r="K2251">
        <v>0.108</v>
      </c>
      <c r="L2251">
        <v>0.108</v>
      </c>
    </row>
    <row r="2252" spans="1:12" x14ac:dyDescent="0.25">
      <c r="A2252" t="s">
        <v>720</v>
      </c>
      <c r="B2252">
        <v>2011</v>
      </c>
      <c r="C2252" t="s">
        <v>701</v>
      </c>
      <c r="D2252">
        <v>0.15809999999999999</v>
      </c>
      <c r="E2252">
        <v>0.15809999999999999</v>
      </c>
      <c r="F2252">
        <v>0.15809999999999999</v>
      </c>
      <c r="G2252">
        <v>0.15809999999999999</v>
      </c>
      <c r="H2252">
        <v>0.15809999999999999</v>
      </c>
      <c r="I2252">
        <v>0.15809999999999999</v>
      </c>
      <c r="J2252">
        <v>0.15809999999999999</v>
      </c>
      <c r="K2252">
        <v>0.15809999999999999</v>
      </c>
      <c r="L2252">
        <v>0.15809999999999999</v>
      </c>
    </row>
    <row r="2253" spans="1:12" x14ac:dyDescent="0.25">
      <c r="A2253" t="s">
        <v>720</v>
      </c>
      <c r="B2253">
        <v>2011</v>
      </c>
      <c r="C2253" t="s">
        <v>700</v>
      </c>
      <c r="D2253">
        <v>0.3014</v>
      </c>
      <c r="E2253">
        <v>0.3014</v>
      </c>
      <c r="F2253">
        <v>0.3014</v>
      </c>
      <c r="G2253">
        <v>0.3014</v>
      </c>
      <c r="H2253">
        <v>0.3014</v>
      </c>
      <c r="I2253">
        <v>0.3014</v>
      </c>
      <c r="J2253">
        <v>0.3014</v>
      </c>
      <c r="K2253">
        <v>0.3014</v>
      </c>
      <c r="L2253">
        <v>0.3014</v>
      </c>
    </row>
    <row r="2254" spans="1:12" x14ac:dyDescent="0.25">
      <c r="A2254" t="s">
        <v>720</v>
      </c>
      <c r="B2254">
        <v>2011</v>
      </c>
      <c r="C2254" t="s">
        <v>699</v>
      </c>
      <c r="D2254">
        <v>8.6E-3</v>
      </c>
      <c r="E2254">
        <v>8.6E-3</v>
      </c>
      <c r="F2254">
        <v>8.6E-3</v>
      </c>
      <c r="G2254">
        <v>8.6E-3</v>
      </c>
      <c r="H2254">
        <v>8.6E-3</v>
      </c>
      <c r="I2254">
        <v>8.6E-3</v>
      </c>
      <c r="J2254">
        <v>8.6E-3</v>
      </c>
      <c r="K2254">
        <v>8.6E-3</v>
      </c>
      <c r="L2254">
        <v>8.6E-3</v>
      </c>
    </row>
    <row r="2255" spans="1:12" x14ac:dyDescent="0.25">
      <c r="A2255" t="s">
        <v>720</v>
      </c>
      <c r="B2255">
        <v>2011</v>
      </c>
      <c r="C2255" t="s">
        <v>698</v>
      </c>
      <c r="D2255">
        <v>0.60829999999999995</v>
      </c>
      <c r="E2255">
        <v>0.60829999999999995</v>
      </c>
      <c r="F2255">
        <v>0.60829999999999995</v>
      </c>
      <c r="G2255">
        <v>0.60829999999999995</v>
      </c>
      <c r="H2255">
        <v>0.60829999999999995</v>
      </c>
      <c r="I2255">
        <v>0.60829999999999995</v>
      </c>
      <c r="J2255">
        <v>0.60829999999999995</v>
      </c>
      <c r="K2255">
        <v>0.60829999999999995</v>
      </c>
      <c r="L2255">
        <v>0.60829999999999995</v>
      </c>
    </row>
    <row r="2256" spans="1:12" x14ac:dyDescent="0.25">
      <c r="A2256" t="s">
        <v>721</v>
      </c>
      <c r="B2256">
        <v>2011</v>
      </c>
      <c r="C2256" t="s">
        <v>698</v>
      </c>
      <c r="D2256">
        <v>0.97829999999999995</v>
      </c>
      <c r="E2256">
        <v>0.97829999999999995</v>
      </c>
      <c r="F2256">
        <v>0.97829999999999995</v>
      </c>
      <c r="G2256">
        <v>0.97829999999999995</v>
      </c>
      <c r="H2256">
        <v>0.97829999999999995</v>
      </c>
      <c r="I2256">
        <v>0.97829999999999995</v>
      </c>
      <c r="J2256">
        <v>0.97829999999999995</v>
      </c>
      <c r="K2256">
        <v>0.97829999999999995</v>
      </c>
      <c r="L2256">
        <v>0.97829999999999995</v>
      </c>
    </row>
    <row r="2257" spans="1:12" x14ac:dyDescent="0.25">
      <c r="A2257" t="s">
        <v>721</v>
      </c>
      <c r="B2257">
        <v>2011</v>
      </c>
      <c r="C2257" t="s">
        <v>702</v>
      </c>
      <c r="D2257">
        <v>0.1643</v>
      </c>
      <c r="E2257">
        <v>0.1643</v>
      </c>
      <c r="F2257">
        <v>0.1643</v>
      </c>
      <c r="G2257">
        <v>0.1643</v>
      </c>
      <c r="H2257">
        <v>0.1643</v>
      </c>
      <c r="I2257">
        <v>0.1643</v>
      </c>
      <c r="J2257">
        <v>0.1643</v>
      </c>
      <c r="K2257">
        <v>0.1643</v>
      </c>
      <c r="L2257">
        <v>0.1643</v>
      </c>
    </row>
    <row r="2258" spans="1:12" x14ac:dyDescent="0.25">
      <c r="A2258" t="s">
        <v>721</v>
      </c>
      <c r="B2258">
        <v>2011</v>
      </c>
      <c r="C2258" t="s">
        <v>699</v>
      </c>
      <c r="D2258">
        <v>1.2999999999999999E-2</v>
      </c>
      <c r="E2258">
        <v>1.2999999999999999E-2</v>
      </c>
      <c r="F2258">
        <v>1.2999999999999999E-2</v>
      </c>
      <c r="G2258">
        <v>1.2999999999999999E-2</v>
      </c>
      <c r="H2258">
        <v>1.2999999999999999E-2</v>
      </c>
      <c r="I2258">
        <v>1.2999999999999999E-2</v>
      </c>
      <c r="J2258">
        <v>1.2999999999999999E-2</v>
      </c>
      <c r="K2258">
        <v>1.2999999999999999E-2</v>
      </c>
      <c r="L2258">
        <v>1.2999999999999999E-2</v>
      </c>
    </row>
    <row r="2259" spans="1:12" x14ac:dyDescent="0.25">
      <c r="A2259" t="s">
        <v>721</v>
      </c>
      <c r="B2259">
        <v>2011</v>
      </c>
      <c r="C2259" t="s">
        <v>700</v>
      </c>
      <c r="D2259">
        <v>0.45850000000000002</v>
      </c>
      <c r="E2259">
        <v>0.45850000000000002</v>
      </c>
      <c r="F2259">
        <v>0.45850000000000002</v>
      </c>
      <c r="G2259">
        <v>0.45850000000000002</v>
      </c>
      <c r="H2259">
        <v>0.45850000000000002</v>
      </c>
      <c r="I2259">
        <v>0.45850000000000002</v>
      </c>
      <c r="J2259">
        <v>0.45850000000000002</v>
      </c>
      <c r="K2259">
        <v>0.45850000000000002</v>
      </c>
      <c r="L2259">
        <v>0.45850000000000002</v>
      </c>
    </row>
    <row r="2260" spans="1:12" x14ac:dyDescent="0.25">
      <c r="A2260" t="s">
        <v>721</v>
      </c>
      <c r="B2260">
        <v>2011</v>
      </c>
      <c r="C2260" t="s">
        <v>703</v>
      </c>
      <c r="D2260">
        <v>3.4000000000000002E-2</v>
      </c>
      <c r="E2260">
        <v>3.4000000000000002E-2</v>
      </c>
      <c r="F2260">
        <v>3.4000000000000002E-2</v>
      </c>
      <c r="G2260">
        <v>3.4000000000000002E-2</v>
      </c>
      <c r="H2260">
        <v>3.4000000000000002E-2</v>
      </c>
      <c r="I2260">
        <v>3.4000000000000002E-2</v>
      </c>
      <c r="J2260">
        <v>3.4000000000000002E-2</v>
      </c>
      <c r="K2260">
        <v>3.4000000000000002E-2</v>
      </c>
      <c r="L2260">
        <v>3.4000000000000002E-2</v>
      </c>
    </row>
    <row r="2261" spans="1:12" x14ac:dyDescent="0.25">
      <c r="A2261" t="s">
        <v>721</v>
      </c>
      <c r="B2261">
        <v>2011</v>
      </c>
      <c r="C2261" t="s">
        <v>701</v>
      </c>
      <c r="D2261">
        <v>0.2591</v>
      </c>
      <c r="E2261">
        <v>0.2591</v>
      </c>
      <c r="F2261">
        <v>0.2591</v>
      </c>
      <c r="G2261">
        <v>0.2591</v>
      </c>
      <c r="H2261">
        <v>0.2591</v>
      </c>
      <c r="I2261">
        <v>0.2591</v>
      </c>
      <c r="J2261">
        <v>0.2591</v>
      </c>
      <c r="K2261">
        <v>0.2591</v>
      </c>
      <c r="L2261">
        <v>0.2591</v>
      </c>
    </row>
    <row r="2262" spans="1:12" x14ac:dyDescent="0.25">
      <c r="A2262" t="s">
        <v>721</v>
      </c>
      <c r="B2262">
        <v>2011</v>
      </c>
      <c r="C2262" t="s">
        <v>697</v>
      </c>
      <c r="D2262">
        <v>1.9072</v>
      </c>
      <c r="E2262">
        <v>1.9072</v>
      </c>
      <c r="F2262">
        <v>1.9072</v>
      </c>
      <c r="G2262">
        <v>1.9072</v>
      </c>
      <c r="H2262">
        <v>1.9072</v>
      </c>
      <c r="I2262">
        <v>1.9072</v>
      </c>
      <c r="J2262">
        <v>1.9072</v>
      </c>
      <c r="K2262">
        <v>1.9072</v>
      </c>
      <c r="L2262">
        <v>1.9072</v>
      </c>
    </row>
    <row r="2263" spans="1:12" x14ac:dyDescent="0.25">
      <c r="A2263" t="s">
        <v>722</v>
      </c>
      <c r="B2263">
        <v>2011</v>
      </c>
      <c r="C2263" t="s">
        <v>697</v>
      </c>
      <c r="D2263">
        <v>1.9481999999999999</v>
      </c>
      <c r="E2263">
        <v>1.9481999999999999</v>
      </c>
      <c r="F2263">
        <v>1.9481999999999999</v>
      </c>
      <c r="G2263">
        <v>1.9481999999999999</v>
      </c>
      <c r="H2263">
        <v>1.9481999999999999</v>
      </c>
      <c r="I2263">
        <v>1.9481999999999999</v>
      </c>
      <c r="J2263">
        <v>1.9481999999999999</v>
      </c>
      <c r="K2263">
        <v>1.9481999999999999</v>
      </c>
      <c r="L2263">
        <v>1.9481999999999999</v>
      </c>
    </row>
    <row r="2264" spans="1:12" x14ac:dyDescent="0.25">
      <c r="A2264" t="s">
        <v>722</v>
      </c>
      <c r="B2264">
        <v>2011</v>
      </c>
      <c r="C2264" t="s">
        <v>701</v>
      </c>
      <c r="D2264">
        <v>0.27160000000000001</v>
      </c>
      <c r="E2264">
        <v>0.27160000000000001</v>
      </c>
      <c r="F2264">
        <v>0.27160000000000001</v>
      </c>
      <c r="G2264">
        <v>0.27160000000000001</v>
      </c>
      <c r="H2264">
        <v>0.27160000000000001</v>
      </c>
      <c r="I2264">
        <v>0.27160000000000001</v>
      </c>
      <c r="J2264">
        <v>0.27160000000000001</v>
      </c>
      <c r="K2264">
        <v>0.27160000000000001</v>
      </c>
      <c r="L2264">
        <v>0.27160000000000001</v>
      </c>
    </row>
    <row r="2265" spans="1:12" x14ac:dyDescent="0.25">
      <c r="A2265" t="s">
        <v>722</v>
      </c>
      <c r="B2265">
        <v>2011</v>
      </c>
      <c r="C2265" t="s">
        <v>698</v>
      </c>
      <c r="D2265">
        <v>0.95320000000000005</v>
      </c>
      <c r="E2265">
        <v>0.95320000000000005</v>
      </c>
      <c r="F2265">
        <v>0.95320000000000005</v>
      </c>
      <c r="G2265">
        <v>0.95320000000000005</v>
      </c>
      <c r="H2265">
        <v>0.95320000000000005</v>
      </c>
      <c r="I2265">
        <v>0.95320000000000005</v>
      </c>
      <c r="J2265">
        <v>0.95320000000000005</v>
      </c>
      <c r="K2265">
        <v>0.95320000000000005</v>
      </c>
      <c r="L2265">
        <v>0.95320000000000005</v>
      </c>
    </row>
    <row r="2266" spans="1:12" x14ac:dyDescent="0.25">
      <c r="A2266" t="s">
        <v>722</v>
      </c>
      <c r="B2266">
        <v>2011</v>
      </c>
      <c r="C2266" t="s">
        <v>700</v>
      </c>
      <c r="D2266">
        <v>0.49519999999999997</v>
      </c>
      <c r="E2266">
        <v>0.49519999999999997</v>
      </c>
      <c r="F2266">
        <v>0.49519999999999997</v>
      </c>
      <c r="G2266">
        <v>0.49519999999999997</v>
      </c>
      <c r="H2266">
        <v>0.49519999999999997</v>
      </c>
      <c r="I2266">
        <v>0.49519999999999997</v>
      </c>
      <c r="J2266">
        <v>0.49519999999999997</v>
      </c>
      <c r="K2266">
        <v>0.49519999999999997</v>
      </c>
      <c r="L2266">
        <v>0.49519999999999997</v>
      </c>
    </row>
    <row r="2267" spans="1:12" x14ac:dyDescent="0.25">
      <c r="A2267" t="s">
        <v>722</v>
      </c>
      <c r="B2267">
        <v>2011</v>
      </c>
      <c r="C2267" t="s">
        <v>699</v>
      </c>
      <c r="D2267">
        <v>1.41E-2</v>
      </c>
      <c r="E2267">
        <v>1.41E-2</v>
      </c>
      <c r="F2267">
        <v>1.41E-2</v>
      </c>
      <c r="G2267">
        <v>1.41E-2</v>
      </c>
      <c r="H2267">
        <v>1.41E-2</v>
      </c>
      <c r="I2267">
        <v>1.41E-2</v>
      </c>
      <c r="J2267">
        <v>1.41E-2</v>
      </c>
      <c r="K2267">
        <v>1.41E-2</v>
      </c>
      <c r="L2267">
        <v>1.41E-2</v>
      </c>
    </row>
    <row r="2268" spans="1:12" x14ac:dyDescent="0.25">
      <c r="A2268" t="s">
        <v>722</v>
      </c>
      <c r="B2268">
        <v>2011</v>
      </c>
      <c r="C2268" t="s">
        <v>703</v>
      </c>
      <c r="D2268">
        <v>3.6700000000000003E-2</v>
      </c>
      <c r="E2268">
        <v>3.6700000000000003E-2</v>
      </c>
      <c r="F2268">
        <v>3.6700000000000003E-2</v>
      </c>
      <c r="G2268">
        <v>3.6700000000000003E-2</v>
      </c>
      <c r="H2268">
        <v>3.6700000000000003E-2</v>
      </c>
      <c r="I2268">
        <v>3.6700000000000003E-2</v>
      </c>
      <c r="J2268">
        <v>3.6700000000000003E-2</v>
      </c>
      <c r="K2268">
        <v>3.6700000000000003E-2</v>
      </c>
      <c r="L2268">
        <v>3.6700000000000003E-2</v>
      </c>
    </row>
    <row r="2269" spans="1:12" x14ac:dyDescent="0.25">
      <c r="A2269" t="s">
        <v>722</v>
      </c>
      <c r="B2269">
        <v>2011</v>
      </c>
      <c r="C2269" t="s">
        <v>702</v>
      </c>
      <c r="D2269">
        <v>0.1774</v>
      </c>
      <c r="E2269">
        <v>0.1774</v>
      </c>
      <c r="F2269">
        <v>0.1774</v>
      </c>
      <c r="G2269">
        <v>0.1774</v>
      </c>
      <c r="H2269">
        <v>0.1774</v>
      </c>
      <c r="I2269">
        <v>0.1774</v>
      </c>
      <c r="J2269">
        <v>0.1774</v>
      </c>
      <c r="K2269">
        <v>0.1774</v>
      </c>
      <c r="L2269">
        <v>0.1774</v>
      </c>
    </row>
    <row r="2270" spans="1:12" x14ac:dyDescent="0.25">
      <c r="A2270" t="s">
        <v>723</v>
      </c>
      <c r="B2270">
        <v>2011</v>
      </c>
      <c r="C2270" t="s">
        <v>698</v>
      </c>
      <c r="D2270">
        <v>0.28839999999999999</v>
      </c>
      <c r="E2270">
        <v>0.28839999999999999</v>
      </c>
      <c r="F2270">
        <v>0.28839999999999999</v>
      </c>
      <c r="G2270">
        <v>0.28839999999999999</v>
      </c>
      <c r="H2270">
        <v>0.28839999999999999</v>
      </c>
      <c r="I2270">
        <v>0.28839999999999999</v>
      </c>
      <c r="J2270">
        <v>0.28839999999999999</v>
      </c>
      <c r="K2270">
        <v>0.28839999999999999</v>
      </c>
      <c r="L2270">
        <v>0.28839999999999999</v>
      </c>
    </row>
    <row r="2271" spans="1:12" x14ac:dyDescent="0.25">
      <c r="A2271" t="s">
        <v>723</v>
      </c>
      <c r="B2271">
        <v>2011</v>
      </c>
      <c r="C2271" t="s">
        <v>700</v>
      </c>
      <c r="D2271">
        <v>0.14599999999999999</v>
      </c>
      <c r="E2271">
        <v>0.14599999999999999</v>
      </c>
      <c r="F2271">
        <v>0.14599999999999999</v>
      </c>
      <c r="G2271">
        <v>0.14599999999999999</v>
      </c>
      <c r="H2271">
        <v>0.14599999999999999</v>
      </c>
      <c r="I2271">
        <v>0.14599999999999999</v>
      </c>
      <c r="J2271">
        <v>0.14599999999999999</v>
      </c>
      <c r="K2271">
        <v>0.14599999999999999</v>
      </c>
      <c r="L2271">
        <v>0.14599999999999999</v>
      </c>
    </row>
    <row r="2272" spans="1:12" x14ac:dyDescent="0.25">
      <c r="A2272" t="s">
        <v>723</v>
      </c>
      <c r="B2272">
        <v>2011</v>
      </c>
      <c r="C2272" t="s">
        <v>699</v>
      </c>
      <c r="D2272">
        <v>4.1000000000000003E-3</v>
      </c>
      <c r="E2272">
        <v>4.1000000000000003E-3</v>
      </c>
      <c r="F2272">
        <v>4.1000000000000003E-3</v>
      </c>
      <c r="G2272">
        <v>4.1000000000000003E-3</v>
      </c>
      <c r="H2272">
        <v>4.1000000000000003E-3</v>
      </c>
      <c r="I2272">
        <v>4.1000000000000003E-3</v>
      </c>
      <c r="J2272">
        <v>4.1000000000000003E-3</v>
      </c>
      <c r="K2272">
        <v>4.1000000000000003E-3</v>
      </c>
      <c r="L2272">
        <v>4.1000000000000003E-3</v>
      </c>
    </row>
    <row r="2273" spans="1:12" x14ac:dyDescent="0.25">
      <c r="A2273" t="s">
        <v>723</v>
      </c>
      <c r="B2273">
        <v>2011</v>
      </c>
      <c r="C2273" t="s">
        <v>702</v>
      </c>
      <c r="D2273">
        <v>5.2299999999999999E-2</v>
      </c>
      <c r="E2273">
        <v>5.2299999999999999E-2</v>
      </c>
      <c r="F2273">
        <v>5.2299999999999999E-2</v>
      </c>
      <c r="G2273">
        <v>5.2299999999999999E-2</v>
      </c>
      <c r="H2273">
        <v>5.2299999999999999E-2</v>
      </c>
      <c r="I2273">
        <v>5.2299999999999999E-2</v>
      </c>
      <c r="J2273">
        <v>5.2299999999999999E-2</v>
      </c>
      <c r="K2273">
        <v>5.2299999999999999E-2</v>
      </c>
      <c r="L2273">
        <v>5.2299999999999999E-2</v>
      </c>
    </row>
    <row r="2274" spans="1:12" x14ac:dyDescent="0.25">
      <c r="A2274" t="s">
        <v>723</v>
      </c>
      <c r="B2274">
        <v>2011</v>
      </c>
      <c r="C2274" t="s">
        <v>701</v>
      </c>
      <c r="D2274">
        <v>7.0999999999999994E-2</v>
      </c>
      <c r="E2274">
        <v>7.0999999999999994E-2</v>
      </c>
      <c r="F2274">
        <v>7.0999999999999994E-2</v>
      </c>
      <c r="G2274">
        <v>7.0999999999999994E-2</v>
      </c>
      <c r="H2274">
        <v>7.0999999999999994E-2</v>
      </c>
      <c r="I2274">
        <v>7.0999999999999994E-2</v>
      </c>
      <c r="J2274">
        <v>7.0999999999999994E-2</v>
      </c>
      <c r="K2274">
        <v>7.0999999999999994E-2</v>
      </c>
      <c r="L2274">
        <v>7.0999999999999994E-2</v>
      </c>
    </row>
    <row r="2275" spans="1:12" x14ac:dyDescent="0.25">
      <c r="A2275" t="s">
        <v>723</v>
      </c>
      <c r="B2275">
        <v>2011</v>
      </c>
      <c r="C2275" t="s">
        <v>697</v>
      </c>
      <c r="D2275">
        <v>0.57269999999999999</v>
      </c>
      <c r="E2275">
        <v>0.57269999999999999</v>
      </c>
      <c r="F2275">
        <v>0.57269999999999999</v>
      </c>
      <c r="G2275">
        <v>0.57269999999999999</v>
      </c>
      <c r="H2275">
        <v>0.57269999999999999</v>
      </c>
      <c r="I2275">
        <v>0.57269999999999999</v>
      </c>
      <c r="J2275">
        <v>0.57269999999999999</v>
      </c>
      <c r="K2275">
        <v>0.57269999999999999</v>
      </c>
      <c r="L2275">
        <v>0.57269999999999999</v>
      </c>
    </row>
    <row r="2276" spans="1:12" x14ac:dyDescent="0.25">
      <c r="A2276" t="s">
        <v>723</v>
      </c>
      <c r="B2276">
        <v>2011</v>
      </c>
      <c r="C2276" t="s">
        <v>703</v>
      </c>
      <c r="D2276">
        <v>1.0800000000000001E-2</v>
      </c>
      <c r="E2276">
        <v>1.0800000000000001E-2</v>
      </c>
      <c r="F2276">
        <v>1.0800000000000001E-2</v>
      </c>
      <c r="G2276">
        <v>1.0800000000000001E-2</v>
      </c>
      <c r="H2276">
        <v>1.0800000000000001E-2</v>
      </c>
      <c r="I2276">
        <v>1.0800000000000001E-2</v>
      </c>
      <c r="J2276">
        <v>1.0800000000000001E-2</v>
      </c>
      <c r="K2276">
        <v>1.0800000000000001E-2</v>
      </c>
      <c r="L2276">
        <v>1.0800000000000001E-2</v>
      </c>
    </row>
    <row r="2277" spans="1:12" x14ac:dyDescent="0.25">
      <c r="A2277" t="s">
        <v>724</v>
      </c>
      <c r="B2277">
        <v>2011</v>
      </c>
      <c r="C2277" t="s">
        <v>699</v>
      </c>
      <c r="D2277">
        <v>1.8100000000000002E-2</v>
      </c>
      <c r="E2277">
        <v>1.8100000000000002E-2</v>
      </c>
      <c r="F2277">
        <v>1.8100000000000002E-2</v>
      </c>
      <c r="G2277">
        <v>1.8100000000000002E-2</v>
      </c>
      <c r="H2277">
        <v>1.8100000000000002E-2</v>
      </c>
      <c r="I2277">
        <v>1.8100000000000002E-2</v>
      </c>
      <c r="J2277">
        <v>1.8100000000000002E-2</v>
      </c>
      <c r="K2277">
        <v>1.8100000000000002E-2</v>
      </c>
      <c r="L2277">
        <v>1.8100000000000002E-2</v>
      </c>
    </row>
    <row r="2278" spans="1:12" x14ac:dyDescent="0.25">
      <c r="A2278" t="s">
        <v>724</v>
      </c>
      <c r="B2278">
        <v>2011</v>
      </c>
      <c r="C2278" t="s">
        <v>701</v>
      </c>
      <c r="D2278">
        <v>0.33789999999999998</v>
      </c>
      <c r="E2278">
        <v>0.33789999999999998</v>
      </c>
      <c r="F2278">
        <v>0.33789999999999998</v>
      </c>
      <c r="G2278">
        <v>0.33789999999999998</v>
      </c>
      <c r="H2278">
        <v>0.33789999999999998</v>
      </c>
      <c r="I2278">
        <v>0.33789999999999998</v>
      </c>
      <c r="J2278">
        <v>0.33789999999999998</v>
      </c>
      <c r="K2278">
        <v>0.33789999999999998</v>
      </c>
      <c r="L2278">
        <v>0.33789999999999998</v>
      </c>
    </row>
    <row r="2279" spans="1:12" x14ac:dyDescent="0.25">
      <c r="A2279" t="s">
        <v>724</v>
      </c>
      <c r="B2279">
        <v>2011</v>
      </c>
      <c r="C2279" t="s">
        <v>697</v>
      </c>
      <c r="D2279">
        <v>2.4380000000000002</v>
      </c>
      <c r="E2279">
        <v>2.4380000000000002</v>
      </c>
      <c r="F2279">
        <v>2.4380000000000002</v>
      </c>
      <c r="G2279">
        <v>2.4380000000000002</v>
      </c>
      <c r="H2279">
        <v>2.4380000000000002</v>
      </c>
      <c r="I2279">
        <v>2.4380000000000002</v>
      </c>
      <c r="J2279">
        <v>2.4380000000000002</v>
      </c>
      <c r="K2279">
        <v>2.4380000000000002</v>
      </c>
      <c r="L2279">
        <v>2.4380000000000002</v>
      </c>
    </row>
    <row r="2280" spans="1:12" x14ac:dyDescent="0.25">
      <c r="A2280" t="s">
        <v>724</v>
      </c>
      <c r="B2280">
        <v>2011</v>
      </c>
      <c r="C2280" t="s">
        <v>703</v>
      </c>
      <c r="D2280">
        <v>4.7399999999999998E-2</v>
      </c>
      <c r="E2280">
        <v>4.7399999999999998E-2</v>
      </c>
      <c r="F2280">
        <v>4.7399999999999998E-2</v>
      </c>
      <c r="G2280">
        <v>4.7399999999999998E-2</v>
      </c>
      <c r="H2280">
        <v>4.7399999999999998E-2</v>
      </c>
      <c r="I2280">
        <v>4.7399999999999998E-2</v>
      </c>
      <c r="J2280">
        <v>4.7399999999999998E-2</v>
      </c>
      <c r="K2280">
        <v>4.7399999999999998E-2</v>
      </c>
      <c r="L2280">
        <v>4.7399999999999998E-2</v>
      </c>
    </row>
    <row r="2281" spans="1:12" x14ac:dyDescent="0.25">
      <c r="A2281" t="s">
        <v>724</v>
      </c>
      <c r="B2281">
        <v>2011</v>
      </c>
      <c r="C2281" t="s">
        <v>700</v>
      </c>
      <c r="D2281">
        <v>0.63859999999999995</v>
      </c>
      <c r="E2281">
        <v>0.63859999999999995</v>
      </c>
      <c r="F2281">
        <v>0.63859999999999995</v>
      </c>
      <c r="G2281">
        <v>0.63859999999999995</v>
      </c>
      <c r="H2281">
        <v>0.63859999999999995</v>
      </c>
      <c r="I2281">
        <v>0.63859999999999995</v>
      </c>
      <c r="J2281">
        <v>0.63859999999999995</v>
      </c>
      <c r="K2281">
        <v>0.63859999999999995</v>
      </c>
      <c r="L2281">
        <v>0.63859999999999995</v>
      </c>
    </row>
    <row r="2282" spans="1:12" x14ac:dyDescent="0.25">
      <c r="A2282" t="s">
        <v>724</v>
      </c>
      <c r="B2282">
        <v>2011</v>
      </c>
      <c r="C2282" t="s">
        <v>698</v>
      </c>
      <c r="D2282">
        <v>1.1672</v>
      </c>
      <c r="E2282">
        <v>1.1672</v>
      </c>
      <c r="F2282">
        <v>1.1672</v>
      </c>
      <c r="G2282">
        <v>1.1672</v>
      </c>
      <c r="H2282">
        <v>1.1672</v>
      </c>
      <c r="I2282">
        <v>1.1672</v>
      </c>
      <c r="J2282">
        <v>1.1672</v>
      </c>
      <c r="K2282">
        <v>1.1672</v>
      </c>
      <c r="L2282">
        <v>1.1672</v>
      </c>
    </row>
    <row r="2283" spans="1:12" x14ac:dyDescent="0.25">
      <c r="A2283" t="s">
        <v>724</v>
      </c>
      <c r="B2283">
        <v>2011</v>
      </c>
      <c r="C2283" t="s">
        <v>702</v>
      </c>
      <c r="D2283">
        <v>0.2288</v>
      </c>
      <c r="E2283">
        <v>0.2288</v>
      </c>
      <c r="F2283">
        <v>0.2288</v>
      </c>
      <c r="G2283">
        <v>0.2288</v>
      </c>
      <c r="H2283">
        <v>0.2288</v>
      </c>
      <c r="I2283">
        <v>0.2288</v>
      </c>
      <c r="J2283">
        <v>0.2288</v>
      </c>
      <c r="K2283">
        <v>0.2288</v>
      </c>
      <c r="L2283">
        <v>0.2288</v>
      </c>
    </row>
    <row r="2284" spans="1:12" x14ac:dyDescent="0.25">
      <c r="A2284" t="s">
        <v>725</v>
      </c>
      <c r="B2284">
        <v>2011</v>
      </c>
      <c r="C2284" t="s">
        <v>699</v>
      </c>
      <c r="D2284">
        <v>2.0299999999999999E-2</v>
      </c>
      <c r="E2284">
        <v>2.0299999999999999E-2</v>
      </c>
      <c r="F2284">
        <v>2.0299999999999999E-2</v>
      </c>
      <c r="G2284">
        <v>2.0299999999999999E-2</v>
      </c>
      <c r="H2284">
        <v>2.0299999999999999E-2</v>
      </c>
      <c r="I2284">
        <v>2.0299999999999999E-2</v>
      </c>
      <c r="J2284">
        <v>2.0299999999999999E-2</v>
      </c>
      <c r="K2284">
        <v>2.0299999999999999E-2</v>
      </c>
      <c r="L2284">
        <v>2.0299999999999999E-2</v>
      </c>
    </row>
    <row r="2285" spans="1:12" x14ac:dyDescent="0.25">
      <c r="A2285" t="s">
        <v>725</v>
      </c>
      <c r="B2285">
        <v>2011</v>
      </c>
      <c r="C2285" t="s">
        <v>702</v>
      </c>
      <c r="D2285">
        <v>0.25590000000000002</v>
      </c>
      <c r="E2285">
        <v>0.25590000000000002</v>
      </c>
      <c r="F2285">
        <v>0.25590000000000002</v>
      </c>
      <c r="G2285">
        <v>0.25590000000000002</v>
      </c>
      <c r="H2285">
        <v>0.25590000000000002</v>
      </c>
      <c r="I2285">
        <v>0.25590000000000002</v>
      </c>
      <c r="J2285">
        <v>0.25590000000000002</v>
      </c>
      <c r="K2285">
        <v>0.25590000000000002</v>
      </c>
      <c r="L2285">
        <v>0.25590000000000002</v>
      </c>
    </row>
    <row r="2286" spans="1:12" x14ac:dyDescent="0.25">
      <c r="A2286" t="s">
        <v>725</v>
      </c>
      <c r="B2286">
        <v>2011</v>
      </c>
      <c r="C2286" t="s">
        <v>701</v>
      </c>
      <c r="D2286">
        <v>0.31259999999999999</v>
      </c>
      <c r="E2286">
        <v>0.31259999999999999</v>
      </c>
      <c r="F2286">
        <v>0.31259999999999999</v>
      </c>
      <c r="G2286">
        <v>0.31259999999999999</v>
      </c>
      <c r="H2286">
        <v>0.31259999999999999</v>
      </c>
      <c r="I2286">
        <v>0.31259999999999999</v>
      </c>
      <c r="J2286">
        <v>0.31259999999999999</v>
      </c>
      <c r="K2286">
        <v>0.31259999999999999</v>
      </c>
      <c r="L2286">
        <v>0.31259999999999999</v>
      </c>
    </row>
    <row r="2287" spans="1:12" x14ac:dyDescent="0.25">
      <c r="A2287" t="s">
        <v>725</v>
      </c>
      <c r="B2287">
        <v>2011</v>
      </c>
      <c r="C2287" t="s">
        <v>703</v>
      </c>
      <c r="D2287">
        <v>5.2999999999999999E-2</v>
      </c>
      <c r="E2287">
        <v>5.2999999999999999E-2</v>
      </c>
      <c r="F2287">
        <v>5.2999999999999999E-2</v>
      </c>
      <c r="G2287">
        <v>5.2999999999999999E-2</v>
      </c>
      <c r="H2287">
        <v>5.2999999999999999E-2</v>
      </c>
      <c r="I2287">
        <v>5.2999999999999999E-2</v>
      </c>
      <c r="J2287">
        <v>5.2999999999999999E-2</v>
      </c>
      <c r="K2287">
        <v>5.2999999999999999E-2</v>
      </c>
      <c r="L2287">
        <v>5.2999999999999999E-2</v>
      </c>
    </row>
    <row r="2288" spans="1:12" x14ac:dyDescent="0.25">
      <c r="A2288" t="s">
        <v>725</v>
      </c>
      <c r="B2288">
        <v>2011</v>
      </c>
      <c r="C2288" t="s">
        <v>698</v>
      </c>
      <c r="D2288">
        <v>1.1576</v>
      </c>
      <c r="E2288">
        <v>1.1576</v>
      </c>
      <c r="F2288">
        <v>1.1576</v>
      </c>
      <c r="G2288">
        <v>1.1576</v>
      </c>
      <c r="H2288">
        <v>1.1576</v>
      </c>
      <c r="I2288">
        <v>1.1576</v>
      </c>
      <c r="J2288">
        <v>1.1576</v>
      </c>
      <c r="K2288">
        <v>1.1576</v>
      </c>
      <c r="L2288">
        <v>1.1576</v>
      </c>
    </row>
    <row r="2289" spans="1:12" x14ac:dyDescent="0.25">
      <c r="A2289" t="s">
        <v>725</v>
      </c>
      <c r="B2289">
        <v>2011</v>
      </c>
      <c r="C2289" t="s">
        <v>700</v>
      </c>
      <c r="D2289">
        <v>0.71419999999999995</v>
      </c>
      <c r="E2289">
        <v>0.71419999999999995</v>
      </c>
      <c r="F2289">
        <v>0.71419999999999995</v>
      </c>
      <c r="G2289">
        <v>0.71419999999999995</v>
      </c>
      <c r="H2289">
        <v>0.71419999999999995</v>
      </c>
      <c r="I2289">
        <v>0.71419999999999995</v>
      </c>
      <c r="J2289">
        <v>0.71419999999999995</v>
      </c>
      <c r="K2289">
        <v>0.71419999999999995</v>
      </c>
      <c r="L2289">
        <v>0.71419999999999995</v>
      </c>
    </row>
    <row r="2290" spans="1:12" x14ac:dyDescent="0.25">
      <c r="A2290" t="s">
        <v>725</v>
      </c>
      <c r="B2290">
        <v>2011</v>
      </c>
      <c r="C2290" t="s">
        <v>697</v>
      </c>
      <c r="D2290">
        <v>2.5135999999999998</v>
      </c>
      <c r="E2290">
        <v>2.5135999999999998</v>
      </c>
      <c r="F2290">
        <v>2.5135999999999998</v>
      </c>
      <c r="G2290">
        <v>2.5135999999999998</v>
      </c>
      <c r="H2290">
        <v>2.5135999999999998</v>
      </c>
      <c r="I2290">
        <v>2.5135999999999998</v>
      </c>
      <c r="J2290">
        <v>2.5135999999999998</v>
      </c>
      <c r="K2290">
        <v>2.5135999999999998</v>
      </c>
      <c r="L2290">
        <v>2.5135999999999998</v>
      </c>
    </row>
    <row r="2291" spans="1:12" x14ac:dyDescent="0.25">
      <c r="A2291" t="s">
        <v>726</v>
      </c>
      <c r="B2291">
        <v>2011</v>
      </c>
      <c r="C2291" t="s">
        <v>699</v>
      </c>
      <c r="D2291">
        <v>3.1800000000000002E-2</v>
      </c>
      <c r="E2291">
        <v>3.1800000000000002E-2</v>
      </c>
      <c r="F2291">
        <v>3.1800000000000002E-2</v>
      </c>
      <c r="G2291">
        <v>3.1800000000000002E-2</v>
      </c>
      <c r="H2291">
        <v>3.1800000000000002E-2</v>
      </c>
      <c r="I2291">
        <v>3.1800000000000002E-2</v>
      </c>
      <c r="J2291">
        <v>3.1800000000000002E-2</v>
      </c>
      <c r="K2291">
        <v>3.1800000000000002E-2</v>
      </c>
      <c r="L2291">
        <v>3.1800000000000002E-2</v>
      </c>
    </row>
    <row r="2292" spans="1:12" x14ac:dyDescent="0.25">
      <c r="A2292" t="s">
        <v>726</v>
      </c>
      <c r="B2292">
        <v>2011</v>
      </c>
      <c r="C2292" t="s">
        <v>697</v>
      </c>
      <c r="D2292">
        <v>4.2579000000000002</v>
      </c>
      <c r="E2292">
        <v>4.2579000000000002</v>
      </c>
      <c r="F2292">
        <v>4.2579000000000002</v>
      </c>
      <c r="G2292">
        <v>4.2579000000000002</v>
      </c>
      <c r="H2292">
        <v>4.2579000000000002</v>
      </c>
      <c r="I2292">
        <v>4.2579000000000002</v>
      </c>
      <c r="J2292">
        <v>4.2579000000000002</v>
      </c>
      <c r="K2292">
        <v>4.2579000000000002</v>
      </c>
      <c r="L2292">
        <v>4.2579000000000002</v>
      </c>
    </row>
    <row r="2293" spans="1:12" x14ac:dyDescent="0.25">
      <c r="A2293" t="s">
        <v>726</v>
      </c>
      <c r="B2293">
        <v>2011</v>
      </c>
      <c r="C2293" t="s">
        <v>703</v>
      </c>
      <c r="D2293">
        <v>8.3099999999999993E-2</v>
      </c>
      <c r="E2293">
        <v>8.3099999999999993E-2</v>
      </c>
      <c r="F2293">
        <v>8.3099999999999993E-2</v>
      </c>
      <c r="G2293">
        <v>8.3099999999999993E-2</v>
      </c>
      <c r="H2293">
        <v>8.3099999999999993E-2</v>
      </c>
      <c r="I2293">
        <v>8.3099999999999993E-2</v>
      </c>
      <c r="J2293">
        <v>8.3099999999999993E-2</v>
      </c>
      <c r="K2293">
        <v>8.3099999999999993E-2</v>
      </c>
      <c r="L2293">
        <v>8.3099999999999993E-2</v>
      </c>
    </row>
    <row r="2294" spans="1:12" x14ac:dyDescent="0.25">
      <c r="A2294" t="s">
        <v>726</v>
      </c>
      <c r="B2294">
        <v>2011</v>
      </c>
      <c r="C2294" t="s">
        <v>701</v>
      </c>
      <c r="D2294">
        <v>0.58330000000000004</v>
      </c>
      <c r="E2294">
        <v>0.58330000000000004</v>
      </c>
      <c r="F2294">
        <v>0.58330000000000004</v>
      </c>
      <c r="G2294">
        <v>0.58330000000000004</v>
      </c>
      <c r="H2294">
        <v>0.58330000000000004</v>
      </c>
      <c r="I2294">
        <v>0.58330000000000004</v>
      </c>
      <c r="J2294">
        <v>0.58330000000000004</v>
      </c>
      <c r="K2294">
        <v>0.58330000000000004</v>
      </c>
      <c r="L2294">
        <v>0.58330000000000004</v>
      </c>
    </row>
    <row r="2295" spans="1:12" x14ac:dyDescent="0.25">
      <c r="A2295" t="s">
        <v>726</v>
      </c>
      <c r="B2295">
        <v>2011</v>
      </c>
      <c r="C2295" t="s">
        <v>700</v>
      </c>
      <c r="D2295">
        <v>1.1204000000000001</v>
      </c>
      <c r="E2295">
        <v>1.1204000000000001</v>
      </c>
      <c r="F2295">
        <v>1.1204000000000001</v>
      </c>
      <c r="G2295">
        <v>1.1204000000000001</v>
      </c>
      <c r="H2295">
        <v>1.1204000000000001</v>
      </c>
      <c r="I2295">
        <v>1.1204000000000001</v>
      </c>
      <c r="J2295">
        <v>1.1204000000000001</v>
      </c>
      <c r="K2295">
        <v>1.1204000000000001</v>
      </c>
      <c r="L2295">
        <v>1.1204000000000001</v>
      </c>
    </row>
    <row r="2296" spans="1:12" x14ac:dyDescent="0.25">
      <c r="A2296" t="s">
        <v>726</v>
      </c>
      <c r="B2296">
        <v>2011</v>
      </c>
      <c r="C2296" t="s">
        <v>698</v>
      </c>
      <c r="D2296">
        <v>2.0379</v>
      </c>
      <c r="E2296">
        <v>2.0379</v>
      </c>
      <c r="F2296">
        <v>2.0379</v>
      </c>
      <c r="G2296">
        <v>2.0379</v>
      </c>
      <c r="H2296">
        <v>2.0379</v>
      </c>
      <c r="I2296">
        <v>2.0379</v>
      </c>
      <c r="J2296">
        <v>2.0379</v>
      </c>
      <c r="K2296">
        <v>2.0379</v>
      </c>
      <c r="L2296">
        <v>2.0379</v>
      </c>
    </row>
    <row r="2297" spans="1:12" x14ac:dyDescent="0.25">
      <c r="A2297" t="s">
        <v>726</v>
      </c>
      <c r="B2297">
        <v>2011</v>
      </c>
      <c r="C2297" t="s">
        <v>702</v>
      </c>
      <c r="D2297">
        <v>0.40150000000000002</v>
      </c>
      <c r="E2297">
        <v>0.40150000000000002</v>
      </c>
      <c r="F2297">
        <v>0.40150000000000002</v>
      </c>
      <c r="G2297">
        <v>0.40150000000000002</v>
      </c>
      <c r="H2297">
        <v>0.40150000000000002</v>
      </c>
      <c r="I2297">
        <v>0.40150000000000002</v>
      </c>
      <c r="J2297">
        <v>0.40150000000000002</v>
      </c>
      <c r="K2297">
        <v>0.40150000000000002</v>
      </c>
      <c r="L2297">
        <v>0.40150000000000002</v>
      </c>
    </row>
    <row r="2298" spans="1:12" x14ac:dyDescent="0.25">
      <c r="A2298" t="s">
        <v>727</v>
      </c>
      <c r="B2298">
        <v>2011</v>
      </c>
      <c r="C2298" t="s">
        <v>701</v>
      </c>
      <c r="D2298">
        <v>0.3039</v>
      </c>
      <c r="E2298">
        <v>0.3039</v>
      </c>
      <c r="F2298">
        <v>0.3039</v>
      </c>
      <c r="G2298">
        <v>0.3039</v>
      </c>
      <c r="H2298">
        <v>0.3039</v>
      </c>
      <c r="I2298">
        <v>0.3039</v>
      </c>
      <c r="J2298">
        <v>0.3039</v>
      </c>
      <c r="K2298">
        <v>0.3039</v>
      </c>
      <c r="L2298">
        <v>0.3039</v>
      </c>
    </row>
    <row r="2299" spans="1:12" x14ac:dyDescent="0.25">
      <c r="A2299" t="s">
        <v>727</v>
      </c>
      <c r="B2299">
        <v>2011</v>
      </c>
      <c r="C2299" t="s">
        <v>700</v>
      </c>
      <c r="D2299">
        <v>0.58550000000000002</v>
      </c>
      <c r="E2299">
        <v>0.58550000000000002</v>
      </c>
      <c r="F2299">
        <v>0.58550000000000002</v>
      </c>
      <c r="G2299">
        <v>0.58550000000000002</v>
      </c>
      <c r="H2299">
        <v>0.58550000000000002</v>
      </c>
      <c r="I2299">
        <v>0.58550000000000002</v>
      </c>
      <c r="J2299">
        <v>0.58550000000000002</v>
      </c>
      <c r="K2299">
        <v>0.58550000000000002</v>
      </c>
      <c r="L2299">
        <v>0.58550000000000002</v>
      </c>
    </row>
    <row r="2300" spans="1:12" x14ac:dyDescent="0.25">
      <c r="A2300" t="s">
        <v>727</v>
      </c>
      <c r="B2300">
        <v>2011</v>
      </c>
      <c r="C2300" t="s">
        <v>699</v>
      </c>
      <c r="D2300">
        <v>1.66E-2</v>
      </c>
      <c r="E2300">
        <v>1.66E-2</v>
      </c>
      <c r="F2300">
        <v>1.66E-2</v>
      </c>
      <c r="G2300">
        <v>1.66E-2</v>
      </c>
      <c r="H2300">
        <v>1.66E-2</v>
      </c>
      <c r="I2300">
        <v>1.66E-2</v>
      </c>
      <c r="J2300">
        <v>1.66E-2</v>
      </c>
      <c r="K2300">
        <v>1.66E-2</v>
      </c>
      <c r="L2300">
        <v>1.66E-2</v>
      </c>
    </row>
    <row r="2301" spans="1:12" x14ac:dyDescent="0.25">
      <c r="A2301" t="s">
        <v>727</v>
      </c>
      <c r="B2301">
        <v>2011</v>
      </c>
      <c r="C2301" t="s">
        <v>698</v>
      </c>
      <c r="D2301">
        <v>1.1572</v>
      </c>
      <c r="E2301">
        <v>1.1572</v>
      </c>
      <c r="F2301">
        <v>1.1572</v>
      </c>
      <c r="G2301">
        <v>1.1572</v>
      </c>
      <c r="H2301">
        <v>1.1572</v>
      </c>
      <c r="I2301">
        <v>1.1572</v>
      </c>
      <c r="J2301">
        <v>1.1572</v>
      </c>
      <c r="K2301">
        <v>1.1572</v>
      </c>
      <c r="L2301">
        <v>1.1572</v>
      </c>
    </row>
    <row r="2302" spans="1:12" x14ac:dyDescent="0.25">
      <c r="A2302" t="s">
        <v>727</v>
      </c>
      <c r="B2302">
        <v>2011</v>
      </c>
      <c r="C2302" t="s">
        <v>703</v>
      </c>
      <c r="D2302">
        <v>4.3400000000000001E-2</v>
      </c>
      <c r="E2302">
        <v>4.3400000000000001E-2</v>
      </c>
      <c r="F2302">
        <v>4.3400000000000001E-2</v>
      </c>
      <c r="G2302">
        <v>4.3400000000000001E-2</v>
      </c>
      <c r="H2302">
        <v>4.3400000000000001E-2</v>
      </c>
      <c r="I2302">
        <v>4.3400000000000001E-2</v>
      </c>
      <c r="J2302">
        <v>4.3400000000000001E-2</v>
      </c>
      <c r="K2302">
        <v>4.3400000000000001E-2</v>
      </c>
      <c r="L2302">
        <v>4.3400000000000001E-2</v>
      </c>
    </row>
    <row r="2303" spans="1:12" x14ac:dyDescent="0.25">
      <c r="A2303" t="s">
        <v>727</v>
      </c>
      <c r="B2303">
        <v>2011</v>
      </c>
      <c r="C2303" t="s">
        <v>697</v>
      </c>
      <c r="D2303">
        <v>2.3165</v>
      </c>
      <c r="E2303">
        <v>2.3165</v>
      </c>
      <c r="F2303">
        <v>2.3165</v>
      </c>
      <c r="G2303">
        <v>2.3165</v>
      </c>
      <c r="H2303">
        <v>2.3165</v>
      </c>
      <c r="I2303">
        <v>2.3165</v>
      </c>
      <c r="J2303">
        <v>2.3165</v>
      </c>
      <c r="K2303">
        <v>2.3165</v>
      </c>
      <c r="L2303">
        <v>2.3165</v>
      </c>
    </row>
    <row r="2304" spans="1:12" x14ac:dyDescent="0.25">
      <c r="A2304" t="s">
        <v>727</v>
      </c>
      <c r="B2304">
        <v>2011</v>
      </c>
      <c r="C2304" t="s">
        <v>702</v>
      </c>
      <c r="D2304">
        <v>0.20979999999999999</v>
      </c>
      <c r="E2304">
        <v>0.20979999999999999</v>
      </c>
      <c r="F2304">
        <v>0.20979999999999999</v>
      </c>
      <c r="G2304">
        <v>0.20979999999999999</v>
      </c>
      <c r="H2304">
        <v>0.20979999999999999</v>
      </c>
      <c r="I2304">
        <v>0.20979999999999999</v>
      </c>
      <c r="J2304">
        <v>0.20979999999999999</v>
      </c>
      <c r="K2304">
        <v>0.20979999999999999</v>
      </c>
      <c r="L2304">
        <v>0.20979999999999999</v>
      </c>
    </row>
    <row r="2305" spans="1:12" x14ac:dyDescent="0.25">
      <c r="A2305" t="s">
        <v>728</v>
      </c>
      <c r="B2305">
        <v>2011</v>
      </c>
      <c r="C2305" t="s">
        <v>699</v>
      </c>
      <c r="D2305">
        <v>9.1000000000000004E-3</v>
      </c>
      <c r="E2305">
        <v>9.1000000000000004E-3</v>
      </c>
      <c r="F2305">
        <v>9.1000000000000004E-3</v>
      </c>
      <c r="G2305">
        <v>9.1000000000000004E-3</v>
      </c>
      <c r="H2305">
        <v>9.1000000000000004E-3</v>
      </c>
      <c r="I2305">
        <v>9.1000000000000004E-3</v>
      </c>
      <c r="J2305">
        <v>9.1000000000000004E-3</v>
      </c>
      <c r="K2305">
        <v>9.1000000000000004E-3</v>
      </c>
      <c r="L2305">
        <v>9.1000000000000004E-3</v>
      </c>
    </row>
    <row r="2306" spans="1:12" x14ac:dyDescent="0.25">
      <c r="A2306" t="s">
        <v>728</v>
      </c>
      <c r="B2306">
        <v>2011</v>
      </c>
      <c r="C2306" t="s">
        <v>702</v>
      </c>
      <c r="D2306">
        <v>0.1143</v>
      </c>
      <c r="E2306">
        <v>0.1143</v>
      </c>
      <c r="F2306">
        <v>0.1143</v>
      </c>
      <c r="G2306">
        <v>0.1143</v>
      </c>
      <c r="H2306">
        <v>0.1143</v>
      </c>
      <c r="I2306">
        <v>0.1143</v>
      </c>
      <c r="J2306">
        <v>0.1143</v>
      </c>
      <c r="K2306">
        <v>0.1143</v>
      </c>
      <c r="L2306">
        <v>0.1143</v>
      </c>
    </row>
    <row r="2307" spans="1:12" x14ac:dyDescent="0.25">
      <c r="A2307" t="s">
        <v>728</v>
      </c>
      <c r="B2307">
        <v>2011</v>
      </c>
      <c r="C2307" t="s">
        <v>697</v>
      </c>
      <c r="D2307">
        <v>1.4047000000000001</v>
      </c>
      <c r="E2307">
        <v>1.4047000000000001</v>
      </c>
      <c r="F2307">
        <v>1.4047000000000001</v>
      </c>
      <c r="G2307">
        <v>1.4047000000000001</v>
      </c>
      <c r="H2307">
        <v>1.4047000000000001</v>
      </c>
      <c r="I2307">
        <v>1.4047000000000001</v>
      </c>
      <c r="J2307">
        <v>1.4047000000000001</v>
      </c>
      <c r="K2307">
        <v>1.4047000000000001</v>
      </c>
      <c r="L2307">
        <v>1.4047000000000001</v>
      </c>
    </row>
    <row r="2308" spans="1:12" x14ac:dyDescent="0.25">
      <c r="A2308" t="s">
        <v>728</v>
      </c>
      <c r="B2308">
        <v>2011</v>
      </c>
      <c r="C2308" t="s">
        <v>701</v>
      </c>
      <c r="D2308">
        <v>0.17549999999999999</v>
      </c>
      <c r="E2308">
        <v>0.17549999999999999</v>
      </c>
      <c r="F2308">
        <v>0.17549999999999999</v>
      </c>
      <c r="G2308">
        <v>0.17549999999999999</v>
      </c>
      <c r="H2308">
        <v>0.17549999999999999</v>
      </c>
      <c r="I2308">
        <v>0.17549999999999999</v>
      </c>
      <c r="J2308">
        <v>0.17549999999999999</v>
      </c>
      <c r="K2308">
        <v>0.17549999999999999</v>
      </c>
      <c r="L2308">
        <v>0.17549999999999999</v>
      </c>
    </row>
    <row r="2309" spans="1:12" x14ac:dyDescent="0.25">
      <c r="A2309" t="s">
        <v>728</v>
      </c>
      <c r="B2309">
        <v>2011</v>
      </c>
      <c r="C2309" t="s">
        <v>698</v>
      </c>
      <c r="D2309">
        <v>0.7631</v>
      </c>
      <c r="E2309">
        <v>0.7631</v>
      </c>
      <c r="F2309">
        <v>0.7631</v>
      </c>
      <c r="G2309">
        <v>0.7631</v>
      </c>
      <c r="H2309">
        <v>0.7631</v>
      </c>
      <c r="I2309">
        <v>0.7631</v>
      </c>
      <c r="J2309">
        <v>0.7631</v>
      </c>
      <c r="K2309">
        <v>0.7631</v>
      </c>
      <c r="L2309">
        <v>0.7631</v>
      </c>
    </row>
    <row r="2310" spans="1:12" x14ac:dyDescent="0.25">
      <c r="A2310" t="s">
        <v>728</v>
      </c>
      <c r="B2310">
        <v>2011</v>
      </c>
      <c r="C2310" t="s">
        <v>703</v>
      </c>
      <c r="D2310">
        <v>2.3699999999999999E-2</v>
      </c>
      <c r="E2310">
        <v>2.3699999999999999E-2</v>
      </c>
      <c r="F2310">
        <v>2.3699999999999999E-2</v>
      </c>
      <c r="G2310">
        <v>2.3699999999999999E-2</v>
      </c>
      <c r="H2310">
        <v>2.3699999999999999E-2</v>
      </c>
      <c r="I2310">
        <v>2.3699999999999999E-2</v>
      </c>
      <c r="J2310">
        <v>2.3699999999999999E-2</v>
      </c>
      <c r="K2310">
        <v>2.3699999999999999E-2</v>
      </c>
      <c r="L2310">
        <v>2.3699999999999999E-2</v>
      </c>
    </row>
    <row r="2311" spans="1:12" x14ac:dyDescent="0.25">
      <c r="A2311" t="s">
        <v>728</v>
      </c>
      <c r="B2311">
        <v>2011</v>
      </c>
      <c r="C2311" t="s">
        <v>700</v>
      </c>
      <c r="D2311">
        <v>0.31909999999999999</v>
      </c>
      <c r="E2311">
        <v>0.31909999999999999</v>
      </c>
      <c r="F2311">
        <v>0.31909999999999999</v>
      </c>
      <c r="G2311">
        <v>0.31909999999999999</v>
      </c>
      <c r="H2311">
        <v>0.31909999999999999</v>
      </c>
      <c r="I2311">
        <v>0.31909999999999999</v>
      </c>
      <c r="J2311">
        <v>0.31909999999999999</v>
      </c>
      <c r="K2311">
        <v>0.31909999999999999</v>
      </c>
      <c r="L2311">
        <v>0.31909999999999999</v>
      </c>
    </row>
    <row r="2312" spans="1:12" x14ac:dyDescent="0.25">
      <c r="A2312" t="s">
        <v>729</v>
      </c>
      <c r="B2312">
        <v>2011</v>
      </c>
      <c r="C2312" t="s">
        <v>702</v>
      </c>
      <c r="D2312">
        <v>0.2283</v>
      </c>
      <c r="E2312">
        <v>0.2283</v>
      </c>
      <c r="F2312">
        <v>0.2283</v>
      </c>
      <c r="G2312">
        <v>0.2283</v>
      </c>
      <c r="H2312">
        <v>0.2283</v>
      </c>
      <c r="I2312">
        <v>0.2283</v>
      </c>
      <c r="J2312">
        <v>0.2283</v>
      </c>
      <c r="K2312">
        <v>0.2283</v>
      </c>
      <c r="L2312">
        <v>0.2283</v>
      </c>
    </row>
    <row r="2313" spans="1:12" x14ac:dyDescent="0.25">
      <c r="A2313" t="s">
        <v>729</v>
      </c>
      <c r="B2313">
        <v>2011</v>
      </c>
      <c r="C2313" t="s">
        <v>698</v>
      </c>
      <c r="D2313">
        <v>1.2551000000000001</v>
      </c>
      <c r="E2313">
        <v>1.2551000000000001</v>
      </c>
      <c r="F2313">
        <v>1.2551000000000001</v>
      </c>
      <c r="G2313">
        <v>1.2551000000000001</v>
      </c>
      <c r="H2313">
        <v>1.2551000000000001</v>
      </c>
      <c r="I2313">
        <v>1.2551000000000001</v>
      </c>
      <c r="J2313">
        <v>1.2551000000000001</v>
      </c>
      <c r="K2313">
        <v>1.2551000000000001</v>
      </c>
      <c r="L2313">
        <v>1.2551000000000001</v>
      </c>
    </row>
    <row r="2314" spans="1:12" x14ac:dyDescent="0.25">
      <c r="A2314" t="s">
        <v>729</v>
      </c>
      <c r="B2314">
        <v>2011</v>
      </c>
      <c r="C2314" t="s">
        <v>700</v>
      </c>
      <c r="D2314">
        <v>0.6371</v>
      </c>
      <c r="E2314">
        <v>0.6371</v>
      </c>
      <c r="F2314">
        <v>0.6371</v>
      </c>
      <c r="G2314">
        <v>0.6371</v>
      </c>
      <c r="H2314">
        <v>0.6371</v>
      </c>
      <c r="I2314">
        <v>0.6371</v>
      </c>
      <c r="J2314">
        <v>0.6371</v>
      </c>
      <c r="K2314">
        <v>0.6371</v>
      </c>
      <c r="L2314">
        <v>0.6371</v>
      </c>
    </row>
    <row r="2315" spans="1:12" x14ac:dyDescent="0.25">
      <c r="A2315" t="s">
        <v>729</v>
      </c>
      <c r="B2315">
        <v>2011</v>
      </c>
      <c r="C2315" t="s">
        <v>699</v>
      </c>
      <c r="D2315">
        <v>1.8100000000000002E-2</v>
      </c>
      <c r="E2315">
        <v>1.8100000000000002E-2</v>
      </c>
      <c r="F2315">
        <v>1.8100000000000002E-2</v>
      </c>
      <c r="G2315">
        <v>1.8100000000000002E-2</v>
      </c>
      <c r="H2315">
        <v>1.8100000000000002E-2</v>
      </c>
      <c r="I2315">
        <v>1.8100000000000002E-2</v>
      </c>
      <c r="J2315">
        <v>1.8100000000000002E-2</v>
      </c>
      <c r="K2315">
        <v>1.8100000000000002E-2</v>
      </c>
      <c r="L2315">
        <v>1.8100000000000002E-2</v>
      </c>
    </row>
    <row r="2316" spans="1:12" x14ac:dyDescent="0.25">
      <c r="A2316" t="s">
        <v>729</v>
      </c>
      <c r="B2316">
        <v>2011</v>
      </c>
      <c r="C2316" t="s">
        <v>703</v>
      </c>
      <c r="D2316">
        <v>4.7300000000000002E-2</v>
      </c>
      <c r="E2316">
        <v>4.7300000000000002E-2</v>
      </c>
      <c r="F2316">
        <v>4.7300000000000002E-2</v>
      </c>
      <c r="G2316">
        <v>4.7300000000000002E-2</v>
      </c>
      <c r="H2316">
        <v>4.7300000000000002E-2</v>
      </c>
      <c r="I2316">
        <v>4.7300000000000002E-2</v>
      </c>
      <c r="J2316">
        <v>4.7300000000000002E-2</v>
      </c>
      <c r="K2316">
        <v>4.7300000000000002E-2</v>
      </c>
      <c r="L2316">
        <v>4.7300000000000002E-2</v>
      </c>
    </row>
    <row r="2317" spans="1:12" x14ac:dyDescent="0.25">
      <c r="A2317" t="s">
        <v>729</v>
      </c>
      <c r="B2317">
        <v>2011</v>
      </c>
      <c r="C2317" t="s">
        <v>697</v>
      </c>
      <c r="D2317">
        <v>2.5270000000000001</v>
      </c>
      <c r="E2317">
        <v>2.5270000000000001</v>
      </c>
      <c r="F2317">
        <v>2.5270000000000001</v>
      </c>
      <c r="G2317">
        <v>2.5270000000000001</v>
      </c>
      <c r="H2317">
        <v>2.5270000000000001</v>
      </c>
      <c r="I2317">
        <v>2.5270000000000001</v>
      </c>
      <c r="J2317">
        <v>2.5270000000000001</v>
      </c>
      <c r="K2317">
        <v>2.5270000000000001</v>
      </c>
      <c r="L2317">
        <v>2.5270000000000001</v>
      </c>
    </row>
    <row r="2318" spans="1:12" x14ac:dyDescent="0.25">
      <c r="A2318" t="s">
        <v>729</v>
      </c>
      <c r="B2318">
        <v>2011</v>
      </c>
      <c r="C2318" t="s">
        <v>701</v>
      </c>
      <c r="D2318">
        <v>0.3412</v>
      </c>
      <c r="E2318">
        <v>0.3412</v>
      </c>
      <c r="F2318">
        <v>0.3412</v>
      </c>
      <c r="G2318">
        <v>0.3412</v>
      </c>
      <c r="H2318">
        <v>0.3412</v>
      </c>
      <c r="I2318">
        <v>0.3412</v>
      </c>
      <c r="J2318">
        <v>0.3412</v>
      </c>
      <c r="K2318">
        <v>0.3412</v>
      </c>
      <c r="L2318">
        <v>0.3412</v>
      </c>
    </row>
    <row r="2319" spans="1:12" x14ac:dyDescent="0.25">
      <c r="A2319" t="s">
        <v>730</v>
      </c>
      <c r="B2319">
        <v>2011</v>
      </c>
      <c r="C2319" t="s">
        <v>701</v>
      </c>
      <c r="D2319">
        <v>5.04E-2</v>
      </c>
      <c r="E2319">
        <v>5.04E-2</v>
      </c>
      <c r="F2319">
        <v>5.04E-2</v>
      </c>
      <c r="G2319">
        <v>5.04E-2</v>
      </c>
      <c r="H2319">
        <v>5.04E-2</v>
      </c>
      <c r="I2319">
        <v>5.04E-2</v>
      </c>
      <c r="J2319">
        <v>5.04E-2</v>
      </c>
      <c r="K2319">
        <v>5.04E-2</v>
      </c>
      <c r="L2319">
        <v>5.04E-2</v>
      </c>
    </row>
    <row r="2320" spans="1:12" x14ac:dyDescent="0.25">
      <c r="A2320" t="s">
        <v>730</v>
      </c>
      <c r="B2320">
        <v>2011</v>
      </c>
      <c r="C2320" t="s">
        <v>700</v>
      </c>
      <c r="D2320">
        <v>0.10440000000000001</v>
      </c>
      <c r="E2320">
        <v>0.10440000000000001</v>
      </c>
      <c r="F2320">
        <v>0.10440000000000001</v>
      </c>
      <c r="G2320">
        <v>0.10440000000000001</v>
      </c>
      <c r="H2320">
        <v>0.10440000000000001</v>
      </c>
      <c r="I2320">
        <v>0.10440000000000001</v>
      </c>
      <c r="J2320">
        <v>0.10440000000000001</v>
      </c>
      <c r="K2320">
        <v>0.10440000000000001</v>
      </c>
      <c r="L2320">
        <v>0.10440000000000001</v>
      </c>
    </row>
    <row r="2321" spans="1:12" x14ac:dyDescent="0.25">
      <c r="A2321" t="s">
        <v>730</v>
      </c>
      <c r="B2321">
        <v>2011</v>
      </c>
      <c r="C2321" t="s">
        <v>702</v>
      </c>
      <c r="D2321">
        <v>3.7400000000000003E-2</v>
      </c>
      <c r="E2321">
        <v>3.7400000000000003E-2</v>
      </c>
      <c r="F2321">
        <v>3.7400000000000003E-2</v>
      </c>
      <c r="G2321">
        <v>3.7400000000000003E-2</v>
      </c>
      <c r="H2321">
        <v>3.7400000000000003E-2</v>
      </c>
      <c r="I2321">
        <v>3.7400000000000003E-2</v>
      </c>
      <c r="J2321">
        <v>3.7400000000000003E-2</v>
      </c>
      <c r="K2321">
        <v>3.7400000000000003E-2</v>
      </c>
      <c r="L2321">
        <v>3.7400000000000003E-2</v>
      </c>
    </row>
    <row r="2322" spans="1:12" x14ac:dyDescent="0.25">
      <c r="A2322" t="s">
        <v>730</v>
      </c>
      <c r="B2322">
        <v>2011</v>
      </c>
      <c r="C2322" t="s">
        <v>698</v>
      </c>
      <c r="D2322">
        <v>0.22950000000000001</v>
      </c>
      <c r="E2322">
        <v>0.22950000000000001</v>
      </c>
      <c r="F2322">
        <v>0.22950000000000001</v>
      </c>
      <c r="G2322">
        <v>0.22950000000000001</v>
      </c>
      <c r="H2322">
        <v>0.22950000000000001</v>
      </c>
      <c r="I2322">
        <v>0.22950000000000001</v>
      </c>
      <c r="J2322">
        <v>0.22950000000000001</v>
      </c>
      <c r="K2322">
        <v>0.22950000000000001</v>
      </c>
      <c r="L2322">
        <v>0.22950000000000001</v>
      </c>
    </row>
    <row r="2323" spans="1:12" x14ac:dyDescent="0.25">
      <c r="A2323" t="s">
        <v>730</v>
      </c>
      <c r="B2323">
        <v>2011</v>
      </c>
      <c r="C2323" t="s">
        <v>703</v>
      </c>
      <c r="D2323">
        <v>7.7000000000000002E-3</v>
      </c>
      <c r="E2323">
        <v>7.7000000000000002E-3</v>
      </c>
      <c r="F2323">
        <v>7.7000000000000002E-3</v>
      </c>
      <c r="G2323">
        <v>7.7000000000000002E-3</v>
      </c>
      <c r="H2323">
        <v>7.7000000000000002E-3</v>
      </c>
      <c r="I2323">
        <v>7.7000000000000002E-3</v>
      </c>
      <c r="J2323">
        <v>7.7000000000000002E-3</v>
      </c>
      <c r="K2323">
        <v>7.7000000000000002E-3</v>
      </c>
      <c r="L2323">
        <v>7.7000000000000002E-3</v>
      </c>
    </row>
    <row r="2324" spans="1:12" x14ac:dyDescent="0.25">
      <c r="A2324" t="s">
        <v>730</v>
      </c>
      <c r="B2324">
        <v>2011</v>
      </c>
      <c r="C2324" t="s">
        <v>697</v>
      </c>
      <c r="D2324">
        <v>0.43230000000000002</v>
      </c>
      <c r="E2324">
        <v>0.43230000000000002</v>
      </c>
      <c r="F2324">
        <v>0.43230000000000002</v>
      </c>
      <c r="G2324">
        <v>0.43230000000000002</v>
      </c>
      <c r="H2324">
        <v>0.43230000000000002</v>
      </c>
      <c r="I2324">
        <v>0.43230000000000002</v>
      </c>
      <c r="J2324">
        <v>0.43230000000000002</v>
      </c>
      <c r="K2324">
        <v>0.43230000000000002</v>
      </c>
      <c r="L2324">
        <v>0.43230000000000002</v>
      </c>
    </row>
    <row r="2325" spans="1:12" x14ac:dyDescent="0.25">
      <c r="A2325" t="s">
        <v>730</v>
      </c>
      <c r="B2325">
        <v>2011</v>
      </c>
      <c r="C2325" t="s">
        <v>699</v>
      </c>
      <c r="D2325">
        <v>3.0000000000000001E-3</v>
      </c>
      <c r="E2325">
        <v>3.0000000000000001E-3</v>
      </c>
      <c r="F2325">
        <v>3.0000000000000001E-3</v>
      </c>
      <c r="G2325">
        <v>3.0000000000000001E-3</v>
      </c>
      <c r="H2325">
        <v>3.0000000000000001E-3</v>
      </c>
      <c r="I2325">
        <v>3.0000000000000001E-3</v>
      </c>
      <c r="J2325">
        <v>3.0000000000000001E-3</v>
      </c>
      <c r="K2325">
        <v>3.0000000000000001E-3</v>
      </c>
      <c r="L2325">
        <v>3.0000000000000001E-3</v>
      </c>
    </row>
    <row r="2326" spans="1:12" x14ac:dyDescent="0.25">
      <c r="A2326" t="s">
        <v>731</v>
      </c>
      <c r="B2326">
        <v>2011</v>
      </c>
      <c r="C2326" t="s">
        <v>703</v>
      </c>
      <c r="D2326">
        <v>1.41E-2</v>
      </c>
      <c r="E2326">
        <v>1.41E-2</v>
      </c>
      <c r="F2326">
        <v>1.41E-2</v>
      </c>
      <c r="G2326">
        <v>1.41E-2</v>
      </c>
      <c r="H2326">
        <v>1.41E-2</v>
      </c>
      <c r="I2326">
        <v>1.41E-2</v>
      </c>
      <c r="J2326">
        <v>1.41E-2</v>
      </c>
      <c r="K2326">
        <v>1.41E-2</v>
      </c>
      <c r="L2326">
        <v>1.41E-2</v>
      </c>
    </row>
    <row r="2327" spans="1:12" x14ac:dyDescent="0.25">
      <c r="A2327" t="s">
        <v>731</v>
      </c>
      <c r="B2327">
        <v>2011</v>
      </c>
      <c r="C2327" t="s">
        <v>702</v>
      </c>
      <c r="D2327">
        <v>6.8000000000000005E-2</v>
      </c>
      <c r="E2327">
        <v>6.8000000000000005E-2</v>
      </c>
      <c r="F2327">
        <v>6.8000000000000005E-2</v>
      </c>
      <c r="G2327">
        <v>6.8000000000000005E-2</v>
      </c>
      <c r="H2327">
        <v>6.8000000000000005E-2</v>
      </c>
      <c r="I2327">
        <v>6.8000000000000005E-2</v>
      </c>
      <c r="J2327">
        <v>6.8000000000000005E-2</v>
      </c>
      <c r="K2327">
        <v>6.8000000000000005E-2</v>
      </c>
      <c r="L2327">
        <v>6.8000000000000005E-2</v>
      </c>
    </row>
    <row r="2328" spans="1:12" x14ac:dyDescent="0.25">
      <c r="A2328" t="s">
        <v>731</v>
      </c>
      <c r="B2328">
        <v>2011</v>
      </c>
      <c r="C2328" t="s">
        <v>698</v>
      </c>
      <c r="D2328">
        <v>0.3836</v>
      </c>
      <c r="E2328">
        <v>0.3836</v>
      </c>
      <c r="F2328">
        <v>0.3836</v>
      </c>
      <c r="G2328">
        <v>0.3836</v>
      </c>
      <c r="H2328">
        <v>0.3836</v>
      </c>
      <c r="I2328">
        <v>0.3836</v>
      </c>
      <c r="J2328">
        <v>0.3836</v>
      </c>
      <c r="K2328">
        <v>0.3836</v>
      </c>
      <c r="L2328">
        <v>0.3836</v>
      </c>
    </row>
    <row r="2329" spans="1:12" x14ac:dyDescent="0.25">
      <c r="A2329" t="s">
        <v>731</v>
      </c>
      <c r="B2329">
        <v>2011</v>
      </c>
      <c r="C2329" t="s">
        <v>700</v>
      </c>
      <c r="D2329">
        <v>0.1898</v>
      </c>
      <c r="E2329">
        <v>0.1898</v>
      </c>
      <c r="F2329">
        <v>0.1898</v>
      </c>
      <c r="G2329">
        <v>0.1898</v>
      </c>
      <c r="H2329">
        <v>0.1898</v>
      </c>
      <c r="I2329">
        <v>0.1898</v>
      </c>
      <c r="J2329">
        <v>0.1898</v>
      </c>
      <c r="K2329">
        <v>0.1898</v>
      </c>
      <c r="L2329">
        <v>0.1898</v>
      </c>
    </row>
    <row r="2330" spans="1:12" x14ac:dyDescent="0.25">
      <c r="A2330" t="s">
        <v>731</v>
      </c>
      <c r="B2330">
        <v>2011</v>
      </c>
      <c r="C2330" t="s">
        <v>699</v>
      </c>
      <c r="D2330">
        <v>5.4000000000000003E-3</v>
      </c>
      <c r="E2330">
        <v>5.4000000000000003E-3</v>
      </c>
      <c r="F2330">
        <v>5.4000000000000003E-3</v>
      </c>
      <c r="G2330">
        <v>5.4000000000000003E-3</v>
      </c>
      <c r="H2330">
        <v>5.4000000000000003E-3</v>
      </c>
      <c r="I2330">
        <v>5.4000000000000003E-3</v>
      </c>
      <c r="J2330">
        <v>5.4000000000000003E-3</v>
      </c>
      <c r="K2330">
        <v>5.4000000000000003E-3</v>
      </c>
      <c r="L2330">
        <v>5.4000000000000003E-3</v>
      </c>
    </row>
    <row r="2331" spans="1:12" x14ac:dyDescent="0.25">
      <c r="A2331" t="s">
        <v>731</v>
      </c>
      <c r="B2331">
        <v>2011</v>
      </c>
      <c r="C2331" t="s">
        <v>697</v>
      </c>
      <c r="D2331">
        <v>0.76190000000000002</v>
      </c>
      <c r="E2331">
        <v>0.76190000000000002</v>
      </c>
      <c r="F2331">
        <v>0.76190000000000002</v>
      </c>
      <c r="G2331">
        <v>0.76190000000000002</v>
      </c>
      <c r="H2331">
        <v>0.76190000000000002</v>
      </c>
      <c r="I2331">
        <v>0.76190000000000002</v>
      </c>
      <c r="J2331">
        <v>0.76190000000000002</v>
      </c>
      <c r="K2331">
        <v>0.76190000000000002</v>
      </c>
      <c r="L2331">
        <v>0.76190000000000002</v>
      </c>
    </row>
    <row r="2332" spans="1:12" x14ac:dyDescent="0.25">
      <c r="A2332" t="s">
        <v>731</v>
      </c>
      <c r="B2332">
        <v>2011</v>
      </c>
      <c r="C2332" t="s">
        <v>701</v>
      </c>
      <c r="D2332">
        <v>0.10100000000000001</v>
      </c>
      <c r="E2332">
        <v>0.10100000000000001</v>
      </c>
      <c r="F2332">
        <v>0.10100000000000001</v>
      </c>
      <c r="G2332">
        <v>0.10100000000000001</v>
      </c>
      <c r="H2332">
        <v>0.10100000000000001</v>
      </c>
      <c r="I2332">
        <v>0.10100000000000001</v>
      </c>
      <c r="J2332">
        <v>0.10100000000000001</v>
      </c>
      <c r="K2332">
        <v>0.10100000000000001</v>
      </c>
      <c r="L2332">
        <v>0.10100000000000001</v>
      </c>
    </row>
    <row r="2333" spans="1:12" x14ac:dyDescent="0.25">
      <c r="A2333" t="s">
        <v>732</v>
      </c>
      <c r="B2333">
        <v>2011</v>
      </c>
      <c r="C2333" t="s">
        <v>700</v>
      </c>
      <c r="D2333">
        <v>0.29559999999999997</v>
      </c>
      <c r="E2333">
        <v>0.29559999999999997</v>
      </c>
      <c r="F2333">
        <v>0.29559999999999997</v>
      </c>
      <c r="G2333">
        <v>0.29559999999999997</v>
      </c>
      <c r="H2333">
        <v>0.29559999999999997</v>
      </c>
      <c r="I2333">
        <v>0.29559999999999997</v>
      </c>
      <c r="J2333">
        <v>0.29559999999999997</v>
      </c>
      <c r="K2333">
        <v>0.29559999999999997</v>
      </c>
      <c r="L2333">
        <v>0.29559999999999997</v>
      </c>
    </row>
    <row r="2334" spans="1:12" x14ac:dyDescent="0.25">
      <c r="A2334" t="s">
        <v>732</v>
      </c>
      <c r="B2334">
        <v>2011</v>
      </c>
      <c r="C2334" t="s">
        <v>703</v>
      </c>
      <c r="D2334">
        <v>2.1899999999999999E-2</v>
      </c>
      <c r="E2334">
        <v>2.1899999999999999E-2</v>
      </c>
      <c r="F2334">
        <v>2.1899999999999999E-2</v>
      </c>
      <c r="G2334">
        <v>2.1899999999999999E-2</v>
      </c>
      <c r="H2334">
        <v>2.1899999999999999E-2</v>
      </c>
      <c r="I2334">
        <v>2.1899999999999999E-2</v>
      </c>
      <c r="J2334">
        <v>2.1899999999999999E-2</v>
      </c>
      <c r="K2334">
        <v>2.1899999999999999E-2</v>
      </c>
      <c r="L2334">
        <v>2.1899999999999999E-2</v>
      </c>
    </row>
    <row r="2335" spans="1:12" x14ac:dyDescent="0.25">
      <c r="A2335" t="s">
        <v>732</v>
      </c>
      <c r="B2335">
        <v>2011</v>
      </c>
      <c r="C2335" t="s">
        <v>698</v>
      </c>
      <c r="D2335">
        <v>0.5222</v>
      </c>
      <c r="E2335">
        <v>0.5222</v>
      </c>
      <c r="F2335">
        <v>0.5222</v>
      </c>
      <c r="G2335">
        <v>0.5222</v>
      </c>
      <c r="H2335">
        <v>0.5222</v>
      </c>
      <c r="I2335">
        <v>0.5222</v>
      </c>
      <c r="J2335">
        <v>0.5222</v>
      </c>
      <c r="K2335">
        <v>0.5222</v>
      </c>
      <c r="L2335">
        <v>0.5222</v>
      </c>
    </row>
    <row r="2336" spans="1:12" x14ac:dyDescent="0.25">
      <c r="A2336" t="s">
        <v>732</v>
      </c>
      <c r="B2336">
        <v>2011</v>
      </c>
      <c r="C2336" t="s">
        <v>702</v>
      </c>
      <c r="D2336">
        <v>0.10589999999999999</v>
      </c>
      <c r="E2336">
        <v>0.10589999999999999</v>
      </c>
      <c r="F2336">
        <v>0.10589999999999999</v>
      </c>
      <c r="G2336">
        <v>0.10589999999999999</v>
      </c>
      <c r="H2336">
        <v>0.10589999999999999</v>
      </c>
      <c r="I2336">
        <v>0.10589999999999999</v>
      </c>
      <c r="J2336">
        <v>0.10589999999999999</v>
      </c>
      <c r="K2336">
        <v>0.10589999999999999</v>
      </c>
      <c r="L2336">
        <v>0.10589999999999999</v>
      </c>
    </row>
    <row r="2337" spans="1:12" x14ac:dyDescent="0.25">
      <c r="A2337" t="s">
        <v>732</v>
      </c>
      <c r="B2337">
        <v>2011</v>
      </c>
      <c r="C2337" t="s">
        <v>697</v>
      </c>
      <c r="D2337">
        <v>1.0869</v>
      </c>
      <c r="E2337">
        <v>1.0869</v>
      </c>
      <c r="F2337">
        <v>1.0869</v>
      </c>
      <c r="G2337">
        <v>1.0869</v>
      </c>
      <c r="H2337">
        <v>1.0869</v>
      </c>
      <c r="I2337">
        <v>1.0869</v>
      </c>
      <c r="J2337">
        <v>1.0869</v>
      </c>
      <c r="K2337">
        <v>1.0869</v>
      </c>
      <c r="L2337">
        <v>1.0869</v>
      </c>
    </row>
    <row r="2338" spans="1:12" x14ac:dyDescent="0.25">
      <c r="A2338" t="s">
        <v>732</v>
      </c>
      <c r="B2338">
        <v>2011</v>
      </c>
      <c r="C2338" t="s">
        <v>701</v>
      </c>
      <c r="D2338">
        <v>0.13289999999999999</v>
      </c>
      <c r="E2338">
        <v>0.13289999999999999</v>
      </c>
      <c r="F2338">
        <v>0.13289999999999999</v>
      </c>
      <c r="G2338">
        <v>0.13289999999999999</v>
      </c>
      <c r="H2338">
        <v>0.13289999999999999</v>
      </c>
      <c r="I2338">
        <v>0.13289999999999999</v>
      </c>
      <c r="J2338">
        <v>0.13289999999999999</v>
      </c>
      <c r="K2338">
        <v>0.13289999999999999</v>
      </c>
      <c r="L2338">
        <v>0.13289999999999999</v>
      </c>
    </row>
    <row r="2339" spans="1:12" x14ac:dyDescent="0.25">
      <c r="A2339" t="s">
        <v>732</v>
      </c>
      <c r="B2339">
        <v>2011</v>
      </c>
      <c r="C2339" t="s">
        <v>699</v>
      </c>
      <c r="D2339">
        <v>8.3999999999999995E-3</v>
      </c>
      <c r="E2339">
        <v>8.3999999999999995E-3</v>
      </c>
      <c r="F2339">
        <v>8.3999999999999995E-3</v>
      </c>
      <c r="G2339">
        <v>8.3999999999999995E-3</v>
      </c>
      <c r="H2339">
        <v>8.3999999999999995E-3</v>
      </c>
      <c r="I2339">
        <v>8.3999999999999995E-3</v>
      </c>
      <c r="J2339">
        <v>8.3999999999999995E-3</v>
      </c>
      <c r="K2339">
        <v>8.3999999999999995E-3</v>
      </c>
      <c r="L2339">
        <v>8.3999999999999995E-3</v>
      </c>
    </row>
    <row r="2340" spans="1:12" x14ac:dyDescent="0.25">
      <c r="A2340" t="s">
        <v>733</v>
      </c>
      <c r="B2340">
        <v>2011</v>
      </c>
      <c r="C2340" t="s">
        <v>701</v>
      </c>
      <c r="D2340">
        <v>6.6799999999999998E-2</v>
      </c>
      <c r="E2340">
        <v>6.6799999999999998E-2</v>
      </c>
      <c r="F2340">
        <v>6.6799999999999998E-2</v>
      </c>
      <c r="G2340">
        <v>6.6799999999999998E-2</v>
      </c>
      <c r="H2340">
        <v>6.6799999999999998E-2</v>
      </c>
      <c r="I2340">
        <v>6.6799999999999998E-2</v>
      </c>
      <c r="J2340">
        <v>6.6799999999999998E-2</v>
      </c>
      <c r="K2340">
        <v>6.6799999999999998E-2</v>
      </c>
      <c r="L2340">
        <v>6.6799999999999998E-2</v>
      </c>
    </row>
    <row r="2341" spans="1:12" x14ac:dyDescent="0.25">
      <c r="A2341" t="s">
        <v>733</v>
      </c>
      <c r="B2341">
        <v>2011</v>
      </c>
      <c r="C2341" t="s">
        <v>702</v>
      </c>
      <c r="D2341">
        <v>5.3699999999999998E-2</v>
      </c>
      <c r="E2341">
        <v>5.3699999999999998E-2</v>
      </c>
      <c r="F2341">
        <v>5.3699999999999998E-2</v>
      </c>
      <c r="G2341">
        <v>5.3699999999999998E-2</v>
      </c>
      <c r="H2341">
        <v>5.3699999999999998E-2</v>
      </c>
      <c r="I2341">
        <v>5.3699999999999998E-2</v>
      </c>
      <c r="J2341">
        <v>5.3699999999999998E-2</v>
      </c>
      <c r="K2341">
        <v>5.3699999999999998E-2</v>
      </c>
      <c r="L2341">
        <v>5.3699999999999998E-2</v>
      </c>
    </row>
    <row r="2342" spans="1:12" x14ac:dyDescent="0.25">
      <c r="A2342" t="s">
        <v>733</v>
      </c>
      <c r="B2342">
        <v>2011</v>
      </c>
      <c r="C2342" t="s">
        <v>700</v>
      </c>
      <c r="D2342">
        <v>0.14979999999999999</v>
      </c>
      <c r="E2342">
        <v>0.14979999999999999</v>
      </c>
      <c r="F2342">
        <v>0.14979999999999999</v>
      </c>
      <c r="G2342">
        <v>0.14979999999999999</v>
      </c>
      <c r="H2342">
        <v>0.14979999999999999</v>
      </c>
      <c r="I2342">
        <v>0.14979999999999999</v>
      </c>
      <c r="J2342">
        <v>0.14979999999999999</v>
      </c>
      <c r="K2342">
        <v>0.14979999999999999</v>
      </c>
      <c r="L2342">
        <v>0.14979999999999999</v>
      </c>
    </row>
    <row r="2343" spans="1:12" x14ac:dyDescent="0.25">
      <c r="A2343" t="s">
        <v>733</v>
      </c>
      <c r="B2343">
        <v>2011</v>
      </c>
      <c r="C2343" t="s">
        <v>697</v>
      </c>
      <c r="D2343">
        <v>0.55610000000000004</v>
      </c>
      <c r="E2343">
        <v>0.55610000000000004</v>
      </c>
      <c r="F2343">
        <v>0.55610000000000004</v>
      </c>
      <c r="G2343">
        <v>0.55610000000000004</v>
      </c>
      <c r="H2343">
        <v>0.55610000000000004</v>
      </c>
      <c r="I2343">
        <v>0.55610000000000004</v>
      </c>
      <c r="J2343">
        <v>0.55610000000000004</v>
      </c>
      <c r="K2343">
        <v>0.55610000000000004</v>
      </c>
      <c r="L2343">
        <v>0.55610000000000004</v>
      </c>
    </row>
    <row r="2344" spans="1:12" x14ac:dyDescent="0.25">
      <c r="A2344" t="s">
        <v>733</v>
      </c>
      <c r="B2344">
        <v>2011</v>
      </c>
      <c r="C2344" t="s">
        <v>703</v>
      </c>
      <c r="D2344">
        <v>1.11E-2</v>
      </c>
      <c r="E2344">
        <v>1.11E-2</v>
      </c>
      <c r="F2344">
        <v>1.11E-2</v>
      </c>
      <c r="G2344">
        <v>1.11E-2</v>
      </c>
      <c r="H2344">
        <v>1.11E-2</v>
      </c>
      <c r="I2344">
        <v>1.11E-2</v>
      </c>
      <c r="J2344">
        <v>1.11E-2</v>
      </c>
      <c r="K2344">
        <v>1.11E-2</v>
      </c>
      <c r="L2344">
        <v>1.11E-2</v>
      </c>
    </row>
    <row r="2345" spans="1:12" x14ac:dyDescent="0.25">
      <c r="A2345" t="s">
        <v>733</v>
      </c>
      <c r="B2345">
        <v>2011</v>
      </c>
      <c r="C2345" t="s">
        <v>699</v>
      </c>
      <c r="D2345">
        <v>4.3E-3</v>
      </c>
      <c r="E2345">
        <v>4.3E-3</v>
      </c>
      <c r="F2345">
        <v>4.3E-3</v>
      </c>
      <c r="G2345">
        <v>4.3E-3</v>
      </c>
      <c r="H2345">
        <v>4.3E-3</v>
      </c>
      <c r="I2345">
        <v>4.3E-3</v>
      </c>
      <c r="J2345">
        <v>4.3E-3</v>
      </c>
      <c r="K2345">
        <v>4.3E-3</v>
      </c>
      <c r="L2345">
        <v>4.3E-3</v>
      </c>
    </row>
    <row r="2346" spans="1:12" x14ac:dyDescent="0.25">
      <c r="A2346" t="s">
        <v>733</v>
      </c>
      <c r="B2346">
        <v>2011</v>
      </c>
      <c r="C2346" t="s">
        <v>698</v>
      </c>
      <c r="D2346">
        <v>0.27029999999999998</v>
      </c>
      <c r="E2346">
        <v>0.27029999999999998</v>
      </c>
      <c r="F2346">
        <v>0.27029999999999998</v>
      </c>
      <c r="G2346">
        <v>0.27029999999999998</v>
      </c>
      <c r="H2346">
        <v>0.27029999999999998</v>
      </c>
      <c r="I2346">
        <v>0.27029999999999998</v>
      </c>
      <c r="J2346">
        <v>0.27029999999999998</v>
      </c>
      <c r="K2346">
        <v>0.27029999999999998</v>
      </c>
      <c r="L2346">
        <v>0.27029999999999998</v>
      </c>
    </row>
    <row r="2347" spans="1:12" x14ac:dyDescent="0.25">
      <c r="A2347" t="s">
        <v>734</v>
      </c>
      <c r="B2347">
        <v>2011</v>
      </c>
      <c r="C2347" t="s">
        <v>699</v>
      </c>
      <c r="D2347">
        <v>2.75E-2</v>
      </c>
      <c r="E2347">
        <v>2.75E-2</v>
      </c>
      <c r="F2347">
        <v>2.75E-2</v>
      </c>
      <c r="G2347">
        <v>2.75E-2</v>
      </c>
      <c r="H2347">
        <v>2.75E-2</v>
      </c>
      <c r="I2347">
        <v>2.75E-2</v>
      </c>
      <c r="J2347">
        <v>2.75E-2</v>
      </c>
      <c r="K2347">
        <v>2.75E-2</v>
      </c>
      <c r="L2347">
        <v>2.75E-2</v>
      </c>
    </row>
    <row r="2348" spans="1:12" x14ac:dyDescent="0.25">
      <c r="A2348" t="s">
        <v>734</v>
      </c>
      <c r="B2348">
        <v>2011</v>
      </c>
      <c r="C2348" t="s">
        <v>703</v>
      </c>
      <c r="D2348">
        <v>7.1999999999999995E-2</v>
      </c>
      <c r="E2348">
        <v>7.1999999999999995E-2</v>
      </c>
      <c r="F2348">
        <v>7.1999999999999995E-2</v>
      </c>
      <c r="G2348">
        <v>7.1999999999999995E-2</v>
      </c>
      <c r="H2348">
        <v>7.1999999999999995E-2</v>
      </c>
      <c r="I2348">
        <v>7.1999999999999995E-2</v>
      </c>
      <c r="J2348">
        <v>7.1999999999999995E-2</v>
      </c>
      <c r="K2348">
        <v>7.1999999999999995E-2</v>
      </c>
      <c r="L2348">
        <v>7.1999999999999995E-2</v>
      </c>
    </row>
    <row r="2349" spans="1:12" x14ac:dyDescent="0.25">
      <c r="A2349" t="s">
        <v>734</v>
      </c>
      <c r="B2349">
        <v>2011</v>
      </c>
      <c r="C2349" t="s">
        <v>697</v>
      </c>
      <c r="D2349">
        <v>3.3732000000000002</v>
      </c>
      <c r="E2349">
        <v>3.3732000000000002</v>
      </c>
      <c r="F2349">
        <v>3.3732000000000002</v>
      </c>
      <c r="G2349">
        <v>3.3732000000000002</v>
      </c>
      <c r="H2349">
        <v>3.3732000000000002</v>
      </c>
      <c r="I2349">
        <v>3.3732000000000002</v>
      </c>
      <c r="J2349">
        <v>3.3732000000000002</v>
      </c>
      <c r="K2349">
        <v>3.3732000000000002</v>
      </c>
      <c r="L2349">
        <v>3.3732000000000002</v>
      </c>
    </row>
    <row r="2350" spans="1:12" x14ac:dyDescent="0.25">
      <c r="A2350" t="s">
        <v>734</v>
      </c>
      <c r="B2350">
        <v>2011</v>
      </c>
      <c r="C2350" t="s">
        <v>698</v>
      </c>
      <c r="D2350">
        <v>1.5430999999999999</v>
      </c>
      <c r="E2350">
        <v>1.5430999999999999</v>
      </c>
      <c r="F2350">
        <v>1.5430999999999999</v>
      </c>
      <c r="G2350">
        <v>1.5430999999999999</v>
      </c>
      <c r="H2350">
        <v>1.5430999999999999</v>
      </c>
      <c r="I2350">
        <v>1.5430999999999999</v>
      </c>
      <c r="J2350">
        <v>1.5430999999999999</v>
      </c>
      <c r="K2350">
        <v>1.5430999999999999</v>
      </c>
      <c r="L2350">
        <v>1.5430999999999999</v>
      </c>
    </row>
    <row r="2351" spans="1:12" x14ac:dyDescent="0.25">
      <c r="A2351" t="s">
        <v>734</v>
      </c>
      <c r="B2351">
        <v>2011</v>
      </c>
      <c r="C2351" t="s">
        <v>701</v>
      </c>
      <c r="D2351">
        <v>0.41220000000000001</v>
      </c>
      <c r="E2351">
        <v>0.41220000000000001</v>
      </c>
      <c r="F2351">
        <v>0.41220000000000001</v>
      </c>
      <c r="G2351">
        <v>0.41220000000000001</v>
      </c>
      <c r="H2351">
        <v>0.41220000000000001</v>
      </c>
      <c r="I2351">
        <v>0.41220000000000001</v>
      </c>
      <c r="J2351">
        <v>0.41220000000000001</v>
      </c>
      <c r="K2351">
        <v>0.41220000000000001</v>
      </c>
      <c r="L2351">
        <v>0.41220000000000001</v>
      </c>
    </row>
    <row r="2352" spans="1:12" x14ac:dyDescent="0.25">
      <c r="A2352" t="s">
        <v>734</v>
      </c>
      <c r="B2352">
        <v>2011</v>
      </c>
      <c r="C2352" t="s">
        <v>702</v>
      </c>
      <c r="D2352">
        <v>0.3478</v>
      </c>
      <c r="E2352">
        <v>0.3478</v>
      </c>
      <c r="F2352">
        <v>0.3478</v>
      </c>
      <c r="G2352">
        <v>0.3478</v>
      </c>
      <c r="H2352">
        <v>0.3478</v>
      </c>
      <c r="I2352">
        <v>0.3478</v>
      </c>
      <c r="J2352">
        <v>0.3478</v>
      </c>
      <c r="K2352">
        <v>0.3478</v>
      </c>
      <c r="L2352">
        <v>0.3478</v>
      </c>
    </row>
    <row r="2353" spans="1:12" x14ac:dyDescent="0.25">
      <c r="A2353" t="s">
        <v>734</v>
      </c>
      <c r="B2353">
        <v>2011</v>
      </c>
      <c r="C2353" t="s">
        <v>700</v>
      </c>
      <c r="D2353">
        <v>0.97050000000000003</v>
      </c>
      <c r="E2353">
        <v>0.97050000000000003</v>
      </c>
      <c r="F2353">
        <v>0.97050000000000003</v>
      </c>
      <c r="G2353">
        <v>0.97050000000000003</v>
      </c>
      <c r="H2353">
        <v>0.97050000000000003</v>
      </c>
      <c r="I2353">
        <v>0.97050000000000003</v>
      </c>
      <c r="J2353">
        <v>0.97050000000000003</v>
      </c>
      <c r="K2353">
        <v>0.97050000000000003</v>
      </c>
      <c r="L2353">
        <v>0.97050000000000003</v>
      </c>
    </row>
    <row r="2354" spans="1:12" x14ac:dyDescent="0.25">
      <c r="A2354" t="s">
        <v>735</v>
      </c>
      <c r="B2354">
        <v>2011</v>
      </c>
      <c r="C2354" t="s">
        <v>701</v>
      </c>
      <c r="D2354">
        <v>9.8699999999999996E-2</v>
      </c>
      <c r="E2354">
        <v>9.8699999999999996E-2</v>
      </c>
      <c r="F2354">
        <v>9.8699999999999996E-2</v>
      </c>
      <c r="G2354">
        <v>9.8699999999999996E-2</v>
      </c>
      <c r="H2354">
        <v>9.8699999999999996E-2</v>
      </c>
      <c r="I2354">
        <v>9.8699999999999996E-2</v>
      </c>
      <c r="J2354">
        <v>9.8699999999999996E-2</v>
      </c>
      <c r="K2354">
        <v>9.8699999999999996E-2</v>
      </c>
      <c r="L2354">
        <v>9.8699999999999996E-2</v>
      </c>
    </row>
    <row r="2355" spans="1:12" x14ac:dyDescent="0.25">
      <c r="A2355" t="s">
        <v>735</v>
      </c>
      <c r="B2355">
        <v>2011</v>
      </c>
      <c r="C2355" t="s">
        <v>697</v>
      </c>
      <c r="D2355">
        <v>0.91090000000000004</v>
      </c>
      <c r="E2355">
        <v>0.91090000000000004</v>
      </c>
      <c r="F2355">
        <v>0.91090000000000004</v>
      </c>
      <c r="G2355">
        <v>0.91090000000000004</v>
      </c>
      <c r="H2355">
        <v>0.91090000000000004</v>
      </c>
      <c r="I2355">
        <v>0.91090000000000004</v>
      </c>
      <c r="J2355">
        <v>0.91090000000000004</v>
      </c>
      <c r="K2355">
        <v>0.91090000000000004</v>
      </c>
      <c r="L2355">
        <v>0.91090000000000004</v>
      </c>
    </row>
    <row r="2356" spans="1:12" x14ac:dyDescent="0.25">
      <c r="A2356" t="s">
        <v>735</v>
      </c>
      <c r="B2356">
        <v>2011</v>
      </c>
      <c r="C2356" t="s">
        <v>703</v>
      </c>
      <c r="D2356">
        <v>1.5800000000000002E-2</v>
      </c>
      <c r="E2356">
        <v>1.5800000000000002E-2</v>
      </c>
      <c r="F2356">
        <v>1.5800000000000002E-2</v>
      </c>
      <c r="G2356">
        <v>1.5800000000000002E-2</v>
      </c>
      <c r="H2356">
        <v>1.5800000000000002E-2</v>
      </c>
      <c r="I2356">
        <v>1.5800000000000002E-2</v>
      </c>
      <c r="J2356">
        <v>1.5800000000000002E-2</v>
      </c>
      <c r="K2356">
        <v>1.5800000000000002E-2</v>
      </c>
      <c r="L2356">
        <v>1.5800000000000002E-2</v>
      </c>
    </row>
    <row r="2357" spans="1:12" x14ac:dyDescent="0.25">
      <c r="A2357" t="s">
        <v>735</v>
      </c>
      <c r="B2357">
        <v>2011</v>
      </c>
      <c r="C2357" t="s">
        <v>699</v>
      </c>
      <c r="D2357">
        <v>6.1000000000000004E-3</v>
      </c>
      <c r="E2357">
        <v>6.1000000000000004E-3</v>
      </c>
      <c r="F2357">
        <v>6.1000000000000004E-3</v>
      </c>
      <c r="G2357">
        <v>6.1000000000000004E-3</v>
      </c>
      <c r="H2357">
        <v>6.1000000000000004E-3</v>
      </c>
      <c r="I2357">
        <v>6.1000000000000004E-3</v>
      </c>
      <c r="J2357">
        <v>6.1000000000000004E-3</v>
      </c>
      <c r="K2357">
        <v>6.1000000000000004E-3</v>
      </c>
      <c r="L2357">
        <v>6.1000000000000004E-3</v>
      </c>
    </row>
    <row r="2358" spans="1:12" x14ac:dyDescent="0.25">
      <c r="A2358" t="s">
        <v>735</v>
      </c>
      <c r="B2358">
        <v>2011</v>
      </c>
      <c r="C2358" t="s">
        <v>698</v>
      </c>
      <c r="D2358">
        <v>0.50049999999999994</v>
      </c>
      <c r="E2358">
        <v>0.50049999999999994</v>
      </c>
      <c r="F2358">
        <v>0.50049999999999994</v>
      </c>
      <c r="G2358">
        <v>0.50049999999999994</v>
      </c>
      <c r="H2358">
        <v>0.50049999999999994</v>
      </c>
      <c r="I2358">
        <v>0.50049999999999994</v>
      </c>
      <c r="J2358">
        <v>0.50049999999999994</v>
      </c>
      <c r="K2358">
        <v>0.50049999999999994</v>
      </c>
      <c r="L2358">
        <v>0.50049999999999994</v>
      </c>
    </row>
    <row r="2359" spans="1:12" x14ac:dyDescent="0.25">
      <c r="A2359" t="s">
        <v>735</v>
      </c>
      <c r="B2359">
        <v>2011</v>
      </c>
      <c r="C2359" t="s">
        <v>700</v>
      </c>
      <c r="D2359">
        <v>0.21340000000000001</v>
      </c>
      <c r="E2359">
        <v>0.21340000000000001</v>
      </c>
      <c r="F2359">
        <v>0.21340000000000001</v>
      </c>
      <c r="G2359">
        <v>0.21340000000000001</v>
      </c>
      <c r="H2359">
        <v>0.21340000000000001</v>
      </c>
      <c r="I2359">
        <v>0.21340000000000001</v>
      </c>
      <c r="J2359">
        <v>0.21340000000000001</v>
      </c>
      <c r="K2359">
        <v>0.21340000000000001</v>
      </c>
      <c r="L2359">
        <v>0.21340000000000001</v>
      </c>
    </row>
    <row r="2360" spans="1:12" x14ac:dyDescent="0.25">
      <c r="A2360" t="s">
        <v>735</v>
      </c>
      <c r="B2360">
        <v>2011</v>
      </c>
      <c r="C2360" t="s">
        <v>702</v>
      </c>
      <c r="D2360">
        <v>7.6499999999999999E-2</v>
      </c>
      <c r="E2360">
        <v>7.6499999999999999E-2</v>
      </c>
      <c r="F2360">
        <v>7.6499999999999999E-2</v>
      </c>
      <c r="G2360">
        <v>7.6499999999999999E-2</v>
      </c>
      <c r="H2360">
        <v>7.6499999999999999E-2</v>
      </c>
      <c r="I2360">
        <v>7.6499999999999999E-2</v>
      </c>
      <c r="J2360">
        <v>7.6499999999999999E-2</v>
      </c>
      <c r="K2360">
        <v>7.6499999999999999E-2</v>
      </c>
      <c r="L2360">
        <v>7.6499999999999999E-2</v>
      </c>
    </row>
    <row r="2361" spans="1:12" x14ac:dyDescent="0.25">
      <c r="A2361" t="s">
        <v>736</v>
      </c>
      <c r="B2361">
        <v>2011</v>
      </c>
      <c r="C2361" t="s">
        <v>698</v>
      </c>
      <c r="D2361">
        <v>2.9218000000000002</v>
      </c>
      <c r="E2361">
        <v>2.9218000000000002</v>
      </c>
      <c r="F2361">
        <v>2.9218000000000002</v>
      </c>
      <c r="G2361">
        <v>2.9218000000000002</v>
      </c>
      <c r="H2361">
        <v>2.9218000000000002</v>
      </c>
      <c r="I2361">
        <v>2.9218000000000002</v>
      </c>
      <c r="J2361">
        <v>2.9218000000000002</v>
      </c>
      <c r="K2361">
        <v>2.9218000000000002</v>
      </c>
      <c r="L2361">
        <v>2.9218000000000002</v>
      </c>
    </row>
    <row r="2362" spans="1:12" x14ac:dyDescent="0.25">
      <c r="A2362" t="s">
        <v>736</v>
      </c>
      <c r="B2362">
        <v>2011</v>
      </c>
      <c r="C2362" t="s">
        <v>701</v>
      </c>
      <c r="D2362">
        <v>0.90859999999999996</v>
      </c>
      <c r="E2362">
        <v>0.90859999999999996</v>
      </c>
      <c r="F2362">
        <v>0.90859999999999996</v>
      </c>
      <c r="G2362">
        <v>0.90859999999999996</v>
      </c>
      <c r="H2362">
        <v>0.90859999999999996</v>
      </c>
      <c r="I2362">
        <v>0.90859999999999996</v>
      </c>
      <c r="J2362">
        <v>0.90859999999999996</v>
      </c>
      <c r="K2362">
        <v>0.90859999999999996</v>
      </c>
      <c r="L2362">
        <v>0.90859999999999996</v>
      </c>
    </row>
    <row r="2363" spans="1:12" x14ac:dyDescent="0.25">
      <c r="A2363" t="s">
        <v>736</v>
      </c>
      <c r="B2363">
        <v>2011</v>
      </c>
      <c r="C2363" t="s">
        <v>697</v>
      </c>
      <c r="D2363">
        <v>6.8746999999999998</v>
      </c>
      <c r="E2363">
        <v>6.8746999999999998</v>
      </c>
      <c r="F2363">
        <v>6.8746999999999998</v>
      </c>
      <c r="G2363">
        <v>6.8746999999999998</v>
      </c>
      <c r="H2363">
        <v>6.8746999999999998</v>
      </c>
      <c r="I2363">
        <v>6.8746999999999998</v>
      </c>
      <c r="J2363">
        <v>6.8746999999999998</v>
      </c>
      <c r="K2363">
        <v>6.8746999999999998</v>
      </c>
      <c r="L2363">
        <v>6.8746999999999998</v>
      </c>
    </row>
    <row r="2364" spans="1:12" x14ac:dyDescent="0.25">
      <c r="A2364" t="s">
        <v>736</v>
      </c>
      <c r="B2364">
        <v>2011</v>
      </c>
      <c r="C2364" t="s">
        <v>699</v>
      </c>
      <c r="D2364">
        <v>5.91E-2</v>
      </c>
      <c r="E2364">
        <v>5.91E-2</v>
      </c>
      <c r="F2364">
        <v>5.91E-2</v>
      </c>
      <c r="G2364">
        <v>5.91E-2</v>
      </c>
      <c r="H2364">
        <v>5.91E-2</v>
      </c>
      <c r="I2364">
        <v>5.91E-2</v>
      </c>
      <c r="J2364">
        <v>5.91E-2</v>
      </c>
      <c r="K2364">
        <v>5.91E-2</v>
      </c>
      <c r="L2364">
        <v>5.91E-2</v>
      </c>
    </row>
    <row r="2365" spans="1:12" x14ac:dyDescent="0.25">
      <c r="A2365" t="s">
        <v>736</v>
      </c>
      <c r="B2365">
        <v>2011</v>
      </c>
      <c r="C2365" t="s">
        <v>703</v>
      </c>
      <c r="D2365">
        <v>0.15459999999999999</v>
      </c>
      <c r="E2365">
        <v>0.15459999999999999</v>
      </c>
      <c r="F2365">
        <v>0.15459999999999999</v>
      </c>
      <c r="G2365">
        <v>0.15459999999999999</v>
      </c>
      <c r="H2365">
        <v>0.15459999999999999</v>
      </c>
      <c r="I2365">
        <v>0.15459999999999999</v>
      </c>
      <c r="J2365">
        <v>0.15459999999999999</v>
      </c>
      <c r="K2365">
        <v>0.15459999999999999</v>
      </c>
      <c r="L2365">
        <v>0.15459999999999999</v>
      </c>
    </row>
    <row r="2366" spans="1:12" x14ac:dyDescent="0.25">
      <c r="A2366" t="s">
        <v>736</v>
      </c>
      <c r="B2366">
        <v>2011</v>
      </c>
      <c r="C2366" t="s">
        <v>702</v>
      </c>
      <c r="D2366">
        <v>0.74670000000000003</v>
      </c>
      <c r="E2366">
        <v>0.74670000000000003</v>
      </c>
      <c r="F2366">
        <v>0.74670000000000003</v>
      </c>
      <c r="G2366">
        <v>0.74670000000000003</v>
      </c>
      <c r="H2366">
        <v>0.74670000000000003</v>
      </c>
      <c r="I2366">
        <v>0.74670000000000003</v>
      </c>
      <c r="J2366">
        <v>0.74670000000000003</v>
      </c>
      <c r="K2366">
        <v>0.74670000000000003</v>
      </c>
      <c r="L2366">
        <v>0.74670000000000003</v>
      </c>
    </row>
    <row r="2367" spans="1:12" x14ac:dyDescent="0.25">
      <c r="A2367" t="s">
        <v>736</v>
      </c>
      <c r="B2367">
        <v>2011</v>
      </c>
      <c r="C2367" t="s">
        <v>700</v>
      </c>
      <c r="D2367">
        <v>2.0838999999999999</v>
      </c>
      <c r="E2367">
        <v>2.0838999999999999</v>
      </c>
      <c r="F2367">
        <v>2.0838999999999999</v>
      </c>
      <c r="G2367">
        <v>2.0838999999999999</v>
      </c>
      <c r="H2367">
        <v>2.0838999999999999</v>
      </c>
      <c r="I2367">
        <v>2.0838999999999999</v>
      </c>
      <c r="J2367">
        <v>2.0838999999999999</v>
      </c>
      <c r="K2367">
        <v>2.0838999999999999</v>
      </c>
      <c r="L2367">
        <v>2.0838999999999999</v>
      </c>
    </row>
    <row r="2368" spans="1:12" x14ac:dyDescent="0.25">
      <c r="A2368" t="s">
        <v>737</v>
      </c>
      <c r="B2368">
        <v>2011</v>
      </c>
      <c r="C2368" t="s">
        <v>702</v>
      </c>
      <c r="D2368">
        <v>0.36349999999999999</v>
      </c>
      <c r="E2368">
        <v>0.36349999999999999</v>
      </c>
      <c r="F2368">
        <v>0.36349999999999999</v>
      </c>
      <c r="G2368">
        <v>0.36349999999999999</v>
      </c>
      <c r="H2368">
        <v>0.36349999999999999</v>
      </c>
      <c r="I2368">
        <v>0.36349999999999999</v>
      </c>
      <c r="J2368">
        <v>0.36349999999999999</v>
      </c>
      <c r="K2368">
        <v>0.36349999999999999</v>
      </c>
      <c r="L2368">
        <v>0.36349999999999999</v>
      </c>
    </row>
    <row r="2369" spans="1:12" x14ac:dyDescent="0.25">
      <c r="A2369" t="s">
        <v>737</v>
      </c>
      <c r="B2369">
        <v>2011</v>
      </c>
      <c r="C2369" t="s">
        <v>699</v>
      </c>
      <c r="D2369">
        <v>2.8799999999999999E-2</v>
      </c>
      <c r="E2369">
        <v>2.8799999999999999E-2</v>
      </c>
      <c r="F2369">
        <v>2.8799999999999999E-2</v>
      </c>
      <c r="G2369">
        <v>2.8799999999999999E-2</v>
      </c>
      <c r="H2369">
        <v>2.8799999999999999E-2</v>
      </c>
      <c r="I2369">
        <v>2.8799999999999999E-2</v>
      </c>
      <c r="J2369">
        <v>2.8799999999999999E-2</v>
      </c>
      <c r="K2369">
        <v>2.8799999999999999E-2</v>
      </c>
      <c r="L2369">
        <v>2.8799999999999999E-2</v>
      </c>
    </row>
    <row r="2370" spans="1:12" x14ac:dyDescent="0.25">
      <c r="A2370" t="s">
        <v>737</v>
      </c>
      <c r="B2370">
        <v>2011</v>
      </c>
      <c r="C2370" t="s">
        <v>698</v>
      </c>
      <c r="D2370">
        <v>2.1543000000000001</v>
      </c>
      <c r="E2370">
        <v>2.1543000000000001</v>
      </c>
      <c r="F2370">
        <v>2.1543000000000001</v>
      </c>
      <c r="G2370">
        <v>2.1543000000000001</v>
      </c>
      <c r="H2370">
        <v>2.1543000000000001</v>
      </c>
      <c r="I2370">
        <v>2.1543000000000001</v>
      </c>
      <c r="J2370">
        <v>2.1543000000000001</v>
      </c>
      <c r="K2370">
        <v>2.1543000000000001</v>
      </c>
      <c r="L2370">
        <v>2.1543000000000001</v>
      </c>
    </row>
    <row r="2371" spans="1:12" x14ac:dyDescent="0.25">
      <c r="A2371" t="s">
        <v>737</v>
      </c>
      <c r="B2371">
        <v>2011</v>
      </c>
      <c r="C2371" t="s">
        <v>701</v>
      </c>
      <c r="D2371">
        <v>0.57920000000000005</v>
      </c>
      <c r="E2371">
        <v>0.57920000000000005</v>
      </c>
      <c r="F2371">
        <v>0.57920000000000005</v>
      </c>
      <c r="G2371">
        <v>0.57920000000000005</v>
      </c>
      <c r="H2371">
        <v>0.57920000000000005</v>
      </c>
      <c r="I2371">
        <v>0.57920000000000005</v>
      </c>
      <c r="J2371">
        <v>0.57920000000000005</v>
      </c>
      <c r="K2371">
        <v>0.57920000000000005</v>
      </c>
      <c r="L2371">
        <v>0.57920000000000005</v>
      </c>
    </row>
    <row r="2372" spans="1:12" x14ac:dyDescent="0.25">
      <c r="A2372" t="s">
        <v>737</v>
      </c>
      <c r="B2372">
        <v>2011</v>
      </c>
      <c r="C2372" t="s">
        <v>703</v>
      </c>
      <c r="D2372">
        <v>7.5200000000000003E-2</v>
      </c>
      <c r="E2372">
        <v>7.5200000000000003E-2</v>
      </c>
      <c r="F2372">
        <v>7.5200000000000003E-2</v>
      </c>
      <c r="G2372">
        <v>7.5200000000000003E-2</v>
      </c>
      <c r="H2372">
        <v>7.5200000000000003E-2</v>
      </c>
      <c r="I2372">
        <v>7.5200000000000003E-2</v>
      </c>
      <c r="J2372">
        <v>7.5200000000000003E-2</v>
      </c>
      <c r="K2372">
        <v>7.5200000000000003E-2</v>
      </c>
      <c r="L2372">
        <v>7.5200000000000003E-2</v>
      </c>
    </row>
    <row r="2373" spans="1:12" x14ac:dyDescent="0.25">
      <c r="A2373" t="s">
        <v>737</v>
      </c>
      <c r="B2373">
        <v>2011</v>
      </c>
      <c r="C2373" t="s">
        <v>700</v>
      </c>
      <c r="D2373">
        <v>1.0143</v>
      </c>
      <c r="E2373">
        <v>1.0143</v>
      </c>
      <c r="F2373">
        <v>1.0143</v>
      </c>
      <c r="G2373">
        <v>1.0143</v>
      </c>
      <c r="H2373">
        <v>1.0143</v>
      </c>
      <c r="I2373">
        <v>1.0143</v>
      </c>
      <c r="J2373">
        <v>1.0143</v>
      </c>
      <c r="K2373">
        <v>1.0143</v>
      </c>
      <c r="L2373">
        <v>1.0143</v>
      </c>
    </row>
    <row r="2374" spans="1:12" x14ac:dyDescent="0.25">
      <c r="A2374" t="s">
        <v>737</v>
      </c>
      <c r="B2374">
        <v>2011</v>
      </c>
      <c r="C2374" t="s">
        <v>697</v>
      </c>
      <c r="D2374">
        <v>4.2153</v>
      </c>
      <c r="E2374">
        <v>4.2153</v>
      </c>
      <c r="F2374">
        <v>4.2153</v>
      </c>
      <c r="G2374">
        <v>4.2153</v>
      </c>
      <c r="H2374">
        <v>4.2153</v>
      </c>
      <c r="I2374">
        <v>4.2153</v>
      </c>
      <c r="J2374">
        <v>4.2153</v>
      </c>
      <c r="K2374">
        <v>4.2153</v>
      </c>
      <c r="L2374">
        <v>4.2153</v>
      </c>
    </row>
    <row r="2375" spans="1:12" x14ac:dyDescent="0.25">
      <c r="A2375" t="s">
        <v>738</v>
      </c>
      <c r="B2375">
        <v>2011</v>
      </c>
      <c r="C2375" t="s">
        <v>703</v>
      </c>
      <c r="D2375">
        <v>5.1000000000000004E-3</v>
      </c>
      <c r="E2375">
        <v>5.1000000000000004E-3</v>
      </c>
      <c r="F2375">
        <v>5.1000000000000004E-3</v>
      </c>
      <c r="G2375">
        <v>5.1000000000000004E-3</v>
      </c>
      <c r="H2375">
        <v>5.1000000000000004E-3</v>
      </c>
      <c r="I2375">
        <v>5.1000000000000004E-3</v>
      </c>
      <c r="J2375">
        <v>5.1000000000000004E-3</v>
      </c>
      <c r="K2375">
        <v>5.1000000000000004E-3</v>
      </c>
      <c r="L2375">
        <v>5.1000000000000004E-3</v>
      </c>
    </row>
    <row r="2376" spans="1:12" x14ac:dyDescent="0.25">
      <c r="A2376" t="s">
        <v>738</v>
      </c>
      <c r="B2376">
        <v>2011</v>
      </c>
      <c r="C2376" t="s">
        <v>697</v>
      </c>
      <c r="D2376">
        <v>0.31359999999999999</v>
      </c>
      <c r="E2376">
        <v>0.31359999999999999</v>
      </c>
      <c r="F2376">
        <v>0.31359999999999999</v>
      </c>
      <c r="G2376">
        <v>0.31359999999999999</v>
      </c>
      <c r="H2376">
        <v>0.31359999999999999</v>
      </c>
      <c r="I2376">
        <v>0.31359999999999999</v>
      </c>
      <c r="J2376">
        <v>0.31359999999999999</v>
      </c>
      <c r="K2376">
        <v>0.31359999999999999</v>
      </c>
      <c r="L2376">
        <v>0.31359999999999999</v>
      </c>
    </row>
    <row r="2377" spans="1:12" x14ac:dyDescent="0.25">
      <c r="A2377" t="s">
        <v>738</v>
      </c>
      <c r="B2377">
        <v>2011</v>
      </c>
      <c r="C2377" t="s">
        <v>698</v>
      </c>
      <c r="D2377">
        <v>0.17549999999999999</v>
      </c>
      <c r="E2377">
        <v>0.17549999999999999</v>
      </c>
      <c r="F2377">
        <v>0.17549999999999999</v>
      </c>
      <c r="G2377">
        <v>0.17549999999999999</v>
      </c>
      <c r="H2377">
        <v>0.17549999999999999</v>
      </c>
      <c r="I2377">
        <v>0.17549999999999999</v>
      </c>
      <c r="J2377">
        <v>0.17549999999999999</v>
      </c>
      <c r="K2377">
        <v>0.17549999999999999</v>
      </c>
      <c r="L2377">
        <v>0.17549999999999999</v>
      </c>
    </row>
    <row r="2378" spans="1:12" x14ac:dyDescent="0.25">
      <c r="A2378" t="s">
        <v>738</v>
      </c>
      <c r="B2378">
        <v>2011</v>
      </c>
      <c r="C2378" t="s">
        <v>700</v>
      </c>
      <c r="D2378">
        <v>6.8099999999999994E-2</v>
      </c>
      <c r="E2378">
        <v>6.8099999999999994E-2</v>
      </c>
      <c r="F2378">
        <v>6.8099999999999994E-2</v>
      </c>
      <c r="G2378">
        <v>6.8099999999999994E-2</v>
      </c>
      <c r="H2378">
        <v>6.8099999999999994E-2</v>
      </c>
      <c r="I2378">
        <v>6.8099999999999994E-2</v>
      </c>
      <c r="J2378">
        <v>6.8099999999999994E-2</v>
      </c>
      <c r="K2378">
        <v>6.8099999999999994E-2</v>
      </c>
      <c r="L2378">
        <v>6.8099999999999994E-2</v>
      </c>
    </row>
    <row r="2379" spans="1:12" x14ac:dyDescent="0.25">
      <c r="A2379" t="s">
        <v>738</v>
      </c>
      <c r="B2379">
        <v>2011</v>
      </c>
      <c r="C2379" t="s">
        <v>702</v>
      </c>
      <c r="D2379">
        <v>2.4400000000000002E-2</v>
      </c>
      <c r="E2379">
        <v>2.4400000000000002E-2</v>
      </c>
      <c r="F2379">
        <v>2.4400000000000002E-2</v>
      </c>
      <c r="G2379">
        <v>2.4400000000000002E-2</v>
      </c>
      <c r="H2379">
        <v>2.4400000000000002E-2</v>
      </c>
      <c r="I2379">
        <v>2.4400000000000002E-2</v>
      </c>
      <c r="J2379">
        <v>2.4400000000000002E-2</v>
      </c>
      <c r="K2379">
        <v>2.4400000000000002E-2</v>
      </c>
      <c r="L2379">
        <v>2.4400000000000002E-2</v>
      </c>
    </row>
    <row r="2380" spans="1:12" x14ac:dyDescent="0.25">
      <c r="A2380" t="s">
        <v>738</v>
      </c>
      <c r="B2380">
        <v>2011</v>
      </c>
      <c r="C2380" t="s">
        <v>699</v>
      </c>
      <c r="D2380">
        <v>1.9E-3</v>
      </c>
      <c r="E2380">
        <v>1.9E-3</v>
      </c>
      <c r="F2380">
        <v>1.9E-3</v>
      </c>
      <c r="G2380">
        <v>1.9E-3</v>
      </c>
      <c r="H2380">
        <v>1.9E-3</v>
      </c>
      <c r="I2380">
        <v>1.9E-3</v>
      </c>
      <c r="J2380">
        <v>1.9E-3</v>
      </c>
      <c r="K2380">
        <v>1.9E-3</v>
      </c>
      <c r="L2380">
        <v>1.9E-3</v>
      </c>
    </row>
    <row r="2381" spans="1:12" x14ac:dyDescent="0.25">
      <c r="A2381" t="s">
        <v>738</v>
      </c>
      <c r="B2381">
        <v>2011</v>
      </c>
      <c r="C2381" t="s">
        <v>701</v>
      </c>
      <c r="D2381">
        <v>3.8600000000000002E-2</v>
      </c>
      <c r="E2381">
        <v>3.8600000000000002E-2</v>
      </c>
      <c r="F2381">
        <v>3.8600000000000002E-2</v>
      </c>
      <c r="G2381">
        <v>3.8600000000000002E-2</v>
      </c>
      <c r="H2381">
        <v>3.8600000000000002E-2</v>
      </c>
      <c r="I2381">
        <v>3.8600000000000002E-2</v>
      </c>
      <c r="J2381">
        <v>3.8600000000000002E-2</v>
      </c>
      <c r="K2381">
        <v>3.8600000000000002E-2</v>
      </c>
      <c r="L2381">
        <v>3.8600000000000002E-2</v>
      </c>
    </row>
    <row r="2382" spans="1:12" x14ac:dyDescent="0.25">
      <c r="A2382" t="s">
        <v>739</v>
      </c>
      <c r="B2382">
        <v>2011</v>
      </c>
      <c r="C2382" t="s">
        <v>700</v>
      </c>
      <c r="D2382">
        <v>1.2406999999999999</v>
      </c>
      <c r="E2382">
        <v>1.2406999999999999</v>
      </c>
      <c r="F2382">
        <v>1.2406999999999999</v>
      </c>
      <c r="G2382">
        <v>1.2406999999999999</v>
      </c>
      <c r="H2382">
        <v>1.2406999999999999</v>
      </c>
      <c r="I2382">
        <v>1.2406999999999999</v>
      </c>
      <c r="J2382">
        <v>1.2406999999999999</v>
      </c>
      <c r="K2382">
        <v>1.2406999999999999</v>
      </c>
      <c r="L2382">
        <v>1.2406999999999999</v>
      </c>
    </row>
    <row r="2383" spans="1:12" x14ac:dyDescent="0.25">
      <c r="A2383" t="s">
        <v>739</v>
      </c>
      <c r="B2383">
        <v>2011</v>
      </c>
      <c r="C2383" t="s">
        <v>698</v>
      </c>
      <c r="D2383">
        <v>2.5459999999999998</v>
      </c>
      <c r="E2383">
        <v>2.5459999999999998</v>
      </c>
      <c r="F2383">
        <v>2.5459999999999998</v>
      </c>
      <c r="G2383">
        <v>2.5459999999999998</v>
      </c>
      <c r="H2383">
        <v>2.5459999999999998</v>
      </c>
      <c r="I2383">
        <v>2.5459999999999998</v>
      </c>
      <c r="J2383">
        <v>2.5459999999999998</v>
      </c>
      <c r="K2383">
        <v>2.5459999999999998</v>
      </c>
      <c r="L2383">
        <v>2.5459999999999998</v>
      </c>
    </row>
    <row r="2384" spans="1:12" x14ac:dyDescent="0.25">
      <c r="A2384" t="s">
        <v>739</v>
      </c>
      <c r="B2384">
        <v>2011</v>
      </c>
      <c r="C2384" t="s">
        <v>697</v>
      </c>
      <c r="D2384">
        <v>5.0118999999999998</v>
      </c>
      <c r="E2384">
        <v>5.0118999999999998</v>
      </c>
      <c r="F2384">
        <v>5.0118999999999998</v>
      </c>
      <c r="G2384">
        <v>5.0118999999999998</v>
      </c>
      <c r="H2384">
        <v>5.0118999999999998</v>
      </c>
      <c r="I2384">
        <v>5.0118999999999998</v>
      </c>
      <c r="J2384">
        <v>5.0118999999999998</v>
      </c>
      <c r="K2384">
        <v>5.0118999999999998</v>
      </c>
      <c r="L2384">
        <v>5.0118999999999998</v>
      </c>
    </row>
    <row r="2385" spans="1:12" x14ac:dyDescent="0.25">
      <c r="A2385" t="s">
        <v>739</v>
      </c>
      <c r="B2385">
        <v>2011</v>
      </c>
      <c r="C2385" t="s">
        <v>701</v>
      </c>
      <c r="D2385">
        <v>0.65339999999999998</v>
      </c>
      <c r="E2385">
        <v>0.65339999999999998</v>
      </c>
      <c r="F2385">
        <v>0.65339999999999998</v>
      </c>
      <c r="G2385">
        <v>0.65339999999999998</v>
      </c>
      <c r="H2385">
        <v>0.65339999999999998</v>
      </c>
      <c r="I2385">
        <v>0.65339999999999998</v>
      </c>
      <c r="J2385">
        <v>0.65339999999999998</v>
      </c>
      <c r="K2385">
        <v>0.65339999999999998</v>
      </c>
      <c r="L2385">
        <v>0.65339999999999998</v>
      </c>
    </row>
    <row r="2386" spans="1:12" x14ac:dyDescent="0.25">
      <c r="A2386" t="s">
        <v>739</v>
      </c>
      <c r="B2386">
        <v>2011</v>
      </c>
      <c r="C2386" t="s">
        <v>699</v>
      </c>
      <c r="D2386">
        <v>3.5200000000000002E-2</v>
      </c>
      <c r="E2386">
        <v>3.5200000000000002E-2</v>
      </c>
      <c r="F2386">
        <v>3.5200000000000002E-2</v>
      </c>
      <c r="G2386">
        <v>3.5200000000000002E-2</v>
      </c>
      <c r="H2386">
        <v>3.5200000000000002E-2</v>
      </c>
      <c r="I2386">
        <v>3.5200000000000002E-2</v>
      </c>
      <c r="J2386">
        <v>3.5200000000000002E-2</v>
      </c>
      <c r="K2386">
        <v>3.5200000000000002E-2</v>
      </c>
      <c r="L2386">
        <v>3.5200000000000002E-2</v>
      </c>
    </row>
    <row r="2387" spans="1:12" x14ac:dyDescent="0.25">
      <c r="A2387" t="s">
        <v>739</v>
      </c>
      <c r="B2387">
        <v>2011</v>
      </c>
      <c r="C2387" t="s">
        <v>703</v>
      </c>
      <c r="D2387">
        <v>9.1999999999999998E-2</v>
      </c>
      <c r="E2387">
        <v>9.1999999999999998E-2</v>
      </c>
      <c r="F2387">
        <v>9.1999999999999998E-2</v>
      </c>
      <c r="G2387">
        <v>9.1999999999999998E-2</v>
      </c>
      <c r="H2387">
        <v>9.1999999999999998E-2</v>
      </c>
      <c r="I2387">
        <v>9.1999999999999998E-2</v>
      </c>
      <c r="J2387">
        <v>9.1999999999999998E-2</v>
      </c>
      <c r="K2387">
        <v>9.1999999999999998E-2</v>
      </c>
      <c r="L2387">
        <v>9.1999999999999998E-2</v>
      </c>
    </row>
    <row r="2388" spans="1:12" x14ac:dyDescent="0.25">
      <c r="A2388" t="s">
        <v>739</v>
      </c>
      <c r="B2388">
        <v>2011</v>
      </c>
      <c r="C2388" t="s">
        <v>702</v>
      </c>
      <c r="D2388">
        <v>0.4446</v>
      </c>
      <c r="E2388">
        <v>0.4446</v>
      </c>
      <c r="F2388">
        <v>0.4446</v>
      </c>
      <c r="G2388">
        <v>0.4446</v>
      </c>
      <c r="H2388">
        <v>0.4446</v>
      </c>
      <c r="I2388">
        <v>0.4446</v>
      </c>
      <c r="J2388">
        <v>0.4446</v>
      </c>
      <c r="K2388">
        <v>0.4446</v>
      </c>
      <c r="L2388">
        <v>0.4446</v>
      </c>
    </row>
    <row r="2389" spans="1:12" x14ac:dyDescent="0.25">
      <c r="A2389" t="s">
        <v>740</v>
      </c>
      <c r="B2389">
        <v>2011</v>
      </c>
      <c r="C2389" t="s">
        <v>701</v>
      </c>
      <c r="D2389">
        <v>0.22140000000000001</v>
      </c>
      <c r="E2389">
        <v>0.22140000000000001</v>
      </c>
      <c r="F2389">
        <v>0.22140000000000001</v>
      </c>
      <c r="G2389">
        <v>0.22140000000000001</v>
      </c>
      <c r="H2389">
        <v>0.22140000000000001</v>
      </c>
      <c r="I2389">
        <v>0.22140000000000001</v>
      </c>
      <c r="J2389">
        <v>0.22140000000000001</v>
      </c>
      <c r="K2389">
        <v>0.22140000000000001</v>
      </c>
      <c r="L2389">
        <v>0.22140000000000001</v>
      </c>
    </row>
    <row r="2390" spans="1:12" x14ac:dyDescent="0.25">
      <c r="A2390" t="s">
        <v>740</v>
      </c>
      <c r="B2390">
        <v>2011</v>
      </c>
      <c r="C2390" t="s">
        <v>697</v>
      </c>
      <c r="D2390">
        <v>1.7170000000000001</v>
      </c>
      <c r="E2390">
        <v>1.7170000000000001</v>
      </c>
      <c r="F2390">
        <v>1.7170000000000001</v>
      </c>
      <c r="G2390">
        <v>1.7170000000000001</v>
      </c>
      <c r="H2390">
        <v>1.7170000000000001</v>
      </c>
      <c r="I2390">
        <v>1.7170000000000001</v>
      </c>
      <c r="J2390">
        <v>1.7170000000000001</v>
      </c>
      <c r="K2390">
        <v>1.7170000000000001</v>
      </c>
      <c r="L2390">
        <v>1.7170000000000001</v>
      </c>
    </row>
    <row r="2391" spans="1:12" x14ac:dyDescent="0.25">
      <c r="A2391" t="s">
        <v>740</v>
      </c>
      <c r="B2391">
        <v>2011</v>
      </c>
      <c r="C2391" t="s">
        <v>703</v>
      </c>
      <c r="D2391">
        <v>2.86E-2</v>
      </c>
      <c r="E2391">
        <v>2.86E-2</v>
      </c>
      <c r="F2391">
        <v>2.86E-2</v>
      </c>
      <c r="G2391">
        <v>2.86E-2</v>
      </c>
      <c r="H2391">
        <v>2.86E-2</v>
      </c>
      <c r="I2391">
        <v>2.86E-2</v>
      </c>
      <c r="J2391">
        <v>2.86E-2</v>
      </c>
      <c r="K2391">
        <v>2.86E-2</v>
      </c>
      <c r="L2391">
        <v>2.86E-2</v>
      </c>
    </row>
    <row r="2392" spans="1:12" x14ac:dyDescent="0.25">
      <c r="A2392" t="s">
        <v>740</v>
      </c>
      <c r="B2392">
        <v>2011</v>
      </c>
      <c r="C2392" t="s">
        <v>702</v>
      </c>
      <c r="D2392">
        <v>0.13830000000000001</v>
      </c>
      <c r="E2392">
        <v>0.13830000000000001</v>
      </c>
      <c r="F2392">
        <v>0.13830000000000001</v>
      </c>
      <c r="G2392">
        <v>0.13830000000000001</v>
      </c>
      <c r="H2392">
        <v>0.13830000000000001</v>
      </c>
      <c r="I2392">
        <v>0.13830000000000001</v>
      </c>
      <c r="J2392">
        <v>0.13830000000000001</v>
      </c>
      <c r="K2392">
        <v>0.13830000000000001</v>
      </c>
      <c r="L2392">
        <v>0.13830000000000001</v>
      </c>
    </row>
    <row r="2393" spans="1:12" x14ac:dyDescent="0.25">
      <c r="A2393" t="s">
        <v>740</v>
      </c>
      <c r="B2393">
        <v>2011</v>
      </c>
      <c r="C2393" t="s">
        <v>698</v>
      </c>
      <c r="D2393">
        <v>0.93189999999999995</v>
      </c>
      <c r="E2393">
        <v>0.93189999999999995</v>
      </c>
      <c r="F2393">
        <v>0.93189999999999995</v>
      </c>
      <c r="G2393">
        <v>0.93189999999999995</v>
      </c>
      <c r="H2393">
        <v>0.93189999999999995</v>
      </c>
      <c r="I2393">
        <v>0.93189999999999995</v>
      </c>
      <c r="J2393">
        <v>0.93189999999999995</v>
      </c>
      <c r="K2393">
        <v>0.93189999999999995</v>
      </c>
      <c r="L2393">
        <v>0.93189999999999995</v>
      </c>
    </row>
    <row r="2394" spans="1:12" x14ac:dyDescent="0.25">
      <c r="A2394" t="s">
        <v>740</v>
      </c>
      <c r="B2394">
        <v>2011</v>
      </c>
      <c r="C2394" t="s">
        <v>699</v>
      </c>
      <c r="D2394">
        <v>1.0999999999999999E-2</v>
      </c>
      <c r="E2394">
        <v>1.0999999999999999E-2</v>
      </c>
      <c r="F2394">
        <v>1.0999999999999999E-2</v>
      </c>
      <c r="G2394">
        <v>1.0999999999999999E-2</v>
      </c>
      <c r="H2394">
        <v>1.0999999999999999E-2</v>
      </c>
      <c r="I2394">
        <v>1.0999999999999999E-2</v>
      </c>
      <c r="J2394">
        <v>1.0999999999999999E-2</v>
      </c>
      <c r="K2394">
        <v>1.0999999999999999E-2</v>
      </c>
      <c r="L2394">
        <v>1.0999999999999999E-2</v>
      </c>
    </row>
    <row r="2395" spans="1:12" x14ac:dyDescent="0.25">
      <c r="A2395" t="s">
        <v>740</v>
      </c>
      <c r="B2395">
        <v>2011</v>
      </c>
      <c r="C2395" t="s">
        <v>700</v>
      </c>
      <c r="D2395">
        <v>0.38590000000000002</v>
      </c>
      <c r="E2395">
        <v>0.38590000000000002</v>
      </c>
      <c r="F2395">
        <v>0.38590000000000002</v>
      </c>
      <c r="G2395">
        <v>0.38590000000000002</v>
      </c>
      <c r="H2395">
        <v>0.38590000000000002</v>
      </c>
      <c r="I2395">
        <v>0.38590000000000002</v>
      </c>
      <c r="J2395">
        <v>0.38590000000000002</v>
      </c>
      <c r="K2395">
        <v>0.38590000000000002</v>
      </c>
      <c r="L2395">
        <v>0.38590000000000002</v>
      </c>
    </row>
    <row r="2396" spans="1:12" x14ac:dyDescent="0.25">
      <c r="A2396" t="s">
        <v>741</v>
      </c>
      <c r="B2396">
        <v>2011</v>
      </c>
      <c r="C2396" t="s">
        <v>703</v>
      </c>
      <c r="D2396">
        <v>3.04E-2</v>
      </c>
      <c r="E2396">
        <v>3.04E-2</v>
      </c>
      <c r="F2396">
        <v>3.04E-2</v>
      </c>
      <c r="G2396">
        <v>3.04E-2</v>
      </c>
      <c r="H2396">
        <v>3.04E-2</v>
      </c>
      <c r="I2396">
        <v>3.04E-2</v>
      </c>
      <c r="J2396">
        <v>3.04E-2</v>
      </c>
      <c r="K2396">
        <v>3.04E-2</v>
      </c>
      <c r="L2396">
        <v>3.04E-2</v>
      </c>
    </row>
    <row r="2397" spans="1:12" x14ac:dyDescent="0.25">
      <c r="A2397" t="s">
        <v>741</v>
      </c>
      <c r="B2397">
        <v>2011</v>
      </c>
      <c r="C2397" t="s">
        <v>698</v>
      </c>
      <c r="D2397">
        <v>0.69410000000000005</v>
      </c>
      <c r="E2397">
        <v>0.69410000000000005</v>
      </c>
      <c r="F2397">
        <v>0.69410000000000005</v>
      </c>
      <c r="G2397">
        <v>0.69410000000000005</v>
      </c>
      <c r="H2397">
        <v>0.69410000000000005</v>
      </c>
      <c r="I2397">
        <v>0.69410000000000005</v>
      </c>
      <c r="J2397">
        <v>0.69410000000000005</v>
      </c>
      <c r="K2397">
        <v>0.69410000000000005</v>
      </c>
      <c r="L2397">
        <v>0.69410000000000005</v>
      </c>
    </row>
    <row r="2398" spans="1:12" x14ac:dyDescent="0.25">
      <c r="A2398" t="s">
        <v>741</v>
      </c>
      <c r="B2398">
        <v>2011</v>
      </c>
      <c r="C2398" t="s">
        <v>702</v>
      </c>
      <c r="D2398">
        <v>0.14699999999999999</v>
      </c>
      <c r="E2398">
        <v>0.14699999999999999</v>
      </c>
      <c r="F2398">
        <v>0.14699999999999999</v>
      </c>
      <c r="G2398">
        <v>0.14699999999999999</v>
      </c>
      <c r="H2398">
        <v>0.14699999999999999</v>
      </c>
      <c r="I2398">
        <v>0.14699999999999999</v>
      </c>
      <c r="J2398">
        <v>0.14699999999999999</v>
      </c>
      <c r="K2398">
        <v>0.14699999999999999</v>
      </c>
      <c r="L2398">
        <v>0.14699999999999999</v>
      </c>
    </row>
    <row r="2399" spans="1:12" x14ac:dyDescent="0.25">
      <c r="A2399" t="s">
        <v>741</v>
      </c>
      <c r="B2399">
        <v>2011</v>
      </c>
      <c r="C2399" t="s">
        <v>701</v>
      </c>
      <c r="D2399">
        <v>0.1867</v>
      </c>
      <c r="E2399">
        <v>0.1867</v>
      </c>
      <c r="F2399">
        <v>0.1867</v>
      </c>
      <c r="G2399">
        <v>0.1867</v>
      </c>
      <c r="H2399">
        <v>0.1867</v>
      </c>
      <c r="I2399">
        <v>0.1867</v>
      </c>
      <c r="J2399">
        <v>0.1867</v>
      </c>
      <c r="K2399">
        <v>0.1867</v>
      </c>
      <c r="L2399">
        <v>0.1867</v>
      </c>
    </row>
    <row r="2400" spans="1:12" x14ac:dyDescent="0.25">
      <c r="A2400" t="s">
        <v>741</v>
      </c>
      <c r="B2400">
        <v>2011</v>
      </c>
      <c r="C2400" t="s">
        <v>699</v>
      </c>
      <c r="D2400">
        <v>1.1599999999999999E-2</v>
      </c>
      <c r="E2400">
        <v>1.1599999999999999E-2</v>
      </c>
      <c r="F2400">
        <v>1.1599999999999999E-2</v>
      </c>
      <c r="G2400">
        <v>1.1599999999999999E-2</v>
      </c>
      <c r="H2400">
        <v>1.1599999999999999E-2</v>
      </c>
      <c r="I2400">
        <v>1.1599999999999999E-2</v>
      </c>
      <c r="J2400">
        <v>1.1599999999999999E-2</v>
      </c>
      <c r="K2400">
        <v>1.1599999999999999E-2</v>
      </c>
      <c r="L2400">
        <v>1.1599999999999999E-2</v>
      </c>
    </row>
    <row r="2401" spans="1:12" x14ac:dyDescent="0.25">
      <c r="A2401" t="s">
        <v>741</v>
      </c>
      <c r="B2401">
        <v>2011</v>
      </c>
      <c r="C2401" t="s">
        <v>697</v>
      </c>
      <c r="D2401">
        <v>1.4801</v>
      </c>
      <c r="E2401">
        <v>1.4801</v>
      </c>
      <c r="F2401">
        <v>1.4801</v>
      </c>
      <c r="G2401">
        <v>1.4801</v>
      </c>
      <c r="H2401">
        <v>1.4801</v>
      </c>
      <c r="I2401">
        <v>1.4801</v>
      </c>
      <c r="J2401">
        <v>1.4801</v>
      </c>
      <c r="K2401">
        <v>1.4801</v>
      </c>
      <c r="L2401">
        <v>1.4801</v>
      </c>
    </row>
    <row r="2402" spans="1:12" x14ac:dyDescent="0.25">
      <c r="A2402" t="s">
        <v>741</v>
      </c>
      <c r="B2402">
        <v>2011</v>
      </c>
      <c r="C2402" t="s">
        <v>700</v>
      </c>
      <c r="D2402">
        <v>0.4103</v>
      </c>
      <c r="E2402">
        <v>0.4103</v>
      </c>
      <c r="F2402">
        <v>0.4103</v>
      </c>
      <c r="G2402">
        <v>0.4103</v>
      </c>
      <c r="H2402">
        <v>0.4103</v>
      </c>
      <c r="I2402">
        <v>0.4103</v>
      </c>
      <c r="J2402">
        <v>0.4103</v>
      </c>
      <c r="K2402">
        <v>0.4103</v>
      </c>
      <c r="L2402">
        <v>0.4103</v>
      </c>
    </row>
    <row r="2403" spans="1:12" x14ac:dyDescent="0.25">
      <c r="A2403" t="s">
        <v>742</v>
      </c>
      <c r="B2403">
        <v>2011</v>
      </c>
      <c r="C2403" t="s">
        <v>697</v>
      </c>
      <c r="D2403">
        <v>4.7293000000000003</v>
      </c>
      <c r="E2403">
        <v>4.7293000000000003</v>
      </c>
      <c r="F2403">
        <v>4.7293000000000003</v>
      </c>
      <c r="G2403">
        <v>4.7293000000000003</v>
      </c>
      <c r="H2403">
        <v>4.7293000000000003</v>
      </c>
      <c r="I2403">
        <v>4.7293000000000003</v>
      </c>
      <c r="J2403">
        <v>4.7293000000000003</v>
      </c>
      <c r="K2403">
        <v>4.7293000000000003</v>
      </c>
      <c r="L2403">
        <v>4.7293000000000003</v>
      </c>
    </row>
    <row r="2404" spans="1:12" x14ac:dyDescent="0.25">
      <c r="A2404" t="s">
        <v>742</v>
      </c>
      <c r="B2404">
        <v>2011</v>
      </c>
      <c r="C2404" t="s">
        <v>699</v>
      </c>
      <c r="D2404">
        <v>3.8300000000000001E-2</v>
      </c>
      <c r="E2404">
        <v>3.8300000000000001E-2</v>
      </c>
      <c r="F2404">
        <v>3.8300000000000001E-2</v>
      </c>
      <c r="G2404">
        <v>3.8300000000000001E-2</v>
      </c>
      <c r="H2404">
        <v>3.8300000000000001E-2</v>
      </c>
      <c r="I2404">
        <v>3.8300000000000001E-2</v>
      </c>
      <c r="J2404">
        <v>3.8300000000000001E-2</v>
      </c>
      <c r="K2404">
        <v>3.8300000000000001E-2</v>
      </c>
      <c r="L2404">
        <v>3.8300000000000001E-2</v>
      </c>
    </row>
    <row r="2405" spans="1:12" x14ac:dyDescent="0.25">
      <c r="A2405" t="s">
        <v>742</v>
      </c>
      <c r="B2405">
        <v>2011</v>
      </c>
      <c r="C2405" t="s">
        <v>700</v>
      </c>
      <c r="D2405">
        <v>1.35</v>
      </c>
      <c r="E2405">
        <v>1.35</v>
      </c>
      <c r="F2405">
        <v>1.35</v>
      </c>
      <c r="G2405">
        <v>1.35</v>
      </c>
      <c r="H2405">
        <v>1.35</v>
      </c>
      <c r="I2405">
        <v>1.35</v>
      </c>
      <c r="J2405">
        <v>1.35</v>
      </c>
      <c r="K2405">
        <v>1.35</v>
      </c>
      <c r="L2405">
        <v>1.35</v>
      </c>
    </row>
    <row r="2406" spans="1:12" x14ac:dyDescent="0.25">
      <c r="A2406" t="s">
        <v>742</v>
      </c>
      <c r="B2406">
        <v>2011</v>
      </c>
      <c r="C2406" t="s">
        <v>698</v>
      </c>
      <c r="D2406">
        <v>2.1537999999999999</v>
      </c>
      <c r="E2406">
        <v>2.1537999999999999</v>
      </c>
      <c r="F2406">
        <v>2.1537999999999999</v>
      </c>
      <c r="G2406">
        <v>2.1537999999999999</v>
      </c>
      <c r="H2406">
        <v>2.1537999999999999</v>
      </c>
      <c r="I2406">
        <v>2.1537999999999999</v>
      </c>
      <c r="J2406">
        <v>2.1537999999999999</v>
      </c>
      <c r="K2406">
        <v>2.1537999999999999</v>
      </c>
      <c r="L2406">
        <v>2.1537999999999999</v>
      </c>
    </row>
    <row r="2407" spans="1:12" x14ac:dyDescent="0.25">
      <c r="A2407" t="s">
        <v>742</v>
      </c>
      <c r="B2407">
        <v>2011</v>
      </c>
      <c r="C2407" t="s">
        <v>701</v>
      </c>
      <c r="D2407">
        <v>0.60340000000000005</v>
      </c>
      <c r="E2407">
        <v>0.60340000000000005</v>
      </c>
      <c r="F2407">
        <v>0.60340000000000005</v>
      </c>
      <c r="G2407">
        <v>0.60340000000000005</v>
      </c>
      <c r="H2407">
        <v>0.60340000000000005</v>
      </c>
      <c r="I2407">
        <v>0.60340000000000005</v>
      </c>
      <c r="J2407">
        <v>0.60340000000000005</v>
      </c>
      <c r="K2407">
        <v>0.60340000000000005</v>
      </c>
      <c r="L2407">
        <v>0.60340000000000005</v>
      </c>
    </row>
    <row r="2408" spans="1:12" x14ac:dyDescent="0.25">
      <c r="A2408" t="s">
        <v>742</v>
      </c>
      <c r="B2408">
        <v>2011</v>
      </c>
      <c r="C2408" t="s">
        <v>702</v>
      </c>
      <c r="D2408">
        <v>0.48380000000000001</v>
      </c>
      <c r="E2408">
        <v>0.48380000000000001</v>
      </c>
      <c r="F2408">
        <v>0.48380000000000001</v>
      </c>
      <c r="G2408">
        <v>0.48380000000000001</v>
      </c>
      <c r="H2408">
        <v>0.48380000000000001</v>
      </c>
      <c r="I2408">
        <v>0.48380000000000001</v>
      </c>
      <c r="J2408">
        <v>0.48380000000000001</v>
      </c>
      <c r="K2408">
        <v>0.48380000000000001</v>
      </c>
      <c r="L2408">
        <v>0.48380000000000001</v>
      </c>
    </row>
    <row r="2409" spans="1:12" x14ac:dyDescent="0.25">
      <c r="A2409" t="s">
        <v>742</v>
      </c>
      <c r="B2409">
        <v>2011</v>
      </c>
      <c r="C2409" t="s">
        <v>703</v>
      </c>
      <c r="D2409">
        <v>0.10009999999999999</v>
      </c>
      <c r="E2409">
        <v>0.10009999999999999</v>
      </c>
      <c r="F2409">
        <v>0.10009999999999999</v>
      </c>
      <c r="G2409">
        <v>0.10009999999999999</v>
      </c>
      <c r="H2409">
        <v>0.10009999999999999</v>
      </c>
      <c r="I2409">
        <v>0.10009999999999999</v>
      </c>
      <c r="J2409">
        <v>0.10009999999999999</v>
      </c>
      <c r="K2409">
        <v>0.10009999999999999</v>
      </c>
      <c r="L2409">
        <v>0.10009999999999999</v>
      </c>
    </row>
    <row r="2410" spans="1:12" x14ac:dyDescent="0.25">
      <c r="A2410" t="s">
        <v>743</v>
      </c>
      <c r="B2410">
        <v>2011</v>
      </c>
      <c r="C2410" t="s">
        <v>699</v>
      </c>
      <c r="D2410">
        <v>3.3999999999999998E-3</v>
      </c>
      <c r="E2410">
        <v>3.3999999999999998E-3</v>
      </c>
      <c r="F2410">
        <v>3.3999999999999998E-3</v>
      </c>
      <c r="G2410">
        <v>3.3999999999999998E-3</v>
      </c>
      <c r="H2410">
        <v>3.3999999999999998E-3</v>
      </c>
      <c r="I2410">
        <v>3.3999999999999998E-3</v>
      </c>
      <c r="J2410">
        <v>3.3999999999999998E-3</v>
      </c>
      <c r="K2410">
        <v>3.3999999999999998E-3</v>
      </c>
      <c r="L2410">
        <v>3.3999999999999998E-3</v>
      </c>
    </row>
    <row r="2411" spans="1:12" x14ac:dyDescent="0.25">
      <c r="A2411" t="s">
        <v>743</v>
      </c>
      <c r="B2411">
        <v>2011</v>
      </c>
      <c r="C2411" t="s">
        <v>700</v>
      </c>
      <c r="D2411">
        <v>0.1201</v>
      </c>
      <c r="E2411">
        <v>0.1201</v>
      </c>
      <c r="F2411">
        <v>0.1201</v>
      </c>
      <c r="G2411">
        <v>0.1201</v>
      </c>
      <c r="H2411">
        <v>0.1201</v>
      </c>
      <c r="I2411">
        <v>0.1201</v>
      </c>
      <c r="J2411">
        <v>0.1201</v>
      </c>
      <c r="K2411">
        <v>0.1201</v>
      </c>
      <c r="L2411">
        <v>0.1201</v>
      </c>
    </row>
    <row r="2412" spans="1:12" x14ac:dyDescent="0.25">
      <c r="A2412" t="s">
        <v>743</v>
      </c>
      <c r="B2412">
        <v>2011</v>
      </c>
      <c r="C2412" t="s">
        <v>701</v>
      </c>
      <c r="D2412">
        <v>5.21E-2</v>
      </c>
      <c r="E2412">
        <v>5.21E-2</v>
      </c>
      <c r="F2412">
        <v>5.21E-2</v>
      </c>
      <c r="G2412">
        <v>5.21E-2</v>
      </c>
      <c r="H2412">
        <v>5.21E-2</v>
      </c>
      <c r="I2412">
        <v>5.21E-2</v>
      </c>
      <c r="J2412">
        <v>5.21E-2</v>
      </c>
      <c r="K2412">
        <v>5.21E-2</v>
      </c>
      <c r="L2412">
        <v>5.21E-2</v>
      </c>
    </row>
    <row r="2413" spans="1:12" x14ac:dyDescent="0.25">
      <c r="A2413" t="s">
        <v>743</v>
      </c>
      <c r="B2413">
        <v>2011</v>
      </c>
      <c r="C2413" t="s">
        <v>703</v>
      </c>
      <c r="D2413">
        <v>8.8999999999999999E-3</v>
      </c>
      <c r="E2413">
        <v>8.8999999999999999E-3</v>
      </c>
      <c r="F2413">
        <v>8.8999999999999999E-3</v>
      </c>
      <c r="G2413">
        <v>8.8999999999999999E-3</v>
      </c>
      <c r="H2413">
        <v>8.8999999999999999E-3</v>
      </c>
      <c r="I2413">
        <v>8.8999999999999999E-3</v>
      </c>
      <c r="J2413">
        <v>8.8999999999999999E-3</v>
      </c>
      <c r="K2413">
        <v>8.8999999999999999E-3</v>
      </c>
      <c r="L2413">
        <v>8.8999999999999999E-3</v>
      </c>
    </row>
    <row r="2414" spans="1:12" x14ac:dyDescent="0.25">
      <c r="A2414" t="s">
        <v>743</v>
      </c>
      <c r="B2414">
        <v>2011</v>
      </c>
      <c r="C2414" t="s">
        <v>702</v>
      </c>
      <c r="D2414">
        <v>4.2999999999999997E-2</v>
      </c>
      <c r="E2414">
        <v>4.2999999999999997E-2</v>
      </c>
      <c r="F2414">
        <v>4.2999999999999997E-2</v>
      </c>
      <c r="G2414">
        <v>4.2999999999999997E-2</v>
      </c>
      <c r="H2414">
        <v>4.2999999999999997E-2</v>
      </c>
      <c r="I2414">
        <v>4.2999999999999997E-2</v>
      </c>
      <c r="J2414">
        <v>4.2999999999999997E-2</v>
      </c>
      <c r="K2414">
        <v>4.2999999999999997E-2</v>
      </c>
      <c r="L2414">
        <v>4.2999999999999997E-2</v>
      </c>
    </row>
    <row r="2415" spans="1:12" x14ac:dyDescent="0.25">
      <c r="A2415" t="s">
        <v>743</v>
      </c>
      <c r="B2415">
        <v>2011</v>
      </c>
      <c r="C2415" t="s">
        <v>697</v>
      </c>
      <c r="D2415">
        <v>0.4093</v>
      </c>
      <c r="E2415">
        <v>0.4093</v>
      </c>
      <c r="F2415">
        <v>0.4093</v>
      </c>
      <c r="G2415">
        <v>0.4093</v>
      </c>
      <c r="H2415">
        <v>0.4093</v>
      </c>
      <c r="I2415">
        <v>0.4093</v>
      </c>
      <c r="J2415">
        <v>0.4093</v>
      </c>
      <c r="K2415">
        <v>0.4093</v>
      </c>
      <c r="L2415">
        <v>0.4093</v>
      </c>
    </row>
    <row r="2416" spans="1:12" x14ac:dyDescent="0.25">
      <c r="A2416" t="s">
        <v>743</v>
      </c>
      <c r="B2416">
        <v>2011</v>
      </c>
      <c r="C2416" t="s">
        <v>698</v>
      </c>
      <c r="D2416">
        <v>0.18179999999999999</v>
      </c>
      <c r="E2416">
        <v>0.18179999999999999</v>
      </c>
      <c r="F2416">
        <v>0.18179999999999999</v>
      </c>
      <c r="G2416">
        <v>0.18179999999999999</v>
      </c>
      <c r="H2416">
        <v>0.18179999999999999</v>
      </c>
      <c r="I2416">
        <v>0.18179999999999999</v>
      </c>
      <c r="J2416">
        <v>0.18179999999999999</v>
      </c>
      <c r="K2416">
        <v>0.18179999999999999</v>
      </c>
      <c r="L2416">
        <v>0.18179999999999999</v>
      </c>
    </row>
    <row r="2417" spans="1:12" x14ac:dyDescent="0.25">
      <c r="A2417" t="s">
        <v>744</v>
      </c>
      <c r="B2417">
        <v>2011</v>
      </c>
      <c r="C2417" t="s">
        <v>701</v>
      </c>
      <c r="D2417">
        <v>0.28070000000000001</v>
      </c>
      <c r="E2417">
        <v>0.28070000000000001</v>
      </c>
      <c r="F2417">
        <v>0.28070000000000001</v>
      </c>
      <c r="G2417">
        <v>0.28070000000000001</v>
      </c>
      <c r="H2417">
        <v>0.28070000000000001</v>
      </c>
      <c r="I2417">
        <v>0.28070000000000001</v>
      </c>
      <c r="J2417">
        <v>0.28070000000000001</v>
      </c>
      <c r="K2417">
        <v>0.28070000000000001</v>
      </c>
      <c r="L2417">
        <v>0.28070000000000001</v>
      </c>
    </row>
    <row r="2418" spans="1:12" x14ac:dyDescent="0.25">
      <c r="A2418" t="s">
        <v>744</v>
      </c>
      <c r="B2418">
        <v>2011</v>
      </c>
      <c r="C2418" t="s">
        <v>703</v>
      </c>
      <c r="D2418">
        <v>3.56E-2</v>
      </c>
      <c r="E2418">
        <v>3.56E-2</v>
      </c>
      <c r="F2418">
        <v>3.56E-2</v>
      </c>
      <c r="G2418">
        <v>3.56E-2</v>
      </c>
      <c r="H2418">
        <v>3.56E-2</v>
      </c>
      <c r="I2418">
        <v>3.56E-2</v>
      </c>
      <c r="J2418">
        <v>3.56E-2</v>
      </c>
      <c r="K2418">
        <v>3.56E-2</v>
      </c>
      <c r="L2418">
        <v>3.56E-2</v>
      </c>
    </row>
    <row r="2419" spans="1:12" x14ac:dyDescent="0.25">
      <c r="A2419" t="s">
        <v>744</v>
      </c>
      <c r="B2419">
        <v>2011</v>
      </c>
      <c r="C2419" t="s">
        <v>698</v>
      </c>
      <c r="D2419">
        <v>0.98240000000000005</v>
      </c>
      <c r="E2419">
        <v>0.98240000000000005</v>
      </c>
      <c r="F2419">
        <v>0.98240000000000005</v>
      </c>
      <c r="G2419">
        <v>0.98240000000000005</v>
      </c>
      <c r="H2419">
        <v>0.98240000000000005</v>
      </c>
      <c r="I2419">
        <v>0.98240000000000005</v>
      </c>
      <c r="J2419">
        <v>0.98240000000000005</v>
      </c>
      <c r="K2419">
        <v>0.98240000000000005</v>
      </c>
      <c r="L2419">
        <v>0.98240000000000005</v>
      </c>
    </row>
    <row r="2420" spans="1:12" x14ac:dyDescent="0.25">
      <c r="A2420" t="s">
        <v>744</v>
      </c>
      <c r="B2420">
        <v>2011</v>
      </c>
      <c r="C2420" t="s">
        <v>700</v>
      </c>
      <c r="D2420">
        <v>0.48020000000000002</v>
      </c>
      <c r="E2420">
        <v>0.48020000000000002</v>
      </c>
      <c r="F2420">
        <v>0.48020000000000002</v>
      </c>
      <c r="G2420">
        <v>0.48020000000000002</v>
      </c>
      <c r="H2420">
        <v>0.48020000000000002</v>
      </c>
      <c r="I2420">
        <v>0.48020000000000002</v>
      </c>
      <c r="J2420">
        <v>0.48020000000000002</v>
      </c>
      <c r="K2420">
        <v>0.48020000000000002</v>
      </c>
      <c r="L2420">
        <v>0.48020000000000002</v>
      </c>
    </row>
    <row r="2421" spans="1:12" x14ac:dyDescent="0.25">
      <c r="A2421" t="s">
        <v>744</v>
      </c>
      <c r="B2421">
        <v>2011</v>
      </c>
      <c r="C2421" t="s">
        <v>697</v>
      </c>
      <c r="D2421">
        <v>1.9646999999999999</v>
      </c>
      <c r="E2421">
        <v>1.9646999999999999</v>
      </c>
      <c r="F2421">
        <v>1.9646999999999999</v>
      </c>
      <c r="G2421">
        <v>1.9646999999999999</v>
      </c>
      <c r="H2421">
        <v>1.9646999999999999</v>
      </c>
      <c r="I2421">
        <v>1.9646999999999999</v>
      </c>
      <c r="J2421">
        <v>1.9646999999999999</v>
      </c>
      <c r="K2421">
        <v>1.9646999999999999</v>
      </c>
      <c r="L2421">
        <v>1.9646999999999999</v>
      </c>
    </row>
    <row r="2422" spans="1:12" x14ac:dyDescent="0.25">
      <c r="A2422" t="s">
        <v>744</v>
      </c>
      <c r="B2422">
        <v>2011</v>
      </c>
      <c r="C2422" t="s">
        <v>699</v>
      </c>
      <c r="D2422">
        <v>1.3599999999999999E-2</v>
      </c>
      <c r="E2422">
        <v>1.3599999999999999E-2</v>
      </c>
      <c r="F2422">
        <v>1.3599999999999999E-2</v>
      </c>
      <c r="G2422">
        <v>1.3599999999999999E-2</v>
      </c>
      <c r="H2422">
        <v>1.3599999999999999E-2</v>
      </c>
      <c r="I2422">
        <v>1.3599999999999999E-2</v>
      </c>
      <c r="J2422">
        <v>1.3599999999999999E-2</v>
      </c>
      <c r="K2422">
        <v>1.3599999999999999E-2</v>
      </c>
      <c r="L2422">
        <v>1.3599999999999999E-2</v>
      </c>
    </row>
    <row r="2423" spans="1:12" x14ac:dyDescent="0.25">
      <c r="A2423" t="s">
        <v>744</v>
      </c>
      <c r="B2423">
        <v>2011</v>
      </c>
      <c r="C2423" t="s">
        <v>702</v>
      </c>
      <c r="D2423">
        <v>0.1721</v>
      </c>
      <c r="E2423">
        <v>0.1721</v>
      </c>
      <c r="F2423">
        <v>0.1721</v>
      </c>
      <c r="G2423">
        <v>0.1721</v>
      </c>
      <c r="H2423">
        <v>0.1721</v>
      </c>
      <c r="I2423">
        <v>0.1721</v>
      </c>
      <c r="J2423">
        <v>0.1721</v>
      </c>
      <c r="K2423">
        <v>0.1721</v>
      </c>
      <c r="L2423">
        <v>0.1721</v>
      </c>
    </row>
    <row r="2424" spans="1:12" x14ac:dyDescent="0.25">
      <c r="A2424" t="s">
        <v>745</v>
      </c>
      <c r="B2424">
        <v>2011</v>
      </c>
      <c r="C2424" t="s">
        <v>701</v>
      </c>
      <c r="D2424">
        <v>4.5600000000000002E-2</v>
      </c>
      <c r="E2424">
        <v>4.5600000000000002E-2</v>
      </c>
      <c r="F2424">
        <v>4.5600000000000002E-2</v>
      </c>
      <c r="G2424">
        <v>4.5600000000000002E-2</v>
      </c>
      <c r="H2424">
        <v>4.5600000000000002E-2</v>
      </c>
      <c r="I2424">
        <v>4.5600000000000002E-2</v>
      </c>
      <c r="J2424">
        <v>4.5600000000000002E-2</v>
      </c>
      <c r="K2424">
        <v>4.5600000000000002E-2</v>
      </c>
      <c r="L2424">
        <v>4.5600000000000002E-2</v>
      </c>
    </row>
    <row r="2425" spans="1:12" x14ac:dyDescent="0.25">
      <c r="A2425" t="s">
        <v>745</v>
      </c>
      <c r="B2425">
        <v>2011</v>
      </c>
      <c r="C2425" t="s">
        <v>697</v>
      </c>
      <c r="D2425">
        <v>0.34720000000000001</v>
      </c>
      <c r="E2425">
        <v>0.34720000000000001</v>
      </c>
      <c r="F2425">
        <v>0.34720000000000001</v>
      </c>
      <c r="G2425">
        <v>0.34720000000000001</v>
      </c>
      <c r="H2425">
        <v>0.34720000000000001</v>
      </c>
      <c r="I2425">
        <v>0.34720000000000001</v>
      </c>
      <c r="J2425">
        <v>0.34720000000000001</v>
      </c>
      <c r="K2425">
        <v>0.34720000000000001</v>
      </c>
      <c r="L2425">
        <v>0.34720000000000001</v>
      </c>
    </row>
    <row r="2426" spans="1:12" x14ac:dyDescent="0.25">
      <c r="A2426" t="s">
        <v>745</v>
      </c>
      <c r="B2426">
        <v>2011</v>
      </c>
      <c r="C2426" t="s">
        <v>702</v>
      </c>
      <c r="D2426">
        <v>3.0300000000000001E-2</v>
      </c>
      <c r="E2426">
        <v>3.0300000000000001E-2</v>
      </c>
      <c r="F2426">
        <v>3.0300000000000001E-2</v>
      </c>
      <c r="G2426">
        <v>3.0300000000000001E-2</v>
      </c>
      <c r="H2426">
        <v>3.0300000000000001E-2</v>
      </c>
      <c r="I2426">
        <v>3.0300000000000001E-2</v>
      </c>
      <c r="J2426">
        <v>3.0300000000000001E-2</v>
      </c>
      <c r="K2426">
        <v>3.0300000000000001E-2</v>
      </c>
      <c r="L2426">
        <v>3.0300000000000001E-2</v>
      </c>
    </row>
    <row r="2427" spans="1:12" x14ac:dyDescent="0.25">
      <c r="A2427" t="s">
        <v>745</v>
      </c>
      <c r="B2427">
        <v>2011</v>
      </c>
      <c r="C2427" t="s">
        <v>700</v>
      </c>
      <c r="D2427">
        <v>8.4400000000000003E-2</v>
      </c>
      <c r="E2427">
        <v>8.4400000000000003E-2</v>
      </c>
      <c r="F2427">
        <v>8.4400000000000003E-2</v>
      </c>
      <c r="G2427">
        <v>8.4400000000000003E-2</v>
      </c>
      <c r="H2427">
        <v>8.4400000000000003E-2</v>
      </c>
      <c r="I2427">
        <v>8.4400000000000003E-2</v>
      </c>
      <c r="J2427">
        <v>8.4400000000000003E-2</v>
      </c>
      <c r="K2427">
        <v>8.4400000000000003E-2</v>
      </c>
      <c r="L2427">
        <v>8.4400000000000003E-2</v>
      </c>
    </row>
    <row r="2428" spans="1:12" x14ac:dyDescent="0.25">
      <c r="A2428" t="s">
        <v>745</v>
      </c>
      <c r="B2428">
        <v>2011</v>
      </c>
      <c r="C2428" t="s">
        <v>699</v>
      </c>
      <c r="D2428">
        <v>2.3999999999999998E-3</v>
      </c>
      <c r="E2428">
        <v>2.3999999999999998E-3</v>
      </c>
      <c r="F2428">
        <v>2.3999999999999998E-3</v>
      </c>
      <c r="G2428">
        <v>2.3999999999999998E-3</v>
      </c>
      <c r="H2428">
        <v>2.3999999999999998E-3</v>
      </c>
      <c r="I2428">
        <v>2.3999999999999998E-3</v>
      </c>
      <c r="J2428">
        <v>2.3999999999999998E-3</v>
      </c>
      <c r="K2428">
        <v>2.3999999999999998E-3</v>
      </c>
      <c r="L2428">
        <v>2.3999999999999998E-3</v>
      </c>
    </row>
    <row r="2429" spans="1:12" x14ac:dyDescent="0.25">
      <c r="A2429" t="s">
        <v>745</v>
      </c>
      <c r="B2429">
        <v>2011</v>
      </c>
      <c r="C2429" t="s">
        <v>703</v>
      </c>
      <c r="D2429">
        <v>6.3E-3</v>
      </c>
      <c r="E2429">
        <v>6.3E-3</v>
      </c>
      <c r="F2429">
        <v>6.3E-3</v>
      </c>
      <c r="G2429">
        <v>6.3E-3</v>
      </c>
      <c r="H2429">
        <v>6.3E-3</v>
      </c>
      <c r="I2429">
        <v>6.3E-3</v>
      </c>
      <c r="J2429">
        <v>6.3E-3</v>
      </c>
      <c r="K2429">
        <v>6.3E-3</v>
      </c>
      <c r="L2429">
        <v>6.3E-3</v>
      </c>
    </row>
    <row r="2430" spans="1:12" x14ac:dyDescent="0.25">
      <c r="A2430" t="s">
        <v>745</v>
      </c>
      <c r="B2430">
        <v>2011</v>
      </c>
      <c r="C2430" t="s">
        <v>698</v>
      </c>
      <c r="D2430">
        <v>0.1782</v>
      </c>
      <c r="E2430">
        <v>0.1782</v>
      </c>
      <c r="F2430">
        <v>0.1782</v>
      </c>
      <c r="G2430">
        <v>0.1782</v>
      </c>
      <c r="H2430">
        <v>0.1782</v>
      </c>
      <c r="I2430">
        <v>0.1782</v>
      </c>
      <c r="J2430">
        <v>0.1782</v>
      </c>
      <c r="K2430">
        <v>0.1782</v>
      </c>
      <c r="L2430">
        <v>0.1782</v>
      </c>
    </row>
    <row r="2431" spans="1:12" x14ac:dyDescent="0.25">
      <c r="A2431" t="s">
        <v>746</v>
      </c>
      <c r="B2431">
        <v>2011</v>
      </c>
      <c r="C2431" t="s">
        <v>698</v>
      </c>
      <c r="D2431">
        <v>1.4256</v>
      </c>
      <c r="E2431">
        <v>1.4256</v>
      </c>
      <c r="F2431">
        <v>1.4256</v>
      </c>
      <c r="G2431">
        <v>1.4256</v>
      </c>
      <c r="H2431">
        <v>1.4256</v>
      </c>
      <c r="I2431">
        <v>1.4256</v>
      </c>
      <c r="J2431">
        <v>1.4256</v>
      </c>
      <c r="K2431">
        <v>1.4256</v>
      </c>
      <c r="L2431">
        <v>1.4256</v>
      </c>
    </row>
    <row r="2432" spans="1:12" x14ac:dyDescent="0.25">
      <c r="A2432" t="s">
        <v>746</v>
      </c>
      <c r="B2432">
        <v>2011</v>
      </c>
      <c r="C2432" t="s">
        <v>703</v>
      </c>
      <c r="D2432">
        <v>4.99E-2</v>
      </c>
      <c r="E2432">
        <v>4.99E-2</v>
      </c>
      <c r="F2432">
        <v>4.99E-2</v>
      </c>
      <c r="G2432">
        <v>4.99E-2</v>
      </c>
      <c r="H2432">
        <v>4.99E-2</v>
      </c>
      <c r="I2432">
        <v>4.99E-2</v>
      </c>
      <c r="J2432">
        <v>4.99E-2</v>
      </c>
      <c r="K2432">
        <v>4.99E-2</v>
      </c>
      <c r="L2432">
        <v>4.99E-2</v>
      </c>
    </row>
    <row r="2433" spans="1:12" x14ac:dyDescent="0.25">
      <c r="A2433" t="s">
        <v>746</v>
      </c>
      <c r="B2433">
        <v>2011</v>
      </c>
      <c r="C2433" t="s">
        <v>697</v>
      </c>
      <c r="D2433">
        <v>2.7875999999999999</v>
      </c>
      <c r="E2433">
        <v>2.7875999999999999</v>
      </c>
      <c r="F2433">
        <v>2.7875999999999999</v>
      </c>
      <c r="G2433">
        <v>2.7875999999999999</v>
      </c>
      <c r="H2433">
        <v>2.7875999999999999</v>
      </c>
      <c r="I2433">
        <v>2.7875999999999999</v>
      </c>
      <c r="J2433">
        <v>2.7875999999999999</v>
      </c>
      <c r="K2433">
        <v>2.7875999999999999</v>
      </c>
      <c r="L2433">
        <v>2.7875999999999999</v>
      </c>
    </row>
    <row r="2434" spans="1:12" x14ac:dyDescent="0.25">
      <c r="A2434" t="s">
        <v>746</v>
      </c>
      <c r="B2434">
        <v>2011</v>
      </c>
      <c r="C2434" t="s">
        <v>702</v>
      </c>
      <c r="D2434">
        <v>0.24099999999999999</v>
      </c>
      <c r="E2434">
        <v>0.24099999999999999</v>
      </c>
      <c r="F2434">
        <v>0.24099999999999999</v>
      </c>
      <c r="G2434">
        <v>0.24099999999999999</v>
      </c>
      <c r="H2434">
        <v>0.24099999999999999</v>
      </c>
      <c r="I2434">
        <v>0.24099999999999999</v>
      </c>
      <c r="J2434">
        <v>0.24099999999999999</v>
      </c>
      <c r="K2434">
        <v>0.24099999999999999</v>
      </c>
      <c r="L2434">
        <v>0.24099999999999999</v>
      </c>
    </row>
    <row r="2435" spans="1:12" x14ac:dyDescent="0.25">
      <c r="A2435" t="s">
        <v>746</v>
      </c>
      <c r="B2435">
        <v>2011</v>
      </c>
      <c r="C2435" t="s">
        <v>700</v>
      </c>
      <c r="D2435">
        <v>0.67269999999999996</v>
      </c>
      <c r="E2435">
        <v>0.67269999999999996</v>
      </c>
      <c r="F2435">
        <v>0.67269999999999996</v>
      </c>
      <c r="G2435">
        <v>0.67269999999999996</v>
      </c>
      <c r="H2435">
        <v>0.67269999999999996</v>
      </c>
      <c r="I2435">
        <v>0.67269999999999996</v>
      </c>
      <c r="J2435">
        <v>0.67269999999999996</v>
      </c>
      <c r="K2435">
        <v>0.67269999999999996</v>
      </c>
      <c r="L2435">
        <v>0.67269999999999996</v>
      </c>
    </row>
    <row r="2436" spans="1:12" x14ac:dyDescent="0.25">
      <c r="A2436" t="s">
        <v>746</v>
      </c>
      <c r="B2436">
        <v>2011</v>
      </c>
      <c r="C2436" t="s">
        <v>699</v>
      </c>
      <c r="D2436">
        <v>1.9099999999999999E-2</v>
      </c>
      <c r="E2436">
        <v>1.9099999999999999E-2</v>
      </c>
      <c r="F2436">
        <v>1.9099999999999999E-2</v>
      </c>
      <c r="G2436">
        <v>1.9099999999999999E-2</v>
      </c>
      <c r="H2436">
        <v>1.9099999999999999E-2</v>
      </c>
      <c r="I2436">
        <v>1.9099999999999999E-2</v>
      </c>
      <c r="J2436">
        <v>1.9099999999999999E-2</v>
      </c>
      <c r="K2436">
        <v>1.9099999999999999E-2</v>
      </c>
      <c r="L2436">
        <v>1.9099999999999999E-2</v>
      </c>
    </row>
    <row r="2437" spans="1:12" x14ac:dyDescent="0.25">
      <c r="A2437" t="s">
        <v>746</v>
      </c>
      <c r="B2437">
        <v>2011</v>
      </c>
      <c r="C2437" t="s">
        <v>701</v>
      </c>
      <c r="D2437">
        <v>0.37930000000000003</v>
      </c>
      <c r="E2437">
        <v>0.37930000000000003</v>
      </c>
      <c r="F2437">
        <v>0.37930000000000003</v>
      </c>
      <c r="G2437">
        <v>0.37930000000000003</v>
      </c>
      <c r="H2437">
        <v>0.37930000000000003</v>
      </c>
      <c r="I2437">
        <v>0.37930000000000003</v>
      </c>
      <c r="J2437">
        <v>0.37930000000000003</v>
      </c>
      <c r="K2437">
        <v>0.37930000000000003</v>
      </c>
      <c r="L2437">
        <v>0.37930000000000003</v>
      </c>
    </row>
    <row r="2438" spans="1:12" x14ac:dyDescent="0.25">
      <c r="A2438" t="s">
        <v>747</v>
      </c>
      <c r="B2438">
        <v>2011</v>
      </c>
      <c r="C2438" t="s">
        <v>699</v>
      </c>
      <c r="D2438">
        <v>7.5999999999999998E-2</v>
      </c>
      <c r="E2438">
        <v>7.5999999999999998E-2</v>
      </c>
      <c r="F2438">
        <v>7.5999999999999998E-2</v>
      </c>
      <c r="G2438">
        <v>7.5999999999999998E-2</v>
      </c>
      <c r="H2438">
        <v>7.5999999999999998E-2</v>
      </c>
      <c r="I2438">
        <v>7.5999999999999998E-2</v>
      </c>
      <c r="J2438">
        <v>7.5999999999999998E-2</v>
      </c>
      <c r="K2438">
        <v>7.5999999999999998E-2</v>
      </c>
      <c r="L2438">
        <v>7.5999999999999998E-2</v>
      </c>
    </row>
    <row r="2439" spans="1:12" x14ac:dyDescent="0.25">
      <c r="A2439" t="s">
        <v>747</v>
      </c>
      <c r="B2439">
        <v>2011</v>
      </c>
      <c r="C2439" t="s">
        <v>698</v>
      </c>
      <c r="D2439">
        <v>5.0130999999999997</v>
      </c>
      <c r="E2439">
        <v>5.0130999999999997</v>
      </c>
      <c r="F2439">
        <v>5.0130999999999997</v>
      </c>
      <c r="G2439">
        <v>5.0130999999999997</v>
      </c>
      <c r="H2439">
        <v>5.0130999999999997</v>
      </c>
      <c r="I2439">
        <v>5.0130999999999997</v>
      </c>
      <c r="J2439">
        <v>5.0130999999999997</v>
      </c>
      <c r="K2439">
        <v>5.0130999999999997</v>
      </c>
      <c r="L2439">
        <v>5.0130999999999997</v>
      </c>
    </row>
    <row r="2440" spans="1:12" x14ac:dyDescent="0.25">
      <c r="A2440" t="s">
        <v>747</v>
      </c>
      <c r="B2440">
        <v>2011</v>
      </c>
      <c r="C2440" t="s">
        <v>702</v>
      </c>
      <c r="D2440">
        <v>0.95989999999999998</v>
      </c>
      <c r="E2440">
        <v>0.95989999999999998</v>
      </c>
      <c r="F2440">
        <v>0.95989999999999998</v>
      </c>
      <c r="G2440">
        <v>0.95989999999999998</v>
      </c>
      <c r="H2440">
        <v>0.95989999999999998</v>
      </c>
      <c r="I2440">
        <v>0.95989999999999998</v>
      </c>
      <c r="J2440">
        <v>0.95989999999999998</v>
      </c>
      <c r="K2440">
        <v>0.95989999999999998</v>
      </c>
      <c r="L2440">
        <v>0.95989999999999998</v>
      </c>
    </row>
    <row r="2441" spans="1:12" x14ac:dyDescent="0.25">
      <c r="A2441" t="s">
        <v>747</v>
      </c>
      <c r="B2441">
        <v>2011</v>
      </c>
      <c r="C2441" t="s">
        <v>697</v>
      </c>
      <c r="D2441">
        <v>10.3489</v>
      </c>
      <c r="E2441">
        <v>10.3489</v>
      </c>
      <c r="F2441">
        <v>10.3489</v>
      </c>
      <c r="G2441">
        <v>10.3489</v>
      </c>
      <c r="H2441">
        <v>10.3489</v>
      </c>
      <c r="I2441">
        <v>10.3489</v>
      </c>
      <c r="J2441">
        <v>10.3489</v>
      </c>
      <c r="K2441">
        <v>10.3489</v>
      </c>
      <c r="L2441">
        <v>10.3489</v>
      </c>
    </row>
    <row r="2442" spans="1:12" x14ac:dyDescent="0.25">
      <c r="A2442" t="s">
        <v>747</v>
      </c>
      <c r="B2442">
        <v>2011</v>
      </c>
      <c r="C2442" t="s">
        <v>700</v>
      </c>
      <c r="D2442">
        <v>2.6787999999999998</v>
      </c>
      <c r="E2442">
        <v>2.6787999999999998</v>
      </c>
      <c r="F2442">
        <v>2.6787999999999998</v>
      </c>
      <c r="G2442">
        <v>2.6787999999999998</v>
      </c>
      <c r="H2442">
        <v>2.6787999999999998</v>
      </c>
      <c r="I2442">
        <v>2.6787999999999998</v>
      </c>
      <c r="J2442">
        <v>2.6787999999999998</v>
      </c>
      <c r="K2442">
        <v>2.6787999999999998</v>
      </c>
      <c r="L2442">
        <v>2.6787999999999998</v>
      </c>
    </row>
    <row r="2443" spans="1:12" x14ac:dyDescent="0.25">
      <c r="A2443" t="s">
        <v>747</v>
      </c>
      <c r="B2443">
        <v>2011</v>
      </c>
      <c r="C2443" t="s">
        <v>701</v>
      </c>
      <c r="D2443">
        <v>1.4222999999999999</v>
      </c>
      <c r="E2443">
        <v>1.4222999999999999</v>
      </c>
      <c r="F2443">
        <v>1.4222999999999999</v>
      </c>
      <c r="G2443">
        <v>1.4222999999999999</v>
      </c>
      <c r="H2443">
        <v>1.4222999999999999</v>
      </c>
      <c r="I2443">
        <v>1.4222999999999999</v>
      </c>
      <c r="J2443">
        <v>1.4222999999999999</v>
      </c>
      <c r="K2443">
        <v>1.4222999999999999</v>
      </c>
      <c r="L2443">
        <v>1.4222999999999999</v>
      </c>
    </row>
    <row r="2444" spans="1:12" x14ac:dyDescent="0.25">
      <c r="A2444" t="s">
        <v>747</v>
      </c>
      <c r="B2444">
        <v>2011</v>
      </c>
      <c r="C2444" t="s">
        <v>703</v>
      </c>
      <c r="D2444">
        <v>0.19869999999999999</v>
      </c>
      <c r="E2444">
        <v>0.19869999999999999</v>
      </c>
      <c r="F2444">
        <v>0.19869999999999999</v>
      </c>
      <c r="G2444">
        <v>0.19869999999999999</v>
      </c>
      <c r="H2444">
        <v>0.19869999999999999</v>
      </c>
      <c r="I2444">
        <v>0.19869999999999999</v>
      </c>
      <c r="J2444">
        <v>0.19869999999999999</v>
      </c>
      <c r="K2444">
        <v>0.19869999999999999</v>
      </c>
      <c r="L2444">
        <v>0.19869999999999999</v>
      </c>
    </row>
    <row r="2445" spans="1:12" x14ac:dyDescent="0.25">
      <c r="A2445" t="s">
        <v>748</v>
      </c>
      <c r="B2445">
        <v>2011</v>
      </c>
      <c r="C2445" t="s">
        <v>698</v>
      </c>
      <c r="D2445">
        <v>0.5494</v>
      </c>
      <c r="E2445">
        <v>0.5494</v>
      </c>
      <c r="F2445">
        <v>0.5494</v>
      </c>
      <c r="G2445">
        <v>0.5494</v>
      </c>
      <c r="H2445">
        <v>0.5494</v>
      </c>
      <c r="I2445">
        <v>0.5494</v>
      </c>
      <c r="J2445">
        <v>0.5494</v>
      </c>
      <c r="K2445">
        <v>0.5494</v>
      </c>
      <c r="L2445">
        <v>0.5494</v>
      </c>
    </row>
    <row r="2446" spans="1:12" x14ac:dyDescent="0.25">
      <c r="A2446" t="s">
        <v>748</v>
      </c>
      <c r="B2446">
        <v>2011</v>
      </c>
      <c r="C2446" t="s">
        <v>702</v>
      </c>
      <c r="D2446">
        <v>0.1009</v>
      </c>
      <c r="E2446">
        <v>0.1009</v>
      </c>
      <c r="F2446">
        <v>0.1009</v>
      </c>
      <c r="G2446">
        <v>0.1009</v>
      </c>
      <c r="H2446">
        <v>0.1009</v>
      </c>
      <c r="I2446">
        <v>0.1009</v>
      </c>
      <c r="J2446">
        <v>0.1009</v>
      </c>
      <c r="K2446">
        <v>0.1009</v>
      </c>
      <c r="L2446">
        <v>0.1009</v>
      </c>
    </row>
    <row r="2447" spans="1:12" x14ac:dyDescent="0.25">
      <c r="A2447" t="s">
        <v>748</v>
      </c>
      <c r="B2447">
        <v>2011</v>
      </c>
      <c r="C2447" t="s">
        <v>701</v>
      </c>
      <c r="D2447">
        <v>0.11990000000000001</v>
      </c>
      <c r="E2447">
        <v>0.11990000000000001</v>
      </c>
      <c r="F2447">
        <v>0.11990000000000001</v>
      </c>
      <c r="G2447">
        <v>0.11990000000000001</v>
      </c>
      <c r="H2447">
        <v>0.11990000000000001</v>
      </c>
      <c r="I2447">
        <v>0.11990000000000001</v>
      </c>
      <c r="J2447">
        <v>0.11990000000000001</v>
      </c>
      <c r="K2447">
        <v>0.11990000000000001</v>
      </c>
      <c r="L2447">
        <v>0.11990000000000001</v>
      </c>
    </row>
    <row r="2448" spans="1:12" x14ac:dyDescent="0.25">
      <c r="A2448" t="s">
        <v>748</v>
      </c>
      <c r="B2448">
        <v>2011</v>
      </c>
      <c r="C2448" t="s">
        <v>699</v>
      </c>
      <c r="D2448">
        <v>8.0000000000000002E-3</v>
      </c>
      <c r="E2448">
        <v>8.0000000000000002E-3</v>
      </c>
      <c r="F2448">
        <v>8.0000000000000002E-3</v>
      </c>
      <c r="G2448">
        <v>8.0000000000000002E-3</v>
      </c>
      <c r="H2448">
        <v>8.0000000000000002E-3</v>
      </c>
      <c r="I2448">
        <v>8.0000000000000002E-3</v>
      </c>
      <c r="J2448">
        <v>8.0000000000000002E-3</v>
      </c>
      <c r="K2448">
        <v>8.0000000000000002E-3</v>
      </c>
      <c r="L2448">
        <v>8.0000000000000002E-3</v>
      </c>
    </row>
    <row r="2449" spans="1:12" x14ac:dyDescent="0.25">
      <c r="A2449" t="s">
        <v>748</v>
      </c>
      <c r="B2449">
        <v>2011</v>
      </c>
      <c r="C2449" t="s">
        <v>700</v>
      </c>
      <c r="D2449">
        <v>0.28170000000000001</v>
      </c>
      <c r="E2449">
        <v>0.28170000000000001</v>
      </c>
      <c r="F2449">
        <v>0.28170000000000001</v>
      </c>
      <c r="G2449">
        <v>0.28170000000000001</v>
      </c>
      <c r="H2449">
        <v>0.28170000000000001</v>
      </c>
      <c r="I2449">
        <v>0.28170000000000001</v>
      </c>
      <c r="J2449">
        <v>0.28170000000000001</v>
      </c>
      <c r="K2449">
        <v>0.28170000000000001</v>
      </c>
      <c r="L2449">
        <v>0.28170000000000001</v>
      </c>
    </row>
    <row r="2450" spans="1:12" x14ac:dyDescent="0.25">
      <c r="A2450" t="s">
        <v>748</v>
      </c>
      <c r="B2450">
        <v>2011</v>
      </c>
      <c r="C2450" t="s">
        <v>697</v>
      </c>
      <c r="D2450">
        <v>1.0808</v>
      </c>
      <c r="E2450">
        <v>1.0808</v>
      </c>
      <c r="F2450">
        <v>1.0808</v>
      </c>
      <c r="G2450">
        <v>1.0808</v>
      </c>
      <c r="H2450">
        <v>1.0808</v>
      </c>
      <c r="I2450">
        <v>1.0808</v>
      </c>
      <c r="J2450">
        <v>1.0808</v>
      </c>
      <c r="K2450">
        <v>1.0808</v>
      </c>
      <c r="L2450">
        <v>1.0808</v>
      </c>
    </row>
    <row r="2451" spans="1:12" x14ac:dyDescent="0.25">
      <c r="A2451" t="s">
        <v>748</v>
      </c>
      <c r="B2451">
        <v>2011</v>
      </c>
      <c r="C2451" t="s">
        <v>703</v>
      </c>
      <c r="D2451">
        <v>2.0899999999999998E-2</v>
      </c>
      <c r="E2451">
        <v>2.0899999999999998E-2</v>
      </c>
      <c r="F2451">
        <v>2.0899999999999998E-2</v>
      </c>
      <c r="G2451">
        <v>2.0899999999999998E-2</v>
      </c>
      <c r="H2451">
        <v>2.0899999999999998E-2</v>
      </c>
      <c r="I2451">
        <v>2.0899999999999998E-2</v>
      </c>
      <c r="J2451">
        <v>2.0899999999999998E-2</v>
      </c>
      <c r="K2451">
        <v>2.0899999999999998E-2</v>
      </c>
      <c r="L2451">
        <v>2.0899999999999998E-2</v>
      </c>
    </row>
    <row r="2452" spans="1:12" x14ac:dyDescent="0.25">
      <c r="A2452" t="s">
        <v>749</v>
      </c>
      <c r="B2452">
        <v>2011</v>
      </c>
      <c r="C2452" t="s">
        <v>702</v>
      </c>
      <c r="D2452">
        <v>2.52E-2</v>
      </c>
      <c r="E2452">
        <v>2.52E-2</v>
      </c>
      <c r="F2452">
        <v>2.52E-2</v>
      </c>
      <c r="G2452">
        <v>2.52E-2</v>
      </c>
      <c r="H2452">
        <v>2.52E-2</v>
      </c>
      <c r="I2452">
        <v>2.52E-2</v>
      </c>
      <c r="J2452">
        <v>2.52E-2</v>
      </c>
      <c r="K2452">
        <v>2.52E-2</v>
      </c>
      <c r="L2452">
        <v>2.52E-2</v>
      </c>
    </row>
    <row r="2453" spans="1:12" x14ac:dyDescent="0.25">
      <c r="A2453" t="s">
        <v>749</v>
      </c>
      <c r="B2453">
        <v>2011</v>
      </c>
      <c r="C2453" t="s">
        <v>699</v>
      </c>
      <c r="D2453">
        <v>2E-3</v>
      </c>
      <c r="E2453">
        <v>2E-3</v>
      </c>
      <c r="F2453">
        <v>2E-3</v>
      </c>
      <c r="G2453">
        <v>2E-3</v>
      </c>
      <c r="H2453">
        <v>2E-3</v>
      </c>
      <c r="I2453">
        <v>2E-3</v>
      </c>
      <c r="J2453">
        <v>2E-3</v>
      </c>
      <c r="K2453">
        <v>2E-3</v>
      </c>
      <c r="L2453">
        <v>2E-3</v>
      </c>
    </row>
    <row r="2454" spans="1:12" x14ac:dyDescent="0.25">
      <c r="A2454" t="s">
        <v>749</v>
      </c>
      <c r="B2454">
        <v>2011</v>
      </c>
      <c r="C2454" t="s">
        <v>698</v>
      </c>
      <c r="D2454">
        <v>0.14299999999999999</v>
      </c>
      <c r="E2454">
        <v>0.14299999999999999</v>
      </c>
      <c r="F2454">
        <v>0.14299999999999999</v>
      </c>
      <c r="G2454">
        <v>0.14299999999999999</v>
      </c>
      <c r="H2454">
        <v>0.14299999999999999</v>
      </c>
      <c r="I2454">
        <v>0.14299999999999999</v>
      </c>
      <c r="J2454">
        <v>0.14299999999999999</v>
      </c>
      <c r="K2454">
        <v>0.14299999999999999</v>
      </c>
      <c r="L2454">
        <v>0.14299999999999999</v>
      </c>
    </row>
    <row r="2455" spans="1:12" x14ac:dyDescent="0.25">
      <c r="A2455" t="s">
        <v>749</v>
      </c>
      <c r="B2455">
        <v>2011</v>
      </c>
      <c r="C2455" t="s">
        <v>700</v>
      </c>
      <c r="D2455">
        <v>7.0300000000000001E-2</v>
      </c>
      <c r="E2455">
        <v>7.0300000000000001E-2</v>
      </c>
      <c r="F2455">
        <v>7.0300000000000001E-2</v>
      </c>
      <c r="G2455">
        <v>7.0300000000000001E-2</v>
      </c>
      <c r="H2455">
        <v>7.0300000000000001E-2</v>
      </c>
      <c r="I2455">
        <v>7.0300000000000001E-2</v>
      </c>
      <c r="J2455">
        <v>7.0300000000000001E-2</v>
      </c>
      <c r="K2455">
        <v>7.0300000000000001E-2</v>
      </c>
      <c r="L2455">
        <v>7.0300000000000001E-2</v>
      </c>
    </row>
    <row r="2456" spans="1:12" x14ac:dyDescent="0.25">
      <c r="A2456" t="s">
        <v>749</v>
      </c>
      <c r="B2456">
        <v>2011</v>
      </c>
      <c r="C2456" t="s">
        <v>703</v>
      </c>
      <c r="D2456">
        <v>5.1999999999999998E-3</v>
      </c>
      <c r="E2456">
        <v>5.1999999999999998E-3</v>
      </c>
      <c r="F2456">
        <v>5.1999999999999998E-3</v>
      </c>
      <c r="G2456">
        <v>5.1999999999999998E-3</v>
      </c>
      <c r="H2456">
        <v>5.1999999999999998E-3</v>
      </c>
      <c r="I2456">
        <v>5.1999999999999998E-3</v>
      </c>
      <c r="J2456">
        <v>5.1999999999999998E-3</v>
      </c>
      <c r="K2456">
        <v>5.1999999999999998E-3</v>
      </c>
      <c r="L2456">
        <v>5.1999999999999998E-3</v>
      </c>
    </row>
    <row r="2457" spans="1:12" x14ac:dyDescent="0.25">
      <c r="A2457" t="s">
        <v>749</v>
      </c>
      <c r="B2457">
        <v>2011</v>
      </c>
      <c r="C2457" t="s">
        <v>697</v>
      </c>
      <c r="D2457">
        <v>0.2787</v>
      </c>
      <c r="E2457">
        <v>0.2787</v>
      </c>
      <c r="F2457">
        <v>0.2787</v>
      </c>
      <c r="G2457">
        <v>0.2787</v>
      </c>
      <c r="H2457">
        <v>0.2787</v>
      </c>
      <c r="I2457">
        <v>0.2787</v>
      </c>
      <c r="J2457">
        <v>0.2787</v>
      </c>
      <c r="K2457">
        <v>0.2787</v>
      </c>
      <c r="L2457">
        <v>0.2787</v>
      </c>
    </row>
    <row r="2458" spans="1:12" x14ac:dyDescent="0.25">
      <c r="A2458" t="s">
        <v>749</v>
      </c>
      <c r="B2458">
        <v>2011</v>
      </c>
      <c r="C2458" t="s">
        <v>701</v>
      </c>
      <c r="D2458">
        <v>3.3000000000000002E-2</v>
      </c>
      <c r="E2458">
        <v>3.3000000000000002E-2</v>
      </c>
      <c r="F2458">
        <v>3.3000000000000002E-2</v>
      </c>
      <c r="G2458">
        <v>3.3000000000000002E-2</v>
      </c>
      <c r="H2458">
        <v>3.3000000000000002E-2</v>
      </c>
      <c r="I2458">
        <v>3.3000000000000002E-2</v>
      </c>
      <c r="J2458">
        <v>3.3000000000000002E-2</v>
      </c>
      <c r="K2458">
        <v>3.3000000000000002E-2</v>
      </c>
      <c r="L2458">
        <v>3.3000000000000002E-2</v>
      </c>
    </row>
    <row r="2459" spans="1:12" x14ac:dyDescent="0.25">
      <c r="A2459" t="s">
        <v>750</v>
      </c>
      <c r="B2459">
        <v>2011</v>
      </c>
      <c r="C2459" t="s">
        <v>702</v>
      </c>
      <c r="D2459">
        <v>0.31069999999999998</v>
      </c>
      <c r="E2459">
        <v>0.31069999999999998</v>
      </c>
      <c r="F2459">
        <v>0.31069999999999998</v>
      </c>
      <c r="G2459">
        <v>0.31069999999999998</v>
      </c>
      <c r="H2459">
        <v>0.31069999999999998</v>
      </c>
      <c r="I2459">
        <v>0.31069999999999998</v>
      </c>
      <c r="J2459">
        <v>0.31069999999999998</v>
      </c>
      <c r="K2459">
        <v>0.31069999999999998</v>
      </c>
      <c r="L2459">
        <v>0.31069999999999998</v>
      </c>
    </row>
    <row r="2460" spans="1:12" x14ac:dyDescent="0.25">
      <c r="A2460" t="s">
        <v>750</v>
      </c>
      <c r="B2460">
        <v>2011</v>
      </c>
      <c r="C2460" t="s">
        <v>700</v>
      </c>
      <c r="D2460">
        <v>0.86719999999999997</v>
      </c>
      <c r="E2460">
        <v>0.86719999999999997</v>
      </c>
      <c r="F2460">
        <v>0.86719999999999997</v>
      </c>
      <c r="G2460">
        <v>0.86719999999999997</v>
      </c>
      <c r="H2460">
        <v>0.86719999999999997</v>
      </c>
      <c r="I2460">
        <v>0.86719999999999997</v>
      </c>
      <c r="J2460">
        <v>0.86719999999999997</v>
      </c>
      <c r="K2460">
        <v>0.86719999999999997</v>
      </c>
      <c r="L2460">
        <v>0.86719999999999997</v>
      </c>
    </row>
    <row r="2461" spans="1:12" x14ac:dyDescent="0.25">
      <c r="A2461" t="s">
        <v>750</v>
      </c>
      <c r="B2461">
        <v>2011</v>
      </c>
      <c r="C2461" t="s">
        <v>697</v>
      </c>
      <c r="D2461">
        <v>3.4413</v>
      </c>
      <c r="E2461">
        <v>3.4413</v>
      </c>
      <c r="F2461">
        <v>3.4413</v>
      </c>
      <c r="G2461">
        <v>3.4413</v>
      </c>
      <c r="H2461">
        <v>3.4413</v>
      </c>
      <c r="I2461">
        <v>3.4413</v>
      </c>
      <c r="J2461">
        <v>3.4413</v>
      </c>
      <c r="K2461">
        <v>3.4413</v>
      </c>
      <c r="L2461">
        <v>3.4413</v>
      </c>
    </row>
    <row r="2462" spans="1:12" x14ac:dyDescent="0.25">
      <c r="A2462" t="s">
        <v>750</v>
      </c>
      <c r="B2462">
        <v>2011</v>
      </c>
      <c r="C2462" t="s">
        <v>703</v>
      </c>
      <c r="D2462">
        <v>6.4299999999999996E-2</v>
      </c>
      <c r="E2462">
        <v>6.4299999999999996E-2</v>
      </c>
      <c r="F2462">
        <v>6.4299999999999996E-2</v>
      </c>
      <c r="G2462">
        <v>6.4299999999999996E-2</v>
      </c>
      <c r="H2462">
        <v>6.4299999999999996E-2</v>
      </c>
      <c r="I2462">
        <v>6.4299999999999996E-2</v>
      </c>
      <c r="J2462">
        <v>6.4299999999999996E-2</v>
      </c>
      <c r="K2462">
        <v>6.4299999999999996E-2</v>
      </c>
      <c r="L2462">
        <v>6.4299999999999996E-2</v>
      </c>
    </row>
    <row r="2463" spans="1:12" x14ac:dyDescent="0.25">
      <c r="A2463" t="s">
        <v>750</v>
      </c>
      <c r="B2463">
        <v>2011</v>
      </c>
      <c r="C2463" t="s">
        <v>699</v>
      </c>
      <c r="D2463">
        <v>2.46E-2</v>
      </c>
      <c r="E2463">
        <v>2.46E-2</v>
      </c>
      <c r="F2463">
        <v>2.46E-2</v>
      </c>
      <c r="G2463">
        <v>2.46E-2</v>
      </c>
      <c r="H2463">
        <v>2.46E-2</v>
      </c>
      <c r="I2463">
        <v>2.46E-2</v>
      </c>
      <c r="J2463">
        <v>2.46E-2</v>
      </c>
      <c r="K2463">
        <v>2.46E-2</v>
      </c>
      <c r="L2463">
        <v>2.46E-2</v>
      </c>
    </row>
    <row r="2464" spans="1:12" x14ac:dyDescent="0.25">
      <c r="A2464" t="s">
        <v>750</v>
      </c>
      <c r="B2464">
        <v>2011</v>
      </c>
      <c r="C2464" t="s">
        <v>698</v>
      </c>
      <c r="D2464">
        <v>1.7050000000000001</v>
      </c>
      <c r="E2464">
        <v>1.7050000000000001</v>
      </c>
      <c r="F2464">
        <v>1.7050000000000001</v>
      </c>
      <c r="G2464">
        <v>1.7050000000000001</v>
      </c>
      <c r="H2464">
        <v>1.7050000000000001</v>
      </c>
      <c r="I2464">
        <v>1.7050000000000001</v>
      </c>
      <c r="J2464">
        <v>1.7050000000000001</v>
      </c>
      <c r="K2464">
        <v>1.7050000000000001</v>
      </c>
      <c r="L2464">
        <v>1.7050000000000001</v>
      </c>
    </row>
    <row r="2465" spans="1:12" x14ac:dyDescent="0.25">
      <c r="A2465" t="s">
        <v>750</v>
      </c>
      <c r="B2465">
        <v>2011</v>
      </c>
      <c r="C2465" t="s">
        <v>701</v>
      </c>
      <c r="D2465">
        <v>0.46949999999999997</v>
      </c>
      <c r="E2465">
        <v>0.46949999999999997</v>
      </c>
      <c r="F2465">
        <v>0.46949999999999997</v>
      </c>
      <c r="G2465">
        <v>0.46949999999999997</v>
      </c>
      <c r="H2465">
        <v>0.46949999999999997</v>
      </c>
      <c r="I2465">
        <v>0.46949999999999997</v>
      </c>
      <c r="J2465">
        <v>0.46949999999999997</v>
      </c>
      <c r="K2465">
        <v>0.46949999999999997</v>
      </c>
      <c r="L2465">
        <v>0.46949999999999997</v>
      </c>
    </row>
    <row r="2466" spans="1:12" x14ac:dyDescent="0.25">
      <c r="A2466" t="s">
        <v>751</v>
      </c>
      <c r="B2466">
        <v>2011</v>
      </c>
      <c r="C2466" t="s">
        <v>699</v>
      </c>
      <c r="D2466">
        <v>2.06E-2</v>
      </c>
      <c r="E2466">
        <v>2.06E-2</v>
      </c>
      <c r="F2466">
        <v>2.06E-2</v>
      </c>
      <c r="G2466">
        <v>2.06E-2</v>
      </c>
      <c r="H2466">
        <v>2.06E-2</v>
      </c>
      <c r="I2466">
        <v>2.06E-2</v>
      </c>
      <c r="J2466">
        <v>2.06E-2</v>
      </c>
      <c r="K2466">
        <v>2.06E-2</v>
      </c>
      <c r="L2466">
        <v>2.06E-2</v>
      </c>
    </row>
    <row r="2467" spans="1:12" x14ac:dyDescent="0.25">
      <c r="A2467" t="s">
        <v>751</v>
      </c>
      <c r="B2467">
        <v>2011</v>
      </c>
      <c r="C2467" t="s">
        <v>700</v>
      </c>
      <c r="D2467">
        <v>0.72440000000000004</v>
      </c>
      <c r="E2467">
        <v>0.72440000000000004</v>
      </c>
      <c r="F2467">
        <v>0.72440000000000004</v>
      </c>
      <c r="G2467">
        <v>0.72440000000000004</v>
      </c>
      <c r="H2467">
        <v>0.72440000000000004</v>
      </c>
      <c r="I2467">
        <v>0.72440000000000004</v>
      </c>
      <c r="J2467">
        <v>0.72440000000000004</v>
      </c>
      <c r="K2467">
        <v>0.72440000000000004</v>
      </c>
      <c r="L2467">
        <v>0.72440000000000004</v>
      </c>
    </row>
    <row r="2468" spans="1:12" x14ac:dyDescent="0.25">
      <c r="A2468" t="s">
        <v>751</v>
      </c>
      <c r="B2468">
        <v>2011</v>
      </c>
      <c r="C2468" t="s">
        <v>697</v>
      </c>
      <c r="D2468">
        <v>2.5123000000000002</v>
      </c>
      <c r="E2468">
        <v>2.5123000000000002</v>
      </c>
      <c r="F2468">
        <v>2.5123000000000002</v>
      </c>
      <c r="G2468">
        <v>2.5123000000000002</v>
      </c>
      <c r="H2468">
        <v>2.5123000000000002</v>
      </c>
      <c r="I2468">
        <v>2.5123000000000002</v>
      </c>
      <c r="J2468">
        <v>2.5123000000000002</v>
      </c>
      <c r="K2468">
        <v>2.5123000000000002</v>
      </c>
      <c r="L2468">
        <v>2.5123000000000002</v>
      </c>
    </row>
    <row r="2469" spans="1:12" x14ac:dyDescent="0.25">
      <c r="A2469" t="s">
        <v>751</v>
      </c>
      <c r="B2469">
        <v>2011</v>
      </c>
      <c r="C2469" t="s">
        <v>698</v>
      </c>
      <c r="D2469">
        <v>1.2084999999999999</v>
      </c>
      <c r="E2469">
        <v>1.2084999999999999</v>
      </c>
      <c r="F2469">
        <v>1.2084999999999999</v>
      </c>
      <c r="G2469">
        <v>1.2084999999999999</v>
      </c>
      <c r="H2469">
        <v>1.2084999999999999</v>
      </c>
      <c r="I2469">
        <v>1.2084999999999999</v>
      </c>
      <c r="J2469">
        <v>1.2084999999999999</v>
      </c>
      <c r="K2469">
        <v>1.2084999999999999</v>
      </c>
      <c r="L2469">
        <v>1.2084999999999999</v>
      </c>
    </row>
    <row r="2470" spans="1:12" x14ac:dyDescent="0.25">
      <c r="A2470" t="s">
        <v>751</v>
      </c>
      <c r="B2470">
        <v>2011</v>
      </c>
      <c r="C2470" t="s">
        <v>701</v>
      </c>
      <c r="D2470">
        <v>0.2455</v>
      </c>
      <c r="E2470">
        <v>0.2455</v>
      </c>
      <c r="F2470">
        <v>0.2455</v>
      </c>
      <c r="G2470">
        <v>0.2455</v>
      </c>
      <c r="H2470">
        <v>0.2455</v>
      </c>
      <c r="I2470">
        <v>0.2455</v>
      </c>
      <c r="J2470">
        <v>0.2455</v>
      </c>
      <c r="K2470">
        <v>0.2455</v>
      </c>
      <c r="L2470">
        <v>0.2455</v>
      </c>
    </row>
    <row r="2471" spans="1:12" x14ac:dyDescent="0.25">
      <c r="A2471" t="s">
        <v>751</v>
      </c>
      <c r="B2471">
        <v>2011</v>
      </c>
      <c r="C2471" t="s">
        <v>702</v>
      </c>
      <c r="D2471">
        <v>0.2596</v>
      </c>
      <c r="E2471">
        <v>0.2596</v>
      </c>
      <c r="F2471">
        <v>0.2596</v>
      </c>
      <c r="G2471">
        <v>0.2596</v>
      </c>
      <c r="H2471">
        <v>0.2596</v>
      </c>
      <c r="I2471">
        <v>0.2596</v>
      </c>
      <c r="J2471">
        <v>0.2596</v>
      </c>
      <c r="K2471">
        <v>0.2596</v>
      </c>
      <c r="L2471">
        <v>0.2596</v>
      </c>
    </row>
    <row r="2472" spans="1:12" x14ac:dyDescent="0.25">
      <c r="A2472" t="s">
        <v>751</v>
      </c>
      <c r="B2472">
        <v>2011</v>
      </c>
      <c r="C2472" t="s">
        <v>703</v>
      </c>
      <c r="D2472">
        <v>5.3699999999999998E-2</v>
      </c>
      <c r="E2472">
        <v>5.3699999999999998E-2</v>
      </c>
      <c r="F2472">
        <v>5.3699999999999998E-2</v>
      </c>
      <c r="G2472">
        <v>5.3699999999999998E-2</v>
      </c>
      <c r="H2472">
        <v>5.3699999999999998E-2</v>
      </c>
      <c r="I2472">
        <v>5.3699999999999998E-2</v>
      </c>
      <c r="J2472">
        <v>5.3699999999999998E-2</v>
      </c>
      <c r="K2472">
        <v>5.3699999999999998E-2</v>
      </c>
      <c r="L2472">
        <v>5.3699999999999998E-2</v>
      </c>
    </row>
    <row r="2473" spans="1:12" x14ac:dyDescent="0.25">
      <c r="A2473" t="s">
        <v>752</v>
      </c>
      <c r="B2473">
        <v>2011</v>
      </c>
      <c r="C2473" t="s">
        <v>699</v>
      </c>
      <c r="D2473">
        <v>1.6000000000000001E-3</v>
      </c>
      <c r="E2473">
        <v>1.6000000000000001E-3</v>
      </c>
      <c r="F2473">
        <v>1.6000000000000001E-3</v>
      </c>
      <c r="G2473">
        <v>1.6000000000000001E-3</v>
      </c>
      <c r="H2473">
        <v>1.6000000000000001E-3</v>
      </c>
      <c r="I2473">
        <v>1.6000000000000001E-3</v>
      </c>
      <c r="J2473">
        <v>1.6000000000000001E-3</v>
      </c>
      <c r="K2473">
        <v>1.6000000000000001E-3</v>
      </c>
      <c r="L2473">
        <v>1.6000000000000001E-3</v>
      </c>
    </row>
    <row r="2474" spans="1:12" x14ac:dyDescent="0.25">
      <c r="A2474" t="s">
        <v>752</v>
      </c>
      <c r="B2474">
        <v>2011</v>
      </c>
      <c r="C2474" t="s">
        <v>697</v>
      </c>
      <c r="D2474">
        <v>0.20699999999999999</v>
      </c>
      <c r="E2474">
        <v>0.20699999999999999</v>
      </c>
      <c r="F2474">
        <v>0.20699999999999999</v>
      </c>
      <c r="G2474">
        <v>0.20699999999999999</v>
      </c>
      <c r="H2474">
        <v>0.20699999999999999</v>
      </c>
      <c r="I2474">
        <v>0.20699999999999999</v>
      </c>
      <c r="J2474">
        <v>0.20699999999999999</v>
      </c>
      <c r="K2474">
        <v>0.20699999999999999</v>
      </c>
      <c r="L2474">
        <v>0.20699999999999999</v>
      </c>
    </row>
    <row r="2475" spans="1:12" x14ac:dyDescent="0.25">
      <c r="A2475" t="s">
        <v>752</v>
      </c>
      <c r="B2475">
        <v>2011</v>
      </c>
      <c r="C2475" t="s">
        <v>703</v>
      </c>
      <c r="D2475">
        <v>4.1999999999999997E-3</v>
      </c>
      <c r="E2475">
        <v>4.1999999999999997E-3</v>
      </c>
      <c r="F2475">
        <v>4.1999999999999997E-3</v>
      </c>
      <c r="G2475">
        <v>4.1999999999999997E-3</v>
      </c>
      <c r="H2475">
        <v>4.1999999999999997E-3</v>
      </c>
      <c r="I2475">
        <v>4.1999999999999997E-3</v>
      </c>
      <c r="J2475">
        <v>4.1999999999999997E-3</v>
      </c>
      <c r="K2475">
        <v>4.1999999999999997E-3</v>
      </c>
      <c r="L2475">
        <v>4.1999999999999997E-3</v>
      </c>
    </row>
    <row r="2476" spans="1:12" x14ac:dyDescent="0.25">
      <c r="A2476" t="s">
        <v>752</v>
      </c>
      <c r="B2476">
        <v>2011</v>
      </c>
      <c r="C2476" t="s">
        <v>702</v>
      </c>
      <c r="D2476">
        <v>2.01E-2</v>
      </c>
      <c r="E2476">
        <v>2.01E-2</v>
      </c>
      <c r="F2476">
        <v>2.01E-2</v>
      </c>
      <c r="G2476">
        <v>2.01E-2</v>
      </c>
      <c r="H2476">
        <v>2.01E-2</v>
      </c>
      <c r="I2476">
        <v>2.01E-2</v>
      </c>
      <c r="J2476">
        <v>2.01E-2</v>
      </c>
      <c r="K2476">
        <v>2.01E-2</v>
      </c>
      <c r="L2476">
        <v>2.01E-2</v>
      </c>
    </row>
    <row r="2477" spans="1:12" x14ac:dyDescent="0.25">
      <c r="A2477" t="s">
        <v>752</v>
      </c>
      <c r="B2477">
        <v>2011</v>
      </c>
      <c r="C2477" t="s">
        <v>698</v>
      </c>
      <c r="D2477">
        <v>8.8700000000000001E-2</v>
      </c>
      <c r="E2477">
        <v>8.8700000000000001E-2</v>
      </c>
      <c r="F2477">
        <v>8.8700000000000001E-2</v>
      </c>
      <c r="G2477">
        <v>8.8700000000000001E-2</v>
      </c>
      <c r="H2477">
        <v>8.8700000000000001E-2</v>
      </c>
      <c r="I2477">
        <v>8.8700000000000001E-2</v>
      </c>
      <c r="J2477">
        <v>8.8700000000000001E-2</v>
      </c>
      <c r="K2477">
        <v>8.8700000000000001E-2</v>
      </c>
      <c r="L2477">
        <v>8.8700000000000001E-2</v>
      </c>
    </row>
    <row r="2478" spans="1:12" x14ac:dyDescent="0.25">
      <c r="A2478" t="s">
        <v>752</v>
      </c>
      <c r="B2478">
        <v>2011</v>
      </c>
      <c r="C2478" t="s">
        <v>701</v>
      </c>
      <c r="D2478">
        <v>3.6200000000000003E-2</v>
      </c>
      <c r="E2478">
        <v>3.6200000000000003E-2</v>
      </c>
      <c r="F2478">
        <v>3.6200000000000003E-2</v>
      </c>
      <c r="G2478">
        <v>3.6200000000000003E-2</v>
      </c>
      <c r="H2478">
        <v>3.6200000000000003E-2</v>
      </c>
      <c r="I2478">
        <v>3.6200000000000003E-2</v>
      </c>
      <c r="J2478">
        <v>3.6200000000000003E-2</v>
      </c>
      <c r="K2478">
        <v>3.6200000000000003E-2</v>
      </c>
      <c r="L2478">
        <v>3.6200000000000003E-2</v>
      </c>
    </row>
    <row r="2479" spans="1:12" x14ac:dyDescent="0.25">
      <c r="A2479" t="s">
        <v>752</v>
      </c>
      <c r="B2479">
        <v>2011</v>
      </c>
      <c r="C2479" t="s">
        <v>700</v>
      </c>
      <c r="D2479">
        <v>5.62E-2</v>
      </c>
      <c r="E2479">
        <v>5.62E-2</v>
      </c>
      <c r="F2479">
        <v>5.62E-2</v>
      </c>
      <c r="G2479">
        <v>5.62E-2</v>
      </c>
      <c r="H2479">
        <v>5.62E-2</v>
      </c>
      <c r="I2479">
        <v>5.62E-2</v>
      </c>
      <c r="J2479">
        <v>5.62E-2</v>
      </c>
      <c r="K2479">
        <v>5.62E-2</v>
      </c>
      <c r="L2479">
        <v>5.62E-2</v>
      </c>
    </row>
    <row r="2480" spans="1:12" x14ac:dyDescent="0.25">
      <c r="A2480" t="s">
        <v>753</v>
      </c>
      <c r="B2480">
        <v>2011</v>
      </c>
      <c r="C2480" t="s">
        <v>702</v>
      </c>
      <c r="D2480">
        <v>7.0199999999999999E-2</v>
      </c>
      <c r="E2480">
        <v>7.0199999999999999E-2</v>
      </c>
      <c r="F2480">
        <v>7.0199999999999999E-2</v>
      </c>
      <c r="G2480">
        <v>7.0199999999999999E-2</v>
      </c>
      <c r="H2480">
        <v>7.0199999999999999E-2</v>
      </c>
      <c r="I2480">
        <v>7.0199999999999999E-2</v>
      </c>
      <c r="J2480">
        <v>7.0199999999999999E-2</v>
      </c>
      <c r="K2480">
        <v>7.0199999999999999E-2</v>
      </c>
      <c r="L2480">
        <v>7.0199999999999999E-2</v>
      </c>
    </row>
    <row r="2481" spans="1:12" x14ac:dyDescent="0.25">
      <c r="A2481" t="s">
        <v>753</v>
      </c>
      <c r="B2481">
        <v>2011</v>
      </c>
      <c r="C2481" t="s">
        <v>701</v>
      </c>
      <c r="D2481">
        <v>0.1149</v>
      </c>
      <c r="E2481">
        <v>0.1149</v>
      </c>
      <c r="F2481">
        <v>0.1149</v>
      </c>
      <c r="G2481">
        <v>0.1149</v>
      </c>
      <c r="H2481">
        <v>0.1149</v>
      </c>
      <c r="I2481">
        <v>0.1149</v>
      </c>
      <c r="J2481">
        <v>0.1149</v>
      </c>
      <c r="K2481">
        <v>0.1149</v>
      </c>
      <c r="L2481">
        <v>0.1149</v>
      </c>
    </row>
    <row r="2482" spans="1:12" x14ac:dyDescent="0.25">
      <c r="A2482" t="s">
        <v>753</v>
      </c>
      <c r="B2482">
        <v>2011</v>
      </c>
      <c r="C2482" t="s">
        <v>699</v>
      </c>
      <c r="D2482">
        <v>5.5999999999999999E-3</v>
      </c>
      <c r="E2482">
        <v>5.5999999999999999E-3</v>
      </c>
      <c r="F2482">
        <v>5.5999999999999999E-3</v>
      </c>
      <c r="G2482">
        <v>5.5999999999999999E-3</v>
      </c>
      <c r="H2482">
        <v>5.5999999999999999E-3</v>
      </c>
      <c r="I2482">
        <v>5.5999999999999999E-3</v>
      </c>
      <c r="J2482">
        <v>5.5999999999999999E-3</v>
      </c>
      <c r="K2482">
        <v>5.5999999999999999E-3</v>
      </c>
      <c r="L2482">
        <v>5.5999999999999999E-3</v>
      </c>
    </row>
    <row r="2483" spans="1:12" x14ac:dyDescent="0.25">
      <c r="A2483" t="s">
        <v>753</v>
      </c>
      <c r="B2483">
        <v>2011</v>
      </c>
      <c r="C2483" t="s">
        <v>703</v>
      </c>
      <c r="D2483">
        <v>1.4500000000000001E-2</v>
      </c>
      <c r="E2483">
        <v>1.4500000000000001E-2</v>
      </c>
      <c r="F2483">
        <v>1.4500000000000001E-2</v>
      </c>
      <c r="G2483">
        <v>1.4500000000000001E-2</v>
      </c>
      <c r="H2483">
        <v>1.4500000000000001E-2</v>
      </c>
      <c r="I2483">
        <v>1.4500000000000001E-2</v>
      </c>
      <c r="J2483">
        <v>1.4500000000000001E-2</v>
      </c>
      <c r="K2483">
        <v>1.4500000000000001E-2</v>
      </c>
      <c r="L2483">
        <v>1.4500000000000001E-2</v>
      </c>
    </row>
    <row r="2484" spans="1:12" x14ac:dyDescent="0.25">
      <c r="A2484" t="s">
        <v>753</v>
      </c>
      <c r="B2484">
        <v>2011</v>
      </c>
      <c r="C2484" t="s">
        <v>698</v>
      </c>
      <c r="D2484">
        <v>0.36349999999999999</v>
      </c>
      <c r="E2484">
        <v>0.36349999999999999</v>
      </c>
      <c r="F2484">
        <v>0.36349999999999999</v>
      </c>
      <c r="G2484">
        <v>0.36349999999999999</v>
      </c>
      <c r="H2484">
        <v>0.36349999999999999</v>
      </c>
      <c r="I2484">
        <v>0.36349999999999999</v>
      </c>
      <c r="J2484">
        <v>0.36349999999999999</v>
      </c>
      <c r="K2484">
        <v>0.36349999999999999</v>
      </c>
      <c r="L2484">
        <v>0.36349999999999999</v>
      </c>
    </row>
    <row r="2485" spans="1:12" x14ac:dyDescent="0.25">
      <c r="A2485" t="s">
        <v>753</v>
      </c>
      <c r="B2485">
        <v>2011</v>
      </c>
      <c r="C2485" t="s">
        <v>700</v>
      </c>
      <c r="D2485">
        <v>0.1958</v>
      </c>
      <c r="E2485">
        <v>0.1958</v>
      </c>
      <c r="F2485">
        <v>0.1958</v>
      </c>
      <c r="G2485">
        <v>0.1958</v>
      </c>
      <c r="H2485">
        <v>0.1958</v>
      </c>
      <c r="I2485">
        <v>0.1958</v>
      </c>
      <c r="J2485">
        <v>0.1958</v>
      </c>
      <c r="K2485">
        <v>0.1958</v>
      </c>
      <c r="L2485">
        <v>0.1958</v>
      </c>
    </row>
    <row r="2486" spans="1:12" x14ac:dyDescent="0.25">
      <c r="A2486" t="s">
        <v>753</v>
      </c>
      <c r="B2486">
        <v>2011</v>
      </c>
      <c r="C2486" t="s">
        <v>697</v>
      </c>
      <c r="D2486">
        <v>0.76449999999999996</v>
      </c>
      <c r="E2486">
        <v>0.76449999999999996</v>
      </c>
      <c r="F2486">
        <v>0.76449999999999996</v>
      </c>
      <c r="G2486">
        <v>0.76449999999999996</v>
      </c>
      <c r="H2486">
        <v>0.76449999999999996</v>
      </c>
      <c r="I2486">
        <v>0.76449999999999996</v>
      </c>
      <c r="J2486">
        <v>0.76449999999999996</v>
      </c>
      <c r="K2486">
        <v>0.76449999999999996</v>
      </c>
      <c r="L2486">
        <v>0.76449999999999996</v>
      </c>
    </row>
    <row r="2487" spans="1:12" x14ac:dyDescent="0.25">
      <c r="A2487" t="s">
        <v>754</v>
      </c>
      <c r="B2487">
        <v>2011</v>
      </c>
      <c r="C2487" t="s">
        <v>698</v>
      </c>
      <c r="D2487">
        <v>1.1701999999999999</v>
      </c>
      <c r="E2487">
        <v>1.1701999999999999</v>
      </c>
      <c r="F2487">
        <v>1.1701999999999999</v>
      </c>
      <c r="G2487">
        <v>1.1701999999999999</v>
      </c>
      <c r="H2487">
        <v>1.1701999999999999</v>
      </c>
      <c r="I2487">
        <v>1.1701999999999999</v>
      </c>
      <c r="J2487">
        <v>1.1701999999999999</v>
      </c>
      <c r="K2487">
        <v>1.1701999999999999</v>
      </c>
      <c r="L2487">
        <v>1.1701999999999999</v>
      </c>
    </row>
    <row r="2488" spans="1:12" x14ac:dyDescent="0.25">
      <c r="A2488" t="s">
        <v>754</v>
      </c>
      <c r="B2488">
        <v>2011</v>
      </c>
      <c r="C2488" t="s">
        <v>701</v>
      </c>
      <c r="D2488">
        <v>0.3301</v>
      </c>
      <c r="E2488">
        <v>0.3301</v>
      </c>
      <c r="F2488">
        <v>0.3301</v>
      </c>
      <c r="G2488">
        <v>0.3301</v>
      </c>
      <c r="H2488">
        <v>0.3301</v>
      </c>
      <c r="I2488">
        <v>0.3301</v>
      </c>
      <c r="J2488">
        <v>0.3301</v>
      </c>
      <c r="K2488">
        <v>0.3301</v>
      </c>
      <c r="L2488">
        <v>0.3301</v>
      </c>
    </row>
    <row r="2489" spans="1:12" x14ac:dyDescent="0.25">
      <c r="A2489" t="s">
        <v>754</v>
      </c>
      <c r="B2489">
        <v>2011</v>
      </c>
      <c r="C2489" t="s">
        <v>700</v>
      </c>
      <c r="D2489">
        <v>0.61660000000000004</v>
      </c>
      <c r="E2489">
        <v>0.61660000000000004</v>
      </c>
      <c r="F2489">
        <v>0.61660000000000004</v>
      </c>
      <c r="G2489">
        <v>0.61660000000000004</v>
      </c>
      <c r="H2489">
        <v>0.61660000000000004</v>
      </c>
      <c r="I2489">
        <v>0.61660000000000004</v>
      </c>
      <c r="J2489">
        <v>0.61660000000000004</v>
      </c>
      <c r="K2489">
        <v>0.61660000000000004</v>
      </c>
      <c r="L2489">
        <v>0.61660000000000004</v>
      </c>
    </row>
    <row r="2490" spans="1:12" x14ac:dyDescent="0.25">
      <c r="A2490" t="s">
        <v>754</v>
      </c>
      <c r="B2490">
        <v>2011</v>
      </c>
      <c r="C2490" t="s">
        <v>697</v>
      </c>
      <c r="D2490">
        <v>2.4009999999999998</v>
      </c>
      <c r="E2490">
        <v>2.4009999999999998</v>
      </c>
      <c r="F2490">
        <v>2.4009999999999998</v>
      </c>
      <c r="G2490">
        <v>2.4009999999999998</v>
      </c>
      <c r="H2490">
        <v>2.4009999999999998</v>
      </c>
      <c r="I2490">
        <v>2.4009999999999998</v>
      </c>
      <c r="J2490">
        <v>2.4009999999999998</v>
      </c>
      <c r="K2490">
        <v>2.4009999999999998</v>
      </c>
      <c r="L2490">
        <v>2.4009999999999998</v>
      </c>
    </row>
    <row r="2491" spans="1:12" x14ac:dyDescent="0.25">
      <c r="A2491" t="s">
        <v>754</v>
      </c>
      <c r="B2491">
        <v>2011</v>
      </c>
      <c r="C2491" t="s">
        <v>703</v>
      </c>
      <c r="D2491">
        <v>4.5699999999999998E-2</v>
      </c>
      <c r="E2491">
        <v>4.5699999999999998E-2</v>
      </c>
      <c r="F2491">
        <v>4.5699999999999998E-2</v>
      </c>
      <c r="G2491">
        <v>4.5699999999999998E-2</v>
      </c>
      <c r="H2491">
        <v>4.5699999999999998E-2</v>
      </c>
      <c r="I2491">
        <v>4.5699999999999998E-2</v>
      </c>
      <c r="J2491">
        <v>4.5699999999999998E-2</v>
      </c>
      <c r="K2491">
        <v>4.5699999999999998E-2</v>
      </c>
      <c r="L2491">
        <v>4.5699999999999998E-2</v>
      </c>
    </row>
    <row r="2492" spans="1:12" x14ac:dyDescent="0.25">
      <c r="A2492" t="s">
        <v>754</v>
      </c>
      <c r="B2492">
        <v>2011</v>
      </c>
      <c r="C2492" t="s">
        <v>699</v>
      </c>
      <c r="D2492">
        <v>1.7500000000000002E-2</v>
      </c>
      <c r="E2492">
        <v>1.7500000000000002E-2</v>
      </c>
      <c r="F2492">
        <v>1.7500000000000002E-2</v>
      </c>
      <c r="G2492">
        <v>1.7500000000000002E-2</v>
      </c>
      <c r="H2492">
        <v>1.7500000000000002E-2</v>
      </c>
      <c r="I2492">
        <v>1.7500000000000002E-2</v>
      </c>
      <c r="J2492">
        <v>1.7500000000000002E-2</v>
      </c>
      <c r="K2492">
        <v>1.7500000000000002E-2</v>
      </c>
      <c r="L2492">
        <v>1.7500000000000002E-2</v>
      </c>
    </row>
    <row r="2493" spans="1:12" x14ac:dyDescent="0.25">
      <c r="A2493" t="s">
        <v>754</v>
      </c>
      <c r="B2493">
        <v>2011</v>
      </c>
      <c r="C2493" t="s">
        <v>702</v>
      </c>
      <c r="D2493">
        <v>0.22090000000000001</v>
      </c>
      <c r="E2493">
        <v>0.22090000000000001</v>
      </c>
      <c r="F2493">
        <v>0.22090000000000001</v>
      </c>
      <c r="G2493">
        <v>0.22090000000000001</v>
      </c>
      <c r="H2493">
        <v>0.22090000000000001</v>
      </c>
      <c r="I2493">
        <v>0.22090000000000001</v>
      </c>
      <c r="J2493">
        <v>0.22090000000000001</v>
      </c>
      <c r="K2493">
        <v>0.22090000000000001</v>
      </c>
      <c r="L2493">
        <v>0.22090000000000001</v>
      </c>
    </row>
    <row r="2494" spans="1:12" x14ac:dyDescent="0.25">
      <c r="A2494" t="s">
        <v>755</v>
      </c>
      <c r="B2494">
        <v>2011</v>
      </c>
      <c r="C2494" t="s">
        <v>700</v>
      </c>
      <c r="D2494">
        <v>5.5899999999999998E-2</v>
      </c>
      <c r="E2494">
        <v>5.5899999999999998E-2</v>
      </c>
      <c r="F2494">
        <v>5.5899999999999998E-2</v>
      </c>
      <c r="G2494">
        <v>5.5899999999999998E-2</v>
      </c>
      <c r="H2494">
        <v>5.5899999999999998E-2</v>
      </c>
      <c r="I2494">
        <v>5.5899999999999998E-2</v>
      </c>
      <c r="J2494">
        <v>5.5899999999999998E-2</v>
      </c>
      <c r="K2494">
        <v>5.5899999999999998E-2</v>
      </c>
      <c r="L2494">
        <v>5.5899999999999998E-2</v>
      </c>
    </row>
    <row r="2495" spans="1:12" x14ac:dyDescent="0.25">
      <c r="A2495" t="s">
        <v>755</v>
      </c>
      <c r="B2495">
        <v>2011</v>
      </c>
      <c r="C2495" t="s">
        <v>697</v>
      </c>
      <c r="D2495">
        <v>0.28079999999999999</v>
      </c>
      <c r="E2495">
        <v>0.28079999999999999</v>
      </c>
      <c r="F2495">
        <v>0.28079999999999999</v>
      </c>
      <c r="G2495">
        <v>0.28079999999999999</v>
      </c>
      <c r="H2495">
        <v>0.28079999999999999</v>
      </c>
      <c r="I2495">
        <v>0.28079999999999999</v>
      </c>
      <c r="J2495">
        <v>0.28079999999999999</v>
      </c>
      <c r="K2495">
        <v>0.28079999999999999</v>
      </c>
      <c r="L2495">
        <v>0.28079999999999999</v>
      </c>
    </row>
    <row r="2496" spans="1:12" x14ac:dyDescent="0.25">
      <c r="A2496" t="s">
        <v>755</v>
      </c>
      <c r="B2496">
        <v>2011</v>
      </c>
      <c r="C2496" t="s">
        <v>701</v>
      </c>
      <c r="D2496">
        <v>2.7199999999999998E-2</v>
      </c>
      <c r="E2496">
        <v>2.7199999999999998E-2</v>
      </c>
      <c r="F2496">
        <v>2.7199999999999998E-2</v>
      </c>
      <c r="G2496">
        <v>2.7199999999999998E-2</v>
      </c>
      <c r="H2496">
        <v>2.7199999999999998E-2</v>
      </c>
      <c r="I2496">
        <v>2.7199999999999998E-2</v>
      </c>
      <c r="J2496">
        <v>2.7199999999999998E-2</v>
      </c>
      <c r="K2496">
        <v>2.7199999999999998E-2</v>
      </c>
      <c r="L2496">
        <v>2.7199999999999998E-2</v>
      </c>
    </row>
    <row r="2497" spans="1:12" x14ac:dyDescent="0.25">
      <c r="A2497" t="s">
        <v>755</v>
      </c>
      <c r="B2497">
        <v>2011</v>
      </c>
      <c r="C2497" t="s">
        <v>698</v>
      </c>
      <c r="D2497">
        <v>0.17199999999999999</v>
      </c>
      <c r="E2497">
        <v>0.17199999999999999</v>
      </c>
      <c r="F2497">
        <v>0.17199999999999999</v>
      </c>
      <c r="G2497">
        <v>0.17199999999999999</v>
      </c>
      <c r="H2497">
        <v>0.17199999999999999</v>
      </c>
      <c r="I2497">
        <v>0.17199999999999999</v>
      </c>
      <c r="J2497">
        <v>0.17199999999999999</v>
      </c>
      <c r="K2497">
        <v>0.17199999999999999</v>
      </c>
      <c r="L2497">
        <v>0.17199999999999999</v>
      </c>
    </row>
    <row r="2498" spans="1:12" x14ac:dyDescent="0.25">
      <c r="A2498" t="s">
        <v>755</v>
      </c>
      <c r="B2498">
        <v>2011</v>
      </c>
      <c r="C2498" t="s">
        <v>702</v>
      </c>
      <c r="D2498">
        <v>0.02</v>
      </c>
      <c r="E2498">
        <v>0.02</v>
      </c>
      <c r="F2498">
        <v>0.02</v>
      </c>
      <c r="G2498">
        <v>0.02</v>
      </c>
      <c r="H2498">
        <v>0.02</v>
      </c>
      <c r="I2498">
        <v>0.02</v>
      </c>
      <c r="J2498">
        <v>0.02</v>
      </c>
      <c r="K2498">
        <v>0.02</v>
      </c>
      <c r="L2498">
        <v>0.02</v>
      </c>
    </row>
    <row r="2499" spans="1:12" x14ac:dyDescent="0.25">
      <c r="A2499" t="s">
        <v>755</v>
      </c>
      <c r="B2499">
        <v>2011</v>
      </c>
      <c r="C2499" t="s">
        <v>703</v>
      </c>
      <c r="D2499">
        <v>4.1000000000000003E-3</v>
      </c>
      <c r="E2499">
        <v>4.1000000000000003E-3</v>
      </c>
      <c r="F2499">
        <v>4.1000000000000003E-3</v>
      </c>
      <c r="G2499">
        <v>4.1000000000000003E-3</v>
      </c>
      <c r="H2499">
        <v>4.1000000000000003E-3</v>
      </c>
      <c r="I2499">
        <v>4.1000000000000003E-3</v>
      </c>
      <c r="J2499">
        <v>4.1000000000000003E-3</v>
      </c>
      <c r="K2499">
        <v>4.1000000000000003E-3</v>
      </c>
      <c r="L2499">
        <v>4.1000000000000003E-3</v>
      </c>
    </row>
    <row r="2500" spans="1:12" x14ac:dyDescent="0.25">
      <c r="A2500" t="s">
        <v>755</v>
      </c>
      <c r="B2500">
        <v>2011</v>
      </c>
      <c r="C2500" t="s">
        <v>699</v>
      </c>
      <c r="D2500">
        <v>1.6000000000000001E-3</v>
      </c>
      <c r="E2500">
        <v>1.6000000000000001E-3</v>
      </c>
      <c r="F2500">
        <v>1.6000000000000001E-3</v>
      </c>
      <c r="G2500">
        <v>1.6000000000000001E-3</v>
      </c>
      <c r="H2500">
        <v>1.6000000000000001E-3</v>
      </c>
      <c r="I2500">
        <v>1.6000000000000001E-3</v>
      </c>
      <c r="J2500">
        <v>1.6000000000000001E-3</v>
      </c>
      <c r="K2500">
        <v>1.6000000000000001E-3</v>
      </c>
      <c r="L2500">
        <v>1.6000000000000001E-3</v>
      </c>
    </row>
    <row r="2501" spans="1:12" x14ac:dyDescent="0.25">
      <c r="A2501" t="s">
        <v>696</v>
      </c>
      <c r="B2501">
        <v>2012</v>
      </c>
      <c r="C2501" t="s">
        <v>701</v>
      </c>
      <c r="D2501">
        <v>0.37309999999999999</v>
      </c>
      <c r="E2501">
        <v>0.37309999999999999</v>
      </c>
      <c r="F2501">
        <v>0.37309999999999999</v>
      </c>
      <c r="G2501">
        <v>0.37309999999999999</v>
      </c>
      <c r="H2501">
        <v>0.37309999999999999</v>
      </c>
      <c r="I2501">
        <v>0.37309999999999999</v>
      </c>
      <c r="J2501">
        <v>0.37309999999999999</v>
      </c>
      <c r="K2501">
        <v>0.37309999999999999</v>
      </c>
      <c r="L2501">
        <v>0.37309999999999999</v>
      </c>
    </row>
    <row r="2502" spans="1:12" x14ac:dyDescent="0.25">
      <c r="A2502" t="s">
        <v>696</v>
      </c>
      <c r="B2502">
        <v>2012</v>
      </c>
      <c r="C2502" t="s">
        <v>703</v>
      </c>
      <c r="D2502">
        <v>3.6499999999999998E-2</v>
      </c>
      <c r="E2502">
        <v>3.6499999999999998E-2</v>
      </c>
      <c r="F2502">
        <v>3.6499999999999998E-2</v>
      </c>
      <c r="G2502">
        <v>3.6499999999999998E-2</v>
      </c>
      <c r="H2502">
        <v>3.6499999999999998E-2</v>
      </c>
      <c r="I2502">
        <v>3.6499999999999998E-2</v>
      </c>
      <c r="J2502">
        <v>3.6499999999999998E-2</v>
      </c>
      <c r="K2502">
        <v>3.6499999999999998E-2</v>
      </c>
      <c r="L2502">
        <v>3.6499999999999998E-2</v>
      </c>
    </row>
    <row r="2503" spans="1:12" x14ac:dyDescent="0.25">
      <c r="A2503" t="s">
        <v>696</v>
      </c>
      <c r="B2503">
        <v>2012</v>
      </c>
      <c r="C2503" t="s">
        <v>699</v>
      </c>
      <c r="D2503">
        <v>1.9099999999999999E-2</v>
      </c>
      <c r="E2503">
        <v>1.9099999999999999E-2</v>
      </c>
      <c r="F2503">
        <v>1.9099999999999999E-2</v>
      </c>
      <c r="G2503">
        <v>1.9099999999999999E-2</v>
      </c>
      <c r="H2503">
        <v>1.9099999999999999E-2</v>
      </c>
      <c r="I2503">
        <v>1.9099999999999999E-2</v>
      </c>
      <c r="J2503">
        <v>1.9099999999999999E-2</v>
      </c>
      <c r="K2503">
        <v>1.9099999999999999E-2</v>
      </c>
      <c r="L2503">
        <v>1.9099999999999999E-2</v>
      </c>
    </row>
    <row r="2504" spans="1:12" x14ac:dyDescent="0.25">
      <c r="A2504" t="s">
        <v>696</v>
      </c>
      <c r="B2504">
        <v>2012</v>
      </c>
      <c r="C2504" t="s">
        <v>697</v>
      </c>
      <c r="D2504">
        <v>2.4043000000000001</v>
      </c>
      <c r="E2504">
        <v>2.4043000000000001</v>
      </c>
      <c r="F2504">
        <v>2.4043000000000001</v>
      </c>
      <c r="G2504">
        <v>2.4043000000000001</v>
      </c>
      <c r="H2504">
        <v>2.4043000000000001</v>
      </c>
      <c r="I2504">
        <v>2.4043000000000001</v>
      </c>
      <c r="J2504">
        <v>2.4043000000000001</v>
      </c>
      <c r="K2504">
        <v>2.4043000000000001</v>
      </c>
      <c r="L2504">
        <v>2.4043000000000001</v>
      </c>
    </row>
    <row r="2505" spans="1:12" x14ac:dyDescent="0.25">
      <c r="A2505" t="s">
        <v>696</v>
      </c>
      <c r="B2505">
        <v>2012</v>
      </c>
      <c r="C2505" t="s">
        <v>700</v>
      </c>
      <c r="D2505">
        <v>0.55740000000000001</v>
      </c>
      <c r="E2505">
        <v>0.55740000000000001</v>
      </c>
      <c r="F2505">
        <v>0.55740000000000001</v>
      </c>
      <c r="G2505">
        <v>0.55740000000000001</v>
      </c>
      <c r="H2505">
        <v>0.55740000000000001</v>
      </c>
      <c r="I2505">
        <v>0.55740000000000001</v>
      </c>
      <c r="J2505">
        <v>0.55740000000000001</v>
      </c>
      <c r="K2505">
        <v>0.55740000000000001</v>
      </c>
      <c r="L2505">
        <v>0.55740000000000001</v>
      </c>
    </row>
    <row r="2506" spans="1:12" x14ac:dyDescent="0.25">
      <c r="A2506" t="s">
        <v>696</v>
      </c>
      <c r="B2506">
        <v>2012</v>
      </c>
      <c r="C2506" t="s">
        <v>702</v>
      </c>
      <c r="D2506">
        <v>0.17829999999999999</v>
      </c>
      <c r="E2506">
        <v>0.17829999999999999</v>
      </c>
      <c r="F2506">
        <v>0.17829999999999999</v>
      </c>
      <c r="G2506">
        <v>0.17829999999999999</v>
      </c>
      <c r="H2506">
        <v>0.17829999999999999</v>
      </c>
      <c r="I2506">
        <v>0.17829999999999999</v>
      </c>
      <c r="J2506">
        <v>0.17829999999999999</v>
      </c>
      <c r="K2506">
        <v>0.17829999999999999</v>
      </c>
      <c r="L2506">
        <v>0.17829999999999999</v>
      </c>
    </row>
    <row r="2507" spans="1:12" x14ac:dyDescent="0.25">
      <c r="A2507" t="s">
        <v>696</v>
      </c>
      <c r="B2507">
        <v>2012</v>
      </c>
      <c r="C2507" t="s">
        <v>698</v>
      </c>
      <c r="D2507">
        <v>1.24</v>
      </c>
      <c r="E2507">
        <v>1.24</v>
      </c>
      <c r="F2507">
        <v>1.24</v>
      </c>
      <c r="G2507">
        <v>1.24</v>
      </c>
      <c r="H2507">
        <v>1.24</v>
      </c>
      <c r="I2507">
        <v>1.24</v>
      </c>
      <c r="J2507">
        <v>1.24</v>
      </c>
      <c r="K2507">
        <v>1.24</v>
      </c>
      <c r="L2507">
        <v>1.24</v>
      </c>
    </row>
    <row r="2508" spans="1:12" x14ac:dyDescent="0.25">
      <c r="A2508" t="s">
        <v>704</v>
      </c>
      <c r="B2508">
        <v>2012</v>
      </c>
      <c r="C2508" t="s">
        <v>702</v>
      </c>
      <c r="D2508">
        <v>2.7300000000000001E-2</v>
      </c>
      <c r="E2508">
        <v>2.7300000000000001E-2</v>
      </c>
      <c r="F2508">
        <v>2.7300000000000001E-2</v>
      </c>
      <c r="G2508">
        <v>2.7300000000000001E-2</v>
      </c>
      <c r="H2508">
        <v>2.7300000000000001E-2</v>
      </c>
      <c r="I2508">
        <v>2.7300000000000001E-2</v>
      </c>
      <c r="J2508">
        <v>2.7300000000000001E-2</v>
      </c>
      <c r="K2508">
        <v>2.7300000000000001E-2</v>
      </c>
      <c r="L2508">
        <v>2.7300000000000001E-2</v>
      </c>
    </row>
    <row r="2509" spans="1:12" x14ac:dyDescent="0.25">
      <c r="A2509" t="s">
        <v>704</v>
      </c>
      <c r="B2509">
        <v>2012</v>
      </c>
      <c r="C2509" t="s">
        <v>697</v>
      </c>
      <c r="D2509">
        <v>0.27289999999999998</v>
      </c>
      <c r="E2509">
        <v>0.27289999999999998</v>
      </c>
      <c r="F2509">
        <v>0.27289999999999998</v>
      </c>
      <c r="G2509">
        <v>0.27289999999999998</v>
      </c>
      <c r="H2509">
        <v>0.27289999999999998</v>
      </c>
      <c r="I2509">
        <v>0.27289999999999998</v>
      </c>
      <c r="J2509">
        <v>0.27289999999999998</v>
      </c>
      <c r="K2509">
        <v>0.27289999999999998</v>
      </c>
      <c r="L2509">
        <v>0.27289999999999998</v>
      </c>
    </row>
    <row r="2510" spans="1:12" x14ac:dyDescent="0.25">
      <c r="A2510" t="s">
        <v>704</v>
      </c>
      <c r="B2510">
        <v>2012</v>
      </c>
      <c r="C2510" t="s">
        <v>701</v>
      </c>
      <c r="D2510">
        <v>4.4900000000000002E-2</v>
      </c>
      <c r="E2510">
        <v>4.4900000000000002E-2</v>
      </c>
      <c r="F2510">
        <v>4.4900000000000002E-2</v>
      </c>
      <c r="G2510">
        <v>4.4900000000000002E-2</v>
      </c>
      <c r="H2510">
        <v>4.4900000000000002E-2</v>
      </c>
      <c r="I2510">
        <v>4.4900000000000002E-2</v>
      </c>
      <c r="J2510">
        <v>4.4900000000000002E-2</v>
      </c>
      <c r="K2510">
        <v>4.4900000000000002E-2</v>
      </c>
      <c r="L2510">
        <v>4.4900000000000002E-2</v>
      </c>
    </row>
    <row r="2511" spans="1:12" x14ac:dyDescent="0.25">
      <c r="A2511" t="s">
        <v>704</v>
      </c>
      <c r="B2511">
        <v>2012</v>
      </c>
      <c r="C2511" t="s">
        <v>699</v>
      </c>
      <c r="D2511">
        <v>2.8999999999999998E-3</v>
      </c>
      <c r="E2511">
        <v>2.8999999999999998E-3</v>
      </c>
      <c r="F2511">
        <v>2.8999999999999998E-3</v>
      </c>
      <c r="G2511">
        <v>2.8999999999999998E-3</v>
      </c>
      <c r="H2511">
        <v>2.8999999999999998E-3</v>
      </c>
      <c r="I2511">
        <v>2.8999999999999998E-3</v>
      </c>
      <c r="J2511">
        <v>2.8999999999999998E-3</v>
      </c>
      <c r="K2511">
        <v>2.8999999999999998E-3</v>
      </c>
      <c r="L2511">
        <v>2.8999999999999998E-3</v>
      </c>
    </row>
    <row r="2512" spans="1:12" x14ac:dyDescent="0.25">
      <c r="A2512" t="s">
        <v>704</v>
      </c>
      <c r="B2512">
        <v>2012</v>
      </c>
      <c r="C2512" t="s">
        <v>700</v>
      </c>
      <c r="D2512">
        <v>8.5500000000000007E-2</v>
      </c>
      <c r="E2512">
        <v>8.5500000000000007E-2</v>
      </c>
      <c r="F2512">
        <v>8.5500000000000007E-2</v>
      </c>
      <c r="G2512">
        <v>8.5500000000000007E-2</v>
      </c>
      <c r="H2512">
        <v>8.5500000000000007E-2</v>
      </c>
      <c r="I2512">
        <v>8.5500000000000007E-2</v>
      </c>
      <c r="J2512">
        <v>8.5500000000000007E-2</v>
      </c>
      <c r="K2512">
        <v>8.5500000000000007E-2</v>
      </c>
      <c r="L2512">
        <v>8.5500000000000007E-2</v>
      </c>
    </row>
    <row r="2513" spans="1:12" x14ac:dyDescent="0.25">
      <c r="A2513" t="s">
        <v>704</v>
      </c>
      <c r="B2513">
        <v>2012</v>
      </c>
      <c r="C2513" t="s">
        <v>703</v>
      </c>
      <c r="D2513">
        <v>5.5999999999999999E-3</v>
      </c>
      <c r="E2513">
        <v>5.5999999999999999E-3</v>
      </c>
      <c r="F2513">
        <v>5.5999999999999999E-3</v>
      </c>
      <c r="G2513">
        <v>5.5999999999999999E-3</v>
      </c>
      <c r="H2513">
        <v>5.5999999999999999E-3</v>
      </c>
      <c r="I2513">
        <v>5.5999999999999999E-3</v>
      </c>
      <c r="J2513">
        <v>5.5999999999999999E-3</v>
      </c>
      <c r="K2513">
        <v>5.5999999999999999E-3</v>
      </c>
      <c r="L2513">
        <v>5.5999999999999999E-3</v>
      </c>
    </row>
    <row r="2514" spans="1:12" x14ac:dyDescent="0.25">
      <c r="A2514" t="s">
        <v>704</v>
      </c>
      <c r="B2514">
        <v>2012</v>
      </c>
      <c r="C2514" t="s">
        <v>698</v>
      </c>
      <c r="D2514">
        <v>0.1066</v>
      </c>
      <c r="E2514">
        <v>0.1066</v>
      </c>
      <c r="F2514">
        <v>0.1066</v>
      </c>
      <c r="G2514">
        <v>0.1066</v>
      </c>
      <c r="H2514">
        <v>0.1066</v>
      </c>
      <c r="I2514">
        <v>0.1066</v>
      </c>
      <c r="J2514">
        <v>0.1066</v>
      </c>
      <c r="K2514">
        <v>0.1066</v>
      </c>
      <c r="L2514">
        <v>0.1066</v>
      </c>
    </row>
    <row r="2515" spans="1:12" x14ac:dyDescent="0.25">
      <c r="A2515" t="s">
        <v>706</v>
      </c>
      <c r="B2515">
        <v>2012</v>
      </c>
      <c r="C2515" t="s">
        <v>698</v>
      </c>
      <c r="D2515">
        <v>1.2421</v>
      </c>
      <c r="E2515">
        <v>1.2421</v>
      </c>
      <c r="F2515">
        <v>1.2421</v>
      </c>
      <c r="G2515">
        <v>1.2421</v>
      </c>
      <c r="H2515">
        <v>1.2421</v>
      </c>
      <c r="I2515">
        <v>1.2421</v>
      </c>
      <c r="J2515">
        <v>1.2421</v>
      </c>
      <c r="K2515">
        <v>1.2421</v>
      </c>
      <c r="L2515">
        <v>1.2421</v>
      </c>
    </row>
    <row r="2516" spans="1:12" x14ac:dyDescent="0.25">
      <c r="A2516" t="s">
        <v>706</v>
      </c>
      <c r="B2516">
        <v>2012</v>
      </c>
      <c r="C2516" t="s">
        <v>697</v>
      </c>
      <c r="D2516">
        <v>2.8645999999999998</v>
      </c>
      <c r="E2516">
        <v>2.8645999999999998</v>
      </c>
      <c r="F2516">
        <v>2.8645999999999998</v>
      </c>
      <c r="G2516">
        <v>2.8645999999999998</v>
      </c>
      <c r="H2516">
        <v>2.8645999999999998</v>
      </c>
      <c r="I2516">
        <v>2.8645999999999998</v>
      </c>
      <c r="J2516">
        <v>2.8645999999999998</v>
      </c>
      <c r="K2516">
        <v>2.8645999999999998</v>
      </c>
      <c r="L2516">
        <v>2.8645999999999998</v>
      </c>
    </row>
    <row r="2517" spans="1:12" x14ac:dyDescent="0.25">
      <c r="A2517" t="s">
        <v>706</v>
      </c>
      <c r="B2517">
        <v>2012</v>
      </c>
      <c r="C2517" t="s">
        <v>700</v>
      </c>
      <c r="D2517">
        <v>0.84009999999999996</v>
      </c>
      <c r="E2517">
        <v>0.84009999999999996</v>
      </c>
      <c r="F2517">
        <v>0.84009999999999996</v>
      </c>
      <c r="G2517">
        <v>0.84009999999999996</v>
      </c>
      <c r="H2517">
        <v>0.84009999999999996</v>
      </c>
      <c r="I2517">
        <v>0.84009999999999996</v>
      </c>
      <c r="J2517">
        <v>0.84009999999999996</v>
      </c>
      <c r="K2517">
        <v>0.84009999999999996</v>
      </c>
      <c r="L2517">
        <v>0.84009999999999996</v>
      </c>
    </row>
    <row r="2518" spans="1:12" x14ac:dyDescent="0.25">
      <c r="A2518" t="s">
        <v>706</v>
      </c>
      <c r="B2518">
        <v>2012</v>
      </c>
      <c r="C2518" t="s">
        <v>699</v>
      </c>
      <c r="D2518">
        <v>2.8799999999999999E-2</v>
      </c>
      <c r="E2518">
        <v>2.8799999999999999E-2</v>
      </c>
      <c r="F2518">
        <v>2.8799999999999999E-2</v>
      </c>
      <c r="G2518">
        <v>2.8799999999999999E-2</v>
      </c>
      <c r="H2518">
        <v>2.8799999999999999E-2</v>
      </c>
      <c r="I2518">
        <v>2.8799999999999999E-2</v>
      </c>
      <c r="J2518">
        <v>2.8799999999999999E-2</v>
      </c>
      <c r="K2518">
        <v>2.8799999999999999E-2</v>
      </c>
      <c r="L2518">
        <v>2.8799999999999999E-2</v>
      </c>
    </row>
    <row r="2519" spans="1:12" x14ac:dyDescent="0.25">
      <c r="A2519" t="s">
        <v>706</v>
      </c>
      <c r="B2519">
        <v>2012</v>
      </c>
      <c r="C2519" t="s">
        <v>703</v>
      </c>
      <c r="D2519">
        <v>5.4899999999999997E-2</v>
      </c>
      <c r="E2519">
        <v>5.4899999999999997E-2</v>
      </c>
      <c r="F2519">
        <v>5.4899999999999997E-2</v>
      </c>
      <c r="G2519">
        <v>5.4899999999999997E-2</v>
      </c>
      <c r="H2519">
        <v>5.4899999999999997E-2</v>
      </c>
      <c r="I2519">
        <v>5.4899999999999997E-2</v>
      </c>
      <c r="J2519">
        <v>5.4899999999999997E-2</v>
      </c>
      <c r="K2519">
        <v>5.4899999999999997E-2</v>
      </c>
      <c r="L2519">
        <v>5.4899999999999997E-2</v>
      </c>
    </row>
    <row r="2520" spans="1:12" x14ac:dyDescent="0.25">
      <c r="A2520" t="s">
        <v>706</v>
      </c>
      <c r="B2520">
        <v>2012</v>
      </c>
      <c r="C2520" t="s">
        <v>701</v>
      </c>
      <c r="D2520">
        <v>0.4299</v>
      </c>
      <c r="E2520">
        <v>0.4299</v>
      </c>
      <c r="F2520">
        <v>0.4299</v>
      </c>
      <c r="G2520">
        <v>0.4299</v>
      </c>
      <c r="H2520">
        <v>0.4299</v>
      </c>
      <c r="I2520">
        <v>0.4299</v>
      </c>
      <c r="J2520">
        <v>0.4299</v>
      </c>
      <c r="K2520">
        <v>0.4299</v>
      </c>
      <c r="L2520">
        <v>0.4299</v>
      </c>
    </row>
    <row r="2521" spans="1:12" x14ac:dyDescent="0.25">
      <c r="A2521" t="s">
        <v>706</v>
      </c>
      <c r="B2521">
        <v>2012</v>
      </c>
      <c r="C2521" t="s">
        <v>702</v>
      </c>
      <c r="D2521">
        <v>0.26869999999999999</v>
      </c>
      <c r="E2521">
        <v>0.26869999999999999</v>
      </c>
      <c r="F2521">
        <v>0.26869999999999999</v>
      </c>
      <c r="G2521">
        <v>0.26869999999999999</v>
      </c>
      <c r="H2521">
        <v>0.26869999999999999</v>
      </c>
      <c r="I2521">
        <v>0.26869999999999999</v>
      </c>
      <c r="J2521">
        <v>0.26869999999999999</v>
      </c>
      <c r="K2521">
        <v>0.26869999999999999</v>
      </c>
      <c r="L2521">
        <v>0.26869999999999999</v>
      </c>
    </row>
    <row r="2522" spans="1:12" x14ac:dyDescent="0.25">
      <c r="A2522" t="s">
        <v>708</v>
      </c>
      <c r="B2522">
        <v>2012</v>
      </c>
      <c r="C2522" t="s">
        <v>699</v>
      </c>
      <c r="D2522">
        <v>1.2E-2</v>
      </c>
      <c r="E2522">
        <v>1.2E-2</v>
      </c>
      <c r="F2522">
        <v>1.2E-2</v>
      </c>
      <c r="G2522">
        <v>1.2E-2</v>
      </c>
      <c r="H2522">
        <v>1.2E-2</v>
      </c>
      <c r="I2522">
        <v>1.2E-2</v>
      </c>
      <c r="J2522">
        <v>1.2E-2</v>
      </c>
      <c r="K2522">
        <v>1.2E-2</v>
      </c>
      <c r="L2522">
        <v>1.2E-2</v>
      </c>
    </row>
    <row r="2523" spans="1:12" x14ac:dyDescent="0.25">
      <c r="A2523" t="s">
        <v>708</v>
      </c>
      <c r="B2523">
        <v>2012</v>
      </c>
      <c r="C2523" t="s">
        <v>698</v>
      </c>
      <c r="D2523">
        <v>0.64580000000000004</v>
      </c>
      <c r="E2523">
        <v>0.64580000000000004</v>
      </c>
      <c r="F2523">
        <v>0.64580000000000004</v>
      </c>
      <c r="G2523">
        <v>0.64580000000000004</v>
      </c>
      <c r="H2523">
        <v>0.64580000000000004</v>
      </c>
      <c r="I2523">
        <v>0.64580000000000004</v>
      </c>
      <c r="J2523">
        <v>0.64580000000000004</v>
      </c>
      <c r="K2523">
        <v>0.64580000000000004</v>
      </c>
      <c r="L2523">
        <v>0.64580000000000004</v>
      </c>
    </row>
    <row r="2524" spans="1:12" x14ac:dyDescent="0.25">
      <c r="A2524" t="s">
        <v>708</v>
      </c>
      <c r="B2524">
        <v>2012</v>
      </c>
      <c r="C2524" t="s">
        <v>702</v>
      </c>
      <c r="D2524">
        <v>0.1123</v>
      </c>
      <c r="E2524">
        <v>0.1123</v>
      </c>
      <c r="F2524">
        <v>0.1123</v>
      </c>
      <c r="G2524">
        <v>0.1123</v>
      </c>
      <c r="H2524">
        <v>0.1123</v>
      </c>
      <c r="I2524">
        <v>0.1123</v>
      </c>
      <c r="J2524">
        <v>0.1123</v>
      </c>
      <c r="K2524">
        <v>0.1123</v>
      </c>
      <c r="L2524">
        <v>0.1123</v>
      </c>
    </row>
    <row r="2525" spans="1:12" x14ac:dyDescent="0.25">
      <c r="A2525" t="s">
        <v>708</v>
      </c>
      <c r="B2525">
        <v>2012</v>
      </c>
      <c r="C2525" t="s">
        <v>697</v>
      </c>
      <c r="D2525">
        <v>1.3743000000000001</v>
      </c>
      <c r="E2525">
        <v>1.3743000000000001</v>
      </c>
      <c r="F2525">
        <v>1.3743000000000001</v>
      </c>
      <c r="G2525">
        <v>1.3743000000000001</v>
      </c>
      <c r="H2525">
        <v>1.3743000000000001</v>
      </c>
      <c r="I2525">
        <v>1.3743000000000001</v>
      </c>
      <c r="J2525">
        <v>1.3743000000000001</v>
      </c>
      <c r="K2525">
        <v>1.3743000000000001</v>
      </c>
      <c r="L2525">
        <v>1.3743000000000001</v>
      </c>
    </row>
    <row r="2526" spans="1:12" x14ac:dyDescent="0.25">
      <c r="A2526" t="s">
        <v>708</v>
      </c>
      <c r="B2526">
        <v>2012</v>
      </c>
      <c r="C2526" t="s">
        <v>701</v>
      </c>
      <c r="D2526">
        <v>0.23</v>
      </c>
      <c r="E2526">
        <v>0.23</v>
      </c>
      <c r="F2526">
        <v>0.23</v>
      </c>
      <c r="G2526">
        <v>0.23</v>
      </c>
      <c r="H2526">
        <v>0.23</v>
      </c>
      <c r="I2526">
        <v>0.23</v>
      </c>
      <c r="J2526">
        <v>0.23</v>
      </c>
      <c r="K2526">
        <v>0.23</v>
      </c>
      <c r="L2526">
        <v>0.23</v>
      </c>
    </row>
    <row r="2527" spans="1:12" x14ac:dyDescent="0.25">
      <c r="A2527" t="s">
        <v>708</v>
      </c>
      <c r="B2527">
        <v>2012</v>
      </c>
      <c r="C2527" t="s">
        <v>700</v>
      </c>
      <c r="D2527">
        <v>0.35120000000000001</v>
      </c>
      <c r="E2527">
        <v>0.35120000000000001</v>
      </c>
      <c r="F2527">
        <v>0.35120000000000001</v>
      </c>
      <c r="G2527">
        <v>0.35120000000000001</v>
      </c>
      <c r="H2527">
        <v>0.35120000000000001</v>
      </c>
      <c r="I2527">
        <v>0.35120000000000001</v>
      </c>
      <c r="J2527">
        <v>0.35120000000000001</v>
      </c>
      <c r="K2527">
        <v>0.35120000000000001</v>
      </c>
      <c r="L2527">
        <v>0.35120000000000001</v>
      </c>
    </row>
    <row r="2528" spans="1:12" x14ac:dyDescent="0.25">
      <c r="A2528" t="s">
        <v>708</v>
      </c>
      <c r="B2528">
        <v>2012</v>
      </c>
      <c r="C2528" t="s">
        <v>703</v>
      </c>
      <c r="D2528">
        <v>2.3E-2</v>
      </c>
      <c r="E2528">
        <v>2.3E-2</v>
      </c>
      <c r="F2528">
        <v>2.3E-2</v>
      </c>
      <c r="G2528">
        <v>2.3E-2</v>
      </c>
      <c r="H2528">
        <v>2.3E-2</v>
      </c>
      <c r="I2528">
        <v>2.3E-2</v>
      </c>
      <c r="J2528">
        <v>2.3E-2</v>
      </c>
      <c r="K2528">
        <v>2.3E-2</v>
      </c>
      <c r="L2528">
        <v>2.3E-2</v>
      </c>
    </row>
    <row r="2529" spans="1:12" x14ac:dyDescent="0.25">
      <c r="A2529" t="s">
        <v>709</v>
      </c>
      <c r="B2529">
        <v>2012</v>
      </c>
      <c r="C2529" t="s">
        <v>697</v>
      </c>
      <c r="D2529">
        <v>14.668699999999999</v>
      </c>
      <c r="E2529">
        <v>14.668699999999999</v>
      </c>
      <c r="F2529">
        <v>14.668699999999999</v>
      </c>
      <c r="G2529">
        <v>14.668699999999999</v>
      </c>
      <c r="H2529">
        <v>14.668699999999999</v>
      </c>
      <c r="I2529">
        <v>14.668699999999999</v>
      </c>
      <c r="J2529">
        <v>14.668699999999999</v>
      </c>
      <c r="K2529">
        <v>14.668699999999999</v>
      </c>
      <c r="L2529">
        <v>14.668699999999999</v>
      </c>
    </row>
    <row r="2530" spans="1:12" x14ac:dyDescent="0.25">
      <c r="A2530" t="s">
        <v>709</v>
      </c>
      <c r="B2530">
        <v>2012</v>
      </c>
      <c r="C2530" t="s">
        <v>699</v>
      </c>
      <c r="D2530">
        <v>0.1605</v>
      </c>
      <c r="E2530">
        <v>0.1605</v>
      </c>
      <c r="F2530">
        <v>0.1605</v>
      </c>
      <c r="G2530">
        <v>0.1605</v>
      </c>
      <c r="H2530">
        <v>0.1605</v>
      </c>
      <c r="I2530">
        <v>0.1605</v>
      </c>
      <c r="J2530">
        <v>0.1605</v>
      </c>
      <c r="K2530">
        <v>0.1605</v>
      </c>
      <c r="L2530">
        <v>0.1605</v>
      </c>
    </row>
    <row r="2531" spans="1:12" x14ac:dyDescent="0.25">
      <c r="A2531" t="s">
        <v>709</v>
      </c>
      <c r="B2531">
        <v>2012</v>
      </c>
      <c r="C2531" t="s">
        <v>702</v>
      </c>
      <c r="D2531">
        <v>1.4993000000000001</v>
      </c>
      <c r="E2531">
        <v>1.4993000000000001</v>
      </c>
      <c r="F2531">
        <v>1.4993000000000001</v>
      </c>
      <c r="G2531">
        <v>1.4993000000000001</v>
      </c>
      <c r="H2531">
        <v>1.4993000000000001</v>
      </c>
      <c r="I2531">
        <v>1.4993000000000001</v>
      </c>
      <c r="J2531">
        <v>1.4993000000000001</v>
      </c>
      <c r="K2531">
        <v>1.4993000000000001</v>
      </c>
      <c r="L2531">
        <v>1.4993000000000001</v>
      </c>
    </row>
    <row r="2532" spans="1:12" x14ac:dyDescent="0.25">
      <c r="A2532" t="s">
        <v>709</v>
      </c>
      <c r="B2532">
        <v>2012</v>
      </c>
      <c r="C2532" t="s">
        <v>698</v>
      </c>
      <c r="D2532">
        <v>5.7656000000000001</v>
      </c>
      <c r="E2532">
        <v>5.7656000000000001</v>
      </c>
      <c r="F2532">
        <v>5.7656000000000001</v>
      </c>
      <c r="G2532">
        <v>5.7656000000000001</v>
      </c>
      <c r="H2532">
        <v>5.7656000000000001</v>
      </c>
      <c r="I2532">
        <v>5.7656000000000001</v>
      </c>
      <c r="J2532">
        <v>5.7656000000000001</v>
      </c>
      <c r="K2532">
        <v>5.7656000000000001</v>
      </c>
      <c r="L2532">
        <v>5.7656000000000001</v>
      </c>
    </row>
    <row r="2533" spans="1:12" x14ac:dyDescent="0.25">
      <c r="A2533" t="s">
        <v>709</v>
      </c>
      <c r="B2533">
        <v>2012</v>
      </c>
      <c r="C2533" t="s">
        <v>701</v>
      </c>
      <c r="D2533">
        <v>2.2492000000000001</v>
      </c>
      <c r="E2533">
        <v>2.2492000000000001</v>
      </c>
      <c r="F2533">
        <v>2.2492000000000001</v>
      </c>
      <c r="G2533">
        <v>2.2492000000000001</v>
      </c>
      <c r="H2533">
        <v>2.2492000000000001</v>
      </c>
      <c r="I2533">
        <v>2.2492000000000001</v>
      </c>
      <c r="J2533">
        <v>2.2492000000000001</v>
      </c>
      <c r="K2533">
        <v>2.2492000000000001</v>
      </c>
      <c r="L2533">
        <v>2.2492000000000001</v>
      </c>
    </row>
    <row r="2534" spans="1:12" x14ac:dyDescent="0.25">
      <c r="A2534" t="s">
        <v>709</v>
      </c>
      <c r="B2534">
        <v>2012</v>
      </c>
      <c r="C2534" t="s">
        <v>703</v>
      </c>
      <c r="D2534">
        <v>0.30659999999999998</v>
      </c>
      <c r="E2534">
        <v>0.30659999999999998</v>
      </c>
      <c r="F2534">
        <v>0.30659999999999998</v>
      </c>
      <c r="G2534">
        <v>0.30659999999999998</v>
      </c>
      <c r="H2534">
        <v>0.30659999999999998</v>
      </c>
      <c r="I2534">
        <v>0.30659999999999998</v>
      </c>
      <c r="J2534">
        <v>0.30659999999999998</v>
      </c>
      <c r="K2534">
        <v>0.30659999999999998</v>
      </c>
      <c r="L2534">
        <v>0.30659999999999998</v>
      </c>
    </row>
    <row r="2535" spans="1:12" x14ac:dyDescent="0.25">
      <c r="A2535" t="s">
        <v>709</v>
      </c>
      <c r="B2535">
        <v>2012</v>
      </c>
      <c r="C2535" t="s">
        <v>700</v>
      </c>
      <c r="D2535">
        <v>4.6874000000000002</v>
      </c>
      <c r="E2535">
        <v>4.6874000000000002</v>
      </c>
      <c r="F2535">
        <v>4.6874000000000002</v>
      </c>
      <c r="G2535">
        <v>4.6874000000000002</v>
      </c>
      <c r="H2535">
        <v>4.6874000000000002</v>
      </c>
      <c r="I2535">
        <v>4.6874000000000002</v>
      </c>
      <c r="J2535">
        <v>4.6874000000000002</v>
      </c>
      <c r="K2535">
        <v>4.6874000000000002</v>
      </c>
      <c r="L2535">
        <v>4.6874000000000002</v>
      </c>
    </row>
    <row r="2536" spans="1:12" x14ac:dyDescent="0.25">
      <c r="A2536" t="s">
        <v>710</v>
      </c>
      <c r="B2536">
        <v>2012</v>
      </c>
      <c r="C2536" t="s">
        <v>697</v>
      </c>
      <c r="D2536">
        <v>2.1084000000000001</v>
      </c>
      <c r="E2536">
        <v>2.1084000000000001</v>
      </c>
      <c r="F2536">
        <v>2.1084000000000001</v>
      </c>
      <c r="G2536">
        <v>2.1084000000000001</v>
      </c>
      <c r="H2536">
        <v>2.1084000000000001</v>
      </c>
      <c r="I2536">
        <v>2.1084000000000001</v>
      </c>
      <c r="J2536">
        <v>2.1084000000000001</v>
      </c>
      <c r="K2536">
        <v>2.1084000000000001</v>
      </c>
      <c r="L2536">
        <v>2.1084000000000001</v>
      </c>
    </row>
    <row r="2537" spans="1:12" x14ac:dyDescent="0.25">
      <c r="A2537" t="s">
        <v>710</v>
      </c>
      <c r="B2537">
        <v>2012</v>
      </c>
      <c r="C2537" t="s">
        <v>698</v>
      </c>
      <c r="D2537">
        <v>0.94940000000000002</v>
      </c>
      <c r="E2537">
        <v>0.94940000000000002</v>
      </c>
      <c r="F2537">
        <v>0.94940000000000002</v>
      </c>
      <c r="G2537">
        <v>0.94940000000000002</v>
      </c>
      <c r="H2537">
        <v>0.94940000000000002</v>
      </c>
      <c r="I2537">
        <v>0.94940000000000002</v>
      </c>
      <c r="J2537">
        <v>0.94940000000000002</v>
      </c>
      <c r="K2537">
        <v>0.94940000000000002</v>
      </c>
      <c r="L2537">
        <v>0.94940000000000002</v>
      </c>
    </row>
    <row r="2538" spans="1:12" x14ac:dyDescent="0.25">
      <c r="A2538" t="s">
        <v>710</v>
      </c>
      <c r="B2538">
        <v>2012</v>
      </c>
      <c r="C2538" t="s">
        <v>701</v>
      </c>
      <c r="D2538">
        <v>0.31740000000000002</v>
      </c>
      <c r="E2538">
        <v>0.31740000000000002</v>
      </c>
      <c r="F2538">
        <v>0.31740000000000002</v>
      </c>
      <c r="G2538">
        <v>0.31740000000000002</v>
      </c>
      <c r="H2538">
        <v>0.31740000000000002</v>
      </c>
      <c r="I2538">
        <v>0.31740000000000002</v>
      </c>
      <c r="J2538">
        <v>0.31740000000000002</v>
      </c>
      <c r="K2538">
        <v>0.31740000000000002</v>
      </c>
      <c r="L2538">
        <v>0.31740000000000002</v>
      </c>
    </row>
    <row r="2539" spans="1:12" x14ac:dyDescent="0.25">
      <c r="A2539" t="s">
        <v>710</v>
      </c>
      <c r="B2539">
        <v>2012</v>
      </c>
      <c r="C2539" t="s">
        <v>699</v>
      </c>
      <c r="D2539">
        <v>2.0299999999999999E-2</v>
      </c>
      <c r="E2539">
        <v>2.0299999999999999E-2</v>
      </c>
      <c r="F2539">
        <v>2.0299999999999999E-2</v>
      </c>
      <c r="G2539">
        <v>2.0299999999999999E-2</v>
      </c>
      <c r="H2539">
        <v>2.0299999999999999E-2</v>
      </c>
      <c r="I2539">
        <v>2.0299999999999999E-2</v>
      </c>
      <c r="J2539">
        <v>2.0299999999999999E-2</v>
      </c>
      <c r="K2539">
        <v>2.0299999999999999E-2</v>
      </c>
      <c r="L2539">
        <v>2.0299999999999999E-2</v>
      </c>
    </row>
    <row r="2540" spans="1:12" x14ac:dyDescent="0.25">
      <c r="A2540" t="s">
        <v>710</v>
      </c>
      <c r="B2540">
        <v>2012</v>
      </c>
      <c r="C2540" t="s">
        <v>703</v>
      </c>
      <c r="D2540">
        <v>3.8800000000000001E-2</v>
      </c>
      <c r="E2540">
        <v>3.8800000000000001E-2</v>
      </c>
      <c r="F2540">
        <v>3.8800000000000001E-2</v>
      </c>
      <c r="G2540">
        <v>3.8800000000000001E-2</v>
      </c>
      <c r="H2540">
        <v>3.8800000000000001E-2</v>
      </c>
      <c r="I2540">
        <v>3.8800000000000001E-2</v>
      </c>
      <c r="J2540">
        <v>3.8800000000000001E-2</v>
      </c>
      <c r="K2540">
        <v>3.8800000000000001E-2</v>
      </c>
      <c r="L2540">
        <v>3.8800000000000001E-2</v>
      </c>
    </row>
    <row r="2541" spans="1:12" x14ac:dyDescent="0.25">
      <c r="A2541" t="s">
        <v>710</v>
      </c>
      <c r="B2541">
        <v>2012</v>
      </c>
      <c r="C2541" t="s">
        <v>700</v>
      </c>
      <c r="D2541">
        <v>0.59289999999999998</v>
      </c>
      <c r="E2541">
        <v>0.59289999999999998</v>
      </c>
      <c r="F2541">
        <v>0.59289999999999998</v>
      </c>
      <c r="G2541">
        <v>0.59289999999999998</v>
      </c>
      <c r="H2541">
        <v>0.59289999999999998</v>
      </c>
      <c r="I2541">
        <v>0.59289999999999998</v>
      </c>
      <c r="J2541">
        <v>0.59289999999999998</v>
      </c>
      <c r="K2541">
        <v>0.59289999999999998</v>
      </c>
      <c r="L2541">
        <v>0.59289999999999998</v>
      </c>
    </row>
    <row r="2542" spans="1:12" x14ac:dyDescent="0.25">
      <c r="A2542" t="s">
        <v>710</v>
      </c>
      <c r="B2542">
        <v>2012</v>
      </c>
      <c r="C2542" t="s">
        <v>702</v>
      </c>
      <c r="D2542">
        <v>0.18959999999999999</v>
      </c>
      <c r="E2542">
        <v>0.18959999999999999</v>
      </c>
      <c r="F2542">
        <v>0.18959999999999999</v>
      </c>
      <c r="G2542">
        <v>0.18959999999999999</v>
      </c>
      <c r="H2542">
        <v>0.18959999999999999</v>
      </c>
      <c r="I2542">
        <v>0.18959999999999999</v>
      </c>
      <c r="J2542">
        <v>0.18959999999999999</v>
      </c>
      <c r="K2542">
        <v>0.18959999999999999</v>
      </c>
      <c r="L2542">
        <v>0.18959999999999999</v>
      </c>
    </row>
    <row r="2543" spans="1:12" x14ac:dyDescent="0.25">
      <c r="A2543" t="s">
        <v>711</v>
      </c>
      <c r="B2543">
        <v>2012</v>
      </c>
      <c r="C2543" t="s">
        <v>698</v>
      </c>
      <c r="D2543">
        <v>0.63009999999999999</v>
      </c>
      <c r="E2543">
        <v>0.63009999999999999</v>
      </c>
      <c r="F2543">
        <v>0.63009999999999999</v>
      </c>
      <c r="G2543">
        <v>0.63009999999999999</v>
      </c>
      <c r="H2543">
        <v>0.63009999999999999</v>
      </c>
      <c r="I2543">
        <v>0.63009999999999999</v>
      </c>
      <c r="J2543">
        <v>0.63009999999999999</v>
      </c>
      <c r="K2543">
        <v>0.63009999999999999</v>
      </c>
      <c r="L2543">
        <v>0.63009999999999999</v>
      </c>
    </row>
    <row r="2544" spans="1:12" x14ac:dyDescent="0.25">
      <c r="A2544" t="s">
        <v>711</v>
      </c>
      <c r="B2544">
        <v>2012</v>
      </c>
      <c r="C2544" t="s">
        <v>701</v>
      </c>
      <c r="D2544">
        <v>0.2157</v>
      </c>
      <c r="E2544">
        <v>0.2157</v>
      </c>
      <c r="F2544">
        <v>0.2157</v>
      </c>
      <c r="G2544">
        <v>0.2157</v>
      </c>
      <c r="H2544">
        <v>0.2157</v>
      </c>
      <c r="I2544">
        <v>0.2157</v>
      </c>
      <c r="J2544">
        <v>0.2157</v>
      </c>
      <c r="K2544">
        <v>0.2157</v>
      </c>
      <c r="L2544">
        <v>0.2157</v>
      </c>
    </row>
    <row r="2545" spans="1:12" x14ac:dyDescent="0.25">
      <c r="A2545" t="s">
        <v>711</v>
      </c>
      <c r="B2545">
        <v>2012</v>
      </c>
      <c r="C2545" t="s">
        <v>700</v>
      </c>
      <c r="D2545">
        <v>0.43430000000000002</v>
      </c>
      <c r="E2545">
        <v>0.43430000000000002</v>
      </c>
      <c r="F2545">
        <v>0.43430000000000002</v>
      </c>
      <c r="G2545">
        <v>0.43430000000000002</v>
      </c>
      <c r="H2545">
        <v>0.43430000000000002</v>
      </c>
      <c r="I2545">
        <v>0.43430000000000002</v>
      </c>
      <c r="J2545">
        <v>0.43430000000000002</v>
      </c>
      <c r="K2545">
        <v>0.43430000000000002</v>
      </c>
      <c r="L2545">
        <v>0.43430000000000002</v>
      </c>
    </row>
    <row r="2546" spans="1:12" x14ac:dyDescent="0.25">
      <c r="A2546" t="s">
        <v>711</v>
      </c>
      <c r="B2546">
        <v>2012</v>
      </c>
      <c r="C2546" t="s">
        <v>697</v>
      </c>
      <c r="D2546">
        <v>1.4623999999999999</v>
      </c>
      <c r="E2546">
        <v>1.4623999999999999</v>
      </c>
      <c r="F2546">
        <v>1.4623999999999999</v>
      </c>
      <c r="G2546">
        <v>1.4623999999999999</v>
      </c>
      <c r="H2546">
        <v>1.4623999999999999</v>
      </c>
      <c r="I2546">
        <v>1.4623999999999999</v>
      </c>
      <c r="J2546">
        <v>1.4623999999999999</v>
      </c>
      <c r="K2546">
        <v>1.4623999999999999</v>
      </c>
      <c r="L2546">
        <v>1.4623999999999999</v>
      </c>
    </row>
    <row r="2547" spans="1:12" x14ac:dyDescent="0.25">
      <c r="A2547" t="s">
        <v>711</v>
      </c>
      <c r="B2547">
        <v>2012</v>
      </c>
      <c r="C2547" t="s">
        <v>702</v>
      </c>
      <c r="D2547">
        <v>0.1389</v>
      </c>
      <c r="E2547">
        <v>0.1389</v>
      </c>
      <c r="F2547">
        <v>0.1389</v>
      </c>
      <c r="G2547">
        <v>0.1389</v>
      </c>
      <c r="H2547">
        <v>0.1389</v>
      </c>
      <c r="I2547">
        <v>0.1389</v>
      </c>
      <c r="J2547">
        <v>0.1389</v>
      </c>
      <c r="K2547">
        <v>0.1389</v>
      </c>
      <c r="L2547">
        <v>0.1389</v>
      </c>
    </row>
    <row r="2548" spans="1:12" x14ac:dyDescent="0.25">
      <c r="A2548" t="s">
        <v>711</v>
      </c>
      <c r="B2548">
        <v>2012</v>
      </c>
      <c r="C2548" t="s">
        <v>703</v>
      </c>
      <c r="D2548">
        <v>2.8400000000000002E-2</v>
      </c>
      <c r="E2548">
        <v>2.8400000000000002E-2</v>
      </c>
      <c r="F2548">
        <v>2.8400000000000002E-2</v>
      </c>
      <c r="G2548">
        <v>2.8400000000000002E-2</v>
      </c>
      <c r="H2548">
        <v>2.8400000000000002E-2</v>
      </c>
      <c r="I2548">
        <v>2.8400000000000002E-2</v>
      </c>
      <c r="J2548">
        <v>2.8400000000000002E-2</v>
      </c>
      <c r="K2548">
        <v>2.8400000000000002E-2</v>
      </c>
      <c r="L2548">
        <v>2.8400000000000002E-2</v>
      </c>
    </row>
    <row r="2549" spans="1:12" x14ac:dyDescent="0.25">
      <c r="A2549" t="s">
        <v>711</v>
      </c>
      <c r="B2549">
        <v>2012</v>
      </c>
      <c r="C2549" t="s">
        <v>699</v>
      </c>
      <c r="D2549">
        <v>1.49E-2</v>
      </c>
      <c r="E2549">
        <v>1.49E-2</v>
      </c>
      <c r="F2549">
        <v>1.49E-2</v>
      </c>
      <c r="G2549">
        <v>1.49E-2</v>
      </c>
      <c r="H2549">
        <v>1.49E-2</v>
      </c>
      <c r="I2549">
        <v>1.49E-2</v>
      </c>
      <c r="J2549">
        <v>1.49E-2</v>
      </c>
      <c r="K2549">
        <v>1.49E-2</v>
      </c>
      <c r="L2549">
        <v>1.49E-2</v>
      </c>
    </row>
    <row r="2550" spans="1:12" x14ac:dyDescent="0.25">
      <c r="A2550" t="s">
        <v>712</v>
      </c>
      <c r="B2550">
        <v>2012</v>
      </c>
      <c r="C2550" t="s">
        <v>698</v>
      </c>
      <c r="D2550">
        <v>0.1837</v>
      </c>
      <c r="E2550">
        <v>0.1837</v>
      </c>
      <c r="F2550">
        <v>0.1837</v>
      </c>
      <c r="G2550">
        <v>0.1837</v>
      </c>
      <c r="H2550">
        <v>0.1837</v>
      </c>
      <c r="I2550">
        <v>0.1837</v>
      </c>
      <c r="J2550">
        <v>0.1837</v>
      </c>
      <c r="K2550">
        <v>0.1837</v>
      </c>
      <c r="L2550">
        <v>0.1837</v>
      </c>
    </row>
    <row r="2551" spans="1:12" x14ac:dyDescent="0.25">
      <c r="A2551" t="s">
        <v>712</v>
      </c>
      <c r="B2551">
        <v>2012</v>
      </c>
      <c r="C2551" t="s">
        <v>697</v>
      </c>
      <c r="D2551">
        <v>0.40920000000000001</v>
      </c>
      <c r="E2551">
        <v>0.40920000000000001</v>
      </c>
      <c r="F2551">
        <v>0.40920000000000001</v>
      </c>
      <c r="G2551">
        <v>0.40920000000000001</v>
      </c>
      <c r="H2551">
        <v>0.40920000000000001</v>
      </c>
      <c r="I2551">
        <v>0.40920000000000001</v>
      </c>
      <c r="J2551">
        <v>0.40920000000000001</v>
      </c>
      <c r="K2551">
        <v>0.40920000000000001</v>
      </c>
      <c r="L2551">
        <v>0.40920000000000001</v>
      </c>
    </row>
    <row r="2552" spans="1:12" x14ac:dyDescent="0.25">
      <c r="A2552" t="s">
        <v>712</v>
      </c>
      <c r="B2552">
        <v>2012</v>
      </c>
      <c r="C2552" t="s">
        <v>702</v>
      </c>
      <c r="D2552">
        <v>3.4799999999999998E-2</v>
      </c>
      <c r="E2552">
        <v>3.4799999999999998E-2</v>
      </c>
      <c r="F2552">
        <v>3.4799999999999998E-2</v>
      </c>
      <c r="G2552">
        <v>3.4799999999999998E-2</v>
      </c>
      <c r="H2552">
        <v>3.4799999999999998E-2</v>
      </c>
      <c r="I2552">
        <v>3.4799999999999998E-2</v>
      </c>
      <c r="J2552">
        <v>3.4799999999999998E-2</v>
      </c>
      <c r="K2552">
        <v>3.4799999999999998E-2</v>
      </c>
      <c r="L2552">
        <v>3.4799999999999998E-2</v>
      </c>
    </row>
    <row r="2553" spans="1:12" x14ac:dyDescent="0.25">
      <c r="A2553" t="s">
        <v>712</v>
      </c>
      <c r="B2553">
        <v>2012</v>
      </c>
      <c r="C2553" t="s">
        <v>699</v>
      </c>
      <c r="D2553">
        <v>3.7000000000000002E-3</v>
      </c>
      <c r="E2553">
        <v>3.7000000000000002E-3</v>
      </c>
      <c r="F2553">
        <v>3.7000000000000002E-3</v>
      </c>
      <c r="G2553">
        <v>3.7000000000000002E-3</v>
      </c>
      <c r="H2553">
        <v>3.7000000000000002E-3</v>
      </c>
      <c r="I2553">
        <v>3.7000000000000002E-3</v>
      </c>
      <c r="J2553">
        <v>3.7000000000000002E-3</v>
      </c>
      <c r="K2553">
        <v>3.7000000000000002E-3</v>
      </c>
      <c r="L2553">
        <v>3.7000000000000002E-3</v>
      </c>
    </row>
    <row r="2554" spans="1:12" x14ac:dyDescent="0.25">
      <c r="A2554" t="s">
        <v>712</v>
      </c>
      <c r="B2554">
        <v>2012</v>
      </c>
      <c r="C2554" t="s">
        <v>700</v>
      </c>
      <c r="D2554">
        <v>0.10879999999999999</v>
      </c>
      <c r="E2554">
        <v>0.10879999999999999</v>
      </c>
      <c r="F2554">
        <v>0.10879999999999999</v>
      </c>
      <c r="G2554">
        <v>0.10879999999999999</v>
      </c>
      <c r="H2554">
        <v>0.10879999999999999</v>
      </c>
      <c r="I2554">
        <v>0.10879999999999999</v>
      </c>
      <c r="J2554">
        <v>0.10879999999999999</v>
      </c>
      <c r="K2554">
        <v>0.10879999999999999</v>
      </c>
      <c r="L2554">
        <v>0.10879999999999999</v>
      </c>
    </row>
    <row r="2555" spans="1:12" x14ac:dyDescent="0.25">
      <c r="A2555" t="s">
        <v>712</v>
      </c>
      <c r="B2555">
        <v>2012</v>
      </c>
      <c r="C2555" t="s">
        <v>701</v>
      </c>
      <c r="D2555">
        <v>7.1099999999999997E-2</v>
      </c>
      <c r="E2555">
        <v>7.1099999999999997E-2</v>
      </c>
      <c r="F2555">
        <v>7.1099999999999997E-2</v>
      </c>
      <c r="G2555">
        <v>7.1099999999999997E-2</v>
      </c>
      <c r="H2555">
        <v>7.1099999999999997E-2</v>
      </c>
      <c r="I2555">
        <v>7.1099999999999997E-2</v>
      </c>
      <c r="J2555">
        <v>7.1099999999999997E-2</v>
      </c>
      <c r="K2555">
        <v>7.1099999999999997E-2</v>
      </c>
      <c r="L2555">
        <v>7.1099999999999997E-2</v>
      </c>
    </row>
    <row r="2556" spans="1:12" x14ac:dyDescent="0.25">
      <c r="A2556" t="s">
        <v>712</v>
      </c>
      <c r="B2556">
        <v>2012</v>
      </c>
      <c r="C2556" t="s">
        <v>703</v>
      </c>
      <c r="D2556">
        <v>7.1000000000000004E-3</v>
      </c>
      <c r="E2556">
        <v>7.1000000000000004E-3</v>
      </c>
      <c r="F2556">
        <v>7.1000000000000004E-3</v>
      </c>
      <c r="G2556">
        <v>7.1000000000000004E-3</v>
      </c>
      <c r="H2556">
        <v>7.1000000000000004E-3</v>
      </c>
      <c r="I2556">
        <v>7.1000000000000004E-3</v>
      </c>
      <c r="J2556">
        <v>7.1000000000000004E-3</v>
      </c>
      <c r="K2556">
        <v>7.1000000000000004E-3</v>
      </c>
      <c r="L2556">
        <v>7.1000000000000004E-3</v>
      </c>
    </row>
    <row r="2557" spans="1:12" x14ac:dyDescent="0.25">
      <c r="A2557" t="s">
        <v>713</v>
      </c>
      <c r="B2557">
        <v>2012</v>
      </c>
      <c r="C2557" t="s">
        <v>702</v>
      </c>
      <c r="D2557">
        <v>0.77139999999999997</v>
      </c>
      <c r="E2557">
        <v>0.77139999999999997</v>
      </c>
      <c r="F2557">
        <v>0.77139999999999997</v>
      </c>
      <c r="G2557">
        <v>0.77139999999999997</v>
      </c>
      <c r="H2557">
        <v>0.77139999999999997</v>
      </c>
      <c r="I2557">
        <v>0.77139999999999997</v>
      </c>
      <c r="J2557">
        <v>0.77139999999999997</v>
      </c>
      <c r="K2557">
        <v>0.77139999999999997</v>
      </c>
      <c r="L2557">
        <v>0.77139999999999997</v>
      </c>
    </row>
    <row r="2558" spans="1:12" x14ac:dyDescent="0.25">
      <c r="A2558" t="s">
        <v>713</v>
      </c>
      <c r="B2558">
        <v>2012</v>
      </c>
      <c r="C2558" t="s">
        <v>698</v>
      </c>
      <c r="D2558">
        <v>3.9306000000000001</v>
      </c>
      <c r="E2558">
        <v>3.9306000000000001</v>
      </c>
      <c r="F2558">
        <v>3.9306000000000001</v>
      </c>
      <c r="G2558">
        <v>3.9306000000000001</v>
      </c>
      <c r="H2558">
        <v>3.9306000000000001</v>
      </c>
      <c r="I2558">
        <v>3.9306000000000001</v>
      </c>
      <c r="J2558">
        <v>3.9306000000000001</v>
      </c>
      <c r="K2558">
        <v>3.9306000000000001</v>
      </c>
      <c r="L2558">
        <v>3.9306000000000001</v>
      </c>
    </row>
    <row r="2559" spans="1:12" x14ac:dyDescent="0.25">
      <c r="A2559" t="s">
        <v>713</v>
      </c>
      <c r="B2559">
        <v>2012</v>
      </c>
      <c r="C2559" t="s">
        <v>700</v>
      </c>
      <c r="D2559">
        <v>2.4117000000000002</v>
      </c>
      <c r="E2559">
        <v>2.4117000000000002</v>
      </c>
      <c r="F2559">
        <v>2.4117000000000002</v>
      </c>
      <c r="G2559">
        <v>2.4117000000000002</v>
      </c>
      <c r="H2559">
        <v>2.4117000000000002</v>
      </c>
      <c r="I2559">
        <v>2.4117000000000002</v>
      </c>
      <c r="J2559">
        <v>2.4117000000000002</v>
      </c>
      <c r="K2559">
        <v>2.4117000000000002</v>
      </c>
      <c r="L2559">
        <v>2.4117000000000002</v>
      </c>
    </row>
    <row r="2560" spans="1:12" x14ac:dyDescent="0.25">
      <c r="A2560" t="s">
        <v>713</v>
      </c>
      <c r="B2560">
        <v>2012</v>
      </c>
      <c r="C2560" t="s">
        <v>699</v>
      </c>
      <c r="D2560">
        <v>8.2600000000000007E-2</v>
      </c>
      <c r="E2560">
        <v>8.2600000000000007E-2</v>
      </c>
      <c r="F2560">
        <v>8.2600000000000007E-2</v>
      </c>
      <c r="G2560">
        <v>8.2600000000000007E-2</v>
      </c>
      <c r="H2560">
        <v>8.2600000000000007E-2</v>
      </c>
      <c r="I2560">
        <v>8.2600000000000007E-2</v>
      </c>
      <c r="J2560">
        <v>8.2600000000000007E-2</v>
      </c>
      <c r="K2560">
        <v>8.2600000000000007E-2</v>
      </c>
      <c r="L2560">
        <v>8.2600000000000007E-2</v>
      </c>
    </row>
    <row r="2561" spans="1:12" x14ac:dyDescent="0.25">
      <c r="A2561" t="s">
        <v>713</v>
      </c>
      <c r="B2561">
        <v>2012</v>
      </c>
      <c r="C2561" t="s">
        <v>701</v>
      </c>
      <c r="D2561">
        <v>1.5705</v>
      </c>
      <c r="E2561">
        <v>1.5705</v>
      </c>
      <c r="F2561">
        <v>1.5705</v>
      </c>
      <c r="G2561">
        <v>1.5705</v>
      </c>
      <c r="H2561">
        <v>1.5705</v>
      </c>
      <c r="I2561">
        <v>1.5705</v>
      </c>
      <c r="J2561">
        <v>1.5705</v>
      </c>
      <c r="K2561">
        <v>1.5705</v>
      </c>
      <c r="L2561">
        <v>1.5705</v>
      </c>
    </row>
    <row r="2562" spans="1:12" x14ac:dyDescent="0.25">
      <c r="A2562" t="s">
        <v>713</v>
      </c>
      <c r="B2562">
        <v>2012</v>
      </c>
      <c r="C2562" t="s">
        <v>697</v>
      </c>
      <c r="D2562">
        <v>8.9245999999999999</v>
      </c>
      <c r="E2562">
        <v>8.9245999999999999</v>
      </c>
      <c r="F2562">
        <v>8.9245999999999999</v>
      </c>
      <c r="G2562">
        <v>8.9245999999999999</v>
      </c>
      <c r="H2562">
        <v>8.9245999999999999</v>
      </c>
      <c r="I2562">
        <v>8.9245999999999999</v>
      </c>
      <c r="J2562">
        <v>8.9245999999999999</v>
      </c>
      <c r="K2562">
        <v>8.9245999999999999</v>
      </c>
      <c r="L2562">
        <v>8.9245999999999999</v>
      </c>
    </row>
    <row r="2563" spans="1:12" x14ac:dyDescent="0.25">
      <c r="A2563" t="s">
        <v>713</v>
      </c>
      <c r="B2563">
        <v>2012</v>
      </c>
      <c r="C2563" t="s">
        <v>703</v>
      </c>
      <c r="D2563">
        <v>0.15770000000000001</v>
      </c>
      <c r="E2563">
        <v>0.15770000000000001</v>
      </c>
      <c r="F2563">
        <v>0.15770000000000001</v>
      </c>
      <c r="G2563">
        <v>0.15770000000000001</v>
      </c>
      <c r="H2563">
        <v>0.15770000000000001</v>
      </c>
      <c r="I2563">
        <v>0.15770000000000001</v>
      </c>
      <c r="J2563">
        <v>0.15770000000000001</v>
      </c>
      <c r="K2563">
        <v>0.15770000000000001</v>
      </c>
      <c r="L2563">
        <v>0.15770000000000001</v>
      </c>
    </row>
    <row r="2564" spans="1:12" x14ac:dyDescent="0.25">
      <c r="A2564" t="s">
        <v>714</v>
      </c>
      <c r="B2564">
        <v>2012</v>
      </c>
      <c r="C2564" t="s">
        <v>697</v>
      </c>
      <c r="D2564">
        <v>4.5664999999999996</v>
      </c>
      <c r="E2564">
        <v>4.5664999999999996</v>
      </c>
      <c r="F2564">
        <v>4.5664999999999996</v>
      </c>
      <c r="G2564">
        <v>4.5664999999999996</v>
      </c>
      <c r="H2564">
        <v>4.5664999999999996</v>
      </c>
      <c r="I2564">
        <v>4.5664999999999996</v>
      </c>
      <c r="J2564">
        <v>4.5664999999999996</v>
      </c>
      <c r="K2564">
        <v>4.5664999999999996</v>
      </c>
      <c r="L2564">
        <v>4.5664999999999996</v>
      </c>
    </row>
    <row r="2565" spans="1:12" x14ac:dyDescent="0.25">
      <c r="A2565" t="s">
        <v>714</v>
      </c>
      <c r="B2565">
        <v>2012</v>
      </c>
      <c r="C2565" t="s">
        <v>699</v>
      </c>
      <c r="D2565">
        <v>4.07E-2</v>
      </c>
      <c r="E2565">
        <v>4.07E-2</v>
      </c>
      <c r="F2565">
        <v>4.07E-2</v>
      </c>
      <c r="G2565">
        <v>4.07E-2</v>
      </c>
      <c r="H2565">
        <v>4.07E-2</v>
      </c>
      <c r="I2565">
        <v>4.07E-2</v>
      </c>
      <c r="J2565">
        <v>4.07E-2</v>
      </c>
      <c r="K2565">
        <v>4.07E-2</v>
      </c>
      <c r="L2565">
        <v>4.07E-2</v>
      </c>
    </row>
    <row r="2566" spans="1:12" x14ac:dyDescent="0.25">
      <c r="A2566" t="s">
        <v>714</v>
      </c>
      <c r="B2566">
        <v>2012</v>
      </c>
      <c r="C2566" t="s">
        <v>698</v>
      </c>
      <c r="D2566">
        <v>2.1408</v>
      </c>
      <c r="E2566">
        <v>2.1408</v>
      </c>
      <c r="F2566">
        <v>2.1408</v>
      </c>
      <c r="G2566">
        <v>2.1408</v>
      </c>
      <c r="H2566">
        <v>2.1408</v>
      </c>
      <c r="I2566">
        <v>2.1408</v>
      </c>
      <c r="J2566">
        <v>2.1408</v>
      </c>
      <c r="K2566">
        <v>2.1408</v>
      </c>
      <c r="L2566">
        <v>2.1408</v>
      </c>
    </row>
    <row r="2567" spans="1:12" x14ac:dyDescent="0.25">
      <c r="A2567" t="s">
        <v>714</v>
      </c>
      <c r="B2567">
        <v>2012</v>
      </c>
      <c r="C2567" t="s">
        <v>702</v>
      </c>
      <c r="D2567">
        <v>0.37980000000000003</v>
      </c>
      <c r="E2567">
        <v>0.37980000000000003</v>
      </c>
      <c r="F2567">
        <v>0.37980000000000003</v>
      </c>
      <c r="G2567">
        <v>0.37980000000000003</v>
      </c>
      <c r="H2567">
        <v>0.37980000000000003</v>
      </c>
      <c r="I2567">
        <v>0.37980000000000003</v>
      </c>
      <c r="J2567">
        <v>0.37980000000000003</v>
      </c>
      <c r="K2567">
        <v>0.37980000000000003</v>
      </c>
      <c r="L2567">
        <v>0.37980000000000003</v>
      </c>
    </row>
    <row r="2568" spans="1:12" x14ac:dyDescent="0.25">
      <c r="A2568" t="s">
        <v>714</v>
      </c>
      <c r="B2568">
        <v>2012</v>
      </c>
      <c r="C2568" t="s">
        <v>701</v>
      </c>
      <c r="D2568">
        <v>0.74009999999999998</v>
      </c>
      <c r="E2568">
        <v>0.74009999999999998</v>
      </c>
      <c r="F2568">
        <v>0.74009999999999998</v>
      </c>
      <c r="G2568">
        <v>0.74009999999999998</v>
      </c>
      <c r="H2568">
        <v>0.74009999999999998</v>
      </c>
      <c r="I2568">
        <v>0.74009999999999998</v>
      </c>
      <c r="J2568">
        <v>0.74009999999999998</v>
      </c>
      <c r="K2568">
        <v>0.74009999999999998</v>
      </c>
      <c r="L2568">
        <v>0.74009999999999998</v>
      </c>
    </row>
    <row r="2569" spans="1:12" x14ac:dyDescent="0.25">
      <c r="A2569" t="s">
        <v>714</v>
      </c>
      <c r="B2569">
        <v>2012</v>
      </c>
      <c r="C2569" t="s">
        <v>703</v>
      </c>
      <c r="D2569">
        <v>7.7700000000000005E-2</v>
      </c>
      <c r="E2569">
        <v>7.7700000000000005E-2</v>
      </c>
      <c r="F2569">
        <v>7.7700000000000005E-2</v>
      </c>
      <c r="G2569">
        <v>7.7700000000000005E-2</v>
      </c>
      <c r="H2569">
        <v>7.7700000000000005E-2</v>
      </c>
      <c r="I2569">
        <v>7.7700000000000005E-2</v>
      </c>
      <c r="J2569">
        <v>7.7700000000000005E-2</v>
      </c>
      <c r="K2569">
        <v>7.7700000000000005E-2</v>
      </c>
      <c r="L2569">
        <v>7.7700000000000005E-2</v>
      </c>
    </row>
    <row r="2570" spans="1:12" x14ac:dyDescent="0.25">
      <c r="A2570" t="s">
        <v>714</v>
      </c>
      <c r="B2570">
        <v>2012</v>
      </c>
      <c r="C2570" t="s">
        <v>700</v>
      </c>
      <c r="D2570">
        <v>1.1874</v>
      </c>
      <c r="E2570">
        <v>1.1874</v>
      </c>
      <c r="F2570">
        <v>1.1874</v>
      </c>
      <c r="G2570">
        <v>1.1874</v>
      </c>
      <c r="H2570">
        <v>1.1874</v>
      </c>
      <c r="I2570">
        <v>1.1874</v>
      </c>
      <c r="J2570">
        <v>1.1874</v>
      </c>
      <c r="K2570">
        <v>1.1874</v>
      </c>
      <c r="L2570">
        <v>1.1874</v>
      </c>
    </row>
    <row r="2571" spans="1:12" x14ac:dyDescent="0.25">
      <c r="A2571" t="s">
        <v>715</v>
      </c>
      <c r="B2571">
        <v>2012</v>
      </c>
      <c r="C2571" t="s">
        <v>701</v>
      </c>
      <c r="D2571">
        <v>8.1600000000000006E-2</v>
      </c>
      <c r="E2571">
        <v>8.1600000000000006E-2</v>
      </c>
      <c r="F2571">
        <v>8.1600000000000006E-2</v>
      </c>
      <c r="G2571">
        <v>8.1600000000000006E-2</v>
      </c>
      <c r="H2571">
        <v>8.1600000000000006E-2</v>
      </c>
      <c r="I2571">
        <v>8.1600000000000006E-2</v>
      </c>
      <c r="J2571">
        <v>8.1600000000000006E-2</v>
      </c>
      <c r="K2571">
        <v>8.1600000000000006E-2</v>
      </c>
      <c r="L2571">
        <v>8.1600000000000006E-2</v>
      </c>
    </row>
    <row r="2572" spans="1:12" x14ac:dyDescent="0.25">
      <c r="A2572" t="s">
        <v>715</v>
      </c>
      <c r="B2572">
        <v>2012</v>
      </c>
      <c r="C2572" t="s">
        <v>703</v>
      </c>
      <c r="D2572">
        <v>1.0699999999999999E-2</v>
      </c>
      <c r="E2572">
        <v>1.0699999999999999E-2</v>
      </c>
      <c r="F2572">
        <v>1.0699999999999999E-2</v>
      </c>
      <c r="G2572">
        <v>1.0699999999999999E-2</v>
      </c>
      <c r="H2572">
        <v>1.0699999999999999E-2</v>
      </c>
      <c r="I2572">
        <v>1.0699999999999999E-2</v>
      </c>
      <c r="J2572">
        <v>1.0699999999999999E-2</v>
      </c>
      <c r="K2572">
        <v>1.0699999999999999E-2</v>
      </c>
      <c r="L2572">
        <v>1.0699999999999999E-2</v>
      </c>
    </row>
    <row r="2573" spans="1:12" x14ac:dyDescent="0.25">
      <c r="A2573" t="s">
        <v>715</v>
      </c>
      <c r="B2573">
        <v>2012</v>
      </c>
      <c r="C2573" t="s">
        <v>697</v>
      </c>
      <c r="D2573">
        <v>0.53269999999999995</v>
      </c>
      <c r="E2573">
        <v>0.53269999999999995</v>
      </c>
      <c r="F2573">
        <v>0.53269999999999995</v>
      </c>
      <c r="G2573">
        <v>0.53269999999999995</v>
      </c>
      <c r="H2573">
        <v>0.53269999999999995</v>
      </c>
      <c r="I2573">
        <v>0.53269999999999995</v>
      </c>
      <c r="J2573">
        <v>0.53269999999999995</v>
      </c>
      <c r="K2573">
        <v>0.53269999999999995</v>
      </c>
      <c r="L2573">
        <v>0.53269999999999995</v>
      </c>
    </row>
    <row r="2574" spans="1:12" x14ac:dyDescent="0.25">
      <c r="A2574" t="s">
        <v>715</v>
      </c>
      <c r="B2574">
        <v>2012</v>
      </c>
      <c r="C2574" t="s">
        <v>702</v>
      </c>
      <c r="D2574">
        <v>5.2499999999999998E-2</v>
      </c>
      <c r="E2574">
        <v>5.2499999999999998E-2</v>
      </c>
      <c r="F2574">
        <v>5.2499999999999998E-2</v>
      </c>
      <c r="G2574">
        <v>5.2499999999999998E-2</v>
      </c>
      <c r="H2574">
        <v>5.2499999999999998E-2</v>
      </c>
      <c r="I2574">
        <v>5.2499999999999998E-2</v>
      </c>
      <c r="J2574">
        <v>5.2499999999999998E-2</v>
      </c>
      <c r="K2574">
        <v>5.2499999999999998E-2</v>
      </c>
      <c r="L2574">
        <v>5.2499999999999998E-2</v>
      </c>
    </row>
    <row r="2575" spans="1:12" x14ac:dyDescent="0.25">
      <c r="A2575" t="s">
        <v>715</v>
      </c>
      <c r="B2575">
        <v>2012</v>
      </c>
      <c r="C2575" t="s">
        <v>700</v>
      </c>
      <c r="D2575">
        <v>0.1641</v>
      </c>
      <c r="E2575">
        <v>0.1641</v>
      </c>
      <c r="F2575">
        <v>0.1641</v>
      </c>
      <c r="G2575">
        <v>0.1641</v>
      </c>
      <c r="H2575">
        <v>0.1641</v>
      </c>
      <c r="I2575">
        <v>0.1641</v>
      </c>
      <c r="J2575">
        <v>0.1641</v>
      </c>
      <c r="K2575">
        <v>0.1641</v>
      </c>
      <c r="L2575">
        <v>0.1641</v>
      </c>
    </row>
    <row r="2576" spans="1:12" x14ac:dyDescent="0.25">
      <c r="A2576" t="s">
        <v>715</v>
      </c>
      <c r="B2576">
        <v>2012</v>
      </c>
      <c r="C2576" t="s">
        <v>699</v>
      </c>
      <c r="D2576">
        <v>5.5999999999999999E-3</v>
      </c>
      <c r="E2576">
        <v>5.5999999999999999E-3</v>
      </c>
      <c r="F2576">
        <v>5.5999999999999999E-3</v>
      </c>
      <c r="G2576">
        <v>5.5999999999999999E-3</v>
      </c>
      <c r="H2576">
        <v>5.5999999999999999E-3</v>
      </c>
      <c r="I2576">
        <v>5.5999999999999999E-3</v>
      </c>
      <c r="J2576">
        <v>5.5999999999999999E-3</v>
      </c>
      <c r="K2576">
        <v>5.5999999999999999E-3</v>
      </c>
      <c r="L2576">
        <v>5.5999999999999999E-3</v>
      </c>
    </row>
    <row r="2577" spans="1:12" x14ac:dyDescent="0.25">
      <c r="A2577" t="s">
        <v>715</v>
      </c>
      <c r="B2577">
        <v>2012</v>
      </c>
      <c r="C2577" t="s">
        <v>698</v>
      </c>
      <c r="D2577">
        <v>0.21809999999999999</v>
      </c>
      <c r="E2577">
        <v>0.21809999999999999</v>
      </c>
      <c r="F2577">
        <v>0.21809999999999999</v>
      </c>
      <c r="G2577">
        <v>0.21809999999999999</v>
      </c>
      <c r="H2577">
        <v>0.21809999999999999</v>
      </c>
      <c r="I2577">
        <v>0.21809999999999999</v>
      </c>
      <c r="J2577">
        <v>0.21809999999999999</v>
      </c>
      <c r="K2577">
        <v>0.21809999999999999</v>
      </c>
      <c r="L2577">
        <v>0.21809999999999999</v>
      </c>
    </row>
    <row r="2578" spans="1:12" x14ac:dyDescent="0.25">
      <c r="A2578" t="s">
        <v>716</v>
      </c>
      <c r="B2578">
        <v>2012</v>
      </c>
      <c r="C2578" t="s">
        <v>702</v>
      </c>
      <c r="D2578">
        <v>6.0299999999999999E-2</v>
      </c>
      <c r="E2578">
        <v>6.0299999999999999E-2</v>
      </c>
      <c r="F2578">
        <v>6.0299999999999999E-2</v>
      </c>
      <c r="G2578">
        <v>6.0299999999999999E-2</v>
      </c>
      <c r="H2578">
        <v>6.0299999999999999E-2</v>
      </c>
      <c r="I2578">
        <v>6.0299999999999999E-2</v>
      </c>
      <c r="J2578">
        <v>6.0299999999999999E-2</v>
      </c>
      <c r="K2578">
        <v>6.0299999999999999E-2</v>
      </c>
      <c r="L2578">
        <v>6.0299999999999999E-2</v>
      </c>
    </row>
    <row r="2579" spans="1:12" x14ac:dyDescent="0.25">
      <c r="A2579" t="s">
        <v>716</v>
      </c>
      <c r="B2579">
        <v>2012</v>
      </c>
      <c r="C2579" t="s">
        <v>697</v>
      </c>
      <c r="D2579">
        <v>0.67610000000000003</v>
      </c>
      <c r="E2579">
        <v>0.67610000000000003</v>
      </c>
      <c r="F2579">
        <v>0.67610000000000003</v>
      </c>
      <c r="G2579">
        <v>0.67610000000000003</v>
      </c>
      <c r="H2579">
        <v>0.67610000000000003</v>
      </c>
      <c r="I2579">
        <v>0.67610000000000003</v>
      </c>
      <c r="J2579">
        <v>0.67610000000000003</v>
      </c>
      <c r="K2579">
        <v>0.67610000000000003</v>
      </c>
      <c r="L2579">
        <v>0.67610000000000003</v>
      </c>
    </row>
    <row r="2580" spans="1:12" x14ac:dyDescent="0.25">
      <c r="A2580" t="s">
        <v>716</v>
      </c>
      <c r="B2580">
        <v>2012</v>
      </c>
      <c r="C2580" t="s">
        <v>699</v>
      </c>
      <c r="D2580">
        <v>6.4999999999999997E-3</v>
      </c>
      <c r="E2580">
        <v>6.4999999999999997E-3</v>
      </c>
      <c r="F2580">
        <v>6.4999999999999997E-3</v>
      </c>
      <c r="G2580">
        <v>6.4999999999999997E-3</v>
      </c>
      <c r="H2580">
        <v>6.4999999999999997E-3</v>
      </c>
      <c r="I2580">
        <v>6.4999999999999997E-3</v>
      </c>
      <c r="J2580">
        <v>6.4999999999999997E-3</v>
      </c>
      <c r="K2580">
        <v>6.4999999999999997E-3</v>
      </c>
      <c r="L2580">
        <v>6.4999999999999997E-3</v>
      </c>
    </row>
    <row r="2581" spans="1:12" x14ac:dyDescent="0.25">
      <c r="A2581" t="s">
        <v>716</v>
      </c>
      <c r="B2581">
        <v>2012</v>
      </c>
      <c r="C2581" t="s">
        <v>703</v>
      </c>
      <c r="D2581">
        <v>1.23E-2</v>
      </c>
      <c r="E2581">
        <v>1.23E-2</v>
      </c>
      <c r="F2581">
        <v>1.23E-2</v>
      </c>
      <c r="G2581">
        <v>1.23E-2</v>
      </c>
      <c r="H2581">
        <v>1.23E-2</v>
      </c>
      <c r="I2581">
        <v>1.23E-2</v>
      </c>
      <c r="J2581">
        <v>1.23E-2</v>
      </c>
      <c r="K2581">
        <v>1.23E-2</v>
      </c>
      <c r="L2581">
        <v>1.23E-2</v>
      </c>
    </row>
    <row r="2582" spans="1:12" x14ac:dyDescent="0.25">
      <c r="A2582" t="s">
        <v>716</v>
      </c>
      <c r="B2582">
        <v>2012</v>
      </c>
      <c r="C2582" t="s">
        <v>701</v>
      </c>
      <c r="D2582">
        <v>9.8599999999999993E-2</v>
      </c>
      <c r="E2582">
        <v>9.8599999999999993E-2</v>
      </c>
      <c r="F2582">
        <v>9.8599999999999993E-2</v>
      </c>
      <c r="G2582">
        <v>9.8599999999999993E-2</v>
      </c>
      <c r="H2582">
        <v>9.8599999999999993E-2</v>
      </c>
      <c r="I2582">
        <v>9.8599999999999993E-2</v>
      </c>
      <c r="J2582">
        <v>9.8599999999999993E-2</v>
      </c>
      <c r="K2582">
        <v>9.8599999999999993E-2</v>
      </c>
      <c r="L2582">
        <v>9.8599999999999993E-2</v>
      </c>
    </row>
    <row r="2583" spans="1:12" x14ac:dyDescent="0.25">
      <c r="A2583" t="s">
        <v>716</v>
      </c>
      <c r="B2583">
        <v>2012</v>
      </c>
      <c r="C2583" t="s">
        <v>698</v>
      </c>
      <c r="D2583">
        <v>0.31019999999999998</v>
      </c>
      <c r="E2583">
        <v>0.31019999999999998</v>
      </c>
      <c r="F2583">
        <v>0.31019999999999998</v>
      </c>
      <c r="G2583">
        <v>0.31019999999999998</v>
      </c>
      <c r="H2583">
        <v>0.31019999999999998</v>
      </c>
      <c r="I2583">
        <v>0.31019999999999998</v>
      </c>
      <c r="J2583">
        <v>0.31019999999999998</v>
      </c>
      <c r="K2583">
        <v>0.31019999999999998</v>
      </c>
      <c r="L2583">
        <v>0.31019999999999998</v>
      </c>
    </row>
    <row r="2584" spans="1:12" x14ac:dyDescent="0.25">
      <c r="A2584" t="s">
        <v>716</v>
      </c>
      <c r="B2584">
        <v>2012</v>
      </c>
      <c r="C2584" t="s">
        <v>700</v>
      </c>
      <c r="D2584">
        <v>0.18840000000000001</v>
      </c>
      <c r="E2584">
        <v>0.18840000000000001</v>
      </c>
      <c r="F2584">
        <v>0.18840000000000001</v>
      </c>
      <c r="G2584">
        <v>0.18840000000000001</v>
      </c>
      <c r="H2584">
        <v>0.18840000000000001</v>
      </c>
      <c r="I2584">
        <v>0.18840000000000001</v>
      </c>
      <c r="J2584">
        <v>0.18840000000000001</v>
      </c>
      <c r="K2584">
        <v>0.18840000000000001</v>
      </c>
      <c r="L2584">
        <v>0.18840000000000001</v>
      </c>
    </row>
    <row r="2585" spans="1:12" x14ac:dyDescent="0.25">
      <c r="A2585" t="s">
        <v>717</v>
      </c>
      <c r="B2585">
        <v>2012</v>
      </c>
      <c r="C2585" t="s">
        <v>697</v>
      </c>
      <c r="D2585">
        <v>5.3415999999999997</v>
      </c>
      <c r="E2585">
        <v>5.3415999999999997</v>
      </c>
      <c r="F2585">
        <v>5.3415999999999997</v>
      </c>
      <c r="G2585">
        <v>5.3415999999999997</v>
      </c>
      <c r="H2585">
        <v>5.3415999999999997</v>
      </c>
      <c r="I2585">
        <v>5.3415999999999997</v>
      </c>
      <c r="J2585">
        <v>5.3415999999999997</v>
      </c>
      <c r="K2585">
        <v>5.3415999999999997</v>
      </c>
      <c r="L2585">
        <v>5.3415999999999997</v>
      </c>
    </row>
    <row r="2586" spans="1:12" x14ac:dyDescent="0.25">
      <c r="A2586" t="s">
        <v>717</v>
      </c>
      <c r="B2586">
        <v>2012</v>
      </c>
      <c r="C2586" t="s">
        <v>702</v>
      </c>
      <c r="D2586">
        <v>0.50109999999999999</v>
      </c>
      <c r="E2586">
        <v>0.50109999999999999</v>
      </c>
      <c r="F2586">
        <v>0.50109999999999999</v>
      </c>
      <c r="G2586">
        <v>0.50109999999999999</v>
      </c>
      <c r="H2586">
        <v>0.50109999999999999</v>
      </c>
      <c r="I2586">
        <v>0.50109999999999999</v>
      </c>
      <c r="J2586">
        <v>0.50109999999999999</v>
      </c>
      <c r="K2586">
        <v>0.50109999999999999</v>
      </c>
      <c r="L2586">
        <v>0.50109999999999999</v>
      </c>
    </row>
    <row r="2587" spans="1:12" x14ac:dyDescent="0.25">
      <c r="A2587" t="s">
        <v>717</v>
      </c>
      <c r="B2587">
        <v>2012</v>
      </c>
      <c r="C2587" t="s">
        <v>703</v>
      </c>
      <c r="D2587">
        <v>0.10249999999999999</v>
      </c>
      <c r="E2587">
        <v>0.10249999999999999</v>
      </c>
      <c r="F2587">
        <v>0.10249999999999999</v>
      </c>
      <c r="G2587">
        <v>0.10249999999999999</v>
      </c>
      <c r="H2587">
        <v>0.10249999999999999</v>
      </c>
      <c r="I2587">
        <v>0.10249999999999999</v>
      </c>
      <c r="J2587">
        <v>0.10249999999999999</v>
      </c>
      <c r="K2587">
        <v>0.10249999999999999</v>
      </c>
      <c r="L2587">
        <v>0.10249999999999999</v>
      </c>
    </row>
    <row r="2588" spans="1:12" x14ac:dyDescent="0.25">
      <c r="A2588" t="s">
        <v>717</v>
      </c>
      <c r="B2588">
        <v>2012</v>
      </c>
      <c r="C2588" t="s">
        <v>701</v>
      </c>
      <c r="D2588">
        <v>0.91180000000000005</v>
      </c>
      <c r="E2588">
        <v>0.91180000000000005</v>
      </c>
      <c r="F2588">
        <v>0.91180000000000005</v>
      </c>
      <c r="G2588">
        <v>0.91180000000000005</v>
      </c>
      <c r="H2588">
        <v>0.91180000000000005</v>
      </c>
      <c r="I2588">
        <v>0.91180000000000005</v>
      </c>
      <c r="J2588">
        <v>0.91180000000000005</v>
      </c>
      <c r="K2588">
        <v>0.91180000000000005</v>
      </c>
      <c r="L2588">
        <v>0.91180000000000005</v>
      </c>
    </row>
    <row r="2589" spans="1:12" x14ac:dyDescent="0.25">
      <c r="A2589" t="s">
        <v>717</v>
      </c>
      <c r="B2589">
        <v>2012</v>
      </c>
      <c r="C2589" t="s">
        <v>699</v>
      </c>
      <c r="D2589">
        <v>5.3600000000000002E-2</v>
      </c>
      <c r="E2589">
        <v>5.3600000000000002E-2</v>
      </c>
      <c r="F2589">
        <v>5.3600000000000002E-2</v>
      </c>
      <c r="G2589">
        <v>5.3600000000000002E-2</v>
      </c>
      <c r="H2589">
        <v>5.3600000000000002E-2</v>
      </c>
      <c r="I2589">
        <v>5.3600000000000002E-2</v>
      </c>
      <c r="J2589">
        <v>5.3600000000000002E-2</v>
      </c>
      <c r="K2589">
        <v>5.3600000000000002E-2</v>
      </c>
      <c r="L2589">
        <v>5.3600000000000002E-2</v>
      </c>
    </row>
    <row r="2590" spans="1:12" x14ac:dyDescent="0.25">
      <c r="A2590" t="s">
        <v>717</v>
      </c>
      <c r="B2590">
        <v>2012</v>
      </c>
      <c r="C2590" t="s">
        <v>698</v>
      </c>
      <c r="D2590">
        <v>2.2061999999999999</v>
      </c>
      <c r="E2590">
        <v>2.2061999999999999</v>
      </c>
      <c r="F2590">
        <v>2.2061999999999999</v>
      </c>
      <c r="G2590">
        <v>2.2061999999999999</v>
      </c>
      <c r="H2590">
        <v>2.2061999999999999</v>
      </c>
      <c r="I2590">
        <v>2.2061999999999999</v>
      </c>
      <c r="J2590">
        <v>2.2061999999999999</v>
      </c>
      <c r="K2590">
        <v>2.2061999999999999</v>
      </c>
      <c r="L2590">
        <v>2.2061999999999999</v>
      </c>
    </row>
    <row r="2591" spans="1:12" x14ac:dyDescent="0.25">
      <c r="A2591" t="s">
        <v>717</v>
      </c>
      <c r="B2591">
        <v>2012</v>
      </c>
      <c r="C2591" t="s">
        <v>700</v>
      </c>
      <c r="D2591">
        <v>1.5665</v>
      </c>
      <c r="E2591">
        <v>1.5665</v>
      </c>
      <c r="F2591">
        <v>1.5665</v>
      </c>
      <c r="G2591">
        <v>1.5665</v>
      </c>
      <c r="H2591">
        <v>1.5665</v>
      </c>
      <c r="I2591">
        <v>1.5665</v>
      </c>
      <c r="J2591">
        <v>1.5665</v>
      </c>
      <c r="K2591">
        <v>1.5665</v>
      </c>
      <c r="L2591">
        <v>1.5665</v>
      </c>
    </row>
    <row r="2592" spans="1:12" x14ac:dyDescent="0.25">
      <c r="A2592" t="s">
        <v>718</v>
      </c>
      <c r="B2592">
        <v>2012</v>
      </c>
      <c r="C2592" t="s">
        <v>700</v>
      </c>
      <c r="D2592">
        <v>0.77690000000000003</v>
      </c>
      <c r="E2592">
        <v>0.77690000000000003</v>
      </c>
      <c r="F2592">
        <v>0.77690000000000003</v>
      </c>
      <c r="G2592">
        <v>0.77690000000000003</v>
      </c>
      <c r="H2592">
        <v>0.77690000000000003</v>
      </c>
      <c r="I2592">
        <v>0.77690000000000003</v>
      </c>
      <c r="J2592">
        <v>0.77690000000000003</v>
      </c>
      <c r="K2592">
        <v>0.77690000000000003</v>
      </c>
      <c r="L2592">
        <v>0.77690000000000003</v>
      </c>
    </row>
    <row r="2593" spans="1:12" x14ac:dyDescent="0.25">
      <c r="A2593" t="s">
        <v>718</v>
      </c>
      <c r="B2593">
        <v>2012</v>
      </c>
      <c r="C2593" t="s">
        <v>697</v>
      </c>
      <c r="D2593">
        <v>3.0716000000000001</v>
      </c>
      <c r="E2593">
        <v>3.0716000000000001</v>
      </c>
      <c r="F2593">
        <v>3.0716000000000001</v>
      </c>
      <c r="G2593">
        <v>3.0716000000000001</v>
      </c>
      <c r="H2593">
        <v>3.0716000000000001</v>
      </c>
      <c r="I2593">
        <v>3.0716000000000001</v>
      </c>
      <c r="J2593">
        <v>3.0716000000000001</v>
      </c>
      <c r="K2593">
        <v>3.0716000000000001</v>
      </c>
      <c r="L2593">
        <v>3.0716000000000001</v>
      </c>
    </row>
    <row r="2594" spans="1:12" x14ac:dyDescent="0.25">
      <c r="A2594" t="s">
        <v>718</v>
      </c>
      <c r="B2594">
        <v>2012</v>
      </c>
      <c r="C2594" t="s">
        <v>698</v>
      </c>
      <c r="D2594">
        <v>1.5004</v>
      </c>
      <c r="E2594">
        <v>1.5004</v>
      </c>
      <c r="F2594">
        <v>1.5004</v>
      </c>
      <c r="G2594">
        <v>1.5004</v>
      </c>
      <c r="H2594">
        <v>1.5004</v>
      </c>
      <c r="I2594">
        <v>1.5004</v>
      </c>
      <c r="J2594">
        <v>1.5004</v>
      </c>
      <c r="K2594">
        <v>1.5004</v>
      </c>
      <c r="L2594">
        <v>1.5004</v>
      </c>
    </row>
    <row r="2595" spans="1:12" x14ac:dyDescent="0.25">
      <c r="A2595" t="s">
        <v>718</v>
      </c>
      <c r="B2595">
        <v>2012</v>
      </c>
      <c r="C2595" t="s">
        <v>702</v>
      </c>
      <c r="D2595">
        <v>0.2485</v>
      </c>
      <c r="E2595">
        <v>0.2485</v>
      </c>
      <c r="F2595">
        <v>0.2485</v>
      </c>
      <c r="G2595">
        <v>0.2485</v>
      </c>
      <c r="H2595">
        <v>0.2485</v>
      </c>
      <c r="I2595">
        <v>0.2485</v>
      </c>
      <c r="J2595">
        <v>0.2485</v>
      </c>
      <c r="K2595">
        <v>0.2485</v>
      </c>
      <c r="L2595">
        <v>0.2485</v>
      </c>
    </row>
    <row r="2596" spans="1:12" x14ac:dyDescent="0.25">
      <c r="A2596" t="s">
        <v>718</v>
      </c>
      <c r="B2596">
        <v>2012</v>
      </c>
      <c r="C2596" t="s">
        <v>699</v>
      </c>
      <c r="D2596">
        <v>2.6599999999999999E-2</v>
      </c>
      <c r="E2596">
        <v>2.6599999999999999E-2</v>
      </c>
      <c r="F2596">
        <v>2.6599999999999999E-2</v>
      </c>
      <c r="G2596">
        <v>2.6599999999999999E-2</v>
      </c>
      <c r="H2596">
        <v>2.6599999999999999E-2</v>
      </c>
      <c r="I2596">
        <v>2.6599999999999999E-2</v>
      </c>
      <c r="J2596">
        <v>2.6599999999999999E-2</v>
      </c>
      <c r="K2596">
        <v>2.6599999999999999E-2</v>
      </c>
      <c r="L2596">
        <v>2.6599999999999999E-2</v>
      </c>
    </row>
    <row r="2597" spans="1:12" x14ac:dyDescent="0.25">
      <c r="A2597" t="s">
        <v>718</v>
      </c>
      <c r="B2597">
        <v>2012</v>
      </c>
      <c r="C2597" t="s">
        <v>703</v>
      </c>
      <c r="D2597">
        <v>5.0799999999999998E-2</v>
      </c>
      <c r="E2597">
        <v>5.0799999999999998E-2</v>
      </c>
      <c r="F2597">
        <v>5.0799999999999998E-2</v>
      </c>
      <c r="G2597">
        <v>5.0799999999999998E-2</v>
      </c>
      <c r="H2597">
        <v>5.0799999999999998E-2</v>
      </c>
      <c r="I2597">
        <v>5.0799999999999998E-2</v>
      </c>
      <c r="J2597">
        <v>5.0799999999999998E-2</v>
      </c>
      <c r="K2597">
        <v>5.0799999999999998E-2</v>
      </c>
      <c r="L2597">
        <v>5.0799999999999998E-2</v>
      </c>
    </row>
    <row r="2598" spans="1:12" x14ac:dyDescent="0.25">
      <c r="A2598" t="s">
        <v>718</v>
      </c>
      <c r="B2598">
        <v>2012</v>
      </c>
      <c r="C2598" t="s">
        <v>701</v>
      </c>
      <c r="D2598">
        <v>0.46829999999999999</v>
      </c>
      <c r="E2598">
        <v>0.46829999999999999</v>
      </c>
      <c r="F2598">
        <v>0.46829999999999999</v>
      </c>
      <c r="G2598">
        <v>0.46829999999999999</v>
      </c>
      <c r="H2598">
        <v>0.46829999999999999</v>
      </c>
      <c r="I2598">
        <v>0.46829999999999999</v>
      </c>
      <c r="J2598">
        <v>0.46829999999999999</v>
      </c>
      <c r="K2598">
        <v>0.46829999999999999</v>
      </c>
      <c r="L2598">
        <v>0.46829999999999999</v>
      </c>
    </row>
    <row r="2599" spans="1:12" x14ac:dyDescent="0.25">
      <c r="A2599" t="s">
        <v>719</v>
      </c>
      <c r="B2599">
        <v>2012</v>
      </c>
      <c r="C2599" t="s">
        <v>699</v>
      </c>
      <c r="D2599">
        <v>1.2500000000000001E-2</v>
      </c>
      <c r="E2599">
        <v>1.2500000000000001E-2</v>
      </c>
      <c r="F2599">
        <v>1.2500000000000001E-2</v>
      </c>
      <c r="G2599">
        <v>1.2500000000000001E-2</v>
      </c>
      <c r="H2599">
        <v>1.2500000000000001E-2</v>
      </c>
      <c r="I2599">
        <v>1.2500000000000001E-2</v>
      </c>
      <c r="J2599">
        <v>1.2500000000000001E-2</v>
      </c>
      <c r="K2599">
        <v>1.2500000000000001E-2</v>
      </c>
      <c r="L2599">
        <v>1.2500000000000001E-2</v>
      </c>
    </row>
    <row r="2600" spans="1:12" x14ac:dyDescent="0.25">
      <c r="A2600" t="s">
        <v>719</v>
      </c>
      <c r="B2600">
        <v>2012</v>
      </c>
      <c r="C2600" t="s">
        <v>702</v>
      </c>
      <c r="D2600">
        <v>0.1164</v>
      </c>
      <c r="E2600">
        <v>0.1164</v>
      </c>
      <c r="F2600">
        <v>0.1164</v>
      </c>
      <c r="G2600">
        <v>0.1164</v>
      </c>
      <c r="H2600">
        <v>0.1164</v>
      </c>
      <c r="I2600">
        <v>0.1164</v>
      </c>
      <c r="J2600">
        <v>0.1164</v>
      </c>
      <c r="K2600">
        <v>0.1164</v>
      </c>
      <c r="L2600">
        <v>0.1164</v>
      </c>
    </row>
    <row r="2601" spans="1:12" x14ac:dyDescent="0.25">
      <c r="A2601" t="s">
        <v>719</v>
      </c>
      <c r="B2601">
        <v>2012</v>
      </c>
      <c r="C2601" t="s">
        <v>701</v>
      </c>
      <c r="D2601">
        <v>0.222</v>
      </c>
      <c r="E2601">
        <v>0.222</v>
      </c>
      <c r="F2601">
        <v>0.222</v>
      </c>
      <c r="G2601">
        <v>0.222</v>
      </c>
      <c r="H2601">
        <v>0.222</v>
      </c>
      <c r="I2601">
        <v>0.222</v>
      </c>
      <c r="J2601">
        <v>0.222</v>
      </c>
      <c r="K2601">
        <v>0.222</v>
      </c>
      <c r="L2601">
        <v>0.222</v>
      </c>
    </row>
    <row r="2602" spans="1:12" x14ac:dyDescent="0.25">
      <c r="A2602" t="s">
        <v>719</v>
      </c>
      <c r="B2602">
        <v>2012</v>
      </c>
      <c r="C2602" t="s">
        <v>698</v>
      </c>
      <c r="D2602">
        <v>0.62270000000000003</v>
      </c>
      <c r="E2602">
        <v>0.62270000000000003</v>
      </c>
      <c r="F2602">
        <v>0.62270000000000003</v>
      </c>
      <c r="G2602">
        <v>0.62270000000000003</v>
      </c>
      <c r="H2602">
        <v>0.62270000000000003</v>
      </c>
      <c r="I2602">
        <v>0.62270000000000003</v>
      </c>
      <c r="J2602">
        <v>0.62270000000000003</v>
      </c>
      <c r="K2602">
        <v>0.62270000000000003</v>
      </c>
      <c r="L2602">
        <v>0.62270000000000003</v>
      </c>
    </row>
    <row r="2603" spans="1:12" x14ac:dyDescent="0.25">
      <c r="A2603" t="s">
        <v>719</v>
      </c>
      <c r="B2603">
        <v>2012</v>
      </c>
      <c r="C2603" t="s">
        <v>700</v>
      </c>
      <c r="D2603">
        <v>0.36399999999999999</v>
      </c>
      <c r="E2603">
        <v>0.36399999999999999</v>
      </c>
      <c r="F2603">
        <v>0.36399999999999999</v>
      </c>
      <c r="G2603">
        <v>0.36399999999999999</v>
      </c>
      <c r="H2603">
        <v>0.36399999999999999</v>
      </c>
      <c r="I2603">
        <v>0.36399999999999999</v>
      </c>
      <c r="J2603">
        <v>0.36399999999999999</v>
      </c>
      <c r="K2603">
        <v>0.36399999999999999</v>
      </c>
      <c r="L2603">
        <v>0.36399999999999999</v>
      </c>
    </row>
    <row r="2604" spans="1:12" x14ac:dyDescent="0.25">
      <c r="A2604" t="s">
        <v>719</v>
      </c>
      <c r="B2604">
        <v>2012</v>
      </c>
      <c r="C2604" t="s">
        <v>697</v>
      </c>
      <c r="D2604">
        <v>1.3613999999999999</v>
      </c>
      <c r="E2604">
        <v>1.3613999999999999</v>
      </c>
      <c r="F2604">
        <v>1.3613999999999999</v>
      </c>
      <c r="G2604">
        <v>1.3613999999999999</v>
      </c>
      <c r="H2604">
        <v>1.3613999999999999</v>
      </c>
      <c r="I2604">
        <v>1.3613999999999999</v>
      </c>
      <c r="J2604">
        <v>1.3613999999999999</v>
      </c>
      <c r="K2604">
        <v>1.3613999999999999</v>
      </c>
      <c r="L2604">
        <v>1.3613999999999999</v>
      </c>
    </row>
    <row r="2605" spans="1:12" x14ac:dyDescent="0.25">
      <c r="A2605" t="s">
        <v>719</v>
      </c>
      <c r="B2605">
        <v>2012</v>
      </c>
      <c r="C2605" t="s">
        <v>703</v>
      </c>
      <c r="D2605">
        <v>2.3800000000000002E-2</v>
      </c>
      <c r="E2605">
        <v>2.3800000000000002E-2</v>
      </c>
      <c r="F2605">
        <v>2.3800000000000002E-2</v>
      </c>
      <c r="G2605">
        <v>2.3800000000000002E-2</v>
      </c>
      <c r="H2605">
        <v>2.3800000000000002E-2</v>
      </c>
      <c r="I2605">
        <v>2.3800000000000002E-2</v>
      </c>
      <c r="J2605">
        <v>2.3800000000000002E-2</v>
      </c>
      <c r="K2605">
        <v>2.3800000000000002E-2</v>
      </c>
      <c r="L2605">
        <v>2.3800000000000002E-2</v>
      </c>
    </row>
    <row r="2606" spans="1:12" x14ac:dyDescent="0.25">
      <c r="A2606" t="s">
        <v>720</v>
      </c>
      <c r="B2606">
        <v>2012</v>
      </c>
      <c r="C2606" t="s">
        <v>699</v>
      </c>
      <c r="D2606">
        <v>1.17E-2</v>
      </c>
      <c r="E2606">
        <v>1.17E-2</v>
      </c>
      <c r="F2606">
        <v>1.17E-2</v>
      </c>
      <c r="G2606">
        <v>1.17E-2</v>
      </c>
      <c r="H2606">
        <v>1.17E-2</v>
      </c>
      <c r="I2606">
        <v>1.17E-2</v>
      </c>
      <c r="J2606">
        <v>1.17E-2</v>
      </c>
      <c r="K2606">
        <v>1.17E-2</v>
      </c>
      <c r="L2606">
        <v>1.17E-2</v>
      </c>
    </row>
    <row r="2607" spans="1:12" x14ac:dyDescent="0.25">
      <c r="A2607" t="s">
        <v>720</v>
      </c>
      <c r="B2607">
        <v>2012</v>
      </c>
      <c r="C2607" t="s">
        <v>703</v>
      </c>
      <c r="D2607">
        <v>2.23E-2</v>
      </c>
      <c r="E2607">
        <v>2.23E-2</v>
      </c>
      <c r="F2607">
        <v>2.23E-2</v>
      </c>
      <c r="G2607">
        <v>2.23E-2</v>
      </c>
      <c r="H2607">
        <v>2.23E-2</v>
      </c>
      <c r="I2607">
        <v>2.23E-2</v>
      </c>
      <c r="J2607">
        <v>2.23E-2</v>
      </c>
      <c r="K2607">
        <v>2.23E-2</v>
      </c>
      <c r="L2607">
        <v>2.23E-2</v>
      </c>
    </row>
    <row r="2608" spans="1:12" x14ac:dyDescent="0.25">
      <c r="A2608" t="s">
        <v>720</v>
      </c>
      <c r="B2608">
        <v>2012</v>
      </c>
      <c r="C2608" t="s">
        <v>700</v>
      </c>
      <c r="D2608">
        <v>0.34060000000000001</v>
      </c>
      <c r="E2608">
        <v>0.34060000000000001</v>
      </c>
      <c r="F2608">
        <v>0.34060000000000001</v>
      </c>
      <c r="G2608">
        <v>0.34060000000000001</v>
      </c>
      <c r="H2608">
        <v>0.34060000000000001</v>
      </c>
      <c r="I2608">
        <v>0.34060000000000001</v>
      </c>
      <c r="J2608">
        <v>0.34060000000000001</v>
      </c>
      <c r="K2608">
        <v>0.34060000000000001</v>
      </c>
      <c r="L2608">
        <v>0.34060000000000001</v>
      </c>
    </row>
    <row r="2609" spans="1:12" x14ac:dyDescent="0.25">
      <c r="A2609" t="s">
        <v>720</v>
      </c>
      <c r="B2609">
        <v>2012</v>
      </c>
      <c r="C2609" t="s">
        <v>701</v>
      </c>
      <c r="D2609">
        <v>0.20599999999999999</v>
      </c>
      <c r="E2609">
        <v>0.20599999999999999</v>
      </c>
      <c r="F2609">
        <v>0.20599999999999999</v>
      </c>
      <c r="G2609">
        <v>0.20599999999999999</v>
      </c>
      <c r="H2609">
        <v>0.20599999999999999</v>
      </c>
      <c r="I2609">
        <v>0.20599999999999999</v>
      </c>
      <c r="J2609">
        <v>0.20599999999999999</v>
      </c>
      <c r="K2609">
        <v>0.20599999999999999</v>
      </c>
      <c r="L2609">
        <v>0.20599999999999999</v>
      </c>
    </row>
    <row r="2610" spans="1:12" x14ac:dyDescent="0.25">
      <c r="A2610" t="s">
        <v>720</v>
      </c>
      <c r="B2610">
        <v>2012</v>
      </c>
      <c r="C2610" t="s">
        <v>698</v>
      </c>
      <c r="D2610">
        <v>0.59719999999999995</v>
      </c>
      <c r="E2610">
        <v>0.59719999999999995</v>
      </c>
      <c r="F2610">
        <v>0.59719999999999995</v>
      </c>
      <c r="G2610">
        <v>0.59719999999999995</v>
      </c>
      <c r="H2610">
        <v>0.59719999999999995</v>
      </c>
      <c r="I2610">
        <v>0.59719999999999995</v>
      </c>
      <c r="J2610">
        <v>0.59719999999999995</v>
      </c>
      <c r="K2610">
        <v>0.59719999999999995</v>
      </c>
      <c r="L2610">
        <v>0.59719999999999995</v>
      </c>
    </row>
    <row r="2611" spans="1:12" x14ac:dyDescent="0.25">
      <c r="A2611" t="s">
        <v>720</v>
      </c>
      <c r="B2611">
        <v>2012</v>
      </c>
      <c r="C2611" t="s">
        <v>697</v>
      </c>
      <c r="D2611">
        <v>1.2867</v>
      </c>
      <c r="E2611">
        <v>1.2867</v>
      </c>
      <c r="F2611">
        <v>1.2867</v>
      </c>
      <c r="G2611">
        <v>1.2867</v>
      </c>
      <c r="H2611">
        <v>1.2867</v>
      </c>
      <c r="I2611">
        <v>1.2867</v>
      </c>
      <c r="J2611">
        <v>1.2867</v>
      </c>
      <c r="K2611">
        <v>1.2867</v>
      </c>
      <c r="L2611">
        <v>1.2867</v>
      </c>
    </row>
    <row r="2612" spans="1:12" x14ac:dyDescent="0.25">
      <c r="A2612" t="s">
        <v>720</v>
      </c>
      <c r="B2612">
        <v>2012</v>
      </c>
      <c r="C2612" t="s">
        <v>702</v>
      </c>
      <c r="D2612">
        <v>0.109</v>
      </c>
      <c r="E2612">
        <v>0.109</v>
      </c>
      <c r="F2612">
        <v>0.109</v>
      </c>
      <c r="G2612">
        <v>0.109</v>
      </c>
      <c r="H2612">
        <v>0.109</v>
      </c>
      <c r="I2612">
        <v>0.109</v>
      </c>
      <c r="J2612">
        <v>0.109</v>
      </c>
      <c r="K2612">
        <v>0.109</v>
      </c>
      <c r="L2612">
        <v>0.109</v>
      </c>
    </row>
    <row r="2613" spans="1:12" x14ac:dyDescent="0.25">
      <c r="A2613" t="s">
        <v>721</v>
      </c>
      <c r="B2613">
        <v>2012</v>
      </c>
      <c r="C2613" t="s">
        <v>703</v>
      </c>
      <c r="D2613">
        <v>3.39E-2</v>
      </c>
      <c r="E2613">
        <v>3.39E-2</v>
      </c>
      <c r="F2613">
        <v>3.39E-2</v>
      </c>
      <c r="G2613">
        <v>3.39E-2</v>
      </c>
      <c r="H2613">
        <v>3.39E-2</v>
      </c>
      <c r="I2613">
        <v>3.39E-2</v>
      </c>
      <c r="J2613">
        <v>3.39E-2</v>
      </c>
      <c r="K2613">
        <v>3.39E-2</v>
      </c>
      <c r="L2613">
        <v>3.39E-2</v>
      </c>
    </row>
    <row r="2614" spans="1:12" x14ac:dyDescent="0.25">
      <c r="A2614" t="s">
        <v>721</v>
      </c>
      <c r="B2614">
        <v>2012</v>
      </c>
      <c r="C2614" t="s">
        <v>699</v>
      </c>
      <c r="D2614">
        <v>1.78E-2</v>
      </c>
      <c r="E2614">
        <v>1.78E-2</v>
      </c>
      <c r="F2614">
        <v>1.78E-2</v>
      </c>
      <c r="G2614">
        <v>1.78E-2</v>
      </c>
      <c r="H2614">
        <v>1.78E-2</v>
      </c>
      <c r="I2614">
        <v>1.78E-2</v>
      </c>
      <c r="J2614">
        <v>1.78E-2</v>
      </c>
      <c r="K2614">
        <v>1.78E-2</v>
      </c>
      <c r="L2614">
        <v>1.78E-2</v>
      </c>
    </row>
    <row r="2615" spans="1:12" x14ac:dyDescent="0.25">
      <c r="A2615" t="s">
        <v>721</v>
      </c>
      <c r="B2615">
        <v>2012</v>
      </c>
      <c r="C2615" t="s">
        <v>702</v>
      </c>
      <c r="D2615">
        <v>0.16589999999999999</v>
      </c>
      <c r="E2615">
        <v>0.16589999999999999</v>
      </c>
      <c r="F2615">
        <v>0.16589999999999999</v>
      </c>
      <c r="G2615">
        <v>0.16589999999999999</v>
      </c>
      <c r="H2615">
        <v>0.16589999999999999</v>
      </c>
      <c r="I2615">
        <v>0.16589999999999999</v>
      </c>
      <c r="J2615">
        <v>0.16589999999999999</v>
      </c>
      <c r="K2615">
        <v>0.16589999999999999</v>
      </c>
      <c r="L2615">
        <v>0.16589999999999999</v>
      </c>
    </row>
    <row r="2616" spans="1:12" x14ac:dyDescent="0.25">
      <c r="A2616" t="s">
        <v>721</v>
      </c>
      <c r="B2616">
        <v>2012</v>
      </c>
      <c r="C2616" t="s">
        <v>697</v>
      </c>
      <c r="D2616">
        <v>2.0335000000000001</v>
      </c>
      <c r="E2616">
        <v>2.0335000000000001</v>
      </c>
      <c r="F2616">
        <v>2.0335000000000001</v>
      </c>
      <c r="G2616">
        <v>2.0335000000000001</v>
      </c>
      <c r="H2616">
        <v>2.0335000000000001</v>
      </c>
      <c r="I2616">
        <v>2.0335000000000001</v>
      </c>
      <c r="J2616">
        <v>2.0335000000000001</v>
      </c>
      <c r="K2616">
        <v>2.0335000000000001</v>
      </c>
      <c r="L2616">
        <v>2.0335000000000001</v>
      </c>
    </row>
    <row r="2617" spans="1:12" x14ac:dyDescent="0.25">
      <c r="A2617" t="s">
        <v>721</v>
      </c>
      <c r="B2617">
        <v>2012</v>
      </c>
      <c r="C2617" t="s">
        <v>700</v>
      </c>
      <c r="D2617">
        <v>0.51859999999999995</v>
      </c>
      <c r="E2617">
        <v>0.51859999999999995</v>
      </c>
      <c r="F2617">
        <v>0.51859999999999995</v>
      </c>
      <c r="G2617">
        <v>0.51859999999999995</v>
      </c>
      <c r="H2617">
        <v>0.51859999999999995</v>
      </c>
      <c r="I2617">
        <v>0.51859999999999995</v>
      </c>
      <c r="J2617">
        <v>0.51859999999999995</v>
      </c>
      <c r="K2617">
        <v>0.51859999999999995</v>
      </c>
      <c r="L2617">
        <v>0.51859999999999995</v>
      </c>
    </row>
    <row r="2618" spans="1:12" x14ac:dyDescent="0.25">
      <c r="A2618" t="s">
        <v>721</v>
      </c>
      <c r="B2618">
        <v>2012</v>
      </c>
      <c r="C2618" t="s">
        <v>698</v>
      </c>
      <c r="D2618">
        <v>0.96020000000000005</v>
      </c>
      <c r="E2618">
        <v>0.96020000000000005</v>
      </c>
      <c r="F2618">
        <v>0.96020000000000005</v>
      </c>
      <c r="G2618">
        <v>0.96020000000000005</v>
      </c>
      <c r="H2618">
        <v>0.96020000000000005</v>
      </c>
      <c r="I2618">
        <v>0.96020000000000005</v>
      </c>
      <c r="J2618">
        <v>0.96020000000000005</v>
      </c>
      <c r="K2618">
        <v>0.96020000000000005</v>
      </c>
      <c r="L2618">
        <v>0.96020000000000005</v>
      </c>
    </row>
    <row r="2619" spans="1:12" x14ac:dyDescent="0.25">
      <c r="A2619" t="s">
        <v>721</v>
      </c>
      <c r="B2619">
        <v>2012</v>
      </c>
      <c r="C2619" t="s">
        <v>701</v>
      </c>
      <c r="D2619">
        <v>0.3372</v>
      </c>
      <c r="E2619">
        <v>0.3372</v>
      </c>
      <c r="F2619">
        <v>0.3372</v>
      </c>
      <c r="G2619">
        <v>0.3372</v>
      </c>
      <c r="H2619">
        <v>0.3372</v>
      </c>
      <c r="I2619">
        <v>0.3372</v>
      </c>
      <c r="J2619">
        <v>0.3372</v>
      </c>
      <c r="K2619">
        <v>0.3372</v>
      </c>
      <c r="L2619">
        <v>0.3372</v>
      </c>
    </row>
    <row r="2620" spans="1:12" x14ac:dyDescent="0.25">
      <c r="A2620" t="s">
        <v>722</v>
      </c>
      <c r="B2620">
        <v>2012</v>
      </c>
      <c r="C2620" t="s">
        <v>699</v>
      </c>
      <c r="D2620">
        <v>1.9199999999999998E-2</v>
      </c>
      <c r="E2620">
        <v>1.9199999999999998E-2</v>
      </c>
      <c r="F2620">
        <v>1.9199999999999998E-2</v>
      </c>
      <c r="G2620">
        <v>1.9199999999999998E-2</v>
      </c>
      <c r="H2620">
        <v>1.9199999999999998E-2</v>
      </c>
      <c r="I2620">
        <v>1.9199999999999998E-2</v>
      </c>
      <c r="J2620">
        <v>1.9199999999999998E-2</v>
      </c>
      <c r="K2620">
        <v>1.9199999999999998E-2</v>
      </c>
      <c r="L2620">
        <v>1.9199999999999998E-2</v>
      </c>
    </row>
    <row r="2621" spans="1:12" x14ac:dyDescent="0.25">
      <c r="A2621" t="s">
        <v>722</v>
      </c>
      <c r="B2621">
        <v>2012</v>
      </c>
      <c r="C2621" t="s">
        <v>702</v>
      </c>
      <c r="D2621">
        <v>0.1789</v>
      </c>
      <c r="E2621">
        <v>0.1789</v>
      </c>
      <c r="F2621">
        <v>0.1789</v>
      </c>
      <c r="G2621">
        <v>0.1789</v>
      </c>
      <c r="H2621">
        <v>0.1789</v>
      </c>
      <c r="I2621">
        <v>0.1789</v>
      </c>
      <c r="J2621">
        <v>0.1789</v>
      </c>
      <c r="K2621">
        <v>0.1789</v>
      </c>
      <c r="L2621">
        <v>0.1789</v>
      </c>
    </row>
    <row r="2622" spans="1:12" x14ac:dyDescent="0.25">
      <c r="A2622" t="s">
        <v>722</v>
      </c>
      <c r="B2622">
        <v>2012</v>
      </c>
      <c r="C2622" t="s">
        <v>701</v>
      </c>
      <c r="D2622">
        <v>0.35370000000000001</v>
      </c>
      <c r="E2622">
        <v>0.35370000000000001</v>
      </c>
      <c r="F2622">
        <v>0.35370000000000001</v>
      </c>
      <c r="G2622">
        <v>0.35370000000000001</v>
      </c>
      <c r="H2622">
        <v>0.35370000000000001</v>
      </c>
      <c r="I2622">
        <v>0.35370000000000001</v>
      </c>
      <c r="J2622">
        <v>0.35370000000000001</v>
      </c>
      <c r="K2622">
        <v>0.35370000000000001</v>
      </c>
      <c r="L2622">
        <v>0.35370000000000001</v>
      </c>
    </row>
    <row r="2623" spans="1:12" x14ac:dyDescent="0.25">
      <c r="A2623" t="s">
        <v>722</v>
      </c>
      <c r="B2623">
        <v>2012</v>
      </c>
      <c r="C2623" t="s">
        <v>703</v>
      </c>
      <c r="D2623">
        <v>3.6600000000000001E-2</v>
      </c>
      <c r="E2623">
        <v>3.6600000000000001E-2</v>
      </c>
      <c r="F2623">
        <v>3.6600000000000001E-2</v>
      </c>
      <c r="G2623">
        <v>3.6600000000000001E-2</v>
      </c>
      <c r="H2623">
        <v>3.6600000000000001E-2</v>
      </c>
      <c r="I2623">
        <v>3.6600000000000001E-2</v>
      </c>
      <c r="J2623">
        <v>3.6600000000000001E-2</v>
      </c>
      <c r="K2623">
        <v>3.6600000000000001E-2</v>
      </c>
      <c r="L2623">
        <v>3.6600000000000001E-2</v>
      </c>
    </row>
    <row r="2624" spans="1:12" x14ac:dyDescent="0.25">
      <c r="A2624" t="s">
        <v>722</v>
      </c>
      <c r="B2624">
        <v>2012</v>
      </c>
      <c r="C2624" t="s">
        <v>697</v>
      </c>
      <c r="D2624">
        <v>2.0836000000000001</v>
      </c>
      <c r="E2624">
        <v>2.0836000000000001</v>
      </c>
      <c r="F2624">
        <v>2.0836000000000001</v>
      </c>
      <c r="G2624">
        <v>2.0836000000000001</v>
      </c>
      <c r="H2624">
        <v>2.0836000000000001</v>
      </c>
      <c r="I2624">
        <v>2.0836000000000001</v>
      </c>
      <c r="J2624">
        <v>2.0836000000000001</v>
      </c>
      <c r="K2624">
        <v>2.0836000000000001</v>
      </c>
      <c r="L2624">
        <v>2.0836000000000001</v>
      </c>
    </row>
    <row r="2625" spans="1:12" x14ac:dyDescent="0.25">
      <c r="A2625" t="s">
        <v>722</v>
      </c>
      <c r="B2625">
        <v>2012</v>
      </c>
      <c r="C2625" t="s">
        <v>698</v>
      </c>
      <c r="D2625">
        <v>0.93600000000000005</v>
      </c>
      <c r="E2625">
        <v>0.93600000000000005</v>
      </c>
      <c r="F2625">
        <v>0.93600000000000005</v>
      </c>
      <c r="G2625">
        <v>0.93600000000000005</v>
      </c>
      <c r="H2625">
        <v>0.93600000000000005</v>
      </c>
      <c r="I2625">
        <v>0.93600000000000005</v>
      </c>
      <c r="J2625">
        <v>0.93600000000000005</v>
      </c>
      <c r="K2625">
        <v>0.93600000000000005</v>
      </c>
      <c r="L2625">
        <v>0.93600000000000005</v>
      </c>
    </row>
    <row r="2626" spans="1:12" x14ac:dyDescent="0.25">
      <c r="A2626" t="s">
        <v>722</v>
      </c>
      <c r="B2626">
        <v>2012</v>
      </c>
      <c r="C2626" t="s">
        <v>700</v>
      </c>
      <c r="D2626">
        <v>0.55930000000000002</v>
      </c>
      <c r="E2626">
        <v>0.55930000000000002</v>
      </c>
      <c r="F2626">
        <v>0.55930000000000002</v>
      </c>
      <c r="G2626">
        <v>0.55930000000000002</v>
      </c>
      <c r="H2626">
        <v>0.55930000000000002</v>
      </c>
      <c r="I2626">
        <v>0.55930000000000002</v>
      </c>
      <c r="J2626">
        <v>0.55930000000000002</v>
      </c>
      <c r="K2626">
        <v>0.55930000000000002</v>
      </c>
      <c r="L2626">
        <v>0.55930000000000002</v>
      </c>
    </row>
    <row r="2627" spans="1:12" x14ac:dyDescent="0.25">
      <c r="A2627" t="s">
        <v>723</v>
      </c>
      <c r="B2627">
        <v>2012</v>
      </c>
      <c r="C2627" t="s">
        <v>702</v>
      </c>
      <c r="D2627">
        <v>5.2900000000000003E-2</v>
      </c>
      <c r="E2627">
        <v>5.2900000000000003E-2</v>
      </c>
      <c r="F2627">
        <v>5.2900000000000003E-2</v>
      </c>
      <c r="G2627">
        <v>5.2900000000000003E-2</v>
      </c>
      <c r="H2627">
        <v>5.2900000000000003E-2</v>
      </c>
      <c r="I2627">
        <v>5.2900000000000003E-2</v>
      </c>
      <c r="J2627">
        <v>5.2900000000000003E-2</v>
      </c>
      <c r="K2627">
        <v>5.2900000000000003E-2</v>
      </c>
      <c r="L2627">
        <v>5.2900000000000003E-2</v>
      </c>
    </row>
    <row r="2628" spans="1:12" x14ac:dyDescent="0.25">
      <c r="A2628" t="s">
        <v>723</v>
      </c>
      <c r="B2628">
        <v>2012</v>
      </c>
      <c r="C2628" t="s">
        <v>698</v>
      </c>
      <c r="D2628">
        <v>0.2833</v>
      </c>
      <c r="E2628">
        <v>0.2833</v>
      </c>
      <c r="F2628">
        <v>0.2833</v>
      </c>
      <c r="G2628">
        <v>0.2833</v>
      </c>
      <c r="H2628">
        <v>0.2833</v>
      </c>
      <c r="I2628">
        <v>0.2833</v>
      </c>
      <c r="J2628">
        <v>0.2833</v>
      </c>
      <c r="K2628">
        <v>0.2833</v>
      </c>
      <c r="L2628">
        <v>0.2833</v>
      </c>
    </row>
    <row r="2629" spans="1:12" x14ac:dyDescent="0.25">
      <c r="A2629" t="s">
        <v>723</v>
      </c>
      <c r="B2629">
        <v>2012</v>
      </c>
      <c r="C2629" t="s">
        <v>697</v>
      </c>
      <c r="D2629">
        <v>0.60980000000000001</v>
      </c>
      <c r="E2629">
        <v>0.60980000000000001</v>
      </c>
      <c r="F2629">
        <v>0.60980000000000001</v>
      </c>
      <c r="G2629">
        <v>0.60980000000000001</v>
      </c>
      <c r="H2629">
        <v>0.60980000000000001</v>
      </c>
      <c r="I2629">
        <v>0.60980000000000001</v>
      </c>
      <c r="J2629">
        <v>0.60980000000000001</v>
      </c>
      <c r="K2629">
        <v>0.60980000000000001</v>
      </c>
      <c r="L2629">
        <v>0.60980000000000001</v>
      </c>
    </row>
    <row r="2630" spans="1:12" x14ac:dyDescent="0.25">
      <c r="A2630" t="s">
        <v>723</v>
      </c>
      <c r="B2630">
        <v>2012</v>
      </c>
      <c r="C2630" t="s">
        <v>700</v>
      </c>
      <c r="D2630">
        <v>0.1653</v>
      </c>
      <c r="E2630">
        <v>0.1653</v>
      </c>
      <c r="F2630">
        <v>0.1653</v>
      </c>
      <c r="G2630">
        <v>0.1653</v>
      </c>
      <c r="H2630">
        <v>0.1653</v>
      </c>
      <c r="I2630">
        <v>0.1653</v>
      </c>
      <c r="J2630">
        <v>0.1653</v>
      </c>
      <c r="K2630">
        <v>0.1653</v>
      </c>
      <c r="L2630">
        <v>0.1653</v>
      </c>
    </row>
    <row r="2631" spans="1:12" x14ac:dyDescent="0.25">
      <c r="A2631" t="s">
        <v>723</v>
      </c>
      <c r="B2631">
        <v>2012</v>
      </c>
      <c r="C2631" t="s">
        <v>703</v>
      </c>
      <c r="D2631">
        <v>1.0800000000000001E-2</v>
      </c>
      <c r="E2631">
        <v>1.0800000000000001E-2</v>
      </c>
      <c r="F2631">
        <v>1.0800000000000001E-2</v>
      </c>
      <c r="G2631">
        <v>1.0800000000000001E-2</v>
      </c>
      <c r="H2631">
        <v>1.0800000000000001E-2</v>
      </c>
      <c r="I2631">
        <v>1.0800000000000001E-2</v>
      </c>
      <c r="J2631">
        <v>1.0800000000000001E-2</v>
      </c>
      <c r="K2631">
        <v>1.0800000000000001E-2</v>
      </c>
      <c r="L2631">
        <v>1.0800000000000001E-2</v>
      </c>
    </row>
    <row r="2632" spans="1:12" x14ac:dyDescent="0.25">
      <c r="A2632" t="s">
        <v>723</v>
      </c>
      <c r="B2632">
        <v>2012</v>
      </c>
      <c r="C2632" t="s">
        <v>699</v>
      </c>
      <c r="D2632">
        <v>5.7000000000000002E-3</v>
      </c>
      <c r="E2632">
        <v>5.7000000000000002E-3</v>
      </c>
      <c r="F2632">
        <v>5.7000000000000002E-3</v>
      </c>
      <c r="G2632">
        <v>5.7000000000000002E-3</v>
      </c>
      <c r="H2632">
        <v>5.7000000000000002E-3</v>
      </c>
      <c r="I2632">
        <v>5.7000000000000002E-3</v>
      </c>
      <c r="J2632">
        <v>5.7000000000000002E-3</v>
      </c>
      <c r="K2632">
        <v>5.7000000000000002E-3</v>
      </c>
      <c r="L2632">
        <v>5.7000000000000002E-3</v>
      </c>
    </row>
    <row r="2633" spans="1:12" x14ac:dyDescent="0.25">
      <c r="A2633" t="s">
        <v>723</v>
      </c>
      <c r="B2633">
        <v>2012</v>
      </c>
      <c r="C2633" t="s">
        <v>701</v>
      </c>
      <c r="D2633">
        <v>9.1899999999999996E-2</v>
      </c>
      <c r="E2633">
        <v>9.1899999999999996E-2</v>
      </c>
      <c r="F2633">
        <v>9.1899999999999996E-2</v>
      </c>
      <c r="G2633">
        <v>9.1899999999999996E-2</v>
      </c>
      <c r="H2633">
        <v>9.1899999999999996E-2</v>
      </c>
      <c r="I2633">
        <v>9.1899999999999996E-2</v>
      </c>
      <c r="J2633">
        <v>9.1899999999999996E-2</v>
      </c>
      <c r="K2633">
        <v>9.1899999999999996E-2</v>
      </c>
      <c r="L2633">
        <v>9.1899999999999996E-2</v>
      </c>
    </row>
    <row r="2634" spans="1:12" x14ac:dyDescent="0.25">
      <c r="A2634" t="s">
        <v>724</v>
      </c>
      <c r="B2634">
        <v>2012</v>
      </c>
      <c r="C2634" t="s">
        <v>698</v>
      </c>
      <c r="D2634">
        <v>1.1483000000000001</v>
      </c>
      <c r="E2634">
        <v>1.1483000000000001</v>
      </c>
      <c r="F2634">
        <v>1.1483000000000001</v>
      </c>
      <c r="G2634">
        <v>1.1483000000000001</v>
      </c>
      <c r="H2634">
        <v>1.1483000000000001</v>
      </c>
      <c r="I2634">
        <v>1.1483000000000001</v>
      </c>
      <c r="J2634">
        <v>1.1483000000000001</v>
      </c>
      <c r="K2634">
        <v>1.1483000000000001</v>
      </c>
      <c r="L2634">
        <v>1.1483000000000001</v>
      </c>
    </row>
    <row r="2635" spans="1:12" x14ac:dyDescent="0.25">
      <c r="A2635" t="s">
        <v>724</v>
      </c>
      <c r="B2635">
        <v>2012</v>
      </c>
      <c r="C2635" t="s">
        <v>702</v>
      </c>
      <c r="D2635">
        <v>0.2324</v>
      </c>
      <c r="E2635">
        <v>0.2324</v>
      </c>
      <c r="F2635">
        <v>0.2324</v>
      </c>
      <c r="G2635">
        <v>0.2324</v>
      </c>
      <c r="H2635">
        <v>0.2324</v>
      </c>
      <c r="I2635">
        <v>0.2324</v>
      </c>
      <c r="J2635">
        <v>0.2324</v>
      </c>
      <c r="K2635">
        <v>0.2324</v>
      </c>
      <c r="L2635">
        <v>0.2324</v>
      </c>
    </row>
    <row r="2636" spans="1:12" x14ac:dyDescent="0.25">
      <c r="A2636" t="s">
        <v>724</v>
      </c>
      <c r="B2636">
        <v>2012</v>
      </c>
      <c r="C2636" t="s">
        <v>703</v>
      </c>
      <c r="D2636">
        <v>4.7500000000000001E-2</v>
      </c>
      <c r="E2636">
        <v>4.7500000000000001E-2</v>
      </c>
      <c r="F2636">
        <v>4.7500000000000001E-2</v>
      </c>
      <c r="G2636">
        <v>4.7500000000000001E-2</v>
      </c>
      <c r="H2636">
        <v>4.7500000000000001E-2</v>
      </c>
      <c r="I2636">
        <v>4.7500000000000001E-2</v>
      </c>
      <c r="J2636">
        <v>4.7500000000000001E-2</v>
      </c>
      <c r="K2636">
        <v>4.7500000000000001E-2</v>
      </c>
      <c r="L2636">
        <v>4.7500000000000001E-2</v>
      </c>
    </row>
    <row r="2637" spans="1:12" x14ac:dyDescent="0.25">
      <c r="A2637" t="s">
        <v>724</v>
      </c>
      <c r="B2637">
        <v>2012</v>
      </c>
      <c r="C2637" t="s">
        <v>699</v>
      </c>
      <c r="D2637">
        <v>2.4899999999999999E-2</v>
      </c>
      <c r="E2637">
        <v>2.4899999999999999E-2</v>
      </c>
      <c r="F2637">
        <v>2.4899999999999999E-2</v>
      </c>
      <c r="G2637">
        <v>2.4899999999999999E-2</v>
      </c>
      <c r="H2637">
        <v>2.4899999999999999E-2</v>
      </c>
      <c r="I2637">
        <v>2.4899999999999999E-2</v>
      </c>
      <c r="J2637">
        <v>2.4899999999999999E-2</v>
      </c>
      <c r="K2637">
        <v>2.4899999999999999E-2</v>
      </c>
      <c r="L2637">
        <v>2.4899999999999999E-2</v>
      </c>
    </row>
    <row r="2638" spans="1:12" x14ac:dyDescent="0.25">
      <c r="A2638" t="s">
        <v>724</v>
      </c>
      <c r="B2638">
        <v>2012</v>
      </c>
      <c r="C2638" t="s">
        <v>701</v>
      </c>
      <c r="D2638">
        <v>0.44080000000000003</v>
      </c>
      <c r="E2638">
        <v>0.44080000000000003</v>
      </c>
      <c r="F2638">
        <v>0.44080000000000003</v>
      </c>
      <c r="G2638">
        <v>0.44080000000000003</v>
      </c>
      <c r="H2638">
        <v>0.44080000000000003</v>
      </c>
      <c r="I2638">
        <v>0.44080000000000003</v>
      </c>
      <c r="J2638">
        <v>0.44080000000000003</v>
      </c>
      <c r="K2638">
        <v>0.44080000000000003</v>
      </c>
      <c r="L2638">
        <v>0.44080000000000003</v>
      </c>
    </row>
    <row r="2639" spans="1:12" x14ac:dyDescent="0.25">
      <c r="A2639" t="s">
        <v>724</v>
      </c>
      <c r="B2639">
        <v>2012</v>
      </c>
      <c r="C2639" t="s">
        <v>697</v>
      </c>
      <c r="D2639">
        <v>2.6204999999999998</v>
      </c>
      <c r="E2639">
        <v>2.6204999999999998</v>
      </c>
      <c r="F2639">
        <v>2.6204999999999998</v>
      </c>
      <c r="G2639">
        <v>2.6204999999999998</v>
      </c>
      <c r="H2639">
        <v>2.6204999999999998</v>
      </c>
      <c r="I2639">
        <v>2.6204999999999998</v>
      </c>
      <c r="J2639">
        <v>2.6204999999999998</v>
      </c>
      <c r="K2639">
        <v>2.6204999999999998</v>
      </c>
      <c r="L2639">
        <v>2.6204999999999998</v>
      </c>
    </row>
    <row r="2640" spans="1:12" x14ac:dyDescent="0.25">
      <c r="A2640" t="s">
        <v>724</v>
      </c>
      <c r="B2640">
        <v>2012</v>
      </c>
      <c r="C2640" t="s">
        <v>700</v>
      </c>
      <c r="D2640">
        <v>0.72660000000000002</v>
      </c>
      <c r="E2640">
        <v>0.72660000000000002</v>
      </c>
      <c r="F2640">
        <v>0.72660000000000002</v>
      </c>
      <c r="G2640">
        <v>0.72660000000000002</v>
      </c>
      <c r="H2640">
        <v>0.72660000000000002</v>
      </c>
      <c r="I2640">
        <v>0.72660000000000002</v>
      </c>
      <c r="J2640">
        <v>0.72660000000000002</v>
      </c>
      <c r="K2640">
        <v>0.72660000000000002</v>
      </c>
      <c r="L2640">
        <v>0.72660000000000002</v>
      </c>
    </row>
    <row r="2641" spans="1:12" x14ac:dyDescent="0.25">
      <c r="A2641" t="s">
        <v>725</v>
      </c>
      <c r="B2641">
        <v>2012</v>
      </c>
      <c r="C2641" t="s">
        <v>697</v>
      </c>
      <c r="D2641">
        <v>2.6880999999999999</v>
      </c>
      <c r="E2641">
        <v>2.6880999999999999</v>
      </c>
      <c r="F2641">
        <v>2.6880999999999999</v>
      </c>
      <c r="G2641">
        <v>2.6880999999999999</v>
      </c>
      <c r="H2641">
        <v>2.6880999999999999</v>
      </c>
      <c r="I2641">
        <v>2.6880999999999999</v>
      </c>
      <c r="J2641">
        <v>2.6880999999999999</v>
      </c>
      <c r="K2641">
        <v>2.6880999999999999</v>
      </c>
      <c r="L2641">
        <v>2.6880999999999999</v>
      </c>
    </row>
    <row r="2642" spans="1:12" x14ac:dyDescent="0.25">
      <c r="A2642" t="s">
        <v>725</v>
      </c>
      <c r="B2642">
        <v>2012</v>
      </c>
      <c r="C2642" t="s">
        <v>698</v>
      </c>
      <c r="D2642">
        <v>1.1385000000000001</v>
      </c>
      <c r="E2642">
        <v>1.1385000000000001</v>
      </c>
      <c r="F2642">
        <v>1.1385000000000001</v>
      </c>
      <c r="G2642">
        <v>1.1385000000000001</v>
      </c>
      <c r="H2642">
        <v>1.1385000000000001</v>
      </c>
      <c r="I2642">
        <v>1.1385000000000001</v>
      </c>
      <c r="J2642">
        <v>1.1385000000000001</v>
      </c>
      <c r="K2642">
        <v>1.1385000000000001</v>
      </c>
      <c r="L2642">
        <v>1.1385000000000001</v>
      </c>
    </row>
    <row r="2643" spans="1:12" x14ac:dyDescent="0.25">
      <c r="A2643" t="s">
        <v>725</v>
      </c>
      <c r="B2643">
        <v>2012</v>
      </c>
      <c r="C2643" t="s">
        <v>701</v>
      </c>
      <c r="D2643">
        <v>0.40400000000000003</v>
      </c>
      <c r="E2643">
        <v>0.40400000000000003</v>
      </c>
      <c r="F2643">
        <v>0.40400000000000003</v>
      </c>
      <c r="G2643">
        <v>0.40400000000000003</v>
      </c>
      <c r="H2643">
        <v>0.40400000000000003</v>
      </c>
      <c r="I2643">
        <v>0.40400000000000003</v>
      </c>
      <c r="J2643">
        <v>0.40400000000000003</v>
      </c>
      <c r="K2643">
        <v>0.40400000000000003</v>
      </c>
      <c r="L2643">
        <v>0.40400000000000003</v>
      </c>
    </row>
    <row r="2644" spans="1:12" x14ac:dyDescent="0.25">
      <c r="A2644" t="s">
        <v>725</v>
      </c>
      <c r="B2644">
        <v>2012</v>
      </c>
      <c r="C2644" t="s">
        <v>702</v>
      </c>
      <c r="D2644">
        <v>0.25819999999999999</v>
      </c>
      <c r="E2644">
        <v>0.25819999999999999</v>
      </c>
      <c r="F2644">
        <v>0.25819999999999999</v>
      </c>
      <c r="G2644">
        <v>0.25819999999999999</v>
      </c>
      <c r="H2644">
        <v>0.25819999999999999</v>
      </c>
      <c r="I2644">
        <v>0.25819999999999999</v>
      </c>
      <c r="J2644">
        <v>0.25819999999999999</v>
      </c>
      <c r="K2644">
        <v>0.25819999999999999</v>
      </c>
      <c r="L2644">
        <v>0.25819999999999999</v>
      </c>
    </row>
    <row r="2645" spans="1:12" x14ac:dyDescent="0.25">
      <c r="A2645" t="s">
        <v>725</v>
      </c>
      <c r="B2645">
        <v>2012</v>
      </c>
      <c r="C2645" t="s">
        <v>699</v>
      </c>
      <c r="D2645">
        <v>2.76E-2</v>
      </c>
      <c r="E2645">
        <v>2.76E-2</v>
      </c>
      <c r="F2645">
        <v>2.76E-2</v>
      </c>
      <c r="G2645">
        <v>2.76E-2</v>
      </c>
      <c r="H2645">
        <v>2.76E-2</v>
      </c>
      <c r="I2645">
        <v>2.76E-2</v>
      </c>
      <c r="J2645">
        <v>2.76E-2</v>
      </c>
      <c r="K2645">
        <v>2.76E-2</v>
      </c>
      <c r="L2645">
        <v>2.76E-2</v>
      </c>
    </row>
    <row r="2646" spans="1:12" x14ac:dyDescent="0.25">
      <c r="A2646" t="s">
        <v>725</v>
      </c>
      <c r="B2646">
        <v>2012</v>
      </c>
      <c r="C2646" t="s">
        <v>703</v>
      </c>
      <c r="D2646">
        <v>5.28E-2</v>
      </c>
      <c r="E2646">
        <v>5.28E-2</v>
      </c>
      <c r="F2646">
        <v>5.28E-2</v>
      </c>
      <c r="G2646">
        <v>5.28E-2</v>
      </c>
      <c r="H2646">
        <v>5.28E-2</v>
      </c>
      <c r="I2646">
        <v>5.28E-2</v>
      </c>
      <c r="J2646">
        <v>5.28E-2</v>
      </c>
      <c r="K2646">
        <v>5.28E-2</v>
      </c>
      <c r="L2646">
        <v>5.28E-2</v>
      </c>
    </row>
    <row r="2647" spans="1:12" x14ac:dyDescent="0.25">
      <c r="A2647" t="s">
        <v>725</v>
      </c>
      <c r="B2647">
        <v>2012</v>
      </c>
      <c r="C2647" t="s">
        <v>700</v>
      </c>
      <c r="D2647">
        <v>0.80710000000000004</v>
      </c>
      <c r="E2647">
        <v>0.80710000000000004</v>
      </c>
      <c r="F2647">
        <v>0.80710000000000004</v>
      </c>
      <c r="G2647">
        <v>0.80710000000000004</v>
      </c>
      <c r="H2647">
        <v>0.80710000000000004</v>
      </c>
      <c r="I2647">
        <v>0.80710000000000004</v>
      </c>
      <c r="J2647">
        <v>0.80710000000000004</v>
      </c>
      <c r="K2647">
        <v>0.80710000000000004</v>
      </c>
      <c r="L2647">
        <v>0.80710000000000004</v>
      </c>
    </row>
    <row r="2648" spans="1:12" x14ac:dyDescent="0.25">
      <c r="A2648" t="s">
        <v>726</v>
      </c>
      <c r="B2648">
        <v>2012</v>
      </c>
      <c r="C2648" t="s">
        <v>701</v>
      </c>
      <c r="D2648">
        <v>0.75900000000000001</v>
      </c>
      <c r="E2648">
        <v>0.75900000000000001</v>
      </c>
      <c r="F2648">
        <v>0.75900000000000001</v>
      </c>
      <c r="G2648">
        <v>0.75900000000000001</v>
      </c>
      <c r="H2648">
        <v>0.75900000000000001</v>
      </c>
      <c r="I2648">
        <v>0.75900000000000001</v>
      </c>
      <c r="J2648">
        <v>0.75900000000000001</v>
      </c>
      <c r="K2648">
        <v>0.75900000000000001</v>
      </c>
      <c r="L2648">
        <v>0.75900000000000001</v>
      </c>
    </row>
    <row r="2649" spans="1:12" x14ac:dyDescent="0.25">
      <c r="A2649" t="s">
        <v>726</v>
      </c>
      <c r="B2649">
        <v>2012</v>
      </c>
      <c r="C2649" t="s">
        <v>699</v>
      </c>
      <c r="D2649">
        <v>4.3400000000000001E-2</v>
      </c>
      <c r="E2649">
        <v>4.3400000000000001E-2</v>
      </c>
      <c r="F2649">
        <v>4.3400000000000001E-2</v>
      </c>
      <c r="G2649">
        <v>4.3400000000000001E-2</v>
      </c>
      <c r="H2649">
        <v>4.3400000000000001E-2</v>
      </c>
      <c r="I2649">
        <v>4.3400000000000001E-2</v>
      </c>
      <c r="J2649">
        <v>4.3400000000000001E-2</v>
      </c>
      <c r="K2649">
        <v>4.3400000000000001E-2</v>
      </c>
      <c r="L2649">
        <v>4.3400000000000001E-2</v>
      </c>
    </row>
    <row r="2650" spans="1:12" x14ac:dyDescent="0.25">
      <c r="A2650" t="s">
        <v>726</v>
      </c>
      <c r="B2650">
        <v>2012</v>
      </c>
      <c r="C2650" t="s">
        <v>698</v>
      </c>
      <c r="D2650">
        <v>2.0023</v>
      </c>
      <c r="E2650">
        <v>2.0023</v>
      </c>
      <c r="F2650">
        <v>2.0023</v>
      </c>
      <c r="G2650">
        <v>2.0023</v>
      </c>
      <c r="H2650">
        <v>2.0023</v>
      </c>
      <c r="I2650">
        <v>2.0023</v>
      </c>
      <c r="J2650">
        <v>2.0023</v>
      </c>
      <c r="K2650">
        <v>2.0023</v>
      </c>
      <c r="L2650">
        <v>2.0023</v>
      </c>
    </row>
    <row r="2651" spans="1:12" x14ac:dyDescent="0.25">
      <c r="A2651" t="s">
        <v>726</v>
      </c>
      <c r="B2651">
        <v>2012</v>
      </c>
      <c r="C2651" t="s">
        <v>702</v>
      </c>
      <c r="D2651">
        <v>0.40510000000000002</v>
      </c>
      <c r="E2651">
        <v>0.40510000000000002</v>
      </c>
      <c r="F2651">
        <v>0.40510000000000002</v>
      </c>
      <c r="G2651">
        <v>0.40510000000000002</v>
      </c>
      <c r="H2651">
        <v>0.40510000000000002</v>
      </c>
      <c r="I2651">
        <v>0.40510000000000002</v>
      </c>
      <c r="J2651">
        <v>0.40510000000000002</v>
      </c>
      <c r="K2651">
        <v>0.40510000000000002</v>
      </c>
      <c r="L2651">
        <v>0.40510000000000002</v>
      </c>
    </row>
    <row r="2652" spans="1:12" x14ac:dyDescent="0.25">
      <c r="A2652" t="s">
        <v>726</v>
      </c>
      <c r="B2652">
        <v>2012</v>
      </c>
      <c r="C2652" t="s">
        <v>700</v>
      </c>
      <c r="D2652">
        <v>1.2665</v>
      </c>
      <c r="E2652">
        <v>1.2665</v>
      </c>
      <c r="F2652">
        <v>1.2665</v>
      </c>
      <c r="G2652">
        <v>1.2665</v>
      </c>
      <c r="H2652">
        <v>1.2665</v>
      </c>
      <c r="I2652">
        <v>1.2665</v>
      </c>
      <c r="J2652">
        <v>1.2665</v>
      </c>
      <c r="K2652">
        <v>1.2665</v>
      </c>
      <c r="L2652">
        <v>1.2665</v>
      </c>
    </row>
    <row r="2653" spans="1:12" x14ac:dyDescent="0.25">
      <c r="A2653" t="s">
        <v>726</v>
      </c>
      <c r="B2653">
        <v>2012</v>
      </c>
      <c r="C2653" t="s">
        <v>697</v>
      </c>
      <c r="D2653">
        <v>4.5590000000000002</v>
      </c>
      <c r="E2653">
        <v>4.5590000000000002</v>
      </c>
      <c r="F2653">
        <v>4.5590000000000002</v>
      </c>
      <c r="G2653">
        <v>4.5590000000000002</v>
      </c>
      <c r="H2653">
        <v>4.5590000000000002</v>
      </c>
      <c r="I2653">
        <v>4.5590000000000002</v>
      </c>
      <c r="J2653">
        <v>4.5590000000000002</v>
      </c>
      <c r="K2653">
        <v>4.5590000000000002</v>
      </c>
      <c r="L2653">
        <v>4.5590000000000002</v>
      </c>
    </row>
    <row r="2654" spans="1:12" x14ac:dyDescent="0.25">
      <c r="A2654" t="s">
        <v>726</v>
      </c>
      <c r="B2654">
        <v>2012</v>
      </c>
      <c r="C2654" t="s">
        <v>703</v>
      </c>
      <c r="D2654">
        <v>8.2799999999999999E-2</v>
      </c>
      <c r="E2654">
        <v>8.2799999999999999E-2</v>
      </c>
      <c r="F2654">
        <v>8.2799999999999999E-2</v>
      </c>
      <c r="G2654">
        <v>8.2799999999999999E-2</v>
      </c>
      <c r="H2654">
        <v>8.2799999999999999E-2</v>
      </c>
      <c r="I2654">
        <v>8.2799999999999999E-2</v>
      </c>
      <c r="J2654">
        <v>8.2799999999999999E-2</v>
      </c>
      <c r="K2654">
        <v>8.2799999999999999E-2</v>
      </c>
      <c r="L2654">
        <v>8.2799999999999999E-2</v>
      </c>
    </row>
    <row r="2655" spans="1:12" x14ac:dyDescent="0.25">
      <c r="A2655" t="s">
        <v>727</v>
      </c>
      <c r="B2655">
        <v>2012</v>
      </c>
      <c r="C2655" t="s">
        <v>701</v>
      </c>
      <c r="D2655">
        <v>0.39679999999999999</v>
      </c>
      <c r="E2655">
        <v>0.39679999999999999</v>
      </c>
      <c r="F2655">
        <v>0.39679999999999999</v>
      </c>
      <c r="G2655">
        <v>0.39679999999999999</v>
      </c>
      <c r="H2655">
        <v>0.39679999999999999</v>
      </c>
      <c r="I2655">
        <v>0.39679999999999999</v>
      </c>
      <c r="J2655">
        <v>0.39679999999999999</v>
      </c>
      <c r="K2655">
        <v>0.39679999999999999</v>
      </c>
      <c r="L2655">
        <v>0.39679999999999999</v>
      </c>
    </row>
    <row r="2656" spans="1:12" x14ac:dyDescent="0.25">
      <c r="A2656" t="s">
        <v>727</v>
      </c>
      <c r="B2656">
        <v>2012</v>
      </c>
      <c r="C2656" t="s">
        <v>703</v>
      </c>
      <c r="D2656">
        <v>4.3499999999999997E-2</v>
      </c>
      <c r="E2656">
        <v>4.3499999999999997E-2</v>
      </c>
      <c r="F2656">
        <v>4.3499999999999997E-2</v>
      </c>
      <c r="G2656">
        <v>4.3499999999999997E-2</v>
      </c>
      <c r="H2656">
        <v>4.3499999999999997E-2</v>
      </c>
      <c r="I2656">
        <v>4.3499999999999997E-2</v>
      </c>
      <c r="J2656">
        <v>4.3499999999999997E-2</v>
      </c>
      <c r="K2656">
        <v>4.3499999999999997E-2</v>
      </c>
      <c r="L2656">
        <v>4.3499999999999997E-2</v>
      </c>
    </row>
    <row r="2657" spans="1:12" x14ac:dyDescent="0.25">
      <c r="A2657" t="s">
        <v>727</v>
      </c>
      <c r="B2657">
        <v>2012</v>
      </c>
      <c r="C2657" t="s">
        <v>698</v>
      </c>
      <c r="D2657">
        <v>1.1374</v>
      </c>
      <c r="E2657">
        <v>1.1374</v>
      </c>
      <c r="F2657">
        <v>1.1374</v>
      </c>
      <c r="G2657">
        <v>1.1374</v>
      </c>
      <c r="H2657">
        <v>1.1374</v>
      </c>
      <c r="I2657">
        <v>1.1374</v>
      </c>
      <c r="J2657">
        <v>1.1374</v>
      </c>
      <c r="K2657">
        <v>1.1374</v>
      </c>
      <c r="L2657">
        <v>1.1374</v>
      </c>
    </row>
    <row r="2658" spans="1:12" x14ac:dyDescent="0.25">
      <c r="A2658" t="s">
        <v>727</v>
      </c>
      <c r="B2658">
        <v>2012</v>
      </c>
      <c r="C2658" t="s">
        <v>700</v>
      </c>
      <c r="D2658">
        <v>0.66559999999999997</v>
      </c>
      <c r="E2658">
        <v>0.66559999999999997</v>
      </c>
      <c r="F2658">
        <v>0.66559999999999997</v>
      </c>
      <c r="G2658">
        <v>0.66559999999999997</v>
      </c>
      <c r="H2658">
        <v>0.66559999999999997</v>
      </c>
      <c r="I2658">
        <v>0.66559999999999997</v>
      </c>
      <c r="J2658">
        <v>0.66559999999999997</v>
      </c>
      <c r="K2658">
        <v>0.66559999999999997</v>
      </c>
      <c r="L2658">
        <v>0.66559999999999997</v>
      </c>
    </row>
    <row r="2659" spans="1:12" x14ac:dyDescent="0.25">
      <c r="A2659" t="s">
        <v>727</v>
      </c>
      <c r="B2659">
        <v>2012</v>
      </c>
      <c r="C2659" t="s">
        <v>699</v>
      </c>
      <c r="D2659">
        <v>2.2800000000000001E-2</v>
      </c>
      <c r="E2659">
        <v>2.2800000000000001E-2</v>
      </c>
      <c r="F2659">
        <v>2.2800000000000001E-2</v>
      </c>
      <c r="G2659">
        <v>2.2800000000000001E-2</v>
      </c>
      <c r="H2659">
        <v>2.2800000000000001E-2</v>
      </c>
      <c r="I2659">
        <v>2.2800000000000001E-2</v>
      </c>
      <c r="J2659">
        <v>2.2800000000000001E-2</v>
      </c>
      <c r="K2659">
        <v>2.2800000000000001E-2</v>
      </c>
      <c r="L2659">
        <v>2.2800000000000001E-2</v>
      </c>
    </row>
    <row r="2660" spans="1:12" x14ac:dyDescent="0.25">
      <c r="A2660" t="s">
        <v>727</v>
      </c>
      <c r="B2660">
        <v>2012</v>
      </c>
      <c r="C2660" t="s">
        <v>702</v>
      </c>
      <c r="D2660">
        <v>0.21290000000000001</v>
      </c>
      <c r="E2660">
        <v>0.21290000000000001</v>
      </c>
      <c r="F2660">
        <v>0.21290000000000001</v>
      </c>
      <c r="G2660">
        <v>0.21290000000000001</v>
      </c>
      <c r="H2660">
        <v>0.21290000000000001</v>
      </c>
      <c r="I2660">
        <v>0.21290000000000001</v>
      </c>
      <c r="J2660">
        <v>0.21290000000000001</v>
      </c>
      <c r="K2660">
        <v>0.21290000000000001</v>
      </c>
      <c r="L2660">
        <v>0.21290000000000001</v>
      </c>
    </row>
    <row r="2661" spans="1:12" x14ac:dyDescent="0.25">
      <c r="A2661" t="s">
        <v>727</v>
      </c>
      <c r="B2661">
        <v>2012</v>
      </c>
      <c r="C2661" t="s">
        <v>697</v>
      </c>
      <c r="D2661">
        <v>2.4790000000000001</v>
      </c>
      <c r="E2661">
        <v>2.4790000000000001</v>
      </c>
      <c r="F2661">
        <v>2.4790000000000001</v>
      </c>
      <c r="G2661">
        <v>2.4790000000000001</v>
      </c>
      <c r="H2661">
        <v>2.4790000000000001</v>
      </c>
      <c r="I2661">
        <v>2.4790000000000001</v>
      </c>
      <c r="J2661">
        <v>2.4790000000000001</v>
      </c>
      <c r="K2661">
        <v>2.4790000000000001</v>
      </c>
      <c r="L2661">
        <v>2.4790000000000001</v>
      </c>
    </row>
    <row r="2662" spans="1:12" x14ac:dyDescent="0.25">
      <c r="A2662" t="s">
        <v>728</v>
      </c>
      <c r="B2662">
        <v>2012</v>
      </c>
      <c r="C2662" t="s">
        <v>699</v>
      </c>
      <c r="D2662">
        <v>1.23E-2</v>
      </c>
      <c r="E2662">
        <v>1.23E-2</v>
      </c>
      <c r="F2662">
        <v>1.23E-2</v>
      </c>
      <c r="G2662">
        <v>1.23E-2</v>
      </c>
      <c r="H2662">
        <v>1.23E-2</v>
      </c>
      <c r="I2662">
        <v>1.23E-2</v>
      </c>
      <c r="J2662">
        <v>1.23E-2</v>
      </c>
      <c r="K2662">
        <v>1.23E-2</v>
      </c>
      <c r="L2662">
        <v>1.23E-2</v>
      </c>
    </row>
    <row r="2663" spans="1:12" x14ac:dyDescent="0.25">
      <c r="A2663" t="s">
        <v>728</v>
      </c>
      <c r="B2663">
        <v>2012</v>
      </c>
      <c r="C2663" t="s">
        <v>703</v>
      </c>
      <c r="D2663">
        <v>2.3599999999999999E-2</v>
      </c>
      <c r="E2663">
        <v>2.3599999999999999E-2</v>
      </c>
      <c r="F2663">
        <v>2.3599999999999999E-2</v>
      </c>
      <c r="G2663">
        <v>2.3599999999999999E-2</v>
      </c>
      <c r="H2663">
        <v>2.3599999999999999E-2</v>
      </c>
      <c r="I2663">
        <v>2.3599999999999999E-2</v>
      </c>
      <c r="J2663">
        <v>2.3599999999999999E-2</v>
      </c>
      <c r="K2663">
        <v>2.3599999999999999E-2</v>
      </c>
      <c r="L2663">
        <v>2.3599999999999999E-2</v>
      </c>
    </row>
    <row r="2664" spans="1:12" x14ac:dyDescent="0.25">
      <c r="A2664" t="s">
        <v>728</v>
      </c>
      <c r="B2664">
        <v>2012</v>
      </c>
      <c r="C2664" t="s">
        <v>702</v>
      </c>
      <c r="D2664">
        <v>0.1153</v>
      </c>
      <c r="E2664">
        <v>0.1153</v>
      </c>
      <c r="F2664">
        <v>0.1153</v>
      </c>
      <c r="G2664">
        <v>0.1153</v>
      </c>
      <c r="H2664">
        <v>0.1153</v>
      </c>
      <c r="I2664">
        <v>0.1153</v>
      </c>
      <c r="J2664">
        <v>0.1153</v>
      </c>
      <c r="K2664">
        <v>0.1153</v>
      </c>
      <c r="L2664">
        <v>0.1153</v>
      </c>
    </row>
    <row r="2665" spans="1:12" x14ac:dyDescent="0.25">
      <c r="A2665" t="s">
        <v>728</v>
      </c>
      <c r="B2665">
        <v>2012</v>
      </c>
      <c r="C2665" t="s">
        <v>697</v>
      </c>
      <c r="D2665">
        <v>1.4884999999999999</v>
      </c>
      <c r="E2665">
        <v>1.4884999999999999</v>
      </c>
      <c r="F2665">
        <v>1.4884999999999999</v>
      </c>
      <c r="G2665">
        <v>1.4884999999999999</v>
      </c>
      <c r="H2665">
        <v>1.4884999999999999</v>
      </c>
      <c r="I2665">
        <v>1.4884999999999999</v>
      </c>
      <c r="J2665">
        <v>1.4884999999999999</v>
      </c>
      <c r="K2665">
        <v>1.4884999999999999</v>
      </c>
      <c r="L2665">
        <v>1.4884999999999999</v>
      </c>
    </row>
    <row r="2666" spans="1:12" x14ac:dyDescent="0.25">
      <c r="A2666" t="s">
        <v>728</v>
      </c>
      <c r="B2666">
        <v>2012</v>
      </c>
      <c r="C2666" t="s">
        <v>698</v>
      </c>
      <c r="D2666">
        <v>0.74829999999999997</v>
      </c>
      <c r="E2666">
        <v>0.74829999999999997</v>
      </c>
      <c r="F2666">
        <v>0.74829999999999997</v>
      </c>
      <c r="G2666">
        <v>0.74829999999999997</v>
      </c>
      <c r="H2666">
        <v>0.74829999999999997</v>
      </c>
      <c r="I2666">
        <v>0.74829999999999997</v>
      </c>
      <c r="J2666">
        <v>0.74829999999999997</v>
      </c>
      <c r="K2666">
        <v>0.74829999999999997</v>
      </c>
      <c r="L2666">
        <v>0.74829999999999997</v>
      </c>
    </row>
    <row r="2667" spans="1:12" x14ac:dyDescent="0.25">
      <c r="A2667" t="s">
        <v>728</v>
      </c>
      <c r="B2667">
        <v>2012</v>
      </c>
      <c r="C2667" t="s">
        <v>701</v>
      </c>
      <c r="D2667">
        <v>0.22839999999999999</v>
      </c>
      <c r="E2667">
        <v>0.22839999999999999</v>
      </c>
      <c r="F2667">
        <v>0.22839999999999999</v>
      </c>
      <c r="G2667">
        <v>0.22839999999999999</v>
      </c>
      <c r="H2667">
        <v>0.22839999999999999</v>
      </c>
      <c r="I2667">
        <v>0.22839999999999999</v>
      </c>
      <c r="J2667">
        <v>0.22839999999999999</v>
      </c>
      <c r="K2667">
        <v>0.22839999999999999</v>
      </c>
      <c r="L2667">
        <v>0.22839999999999999</v>
      </c>
    </row>
    <row r="2668" spans="1:12" x14ac:dyDescent="0.25">
      <c r="A2668" t="s">
        <v>728</v>
      </c>
      <c r="B2668">
        <v>2012</v>
      </c>
      <c r="C2668" t="s">
        <v>700</v>
      </c>
      <c r="D2668">
        <v>0.36049999999999999</v>
      </c>
      <c r="E2668">
        <v>0.36049999999999999</v>
      </c>
      <c r="F2668">
        <v>0.36049999999999999</v>
      </c>
      <c r="G2668">
        <v>0.36049999999999999</v>
      </c>
      <c r="H2668">
        <v>0.36049999999999999</v>
      </c>
      <c r="I2668">
        <v>0.36049999999999999</v>
      </c>
      <c r="J2668">
        <v>0.36049999999999999</v>
      </c>
      <c r="K2668">
        <v>0.36049999999999999</v>
      </c>
      <c r="L2668">
        <v>0.36049999999999999</v>
      </c>
    </row>
    <row r="2669" spans="1:12" x14ac:dyDescent="0.25">
      <c r="A2669" t="s">
        <v>729</v>
      </c>
      <c r="B2669">
        <v>2012</v>
      </c>
      <c r="C2669" t="s">
        <v>702</v>
      </c>
      <c r="D2669">
        <v>0.23069999999999999</v>
      </c>
      <c r="E2669">
        <v>0.23069999999999999</v>
      </c>
      <c r="F2669">
        <v>0.23069999999999999</v>
      </c>
      <c r="G2669">
        <v>0.23069999999999999</v>
      </c>
      <c r="H2669">
        <v>0.23069999999999999</v>
      </c>
      <c r="I2669">
        <v>0.23069999999999999</v>
      </c>
      <c r="J2669">
        <v>0.23069999999999999</v>
      </c>
      <c r="K2669">
        <v>0.23069999999999999</v>
      </c>
      <c r="L2669">
        <v>0.23069999999999999</v>
      </c>
    </row>
    <row r="2670" spans="1:12" x14ac:dyDescent="0.25">
      <c r="A2670" t="s">
        <v>729</v>
      </c>
      <c r="B2670">
        <v>2012</v>
      </c>
      <c r="C2670" t="s">
        <v>703</v>
      </c>
      <c r="D2670">
        <v>4.7199999999999999E-2</v>
      </c>
      <c r="E2670">
        <v>4.7199999999999999E-2</v>
      </c>
      <c r="F2670">
        <v>4.7199999999999999E-2</v>
      </c>
      <c r="G2670">
        <v>4.7199999999999999E-2</v>
      </c>
      <c r="H2670">
        <v>4.7199999999999999E-2</v>
      </c>
      <c r="I2670">
        <v>4.7199999999999999E-2</v>
      </c>
      <c r="J2670">
        <v>4.7199999999999999E-2</v>
      </c>
      <c r="K2670">
        <v>4.7199999999999999E-2</v>
      </c>
      <c r="L2670">
        <v>4.7199999999999999E-2</v>
      </c>
    </row>
    <row r="2671" spans="1:12" x14ac:dyDescent="0.25">
      <c r="A2671" t="s">
        <v>729</v>
      </c>
      <c r="B2671">
        <v>2012</v>
      </c>
      <c r="C2671" t="s">
        <v>698</v>
      </c>
      <c r="D2671">
        <v>1.2327999999999999</v>
      </c>
      <c r="E2671">
        <v>1.2327999999999999</v>
      </c>
      <c r="F2671">
        <v>1.2327999999999999</v>
      </c>
      <c r="G2671">
        <v>1.2327999999999999</v>
      </c>
      <c r="H2671">
        <v>1.2327999999999999</v>
      </c>
      <c r="I2671">
        <v>1.2327999999999999</v>
      </c>
      <c r="J2671">
        <v>1.2327999999999999</v>
      </c>
      <c r="K2671">
        <v>1.2327999999999999</v>
      </c>
      <c r="L2671">
        <v>1.2327999999999999</v>
      </c>
    </row>
    <row r="2672" spans="1:12" x14ac:dyDescent="0.25">
      <c r="A2672" t="s">
        <v>729</v>
      </c>
      <c r="B2672">
        <v>2012</v>
      </c>
      <c r="C2672" t="s">
        <v>697</v>
      </c>
      <c r="D2672">
        <v>2.7014</v>
      </c>
      <c r="E2672">
        <v>2.7014</v>
      </c>
      <c r="F2672">
        <v>2.7014</v>
      </c>
      <c r="G2672">
        <v>2.7014</v>
      </c>
      <c r="H2672">
        <v>2.7014</v>
      </c>
      <c r="I2672">
        <v>2.7014</v>
      </c>
      <c r="J2672">
        <v>2.7014</v>
      </c>
      <c r="K2672">
        <v>2.7014</v>
      </c>
      <c r="L2672">
        <v>2.7014</v>
      </c>
    </row>
    <row r="2673" spans="1:12" x14ac:dyDescent="0.25">
      <c r="A2673" t="s">
        <v>729</v>
      </c>
      <c r="B2673">
        <v>2012</v>
      </c>
      <c r="C2673" t="s">
        <v>700</v>
      </c>
      <c r="D2673">
        <v>0.72130000000000005</v>
      </c>
      <c r="E2673">
        <v>0.72130000000000005</v>
      </c>
      <c r="F2673">
        <v>0.72130000000000005</v>
      </c>
      <c r="G2673">
        <v>0.72130000000000005</v>
      </c>
      <c r="H2673">
        <v>0.72130000000000005</v>
      </c>
      <c r="I2673">
        <v>0.72130000000000005</v>
      </c>
      <c r="J2673">
        <v>0.72130000000000005</v>
      </c>
      <c r="K2673">
        <v>0.72130000000000005</v>
      </c>
      <c r="L2673">
        <v>0.72130000000000005</v>
      </c>
    </row>
    <row r="2674" spans="1:12" x14ac:dyDescent="0.25">
      <c r="A2674" t="s">
        <v>729</v>
      </c>
      <c r="B2674">
        <v>2012</v>
      </c>
      <c r="C2674" t="s">
        <v>701</v>
      </c>
      <c r="D2674">
        <v>0.44479999999999997</v>
      </c>
      <c r="E2674">
        <v>0.44479999999999997</v>
      </c>
      <c r="F2674">
        <v>0.44479999999999997</v>
      </c>
      <c r="G2674">
        <v>0.44479999999999997</v>
      </c>
      <c r="H2674">
        <v>0.44479999999999997</v>
      </c>
      <c r="I2674">
        <v>0.44479999999999997</v>
      </c>
      <c r="J2674">
        <v>0.44479999999999997</v>
      </c>
      <c r="K2674">
        <v>0.44479999999999997</v>
      </c>
      <c r="L2674">
        <v>0.44479999999999997</v>
      </c>
    </row>
    <row r="2675" spans="1:12" x14ac:dyDescent="0.25">
      <c r="A2675" t="s">
        <v>729</v>
      </c>
      <c r="B2675">
        <v>2012</v>
      </c>
      <c r="C2675" t="s">
        <v>699</v>
      </c>
      <c r="D2675">
        <v>2.47E-2</v>
      </c>
      <c r="E2675">
        <v>2.47E-2</v>
      </c>
      <c r="F2675">
        <v>2.47E-2</v>
      </c>
      <c r="G2675">
        <v>2.47E-2</v>
      </c>
      <c r="H2675">
        <v>2.47E-2</v>
      </c>
      <c r="I2675">
        <v>2.47E-2</v>
      </c>
      <c r="J2675">
        <v>2.47E-2</v>
      </c>
      <c r="K2675">
        <v>2.47E-2</v>
      </c>
      <c r="L2675">
        <v>2.47E-2</v>
      </c>
    </row>
    <row r="2676" spans="1:12" x14ac:dyDescent="0.25">
      <c r="A2676" t="s">
        <v>730</v>
      </c>
      <c r="B2676">
        <v>2012</v>
      </c>
      <c r="C2676" t="s">
        <v>700</v>
      </c>
      <c r="D2676">
        <v>0.11840000000000001</v>
      </c>
      <c r="E2676">
        <v>0.11840000000000001</v>
      </c>
      <c r="F2676">
        <v>0.11840000000000001</v>
      </c>
      <c r="G2676">
        <v>0.11840000000000001</v>
      </c>
      <c r="H2676">
        <v>0.11840000000000001</v>
      </c>
      <c r="I2676">
        <v>0.11840000000000001</v>
      </c>
      <c r="J2676">
        <v>0.11840000000000001</v>
      </c>
      <c r="K2676">
        <v>0.11840000000000001</v>
      </c>
      <c r="L2676">
        <v>0.11840000000000001</v>
      </c>
    </row>
    <row r="2677" spans="1:12" x14ac:dyDescent="0.25">
      <c r="A2677" t="s">
        <v>730</v>
      </c>
      <c r="B2677">
        <v>2012</v>
      </c>
      <c r="C2677" t="s">
        <v>702</v>
      </c>
      <c r="D2677">
        <v>3.7900000000000003E-2</v>
      </c>
      <c r="E2677">
        <v>3.7900000000000003E-2</v>
      </c>
      <c r="F2677">
        <v>3.7900000000000003E-2</v>
      </c>
      <c r="G2677">
        <v>3.7900000000000003E-2</v>
      </c>
      <c r="H2677">
        <v>3.7900000000000003E-2</v>
      </c>
      <c r="I2677">
        <v>3.7900000000000003E-2</v>
      </c>
      <c r="J2677">
        <v>3.7900000000000003E-2</v>
      </c>
      <c r="K2677">
        <v>3.7900000000000003E-2</v>
      </c>
      <c r="L2677">
        <v>3.7900000000000003E-2</v>
      </c>
    </row>
    <row r="2678" spans="1:12" x14ac:dyDescent="0.25">
      <c r="A2678" t="s">
        <v>730</v>
      </c>
      <c r="B2678">
        <v>2012</v>
      </c>
      <c r="C2678" t="s">
        <v>698</v>
      </c>
      <c r="D2678">
        <v>0.2253</v>
      </c>
      <c r="E2678">
        <v>0.2253</v>
      </c>
      <c r="F2678">
        <v>0.2253</v>
      </c>
      <c r="G2678">
        <v>0.2253</v>
      </c>
      <c r="H2678">
        <v>0.2253</v>
      </c>
      <c r="I2678">
        <v>0.2253</v>
      </c>
      <c r="J2678">
        <v>0.2253</v>
      </c>
      <c r="K2678">
        <v>0.2253</v>
      </c>
      <c r="L2678">
        <v>0.2253</v>
      </c>
    </row>
    <row r="2679" spans="1:12" x14ac:dyDescent="0.25">
      <c r="A2679" t="s">
        <v>730</v>
      </c>
      <c r="B2679">
        <v>2012</v>
      </c>
      <c r="C2679" t="s">
        <v>701</v>
      </c>
      <c r="D2679">
        <v>6.6199999999999995E-2</v>
      </c>
      <c r="E2679">
        <v>6.6199999999999995E-2</v>
      </c>
      <c r="F2679">
        <v>6.6199999999999995E-2</v>
      </c>
      <c r="G2679">
        <v>6.6199999999999995E-2</v>
      </c>
      <c r="H2679">
        <v>6.6199999999999995E-2</v>
      </c>
      <c r="I2679">
        <v>6.6199999999999995E-2</v>
      </c>
      <c r="J2679">
        <v>6.6199999999999995E-2</v>
      </c>
      <c r="K2679">
        <v>6.6199999999999995E-2</v>
      </c>
      <c r="L2679">
        <v>6.6199999999999995E-2</v>
      </c>
    </row>
    <row r="2680" spans="1:12" x14ac:dyDescent="0.25">
      <c r="A2680" t="s">
        <v>730</v>
      </c>
      <c r="B2680">
        <v>2012</v>
      </c>
      <c r="C2680" t="s">
        <v>703</v>
      </c>
      <c r="D2680">
        <v>7.7000000000000002E-3</v>
      </c>
      <c r="E2680">
        <v>7.7000000000000002E-3</v>
      </c>
      <c r="F2680">
        <v>7.7000000000000002E-3</v>
      </c>
      <c r="G2680">
        <v>7.7000000000000002E-3</v>
      </c>
      <c r="H2680">
        <v>7.7000000000000002E-3</v>
      </c>
      <c r="I2680">
        <v>7.7000000000000002E-3</v>
      </c>
      <c r="J2680">
        <v>7.7000000000000002E-3</v>
      </c>
      <c r="K2680">
        <v>7.7000000000000002E-3</v>
      </c>
      <c r="L2680">
        <v>7.7000000000000002E-3</v>
      </c>
    </row>
    <row r="2681" spans="1:12" x14ac:dyDescent="0.25">
      <c r="A2681" t="s">
        <v>730</v>
      </c>
      <c r="B2681">
        <v>2012</v>
      </c>
      <c r="C2681" t="s">
        <v>697</v>
      </c>
      <c r="D2681">
        <v>0.45950000000000002</v>
      </c>
      <c r="E2681">
        <v>0.45950000000000002</v>
      </c>
      <c r="F2681">
        <v>0.45950000000000002</v>
      </c>
      <c r="G2681">
        <v>0.45950000000000002</v>
      </c>
      <c r="H2681">
        <v>0.45950000000000002</v>
      </c>
      <c r="I2681">
        <v>0.45950000000000002</v>
      </c>
      <c r="J2681">
        <v>0.45950000000000002</v>
      </c>
      <c r="K2681">
        <v>0.45950000000000002</v>
      </c>
      <c r="L2681">
        <v>0.45950000000000002</v>
      </c>
    </row>
    <row r="2682" spans="1:12" x14ac:dyDescent="0.25">
      <c r="A2682" t="s">
        <v>730</v>
      </c>
      <c r="B2682">
        <v>2012</v>
      </c>
      <c r="C2682" t="s">
        <v>699</v>
      </c>
      <c r="D2682">
        <v>4.1000000000000003E-3</v>
      </c>
      <c r="E2682">
        <v>4.1000000000000003E-3</v>
      </c>
      <c r="F2682">
        <v>4.1000000000000003E-3</v>
      </c>
      <c r="G2682">
        <v>4.1000000000000003E-3</v>
      </c>
      <c r="H2682">
        <v>4.1000000000000003E-3</v>
      </c>
      <c r="I2682">
        <v>4.1000000000000003E-3</v>
      </c>
      <c r="J2682">
        <v>4.1000000000000003E-3</v>
      </c>
      <c r="K2682">
        <v>4.1000000000000003E-3</v>
      </c>
      <c r="L2682">
        <v>4.1000000000000003E-3</v>
      </c>
    </row>
    <row r="2683" spans="1:12" x14ac:dyDescent="0.25">
      <c r="A2683" t="s">
        <v>731</v>
      </c>
      <c r="B2683">
        <v>2012</v>
      </c>
      <c r="C2683" t="s">
        <v>701</v>
      </c>
      <c r="D2683">
        <v>0.13170000000000001</v>
      </c>
      <c r="E2683">
        <v>0.13170000000000001</v>
      </c>
      <c r="F2683">
        <v>0.13170000000000001</v>
      </c>
      <c r="G2683">
        <v>0.13170000000000001</v>
      </c>
      <c r="H2683">
        <v>0.13170000000000001</v>
      </c>
      <c r="I2683">
        <v>0.13170000000000001</v>
      </c>
      <c r="J2683">
        <v>0.13170000000000001</v>
      </c>
      <c r="K2683">
        <v>0.13170000000000001</v>
      </c>
      <c r="L2683">
        <v>0.13170000000000001</v>
      </c>
    </row>
    <row r="2684" spans="1:12" x14ac:dyDescent="0.25">
      <c r="A2684" t="s">
        <v>731</v>
      </c>
      <c r="B2684">
        <v>2012</v>
      </c>
      <c r="C2684" t="s">
        <v>698</v>
      </c>
      <c r="D2684">
        <v>0.3765</v>
      </c>
      <c r="E2684">
        <v>0.3765</v>
      </c>
      <c r="F2684">
        <v>0.3765</v>
      </c>
      <c r="G2684">
        <v>0.3765</v>
      </c>
      <c r="H2684">
        <v>0.3765</v>
      </c>
      <c r="I2684">
        <v>0.3765</v>
      </c>
      <c r="J2684">
        <v>0.3765</v>
      </c>
      <c r="K2684">
        <v>0.3765</v>
      </c>
      <c r="L2684">
        <v>0.3765</v>
      </c>
    </row>
    <row r="2685" spans="1:12" x14ac:dyDescent="0.25">
      <c r="A2685" t="s">
        <v>731</v>
      </c>
      <c r="B2685">
        <v>2012</v>
      </c>
      <c r="C2685" t="s">
        <v>703</v>
      </c>
      <c r="D2685">
        <v>1.4E-2</v>
      </c>
      <c r="E2685">
        <v>1.4E-2</v>
      </c>
      <c r="F2685">
        <v>1.4E-2</v>
      </c>
      <c r="G2685">
        <v>1.4E-2</v>
      </c>
      <c r="H2685">
        <v>1.4E-2</v>
      </c>
      <c r="I2685">
        <v>1.4E-2</v>
      </c>
      <c r="J2685">
        <v>1.4E-2</v>
      </c>
      <c r="K2685">
        <v>1.4E-2</v>
      </c>
      <c r="L2685">
        <v>1.4E-2</v>
      </c>
    </row>
    <row r="2686" spans="1:12" x14ac:dyDescent="0.25">
      <c r="A2686" t="s">
        <v>731</v>
      </c>
      <c r="B2686">
        <v>2012</v>
      </c>
      <c r="C2686" t="s">
        <v>700</v>
      </c>
      <c r="D2686">
        <v>0.21429999999999999</v>
      </c>
      <c r="E2686">
        <v>0.21429999999999999</v>
      </c>
      <c r="F2686">
        <v>0.21429999999999999</v>
      </c>
      <c r="G2686">
        <v>0.21429999999999999</v>
      </c>
      <c r="H2686">
        <v>0.21429999999999999</v>
      </c>
      <c r="I2686">
        <v>0.21429999999999999</v>
      </c>
      <c r="J2686">
        <v>0.21429999999999999</v>
      </c>
      <c r="K2686">
        <v>0.21429999999999999</v>
      </c>
      <c r="L2686">
        <v>0.21429999999999999</v>
      </c>
    </row>
    <row r="2687" spans="1:12" x14ac:dyDescent="0.25">
      <c r="A2687" t="s">
        <v>731</v>
      </c>
      <c r="B2687">
        <v>2012</v>
      </c>
      <c r="C2687" t="s">
        <v>702</v>
      </c>
      <c r="D2687">
        <v>6.8500000000000005E-2</v>
      </c>
      <c r="E2687">
        <v>6.8500000000000005E-2</v>
      </c>
      <c r="F2687">
        <v>6.8500000000000005E-2</v>
      </c>
      <c r="G2687">
        <v>6.8500000000000005E-2</v>
      </c>
      <c r="H2687">
        <v>6.8500000000000005E-2</v>
      </c>
      <c r="I2687">
        <v>6.8500000000000005E-2</v>
      </c>
      <c r="J2687">
        <v>6.8500000000000005E-2</v>
      </c>
      <c r="K2687">
        <v>6.8500000000000005E-2</v>
      </c>
      <c r="L2687">
        <v>6.8500000000000005E-2</v>
      </c>
    </row>
    <row r="2688" spans="1:12" x14ac:dyDescent="0.25">
      <c r="A2688" t="s">
        <v>731</v>
      </c>
      <c r="B2688">
        <v>2012</v>
      </c>
      <c r="C2688" t="s">
        <v>697</v>
      </c>
      <c r="D2688">
        <v>0.81240000000000001</v>
      </c>
      <c r="E2688">
        <v>0.81240000000000001</v>
      </c>
      <c r="F2688">
        <v>0.81240000000000001</v>
      </c>
      <c r="G2688">
        <v>0.81240000000000001</v>
      </c>
      <c r="H2688">
        <v>0.81240000000000001</v>
      </c>
      <c r="I2688">
        <v>0.81240000000000001</v>
      </c>
      <c r="J2688">
        <v>0.81240000000000001</v>
      </c>
      <c r="K2688">
        <v>0.81240000000000001</v>
      </c>
      <c r="L2688">
        <v>0.81240000000000001</v>
      </c>
    </row>
    <row r="2689" spans="1:12" x14ac:dyDescent="0.25">
      <c r="A2689" t="s">
        <v>731</v>
      </c>
      <c r="B2689">
        <v>2012</v>
      </c>
      <c r="C2689" t="s">
        <v>699</v>
      </c>
      <c r="D2689">
        <v>7.3000000000000001E-3</v>
      </c>
      <c r="E2689">
        <v>7.3000000000000001E-3</v>
      </c>
      <c r="F2689">
        <v>7.3000000000000001E-3</v>
      </c>
      <c r="G2689">
        <v>7.3000000000000001E-3</v>
      </c>
      <c r="H2689">
        <v>7.3000000000000001E-3</v>
      </c>
      <c r="I2689">
        <v>7.3000000000000001E-3</v>
      </c>
      <c r="J2689">
        <v>7.3000000000000001E-3</v>
      </c>
      <c r="K2689">
        <v>7.3000000000000001E-3</v>
      </c>
      <c r="L2689">
        <v>7.3000000000000001E-3</v>
      </c>
    </row>
    <row r="2690" spans="1:12" x14ac:dyDescent="0.25">
      <c r="A2690" t="s">
        <v>732</v>
      </c>
      <c r="B2690">
        <v>2012</v>
      </c>
      <c r="C2690" t="s">
        <v>703</v>
      </c>
      <c r="D2690">
        <v>2.23E-2</v>
      </c>
      <c r="E2690">
        <v>2.23E-2</v>
      </c>
      <c r="F2690">
        <v>2.23E-2</v>
      </c>
      <c r="G2690">
        <v>2.23E-2</v>
      </c>
      <c r="H2690">
        <v>2.23E-2</v>
      </c>
      <c r="I2690">
        <v>2.23E-2</v>
      </c>
      <c r="J2690">
        <v>2.23E-2</v>
      </c>
      <c r="K2690">
        <v>2.23E-2</v>
      </c>
      <c r="L2690">
        <v>2.23E-2</v>
      </c>
    </row>
    <row r="2691" spans="1:12" x14ac:dyDescent="0.25">
      <c r="A2691" t="s">
        <v>732</v>
      </c>
      <c r="B2691">
        <v>2012</v>
      </c>
      <c r="C2691" t="s">
        <v>701</v>
      </c>
      <c r="D2691">
        <v>0.17610000000000001</v>
      </c>
      <c r="E2691">
        <v>0.17610000000000001</v>
      </c>
      <c r="F2691">
        <v>0.17610000000000001</v>
      </c>
      <c r="G2691">
        <v>0.17610000000000001</v>
      </c>
      <c r="H2691">
        <v>0.17610000000000001</v>
      </c>
      <c r="I2691">
        <v>0.17610000000000001</v>
      </c>
      <c r="J2691">
        <v>0.17610000000000001</v>
      </c>
      <c r="K2691">
        <v>0.17610000000000001</v>
      </c>
      <c r="L2691">
        <v>0.17610000000000001</v>
      </c>
    </row>
    <row r="2692" spans="1:12" x14ac:dyDescent="0.25">
      <c r="A2692" t="s">
        <v>732</v>
      </c>
      <c r="B2692">
        <v>2012</v>
      </c>
      <c r="C2692" t="s">
        <v>698</v>
      </c>
      <c r="D2692">
        <v>0.51559999999999995</v>
      </c>
      <c r="E2692">
        <v>0.51559999999999995</v>
      </c>
      <c r="F2692">
        <v>0.51559999999999995</v>
      </c>
      <c r="G2692">
        <v>0.51559999999999995</v>
      </c>
      <c r="H2692">
        <v>0.51559999999999995</v>
      </c>
      <c r="I2692">
        <v>0.51559999999999995</v>
      </c>
      <c r="J2692">
        <v>0.51559999999999995</v>
      </c>
      <c r="K2692">
        <v>0.51559999999999995</v>
      </c>
      <c r="L2692">
        <v>0.51559999999999995</v>
      </c>
    </row>
    <row r="2693" spans="1:12" x14ac:dyDescent="0.25">
      <c r="A2693" t="s">
        <v>732</v>
      </c>
      <c r="B2693">
        <v>2012</v>
      </c>
      <c r="C2693" t="s">
        <v>702</v>
      </c>
      <c r="D2693">
        <v>0.10929999999999999</v>
      </c>
      <c r="E2693">
        <v>0.10929999999999999</v>
      </c>
      <c r="F2693">
        <v>0.10929999999999999</v>
      </c>
      <c r="G2693">
        <v>0.10929999999999999</v>
      </c>
      <c r="H2693">
        <v>0.10929999999999999</v>
      </c>
      <c r="I2693">
        <v>0.10929999999999999</v>
      </c>
      <c r="J2693">
        <v>0.10929999999999999</v>
      </c>
      <c r="K2693">
        <v>0.10929999999999999</v>
      </c>
      <c r="L2693">
        <v>0.10929999999999999</v>
      </c>
    </row>
    <row r="2694" spans="1:12" x14ac:dyDescent="0.25">
      <c r="A2694" t="s">
        <v>732</v>
      </c>
      <c r="B2694">
        <v>2012</v>
      </c>
      <c r="C2694" t="s">
        <v>699</v>
      </c>
      <c r="D2694">
        <v>1.17E-2</v>
      </c>
      <c r="E2694">
        <v>1.17E-2</v>
      </c>
      <c r="F2694">
        <v>1.17E-2</v>
      </c>
      <c r="G2694">
        <v>1.17E-2</v>
      </c>
      <c r="H2694">
        <v>1.17E-2</v>
      </c>
      <c r="I2694">
        <v>1.17E-2</v>
      </c>
      <c r="J2694">
        <v>1.17E-2</v>
      </c>
      <c r="K2694">
        <v>1.17E-2</v>
      </c>
      <c r="L2694">
        <v>1.17E-2</v>
      </c>
    </row>
    <row r="2695" spans="1:12" x14ac:dyDescent="0.25">
      <c r="A2695" t="s">
        <v>732</v>
      </c>
      <c r="B2695">
        <v>2012</v>
      </c>
      <c r="C2695" t="s">
        <v>700</v>
      </c>
      <c r="D2695">
        <v>0.3417</v>
      </c>
      <c r="E2695">
        <v>0.3417</v>
      </c>
      <c r="F2695">
        <v>0.3417</v>
      </c>
      <c r="G2695">
        <v>0.3417</v>
      </c>
      <c r="H2695">
        <v>0.3417</v>
      </c>
      <c r="I2695">
        <v>0.3417</v>
      </c>
      <c r="J2695">
        <v>0.3417</v>
      </c>
      <c r="K2695">
        <v>0.3417</v>
      </c>
      <c r="L2695">
        <v>0.3417</v>
      </c>
    </row>
    <row r="2696" spans="1:12" x14ac:dyDescent="0.25">
      <c r="A2696" t="s">
        <v>732</v>
      </c>
      <c r="B2696">
        <v>2012</v>
      </c>
      <c r="C2696" t="s">
        <v>697</v>
      </c>
      <c r="D2696">
        <v>1.1766000000000001</v>
      </c>
      <c r="E2696">
        <v>1.1766000000000001</v>
      </c>
      <c r="F2696">
        <v>1.1766000000000001</v>
      </c>
      <c r="G2696">
        <v>1.1766000000000001</v>
      </c>
      <c r="H2696">
        <v>1.1766000000000001</v>
      </c>
      <c r="I2696">
        <v>1.1766000000000001</v>
      </c>
      <c r="J2696">
        <v>1.1766000000000001</v>
      </c>
      <c r="K2696">
        <v>1.1766000000000001</v>
      </c>
      <c r="L2696">
        <v>1.1766000000000001</v>
      </c>
    </row>
    <row r="2697" spans="1:12" x14ac:dyDescent="0.25">
      <c r="A2697" t="s">
        <v>733</v>
      </c>
      <c r="B2697">
        <v>2012</v>
      </c>
      <c r="C2697" t="s">
        <v>697</v>
      </c>
      <c r="D2697">
        <v>0.59470000000000001</v>
      </c>
      <c r="E2697">
        <v>0.59470000000000001</v>
      </c>
      <c r="F2697">
        <v>0.59470000000000001</v>
      </c>
      <c r="G2697">
        <v>0.59470000000000001</v>
      </c>
      <c r="H2697">
        <v>0.59470000000000001</v>
      </c>
      <c r="I2697">
        <v>0.59470000000000001</v>
      </c>
      <c r="J2697">
        <v>0.59470000000000001</v>
      </c>
      <c r="K2697">
        <v>0.59470000000000001</v>
      </c>
      <c r="L2697">
        <v>0.59470000000000001</v>
      </c>
    </row>
    <row r="2698" spans="1:12" x14ac:dyDescent="0.25">
      <c r="A2698" t="s">
        <v>733</v>
      </c>
      <c r="B2698">
        <v>2012</v>
      </c>
      <c r="C2698" t="s">
        <v>701</v>
      </c>
      <c r="D2698">
        <v>8.6699999999999999E-2</v>
      </c>
      <c r="E2698">
        <v>8.6699999999999999E-2</v>
      </c>
      <c r="F2698">
        <v>8.6699999999999999E-2</v>
      </c>
      <c r="G2698">
        <v>8.6699999999999999E-2</v>
      </c>
      <c r="H2698">
        <v>8.6699999999999999E-2</v>
      </c>
      <c r="I2698">
        <v>8.6699999999999999E-2</v>
      </c>
      <c r="J2698">
        <v>8.6699999999999999E-2</v>
      </c>
      <c r="K2698">
        <v>8.6699999999999999E-2</v>
      </c>
      <c r="L2698">
        <v>8.6699999999999999E-2</v>
      </c>
    </row>
    <row r="2699" spans="1:12" x14ac:dyDescent="0.25">
      <c r="A2699" t="s">
        <v>733</v>
      </c>
      <c r="B2699">
        <v>2012</v>
      </c>
      <c r="C2699" t="s">
        <v>698</v>
      </c>
      <c r="D2699">
        <v>0.26600000000000001</v>
      </c>
      <c r="E2699">
        <v>0.26600000000000001</v>
      </c>
      <c r="F2699">
        <v>0.26600000000000001</v>
      </c>
      <c r="G2699">
        <v>0.26600000000000001</v>
      </c>
      <c r="H2699">
        <v>0.26600000000000001</v>
      </c>
      <c r="I2699">
        <v>0.26600000000000001</v>
      </c>
      <c r="J2699">
        <v>0.26600000000000001</v>
      </c>
      <c r="K2699">
        <v>0.26600000000000001</v>
      </c>
      <c r="L2699">
        <v>0.26600000000000001</v>
      </c>
    </row>
    <row r="2700" spans="1:12" x14ac:dyDescent="0.25">
      <c r="A2700" t="s">
        <v>733</v>
      </c>
      <c r="B2700">
        <v>2012</v>
      </c>
      <c r="C2700" t="s">
        <v>699</v>
      </c>
      <c r="D2700">
        <v>5.7999999999999996E-3</v>
      </c>
      <c r="E2700">
        <v>5.7999999999999996E-3</v>
      </c>
      <c r="F2700">
        <v>5.7999999999999996E-3</v>
      </c>
      <c r="G2700">
        <v>5.7999999999999996E-3</v>
      </c>
      <c r="H2700">
        <v>5.7999999999999996E-3</v>
      </c>
      <c r="I2700">
        <v>5.7999999999999996E-3</v>
      </c>
      <c r="J2700">
        <v>5.7999999999999996E-3</v>
      </c>
      <c r="K2700">
        <v>5.7999999999999996E-3</v>
      </c>
      <c r="L2700">
        <v>5.7999999999999996E-3</v>
      </c>
    </row>
    <row r="2701" spans="1:12" x14ac:dyDescent="0.25">
      <c r="A2701" t="s">
        <v>733</v>
      </c>
      <c r="B2701">
        <v>2012</v>
      </c>
      <c r="C2701" t="s">
        <v>702</v>
      </c>
      <c r="D2701">
        <v>5.45E-2</v>
      </c>
      <c r="E2701">
        <v>5.45E-2</v>
      </c>
      <c r="F2701">
        <v>5.45E-2</v>
      </c>
      <c r="G2701">
        <v>5.45E-2</v>
      </c>
      <c r="H2701">
        <v>5.45E-2</v>
      </c>
      <c r="I2701">
        <v>5.45E-2</v>
      </c>
      <c r="J2701">
        <v>5.45E-2</v>
      </c>
      <c r="K2701">
        <v>5.45E-2</v>
      </c>
      <c r="L2701">
        <v>5.45E-2</v>
      </c>
    </row>
    <row r="2702" spans="1:12" x14ac:dyDescent="0.25">
      <c r="A2702" t="s">
        <v>733</v>
      </c>
      <c r="B2702">
        <v>2012</v>
      </c>
      <c r="C2702" t="s">
        <v>700</v>
      </c>
      <c r="D2702">
        <v>0.17050000000000001</v>
      </c>
      <c r="E2702">
        <v>0.17050000000000001</v>
      </c>
      <c r="F2702">
        <v>0.17050000000000001</v>
      </c>
      <c r="G2702">
        <v>0.17050000000000001</v>
      </c>
      <c r="H2702">
        <v>0.17050000000000001</v>
      </c>
      <c r="I2702">
        <v>0.17050000000000001</v>
      </c>
      <c r="J2702">
        <v>0.17050000000000001</v>
      </c>
      <c r="K2702">
        <v>0.17050000000000001</v>
      </c>
      <c r="L2702">
        <v>0.17050000000000001</v>
      </c>
    </row>
    <row r="2703" spans="1:12" x14ac:dyDescent="0.25">
      <c r="A2703" t="s">
        <v>733</v>
      </c>
      <c r="B2703">
        <v>2012</v>
      </c>
      <c r="C2703" t="s">
        <v>703</v>
      </c>
      <c r="D2703">
        <v>1.12E-2</v>
      </c>
      <c r="E2703">
        <v>1.12E-2</v>
      </c>
      <c r="F2703">
        <v>1.12E-2</v>
      </c>
      <c r="G2703">
        <v>1.12E-2</v>
      </c>
      <c r="H2703">
        <v>1.12E-2</v>
      </c>
      <c r="I2703">
        <v>1.12E-2</v>
      </c>
      <c r="J2703">
        <v>1.12E-2</v>
      </c>
      <c r="K2703">
        <v>1.12E-2</v>
      </c>
      <c r="L2703">
        <v>1.12E-2</v>
      </c>
    </row>
    <row r="2704" spans="1:12" x14ac:dyDescent="0.25">
      <c r="A2704" t="s">
        <v>734</v>
      </c>
      <c r="B2704">
        <v>2012</v>
      </c>
      <c r="C2704" t="s">
        <v>699</v>
      </c>
      <c r="D2704">
        <v>3.7600000000000001E-2</v>
      </c>
      <c r="E2704">
        <v>3.7600000000000001E-2</v>
      </c>
      <c r="F2704">
        <v>3.7600000000000001E-2</v>
      </c>
      <c r="G2704">
        <v>3.7600000000000001E-2</v>
      </c>
      <c r="H2704">
        <v>3.7600000000000001E-2</v>
      </c>
      <c r="I2704">
        <v>3.7600000000000001E-2</v>
      </c>
      <c r="J2704">
        <v>3.7600000000000001E-2</v>
      </c>
      <c r="K2704">
        <v>3.7600000000000001E-2</v>
      </c>
      <c r="L2704">
        <v>3.7600000000000001E-2</v>
      </c>
    </row>
    <row r="2705" spans="1:12" x14ac:dyDescent="0.25">
      <c r="A2705" t="s">
        <v>734</v>
      </c>
      <c r="B2705">
        <v>2012</v>
      </c>
      <c r="C2705" t="s">
        <v>698</v>
      </c>
      <c r="D2705">
        <v>1.5185</v>
      </c>
      <c r="E2705">
        <v>1.5185</v>
      </c>
      <c r="F2705">
        <v>1.5185</v>
      </c>
      <c r="G2705">
        <v>1.5185</v>
      </c>
      <c r="H2705">
        <v>1.5185</v>
      </c>
      <c r="I2705">
        <v>1.5185</v>
      </c>
      <c r="J2705">
        <v>1.5185</v>
      </c>
      <c r="K2705">
        <v>1.5185</v>
      </c>
      <c r="L2705">
        <v>1.5185</v>
      </c>
    </row>
    <row r="2706" spans="1:12" x14ac:dyDescent="0.25">
      <c r="A2706" t="s">
        <v>734</v>
      </c>
      <c r="B2706">
        <v>2012</v>
      </c>
      <c r="C2706" t="s">
        <v>700</v>
      </c>
      <c r="D2706">
        <v>1.0991</v>
      </c>
      <c r="E2706">
        <v>1.0991</v>
      </c>
      <c r="F2706">
        <v>1.0991</v>
      </c>
      <c r="G2706">
        <v>1.0991</v>
      </c>
      <c r="H2706">
        <v>1.0991</v>
      </c>
      <c r="I2706">
        <v>1.0991</v>
      </c>
      <c r="J2706">
        <v>1.0991</v>
      </c>
      <c r="K2706">
        <v>1.0991</v>
      </c>
      <c r="L2706">
        <v>1.0991</v>
      </c>
    </row>
    <row r="2707" spans="1:12" x14ac:dyDescent="0.25">
      <c r="A2707" t="s">
        <v>734</v>
      </c>
      <c r="B2707">
        <v>2012</v>
      </c>
      <c r="C2707" t="s">
        <v>697</v>
      </c>
      <c r="D2707">
        <v>3.6116999999999999</v>
      </c>
      <c r="E2707">
        <v>3.6116999999999999</v>
      </c>
      <c r="F2707">
        <v>3.6116999999999999</v>
      </c>
      <c r="G2707">
        <v>3.6116999999999999</v>
      </c>
      <c r="H2707">
        <v>3.6116999999999999</v>
      </c>
      <c r="I2707">
        <v>3.6116999999999999</v>
      </c>
      <c r="J2707">
        <v>3.6116999999999999</v>
      </c>
      <c r="K2707">
        <v>3.6116999999999999</v>
      </c>
      <c r="L2707">
        <v>3.6116999999999999</v>
      </c>
    </row>
    <row r="2708" spans="1:12" x14ac:dyDescent="0.25">
      <c r="A2708" t="s">
        <v>734</v>
      </c>
      <c r="B2708">
        <v>2012</v>
      </c>
      <c r="C2708" t="s">
        <v>703</v>
      </c>
      <c r="D2708">
        <v>7.1900000000000006E-2</v>
      </c>
      <c r="E2708">
        <v>7.1900000000000006E-2</v>
      </c>
      <c r="F2708">
        <v>7.1900000000000006E-2</v>
      </c>
      <c r="G2708">
        <v>7.1900000000000006E-2</v>
      </c>
      <c r="H2708">
        <v>7.1900000000000006E-2</v>
      </c>
      <c r="I2708">
        <v>7.1900000000000006E-2</v>
      </c>
      <c r="J2708">
        <v>7.1900000000000006E-2</v>
      </c>
      <c r="K2708">
        <v>7.1900000000000006E-2</v>
      </c>
      <c r="L2708">
        <v>7.1900000000000006E-2</v>
      </c>
    </row>
    <row r="2709" spans="1:12" x14ac:dyDescent="0.25">
      <c r="A2709" t="s">
        <v>734</v>
      </c>
      <c r="B2709">
        <v>2012</v>
      </c>
      <c r="C2709" t="s">
        <v>702</v>
      </c>
      <c r="D2709">
        <v>0.35160000000000002</v>
      </c>
      <c r="E2709">
        <v>0.35160000000000002</v>
      </c>
      <c r="F2709">
        <v>0.35160000000000002</v>
      </c>
      <c r="G2709">
        <v>0.35160000000000002</v>
      </c>
      <c r="H2709">
        <v>0.35160000000000002</v>
      </c>
      <c r="I2709">
        <v>0.35160000000000002</v>
      </c>
      <c r="J2709">
        <v>0.35160000000000002</v>
      </c>
      <c r="K2709">
        <v>0.35160000000000002</v>
      </c>
      <c r="L2709">
        <v>0.35160000000000002</v>
      </c>
    </row>
    <row r="2710" spans="1:12" x14ac:dyDescent="0.25">
      <c r="A2710" t="s">
        <v>734</v>
      </c>
      <c r="B2710">
        <v>2012</v>
      </c>
      <c r="C2710" t="s">
        <v>701</v>
      </c>
      <c r="D2710">
        <v>0.53310000000000002</v>
      </c>
      <c r="E2710">
        <v>0.53310000000000002</v>
      </c>
      <c r="F2710">
        <v>0.53310000000000002</v>
      </c>
      <c r="G2710">
        <v>0.53310000000000002</v>
      </c>
      <c r="H2710">
        <v>0.53310000000000002</v>
      </c>
      <c r="I2710">
        <v>0.53310000000000002</v>
      </c>
      <c r="J2710">
        <v>0.53310000000000002</v>
      </c>
      <c r="K2710">
        <v>0.53310000000000002</v>
      </c>
      <c r="L2710">
        <v>0.53310000000000002</v>
      </c>
    </row>
    <row r="2711" spans="1:12" x14ac:dyDescent="0.25">
      <c r="A2711" t="s">
        <v>735</v>
      </c>
      <c r="B2711">
        <v>2012</v>
      </c>
      <c r="C2711" t="s">
        <v>700</v>
      </c>
      <c r="D2711">
        <v>0.2419</v>
      </c>
      <c r="E2711">
        <v>0.2419</v>
      </c>
      <c r="F2711">
        <v>0.2419</v>
      </c>
      <c r="G2711">
        <v>0.2419</v>
      </c>
      <c r="H2711">
        <v>0.2419</v>
      </c>
      <c r="I2711">
        <v>0.2419</v>
      </c>
      <c r="J2711">
        <v>0.2419</v>
      </c>
      <c r="K2711">
        <v>0.2419</v>
      </c>
      <c r="L2711">
        <v>0.2419</v>
      </c>
    </row>
    <row r="2712" spans="1:12" x14ac:dyDescent="0.25">
      <c r="A2712" t="s">
        <v>735</v>
      </c>
      <c r="B2712">
        <v>2012</v>
      </c>
      <c r="C2712" t="s">
        <v>697</v>
      </c>
      <c r="D2712">
        <v>0.96399999999999997</v>
      </c>
      <c r="E2712">
        <v>0.96399999999999997</v>
      </c>
      <c r="F2712">
        <v>0.96399999999999997</v>
      </c>
      <c r="G2712">
        <v>0.96399999999999997</v>
      </c>
      <c r="H2712">
        <v>0.96399999999999997</v>
      </c>
      <c r="I2712">
        <v>0.96399999999999997</v>
      </c>
      <c r="J2712">
        <v>0.96399999999999997</v>
      </c>
      <c r="K2712">
        <v>0.96399999999999997</v>
      </c>
      <c r="L2712">
        <v>0.96399999999999997</v>
      </c>
    </row>
    <row r="2713" spans="1:12" x14ac:dyDescent="0.25">
      <c r="A2713" t="s">
        <v>735</v>
      </c>
      <c r="B2713">
        <v>2012</v>
      </c>
      <c r="C2713" t="s">
        <v>698</v>
      </c>
      <c r="D2713">
        <v>0.49109999999999998</v>
      </c>
      <c r="E2713">
        <v>0.49109999999999998</v>
      </c>
      <c r="F2713">
        <v>0.49109999999999998</v>
      </c>
      <c r="G2713">
        <v>0.49109999999999998</v>
      </c>
      <c r="H2713">
        <v>0.49109999999999998</v>
      </c>
      <c r="I2713">
        <v>0.49109999999999998</v>
      </c>
      <c r="J2713">
        <v>0.49109999999999998</v>
      </c>
      <c r="K2713">
        <v>0.49109999999999998</v>
      </c>
      <c r="L2713">
        <v>0.49109999999999998</v>
      </c>
    </row>
    <row r="2714" spans="1:12" x14ac:dyDescent="0.25">
      <c r="A2714" t="s">
        <v>735</v>
      </c>
      <c r="B2714">
        <v>2012</v>
      </c>
      <c r="C2714" t="s">
        <v>699</v>
      </c>
      <c r="D2714">
        <v>8.3000000000000001E-3</v>
      </c>
      <c r="E2714">
        <v>8.3000000000000001E-3</v>
      </c>
      <c r="F2714">
        <v>8.3000000000000001E-3</v>
      </c>
      <c r="G2714">
        <v>8.3000000000000001E-3</v>
      </c>
      <c r="H2714">
        <v>8.3000000000000001E-3</v>
      </c>
      <c r="I2714">
        <v>8.3000000000000001E-3</v>
      </c>
      <c r="J2714">
        <v>8.3000000000000001E-3</v>
      </c>
      <c r="K2714">
        <v>8.3000000000000001E-3</v>
      </c>
      <c r="L2714">
        <v>8.3000000000000001E-3</v>
      </c>
    </row>
    <row r="2715" spans="1:12" x14ac:dyDescent="0.25">
      <c r="A2715" t="s">
        <v>735</v>
      </c>
      <c r="B2715">
        <v>2012</v>
      </c>
      <c r="C2715" t="s">
        <v>703</v>
      </c>
      <c r="D2715">
        <v>1.5800000000000002E-2</v>
      </c>
      <c r="E2715">
        <v>1.5800000000000002E-2</v>
      </c>
      <c r="F2715">
        <v>1.5800000000000002E-2</v>
      </c>
      <c r="G2715">
        <v>1.5800000000000002E-2</v>
      </c>
      <c r="H2715">
        <v>1.5800000000000002E-2</v>
      </c>
      <c r="I2715">
        <v>1.5800000000000002E-2</v>
      </c>
      <c r="J2715">
        <v>1.5800000000000002E-2</v>
      </c>
      <c r="K2715">
        <v>1.5800000000000002E-2</v>
      </c>
      <c r="L2715">
        <v>1.5800000000000002E-2</v>
      </c>
    </row>
    <row r="2716" spans="1:12" x14ac:dyDescent="0.25">
      <c r="A2716" t="s">
        <v>735</v>
      </c>
      <c r="B2716">
        <v>2012</v>
      </c>
      <c r="C2716" t="s">
        <v>702</v>
      </c>
      <c r="D2716">
        <v>7.7399999999999997E-2</v>
      </c>
      <c r="E2716">
        <v>7.7399999999999997E-2</v>
      </c>
      <c r="F2716">
        <v>7.7399999999999997E-2</v>
      </c>
      <c r="G2716">
        <v>7.7399999999999997E-2</v>
      </c>
      <c r="H2716">
        <v>7.7399999999999997E-2</v>
      </c>
      <c r="I2716">
        <v>7.7399999999999997E-2</v>
      </c>
      <c r="J2716">
        <v>7.7399999999999997E-2</v>
      </c>
      <c r="K2716">
        <v>7.7399999999999997E-2</v>
      </c>
      <c r="L2716">
        <v>7.7399999999999997E-2</v>
      </c>
    </row>
    <row r="2717" spans="1:12" x14ac:dyDescent="0.25">
      <c r="A2717" t="s">
        <v>735</v>
      </c>
      <c r="B2717">
        <v>2012</v>
      </c>
      <c r="C2717" t="s">
        <v>701</v>
      </c>
      <c r="D2717">
        <v>0.1295</v>
      </c>
      <c r="E2717">
        <v>0.1295</v>
      </c>
      <c r="F2717">
        <v>0.1295</v>
      </c>
      <c r="G2717">
        <v>0.1295</v>
      </c>
      <c r="H2717">
        <v>0.1295</v>
      </c>
      <c r="I2717">
        <v>0.1295</v>
      </c>
      <c r="J2717">
        <v>0.1295</v>
      </c>
      <c r="K2717">
        <v>0.1295</v>
      </c>
      <c r="L2717">
        <v>0.1295</v>
      </c>
    </row>
    <row r="2718" spans="1:12" x14ac:dyDescent="0.25">
      <c r="A2718" t="s">
        <v>736</v>
      </c>
      <c r="B2718">
        <v>2012</v>
      </c>
      <c r="C2718" t="s">
        <v>698</v>
      </c>
      <c r="D2718">
        <v>2.8757000000000001</v>
      </c>
      <c r="E2718">
        <v>2.8757000000000001</v>
      </c>
      <c r="F2718">
        <v>2.8757000000000001</v>
      </c>
      <c r="G2718">
        <v>2.8757000000000001</v>
      </c>
      <c r="H2718">
        <v>2.8757000000000001</v>
      </c>
      <c r="I2718">
        <v>2.8757000000000001</v>
      </c>
      <c r="J2718">
        <v>2.8757000000000001</v>
      </c>
      <c r="K2718">
        <v>2.8757000000000001</v>
      </c>
      <c r="L2718">
        <v>2.8757000000000001</v>
      </c>
    </row>
    <row r="2719" spans="1:12" x14ac:dyDescent="0.25">
      <c r="A2719" t="s">
        <v>736</v>
      </c>
      <c r="B2719">
        <v>2012</v>
      </c>
      <c r="C2719" t="s">
        <v>701</v>
      </c>
      <c r="D2719">
        <v>1.1727000000000001</v>
      </c>
      <c r="E2719">
        <v>1.1727000000000001</v>
      </c>
      <c r="F2719">
        <v>1.1727000000000001</v>
      </c>
      <c r="G2719">
        <v>1.1727000000000001</v>
      </c>
      <c r="H2719">
        <v>1.1727000000000001</v>
      </c>
      <c r="I2719">
        <v>1.1727000000000001</v>
      </c>
      <c r="J2719">
        <v>1.1727000000000001</v>
      </c>
      <c r="K2719">
        <v>1.1727000000000001</v>
      </c>
      <c r="L2719">
        <v>1.1727000000000001</v>
      </c>
    </row>
    <row r="2720" spans="1:12" x14ac:dyDescent="0.25">
      <c r="A2720" t="s">
        <v>736</v>
      </c>
      <c r="B2720">
        <v>2012</v>
      </c>
      <c r="C2720" t="s">
        <v>697</v>
      </c>
      <c r="D2720">
        <v>7.3845000000000001</v>
      </c>
      <c r="E2720">
        <v>7.3845000000000001</v>
      </c>
      <c r="F2720">
        <v>7.3845000000000001</v>
      </c>
      <c r="G2720">
        <v>7.3845000000000001</v>
      </c>
      <c r="H2720">
        <v>7.3845000000000001</v>
      </c>
      <c r="I2720">
        <v>7.3845000000000001</v>
      </c>
      <c r="J2720">
        <v>7.3845000000000001</v>
      </c>
      <c r="K2720">
        <v>7.3845000000000001</v>
      </c>
      <c r="L2720">
        <v>7.3845000000000001</v>
      </c>
    </row>
    <row r="2721" spans="1:12" x14ac:dyDescent="0.25">
      <c r="A2721" t="s">
        <v>736</v>
      </c>
      <c r="B2721">
        <v>2012</v>
      </c>
      <c r="C2721" t="s">
        <v>700</v>
      </c>
      <c r="D2721">
        <v>2.3500999999999999</v>
      </c>
      <c r="E2721">
        <v>2.3500999999999999</v>
      </c>
      <c r="F2721">
        <v>2.3500999999999999</v>
      </c>
      <c r="G2721">
        <v>2.3500999999999999</v>
      </c>
      <c r="H2721">
        <v>2.3500999999999999</v>
      </c>
      <c r="I2721">
        <v>2.3500999999999999</v>
      </c>
      <c r="J2721">
        <v>2.3500999999999999</v>
      </c>
      <c r="K2721">
        <v>2.3500999999999999</v>
      </c>
      <c r="L2721">
        <v>2.3500999999999999</v>
      </c>
    </row>
    <row r="2722" spans="1:12" x14ac:dyDescent="0.25">
      <c r="A2722" t="s">
        <v>736</v>
      </c>
      <c r="B2722">
        <v>2012</v>
      </c>
      <c r="C2722" t="s">
        <v>703</v>
      </c>
      <c r="D2722">
        <v>0.1537</v>
      </c>
      <c r="E2722">
        <v>0.1537</v>
      </c>
      <c r="F2722">
        <v>0.1537</v>
      </c>
      <c r="G2722">
        <v>0.1537</v>
      </c>
      <c r="H2722">
        <v>0.1537</v>
      </c>
      <c r="I2722">
        <v>0.1537</v>
      </c>
      <c r="J2722">
        <v>0.1537</v>
      </c>
      <c r="K2722">
        <v>0.1537</v>
      </c>
      <c r="L2722">
        <v>0.1537</v>
      </c>
    </row>
    <row r="2723" spans="1:12" x14ac:dyDescent="0.25">
      <c r="A2723" t="s">
        <v>736</v>
      </c>
      <c r="B2723">
        <v>2012</v>
      </c>
      <c r="C2723" t="s">
        <v>699</v>
      </c>
      <c r="D2723">
        <v>8.0500000000000002E-2</v>
      </c>
      <c r="E2723">
        <v>8.0500000000000002E-2</v>
      </c>
      <c r="F2723">
        <v>8.0500000000000002E-2</v>
      </c>
      <c r="G2723">
        <v>8.0500000000000002E-2</v>
      </c>
      <c r="H2723">
        <v>8.0500000000000002E-2</v>
      </c>
      <c r="I2723">
        <v>8.0500000000000002E-2</v>
      </c>
      <c r="J2723">
        <v>8.0500000000000002E-2</v>
      </c>
      <c r="K2723">
        <v>8.0500000000000002E-2</v>
      </c>
      <c r="L2723">
        <v>8.0500000000000002E-2</v>
      </c>
    </row>
    <row r="2724" spans="1:12" x14ac:dyDescent="0.25">
      <c r="A2724" t="s">
        <v>736</v>
      </c>
      <c r="B2724">
        <v>2012</v>
      </c>
      <c r="C2724" t="s">
        <v>702</v>
      </c>
      <c r="D2724">
        <v>0.75170000000000003</v>
      </c>
      <c r="E2724">
        <v>0.75170000000000003</v>
      </c>
      <c r="F2724">
        <v>0.75170000000000003</v>
      </c>
      <c r="G2724">
        <v>0.75170000000000003</v>
      </c>
      <c r="H2724">
        <v>0.75170000000000003</v>
      </c>
      <c r="I2724">
        <v>0.75170000000000003</v>
      </c>
      <c r="J2724">
        <v>0.75170000000000003</v>
      </c>
      <c r="K2724">
        <v>0.75170000000000003</v>
      </c>
      <c r="L2724">
        <v>0.75170000000000003</v>
      </c>
    </row>
    <row r="2725" spans="1:12" x14ac:dyDescent="0.25">
      <c r="A2725" t="s">
        <v>737</v>
      </c>
      <c r="B2725">
        <v>2012</v>
      </c>
      <c r="C2725" t="s">
        <v>702</v>
      </c>
      <c r="D2725">
        <v>0.3705</v>
      </c>
      <c r="E2725">
        <v>0.3705</v>
      </c>
      <c r="F2725">
        <v>0.3705</v>
      </c>
      <c r="G2725">
        <v>0.3705</v>
      </c>
      <c r="H2725">
        <v>0.3705</v>
      </c>
      <c r="I2725">
        <v>0.3705</v>
      </c>
      <c r="J2725">
        <v>0.3705</v>
      </c>
      <c r="K2725">
        <v>0.3705</v>
      </c>
      <c r="L2725">
        <v>0.3705</v>
      </c>
    </row>
    <row r="2726" spans="1:12" x14ac:dyDescent="0.25">
      <c r="A2726" t="s">
        <v>737</v>
      </c>
      <c r="B2726">
        <v>2012</v>
      </c>
      <c r="C2726" t="s">
        <v>699</v>
      </c>
      <c r="D2726">
        <v>3.9699999999999999E-2</v>
      </c>
      <c r="E2726">
        <v>3.9699999999999999E-2</v>
      </c>
      <c r="F2726">
        <v>3.9699999999999999E-2</v>
      </c>
      <c r="G2726">
        <v>3.9699999999999999E-2</v>
      </c>
      <c r="H2726">
        <v>3.9699999999999999E-2</v>
      </c>
      <c r="I2726">
        <v>3.9699999999999999E-2</v>
      </c>
      <c r="J2726">
        <v>3.9699999999999999E-2</v>
      </c>
      <c r="K2726">
        <v>3.9699999999999999E-2</v>
      </c>
      <c r="L2726">
        <v>3.9699999999999999E-2</v>
      </c>
    </row>
    <row r="2727" spans="1:12" x14ac:dyDescent="0.25">
      <c r="A2727" t="s">
        <v>737</v>
      </c>
      <c r="B2727">
        <v>2012</v>
      </c>
      <c r="C2727" t="s">
        <v>697</v>
      </c>
      <c r="D2727">
        <v>4.5206999999999997</v>
      </c>
      <c r="E2727">
        <v>4.5206999999999997</v>
      </c>
      <c r="F2727">
        <v>4.5206999999999997</v>
      </c>
      <c r="G2727">
        <v>4.5206999999999997</v>
      </c>
      <c r="H2727">
        <v>4.5206999999999997</v>
      </c>
      <c r="I2727">
        <v>4.5206999999999997</v>
      </c>
      <c r="J2727">
        <v>4.5206999999999997</v>
      </c>
      <c r="K2727">
        <v>4.5206999999999997</v>
      </c>
      <c r="L2727">
        <v>4.5206999999999997</v>
      </c>
    </row>
    <row r="2728" spans="1:12" x14ac:dyDescent="0.25">
      <c r="A2728" t="s">
        <v>737</v>
      </c>
      <c r="B2728">
        <v>2012</v>
      </c>
      <c r="C2728" t="s">
        <v>698</v>
      </c>
      <c r="D2728">
        <v>2.1179999999999999</v>
      </c>
      <c r="E2728">
        <v>2.1179999999999999</v>
      </c>
      <c r="F2728">
        <v>2.1179999999999999</v>
      </c>
      <c r="G2728">
        <v>2.1179999999999999</v>
      </c>
      <c r="H2728">
        <v>2.1179999999999999</v>
      </c>
      <c r="I2728">
        <v>2.1179999999999999</v>
      </c>
      <c r="J2728">
        <v>2.1179999999999999</v>
      </c>
      <c r="K2728">
        <v>2.1179999999999999</v>
      </c>
      <c r="L2728">
        <v>2.1179999999999999</v>
      </c>
    </row>
    <row r="2729" spans="1:12" x14ac:dyDescent="0.25">
      <c r="A2729" t="s">
        <v>737</v>
      </c>
      <c r="B2729">
        <v>2012</v>
      </c>
      <c r="C2729" t="s">
        <v>703</v>
      </c>
      <c r="D2729">
        <v>7.5800000000000006E-2</v>
      </c>
      <c r="E2729">
        <v>7.5800000000000006E-2</v>
      </c>
      <c r="F2729">
        <v>7.5800000000000006E-2</v>
      </c>
      <c r="G2729">
        <v>7.5800000000000006E-2</v>
      </c>
      <c r="H2729">
        <v>7.5800000000000006E-2</v>
      </c>
      <c r="I2729">
        <v>7.5800000000000006E-2</v>
      </c>
      <c r="J2729">
        <v>7.5800000000000006E-2</v>
      </c>
      <c r="K2729">
        <v>7.5800000000000006E-2</v>
      </c>
      <c r="L2729">
        <v>7.5800000000000006E-2</v>
      </c>
    </row>
    <row r="2730" spans="1:12" x14ac:dyDescent="0.25">
      <c r="A2730" t="s">
        <v>737</v>
      </c>
      <c r="B2730">
        <v>2012</v>
      </c>
      <c r="C2730" t="s">
        <v>701</v>
      </c>
      <c r="D2730">
        <v>0.75819999999999999</v>
      </c>
      <c r="E2730">
        <v>0.75819999999999999</v>
      </c>
      <c r="F2730">
        <v>0.75819999999999999</v>
      </c>
      <c r="G2730">
        <v>0.75819999999999999</v>
      </c>
      <c r="H2730">
        <v>0.75819999999999999</v>
      </c>
      <c r="I2730">
        <v>0.75819999999999999</v>
      </c>
      <c r="J2730">
        <v>0.75819999999999999</v>
      </c>
      <c r="K2730">
        <v>0.75819999999999999</v>
      </c>
      <c r="L2730">
        <v>0.75819999999999999</v>
      </c>
    </row>
    <row r="2731" spans="1:12" x14ac:dyDescent="0.25">
      <c r="A2731" t="s">
        <v>737</v>
      </c>
      <c r="B2731">
        <v>2012</v>
      </c>
      <c r="C2731" t="s">
        <v>700</v>
      </c>
      <c r="D2731">
        <v>1.1584000000000001</v>
      </c>
      <c r="E2731">
        <v>1.1584000000000001</v>
      </c>
      <c r="F2731">
        <v>1.1584000000000001</v>
      </c>
      <c r="G2731">
        <v>1.1584000000000001</v>
      </c>
      <c r="H2731">
        <v>1.1584000000000001</v>
      </c>
      <c r="I2731">
        <v>1.1584000000000001</v>
      </c>
      <c r="J2731">
        <v>1.1584000000000001</v>
      </c>
      <c r="K2731">
        <v>1.1584000000000001</v>
      </c>
      <c r="L2731">
        <v>1.1584000000000001</v>
      </c>
    </row>
    <row r="2732" spans="1:12" x14ac:dyDescent="0.25">
      <c r="A2732" t="s">
        <v>738</v>
      </c>
      <c r="B2732">
        <v>2012</v>
      </c>
      <c r="C2732" t="s">
        <v>703</v>
      </c>
      <c r="D2732">
        <v>5.0000000000000001E-3</v>
      </c>
      <c r="E2732">
        <v>5.0000000000000001E-3</v>
      </c>
      <c r="F2732">
        <v>5.0000000000000001E-3</v>
      </c>
      <c r="G2732">
        <v>5.0000000000000001E-3</v>
      </c>
      <c r="H2732">
        <v>5.0000000000000001E-3</v>
      </c>
      <c r="I2732">
        <v>5.0000000000000001E-3</v>
      </c>
      <c r="J2732">
        <v>5.0000000000000001E-3</v>
      </c>
      <c r="K2732">
        <v>5.0000000000000001E-3</v>
      </c>
      <c r="L2732">
        <v>5.0000000000000001E-3</v>
      </c>
    </row>
    <row r="2733" spans="1:12" x14ac:dyDescent="0.25">
      <c r="A2733" t="s">
        <v>738</v>
      </c>
      <c r="B2733">
        <v>2012</v>
      </c>
      <c r="C2733" t="s">
        <v>700</v>
      </c>
      <c r="D2733">
        <v>7.6700000000000004E-2</v>
      </c>
      <c r="E2733">
        <v>7.6700000000000004E-2</v>
      </c>
      <c r="F2733">
        <v>7.6700000000000004E-2</v>
      </c>
      <c r="G2733">
        <v>7.6700000000000004E-2</v>
      </c>
      <c r="H2733">
        <v>7.6700000000000004E-2</v>
      </c>
      <c r="I2733">
        <v>7.6700000000000004E-2</v>
      </c>
      <c r="J2733">
        <v>7.6700000000000004E-2</v>
      </c>
      <c r="K2733">
        <v>7.6700000000000004E-2</v>
      </c>
      <c r="L2733">
        <v>7.6700000000000004E-2</v>
      </c>
    </row>
    <row r="2734" spans="1:12" x14ac:dyDescent="0.25">
      <c r="A2734" t="s">
        <v>738</v>
      </c>
      <c r="B2734">
        <v>2012</v>
      </c>
      <c r="C2734" t="s">
        <v>697</v>
      </c>
      <c r="D2734">
        <v>0.33169999999999999</v>
      </c>
      <c r="E2734">
        <v>0.33169999999999999</v>
      </c>
      <c r="F2734">
        <v>0.33169999999999999</v>
      </c>
      <c r="G2734">
        <v>0.33169999999999999</v>
      </c>
      <c r="H2734">
        <v>0.33169999999999999</v>
      </c>
      <c r="I2734">
        <v>0.33169999999999999</v>
      </c>
      <c r="J2734">
        <v>0.33169999999999999</v>
      </c>
      <c r="K2734">
        <v>0.33169999999999999</v>
      </c>
      <c r="L2734">
        <v>0.33169999999999999</v>
      </c>
    </row>
    <row r="2735" spans="1:12" x14ac:dyDescent="0.25">
      <c r="A2735" t="s">
        <v>738</v>
      </c>
      <c r="B2735">
        <v>2012</v>
      </c>
      <c r="C2735" t="s">
        <v>702</v>
      </c>
      <c r="D2735">
        <v>2.4500000000000001E-2</v>
      </c>
      <c r="E2735">
        <v>2.4500000000000001E-2</v>
      </c>
      <c r="F2735">
        <v>2.4500000000000001E-2</v>
      </c>
      <c r="G2735">
        <v>2.4500000000000001E-2</v>
      </c>
      <c r="H2735">
        <v>2.4500000000000001E-2</v>
      </c>
      <c r="I2735">
        <v>2.4500000000000001E-2</v>
      </c>
      <c r="J2735">
        <v>2.4500000000000001E-2</v>
      </c>
      <c r="K2735">
        <v>2.4500000000000001E-2</v>
      </c>
      <c r="L2735">
        <v>2.4500000000000001E-2</v>
      </c>
    </row>
    <row r="2736" spans="1:12" x14ac:dyDescent="0.25">
      <c r="A2736" t="s">
        <v>738</v>
      </c>
      <c r="B2736">
        <v>2012</v>
      </c>
      <c r="C2736" t="s">
        <v>698</v>
      </c>
      <c r="D2736">
        <v>0.1719</v>
      </c>
      <c r="E2736">
        <v>0.1719</v>
      </c>
      <c r="F2736">
        <v>0.1719</v>
      </c>
      <c r="G2736">
        <v>0.1719</v>
      </c>
      <c r="H2736">
        <v>0.1719</v>
      </c>
      <c r="I2736">
        <v>0.1719</v>
      </c>
      <c r="J2736">
        <v>0.1719</v>
      </c>
      <c r="K2736">
        <v>0.1719</v>
      </c>
      <c r="L2736">
        <v>0.1719</v>
      </c>
    </row>
    <row r="2737" spans="1:12" x14ac:dyDescent="0.25">
      <c r="A2737" t="s">
        <v>738</v>
      </c>
      <c r="B2737">
        <v>2012</v>
      </c>
      <c r="C2737" t="s">
        <v>701</v>
      </c>
      <c r="D2737">
        <v>5.0900000000000001E-2</v>
      </c>
      <c r="E2737">
        <v>5.0900000000000001E-2</v>
      </c>
      <c r="F2737">
        <v>5.0900000000000001E-2</v>
      </c>
      <c r="G2737">
        <v>5.0900000000000001E-2</v>
      </c>
      <c r="H2737">
        <v>5.0900000000000001E-2</v>
      </c>
      <c r="I2737">
        <v>5.0900000000000001E-2</v>
      </c>
      <c r="J2737">
        <v>5.0900000000000001E-2</v>
      </c>
      <c r="K2737">
        <v>5.0900000000000001E-2</v>
      </c>
      <c r="L2737">
        <v>5.0900000000000001E-2</v>
      </c>
    </row>
    <row r="2738" spans="1:12" x14ac:dyDescent="0.25">
      <c r="A2738" t="s">
        <v>738</v>
      </c>
      <c r="B2738">
        <v>2012</v>
      </c>
      <c r="C2738" t="s">
        <v>699</v>
      </c>
      <c r="D2738">
        <v>2.5999999999999999E-3</v>
      </c>
      <c r="E2738">
        <v>2.5999999999999999E-3</v>
      </c>
      <c r="F2738">
        <v>2.5999999999999999E-3</v>
      </c>
      <c r="G2738">
        <v>2.5999999999999999E-3</v>
      </c>
      <c r="H2738">
        <v>2.5999999999999999E-3</v>
      </c>
      <c r="I2738">
        <v>2.5999999999999999E-3</v>
      </c>
      <c r="J2738">
        <v>2.5999999999999999E-3</v>
      </c>
      <c r="K2738">
        <v>2.5999999999999999E-3</v>
      </c>
      <c r="L2738">
        <v>2.5999999999999999E-3</v>
      </c>
    </row>
    <row r="2739" spans="1:12" x14ac:dyDescent="0.25">
      <c r="A2739" t="s">
        <v>739</v>
      </c>
      <c r="B2739">
        <v>2012</v>
      </c>
      <c r="C2739" t="s">
        <v>699</v>
      </c>
      <c r="D2739">
        <v>4.7899999999999998E-2</v>
      </c>
      <c r="E2739">
        <v>4.7899999999999998E-2</v>
      </c>
      <c r="F2739">
        <v>4.7899999999999998E-2</v>
      </c>
      <c r="G2739">
        <v>4.7899999999999998E-2</v>
      </c>
      <c r="H2739">
        <v>4.7899999999999998E-2</v>
      </c>
      <c r="I2739">
        <v>4.7899999999999998E-2</v>
      </c>
      <c r="J2739">
        <v>4.7899999999999998E-2</v>
      </c>
      <c r="K2739">
        <v>4.7899999999999998E-2</v>
      </c>
      <c r="L2739">
        <v>4.7899999999999998E-2</v>
      </c>
    </row>
    <row r="2740" spans="1:12" x14ac:dyDescent="0.25">
      <c r="A2740" t="s">
        <v>739</v>
      </c>
      <c r="B2740">
        <v>2012</v>
      </c>
      <c r="C2740" t="s">
        <v>701</v>
      </c>
      <c r="D2740">
        <v>0.84950000000000003</v>
      </c>
      <c r="E2740">
        <v>0.84950000000000003</v>
      </c>
      <c r="F2740">
        <v>0.84950000000000003</v>
      </c>
      <c r="G2740">
        <v>0.84950000000000003</v>
      </c>
      <c r="H2740">
        <v>0.84950000000000003</v>
      </c>
      <c r="I2740">
        <v>0.84950000000000003</v>
      </c>
      <c r="J2740">
        <v>0.84950000000000003</v>
      </c>
      <c r="K2740">
        <v>0.84950000000000003</v>
      </c>
      <c r="L2740">
        <v>0.84950000000000003</v>
      </c>
    </row>
    <row r="2741" spans="1:12" x14ac:dyDescent="0.25">
      <c r="A2741" t="s">
        <v>739</v>
      </c>
      <c r="B2741">
        <v>2012</v>
      </c>
      <c r="C2741" t="s">
        <v>697</v>
      </c>
      <c r="D2741">
        <v>5.3339999999999996</v>
      </c>
      <c r="E2741">
        <v>5.3339999999999996</v>
      </c>
      <c r="F2741">
        <v>5.3339999999999996</v>
      </c>
      <c r="G2741">
        <v>5.3339999999999996</v>
      </c>
      <c r="H2741">
        <v>5.3339999999999996</v>
      </c>
      <c r="I2741">
        <v>5.3339999999999996</v>
      </c>
      <c r="J2741">
        <v>5.3339999999999996</v>
      </c>
      <c r="K2741">
        <v>5.3339999999999996</v>
      </c>
      <c r="L2741">
        <v>5.3339999999999996</v>
      </c>
    </row>
    <row r="2742" spans="1:12" x14ac:dyDescent="0.25">
      <c r="A2742" t="s">
        <v>739</v>
      </c>
      <c r="B2742">
        <v>2012</v>
      </c>
      <c r="C2742" t="s">
        <v>703</v>
      </c>
      <c r="D2742">
        <v>9.1499999999999998E-2</v>
      </c>
      <c r="E2742">
        <v>9.1499999999999998E-2</v>
      </c>
      <c r="F2742">
        <v>9.1499999999999998E-2</v>
      </c>
      <c r="G2742">
        <v>9.1499999999999998E-2</v>
      </c>
      <c r="H2742">
        <v>9.1499999999999998E-2</v>
      </c>
      <c r="I2742">
        <v>9.1499999999999998E-2</v>
      </c>
      <c r="J2742">
        <v>9.1499999999999998E-2</v>
      </c>
      <c r="K2742">
        <v>9.1499999999999998E-2</v>
      </c>
      <c r="L2742">
        <v>9.1499999999999998E-2</v>
      </c>
    </row>
    <row r="2743" spans="1:12" x14ac:dyDescent="0.25">
      <c r="A2743" t="s">
        <v>739</v>
      </c>
      <c r="B2743">
        <v>2012</v>
      </c>
      <c r="C2743" t="s">
        <v>702</v>
      </c>
      <c r="D2743">
        <v>0.4476</v>
      </c>
      <c r="E2743">
        <v>0.4476</v>
      </c>
      <c r="F2743">
        <v>0.4476</v>
      </c>
      <c r="G2743">
        <v>0.4476</v>
      </c>
      <c r="H2743">
        <v>0.4476</v>
      </c>
      <c r="I2743">
        <v>0.4476</v>
      </c>
      <c r="J2743">
        <v>0.4476</v>
      </c>
      <c r="K2743">
        <v>0.4476</v>
      </c>
      <c r="L2743">
        <v>0.4476</v>
      </c>
    </row>
    <row r="2744" spans="1:12" x14ac:dyDescent="0.25">
      <c r="A2744" t="s">
        <v>739</v>
      </c>
      <c r="B2744">
        <v>2012</v>
      </c>
      <c r="C2744" t="s">
        <v>700</v>
      </c>
      <c r="D2744">
        <v>1.3992</v>
      </c>
      <c r="E2744">
        <v>1.3992</v>
      </c>
      <c r="F2744">
        <v>1.3992</v>
      </c>
      <c r="G2744">
        <v>1.3992</v>
      </c>
      <c r="H2744">
        <v>1.3992</v>
      </c>
      <c r="I2744">
        <v>1.3992</v>
      </c>
      <c r="J2744">
        <v>1.3992</v>
      </c>
      <c r="K2744">
        <v>1.3992</v>
      </c>
      <c r="L2744">
        <v>1.3992</v>
      </c>
    </row>
    <row r="2745" spans="1:12" x14ac:dyDescent="0.25">
      <c r="A2745" t="s">
        <v>739</v>
      </c>
      <c r="B2745">
        <v>2012</v>
      </c>
      <c r="C2745" t="s">
        <v>698</v>
      </c>
      <c r="D2745">
        <v>2.4984000000000002</v>
      </c>
      <c r="E2745">
        <v>2.4984000000000002</v>
      </c>
      <c r="F2745">
        <v>2.4984000000000002</v>
      </c>
      <c r="G2745">
        <v>2.4984000000000002</v>
      </c>
      <c r="H2745">
        <v>2.4984000000000002</v>
      </c>
      <c r="I2745">
        <v>2.4984000000000002</v>
      </c>
      <c r="J2745">
        <v>2.4984000000000002</v>
      </c>
      <c r="K2745">
        <v>2.4984000000000002</v>
      </c>
      <c r="L2745">
        <v>2.4984000000000002</v>
      </c>
    </row>
    <row r="2746" spans="1:12" x14ac:dyDescent="0.25">
      <c r="A2746" t="s">
        <v>740</v>
      </c>
      <c r="B2746">
        <v>2012</v>
      </c>
      <c r="C2746" t="s">
        <v>700</v>
      </c>
      <c r="D2746">
        <v>0.43640000000000001</v>
      </c>
      <c r="E2746">
        <v>0.43640000000000001</v>
      </c>
      <c r="F2746">
        <v>0.43640000000000001</v>
      </c>
      <c r="G2746">
        <v>0.43640000000000001</v>
      </c>
      <c r="H2746">
        <v>0.43640000000000001</v>
      </c>
      <c r="I2746">
        <v>0.43640000000000001</v>
      </c>
      <c r="J2746">
        <v>0.43640000000000001</v>
      </c>
      <c r="K2746">
        <v>0.43640000000000001</v>
      </c>
      <c r="L2746">
        <v>0.43640000000000001</v>
      </c>
    </row>
    <row r="2747" spans="1:12" x14ac:dyDescent="0.25">
      <c r="A2747" t="s">
        <v>740</v>
      </c>
      <c r="B2747">
        <v>2012</v>
      </c>
      <c r="C2747" t="s">
        <v>698</v>
      </c>
      <c r="D2747">
        <v>0.91390000000000005</v>
      </c>
      <c r="E2747">
        <v>0.91390000000000005</v>
      </c>
      <c r="F2747">
        <v>0.91390000000000005</v>
      </c>
      <c r="G2747">
        <v>0.91390000000000005</v>
      </c>
      <c r="H2747">
        <v>0.91390000000000005</v>
      </c>
      <c r="I2747">
        <v>0.91390000000000005</v>
      </c>
      <c r="J2747">
        <v>0.91390000000000005</v>
      </c>
      <c r="K2747">
        <v>0.91390000000000005</v>
      </c>
      <c r="L2747">
        <v>0.91390000000000005</v>
      </c>
    </row>
    <row r="2748" spans="1:12" x14ac:dyDescent="0.25">
      <c r="A2748" t="s">
        <v>740</v>
      </c>
      <c r="B2748">
        <v>2012</v>
      </c>
      <c r="C2748" t="s">
        <v>702</v>
      </c>
      <c r="D2748">
        <v>0.1396</v>
      </c>
      <c r="E2748">
        <v>0.1396</v>
      </c>
      <c r="F2748">
        <v>0.1396</v>
      </c>
      <c r="G2748">
        <v>0.1396</v>
      </c>
      <c r="H2748">
        <v>0.1396</v>
      </c>
      <c r="I2748">
        <v>0.1396</v>
      </c>
      <c r="J2748">
        <v>0.1396</v>
      </c>
      <c r="K2748">
        <v>0.1396</v>
      </c>
      <c r="L2748">
        <v>0.1396</v>
      </c>
    </row>
    <row r="2749" spans="1:12" x14ac:dyDescent="0.25">
      <c r="A2749" t="s">
        <v>740</v>
      </c>
      <c r="B2749">
        <v>2012</v>
      </c>
      <c r="C2749" t="s">
        <v>699</v>
      </c>
      <c r="D2749">
        <v>1.49E-2</v>
      </c>
      <c r="E2749">
        <v>1.49E-2</v>
      </c>
      <c r="F2749">
        <v>1.49E-2</v>
      </c>
      <c r="G2749">
        <v>1.49E-2</v>
      </c>
      <c r="H2749">
        <v>1.49E-2</v>
      </c>
      <c r="I2749">
        <v>1.49E-2</v>
      </c>
      <c r="J2749">
        <v>1.49E-2</v>
      </c>
      <c r="K2749">
        <v>1.49E-2</v>
      </c>
      <c r="L2749">
        <v>1.49E-2</v>
      </c>
    </row>
    <row r="2750" spans="1:12" x14ac:dyDescent="0.25">
      <c r="A2750" t="s">
        <v>740</v>
      </c>
      <c r="B2750">
        <v>2012</v>
      </c>
      <c r="C2750" t="s">
        <v>701</v>
      </c>
      <c r="D2750">
        <v>0.2883</v>
      </c>
      <c r="E2750">
        <v>0.2883</v>
      </c>
      <c r="F2750">
        <v>0.2883</v>
      </c>
      <c r="G2750">
        <v>0.2883</v>
      </c>
      <c r="H2750">
        <v>0.2883</v>
      </c>
      <c r="I2750">
        <v>0.2883</v>
      </c>
      <c r="J2750">
        <v>0.2883</v>
      </c>
      <c r="K2750">
        <v>0.2883</v>
      </c>
      <c r="L2750">
        <v>0.2883</v>
      </c>
    </row>
    <row r="2751" spans="1:12" x14ac:dyDescent="0.25">
      <c r="A2751" t="s">
        <v>740</v>
      </c>
      <c r="B2751">
        <v>2012</v>
      </c>
      <c r="C2751" t="s">
        <v>697</v>
      </c>
      <c r="D2751">
        <v>1.8216000000000001</v>
      </c>
      <c r="E2751">
        <v>1.8216000000000001</v>
      </c>
      <c r="F2751">
        <v>1.8216000000000001</v>
      </c>
      <c r="G2751">
        <v>1.8216000000000001</v>
      </c>
      <c r="H2751">
        <v>1.8216000000000001</v>
      </c>
      <c r="I2751">
        <v>1.8216000000000001</v>
      </c>
      <c r="J2751">
        <v>1.8216000000000001</v>
      </c>
      <c r="K2751">
        <v>1.8216000000000001</v>
      </c>
      <c r="L2751">
        <v>1.8216000000000001</v>
      </c>
    </row>
    <row r="2752" spans="1:12" x14ac:dyDescent="0.25">
      <c r="A2752" t="s">
        <v>740</v>
      </c>
      <c r="B2752">
        <v>2012</v>
      </c>
      <c r="C2752" t="s">
        <v>703</v>
      </c>
      <c r="D2752">
        <v>2.8500000000000001E-2</v>
      </c>
      <c r="E2752">
        <v>2.8500000000000001E-2</v>
      </c>
      <c r="F2752">
        <v>2.8500000000000001E-2</v>
      </c>
      <c r="G2752">
        <v>2.8500000000000001E-2</v>
      </c>
      <c r="H2752">
        <v>2.8500000000000001E-2</v>
      </c>
      <c r="I2752">
        <v>2.8500000000000001E-2</v>
      </c>
      <c r="J2752">
        <v>2.8500000000000001E-2</v>
      </c>
      <c r="K2752">
        <v>2.8500000000000001E-2</v>
      </c>
      <c r="L2752">
        <v>2.8500000000000001E-2</v>
      </c>
    </row>
    <row r="2753" spans="1:12" x14ac:dyDescent="0.25">
      <c r="A2753" t="s">
        <v>741</v>
      </c>
      <c r="B2753">
        <v>2012</v>
      </c>
      <c r="C2753" t="s">
        <v>700</v>
      </c>
      <c r="D2753">
        <v>0.46739999999999998</v>
      </c>
      <c r="E2753">
        <v>0.46739999999999998</v>
      </c>
      <c r="F2753">
        <v>0.46739999999999998</v>
      </c>
      <c r="G2753">
        <v>0.46739999999999998</v>
      </c>
      <c r="H2753">
        <v>0.46739999999999998</v>
      </c>
      <c r="I2753">
        <v>0.46739999999999998</v>
      </c>
      <c r="J2753">
        <v>0.46739999999999998</v>
      </c>
      <c r="K2753">
        <v>0.46739999999999998</v>
      </c>
      <c r="L2753">
        <v>0.46739999999999998</v>
      </c>
    </row>
    <row r="2754" spans="1:12" x14ac:dyDescent="0.25">
      <c r="A2754" t="s">
        <v>741</v>
      </c>
      <c r="B2754">
        <v>2012</v>
      </c>
      <c r="C2754" t="s">
        <v>701</v>
      </c>
      <c r="D2754">
        <v>0.24529999999999999</v>
      </c>
      <c r="E2754">
        <v>0.24529999999999999</v>
      </c>
      <c r="F2754">
        <v>0.24529999999999999</v>
      </c>
      <c r="G2754">
        <v>0.24529999999999999</v>
      </c>
      <c r="H2754">
        <v>0.24529999999999999</v>
      </c>
      <c r="I2754">
        <v>0.24529999999999999</v>
      </c>
      <c r="J2754">
        <v>0.24529999999999999</v>
      </c>
      <c r="K2754">
        <v>0.24529999999999999</v>
      </c>
      <c r="L2754">
        <v>0.24529999999999999</v>
      </c>
    </row>
    <row r="2755" spans="1:12" x14ac:dyDescent="0.25">
      <c r="A2755" t="s">
        <v>741</v>
      </c>
      <c r="B2755">
        <v>2012</v>
      </c>
      <c r="C2755" t="s">
        <v>702</v>
      </c>
      <c r="D2755">
        <v>0.14949999999999999</v>
      </c>
      <c r="E2755">
        <v>0.14949999999999999</v>
      </c>
      <c r="F2755">
        <v>0.14949999999999999</v>
      </c>
      <c r="G2755">
        <v>0.14949999999999999</v>
      </c>
      <c r="H2755">
        <v>0.14949999999999999</v>
      </c>
      <c r="I2755">
        <v>0.14949999999999999</v>
      </c>
      <c r="J2755">
        <v>0.14949999999999999</v>
      </c>
      <c r="K2755">
        <v>0.14949999999999999</v>
      </c>
      <c r="L2755">
        <v>0.14949999999999999</v>
      </c>
    </row>
    <row r="2756" spans="1:12" x14ac:dyDescent="0.25">
      <c r="A2756" t="s">
        <v>741</v>
      </c>
      <c r="B2756">
        <v>2012</v>
      </c>
      <c r="C2756" t="s">
        <v>703</v>
      </c>
      <c r="D2756">
        <v>3.0599999999999999E-2</v>
      </c>
      <c r="E2756">
        <v>3.0599999999999999E-2</v>
      </c>
      <c r="F2756">
        <v>3.0599999999999999E-2</v>
      </c>
      <c r="G2756">
        <v>3.0599999999999999E-2</v>
      </c>
      <c r="H2756">
        <v>3.0599999999999999E-2</v>
      </c>
      <c r="I2756">
        <v>3.0599999999999999E-2</v>
      </c>
      <c r="J2756">
        <v>3.0599999999999999E-2</v>
      </c>
      <c r="K2756">
        <v>3.0599999999999999E-2</v>
      </c>
      <c r="L2756">
        <v>3.0599999999999999E-2</v>
      </c>
    </row>
    <row r="2757" spans="1:12" x14ac:dyDescent="0.25">
      <c r="A2757" t="s">
        <v>741</v>
      </c>
      <c r="B2757">
        <v>2012</v>
      </c>
      <c r="C2757" t="s">
        <v>697</v>
      </c>
      <c r="D2757">
        <v>1.5922000000000001</v>
      </c>
      <c r="E2757">
        <v>1.5922000000000001</v>
      </c>
      <c r="F2757">
        <v>1.5922000000000001</v>
      </c>
      <c r="G2757">
        <v>1.5922000000000001</v>
      </c>
      <c r="H2757">
        <v>1.5922000000000001</v>
      </c>
      <c r="I2757">
        <v>1.5922000000000001</v>
      </c>
      <c r="J2757">
        <v>1.5922000000000001</v>
      </c>
      <c r="K2757">
        <v>1.5922000000000001</v>
      </c>
      <c r="L2757">
        <v>1.5922000000000001</v>
      </c>
    </row>
    <row r="2758" spans="1:12" x14ac:dyDescent="0.25">
      <c r="A2758" t="s">
        <v>741</v>
      </c>
      <c r="B2758">
        <v>2012</v>
      </c>
      <c r="C2758" t="s">
        <v>698</v>
      </c>
      <c r="D2758">
        <v>0.6835</v>
      </c>
      <c r="E2758">
        <v>0.6835</v>
      </c>
      <c r="F2758">
        <v>0.6835</v>
      </c>
      <c r="G2758">
        <v>0.6835</v>
      </c>
      <c r="H2758">
        <v>0.6835</v>
      </c>
      <c r="I2758">
        <v>0.6835</v>
      </c>
      <c r="J2758">
        <v>0.6835</v>
      </c>
      <c r="K2758">
        <v>0.6835</v>
      </c>
      <c r="L2758">
        <v>0.6835</v>
      </c>
    </row>
    <row r="2759" spans="1:12" x14ac:dyDescent="0.25">
      <c r="A2759" t="s">
        <v>741</v>
      </c>
      <c r="B2759">
        <v>2012</v>
      </c>
      <c r="C2759" t="s">
        <v>699</v>
      </c>
      <c r="D2759">
        <v>1.6E-2</v>
      </c>
      <c r="E2759">
        <v>1.6E-2</v>
      </c>
      <c r="F2759">
        <v>1.6E-2</v>
      </c>
      <c r="G2759">
        <v>1.6E-2</v>
      </c>
      <c r="H2759">
        <v>1.6E-2</v>
      </c>
      <c r="I2759">
        <v>1.6E-2</v>
      </c>
      <c r="J2759">
        <v>1.6E-2</v>
      </c>
      <c r="K2759">
        <v>1.6E-2</v>
      </c>
      <c r="L2759">
        <v>1.6E-2</v>
      </c>
    </row>
    <row r="2760" spans="1:12" x14ac:dyDescent="0.25">
      <c r="A2760" t="s">
        <v>742</v>
      </c>
      <c r="B2760">
        <v>2012</v>
      </c>
      <c r="C2760" t="s">
        <v>702</v>
      </c>
      <c r="D2760">
        <v>0.4874</v>
      </c>
      <c r="E2760">
        <v>0.4874</v>
      </c>
      <c r="F2760">
        <v>0.4874</v>
      </c>
      <c r="G2760">
        <v>0.4874</v>
      </c>
      <c r="H2760">
        <v>0.4874</v>
      </c>
      <c r="I2760">
        <v>0.4874</v>
      </c>
      <c r="J2760">
        <v>0.4874</v>
      </c>
      <c r="K2760">
        <v>0.4874</v>
      </c>
      <c r="L2760">
        <v>0.4874</v>
      </c>
    </row>
    <row r="2761" spans="1:12" x14ac:dyDescent="0.25">
      <c r="A2761" t="s">
        <v>742</v>
      </c>
      <c r="B2761">
        <v>2012</v>
      </c>
      <c r="C2761" t="s">
        <v>697</v>
      </c>
      <c r="D2761">
        <v>5.0598999999999998</v>
      </c>
      <c r="E2761">
        <v>5.0598999999999998</v>
      </c>
      <c r="F2761">
        <v>5.0598999999999998</v>
      </c>
      <c r="G2761">
        <v>5.0598999999999998</v>
      </c>
      <c r="H2761">
        <v>5.0598999999999998</v>
      </c>
      <c r="I2761">
        <v>5.0598999999999998</v>
      </c>
      <c r="J2761">
        <v>5.0598999999999998</v>
      </c>
      <c r="K2761">
        <v>5.0598999999999998</v>
      </c>
      <c r="L2761">
        <v>5.0598999999999998</v>
      </c>
    </row>
    <row r="2762" spans="1:12" x14ac:dyDescent="0.25">
      <c r="A2762" t="s">
        <v>742</v>
      </c>
      <c r="B2762">
        <v>2012</v>
      </c>
      <c r="C2762" t="s">
        <v>699</v>
      </c>
      <c r="D2762">
        <v>5.2200000000000003E-2</v>
      </c>
      <c r="E2762">
        <v>5.2200000000000003E-2</v>
      </c>
      <c r="F2762">
        <v>5.2200000000000003E-2</v>
      </c>
      <c r="G2762">
        <v>5.2200000000000003E-2</v>
      </c>
      <c r="H2762">
        <v>5.2200000000000003E-2</v>
      </c>
      <c r="I2762">
        <v>5.2200000000000003E-2</v>
      </c>
      <c r="J2762">
        <v>5.2200000000000003E-2</v>
      </c>
      <c r="K2762">
        <v>5.2200000000000003E-2</v>
      </c>
      <c r="L2762">
        <v>5.2200000000000003E-2</v>
      </c>
    </row>
    <row r="2763" spans="1:12" x14ac:dyDescent="0.25">
      <c r="A2763" t="s">
        <v>742</v>
      </c>
      <c r="B2763">
        <v>2012</v>
      </c>
      <c r="C2763" t="s">
        <v>700</v>
      </c>
      <c r="D2763">
        <v>1.5239</v>
      </c>
      <c r="E2763">
        <v>1.5239</v>
      </c>
      <c r="F2763">
        <v>1.5239</v>
      </c>
      <c r="G2763">
        <v>1.5239</v>
      </c>
      <c r="H2763">
        <v>1.5239</v>
      </c>
      <c r="I2763">
        <v>1.5239</v>
      </c>
      <c r="J2763">
        <v>1.5239</v>
      </c>
      <c r="K2763">
        <v>1.5239</v>
      </c>
      <c r="L2763">
        <v>1.5239</v>
      </c>
    </row>
    <row r="2764" spans="1:12" x14ac:dyDescent="0.25">
      <c r="A2764" t="s">
        <v>742</v>
      </c>
      <c r="B2764">
        <v>2012</v>
      </c>
      <c r="C2764" t="s">
        <v>698</v>
      </c>
      <c r="D2764">
        <v>2.1177999999999999</v>
      </c>
      <c r="E2764">
        <v>2.1177999999999999</v>
      </c>
      <c r="F2764">
        <v>2.1177999999999999</v>
      </c>
      <c r="G2764">
        <v>2.1177999999999999</v>
      </c>
      <c r="H2764">
        <v>2.1177999999999999</v>
      </c>
      <c r="I2764">
        <v>2.1177999999999999</v>
      </c>
      <c r="J2764">
        <v>2.1177999999999999</v>
      </c>
      <c r="K2764">
        <v>2.1177999999999999</v>
      </c>
      <c r="L2764">
        <v>2.1177999999999999</v>
      </c>
    </row>
    <row r="2765" spans="1:12" x14ac:dyDescent="0.25">
      <c r="A2765" t="s">
        <v>742</v>
      </c>
      <c r="B2765">
        <v>2012</v>
      </c>
      <c r="C2765" t="s">
        <v>703</v>
      </c>
      <c r="D2765">
        <v>9.9699999999999997E-2</v>
      </c>
      <c r="E2765">
        <v>9.9699999999999997E-2</v>
      </c>
      <c r="F2765">
        <v>9.9699999999999997E-2</v>
      </c>
      <c r="G2765">
        <v>9.9699999999999997E-2</v>
      </c>
      <c r="H2765">
        <v>9.9699999999999997E-2</v>
      </c>
      <c r="I2765">
        <v>9.9699999999999997E-2</v>
      </c>
      <c r="J2765">
        <v>9.9699999999999997E-2</v>
      </c>
      <c r="K2765">
        <v>9.9699999999999997E-2</v>
      </c>
      <c r="L2765">
        <v>9.9699999999999997E-2</v>
      </c>
    </row>
    <row r="2766" spans="1:12" x14ac:dyDescent="0.25">
      <c r="A2766" t="s">
        <v>742</v>
      </c>
      <c r="B2766">
        <v>2012</v>
      </c>
      <c r="C2766" t="s">
        <v>701</v>
      </c>
      <c r="D2766">
        <v>0.77890000000000004</v>
      </c>
      <c r="E2766">
        <v>0.77890000000000004</v>
      </c>
      <c r="F2766">
        <v>0.77890000000000004</v>
      </c>
      <c r="G2766">
        <v>0.77890000000000004</v>
      </c>
      <c r="H2766">
        <v>0.77890000000000004</v>
      </c>
      <c r="I2766">
        <v>0.77890000000000004</v>
      </c>
      <c r="J2766">
        <v>0.77890000000000004</v>
      </c>
      <c r="K2766">
        <v>0.77890000000000004</v>
      </c>
      <c r="L2766">
        <v>0.77890000000000004</v>
      </c>
    </row>
    <row r="2767" spans="1:12" x14ac:dyDescent="0.25">
      <c r="A2767" t="s">
        <v>743</v>
      </c>
      <c r="B2767">
        <v>2012</v>
      </c>
      <c r="C2767" t="s">
        <v>702</v>
      </c>
      <c r="D2767">
        <v>4.3400000000000001E-2</v>
      </c>
      <c r="E2767">
        <v>4.3400000000000001E-2</v>
      </c>
      <c r="F2767">
        <v>4.3400000000000001E-2</v>
      </c>
      <c r="G2767">
        <v>4.3400000000000001E-2</v>
      </c>
      <c r="H2767">
        <v>4.3400000000000001E-2</v>
      </c>
      <c r="I2767">
        <v>4.3400000000000001E-2</v>
      </c>
      <c r="J2767">
        <v>4.3400000000000001E-2</v>
      </c>
      <c r="K2767">
        <v>4.3400000000000001E-2</v>
      </c>
      <c r="L2767">
        <v>4.3400000000000001E-2</v>
      </c>
    </row>
    <row r="2768" spans="1:12" x14ac:dyDescent="0.25">
      <c r="A2768" t="s">
        <v>743</v>
      </c>
      <c r="B2768">
        <v>2012</v>
      </c>
      <c r="C2768" t="s">
        <v>701</v>
      </c>
      <c r="D2768">
        <v>6.7299999999999999E-2</v>
      </c>
      <c r="E2768">
        <v>6.7299999999999999E-2</v>
      </c>
      <c r="F2768">
        <v>6.7299999999999999E-2</v>
      </c>
      <c r="G2768">
        <v>6.7299999999999999E-2</v>
      </c>
      <c r="H2768">
        <v>6.7299999999999999E-2</v>
      </c>
      <c r="I2768">
        <v>6.7299999999999999E-2</v>
      </c>
      <c r="J2768">
        <v>6.7299999999999999E-2</v>
      </c>
      <c r="K2768">
        <v>6.7299999999999999E-2</v>
      </c>
      <c r="L2768">
        <v>6.7299999999999999E-2</v>
      </c>
    </row>
    <row r="2769" spans="1:12" x14ac:dyDescent="0.25">
      <c r="A2769" t="s">
        <v>743</v>
      </c>
      <c r="B2769">
        <v>2012</v>
      </c>
      <c r="C2769" t="s">
        <v>698</v>
      </c>
      <c r="D2769">
        <v>0.1789</v>
      </c>
      <c r="E2769">
        <v>0.1789</v>
      </c>
      <c r="F2769">
        <v>0.1789</v>
      </c>
      <c r="G2769">
        <v>0.1789</v>
      </c>
      <c r="H2769">
        <v>0.1789</v>
      </c>
      <c r="I2769">
        <v>0.1789</v>
      </c>
      <c r="J2769">
        <v>0.1789</v>
      </c>
      <c r="K2769">
        <v>0.1789</v>
      </c>
      <c r="L2769">
        <v>0.1789</v>
      </c>
    </row>
    <row r="2770" spans="1:12" x14ac:dyDescent="0.25">
      <c r="A2770" t="s">
        <v>743</v>
      </c>
      <c r="B2770">
        <v>2012</v>
      </c>
      <c r="C2770" t="s">
        <v>697</v>
      </c>
      <c r="D2770">
        <v>0.439</v>
      </c>
      <c r="E2770">
        <v>0.439</v>
      </c>
      <c r="F2770">
        <v>0.439</v>
      </c>
      <c r="G2770">
        <v>0.439</v>
      </c>
      <c r="H2770">
        <v>0.439</v>
      </c>
      <c r="I2770">
        <v>0.439</v>
      </c>
      <c r="J2770">
        <v>0.439</v>
      </c>
      <c r="K2770">
        <v>0.439</v>
      </c>
      <c r="L2770">
        <v>0.439</v>
      </c>
    </row>
    <row r="2771" spans="1:12" x14ac:dyDescent="0.25">
      <c r="A2771" t="s">
        <v>743</v>
      </c>
      <c r="B2771">
        <v>2012</v>
      </c>
      <c r="C2771" t="s">
        <v>703</v>
      </c>
      <c r="D2771">
        <v>8.8999999999999999E-3</v>
      </c>
      <c r="E2771">
        <v>8.8999999999999999E-3</v>
      </c>
      <c r="F2771">
        <v>8.8999999999999999E-3</v>
      </c>
      <c r="G2771">
        <v>8.8999999999999999E-3</v>
      </c>
      <c r="H2771">
        <v>8.8999999999999999E-3</v>
      </c>
      <c r="I2771">
        <v>8.8999999999999999E-3</v>
      </c>
      <c r="J2771">
        <v>8.8999999999999999E-3</v>
      </c>
      <c r="K2771">
        <v>8.8999999999999999E-3</v>
      </c>
      <c r="L2771">
        <v>8.8999999999999999E-3</v>
      </c>
    </row>
    <row r="2772" spans="1:12" x14ac:dyDescent="0.25">
      <c r="A2772" t="s">
        <v>743</v>
      </c>
      <c r="B2772">
        <v>2012</v>
      </c>
      <c r="C2772" t="s">
        <v>700</v>
      </c>
      <c r="D2772">
        <v>0.1358</v>
      </c>
      <c r="E2772">
        <v>0.1358</v>
      </c>
      <c r="F2772">
        <v>0.1358</v>
      </c>
      <c r="G2772">
        <v>0.1358</v>
      </c>
      <c r="H2772">
        <v>0.1358</v>
      </c>
      <c r="I2772">
        <v>0.1358</v>
      </c>
      <c r="J2772">
        <v>0.1358</v>
      </c>
      <c r="K2772">
        <v>0.1358</v>
      </c>
      <c r="L2772">
        <v>0.1358</v>
      </c>
    </row>
    <row r="2773" spans="1:12" x14ac:dyDescent="0.25">
      <c r="A2773" t="s">
        <v>743</v>
      </c>
      <c r="B2773">
        <v>2012</v>
      </c>
      <c r="C2773" t="s">
        <v>699</v>
      </c>
      <c r="D2773">
        <v>4.7000000000000002E-3</v>
      </c>
      <c r="E2773">
        <v>4.7000000000000002E-3</v>
      </c>
      <c r="F2773">
        <v>4.7000000000000002E-3</v>
      </c>
      <c r="G2773">
        <v>4.7000000000000002E-3</v>
      </c>
      <c r="H2773">
        <v>4.7000000000000002E-3</v>
      </c>
      <c r="I2773">
        <v>4.7000000000000002E-3</v>
      </c>
      <c r="J2773">
        <v>4.7000000000000002E-3</v>
      </c>
      <c r="K2773">
        <v>4.7000000000000002E-3</v>
      </c>
      <c r="L2773">
        <v>4.7000000000000002E-3</v>
      </c>
    </row>
    <row r="2774" spans="1:12" x14ac:dyDescent="0.25">
      <c r="A2774" t="s">
        <v>744</v>
      </c>
      <c r="B2774">
        <v>2012</v>
      </c>
      <c r="C2774" t="s">
        <v>703</v>
      </c>
      <c r="D2774">
        <v>3.5700000000000003E-2</v>
      </c>
      <c r="E2774">
        <v>3.5700000000000003E-2</v>
      </c>
      <c r="F2774">
        <v>3.5700000000000003E-2</v>
      </c>
      <c r="G2774">
        <v>3.5700000000000003E-2</v>
      </c>
      <c r="H2774">
        <v>3.5700000000000003E-2</v>
      </c>
      <c r="I2774">
        <v>3.5700000000000003E-2</v>
      </c>
      <c r="J2774">
        <v>3.5700000000000003E-2</v>
      </c>
      <c r="K2774">
        <v>3.5700000000000003E-2</v>
      </c>
      <c r="L2774">
        <v>3.5700000000000003E-2</v>
      </c>
    </row>
    <row r="2775" spans="1:12" x14ac:dyDescent="0.25">
      <c r="A2775" t="s">
        <v>744</v>
      </c>
      <c r="B2775">
        <v>2012</v>
      </c>
      <c r="C2775" t="s">
        <v>698</v>
      </c>
      <c r="D2775">
        <v>0.96530000000000005</v>
      </c>
      <c r="E2775">
        <v>0.96530000000000005</v>
      </c>
      <c r="F2775">
        <v>0.96530000000000005</v>
      </c>
      <c r="G2775">
        <v>0.96530000000000005</v>
      </c>
      <c r="H2775">
        <v>0.96530000000000005</v>
      </c>
      <c r="I2775">
        <v>0.96530000000000005</v>
      </c>
      <c r="J2775">
        <v>0.96530000000000005</v>
      </c>
      <c r="K2775">
        <v>0.96530000000000005</v>
      </c>
      <c r="L2775">
        <v>0.96530000000000005</v>
      </c>
    </row>
    <row r="2776" spans="1:12" x14ac:dyDescent="0.25">
      <c r="A2776" t="s">
        <v>744</v>
      </c>
      <c r="B2776">
        <v>2012</v>
      </c>
      <c r="C2776" t="s">
        <v>699</v>
      </c>
      <c r="D2776">
        <v>1.8700000000000001E-2</v>
      </c>
      <c r="E2776">
        <v>1.8700000000000001E-2</v>
      </c>
      <c r="F2776">
        <v>1.8700000000000001E-2</v>
      </c>
      <c r="G2776">
        <v>1.8700000000000001E-2</v>
      </c>
      <c r="H2776">
        <v>1.8700000000000001E-2</v>
      </c>
      <c r="I2776">
        <v>1.8700000000000001E-2</v>
      </c>
      <c r="J2776">
        <v>1.8700000000000001E-2</v>
      </c>
      <c r="K2776">
        <v>1.8700000000000001E-2</v>
      </c>
      <c r="L2776">
        <v>1.8700000000000001E-2</v>
      </c>
    </row>
    <row r="2777" spans="1:12" x14ac:dyDescent="0.25">
      <c r="A2777" t="s">
        <v>744</v>
      </c>
      <c r="B2777">
        <v>2012</v>
      </c>
      <c r="C2777" t="s">
        <v>701</v>
      </c>
      <c r="D2777">
        <v>0.36670000000000003</v>
      </c>
      <c r="E2777">
        <v>0.36670000000000003</v>
      </c>
      <c r="F2777">
        <v>0.36670000000000003</v>
      </c>
      <c r="G2777">
        <v>0.36670000000000003</v>
      </c>
      <c r="H2777">
        <v>0.36670000000000003</v>
      </c>
      <c r="I2777">
        <v>0.36670000000000003</v>
      </c>
      <c r="J2777">
        <v>0.36670000000000003</v>
      </c>
      <c r="K2777">
        <v>0.36670000000000003</v>
      </c>
      <c r="L2777">
        <v>0.36670000000000003</v>
      </c>
    </row>
    <row r="2778" spans="1:12" x14ac:dyDescent="0.25">
      <c r="A2778" t="s">
        <v>744</v>
      </c>
      <c r="B2778">
        <v>2012</v>
      </c>
      <c r="C2778" t="s">
        <v>702</v>
      </c>
      <c r="D2778">
        <v>0.17460000000000001</v>
      </c>
      <c r="E2778">
        <v>0.17460000000000001</v>
      </c>
      <c r="F2778">
        <v>0.17460000000000001</v>
      </c>
      <c r="G2778">
        <v>0.17460000000000001</v>
      </c>
      <c r="H2778">
        <v>0.17460000000000001</v>
      </c>
      <c r="I2778">
        <v>0.17460000000000001</v>
      </c>
      <c r="J2778">
        <v>0.17460000000000001</v>
      </c>
      <c r="K2778">
        <v>0.17460000000000001</v>
      </c>
      <c r="L2778">
        <v>0.17460000000000001</v>
      </c>
    </row>
    <row r="2779" spans="1:12" x14ac:dyDescent="0.25">
      <c r="A2779" t="s">
        <v>744</v>
      </c>
      <c r="B2779">
        <v>2012</v>
      </c>
      <c r="C2779" t="s">
        <v>697</v>
      </c>
      <c r="D2779">
        <v>2.1067</v>
      </c>
      <c r="E2779">
        <v>2.1067</v>
      </c>
      <c r="F2779">
        <v>2.1067</v>
      </c>
      <c r="G2779">
        <v>2.1067</v>
      </c>
      <c r="H2779">
        <v>2.1067</v>
      </c>
      <c r="I2779">
        <v>2.1067</v>
      </c>
      <c r="J2779">
        <v>2.1067</v>
      </c>
      <c r="K2779">
        <v>2.1067</v>
      </c>
      <c r="L2779">
        <v>2.1067</v>
      </c>
    </row>
    <row r="2780" spans="1:12" x14ac:dyDescent="0.25">
      <c r="A2780" t="s">
        <v>744</v>
      </c>
      <c r="B2780">
        <v>2012</v>
      </c>
      <c r="C2780" t="s">
        <v>700</v>
      </c>
      <c r="D2780">
        <v>0.54569999999999996</v>
      </c>
      <c r="E2780">
        <v>0.54569999999999996</v>
      </c>
      <c r="F2780">
        <v>0.54569999999999996</v>
      </c>
      <c r="G2780">
        <v>0.54569999999999996</v>
      </c>
      <c r="H2780">
        <v>0.54569999999999996</v>
      </c>
      <c r="I2780">
        <v>0.54569999999999996</v>
      </c>
      <c r="J2780">
        <v>0.54569999999999996</v>
      </c>
      <c r="K2780">
        <v>0.54569999999999996</v>
      </c>
      <c r="L2780">
        <v>0.54569999999999996</v>
      </c>
    </row>
    <row r="2781" spans="1:12" x14ac:dyDescent="0.25">
      <c r="A2781" t="s">
        <v>745</v>
      </c>
      <c r="B2781">
        <v>2012</v>
      </c>
      <c r="C2781" t="s">
        <v>701</v>
      </c>
      <c r="D2781">
        <v>5.96E-2</v>
      </c>
      <c r="E2781">
        <v>5.96E-2</v>
      </c>
      <c r="F2781">
        <v>5.96E-2</v>
      </c>
      <c r="G2781">
        <v>5.96E-2</v>
      </c>
      <c r="H2781">
        <v>5.96E-2</v>
      </c>
      <c r="I2781">
        <v>5.96E-2</v>
      </c>
      <c r="J2781">
        <v>5.96E-2</v>
      </c>
      <c r="K2781">
        <v>5.96E-2</v>
      </c>
      <c r="L2781">
        <v>5.96E-2</v>
      </c>
    </row>
    <row r="2782" spans="1:12" x14ac:dyDescent="0.25">
      <c r="A2782" t="s">
        <v>745</v>
      </c>
      <c r="B2782">
        <v>2012</v>
      </c>
      <c r="C2782" t="s">
        <v>697</v>
      </c>
      <c r="D2782">
        <v>0.36990000000000001</v>
      </c>
      <c r="E2782">
        <v>0.36990000000000001</v>
      </c>
      <c r="F2782">
        <v>0.36990000000000001</v>
      </c>
      <c r="G2782">
        <v>0.36990000000000001</v>
      </c>
      <c r="H2782">
        <v>0.36990000000000001</v>
      </c>
      <c r="I2782">
        <v>0.36990000000000001</v>
      </c>
      <c r="J2782">
        <v>0.36990000000000001</v>
      </c>
      <c r="K2782">
        <v>0.36990000000000001</v>
      </c>
      <c r="L2782">
        <v>0.36990000000000001</v>
      </c>
    </row>
    <row r="2783" spans="1:12" x14ac:dyDescent="0.25">
      <c r="A2783" t="s">
        <v>745</v>
      </c>
      <c r="B2783">
        <v>2012</v>
      </c>
      <c r="C2783" t="s">
        <v>700</v>
      </c>
      <c r="D2783">
        <v>9.5399999999999999E-2</v>
      </c>
      <c r="E2783">
        <v>9.5399999999999999E-2</v>
      </c>
      <c r="F2783">
        <v>9.5399999999999999E-2</v>
      </c>
      <c r="G2783">
        <v>9.5399999999999999E-2</v>
      </c>
      <c r="H2783">
        <v>9.5399999999999999E-2</v>
      </c>
      <c r="I2783">
        <v>9.5399999999999999E-2</v>
      </c>
      <c r="J2783">
        <v>9.5399999999999999E-2</v>
      </c>
      <c r="K2783">
        <v>9.5399999999999999E-2</v>
      </c>
      <c r="L2783">
        <v>9.5399999999999999E-2</v>
      </c>
    </row>
    <row r="2784" spans="1:12" x14ac:dyDescent="0.25">
      <c r="A2784" t="s">
        <v>745</v>
      </c>
      <c r="B2784">
        <v>2012</v>
      </c>
      <c r="C2784" t="s">
        <v>702</v>
      </c>
      <c r="D2784">
        <v>3.0499999999999999E-2</v>
      </c>
      <c r="E2784">
        <v>3.0499999999999999E-2</v>
      </c>
      <c r="F2784">
        <v>3.0499999999999999E-2</v>
      </c>
      <c r="G2784">
        <v>3.0499999999999999E-2</v>
      </c>
      <c r="H2784">
        <v>3.0499999999999999E-2</v>
      </c>
      <c r="I2784">
        <v>3.0499999999999999E-2</v>
      </c>
      <c r="J2784">
        <v>3.0499999999999999E-2</v>
      </c>
      <c r="K2784">
        <v>3.0499999999999999E-2</v>
      </c>
      <c r="L2784">
        <v>3.0499999999999999E-2</v>
      </c>
    </row>
    <row r="2785" spans="1:12" x14ac:dyDescent="0.25">
      <c r="A2785" t="s">
        <v>745</v>
      </c>
      <c r="B2785">
        <v>2012</v>
      </c>
      <c r="C2785" t="s">
        <v>698</v>
      </c>
      <c r="D2785">
        <v>0.1749</v>
      </c>
      <c r="E2785">
        <v>0.1749</v>
      </c>
      <c r="F2785">
        <v>0.1749</v>
      </c>
      <c r="G2785">
        <v>0.1749</v>
      </c>
      <c r="H2785">
        <v>0.1749</v>
      </c>
      <c r="I2785">
        <v>0.1749</v>
      </c>
      <c r="J2785">
        <v>0.1749</v>
      </c>
      <c r="K2785">
        <v>0.1749</v>
      </c>
      <c r="L2785">
        <v>0.1749</v>
      </c>
    </row>
    <row r="2786" spans="1:12" x14ac:dyDescent="0.25">
      <c r="A2786" t="s">
        <v>745</v>
      </c>
      <c r="B2786">
        <v>2012</v>
      </c>
      <c r="C2786" t="s">
        <v>703</v>
      </c>
      <c r="D2786">
        <v>6.1999999999999998E-3</v>
      </c>
      <c r="E2786">
        <v>6.1999999999999998E-3</v>
      </c>
      <c r="F2786">
        <v>6.1999999999999998E-3</v>
      </c>
      <c r="G2786">
        <v>6.1999999999999998E-3</v>
      </c>
      <c r="H2786">
        <v>6.1999999999999998E-3</v>
      </c>
      <c r="I2786">
        <v>6.1999999999999998E-3</v>
      </c>
      <c r="J2786">
        <v>6.1999999999999998E-3</v>
      </c>
      <c r="K2786">
        <v>6.1999999999999998E-3</v>
      </c>
      <c r="L2786">
        <v>6.1999999999999998E-3</v>
      </c>
    </row>
    <row r="2787" spans="1:12" x14ac:dyDescent="0.25">
      <c r="A2787" t="s">
        <v>745</v>
      </c>
      <c r="B2787">
        <v>2012</v>
      </c>
      <c r="C2787" t="s">
        <v>699</v>
      </c>
      <c r="D2787">
        <v>3.3E-3</v>
      </c>
      <c r="E2787">
        <v>3.3E-3</v>
      </c>
      <c r="F2787">
        <v>3.3E-3</v>
      </c>
      <c r="G2787">
        <v>3.3E-3</v>
      </c>
      <c r="H2787">
        <v>3.3E-3</v>
      </c>
      <c r="I2787">
        <v>3.3E-3</v>
      </c>
      <c r="J2787">
        <v>3.3E-3</v>
      </c>
      <c r="K2787">
        <v>3.3E-3</v>
      </c>
      <c r="L2787">
        <v>3.3E-3</v>
      </c>
    </row>
    <row r="2788" spans="1:12" x14ac:dyDescent="0.25">
      <c r="A2788" t="s">
        <v>746</v>
      </c>
      <c r="B2788">
        <v>2012</v>
      </c>
      <c r="C2788" t="s">
        <v>700</v>
      </c>
      <c r="D2788">
        <v>0.76419999999999999</v>
      </c>
      <c r="E2788">
        <v>0.76419999999999999</v>
      </c>
      <c r="F2788">
        <v>0.76419999999999999</v>
      </c>
      <c r="G2788">
        <v>0.76419999999999999</v>
      </c>
      <c r="H2788">
        <v>0.76419999999999999</v>
      </c>
      <c r="I2788">
        <v>0.76419999999999999</v>
      </c>
      <c r="J2788">
        <v>0.76419999999999999</v>
      </c>
      <c r="K2788">
        <v>0.76419999999999999</v>
      </c>
      <c r="L2788">
        <v>0.76419999999999999</v>
      </c>
    </row>
    <row r="2789" spans="1:12" x14ac:dyDescent="0.25">
      <c r="A2789" t="s">
        <v>746</v>
      </c>
      <c r="B2789">
        <v>2012</v>
      </c>
      <c r="C2789" t="s">
        <v>701</v>
      </c>
      <c r="D2789">
        <v>0.49480000000000002</v>
      </c>
      <c r="E2789">
        <v>0.49480000000000002</v>
      </c>
      <c r="F2789">
        <v>0.49480000000000002</v>
      </c>
      <c r="G2789">
        <v>0.49480000000000002</v>
      </c>
      <c r="H2789">
        <v>0.49480000000000002</v>
      </c>
      <c r="I2789">
        <v>0.49480000000000002</v>
      </c>
      <c r="J2789">
        <v>0.49480000000000002</v>
      </c>
      <c r="K2789">
        <v>0.49480000000000002</v>
      </c>
      <c r="L2789">
        <v>0.49480000000000002</v>
      </c>
    </row>
    <row r="2790" spans="1:12" x14ac:dyDescent="0.25">
      <c r="A2790" t="s">
        <v>746</v>
      </c>
      <c r="B2790">
        <v>2012</v>
      </c>
      <c r="C2790" t="s">
        <v>702</v>
      </c>
      <c r="D2790">
        <v>0.24440000000000001</v>
      </c>
      <c r="E2790">
        <v>0.24440000000000001</v>
      </c>
      <c r="F2790">
        <v>0.24440000000000001</v>
      </c>
      <c r="G2790">
        <v>0.24440000000000001</v>
      </c>
      <c r="H2790">
        <v>0.24440000000000001</v>
      </c>
      <c r="I2790">
        <v>0.24440000000000001</v>
      </c>
      <c r="J2790">
        <v>0.24440000000000001</v>
      </c>
      <c r="K2790">
        <v>0.24440000000000001</v>
      </c>
      <c r="L2790">
        <v>0.24440000000000001</v>
      </c>
    </row>
    <row r="2791" spans="1:12" x14ac:dyDescent="0.25">
      <c r="A2791" t="s">
        <v>746</v>
      </c>
      <c r="B2791">
        <v>2012</v>
      </c>
      <c r="C2791" t="s">
        <v>697</v>
      </c>
      <c r="D2791">
        <v>2.98</v>
      </c>
      <c r="E2791">
        <v>2.98</v>
      </c>
      <c r="F2791">
        <v>2.98</v>
      </c>
      <c r="G2791">
        <v>2.98</v>
      </c>
      <c r="H2791">
        <v>2.98</v>
      </c>
      <c r="I2791">
        <v>2.98</v>
      </c>
      <c r="J2791">
        <v>2.98</v>
      </c>
      <c r="K2791">
        <v>2.98</v>
      </c>
      <c r="L2791">
        <v>2.98</v>
      </c>
    </row>
    <row r="2792" spans="1:12" x14ac:dyDescent="0.25">
      <c r="A2792" t="s">
        <v>746</v>
      </c>
      <c r="B2792">
        <v>2012</v>
      </c>
      <c r="C2792" t="s">
        <v>703</v>
      </c>
      <c r="D2792">
        <v>0.05</v>
      </c>
      <c r="E2792">
        <v>0.05</v>
      </c>
      <c r="F2792">
        <v>0.05</v>
      </c>
      <c r="G2792">
        <v>0.05</v>
      </c>
      <c r="H2792">
        <v>0.05</v>
      </c>
      <c r="I2792">
        <v>0.05</v>
      </c>
      <c r="J2792">
        <v>0.05</v>
      </c>
      <c r="K2792">
        <v>0.05</v>
      </c>
      <c r="L2792">
        <v>0.05</v>
      </c>
    </row>
    <row r="2793" spans="1:12" x14ac:dyDescent="0.25">
      <c r="A2793" t="s">
        <v>746</v>
      </c>
      <c r="B2793">
        <v>2012</v>
      </c>
      <c r="C2793" t="s">
        <v>698</v>
      </c>
      <c r="D2793">
        <v>1.4004000000000001</v>
      </c>
      <c r="E2793">
        <v>1.4004000000000001</v>
      </c>
      <c r="F2793">
        <v>1.4004000000000001</v>
      </c>
      <c r="G2793">
        <v>1.4004000000000001</v>
      </c>
      <c r="H2793">
        <v>1.4004000000000001</v>
      </c>
      <c r="I2793">
        <v>1.4004000000000001</v>
      </c>
      <c r="J2793">
        <v>1.4004000000000001</v>
      </c>
      <c r="K2793">
        <v>1.4004000000000001</v>
      </c>
      <c r="L2793">
        <v>1.4004000000000001</v>
      </c>
    </row>
    <row r="2794" spans="1:12" x14ac:dyDescent="0.25">
      <c r="A2794" t="s">
        <v>746</v>
      </c>
      <c r="B2794">
        <v>2012</v>
      </c>
      <c r="C2794" t="s">
        <v>699</v>
      </c>
      <c r="D2794">
        <v>2.6200000000000001E-2</v>
      </c>
      <c r="E2794">
        <v>2.6200000000000001E-2</v>
      </c>
      <c r="F2794">
        <v>2.6200000000000001E-2</v>
      </c>
      <c r="G2794">
        <v>2.6200000000000001E-2</v>
      </c>
      <c r="H2794">
        <v>2.6200000000000001E-2</v>
      </c>
      <c r="I2794">
        <v>2.6200000000000001E-2</v>
      </c>
      <c r="J2794">
        <v>2.6200000000000001E-2</v>
      </c>
      <c r="K2794">
        <v>2.6200000000000001E-2</v>
      </c>
      <c r="L2794">
        <v>2.6200000000000001E-2</v>
      </c>
    </row>
    <row r="2795" spans="1:12" x14ac:dyDescent="0.25">
      <c r="A2795" t="s">
        <v>747</v>
      </c>
      <c r="B2795">
        <v>2012</v>
      </c>
      <c r="C2795" t="s">
        <v>703</v>
      </c>
      <c r="D2795">
        <v>0.20039999999999999</v>
      </c>
      <c r="E2795">
        <v>0.20039999999999999</v>
      </c>
      <c r="F2795">
        <v>0.20039999999999999</v>
      </c>
      <c r="G2795">
        <v>0.20039999999999999</v>
      </c>
      <c r="H2795">
        <v>0.20039999999999999</v>
      </c>
      <c r="I2795">
        <v>0.20039999999999999</v>
      </c>
      <c r="J2795">
        <v>0.20039999999999999</v>
      </c>
      <c r="K2795">
        <v>0.20039999999999999</v>
      </c>
      <c r="L2795">
        <v>0.20039999999999999</v>
      </c>
    </row>
    <row r="2796" spans="1:12" x14ac:dyDescent="0.25">
      <c r="A2796" t="s">
        <v>747</v>
      </c>
      <c r="B2796">
        <v>2012</v>
      </c>
      <c r="C2796" t="s">
        <v>697</v>
      </c>
      <c r="D2796">
        <v>11.149900000000001</v>
      </c>
      <c r="E2796">
        <v>11.149900000000001</v>
      </c>
      <c r="F2796">
        <v>11.149900000000001</v>
      </c>
      <c r="G2796">
        <v>11.149900000000001</v>
      </c>
      <c r="H2796">
        <v>11.149900000000001</v>
      </c>
      <c r="I2796">
        <v>11.149900000000001</v>
      </c>
      <c r="J2796">
        <v>11.149900000000001</v>
      </c>
      <c r="K2796">
        <v>11.149900000000001</v>
      </c>
      <c r="L2796">
        <v>11.149900000000001</v>
      </c>
    </row>
    <row r="2797" spans="1:12" x14ac:dyDescent="0.25">
      <c r="A2797" t="s">
        <v>747</v>
      </c>
      <c r="B2797">
        <v>2012</v>
      </c>
      <c r="C2797" t="s">
        <v>701</v>
      </c>
      <c r="D2797">
        <v>1.8654999999999999</v>
      </c>
      <c r="E2797">
        <v>1.8654999999999999</v>
      </c>
      <c r="F2797">
        <v>1.8654999999999999</v>
      </c>
      <c r="G2797">
        <v>1.8654999999999999</v>
      </c>
      <c r="H2797">
        <v>1.8654999999999999</v>
      </c>
      <c r="I2797">
        <v>1.8654999999999999</v>
      </c>
      <c r="J2797">
        <v>1.8654999999999999</v>
      </c>
      <c r="K2797">
        <v>1.8654999999999999</v>
      </c>
      <c r="L2797">
        <v>1.8654999999999999</v>
      </c>
    </row>
    <row r="2798" spans="1:12" x14ac:dyDescent="0.25">
      <c r="A2798" t="s">
        <v>747</v>
      </c>
      <c r="B2798">
        <v>2012</v>
      </c>
      <c r="C2798" t="s">
        <v>698</v>
      </c>
      <c r="D2798">
        <v>4.9356</v>
      </c>
      <c r="E2798">
        <v>4.9356</v>
      </c>
      <c r="F2798">
        <v>4.9356</v>
      </c>
      <c r="G2798">
        <v>4.9356</v>
      </c>
      <c r="H2798">
        <v>4.9356</v>
      </c>
      <c r="I2798">
        <v>4.9356</v>
      </c>
      <c r="J2798">
        <v>4.9356</v>
      </c>
      <c r="K2798">
        <v>4.9356</v>
      </c>
      <c r="L2798">
        <v>4.9356</v>
      </c>
    </row>
    <row r="2799" spans="1:12" x14ac:dyDescent="0.25">
      <c r="A2799" t="s">
        <v>747</v>
      </c>
      <c r="B2799">
        <v>2012</v>
      </c>
      <c r="C2799" t="s">
        <v>700</v>
      </c>
      <c r="D2799">
        <v>3.0636000000000001</v>
      </c>
      <c r="E2799">
        <v>3.0636000000000001</v>
      </c>
      <c r="F2799">
        <v>3.0636000000000001</v>
      </c>
      <c r="G2799">
        <v>3.0636000000000001</v>
      </c>
      <c r="H2799">
        <v>3.0636000000000001</v>
      </c>
      <c r="I2799">
        <v>3.0636000000000001</v>
      </c>
      <c r="J2799">
        <v>3.0636000000000001</v>
      </c>
      <c r="K2799">
        <v>3.0636000000000001</v>
      </c>
      <c r="L2799">
        <v>3.0636000000000001</v>
      </c>
    </row>
    <row r="2800" spans="1:12" x14ac:dyDescent="0.25">
      <c r="A2800" t="s">
        <v>747</v>
      </c>
      <c r="B2800">
        <v>2012</v>
      </c>
      <c r="C2800" t="s">
        <v>702</v>
      </c>
      <c r="D2800">
        <v>0.97989999999999999</v>
      </c>
      <c r="E2800">
        <v>0.97989999999999999</v>
      </c>
      <c r="F2800">
        <v>0.97989999999999999</v>
      </c>
      <c r="G2800">
        <v>0.97989999999999999</v>
      </c>
      <c r="H2800">
        <v>0.97989999999999999</v>
      </c>
      <c r="I2800">
        <v>0.97989999999999999</v>
      </c>
      <c r="J2800">
        <v>0.97989999999999999</v>
      </c>
      <c r="K2800">
        <v>0.97989999999999999</v>
      </c>
      <c r="L2800">
        <v>0.97989999999999999</v>
      </c>
    </row>
    <row r="2801" spans="1:12" x14ac:dyDescent="0.25">
      <c r="A2801" t="s">
        <v>747</v>
      </c>
      <c r="B2801">
        <v>2012</v>
      </c>
      <c r="C2801" t="s">
        <v>699</v>
      </c>
      <c r="D2801">
        <v>0.10489999999999999</v>
      </c>
      <c r="E2801">
        <v>0.10489999999999999</v>
      </c>
      <c r="F2801">
        <v>0.10489999999999999</v>
      </c>
      <c r="G2801">
        <v>0.10489999999999999</v>
      </c>
      <c r="H2801">
        <v>0.10489999999999999</v>
      </c>
      <c r="I2801">
        <v>0.10489999999999999</v>
      </c>
      <c r="J2801">
        <v>0.10489999999999999</v>
      </c>
      <c r="K2801">
        <v>0.10489999999999999</v>
      </c>
      <c r="L2801">
        <v>0.10489999999999999</v>
      </c>
    </row>
    <row r="2802" spans="1:12" x14ac:dyDescent="0.25">
      <c r="A2802" t="s">
        <v>748</v>
      </c>
      <c r="B2802">
        <v>2012</v>
      </c>
      <c r="C2802" t="s">
        <v>700</v>
      </c>
      <c r="D2802">
        <v>0.32169999999999999</v>
      </c>
      <c r="E2802">
        <v>0.32169999999999999</v>
      </c>
      <c r="F2802">
        <v>0.32169999999999999</v>
      </c>
      <c r="G2802">
        <v>0.32169999999999999</v>
      </c>
      <c r="H2802">
        <v>0.32169999999999999</v>
      </c>
      <c r="I2802">
        <v>0.32169999999999999</v>
      </c>
      <c r="J2802">
        <v>0.32169999999999999</v>
      </c>
      <c r="K2802">
        <v>0.32169999999999999</v>
      </c>
      <c r="L2802">
        <v>0.32169999999999999</v>
      </c>
    </row>
    <row r="2803" spans="1:12" x14ac:dyDescent="0.25">
      <c r="A2803" t="s">
        <v>748</v>
      </c>
      <c r="B2803">
        <v>2012</v>
      </c>
      <c r="C2803" t="s">
        <v>701</v>
      </c>
      <c r="D2803">
        <v>0.158</v>
      </c>
      <c r="E2803">
        <v>0.158</v>
      </c>
      <c r="F2803">
        <v>0.158</v>
      </c>
      <c r="G2803">
        <v>0.158</v>
      </c>
      <c r="H2803">
        <v>0.158</v>
      </c>
      <c r="I2803">
        <v>0.158</v>
      </c>
      <c r="J2803">
        <v>0.158</v>
      </c>
      <c r="K2803">
        <v>0.158</v>
      </c>
      <c r="L2803">
        <v>0.158</v>
      </c>
    </row>
    <row r="2804" spans="1:12" x14ac:dyDescent="0.25">
      <c r="A2804" t="s">
        <v>748</v>
      </c>
      <c r="B2804">
        <v>2012</v>
      </c>
      <c r="C2804" t="s">
        <v>697</v>
      </c>
      <c r="D2804">
        <v>1.1553</v>
      </c>
      <c r="E2804">
        <v>1.1553</v>
      </c>
      <c r="F2804">
        <v>1.1553</v>
      </c>
      <c r="G2804">
        <v>1.1553</v>
      </c>
      <c r="H2804">
        <v>1.1553</v>
      </c>
      <c r="I2804">
        <v>1.1553</v>
      </c>
      <c r="J2804">
        <v>1.1553</v>
      </c>
      <c r="K2804">
        <v>1.1553</v>
      </c>
      <c r="L2804">
        <v>1.1553</v>
      </c>
    </row>
    <row r="2805" spans="1:12" x14ac:dyDescent="0.25">
      <c r="A2805" t="s">
        <v>748</v>
      </c>
      <c r="B2805">
        <v>2012</v>
      </c>
      <c r="C2805" t="s">
        <v>703</v>
      </c>
      <c r="D2805">
        <v>2.1000000000000001E-2</v>
      </c>
      <c r="E2805">
        <v>2.1000000000000001E-2</v>
      </c>
      <c r="F2805">
        <v>2.1000000000000001E-2</v>
      </c>
      <c r="G2805">
        <v>2.1000000000000001E-2</v>
      </c>
      <c r="H2805">
        <v>2.1000000000000001E-2</v>
      </c>
      <c r="I2805">
        <v>2.1000000000000001E-2</v>
      </c>
      <c r="J2805">
        <v>2.1000000000000001E-2</v>
      </c>
      <c r="K2805">
        <v>2.1000000000000001E-2</v>
      </c>
      <c r="L2805">
        <v>2.1000000000000001E-2</v>
      </c>
    </row>
    <row r="2806" spans="1:12" x14ac:dyDescent="0.25">
      <c r="A2806" t="s">
        <v>748</v>
      </c>
      <c r="B2806">
        <v>2012</v>
      </c>
      <c r="C2806" t="s">
        <v>702</v>
      </c>
      <c r="D2806">
        <v>0.10290000000000001</v>
      </c>
      <c r="E2806">
        <v>0.10290000000000001</v>
      </c>
      <c r="F2806">
        <v>0.10290000000000001</v>
      </c>
      <c r="G2806">
        <v>0.10290000000000001</v>
      </c>
      <c r="H2806">
        <v>0.10290000000000001</v>
      </c>
      <c r="I2806">
        <v>0.10290000000000001</v>
      </c>
      <c r="J2806">
        <v>0.10290000000000001</v>
      </c>
      <c r="K2806">
        <v>0.10290000000000001</v>
      </c>
      <c r="L2806">
        <v>0.10290000000000001</v>
      </c>
    </row>
    <row r="2807" spans="1:12" x14ac:dyDescent="0.25">
      <c r="A2807" t="s">
        <v>748</v>
      </c>
      <c r="B2807">
        <v>2012</v>
      </c>
      <c r="C2807" t="s">
        <v>698</v>
      </c>
      <c r="D2807">
        <v>0.54059999999999997</v>
      </c>
      <c r="E2807">
        <v>0.54059999999999997</v>
      </c>
      <c r="F2807">
        <v>0.54059999999999997</v>
      </c>
      <c r="G2807">
        <v>0.54059999999999997</v>
      </c>
      <c r="H2807">
        <v>0.54059999999999997</v>
      </c>
      <c r="I2807">
        <v>0.54059999999999997</v>
      </c>
      <c r="J2807">
        <v>0.54059999999999997</v>
      </c>
      <c r="K2807">
        <v>0.54059999999999997</v>
      </c>
      <c r="L2807">
        <v>0.54059999999999997</v>
      </c>
    </row>
    <row r="2808" spans="1:12" x14ac:dyDescent="0.25">
      <c r="A2808" t="s">
        <v>748</v>
      </c>
      <c r="B2808">
        <v>2012</v>
      </c>
      <c r="C2808" t="s">
        <v>699</v>
      </c>
      <c r="D2808">
        <v>1.0999999999999999E-2</v>
      </c>
      <c r="E2808">
        <v>1.0999999999999999E-2</v>
      </c>
      <c r="F2808">
        <v>1.0999999999999999E-2</v>
      </c>
      <c r="G2808">
        <v>1.0999999999999999E-2</v>
      </c>
      <c r="H2808">
        <v>1.0999999999999999E-2</v>
      </c>
      <c r="I2808">
        <v>1.0999999999999999E-2</v>
      </c>
      <c r="J2808">
        <v>1.0999999999999999E-2</v>
      </c>
      <c r="K2808">
        <v>1.0999999999999999E-2</v>
      </c>
      <c r="L2808">
        <v>1.0999999999999999E-2</v>
      </c>
    </row>
    <row r="2809" spans="1:12" x14ac:dyDescent="0.25">
      <c r="A2809" t="s">
        <v>749</v>
      </c>
      <c r="B2809">
        <v>2012</v>
      </c>
      <c r="C2809" t="s">
        <v>700</v>
      </c>
      <c r="D2809">
        <v>7.9699999999999993E-2</v>
      </c>
      <c r="E2809">
        <v>7.9699999999999993E-2</v>
      </c>
      <c r="F2809">
        <v>7.9699999999999993E-2</v>
      </c>
      <c r="G2809">
        <v>7.9699999999999993E-2</v>
      </c>
      <c r="H2809">
        <v>7.9699999999999993E-2</v>
      </c>
      <c r="I2809">
        <v>7.9699999999999993E-2</v>
      </c>
      <c r="J2809">
        <v>7.9699999999999993E-2</v>
      </c>
      <c r="K2809">
        <v>7.9699999999999993E-2</v>
      </c>
      <c r="L2809">
        <v>7.9699999999999993E-2</v>
      </c>
    </row>
    <row r="2810" spans="1:12" x14ac:dyDescent="0.25">
      <c r="A2810" t="s">
        <v>749</v>
      </c>
      <c r="B2810">
        <v>2012</v>
      </c>
      <c r="C2810" t="s">
        <v>697</v>
      </c>
      <c r="D2810">
        <v>0.2964</v>
      </c>
      <c r="E2810">
        <v>0.2964</v>
      </c>
      <c r="F2810">
        <v>0.2964</v>
      </c>
      <c r="G2810">
        <v>0.2964</v>
      </c>
      <c r="H2810">
        <v>0.2964</v>
      </c>
      <c r="I2810">
        <v>0.2964</v>
      </c>
      <c r="J2810">
        <v>0.2964</v>
      </c>
      <c r="K2810">
        <v>0.2964</v>
      </c>
      <c r="L2810">
        <v>0.2964</v>
      </c>
    </row>
    <row r="2811" spans="1:12" x14ac:dyDescent="0.25">
      <c r="A2811" t="s">
        <v>749</v>
      </c>
      <c r="B2811">
        <v>2012</v>
      </c>
      <c r="C2811" t="s">
        <v>701</v>
      </c>
      <c r="D2811">
        <v>4.2799999999999998E-2</v>
      </c>
      <c r="E2811">
        <v>4.2799999999999998E-2</v>
      </c>
      <c r="F2811">
        <v>4.2799999999999998E-2</v>
      </c>
      <c r="G2811">
        <v>4.2799999999999998E-2</v>
      </c>
      <c r="H2811">
        <v>4.2799999999999998E-2</v>
      </c>
      <c r="I2811">
        <v>4.2799999999999998E-2</v>
      </c>
      <c r="J2811">
        <v>4.2799999999999998E-2</v>
      </c>
      <c r="K2811">
        <v>4.2799999999999998E-2</v>
      </c>
      <c r="L2811">
        <v>4.2799999999999998E-2</v>
      </c>
    </row>
    <row r="2812" spans="1:12" x14ac:dyDescent="0.25">
      <c r="A2812" t="s">
        <v>749</v>
      </c>
      <c r="B2812">
        <v>2012</v>
      </c>
      <c r="C2812" t="s">
        <v>698</v>
      </c>
      <c r="D2812">
        <v>0.14050000000000001</v>
      </c>
      <c r="E2812">
        <v>0.14050000000000001</v>
      </c>
      <c r="F2812">
        <v>0.14050000000000001</v>
      </c>
      <c r="G2812">
        <v>0.14050000000000001</v>
      </c>
      <c r="H2812">
        <v>0.14050000000000001</v>
      </c>
      <c r="I2812">
        <v>0.14050000000000001</v>
      </c>
      <c r="J2812">
        <v>0.14050000000000001</v>
      </c>
      <c r="K2812">
        <v>0.14050000000000001</v>
      </c>
      <c r="L2812">
        <v>0.14050000000000001</v>
      </c>
    </row>
    <row r="2813" spans="1:12" x14ac:dyDescent="0.25">
      <c r="A2813" t="s">
        <v>749</v>
      </c>
      <c r="B2813">
        <v>2012</v>
      </c>
      <c r="C2813" t="s">
        <v>703</v>
      </c>
      <c r="D2813">
        <v>5.1999999999999998E-3</v>
      </c>
      <c r="E2813">
        <v>5.1999999999999998E-3</v>
      </c>
      <c r="F2813">
        <v>5.1999999999999998E-3</v>
      </c>
      <c r="G2813">
        <v>5.1999999999999998E-3</v>
      </c>
      <c r="H2813">
        <v>5.1999999999999998E-3</v>
      </c>
      <c r="I2813">
        <v>5.1999999999999998E-3</v>
      </c>
      <c r="J2813">
        <v>5.1999999999999998E-3</v>
      </c>
      <c r="K2813">
        <v>5.1999999999999998E-3</v>
      </c>
      <c r="L2813">
        <v>5.1999999999999998E-3</v>
      </c>
    </row>
    <row r="2814" spans="1:12" x14ac:dyDescent="0.25">
      <c r="A2814" t="s">
        <v>749</v>
      </c>
      <c r="B2814">
        <v>2012</v>
      </c>
      <c r="C2814" t="s">
        <v>699</v>
      </c>
      <c r="D2814">
        <v>2.7000000000000001E-3</v>
      </c>
      <c r="E2814">
        <v>2.7000000000000001E-3</v>
      </c>
      <c r="F2814">
        <v>2.7000000000000001E-3</v>
      </c>
      <c r="G2814">
        <v>2.7000000000000001E-3</v>
      </c>
      <c r="H2814">
        <v>2.7000000000000001E-3</v>
      </c>
      <c r="I2814">
        <v>2.7000000000000001E-3</v>
      </c>
      <c r="J2814">
        <v>2.7000000000000001E-3</v>
      </c>
      <c r="K2814">
        <v>2.7000000000000001E-3</v>
      </c>
      <c r="L2814">
        <v>2.7000000000000001E-3</v>
      </c>
    </row>
    <row r="2815" spans="1:12" x14ac:dyDescent="0.25">
      <c r="A2815" t="s">
        <v>749</v>
      </c>
      <c r="B2815">
        <v>2012</v>
      </c>
      <c r="C2815" t="s">
        <v>702</v>
      </c>
      <c r="D2815">
        <v>2.5499999999999998E-2</v>
      </c>
      <c r="E2815">
        <v>2.5499999999999998E-2</v>
      </c>
      <c r="F2815">
        <v>2.5499999999999998E-2</v>
      </c>
      <c r="G2815">
        <v>2.5499999999999998E-2</v>
      </c>
      <c r="H2815">
        <v>2.5499999999999998E-2</v>
      </c>
      <c r="I2815">
        <v>2.5499999999999998E-2</v>
      </c>
      <c r="J2815">
        <v>2.5499999999999998E-2</v>
      </c>
      <c r="K2815">
        <v>2.5499999999999998E-2</v>
      </c>
      <c r="L2815">
        <v>2.5499999999999998E-2</v>
      </c>
    </row>
    <row r="2816" spans="1:12" x14ac:dyDescent="0.25">
      <c r="A2816" t="s">
        <v>750</v>
      </c>
      <c r="B2816">
        <v>2012</v>
      </c>
      <c r="C2816" t="s">
        <v>702</v>
      </c>
      <c r="D2816">
        <v>0.316</v>
      </c>
      <c r="E2816">
        <v>0.316</v>
      </c>
      <c r="F2816">
        <v>0.316</v>
      </c>
      <c r="G2816">
        <v>0.316</v>
      </c>
      <c r="H2816">
        <v>0.316</v>
      </c>
      <c r="I2816">
        <v>0.316</v>
      </c>
      <c r="J2816">
        <v>0.316</v>
      </c>
      <c r="K2816">
        <v>0.316</v>
      </c>
      <c r="L2816">
        <v>0.316</v>
      </c>
    </row>
    <row r="2817" spans="1:12" x14ac:dyDescent="0.25">
      <c r="A2817" t="s">
        <v>750</v>
      </c>
      <c r="B2817">
        <v>2012</v>
      </c>
      <c r="C2817" t="s">
        <v>697</v>
      </c>
      <c r="D2817">
        <v>3.6920999999999999</v>
      </c>
      <c r="E2817">
        <v>3.6920999999999999</v>
      </c>
      <c r="F2817">
        <v>3.6920999999999999</v>
      </c>
      <c r="G2817">
        <v>3.6920999999999999</v>
      </c>
      <c r="H2817">
        <v>3.6920999999999999</v>
      </c>
      <c r="I2817">
        <v>3.6920999999999999</v>
      </c>
      <c r="J2817">
        <v>3.6920999999999999</v>
      </c>
      <c r="K2817">
        <v>3.6920999999999999</v>
      </c>
      <c r="L2817">
        <v>3.6920999999999999</v>
      </c>
    </row>
    <row r="2818" spans="1:12" x14ac:dyDescent="0.25">
      <c r="A2818" t="s">
        <v>750</v>
      </c>
      <c r="B2818">
        <v>2012</v>
      </c>
      <c r="C2818" t="s">
        <v>701</v>
      </c>
      <c r="D2818">
        <v>0.61339999999999995</v>
      </c>
      <c r="E2818">
        <v>0.61339999999999995</v>
      </c>
      <c r="F2818">
        <v>0.61339999999999995</v>
      </c>
      <c r="G2818">
        <v>0.61339999999999995</v>
      </c>
      <c r="H2818">
        <v>0.61339999999999995</v>
      </c>
      <c r="I2818">
        <v>0.61339999999999995</v>
      </c>
      <c r="J2818">
        <v>0.61339999999999995</v>
      </c>
      <c r="K2818">
        <v>0.61339999999999995</v>
      </c>
      <c r="L2818">
        <v>0.61339999999999995</v>
      </c>
    </row>
    <row r="2819" spans="1:12" x14ac:dyDescent="0.25">
      <c r="A2819" t="s">
        <v>750</v>
      </c>
      <c r="B2819">
        <v>2012</v>
      </c>
      <c r="C2819" t="s">
        <v>698</v>
      </c>
      <c r="D2819">
        <v>1.6766000000000001</v>
      </c>
      <c r="E2819">
        <v>1.6766000000000001</v>
      </c>
      <c r="F2819">
        <v>1.6766000000000001</v>
      </c>
      <c r="G2819">
        <v>1.6766000000000001</v>
      </c>
      <c r="H2819">
        <v>1.6766000000000001</v>
      </c>
      <c r="I2819">
        <v>1.6766000000000001</v>
      </c>
      <c r="J2819">
        <v>1.6766000000000001</v>
      </c>
      <c r="K2819">
        <v>1.6766000000000001</v>
      </c>
      <c r="L2819">
        <v>1.6766000000000001</v>
      </c>
    </row>
    <row r="2820" spans="1:12" x14ac:dyDescent="0.25">
      <c r="A2820" t="s">
        <v>750</v>
      </c>
      <c r="B2820">
        <v>2012</v>
      </c>
      <c r="C2820" t="s">
        <v>700</v>
      </c>
      <c r="D2820">
        <v>0.98780000000000001</v>
      </c>
      <c r="E2820">
        <v>0.98780000000000001</v>
      </c>
      <c r="F2820">
        <v>0.98780000000000001</v>
      </c>
      <c r="G2820">
        <v>0.98780000000000001</v>
      </c>
      <c r="H2820">
        <v>0.98780000000000001</v>
      </c>
      <c r="I2820">
        <v>0.98780000000000001</v>
      </c>
      <c r="J2820">
        <v>0.98780000000000001</v>
      </c>
      <c r="K2820">
        <v>0.98780000000000001</v>
      </c>
      <c r="L2820">
        <v>0.98780000000000001</v>
      </c>
    </row>
    <row r="2821" spans="1:12" x14ac:dyDescent="0.25">
      <c r="A2821" t="s">
        <v>750</v>
      </c>
      <c r="B2821">
        <v>2012</v>
      </c>
      <c r="C2821" t="s">
        <v>703</v>
      </c>
      <c r="D2821">
        <v>6.4600000000000005E-2</v>
      </c>
      <c r="E2821">
        <v>6.4600000000000005E-2</v>
      </c>
      <c r="F2821">
        <v>6.4600000000000005E-2</v>
      </c>
      <c r="G2821">
        <v>6.4600000000000005E-2</v>
      </c>
      <c r="H2821">
        <v>6.4600000000000005E-2</v>
      </c>
      <c r="I2821">
        <v>6.4600000000000005E-2</v>
      </c>
      <c r="J2821">
        <v>6.4600000000000005E-2</v>
      </c>
      <c r="K2821">
        <v>6.4600000000000005E-2</v>
      </c>
      <c r="L2821">
        <v>6.4600000000000005E-2</v>
      </c>
    </row>
    <row r="2822" spans="1:12" x14ac:dyDescent="0.25">
      <c r="A2822" t="s">
        <v>750</v>
      </c>
      <c r="B2822">
        <v>2012</v>
      </c>
      <c r="C2822" t="s">
        <v>699</v>
      </c>
      <c r="D2822">
        <v>3.3799999999999997E-2</v>
      </c>
      <c r="E2822">
        <v>3.3799999999999997E-2</v>
      </c>
      <c r="F2822">
        <v>3.3799999999999997E-2</v>
      </c>
      <c r="G2822">
        <v>3.3799999999999997E-2</v>
      </c>
      <c r="H2822">
        <v>3.3799999999999997E-2</v>
      </c>
      <c r="I2822">
        <v>3.3799999999999997E-2</v>
      </c>
      <c r="J2822">
        <v>3.3799999999999997E-2</v>
      </c>
      <c r="K2822">
        <v>3.3799999999999997E-2</v>
      </c>
      <c r="L2822">
        <v>3.3799999999999997E-2</v>
      </c>
    </row>
    <row r="2823" spans="1:12" x14ac:dyDescent="0.25">
      <c r="A2823" t="s">
        <v>751</v>
      </c>
      <c r="B2823">
        <v>2012</v>
      </c>
      <c r="C2823" t="s">
        <v>699</v>
      </c>
      <c r="D2823">
        <v>2.81E-2</v>
      </c>
      <c r="E2823">
        <v>2.81E-2</v>
      </c>
      <c r="F2823">
        <v>2.81E-2</v>
      </c>
      <c r="G2823">
        <v>2.81E-2</v>
      </c>
      <c r="H2823">
        <v>2.81E-2</v>
      </c>
      <c r="I2823">
        <v>2.81E-2</v>
      </c>
      <c r="J2823">
        <v>2.81E-2</v>
      </c>
      <c r="K2823">
        <v>2.81E-2</v>
      </c>
      <c r="L2823">
        <v>2.81E-2</v>
      </c>
    </row>
    <row r="2824" spans="1:12" x14ac:dyDescent="0.25">
      <c r="A2824" t="s">
        <v>751</v>
      </c>
      <c r="B2824">
        <v>2012</v>
      </c>
      <c r="C2824" t="s">
        <v>698</v>
      </c>
      <c r="D2824">
        <v>1.1888000000000001</v>
      </c>
      <c r="E2824">
        <v>1.1888000000000001</v>
      </c>
      <c r="F2824">
        <v>1.1888000000000001</v>
      </c>
      <c r="G2824">
        <v>1.1888000000000001</v>
      </c>
      <c r="H2824">
        <v>1.1888000000000001</v>
      </c>
      <c r="I2824">
        <v>1.1888000000000001</v>
      </c>
      <c r="J2824">
        <v>1.1888000000000001</v>
      </c>
      <c r="K2824">
        <v>1.1888000000000001</v>
      </c>
      <c r="L2824">
        <v>1.1888000000000001</v>
      </c>
    </row>
    <row r="2825" spans="1:12" x14ac:dyDescent="0.25">
      <c r="A2825" t="s">
        <v>751</v>
      </c>
      <c r="B2825">
        <v>2012</v>
      </c>
      <c r="C2825" t="s">
        <v>703</v>
      </c>
      <c r="D2825">
        <v>5.3800000000000001E-2</v>
      </c>
      <c r="E2825">
        <v>5.3800000000000001E-2</v>
      </c>
      <c r="F2825">
        <v>5.3800000000000001E-2</v>
      </c>
      <c r="G2825">
        <v>5.3800000000000001E-2</v>
      </c>
      <c r="H2825">
        <v>5.3800000000000001E-2</v>
      </c>
      <c r="I2825">
        <v>5.3800000000000001E-2</v>
      </c>
      <c r="J2825">
        <v>5.3800000000000001E-2</v>
      </c>
      <c r="K2825">
        <v>5.3800000000000001E-2</v>
      </c>
      <c r="L2825">
        <v>5.3800000000000001E-2</v>
      </c>
    </row>
    <row r="2826" spans="1:12" x14ac:dyDescent="0.25">
      <c r="A2826" t="s">
        <v>751</v>
      </c>
      <c r="B2826">
        <v>2012</v>
      </c>
      <c r="C2826" t="s">
        <v>702</v>
      </c>
      <c r="D2826">
        <v>0.26290000000000002</v>
      </c>
      <c r="E2826">
        <v>0.26290000000000002</v>
      </c>
      <c r="F2826">
        <v>0.26290000000000002</v>
      </c>
      <c r="G2826">
        <v>0.26290000000000002</v>
      </c>
      <c r="H2826">
        <v>0.26290000000000002</v>
      </c>
      <c r="I2826">
        <v>0.26290000000000002</v>
      </c>
      <c r="J2826">
        <v>0.26290000000000002</v>
      </c>
      <c r="K2826">
        <v>0.26290000000000002</v>
      </c>
      <c r="L2826">
        <v>0.26290000000000002</v>
      </c>
    </row>
    <row r="2827" spans="1:12" x14ac:dyDescent="0.25">
      <c r="A2827" t="s">
        <v>751</v>
      </c>
      <c r="B2827">
        <v>2012</v>
      </c>
      <c r="C2827" t="s">
        <v>700</v>
      </c>
      <c r="D2827">
        <v>0.82199999999999995</v>
      </c>
      <c r="E2827">
        <v>0.82199999999999995</v>
      </c>
      <c r="F2827">
        <v>0.82199999999999995</v>
      </c>
      <c r="G2827">
        <v>0.82199999999999995</v>
      </c>
      <c r="H2827">
        <v>0.82199999999999995</v>
      </c>
      <c r="I2827">
        <v>0.82199999999999995</v>
      </c>
      <c r="J2827">
        <v>0.82199999999999995</v>
      </c>
      <c r="K2827">
        <v>0.82199999999999995</v>
      </c>
      <c r="L2827">
        <v>0.82199999999999995</v>
      </c>
    </row>
    <row r="2828" spans="1:12" x14ac:dyDescent="0.25">
      <c r="A2828" t="s">
        <v>751</v>
      </c>
      <c r="B2828">
        <v>2012</v>
      </c>
      <c r="C2828" t="s">
        <v>697</v>
      </c>
      <c r="D2828">
        <v>2.6762999999999999</v>
      </c>
      <c r="E2828">
        <v>2.6762999999999999</v>
      </c>
      <c r="F2828">
        <v>2.6762999999999999</v>
      </c>
      <c r="G2828">
        <v>2.6762999999999999</v>
      </c>
      <c r="H2828">
        <v>2.6762999999999999</v>
      </c>
      <c r="I2828">
        <v>2.6762999999999999</v>
      </c>
      <c r="J2828">
        <v>2.6762999999999999</v>
      </c>
      <c r="K2828">
        <v>2.6762999999999999</v>
      </c>
      <c r="L2828">
        <v>2.6762999999999999</v>
      </c>
    </row>
    <row r="2829" spans="1:12" x14ac:dyDescent="0.25">
      <c r="A2829" t="s">
        <v>751</v>
      </c>
      <c r="B2829">
        <v>2012</v>
      </c>
      <c r="C2829" t="s">
        <v>701</v>
      </c>
      <c r="D2829">
        <v>0.32069999999999999</v>
      </c>
      <c r="E2829">
        <v>0.32069999999999999</v>
      </c>
      <c r="F2829">
        <v>0.32069999999999999</v>
      </c>
      <c r="G2829">
        <v>0.32069999999999999</v>
      </c>
      <c r="H2829">
        <v>0.32069999999999999</v>
      </c>
      <c r="I2829">
        <v>0.32069999999999999</v>
      </c>
      <c r="J2829">
        <v>0.32069999999999999</v>
      </c>
      <c r="K2829">
        <v>0.32069999999999999</v>
      </c>
      <c r="L2829">
        <v>0.32069999999999999</v>
      </c>
    </row>
    <row r="2830" spans="1:12" x14ac:dyDescent="0.25">
      <c r="A2830" t="s">
        <v>752</v>
      </c>
      <c r="B2830">
        <v>2012</v>
      </c>
      <c r="C2830" t="s">
        <v>697</v>
      </c>
      <c r="D2830">
        <v>0.2233</v>
      </c>
      <c r="E2830">
        <v>0.2233</v>
      </c>
      <c r="F2830">
        <v>0.2233</v>
      </c>
      <c r="G2830">
        <v>0.2233</v>
      </c>
      <c r="H2830">
        <v>0.2233</v>
      </c>
      <c r="I2830">
        <v>0.2233</v>
      </c>
      <c r="J2830">
        <v>0.2233</v>
      </c>
      <c r="K2830">
        <v>0.2233</v>
      </c>
      <c r="L2830">
        <v>0.2233</v>
      </c>
    </row>
    <row r="2831" spans="1:12" x14ac:dyDescent="0.25">
      <c r="A2831" t="s">
        <v>752</v>
      </c>
      <c r="B2831">
        <v>2012</v>
      </c>
      <c r="C2831" t="s">
        <v>698</v>
      </c>
      <c r="D2831">
        <v>8.6999999999999994E-2</v>
      </c>
      <c r="E2831">
        <v>8.6999999999999994E-2</v>
      </c>
      <c r="F2831">
        <v>8.6999999999999994E-2</v>
      </c>
      <c r="G2831">
        <v>8.6999999999999994E-2</v>
      </c>
      <c r="H2831">
        <v>8.6999999999999994E-2</v>
      </c>
      <c r="I2831">
        <v>8.6999999999999994E-2</v>
      </c>
      <c r="J2831">
        <v>8.6999999999999994E-2</v>
      </c>
      <c r="K2831">
        <v>8.6999999999999994E-2</v>
      </c>
      <c r="L2831">
        <v>8.6999999999999994E-2</v>
      </c>
    </row>
    <row r="2832" spans="1:12" x14ac:dyDescent="0.25">
      <c r="A2832" t="s">
        <v>752</v>
      </c>
      <c r="B2832">
        <v>2012</v>
      </c>
      <c r="C2832" t="s">
        <v>701</v>
      </c>
      <c r="D2832">
        <v>4.7100000000000003E-2</v>
      </c>
      <c r="E2832">
        <v>4.7100000000000003E-2</v>
      </c>
      <c r="F2832">
        <v>4.7100000000000003E-2</v>
      </c>
      <c r="G2832">
        <v>4.7100000000000003E-2</v>
      </c>
      <c r="H2832">
        <v>4.7100000000000003E-2</v>
      </c>
      <c r="I2832">
        <v>4.7100000000000003E-2</v>
      </c>
      <c r="J2832">
        <v>4.7100000000000003E-2</v>
      </c>
      <c r="K2832">
        <v>4.7100000000000003E-2</v>
      </c>
      <c r="L2832">
        <v>4.7100000000000003E-2</v>
      </c>
    </row>
    <row r="2833" spans="1:12" x14ac:dyDescent="0.25">
      <c r="A2833" t="s">
        <v>752</v>
      </c>
      <c r="B2833">
        <v>2012</v>
      </c>
      <c r="C2833" t="s">
        <v>703</v>
      </c>
      <c r="D2833">
        <v>4.1000000000000003E-3</v>
      </c>
      <c r="E2833">
        <v>4.1000000000000003E-3</v>
      </c>
      <c r="F2833">
        <v>4.1000000000000003E-3</v>
      </c>
      <c r="G2833">
        <v>4.1000000000000003E-3</v>
      </c>
      <c r="H2833">
        <v>4.1000000000000003E-3</v>
      </c>
      <c r="I2833">
        <v>4.1000000000000003E-3</v>
      </c>
      <c r="J2833">
        <v>4.1000000000000003E-3</v>
      </c>
      <c r="K2833">
        <v>4.1000000000000003E-3</v>
      </c>
      <c r="L2833">
        <v>4.1000000000000003E-3</v>
      </c>
    </row>
    <row r="2834" spans="1:12" x14ac:dyDescent="0.25">
      <c r="A2834" t="s">
        <v>752</v>
      </c>
      <c r="B2834">
        <v>2012</v>
      </c>
      <c r="C2834" t="s">
        <v>699</v>
      </c>
      <c r="D2834">
        <v>2.0999999999999999E-3</v>
      </c>
      <c r="E2834">
        <v>2.0999999999999999E-3</v>
      </c>
      <c r="F2834">
        <v>2.0999999999999999E-3</v>
      </c>
      <c r="G2834">
        <v>2.0999999999999999E-3</v>
      </c>
      <c r="H2834">
        <v>2.0999999999999999E-3</v>
      </c>
      <c r="I2834">
        <v>2.0999999999999999E-3</v>
      </c>
      <c r="J2834">
        <v>2.0999999999999999E-3</v>
      </c>
      <c r="K2834">
        <v>2.0999999999999999E-3</v>
      </c>
      <c r="L2834">
        <v>2.0999999999999999E-3</v>
      </c>
    </row>
    <row r="2835" spans="1:12" x14ac:dyDescent="0.25">
      <c r="A2835" t="s">
        <v>752</v>
      </c>
      <c r="B2835">
        <v>2012</v>
      </c>
      <c r="C2835" t="s">
        <v>702</v>
      </c>
      <c r="D2835">
        <v>2.01E-2</v>
      </c>
      <c r="E2835">
        <v>2.01E-2</v>
      </c>
      <c r="F2835">
        <v>2.01E-2</v>
      </c>
      <c r="G2835">
        <v>2.01E-2</v>
      </c>
      <c r="H2835">
        <v>2.01E-2</v>
      </c>
      <c r="I2835">
        <v>2.01E-2</v>
      </c>
      <c r="J2835">
        <v>2.01E-2</v>
      </c>
      <c r="K2835">
        <v>2.01E-2</v>
      </c>
      <c r="L2835">
        <v>2.01E-2</v>
      </c>
    </row>
    <row r="2836" spans="1:12" x14ac:dyDescent="0.25">
      <c r="A2836" t="s">
        <v>752</v>
      </c>
      <c r="B2836">
        <v>2012</v>
      </c>
      <c r="C2836" t="s">
        <v>700</v>
      </c>
      <c r="D2836">
        <v>6.2799999999999995E-2</v>
      </c>
      <c r="E2836">
        <v>6.2799999999999995E-2</v>
      </c>
      <c r="F2836">
        <v>6.2799999999999995E-2</v>
      </c>
      <c r="G2836">
        <v>6.2799999999999995E-2</v>
      </c>
      <c r="H2836">
        <v>6.2799999999999995E-2</v>
      </c>
      <c r="I2836">
        <v>6.2799999999999995E-2</v>
      </c>
      <c r="J2836">
        <v>6.2799999999999995E-2</v>
      </c>
      <c r="K2836">
        <v>6.2799999999999995E-2</v>
      </c>
      <c r="L2836">
        <v>6.2799999999999995E-2</v>
      </c>
    </row>
    <row r="2837" spans="1:12" x14ac:dyDescent="0.25">
      <c r="A2837" t="s">
        <v>753</v>
      </c>
      <c r="B2837">
        <v>2012</v>
      </c>
      <c r="C2837" t="s">
        <v>698</v>
      </c>
      <c r="D2837">
        <v>0.3569</v>
      </c>
      <c r="E2837">
        <v>0.3569</v>
      </c>
      <c r="F2837">
        <v>0.3569</v>
      </c>
      <c r="G2837">
        <v>0.3569</v>
      </c>
      <c r="H2837">
        <v>0.3569</v>
      </c>
      <c r="I2837">
        <v>0.3569</v>
      </c>
      <c r="J2837">
        <v>0.3569</v>
      </c>
      <c r="K2837">
        <v>0.3569</v>
      </c>
      <c r="L2837">
        <v>0.3569</v>
      </c>
    </row>
    <row r="2838" spans="1:12" x14ac:dyDescent="0.25">
      <c r="A2838" t="s">
        <v>753</v>
      </c>
      <c r="B2838">
        <v>2012</v>
      </c>
      <c r="C2838" t="s">
        <v>700</v>
      </c>
      <c r="D2838">
        <v>0.22040000000000001</v>
      </c>
      <c r="E2838">
        <v>0.22040000000000001</v>
      </c>
      <c r="F2838">
        <v>0.22040000000000001</v>
      </c>
      <c r="G2838">
        <v>0.22040000000000001</v>
      </c>
      <c r="H2838">
        <v>0.22040000000000001</v>
      </c>
      <c r="I2838">
        <v>0.22040000000000001</v>
      </c>
      <c r="J2838">
        <v>0.22040000000000001</v>
      </c>
      <c r="K2838">
        <v>0.22040000000000001</v>
      </c>
      <c r="L2838">
        <v>0.22040000000000001</v>
      </c>
    </row>
    <row r="2839" spans="1:12" x14ac:dyDescent="0.25">
      <c r="A2839" t="s">
        <v>753</v>
      </c>
      <c r="B2839">
        <v>2012</v>
      </c>
      <c r="C2839" t="s">
        <v>703</v>
      </c>
      <c r="D2839">
        <v>1.44E-2</v>
      </c>
      <c r="E2839">
        <v>1.44E-2</v>
      </c>
      <c r="F2839">
        <v>1.44E-2</v>
      </c>
      <c r="G2839">
        <v>1.44E-2</v>
      </c>
      <c r="H2839">
        <v>1.44E-2</v>
      </c>
      <c r="I2839">
        <v>1.44E-2</v>
      </c>
      <c r="J2839">
        <v>1.44E-2</v>
      </c>
      <c r="K2839">
        <v>1.44E-2</v>
      </c>
      <c r="L2839">
        <v>1.44E-2</v>
      </c>
    </row>
    <row r="2840" spans="1:12" x14ac:dyDescent="0.25">
      <c r="A2840" t="s">
        <v>753</v>
      </c>
      <c r="B2840">
        <v>2012</v>
      </c>
      <c r="C2840" t="s">
        <v>699</v>
      </c>
      <c r="D2840">
        <v>7.4999999999999997E-3</v>
      </c>
      <c r="E2840">
        <v>7.4999999999999997E-3</v>
      </c>
      <c r="F2840">
        <v>7.4999999999999997E-3</v>
      </c>
      <c r="G2840">
        <v>7.4999999999999997E-3</v>
      </c>
      <c r="H2840">
        <v>7.4999999999999997E-3</v>
      </c>
      <c r="I2840">
        <v>7.4999999999999997E-3</v>
      </c>
      <c r="J2840">
        <v>7.4999999999999997E-3</v>
      </c>
      <c r="K2840">
        <v>7.4999999999999997E-3</v>
      </c>
      <c r="L2840">
        <v>7.4999999999999997E-3</v>
      </c>
    </row>
    <row r="2841" spans="1:12" x14ac:dyDescent="0.25">
      <c r="A2841" t="s">
        <v>753</v>
      </c>
      <c r="B2841">
        <v>2012</v>
      </c>
      <c r="C2841" t="s">
        <v>697</v>
      </c>
      <c r="D2841">
        <v>0.81899999999999995</v>
      </c>
      <c r="E2841">
        <v>0.81899999999999995</v>
      </c>
      <c r="F2841">
        <v>0.81899999999999995</v>
      </c>
      <c r="G2841">
        <v>0.81899999999999995</v>
      </c>
      <c r="H2841">
        <v>0.81899999999999995</v>
      </c>
      <c r="I2841">
        <v>0.81899999999999995</v>
      </c>
      <c r="J2841">
        <v>0.81899999999999995</v>
      </c>
      <c r="K2841">
        <v>0.81899999999999995</v>
      </c>
      <c r="L2841">
        <v>0.81899999999999995</v>
      </c>
    </row>
    <row r="2842" spans="1:12" x14ac:dyDescent="0.25">
      <c r="A2842" t="s">
        <v>753</v>
      </c>
      <c r="B2842">
        <v>2012</v>
      </c>
      <c r="C2842" t="s">
        <v>701</v>
      </c>
      <c r="D2842">
        <v>0.1492</v>
      </c>
      <c r="E2842">
        <v>0.1492</v>
      </c>
      <c r="F2842">
        <v>0.1492</v>
      </c>
      <c r="G2842">
        <v>0.1492</v>
      </c>
      <c r="H2842">
        <v>0.1492</v>
      </c>
      <c r="I2842">
        <v>0.1492</v>
      </c>
      <c r="J2842">
        <v>0.1492</v>
      </c>
      <c r="K2842">
        <v>0.1492</v>
      </c>
      <c r="L2842">
        <v>0.1492</v>
      </c>
    </row>
    <row r="2843" spans="1:12" x14ac:dyDescent="0.25">
      <c r="A2843" t="s">
        <v>753</v>
      </c>
      <c r="B2843">
        <v>2012</v>
      </c>
      <c r="C2843" t="s">
        <v>702</v>
      </c>
      <c r="D2843">
        <v>7.0499999999999993E-2</v>
      </c>
      <c r="E2843">
        <v>7.0499999999999993E-2</v>
      </c>
      <c r="F2843">
        <v>7.0499999999999993E-2</v>
      </c>
      <c r="G2843">
        <v>7.0499999999999993E-2</v>
      </c>
      <c r="H2843">
        <v>7.0499999999999993E-2</v>
      </c>
      <c r="I2843">
        <v>7.0499999999999993E-2</v>
      </c>
      <c r="J2843">
        <v>7.0499999999999993E-2</v>
      </c>
      <c r="K2843">
        <v>7.0499999999999993E-2</v>
      </c>
      <c r="L2843">
        <v>7.0499999999999993E-2</v>
      </c>
    </row>
    <row r="2844" spans="1:12" x14ac:dyDescent="0.25">
      <c r="A2844" t="s">
        <v>754</v>
      </c>
      <c r="B2844">
        <v>2012</v>
      </c>
      <c r="C2844" t="s">
        <v>703</v>
      </c>
      <c r="D2844">
        <v>4.5699999999999998E-2</v>
      </c>
      <c r="E2844">
        <v>4.5699999999999998E-2</v>
      </c>
      <c r="F2844">
        <v>4.5699999999999998E-2</v>
      </c>
      <c r="G2844">
        <v>4.5699999999999998E-2</v>
      </c>
      <c r="H2844">
        <v>4.5699999999999998E-2</v>
      </c>
      <c r="I2844">
        <v>4.5699999999999998E-2</v>
      </c>
      <c r="J2844">
        <v>4.5699999999999998E-2</v>
      </c>
      <c r="K2844">
        <v>4.5699999999999998E-2</v>
      </c>
      <c r="L2844">
        <v>4.5699999999999998E-2</v>
      </c>
    </row>
    <row r="2845" spans="1:12" x14ac:dyDescent="0.25">
      <c r="A2845" t="s">
        <v>754</v>
      </c>
      <c r="B2845">
        <v>2012</v>
      </c>
      <c r="C2845" t="s">
        <v>701</v>
      </c>
      <c r="D2845">
        <v>0.4304</v>
      </c>
      <c r="E2845">
        <v>0.4304</v>
      </c>
      <c r="F2845">
        <v>0.4304</v>
      </c>
      <c r="G2845">
        <v>0.4304</v>
      </c>
      <c r="H2845">
        <v>0.4304</v>
      </c>
      <c r="I2845">
        <v>0.4304</v>
      </c>
      <c r="J2845">
        <v>0.4304</v>
      </c>
      <c r="K2845">
        <v>0.4304</v>
      </c>
      <c r="L2845">
        <v>0.4304</v>
      </c>
    </row>
    <row r="2846" spans="1:12" x14ac:dyDescent="0.25">
      <c r="A2846" t="s">
        <v>754</v>
      </c>
      <c r="B2846">
        <v>2012</v>
      </c>
      <c r="C2846" t="s">
        <v>700</v>
      </c>
      <c r="D2846">
        <v>0.69840000000000002</v>
      </c>
      <c r="E2846">
        <v>0.69840000000000002</v>
      </c>
      <c r="F2846">
        <v>0.69840000000000002</v>
      </c>
      <c r="G2846">
        <v>0.69840000000000002</v>
      </c>
      <c r="H2846">
        <v>0.69840000000000002</v>
      </c>
      <c r="I2846">
        <v>0.69840000000000002</v>
      </c>
      <c r="J2846">
        <v>0.69840000000000002</v>
      </c>
      <c r="K2846">
        <v>0.69840000000000002</v>
      </c>
      <c r="L2846">
        <v>0.69840000000000002</v>
      </c>
    </row>
    <row r="2847" spans="1:12" x14ac:dyDescent="0.25">
      <c r="A2847" t="s">
        <v>754</v>
      </c>
      <c r="B2847">
        <v>2012</v>
      </c>
      <c r="C2847" t="s">
        <v>699</v>
      </c>
      <c r="D2847">
        <v>2.3900000000000001E-2</v>
      </c>
      <c r="E2847">
        <v>2.3900000000000001E-2</v>
      </c>
      <c r="F2847">
        <v>2.3900000000000001E-2</v>
      </c>
      <c r="G2847">
        <v>2.3900000000000001E-2</v>
      </c>
      <c r="H2847">
        <v>2.3900000000000001E-2</v>
      </c>
      <c r="I2847">
        <v>2.3900000000000001E-2</v>
      </c>
      <c r="J2847">
        <v>2.3900000000000001E-2</v>
      </c>
      <c r="K2847">
        <v>2.3900000000000001E-2</v>
      </c>
      <c r="L2847">
        <v>2.3900000000000001E-2</v>
      </c>
    </row>
    <row r="2848" spans="1:12" x14ac:dyDescent="0.25">
      <c r="A2848" t="s">
        <v>754</v>
      </c>
      <c r="B2848">
        <v>2012</v>
      </c>
      <c r="C2848" t="s">
        <v>697</v>
      </c>
      <c r="D2848">
        <v>2.5716000000000001</v>
      </c>
      <c r="E2848">
        <v>2.5716000000000001</v>
      </c>
      <c r="F2848">
        <v>2.5716000000000001</v>
      </c>
      <c r="G2848">
        <v>2.5716000000000001</v>
      </c>
      <c r="H2848">
        <v>2.5716000000000001</v>
      </c>
      <c r="I2848">
        <v>2.5716000000000001</v>
      </c>
      <c r="J2848">
        <v>2.5716000000000001</v>
      </c>
      <c r="K2848">
        <v>2.5716000000000001</v>
      </c>
      <c r="L2848">
        <v>2.5716000000000001</v>
      </c>
    </row>
    <row r="2849" spans="1:12" x14ac:dyDescent="0.25">
      <c r="A2849" t="s">
        <v>754</v>
      </c>
      <c r="B2849">
        <v>2012</v>
      </c>
      <c r="C2849" t="s">
        <v>698</v>
      </c>
      <c r="D2849">
        <v>1.1497999999999999</v>
      </c>
      <c r="E2849">
        <v>1.1497999999999999</v>
      </c>
      <c r="F2849">
        <v>1.1497999999999999</v>
      </c>
      <c r="G2849">
        <v>1.1497999999999999</v>
      </c>
      <c r="H2849">
        <v>1.1497999999999999</v>
      </c>
      <c r="I2849">
        <v>1.1497999999999999</v>
      </c>
      <c r="J2849">
        <v>1.1497999999999999</v>
      </c>
      <c r="K2849">
        <v>1.1497999999999999</v>
      </c>
      <c r="L2849">
        <v>1.1497999999999999</v>
      </c>
    </row>
    <row r="2850" spans="1:12" x14ac:dyDescent="0.25">
      <c r="A2850" t="s">
        <v>754</v>
      </c>
      <c r="B2850">
        <v>2012</v>
      </c>
      <c r="C2850" t="s">
        <v>702</v>
      </c>
      <c r="D2850">
        <v>0.22339999999999999</v>
      </c>
      <c r="E2850">
        <v>0.22339999999999999</v>
      </c>
      <c r="F2850">
        <v>0.22339999999999999</v>
      </c>
      <c r="G2850">
        <v>0.22339999999999999</v>
      </c>
      <c r="H2850">
        <v>0.22339999999999999</v>
      </c>
      <c r="I2850">
        <v>0.22339999999999999</v>
      </c>
      <c r="J2850">
        <v>0.22339999999999999</v>
      </c>
      <c r="K2850">
        <v>0.22339999999999999</v>
      </c>
      <c r="L2850">
        <v>0.22339999999999999</v>
      </c>
    </row>
    <row r="2851" spans="1:12" x14ac:dyDescent="0.25">
      <c r="A2851" t="s">
        <v>755</v>
      </c>
      <c r="B2851">
        <v>2012</v>
      </c>
      <c r="C2851" t="s">
        <v>702</v>
      </c>
      <c r="D2851">
        <v>2.0199999999999999E-2</v>
      </c>
      <c r="E2851">
        <v>2.0199999999999999E-2</v>
      </c>
      <c r="F2851">
        <v>2.0199999999999999E-2</v>
      </c>
      <c r="G2851">
        <v>2.0199999999999999E-2</v>
      </c>
      <c r="H2851">
        <v>2.0199999999999999E-2</v>
      </c>
      <c r="I2851">
        <v>2.0199999999999999E-2</v>
      </c>
      <c r="J2851">
        <v>2.0199999999999999E-2</v>
      </c>
      <c r="K2851">
        <v>2.0199999999999999E-2</v>
      </c>
      <c r="L2851">
        <v>2.0199999999999999E-2</v>
      </c>
    </row>
    <row r="2852" spans="1:12" x14ac:dyDescent="0.25">
      <c r="A2852" t="s">
        <v>755</v>
      </c>
      <c r="B2852">
        <v>2012</v>
      </c>
      <c r="C2852" t="s">
        <v>701</v>
      </c>
      <c r="D2852">
        <v>3.5700000000000003E-2</v>
      </c>
      <c r="E2852">
        <v>3.5700000000000003E-2</v>
      </c>
      <c r="F2852">
        <v>3.5700000000000003E-2</v>
      </c>
      <c r="G2852">
        <v>3.5700000000000003E-2</v>
      </c>
      <c r="H2852">
        <v>3.5700000000000003E-2</v>
      </c>
      <c r="I2852">
        <v>3.5700000000000003E-2</v>
      </c>
      <c r="J2852">
        <v>3.5700000000000003E-2</v>
      </c>
      <c r="K2852">
        <v>3.5700000000000003E-2</v>
      </c>
      <c r="L2852">
        <v>3.5700000000000003E-2</v>
      </c>
    </row>
    <row r="2853" spans="1:12" x14ac:dyDescent="0.25">
      <c r="A2853" t="s">
        <v>755</v>
      </c>
      <c r="B2853">
        <v>2012</v>
      </c>
      <c r="C2853" t="s">
        <v>699</v>
      </c>
      <c r="D2853">
        <v>2.2000000000000001E-3</v>
      </c>
      <c r="E2853">
        <v>2.2000000000000001E-3</v>
      </c>
      <c r="F2853">
        <v>2.2000000000000001E-3</v>
      </c>
      <c r="G2853">
        <v>2.2000000000000001E-3</v>
      </c>
      <c r="H2853">
        <v>2.2000000000000001E-3</v>
      </c>
      <c r="I2853">
        <v>2.2000000000000001E-3</v>
      </c>
      <c r="J2853">
        <v>2.2000000000000001E-3</v>
      </c>
      <c r="K2853">
        <v>2.2000000000000001E-3</v>
      </c>
      <c r="L2853">
        <v>2.2000000000000001E-3</v>
      </c>
    </row>
    <row r="2854" spans="1:12" x14ac:dyDescent="0.25">
      <c r="A2854" t="s">
        <v>755</v>
      </c>
      <c r="B2854">
        <v>2012</v>
      </c>
      <c r="C2854" t="s">
        <v>703</v>
      </c>
      <c r="D2854">
        <v>4.1000000000000003E-3</v>
      </c>
      <c r="E2854">
        <v>4.1000000000000003E-3</v>
      </c>
      <c r="F2854">
        <v>4.1000000000000003E-3</v>
      </c>
      <c r="G2854">
        <v>4.1000000000000003E-3</v>
      </c>
      <c r="H2854">
        <v>4.1000000000000003E-3</v>
      </c>
      <c r="I2854">
        <v>4.1000000000000003E-3</v>
      </c>
      <c r="J2854">
        <v>4.1000000000000003E-3</v>
      </c>
      <c r="K2854">
        <v>4.1000000000000003E-3</v>
      </c>
      <c r="L2854">
        <v>4.1000000000000003E-3</v>
      </c>
    </row>
    <row r="2855" spans="1:12" x14ac:dyDescent="0.25">
      <c r="A2855" t="s">
        <v>755</v>
      </c>
      <c r="B2855">
        <v>2012</v>
      </c>
      <c r="C2855" t="s">
        <v>697</v>
      </c>
      <c r="D2855">
        <v>0.29380000000000001</v>
      </c>
      <c r="E2855">
        <v>0.29380000000000001</v>
      </c>
      <c r="F2855">
        <v>0.29380000000000001</v>
      </c>
      <c r="G2855">
        <v>0.29380000000000001</v>
      </c>
      <c r="H2855">
        <v>0.29380000000000001</v>
      </c>
      <c r="I2855">
        <v>0.29380000000000001</v>
      </c>
      <c r="J2855">
        <v>0.29380000000000001</v>
      </c>
      <c r="K2855">
        <v>0.29380000000000001</v>
      </c>
      <c r="L2855">
        <v>0.29380000000000001</v>
      </c>
    </row>
    <row r="2856" spans="1:12" x14ac:dyDescent="0.25">
      <c r="A2856" t="s">
        <v>755</v>
      </c>
      <c r="B2856">
        <v>2012</v>
      </c>
      <c r="C2856" t="s">
        <v>698</v>
      </c>
      <c r="D2856">
        <v>0.16850000000000001</v>
      </c>
      <c r="E2856">
        <v>0.16850000000000001</v>
      </c>
      <c r="F2856">
        <v>0.16850000000000001</v>
      </c>
      <c r="G2856">
        <v>0.16850000000000001</v>
      </c>
      <c r="H2856">
        <v>0.16850000000000001</v>
      </c>
      <c r="I2856">
        <v>0.16850000000000001</v>
      </c>
      <c r="J2856">
        <v>0.16850000000000001</v>
      </c>
      <c r="K2856">
        <v>0.16850000000000001</v>
      </c>
      <c r="L2856">
        <v>0.16850000000000001</v>
      </c>
    </row>
    <row r="2857" spans="1:12" x14ac:dyDescent="0.25">
      <c r="A2857" t="s">
        <v>755</v>
      </c>
      <c r="B2857">
        <v>2012</v>
      </c>
      <c r="C2857" t="s">
        <v>700</v>
      </c>
      <c r="D2857">
        <v>6.3100000000000003E-2</v>
      </c>
      <c r="E2857">
        <v>6.3100000000000003E-2</v>
      </c>
      <c r="F2857">
        <v>6.3100000000000003E-2</v>
      </c>
      <c r="G2857">
        <v>6.3100000000000003E-2</v>
      </c>
      <c r="H2857">
        <v>6.3100000000000003E-2</v>
      </c>
      <c r="I2857">
        <v>6.3100000000000003E-2</v>
      </c>
      <c r="J2857">
        <v>6.3100000000000003E-2</v>
      </c>
      <c r="K2857">
        <v>6.3100000000000003E-2</v>
      </c>
      <c r="L2857">
        <v>6.3100000000000003E-2</v>
      </c>
    </row>
    <row r="2858" spans="1:12" x14ac:dyDescent="0.25">
      <c r="A2858" t="s">
        <v>696</v>
      </c>
      <c r="B2858">
        <v>2013</v>
      </c>
      <c r="C2858" t="s">
        <v>698</v>
      </c>
      <c r="D2858">
        <v>1.2339</v>
      </c>
      <c r="E2858">
        <v>1.2339</v>
      </c>
      <c r="F2858">
        <v>1.2339</v>
      </c>
      <c r="G2858">
        <v>1.2339</v>
      </c>
      <c r="H2858">
        <v>1.2339</v>
      </c>
      <c r="I2858">
        <v>1.2339</v>
      </c>
      <c r="J2858">
        <v>1.2339</v>
      </c>
      <c r="K2858">
        <v>1.2339</v>
      </c>
      <c r="L2858">
        <v>1.2339</v>
      </c>
    </row>
    <row r="2859" spans="1:12" x14ac:dyDescent="0.25">
      <c r="A2859" t="s">
        <v>696</v>
      </c>
      <c r="B2859">
        <v>2013</v>
      </c>
      <c r="C2859" t="s">
        <v>697</v>
      </c>
      <c r="D2859">
        <v>2.5636999999999999</v>
      </c>
      <c r="E2859">
        <v>2.5636999999999999</v>
      </c>
      <c r="F2859">
        <v>2.5636999999999999</v>
      </c>
      <c r="G2859">
        <v>2.5636999999999999</v>
      </c>
      <c r="H2859">
        <v>2.5636999999999999</v>
      </c>
      <c r="I2859">
        <v>2.5636999999999999</v>
      </c>
      <c r="J2859">
        <v>2.5636999999999999</v>
      </c>
      <c r="K2859">
        <v>2.5636999999999999</v>
      </c>
      <c r="L2859">
        <v>2.5636999999999999</v>
      </c>
    </row>
    <row r="2860" spans="1:12" x14ac:dyDescent="0.25">
      <c r="A2860" t="s">
        <v>696</v>
      </c>
      <c r="B2860">
        <v>2013</v>
      </c>
      <c r="C2860" t="s">
        <v>700</v>
      </c>
      <c r="D2860">
        <v>0.61939999999999995</v>
      </c>
      <c r="E2860">
        <v>0.61939999999999995</v>
      </c>
      <c r="F2860">
        <v>0.61939999999999995</v>
      </c>
      <c r="G2860">
        <v>0.61939999999999995</v>
      </c>
      <c r="H2860">
        <v>0.61939999999999995</v>
      </c>
      <c r="I2860">
        <v>0.61939999999999995</v>
      </c>
      <c r="J2860">
        <v>0.61939999999999995</v>
      </c>
      <c r="K2860">
        <v>0.61939999999999995</v>
      </c>
      <c r="L2860">
        <v>0.61939999999999995</v>
      </c>
    </row>
    <row r="2861" spans="1:12" x14ac:dyDescent="0.25">
      <c r="A2861" t="s">
        <v>696</v>
      </c>
      <c r="B2861">
        <v>2013</v>
      </c>
      <c r="C2861" t="s">
        <v>701</v>
      </c>
      <c r="D2861">
        <v>0.46949999999999997</v>
      </c>
      <c r="E2861">
        <v>0.46949999999999997</v>
      </c>
      <c r="F2861">
        <v>0.46949999999999997</v>
      </c>
      <c r="G2861">
        <v>0.46949999999999997</v>
      </c>
      <c r="H2861">
        <v>0.46949999999999997</v>
      </c>
      <c r="I2861">
        <v>0.46949999999999997</v>
      </c>
      <c r="J2861">
        <v>0.46949999999999997</v>
      </c>
      <c r="K2861">
        <v>0.46949999999999997</v>
      </c>
      <c r="L2861">
        <v>0.46949999999999997</v>
      </c>
    </row>
    <row r="2862" spans="1:12" x14ac:dyDescent="0.25">
      <c r="A2862" t="s">
        <v>696</v>
      </c>
      <c r="B2862">
        <v>2013</v>
      </c>
      <c r="C2862" t="s">
        <v>702</v>
      </c>
      <c r="D2862">
        <v>0.17979999999999999</v>
      </c>
      <c r="E2862">
        <v>0.17979999999999999</v>
      </c>
      <c r="F2862">
        <v>0.17979999999999999</v>
      </c>
      <c r="G2862">
        <v>0.17979999999999999</v>
      </c>
      <c r="H2862">
        <v>0.17979999999999999</v>
      </c>
      <c r="I2862">
        <v>0.17979999999999999</v>
      </c>
      <c r="J2862">
        <v>0.17979999999999999</v>
      </c>
      <c r="K2862">
        <v>0.17979999999999999</v>
      </c>
      <c r="L2862">
        <v>0.17979999999999999</v>
      </c>
    </row>
    <row r="2863" spans="1:12" x14ac:dyDescent="0.25">
      <c r="A2863" t="s">
        <v>696</v>
      </c>
      <c r="B2863">
        <v>2013</v>
      </c>
      <c r="C2863" t="s">
        <v>699</v>
      </c>
      <c r="D2863">
        <v>2.4799999999999999E-2</v>
      </c>
      <c r="E2863">
        <v>2.4799999999999999E-2</v>
      </c>
      <c r="F2863">
        <v>2.4799999999999999E-2</v>
      </c>
      <c r="G2863">
        <v>2.4799999999999999E-2</v>
      </c>
      <c r="H2863">
        <v>2.4799999999999999E-2</v>
      </c>
      <c r="I2863">
        <v>2.4799999999999999E-2</v>
      </c>
      <c r="J2863">
        <v>2.4799999999999999E-2</v>
      </c>
      <c r="K2863">
        <v>2.4799999999999999E-2</v>
      </c>
      <c r="L2863">
        <v>2.4799999999999999E-2</v>
      </c>
    </row>
    <row r="2864" spans="1:12" x14ac:dyDescent="0.25">
      <c r="A2864" t="s">
        <v>696</v>
      </c>
      <c r="B2864">
        <v>2013</v>
      </c>
      <c r="C2864" t="s">
        <v>703</v>
      </c>
      <c r="D2864">
        <v>3.6299999999999999E-2</v>
      </c>
      <c r="E2864">
        <v>3.6299999999999999E-2</v>
      </c>
      <c r="F2864">
        <v>3.6299999999999999E-2</v>
      </c>
      <c r="G2864">
        <v>3.6299999999999999E-2</v>
      </c>
      <c r="H2864">
        <v>3.6299999999999999E-2</v>
      </c>
      <c r="I2864">
        <v>3.6299999999999999E-2</v>
      </c>
      <c r="J2864">
        <v>3.6299999999999999E-2</v>
      </c>
      <c r="K2864">
        <v>3.6299999999999999E-2</v>
      </c>
      <c r="L2864">
        <v>3.6299999999999999E-2</v>
      </c>
    </row>
    <row r="2865" spans="1:12" x14ac:dyDescent="0.25">
      <c r="A2865" t="s">
        <v>704</v>
      </c>
      <c r="B2865">
        <v>2013</v>
      </c>
      <c r="C2865" t="s">
        <v>700</v>
      </c>
      <c r="D2865">
        <v>9.5699999999999993E-2</v>
      </c>
      <c r="E2865">
        <v>9.5699999999999993E-2</v>
      </c>
      <c r="F2865">
        <v>9.5699999999999993E-2</v>
      </c>
      <c r="G2865">
        <v>9.5699999999999993E-2</v>
      </c>
      <c r="H2865">
        <v>9.5699999999999993E-2</v>
      </c>
      <c r="I2865">
        <v>9.5699999999999993E-2</v>
      </c>
      <c r="J2865">
        <v>9.5699999999999993E-2</v>
      </c>
      <c r="K2865">
        <v>9.5699999999999993E-2</v>
      </c>
      <c r="L2865">
        <v>9.5699999999999993E-2</v>
      </c>
    </row>
    <row r="2866" spans="1:12" x14ac:dyDescent="0.25">
      <c r="A2866" t="s">
        <v>704</v>
      </c>
      <c r="B2866">
        <v>2013</v>
      </c>
      <c r="C2866" t="s">
        <v>697</v>
      </c>
      <c r="D2866">
        <v>0.29649999999999999</v>
      </c>
      <c r="E2866">
        <v>0.29649999999999999</v>
      </c>
      <c r="F2866">
        <v>0.29649999999999999</v>
      </c>
      <c r="G2866">
        <v>0.29649999999999999</v>
      </c>
      <c r="H2866">
        <v>0.29649999999999999</v>
      </c>
      <c r="I2866">
        <v>0.29649999999999999</v>
      </c>
      <c r="J2866">
        <v>0.29649999999999999</v>
      </c>
      <c r="K2866">
        <v>0.29649999999999999</v>
      </c>
      <c r="L2866">
        <v>0.29649999999999999</v>
      </c>
    </row>
    <row r="2867" spans="1:12" x14ac:dyDescent="0.25">
      <c r="A2867" t="s">
        <v>704</v>
      </c>
      <c r="B2867">
        <v>2013</v>
      </c>
      <c r="C2867" t="s">
        <v>699</v>
      </c>
      <c r="D2867">
        <v>3.8E-3</v>
      </c>
      <c r="E2867">
        <v>3.8E-3</v>
      </c>
      <c r="F2867">
        <v>3.8E-3</v>
      </c>
      <c r="G2867">
        <v>3.8E-3</v>
      </c>
      <c r="H2867">
        <v>3.8E-3</v>
      </c>
      <c r="I2867">
        <v>3.8E-3</v>
      </c>
      <c r="J2867">
        <v>3.8E-3</v>
      </c>
      <c r="K2867">
        <v>3.8E-3</v>
      </c>
      <c r="L2867">
        <v>3.8E-3</v>
      </c>
    </row>
    <row r="2868" spans="1:12" x14ac:dyDescent="0.25">
      <c r="A2868" t="s">
        <v>704</v>
      </c>
      <c r="B2868">
        <v>2013</v>
      </c>
      <c r="C2868" t="s">
        <v>702</v>
      </c>
      <c r="D2868">
        <v>2.7799999999999998E-2</v>
      </c>
      <c r="E2868">
        <v>2.7799999999999998E-2</v>
      </c>
      <c r="F2868">
        <v>2.7799999999999998E-2</v>
      </c>
      <c r="G2868">
        <v>2.7799999999999998E-2</v>
      </c>
      <c r="H2868">
        <v>2.7799999999999998E-2</v>
      </c>
      <c r="I2868">
        <v>2.7799999999999998E-2</v>
      </c>
      <c r="J2868">
        <v>2.7799999999999998E-2</v>
      </c>
      <c r="K2868">
        <v>2.7799999999999998E-2</v>
      </c>
      <c r="L2868">
        <v>2.7799999999999998E-2</v>
      </c>
    </row>
    <row r="2869" spans="1:12" x14ac:dyDescent="0.25">
      <c r="A2869" t="s">
        <v>704</v>
      </c>
      <c r="B2869">
        <v>2013</v>
      </c>
      <c r="C2869" t="s">
        <v>698</v>
      </c>
      <c r="D2869">
        <v>0.1066</v>
      </c>
      <c r="E2869">
        <v>0.1066</v>
      </c>
      <c r="F2869">
        <v>0.1066</v>
      </c>
      <c r="G2869">
        <v>0.1066</v>
      </c>
      <c r="H2869">
        <v>0.1066</v>
      </c>
      <c r="I2869">
        <v>0.1066</v>
      </c>
      <c r="J2869">
        <v>0.1066</v>
      </c>
      <c r="K2869">
        <v>0.1066</v>
      </c>
      <c r="L2869">
        <v>0.1066</v>
      </c>
    </row>
    <row r="2870" spans="1:12" x14ac:dyDescent="0.25">
      <c r="A2870" t="s">
        <v>704</v>
      </c>
      <c r="B2870">
        <v>2013</v>
      </c>
      <c r="C2870" t="s">
        <v>701</v>
      </c>
      <c r="D2870">
        <v>5.6899999999999999E-2</v>
      </c>
      <c r="E2870">
        <v>5.6899999999999999E-2</v>
      </c>
      <c r="F2870">
        <v>5.6899999999999999E-2</v>
      </c>
      <c r="G2870">
        <v>5.6899999999999999E-2</v>
      </c>
      <c r="H2870">
        <v>5.6899999999999999E-2</v>
      </c>
      <c r="I2870">
        <v>5.6899999999999999E-2</v>
      </c>
      <c r="J2870">
        <v>5.6899999999999999E-2</v>
      </c>
      <c r="K2870">
        <v>5.6899999999999999E-2</v>
      </c>
      <c r="L2870">
        <v>5.6899999999999999E-2</v>
      </c>
    </row>
    <row r="2871" spans="1:12" x14ac:dyDescent="0.25">
      <c r="A2871" t="s">
        <v>704</v>
      </c>
      <c r="B2871">
        <v>2013</v>
      </c>
      <c r="C2871" t="s">
        <v>703</v>
      </c>
      <c r="D2871">
        <v>5.5999999999999999E-3</v>
      </c>
      <c r="E2871">
        <v>5.5999999999999999E-3</v>
      </c>
      <c r="F2871">
        <v>5.5999999999999999E-3</v>
      </c>
      <c r="G2871">
        <v>5.5999999999999999E-3</v>
      </c>
      <c r="H2871">
        <v>5.5999999999999999E-3</v>
      </c>
      <c r="I2871">
        <v>5.5999999999999999E-3</v>
      </c>
      <c r="J2871">
        <v>5.5999999999999999E-3</v>
      </c>
      <c r="K2871">
        <v>5.5999999999999999E-3</v>
      </c>
      <c r="L2871">
        <v>5.5999999999999999E-3</v>
      </c>
    </row>
    <row r="2872" spans="1:12" x14ac:dyDescent="0.25">
      <c r="A2872" t="s">
        <v>706</v>
      </c>
      <c r="B2872">
        <v>2013</v>
      </c>
      <c r="C2872" t="s">
        <v>699</v>
      </c>
      <c r="D2872">
        <v>3.8199999999999998E-2</v>
      </c>
      <c r="E2872">
        <v>3.8199999999999998E-2</v>
      </c>
      <c r="F2872">
        <v>3.8199999999999998E-2</v>
      </c>
      <c r="G2872">
        <v>3.8199999999999998E-2</v>
      </c>
      <c r="H2872">
        <v>3.8199999999999998E-2</v>
      </c>
      <c r="I2872">
        <v>3.8199999999999998E-2</v>
      </c>
      <c r="J2872">
        <v>3.8199999999999998E-2</v>
      </c>
      <c r="K2872">
        <v>3.8199999999999998E-2</v>
      </c>
      <c r="L2872">
        <v>3.8199999999999998E-2</v>
      </c>
    </row>
    <row r="2873" spans="1:12" x14ac:dyDescent="0.25">
      <c r="A2873" t="s">
        <v>706</v>
      </c>
      <c r="B2873">
        <v>2013</v>
      </c>
      <c r="C2873" t="s">
        <v>701</v>
      </c>
      <c r="D2873">
        <v>0.54890000000000005</v>
      </c>
      <c r="E2873">
        <v>0.54890000000000005</v>
      </c>
      <c r="F2873">
        <v>0.54890000000000005</v>
      </c>
      <c r="G2873">
        <v>0.54890000000000005</v>
      </c>
      <c r="H2873">
        <v>0.54890000000000005</v>
      </c>
      <c r="I2873">
        <v>0.54890000000000005</v>
      </c>
      <c r="J2873">
        <v>0.54890000000000005</v>
      </c>
      <c r="K2873">
        <v>0.54890000000000005</v>
      </c>
      <c r="L2873">
        <v>0.54890000000000005</v>
      </c>
    </row>
    <row r="2874" spans="1:12" x14ac:dyDescent="0.25">
      <c r="A2874" t="s">
        <v>706</v>
      </c>
      <c r="B2874">
        <v>2013</v>
      </c>
      <c r="C2874" t="s">
        <v>703</v>
      </c>
      <c r="D2874">
        <v>5.5800000000000002E-2</v>
      </c>
      <c r="E2874">
        <v>5.5800000000000002E-2</v>
      </c>
      <c r="F2874">
        <v>5.5800000000000002E-2</v>
      </c>
      <c r="G2874">
        <v>5.5800000000000002E-2</v>
      </c>
      <c r="H2874">
        <v>5.5800000000000002E-2</v>
      </c>
      <c r="I2874">
        <v>5.5800000000000002E-2</v>
      </c>
      <c r="J2874">
        <v>5.5800000000000002E-2</v>
      </c>
      <c r="K2874">
        <v>5.5800000000000002E-2</v>
      </c>
      <c r="L2874">
        <v>5.5800000000000002E-2</v>
      </c>
    </row>
    <row r="2875" spans="1:12" x14ac:dyDescent="0.25">
      <c r="A2875" t="s">
        <v>706</v>
      </c>
      <c r="B2875">
        <v>2013</v>
      </c>
      <c r="C2875" t="s">
        <v>702</v>
      </c>
      <c r="D2875">
        <v>0.27689999999999998</v>
      </c>
      <c r="E2875">
        <v>0.27689999999999998</v>
      </c>
      <c r="F2875">
        <v>0.27689999999999998</v>
      </c>
      <c r="G2875">
        <v>0.27689999999999998</v>
      </c>
      <c r="H2875">
        <v>0.27689999999999998</v>
      </c>
      <c r="I2875">
        <v>0.27689999999999998</v>
      </c>
      <c r="J2875">
        <v>0.27689999999999998</v>
      </c>
      <c r="K2875">
        <v>0.27689999999999998</v>
      </c>
      <c r="L2875">
        <v>0.27689999999999998</v>
      </c>
    </row>
    <row r="2876" spans="1:12" x14ac:dyDescent="0.25">
      <c r="A2876" t="s">
        <v>706</v>
      </c>
      <c r="B2876">
        <v>2013</v>
      </c>
      <c r="C2876" t="s">
        <v>700</v>
      </c>
      <c r="D2876">
        <v>0.95379999999999998</v>
      </c>
      <c r="E2876">
        <v>0.95379999999999998</v>
      </c>
      <c r="F2876">
        <v>0.95379999999999998</v>
      </c>
      <c r="G2876">
        <v>0.95379999999999998</v>
      </c>
      <c r="H2876">
        <v>0.95379999999999998</v>
      </c>
      <c r="I2876">
        <v>0.95379999999999998</v>
      </c>
      <c r="J2876">
        <v>0.95379999999999998</v>
      </c>
      <c r="K2876">
        <v>0.95379999999999998</v>
      </c>
      <c r="L2876">
        <v>0.95379999999999998</v>
      </c>
    </row>
    <row r="2877" spans="1:12" x14ac:dyDescent="0.25">
      <c r="A2877" t="s">
        <v>706</v>
      </c>
      <c r="B2877">
        <v>2013</v>
      </c>
      <c r="C2877" t="s">
        <v>698</v>
      </c>
      <c r="D2877">
        <v>1.2437</v>
      </c>
      <c r="E2877">
        <v>1.2437</v>
      </c>
      <c r="F2877">
        <v>1.2437</v>
      </c>
      <c r="G2877">
        <v>1.2437</v>
      </c>
      <c r="H2877">
        <v>1.2437</v>
      </c>
      <c r="I2877">
        <v>1.2437</v>
      </c>
      <c r="J2877">
        <v>1.2437</v>
      </c>
      <c r="K2877">
        <v>1.2437</v>
      </c>
      <c r="L2877">
        <v>1.2437</v>
      </c>
    </row>
    <row r="2878" spans="1:12" x14ac:dyDescent="0.25">
      <c r="A2878" t="s">
        <v>706</v>
      </c>
      <c r="B2878">
        <v>2013</v>
      </c>
      <c r="C2878" t="s">
        <v>697</v>
      </c>
      <c r="D2878">
        <v>3.1173000000000002</v>
      </c>
      <c r="E2878">
        <v>3.1173000000000002</v>
      </c>
      <c r="F2878">
        <v>3.1173000000000002</v>
      </c>
      <c r="G2878">
        <v>3.1173000000000002</v>
      </c>
      <c r="H2878">
        <v>3.1173000000000002</v>
      </c>
      <c r="I2878">
        <v>3.1173000000000002</v>
      </c>
      <c r="J2878">
        <v>3.1173000000000002</v>
      </c>
      <c r="K2878">
        <v>3.1173000000000002</v>
      </c>
      <c r="L2878">
        <v>3.1173000000000002</v>
      </c>
    </row>
    <row r="2879" spans="1:12" x14ac:dyDescent="0.25">
      <c r="A2879" t="s">
        <v>708</v>
      </c>
      <c r="B2879">
        <v>2013</v>
      </c>
      <c r="C2879" t="s">
        <v>703</v>
      </c>
      <c r="D2879">
        <v>2.29E-2</v>
      </c>
      <c r="E2879">
        <v>2.29E-2</v>
      </c>
      <c r="F2879">
        <v>2.29E-2</v>
      </c>
      <c r="G2879">
        <v>2.29E-2</v>
      </c>
      <c r="H2879">
        <v>2.29E-2</v>
      </c>
      <c r="I2879">
        <v>2.29E-2</v>
      </c>
      <c r="J2879">
        <v>2.29E-2</v>
      </c>
      <c r="K2879">
        <v>2.29E-2</v>
      </c>
      <c r="L2879">
        <v>2.29E-2</v>
      </c>
    </row>
    <row r="2880" spans="1:12" x14ac:dyDescent="0.25">
      <c r="A2880" t="s">
        <v>708</v>
      </c>
      <c r="B2880">
        <v>2013</v>
      </c>
      <c r="C2880" t="s">
        <v>700</v>
      </c>
      <c r="D2880">
        <v>0.3916</v>
      </c>
      <c r="E2880">
        <v>0.3916</v>
      </c>
      <c r="F2880">
        <v>0.3916</v>
      </c>
      <c r="G2880">
        <v>0.3916</v>
      </c>
      <c r="H2880">
        <v>0.3916</v>
      </c>
      <c r="I2880">
        <v>0.3916</v>
      </c>
      <c r="J2880">
        <v>0.3916</v>
      </c>
      <c r="K2880">
        <v>0.3916</v>
      </c>
      <c r="L2880">
        <v>0.3916</v>
      </c>
    </row>
    <row r="2881" spans="1:12" x14ac:dyDescent="0.25">
      <c r="A2881" t="s">
        <v>708</v>
      </c>
      <c r="B2881">
        <v>2013</v>
      </c>
      <c r="C2881" t="s">
        <v>702</v>
      </c>
      <c r="D2881">
        <v>0.1137</v>
      </c>
      <c r="E2881">
        <v>0.1137</v>
      </c>
      <c r="F2881">
        <v>0.1137</v>
      </c>
      <c r="G2881">
        <v>0.1137</v>
      </c>
      <c r="H2881">
        <v>0.1137</v>
      </c>
      <c r="I2881">
        <v>0.1137</v>
      </c>
      <c r="J2881">
        <v>0.1137</v>
      </c>
      <c r="K2881">
        <v>0.1137</v>
      </c>
      <c r="L2881">
        <v>0.1137</v>
      </c>
    </row>
    <row r="2882" spans="1:12" x14ac:dyDescent="0.25">
      <c r="A2882" t="s">
        <v>708</v>
      </c>
      <c r="B2882">
        <v>2013</v>
      </c>
      <c r="C2882" t="s">
        <v>697</v>
      </c>
      <c r="D2882">
        <v>1.4772000000000001</v>
      </c>
      <c r="E2882">
        <v>1.4772000000000001</v>
      </c>
      <c r="F2882">
        <v>1.4772000000000001</v>
      </c>
      <c r="G2882">
        <v>1.4772000000000001</v>
      </c>
      <c r="H2882">
        <v>1.4772000000000001</v>
      </c>
      <c r="I2882">
        <v>1.4772000000000001</v>
      </c>
      <c r="J2882">
        <v>1.4772000000000001</v>
      </c>
      <c r="K2882">
        <v>1.4772000000000001</v>
      </c>
      <c r="L2882">
        <v>1.4772000000000001</v>
      </c>
    </row>
    <row r="2883" spans="1:12" x14ac:dyDescent="0.25">
      <c r="A2883" t="s">
        <v>708</v>
      </c>
      <c r="B2883">
        <v>2013</v>
      </c>
      <c r="C2883" t="s">
        <v>701</v>
      </c>
      <c r="D2883">
        <v>0.28989999999999999</v>
      </c>
      <c r="E2883">
        <v>0.28989999999999999</v>
      </c>
      <c r="F2883">
        <v>0.28989999999999999</v>
      </c>
      <c r="G2883">
        <v>0.28989999999999999</v>
      </c>
      <c r="H2883">
        <v>0.28989999999999999</v>
      </c>
      <c r="I2883">
        <v>0.28989999999999999</v>
      </c>
      <c r="J2883">
        <v>0.28989999999999999</v>
      </c>
      <c r="K2883">
        <v>0.28989999999999999</v>
      </c>
      <c r="L2883">
        <v>0.28989999999999999</v>
      </c>
    </row>
    <row r="2884" spans="1:12" x14ac:dyDescent="0.25">
      <c r="A2884" t="s">
        <v>708</v>
      </c>
      <c r="B2884">
        <v>2013</v>
      </c>
      <c r="C2884" t="s">
        <v>698</v>
      </c>
      <c r="D2884">
        <v>0.64339999999999997</v>
      </c>
      <c r="E2884">
        <v>0.64339999999999997</v>
      </c>
      <c r="F2884">
        <v>0.64339999999999997</v>
      </c>
      <c r="G2884">
        <v>0.64339999999999997</v>
      </c>
      <c r="H2884">
        <v>0.64339999999999997</v>
      </c>
      <c r="I2884">
        <v>0.64339999999999997</v>
      </c>
      <c r="J2884">
        <v>0.64339999999999997</v>
      </c>
      <c r="K2884">
        <v>0.64339999999999997</v>
      </c>
      <c r="L2884">
        <v>0.64339999999999997</v>
      </c>
    </row>
    <row r="2885" spans="1:12" x14ac:dyDescent="0.25">
      <c r="A2885" t="s">
        <v>708</v>
      </c>
      <c r="B2885">
        <v>2013</v>
      </c>
      <c r="C2885" t="s">
        <v>699</v>
      </c>
      <c r="D2885">
        <v>1.5699999999999999E-2</v>
      </c>
      <c r="E2885">
        <v>1.5699999999999999E-2</v>
      </c>
      <c r="F2885">
        <v>1.5699999999999999E-2</v>
      </c>
      <c r="G2885">
        <v>1.5699999999999999E-2</v>
      </c>
      <c r="H2885">
        <v>1.5699999999999999E-2</v>
      </c>
      <c r="I2885">
        <v>1.5699999999999999E-2</v>
      </c>
      <c r="J2885">
        <v>1.5699999999999999E-2</v>
      </c>
      <c r="K2885">
        <v>1.5699999999999999E-2</v>
      </c>
      <c r="L2885">
        <v>1.5699999999999999E-2</v>
      </c>
    </row>
    <row r="2886" spans="1:12" x14ac:dyDescent="0.25">
      <c r="A2886" t="s">
        <v>709</v>
      </c>
      <c r="B2886">
        <v>2013</v>
      </c>
      <c r="C2886" t="s">
        <v>697</v>
      </c>
      <c r="D2886">
        <v>15.8901</v>
      </c>
      <c r="E2886">
        <v>15.8901</v>
      </c>
      <c r="F2886">
        <v>15.8901</v>
      </c>
      <c r="G2886">
        <v>15.8901</v>
      </c>
      <c r="H2886">
        <v>15.8901</v>
      </c>
      <c r="I2886">
        <v>15.8901</v>
      </c>
      <c r="J2886">
        <v>15.8901</v>
      </c>
      <c r="K2886">
        <v>15.8901</v>
      </c>
      <c r="L2886">
        <v>15.8901</v>
      </c>
    </row>
    <row r="2887" spans="1:12" x14ac:dyDescent="0.25">
      <c r="A2887" t="s">
        <v>709</v>
      </c>
      <c r="B2887">
        <v>2013</v>
      </c>
      <c r="C2887" t="s">
        <v>702</v>
      </c>
      <c r="D2887">
        <v>1.524</v>
      </c>
      <c r="E2887">
        <v>1.524</v>
      </c>
      <c r="F2887">
        <v>1.524</v>
      </c>
      <c r="G2887">
        <v>1.524</v>
      </c>
      <c r="H2887">
        <v>1.524</v>
      </c>
      <c r="I2887">
        <v>1.524</v>
      </c>
      <c r="J2887">
        <v>1.524</v>
      </c>
      <c r="K2887">
        <v>1.524</v>
      </c>
      <c r="L2887">
        <v>1.524</v>
      </c>
    </row>
    <row r="2888" spans="1:12" x14ac:dyDescent="0.25">
      <c r="A2888" t="s">
        <v>709</v>
      </c>
      <c r="B2888">
        <v>2013</v>
      </c>
      <c r="C2888" t="s">
        <v>703</v>
      </c>
      <c r="D2888">
        <v>0.30719999999999997</v>
      </c>
      <c r="E2888">
        <v>0.30719999999999997</v>
      </c>
      <c r="F2888">
        <v>0.30719999999999997</v>
      </c>
      <c r="G2888">
        <v>0.30719999999999997</v>
      </c>
      <c r="H2888">
        <v>0.30719999999999997</v>
      </c>
      <c r="I2888">
        <v>0.30719999999999997</v>
      </c>
      <c r="J2888">
        <v>0.30719999999999997</v>
      </c>
      <c r="K2888">
        <v>0.30719999999999997</v>
      </c>
      <c r="L2888">
        <v>0.30719999999999997</v>
      </c>
    </row>
    <row r="2889" spans="1:12" x14ac:dyDescent="0.25">
      <c r="A2889" t="s">
        <v>709</v>
      </c>
      <c r="B2889">
        <v>2013</v>
      </c>
      <c r="C2889" t="s">
        <v>701</v>
      </c>
      <c r="D2889">
        <v>2.8429000000000002</v>
      </c>
      <c r="E2889">
        <v>2.8429000000000002</v>
      </c>
      <c r="F2889">
        <v>2.8429000000000002</v>
      </c>
      <c r="G2889">
        <v>2.8429000000000002</v>
      </c>
      <c r="H2889">
        <v>2.8429000000000002</v>
      </c>
      <c r="I2889">
        <v>2.8429000000000002</v>
      </c>
      <c r="J2889">
        <v>2.8429000000000002</v>
      </c>
      <c r="K2889">
        <v>2.8429000000000002</v>
      </c>
      <c r="L2889">
        <v>2.8429000000000002</v>
      </c>
    </row>
    <row r="2890" spans="1:12" x14ac:dyDescent="0.25">
      <c r="A2890" t="s">
        <v>709</v>
      </c>
      <c r="B2890">
        <v>2013</v>
      </c>
      <c r="C2890" t="s">
        <v>699</v>
      </c>
      <c r="D2890">
        <v>0.2102</v>
      </c>
      <c r="E2890">
        <v>0.2102</v>
      </c>
      <c r="F2890">
        <v>0.2102</v>
      </c>
      <c r="G2890">
        <v>0.2102</v>
      </c>
      <c r="H2890">
        <v>0.2102</v>
      </c>
      <c r="I2890">
        <v>0.2102</v>
      </c>
      <c r="J2890">
        <v>0.2102</v>
      </c>
      <c r="K2890">
        <v>0.2102</v>
      </c>
      <c r="L2890">
        <v>0.2102</v>
      </c>
    </row>
    <row r="2891" spans="1:12" x14ac:dyDescent="0.25">
      <c r="A2891" t="s">
        <v>709</v>
      </c>
      <c r="B2891">
        <v>2013</v>
      </c>
      <c r="C2891" t="s">
        <v>700</v>
      </c>
      <c r="D2891">
        <v>5.2485999999999997</v>
      </c>
      <c r="E2891">
        <v>5.2485999999999997</v>
      </c>
      <c r="F2891">
        <v>5.2485999999999997</v>
      </c>
      <c r="G2891">
        <v>5.2485999999999997</v>
      </c>
      <c r="H2891">
        <v>5.2485999999999997</v>
      </c>
      <c r="I2891">
        <v>5.2485999999999997</v>
      </c>
      <c r="J2891">
        <v>5.2485999999999997</v>
      </c>
      <c r="K2891">
        <v>5.2485999999999997</v>
      </c>
      <c r="L2891">
        <v>5.2485999999999997</v>
      </c>
    </row>
    <row r="2892" spans="1:12" x14ac:dyDescent="0.25">
      <c r="A2892" t="s">
        <v>709</v>
      </c>
      <c r="B2892">
        <v>2013</v>
      </c>
      <c r="C2892" t="s">
        <v>698</v>
      </c>
      <c r="D2892">
        <v>5.7571000000000003</v>
      </c>
      <c r="E2892">
        <v>5.7571000000000003</v>
      </c>
      <c r="F2892">
        <v>5.7571000000000003</v>
      </c>
      <c r="G2892">
        <v>5.7571000000000003</v>
      </c>
      <c r="H2892">
        <v>5.7571000000000003</v>
      </c>
      <c r="I2892">
        <v>5.7571000000000003</v>
      </c>
      <c r="J2892">
        <v>5.7571000000000003</v>
      </c>
      <c r="K2892">
        <v>5.7571000000000003</v>
      </c>
      <c r="L2892">
        <v>5.7571000000000003</v>
      </c>
    </row>
    <row r="2893" spans="1:12" x14ac:dyDescent="0.25">
      <c r="A2893" t="s">
        <v>710</v>
      </c>
      <c r="B2893">
        <v>2013</v>
      </c>
      <c r="C2893" t="s">
        <v>702</v>
      </c>
      <c r="D2893">
        <v>0.19239999999999999</v>
      </c>
      <c r="E2893">
        <v>0.19239999999999999</v>
      </c>
      <c r="F2893">
        <v>0.19239999999999999</v>
      </c>
      <c r="G2893">
        <v>0.19239999999999999</v>
      </c>
      <c r="H2893">
        <v>0.19239999999999999</v>
      </c>
      <c r="I2893">
        <v>0.19239999999999999</v>
      </c>
      <c r="J2893">
        <v>0.19239999999999999</v>
      </c>
      <c r="K2893">
        <v>0.19239999999999999</v>
      </c>
      <c r="L2893">
        <v>0.19239999999999999</v>
      </c>
    </row>
    <row r="2894" spans="1:12" x14ac:dyDescent="0.25">
      <c r="A2894" t="s">
        <v>710</v>
      </c>
      <c r="B2894">
        <v>2013</v>
      </c>
      <c r="C2894" t="s">
        <v>699</v>
      </c>
      <c r="D2894">
        <v>2.6499999999999999E-2</v>
      </c>
      <c r="E2894">
        <v>2.6499999999999999E-2</v>
      </c>
      <c r="F2894">
        <v>2.6499999999999999E-2</v>
      </c>
      <c r="G2894">
        <v>2.6499999999999999E-2</v>
      </c>
      <c r="H2894">
        <v>2.6499999999999999E-2</v>
      </c>
      <c r="I2894">
        <v>2.6499999999999999E-2</v>
      </c>
      <c r="J2894">
        <v>2.6499999999999999E-2</v>
      </c>
      <c r="K2894">
        <v>2.6499999999999999E-2</v>
      </c>
      <c r="L2894">
        <v>2.6499999999999999E-2</v>
      </c>
    </row>
    <row r="2895" spans="1:12" x14ac:dyDescent="0.25">
      <c r="A2895" t="s">
        <v>710</v>
      </c>
      <c r="B2895">
        <v>2013</v>
      </c>
      <c r="C2895" t="s">
        <v>698</v>
      </c>
      <c r="D2895">
        <v>0.94699999999999995</v>
      </c>
      <c r="E2895">
        <v>0.94699999999999995</v>
      </c>
      <c r="F2895">
        <v>0.94699999999999995</v>
      </c>
      <c r="G2895">
        <v>0.94699999999999995</v>
      </c>
      <c r="H2895">
        <v>0.94699999999999995</v>
      </c>
      <c r="I2895">
        <v>0.94699999999999995</v>
      </c>
      <c r="J2895">
        <v>0.94699999999999995</v>
      </c>
      <c r="K2895">
        <v>0.94699999999999995</v>
      </c>
      <c r="L2895">
        <v>0.94699999999999995</v>
      </c>
    </row>
    <row r="2896" spans="1:12" x14ac:dyDescent="0.25">
      <c r="A2896" t="s">
        <v>710</v>
      </c>
      <c r="B2896">
        <v>2013</v>
      </c>
      <c r="C2896" t="s">
        <v>701</v>
      </c>
      <c r="D2896">
        <v>0.40300000000000002</v>
      </c>
      <c r="E2896">
        <v>0.40300000000000002</v>
      </c>
      <c r="F2896">
        <v>0.40300000000000002</v>
      </c>
      <c r="G2896">
        <v>0.40300000000000002</v>
      </c>
      <c r="H2896">
        <v>0.40300000000000002</v>
      </c>
      <c r="I2896">
        <v>0.40300000000000002</v>
      </c>
      <c r="J2896">
        <v>0.40300000000000002</v>
      </c>
      <c r="K2896">
        <v>0.40300000000000002</v>
      </c>
      <c r="L2896">
        <v>0.40300000000000002</v>
      </c>
    </row>
    <row r="2897" spans="1:12" x14ac:dyDescent="0.25">
      <c r="A2897" t="s">
        <v>710</v>
      </c>
      <c r="B2897">
        <v>2013</v>
      </c>
      <c r="C2897" t="s">
        <v>700</v>
      </c>
      <c r="D2897">
        <v>0.66269999999999996</v>
      </c>
      <c r="E2897">
        <v>0.66269999999999996</v>
      </c>
      <c r="F2897">
        <v>0.66269999999999996</v>
      </c>
      <c r="G2897">
        <v>0.66269999999999996</v>
      </c>
      <c r="H2897">
        <v>0.66269999999999996</v>
      </c>
      <c r="I2897">
        <v>0.66269999999999996</v>
      </c>
      <c r="J2897">
        <v>0.66269999999999996</v>
      </c>
      <c r="K2897">
        <v>0.66269999999999996</v>
      </c>
      <c r="L2897">
        <v>0.66269999999999996</v>
      </c>
    </row>
    <row r="2898" spans="1:12" x14ac:dyDescent="0.25">
      <c r="A2898" t="s">
        <v>710</v>
      </c>
      <c r="B2898">
        <v>2013</v>
      </c>
      <c r="C2898" t="s">
        <v>703</v>
      </c>
      <c r="D2898">
        <v>3.8800000000000001E-2</v>
      </c>
      <c r="E2898">
        <v>3.8800000000000001E-2</v>
      </c>
      <c r="F2898">
        <v>3.8800000000000001E-2</v>
      </c>
      <c r="G2898">
        <v>3.8800000000000001E-2</v>
      </c>
      <c r="H2898">
        <v>3.8800000000000001E-2</v>
      </c>
      <c r="I2898">
        <v>3.8800000000000001E-2</v>
      </c>
      <c r="J2898">
        <v>3.8800000000000001E-2</v>
      </c>
      <c r="K2898">
        <v>3.8800000000000001E-2</v>
      </c>
      <c r="L2898">
        <v>3.8800000000000001E-2</v>
      </c>
    </row>
    <row r="2899" spans="1:12" x14ac:dyDescent="0.25">
      <c r="A2899" t="s">
        <v>710</v>
      </c>
      <c r="B2899">
        <v>2013</v>
      </c>
      <c r="C2899" t="s">
        <v>697</v>
      </c>
      <c r="D2899">
        <v>2.2704</v>
      </c>
      <c r="E2899">
        <v>2.2704</v>
      </c>
      <c r="F2899">
        <v>2.2704</v>
      </c>
      <c r="G2899">
        <v>2.2704</v>
      </c>
      <c r="H2899">
        <v>2.2704</v>
      </c>
      <c r="I2899">
        <v>2.2704</v>
      </c>
      <c r="J2899">
        <v>2.2704</v>
      </c>
      <c r="K2899">
        <v>2.2704</v>
      </c>
      <c r="L2899">
        <v>2.2704</v>
      </c>
    </row>
    <row r="2900" spans="1:12" x14ac:dyDescent="0.25">
      <c r="A2900" t="s">
        <v>711</v>
      </c>
      <c r="B2900">
        <v>2013</v>
      </c>
      <c r="C2900" t="s">
        <v>701</v>
      </c>
      <c r="D2900">
        <v>0.26860000000000001</v>
      </c>
      <c r="E2900">
        <v>0.26860000000000001</v>
      </c>
      <c r="F2900">
        <v>0.26860000000000001</v>
      </c>
      <c r="G2900">
        <v>0.26860000000000001</v>
      </c>
      <c r="H2900">
        <v>0.26860000000000001</v>
      </c>
      <c r="I2900">
        <v>0.26860000000000001</v>
      </c>
      <c r="J2900">
        <v>0.26860000000000001</v>
      </c>
      <c r="K2900">
        <v>0.26860000000000001</v>
      </c>
      <c r="L2900">
        <v>0.26860000000000001</v>
      </c>
    </row>
    <row r="2901" spans="1:12" x14ac:dyDescent="0.25">
      <c r="A2901" t="s">
        <v>711</v>
      </c>
      <c r="B2901">
        <v>2013</v>
      </c>
      <c r="C2901" t="s">
        <v>700</v>
      </c>
      <c r="D2901">
        <v>0.48280000000000001</v>
      </c>
      <c r="E2901">
        <v>0.48280000000000001</v>
      </c>
      <c r="F2901">
        <v>0.48280000000000001</v>
      </c>
      <c r="G2901">
        <v>0.48280000000000001</v>
      </c>
      <c r="H2901">
        <v>0.48280000000000001</v>
      </c>
      <c r="I2901">
        <v>0.48280000000000001</v>
      </c>
      <c r="J2901">
        <v>0.48280000000000001</v>
      </c>
      <c r="K2901">
        <v>0.48280000000000001</v>
      </c>
      <c r="L2901">
        <v>0.48280000000000001</v>
      </c>
    </row>
    <row r="2902" spans="1:12" x14ac:dyDescent="0.25">
      <c r="A2902" t="s">
        <v>711</v>
      </c>
      <c r="B2902">
        <v>2013</v>
      </c>
      <c r="C2902" t="s">
        <v>698</v>
      </c>
      <c r="D2902">
        <v>0.62809999999999999</v>
      </c>
      <c r="E2902">
        <v>0.62809999999999999</v>
      </c>
      <c r="F2902">
        <v>0.62809999999999999</v>
      </c>
      <c r="G2902">
        <v>0.62809999999999999</v>
      </c>
      <c r="H2902">
        <v>0.62809999999999999</v>
      </c>
      <c r="I2902">
        <v>0.62809999999999999</v>
      </c>
      <c r="J2902">
        <v>0.62809999999999999</v>
      </c>
      <c r="K2902">
        <v>0.62809999999999999</v>
      </c>
      <c r="L2902">
        <v>0.62809999999999999</v>
      </c>
    </row>
    <row r="2903" spans="1:12" x14ac:dyDescent="0.25">
      <c r="A2903" t="s">
        <v>711</v>
      </c>
      <c r="B2903">
        <v>2013</v>
      </c>
      <c r="C2903" t="s">
        <v>702</v>
      </c>
      <c r="D2903">
        <v>0.14019999999999999</v>
      </c>
      <c r="E2903">
        <v>0.14019999999999999</v>
      </c>
      <c r="F2903">
        <v>0.14019999999999999</v>
      </c>
      <c r="G2903">
        <v>0.14019999999999999</v>
      </c>
      <c r="H2903">
        <v>0.14019999999999999</v>
      </c>
      <c r="I2903">
        <v>0.14019999999999999</v>
      </c>
      <c r="J2903">
        <v>0.14019999999999999</v>
      </c>
      <c r="K2903">
        <v>0.14019999999999999</v>
      </c>
      <c r="L2903">
        <v>0.14019999999999999</v>
      </c>
    </row>
    <row r="2904" spans="1:12" x14ac:dyDescent="0.25">
      <c r="A2904" t="s">
        <v>711</v>
      </c>
      <c r="B2904">
        <v>2013</v>
      </c>
      <c r="C2904" t="s">
        <v>703</v>
      </c>
      <c r="D2904">
        <v>2.8299999999999999E-2</v>
      </c>
      <c r="E2904">
        <v>2.8299999999999999E-2</v>
      </c>
      <c r="F2904">
        <v>2.8299999999999999E-2</v>
      </c>
      <c r="G2904">
        <v>2.8299999999999999E-2</v>
      </c>
      <c r="H2904">
        <v>2.8299999999999999E-2</v>
      </c>
      <c r="I2904">
        <v>2.8299999999999999E-2</v>
      </c>
      <c r="J2904">
        <v>2.8299999999999999E-2</v>
      </c>
      <c r="K2904">
        <v>2.8299999999999999E-2</v>
      </c>
      <c r="L2904">
        <v>2.8299999999999999E-2</v>
      </c>
    </row>
    <row r="2905" spans="1:12" x14ac:dyDescent="0.25">
      <c r="A2905" t="s">
        <v>711</v>
      </c>
      <c r="B2905">
        <v>2013</v>
      </c>
      <c r="C2905" t="s">
        <v>699</v>
      </c>
      <c r="D2905">
        <v>1.9300000000000001E-2</v>
      </c>
      <c r="E2905">
        <v>1.9300000000000001E-2</v>
      </c>
      <c r="F2905">
        <v>1.9300000000000001E-2</v>
      </c>
      <c r="G2905">
        <v>1.9300000000000001E-2</v>
      </c>
      <c r="H2905">
        <v>1.9300000000000001E-2</v>
      </c>
      <c r="I2905">
        <v>1.9300000000000001E-2</v>
      </c>
      <c r="J2905">
        <v>1.9300000000000001E-2</v>
      </c>
      <c r="K2905">
        <v>1.9300000000000001E-2</v>
      </c>
      <c r="L2905">
        <v>1.9300000000000001E-2</v>
      </c>
    </row>
    <row r="2906" spans="1:12" x14ac:dyDescent="0.25">
      <c r="A2906" t="s">
        <v>711</v>
      </c>
      <c r="B2906">
        <v>2013</v>
      </c>
      <c r="C2906" t="s">
        <v>697</v>
      </c>
      <c r="D2906">
        <v>1.5671999999999999</v>
      </c>
      <c r="E2906">
        <v>1.5671999999999999</v>
      </c>
      <c r="F2906">
        <v>1.5671999999999999</v>
      </c>
      <c r="G2906">
        <v>1.5671999999999999</v>
      </c>
      <c r="H2906">
        <v>1.5671999999999999</v>
      </c>
      <c r="I2906">
        <v>1.5671999999999999</v>
      </c>
      <c r="J2906">
        <v>1.5671999999999999</v>
      </c>
      <c r="K2906">
        <v>1.5671999999999999</v>
      </c>
      <c r="L2906">
        <v>1.5671999999999999</v>
      </c>
    </row>
    <row r="2907" spans="1:12" x14ac:dyDescent="0.25">
      <c r="A2907" t="s">
        <v>712</v>
      </c>
      <c r="B2907">
        <v>2013</v>
      </c>
      <c r="C2907" t="s">
        <v>698</v>
      </c>
      <c r="D2907">
        <v>0.1832</v>
      </c>
      <c r="E2907">
        <v>0.1832</v>
      </c>
      <c r="F2907">
        <v>0.1832</v>
      </c>
      <c r="G2907">
        <v>0.1832</v>
      </c>
      <c r="H2907">
        <v>0.1832</v>
      </c>
      <c r="I2907">
        <v>0.1832</v>
      </c>
      <c r="J2907">
        <v>0.1832</v>
      </c>
      <c r="K2907">
        <v>0.1832</v>
      </c>
      <c r="L2907">
        <v>0.1832</v>
      </c>
    </row>
    <row r="2908" spans="1:12" x14ac:dyDescent="0.25">
      <c r="A2908" t="s">
        <v>712</v>
      </c>
      <c r="B2908">
        <v>2013</v>
      </c>
      <c r="C2908" t="s">
        <v>701</v>
      </c>
      <c r="D2908">
        <v>8.9899999999999994E-2</v>
      </c>
      <c r="E2908">
        <v>8.9899999999999994E-2</v>
      </c>
      <c r="F2908">
        <v>8.9899999999999994E-2</v>
      </c>
      <c r="G2908">
        <v>8.9899999999999994E-2</v>
      </c>
      <c r="H2908">
        <v>8.9899999999999994E-2</v>
      </c>
      <c r="I2908">
        <v>8.9899999999999994E-2</v>
      </c>
      <c r="J2908">
        <v>8.9899999999999994E-2</v>
      </c>
      <c r="K2908">
        <v>8.9899999999999994E-2</v>
      </c>
      <c r="L2908">
        <v>8.9899999999999994E-2</v>
      </c>
    </row>
    <row r="2909" spans="1:12" x14ac:dyDescent="0.25">
      <c r="A2909" t="s">
        <v>712</v>
      </c>
      <c r="B2909">
        <v>2013</v>
      </c>
      <c r="C2909" t="s">
        <v>702</v>
      </c>
      <c r="D2909">
        <v>3.5299999999999998E-2</v>
      </c>
      <c r="E2909">
        <v>3.5299999999999998E-2</v>
      </c>
      <c r="F2909">
        <v>3.5299999999999998E-2</v>
      </c>
      <c r="G2909">
        <v>3.5299999999999998E-2</v>
      </c>
      <c r="H2909">
        <v>3.5299999999999998E-2</v>
      </c>
      <c r="I2909">
        <v>3.5299999999999998E-2</v>
      </c>
      <c r="J2909">
        <v>3.5299999999999998E-2</v>
      </c>
      <c r="K2909">
        <v>3.5299999999999998E-2</v>
      </c>
      <c r="L2909">
        <v>3.5299999999999998E-2</v>
      </c>
    </row>
    <row r="2910" spans="1:12" x14ac:dyDescent="0.25">
      <c r="A2910" t="s">
        <v>712</v>
      </c>
      <c r="B2910">
        <v>2013</v>
      </c>
      <c r="C2910" t="s">
        <v>697</v>
      </c>
      <c r="D2910">
        <v>0.44209999999999999</v>
      </c>
      <c r="E2910">
        <v>0.44209999999999999</v>
      </c>
      <c r="F2910">
        <v>0.44209999999999999</v>
      </c>
      <c r="G2910">
        <v>0.44209999999999999</v>
      </c>
      <c r="H2910">
        <v>0.44209999999999999</v>
      </c>
      <c r="I2910">
        <v>0.44209999999999999</v>
      </c>
      <c r="J2910">
        <v>0.44209999999999999</v>
      </c>
      <c r="K2910">
        <v>0.44209999999999999</v>
      </c>
      <c r="L2910">
        <v>0.44209999999999999</v>
      </c>
    </row>
    <row r="2911" spans="1:12" x14ac:dyDescent="0.25">
      <c r="A2911" t="s">
        <v>712</v>
      </c>
      <c r="B2911">
        <v>2013</v>
      </c>
      <c r="C2911" t="s">
        <v>703</v>
      </c>
      <c r="D2911">
        <v>7.1000000000000004E-3</v>
      </c>
      <c r="E2911">
        <v>7.1000000000000004E-3</v>
      </c>
      <c r="F2911">
        <v>7.1000000000000004E-3</v>
      </c>
      <c r="G2911">
        <v>7.1000000000000004E-3</v>
      </c>
      <c r="H2911">
        <v>7.1000000000000004E-3</v>
      </c>
      <c r="I2911">
        <v>7.1000000000000004E-3</v>
      </c>
      <c r="J2911">
        <v>7.1000000000000004E-3</v>
      </c>
      <c r="K2911">
        <v>7.1000000000000004E-3</v>
      </c>
      <c r="L2911">
        <v>7.1000000000000004E-3</v>
      </c>
    </row>
    <row r="2912" spans="1:12" x14ac:dyDescent="0.25">
      <c r="A2912" t="s">
        <v>712</v>
      </c>
      <c r="B2912">
        <v>2013</v>
      </c>
      <c r="C2912" t="s">
        <v>700</v>
      </c>
      <c r="D2912">
        <v>0.1217</v>
      </c>
      <c r="E2912">
        <v>0.1217</v>
      </c>
      <c r="F2912">
        <v>0.1217</v>
      </c>
      <c r="G2912">
        <v>0.1217</v>
      </c>
      <c r="H2912">
        <v>0.1217</v>
      </c>
      <c r="I2912">
        <v>0.1217</v>
      </c>
      <c r="J2912">
        <v>0.1217</v>
      </c>
      <c r="K2912">
        <v>0.1217</v>
      </c>
      <c r="L2912">
        <v>0.1217</v>
      </c>
    </row>
    <row r="2913" spans="1:12" x14ac:dyDescent="0.25">
      <c r="A2913" t="s">
        <v>712</v>
      </c>
      <c r="B2913">
        <v>2013</v>
      </c>
      <c r="C2913" t="s">
        <v>699</v>
      </c>
      <c r="D2913">
        <v>4.8999999999999998E-3</v>
      </c>
      <c r="E2913">
        <v>4.8999999999999998E-3</v>
      </c>
      <c r="F2913">
        <v>4.8999999999999998E-3</v>
      </c>
      <c r="G2913">
        <v>4.8999999999999998E-3</v>
      </c>
      <c r="H2913">
        <v>4.8999999999999998E-3</v>
      </c>
      <c r="I2913">
        <v>4.8999999999999998E-3</v>
      </c>
      <c r="J2913">
        <v>4.8999999999999998E-3</v>
      </c>
      <c r="K2913">
        <v>4.8999999999999998E-3</v>
      </c>
      <c r="L2913">
        <v>4.8999999999999998E-3</v>
      </c>
    </row>
    <row r="2914" spans="1:12" x14ac:dyDescent="0.25">
      <c r="A2914" t="s">
        <v>713</v>
      </c>
      <c r="B2914">
        <v>2013</v>
      </c>
      <c r="C2914" t="s">
        <v>698</v>
      </c>
      <c r="D2914">
        <v>3.9283000000000001</v>
      </c>
      <c r="E2914">
        <v>3.9283000000000001</v>
      </c>
      <c r="F2914">
        <v>3.9283000000000001</v>
      </c>
      <c r="G2914">
        <v>3.9283000000000001</v>
      </c>
      <c r="H2914">
        <v>3.9283000000000001</v>
      </c>
      <c r="I2914">
        <v>3.9283000000000001</v>
      </c>
      <c r="J2914">
        <v>3.9283000000000001</v>
      </c>
      <c r="K2914">
        <v>3.9283000000000001</v>
      </c>
      <c r="L2914">
        <v>3.9283000000000001</v>
      </c>
    </row>
    <row r="2915" spans="1:12" x14ac:dyDescent="0.25">
      <c r="A2915" t="s">
        <v>713</v>
      </c>
      <c r="B2915">
        <v>2013</v>
      </c>
      <c r="C2915" t="s">
        <v>700</v>
      </c>
      <c r="D2915">
        <v>2.7242999999999999</v>
      </c>
      <c r="E2915">
        <v>2.7242999999999999</v>
      </c>
      <c r="F2915">
        <v>2.7242999999999999</v>
      </c>
      <c r="G2915">
        <v>2.7242999999999999</v>
      </c>
      <c r="H2915">
        <v>2.7242999999999999</v>
      </c>
      <c r="I2915">
        <v>2.7242999999999999</v>
      </c>
      <c r="J2915">
        <v>2.7242999999999999</v>
      </c>
      <c r="K2915">
        <v>2.7242999999999999</v>
      </c>
      <c r="L2915">
        <v>2.7242999999999999</v>
      </c>
    </row>
    <row r="2916" spans="1:12" x14ac:dyDescent="0.25">
      <c r="A2916" t="s">
        <v>713</v>
      </c>
      <c r="B2916">
        <v>2013</v>
      </c>
      <c r="C2916" t="s">
        <v>702</v>
      </c>
      <c r="D2916">
        <v>0.79100000000000004</v>
      </c>
      <c r="E2916">
        <v>0.79100000000000004</v>
      </c>
      <c r="F2916">
        <v>0.79100000000000004</v>
      </c>
      <c r="G2916">
        <v>0.79100000000000004</v>
      </c>
      <c r="H2916">
        <v>0.79100000000000004</v>
      </c>
      <c r="I2916">
        <v>0.79100000000000004</v>
      </c>
      <c r="J2916">
        <v>0.79100000000000004</v>
      </c>
      <c r="K2916">
        <v>0.79100000000000004</v>
      </c>
      <c r="L2916">
        <v>0.79100000000000004</v>
      </c>
    </row>
    <row r="2917" spans="1:12" x14ac:dyDescent="0.25">
      <c r="A2917" t="s">
        <v>713</v>
      </c>
      <c r="B2917">
        <v>2013</v>
      </c>
      <c r="C2917" t="s">
        <v>701</v>
      </c>
      <c r="D2917">
        <v>1.9902</v>
      </c>
      <c r="E2917">
        <v>1.9902</v>
      </c>
      <c r="F2917">
        <v>1.9902</v>
      </c>
      <c r="G2917">
        <v>1.9902</v>
      </c>
      <c r="H2917">
        <v>1.9902</v>
      </c>
      <c r="I2917">
        <v>1.9902</v>
      </c>
      <c r="J2917">
        <v>1.9902</v>
      </c>
      <c r="K2917">
        <v>1.9902</v>
      </c>
      <c r="L2917">
        <v>1.9902</v>
      </c>
    </row>
    <row r="2918" spans="1:12" x14ac:dyDescent="0.25">
      <c r="A2918" t="s">
        <v>713</v>
      </c>
      <c r="B2918">
        <v>2013</v>
      </c>
      <c r="C2918" t="s">
        <v>703</v>
      </c>
      <c r="D2918">
        <v>0.1595</v>
      </c>
      <c r="E2918">
        <v>0.1595</v>
      </c>
      <c r="F2918">
        <v>0.1595</v>
      </c>
      <c r="G2918">
        <v>0.1595</v>
      </c>
      <c r="H2918">
        <v>0.1595</v>
      </c>
      <c r="I2918">
        <v>0.1595</v>
      </c>
      <c r="J2918">
        <v>0.1595</v>
      </c>
      <c r="K2918">
        <v>0.1595</v>
      </c>
      <c r="L2918">
        <v>0.1595</v>
      </c>
    </row>
    <row r="2919" spans="1:12" x14ac:dyDescent="0.25">
      <c r="A2919" t="s">
        <v>713</v>
      </c>
      <c r="B2919">
        <v>2013</v>
      </c>
      <c r="C2919" t="s">
        <v>699</v>
      </c>
      <c r="D2919">
        <v>0.1091</v>
      </c>
      <c r="E2919">
        <v>0.1091</v>
      </c>
      <c r="F2919">
        <v>0.1091</v>
      </c>
      <c r="G2919">
        <v>0.1091</v>
      </c>
      <c r="H2919">
        <v>0.1091</v>
      </c>
      <c r="I2919">
        <v>0.1091</v>
      </c>
      <c r="J2919">
        <v>0.1091</v>
      </c>
      <c r="K2919">
        <v>0.1091</v>
      </c>
      <c r="L2919">
        <v>0.1091</v>
      </c>
    </row>
    <row r="2920" spans="1:12" x14ac:dyDescent="0.25">
      <c r="A2920" t="s">
        <v>713</v>
      </c>
      <c r="B2920">
        <v>2013</v>
      </c>
      <c r="C2920" t="s">
        <v>697</v>
      </c>
      <c r="D2920">
        <v>9.7024000000000008</v>
      </c>
      <c r="E2920">
        <v>9.7024000000000008</v>
      </c>
      <c r="F2920">
        <v>9.7024000000000008</v>
      </c>
      <c r="G2920">
        <v>9.7024000000000008</v>
      </c>
      <c r="H2920">
        <v>9.7024000000000008</v>
      </c>
      <c r="I2920">
        <v>9.7024000000000008</v>
      </c>
      <c r="J2920">
        <v>9.7024000000000008</v>
      </c>
      <c r="K2920">
        <v>9.7024000000000008</v>
      </c>
      <c r="L2920">
        <v>9.7024000000000008</v>
      </c>
    </row>
    <row r="2921" spans="1:12" x14ac:dyDescent="0.25">
      <c r="A2921" t="s">
        <v>714</v>
      </c>
      <c r="B2921">
        <v>2013</v>
      </c>
      <c r="C2921" t="s">
        <v>697</v>
      </c>
      <c r="D2921">
        <v>4.9210000000000003</v>
      </c>
      <c r="E2921">
        <v>4.9210000000000003</v>
      </c>
      <c r="F2921">
        <v>4.9210000000000003</v>
      </c>
      <c r="G2921">
        <v>4.9210000000000003</v>
      </c>
      <c r="H2921">
        <v>4.9210000000000003</v>
      </c>
      <c r="I2921">
        <v>4.9210000000000003</v>
      </c>
      <c r="J2921">
        <v>4.9210000000000003</v>
      </c>
      <c r="K2921">
        <v>4.9210000000000003</v>
      </c>
      <c r="L2921">
        <v>4.9210000000000003</v>
      </c>
    </row>
    <row r="2922" spans="1:12" x14ac:dyDescent="0.25">
      <c r="A2922" t="s">
        <v>714</v>
      </c>
      <c r="B2922">
        <v>2013</v>
      </c>
      <c r="C2922" t="s">
        <v>700</v>
      </c>
      <c r="D2922">
        <v>1.3328</v>
      </c>
      <c r="E2922">
        <v>1.3328</v>
      </c>
      <c r="F2922">
        <v>1.3328</v>
      </c>
      <c r="G2922">
        <v>1.3328</v>
      </c>
      <c r="H2922">
        <v>1.3328</v>
      </c>
      <c r="I2922">
        <v>1.3328</v>
      </c>
      <c r="J2922">
        <v>1.3328</v>
      </c>
      <c r="K2922">
        <v>1.3328</v>
      </c>
      <c r="L2922">
        <v>1.3328</v>
      </c>
    </row>
    <row r="2923" spans="1:12" x14ac:dyDescent="0.25">
      <c r="A2923" t="s">
        <v>714</v>
      </c>
      <c r="B2923">
        <v>2013</v>
      </c>
      <c r="C2923" t="s">
        <v>703</v>
      </c>
      <c r="D2923">
        <v>7.8E-2</v>
      </c>
      <c r="E2923">
        <v>7.8E-2</v>
      </c>
      <c r="F2923">
        <v>7.8E-2</v>
      </c>
      <c r="G2923">
        <v>7.8E-2</v>
      </c>
      <c r="H2923">
        <v>7.8E-2</v>
      </c>
      <c r="I2923">
        <v>7.8E-2</v>
      </c>
      <c r="J2923">
        <v>7.8E-2</v>
      </c>
      <c r="K2923">
        <v>7.8E-2</v>
      </c>
      <c r="L2923">
        <v>7.8E-2</v>
      </c>
    </row>
    <row r="2924" spans="1:12" x14ac:dyDescent="0.25">
      <c r="A2924" t="s">
        <v>714</v>
      </c>
      <c r="B2924">
        <v>2013</v>
      </c>
      <c r="C2924" t="s">
        <v>702</v>
      </c>
      <c r="D2924">
        <v>0.38700000000000001</v>
      </c>
      <c r="E2924">
        <v>0.38700000000000001</v>
      </c>
      <c r="F2924">
        <v>0.38700000000000001</v>
      </c>
      <c r="G2924">
        <v>0.38700000000000001</v>
      </c>
      <c r="H2924">
        <v>0.38700000000000001</v>
      </c>
      <c r="I2924">
        <v>0.38700000000000001</v>
      </c>
      <c r="J2924">
        <v>0.38700000000000001</v>
      </c>
      <c r="K2924">
        <v>0.38700000000000001</v>
      </c>
      <c r="L2924">
        <v>0.38700000000000001</v>
      </c>
    </row>
    <row r="2925" spans="1:12" x14ac:dyDescent="0.25">
      <c r="A2925" t="s">
        <v>714</v>
      </c>
      <c r="B2925">
        <v>2013</v>
      </c>
      <c r="C2925" t="s">
        <v>701</v>
      </c>
      <c r="D2925">
        <v>0.93420000000000003</v>
      </c>
      <c r="E2925">
        <v>0.93420000000000003</v>
      </c>
      <c r="F2925">
        <v>0.93420000000000003</v>
      </c>
      <c r="G2925">
        <v>0.93420000000000003</v>
      </c>
      <c r="H2925">
        <v>0.93420000000000003</v>
      </c>
      <c r="I2925">
        <v>0.93420000000000003</v>
      </c>
      <c r="J2925">
        <v>0.93420000000000003</v>
      </c>
      <c r="K2925">
        <v>0.93420000000000003</v>
      </c>
      <c r="L2925">
        <v>0.93420000000000003</v>
      </c>
    </row>
    <row r="2926" spans="1:12" x14ac:dyDescent="0.25">
      <c r="A2926" t="s">
        <v>714</v>
      </c>
      <c r="B2926">
        <v>2013</v>
      </c>
      <c r="C2926" t="s">
        <v>698</v>
      </c>
      <c r="D2926">
        <v>2.1356000000000002</v>
      </c>
      <c r="E2926">
        <v>2.1356000000000002</v>
      </c>
      <c r="F2926">
        <v>2.1356000000000002</v>
      </c>
      <c r="G2926">
        <v>2.1356000000000002</v>
      </c>
      <c r="H2926">
        <v>2.1356000000000002</v>
      </c>
      <c r="I2926">
        <v>2.1356000000000002</v>
      </c>
      <c r="J2926">
        <v>2.1356000000000002</v>
      </c>
      <c r="K2926">
        <v>2.1356000000000002</v>
      </c>
      <c r="L2926">
        <v>2.1356000000000002</v>
      </c>
    </row>
    <row r="2927" spans="1:12" x14ac:dyDescent="0.25">
      <c r="A2927" t="s">
        <v>714</v>
      </c>
      <c r="B2927">
        <v>2013</v>
      </c>
      <c r="C2927" t="s">
        <v>699</v>
      </c>
      <c r="D2927">
        <v>5.3400000000000003E-2</v>
      </c>
      <c r="E2927">
        <v>5.3400000000000003E-2</v>
      </c>
      <c r="F2927">
        <v>5.3400000000000003E-2</v>
      </c>
      <c r="G2927">
        <v>5.3400000000000003E-2</v>
      </c>
      <c r="H2927">
        <v>5.3400000000000003E-2</v>
      </c>
      <c r="I2927">
        <v>5.3400000000000003E-2</v>
      </c>
      <c r="J2927">
        <v>5.3400000000000003E-2</v>
      </c>
      <c r="K2927">
        <v>5.3400000000000003E-2</v>
      </c>
      <c r="L2927">
        <v>5.3400000000000003E-2</v>
      </c>
    </row>
    <row r="2928" spans="1:12" x14ac:dyDescent="0.25">
      <c r="A2928" t="s">
        <v>715</v>
      </c>
      <c r="B2928">
        <v>2013</v>
      </c>
      <c r="C2928" t="s">
        <v>697</v>
      </c>
      <c r="D2928">
        <v>0.57509999999999994</v>
      </c>
      <c r="E2928">
        <v>0.57509999999999994</v>
      </c>
      <c r="F2928">
        <v>0.57509999999999994</v>
      </c>
      <c r="G2928">
        <v>0.57509999999999994</v>
      </c>
      <c r="H2928">
        <v>0.57509999999999994</v>
      </c>
      <c r="I2928">
        <v>0.57509999999999994</v>
      </c>
      <c r="J2928">
        <v>0.57509999999999994</v>
      </c>
      <c r="K2928">
        <v>0.57509999999999994</v>
      </c>
      <c r="L2928">
        <v>0.57509999999999994</v>
      </c>
    </row>
    <row r="2929" spans="1:12" x14ac:dyDescent="0.25">
      <c r="A2929" t="s">
        <v>715</v>
      </c>
      <c r="B2929">
        <v>2013</v>
      </c>
      <c r="C2929" t="s">
        <v>700</v>
      </c>
      <c r="D2929">
        <v>0.18310000000000001</v>
      </c>
      <c r="E2929">
        <v>0.18310000000000001</v>
      </c>
      <c r="F2929">
        <v>0.18310000000000001</v>
      </c>
      <c r="G2929">
        <v>0.18310000000000001</v>
      </c>
      <c r="H2929">
        <v>0.18310000000000001</v>
      </c>
      <c r="I2929">
        <v>0.18310000000000001</v>
      </c>
      <c r="J2929">
        <v>0.18310000000000001</v>
      </c>
      <c r="K2929">
        <v>0.18310000000000001</v>
      </c>
      <c r="L2929">
        <v>0.18310000000000001</v>
      </c>
    </row>
    <row r="2930" spans="1:12" x14ac:dyDescent="0.25">
      <c r="A2930" t="s">
        <v>715</v>
      </c>
      <c r="B2930">
        <v>2013</v>
      </c>
      <c r="C2930" t="s">
        <v>698</v>
      </c>
      <c r="D2930">
        <v>0.2177</v>
      </c>
      <c r="E2930">
        <v>0.2177</v>
      </c>
      <c r="F2930">
        <v>0.2177</v>
      </c>
      <c r="G2930">
        <v>0.2177</v>
      </c>
      <c r="H2930">
        <v>0.2177</v>
      </c>
      <c r="I2930">
        <v>0.2177</v>
      </c>
      <c r="J2930">
        <v>0.2177</v>
      </c>
      <c r="K2930">
        <v>0.2177</v>
      </c>
      <c r="L2930">
        <v>0.2177</v>
      </c>
    </row>
    <row r="2931" spans="1:12" x14ac:dyDescent="0.25">
      <c r="A2931" t="s">
        <v>715</v>
      </c>
      <c r="B2931">
        <v>2013</v>
      </c>
      <c r="C2931" t="s">
        <v>701</v>
      </c>
      <c r="D2931">
        <v>0.1031</v>
      </c>
      <c r="E2931">
        <v>0.1031</v>
      </c>
      <c r="F2931">
        <v>0.1031</v>
      </c>
      <c r="G2931">
        <v>0.1031</v>
      </c>
      <c r="H2931">
        <v>0.1031</v>
      </c>
      <c r="I2931">
        <v>0.1031</v>
      </c>
      <c r="J2931">
        <v>0.1031</v>
      </c>
      <c r="K2931">
        <v>0.1031</v>
      </c>
      <c r="L2931">
        <v>0.1031</v>
      </c>
    </row>
    <row r="2932" spans="1:12" x14ac:dyDescent="0.25">
      <c r="A2932" t="s">
        <v>715</v>
      </c>
      <c r="B2932">
        <v>2013</v>
      </c>
      <c r="C2932" t="s">
        <v>699</v>
      </c>
      <c r="D2932">
        <v>7.3000000000000001E-3</v>
      </c>
      <c r="E2932">
        <v>7.3000000000000001E-3</v>
      </c>
      <c r="F2932">
        <v>7.3000000000000001E-3</v>
      </c>
      <c r="G2932">
        <v>7.3000000000000001E-3</v>
      </c>
      <c r="H2932">
        <v>7.3000000000000001E-3</v>
      </c>
      <c r="I2932">
        <v>7.3000000000000001E-3</v>
      </c>
      <c r="J2932">
        <v>7.3000000000000001E-3</v>
      </c>
      <c r="K2932">
        <v>7.3000000000000001E-3</v>
      </c>
      <c r="L2932">
        <v>7.3000000000000001E-3</v>
      </c>
    </row>
    <row r="2933" spans="1:12" x14ac:dyDescent="0.25">
      <c r="A2933" t="s">
        <v>715</v>
      </c>
      <c r="B2933">
        <v>2013</v>
      </c>
      <c r="C2933" t="s">
        <v>702</v>
      </c>
      <c r="D2933">
        <v>5.3199999999999997E-2</v>
      </c>
      <c r="E2933">
        <v>5.3199999999999997E-2</v>
      </c>
      <c r="F2933">
        <v>5.3199999999999997E-2</v>
      </c>
      <c r="G2933">
        <v>5.3199999999999997E-2</v>
      </c>
      <c r="H2933">
        <v>5.3199999999999997E-2</v>
      </c>
      <c r="I2933">
        <v>5.3199999999999997E-2</v>
      </c>
      <c r="J2933">
        <v>5.3199999999999997E-2</v>
      </c>
      <c r="K2933">
        <v>5.3199999999999997E-2</v>
      </c>
      <c r="L2933">
        <v>5.3199999999999997E-2</v>
      </c>
    </row>
    <row r="2934" spans="1:12" x14ac:dyDescent="0.25">
      <c r="A2934" t="s">
        <v>715</v>
      </c>
      <c r="B2934">
        <v>2013</v>
      </c>
      <c r="C2934" t="s">
        <v>703</v>
      </c>
      <c r="D2934">
        <v>1.0699999999999999E-2</v>
      </c>
      <c r="E2934">
        <v>1.0699999999999999E-2</v>
      </c>
      <c r="F2934">
        <v>1.0699999999999999E-2</v>
      </c>
      <c r="G2934">
        <v>1.0699999999999999E-2</v>
      </c>
      <c r="H2934">
        <v>1.0699999999999999E-2</v>
      </c>
      <c r="I2934">
        <v>1.0699999999999999E-2</v>
      </c>
      <c r="J2934">
        <v>1.0699999999999999E-2</v>
      </c>
      <c r="K2934">
        <v>1.0699999999999999E-2</v>
      </c>
      <c r="L2934">
        <v>1.0699999999999999E-2</v>
      </c>
    </row>
    <row r="2935" spans="1:12" x14ac:dyDescent="0.25">
      <c r="A2935" t="s">
        <v>716</v>
      </c>
      <c r="B2935">
        <v>2013</v>
      </c>
      <c r="C2935" t="s">
        <v>698</v>
      </c>
      <c r="D2935">
        <v>0.30969999999999998</v>
      </c>
      <c r="E2935">
        <v>0.30969999999999998</v>
      </c>
      <c r="F2935">
        <v>0.30969999999999998</v>
      </c>
      <c r="G2935">
        <v>0.30969999999999998</v>
      </c>
      <c r="H2935">
        <v>0.30969999999999998</v>
      </c>
      <c r="I2935">
        <v>0.30969999999999998</v>
      </c>
      <c r="J2935">
        <v>0.30969999999999998</v>
      </c>
      <c r="K2935">
        <v>0.30969999999999998</v>
      </c>
      <c r="L2935">
        <v>0.30969999999999998</v>
      </c>
    </row>
    <row r="2936" spans="1:12" x14ac:dyDescent="0.25">
      <c r="A2936" t="s">
        <v>716</v>
      </c>
      <c r="B2936">
        <v>2013</v>
      </c>
      <c r="C2936" t="s">
        <v>701</v>
      </c>
      <c r="D2936">
        <v>0.12540000000000001</v>
      </c>
      <c r="E2936">
        <v>0.12540000000000001</v>
      </c>
      <c r="F2936">
        <v>0.12540000000000001</v>
      </c>
      <c r="G2936">
        <v>0.12540000000000001</v>
      </c>
      <c r="H2936">
        <v>0.12540000000000001</v>
      </c>
      <c r="I2936">
        <v>0.12540000000000001</v>
      </c>
      <c r="J2936">
        <v>0.12540000000000001</v>
      </c>
      <c r="K2936">
        <v>0.12540000000000001</v>
      </c>
      <c r="L2936">
        <v>0.12540000000000001</v>
      </c>
    </row>
    <row r="2937" spans="1:12" x14ac:dyDescent="0.25">
      <c r="A2937" t="s">
        <v>716</v>
      </c>
      <c r="B2937">
        <v>2013</v>
      </c>
      <c r="C2937" t="s">
        <v>702</v>
      </c>
      <c r="D2937">
        <v>6.1499999999999999E-2</v>
      </c>
      <c r="E2937">
        <v>6.1499999999999999E-2</v>
      </c>
      <c r="F2937">
        <v>6.1499999999999999E-2</v>
      </c>
      <c r="G2937">
        <v>6.1499999999999999E-2</v>
      </c>
      <c r="H2937">
        <v>6.1499999999999999E-2</v>
      </c>
      <c r="I2937">
        <v>6.1499999999999999E-2</v>
      </c>
      <c r="J2937">
        <v>6.1499999999999999E-2</v>
      </c>
      <c r="K2937">
        <v>6.1499999999999999E-2</v>
      </c>
      <c r="L2937">
        <v>6.1499999999999999E-2</v>
      </c>
    </row>
    <row r="2938" spans="1:12" x14ac:dyDescent="0.25">
      <c r="A2938" t="s">
        <v>716</v>
      </c>
      <c r="B2938">
        <v>2013</v>
      </c>
      <c r="C2938" t="s">
        <v>699</v>
      </c>
      <c r="D2938">
        <v>8.5000000000000006E-3</v>
      </c>
      <c r="E2938">
        <v>8.5000000000000006E-3</v>
      </c>
      <c r="F2938">
        <v>8.5000000000000006E-3</v>
      </c>
      <c r="G2938">
        <v>8.5000000000000006E-3</v>
      </c>
      <c r="H2938">
        <v>8.5000000000000006E-3</v>
      </c>
      <c r="I2938">
        <v>8.5000000000000006E-3</v>
      </c>
      <c r="J2938">
        <v>8.5000000000000006E-3</v>
      </c>
      <c r="K2938">
        <v>8.5000000000000006E-3</v>
      </c>
      <c r="L2938">
        <v>8.5000000000000006E-3</v>
      </c>
    </row>
    <row r="2939" spans="1:12" x14ac:dyDescent="0.25">
      <c r="A2939" t="s">
        <v>716</v>
      </c>
      <c r="B2939">
        <v>2013</v>
      </c>
      <c r="C2939" t="s">
        <v>700</v>
      </c>
      <c r="D2939">
        <v>0.2117</v>
      </c>
      <c r="E2939">
        <v>0.2117</v>
      </c>
      <c r="F2939">
        <v>0.2117</v>
      </c>
      <c r="G2939">
        <v>0.2117</v>
      </c>
      <c r="H2939">
        <v>0.2117</v>
      </c>
      <c r="I2939">
        <v>0.2117</v>
      </c>
      <c r="J2939">
        <v>0.2117</v>
      </c>
      <c r="K2939">
        <v>0.2117</v>
      </c>
      <c r="L2939">
        <v>0.2117</v>
      </c>
    </row>
    <row r="2940" spans="1:12" x14ac:dyDescent="0.25">
      <c r="A2940" t="s">
        <v>716</v>
      </c>
      <c r="B2940">
        <v>2013</v>
      </c>
      <c r="C2940" t="s">
        <v>703</v>
      </c>
      <c r="D2940">
        <v>1.24E-2</v>
      </c>
      <c r="E2940">
        <v>1.24E-2</v>
      </c>
      <c r="F2940">
        <v>1.24E-2</v>
      </c>
      <c r="G2940">
        <v>1.24E-2</v>
      </c>
      <c r="H2940">
        <v>1.24E-2</v>
      </c>
      <c r="I2940">
        <v>1.24E-2</v>
      </c>
      <c r="J2940">
        <v>1.24E-2</v>
      </c>
      <c r="K2940">
        <v>1.24E-2</v>
      </c>
      <c r="L2940">
        <v>1.24E-2</v>
      </c>
    </row>
    <row r="2941" spans="1:12" x14ac:dyDescent="0.25">
      <c r="A2941" t="s">
        <v>716</v>
      </c>
      <c r="B2941">
        <v>2013</v>
      </c>
      <c r="C2941" t="s">
        <v>697</v>
      </c>
      <c r="D2941">
        <v>0.72909999999999997</v>
      </c>
      <c r="E2941">
        <v>0.72909999999999997</v>
      </c>
      <c r="F2941">
        <v>0.72909999999999997</v>
      </c>
      <c r="G2941">
        <v>0.72909999999999997</v>
      </c>
      <c r="H2941">
        <v>0.72909999999999997</v>
      </c>
      <c r="I2941">
        <v>0.72909999999999997</v>
      </c>
      <c r="J2941">
        <v>0.72909999999999997</v>
      </c>
      <c r="K2941">
        <v>0.72909999999999997</v>
      </c>
      <c r="L2941">
        <v>0.72909999999999997</v>
      </c>
    </row>
    <row r="2942" spans="1:12" x14ac:dyDescent="0.25">
      <c r="A2942" t="s">
        <v>717</v>
      </c>
      <c r="B2942">
        <v>2013</v>
      </c>
      <c r="C2942" t="s">
        <v>700</v>
      </c>
      <c r="D2942">
        <v>1.7404999999999999</v>
      </c>
      <c r="E2942">
        <v>1.7404999999999999</v>
      </c>
      <c r="F2942">
        <v>1.7404999999999999</v>
      </c>
      <c r="G2942">
        <v>1.7404999999999999</v>
      </c>
      <c r="H2942">
        <v>1.7404999999999999</v>
      </c>
      <c r="I2942">
        <v>1.7404999999999999</v>
      </c>
      <c r="J2942">
        <v>1.7404999999999999</v>
      </c>
      <c r="K2942">
        <v>1.7404999999999999</v>
      </c>
      <c r="L2942">
        <v>1.7404999999999999</v>
      </c>
    </row>
    <row r="2943" spans="1:12" x14ac:dyDescent="0.25">
      <c r="A2943" t="s">
        <v>717</v>
      </c>
      <c r="B2943">
        <v>2013</v>
      </c>
      <c r="C2943" t="s">
        <v>701</v>
      </c>
      <c r="D2943">
        <v>1.1419999999999999</v>
      </c>
      <c r="E2943">
        <v>1.1419999999999999</v>
      </c>
      <c r="F2943">
        <v>1.1419999999999999</v>
      </c>
      <c r="G2943">
        <v>1.1419999999999999</v>
      </c>
      <c r="H2943">
        <v>1.1419999999999999</v>
      </c>
      <c r="I2943">
        <v>1.1419999999999999</v>
      </c>
      <c r="J2943">
        <v>1.1419999999999999</v>
      </c>
      <c r="K2943">
        <v>1.1419999999999999</v>
      </c>
      <c r="L2943">
        <v>1.1419999999999999</v>
      </c>
    </row>
    <row r="2944" spans="1:12" x14ac:dyDescent="0.25">
      <c r="A2944" t="s">
        <v>717</v>
      </c>
      <c r="B2944">
        <v>2013</v>
      </c>
      <c r="C2944" t="s">
        <v>699</v>
      </c>
      <c r="D2944">
        <v>6.9699999999999998E-2</v>
      </c>
      <c r="E2944">
        <v>6.9699999999999998E-2</v>
      </c>
      <c r="F2944">
        <v>6.9699999999999998E-2</v>
      </c>
      <c r="G2944">
        <v>6.9699999999999998E-2</v>
      </c>
      <c r="H2944">
        <v>6.9699999999999998E-2</v>
      </c>
      <c r="I2944">
        <v>6.9699999999999998E-2</v>
      </c>
      <c r="J2944">
        <v>6.9699999999999998E-2</v>
      </c>
      <c r="K2944">
        <v>6.9699999999999998E-2</v>
      </c>
      <c r="L2944">
        <v>6.9699999999999998E-2</v>
      </c>
    </row>
    <row r="2945" spans="1:12" x14ac:dyDescent="0.25">
      <c r="A2945" t="s">
        <v>717</v>
      </c>
      <c r="B2945">
        <v>2013</v>
      </c>
      <c r="C2945" t="s">
        <v>703</v>
      </c>
      <c r="D2945">
        <v>0.1019</v>
      </c>
      <c r="E2945">
        <v>0.1019</v>
      </c>
      <c r="F2945">
        <v>0.1019</v>
      </c>
      <c r="G2945">
        <v>0.1019</v>
      </c>
      <c r="H2945">
        <v>0.1019</v>
      </c>
      <c r="I2945">
        <v>0.1019</v>
      </c>
      <c r="J2945">
        <v>0.1019</v>
      </c>
      <c r="K2945">
        <v>0.1019</v>
      </c>
      <c r="L2945">
        <v>0.1019</v>
      </c>
    </row>
    <row r="2946" spans="1:12" x14ac:dyDescent="0.25">
      <c r="A2946" t="s">
        <v>717</v>
      </c>
      <c r="B2946">
        <v>2013</v>
      </c>
      <c r="C2946" t="s">
        <v>698</v>
      </c>
      <c r="D2946">
        <v>2.1991999999999998</v>
      </c>
      <c r="E2946">
        <v>2.1991999999999998</v>
      </c>
      <c r="F2946">
        <v>2.1991999999999998</v>
      </c>
      <c r="G2946">
        <v>2.1991999999999998</v>
      </c>
      <c r="H2946">
        <v>2.1991999999999998</v>
      </c>
      <c r="I2946">
        <v>2.1991999999999998</v>
      </c>
      <c r="J2946">
        <v>2.1991999999999998</v>
      </c>
      <c r="K2946">
        <v>2.1991999999999998</v>
      </c>
      <c r="L2946">
        <v>2.1991999999999998</v>
      </c>
    </row>
    <row r="2947" spans="1:12" x14ac:dyDescent="0.25">
      <c r="A2947" t="s">
        <v>717</v>
      </c>
      <c r="B2947">
        <v>2013</v>
      </c>
      <c r="C2947" t="s">
        <v>702</v>
      </c>
      <c r="D2947">
        <v>0.50529999999999997</v>
      </c>
      <c r="E2947">
        <v>0.50529999999999997</v>
      </c>
      <c r="F2947">
        <v>0.50529999999999997</v>
      </c>
      <c r="G2947">
        <v>0.50529999999999997</v>
      </c>
      <c r="H2947">
        <v>0.50529999999999997</v>
      </c>
      <c r="I2947">
        <v>0.50529999999999997</v>
      </c>
      <c r="J2947">
        <v>0.50529999999999997</v>
      </c>
      <c r="K2947">
        <v>0.50529999999999997</v>
      </c>
      <c r="L2947">
        <v>0.50529999999999997</v>
      </c>
    </row>
    <row r="2948" spans="1:12" x14ac:dyDescent="0.25">
      <c r="A2948" t="s">
        <v>717</v>
      </c>
      <c r="B2948">
        <v>2013</v>
      </c>
      <c r="C2948" t="s">
        <v>697</v>
      </c>
      <c r="D2948">
        <v>5.7586000000000004</v>
      </c>
      <c r="E2948">
        <v>5.7586000000000004</v>
      </c>
      <c r="F2948">
        <v>5.7586000000000004</v>
      </c>
      <c r="G2948">
        <v>5.7586000000000004</v>
      </c>
      <c r="H2948">
        <v>5.7586000000000004</v>
      </c>
      <c r="I2948">
        <v>5.7586000000000004</v>
      </c>
      <c r="J2948">
        <v>5.7586000000000004</v>
      </c>
      <c r="K2948">
        <v>5.7586000000000004</v>
      </c>
      <c r="L2948">
        <v>5.7586000000000004</v>
      </c>
    </row>
    <row r="2949" spans="1:12" x14ac:dyDescent="0.25">
      <c r="A2949" t="s">
        <v>718</v>
      </c>
      <c r="B2949">
        <v>2013</v>
      </c>
      <c r="C2949" t="s">
        <v>699</v>
      </c>
      <c r="D2949">
        <v>3.4599999999999999E-2</v>
      </c>
      <c r="E2949">
        <v>3.4599999999999999E-2</v>
      </c>
      <c r="F2949">
        <v>3.4599999999999999E-2</v>
      </c>
      <c r="G2949">
        <v>3.4599999999999999E-2</v>
      </c>
      <c r="H2949">
        <v>3.4599999999999999E-2</v>
      </c>
      <c r="I2949">
        <v>3.4599999999999999E-2</v>
      </c>
      <c r="J2949">
        <v>3.4599999999999999E-2</v>
      </c>
      <c r="K2949">
        <v>3.4599999999999999E-2</v>
      </c>
      <c r="L2949">
        <v>3.4599999999999999E-2</v>
      </c>
    </row>
    <row r="2950" spans="1:12" x14ac:dyDescent="0.25">
      <c r="A2950" t="s">
        <v>718</v>
      </c>
      <c r="B2950">
        <v>2013</v>
      </c>
      <c r="C2950" t="s">
        <v>700</v>
      </c>
      <c r="D2950">
        <v>0.86419999999999997</v>
      </c>
      <c r="E2950">
        <v>0.86419999999999997</v>
      </c>
      <c r="F2950">
        <v>0.86419999999999997</v>
      </c>
      <c r="G2950">
        <v>0.86419999999999997</v>
      </c>
      <c r="H2950">
        <v>0.86419999999999997</v>
      </c>
      <c r="I2950">
        <v>0.86419999999999997</v>
      </c>
      <c r="J2950">
        <v>0.86419999999999997</v>
      </c>
      <c r="K2950">
        <v>0.86419999999999997</v>
      </c>
      <c r="L2950">
        <v>0.86419999999999997</v>
      </c>
    </row>
    <row r="2951" spans="1:12" x14ac:dyDescent="0.25">
      <c r="A2951" t="s">
        <v>718</v>
      </c>
      <c r="B2951">
        <v>2013</v>
      </c>
      <c r="C2951" t="s">
        <v>698</v>
      </c>
      <c r="D2951">
        <v>1.494</v>
      </c>
      <c r="E2951">
        <v>1.494</v>
      </c>
      <c r="F2951">
        <v>1.494</v>
      </c>
      <c r="G2951">
        <v>1.494</v>
      </c>
      <c r="H2951">
        <v>1.494</v>
      </c>
      <c r="I2951">
        <v>1.494</v>
      </c>
      <c r="J2951">
        <v>1.494</v>
      </c>
      <c r="K2951">
        <v>1.494</v>
      </c>
      <c r="L2951">
        <v>1.494</v>
      </c>
    </row>
    <row r="2952" spans="1:12" x14ac:dyDescent="0.25">
      <c r="A2952" t="s">
        <v>718</v>
      </c>
      <c r="B2952">
        <v>2013</v>
      </c>
      <c r="C2952" t="s">
        <v>702</v>
      </c>
      <c r="D2952">
        <v>0.25090000000000001</v>
      </c>
      <c r="E2952">
        <v>0.25090000000000001</v>
      </c>
      <c r="F2952">
        <v>0.25090000000000001</v>
      </c>
      <c r="G2952">
        <v>0.25090000000000001</v>
      </c>
      <c r="H2952">
        <v>0.25090000000000001</v>
      </c>
      <c r="I2952">
        <v>0.25090000000000001</v>
      </c>
      <c r="J2952">
        <v>0.25090000000000001</v>
      </c>
      <c r="K2952">
        <v>0.25090000000000001</v>
      </c>
      <c r="L2952">
        <v>0.25090000000000001</v>
      </c>
    </row>
    <row r="2953" spans="1:12" x14ac:dyDescent="0.25">
      <c r="A2953" t="s">
        <v>718</v>
      </c>
      <c r="B2953">
        <v>2013</v>
      </c>
      <c r="C2953" t="s">
        <v>697</v>
      </c>
      <c r="D2953">
        <v>3.2822</v>
      </c>
      <c r="E2953">
        <v>3.2822</v>
      </c>
      <c r="F2953">
        <v>3.2822</v>
      </c>
      <c r="G2953">
        <v>3.2822</v>
      </c>
      <c r="H2953">
        <v>3.2822</v>
      </c>
      <c r="I2953">
        <v>3.2822</v>
      </c>
      <c r="J2953">
        <v>3.2822</v>
      </c>
      <c r="K2953">
        <v>3.2822</v>
      </c>
      <c r="L2953">
        <v>3.2822</v>
      </c>
    </row>
    <row r="2954" spans="1:12" x14ac:dyDescent="0.25">
      <c r="A2954" t="s">
        <v>718</v>
      </c>
      <c r="B2954">
        <v>2013</v>
      </c>
      <c r="C2954" t="s">
        <v>701</v>
      </c>
      <c r="D2954">
        <v>0.58789999999999998</v>
      </c>
      <c r="E2954">
        <v>0.58789999999999998</v>
      </c>
      <c r="F2954">
        <v>0.58789999999999998</v>
      </c>
      <c r="G2954">
        <v>0.58789999999999998</v>
      </c>
      <c r="H2954">
        <v>0.58789999999999998</v>
      </c>
      <c r="I2954">
        <v>0.58789999999999998</v>
      </c>
      <c r="J2954">
        <v>0.58789999999999998</v>
      </c>
      <c r="K2954">
        <v>0.58789999999999998</v>
      </c>
      <c r="L2954">
        <v>0.58789999999999998</v>
      </c>
    </row>
    <row r="2955" spans="1:12" x14ac:dyDescent="0.25">
      <c r="A2955" t="s">
        <v>718</v>
      </c>
      <c r="B2955">
        <v>2013</v>
      </c>
      <c r="C2955" t="s">
        <v>703</v>
      </c>
      <c r="D2955">
        <v>5.0599999999999999E-2</v>
      </c>
      <c r="E2955">
        <v>5.0599999999999999E-2</v>
      </c>
      <c r="F2955">
        <v>5.0599999999999999E-2</v>
      </c>
      <c r="G2955">
        <v>5.0599999999999999E-2</v>
      </c>
      <c r="H2955">
        <v>5.0599999999999999E-2</v>
      </c>
      <c r="I2955">
        <v>5.0599999999999999E-2</v>
      </c>
      <c r="J2955">
        <v>5.0599999999999999E-2</v>
      </c>
      <c r="K2955">
        <v>5.0599999999999999E-2</v>
      </c>
      <c r="L2955">
        <v>5.0599999999999999E-2</v>
      </c>
    </row>
    <row r="2956" spans="1:12" x14ac:dyDescent="0.25">
      <c r="A2956" t="s">
        <v>719</v>
      </c>
      <c r="B2956">
        <v>2013</v>
      </c>
      <c r="C2956" t="s">
        <v>701</v>
      </c>
      <c r="D2956">
        <v>0.2787</v>
      </c>
      <c r="E2956">
        <v>0.2787</v>
      </c>
      <c r="F2956">
        <v>0.2787</v>
      </c>
      <c r="G2956">
        <v>0.2787</v>
      </c>
      <c r="H2956">
        <v>0.2787</v>
      </c>
      <c r="I2956">
        <v>0.2787</v>
      </c>
      <c r="J2956">
        <v>0.2787</v>
      </c>
      <c r="K2956">
        <v>0.2787</v>
      </c>
      <c r="L2956">
        <v>0.2787</v>
      </c>
    </row>
    <row r="2957" spans="1:12" x14ac:dyDescent="0.25">
      <c r="A2957" t="s">
        <v>719</v>
      </c>
      <c r="B2957">
        <v>2013</v>
      </c>
      <c r="C2957" t="s">
        <v>699</v>
      </c>
      <c r="D2957">
        <v>1.6199999999999999E-2</v>
      </c>
      <c r="E2957">
        <v>1.6199999999999999E-2</v>
      </c>
      <c r="F2957">
        <v>1.6199999999999999E-2</v>
      </c>
      <c r="G2957">
        <v>1.6199999999999999E-2</v>
      </c>
      <c r="H2957">
        <v>1.6199999999999999E-2</v>
      </c>
      <c r="I2957">
        <v>1.6199999999999999E-2</v>
      </c>
      <c r="J2957">
        <v>1.6199999999999999E-2</v>
      </c>
      <c r="K2957">
        <v>1.6199999999999999E-2</v>
      </c>
      <c r="L2957">
        <v>1.6199999999999999E-2</v>
      </c>
    </row>
    <row r="2958" spans="1:12" x14ac:dyDescent="0.25">
      <c r="A2958" t="s">
        <v>719</v>
      </c>
      <c r="B2958">
        <v>2013</v>
      </c>
      <c r="C2958" t="s">
        <v>700</v>
      </c>
      <c r="D2958">
        <v>0.4037</v>
      </c>
      <c r="E2958">
        <v>0.4037</v>
      </c>
      <c r="F2958">
        <v>0.4037</v>
      </c>
      <c r="G2958">
        <v>0.4037</v>
      </c>
      <c r="H2958">
        <v>0.4037</v>
      </c>
      <c r="I2958">
        <v>0.4037</v>
      </c>
      <c r="J2958">
        <v>0.4037</v>
      </c>
      <c r="K2958">
        <v>0.4037</v>
      </c>
      <c r="L2958">
        <v>0.4037</v>
      </c>
    </row>
    <row r="2959" spans="1:12" x14ac:dyDescent="0.25">
      <c r="A2959" t="s">
        <v>719</v>
      </c>
      <c r="B2959">
        <v>2013</v>
      </c>
      <c r="C2959" t="s">
        <v>703</v>
      </c>
      <c r="D2959">
        <v>2.3599999999999999E-2</v>
      </c>
      <c r="E2959">
        <v>2.3599999999999999E-2</v>
      </c>
      <c r="F2959">
        <v>2.3599999999999999E-2</v>
      </c>
      <c r="G2959">
        <v>2.3599999999999999E-2</v>
      </c>
      <c r="H2959">
        <v>2.3599999999999999E-2</v>
      </c>
      <c r="I2959">
        <v>2.3599999999999999E-2</v>
      </c>
      <c r="J2959">
        <v>2.3599999999999999E-2</v>
      </c>
      <c r="K2959">
        <v>2.3599999999999999E-2</v>
      </c>
      <c r="L2959">
        <v>2.3599999999999999E-2</v>
      </c>
    </row>
    <row r="2960" spans="1:12" x14ac:dyDescent="0.25">
      <c r="A2960" t="s">
        <v>719</v>
      </c>
      <c r="B2960">
        <v>2013</v>
      </c>
      <c r="C2960" t="s">
        <v>698</v>
      </c>
      <c r="D2960">
        <v>0.62</v>
      </c>
      <c r="E2960">
        <v>0.62</v>
      </c>
      <c r="F2960">
        <v>0.62</v>
      </c>
      <c r="G2960">
        <v>0.62</v>
      </c>
      <c r="H2960">
        <v>0.62</v>
      </c>
      <c r="I2960">
        <v>0.62</v>
      </c>
      <c r="J2960">
        <v>0.62</v>
      </c>
      <c r="K2960">
        <v>0.62</v>
      </c>
      <c r="L2960">
        <v>0.62</v>
      </c>
    </row>
    <row r="2961" spans="1:12" x14ac:dyDescent="0.25">
      <c r="A2961" t="s">
        <v>719</v>
      </c>
      <c r="B2961">
        <v>2013</v>
      </c>
      <c r="C2961" t="s">
        <v>702</v>
      </c>
      <c r="D2961">
        <v>0.1172</v>
      </c>
      <c r="E2961">
        <v>0.1172</v>
      </c>
      <c r="F2961">
        <v>0.1172</v>
      </c>
      <c r="G2961">
        <v>0.1172</v>
      </c>
      <c r="H2961">
        <v>0.1172</v>
      </c>
      <c r="I2961">
        <v>0.1172</v>
      </c>
      <c r="J2961">
        <v>0.1172</v>
      </c>
      <c r="K2961">
        <v>0.1172</v>
      </c>
      <c r="L2961">
        <v>0.1172</v>
      </c>
    </row>
    <row r="2962" spans="1:12" x14ac:dyDescent="0.25">
      <c r="A2962" t="s">
        <v>719</v>
      </c>
      <c r="B2962">
        <v>2013</v>
      </c>
      <c r="C2962" t="s">
        <v>697</v>
      </c>
      <c r="D2962">
        <v>1.4594</v>
      </c>
      <c r="E2962">
        <v>1.4594</v>
      </c>
      <c r="F2962">
        <v>1.4594</v>
      </c>
      <c r="G2962">
        <v>1.4594</v>
      </c>
      <c r="H2962">
        <v>1.4594</v>
      </c>
      <c r="I2962">
        <v>1.4594</v>
      </c>
      <c r="J2962">
        <v>1.4594</v>
      </c>
      <c r="K2962">
        <v>1.4594</v>
      </c>
      <c r="L2962">
        <v>1.4594</v>
      </c>
    </row>
    <row r="2963" spans="1:12" x14ac:dyDescent="0.25">
      <c r="A2963" t="s">
        <v>720</v>
      </c>
      <c r="B2963">
        <v>2013</v>
      </c>
      <c r="C2963" t="s">
        <v>701</v>
      </c>
      <c r="D2963">
        <v>0.25850000000000001</v>
      </c>
      <c r="E2963">
        <v>0.25850000000000001</v>
      </c>
      <c r="F2963">
        <v>0.25850000000000001</v>
      </c>
      <c r="G2963">
        <v>0.25850000000000001</v>
      </c>
      <c r="H2963">
        <v>0.25850000000000001</v>
      </c>
      <c r="I2963">
        <v>0.25850000000000001</v>
      </c>
      <c r="J2963">
        <v>0.25850000000000001</v>
      </c>
      <c r="K2963">
        <v>0.25850000000000001</v>
      </c>
      <c r="L2963">
        <v>0.25850000000000001</v>
      </c>
    </row>
    <row r="2964" spans="1:12" x14ac:dyDescent="0.25">
      <c r="A2964" t="s">
        <v>720</v>
      </c>
      <c r="B2964">
        <v>2013</v>
      </c>
      <c r="C2964" t="s">
        <v>698</v>
      </c>
      <c r="D2964">
        <v>0.5948</v>
      </c>
      <c r="E2964">
        <v>0.5948</v>
      </c>
      <c r="F2964">
        <v>0.5948</v>
      </c>
      <c r="G2964">
        <v>0.5948</v>
      </c>
      <c r="H2964">
        <v>0.5948</v>
      </c>
      <c r="I2964">
        <v>0.5948</v>
      </c>
      <c r="J2964">
        <v>0.5948</v>
      </c>
      <c r="K2964">
        <v>0.5948</v>
      </c>
      <c r="L2964">
        <v>0.5948</v>
      </c>
    </row>
    <row r="2965" spans="1:12" x14ac:dyDescent="0.25">
      <c r="A2965" t="s">
        <v>720</v>
      </c>
      <c r="B2965">
        <v>2013</v>
      </c>
      <c r="C2965" t="s">
        <v>697</v>
      </c>
      <c r="D2965">
        <v>1.3793</v>
      </c>
      <c r="E2965">
        <v>1.3793</v>
      </c>
      <c r="F2965">
        <v>1.3793</v>
      </c>
      <c r="G2965">
        <v>1.3793</v>
      </c>
      <c r="H2965">
        <v>1.3793</v>
      </c>
      <c r="I2965">
        <v>1.3793</v>
      </c>
      <c r="J2965">
        <v>1.3793</v>
      </c>
      <c r="K2965">
        <v>1.3793</v>
      </c>
      <c r="L2965">
        <v>1.3793</v>
      </c>
    </row>
    <row r="2966" spans="1:12" x14ac:dyDescent="0.25">
      <c r="A2966" t="s">
        <v>720</v>
      </c>
      <c r="B2966">
        <v>2013</v>
      </c>
      <c r="C2966" t="s">
        <v>702</v>
      </c>
      <c r="D2966">
        <v>0.1099</v>
      </c>
      <c r="E2966">
        <v>0.1099</v>
      </c>
      <c r="F2966">
        <v>0.1099</v>
      </c>
      <c r="G2966">
        <v>0.1099</v>
      </c>
      <c r="H2966">
        <v>0.1099</v>
      </c>
      <c r="I2966">
        <v>0.1099</v>
      </c>
      <c r="J2966">
        <v>0.1099</v>
      </c>
      <c r="K2966">
        <v>0.1099</v>
      </c>
      <c r="L2966">
        <v>0.1099</v>
      </c>
    </row>
    <row r="2967" spans="1:12" x14ac:dyDescent="0.25">
      <c r="A2967" t="s">
        <v>720</v>
      </c>
      <c r="B2967">
        <v>2013</v>
      </c>
      <c r="C2967" t="s">
        <v>700</v>
      </c>
      <c r="D2967">
        <v>0.37869999999999998</v>
      </c>
      <c r="E2967">
        <v>0.37869999999999998</v>
      </c>
      <c r="F2967">
        <v>0.37869999999999998</v>
      </c>
      <c r="G2967">
        <v>0.37869999999999998</v>
      </c>
      <c r="H2967">
        <v>0.37869999999999998</v>
      </c>
      <c r="I2967">
        <v>0.37869999999999998</v>
      </c>
      <c r="J2967">
        <v>0.37869999999999998</v>
      </c>
      <c r="K2967">
        <v>0.37869999999999998</v>
      </c>
      <c r="L2967">
        <v>0.37869999999999998</v>
      </c>
    </row>
    <row r="2968" spans="1:12" x14ac:dyDescent="0.25">
      <c r="A2968" t="s">
        <v>720</v>
      </c>
      <c r="B2968">
        <v>2013</v>
      </c>
      <c r="C2968" t="s">
        <v>703</v>
      </c>
      <c r="D2968">
        <v>2.2200000000000001E-2</v>
      </c>
      <c r="E2968">
        <v>2.2200000000000001E-2</v>
      </c>
      <c r="F2968">
        <v>2.2200000000000001E-2</v>
      </c>
      <c r="G2968">
        <v>2.2200000000000001E-2</v>
      </c>
      <c r="H2968">
        <v>2.2200000000000001E-2</v>
      </c>
      <c r="I2968">
        <v>2.2200000000000001E-2</v>
      </c>
      <c r="J2968">
        <v>2.2200000000000001E-2</v>
      </c>
      <c r="K2968">
        <v>2.2200000000000001E-2</v>
      </c>
      <c r="L2968">
        <v>2.2200000000000001E-2</v>
      </c>
    </row>
    <row r="2969" spans="1:12" x14ac:dyDescent="0.25">
      <c r="A2969" t="s">
        <v>720</v>
      </c>
      <c r="B2969">
        <v>2013</v>
      </c>
      <c r="C2969" t="s">
        <v>699</v>
      </c>
      <c r="D2969">
        <v>1.52E-2</v>
      </c>
      <c r="E2969">
        <v>1.52E-2</v>
      </c>
      <c r="F2969">
        <v>1.52E-2</v>
      </c>
      <c r="G2969">
        <v>1.52E-2</v>
      </c>
      <c r="H2969">
        <v>1.52E-2</v>
      </c>
      <c r="I2969">
        <v>1.52E-2</v>
      </c>
      <c r="J2969">
        <v>1.52E-2</v>
      </c>
      <c r="K2969">
        <v>1.52E-2</v>
      </c>
      <c r="L2969">
        <v>1.52E-2</v>
      </c>
    </row>
    <row r="2970" spans="1:12" x14ac:dyDescent="0.25">
      <c r="A2970" t="s">
        <v>721</v>
      </c>
      <c r="B2970">
        <v>2013</v>
      </c>
      <c r="C2970" t="s">
        <v>699</v>
      </c>
      <c r="D2970">
        <v>2.3099999999999999E-2</v>
      </c>
      <c r="E2970">
        <v>2.3099999999999999E-2</v>
      </c>
      <c r="F2970">
        <v>2.3099999999999999E-2</v>
      </c>
      <c r="G2970">
        <v>2.3099999999999999E-2</v>
      </c>
      <c r="H2970">
        <v>2.3099999999999999E-2</v>
      </c>
      <c r="I2970">
        <v>2.3099999999999999E-2</v>
      </c>
      <c r="J2970">
        <v>2.3099999999999999E-2</v>
      </c>
      <c r="K2970">
        <v>2.3099999999999999E-2</v>
      </c>
      <c r="L2970">
        <v>2.3099999999999999E-2</v>
      </c>
    </row>
    <row r="2971" spans="1:12" x14ac:dyDescent="0.25">
      <c r="A2971" t="s">
        <v>721</v>
      </c>
      <c r="B2971">
        <v>2013</v>
      </c>
      <c r="C2971" t="s">
        <v>700</v>
      </c>
      <c r="D2971">
        <v>0.57689999999999997</v>
      </c>
      <c r="E2971">
        <v>0.57689999999999997</v>
      </c>
      <c r="F2971">
        <v>0.57689999999999997</v>
      </c>
      <c r="G2971">
        <v>0.57689999999999997</v>
      </c>
      <c r="H2971">
        <v>0.57689999999999997</v>
      </c>
      <c r="I2971">
        <v>0.57689999999999997</v>
      </c>
      <c r="J2971">
        <v>0.57689999999999997</v>
      </c>
      <c r="K2971">
        <v>0.57689999999999997</v>
      </c>
      <c r="L2971">
        <v>0.57689999999999997</v>
      </c>
    </row>
    <row r="2972" spans="1:12" x14ac:dyDescent="0.25">
      <c r="A2972" t="s">
        <v>721</v>
      </c>
      <c r="B2972">
        <v>2013</v>
      </c>
      <c r="C2972" t="s">
        <v>703</v>
      </c>
      <c r="D2972">
        <v>3.3799999999999997E-2</v>
      </c>
      <c r="E2972">
        <v>3.3799999999999997E-2</v>
      </c>
      <c r="F2972">
        <v>3.3799999999999997E-2</v>
      </c>
      <c r="G2972">
        <v>3.3799999999999997E-2</v>
      </c>
      <c r="H2972">
        <v>3.3799999999999997E-2</v>
      </c>
      <c r="I2972">
        <v>3.3799999999999997E-2</v>
      </c>
      <c r="J2972">
        <v>3.3799999999999997E-2</v>
      </c>
      <c r="K2972">
        <v>3.3799999999999997E-2</v>
      </c>
      <c r="L2972">
        <v>3.3799999999999997E-2</v>
      </c>
    </row>
    <row r="2973" spans="1:12" x14ac:dyDescent="0.25">
      <c r="A2973" t="s">
        <v>721</v>
      </c>
      <c r="B2973">
        <v>2013</v>
      </c>
      <c r="C2973" t="s">
        <v>698</v>
      </c>
      <c r="D2973">
        <v>0.95620000000000005</v>
      </c>
      <c r="E2973">
        <v>0.95620000000000005</v>
      </c>
      <c r="F2973">
        <v>0.95620000000000005</v>
      </c>
      <c r="G2973">
        <v>0.95620000000000005</v>
      </c>
      <c r="H2973">
        <v>0.95620000000000005</v>
      </c>
      <c r="I2973">
        <v>0.95620000000000005</v>
      </c>
      <c r="J2973">
        <v>0.95620000000000005</v>
      </c>
      <c r="K2973">
        <v>0.95620000000000005</v>
      </c>
      <c r="L2973">
        <v>0.95620000000000005</v>
      </c>
    </row>
    <row r="2974" spans="1:12" x14ac:dyDescent="0.25">
      <c r="A2974" t="s">
        <v>721</v>
      </c>
      <c r="B2974">
        <v>2013</v>
      </c>
      <c r="C2974" t="s">
        <v>702</v>
      </c>
      <c r="D2974">
        <v>0.16750000000000001</v>
      </c>
      <c r="E2974">
        <v>0.16750000000000001</v>
      </c>
      <c r="F2974">
        <v>0.16750000000000001</v>
      </c>
      <c r="G2974">
        <v>0.16750000000000001</v>
      </c>
      <c r="H2974">
        <v>0.16750000000000001</v>
      </c>
      <c r="I2974">
        <v>0.16750000000000001</v>
      </c>
      <c r="J2974">
        <v>0.16750000000000001</v>
      </c>
      <c r="K2974">
        <v>0.16750000000000001</v>
      </c>
      <c r="L2974">
        <v>0.16750000000000001</v>
      </c>
    </row>
    <row r="2975" spans="1:12" x14ac:dyDescent="0.25">
      <c r="A2975" t="s">
        <v>721</v>
      </c>
      <c r="B2975">
        <v>2013</v>
      </c>
      <c r="C2975" t="s">
        <v>697</v>
      </c>
      <c r="D2975">
        <v>2.1816</v>
      </c>
      <c r="E2975">
        <v>2.1816</v>
      </c>
      <c r="F2975">
        <v>2.1816</v>
      </c>
      <c r="G2975">
        <v>2.1816</v>
      </c>
      <c r="H2975">
        <v>2.1816</v>
      </c>
      <c r="I2975">
        <v>2.1816</v>
      </c>
      <c r="J2975">
        <v>2.1816</v>
      </c>
      <c r="K2975">
        <v>2.1816</v>
      </c>
      <c r="L2975">
        <v>2.1816</v>
      </c>
    </row>
    <row r="2976" spans="1:12" x14ac:dyDescent="0.25">
      <c r="A2976" t="s">
        <v>721</v>
      </c>
      <c r="B2976">
        <v>2013</v>
      </c>
      <c r="C2976" t="s">
        <v>701</v>
      </c>
      <c r="D2976">
        <v>0.42409999999999998</v>
      </c>
      <c r="E2976">
        <v>0.42409999999999998</v>
      </c>
      <c r="F2976">
        <v>0.42409999999999998</v>
      </c>
      <c r="G2976">
        <v>0.42409999999999998</v>
      </c>
      <c r="H2976">
        <v>0.42409999999999998</v>
      </c>
      <c r="I2976">
        <v>0.42409999999999998</v>
      </c>
      <c r="J2976">
        <v>0.42409999999999998</v>
      </c>
      <c r="K2976">
        <v>0.42409999999999998</v>
      </c>
      <c r="L2976">
        <v>0.42409999999999998</v>
      </c>
    </row>
    <row r="2977" spans="1:12" x14ac:dyDescent="0.25">
      <c r="A2977" t="s">
        <v>722</v>
      </c>
      <c r="B2977">
        <v>2013</v>
      </c>
      <c r="C2977" t="s">
        <v>703</v>
      </c>
      <c r="D2977">
        <v>3.6400000000000002E-2</v>
      </c>
      <c r="E2977">
        <v>3.6400000000000002E-2</v>
      </c>
      <c r="F2977">
        <v>3.6400000000000002E-2</v>
      </c>
      <c r="G2977">
        <v>3.6400000000000002E-2</v>
      </c>
      <c r="H2977">
        <v>3.6400000000000002E-2</v>
      </c>
      <c r="I2977">
        <v>3.6400000000000002E-2</v>
      </c>
      <c r="J2977">
        <v>3.6400000000000002E-2</v>
      </c>
      <c r="K2977">
        <v>3.6400000000000002E-2</v>
      </c>
      <c r="L2977">
        <v>3.6400000000000002E-2</v>
      </c>
    </row>
    <row r="2978" spans="1:12" x14ac:dyDescent="0.25">
      <c r="A2978" t="s">
        <v>722</v>
      </c>
      <c r="B2978">
        <v>2013</v>
      </c>
      <c r="C2978" t="s">
        <v>700</v>
      </c>
      <c r="D2978">
        <v>0.62129999999999996</v>
      </c>
      <c r="E2978">
        <v>0.62129999999999996</v>
      </c>
      <c r="F2978">
        <v>0.62129999999999996</v>
      </c>
      <c r="G2978">
        <v>0.62129999999999996</v>
      </c>
      <c r="H2978">
        <v>0.62129999999999996</v>
      </c>
      <c r="I2978">
        <v>0.62129999999999996</v>
      </c>
      <c r="J2978">
        <v>0.62129999999999996</v>
      </c>
      <c r="K2978">
        <v>0.62129999999999996</v>
      </c>
      <c r="L2978">
        <v>0.62129999999999996</v>
      </c>
    </row>
    <row r="2979" spans="1:12" x14ac:dyDescent="0.25">
      <c r="A2979" t="s">
        <v>722</v>
      </c>
      <c r="B2979">
        <v>2013</v>
      </c>
      <c r="C2979" t="s">
        <v>702</v>
      </c>
      <c r="D2979">
        <v>0.1804</v>
      </c>
      <c r="E2979">
        <v>0.1804</v>
      </c>
      <c r="F2979">
        <v>0.1804</v>
      </c>
      <c r="G2979">
        <v>0.1804</v>
      </c>
      <c r="H2979">
        <v>0.1804</v>
      </c>
      <c r="I2979">
        <v>0.1804</v>
      </c>
      <c r="J2979">
        <v>0.1804</v>
      </c>
      <c r="K2979">
        <v>0.1804</v>
      </c>
      <c r="L2979">
        <v>0.1804</v>
      </c>
    </row>
    <row r="2980" spans="1:12" x14ac:dyDescent="0.25">
      <c r="A2980" t="s">
        <v>722</v>
      </c>
      <c r="B2980">
        <v>2013</v>
      </c>
      <c r="C2980" t="s">
        <v>698</v>
      </c>
      <c r="D2980">
        <v>0.93230000000000002</v>
      </c>
      <c r="E2980">
        <v>0.93230000000000002</v>
      </c>
      <c r="F2980">
        <v>0.93230000000000002</v>
      </c>
      <c r="G2980">
        <v>0.93230000000000002</v>
      </c>
      <c r="H2980">
        <v>0.93230000000000002</v>
      </c>
      <c r="I2980">
        <v>0.93230000000000002</v>
      </c>
      <c r="J2980">
        <v>0.93230000000000002</v>
      </c>
      <c r="K2980">
        <v>0.93230000000000002</v>
      </c>
      <c r="L2980">
        <v>0.93230000000000002</v>
      </c>
    </row>
    <row r="2981" spans="1:12" x14ac:dyDescent="0.25">
      <c r="A2981" t="s">
        <v>722</v>
      </c>
      <c r="B2981">
        <v>2013</v>
      </c>
      <c r="C2981" t="s">
        <v>699</v>
      </c>
      <c r="D2981">
        <v>2.4899999999999999E-2</v>
      </c>
      <c r="E2981">
        <v>2.4899999999999999E-2</v>
      </c>
      <c r="F2981">
        <v>2.4899999999999999E-2</v>
      </c>
      <c r="G2981">
        <v>2.4899999999999999E-2</v>
      </c>
      <c r="H2981">
        <v>2.4899999999999999E-2</v>
      </c>
      <c r="I2981">
        <v>2.4899999999999999E-2</v>
      </c>
      <c r="J2981">
        <v>2.4899999999999999E-2</v>
      </c>
      <c r="K2981">
        <v>2.4899999999999999E-2</v>
      </c>
      <c r="L2981">
        <v>2.4899999999999999E-2</v>
      </c>
    </row>
    <row r="2982" spans="1:12" x14ac:dyDescent="0.25">
      <c r="A2982" t="s">
        <v>722</v>
      </c>
      <c r="B2982">
        <v>2013</v>
      </c>
      <c r="C2982" t="s">
        <v>697</v>
      </c>
      <c r="D2982">
        <v>2.2402000000000002</v>
      </c>
      <c r="E2982">
        <v>2.2402000000000002</v>
      </c>
      <c r="F2982">
        <v>2.2402000000000002</v>
      </c>
      <c r="G2982">
        <v>2.2402000000000002</v>
      </c>
      <c r="H2982">
        <v>2.2402000000000002</v>
      </c>
      <c r="I2982">
        <v>2.2402000000000002</v>
      </c>
      <c r="J2982">
        <v>2.2402000000000002</v>
      </c>
      <c r="K2982">
        <v>2.2402000000000002</v>
      </c>
      <c r="L2982">
        <v>2.2402000000000002</v>
      </c>
    </row>
    <row r="2983" spans="1:12" x14ac:dyDescent="0.25">
      <c r="A2983" t="s">
        <v>722</v>
      </c>
      <c r="B2983">
        <v>2013</v>
      </c>
      <c r="C2983" t="s">
        <v>701</v>
      </c>
      <c r="D2983">
        <v>0.44490000000000002</v>
      </c>
      <c r="E2983">
        <v>0.44490000000000002</v>
      </c>
      <c r="F2983">
        <v>0.44490000000000002</v>
      </c>
      <c r="G2983">
        <v>0.44490000000000002</v>
      </c>
      <c r="H2983">
        <v>0.44490000000000002</v>
      </c>
      <c r="I2983">
        <v>0.44490000000000002</v>
      </c>
      <c r="J2983">
        <v>0.44490000000000002</v>
      </c>
      <c r="K2983">
        <v>0.44490000000000002</v>
      </c>
      <c r="L2983">
        <v>0.44490000000000002</v>
      </c>
    </row>
    <row r="2984" spans="1:12" x14ac:dyDescent="0.25">
      <c r="A2984" t="s">
        <v>723</v>
      </c>
      <c r="B2984">
        <v>2013</v>
      </c>
      <c r="C2984" t="s">
        <v>701</v>
      </c>
      <c r="D2984">
        <v>0.11459999999999999</v>
      </c>
      <c r="E2984">
        <v>0.11459999999999999</v>
      </c>
      <c r="F2984">
        <v>0.11459999999999999</v>
      </c>
      <c r="G2984">
        <v>0.11459999999999999</v>
      </c>
      <c r="H2984">
        <v>0.11459999999999999</v>
      </c>
      <c r="I2984">
        <v>0.11459999999999999</v>
      </c>
      <c r="J2984">
        <v>0.11459999999999999</v>
      </c>
      <c r="K2984">
        <v>0.11459999999999999</v>
      </c>
      <c r="L2984">
        <v>0.11459999999999999</v>
      </c>
    </row>
    <row r="2985" spans="1:12" x14ac:dyDescent="0.25">
      <c r="A2985" t="s">
        <v>723</v>
      </c>
      <c r="B2985">
        <v>2013</v>
      </c>
      <c r="C2985" t="s">
        <v>699</v>
      </c>
      <c r="D2985">
        <v>7.4000000000000003E-3</v>
      </c>
      <c r="E2985">
        <v>7.4000000000000003E-3</v>
      </c>
      <c r="F2985">
        <v>7.4000000000000003E-3</v>
      </c>
      <c r="G2985">
        <v>7.4000000000000003E-3</v>
      </c>
      <c r="H2985">
        <v>7.4000000000000003E-3</v>
      </c>
      <c r="I2985">
        <v>7.4000000000000003E-3</v>
      </c>
      <c r="J2985">
        <v>7.4000000000000003E-3</v>
      </c>
      <c r="K2985">
        <v>7.4000000000000003E-3</v>
      </c>
      <c r="L2985">
        <v>7.4000000000000003E-3</v>
      </c>
    </row>
    <row r="2986" spans="1:12" x14ac:dyDescent="0.25">
      <c r="A2986" t="s">
        <v>723</v>
      </c>
      <c r="B2986">
        <v>2013</v>
      </c>
      <c r="C2986" t="s">
        <v>697</v>
      </c>
      <c r="D2986">
        <v>0.65239999999999998</v>
      </c>
      <c r="E2986">
        <v>0.65239999999999998</v>
      </c>
      <c r="F2986">
        <v>0.65239999999999998</v>
      </c>
      <c r="G2986">
        <v>0.65239999999999998</v>
      </c>
      <c r="H2986">
        <v>0.65239999999999998</v>
      </c>
      <c r="I2986">
        <v>0.65239999999999998</v>
      </c>
      <c r="J2986">
        <v>0.65239999999999998</v>
      </c>
      <c r="K2986">
        <v>0.65239999999999998</v>
      </c>
      <c r="L2986">
        <v>0.65239999999999998</v>
      </c>
    </row>
    <row r="2987" spans="1:12" x14ac:dyDescent="0.25">
      <c r="A2987" t="s">
        <v>723</v>
      </c>
      <c r="B2987">
        <v>2013</v>
      </c>
      <c r="C2987" t="s">
        <v>702</v>
      </c>
      <c r="D2987">
        <v>5.3400000000000003E-2</v>
      </c>
      <c r="E2987">
        <v>5.3400000000000003E-2</v>
      </c>
      <c r="F2987">
        <v>5.3400000000000003E-2</v>
      </c>
      <c r="G2987">
        <v>5.3400000000000003E-2</v>
      </c>
      <c r="H2987">
        <v>5.3400000000000003E-2</v>
      </c>
      <c r="I2987">
        <v>5.3400000000000003E-2</v>
      </c>
      <c r="J2987">
        <v>5.3400000000000003E-2</v>
      </c>
      <c r="K2987">
        <v>5.3400000000000003E-2</v>
      </c>
      <c r="L2987">
        <v>5.3400000000000003E-2</v>
      </c>
    </row>
    <row r="2988" spans="1:12" x14ac:dyDescent="0.25">
      <c r="A2988" t="s">
        <v>723</v>
      </c>
      <c r="B2988">
        <v>2013</v>
      </c>
      <c r="C2988" t="s">
        <v>698</v>
      </c>
      <c r="D2988">
        <v>0.28220000000000001</v>
      </c>
      <c r="E2988">
        <v>0.28220000000000001</v>
      </c>
      <c r="F2988">
        <v>0.28220000000000001</v>
      </c>
      <c r="G2988">
        <v>0.28220000000000001</v>
      </c>
      <c r="H2988">
        <v>0.28220000000000001</v>
      </c>
      <c r="I2988">
        <v>0.28220000000000001</v>
      </c>
      <c r="J2988">
        <v>0.28220000000000001</v>
      </c>
      <c r="K2988">
        <v>0.28220000000000001</v>
      </c>
      <c r="L2988">
        <v>0.28220000000000001</v>
      </c>
    </row>
    <row r="2989" spans="1:12" x14ac:dyDescent="0.25">
      <c r="A2989" t="s">
        <v>723</v>
      </c>
      <c r="B2989">
        <v>2013</v>
      </c>
      <c r="C2989" t="s">
        <v>700</v>
      </c>
      <c r="D2989">
        <v>0.184</v>
      </c>
      <c r="E2989">
        <v>0.184</v>
      </c>
      <c r="F2989">
        <v>0.184</v>
      </c>
      <c r="G2989">
        <v>0.184</v>
      </c>
      <c r="H2989">
        <v>0.184</v>
      </c>
      <c r="I2989">
        <v>0.184</v>
      </c>
      <c r="J2989">
        <v>0.184</v>
      </c>
      <c r="K2989">
        <v>0.184</v>
      </c>
      <c r="L2989">
        <v>0.184</v>
      </c>
    </row>
    <row r="2990" spans="1:12" x14ac:dyDescent="0.25">
      <c r="A2990" t="s">
        <v>723</v>
      </c>
      <c r="B2990">
        <v>2013</v>
      </c>
      <c r="C2990" t="s">
        <v>703</v>
      </c>
      <c r="D2990">
        <v>1.0800000000000001E-2</v>
      </c>
      <c r="E2990">
        <v>1.0800000000000001E-2</v>
      </c>
      <c r="F2990">
        <v>1.0800000000000001E-2</v>
      </c>
      <c r="G2990">
        <v>1.0800000000000001E-2</v>
      </c>
      <c r="H2990">
        <v>1.0800000000000001E-2</v>
      </c>
      <c r="I2990">
        <v>1.0800000000000001E-2</v>
      </c>
      <c r="J2990">
        <v>1.0800000000000001E-2</v>
      </c>
      <c r="K2990">
        <v>1.0800000000000001E-2</v>
      </c>
      <c r="L2990">
        <v>1.0800000000000001E-2</v>
      </c>
    </row>
    <row r="2991" spans="1:12" x14ac:dyDescent="0.25">
      <c r="A2991" t="s">
        <v>724</v>
      </c>
      <c r="B2991">
        <v>2013</v>
      </c>
      <c r="C2991" t="s">
        <v>698</v>
      </c>
      <c r="D2991">
        <v>1.1456999999999999</v>
      </c>
      <c r="E2991">
        <v>1.1456999999999999</v>
      </c>
      <c r="F2991">
        <v>1.1456999999999999</v>
      </c>
      <c r="G2991">
        <v>1.1456999999999999</v>
      </c>
      <c r="H2991">
        <v>1.1456999999999999</v>
      </c>
      <c r="I2991">
        <v>1.1456999999999999</v>
      </c>
      <c r="J2991">
        <v>1.1456999999999999</v>
      </c>
      <c r="K2991">
        <v>1.1456999999999999</v>
      </c>
      <c r="L2991">
        <v>1.1456999999999999</v>
      </c>
    </row>
    <row r="2992" spans="1:12" x14ac:dyDescent="0.25">
      <c r="A2992" t="s">
        <v>724</v>
      </c>
      <c r="B2992">
        <v>2013</v>
      </c>
      <c r="C2992" t="s">
        <v>702</v>
      </c>
      <c r="D2992">
        <v>0.2361</v>
      </c>
      <c r="E2992">
        <v>0.2361</v>
      </c>
      <c r="F2992">
        <v>0.2361</v>
      </c>
      <c r="G2992">
        <v>0.2361</v>
      </c>
      <c r="H2992">
        <v>0.2361</v>
      </c>
      <c r="I2992">
        <v>0.2361</v>
      </c>
      <c r="J2992">
        <v>0.2361</v>
      </c>
      <c r="K2992">
        <v>0.2361</v>
      </c>
      <c r="L2992">
        <v>0.2361</v>
      </c>
    </row>
    <row r="2993" spans="1:12" x14ac:dyDescent="0.25">
      <c r="A2993" t="s">
        <v>724</v>
      </c>
      <c r="B2993">
        <v>2013</v>
      </c>
      <c r="C2993" t="s">
        <v>697</v>
      </c>
      <c r="D2993">
        <v>2.8306</v>
      </c>
      <c r="E2993">
        <v>2.8306</v>
      </c>
      <c r="F2993">
        <v>2.8306</v>
      </c>
      <c r="G2993">
        <v>2.8306</v>
      </c>
      <c r="H2993">
        <v>2.8306</v>
      </c>
      <c r="I2993">
        <v>2.8306</v>
      </c>
      <c r="J2993">
        <v>2.8306</v>
      </c>
      <c r="K2993">
        <v>2.8306</v>
      </c>
      <c r="L2993">
        <v>2.8306</v>
      </c>
    </row>
    <row r="2994" spans="1:12" x14ac:dyDescent="0.25">
      <c r="A2994" t="s">
        <v>724</v>
      </c>
      <c r="B2994">
        <v>2013</v>
      </c>
      <c r="C2994" t="s">
        <v>699</v>
      </c>
      <c r="D2994">
        <v>3.2599999999999997E-2</v>
      </c>
      <c r="E2994">
        <v>3.2599999999999997E-2</v>
      </c>
      <c r="F2994">
        <v>3.2599999999999997E-2</v>
      </c>
      <c r="G2994">
        <v>3.2599999999999997E-2</v>
      </c>
      <c r="H2994">
        <v>3.2599999999999997E-2</v>
      </c>
      <c r="I2994">
        <v>3.2599999999999997E-2</v>
      </c>
      <c r="J2994">
        <v>3.2599999999999997E-2</v>
      </c>
      <c r="K2994">
        <v>3.2599999999999997E-2</v>
      </c>
      <c r="L2994">
        <v>3.2599999999999997E-2</v>
      </c>
    </row>
    <row r="2995" spans="1:12" x14ac:dyDescent="0.25">
      <c r="A2995" t="s">
        <v>724</v>
      </c>
      <c r="B2995">
        <v>2013</v>
      </c>
      <c r="C2995" t="s">
        <v>703</v>
      </c>
      <c r="D2995">
        <v>4.7600000000000003E-2</v>
      </c>
      <c r="E2995">
        <v>4.7600000000000003E-2</v>
      </c>
      <c r="F2995">
        <v>4.7600000000000003E-2</v>
      </c>
      <c r="G2995">
        <v>4.7600000000000003E-2</v>
      </c>
      <c r="H2995">
        <v>4.7600000000000003E-2</v>
      </c>
      <c r="I2995">
        <v>4.7600000000000003E-2</v>
      </c>
      <c r="J2995">
        <v>4.7600000000000003E-2</v>
      </c>
      <c r="K2995">
        <v>4.7600000000000003E-2</v>
      </c>
      <c r="L2995">
        <v>4.7600000000000003E-2</v>
      </c>
    </row>
    <row r="2996" spans="1:12" x14ac:dyDescent="0.25">
      <c r="A2996" t="s">
        <v>724</v>
      </c>
      <c r="B2996">
        <v>2013</v>
      </c>
      <c r="C2996" t="s">
        <v>701</v>
      </c>
      <c r="D2996">
        <v>0.5554</v>
      </c>
      <c r="E2996">
        <v>0.5554</v>
      </c>
      <c r="F2996">
        <v>0.5554</v>
      </c>
      <c r="G2996">
        <v>0.5554</v>
      </c>
      <c r="H2996">
        <v>0.5554</v>
      </c>
      <c r="I2996">
        <v>0.5554</v>
      </c>
      <c r="J2996">
        <v>0.5554</v>
      </c>
      <c r="K2996">
        <v>0.5554</v>
      </c>
      <c r="L2996">
        <v>0.5554</v>
      </c>
    </row>
    <row r="2997" spans="1:12" x14ac:dyDescent="0.25">
      <c r="A2997" t="s">
        <v>724</v>
      </c>
      <c r="B2997">
        <v>2013</v>
      </c>
      <c r="C2997" t="s">
        <v>700</v>
      </c>
      <c r="D2997">
        <v>0.81320000000000003</v>
      </c>
      <c r="E2997">
        <v>0.81320000000000003</v>
      </c>
      <c r="F2997">
        <v>0.81320000000000003</v>
      </c>
      <c r="G2997">
        <v>0.81320000000000003</v>
      </c>
      <c r="H2997">
        <v>0.81320000000000003</v>
      </c>
      <c r="I2997">
        <v>0.81320000000000003</v>
      </c>
      <c r="J2997">
        <v>0.81320000000000003</v>
      </c>
      <c r="K2997">
        <v>0.81320000000000003</v>
      </c>
      <c r="L2997">
        <v>0.81320000000000003</v>
      </c>
    </row>
    <row r="2998" spans="1:12" x14ac:dyDescent="0.25">
      <c r="A2998" t="s">
        <v>725</v>
      </c>
      <c r="B2998">
        <v>2013</v>
      </c>
      <c r="C2998" t="s">
        <v>702</v>
      </c>
      <c r="D2998">
        <v>0.26050000000000001</v>
      </c>
      <c r="E2998">
        <v>0.26050000000000001</v>
      </c>
      <c r="F2998">
        <v>0.26050000000000001</v>
      </c>
      <c r="G2998">
        <v>0.26050000000000001</v>
      </c>
      <c r="H2998">
        <v>0.26050000000000001</v>
      </c>
      <c r="I2998">
        <v>0.26050000000000001</v>
      </c>
      <c r="J2998">
        <v>0.26050000000000001</v>
      </c>
      <c r="K2998">
        <v>0.26050000000000001</v>
      </c>
      <c r="L2998">
        <v>0.26050000000000001</v>
      </c>
    </row>
    <row r="2999" spans="1:12" x14ac:dyDescent="0.25">
      <c r="A2999" t="s">
        <v>725</v>
      </c>
      <c r="B2999">
        <v>2013</v>
      </c>
      <c r="C2999" t="s">
        <v>699</v>
      </c>
      <c r="D2999">
        <v>3.5900000000000001E-2</v>
      </c>
      <c r="E2999">
        <v>3.5900000000000001E-2</v>
      </c>
      <c r="F2999">
        <v>3.5900000000000001E-2</v>
      </c>
      <c r="G2999">
        <v>3.5900000000000001E-2</v>
      </c>
      <c r="H2999">
        <v>3.5900000000000001E-2</v>
      </c>
      <c r="I2999">
        <v>3.5900000000000001E-2</v>
      </c>
      <c r="J2999">
        <v>3.5900000000000001E-2</v>
      </c>
      <c r="K2999">
        <v>3.5900000000000001E-2</v>
      </c>
      <c r="L2999">
        <v>3.5900000000000001E-2</v>
      </c>
    </row>
    <row r="3000" spans="1:12" x14ac:dyDescent="0.25">
      <c r="A3000" t="s">
        <v>725</v>
      </c>
      <c r="B3000">
        <v>2013</v>
      </c>
      <c r="C3000" t="s">
        <v>697</v>
      </c>
      <c r="D3000">
        <v>2.8843000000000001</v>
      </c>
      <c r="E3000">
        <v>2.8843000000000001</v>
      </c>
      <c r="F3000">
        <v>2.8843000000000001</v>
      </c>
      <c r="G3000">
        <v>2.8843000000000001</v>
      </c>
      <c r="H3000">
        <v>2.8843000000000001</v>
      </c>
      <c r="I3000">
        <v>2.8843000000000001</v>
      </c>
      <c r="J3000">
        <v>2.8843000000000001</v>
      </c>
      <c r="K3000">
        <v>2.8843000000000001</v>
      </c>
      <c r="L3000">
        <v>2.8843000000000001</v>
      </c>
    </row>
    <row r="3001" spans="1:12" x14ac:dyDescent="0.25">
      <c r="A3001" t="s">
        <v>725</v>
      </c>
      <c r="B3001">
        <v>2013</v>
      </c>
      <c r="C3001" t="s">
        <v>701</v>
      </c>
      <c r="D3001">
        <v>0.50319999999999998</v>
      </c>
      <c r="E3001">
        <v>0.50319999999999998</v>
      </c>
      <c r="F3001">
        <v>0.50319999999999998</v>
      </c>
      <c r="G3001">
        <v>0.50319999999999998</v>
      </c>
      <c r="H3001">
        <v>0.50319999999999998</v>
      </c>
      <c r="I3001">
        <v>0.50319999999999998</v>
      </c>
      <c r="J3001">
        <v>0.50319999999999998</v>
      </c>
      <c r="K3001">
        <v>0.50319999999999998</v>
      </c>
      <c r="L3001">
        <v>0.50319999999999998</v>
      </c>
    </row>
    <row r="3002" spans="1:12" x14ac:dyDescent="0.25">
      <c r="A3002" t="s">
        <v>725</v>
      </c>
      <c r="B3002">
        <v>2013</v>
      </c>
      <c r="C3002" t="s">
        <v>698</v>
      </c>
      <c r="D3002">
        <v>1.135</v>
      </c>
      <c r="E3002">
        <v>1.135</v>
      </c>
      <c r="F3002">
        <v>1.135</v>
      </c>
      <c r="G3002">
        <v>1.135</v>
      </c>
      <c r="H3002">
        <v>1.135</v>
      </c>
      <c r="I3002">
        <v>1.135</v>
      </c>
      <c r="J3002">
        <v>1.135</v>
      </c>
      <c r="K3002">
        <v>1.135</v>
      </c>
      <c r="L3002">
        <v>1.135</v>
      </c>
    </row>
    <row r="3003" spans="1:12" x14ac:dyDescent="0.25">
      <c r="A3003" t="s">
        <v>725</v>
      </c>
      <c r="B3003">
        <v>2013</v>
      </c>
      <c r="C3003" t="s">
        <v>703</v>
      </c>
      <c r="D3003">
        <v>5.2499999999999998E-2</v>
      </c>
      <c r="E3003">
        <v>5.2499999999999998E-2</v>
      </c>
      <c r="F3003">
        <v>5.2499999999999998E-2</v>
      </c>
      <c r="G3003">
        <v>5.2499999999999998E-2</v>
      </c>
      <c r="H3003">
        <v>5.2499999999999998E-2</v>
      </c>
      <c r="I3003">
        <v>5.2499999999999998E-2</v>
      </c>
      <c r="J3003">
        <v>5.2499999999999998E-2</v>
      </c>
      <c r="K3003">
        <v>5.2499999999999998E-2</v>
      </c>
      <c r="L3003">
        <v>5.2499999999999998E-2</v>
      </c>
    </row>
    <row r="3004" spans="1:12" x14ac:dyDescent="0.25">
      <c r="A3004" t="s">
        <v>725</v>
      </c>
      <c r="B3004">
        <v>2013</v>
      </c>
      <c r="C3004" t="s">
        <v>700</v>
      </c>
      <c r="D3004">
        <v>0.8972</v>
      </c>
      <c r="E3004">
        <v>0.8972</v>
      </c>
      <c r="F3004">
        <v>0.8972</v>
      </c>
      <c r="G3004">
        <v>0.8972</v>
      </c>
      <c r="H3004">
        <v>0.8972</v>
      </c>
      <c r="I3004">
        <v>0.8972</v>
      </c>
      <c r="J3004">
        <v>0.8972</v>
      </c>
      <c r="K3004">
        <v>0.8972</v>
      </c>
      <c r="L3004">
        <v>0.8972</v>
      </c>
    </row>
    <row r="3005" spans="1:12" x14ac:dyDescent="0.25">
      <c r="A3005" t="s">
        <v>726</v>
      </c>
      <c r="B3005">
        <v>2013</v>
      </c>
      <c r="C3005" t="s">
        <v>700</v>
      </c>
      <c r="D3005">
        <v>1.4077999999999999</v>
      </c>
      <c r="E3005">
        <v>1.4077999999999999</v>
      </c>
      <c r="F3005">
        <v>1.4077999999999999</v>
      </c>
      <c r="G3005">
        <v>1.4077999999999999</v>
      </c>
      <c r="H3005">
        <v>1.4077999999999999</v>
      </c>
      <c r="I3005">
        <v>1.4077999999999999</v>
      </c>
      <c r="J3005">
        <v>1.4077999999999999</v>
      </c>
      <c r="K3005">
        <v>1.4077999999999999</v>
      </c>
      <c r="L3005">
        <v>1.4077999999999999</v>
      </c>
    </row>
    <row r="3006" spans="1:12" x14ac:dyDescent="0.25">
      <c r="A3006" t="s">
        <v>726</v>
      </c>
      <c r="B3006">
        <v>2013</v>
      </c>
      <c r="C3006" t="s">
        <v>697</v>
      </c>
      <c r="D3006">
        <v>4.9017999999999997</v>
      </c>
      <c r="E3006">
        <v>4.9017999999999997</v>
      </c>
      <c r="F3006">
        <v>4.9017999999999997</v>
      </c>
      <c r="G3006">
        <v>4.9017999999999997</v>
      </c>
      <c r="H3006">
        <v>4.9017999999999997</v>
      </c>
      <c r="I3006">
        <v>4.9017999999999997</v>
      </c>
      <c r="J3006">
        <v>4.9017999999999997</v>
      </c>
      <c r="K3006">
        <v>4.9017999999999997</v>
      </c>
      <c r="L3006">
        <v>4.9017999999999997</v>
      </c>
    </row>
    <row r="3007" spans="1:12" x14ac:dyDescent="0.25">
      <c r="A3007" t="s">
        <v>726</v>
      </c>
      <c r="B3007">
        <v>2013</v>
      </c>
      <c r="C3007" t="s">
        <v>703</v>
      </c>
      <c r="D3007">
        <v>8.2400000000000001E-2</v>
      </c>
      <c r="E3007">
        <v>8.2400000000000001E-2</v>
      </c>
      <c r="F3007">
        <v>8.2400000000000001E-2</v>
      </c>
      <c r="G3007">
        <v>8.2400000000000001E-2</v>
      </c>
      <c r="H3007">
        <v>8.2400000000000001E-2</v>
      </c>
      <c r="I3007">
        <v>8.2400000000000001E-2</v>
      </c>
      <c r="J3007">
        <v>8.2400000000000001E-2</v>
      </c>
      <c r="K3007">
        <v>8.2400000000000001E-2</v>
      </c>
      <c r="L3007">
        <v>8.2400000000000001E-2</v>
      </c>
    </row>
    <row r="3008" spans="1:12" x14ac:dyDescent="0.25">
      <c r="A3008" t="s">
        <v>726</v>
      </c>
      <c r="B3008">
        <v>2013</v>
      </c>
      <c r="C3008" t="s">
        <v>699</v>
      </c>
      <c r="D3008">
        <v>5.6399999999999999E-2</v>
      </c>
      <c r="E3008">
        <v>5.6399999999999999E-2</v>
      </c>
      <c r="F3008">
        <v>5.6399999999999999E-2</v>
      </c>
      <c r="G3008">
        <v>5.6399999999999999E-2</v>
      </c>
      <c r="H3008">
        <v>5.6399999999999999E-2</v>
      </c>
      <c r="I3008">
        <v>5.6399999999999999E-2</v>
      </c>
      <c r="J3008">
        <v>5.6399999999999999E-2</v>
      </c>
      <c r="K3008">
        <v>5.6399999999999999E-2</v>
      </c>
      <c r="L3008">
        <v>5.6399999999999999E-2</v>
      </c>
    </row>
    <row r="3009" spans="1:12" x14ac:dyDescent="0.25">
      <c r="A3009" t="s">
        <v>726</v>
      </c>
      <c r="B3009">
        <v>2013</v>
      </c>
      <c r="C3009" t="s">
        <v>701</v>
      </c>
      <c r="D3009">
        <v>0.95140000000000002</v>
      </c>
      <c r="E3009">
        <v>0.95140000000000002</v>
      </c>
      <c r="F3009">
        <v>0.95140000000000002</v>
      </c>
      <c r="G3009">
        <v>0.95140000000000002</v>
      </c>
      <c r="H3009">
        <v>0.95140000000000002</v>
      </c>
      <c r="I3009">
        <v>0.95140000000000002</v>
      </c>
      <c r="J3009">
        <v>0.95140000000000002</v>
      </c>
      <c r="K3009">
        <v>0.95140000000000002</v>
      </c>
      <c r="L3009">
        <v>0.95140000000000002</v>
      </c>
    </row>
    <row r="3010" spans="1:12" x14ac:dyDescent="0.25">
      <c r="A3010" t="s">
        <v>726</v>
      </c>
      <c r="B3010">
        <v>2013</v>
      </c>
      <c r="C3010" t="s">
        <v>698</v>
      </c>
      <c r="D3010">
        <v>1.9951000000000001</v>
      </c>
      <c r="E3010">
        <v>1.9951000000000001</v>
      </c>
      <c r="F3010">
        <v>1.9951000000000001</v>
      </c>
      <c r="G3010">
        <v>1.9951000000000001</v>
      </c>
      <c r="H3010">
        <v>1.9951000000000001</v>
      </c>
      <c r="I3010">
        <v>1.9951000000000001</v>
      </c>
      <c r="J3010">
        <v>1.9951000000000001</v>
      </c>
      <c r="K3010">
        <v>1.9951000000000001</v>
      </c>
      <c r="L3010">
        <v>1.9951000000000001</v>
      </c>
    </row>
    <row r="3011" spans="1:12" x14ac:dyDescent="0.25">
      <c r="A3011" t="s">
        <v>726</v>
      </c>
      <c r="B3011">
        <v>2013</v>
      </c>
      <c r="C3011" t="s">
        <v>702</v>
      </c>
      <c r="D3011">
        <v>0.4088</v>
      </c>
      <c r="E3011">
        <v>0.4088</v>
      </c>
      <c r="F3011">
        <v>0.4088</v>
      </c>
      <c r="G3011">
        <v>0.4088</v>
      </c>
      <c r="H3011">
        <v>0.4088</v>
      </c>
      <c r="I3011">
        <v>0.4088</v>
      </c>
      <c r="J3011">
        <v>0.4088</v>
      </c>
      <c r="K3011">
        <v>0.4088</v>
      </c>
      <c r="L3011">
        <v>0.4088</v>
      </c>
    </row>
    <row r="3012" spans="1:12" x14ac:dyDescent="0.25">
      <c r="A3012" t="s">
        <v>727</v>
      </c>
      <c r="B3012">
        <v>2013</v>
      </c>
      <c r="C3012" t="s">
        <v>700</v>
      </c>
      <c r="D3012">
        <v>0.74409999999999998</v>
      </c>
      <c r="E3012">
        <v>0.74409999999999998</v>
      </c>
      <c r="F3012">
        <v>0.74409999999999998</v>
      </c>
      <c r="G3012">
        <v>0.74409999999999998</v>
      </c>
      <c r="H3012">
        <v>0.74409999999999998</v>
      </c>
      <c r="I3012">
        <v>0.74409999999999998</v>
      </c>
      <c r="J3012">
        <v>0.74409999999999998</v>
      </c>
      <c r="K3012">
        <v>0.74409999999999998</v>
      </c>
      <c r="L3012">
        <v>0.74409999999999998</v>
      </c>
    </row>
    <row r="3013" spans="1:12" x14ac:dyDescent="0.25">
      <c r="A3013" t="s">
        <v>727</v>
      </c>
      <c r="B3013">
        <v>2013</v>
      </c>
      <c r="C3013" t="s">
        <v>701</v>
      </c>
      <c r="D3013">
        <v>0.49980000000000002</v>
      </c>
      <c r="E3013">
        <v>0.49980000000000002</v>
      </c>
      <c r="F3013">
        <v>0.49980000000000002</v>
      </c>
      <c r="G3013">
        <v>0.49980000000000002</v>
      </c>
      <c r="H3013">
        <v>0.49980000000000002</v>
      </c>
      <c r="I3013">
        <v>0.49980000000000002</v>
      </c>
      <c r="J3013">
        <v>0.49980000000000002</v>
      </c>
      <c r="K3013">
        <v>0.49980000000000002</v>
      </c>
      <c r="L3013">
        <v>0.49980000000000002</v>
      </c>
    </row>
    <row r="3014" spans="1:12" x14ac:dyDescent="0.25">
      <c r="A3014" t="s">
        <v>727</v>
      </c>
      <c r="B3014">
        <v>2013</v>
      </c>
      <c r="C3014" t="s">
        <v>703</v>
      </c>
      <c r="D3014">
        <v>4.36E-2</v>
      </c>
      <c r="E3014">
        <v>4.36E-2</v>
      </c>
      <c r="F3014">
        <v>4.36E-2</v>
      </c>
      <c r="G3014">
        <v>4.36E-2</v>
      </c>
      <c r="H3014">
        <v>4.36E-2</v>
      </c>
      <c r="I3014">
        <v>4.36E-2</v>
      </c>
      <c r="J3014">
        <v>4.36E-2</v>
      </c>
      <c r="K3014">
        <v>4.36E-2</v>
      </c>
      <c r="L3014">
        <v>4.36E-2</v>
      </c>
    </row>
    <row r="3015" spans="1:12" x14ac:dyDescent="0.25">
      <c r="A3015" t="s">
        <v>727</v>
      </c>
      <c r="B3015">
        <v>2013</v>
      </c>
      <c r="C3015" t="s">
        <v>699</v>
      </c>
      <c r="D3015">
        <v>2.98E-2</v>
      </c>
      <c r="E3015">
        <v>2.98E-2</v>
      </c>
      <c r="F3015">
        <v>2.98E-2</v>
      </c>
      <c r="G3015">
        <v>2.98E-2</v>
      </c>
      <c r="H3015">
        <v>2.98E-2</v>
      </c>
      <c r="I3015">
        <v>2.98E-2</v>
      </c>
      <c r="J3015">
        <v>2.98E-2</v>
      </c>
      <c r="K3015">
        <v>2.98E-2</v>
      </c>
      <c r="L3015">
        <v>2.98E-2</v>
      </c>
    </row>
    <row r="3016" spans="1:12" x14ac:dyDescent="0.25">
      <c r="A3016" t="s">
        <v>727</v>
      </c>
      <c r="B3016">
        <v>2013</v>
      </c>
      <c r="C3016" t="s">
        <v>702</v>
      </c>
      <c r="D3016">
        <v>0.216</v>
      </c>
      <c r="E3016">
        <v>0.216</v>
      </c>
      <c r="F3016">
        <v>0.216</v>
      </c>
      <c r="G3016">
        <v>0.216</v>
      </c>
      <c r="H3016">
        <v>0.216</v>
      </c>
      <c r="I3016">
        <v>0.216</v>
      </c>
      <c r="J3016">
        <v>0.216</v>
      </c>
      <c r="K3016">
        <v>0.216</v>
      </c>
      <c r="L3016">
        <v>0.216</v>
      </c>
    </row>
    <row r="3017" spans="1:12" x14ac:dyDescent="0.25">
      <c r="A3017" t="s">
        <v>727</v>
      </c>
      <c r="B3017">
        <v>2013</v>
      </c>
      <c r="C3017" t="s">
        <v>698</v>
      </c>
      <c r="D3017">
        <v>1.1342000000000001</v>
      </c>
      <c r="E3017">
        <v>1.1342000000000001</v>
      </c>
      <c r="F3017">
        <v>1.1342000000000001</v>
      </c>
      <c r="G3017">
        <v>1.1342000000000001</v>
      </c>
      <c r="H3017">
        <v>1.1342000000000001</v>
      </c>
      <c r="I3017">
        <v>1.1342000000000001</v>
      </c>
      <c r="J3017">
        <v>1.1342000000000001</v>
      </c>
      <c r="K3017">
        <v>1.1342000000000001</v>
      </c>
      <c r="L3017">
        <v>1.1342000000000001</v>
      </c>
    </row>
    <row r="3018" spans="1:12" x14ac:dyDescent="0.25">
      <c r="A3018" t="s">
        <v>727</v>
      </c>
      <c r="B3018">
        <v>2013</v>
      </c>
      <c r="C3018" t="s">
        <v>697</v>
      </c>
      <c r="D3018">
        <v>2.6674000000000002</v>
      </c>
      <c r="E3018">
        <v>2.6674000000000002</v>
      </c>
      <c r="F3018">
        <v>2.6674000000000002</v>
      </c>
      <c r="G3018">
        <v>2.6674000000000002</v>
      </c>
      <c r="H3018">
        <v>2.6674000000000002</v>
      </c>
      <c r="I3018">
        <v>2.6674000000000002</v>
      </c>
      <c r="J3018">
        <v>2.6674000000000002</v>
      </c>
      <c r="K3018">
        <v>2.6674000000000002</v>
      </c>
      <c r="L3018">
        <v>2.6674000000000002</v>
      </c>
    </row>
    <row r="3019" spans="1:12" x14ac:dyDescent="0.25">
      <c r="A3019" t="s">
        <v>728</v>
      </c>
      <c r="B3019">
        <v>2013</v>
      </c>
      <c r="C3019" t="s">
        <v>700</v>
      </c>
      <c r="D3019">
        <v>0.40060000000000001</v>
      </c>
      <c r="E3019">
        <v>0.40060000000000001</v>
      </c>
      <c r="F3019">
        <v>0.40060000000000001</v>
      </c>
      <c r="G3019">
        <v>0.40060000000000001</v>
      </c>
      <c r="H3019">
        <v>0.40060000000000001</v>
      </c>
      <c r="I3019">
        <v>0.40060000000000001</v>
      </c>
      <c r="J3019">
        <v>0.40060000000000001</v>
      </c>
      <c r="K3019">
        <v>0.40060000000000001</v>
      </c>
      <c r="L3019">
        <v>0.40060000000000001</v>
      </c>
    </row>
    <row r="3020" spans="1:12" x14ac:dyDescent="0.25">
      <c r="A3020" t="s">
        <v>728</v>
      </c>
      <c r="B3020">
        <v>2013</v>
      </c>
      <c r="C3020" t="s">
        <v>699</v>
      </c>
      <c r="D3020">
        <v>1.6E-2</v>
      </c>
      <c r="E3020">
        <v>1.6E-2</v>
      </c>
      <c r="F3020">
        <v>1.6E-2</v>
      </c>
      <c r="G3020">
        <v>1.6E-2</v>
      </c>
      <c r="H3020">
        <v>1.6E-2</v>
      </c>
      <c r="I3020">
        <v>1.6E-2</v>
      </c>
      <c r="J3020">
        <v>1.6E-2</v>
      </c>
      <c r="K3020">
        <v>1.6E-2</v>
      </c>
      <c r="L3020">
        <v>1.6E-2</v>
      </c>
    </row>
    <row r="3021" spans="1:12" x14ac:dyDescent="0.25">
      <c r="A3021" t="s">
        <v>728</v>
      </c>
      <c r="B3021">
        <v>2013</v>
      </c>
      <c r="C3021" t="s">
        <v>702</v>
      </c>
      <c r="D3021">
        <v>0.1163</v>
      </c>
      <c r="E3021">
        <v>0.1163</v>
      </c>
      <c r="F3021">
        <v>0.1163</v>
      </c>
      <c r="G3021">
        <v>0.1163</v>
      </c>
      <c r="H3021">
        <v>0.1163</v>
      </c>
      <c r="I3021">
        <v>0.1163</v>
      </c>
      <c r="J3021">
        <v>0.1163</v>
      </c>
      <c r="K3021">
        <v>0.1163</v>
      </c>
      <c r="L3021">
        <v>0.1163</v>
      </c>
    </row>
    <row r="3022" spans="1:12" x14ac:dyDescent="0.25">
      <c r="A3022" t="s">
        <v>728</v>
      </c>
      <c r="B3022">
        <v>2013</v>
      </c>
      <c r="C3022" t="s">
        <v>698</v>
      </c>
      <c r="D3022">
        <v>0.74480000000000002</v>
      </c>
      <c r="E3022">
        <v>0.74480000000000002</v>
      </c>
      <c r="F3022">
        <v>0.74480000000000002</v>
      </c>
      <c r="G3022">
        <v>0.74480000000000002</v>
      </c>
      <c r="H3022">
        <v>0.74480000000000002</v>
      </c>
      <c r="I3022">
        <v>0.74480000000000002</v>
      </c>
      <c r="J3022">
        <v>0.74480000000000002</v>
      </c>
      <c r="K3022">
        <v>0.74480000000000002</v>
      </c>
      <c r="L3022">
        <v>0.74480000000000002</v>
      </c>
    </row>
    <row r="3023" spans="1:12" x14ac:dyDescent="0.25">
      <c r="A3023" t="s">
        <v>728</v>
      </c>
      <c r="B3023">
        <v>2013</v>
      </c>
      <c r="C3023" t="s">
        <v>701</v>
      </c>
      <c r="D3023">
        <v>0.28710000000000002</v>
      </c>
      <c r="E3023">
        <v>0.28710000000000002</v>
      </c>
      <c r="F3023">
        <v>0.28710000000000002</v>
      </c>
      <c r="G3023">
        <v>0.28710000000000002</v>
      </c>
      <c r="H3023">
        <v>0.28710000000000002</v>
      </c>
      <c r="I3023">
        <v>0.28710000000000002</v>
      </c>
      <c r="J3023">
        <v>0.28710000000000002</v>
      </c>
      <c r="K3023">
        <v>0.28710000000000002</v>
      </c>
      <c r="L3023">
        <v>0.28710000000000002</v>
      </c>
    </row>
    <row r="3024" spans="1:12" x14ac:dyDescent="0.25">
      <c r="A3024" t="s">
        <v>728</v>
      </c>
      <c r="B3024">
        <v>2013</v>
      </c>
      <c r="C3024" t="s">
        <v>697</v>
      </c>
      <c r="D3024">
        <v>1.5883</v>
      </c>
      <c r="E3024">
        <v>1.5883</v>
      </c>
      <c r="F3024">
        <v>1.5883</v>
      </c>
      <c r="G3024">
        <v>1.5883</v>
      </c>
      <c r="H3024">
        <v>1.5883</v>
      </c>
      <c r="I3024">
        <v>1.5883</v>
      </c>
      <c r="J3024">
        <v>1.5883</v>
      </c>
      <c r="K3024">
        <v>1.5883</v>
      </c>
      <c r="L3024">
        <v>1.5883</v>
      </c>
    </row>
    <row r="3025" spans="1:12" x14ac:dyDescent="0.25">
      <c r="A3025" t="s">
        <v>728</v>
      </c>
      <c r="B3025">
        <v>2013</v>
      </c>
      <c r="C3025" t="s">
        <v>703</v>
      </c>
      <c r="D3025">
        <v>2.3400000000000001E-2</v>
      </c>
      <c r="E3025">
        <v>2.3400000000000001E-2</v>
      </c>
      <c r="F3025">
        <v>2.3400000000000001E-2</v>
      </c>
      <c r="G3025">
        <v>2.3400000000000001E-2</v>
      </c>
      <c r="H3025">
        <v>2.3400000000000001E-2</v>
      </c>
      <c r="I3025">
        <v>2.3400000000000001E-2</v>
      </c>
      <c r="J3025">
        <v>2.3400000000000001E-2</v>
      </c>
      <c r="K3025">
        <v>2.3400000000000001E-2</v>
      </c>
      <c r="L3025">
        <v>2.3400000000000001E-2</v>
      </c>
    </row>
    <row r="3026" spans="1:12" x14ac:dyDescent="0.25">
      <c r="A3026" t="s">
        <v>729</v>
      </c>
      <c r="B3026">
        <v>2013</v>
      </c>
      <c r="C3026" t="s">
        <v>701</v>
      </c>
      <c r="D3026">
        <v>0.55869999999999997</v>
      </c>
      <c r="E3026">
        <v>0.55869999999999997</v>
      </c>
      <c r="F3026">
        <v>0.55869999999999997</v>
      </c>
      <c r="G3026">
        <v>0.55869999999999997</v>
      </c>
      <c r="H3026">
        <v>0.55869999999999997</v>
      </c>
      <c r="I3026">
        <v>0.55869999999999997</v>
      </c>
      <c r="J3026">
        <v>0.55869999999999997</v>
      </c>
      <c r="K3026">
        <v>0.55869999999999997</v>
      </c>
      <c r="L3026">
        <v>0.55869999999999997</v>
      </c>
    </row>
    <row r="3027" spans="1:12" x14ac:dyDescent="0.25">
      <c r="A3027" t="s">
        <v>729</v>
      </c>
      <c r="B3027">
        <v>2013</v>
      </c>
      <c r="C3027" t="s">
        <v>698</v>
      </c>
      <c r="D3027">
        <v>1.2282999999999999</v>
      </c>
      <c r="E3027">
        <v>1.2282999999999999</v>
      </c>
      <c r="F3027">
        <v>1.2282999999999999</v>
      </c>
      <c r="G3027">
        <v>1.2282999999999999</v>
      </c>
      <c r="H3027">
        <v>1.2282999999999999</v>
      </c>
      <c r="I3027">
        <v>1.2282999999999999</v>
      </c>
      <c r="J3027">
        <v>1.2282999999999999</v>
      </c>
      <c r="K3027">
        <v>1.2282999999999999</v>
      </c>
      <c r="L3027">
        <v>1.2282999999999999</v>
      </c>
    </row>
    <row r="3028" spans="1:12" x14ac:dyDescent="0.25">
      <c r="A3028" t="s">
        <v>729</v>
      </c>
      <c r="B3028">
        <v>2013</v>
      </c>
      <c r="C3028" t="s">
        <v>703</v>
      </c>
      <c r="D3028">
        <v>4.7E-2</v>
      </c>
      <c r="E3028">
        <v>4.7E-2</v>
      </c>
      <c r="F3028">
        <v>4.7E-2</v>
      </c>
      <c r="G3028">
        <v>4.7E-2</v>
      </c>
      <c r="H3028">
        <v>4.7E-2</v>
      </c>
      <c r="I3028">
        <v>4.7E-2</v>
      </c>
      <c r="J3028">
        <v>4.7E-2</v>
      </c>
      <c r="K3028">
        <v>4.7E-2</v>
      </c>
      <c r="L3028">
        <v>4.7E-2</v>
      </c>
    </row>
    <row r="3029" spans="1:12" x14ac:dyDescent="0.25">
      <c r="A3029" t="s">
        <v>729</v>
      </c>
      <c r="B3029">
        <v>2013</v>
      </c>
      <c r="C3029" t="s">
        <v>697</v>
      </c>
      <c r="D3029">
        <v>2.9024999999999999</v>
      </c>
      <c r="E3029">
        <v>2.9024999999999999</v>
      </c>
      <c r="F3029">
        <v>2.9024999999999999</v>
      </c>
      <c r="G3029">
        <v>2.9024999999999999</v>
      </c>
      <c r="H3029">
        <v>2.9024999999999999</v>
      </c>
      <c r="I3029">
        <v>2.9024999999999999</v>
      </c>
      <c r="J3029">
        <v>2.9024999999999999</v>
      </c>
      <c r="K3029">
        <v>2.9024999999999999</v>
      </c>
      <c r="L3029">
        <v>2.9024999999999999</v>
      </c>
    </row>
    <row r="3030" spans="1:12" x14ac:dyDescent="0.25">
      <c r="A3030" t="s">
        <v>729</v>
      </c>
      <c r="B3030">
        <v>2013</v>
      </c>
      <c r="C3030" t="s">
        <v>702</v>
      </c>
      <c r="D3030">
        <v>0.23319999999999999</v>
      </c>
      <c r="E3030">
        <v>0.23319999999999999</v>
      </c>
      <c r="F3030">
        <v>0.23319999999999999</v>
      </c>
      <c r="G3030">
        <v>0.23319999999999999</v>
      </c>
      <c r="H3030">
        <v>0.23319999999999999</v>
      </c>
      <c r="I3030">
        <v>0.23319999999999999</v>
      </c>
      <c r="J3030">
        <v>0.23319999999999999</v>
      </c>
      <c r="K3030">
        <v>0.23319999999999999</v>
      </c>
      <c r="L3030">
        <v>0.23319999999999999</v>
      </c>
    </row>
    <row r="3031" spans="1:12" x14ac:dyDescent="0.25">
      <c r="A3031" t="s">
        <v>729</v>
      </c>
      <c r="B3031">
        <v>2013</v>
      </c>
      <c r="C3031" t="s">
        <v>699</v>
      </c>
      <c r="D3031">
        <v>3.2199999999999999E-2</v>
      </c>
      <c r="E3031">
        <v>3.2199999999999999E-2</v>
      </c>
      <c r="F3031">
        <v>3.2199999999999999E-2</v>
      </c>
      <c r="G3031">
        <v>3.2199999999999999E-2</v>
      </c>
      <c r="H3031">
        <v>3.2199999999999999E-2</v>
      </c>
      <c r="I3031">
        <v>3.2199999999999999E-2</v>
      </c>
      <c r="J3031">
        <v>3.2199999999999999E-2</v>
      </c>
      <c r="K3031">
        <v>3.2199999999999999E-2</v>
      </c>
      <c r="L3031">
        <v>3.2199999999999999E-2</v>
      </c>
    </row>
    <row r="3032" spans="1:12" x14ac:dyDescent="0.25">
      <c r="A3032" t="s">
        <v>729</v>
      </c>
      <c r="B3032">
        <v>2013</v>
      </c>
      <c r="C3032" t="s">
        <v>700</v>
      </c>
      <c r="D3032">
        <v>0.80310000000000004</v>
      </c>
      <c r="E3032">
        <v>0.80310000000000004</v>
      </c>
      <c r="F3032">
        <v>0.80310000000000004</v>
      </c>
      <c r="G3032">
        <v>0.80310000000000004</v>
      </c>
      <c r="H3032">
        <v>0.80310000000000004</v>
      </c>
      <c r="I3032">
        <v>0.80310000000000004</v>
      </c>
      <c r="J3032">
        <v>0.80310000000000004</v>
      </c>
      <c r="K3032">
        <v>0.80310000000000004</v>
      </c>
      <c r="L3032">
        <v>0.80310000000000004</v>
      </c>
    </row>
    <row r="3033" spans="1:12" x14ac:dyDescent="0.25">
      <c r="A3033" t="s">
        <v>730</v>
      </c>
      <c r="B3033">
        <v>2013</v>
      </c>
      <c r="C3033" t="s">
        <v>697</v>
      </c>
      <c r="D3033">
        <v>0.49149999999999999</v>
      </c>
      <c r="E3033">
        <v>0.49149999999999999</v>
      </c>
      <c r="F3033">
        <v>0.49149999999999999</v>
      </c>
      <c r="G3033">
        <v>0.49149999999999999</v>
      </c>
      <c r="H3033">
        <v>0.49149999999999999</v>
      </c>
      <c r="I3033">
        <v>0.49149999999999999</v>
      </c>
      <c r="J3033">
        <v>0.49149999999999999</v>
      </c>
      <c r="K3033">
        <v>0.49149999999999999</v>
      </c>
      <c r="L3033">
        <v>0.49149999999999999</v>
      </c>
    </row>
    <row r="3034" spans="1:12" x14ac:dyDescent="0.25">
      <c r="A3034" t="s">
        <v>730</v>
      </c>
      <c r="B3034">
        <v>2013</v>
      </c>
      <c r="C3034" t="s">
        <v>702</v>
      </c>
      <c r="D3034">
        <v>3.8300000000000001E-2</v>
      </c>
      <c r="E3034">
        <v>3.8300000000000001E-2</v>
      </c>
      <c r="F3034">
        <v>3.8300000000000001E-2</v>
      </c>
      <c r="G3034">
        <v>3.8300000000000001E-2</v>
      </c>
      <c r="H3034">
        <v>3.8300000000000001E-2</v>
      </c>
      <c r="I3034">
        <v>3.8300000000000001E-2</v>
      </c>
      <c r="J3034">
        <v>3.8300000000000001E-2</v>
      </c>
      <c r="K3034">
        <v>3.8300000000000001E-2</v>
      </c>
      <c r="L3034">
        <v>3.8300000000000001E-2</v>
      </c>
    </row>
    <row r="3035" spans="1:12" x14ac:dyDescent="0.25">
      <c r="A3035" t="s">
        <v>730</v>
      </c>
      <c r="B3035">
        <v>2013</v>
      </c>
      <c r="C3035" t="s">
        <v>699</v>
      </c>
      <c r="D3035">
        <v>5.3E-3</v>
      </c>
      <c r="E3035">
        <v>5.3E-3</v>
      </c>
      <c r="F3035">
        <v>5.3E-3</v>
      </c>
      <c r="G3035">
        <v>5.3E-3</v>
      </c>
      <c r="H3035">
        <v>5.3E-3</v>
      </c>
      <c r="I3035">
        <v>5.3E-3</v>
      </c>
      <c r="J3035">
        <v>5.3E-3</v>
      </c>
      <c r="K3035">
        <v>5.3E-3</v>
      </c>
      <c r="L3035">
        <v>5.3E-3</v>
      </c>
    </row>
    <row r="3036" spans="1:12" x14ac:dyDescent="0.25">
      <c r="A3036" t="s">
        <v>730</v>
      </c>
      <c r="B3036">
        <v>2013</v>
      </c>
      <c r="C3036" t="s">
        <v>703</v>
      </c>
      <c r="D3036">
        <v>7.7000000000000002E-3</v>
      </c>
      <c r="E3036">
        <v>7.7000000000000002E-3</v>
      </c>
      <c r="F3036">
        <v>7.7000000000000002E-3</v>
      </c>
      <c r="G3036">
        <v>7.7000000000000002E-3</v>
      </c>
      <c r="H3036">
        <v>7.7000000000000002E-3</v>
      </c>
      <c r="I3036">
        <v>7.7000000000000002E-3</v>
      </c>
      <c r="J3036">
        <v>7.7000000000000002E-3</v>
      </c>
      <c r="K3036">
        <v>7.7000000000000002E-3</v>
      </c>
      <c r="L3036">
        <v>7.7000000000000002E-3</v>
      </c>
    </row>
    <row r="3037" spans="1:12" x14ac:dyDescent="0.25">
      <c r="A3037" t="s">
        <v>730</v>
      </c>
      <c r="B3037">
        <v>2013</v>
      </c>
      <c r="C3037" t="s">
        <v>700</v>
      </c>
      <c r="D3037">
        <v>0.13200000000000001</v>
      </c>
      <c r="E3037">
        <v>0.13200000000000001</v>
      </c>
      <c r="F3037">
        <v>0.13200000000000001</v>
      </c>
      <c r="G3037">
        <v>0.13200000000000001</v>
      </c>
      <c r="H3037">
        <v>0.13200000000000001</v>
      </c>
      <c r="I3037">
        <v>0.13200000000000001</v>
      </c>
      <c r="J3037">
        <v>0.13200000000000001</v>
      </c>
      <c r="K3037">
        <v>0.13200000000000001</v>
      </c>
      <c r="L3037">
        <v>0.13200000000000001</v>
      </c>
    </row>
    <row r="3038" spans="1:12" x14ac:dyDescent="0.25">
      <c r="A3038" t="s">
        <v>730</v>
      </c>
      <c r="B3038">
        <v>2013</v>
      </c>
      <c r="C3038" t="s">
        <v>698</v>
      </c>
      <c r="D3038">
        <v>0.22439999999999999</v>
      </c>
      <c r="E3038">
        <v>0.22439999999999999</v>
      </c>
      <c r="F3038">
        <v>0.22439999999999999</v>
      </c>
      <c r="G3038">
        <v>0.22439999999999999</v>
      </c>
      <c r="H3038">
        <v>0.22439999999999999</v>
      </c>
      <c r="I3038">
        <v>0.22439999999999999</v>
      </c>
      <c r="J3038">
        <v>0.22439999999999999</v>
      </c>
      <c r="K3038">
        <v>0.22439999999999999</v>
      </c>
      <c r="L3038">
        <v>0.22439999999999999</v>
      </c>
    </row>
    <row r="3039" spans="1:12" x14ac:dyDescent="0.25">
      <c r="A3039" t="s">
        <v>730</v>
      </c>
      <c r="B3039">
        <v>2013</v>
      </c>
      <c r="C3039" t="s">
        <v>701</v>
      </c>
      <c r="D3039">
        <v>8.3799999999999999E-2</v>
      </c>
      <c r="E3039">
        <v>8.3799999999999999E-2</v>
      </c>
      <c r="F3039">
        <v>8.3799999999999999E-2</v>
      </c>
      <c r="G3039">
        <v>8.3799999999999999E-2</v>
      </c>
      <c r="H3039">
        <v>8.3799999999999999E-2</v>
      </c>
      <c r="I3039">
        <v>8.3799999999999999E-2</v>
      </c>
      <c r="J3039">
        <v>8.3799999999999999E-2</v>
      </c>
      <c r="K3039">
        <v>8.3799999999999999E-2</v>
      </c>
      <c r="L3039">
        <v>8.3799999999999999E-2</v>
      </c>
    </row>
    <row r="3040" spans="1:12" x14ac:dyDescent="0.25">
      <c r="A3040" t="s">
        <v>731</v>
      </c>
      <c r="B3040">
        <v>2013</v>
      </c>
      <c r="C3040" t="s">
        <v>698</v>
      </c>
      <c r="D3040">
        <v>0.37490000000000001</v>
      </c>
      <c r="E3040">
        <v>0.37490000000000001</v>
      </c>
      <c r="F3040">
        <v>0.37490000000000001</v>
      </c>
      <c r="G3040">
        <v>0.37490000000000001</v>
      </c>
      <c r="H3040">
        <v>0.37490000000000001</v>
      </c>
      <c r="I3040">
        <v>0.37490000000000001</v>
      </c>
      <c r="J3040">
        <v>0.37490000000000001</v>
      </c>
      <c r="K3040">
        <v>0.37490000000000001</v>
      </c>
      <c r="L3040">
        <v>0.37490000000000001</v>
      </c>
    </row>
    <row r="3041" spans="1:12" x14ac:dyDescent="0.25">
      <c r="A3041" t="s">
        <v>731</v>
      </c>
      <c r="B3041">
        <v>2013</v>
      </c>
      <c r="C3041" t="s">
        <v>702</v>
      </c>
      <c r="D3041">
        <v>6.9099999999999995E-2</v>
      </c>
      <c r="E3041">
        <v>6.9099999999999995E-2</v>
      </c>
      <c r="F3041">
        <v>6.9099999999999995E-2</v>
      </c>
      <c r="G3041">
        <v>6.9099999999999995E-2</v>
      </c>
      <c r="H3041">
        <v>6.9099999999999995E-2</v>
      </c>
      <c r="I3041">
        <v>6.9099999999999995E-2</v>
      </c>
      <c r="J3041">
        <v>6.9099999999999995E-2</v>
      </c>
      <c r="K3041">
        <v>6.9099999999999995E-2</v>
      </c>
      <c r="L3041">
        <v>6.9099999999999995E-2</v>
      </c>
    </row>
    <row r="3042" spans="1:12" x14ac:dyDescent="0.25">
      <c r="A3042" t="s">
        <v>731</v>
      </c>
      <c r="B3042">
        <v>2013</v>
      </c>
      <c r="C3042" t="s">
        <v>697</v>
      </c>
      <c r="D3042">
        <v>0.871</v>
      </c>
      <c r="E3042">
        <v>0.871</v>
      </c>
      <c r="F3042">
        <v>0.871</v>
      </c>
      <c r="G3042">
        <v>0.871</v>
      </c>
      <c r="H3042">
        <v>0.871</v>
      </c>
      <c r="I3042">
        <v>0.871</v>
      </c>
      <c r="J3042">
        <v>0.871</v>
      </c>
      <c r="K3042">
        <v>0.871</v>
      </c>
      <c r="L3042">
        <v>0.871</v>
      </c>
    </row>
    <row r="3043" spans="1:12" x14ac:dyDescent="0.25">
      <c r="A3043" t="s">
        <v>731</v>
      </c>
      <c r="B3043">
        <v>2013</v>
      </c>
      <c r="C3043" t="s">
        <v>701</v>
      </c>
      <c r="D3043">
        <v>0.1656</v>
      </c>
      <c r="E3043">
        <v>0.1656</v>
      </c>
      <c r="F3043">
        <v>0.1656</v>
      </c>
      <c r="G3043">
        <v>0.1656</v>
      </c>
      <c r="H3043">
        <v>0.1656</v>
      </c>
      <c r="I3043">
        <v>0.1656</v>
      </c>
      <c r="J3043">
        <v>0.1656</v>
      </c>
      <c r="K3043">
        <v>0.1656</v>
      </c>
      <c r="L3043">
        <v>0.1656</v>
      </c>
    </row>
    <row r="3044" spans="1:12" x14ac:dyDescent="0.25">
      <c r="A3044" t="s">
        <v>731</v>
      </c>
      <c r="B3044">
        <v>2013</v>
      </c>
      <c r="C3044" t="s">
        <v>699</v>
      </c>
      <c r="D3044">
        <v>9.4999999999999998E-3</v>
      </c>
      <c r="E3044">
        <v>9.4999999999999998E-3</v>
      </c>
      <c r="F3044">
        <v>9.4999999999999998E-3</v>
      </c>
      <c r="G3044">
        <v>9.4999999999999998E-3</v>
      </c>
      <c r="H3044">
        <v>9.4999999999999998E-3</v>
      </c>
      <c r="I3044">
        <v>9.4999999999999998E-3</v>
      </c>
      <c r="J3044">
        <v>9.4999999999999998E-3</v>
      </c>
      <c r="K3044">
        <v>9.4999999999999998E-3</v>
      </c>
      <c r="L3044">
        <v>9.4999999999999998E-3</v>
      </c>
    </row>
    <row r="3045" spans="1:12" x14ac:dyDescent="0.25">
      <c r="A3045" t="s">
        <v>731</v>
      </c>
      <c r="B3045">
        <v>2013</v>
      </c>
      <c r="C3045" t="s">
        <v>703</v>
      </c>
      <c r="D3045">
        <v>1.3899999999999999E-2</v>
      </c>
      <c r="E3045">
        <v>1.3899999999999999E-2</v>
      </c>
      <c r="F3045">
        <v>1.3899999999999999E-2</v>
      </c>
      <c r="G3045">
        <v>1.3899999999999999E-2</v>
      </c>
      <c r="H3045">
        <v>1.3899999999999999E-2</v>
      </c>
      <c r="I3045">
        <v>1.3899999999999999E-2</v>
      </c>
      <c r="J3045">
        <v>1.3899999999999999E-2</v>
      </c>
      <c r="K3045">
        <v>1.3899999999999999E-2</v>
      </c>
      <c r="L3045">
        <v>1.3899999999999999E-2</v>
      </c>
    </row>
    <row r="3046" spans="1:12" x14ac:dyDescent="0.25">
      <c r="A3046" t="s">
        <v>731</v>
      </c>
      <c r="B3046">
        <v>2013</v>
      </c>
      <c r="C3046" t="s">
        <v>700</v>
      </c>
      <c r="D3046">
        <v>0.23799999999999999</v>
      </c>
      <c r="E3046">
        <v>0.23799999999999999</v>
      </c>
      <c r="F3046">
        <v>0.23799999999999999</v>
      </c>
      <c r="G3046">
        <v>0.23799999999999999</v>
      </c>
      <c r="H3046">
        <v>0.23799999999999999</v>
      </c>
      <c r="I3046">
        <v>0.23799999999999999</v>
      </c>
      <c r="J3046">
        <v>0.23799999999999999</v>
      </c>
      <c r="K3046">
        <v>0.23799999999999999</v>
      </c>
      <c r="L3046">
        <v>0.23799999999999999</v>
      </c>
    </row>
    <row r="3047" spans="1:12" x14ac:dyDescent="0.25">
      <c r="A3047" t="s">
        <v>732</v>
      </c>
      <c r="B3047">
        <v>2013</v>
      </c>
      <c r="C3047" t="s">
        <v>701</v>
      </c>
      <c r="D3047">
        <v>0.22509999999999999</v>
      </c>
      <c r="E3047">
        <v>0.22509999999999999</v>
      </c>
      <c r="F3047">
        <v>0.22509999999999999</v>
      </c>
      <c r="G3047">
        <v>0.22509999999999999</v>
      </c>
      <c r="H3047">
        <v>0.22509999999999999</v>
      </c>
      <c r="I3047">
        <v>0.22509999999999999</v>
      </c>
      <c r="J3047">
        <v>0.22509999999999999</v>
      </c>
      <c r="K3047">
        <v>0.22509999999999999</v>
      </c>
      <c r="L3047">
        <v>0.22509999999999999</v>
      </c>
    </row>
    <row r="3048" spans="1:12" x14ac:dyDescent="0.25">
      <c r="A3048" t="s">
        <v>732</v>
      </c>
      <c r="B3048">
        <v>2013</v>
      </c>
      <c r="C3048" t="s">
        <v>698</v>
      </c>
      <c r="D3048">
        <v>0.51619999999999999</v>
      </c>
      <c r="E3048">
        <v>0.51619999999999999</v>
      </c>
      <c r="F3048">
        <v>0.51619999999999999</v>
      </c>
      <c r="G3048">
        <v>0.51619999999999999</v>
      </c>
      <c r="H3048">
        <v>0.51619999999999999</v>
      </c>
      <c r="I3048">
        <v>0.51619999999999999</v>
      </c>
      <c r="J3048">
        <v>0.51619999999999999</v>
      </c>
      <c r="K3048">
        <v>0.51619999999999999</v>
      </c>
      <c r="L3048">
        <v>0.51619999999999999</v>
      </c>
    </row>
    <row r="3049" spans="1:12" x14ac:dyDescent="0.25">
      <c r="A3049" t="s">
        <v>732</v>
      </c>
      <c r="B3049">
        <v>2013</v>
      </c>
      <c r="C3049" t="s">
        <v>697</v>
      </c>
      <c r="D3049">
        <v>1.2806999999999999</v>
      </c>
      <c r="E3049">
        <v>1.2806999999999999</v>
      </c>
      <c r="F3049">
        <v>1.2806999999999999</v>
      </c>
      <c r="G3049">
        <v>1.2806999999999999</v>
      </c>
      <c r="H3049">
        <v>1.2806999999999999</v>
      </c>
      <c r="I3049">
        <v>1.2806999999999999</v>
      </c>
      <c r="J3049">
        <v>1.2806999999999999</v>
      </c>
      <c r="K3049">
        <v>1.2806999999999999</v>
      </c>
      <c r="L3049">
        <v>1.2806999999999999</v>
      </c>
    </row>
    <row r="3050" spans="1:12" x14ac:dyDescent="0.25">
      <c r="A3050" t="s">
        <v>732</v>
      </c>
      <c r="B3050">
        <v>2013</v>
      </c>
      <c r="C3050" t="s">
        <v>702</v>
      </c>
      <c r="D3050">
        <v>0.1128</v>
      </c>
      <c r="E3050">
        <v>0.1128</v>
      </c>
      <c r="F3050">
        <v>0.1128</v>
      </c>
      <c r="G3050">
        <v>0.1128</v>
      </c>
      <c r="H3050">
        <v>0.1128</v>
      </c>
      <c r="I3050">
        <v>0.1128</v>
      </c>
      <c r="J3050">
        <v>0.1128</v>
      </c>
      <c r="K3050">
        <v>0.1128</v>
      </c>
      <c r="L3050">
        <v>0.1128</v>
      </c>
    </row>
    <row r="3051" spans="1:12" x14ac:dyDescent="0.25">
      <c r="A3051" t="s">
        <v>732</v>
      </c>
      <c r="B3051">
        <v>2013</v>
      </c>
      <c r="C3051" t="s">
        <v>703</v>
      </c>
      <c r="D3051">
        <v>2.2700000000000001E-2</v>
      </c>
      <c r="E3051">
        <v>2.2700000000000001E-2</v>
      </c>
      <c r="F3051">
        <v>2.2700000000000001E-2</v>
      </c>
      <c r="G3051">
        <v>2.2700000000000001E-2</v>
      </c>
      <c r="H3051">
        <v>2.2700000000000001E-2</v>
      </c>
      <c r="I3051">
        <v>2.2700000000000001E-2</v>
      </c>
      <c r="J3051">
        <v>2.2700000000000001E-2</v>
      </c>
      <c r="K3051">
        <v>2.2700000000000001E-2</v>
      </c>
      <c r="L3051">
        <v>2.2700000000000001E-2</v>
      </c>
    </row>
    <row r="3052" spans="1:12" x14ac:dyDescent="0.25">
      <c r="A3052" t="s">
        <v>732</v>
      </c>
      <c r="B3052">
        <v>2013</v>
      </c>
      <c r="C3052" t="s">
        <v>699</v>
      </c>
      <c r="D3052">
        <v>1.5599999999999999E-2</v>
      </c>
      <c r="E3052">
        <v>1.5599999999999999E-2</v>
      </c>
      <c r="F3052">
        <v>1.5599999999999999E-2</v>
      </c>
      <c r="G3052">
        <v>1.5599999999999999E-2</v>
      </c>
      <c r="H3052">
        <v>1.5599999999999999E-2</v>
      </c>
      <c r="I3052">
        <v>1.5599999999999999E-2</v>
      </c>
      <c r="J3052">
        <v>1.5599999999999999E-2</v>
      </c>
      <c r="K3052">
        <v>1.5599999999999999E-2</v>
      </c>
      <c r="L3052">
        <v>1.5599999999999999E-2</v>
      </c>
    </row>
    <row r="3053" spans="1:12" x14ac:dyDescent="0.25">
      <c r="A3053" t="s">
        <v>732</v>
      </c>
      <c r="B3053">
        <v>2013</v>
      </c>
      <c r="C3053" t="s">
        <v>700</v>
      </c>
      <c r="D3053">
        <v>0.38840000000000002</v>
      </c>
      <c r="E3053">
        <v>0.38840000000000002</v>
      </c>
      <c r="F3053">
        <v>0.38840000000000002</v>
      </c>
      <c r="G3053">
        <v>0.38840000000000002</v>
      </c>
      <c r="H3053">
        <v>0.38840000000000002</v>
      </c>
      <c r="I3053">
        <v>0.38840000000000002</v>
      </c>
      <c r="J3053">
        <v>0.38840000000000002</v>
      </c>
      <c r="K3053">
        <v>0.38840000000000002</v>
      </c>
      <c r="L3053">
        <v>0.38840000000000002</v>
      </c>
    </row>
    <row r="3054" spans="1:12" x14ac:dyDescent="0.25">
      <c r="A3054" t="s">
        <v>733</v>
      </c>
      <c r="B3054">
        <v>2013</v>
      </c>
      <c r="C3054" t="s">
        <v>698</v>
      </c>
      <c r="D3054">
        <v>0.26540000000000002</v>
      </c>
      <c r="E3054">
        <v>0.26540000000000002</v>
      </c>
      <c r="F3054">
        <v>0.26540000000000002</v>
      </c>
      <c r="G3054">
        <v>0.26540000000000002</v>
      </c>
      <c r="H3054">
        <v>0.26540000000000002</v>
      </c>
      <c r="I3054">
        <v>0.26540000000000002</v>
      </c>
      <c r="J3054">
        <v>0.26540000000000002</v>
      </c>
      <c r="K3054">
        <v>0.26540000000000002</v>
      </c>
      <c r="L3054">
        <v>0.26540000000000002</v>
      </c>
    </row>
    <row r="3055" spans="1:12" x14ac:dyDescent="0.25">
      <c r="A3055" t="s">
        <v>733</v>
      </c>
      <c r="B3055">
        <v>2013</v>
      </c>
      <c r="C3055" t="s">
        <v>702</v>
      </c>
      <c r="D3055">
        <v>5.5399999999999998E-2</v>
      </c>
      <c r="E3055">
        <v>5.5399999999999998E-2</v>
      </c>
      <c r="F3055">
        <v>5.5399999999999998E-2</v>
      </c>
      <c r="G3055">
        <v>5.5399999999999998E-2</v>
      </c>
      <c r="H3055">
        <v>5.5399999999999998E-2</v>
      </c>
      <c r="I3055">
        <v>5.5399999999999998E-2</v>
      </c>
      <c r="J3055">
        <v>5.5399999999999998E-2</v>
      </c>
      <c r="K3055">
        <v>5.5399999999999998E-2</v>
      </c>
      <c r="L3055">
        <v>5.5399999999999998E-2</v>
      </c>
    </row>
    <row r="3056" spans="1:12" x14ac:dyDescent="0.25">
      <c r="A3056" t="s">
        <v>733</v>
      </c>
      <c r="B3056">
        <v>2013</v>
      </c>
      <c r="C3056" t="s">
        <v>699</v>
      </c>
      <c r="D3056">
        <v>7.6E-3</v>
      </c>
      <c r="E3056">
        <v>7.6E-3</v>
      </c>
      <c r="F3056">
        <v>7.6E-3</v>
      </c>
      <c r="G3056">
        <v>7.6E-3</v>
      </c>
      <c r="H3056">
        <v>7.6E-3</v>
      </c>
      <c r="I3056">
        <v>7.6E-3</v>
      </c>
      <c r="J3056">
        <v>7.6E-3</v>
      </c>
      <c r="K3056">
        <v>7.6E-3</v>
      </c>
      <c r="L3056">
        <v>7.6E-3</v>
      </c>
    </row>
    <row r="3057" spans="1:12" x14ac:dyDescent="0.25">
      <c r="A3057" t="s">
        <v>733</v>
      </c>
      <c r="B3057">
        <v>2013</v>
      </c>
      <c r="C3057" t="s">
        <v>703</v>
      </c>
      <c r="D3057">
        <v>1.12E-2</v>
      </c>
      <c r="E3057">
        <v>1.12E-2</v>
      </c>
      <c r="F3057">
        <v>1.12E-2</v>
      </c>
      <c r="G3057">
        <v>1.12E-2</v>
      </c>
      <c r="H3057">
        <v>1.12E-2</v>
      </c>
      <c r="I3057">
        <v>1.12E-2</v>
      </c>
      <c r="J3057">
        <v>1.12E-2</v>
      </c>
      <c r="K3057">
        <v>1.12E-2</v>
      </c>
      <c r="L3057">
        <v>1.12E-2</v>
      </c>
    </row>
    <row r="3058" spans="1:12" x14ac:dyDescent="0.25">
      <c r="A3058" t="s">
        <v>733</v>
      </c>
      <c r="B3058">
        <v>2013</v>
      </c>
      <c r="C3058" t="s">
        <v>700</v>
      </c>
      <c r="D3058">
        <v>0.1908</v>
      </c>
      <c r="E3058">
        <v>0.1908</v>
      </c>
      <c r="F3058">
        <v>0.1908</v>
      </c>
      <c r="G3058">
        <v>0.1908</v>
      </c>
      <c r="H3058">
        <v>0.1908</v>
      </c>
      <c r="I3058">
        <v>0.1908</v>
      </c>
      <c r="J3058">
        <v>0.1908</v>
      </c>
      <c r="K3058">
        <v>0.1908</v>
      </c>
      <c r="L3058">
        <v>0.1908</v>
      </c>
    </row>
    <row r="3059" spans="1:12" x14ac:dyDescent="0.25">
      <c r="A3059" t="s">
        <v>733</v>
      </c>
      <c r="B3059">
        <v>2013</v>
      </c>
      <c r="C3059" t="s">
        <v>701</v>
      </c>
      <c r="D3059">
        <v>0.1084</v>
      </c>
      <c r="E3059">
        <v>0.1084</v>
      </c>
      <c r="F3059">
        <v>0.1084</v>
      </c>
      <c r="G3059">
        <v>0.1084</v>
      </c>
      <c r="H3059">
        <v>0.1084</v>
      </c>
      <c r="I3059">
        <v>0.1084</v>
      </c>
      <c r="J3059">
        <v>0.1084</v>
      </c>
      <c r="K3059">
        <v>0.1084</v>
      </c>
      <c r="L3059">
        <v>0.1084</v>
      </c>
    </row>
    <row r="3060" spans="1:12" x14ac:dyDescent="0.25">
      <c r="A3060" t="s">
        <v>733</v>
      </c>
      <c r="B3060">
        <v>2013</v>
      </c>
      <c r="C3060" t="s">
        <v>697</v>
      </c>
      <c r="D3060">
        <v>0.63890000000000002</v>
      </c>
      <c r="E3060">
        <v>0.63890000000000002</v>
      </c>
      <c r="F3060">
        <v>0.63890000000000002</v>
      </c>
      <c r="G3060">
        <v>0.63890000000000002</v>
      </c>
      <c r="H3060">
        <v>0.63890000000000002</v>
      </c>
      <c r="I3060">
        <v>0.63890000000000002</v>
      </c>
      <c r="J3060">
        <v>0.63890000000000002</v>
      </c>
      <c r="K3060">
        <v>0.63890000000000002</v>
      </c>
      <c r="L3060">
        <v>0.63890000000000002</v>
      </c>
    </row>
    <row r="3061" spans="1:12" x14ac:dyDescent="0.25">
      <c r="A3061" t="s">
        <v>734</v>
      </c>
      <c r="B3061">
        <v>2013</v>
      </c>
      <c r="C3061" t="s">
        <v>701</v>
      </c>
      <c r="D3061">
        <v>0.66400000000000003</v>
      </c>
      <c r="E3061">
        <v>0.66400000000000003</v>
      </c>
      <c r="F3061">
        <v>0.66400000000000003</v>
      </c>
      <c r="G3061">
        <v>0.66400000000000003</v>
      </c>
      <c r="H3061">
        <v>0.66400000000000003</v>
      </c>
      <c r="I3061">
        <v>0.66400000000000003</v>
      </c>
      <c r="J3061">
        <v>0.66400000000000003</v>
      </c>
      <c r="K3061">
        <v>0.66400000000000003</v>
      </c>
      <c r="L3061">
        <v>0.66400000000000003</v>
      </c>
    </row>
    <row r="3062" spans="1:12" x14ac:dyDescent="0.25">
      <c r="A3062" t="s">
        <v>734</v>
      </c>
      <c r="B3062">
        <v>2013</v>
      </c>
      <c r="C3062" t="s">
        <v>697</v>
      </c>
      <c r="D3062">
        <v>3.8788999999999998</v>
      </c>
      <c r="E3062">
        <v>3.8788999999999998</v>
      </c>
      <c r="F3062">
        <v>3.8788999999999998</v>
      </c>
      <c r="G3062">
        <v>3.8788999999999998</v>
      </c>
      <c r="H3062">
        <v>3.8788999999999998</v>
      </c>
      <c r="I3062">
        <v>3.8788999999999998</v>
      </c>
      <c r="J3062">
        <v>3.8788999999999998</v>
      </c>
      <c r="K3062">
        <v>3.8788999999999998</v>
      </c>
      <c r="L3062">
        <v>3.8788999999999998</v>
      </c>
    </row>
    <row r="3063" spans="1:12" x14ac:dyDescent="0.25">
      <c r="A3063" t="s">
        <v>734</v>
      </c>
      <c r="B3063">
        <v>2013</v>
      </c>
      <c r="C3063" t="s">
        <v>698</v>
      </c>
      <c r="D3063">
        <v>1.5146999999999999</v>
      </c>
      <c r="E3063">
        <v>1.5146999999999999</v>
      </c>
      <c r="F3063">
        <v>1.5146999999999999</v>
      </c>
      <c r="G3063">
        <v>1.5146999999999999</v>
      </c>
      <c r="H3063">
        <v>1.5146999999999999</v>
      </c>
      <c r="I3063">
        <v>1.5146999999999999</v>
      </c>
      <c r="J3063">
        <v>1.5146999999999999</v>
      </c>
      <c r="K3063">
        <v>1.5146999999999999</v>
      </c>
      <c r="L3063">
        <v>1.5146999999999999</v>
      </c>
    </row>
    <row r="3064" spans="1:12" x14ac:dyDescent="0.25">
      <c r="A3064" t="s">
        <v>734</v>
      </c>
      <c r="B3064">
        <v>2013</v>
      </c>
      <c r="C3064" t="s">
        <v>700</v>
      </c>
      <c r="D3064">
        <v>1.2241</v>
      </c>
      <c r="E3064">
        <v>1.2241</v>
      </c>
      <c r="F3064">
        <v>1.2241</v>
      </c>
      <c r="G3064">
        <v>1.2241</v>
      </c>
      <c r="H3064">
        <v>1.2241</v>
      </c>
      <c r="I3064">
        <v>1.2241</v>
      </c>
      <c r="J3064">
        <v>1.2241</v>
      </c>
      <c r="K3064">
        <v>1.2241</v>
      </c>
      <c r="L3064">
        <v>1.2241</v>
      </c>
    </row>
    <row r="3065" spans="1:12" x14ac:dyDescent="0.25">
      <c r="A3065" t="s">
        <v>734</v>
      </c>
      <c r="B3065">
        <v>2013</v>
      </c>
      <c r="C3065" t="s">
        <v>702</v>
      </c>
      <c r="D3065">
        <v>0.35539999999999999</v>
      </c>
      <c r="E3065">
        <v>0.35539999999999999</v>
      </c>
      <c r="F3065">
        <v>0.35539999999999999</v>
      </c>
      <c r="G3065">
        <v>0.35539999999999999</v>
      </c>
      <c r="H3065">
        <v>0.35539999999999999</v>
      </c>
      <c r="I3065">
        <v>0.35539999999999999</v>
      </c>
      <c r="J3065">
        <v>0.35539999999999999</v>
      </c>
      <c r="K3065">
        <v>0.35539999999999999</v>
      </c>
      <c r="L3065">
        <v>0.35539999999999999</v>
      </c>
    </row>
    <row r="3066" spans="1:12" x14ac:dyDescent="0.25">
      <c r="A3066" t="s">
        <v>734</v>
      </c>
      <c r="B3066">
        <v>2013</v>
      </c>
      <c r="C3066" t="s">
        <v>703</v>
      </c>
      <c r="D3066">
        <v>7.17E-2</v>
      </c>
      <c r="E3066">
        <v>7.17E-2</v>
      </c>
      <c r="F3066">
        <v>7.17E-2</v>
      </c>
      <c r="G3066">
        <v>7.17E-2</v>
      </c>
      <c r="H3066">
        <v>7.17E-2</v>
      </c>
      <c r="I3066">
        <v>7.17E-2</v>
      </c>
      <c r="J3066">
        <v>7.17E-2</v>
      </c>
      <c r="K3066">
        <v>7.17E-2</v>
      </c>
      <c r="L3066">
        <v>7.17E-2</v>
      </c>
    </row>
    <row r="3067" spans="1:12" x14ac:dyDescent="0.25">
      <c r="A3067" t="s">
        <v>734</v>
      </c>
      <c r="B3067">
        <v>2013</v>
      </c>
      <c r="C3067" t="s">
        <v>699</v>
      </c>
      <c r="D3067">
        <v>4.9000000000000002E-2</v>
      </c>
      <c r="E3067">
        <v>4.9000000000000002E-2</v>
      </c>
      <c r="F3067">
        <v>4.9000000000000002E-2</v>
      </c>
      <c r="G3067">
        <v>4.9000000000000002E-2</v>
      </c>
      <c r="H3067">
        <v>4.9000000000000002E-2</v>
      </c>
      <c r="I3067">
        <v>4.9000000000000002E-2</v>
      </c>
      <c r="J3067">
        <v>4.9000000000000002E-2</v>
      </c>
      <c r="K3067">
        <v>4.9000000000000002E-2</v>
      </c>
      <c r="L3067">
        <v>4.9000000000000002E-2</v>
      </c>
    </row>
    <row r="3068" spans="1:12" x14ac:dyDescent="0.25">
      <c r="A3068" t="s">
        <v>735</v>
      </c>
      <c r="B3068">
        <v>2013</v>
      </c>
      <c r="C3068" t="s">
        <v>703</v>
      </c>
      <c r="D3068">
        <v>1.5800000000000002E-2</v>
      </c>
      <c r="E3068">
        <v>1.5800000000000002E-2</v>
      </c>
      <c r="F3068">
        <v>1.5800000000000002E-2</v>
      </c>
      <c r="G3068">
        <v>1.5800000000000002E-2</v>
      </c>
      <c r="H3068">
        <v>1.5800000000000002E-2</v>
      </c>
      <c r="I3068">
        <v>1.5800000000000002E-2</v>
      </c>
      <c r="J3068">
        <v>1.5800000000000002E-2</v>
      </c>
      <c r="K3068">
        <v>1.5800000000000002E-2</v>
      </c>
      <c r="L3068">
        <v>1.5800000000000002E-2</v>
      </c>
    </row>
    <row r="3069" spans="1:12" x14ac:dyDescent="0.25">
      <c r="A3069" t="s">
        <v>735</v>
      </c>
      <c r="B3069">
        <v>2013</v>
      </c>
      <c r="C3069" t="s">
        <v>702</v>
      </c>
      <c r="D3069">
        <v>7.8299999999999995E-2</v>
      </c>
      <c r="E3069">
        <v>7.8299999999999995E-2</v>
      </c>
      <c r="F3069">
        <v>7.8299999999999995E-2</v>
      </c>
      <c r="G3069">
        <v>7.8299999999999995E-2</v>
      </c>
      <c r="H3069">
        <v>7.8299999999999995E-2</v>
      </c>
      <c r="I3069">
        <v>7.8299999999999995E-2</v>
      </c>
      <c r="J3069">
        <v>7.8299999999999995E-2</v>
      </c>
      <c r="K3069">
        <v>7.8299999999999995E-2</v>
      </c>
      <c r="L3069">
        <v>7.8299999999999995E-2</v>
      </c>
    </row>
    <row r="3070" spans="1:12" x14ac:dyDescent="0.25">
      <c r="A3070" t="s">
        <v>735</v>
      </c>
      <c r="B3070">
        <v>2013</v>
      </c>
      <c r="C3070" t="s">
        <v>699</v>
      </c>
      <c r="D3070">
        <v>1.0800000000000001E-2</v>
      </c>
      <c r="E3070">
        <v>1.0800000000000001E-2</v>
      </c>
      <c r="F3070">
        <v>1.0800000000000001E-2</v>
      </c>
      <c r="G3070">
        <v>1.0800000000000001E-2</v>
      </c>
      <c r="H3070">
        <v>1.0800000000000001E-2</v>
      </c>
      <c r="I3070">
        <v>1.0800000000000001E-2</v>
      </c>
      <c r="J3070">
        <v>1.0800000000000001E-2</v>
      </c>
      <c r="K3070">
        <v>1.0800000000000001E-2</v>
      </c>
      <c r="L3070">
        <v>1.0800000000000001E-2</v>
      </c>
    </row>
    <row r="3071" spans="1:12" x14ac:dyDescent="0.25">
      <c r="A3071" t="s">
        <v>735</v>
      </c>
      <c r="B3071">
        <v>2013</v>
      </c>
      <c r="C3071" t="s">
        <v>700</v>
      </c>
      <c r="D3071">
        <v>0.2697</v>
      </c>
      <c r="E3071">
        <v>0.2697</v>
      </c>
      <c r="F3071">
        <v>0.2697</v>
      </c>
      <c r="G3071">
        <v>0.2697</v>
      </c>
      <c r="H3071">
        <v>0.2697</v>
      </c>
      <c r="I3071">
        <v>0.2697</v>
      </c>
      <c r="J3071">
        <v>0.2697</v>
      </c>
      <c r="K3071">
        <v>0.2697</v>
      </c>
      <c r="L3071">
        <v>0.2697</v>
      </c>
    </row>
    <row r="3072" spans="1:12" x14ac:dyDescent="0.25">
      <c r="A3072" t="s">
        <v>735</v>
      </c>
      <c r="B3072">
        <v>2013</v>
      </c>
      <c r="C3072" t="s">
        <v>698</v>
      </c>
      <c r="D3072">
        <v>0.48909999999999998</v>
      </c>
      <c r="E3072">
        <v>0.48909999999999998</v>
      </c>
      <c r="F3072">
        <v>0.48909999999999998</v>
      </c>
      <c r="G3072">
        <v>0.48909999999999998</v>
      </c>
      <c r="H3072">
        <v>0.48909999999999998</v>
      </c>
      <c r="I3072">
        <v>0.48909999999999998</v>
      </c>
      <c r="J3072">
        <v>0.48909999999999998</v>
      </c>
      <c r="K3072">
        <v>0.48909999999999998</v>
      </c>
      <c r="L3072">
        <v>0.48909999999999998</v>
      </c>
    </row>
    <row r="3073" spans="1:12" x14ac:dyDescent="0.25">
      <c r="A3073" t="s">
        <v>735</v>
      </c>
      <c r="B3073">
        <v>2013</v>
      </c>
      <c r="C3073" t="s">
        <v>697</v>
      </c>
      <c r="D3073">
        <v>1.0274000000000001</v>
      </c>
      <c r="E3073">
        <v>1.0274000000000001</v>
      </c>
      <c r="F3073">
        <v>1.0274000000000001</v>
      </c>
      <c r="G3073">
        <v>1.0274000000000001</v>
      </c>
      <c r="H3073">
        <v>1.0274000000000001</v>
      </c>
      <c r="I3073">
        <v>1.0274000000000001</v>
      </c>
      <c r="J3073">
        <v>1.0274000000000001</v>
      </c>
      <c r="K3073">
        <v>1.0274000000000001</v>
      </c>
      <c r="L3073">
        <v>1.0274000000000001</v>
      </c>
    </row>
    <row r="3074" spans="1:12" x14ac:dyDescent="0.25">
      <c r="A3074" t="s">
        <v>735</v>
      </c>
      <c r="B3074">
        <v>2013</v>
      </c>
      <c r="C3074" t="s">
        <v>701</v>
      </c>
      <c r="D3074">
        <v>0.1638</v>
      </c>
      <c r="E3074">
        <v>0.1638</v>
      </c>
      <c r="F3074">
        <v>0.1638</v>
      </c>
      <c r="G3074">
        <v>0.1638</v>
      </c>
      <c r="H3074">
        <v>0.1638</v>
      </c>
      <c r="I3074">
        <v>0.1638</v>
      </c>
      <c r="J3074">
        <v>0.1638</v>
      </c>
      <c r="K3074">
        <v>0.1638</v>
      </c>
      <c r="L3074">
        <v>0.1638</v>
      </c>
    </row>
    <row r="3075" spans="1:12" x14ac:dyDescent="0.25">
      <c r="A3075" t="s">
        <v>736</v>
      </c>
      <c r="B3075">
        <v>2013</v>
      </c>
      <c r="C3075" t="s">
        <v>700</v>
      </c>
      <c r="D3075">
        <v>2.6065999999999998</v>
      </c>
      <c r="E3075">
        <v>2.6065999999999998</v>
      </c>
      <c r="F3075">
        <v>2.6065999999999998</v>
      </c>
      <c r="G3075">
        <v>2.6065999999999998</v>
      </c>
      <c r="H3075">
        <v>2.6065999999999998</v>
      </c>
      <c r="I3075">
        <v>2.6065999999999998</v>
      </c>
      <c r="J3075">
        <v>2.6065999999999998</v>
      </c>
      <c r="K3075">
        <v>2.6065999999999998</v>
      </c>
      <c r="L3075">
        <v>2.6065999999999998</v>
      </c>
    </row>
    <row r="3076" spans="1:12" x14ac:dyDescent="0.25">
      <c r="A3076" t="s">
        <v>736</v>
      </c>
      <c r="B3076">
        <v>2013</v>
      </c>
      <c r="C3076" t="s">
        <v>701</v>
      </c>
      <c r="D3076">
        <v>1.4585999999999999</v>
      </c>
      <c r="E3076">
        <v>1.4585999999999999</v>
      </c>
      <c r="F3076">
        <v>1.4585999999999999</v>
      </c>
      <c r="G3076">
        <v>1.4585999999999999</v>
      </c>
      <c r="H3076">
        <v>1.4585999999999999</v>
      </c>
      <c r="I3076">
        <v>1.4585999999999999</v>
      </c>
      <c r="J3076">
        <v>1.4585999999999999</v>
      </c>
      <c r="K3076">
        <v>1.4585999999999999</v>
      </c>
      <c r="L3076">
        <v>1.4585999999999999</v>
      </c>
    </row>
    <row r="3077" spans="1:12" x14ac:dyDescent="0.25">
      <c r="A3077" t="s">
        <v>736</v>
      </c>
      <c r="B3077">
        <v>2013</v>
      </c>
      <c r="C3077" t="s">
        <v>697</v>
      </c>
      <c r="D3077">
        <v>7.9466000000000001</v>
      </c>
      <c r="E3077">
        <v>7.9466000000000001</v>
      </c>
      <c r="F3077">
        <v>7.9466000000000001</v>
      </c>
      <c r="G3077">
        <v>7.9466000000000001</v>
      </c>
      <c r="H3077">
        <v>7.9466000000000001</v>
      </c>
      <c r="I3077">
        <v>7.9466000000000001</v>
      </c>
      <c r="J3077">
        <v>7.9466000000000001</v>
      </c>
      <c r="K3077">
        <v>7.9466000000000001</v>
      </c>
      <c r="L3077">
        <v>7.9466000000000001</v>
      </c>
    </row>
    <row r="3078" spans="1:12" x14ac:dyDescent="0.25">
      <c r="A3078" t="s">
        <v>736</v>
      </c>
      <c r="B3078">
        <v>2013</v>
      </c>
      <c r="C3078" t="s">
        <v>699</v>
      </c>
      <c r="D3078">
        <v>0.10440000000000001</v>
      </c>
      <c r="E3078">
        <v>0.10440000000000001</v>
      </c>
      <c r="F3078">
        <v>0.10440000000000001</v>
      </c>
      <c r="G3078">
        <v>0.10440000000000001</v>
      </c>
      <c r="H3078">
        <v>0.10440000000000001</v>
      </c>
      <c r="I3078">
        <v>0.10440000000000001</v>
      </c>
      <c r="J3078">
        <v>0.10440000000000001</v>
      </c>
      <c r="K3078">
        <v>0.10440000000000001</v>
      </c>
      <c r="L3078">
        <v>0.10440000000000001</v>
      </c>
    </row>
    <row r="3079" spans="1:12" x14ac:dyDescent="0.25">
      <c r="A3079" t="s">
        <v>736</v>
      </c>
      <c r="B3079">
        <v>2013</v>
      </c>
      <c r="C3079" t="s">
        <v>702</v>
      </c>
      <c r="D3079">
        <v>0.75680000000000003</v>
      </c>
      <c r="E3079">
        <v>0.75680000000000003</v>
      </c>
      <c r="F3079">
        <v>0.75680000000000003</v>
      </c>
      <c r="G3079">
        <v>0.75680000000000003</v>
      </c>
      <c r="H3079">
        <v>0.75680000000000003</v>
      </c>
      <c r="I3079">
        <v>0.75680000000000003</v>
      </c>
      <c r="J3079">
        <v>0.75680000000000003</v>
      </c>
      <c r="K3079">
        <v>0.75680000000000003</v>
      </c>
      <c r="L3079">
        <v>0.75680000000000003</v>
      </c>
    </row>
    <row r="3080" spans="1:12" x14ac:dyDescent="0.25">
      <c r="A3080" t="s">
        <v>736</v>
      </c>
      <c r="B3080">
        <v>2013</v>
      </c>
      <c r="C3080" t="s">
        <v>703</v>
      </c>
      <c r="D3080">
        <v>0.15260000000000001</v>
      </c>
      <c r="E3080">
        <v>0.15260000000000001</v>
      </c>
      <c r="F3080">
        <v>0.15260000000000001</v>
      </c>
      <c r="G3080">
        <v>0.15260000000000001</v>
      </c>
      <c r="H3080">
        <v>0.15260000000000001</v>
      </c>
      <c r="I3080">
        <v>0.15260000000000001</v>
      </c>
      <c r="J3080">
        <v>0.15260000000000001</v>
      </c>
      <c r="K3080">
        <v>0.15260000000000001</v>
      </c>
      <c r="L3080">
        <v>0.15260000000000001</v>
      </c>
    </row>
    <row r="3081" spans="1:12" x14ac:dyDescent="0.25">
      <c r="A3081" t="s">
        <v>736</v>
      </c>
      <c r="B3081">
        <v>2013</v>
      </c>
      <c r="C3081" t="s">
        <v>698</v>
      </c>
      <c r="D3081">
        <v>2.8675999999999999</v>
      </c>
      <c r="E3081">
        <v>2.8675999999999999</v>
      </c>
      <c r="F3081">
        <v>2.8675999999999999</v>
      </c>
      <c r="G3081">
        <v>2.8675999999999999</v>
      </c>
      <c r="H3081">
        <v>2.8675999999999999</v>
      </c>
      <c r="I3081">
        <v>2.8675999999999999</v>
      </c>
      <c r="J3081">
        <v>2.8675999999999999</v>
      </c>
      <c r="K3081">
        <v>2.8675999999999999</v>
      </c>
      <c r="L3081">
        <v>2.8675999999999999</v>
      </c>
    </row>
    <row r="3082" spans="1:12" x14ac:dyDescent="0.25">
      <c r="A3082" t="s">
        <v>737</v>
      </c>
      <c r="B3082">
        <v>2013</v>
      </c>
      <c r="C3082" t="s">
        <v>697</v>
      </c>
      <c r="D3082">
        <v>4.8810000000000002</v>
      </c>
      <c r="E3082">
        <v>4.8810000000000002</v>
      </c>
      <c r="F3082">
        <v>4.8810000000000002</v>
      </c>
      <c r="G3082">
        <v>4.8810000000000002</v>
      </c>
      <c r="H3082">
        <v>4.8810000000000002</v>
      </c>
      <c r="I3082">
        <v>4.8810000000000002</v>
      </c>
      <c r="J3082">
        <v>4.8810000000000002</v>
      </c>
      <c r="K3082">
        <v>4.8810000000000002</v>
      </c>
      <c r="L3082">
        <v>4.8810000000000002</v>
      </c>
    </row>
    <row r="3083" spans="1:12" x14ac:dyDescent="0.25">
      <c r="A3083" t="s">
        <v>737</v>
      </c>
      <c r="B3083">
        <v>2013</v>
      </c>
      <c r="C3083" t="s">
        <v>699</v>
      </c>
      <c r="D3083">
        <v>5.21E-2</v>
      </c>
      <c r="E3083">
        <v>5.21E-2</v>
      </c>
      <c r="F3083">
        <v>5.21E-2</v>
      </c>
      <c r="G3083">
        <v>5.21E-2</v>
      </c>
      <c r="H3083">
        <v>5.21E-2</v>
      </c>
      <c r="I3083">
        <v>5.21E-2</v>
      </c>
      <c r="J3083">
        <v>5.21E-2</v>
      </c>
      <c r="K3083">
        <v>5.21E-2</v>
      </c>
      <c r="L3083">
        <v>5.21E-2</v>
      </c>
    </row>
    <row r="3084" spans="1:12" x14ac:dyDescent="0.25">
      <c r="A3084" t="s">
        <v>737</v>
      </c>
      <c r="B3084">
        <v>2013</v>
      </c>
      <c r="C3084" t="s">
        <v>701</v>
      </c>
      <c r="D3084">
        <v>0.96060000000000001</v>
      </c>
      <c r="E3084">
        <v>0.96060000000000001</v>
      </c>
      <c r="F3084">
        <v>0.96060000000000001</v>
      </c>
      <c r="G3084">
        <v>0.96060000000000001</v>
      </c>
      <c r="H3084">
        <v>0.96060000000000001</v>
      </c>
      <c r="I3084">
        <v>0.96060000000000001</v>
      </c>
      <c r="J3084">
        <v>0.96060000000000001</v>
      </c>
      <c r="K3084">
        <v>0.96060000000000001</v>
      </c>
      <c r="L3084">
        <v>0.96060000000000001</v>
      </c>
    </row>
    <row r="3085" spans="1:12" x14ac:dyDescent="0.25">
      <c r="A3085" t="s">
        <v>737</v>
      </c>
      <c r="B3085">
        <v>2013</v>
      </c>
      <c r="C3085" t="s">
        <v>700</v>
      </c>
      <c r="D3085">
        <v>1.3012999999999999</v>
      </c>
      <c r="E3085">
        <v>1.3012999999999999</v>
      </c>
      <c r="F3085">
        <v>1.3012999999999999</v>
      </c>
      <c r="G3085">
        <v>1.3012999999999999</v>
      </c>
      <c r="H3085">
        <v>1.3012999999999999</v>
      </c>
      <c r="I3085">
        <v>1.3012999999999999</v>
      </c>
      <c r="J3085">
        <v>1.3012999999999999</v>
      </c>
      <c r="K3085">
        <v>1.3012999999999999</v>
      </c>
      <c r="L3085">
        <v>1.3012999999999999</v>
      </c>
    </row>
    <row r="3086" spans="1:12" x14ac:dyDescent="0.25">
      <c r="A3086" t="s">
        <v>737</v>
      </c>
      <c r="B3086">
        <v>2013</v>
      </c>
      <c r="C3086" t="s">
        <v>703</v>
      </c>
      <c r="D3086">
        <v>7.6200000000000004E-2</v>
      </c>
      <c r="E3086">
        <v>7.6200000000000004E-2</v>
      </c>
      <c r="F3086">
        <v>7.6200000000000004E-2</v>
      </c>
      <c r="G3086">
        <v>7.6200000000000004E-2</v>
      </c>
      <c r="H3086">
        <v>7.6200000000000004E-2</v>
      </c>
      <c r="I3086">
        <v>7.6200000000000004E-2</v>
      </c>
      <c r="J3086">
        <v>7.6200000000000004E-2</v>
      </c>
      <c r="K3086">
        <v>7.6200000000000004E-2</v>
      </c>
      <c r="L3086">
        <v>7.6200000000000004E-2</v>
      </c>
    </row>
    <row r="3087" spans="1:12" x14ac:dyDescent="0.25">
      <c r="A3087" t="s">
        <v>737</v>
      </c>
      <c r="B3087">
        <v>2013</v>
      </c>
      <c r="C3087" t="s">
        <v>702</v>
      </c>
      <c r="D3087">
        <v>0.37780000000000002</v>
      </c>
      <c r="E3087">
        <v>0.37780000000000002</v>
      </c>
      <c r="F3087">
        <v>0.37780000000000002</v>
      </c>
      <c r="G3087">
        <v>0.37780000000000002</v>
      </c>
      <c r="H3087">
        <v>0.37780000000000002</v>
      </c>
      <c r="I3087">
        <v>0.37780000000000002</v>
      </c>
      <c r="J3087">
        <v>0.37780000000000002</v>
      </c>
      <c r="K3087">
        <v>0.37780000000000002</v>
      </c>
      <c r="L3087">
        <v>0.37780000000000002</v>
      </c>
    </row>
    <row r="3088" spans="1:12" x14ac:dyDescent="0.25">
      <c r="A3088" t="s">
        <v>737</v>
      </c>
      <c r="B3088">
        <v>2013</v>
      </c>
      <c r="C3088" t="s">
        <v>698</v>
      </c>
      <c r="D3088">
        <v>2.1128999999999998</v>
      </c>
      <c r="E3088">
        <v>2.1128999999999998</v>
      </c>
      <c r="F3088">
        <v>2.1128999999999998</v>
      </c>
      <c r="G3088">
        <v>2.1128999999999998</v>
      </c>
      <c r="H3088">
        <v>2.1128999999999998</v>
      </c>
      <c r="I3088">
        <v>2.1128999999999998</v>
      </c>
      <c r="J3088">
        <v>2.1128999999999998</v>
      </c>
      <c r="K3088">
        <v>2.1128999999999998</v>
      </c>
      <c r="L3088">
        <v>2.1128999999999998</v>
      </c>
    </row>
    <row r="3089" spans="1:12" x14ac:dyDescent="0.25">
      <c r="A3089" t="s">
        <v>738</v>
      </c>
      <c r="B3089">
        <v>2013</v>
      </c>
      <c r="C3089" t="s">
        <v>702</v>
      </c>
      <c r="D3089">
        <v>2.47E-2</v>
      </c>
      <c r="E3089">
        <v>2.47E-2</v>
      </c>
      <c r="F3089">
        <v>2.47E-2</v>
      </c>
      <c r="G3089">
        <v>2.47E-2</v>
      </c>
      <c r="H3089">
        <v>2.47E-2</v>
      </c>
      <c r="I3089">
        <v>2.47E-2</v>
      </c>
      <c r="J3089">
        <v>2.47E-2</v>
      </c>
      <c r="K3089">
        <v>2.47E-2</v>
      </c>
      <c r="L3089">
        <v>2.47E-2</v>
      </c>
    </row>
    <row r="3090" spans="1:12" x14ac:dyDescent="0.25">
      <c r="A3090" t="s">
        <v>738</v>
      </c>
      <c r="B3090">
        <v>2013</v>
      </c>
      <c r="C3090" t="s">
        <v>700</v>
      </c>
      <c r="D3090">
        <v>8.5000000000000006E-2</v>
      </c>
      <c r="E3090">
        <v>8.5000000000000006E-2</v>
      </c>
      <c r="F3090">
        <v>8.5000000000000006E-2</v>
      </c>
      <c r="G3090">
        <v>8.5000000000000006E-2</v>
      </c>
      <c r="H3090">
        <v>8.5000000000000006E-2</v>
      </c>
      <c r="I3090">
        <v>8.5000000000000006E-2</v>
      </c>
      <c r="J3090">
        <v>8.5000000000000006E-2</v>
      </c>
      <c r="K3090">
        <v>8.5000000000000006E-2</v>
      </c>
      <c r="L3090">
        <v>8.5000000000000006E-2</v>
      </c>
    </row>
    <row r="3091" spans="1:12" x14ac:dyDescent="0.25">
      <c r="A3091" t="s">
        <v>738</v>
      </c>
      <c r="B3091">
        <v>2013</v>
      </c>
      <c r="C3091" t="s">
        <v>701</v>
      </c>
      <c r="D3091">
        <v>6.4899999999999999E-2</v>
      </c>
      <c r="E3091">
        <v>6.4899999999999999E-2</v>
      </c>
      <c r="F3091">
        <v>6.4899999999999999E-2</v>
      </c>
      <c r="G3091">
        <v>6.4899999999999999E-2</v>
      </c>
      <c r="H3091">
        <v>6.4899999999999999E-2</v>
      </c>
      <c r="I3091">
        <v>6.4899999999999999E-2</v>
      </c>
      <c r="J3091">
        <v>6.4899999999999999E-2</v>
      </c>
      <c r="K3091">
        <v>6.4899999999999999E-2</v>
      </c>
      <c r="L3091">
        <v>6.4899999999999999E-2</v>
      </c>
    </row>
    <row r="3092" spans="1:12" x14ac:dyDescent="0.25">
      <c r="A3092" t="s">
        <v>738</v>
      </c>
      <c r="B3092">
        <v>2013</v>
      </c>
      <c r="C3092" t="s">
        <v>697</v>
      </c>
      <c r="D3092">
        <v>0.35389999999999999</v>
      </c>
      <c r="E3092">
        <v>0.35389999999999999</v>
      </c>
      <c r="F3092">
        <v>0.35389999999999999</v>
      </c>
      <c r="G3092">
        <v>0.35389999999999999</v>
      </c>
      <c r="H3092">
        <v>0.35389999999999999</v>
      </c>
      <c r="I3092">
        <v>0.35389999999999999</v>
      </c>
      <c r="J3092">
        <v>0.35389999999999999</v>
      </c>
      <c r="K3092">
        <v>0.35389999999999999</v>
      </c>
      <c r="L3092">
        <v>0.35389999999999999</v>
      </c>
    </row>
    <row r="3093" spans="1:12" x14ac:dyDescent="0.25">
      <c r="A3093" t="s">
        <v>738</v>
      </c>
      <c r="B3093">
        <v>2013</v>
      </c>
      <c r="C3093" t="s">
        <v>699</v>
      </c>
      <c r="D3093">
        <v>3.3999999999999998E-3</v>
      </c>
      <c r="E3093">
        <v>3.3999999999999998E-3</v>
      </c>
      <c r="F3093">
        <v>3.3999999999999998E-3</v>
      </c>
      <c r="G3093">
        <v>3.3999999999999998E-3</v>
      </c>
      <c r="H3093">
        <v>3.3999999999999998E-3</v>
      </c>
      <c r="I3093">
        <v>3.3999999999999998E-3</v>
      </c>
      <c r="J3093">
        <v>3.3999999999999998E-3</v>
      </c>
      <c r="K3093">
        <v>3.3999999999999998E-3</v>
      </c>
      <c r="L3093">
        <v>3.3999999999999998E-3</v>
      </c>
    </row>
    <row r="3094" spans="1:12" x14ac:dyDescent="0.25">
      <c r="A3094" t="s">
        <v>738</v>
      </c>
      <c r="B3094">
        <v>2013</v>
      </c>
      <c r="C3094" t="s">
        <v>698</v>
      </c>
      <c r="D3094">
        <v>0.17100000000000001</v>
      </c>
      <c r="E3094">
        <v>0.17100000000000001</v>
      </c>
      <c r="F3094">
        <v>0.17100000000000001</v>
      </c>
      <c r="G3094">
        <v>0.17100000000000001</v>
      </c>
      <c r="H3094">
        <v>0.17100000000000001</v>
      </c>
      <c r="I3094">
        <v>0.17100000000000001</v>
      </c>
      <c r="J3094">
        <v>0.17100000000000001</v>
      </c>
      <c r="K3094">
        <v>0.17100000000000001</v>
      </c>
      <c r="L3094">
        <v>0.17100000000000001</v>
      </c>
    </row>
    <row r="3095" spans="1:12" x14ac:dyDescent="0.25">
      <c r="A3095" t="s">
        <v>738</v>
      </c>
      <c r="B3095">
        <v>2013</v>
      </c>
      <c r="C3095" t="s">
        <v>703</v>
      </c>
      <c r="D3095">
        <v>5.0000000000000001E-3</v>
      </c>
      <c r="E3095">
        <v>5.0000000000000001E-3</v>
      </c>
      <c r="F3095">
        <v>5.0000000000000001E-3</v>
      </c>
      <c r="G3095">
        <v>5.0000000000000001E-3</v>
      </c>
      <c r="H3095">
        <v>5.0000000000000001E-3</v>
      </c>
      <c r="I3095">
        <v>5.0000000000000001E-3</v>
      </c>
      <c r="J3095">
        <v>5.0000000000000001E-3</v>
      </c>
      <c r="K3095">
        <v>5.0000000000000001E-3</v>
      </c>
      <c r="L3095">
        <v>5.0000000000000001E-3</v>
      </c>
    </row>
    <row r="3096" spans="1:12" x14ac:dyDescent="0.25">
      <c r="A3096" t="s">
        <v>739</v>
      </c>
      <c r="B3096">
        <v>2013</v>
      </c>
      <c r="C3096" t="s">
        <v>697</v>
      </c>
      <c r="D3096">
        <v>5.7066999999999997</v>
      </c>
      <c r="E3096">
        <v>5.7066999999999997</v>
      </c>
      <c r="F3096">
        <v>5.7066999999999997</v>
      </c>
      <c r="G3096">
        <v>5.7066999999999997</v>
      </c>
      <c r="H3096">
        <v>5.7066999999999997</v>
      </c>
      <c r="I3096">
        <v>5.7066999999999997</v>
      </c>
      <c r="J3096">
        <v>5.7066999999999997</v>
      </c>
      <c r="K3096">
        <v>5.7066999999999997</v>
      </c>
      <c r="L3096">
        <v>5.7066999999999997</v>
      </c>
    </row>
    <row r="3097" spans="1:12" x14ac:dyDescent="0.25">
      <c r="A3097" t="s">
        <v>739</v>
      </c>
      <c r="B3097">
        <v>2013</v>
      </c>
      <c r="C3097" t="s">
        <v>701</v>
      </c>
      <c r="D3097">
        <v>1.0641</v>
      </c>
      <c r="E3097">
        <v>1.0641</v>
      </c>
      <c r="F3097">
        <v>1.0641</v>
      </c>
      <c r="G3097">
        <v>1.0641</v>
      </c>
      <c r="H3097">
        <v>1.0641</v>
      </c>
      <c r="I3097">
        <v>1.0641</v>
      </c>
      <c r="J3097">
        <v>1.0641</v>
      </c>
      <c r="K3097">
        <v>1.0641</v>
      </c>
      <c r="L3097">
        <v>1.0641</v>
      </c>
    </row>
    <row r="3098" spans="1:12" x14ac:dyDescent="0.25">
      <c r="A3098" t="s">
        <v>739</v>
      </c>
      <c r="B3098">
        <v>2013</v>
      </c>
      <c r="C3098" t="s">
        <v>700</v>
      </c>
      <c r="D3098">
        <v>1.5519000000000001</v>
      </c>
      <c r="E3098">
        <v>1.5519000000000001</v>
      </c>
      <c r="F3098">
        <v>1.5519000000000001</v>
      </c>
      <c r="G3098">
        <v>1.5519000000000001</v>
      </c>
      <c r="H3098">
        <v>1.5519000000000001</v>
      </c>
      <c r="I3098">
        <v>1.5519000000000001</v>
      </c>
      <c r="J3098">
        <v>1.5519000000000001</v>
      </c>
      <c r="K3098">
        <v>1.5519000000000001</v>
      </c>
      <c r="L3098">
        <v>1.5519000000000001</v>
      </c>
    </row>
    <row r="3099" spans="1:12" x14ac:dyDescent="0.25">
      <c r="A3099" t="s">
        <v>739</v>
      </c>
      <c r="B3099">
        <v>2013</v>
      </c>
      <c r="C3099" t="s">
        <v>702</v>
      </c>
      <c r="D3099">
        <v>0.4506</v>
      </c>
      <c r="E3099">
        <v>0.4506</v>
      </c>
      <c r="F3099">
        <v>0.4506</v>
      </c>
      <c r="G3099">
        <v>0.4506</v>
      </c>
      <c r="H3099">
        <v>0.4506</v>
      </c>
      <c r="I3099">
        <v>0.4506</v>
      </c>
      <c r="J3099">
        <v>0.4506</v>
      </c>
      <c r="K3099">
        <v>0.4506</v>
      </c>
      <c r="L3099">
        <v>0.4506</v>
      </c>
    </row>
    <row r="3100" spans="1:12" x14ac:dyDescent="0.25">
      <c r="A3100" t="s">
        <v>739</v>
      </c>
      <c r="B3100">
        <v>2013</v>
      </c>
      <c r="C3100" t="s">
        <v>698</v>
      </c>
      <c r="D3100">
        <v>2.4870999999999999</v>
      </c>
      <c r="E3100">
        <v>2.4870999999999999</v>
      </c>
      <c r="F3100">
        <v>2.4870999999999999</v>
      </c>
      <c r="G3100">
        <v>2.4870999999999999</v>
      </c>
      <c r="H3100">
        <v>2.4870999999999999</v>
      </c>
      <c r="I3100">
        <v>2.4870999999999999</v>
      </c>
      <c r="J3100">
        <v>2.4870999999999999</v>
      </c>
      <c r="K3100">
        <v>2.4870999999999999</v>
      </c>
      <c r="L3100">
        <v>2.4870999999999999</v>
      </c>
    </row>
    <row r="3101" spans="1:12" x14ac:dyDescent="0.25">
      <c r="A3101" t="s">
        <v>739</v>
      </c>
      <c r="B3101">
        <v>2013</v>
      </c>
      <c r="C3101" t="s">
        <v>703</v>
      </c>
      <c r="D3101">
        <v>9.0800000000000006E-2</v>
      </c>
      <c r="E3101">
        <v>9.0800000000000006E-2</v>
      </c>
      <c r="F3101">
        <v>9.0800000000000006E-2</v>
      </c>
      <c r="G3101">
        <v>9.0800000000000006E-2</v>
      </c>
      <c r="H3101">
        <v>9.0800000000000006E-2</v>
      </c>
      <c r="I3101">
        <v>9.0800000000000006E-2</v>
      </c>
      <c r="J3101">
        <v>9.0800000000000006E-2</v>
      </c>
      <c r="K3101">
        <v>9.0800000000000006E-2</v>
      </c>
      <c r="L3101">
        <v>9.0800000000000006E-2</v>
      </c>
    </row>
    <row r="3102" spans="1:12" x14ac:dyDescent="0.25">
      <c r="A3102" t="s">
        <v>739</v>
      </c>
      <c r="B3102">
        <v>2013</v>
      </c>
      <c r="C3102" t="s">
        <v>699</v>
      </c>
      <c r="D3102">
        <v>6.2199999999999998E-2</v>
      </c>
      <c r="E3102">
        <v>6.2199999999999998E-2</v>
      </c>
      <c r="F3102">
        <v>6.2199999999999998E-2</v>
      </c>
      <c r="G3102">
        <v>6.2199999999999998E-2</v>
      </c>
      <c r="H3102">
        <v>6.2199999999999998E-2</v>
      </c>
      <c r="I3102">
        <v>6.2199999999999998E-2</v>
      </c>
      <c r="J3102">
        <v>6.2199999999999998E-2</v>
      </c>
      <c r="K3102">
        <v>6.2199999999999998E-2</v>
      </c>
      <c r="L3102">
        <v>6.2199999999999998E-2</v>
      </c>
    </row>
    <row r="3103" spans="1:12" x14ac:dyDescent="0.25">
      <c r="A3103" t="s">
        <v>740</v>
      </c>
      <c r="B3103">
        <v>2013</v>
      </c>
      <c r="C3103" t="s">
        <v>698</v>
      </c>
      <c r="D3103">
        <v>0.90969999999999995</v>
      </c>
      <c r="E3103">
        <v>0.90969999999999995</v>
      </c>
      <c r="F3103">
        <v>0.90969999999999995</v>
      </c>
      <c r="G3103">
        <v>0.90969999999999995</v>
      </c>
      <c r="H3103">
        <v>0.90969999999999995</v>
      </c>
      <c r="I3103">
        <v>0.90969999999999995</v>
      </c>
      <c r="J3103">
        <v>0.90969999999999995</v>
      </c>
      <c r="K3103">
        <v>0.90969999999999995</v>
      </c>
      <c r="L3103">
        <v>0.90969999999999995</v>
      </c>
    </row>
    <row r="3104" spans="1:12" x14ac:dyDescent="0.25">
      <c r="A3104" t="s">
        <v>740</v>
      </c>
      <c r="B3104">
        <v>2013</v>
      </c>
      <c r="C3104" t="s">
        <v>701</v>
      </c>
      <c r="D3104">
        <v>0.36309999999999998</v>
      </c>
      <c r="E3104">
        <v>0.36309999999999998</v>
      </c>
      <c r="F3104">
        <v>0.36309999999999998</v>
      </c>
      <c r="G3104">
        <v>0.36309999999999998</v>
      </c>
      <c r="H3104">
        <v>0.36309999999999998</v>
      </c>
      <c r="I3104">
        <v>0.36309999999999998</v>
      </c>
      <c r="J3104">
        <v>0.36309999999999998</v>
      </c>
      <c r="K3104">
        <v>0.36309999999999998</v>
      </c>
      <c r="L3104">
        <v>0.36309999999999998</v>
      </c>
    </row>
    <row r="3105" spans="1:12" x14ac:dyDescent="0.25">
      <c r="A3105" t="s">
        <v>740</v>
      </c>
      <c r="B3105">
        <v>2013</v>
      </c>
      <c r="C3105" t="s">
        <v>699</v>
      </c>
      <c r="D3105">
        <v>1.9400000000000001E-2</v>
      </c>
      <c r="E3105">
        <v>1.9400000000000001E-2</v>
      </c>
      <c r="F3105">
        <v>1.9400000000000001E-2</v>
      </c>
      <c r="G3105">
        <v>1.9400000000000001E-2</v>
      </c>
      <c r="H3105">
        <v>1.9400000000000001E-2</v>
      </c>
      <c r="I3105">
        <v>1.9400000000000001E-2</v>
      </c>
      <c r="J3105">
        <v>1.9400000000000001E-2</v>
      </c>
      <c r="K3105">
        <v>1.9400000000000001E-2</v>
      </c>
      <c r="L3105">
        <v>1.9400000000000001E-2</v>
      </c>
    </row>
    <row r="3106" spans="1:12" x14ac:dyDescent="0.25">
      <c r="A3106" t="s">
        <v>740</v>
      </c>
      <c r="B3106">
        <v>2013</v>
      </c>
      <c r="C3106" t="s">
        <v>703</v>
      </c>
      <c r="D3106">
        <v>2.8400000000000002E-2</v>
      </c>
      <c r="E3106">
        <v>2.8400000000000002E-2</v>
      </c>
      <c r="F3106">
        <v>2.8400000000000002E-2</v>
      </c>
      <c r="G3106">
        <v>2.8400000000000002E-2</v>
      </c>
      <c r="H3106">
        <v>2.8400000000000002E-2</v>
      </c>
      <c r="I3106">
        <v>2.8400000000000002E-2</v>
      </c>
      <c r="J3106">
        <v>2.8400000000000002E-2</v>
      </c>
      <c r="K3106">
        <v>2.8400000000000002E-2</v>
      </c>
      <c r="L3106">
        <v>2.8400000000000002E-2</v>
      </c>
    </row>
    <row r="3107" spans="1:12" x14ac:dyDescent="0.25">
      <c r="A3107" t="s">
        <v>740</v>
      </c>
      <c r="B3107">
        <v>2013</v>
      </c>
      <c r="C3107" t="s">
        <v>697</v>
      </c>
      <c r="D3107">
        <v>1.9469000000000001</v>
      </c>
      <c r="E3107">
        <v>1.9469000000000001</v>
      </c>
      <c r="F3107">
        <v>1.9469000000000001</v>
      </c>
      <c r="G3107">
        <v>1.9469000000000001</v>
      </c>
      <c r="H3107">
        <v>1.9469000000000001</v>
      </c>
      <c r="I3107">
        <v>1.9469000000000001</v>
      </c>
      <c r="J3107">
        <v>1.9469000000000001</v>
      </c>
      <c r="K3107">
        <v>1.9469000000000001</v>
      </c>
      <c r="L3107">
        <v>1.9469000000000001</v>
      </c>
    </row>
    <row r="3108" spans="1:12" x14ac:dyDescent="0.25">
      <c r="A3108" t="s">
        <v>740</v>
      </c>
      <c r="B3108">
        <v>2013</v>
      </c>
      <c r="C3108" t="s">
        <v>700</v>
      </c>
      <c r="D3108">
        <v>0.4854</v>
      </c>
      <c r="E3108">
        <v>0.4854</v>
      </c>
      <c r="F3108">
        <v>0.4854</v>
      </c>
      <c r="G3108">
        <v>0.4854</v>
      </c>
      <c r="H3108">
        <v>0.4854</v>
      </c>
      <c r="I3108">
        <v>0.4854</v>
      </c>
      <c r="J3108">
        <v>0.4854</v>
      </c>
      <c r="K3108">
        <v>0.4854</v>
      </c>
      <c r="L3108">
        <v>0.4854</v>
      </c>
    </row>
    <row r="3109" spans="1:12" x14ac:dyDescent="0.25">
      <c r="A3109" t="s">
        <v>740</v>
      </c>
      <c r="B3109">
        <v>2013</v>
      </c>
      <c r="C3109" t="s">
        <v>702</v>
      </c>
      <c r="D3109">
        <v>0.1409</v>
      </c>
      <c r="E3109">
        <v>0.1409</v>
      </c>
      <c r="F3109">
        <v>0.1409</v>
      </c>
      <c r="G3109">
        <v>0.1409</v>
      </c>
      <c r="H3109">
        <v>0.1409</v>
      </c>
      <c r="I3109">
        <v>0.1409</v>
      </c>
      <c r="J3109">
        <v>0.1409</v>
      </c>
      <c r="K3109">
        <v>0.1409</v>
      </c>
      <c r="L3109">
        <v>0.1409</v>
      </c>
    </row>
    <row r="3110" spans="1:12" x14ac:dyDescent="0.25">
      <c r="A3110" t="s">
        <v>741</v>
      </c>
      <c r="B3110">
        <v>2013</v>
      </c>
      <c r="C3110" t="s">
        <v>703</v>
      </c>
      <c r="D3110">
        <v>3.0700000000000002E-2</v>
      </c>
      <c r="E3110">
        <v>3.0700000000000002E-2</v>
      </c>
      <c r="F3110">
        <v>3.0700000000000002E-2</v>
      </c>
      <c r="G3110">
        <v>3.0700000000000002E-2</v>
      </c>
      <c r="H3110">
        <v>3.0700000000000002E-2</v>
      </c>
      <c r="I3110">
        <v>3.0700000000000002E-2</v>
      </c>
      <c r="J3110">
        <v>3.0700000000000002E-2</v>
      </c>
      <c r="K3110">
        <v>3.0700000000000002E-2</v>
      </c>
      <c r="L3110">
        <v>3.0700000000000002E-2</v>
      </c>
    </row>
    <row r="3111" spans="1:12" x14ac:dyDescent="0.25">
      <c r="A3111" t="s">
        <v>741</v>
      </c>
      <c r="B3111">
        <v>2013</v>
      </c>
      <c r="C3111" t="s">
        <v>698</v>
      </c>
      <c r="D3111">
        <v>0.6825</v>
      </c>
      <c r="E3111">
        <v>0.6825</v>
      </c>
      <c r="F3111">
        <v>0.6825</v>
      </c>
      <c r="G3111">
        <v>0.6825</v>
      </c>
      <c r="H3111">
        <v>0.6825</v>
      </c>
      <c r="I3111">
        <v>0.6825</v>
      </c>
      <c r="J3111">
        <v>0.6825</v>
      </c>
      <c r="K3111">
        <v>0.6825</v>
      </c>
      <c r="L3111">
        <v>0.6825</v>
      </c>
    </row>
    <row r="3112" spans="1:12" x14ac:dyDescent="0.25">
      <c r="A3112" t="s">
        <v>741</v>
      </c>
      <c r="B3112">
        <v>2013</v>
      </c>
      <c r="C3112" t="s">
        <v>697</v>
      </c>
      <c r="D3112">
        <v>1.7211000000000001</v>
      </c>
      <c r="E3112">
        <v>1.7211000000000001</v>
      </c>
      <c r="F3112">
        <v>1.7211000000000001</v>
      </c>
      <c r="G3112">
        <v>1.7211000000000001</v>
      </c>
      <c r="H3112">
        <v>1.7211000000000001</v>
      </c>
      <c r="I3112">
        <v>1.7211000000000001</v>
      </c>
      <c r="J3112">
        <v>1.7211000000000001</v>
      </c>
      <c r="K3112">
        <v>1.7211000000000001</v>
      </c>
      <c r="L3112">
        <v>1.7211000000000001</v>
      </c>
    </row>
    <row r="3113" spans="1:12" x14ac:dyDescent="0.25">
      <c r="A3113" t="s">
        <v>741</v>
      </c>
      <c r="B3113">
        <v>2013</v>
      </c>
      <c r="C3113" t="s">
        <v>701</v>
      </c>
      <c r="D3113">
        <v>0.31109999999999999</v>
      </c>
      <c r="E3113">
        <v>0.31109999999999999</v>
      </c>
      <c r="F3113">
        <v>0.31109999999999999</v>
      </c>
      <c r="G3113">
        <v>0.31109999999999999</v>
      </c>
      <c r="H3113">
        <v>0.31109999999999999</v>
      </c>
      <c r="I3113">
        <v>0.31109999999999999</v>
      </c>
      <c r="J3113">
        <v>0.31109999999999999</v>
      </c>
      <c r="K3113">
        <v>0.31109999999999999</v>
      </c>
      <c r="L3113">
        <v>0.31109999999999999</v>
      </c>
    </row>
    <row r="3114" spans="1:12" x14ac:dyDescent="0.25">
      <c r="A3114" t="s">
        <v>741</v>
      </c>
      <c r="B3114">
        <v>2013</v>
      </c>
      <c r="C3114" t="s">
        <v>699</v>
      </c>
      <c r="D3114">
        <v>2.1000000000000001E-2</v>
      </c>
      <c r="E3114">
        <v>2.1000000000000001E-2</v>
      </c>
      <c r="F3114">
        <v>2.1000000000000001E-2</v>
      </c>
      <c r="G3114">
        <v>2.1000000000000001E-2</v>
      </c>
      <c r="H3114">
        <v>2.1000000000000001E-2</v>
      </c>
      <c r="I3114">
        <v>2.1000000000000001E-2</v>
      </c>
      <c r="J3114">
        <v>2.1000000000000001E-2</v>
      </c>
      <c r="K3114">
        <v>2.1000000000000001E-2</v>
      </c>
      <c r="L3114">
        <v>2.1000000000000001E-2</v>
      </c>
    </row>
    <row r="3115" spans="1:12" x14ac:dyDescent="0.25">
      <c r="A3115" t="s">
        <v>741</v>
      </c>
      <c r="B3115">
        <v>2013</v>
      </c>
      <c r="C3115" t="s">
        <v>702</v>
      </c>
      <c r="D3115">
        <v>0.15210000000000001</v>
      </c>
      <c r="E3115">
        <v>0.15210000000000001</v>
      </c>
      <c r="F3115">
        <v>0.15210000000000001</v>
      </c>
      <c r="G3115">
        <v>0.15210000000000001</v>
      </c>
      <c r="H3115">
        <v>0.15210000000000001</v>
      </c>
      <c r="I3115">
        <v>0.15210000000000001</v>
      </c>
      <c r="J3115">
        <v>0.15210000000000001</v>
      </c>
      <c r="K3115">
        <v>0.15210000000000001</v>
      </c>
      <c r="L3115">
        <v>0.15210000000000001</v>
      </c>
    </row>
    <row r="3116" spans="1:12" x14ac:dyDescent="0.25">
      <c r="A3116" t="s">
        <v>741</v>
      </c>
      <c r="B3116">
        <v>2013</v>
      </c>
      <c r="C3116" t="s">
        <v>700</v>
      </c>
      <c r="D3116">
        <v>0.52380000000000004</v>
      </c>
      <c r="E3116">
        <v>0.52380000000000004</v>
      </c>
      <c r="F3116">
        <v>0.52380000000000004</v>
      </c>
      <c r="G3116">
        <v>0.52380000000000004</v>
      </c>
      <c r="H3116">
        <v>0.52380000000000004</v>
      </c>
      <c r="I3116">
        <v>0.52380000000000004</v>
      </c>
      <c r="J3116">
        <v>0.52380000000000004</v>
      </c>
      <c r="K3116">
        <v>0.52380000000000004</v>
      </c>
      <c r="L3116">
        <v>0.52380000000000004</v>
      </c>
    </row>
    <row r="3117" spans="1:12" x14ac:dyDescent="0.25">
      <c r="A3117" t="s">
        <v>742</v>
      </c>
      <c r="B3117">
        <v>2013</v>
      </c>
      <c r="C3117" t="s">
        <v>703</v>
      </c>
      <c r="D3117">
        <v>9.9000000000000005E-2</v>
      </c>
      <c r="E3117">
        <v>9.9000000000000005E-2</v>
      </c>
      <c r="F3117">
        <v>9.9000000000000005E-2</v>
      </c>
      <c r="G3117">
        <v>9.9000000000000005E-2</v>
      </c>
      <c r="H3117">
        <v>9.9000000000000005E-2</v>
      </c>
      <c r="I3117">
        <v>9.9000000000000005E-2</v>
      </c>
      <c r="J3117">
        <v>9.9000000000000005E-2</v>
      </c>
      <c r="K3117">
        <v>9.9000000000000005E-2</v>
      </c>
      <c r="L3117">
        <v>9.9000000000000005E-2</v>
      </c>
    </row>
    <row r="3118" spans="1:12" x14ac:dyDescent="0.25">
      <c r="A3118" t="s">
        <v>742</v>
      </c>
      <c r="B3118">
        <v>2013</v>
      </c>
      <c r="C3118" t="s">
        <v>702</v>
      </c>
      <c r="D3118">
        <v>0.49120000000000003</v>
      </c>
      <c r="E3118">
        <v>0.49120000000000003</v>
      </c>
      <c r="F3118">
        <v>0.49120000000000003</v>
      </c>
      <c r="G3118">
        <v>0.49120000000000003</v>
      </c>
      <c r="H3118">
        <v>0.49120000000000003</v>
      </c>
      <c r="I3118">
        <v>0.49120000000000003</v>
      </c>
      <c r="J3118">
        <v>0.49120000000000003</v>
      </c>
      <c r="K3118">
        <v>0.49120000000000003</v>
      </c>
      <c r="L3118">
        <v>0.49120000000000003</v>
      </c>
    </row>
    <row r="3119" spans="1:12" x14ac:dyDescent="0.25">
      <c r="A3119" t="s">
        <v>742</v>
      </c>
      <c r="B3119">
        <v>2013</v>
      </c>
      <c r="C3119" t="s">
        <v>697</v>
      </c>
      <c r="D3119">
        <v>5.4302000000000001</v>
      </c>
      <c r="E3119">
        <v>5.4302000000000001</v>
      </c>
      <c r="F3119">
        <v>5.4302000000000001</v>
      </c>
      <c r="G3119">
        <v>5.4302000000000001</v>
      </c>
      <c r="H3119">
        <v>5.4302000000000001</v>
      </c>
      <c r="I3119">
        <v>5.4302000000000001</v>
      </c>
      <c r="J3119">
        <v>5.4302000000000001</v>
      </c>
      <c r="K3119">
        <v>5.4302000000000001</v>
      </c>
      <c r="L3119">
        <v>5.4302000000000001</v>
      </c>
    </row>
    <row r="3120" spans="1:12" x14ac:dyDescent="0.25">
      <c r="A3120" t="s">
        <v>742</v>
      </c>
      <c r="B3120">
        <v>2013</v>
      </c>
      <c r="C3120" t="s">
        <v>700</v>
      </c>
      <c r="D3120">
        <v>1.6918</v>
      </c>
      <c r="E3120">
        <v>1.6918</v>
      </c>
      <c r="F3120">
        <v>1.6918</v>
      </c>
      <c r="G3120">
        <v>1.6918</v>
      </c>
      <c r="H3120">
        <v>1.6918</v>
      </c>
      <c r="I3120">
        <v>1.6918</v>
      </c>
      <c r="J3120">
        <v>1.6918</v>
      </c>
      <c r="K3120">
        <v>1.6918</v>
      </c>
      <c r="L3120">
        <v>1.6918</v>
      </c>
    </row>
    <row r="3121" spans="1:12" x14ac:dyDescent="0.25">
      <c r="A3121" t="s">
        <v>742</v>
      </c>
      <c r="B3121">
        <v>2013</v>
      </c>
      <c r="C3121" t="s">
        <v>699</v>
      </c>
      <c r="D3121">
        <v>6.7799999999999999E-2</v>
      </c>
      <c r="E3121">
        <v>6.7799999999999999E-2</v>
      </c>
      <c r="F3121">
        <v>6.7799999999999999E-2</v>
      </c>
      <c r="G3121">
        <v>6.7799999999999999E-2</v>
      </c>
      <c r="H3121">
        <v>6.7799999999999999E-2</v>
      </c>
      <c r="I3121">
        <v>6.7799999999999999E-2</v>
      </c>
      <c r="J3121">
        <v>6.7799999999999999E-2</v>
      </c>
      <c r="K3121">
        <v>6.7799999999999999E-2</v>
      </c>
      <c r="L3121">
        <v>6.7799999999999999E-2</v>
      </c>
    </row>
    <row r="3122" spans="1:12" x14ac:dyDescent="0.25">
      <c r="A3122" t="s">
        <v>742</v>
      </c>
      <c r="B3122">
        <v>2013</v>
      </c>
      <c r="C3122" t="s">
        <v>701</v>
      </c>
      <c r="D3122">
        <v>0.96940000000000004</v>
      </c>
      <c r="E3122">
        <v>0.96940000000000004</v>
      </c>
      <c r="F3122">
        <v>0.96940000000000004</v>
      </c>
      <c r="G3122">
        <v>0.96940000000000004</v>
      </c>
      <c r="H3122">
        <v>0.96940000000000004</v>
      </c>
      <c r="I3122">
        <v>0.96940000000000004</v>
      </c>
      <c r="J3122">
        <v>0.96940000000000004</v>
      </c>
      <c r="K3122">
        <v>0.96940000000000004</v>
      </c>
      <c r="L3122">
        <v>0.96940000000000004</v>
      </c>
    </row>
    <row r="3123" spans="1:12" x14ac:dyDescent="0.25">
      <c r="A3123" t="s">
        <v>742</v>
      </c>
      <c r="B3123">
        <v>2013</v>
      </c>
      <c r="C3123" t="s">
        <v>698</v>
      </c>
      <c r="D3123">
        <v>2.1110000000000002</v>
      </c>
      <c r="E3123">
        <v>2.1110000000000002</v>
      </c>
      <c r="F3123">
        <v>2.1110000000000002</v>
      </c>
      <c r="G3123">
        <v>2.1110000000000002</v>
      </c>
      <c r="H3123">
        <v>2.1110000000000002</v>
      </c>
      <c r="I3123">
        <v>2.1110000000000002</v>
      </c>
      <c r="J3123">
        <v>2.1110000000000002</v>
      </c>
      <c r="K3123">
        <v>2.1110000000000002</v>
      </c>
      <c r="L3123">
        <v>2.1110000000000002</v>
      </c>
    </row>
    <row r="3124" spans="1:12" x14ac:dyDescent="0.25">
      <c r="A3124" t="s">
        <v>743</v>
      </c>
      <c r="B3124">
        <v>2013</v>
      </c>
      <c r="C3124" t="s">
        <v>699</v>
      </c>
      <c r="D3124">
        <v>6.1000000000000004E-3</v>
      </c>
      <c r="E3124">
        <v>6.1000000000000004E-3</v>
      </c>
      <c r="F3124">
        <v>6.1000000000000004E-3</v>
      </c>
      <c r="G3124">
        <v>6.1000000000000004E-3</v>
      </c>
      <c r="H3124">
        <v>6.1000000000000004E-3</v>
      </c>
      <c r="I3124">
        <v>6.1000000000000004E-3</v>
      </c>
      <c r="J3124">
        <v>6.1000000000000004E-3</v>
      </c>
      <c r="K3124">
        <v>6.1000000000000004E-3</v>
      </c>
      <c r="L3124">
        <v>6.1000000000000004E-3</v>
      </c>
    </row>
    <row r="3125" spans="1:12" x14ac:dyDescent="0.25">
      <c r="A3125" t="s">
        <v>743</v>
      </c>
      <c r="B3125">
        <v>2013</v>
      </c>
      <c r="C3125" t="s">
        <v>697</v>
      </c>
      <c r="D3125">
        <v>0.47210000000000002</v>
      </c>
      <c r="E3125">
        <v>0.47210000000000002</v>
      </c>
      <c r="F3125">
        <v>0.47210000000000002</v>
      </c>
      <c r="G3125">
        <v>0.47210000000000002</v>
      </c>
      <c r="H3125">
        <v>0.47210000000000002</v>
      </c>
      <c r="I3125">
        <v>0.47210000000000002</v>
      </c>
      <c r="J3125">
        <v>0.47210000000000002</v>
      </c>
      <c r="K3125">
        <v>0.47210000000000002</v>
      </c>
      <c r="L3125">
        <v>0.47210000000000002</v>
      </c>
    </row>
    <row r="3126" spans="1:12" x14ac:dyDescent="0.25">
      <c r="A3126" t="s">
        <v>743</v>
      </c>
      <c r="B3126">
        <v>2013</v>
      </c>
      <c r="C3126" t="s">
        <v>700</v>
      </c>
      <c r="D3126">
        <v>0.15110000000000001</v>
      </c>
      <c r="E3126">
        <v>0.15110000000000001</v>
      </c>
      <c r="F3126">
        <v>0.15110000000000001</v>
      </c>
      <c r="G3126">
        <v>0.15110000000000001</v>
      </c>
      <c r="H3126">
        <v>0.15110000000000001</v>
      </c>
      <c r="I3126">
        <v>0.15110000000000001</v>
      </c>
      <c r="J3126">
        <v>0.15110000000000001</v>
      </c>
      <c r="K3126">
        <v>0.15110000000000001</v>
      </c>
      <c r="L3126">
        <v>0.15110000000000001</v>
      </c>
    </row>
    <row r="3127" spans="1:12" x14ac:dyDescent="0.25">
      <c r="A3127" t="s">
        <v>743</v>
      </c>
      <c r="B3127">
        <v>2013</v>
      </c>
      <c r="C3127" t="s">
        <v>702</v>
      </c>
      <c r="D3127">
        <v>4.3900000000000002E-2</v>
      </c>
      <c r="E3127">
        <v>4.3900000000000002E-2</v>
      </c>
      <c r="F3127">
        <v>4.3900000000000002E-2</v>
      </c>
      <c r="G3127">
        <v>4.3900000000000002E-2</v>
      </c>
      <c r="H3127">
        <v>4.3900000000000002E-2</v>
      </c>
      <c r="I3127">
        <v>4.3900000000000002E-2</v>
      </c>
      <c r="J3127">
        <v>4.3900000000000002E-2</v>
      </c>
      <c r="K3127">
        <v>4.3900000000000002E-2</v>
      </c>
      <c r="L3127">
        <v>4.3900000000000002E-2</v>
      </c>
    </row>
    <row r="3128" spans="1:12" x14ac:dyDescent="0.25">
      <c r="A3128" t="s">
        <v>743</v>
      </c>
      <c r="B3128">
        <v>2013</v>
      </c>
      <c r="C3128" t="s">
        <v>701</v>
      </c>
      <c r="D3128">
        <v>8.3799999999999999E-2</v>
      </c>
      <c r="E3128">
        <v>8.3799999999999999E-2</v>
      </c>
      <c r="F3128">
        <v>8.3799999999999999E-2</v>
      </c>
      <c r="G3128">
        <v>8.3799999999999999E-2</v>
      </c>
      <c r="H3128">
        <v>8.3799999999999999E-2</v>
      </c>
      <c r="I3128">
        <v>8.3799999999999999E-2</v>
      </c>
      <c r="J3128">
        <v>8.3799999999999999E-2</v>
      </c>
      <c r="K3128">
        <v>8.3799999999999999E-2</v>
      </c>
      <c r="L3128">
        <v>8.3799999999999999E-2</v>
      </c>
    </row>
    <row r="3129" spans="1:12" x14ac:dyDescent="0.25">
      <c r="A3129" t="s">
        <v>743</v>
      </c>
      <c r="B3129">
        <v>2013</v>
      </c>
      <c r="C3129" t="s">
        <v>698</v>
      </c>
      <c r="D3129">
        <v>0.17849999999999999</v>
      </c>
      <c r="E3129">
        <v>0.17849999999999999</v>
      </c>
      <c r="F3129">
        <v>0.17849999999999999</v>
      </c>
      <c r="G3129">
        <v>0.17849999999999999</v>
      </c>
      <c r="H3129">
        <v>0.17849999999999999</v>
      </c>
      <c r="I3129">
        <v>0.17849999999999999</v>
      </c>
      <c r="J3129">
        <v>0.17849999999999999</v>
      </c>
      <c r="K3129">
        <v>0.17849999999999999</v>
      </c>
      <c r="L3129">
        <v>0.17849999999999999</v>
      </c>
    </row>
    <row r="3130" spans="1:12" x14ac:dyDescent="0.25">
      <c r="A3130" t="s">
        <v>743</v>
      </c>
      <c r="B3130">
        <v>2013</v>
      </c>
      <c r="C3130" t="s">
        <v>703</v>
      </c>
      <c r="D3130">
        <v>8.8000000000000005E-3</v>
      </c>
      <c r="E3130">
        <v>8.8000000000000005E-3</v>
      </c>
      <c r="F3130">
        <v>8.8000000000000005E-3</v>
      </c>
      <c r="G3130">
        <v>8.8000000000000005E-3</v>
      </c>
      <c r="H3130">
        <v>8.8000000000000005E-3</v>
      </c>
      <c r="I3130">
        <v>8.8000000000000005E-3</v>
      </c>
      <c r="J3130">
        <v>8.8000000000000005E-3</v>
      </c>
      <c r="K3130">
        <v>8.8000000000000005E-3</v>
      </c>
      <c r="L3130">
        <v>8.8000000000000005E-3</v>
      </c>
    </row>
    <row r="3131" spans="1:12" x14ac:dyDescent="0.25">
      <c r="A3131" t="s">
        <v>744</v>
      </c>
      <c r="B3131">
        <v>2013</v>
      </c>
      <c r="C3131" t="s">
        <v>699</v>
      </c>
      <c r="D3131">
        <v>2.4400000000000002E-2</v>
      </c>
      <c r="E3131">
        <v>2.4400000000000002E-2</v>
      </c>
      <c r="F3131">
        <v>2.4400000000000002E-2</v>
      </c>
      <c r="G3131">
        <v>2.4400000000000002E-2</v>
      </c>
      <c r="H3131">
        <v>2.4400000000000002E-2</v>
      </c>
      <c r="I3131">
        <v>2.4400000000000002E-2</v>
      </c>
      <c r="J3131">
        <v>2.4400000000000002E-2</v>
      </c>
      <c r="K3131">
        <v>2.4400000000000002E-2</v>
      </c>
      <c r="L3131">
        <v>2.4400000000000002E-2</v>
      </c>
    </row>
    <row r="3132" spans="1:12" x14ac:dyDescent="0.25">
      <c r="A3132" t="s">
        <v>744</v>
      </c>
      <c r="B3132">
        <v>2013</v>
      </c>
      <c r="C3132" t="s">
        <v>701</v>
      </c>
      <c r="D3132">
        <v>0.4632</v>
      </c>
      <c r="E3132">
        <v>0.4632</v>
      </c>
      <c r="F3132">
        <v>0.4632</v>
      </c>
      <c r="G3132">
        <v>0.4632</v>
      </c>
      <c r="H3132">
        <v>0.4632</v>
      </c>
      <c r="I3132">
        <v>0.4632</v>
      </c>
      <c r="J3132">
        <v>0.4632</v>
      </c>
      <c r="K3132">
        <v>0.4632</v>
      </c>
      <c r="L3132">
        <v>0.4632</v>
      </c>
    </row>
    <row r="3133" spans="1:12" x14ac:dyDescent="0.25">
      <c r="A3133" t="s">
        <v>744</v>
      </c>
      <c r="B3133">
        <v>2013</v>
      </c>
      <c r="C3133" t="s">
        <v>698</v>
      </c>
      <c r="D3133">
        <v>0.96230000000000004</v>
      </c>
      <c r="E3133">
        <v>0.96230000000000004</v>
      </c>
      <c r="F3133">
        <v>0.96230000000000004</v>
      </c>
      <c r="G3133">
        <v>0.96230000000000004</v>
      </c>
      <c r="H3133">
        <v>0.96230000000000004</v>
      </c>
      <c r="I3133">
        <v>0.96230000000000004</v>
      </c>
      <c r="J3133">
        <v>0.96230000000000004</v>
      </c>
      <c r="K3133">
        <v>0.96230000000000004</v>
      </c>
      <c r="L3133">
        <v>0.96230000000000004</v>
      </c>
    </row>
    <row r="3134" spans="1:12" x14ac:dyDescent="0.25">
      <c r="A3134" t="s">
        <v>744</v>
      </c>
      <c r="B3134">
        <v>2013</v>
      </c>
      <c r="C3134" t="s">
        <v>700</v>
      </c>
      <c r="D3134">
        <v>0.6099</v>
      </c>
      <c r="E3134">
        <v>0.6099</v>
      </c>
      <c r="F3134">
        <v>0.6099</v>
      </c>
      <c r="G3134">
        <v>0.6099</v>
      </c>
      <c r="H3134">
        <v>0.6099</v>
      </c>
      <c r="I3134">
        <v>0.6099</v>
      </c>
      <c r="J3134">
        <v>0.6099</v>
      </c>
      <c r="K3134">
        <v>0.6099</v>
      </c>
      <c r="L3134">
        <v>0.6099</v>
      </c>
    </row>
    <row r="3135" spans="1:12" x14ac:dyDescent="0.25">
      <c r="A3135" t="s">
        <v>744</v>
      </c>
      <c r="B3135">
        <v>2013</v>
      </c>
      <c r="C3135" t="s">
        <v>703</v>
      </c>
      <c r="D3135">
        <v>3.5700000000000003E-2</v>
      </c>
      <c r="E3135">
        <v>3.5700000000000003E-2</v>
      </c>
      <c r="F3135">
        <v>3.5700000000000003E-2</v>
      </c>
      <c r="G3135">
        <v>3.5700000000000003E-2</v>
      </c>
      <c r="H3135">
        <v>3.5700000000000003E-2</v>
      </c>
      <c r="I3135">
        <v>3.5700000000000003E-2</v>
      </c>
      <c r="J3135">
        <v>3.5700000000000003E-2</v>
      </c>
      <c r="K3135">
        <v>3.5700000000000003E-2</v>
      </c>
      <c r="L3135">
        <v>3.5700000000000003E-2</v>
      </c>
    </row>
    <row r="3136" spans="1:12" x14ac:dyDescent="0.25">
      <c r="A3136" t="s">
        <v>744</v>
      </c>
      <c r="B3136">
        <v>2013</v>
      </c>
      <c r="C3136" t="s">
        <v>702</v>
      </c>
      <c r="D3136">
        <v>0.17710000000000001</v>
      </c>
      <c r="E3136">
        <v>0.17710000000000001</v>
      </c>
      <c r="F3136">
        <v>0.17710000000000001</v>
      </c>
      <c r="G3136">
        <v>0.17710000000000001</v>
      </c>
      <c r="H3136">
        <v>0.17710000000000001</v>
      </c>
      <c r="I3136">
        <v>0.17710000000000001</v>
      </c>
      <c r="J3136">
        <v>0.17710000000000001</v>
      </c>
      <c r="K3136">
        <v>0.17710000000000001</v>
      </c>
      <c r="L3136">
        <v>0.17710000000000001</v>
      </c>
    </row>
    <row r="3137" spans="1:12" x14ac:dyDescent="0.25">
      <c r="A3137" t="s">
        <v>744</v>
      </c>
      <c r="B3137">
        <v>2013</v>
      </c>
      <c r="C3137" t="s">
        <v>697</v>
      </c>
      <c r="D3137">
        <v>2.2726000000000002</v>
      </c>
      <c r="E3137">
        <v>2.2726000000000002</v>
      </c>
      <c r="F3137">
        <v>2.2726000000000002</v>
      </c>
      <c r="G3137">
        <v>2.2726000000000002</v>
      </c>
      <c r="H3137">
        <v>2.2726000000000002</v>
      </c>
      <c r="I3137">
        <v>2.2726000000000002</v>
      </c>
      <c r="J3137">
        <v>2.2726000000000002</v>
      </c>
      <c r="K3137">
        <v>2.2726000000000002</v>
      </c>
      <c r="L3137">
        <v>2.2726000000000002</v>
      </c>
    </row>
    <row r="3138" spans="1:12" x14ac:dyDescent="0.25">
      <c r="A3138" t="s">
        <v>745</v>
      </c>
      <c r="B3138">
        <v>2013</v>
      </c>
      <c r="C3138" t="s">
        <v>698</v>
      </c>
      <c r="D3138">
        <v>0.17419999999999999</v>
      </c>
      <c r="E3138">
        <v>0.17419999999999999</v>
      </c>
      <c r="F3138">
        <v>0.17419999999999999</v>
      </c>
      <c r="G3138">
        <v>0.17419999999999999</v>
      </c>
      <c r="H3138">
        <v>0.17419999999999999</v>
      </c>
      <c r="I3138">
        <v>0.17419999999999999</v>
      </c>
      <c r="J3138">
        <v>0.17419999999999999</v>
      </c>
      <c r="K3138">
        <v>0.17419999999999999</v>
      </c>
      <c r="L3138">
        <v>0.17419999999999999</v>
      </c>
    </row>
    <row r="3139" spans="1:12" x14ac:dyDescent="0.25">
      <c r="A3139" t="s">
        <v>745</v>
      </c>
      <c r="B3139">
        <v>2013</v>
      </c>
      <c r="C3139" t="s">
        <v>697</v>
      </c>
      <c r="D3139">
        <v>0.39650000000000002</v>
      </c>
      <c r="E3139">
        <v>0.39650000000000002</v>
      </c>
      <c r="F3139">
        <v>0.39650000000000002</v>
      </c>
      <c r="G3139">
        <v>0.39650000000000002</v>
      </c>
      <c r="H3139">
        <v>0.39650000000000002</v>
      </c>
      <c r="I3139">
        <v>0.39650000000000002</v>
      </c>
      <c r="J3139">
        <v>0.39650000000000002</v>
      </c>
      <c r="K3139">
        <v>0.39650000000000002</v>
      </c>
      <c r="L3139">
        <v>0.39650000000000002</v>
      </c>
    </row>
    <row r="3140" spans="1:12" x14ac:dyDescent="0.25">
      <c r="A3140" t="s">
        <v>745</v>
      </c>
      <c r="B3140">
        <v>2013</v>
      </c>
      <c r="C3140" t="s">
        <v>699</v>
      </c>
      <c r="D3140">
        <v>4.1999999999999997E-3</v>
      </c>
      <c r="E3140">
        <v>4.1999999999999997E-3</v>
      </c>
      <c r="F3140">
        <v>4.1999999999999997E-3</v>
      </c>
      <c r="G3140">
        <v>4.1999999999999997E-3</v>
      </c>
      <c r="H3140">
        <v>4.1999999999999997E-3</v>
      </c>
      <c r="I3140">
        <v>4.1999999999999997E-3</v>
      </c>
      <c r="J3140">
        <v>4.1999999999999997E-3</v>
      </c>
      <c r="K3140">
        <v>4.1999999999999997E-3</v>
      </c>
      <c r="L3140">
        <v>4.1999999999999997E-3</v>
      </c>
    </row>
    <row r="3141" spans="1:12" x14ac:dyDescent="0.25">
      <c r="A3141" t="s">
        <v>745</v>
      </c>
      <c r="B3141">
        <v>2013</v>
      </c>
      <c r="C3141" t="s">
        <v>701</v>
      </c>
      <c r="D3141">
        <v>7.51E-2</v>
      </c>
      <c r="E3141">
        <v>7.51E-2</v>
      </c>
      <c r="F3141">
        <v>7.51E-2</v>
      </c>
      <c r="G3141">
        <v>7.51E-2</v>
      </c>
      <c r="H3141">
        <v>7.51E-2</v>
      </c>
      <c r="I3141">
        <v>7.51E-2</v>
      </c>
      <c r="J3141">
        <v>7.51E-2</v>
      </c>
      <c r="K3141">
        <v>7.51E-2</v>
      </c>
      <c r="L3141">
        <v>7.51E-2</v>
      </c>
    </row>
    <row r="3142" spans="1:12" x14ac:dyDescent="0.25">
      <c r="A3142" t="s">
        <v>745</v>
      </c>
      <c r="B3142">
        <v>2013</v>
      </c>
      <c r="C3142" t="s">
        <v>700</v>
      </c>
      <c r="D3142">
        <v>0.106</v>
      </c>
      <c r="E3142">
        <v>0.106</v>
      </c>
      <c r="F3142">
        <v>0.106</v>
      </c>
      <c r="G3142">
        <v>0.106</v>
      </c>
      <c r="H3142">
        <v>0.106</v>
      </c>
      <c r="I3142">
        <v>0.106</v>
      </c>
      <c r="J3142">
        <v>0.106</v>
      </c>
      <c r="K3142">
        <v>0.106</v>
      </c>
      <c r="L3142">
        <v>0.106</v>
      </c>
    </row>
    <row r="3143" spans="1:12" x14ac:dyDescent="0.25">
      <c r="A3143" t="s">
        <v>745</v>
      </c>
      <c r="B3143">
        <v>2013</v>
      </c>
      <c r="C3143" t="s">
        <v>702</v>
      </c>
      <c r="D3143">
        <v>3.0800000000000001E-2</v>
      </c>
      <c r="E3143">
        <v>3.0800000000000001E-2</v>
      </c>
      <c r="F3143">
        <v>3.0800000000000001E-2</v>
      </c>
      <c r="G3143">
        <v>3.0800000000000001E-2</v>
      </c>
      <c r="H3143">
        <v>3.0800000000000001E-2</v>
      </c>
      <c r="I3143">
        <v>3.0800000000000001E-2</v>
      </c>
      <c r="J3143">
        <v>3.0800000000000001E-2</v>
      </c>
      <c r="K3143">
        <v>3.0800000000000001E-2</v>
      </c>
      <c r="L3143">
        <v>3.0800000000000001E-2</v>
      </c>
    </row>
    <row r="3144" spans="1:12" x14ac:dyDescent="0.25">
      <c r="A3144" t="s">
        <v>745</v>
      </c>
      <c r="B3144">
        <v>2013</v>
      </c>
      <c r="C3144" t="s">
        <v>703</v>
      </c>
      <c r="D3144">
        <v>6.1999999999999998E-3</v>
      </c>
      <c r="E3144">
        <v>6.1999999999999998E-3</v>
      </c>
      <c r="F3144">
        <v>6.1999999999999998E-3</v>
      </c>
      <c r="G3144">
        <v>6.1999999999999998E-3</v>
      </c>
      <c r="H3144">
        <v>6.1999999999999998E-3</v>
      </c>
      <c r="I3144">
        <v>6.1999999999999998E-3</v>
      </c>
      <c r="J3144">
        <v>6.1999999999999998E-3</v>
      </c>
      <c r="K3144">
        <v>6.1999999999999998E-3</v>
      </c>
      <c r="L3144">
        <v>6.1999999999999998E-3</v>
      </c>
    </row>
    <row r="3145" spans="1:12" x14ac:dyDescent="0.25">
      <c r="A3145" t="s">
        <v>746</v>
      </c>
      <c r="B3145">
        <v>2013</v>
      </c>
      <c r="C3145" t="s">
        <v>703</v>
      </c>
      <c r="D3145">
        <v>0.05</v>
      </c>
      <c r="E3145">
        <v>0.05</v>
      </c>
      <c r="F3145">
        <v>0.05</v>
      </c>
      <c r="G3145">
        <v>0.05</v>
      </c>
      <c r="H3145">
        <v>0.05</v>
      </c>
      <c r="I3145">
        <v>0.05</v>
      </c>
      <c r="J3145">
        <v>0.05</v>
      </c>
      <c r="K3145">
        <v>0.05</v>
      </c>
      <c r="L3145">
        <v>0.05</v>
      </c>
    </row>
    <row r="3146" spans="1:12" x14ac:dyDescent="0.25">
      <c r="A3146" t="s">
        <v>746</v>
      </c>
      <c r="B3146">
        <v>2013</v>
      </c>
      <c r="C3146" t="s">
        <v>697</v>
      </c>
      <c r="D3146">
        <v>3.206</v>
      </c>
      <c r="E3146">
        <v>3.206</v>
      </c>
      <c r="F3146">
        <v>3.206</v>
      </c>
      <c r="G3146">
        <v>3.206</v>
      </c>
      <c r="H3146">
        <v>3.206</v>
      </c>
      <c r="I3146">
        <v>3.206</v>
      </c>
      <c r="J3146">
        <v>3.206</v>
      </c>
      <c r="K3146">
        <v>3.206</v>
      </c>
      <c r="L3146">
        <v>3.206</v>
      </c>
    </row>
    <row r="3147" spans="1:12" x14ac:dyDescent="0.25">
      <c r="A3147" t="s">
        <v>746</v>
      </c>
      <c r="B3147">
        <v>2013</v>
      </c>
      <c r="C3147" t="s">
        <v>698</v>
      </c>
      <c r="D3147">
        <v>1.3956999999999999</v>
      </c>
      <c r="E3147">
        <v>1.3956999999999999</v>
      </c>
      <c r="F3147">
        <v>1.3956999999999999</v>
      </c>
      <c r="G3147">
        <v>1.3956999999999999</v>
      </c>
      <c r="H3147">
        <v>1.3956999999999999</v>
      </c>
      <c r="I3147">
        <v>1.3956999999999999</v>
      </c>
      <c r="J3147">
        <v>1.3956999999999999</v>
      </c>
      <c r="K3147">
        <v>1.3956999999999999</v>
      </c>
      <c r="L3147">
        <v>1.3956999999999999</v>
      </c>
    </row>
    <row r="3148" spans="1:12" x14ac:dyDescent="0.25">
      <c r="A3148" t="s">
        <v>746</v>
      </c>
      <c r="B3148">
        <v>2013</v>
      </c>
      <c r="C3148" t="s">
        <v>699</v>
      </c>
      <c r="D3148">
        <v>3.4200000000000001E-2</v>
      </c>
      <c r="E3148">
        <v>3.4200000000000001E-2</v>
      </c>
      <c r="F3148">
        <v>3.4200000000000001E-2</v>
      </c>
      <c r="G3148">
        <v>3.4200000000000001E-2</v>
      </c>
      <c r="H3148">
        <v>3.4200000000000001E-2</v>
      </c>
      <c r="I3148">
        <v>3.4200000000000001E-2</v>
      </c>
      <c r="J3148">
        <v>3.4200000000000001E-2</v>
      </c>
      <c r="K3148">
        <v>3.4200000000000001E-2</v>
      </c>
      <c r="L3148">
        <v>3.4200000000000001E-2</v>
      </c>
    </row>
    <row r="3149" spans="1:12" x14ac:dyDescent="0.25">
      <c r="A3149" t="s">
        <v>746</v>
      </c>
      <c r="B3149">
        <v>2013</v>
      </c>
      <c r="C3149" t="s">
        <v>702</v>
      </c>
      <c r="D3149">
        <v>0.248</v>
      </c>
      <c r="E3149">
        <v>0.248</v>
      </c>
      <c r="F3149">
        <v>0.248</v>
      </c>
      <c r="G3149">
        <v>0.248</v>
      </c>
      <c r="H3149">
        <v>0.248</v>
      </c>
      <c r="I3149">
        <v>0.248</v>
      </c>
      <c r="J3149">
        <v>0.248</v>
      </c>
      <c r="K3149">
        <v>0.248</v>
      </c>
      <c r="L3149">
        <v>0.248</v>
      </c>
    </row>
    <row r="3150" spans="1:12" x14ac:dyDescent="0.25">
      <c r="A3150" t="s">
        <v>746</v>
      </c>
      <c r="B3150">
        <v>2013</v>
      </c>
      <c r="C3150" t="s">
        <v>700</v>
      </c>
      <c r="D3150">
        <v>0.85399999999999998</v>
      </c>
      <c r="E3150">
        <v>0.85399999999999998</v>
      </c>
      <c r="F3150">
        <v>0.85399999999999998</v>
      </c>
      <c r="G3150">
        <v>0.85399999999999998</v>
      </c>
      <c r="H3150">
        <v>0.85399999999999998</v>
      </c>
      <c r="I3150">
        <v>0.85399999999999998</v>
      </c>
      <c r="J3150">
        <v>0.85399999999999998</v>
      </c>
      <c r="K3150">
        <v>0.85399999999999998</v>
      </c>
      <c r="L3150">
        <v>0.85399999999999998</v>
      </c>
    </row>
    <row r="3151" spans="1:12" x14ac:dyDescent="0.25">
      <c r="A3151" t="s">
        <v>746</v>
      </c>
      <c r="B3151">
        <v>2013</v>
      </c>
      <c r="C3151" t="s">
        <v>701</v>
      </c>
      <c r="D3151">
        <v>0.62409999999999999</v>
      </c>
      <c r="E3151">
        <v>0.62409999999999999</v>
      </c>
      <c r="F3151">
        <v>0.62409999999999999</v>
      </c>
      <c r="G3151">
        <v>0.62409999999999999</v>
      </c>
      <c r="H3151">
        <v>0.62409999999999999</v>
      </c>
      <c r="I3151">
        <v>0.62409999999999999</v>
      </c>
      <c r="J3151">
        <v>0.62409999999999999</v>
      </c>
      <c r="K3151">
        <v>0.62409999999999999</v>
      </c>
      <c r="L3151">
        <v>0.62409999999999999</v>
      </c>
    </row>
    <row r="3152" spans="1:12" x14ac:dyDescent="0.25">
      <c r="A3152" t="s">
        <v>747</v>
      </c>
      <c r="B3152">
        <v>2013</v>
      </c>
      <c r="C3152" t="s">
        <v>703</v>
      </c>
      <c r="D3152">
        <v>0.20169999999999999</v>
      </c>
      <c r="E3152">
        <v>0.20169999999999999</v>
      </c>
      <c r="F3152">
        <v>0.20169999999999999</v>
      </c>
      <c r="G3152">
        <v>0.20169999999999999</v>
      </c>
      <c r="H3152">
        <v>0.20169999999999999</v>
      </c>
      <c r="I3152">
        <v>0.20169999999999999</v>
      </c>
      <c r="J3152">
        <v>0.20169999999999999</v>
      </c>
      <c r="K3152">
        <v>0.20169999999999999</v>
      </c>
      <c r="L3152">
        <v>0.20169999999999999</v>
      </c>
    </row>
    <row r="3153" spans="1:12" x14ac:dyDescent="0.25">
      <c r="A3153" t="s">
        <v>747</v>
      </c>
      <c r="B3153">
        <v>2013</v>
      </c>
      <c r="C3153" t="s">
        <v>699</v>
      </c>
      <c r="D3153">
        <v>0.13800000000000001</v>
      </c>
      <c r="E3153">
        <v>0.13800000000000001</v>
      </c>
      <c r="F3153">
        <v>0.13800000000000001</v>
      </c>
      <c r="G3153">
        <v>0.13800000000000001</v>
      </c>
      <c r="H3153">
        <v>0.13800000000000001</v>
      </c>
      <c r="I3153">
        <v>0.13800000000000001</v>
      </c>
      <c r="J3153">
        <v>0.13800000000000001</v>
      </c>
      <c r="K3153">
        <v>0.13800000000000001</v>
      </c>
      <c r="L3153">
        <v>0.13800000000000001</v>
      </c>
    </row>
    <row r="3154" spans="1:12" x14ac:dyDescent="0.25">
      <c r="A3154" t="s">
        <v>747</v>
      </c>
      <c r="B3154">
        <v>2013</v>
      </c>
      <c r="C3154" t="s">
        <v>700</v>
      </c>
      <c r="D3154">
        <v>3.4462000000000002</v>
      </c>
      <c r="E3154">
        <v>3.4462000000000002</v>
      </c>
      <c r="F3154">
        <v>3.4462000000000002</v>
      </c>
      <c r="G3154">
        <v>3.4462000000000002</v>
      </c>
      <c r="H3154">
        <v>3.4462000000000002</v>
      </c>
      <c r="I3154">
        <v>3.4462000000000002</v>
      </c>
      <c r="J3154">
        <v>3.4462000000000002</v>
      </c>
      <c r="K3154">
        <v>3.4462000000000002</v>
      </c>
      <c r="L3154">
        <v>3.4462000000000002</v>
      </c>
    </row>
    <row r="3155" spans="1:12" x14ac:dyDescent="0.25">
      <c r="A3155" t="s">
        <v>747</v>
      </c>
      <c r="B3155">
        <v>2013</v>
      </c>
      <c r="C3155" t="s">
        <v>698</v>
      </c>
      <c r="D3155">
        <v>4.9288999999999996</v>
      </c>
      <c r="E3155">
        <v>4.9288999999999996</v>
      </c>
      <c r="F3155">
        <v>4.9288999999999996</v>
      </c>
      <c r="G3155">
        <v>4.9288999999999996</v>
      </c>
      <c r="H3155">
        <v>4.9288999999999996</v>
      </c>
      <c r="I3155">
        <v>4.9288999999999996</v>
      </c>
      <c r="J3155">
        <v>4.9288999999999996</v>
      </c>
      <c r="K3155">
        <v>4.9288999999999996</v>
      </c>
      <c r="L3155">
        <v>4.9288999999999996</v>
      </c>
    </row>
    <row r="3156" spans="1:12" x14ac:dyDescent="0.25">
      <c r="A3156" t="s">
        <v>747</v>
      </c>
      <c r="B3156">
        <v>2013</v>
      </c>
      <c r="C3156" t="s">
        <v>701</v>
      </c>
      <c r="D3156">
        <v>2.3672</v>
      </c>
      <c r="E3156">
        <v>2.3672</v>
      </c>
      <c r="F3156">
        <v>2.3672</v>
      </c>
      <c r="G3156">
        <v>2.3672</v>
      </c>
      <c r="H3156">
        <v>2.3672</v>
      </c>
      <c r="I3156">
        <v>2.3672</v>
      </c>
      <c r="J3156">
        <v>2.3672</v>
      </c>
      <c r="K3156">
        <v>2.3672</v>
      </c>
      <c r="L3156">
        <v>2.3672</v>
      </c>
    </row>
    <row r="3157" spans="1:12" x14ac:dyDescent="0.25">
      <c r="A3157" t="s">
        <v>747</v>
      </c>
      <c r="B3157">
        <v>2013</v>
      </c>
      <c r="C3157" t="s">
        <v>702</v>
      </c>
      <c r="D3157">
        <v>1.0005999999999999</v>
      </c>
      <c r="E3157">
        <v>1.0005999999999999</v>
      </c>
      <c r="F3157">
        <v>1.0005999999999999</v>
      </c>
      <c r="G3157">
        <v>1.0005999999999999</v>
      </c>
      <c r="H3157">
        <v>1.0005999999999999</v>
      </c>
      <c r="I3157">
        <v>1.0005999999999999</v>
      </c>
      <c r="J3157">
        <v>1.0005999999999999</v>
      </c>
      <c r="K3157">
        <v>1.0005999999999999</v>
      </c>
      <c r="L3157">
        <v>1.0005999999999999</v>
      </c>
    </row>
    <row r="3158" spans="1:12" x14ac:dyDescent="0.25">
      <c r="A3158" t="s">
        <v>747</v>
      </c>
      <c r="B3158">
        <v>2013</v>
      </c>
      <c r="C3158" t="s">
        <v>697</v>
      </c>
      <c r="D3158">
        <v>12.082700000000001</v>
      </c>
      <c r="E3158">
        <v>12.082700000000001</v>
      </c>
      <c r="F3158">
        <v>12.082700000000001</v>
      </c>
      <c r="G3158">
        <v>12.082700000000001</v>
      </c>
      <c r="H3158">
        <v>12.082700000000001</v>
      </c>
      <c r="I3158">
        <v>12.082700000000001</v>
      </c>
      <c r="J3158">
        <v>12.082700000000001</v>
      </c>
      <c r="K3158">
        <v>12.082700000000001</v>
      </c>
      <c r="L3158">
        <v>12.082700000000001</v>
      </c>
    </row>
    <row r="3159" spans="1:12" x14ac:dyDescent="0.25">
      <c r="A3159" t="s">
        <v>748</v>
      </c>
      <c r="B3159">
        <v>2013</v>
      </c>
      <c r="C3159" t="s">
        <v>697</v>
      </c>
      <c r="D3159">
        <v>1.2425999999999999</v>
      </c>
      <c r="E3159">
        <v>1.2425999999999999</v>
      </c>
      <c r="F3159">
        <v>1.2425999999999999</v>
      </c>
      <c r="G3159">
        <v>1.2425999999999999</v>
      </c>
      <c r="H3159">
        <v>1.2425999999999999</v>
      </c>
      <c r="I3159">
        <v>1.2425999999999999</v>
      </c>
      <c r="J3159">
        <v>1.2425999999999999</v>
      </c>
      <c r="K3159">
        <v>1.2425999999999999</v>
      </c>
      <c r="L3159">
        <v>1.2425999999999999</v>
      </c>
    </row>
    <row r="3160" spans="1:12" x14ac:dyDescent="0.25">
      <c r="A3160" t="s">
        <v>748</v>
      </c>
      <c r="B3160">
        <v>2013</v>
      </c>
      <c r="C3160" t="s">
        <v>701</v>
      </c>
      <c r="D3160">
        <v>0.20100000000000001</v>
      </c>
      <c r="E3160">
        <v>0.20100000000000001</v>
      </c>
      <c r="F3160">
        <v>0.20100000000000001</v>
      </c>
      <c r="G3160">
        <v>0.20100000000000001</v>
      </c>
      <c r="H3160">
        <v>0.20100000000000001</v>
      </c>
      <c r="I3160">
        <v>0.20100000000000001</v>
      </c>
      <c r="J3160">
        <v>0.20100000000000001</v>
      </c>
      <c r="K3160">
        <v>0.20100000000000001</v>
      </c>
      <c r="L3160">
        <v>0.20100000000000001</v>
      </c>
    </row>
    <row r="3161" spans="1:12" x14ac:dyDescent="0.25">
      <c r="A3161" t="s">
        <v>748</v>
      </c>
      <c r="B3161">
        <v>2013</v>
      </c>
      <c r="C3161" t="s">
        <v>700</v>
      </c>
      <c r="D3161">
        <v>0.36149999999999999</v>
      </c>
      <c r="E3161">
        <v>0.36149999999999999</v>
      </c>
      <c r="F3161">
        <v>0.36149999999999999</v>
      </c>
      <c r="G3161">
        <v>0.36149999999999999</v>
      </c>
      <c r="H3161">
        <v>0.36149999999999999</v>
      </c>
      <c r="I3161">
        <v>0.36149999999999999</v>
      </c>
      <c r="J3161">
        <v>0.36149999999999999</v>
      </c>
      <c r="K3161">
        <v>0.36149999999999999</v>
      </c>
      <c r="L3161">
        <v>0.36149999999999999</v>
      </c>
    </row>
    <row r="3162" spans="1:12" x14ac:dyDescent="0.25">
      <c r="A3162" t="s">
        <v>748</v>
      </c>
      <c r="B3162">
        <v>2013</v>
      </c>
      <c r="C3162" t="s">
        <v>703</v>
      </c>
      <c r="D3162">
        <v>2.12E-2</v>
      </c>
      <c r="E3162">
        <v>2.12E-2</v>
      </c>
      <c r="F3162">
        <v>2.12E-2</v>
      </c>
      <c r="G3162">
        <v>2.12E-2</v>
      </c>
      <c r="H3162">
        <v>2.12E-2</v>
      </c>
      <c r="I3162">
        <v>2.12E-2</v>
      </c>
      <c r="J3162">
        <v>2.12E-2</v>
      </c>
      <c r="K3162">
        <v>2.12E-2</v>
      </c>
      <c r="L3162">
        <v>2.12E-2</v>
      </c>
    </row>
    <row r="3163" spans="1:12" x14ac:dyDescent="0.25">
      <c r="A3163" t="s">
        <v>748</v>
      </c>
      <c r="B3163">
        <v>2013</v>
      </c>
      <c r="C3163" t="s">
        <v>699</v>
      </c>
      <c r="D3163">
        <v>1.4500000000000001E-2</v>
      </c>
      <c r="E3163">
        <v>1.4500000000000001E-2</v>
      </c>
      <c r="F3163">
        <v>1.4500000000000001E-2</v>
      </c>
      <c r="G3163">
        <v>1.4500000000000001E-2</v>
      </c>
      <c r="H3163">
        <v>1.4500000000000001E-2</v>
      </c>
      <c r="I3163">
        <v>1.4500000000000001E-2</v>
      </c>
      <c r="J3163">
        <v>1.4500000000000001E-2</v>
      </c>
      <c r="K3163">
        <v>1.4500000000000001E-2</v>
      </c>
      <c r="L3163">
        <v>1.4500000000000001E-2</v>
      </c>
    </row>
    <row r="3164" spans="1:12" x14ac:dyDescent="0.25">
      <c r="A3164" t="s">
        <v>748</v>
      </c>
      <c r="B3164">
        <v>2013</v>
      </c>
      <c r="C3164" t="s">
        <v>702</v>
      </c>
      <c r="D3164">
        <v>0.105</v>
      </c>
      <c r="E3164">
        <v>0.105</v>
      </c>
      <c r="F3164">
        <v>0.105</v>
      </c>
      <c r="G3164">
        <v>0.105</v>
      </c>
      <c r="H3164">
        <v>0.105</v>
      </c>
      <c r="I3164">
        <v>0.105</v>
      </c>
      <c r="J3164">
        <v>0.105</v>
      </c>
      <c r="K3164">
        <v>0.105</v>
      </c>
      <c r="L3164">
        <v>0.105</v>
      </c>
    </row>
    <row r="3165" spans="1:12" x14ac:dyDescent="0.25">
      <c r="A3165" t="s">
        <v>748</v>
      </c>
      <c r="B3165">
        <v>2013</v>
      </c>
      <c r="C3165" t="s">
        <v>698</v>
      </c>
      <c r="D3165">
        <v>0.53959999999999997</v>
      </c>
      <c r="E3165">
        <v>0.53959999999999997</v>
      </c>
      <c r="F3165">
        <v>0.53959999999999997</v>
      </c>
      <c r="G3165">
        <v>0.53959999999999997</v>
      </c>
      <c r="H3165">
        <v>0.53959999999999997</v>
      </c>
      <c r="I3165">
        <v>0.53959999999999997</v>
      </c>
      <c r="J3165">
        <v>0.53959999999999997</v>
      </c>
      <c r="K3165">
        <v>0.53959999999999997</v>
      </c>
      <c r="L3165">
        <v>0.53959999999999997</v>
      </c>
    </row>
    <row r="3166" spans="1:12" x14ac:dyDescent="0.25">
      <c r="A3166" t="s">
        <v>749</v>
      </c>
      <c r="B3166">
        <v>2013</v>
      </c>
      <c r="C3166" t="s">
        <v>702</v>
      </c>
      <c r="D3166">
        <v>2.58E-2</v>
      </c>
      <c r="E3166">
        <v>2.58E-2</v>
      </c>
      <c r="F3166">
        <v>2.58E-2</v>
      </c>
      <c r="G3166">
        <v>2.58E-2</v>
      </c>
      <c r="H3166">
        <v>2.58E-2</v>
      </c>
      <c r="I3166">
        <v>2.58E-2</v>
      </c>
      <c r="J3166">
        <v>2.58E-2</v>
      </c>
      <c r="K3166">
        <v>2.58E-2</v>
      </c>
      <c r="L3166">
        <v>2.58E-2</v>
      </c>
    </row>
    <row r="3167" spans="1:12" x14ac:dyDescent="0.25">
      <c r="A3167" t="s">
        <v>749</v>
      </c>
      <c r="B3167">
        <v>2013</v>
      </c>
      <c r="C3167" t="s">
        <v>697</v>
      </c>
      <c r="D3167">
        <v>0.31680000000000003</v>
      </c>
      <c r="E3167">
        <v>0.31680000000000003</v>
      </c>
      <c r="F3167">
        <v>0.31680000000000003</v>
      </c>
      <c r="G3167">
        <v>0.31680000000000003</v>
      </c>
      <c r="H3167">
        <v>0.31680000000000003</v>
      </c>
      <c r="I3167">
        <v>0.31680000000000003</v>
      </c>
      <c r="J3167">
        <v>0.31680000000000003</v>
      </c>
      <c r="K3167">
        <v>0.31680000000000003</v>
      </c>
      <c r="L3167">
        <v>0.31680000000000003</v>
      </c>
    </row>
    <row r="3168" spans="1:12" x14ac:dyDescent="0.25">
      <c r="A3168" t="s">
        <v>749</v>
      </c>
      <c r="B3168">
        <v>2013</v>
      </c>
      <c r="C3168" t="s">
        <v>698</v>
      </c>
      <c r="D3168">
        <v>0.14000000000000001</v>
      </c>
      <c r="E3168">
        <v>0.14000000000000001</v>
      </c>
      <c r="F3168">
        <v>0.14000000000000001</v>
      </c>
      <c r="G3168">
        <v>0.14000000000000001</v>
      </c>
      <c r="H3168">
        <v>0.14000000000000001</v>
      </c>
      <c r="I3168">
        <v>0.14000000000000001</v>
      </c>
      <c r="J3168">
        <v>0.14000000000000001</v>
      </c>
      <c r="K3168">
        <v>0.14000000000000001</v>
      </c>
      <c r="L3168">
        <v>0.14000000000000001</v>
      </c>
    </row>
    <row r="3169" spans="1:12" x14ac:dyDescent="0.25">
      <c r="A3169" t="s">
        <v>749</v>
      </c>
      <c r="B3169">
        <v>2013</v>
      </c>
      <c r="C3169" t="s">
        <v>699</v>
      </c>
      <c r="D3169">
        <v>3.5999999999999999E-3</v>
      </c>
      <c r="E3169">
        <v>3.5999999999999999E-3</v>
      </c>
      <c r="F3169">
        <v>3.5999999999999999E-3</v>
      </c>
      <c r="G3169">
        <v>3.5999999999999999E-3</v>
      </c>
      <c r="H3169">
        <v>3.5999999999999999E-3</v>
      </c>
      <c r="I3169">
        <v>3.5999999999999999E-3</v>
      </c>
      <c r="J3169">
        <v>3.5999999999999999E-3</v>
      </c>
      <c r="K3169">
        <v>3.5999999999999999E-3</v>
      </c>
      <c r="L3169">
        <v>3.5999999999999999E-3</v>
      </c>
    </row>
    <row r="3170" spans="1:12" x14ac:dyDescent="0.25">
      <c r="A3170" t="s">
        <v>749</v>
      </c>
      <c r="B3170">
        <v>2013</v>
      </c>
      <c r="C3170" t="s">
        <v>703</v>
      </c>
      <c r="D3170">
        <v>5.1999999999999998E-3</v>
      </c>
      <c r="E3170">
        <v>5.1999999999999998E-3</v>
      </c>
      <c r="F3170">
        <v>5.1999999999999998E-3</v>
      </c>
      <c r="G3170">
        <v>5.1999999999999998E-3</v>
      </c>
      <c r="H3170">
        <v>5.1999999999999998E-3</v>
      </c>
      <c r="I3170">
        <v>5.1999999999999998E-3</v>
      </c>
      <c r="J3170">
        <v>5.1999999999999998E-3</v>
      </c>
      <c r="K3170">
        <v>5.1999999999999998E-3</v>
      </c>
      <c r="L3170">
        <v>5.1999999999999998E-3</v>
      </c>
    </row>
    <row r="3171" spans="1:12" x14ac:dyDescent="0.25">
      <c r="A3171" t="s">
        <v>749</v>
      </c>
      <c r="B3171">
        <v>2013</v>
      </c>
      <c r="C3171" t="s">
        <v>700</v>
      </c>
      <c r="D3171">
        <v>8.8800000000000004E-2</v>
      </c>
      <c r="E3171">
        <v>8.8800000000000004E-2</v>
      </c>
      <c r="F3171">
        <v>8.8800000000000004E-2</v>
      </c>
      <c r="G3171">
        <v>8.8800000000000004E-2</v>
      </c>
      <c r="H3171">
        <v>8.8800000000000004E-2</v>
      </c>
      <c r="I3171">
        <v>8.8800000000000004E-2</v>
      </c>
      <c r="J3171">
        <v>8.8800000000000004E-2</v>
      </c>
      <c r="K3171">
        <v>8.8800000000000004E-2</v>
      </c>
      <c r="L3171">
        <v>8.8800000000000004E-2</v>
      </c>
    </row>
    <row r="3172" spans="1:12" x14ac:dyDescent="0.25">
      <c r="A3172" t="s">
        <v>749</v>
      </c>
      <c r="B3172">
        <v>2013</v>
      </c>
      <c r="C3172" t="s">
        <v>701</v>
      </c>
      <c r="D3172">
        <v>5.3400000000000003E-2</v>
      </c>
      <c r="E3172">
        <v>5.3400000000000003E-2</v>
      </c>
      <c r="F3172">
        <v>5.3400000000000003E-2</v>
      </c>
      <c r="G3172">
        <v>5.3400000000000003E-2</v>
      </c>
      <c r="H3172">
        <v>5.3400000000000003E-2</v>
      </c>
      <c r="I3172">
        <v>5.3400000000000003E-2</v>
      </c>
      <c r="J3172">
        <v>5.3400000000000003E-2</v>
      </c>
      <c r="K3172">
        <v>5.3400000000000003E-2</v>
      </c>
      <c r="L3172">
        <v>5.3400000000000003E-2</v>
      </c>
    </row>
    <row r="3173" spans="1:12" x14ac:dyDescent="0.25">
      <c r="A3173" t="s">
        <v>750</v>
      </c>
      <c r="B3173">
        <v>2013</v>
      </c>
      <c r="C3173" t="s">
        <v>702</v>
      </c>
      <c r="D3173">
        <v>0.32129999999999997</v>
      </c>
      <c r="E3173">
        <v>0.32129999999999997</v>
      </c>
      <c r="F3173">
        <v>0.32129999999999997</v>
      </c>
      <c r="G3173">
        <v>0.32129999999999997</v>
      </c>
      <c r="H3173">
        <v>0.32129999999999997</v>
      </c>
      <c r="I3173">
        <v>0.32129999999999997</v>
      </c>
      <c r="J3173">
        <v>0.32129999999999997</v>
      </c>
      <c r="K3173">
        <v>0.32129999999999997</v>
      </c>
      <c r="L3173">
        <v>0.32129999999999997</v>
      </c>
    </row>
    <row r="3174" spans="1:12" x14ac:dyDescent="0.25">
      <c r="A3174" t="s">
        <v>750</v>
      </c>
      <c r="B3174">
        <v>2013</v>
      </c>
      <c r="C3174" t="s">
        <v>701</v>
      </c>
      <c r="D3174">
        <v>0.77429999999999999</v>
      </c>
      <c r="E3174">
        <v>0.77429999999999999</v>
      </c>
      <c r="F3174">
        <v>0.77429999999999999</v>
      </c>
      <c r="G3174">
        <v>0.77429999999999999</v>
      </c>
      <c r="H3174">
        <v>0.77429999999999999</v>
      </c>
      <c r="I3174">
        <v>0.77429999999999999</v>
      </c>
      <c r="J3174">
        <v>0.77429999999999999</v>
      </c>
      <c r="K3174">
        <v>0.77429999999999999</v>
      </c>
      <c r="L3174">
        <v>0.77429999999999999</v>
      </c>
    </row>
    <row r="3175" spans="1:12" x14ac:dyDescent="0.25">
      <c r="A3175" t="s">
        <v>750</v>
      </c>
      <c r="B3175">
        <v>2013</v>
      </c>
      <c r="C3175" t="s">
        <v>698</v>
      </c>
      <c r="D3175">
        <v>1.6725000000000001</v>
      </c>
      <c r="E3175">
        <v>1.6725000000000001</v>
      </c>
      <c r="F3175">
        <v>1.6725000000000001</v>
      </c>
      <c r="G3175">
        <v>1.6725000000000001</v>
      </c>
      <c r="H3175">
        <v>1.6725000000000001</v>
      </c>
      <c r="I3175">
        <v>1.6725000000000001</v>
      </c>
      <c r="J3175">
        <v>1.6725000000000001</v>
      </c>
      <c r="K3175">
        <v>1.6725000000000001</v>
      </c>
      <c r="L3175">
        <v>1.6725000000000001</v>
      </c>
    </row>
    <row r="3176" spans="1:12" x14ac:dyDescent="0.25">
      <c r="A3176" t="s">
        <v>750</v>
      </c>
      <c r="B3176">
        <v>2013</v>
      </c>
      <c r="C3176" t="s">
        <v>697</v>
      </c>
      <c r="D3176">
        <v>3.9839000000000002</v>
      </c>
      <c r="E3176">
        <v>3.9839000000000002</v>
      </c>
      <c r="F3176">
        <v>3.9839000000000002</v>
      </c>
      <c r="G3176">
        <v>3.9839000000000002</v>
      </c>
      <c r="H3176">
        <v>3.9839000000000002</v>
      </c>
      <c r="I3176">
        <v>3.9839000000000002</v>
      </c>
      <c r="J3176">
        <v>3.9839000000000002</v>
      </c>
      <c r="K3176">
        <v>3.9839000000000002</v>
      </c>
      <c r="L3176">
        <v>3.9839000000000002</v>
      </c>
    </row>
    <row r="3177" spans="1:12" x14ac:dyDescent="0.25">
      <c r="A3177" t="s">
        <v>750</v>
      </c>
      <c r="B3177">
        <v>2013</v>
      </c>
      <c r="C3177" t="s">
        <v>699</v>
      </c>
      <c r="D3177">
        <v>4.4299999999999999E-2</v>
      </c>
      <c r="E3177">
        <v>4.4299999999999999E-2</v>
      </c>
      <c r="F3177">
        <v>4.4299999999999999E-2</v>
      </c>
      <c r="G3177">
        <v>4.4299999999999999E-2</v>
      </c>
      <c r="H3177">
        <v>4.4299999999999999E-2</v>
      </c>
      <c r="I3177">
        <v>4.4299999999999999E-2</v>
      </c>
      <c r="J3177">
        <v>4.4299999999999999E-2</v>
      </c>
      <c r="K3177">
        <v>4.4299999999999999E-2</v>
      </c>
      <c r="L3177">
        <v>4.4299999999999999E-2</v>
      </c>
    </row>
    <row r="3178" spans="1:12" x14ac:dyDescent="0.25">
      <c r="A3178" t="s">
        <v>750</v>
      </c>
      <c r="B3178">
        <v>2013</v>
      </c>
      <c r="C3178" t="s">
        <v>703</v>
      </c>
      <c r="D3178">
        <v>6.4799999999999996E-2</v>
      </c>
      <c r="E3178">
        <v>6.4799999999999996E-2</v>
      </c>
      <c r="F3178">
        <v>6.4799999999999996E-2</v>
      </c>
      <c r="G3178">
        <v>6.4799999999999996E-2</v>
      </c>
      <c r="H3178">
        <v>6.4799999999999996E-2</v>
      </c>
      <c r="I3178">
        <v>6.4799999999999996E-2</v>
      </c>
      <c r="J3178">
        <v>6.4799999999999996E-2</v>
      </c>
      <c r="K3178">
        <v>6.4799999999999996E-2</v>
      </c>
      <c r="L3178">
        <v>6.4799999999999996E-2</v>
      </c>
    </row>
    <row r="3179" spans="1:12" x14ac:dyDescent="0.25">
      <c r="A3179" t="s">
        <v>750</v>
      </c>
      <c r="B3179">
        <v>2013</v>
      </c>
      <c r="C3179" t="s">
        <v>700</v>
      </c>
      <c r="D3179">
        <v>1.1067</v>
      </c>
      <c r="E3179">
        <v>1.1067</v>
      </c>
      <c r="F3179">
        <v>1.1067</v>
      </c>
      <c r="G3179">
        <v>1.1067</v>
      </c>
      <c r="H3179">
        <v>1.1067</v>
      </c>
      <c r="I3179">
        <v>1.1067</v>
      </c>
      <c r="J3179">
        <v>1.1067</v>
      </c>
      <c r="K3179">
        <v>1.1067</v>
      </c>
      <c r="L3179">
        <v>1.1067</v>
      </c>
    </row>
    <row r="3180" spans="1:12" x14ac:dyDescent="0.25">
      <c r="A3180" t="s">
        <v>751</v>
      </c>
      <c r="B3180">
        <v>2013</v>
      </c>
      <c r="C3180" t="s">
        <v>699</v>
      </c>
      <c r="D3180">
        <v>3.6799999999999999E-2</v>
      </c>
      <c r="E3180">
        <v>3.6799999999999999E-2</v>
      </c>
      <c r="F3180">
        <v>3.6799999999999999E-2</v>
      </c>
      <c r="G3180">
        <v>3.6799999999999999E-2</v>
      </c>
      <c r="H3180">
        <v>3.6799999999999999E-2</v>
      </c>
      <c r="I3180">
        <v>3.6799999999999999E-2</v>
      </c>
      <c r="J3180">
        <v>3.6799999999999999E-2</v>
      </c>
      <c r="K3180">
        <v>3.6799999999999999E-2</v>
      </c>
      <c r="L3180">
        <v>3.6799999999999999E-2</v>
      </c>
    </row>
    <row r="3181" spans="1:12" x14ac:dyDescent="0.25">
      <c r="A3181" t="s">
        <v>751</v>
      </c>
      <c r="B3181">
        <v>2013</v>
      </c>
      <c r="C3181" t="s">
        <v>701</v>
      </c>
      <c r="D3181">
        <v>0.41020000000000001</v>
      </c>
      <c r="E3181">
        <v>0.41020000000000001</v>
      </c>
      <c r="F3181">
        <v>0.41020000000000001</v>
      </c>
      <c r="G3181">
        <v>0.41020000000000001</v>
      </c>
      <c r="H3181">
        <v>0.41020000000000001</v>
      </c>
      <c r="I3181">
        <v>0.41020000000000001</v>
      </c>
      <c r="J3181">
        <v>0.41020000000000001</v>
      </c>
      <c r="K3181">
        <v>0.41020000000000001</v>
      </c>
      <c r="L3181">
        <v>0.41020000000000001</v>
      </c>
    </row>
    <row r="3182" spans="1:12" x14ac:dyDescent="0.25">
      <c r="A3182" t="s">
        <v>751</v>
      </c>
      <c r="B3182">
        <v>2013</v>
      </c>
      <c r="C3182" t="s">
        <v>698</v>
      </c>
      <c r="D3182">
        <v>1.1871</v>
      </c>
      <c r="E3182">
        <v>1.1871</v>
      </c>
      <c r="F3182">
        <v>1.1871</v>
      </c>
      <c r="G3182">
        <v>1.1871</v>
      </c>
      <c r="H3182">
        <v>1.1871</v>
      </c>
      <c r="I3182">
        <v>1.1871</v>
      </c>
      <c r="J3182">
        <v>1.1871</v>
      </c>
      <c r="K3182">
        <v>1.1871</v>
      </c>
      <c r="L3182">
        <v>1.1871</v>
      </c>
    </row>
    <row r="3183" spans="1:12" x14ac:dyDescent="0.25">
      <c r="A3183" t="s">
        <v>751</v>
      </c>
      <c r="B3183">
        <v>2013</v>
      </c>
      <c r="C3183" t="s">
        <v>700</v>
      </c>
      <c r="D3183">
        <v>0.9194</v>
      </c>
      <c r="E3183">
        <v>0.9194</v>
      </c>
      <c r="F3183">
        <v>0.9194</v>
      </c>
      <c r="G3183">
        <v>0.9194</v>
      </c>
      <c r="H3183">
        <v>0.9194</v>
      </c>
      <c r="I3183">
        <v>0.9194</v>
      </c>
      <c r="J3183">
        <v>0.9194</v>
      </c>
      <c r="K3183">
        <v>0.9194</v>
      </c>
      <c r="L3183">
        <v>0.9194</v>
      </c>
    </row>
    <row r="3184" spans="1:12" x14ac:dyDescent="0.25">
      <c r="A3184" t="s">
        <v>751</v>
      </c>
      <c r="B3184">
        <v>2013</v>
      </c>
      <c r="C3184" t="s">
        <v>703</v>
      </c>
      <c r="D3184">
        <v>5.3800000000000001E-2</v>
      </c>
      <c r="E3184">
        <v>5.3800000000000001E-2</v>
      </c>
      <c r="F3184">
        <v>5.3800000000000001E-2</v>
      </c>
      <c r="G3184">
        <v>5.3800000000000001E-2</v>
      </c>
      <c r="H3184">
        <v>5.3800000000000001E-2</v>
      </c>
      <c r="I3184">
        <v>5.3800000000000001E-2</v>
      </c>
      <c r="J3184">
        <v>5.3800000000000001E-2</v>
      </c>
      <c r="K3184">
        <v>5.3800000000000001E-2</v>
      </c>
      <c r="L3184">
        <v>5.3800000000000001E-2</v>
      </c>
    </row>
    <row r="3185" spans="1:12" x14ac:dyDescent="0.25">
      <c r="A3185" t="s">
        <v>751</v>
      </c>
      <c r="B3185">
        <v>2013</v>
      </c>
      <c r="C3185" t="s">
        <v>697</v>
      </c>
      <c r="D3185">
        <v>2.8742000000000001</v>
      </c>
      <c r="E3185">
        <v>2.8742000000000001</v>
      </c>
      <c r="F3185">
        <v>2.8742000000000001</v>
      </c>
      <c r="G3185">
        <v>2.8742000000000001</v>
      </c>
      <c r="H3185">
        <v>2.8742000000000001</v>
      </c>
      <c r="I3185">
        <v>2.8742000000000001</v>
      </c>
      <c r="J3185">
        <v>2.8742000000000001</v>
      </c>
      <c r="K3185">
        <v>2.8742000000000001</v>
      </c>
      <c r="L3185">
        <v>2.8742000000000001</v>
      </c>
    </row>
    <row r="3186" spans="1:12" x14ac:dyDescent="0.25">
      <c r="A3186" t="s">
        <v>751</v>
      </c>
      <c r="B3186">
        <v>2013</v>
      </c>
      <c r="C3186" t="s">
        <v>702</v>
      </c>
      <c r="D3186">
        <v>0.26690000000000003</v>
      </c>
      <c r="E3186">
        <v>0.26690000000000003</v>
      </c>
      <c r="F3186">
        <v>0.26690000000000003</v>
      </c>
      <c r="G3186">
        <v>0.26690000000000003</v>
      </c>
      <c r="H3186">
        <v>0.26690000000000003</v>
      </c>
      <c r="I3186">
        <v>0.26690000000000003</v>
      </c>
      <c r="J3186">
        <v>0.26690000000000003</v>
      </c>
      <c r="K3186">
        <v>0.26690000000000003</v>
      </c>
      <c r="L3186">
        <v>0.26690000000000003</v>
      </c>
    </row>
    <row r="3187" spans="1:12" x14ac:dyDescent="0.25">
      <c r="A3187" t="s">
        <v>752</v>
      </c>
      <c r="B3187">
        <v>2013</v>
      </c>
      <c r="C3187" t="s">
        <v>697</v>
      </c>
      <c r="D3187">
        <v>0.24149999999999999</v>
      </c>
      <c r="E3187">
        <v>0.24149999999999999</v>
      </c>
      <c r="F3187">
        <v>0.24149999999999999</v>
      </c>
      <c r="G3187">
        <v>0.24149999999999999</v>
      </c>
      <c r="H3187">
        <v>0.24149999999999999</v>
      </c>
      <c r="I3187">
        <v>0.24149999999999999</v>
      </c>
      <c r="J3187">
        <v>0.24149999999999999</v>
      </c>
      <c r="K3187">
        <v>0.24149999999999999</v>
      </c>
      <c r="L3187">
        <v>0.24149999999999999</v>
      </c>
    </row>
    <row r="3188" spans="1:12" x14ac:dyDescent="0.25">
      <c r="A3188" t="s">
        <v>752</v>
      </c>
      <c r="B3188">
        <v>2013</v>
      </c>
      <c r="C3188" t="s">
        <v>700</v>
      </c>
      <c r="D3188">
        <v>6.8900000000000003E-2</v>
      </c>
      <c r="E3188">
        <v>6.8900000000000003E-2</v>
      </c>
      <c r="F3188">
        <v>6.8900000000000003E-2</v>
      </c>
      <c r="G3188">
        <v>6.8900000000000003E-2</v>
      </c>
      <c r="H3188">
        <v>6.8900000000000003E-2</v>
      </c>
      <c r="I3188">
        <v>6.8900000000000003E-2</v>
      </c>
      <c r="J3188">
        <v>6.8900000000000003E-2</v>
      </c>
      <c r="K3188">
        <v>6.8900000000000003E-2</v>
      </c>
      <c r="L3188">
        <v>6.8900000000000003E-2</v>
      </c>
    </row>
    <row r="3189" spans="1:12" x14ac:dyDescent="0.25">
      <c r="A3189" t="s">
        <v>752</v>
      </c>
      <c r="B3189">
        <v>2013</v>
      </c>
      <c r="C3189" t="s">
        <v>702</v>
      </c>
      <c r="D3189">
        <v>0.02</v>
      </c>
      <c r="E3189">
        <v>0.02</v>
      </c>
      <c r="F3189">
        <v>0.02</v>
      </c>
      <c r="G3189">
        <v>0.02</v>
      </c>
      <c r="H3189">
        <v>0.02</v>
      </c>
      <c r="I3189">
        <v>0.02</v>
      </c>
      <c r="J3189">
        <v>0.02</v>
      </c>
      <c r="K3189">
        <v>0.02</v>
      </c>
      <c r="L3189">
        <v>0.02</v>
      </c>
    </row>
    <row r="3190" spans="1:12" x14ac:dyDescent="0.25">
      <c r="A3190" t="s">
        <v>752</v>
      </c>
      <c r="B3190">
        <v>2013</v>
      </c>
      <c r="C3190" t="s">
        <v>701</v>
      </c>
      <c r="D3190">
        <v>5.9299999999999999E-2</v>
      </c>
      <c r="E3190">
        <v>5.9299999999999999E-2</v>
      </c>
      <c r="F3190">
        <v>5.9299999999999999E-2</v>
      </c>
      <c r="G3190">
        <v>5.9299999999999999E-2</v>
      </c>
      <c r="H3190">
        <v>5.9299999999999999E-2</v>
      </c>
      <c r="I3190">
        <v>5.9299999999999999E-2</v>
      </c>
      <c r="J3190">
        <v>5.9299999999999999E-2</v>
      </c>
      <c r="K3190">
        <v>5.9299999999999999E-2</v>
      </c>
      <c r="L3190">
        <v>5.9299999999999999E-2</v>
      </c>
    </row>
    <row r="3191" spans="1:12" x14ac:dyDescent="0.25">
      <c r="A3191" t="s">
        <v>752</v>
      </c>
      <c r="B3191">
        <v>2013</v>
      </c>
      <c r="C3191" t="s">
        <v>703</v>
      </c>
      <c r="D3191">
        <v>4.0000000000000001E-3</v>
      </c>
      <c r="E3191">
        <v>4.0000000000000001E-3</v>
      </c>
      <c r="F3191">
        <v>4.0000000000000001E-3</v>
      </c>
      <c r="G3191">
        <v>4.0000000000000001E-3</v>
      </c>
      <c r="H3191">
        <v>4.0000000000000001E-3</v>
      </c>
      <c r="I3191">
        <v>4.0000000000000001E-3</v>
      </c>
      <c r="J3191">
        <v>4.0000000000000001E-3</v>
      </c>
      <c r="K3191">
        <v>4.0000000000000001E-3</v>
      </c>
      <c r="L3191">
        <v>4.0000000000000001E-3</v>
      </c>
    </row>
    <row r="3192" spans="1:12" x14ac:dyDescent="0.25">
      <c r="A3192" t="s">
        <v>752</v>
      </c>
      <c r="B3192">
        <v>2013</v>
      </c>
      <c r="C3192" t="s">
        <v>698</v>
      </c>
      <c r="D3192">
        <v>8.6499999999999994E-2</v>
      </c>
      <c r="E3192">
        <v>8.6499999999999994E-2</v>
      </c>
      <c r="F3192">
        <v>8.6499999999999994E-2</v>
      </c>
      <c r="G3192">
        <v>8.6499999999999994E-2</v>
      </c>
      <c r="H3192">
        <v>8.6499999999999994E-2</v>
      </c>
      <c r="I3192">
        <v>8.6499999999999994E-2</v>
      </c>
      <c r="J3192">
        <v>8.6499999999999994E-2</v>
      </c>
      <c r="K3192">
        <v>8.6499999999999994E-2</v>
      </c>
      <c r="L3192">
        <v>8.6499999999999994E-2</v>
      </c>
    </row>
    <row r="3193" spans="1:12" x14ac:dyDescent="0.25">
      <c r="A3193" t="s">
        <v>752</v>
      </c>
      <c r="B3193">
        <v>2013</v>
      </c>
      <c r="C3193" t="s">
        <v>699</v>
      </c>
      <c r="D3193">
        <v>2.8E-3</v>
      </c>
      <c r="E3193">
        <v>2.8E-3</v>
      </c>
      <c r="F3193">
        <v>2.8E-3</v>
      </c>
      <c r="G3193">
        <v>2.8E-3</v>
      </c>
      <c r="H3193">
        <v>2.8E-3</v>
      </c>
      <c r="I3193">
        <v>2.8E-3</v>
      </c>
      <c r="J3193">
        <v>2.8E-3</v>
      </c>
      <c r="K3193">
        <v>2.8E-3</v>
      </c>
      <c r="L3193">
        <v>2.8E-3</v>
      </c>
    </row>
    <row r="3194" spans="1:12" x14ac:dyDescent="0.25">
      <c r="A3194" t="s">
        <v>753</v>
      </c>
      <c r="B3194">
        <v>2013</v>
      </c>
      <c r="C3194" t="s">
        <v>703</v>
      </c>
      <c r="D3194">
        <v>1.43E-2</v>
      </c>
      <c r="E3194">
        <v>1.43E-2</v>
      </c>
      <c r="F3194">
        <v>1.43E-2</v>
      </c>
      <c r="G3194">
        <v>1.43E-2</v>
      </c>
      <c r="H3194">
        <v>1.43E-2</v>
      </c>
      <c r="I3194">
        <v>1.43E-2</v>
      </c>
      <c r="J3194">
        <v>1.43E-2</v>
      </c>
      <c r="K3194">
        <v>1.43E-2</v>
      </c>
      <c r="L3194">
        <v>1.43E-2</v>
      </c>
    </row>
    <row r="3195" spans="1:12" x14ac:dyDescent="0.25">
      <c r="A3195" t="s">
        <v>753</v>
      </c>
      <c r="B3195">
        <v>2013</v>
      </c>
      <c r="C3195" t="s">
        <v>698</v>
      </c>
      <c r="D3195">
        <v>0.3553</v>
      </c>
      <c r="E3195">
        <v>0.3553</v>
      </c>
      <c r="F3195">
        <v>0.3553</v>
      </c>
      <c r="G3195">
        <v>0.3553</v>
      </c>
      <c r="H3195">
        <v>0.3553</v>
      </c>
      <c r="I3195">
        <v>0.3553</v>
      </c>
      <c r="J3195">
        <v>0.3553</v>
      </c>
      <c r="K3195">
        <v>0.3553</v>
      </c>
      <c r="L3195">
        <v>0.3553</v>
      </c>
    </row>
    <row r="3196" spans="1:12" x14ac:dyDescent="0.25">
      <c r="A3196" t="s">
        <v>753</v>
      </c>
      <c r="B3196">
        <v>2013</v>
      </c>
      <c r="C3196" t="s">
        <v>702</v>
      </c>
      <c r="D3196">
        <v>7.0900000000000005E-2</v>
      </c>
      <c r="E3196">
        <v>7.0900000000000005E-2</v>
      </c>
      <c r="F3196">
        <v>7.0900000000000005E-2</v>
      </c>
      <c r="G3196">
        <v>7.0900000000000005E-2</v>
      </c>
      <c r="H3196">
        <v>7.0900000000000005E-2</v>
      </c>
      <c r="I3196">
        <v>7.0900000000000005E-2</v>
      </c>
      <c r="J3196">
        <v>7.0900000000000005E-2</v>
      </c>
      <c r="K3196">
        <v>7.0900000000000005E-2</v>
      </c>
      <c r="L3196">
        <v>7.0900000000000005E-2</v>
      </c>
    </row>
    <row r="3197" spans="1:12" x14ac:dyDescent="0.25">
      <c r="A3197" t="s">
        <v>753</v>
      </c>
      <c r="B3197">
        <v>2013</v>
      </c>
      <c r="C3197" t="s">
        <v>700</v>
      </c>
      <c r="D3197">
        <v>0.24410000000000001</v>
      </c>
      <c r="E3197">
        <v>0.24410000000000001</v>
      </c>
      <c r="F3197">
        <v>0.24410000000000001</v>
      </c>
      <c r="G3197">
        <v>0.24410000000000001</v>
      </c>
      <c r="H3197">
        <v>0.24410000000000001</v>
      </c>
      <c r="I3197">
        <v>0.24410000000000001</v>
      </c>
      <c r="J3197">
        <v>0.24410000000000001</v>
      </c>
      <c r="K3197">
        <v>0.24410000000000001</v>
      </c>
      <c r="L3197">
        <v>0.24410000000000001</v>
      </c>
    </row>
    <row r="3198" spans="1:12" x14ac:dyDescent="0.25">
      <c r="A3198" t="s">
        <v>753</v>
      </c>
      <c r="B3198">
        <v>2013</v>
      </c>
      <c r="C3198" t="s">
        <v>701</v>
      </c>
      <c r="D3198">
        <v>0.18709999999999999</v>
      </c>
      <c r="E3198">
        <v>0.18709999999999999</v>
      </c>
      <c r="F3198">
        <v>0.18709999999999999</v>
      </c>
      <c r="G3198">
        <v>0.18709999999999999</v>
      </c>
      <c r="H3198">
        <v>0.18709999999999999</v>
      </c>
      <c r="I3198">
        <v>0.18709999999999999</v>
      </c>
      <c r="J3198">
        <v>0.18709999999999999</v>
      </c>
      <c r="K3198">
        <v>0.18709999999999999</v>
      </c>
      <c r="L3198">
        <v>0.18709999999999999</v>
      </c>
    </row>
    <row r="3199" spans="1:12" x14ac:dyDescent="0.25">
      <c r="A3199" t="s">
        <v>753</v>
      </c>
      <c r="B3199">
        <v>2013</v>
      </c>
      <c r="C3199" t="s">
        <v>697</v>
      </c>
      <c r="D3199">
        <v>0.88139999999999996</v>
      </c>
      <c r="E3199">
        <v>0.88139999999999996</v>
      </c>
      <c r="F3199">
        <v>0.88139999999999996</v>
      </c>
      <c r="G3199">
        <v>0.88139999999999996</v>
      </c>
      <c r="H3199">
        <v>0.88139999999999996</v>
      </c>
      <c r="I3199">
        <v>0.88139999999999996</v>
      </c>
      <c r="J3199">
        <v>0.88139999999999996</v>
      </c>
      <c r="K3199">
        <v>0.88139999999999996</v>
      </c>
      <c r="L3199">
        <v>0.88139999999999996</v>
      </c>
    </row>
    <row r="3200" spans="1:12" x14ac:dyDescent="0.25">
      <c r="A3200" t="s">
        <v>753</v>
      </c>
      <c r="B3200">
        <v>2013</v>
      </c>
      <c r="C3200" t="s">
        <v>699</v>
      </c>
      <c r="D3200">
        <v>9.7999999999999997E-3</v>
      </c>
      <c r="E3200">
        <v>9.7999999999999997E-3</v>
      </c>
      <c r="F3200">
        <v>9.7999999999999997E-3</v>
      </c>
      <c r="G3200">
        <v>9.7999999999999997E-3</v>
      </c>
      <c r="H3200">
        <v>9.7999999999999997E-3</v>
      </c>
      <c r="I3200">
        <v>9.7999999999999997E-3</v>
      </c>
      <c r="J3200">
        <v>9.7999999999999997E-3</v>
      </c>
      <c r="K3200">
        <v>9.7999999999999997E-3</v>
      </c>
      <c r="L3200">
        <v>9.7999999999999997E-3</v>
      </c>
    </row>
    <row r="3201" spans="1:12" x14ac:dyDescent="0.25">
      <c r="A3201" t="s">
        <v>754</v>
      </c>
      <c r="B3201">
        <v>2013</v>
      </c>
      <c r="C3201" t="s">
        <v>701</v>
      </c>
      <c r="D3201">
        <v>0.54069999999999996</v>
      </c>
      <c r="E3201">
        <v>0.54069999999999996</v>
      </c>
      <c r="F3201">
        <v>0.54069999999999996</v>
      </c>
      <c r="G3201">
        <v>0.54069999999999996</v>
      </c>
      <c r="H3201">
        <v>0.54069999999999996</v>
      </c>
      <c r="I3201">
        <v>0.54069999999999996</v>
      </c>
      <c r="J3201">
        <v>0.54069999999999996</v>
      </c>
      <c r="K3201">
        <v>0.54069999999999996</v>
      </c>
      <c r="L3201">
        <v>0.54069999999999996</v>
      </c>
    </row>
    <row r="3202" spans="1:12" x14ac:dyDescent="0.25">
      <c r="A3202" t="s">
        <v>754</v>
      </c>
      <c r="B3202">
        <v>2013</v>
      </c>
      <c r="C3202" t="s">
        <v>702</v>
      </c>
      <c r="D3202">
        <v>0.22589999999999999</v>
      </c>
      <c r="E3202">
        <v>0.22589999999999999</v>
      </c>
      <c r="F3202">
        <v>0.22589999999999999</v>
      </c>
      <c r="G3202">
        <v>0.22589999999999999</v>
      </c>
      <c r="H3202">
        <v>0.22589999999999999</v>
      </c>
      <c r="I3202">
        <v>0.22589999999999999</v>
      </c>
      <c r="J3202">
        <v>0.22589999999999999</v>
      </c>
      <c r="K3202">
        <v>0.22589999999999999</v>
      </c>
      <c r="L3202">
        <v>0.22589999999999999</v>
      </c>
    </row>
    <row r="3203" spans="1:12" x14ac:dyDescent="0.25">
      <c r="A3203" t="s">
        <v>754</v>
      </c>
      <c r="B3203">
        <v>2013</v>
      </c>
      <c r="C3203" t="s">
        <v>697</v>
      </c>
      <c r="D3203">
        <v>2.7671999999999999</v>
      </c>
      <c r="E3203">
        <v>2.7671999999999999</v>
      </c>
      <c r="F3203">
        <v>2.7671999999999999</v>
      </c>
      <c r="G3203">
        <v>2.7671999999999999</v>
      </c>
      <c r="H3203">
        <v>2.7671999999999999</v>
      </c>
      <c r="I3203">
        <v>2.7671999999999999</v>
      </c>
      <c r="J3203">
        <v>2.7671999999999999</v>
      </c>
      <c r="K3203">
        <v>2.7671999999999999</v>
      </c>
      <c r="L3203">
        <v>2.7671999999999999</v>
      </c>
    </row>
    <row r="3204" spans="1:12" x14ac:dyDescent="0.25">
      <c r="A3204" t="s">
        <v>754</v>
      </c>
      <c r="B3204">
        <v>2013</v>
      </c>
      <c r="C3204" t="s">
        <v>700</v>
      </c>
      <c r="D3204">
        <v>0.77800000000000002</v>
      </c>
      <c r="E3204">
        <v>0.77800000000000002</v>
      </c>
      <c r="F3204">
        <v>0.77800000000000002</v>
      </c>
      <c r="G3204">
        <v>0.77800000000000002</v>
      </c>
      <c r="H3204">
        <v>0.77800000000000002</v>
      </c>
      <c r="I3204">
        <v>0.77800000000000002</v>
      </c>
      <c r="J3204">
        <v>0.77800000000000002</v>
      </c>
      <c r="K3204">
        <v>0.77800000000000002</v>
      </c>
      <c r="L3204">
        <v>0.77800000000000002</v>
      </c>
    </row>
    <row r="3205" spans="1:12" x14ac:dyDescent="0.25">
      <c r="A3205" t="s">
        <v>754</v>
      </c>
      <c r="B3205">
        <v>2013</v>
      </c>
      <c r="C3205" t="s">
        <v>703</v>
      </c>
      <c r="D3205">
        <v>4.5499999999999999E-2</v>
      </c>
      <c r="E3205">
        <v>4.5499999999999999E-2</v>
      </c>
      <c r="F3205">
        <v>4.5499999999999999E-2</v>
      </c>
      <c r="G3205">
        <v>4.5499999999999999E-2</v>
      </c>
      <c r="H3205">
        <v>4.5499999999999999E-2</v>
      </c>
      <c r="I3205">
        <v>4.5499999999999999E-2</v>
      </c>
      <c r="J3205">
        <v>4.5499999999999999E-2</v>
      </c>
      <c r="K3205">
        <v>4.5499999999999999E-2</v>
      </c>
      <c r="L3205">
        <v>4.5499999999999999E-2</v>
      </c>
    </row>
    <row r="3206" spans="1:12" x14ac:dyDescent="0.25">
      <c r="A3206" t="s">
        <v>754</v>
      </c>
      <c r="B3206">
        <v>2013</v>
      </c>
      <c r="C3206" t="s">
        <v>698</v>
      </c>
      <c r="D3206">
        <v>1.1458999999999999</v>
      </c>
      <c r="E3206">
        <v>1.1458999999999999</v>
      </c>
      <c r="F3206">
        <v>1.1458999999999999</v>
      </c>
      <c r="G3206">
        <v>1.1458999999999999</v>
      </c>
      <c r="H3206">
        <v>1.1458999999999999</v>
      </c>
      <c r="I3206">
        <v>1.1458999999999999</v>
      </c>
      <c r="J3206">
        <v>1.1458999999999999</v>
      </c>
      <c r="K3206">
        <v>1.1458999999999999</v>
      </c>
      <c r="L3206">
        <v>1.1458999999999999</v>
      </c>
    </row>
    <row r="3207" spans="1:12" x14ac:dyDescent="0.25">
      <c r="A3207" t="s">
        <v>754</v>
      </c>
      <c r="B3207">
        <v>2013</v>
      </c>
      <c r="C3207" t="s">
        <v>699</v>
      </c>
      <c r="D3207">
        <v>3.1199999999999999E-2</v>
      </c>
      <c r="E3207">
        <v>3.1199999999999999E-2</v>
      </c>
      <c r="F3207">
        <v>3.1199999999999999E-2</v>
      </c>
      <c r="G3207">
        <v>3.1199999999999999E-2</v>
      </c>
      <c r="H3207">
        <v>3.1199999999999999E-2</v>
      </c>
      <c r="I3207">
        <v>3.1199999999999999E-2</v>
      </c>
      <c r="J3207">
        <v>3.1199999999999999E-2</v>
      </c>
      <c r="K3207">
        <v>3.1199999999999999E-2</v>
      </c>
      <c r="L3207">
        <v>3.1199999999999999E-2</v>
      </c>
    </row>
    <row r="3208" spans="1:12" x14ac:dyDescent="0.25">
      <c r="A3208" t="s">
        <v>755</v>
      </c>
      <c r="B3208">
        <v>2013</v>
      </c>
      <c r="C3208" t="s">
        <v>701</v>
      </c>
      <c r="D3208">
        <v>4.5199999999999997E-2</v>
      </c>
      <c r="E3208">
        <v>4.5199999999999997E-2</v>
      </c>
      <c r="F3208">
        <v>4.5199999999999997E-2</v>
      </c>
      <c r="G3208">
        <v>4.5199999999999997E-2</v>
      </c>
      <c r="H3208">
        <v>4.5199999999999997E-2</v>
      </c>
      <c r="I3208">
        <v>4.5199999999999997E-2</v>
      </c>
      <c r="J3208">
        <v>4.5199999999999997E-2</v>
      </c>
      <c r="K3208">
        <v>4.5199999999999997E-2</v>
      </c>
      <c r="L3208">
        <v>4.5199999999999997E-2</v>
      </c>
    </row>
    <row r="3209" spans="1:12" x14ac:dyDescent="0.25">
      <c r="A3209" t="s">
        <v>755</v>
      </c>
      <c r="B3209">
        <v>2013</v>
      </c>
      <c r="C3209" t="s">
        <v>703</v>
      </c>
      <c r="D3209">
        <v>4.1000000000000003E-3</v>
      </c>
      <c r="E3209">
        <v>4.1000000000000003E-3</v>
      </c>
      <c r="F3209">
        <v>4.1000000000000003E-3</v>
      </c>
      <c r="G3209">
        <v>4.1000000000000003E-3</v>
      </c>
      <c r="H3209">
        <v>4.1000000000000003E-3</v>
      </c>
      <c r="I3209">
        <v>4.1000000000000003E-3</v>
      </c>
      <c r="J3209">
        <v>4.1000000000000003E-3</v>
      </c>
      <c r="K3209">
        <v>4.1000000000000003E-3</v>
      </c>
      <c r="L3209">
        <v>4.1000000000000003E-3</v>
      </c>
    </row>
    <row r="3210" spans="1:12" x14ac:dyDescent="0.25">
      <c r="A3210" t="s">
        <v>755</v>
      </c>
      <c r="B3210">
        <v>2013</v>
      </c>
      <c r="C3210" t="s">
        <v>698</v>
      </c>
      <c r="D3210">
        <v>0.1676</v>
      </c>
      <c r="E3210">
        <v>0.1676</v>
      </c>
      <c r="F3210">
        <v>0.1676</v>
      </c>
      <c r="G3210">
        <v>0.1676</v>
      </c>
      <c r="H3210">
        <v>0.1676</v>
      </c>
      <c r="I3210">
        <v>0.1676</v>
      </c>
      <c r="J3210">
        <v>0.1676</v>
      </c>
      <c r="K3210">
        <v>0.1676</v>
      </c>
      <c r="L3210">
        <v>0.1676</v>
      </c>
    </row>
    <row r="3211" spans="1:12" x14ac:dyDescent="0.25">
      <c r="A3211" t="s">
        <v>755</v>
      </c>
      <c r="B3211">
        <v>2013</v>
      </c>
      <c r="C3211" t="s">
        <v>700</v>
      </c>
      <c r="D3211">
        <v>7.0199999999999999E-2</v>
      </c>
      <c r="E3211">
        <v>7.0199999999999999E-2</v>
      </c>
      <c r="F3211">
        <v>7.0199999999999999E-2</v>
      </c>
      <c r="G3211">
        <v>7.0199999999999999E-2</v>
      </c>
      <c r="H3211">
        <v>7.0199999999999999E-2</v>
      </c>
      <c r="I3211">
        <v>7.0199999999999999E-2</v>
      </c>
      <c r="J3211">
        <v>7.0199999999999999E-2</v>
      </c>
      <c r="K3211">
        <v>7.0199999999999999E-2</v>
      </c>
      <c r="L3211">
        <v>7.0199999999999999E-2</v>
      </c>
    </row>
    <row r="3212" spans="1:12" x14ac:dyDescent="0.25">
      <c r="A3212" t="s">
        <v>755</v>
      </c>
      <c r="B3212">
        <v>2013</v>
      </c>
      <c r="C3212" t="s">
        <v>702</v>
      </c>
      <c r="D3212">
        <v>2.0400000000000001E-2</v>
      </c>
      <c r="E3212">
        <v>2.0400000000000001E-2</v>
      </c>
      <c r="F3212">
        <v>2.0400000000000001E-2</v>
      </c>
      <c r="G3212">
        <v>2.0400000000000001E-2</v>
      </c>
      <c r="H3212">
        <v>2.0400000000000001E-2</v>
      </c>
      <c r="I3212">
        <v>2.0400000000000001E-2</v>
      </c>
      <c r="J3212">
        <v>2.0400000000000001E-2</v>
      </c>
      <c r="K3212">
        <v>2.0400000000000001E-2</v>
      </c>
      <c r="L3212">
        <v>2.0400000000000001E-2</v>
      </c>
    </row>
    <row r="3213" spans="1:12" x14ac:dyDescent="0.25">
      <c r="A3213" t="s">
        <v>755</v>
      </c>
      <c r="B3213">
        <v>2013</v>
      </c>
      <c r="C3213" t="s">
        <v>697</v>
      </c>
      <c r="D3213">
        <v>0.31019999999999998</v>
      </c>
      <c r="E3213">
        <v>0.31019999999999998</v>
      </c>
      <c r="F3213">
        <v>0.31019999999999998</v>
      </c>
      <c r="G3213">
        <v>0.31019999999999998</v>
      </c>
      <c r="H3213">
        <v>0.31019999999999998</v>
      </c>
      <c r="I3213">
        <v>0.31019999999999998</v>
      </c>
      <c r="J3213">
        <v>0.31019999999999998</v>
      </c>
      <c r="K3213">
        <v>0.31019999999999998</v>
      </c>
      <c r="L3213">
        <v>0.31019999999999998</v>
      </c>
    </row>
    <row r="3214" spans="1:12" x14ac:dyDescent="0.25">
      <c r="A3214" t="s">
        <v>755</v>
      </c>
      <c r="B3214">
        <v>2013</v>
      </c>
      <c r="C3214" t="s">
        <v>699</v>
      </c>
      <c r="D3214">
        <v>2.8E-3</v>
      </c>
      <c r="E3214">
        <v>2.8E-3</v>
      </c>
      <c r="F3214">
        <v>2.8E-3</v>
      </c>
      <c r="G3214">
        <v>2.8E-3</v>
      </c>
      <c r="H3214">
        <v>2.8E-3</v>
      </c>
      <c r="I3214">
        <v>2.8E-3</v>
      </c>
      <c r="J3214">
        <v>2.8E-3</v>
      </c>
      <c r="K3214">
        <v>2.8E-3</v>
      </c>
      <c r="L3214">
        <v>2.8E-3</v>
      </c>
    </row>
    <row r="3215" spans="1:12" x14ac:dyDescent="0.25">
      <c r="A3215" t="s">
        <v>696</v>
      </c>
      <c r="B3215">
        <v>2014</v>
      </c>
      <c r="C3215" t="s">
        <v>698</v>
      </c>
      <c r="D3215">
        <v>1.2101999999999999</v>
      </c>
      <c r="E3215">
        <v>1.2101999999999999</v>
      </c>
      <c r="F3215">
        <v>1.2101999999999999</v>
      </c>
      <c r="G3215">
        <v>1.2101999999999999</v>
      </c>
      <c r="H3215">
        <v>1.2101999999999999</v>
      </c>
      <c r="I3215">
        <v>1.2101999999999999</v>
      </c>
      <c r="J3215">
        <v>1.2101999999999999</v>
      </c>
      <c r="K3215">
        <v>1.2101999999999999</v>
      </c>
      <c r="L3215">
        <v>1.2101999999999999</v>
      </c>
    </row>
    <row r="3216" spans="1:12" x14ac:dyDescent="0.25">
      <c r="A3216" t="s">
        <v>696</v>
      </c>
      <c r="B3216">
        <v>2014</v>
      </c>
      <c r="C3216" t="s">
        <v>703</v>
      </c>
      <c r="D3216">
        <v>3.61E-2</v>
      </c>
      <c r="E3216">
        <v>3.61E-2</v>
      </c>
      <c r="F3216">
        <v>3.61E-2</v>
      </c>
      <c r="G3216">
        <v>3.61E-2</v>
      </c>
      <c r="H3216">
        <v>3.61E-2</v>
      </c>
      <c r="I3216">
        <v>3.61E-2</v>
      </c>
      <c r="J3216">
        <v>3.61E-2</v>
      </c>
      <c r="K3216">
        <v>3.61E-2</v>
      </c>
      <c r="L3216">
        <v>3.61E-2</v>
      </c>
    </row>
    <row r="3217" spans="1:12" x14ac:dyDescent="0.25">
      <c r="A3217" t="s">
        <v>696</v>
      </c>
      <c r="B3217">
        <v>2014</v>
      </c>
      <c r="C3217" t="s">
        <v>702</v>
      </c>
      <c r="D3217">
        <v>0.17829999999999999</v>
      </c>
      <c r="E3217">
        <v>0.17829999999999999</v>
      </c>
      <c r="F3217">
        <v>0.17829999999999999</v>
      </c>
      <c r="G3217">
        <v>0.17829999999999999</v>
      </c>
      <c r="H3217">
        <v>0.17829999999999999</v>
      </c>
      <c r="I3217">
        <v>0.17829999999999999</v>
      </c>
      <c r="J3217">
        <v>0.17829999999999999</v>
      </c>
      <c r="K3217">
        <v>0.17829999999999999</v>
      </c>
      <c r="L3217">
        <v>0.17829999999999999</v>
      </c>
    </row>
    <row r="3218" spans="1:12" x14ac:dyDescent="0.25">
      <c r="A3218" t="s">
        <v>696</v>
      </c>
      <c r="B3218">
        <v>2014</v>
      </c>
      <c r="C3218" t="s">
        <v>701</v>
      </c>
      <c r="D3218">
        <v>0.56799999999999995</v>
      </c>
      <c r="E3218">
        <v>0.56799999999999995</v>
      </c>
      <c r="F3218">
        <v>0.56799999999999995</v>
      </c>
      <c r="G3218">
        <v>0.56799999999999995</v>
      </c>
      <c r="H3218">
        <v>0.56799999999999995</v>
      </c>
      <c r="I3218">
        <v>0.56799999999999995</v>
      </c>
      <c r="J3218">
        <v>0.56799999999999995</v>
      </c>
      <c r="K3218">
        <v>0.56799999999999995</v>
      </c>
      <c r="L3218">
        <v>0.56799999999999995</v>
      </c>
    </row>
    <row r="3219" spans="1:12" x14ac:dyDescent="0.25">
      <c r="A3219" t="s">
        <v>696</v>
      </c>
      <c r="B3219">
        <v>2014</v>
      </c>
      <c r="C3219" t="s">
        <v>700</v>
      </c>
      <c r="D3219">
        <v>0.67930000000000001</v>
      </c>
      <c r="E3219">
        <v>0.67930000000000001</v>
      </c>
      <c r="F3219">
        <v>0.67930000000000001</v>
      </c>
      <c r="G3219">
        <v>0.67930000000000001</v>
      </c>
      <c r="H3219">
        <v>0.67930000000000001</v>
      </c>
      <c r="I3219">
        <v>0.67930000000000001</v>
      </c>
      <c r="J3219">
        <v>0.67930000000000001</v>
      </c>
      <c r="K3219">
        <v>0.67930000000000001</v>
      </c>
      <c r="L3219">
        <v>0.67930000000000001</v>
      </c>
    </row>
    <row r="3220" spans="1:12" x14ac:dyDescent="0.25">
      <c r="A3220" t="s">
        <v>696</v>
      </c>
      <c r="B3220">
        <v>2014</v>
      </c>
      <c r="C3220" t="s">
        <v>697</v>
      </c>
      <c r="D3220">
        <v>2.7039</v>
      </c>
      <c r="E3220">
        <v>2.7039</v>
      </c>
      <c r="F3220">
        <v>2.7039</v>
      </c>
      <c r="G3220">
        <v>2.7039</v>
      </c>
      <c r="H3220">
        <v>2.7039</v>
      </c>
      <c r="I3220">
        <v>2.7039</v>
      </c>
      <c r="J3220">
        <v>2.7039</v>
      </c>
      <c r="K3220">
        <v>2.7039</v>
      </c>
      <c r="L3220">
        <v>2.7039</v>
      </c>
    </row>
    <row r="3221" spans="1:12" x14ac:dyDescent="0.25">
      <c r="A3221" t="s">
        <v>696</v>
      </c>
      <c r="B3221">
        <v>2014</v>
      </c>
      <c r="C3221" t="s">
        <v>699</v>
      </c>
      <c r="D3221">
        <v>3.2000000000000001E-2</v>
      </c>
      <c r="E3221">
        <v>3.2000000000000001E-2</v>
      </c>
      <c r="F3221">
        <v>3.2000000000000001E-2</v>
      </c>
      <c r="G3221">
        <v>3.2000000000000001E-2</v>
      </c>
      <c r="H3221">
        <v>3.2000000000000001E-2</v>
      </c>
      <c r="I3221">
        <v>3.2000000000000001E-2</v>
      </c>
      <c r="J3221">
        <v>3.2000000000000001E-2</v>
      </c>
      <c r="K3221">
        <v>3.2000000000000001E-2</v>
      </c>
      <c r="L3221">
        <v>3.2000000000000001E-2</v>
      </c>
    </row>
    <row r="3222" spans="1:12" x14ac:dyDescent="0.25">
      <c r="A3222" t="s">
        <v>704</v>
      </c>
      <c r="B3222">
        <v>2014</v>
      </c>
      <c r="C3222" t="s">
        <v>698</v>
      </c>
      <c r="D3222">
        <v>0.10539999999999999</v>
      </c>
      <c r="E3222">
        <v>0.10539999999999999</v>
      </c>
      <c r="F3222">
        <v>0.10539999999999999</v>
      </c>
      <c r="G3222">
        <v>0.10539999999999999</v>
      </c>
      <c r="H3222">
        <v>0.10539999999999999</v>
      </c>
      <c r="I3222">
        <v>0.10539999999999999</v>
      </c>
      <c r="J3222">
        <v>0.10539999999999999</v>
      </c>
      <c r="K3222">
        <v>0.10539999999999999</v>
      </c>
      <c r="L3222">
        <v>0.10539999999999999</v>
      </c>
    </row>
    <row r="3223" spans="1:12" x14ac:dyDescent="0.25">
      <c r="A3223" t="s">
        <v>704</v>
      </c>
      <c r="B3223">
        <v>2014</v>
      </c>
      <c r="C3223" t="s">
        <v>699</v>
      </c>
      <c r="D3223">
        <v>5.0000000000000001E-3</v>
      </c>
      <c r="E3223">
        <v>5.0000000000000001E-3</v>
      </c>
      <c r="F3223">
        <v>5.0000000000000001E-3</v>
      </c>
      <c r="G3223">
        <v>5.0000000000000001E-3</v>
      </c>
      <c r="H3223">
        <v>5.0000000000000001E-3</v>
      </c>
      <c r="I3223">
        <v>5.0000000000000001E-3</v>
      </c>
      <c r="J3223">
        <v>5.0000000000000001E-3</v>
      </c>
      <c r="K3223">
        <v>5.0000000000000001E-3</v>
      </c>
      <c r="L3223">
        <v>5.0000000000000001E-3</v>
      </c>
    </row>
    <row r="3224" spans="1:12" x14ac:dyDescent="0.25">
      <c r="A3224" t="s">
        <v>704</v>
      </c>
      <c r="B3224">
        <v>2014</v>
      </c>
      <c r="C3224" t="s">
        <v>703</v>
      </c>
      <c r="D3224">
        <v>5.5999999999999999E-3</v>
      </c>
      <c r="E3224">
        <v>5.5999999999999999E-3</v>
      </c>
      <c r="F3224">
        <v>5.5999999999999999E-3</v>
      </c>
      <c r="G3224">
        <v>5.5999999999999999E-3</v>
      </c>
      <c r="H3224">
        <v>5.5999999999999999E-3</v>
      </c>
      <c r="I3224">
        <v>5.5999999999999999E-3</v>
      </c>
      <c r="J3224">
        <v>5.5999999999999999E-3</v>
      </c>
      <c r="K3224">
        <v>5.5999999999999999E-3</v>
      </c>
      <c r="L3224">
        <v>5.5999999999999999E-3</v>
      </c>
    </row>
    <row r="3225" spans="1:12" x14ac:dyDescent="0.25">
      <c r="A3225" t="s">
        <v>704</v>
      </c>
      <c r="B3225">
        <v>2014</v>
      </c>
      <c r="C3225" t="s">
        <v>700</v>
      </c>
      <c r="D3225">
        <v>0.10589999999999999</v>
      </c>
      <c r="E3225">
        <v>0.10589999999999999</v>
      </c>
      <c r="F3225">
        <v>0.10589999999999999</v>
      </c>
      <c r="G3225">
        <v>0.10589999999999999</v>
      </c>
      <c r="H3225">
        <v>0.10589999999999999</v>
      </c>
      <c r="I3225">
        <v>0.10589999999999999</v>
      </c>
      <c r="J3225">
        <v>0.10589999999999999</v>
      </c>
      <c r="K3225">
        <v>0.10589999999999999</v>
      </c>
      <c r="L3225">
        <v>0.10589999999999999</v>
      </c>
    </row>
    <row r="3226" spans="1:12" x14ac:dyDescent="0.25">
      <c r="A3226" t="s">
        <v>704</v>
      </c>
      <c r="B3226">
        <v>2014</v>
      </c>
      <c r="C3226" t="s">
        <v>702</v>
      </c>
      <c r="D3226">
        <v>2.7799999999999998E-2</v>
      </c>
      <c r="E3226">
        <v>2.7799999999999998E-2</v>
      </c>
      <c r="F3226">
        <v>2.7799999999999998E-2</v>
      </c>
      <c r="G3226">
        <v>2.7799999999999998E-2</v>
      </c>
      <c r="H3226">
        <v>2.7799999999999998E-2</v>
      </c>
      <c r="I3226">
        <v>2.7799999999999998E-2</v>
      </c>
      <c r="J3226">
        <v>2.7799999999999998E-2</v>
      </c>
      <c r="K3226">
        <v>2.7799999999999998E-2</v>
      </c>
      <c r="L3226">
        <v>2.7799999999999998E-2</v>
      </c>
    </row>
    <row r="3227" spans="1:12" x14ac:dyDescent="0.25">
      <c r="A3227" t="s">
        <v>704</v>
      </c>
      <c r="B3227">
        <v>2014</v>
      </c>
      <c r="C3227" t="s">
        <v>697</v>
      </c>
      <c r="D3227">
        <v>0.31900000000000001</v>
      </c>
      <c r="E3227">
        <v>0.31900000000000001</v>
      </c>
      <c r="F3227">
        <v>0.31900000000000001</v>
      </c>
      <c r="G3227">
        <v>0.31900000000000001</v>
      </c>
      <c r="H3227">
        <v>0.31900000000000001</v>
      </c>
      <c r="I3227">
        <v>0.31900000000000001</v>
      </c>
      <c r="J3227">
        <v>0.31900000000000001</v>
      </c>
      <c r="K3227">
        <v>0.31900000000000001</v>
      </c>
      <c r="L3227">
        <v>0.31900000000000001</v>
      </c>
    </row>
    <row r="3228" spans="1:12" x14ac:dyDescent="0.25">
      <c r="A3228" t="s">
        <v>704</v>
      </c>
      <c r="B3228">
        <v>2014</v>
      </c>
      <c r="C3228" t="s">
        <v>701</v>
      </c>
      <c r="D3228">
        <v>6.9400000000000003E-2</v>
      </c>
      <c r="E3228">
        <v>6.9400000000000003E-2</v>
      </c>
      <c r="F3228">
        <v>6.9400000000000003E-2</v>
      </c>
      <c r="G3228">
        <v>6.9400000000000003E-2</v>
      </c>
      <c r="H3228">
        <v>6.9400000000000003E-2</v>
      </c>
      <c r="I3228">
        <v>6.9400000000000003E-2</v>
      </c>
      <c r="J3228">
        <v>6.9400000000000003E-2</v>
      </c>
      <c r="K3228">
        <v>6.9400000000000003E-2</v>
      </c>
      <c r="L3228">
        <v>6.9400000000000003E-2</v>
      </c>
    </row>
    <row r="3229" spans="1:12" x14ac:dyDescent="0.25">
      <c r="A3229" t="s">
        <v>706</v>
      </c>
      <c r="B3229">
        <v>2014</v>
      </c>
      <c r="C3229" t="s">
        <v>703</v>
      </c>
      <c r="D3229">
        <v>5.67E-2</v>
      </c>
      <c r="E3229">
        <v>5.67E-2</v>
      </c>
      <c r="F3229">
        <v>5.67E-2</v>
      </c>
      <c r="G3229">
        <v>5.67E-2</v>
      </c>
      <c r="H3229">
        <v>5.67E-2</v>
      </c>
      <c r="I3229">
        <v>5.67E-2</v>
      </c>
      <c r="J3229">
        <v>5.67E-2</v>
      </c>
      <c r="K3229">
        <v>5.67E-2</v>
      </c>
      <c r="L3229">
        <v>5.67E-2</v>
      </c>
    </row>
    <row r="3230" spans="1:12" x14ac:dyDescent="0.25">
      <c r="A3230" t="s">
        <v>706</v>
      </c>
      <c r="B3230">
        <v>2014</v>
      </c>
      <c r="C3230" t="s">
        <v>699</v>
      </c>
      <c r="D3230">
        <v>5.04E-2</v>
      </c>
      <c r="E3230">
        <v>5.04E-2</v>
      </c>
      <c r="F3230">
        <v>5.04E-2</v>
      </c>
      <c r="G3230">
        <v>5.04E-2</v>
      </c>
      <c r="H3230">
        <v>5.04E-2</v>
      </c>
      <c r="I3230">
        <v>5.04E-2</v>
      </c>
      <c r="J3230">
        <v>5.04E-2</v>
      </c>
      <c r="K3230">
        <v>5.04E-2</v>
      </c>
      <c r="L3230">
        <v>5.04E-2</v>
      </c>
    </row>
    <row r="3231" spans="1:12" x14ac:dyDescent="0.25">
      <c r="A3231" t="s">
        <v>706</v>
      </c>
      <c r="B3231">
        <v>2014</v>
      </c>
      <c r="C3231" t="s">
        <v>701</v>
      </c>
      <c r="D3231">
        <v>0.67520000000000002</v>
      </c>
      <c r="E3231">
        <v>0.67520000000000002</v>
      </c>
      <c r="F3231">
        <v>0.67520000000000002</v>
      </c>
      <c r="G3231">
        <v>0.67520000000000002</v>
      </c>
      <c r="H3231">
        <v>0.67520000000000002</v>
      </c>
      <c r="I3231">
        <v>0.67520000000000002</v>
      </c>
      <c r="J3231">
        <v>0.67520000000000002</v>
      </c>
      <c r="K3231">
        <v>0.67520000000000002</v>
      </c>
      <c r="L3231">
        <v>0.67520000000000002</v>
      </c>
    </row>
    <row r="3232" spans="1:12" x14ac:dyDescent="0.25">
      <c r="A3232" t="s">
        <v>706</v>
      </c>
      <c r="B3232">
        <v>2014</v>
      </c>
      <c r="C3232" t="s">
        <v>702</v>
      </c>
      <c r="D3232">
        <v>0.28050000000000003</v>
      </c>
      <c r="E3232">
        <v>0.28050000000000003</v>
      </c>
      <c r="F3232">
        <v>0.28050000000000003</v>
      </c>
      <c r="G3232">
        <v>0.28050000000000003</v>
      </c>
      <c r="H3232">
        <v>0.28050000000000003</v>
      </c>
      <c r="I3232">
        <v>0.28050000000000003</v>
      </c>
      <c r="J3232">
        <v>0.28050000000000003</v>
      </c>
      <c r="K3232">
        <v>0.28050000000000003</v>
      </c>
      <c r="L3232">
        <v>0.28050000000000003</v>
      </c>
    </row>
    <row r="3233" spans="1:12" x14ac:dyDescent="0.25">
      <c r="A3233" t="s">
        <v>706</v>
      </c>
      <c r="B3233">
        <v>2014</v>
      </c>
      <c r="C3233" t="s">
        <v>698</v>
      </c>
      <c r="D3233">
        <v>1.2304999999999999</v>
      </c>
      <c r="E3233">
        <v>1.2304999999999999</v>
      </c>
      <c r="F3233">
        <v>1.2304999999999999</v>
      </c>
      <c r="G3233">
        <v>1.2304999999999999</v>
      </c>
      <c r="H3233">
        <v>1.2304999999999999</v>
      </c>
      <c r="I3233">
        <v>1.2304999999999999</v>
      </c>
      <c r="J3233">
        <v>1.2304999999999999</v>
      </c>
      <c r="K3233">
        <v>1.2304999999999999</v>
      </c>
      <c r="L3233">
        <v>1.2304999999999999</v>
      </c>
    </row>
    <row r="3234" spans="1:12" x14ac:dyDescent="0.25">
      <c r="A3234" t="s">
        <v>706</v>
      </c>
      <c r="B3234">
        <v>2014</v>
      </c>
      <c r="C3234" t="s">
        <v>697</v>
      </c>
      <c r="D3234">
        <v>3.3620000000000001</v>
      </c>
      <c r="E3234">
        <v>3.3620000000000001</v>
      </c>
      <c r="F3234">
        <v>3.3620000000000001</v>
      </c>
      <c r="G3234">
        <v>3.3620000000000001</v>
      </c>
      <c r="H3234">
        <v>3.3620000000000001</v>
      </c>
      <c r="I3234">
        <v>3.3620000000000001</v>
      </c>
      <c r="J3234">
        <v>3.3620000000000001</v>
      </c>
      <c r="K3234">
        <v>3.3620000000000001</v>
      </c>
      <c r="L3234">
        <v>3.3620000000000001</v>
      </c>
    </row>
    <row r="3235" spans="1:12" x14ac:dyDescent="0.25">
      <c r="A3235" t="s">
        <v>706</v>
      </c>
      <c r="B3235">
        <v>2014</v>
      </c>
      <c r="C3235" t="s">
        <v>700</v>
      </c>
      <c r="D3235">
        <v>1.0687</v>
      </c>
      <c r="E3235">
        <v>1.0687</v>
      </c>
      <c r="F3235">
        <v>1.0687</v>
      </c>
      <c r="G3235">
        <v>1.0687</v>
      </c>
      <c r="H3235">
        <v>1.0687</v>
      </c>
      <c r="I3235">
        <v>1.0687</v>
      </c>
      <c r="J3235">
        <v>1.0687</v>
      </c>
      <c r="K3235">
        <v>1.0687</v>
      </c>
      <c r="L3235">
        <v>1.0687</v>
      </c>
    </row>
    <row r="3236" spans="1:12" x14ac:dyDescent="0.25">
      <c r="A3236" t="s">
        <v>708</v>
      </c>
      <c r="B3236">
        <v>2014</v>
      </c>
      <c r="C3236" t="s">
        <v>702</v>
      </c>
      <c r="D3236">
        <v>0.11310000000000001</v>
      </c>
      <c r="E3236">
        <v>0.11310000000000001</v>
      </c>
      <c r="F3236">
        <v>0.11310000000000001</v>
      </c>
      <c r="G3236">
        <v>0.11310000000000001</v>
      </c>
      <c r="H3236">
        <v>0.11310000000000001</v>
      </c>
      <c r="I3236">
        <v>0.11310000000000001</v>
      </c>
      <c r="J3236">
        <v>0.11310000000000001</v>
      </c>
      <c r="K3236">
        <v>0.11310000000000001</v>
      </c>
      <c r="L3236">
        <v>0.11310000000000001</v>
      </c>
    </row>
    <row r="3237" spans="1:12" x14ac:dyDescent="0.25">
      <c r="A3237" t="s">
        <v>708</v>
      </c>
      <c r="B3237">
        <v>2014</v>
      </c>
      <c r="C3237" t="s">
        <v>698</v>
      </c>
      <c r="D3237">
        <v>0.63249999999999995</v>
      </c>
      <c r="E3237">
        <v>0.63249999999999995</v>
      </c>
      <c r="F3237">
        <v>0.63249999999999995</v>
      </c>
      <c r="G3237">
        <v>0.63249999999999995</v>
      </c>
      <c r="H3237">
        <v>0.63249999999999995</v>
      </c>
      <c r="I3237">
        <v>0.63249999999999995</v>
      </c>
      <c r="J3237">
        <v>0.63249999999999995</v>
      </c>
      <c r="K3237">
        <v>0.63249999999999995</v>
      </c>
      <c r="L3237">
        <v>0.63249999999999995</v>
      </c>
    </row>
    <row r="3238" spans="1:12" x14ac:dyDescent="0.25">
      <c r="A3238" t="s">
        <v>708</v>
      </c>
      <c r="B3238">
        <v>2014</v>
      </c>
      <c r="C3238" t="s">
        <v>699</v>
      </c>
      <c r="D3238">
        <v>2.0299999999999999E-2</v>
      </c>
      <c r="E3238">
        <v>2.0299999999999999E-2</v>
      </c>
      <c r="F3238">
        <v>2.0299999999999999E-2</v>
      </c>
      <c r="G3238">
        <v>2.0299999999999999E-2</v>
      </c>
      <c r="H3238">
        <v>2.0299999999999999E-2</v>
      </c>
      <c r="I3238">
        <v>2.0299999999999999E-2</v>
      </c>
      <c r="J3238">
        <v>2.0299999999999999E-2</v>
      </c>
      <c r="K3238">
        <v>2.0299999999999999E-2</v>
      </c>
      <c r="L3238">
        <v>2.0299999999999999E-2</v>
      </c>
    </row>
    <row r="3239" spans="1:12" x14ac:dyDescent="0.25">
      <c r="A3239" t="s">
        <v>708</v>
      </c>
      <c r="B3239">
        <v>2014</v>
      </c>
      <c r="C3239" t="s">
        <v>703</v>
      </c>
      <c r="D3239">
        <v>2.29E-2</v>
      </c>
      <c r="E3239">
        <v>2.29E-2</v>
      </c>
      <c r="F3239">
        <v>2.29E-2</v>
      </c>
      <c r="G3239">
        <v>2.29E-2</v>
      </c>
      <c r="H3239">
        <v>2.29E-2</v>
      </c>
      <c r="I3239">
        <v>2.29E-2</v>
      </c>
      <c r="J3239">
        <v>2.29E-2</v>
      </c>
      <c r="K3239">
        <v>2.29E-2</v>
      </c>
      <c r="L3239">
        <v>2.29E-2</v>
      </c>
    </row>
    <row r="3240" spans="1:12" x14ac:dyDescent="0.25">
      <c r="A3240" t="s">
        <v>708</v>
      </c>
      <c r="B3240">
        <v>2014</v>
      </c>
      <c r="C3240" t="s">
        <v>701</v>
      </c>
      <c r="D3240">
        <v>0.35120000000000001</v>
      </c>
      <c r="E3240">
        <v>0.35120000000000001</v>
      </c>
      <c r="F3240">
        <v>0.35120000000000001</v>
      </c>
      <c r="G3240">
        <v>0.35120000000000001</v>
      </c>
      <c r="H3240">
        <v>0.35120000000000001</v>
      </c>
      <c r="I3240">
        <v>0.35120000000000001</v>
      </c>
      <c r="J3240">
        <v>0.35120000000000001</v>
      </c>
      <c r="K3240">
        <v>0.35120000000000001</v>
      </c>
      <c r="L3240">
        <v>0.35120000000000001</v>
      </c>
    </row>
    <row r="3241" spans="1:12" x14ac:dyDescent="0.25">
      <c r="A3241" t="s">
        <v>708</v>
      </c>
      <c r="B3241">
        <v>2014</v>
      </c>
      <c r="C3241" t="s">
        <v>700</v>
      </c>
      <c r="D3241">
        <v>0.43099999999999999</v>
      </c>
      <c r="E3241">
        <v>0.43099999999999999</v>
      </c>
      <c r="F3241">
        <v>0.43099999999999999</v>
      </c>
      <c r="G3241">
        <v>0.43099999999999999</v>
      </c>
      <c r="H3241">
        <v>0.43099999999999999</v>
      </c>
      <c r="I3241">
        <v>0.43099999999999999</v>
      </c>
      <c r="J3241">
        <v>0.43099999999999999</v>
      </c>
      <c r="K3241">
        <v>0.43099999999999999</v>
      </c>
      <c r="L3241">
        <v>0.43099999999999999</v>
      </c>
    </row>
    <row r="3242" spans="1:12" x14ac:dyDescent="0.25">
      <c r="A3242" t="s">
        <v>708</v>
      </c>
      <c r="B3242">
        <v>2014</v>
      </c>
      <c r="C3242" t="s">
        <v>697</v>
      </c>
      <c r="D3242">
        <v>1.5709</v>
      </c>
      <c r="E3242">
        <v>1.5709</v>
      </c>
      <c r="F3242">
        <v>1.5709</v>
      </c>
      <c r="G3242">
        <v>1.5709</v>
      </c>
      <c r="H3242">
        <v>1.5709</v>
      </c>
      <c r="I3242">
        <v>1.5709</v>
      </c>
      <c r="J3242">
        <v>1.5709</v>
      </c>
      <c r="K3242">
        <v>1.5709</v>
      </c>
      <c r="L3242">
        <v>1.5709</v>
      </c>
    </row>
    <row r="3243" spans="1:12" x14ac:dyDescent="0.25">
      <c r="A3243" t="s">
        <v>709</v>
      </c>
      <c r="B3243">
        <v>2014</v>
      </c>
      <c r="C3243" t="s">
        <v>698</v>
      </c>
      <c r="D3243">
        <v>5.7249999999999996</v>
      </c>
      <c r="E3243">
        <v>5.7249999999999996</v>
      </c>
      <c r="F3243">
        <v>5.7249999999999996</v>
      </c>
      <c r="G3243">
        <v>5.7249999999999996</v>
      </c>
      <c r="H3243">
        <v>5.7249999999999996</v>
      </c>
      <c r="I3243">
        <v>5.7249999999999996</v>
      </c>
      <c r="J3243">
        <v>5.7249999999999996</v>
      </c>
      <c r="K3243">
        <v>5.7249999999999996</v>
      </c>
      <c r="L3243">
        <v>5.7249999999999996</v>
      </c>
    </row>
    <row r="3244" spans="1:12" x14ac:dyDescent="0.25">
      <c r="A3244" t="s">
        <v>709</v>
      </c>
      <c r="B3244">
        <v>2014</v>
      </c>
      <c r="C3244" t="s">
        <v>703</v>
      </c>
      <c r="D3244">
        <v>0.30790000000000001</v>
      </c>
      <c r="E3244">
        <v>0.30790000000000001</v>
      </c>
      <c r="F3244">
        <v>0.30790000000000001</v>
      </c>
      <c r="G3244">
        <v>0.30790000000000001</v>
      </c>
      <c r="H3244">
        <v>0.30790000000000001</v>
      </c>
      <c r="I3244">
        <v>0.30790000000000001</v>
      </c>
      <c r="J3244">
        <v>0.30790000000000001</v>
      </c>
      <c r="K3244">
        <v>0.30790000000000001</v>
      </c>
      <c r="L3244">
        <v>0.30790000000000001</v>
      </c>
    </row>
    <row r="3245" spans="1:12" x14ac:dyDescent="0.25">
      <c r="A3245" t="s">
        <v>709</v>
      </c>
      <c r="B3245">
        <v>2014</v>
      </c>
      <c r="C3245" t="s">
        <v>699</v>
      </c>
      <c r="D3245">
        <v>0.27360000000000001</v>
      </c>
      <c r="E3245">
        <v>0.27360000000000001</v>
      </c>
      <c r="F3245">
        <v>0.27360000000000001</v>
      </c>
      <c r="G3245">
        <v>0.27360000000000001</v>
      </c>
      <c r="H3245">
        <v>0.27360000000000001</v>
      </c>
      <c r="I3245">
        <v>0.27360000000000001</v>
      </c>
      <c r="J3245">
        <v>0.27360000000000001</v>
      </c>
      <c r="K3245">
        <v>0.27360000000000001</v>
      </c>
      <c r="L3245">
        <v>0.27360000000000001</v>
      </c>
    </row>
    <row r="3246" spans="1:12" x14ac:dyDescent="0.25">
      <c r="A3246" t="s">
        <v>709</v>
      </c>
      <c r="B3246">
        <v>2014</v>
      </c>
      <c r="C3246" t="s">
        <v>700</v>
      </c>
      <c r="D3246">
        <v>5.8007</v>
      </c>
      <c r="E3246">
        <v>5.8007</v>
      </c>
      <c r="F3246">
        <v>5.8007</v>
      </c>
      <c r="G3246">
        <v>5.8007</v>
      </c>
      <c r="H3246">
        <v>5.8007</v>
      </c>
      <c r="I3246">
        <v>5.8007</v>
      </c>
      <c r="J3246">
        <v>5.8007</v>
      </c>
      <c r="K3246">
        <v>5.8007</v>
      </c>
      <c r="L3246">
        <v>5.8007</v>
      </c>
    </row>
    <row r="3247" spans="1:12" x14ac:dyDescent="0.25">
      <c r="A3247" t="s">
        <v>709</v>
      </c>
      <c r="B3247">
        <v>2014</v>
      </c>
      <c r="C3247" t="s">
        <v>697</v>
      </c>
      <c r="D3247">
        <v>17.0916</v>
      </c>
      <c r="E3247">
        <v>17.0916</v>
      </c>
      <c r="F3247">
        <v>17.0916</v>
      </c>
      <c r="G3247">
        <v>17.0916</v>
      </c>
      <c r="H3247">
        <v>17.0916</v>
      </c>
      <c r="I3247">
        <v>17.0916</v>
      </c>
      <c r="J3247">
        <v>17.0916</v>
      </c>
      <c r="K3247">
        <v>17.0916</v>
      </c>
      <c r="L3247">
        <v>17.0916</v>
      </c>
    </row>
    <row r="3248" spans="1:12" x14ac:dyDescent="0.25">
      <c r="A3248" t="s">
        <v>709</v>
      </c>
      <c r="B3248">
        <v>2014</v>
      </c>
      <c r="C3248" t="s">
        <v>702</v>
      </c>
      <c r="D3248">
        <v>1.5223</v>
      </c>
      <c r="E3248">
        <v>1.5223</v>
      </c>
      <c r="F3248">
        <v>1.5223</v>
      </c>
      <c r="G3248">
        <v>1.5223</v>
      </c>
      <c r="H3248">
        <v>1.5223</v>
      </c>
      <c r="I3248">
        <v>1.5223</v>
      </c>
      <c r="J3248">
        <v>1.5223</v>
      </c>
      <c r="K3248">
        <v>1.5223</v>
      </c>
      <c r="L3248">
        <v>1.5223</v>
      </c>
    </row>
    <row r="3249" spans="1:12" x14ac:dyDescent="0.25">
      <c r="A3249" t="s">
        <v>709</v>
      </c>
      <c r="B3249">
        <v>2014</v>
      </c>
      <c r="C3249" t="s">
        <v>701</v>
      </c>
      <c r="D3249">
        <v>3.4622000000000002</v>
      </c>
      <c r="E3249">
        <v>3.4622000000000002</v>
      </c>
      <c r="F3249">
        <v>3.4622000000000002</v>
      </c>
      <c r="G3249">
        <v>3.4622000000000002</v>
      </c>
      <c r="H3249">
        <v>3.4622000000000002</v>
      </c>
      <c r="I3249">
        <v>3.4622000000000002</v>
      </c>
      <c r="J3249">
        <v>3.4622000000000002</v>
      </c>
      <c r="K3249">
        <v>3.4622000000000002</v>
      </c>
      <c r="L3249">
        <v>3.4622000000000002</v>
      </c>
    </row>
    <row r="3250" spans="1:12" x14ac:dyDescent="0.25">
      <c r="A3250" t="s">
        <v>710</v>
      </c>
      <c r="B3250">
        <v>2014</v>
      </c>
      <c r="C3250" t="s">
        <v>697</v>
      </c>
      <c r="D3250">
        <v>2.4220999999999999</v>
      </c>
      <c r="E3250">
        <v>2.4220999999999999</v>
      </c>
      <c r="F3250">
        <v>2.4220999999999999</v>
      </c>
      <c r="G3250">
        <v>2.4220999999999999</v>
      </c>
      <c r="H3250">
        <v>2.4220999999999999</v>
      </c>
      <c r="I3250">
        <v>2.4220999999999999</v>
      </c>
      <c r="J3250">
        <v>2.4220999999999999</v>
      </c>
      <c r="K3250">
        <v>2.4220999999999999</v>
      </c>
      <c r="L3250">
        <v>2.4220999999999999</v>
      </c>
    </row>
    <row r="3251" spans="1:12" x14ac:dyDescent="0.25">
      <c r="A3251" t="s">
        <v>710</v>
      </c>
      <c r="B3251">
        <v>2014</v>
      </c>
      <c r="C3251" t="s">
        <v>700</v>
      </c>
      <c r="D3251">
        <v>0.73119999999999996</v>
      </c>
      <c r="E3251">
        <v>0.73119999999999996</v>
      </c>
      <c r="F3251">
        <v>0.73119999999999996</v>
      </c>
      <c r="G3251">
        <v>0.73119999999999996</v>
      </c>
      <c r="H3251">
        <v>0.73119999999999996</v>
      </c>
      <c r="I3251">
        <v>0.73119999999999996</v>
      </c>
      <c r="J3251">
        <v>0.73119999999999996</v>
      </c>
      <c r="K3251">
        <v>0.73119999999999996</v>
      </c>
      <c r="L3251">
        <v>0.73119999999999996</v>
      </c>
    </row>
    <row r="3252" spans="1:12" x14ac:dyDescent="0.25">
      <c r="A3252" t="s">
        <v>710</v>
      </c>
      <c r="B3252">
        <v>2014</v>
      </c>
      <c r="C3252" t="s">
        <v>698</v>
      </c>
      <c r="D3252">
        <v>0.93259999999999998</v>
      </c>
      <c r="E3252">
        <v>0.93259999999999998</v>
      </c>
      <c r="F3252">
        <v>0.93259999999999998</v>
      </c>
      <c r="G3252">
        <v>0.93259999999999998</v>
      </c>
      <c r="H3252">
        <v>0.93259999999999998</v>
      </c>
      <c r="I3252">
        <v>0.93259999999999998</v>
      </c>
      <c r="J3252">
        <v>0.93259999999999998</v>
      </c>
      <c r="K3252">
        <v>0.93259999999999998</v>
      </c>
      <c r="L3252">
        <v>0.93259999999999998</v>
      </c>
    </row>
    <row r="3253" spans="1:12" x14ac:dyDescent="0.25">
      <c r="A3253" t="s">
        <v>710</v>
      </c>
      <c r="B3253">
        <v>2014</v>
      </c>
      <c r="C3253" t="s">
        <v>703</v>
      </c>
      <c r="D3253">
        <v>3.8800000000000001E-2</v>
      </c>
      <c r="E3253">
        <v>3.8800000000000001E-2</v>
      </c>
      <c r="F3253">
        <v>3.8800000000000001E-2</v>
      </c>
      <c r="G3253">
        <v>3.8800000000000001E-2</v>
      </c>
      <c r="H3253">
        <v>3.8800000000000001E-2</v>
      </c>
      <c r="I3253">
        <v>3.8800000000000001E-2</v>
      </c>
      <c r="J3253">
        <v>3.8800000000000001E-2</v>
      </c>
      <c r="K3253">
        <v>3.8800000000000001E-2</v>
      </c>
      <c r="L3253">
        <v>3.8800000000000001E-2</v>
      </c>
    </row>
    <row r="3254" spans="1:12" x14ac:dyDescent="0.25">
      <c r="A3254" t="s">
        <v>710</v>
      </c>
      <c r="B3254">
        <v>2014</v>
      </c>
      <c r="C3254" t="s">
        <v>702</v>
      </c>
      <c r="D3254">
        <v>0.19189999999999999</v>
      </c>
      <c r="E3254">
        <v>0.19189999999999999</v>
      </c>
      <c r="F3254">
        <v>0.19189999999999999</v>
      </c>
      <c r="G3254">
        <v>0.19189999999999999</v>
      </c>
      <c r="H3254">
        <v>0.19189999999999999</v>
      </c>
      <c r="I3254">
        <v>0.19189999999999999</v>
      </c>
      <c r="J3254">
        <v>0.19189999999999999</v>
      </c>
      <c r="K3254">
        <v>0.19189999999999999</v>
      </c>
      <c r="L3254">
        <v>0.19189999999999999</v>
      </c>
    </row>
    <row r="3255" spans="1:12" x14ac:dyDescent="0.25">
      <c r="A3255" t="s">
        <v>710</v>
      </c>
      <c r="B3255">
        <v>2014</v>
      </c>
      <c r="C3255" t="s">
        <v>699</v>
      </c>
      <c r="D3255">
        <v>3.4500000000000003E-2</v>
      </c>
      <c r="E3255">
        <v>3.4500000000000003E-2</v>
      </c>
      <c r="F3255">
        <v>3.4500000000000003E-2</v>
      </c>
      <c r="G3255">
        <v>3.4500000000000003E-2</v>
      </c>
      <c r="H3255">
        <v>3.4500000000000003E-2</v>
      </c>
      <c r="I3255">
        <v>3.4500000000000003E-2</v>
      </c>
      <c r="J3255">
        <v>3.4500000000000003E-2</v>
      </c>
      <c r="K3255">
        <v>3.4500000000000003E-2</v>
      </c>
      <c r="L3255">
        <v>3.4500000000000003E-2</v>
      </c>
    </row>
    <row r="3256" spans="1:12" x14ac:dyDescent="0.25">
      <c r="A3256" t="s">
        <v>710</v>
      </c>
      <c r="B3256">
        <v>2014</v>
      </c>
      <c r="C3256" t="s">
        <v>701</v>
      </c>
      <c r="D3256">
        <v>0.49320000000000003</v>
      </c>
      <c r="E3256">
        <v>0.49320000000000003</v>
      </c>
      <c r="F3256">
        <v>0.49320000000000003</v>
      </c>
      <c r="G3256">
        <v>0.49320000000000003</v>
      </c>
      <c r="H3256">
        <v>0.49320000000000003</v>
      </c>
      <c r="I3256">
        <v>0.49320000000000003</v>
      </c>
      <c r="J3256">
        <v>0.49320000000000003</v>
      </c>
      <c r="K3256">
        <v>0.49320000000000003</v>
      </c>
      <c r="L3256">
        <v>0.49320000000000003</v>
      </c>
    </row>
    <row r="3257" spans="1:12" x14ac:dyDescent="0.25">
      <c r="A3257" t="s">
        <v>711</v>
      </c>
      <c r="B3257">
        <v>2014</v>
      </c>
      <c r="C3257" t="s">
        <v>697</v>
      </c>
      <c r="D3257">
        <v>1.6629</v>
      </c>
      <c r="E3257">
        <v>1.6629</v>
      </c>
      <c r="F3257">
        <v>1.6629</v>
      </c>
      <c r="G3257">
        <v>1.6629</v>
      </c>
      <c r="H3257">
        <v>1.6629</v>
      </c>
      <c r="I3257">
        <v>1.6629</v>
      </c>
      <c r="J3257">
        <v>1.6629</v>
      </c>
      <c r="K3257">
        <v>1.6629</v>
      </c>
      <c r="L3257">
        <v>1.6629</v>
      </c>
    </row>
    <row r="3258" spans="1:12" x14ac:dyDescent="0.25">
      <c r="A3258" t="s">
        <v>711</v>
      </c>
      <c r="B3258">
        <v>2014</v>
      </c>
      <c r="C3258" t="s">
        <v>699</v>
      </c>
      <c r="D3258">
        <v>2.5000000000000001E-2</v>
      </c>
      <c r="E3258">
        <v>2.5000000000000001E-2</v>
      </c>
      <c r="F3258">
        <v>2.5000000000000001E-2</v>
      </c>
      <c r="G3258">
        <v>2.5000000000000001E-2</v>
      </c>
      <c r="H3258">
        <v>2.5000000000000001E-2</v>
      </c>
      <c r="I3258">
        <v>2.5000000000000001E-2</v>
      </c>
      <c r="J3258">
        <v>2.5000000000000001E-2</v>
      </c>
      <c r="K3258">
        <v>2.5000000000000001E-2</v>
      </c>
      <c r="L3258">
        <v>2.5000000000000001E-2</v>
      </c>
    </row>
    <row r="3259" spans="1:12" x14ac:dyDescent="0.25">
      <c r="A3259" t="s">
        <v>711</v>
      </c>
      <c r="B3259">
        <v>2014</v>
      </c>
      <c r="C3259" t="s">
        <v>701</v>
      </c>
      <c r="D3259">
        <v>0.32279999999999998</v>
      </c>
      <c r="E3259">
        <v>0.32279999999999998</v>
      </c>
      <c r="F3259">
        <v>0.32279999999999998</v>
      </c>
      <c r="G3259">
        <v>0.32279999999999998</v>
      </c>
      <c r="H3259">
        <v>0.32279999999999998</v>
      </c>
      <c r="I3259">
        <v>0.32279999999999998</v>
      </c>
      <c r="J3259">
        <v>0.32279999999999998</v>
      </c>
      <c r="K3259">
        <v>0.32279999999999998</v>
      </c>
      <c r="L3259">
        <v>0.32279999999999998</v>
      </c>
    </row>
    <row r="3260" spans="1:12" x14ac:dyDescent="0.25">
      <c r="A3260" t="s">
        <v>711</v>
      </c>
      <c r="B3260">
        <v>2014</v>
      </c>
      <c r="C3260" t="s">
        <v>702</v>
      </c>
      <c r="D3260">
        <v>0.13900000000000001</v>
      </c>
      <c r="E3260">
        <v>0.13900000000000001</v>
      </c>
      <c r="F3260">
        <v>0.13900000000000001</v>
      </c>
      <c r="G3260">
        <v>0.13900000000000001</v>
      </c>
      <c r="H3260">
        <v>0.13900000000000001</v>
      </c>
      <c r="I3260">
        <v>0.13900000000000001</v>
      </c>
      <c r="J3260">
        <v>0.13900000000000001</v>
      </c>
      <c r="K3260">
        <v>0.13900000000000001</v>
      </c>
      <c r="L3260">
        <v>0.13900000000000001</v>
      </c>
    </row>
    <row r="3261" spans="1:12" x14ac:dyDescent="0.25">
      <c r="A3261" t="s">
        <v>711</v>
      </c>
      <c r="B3261">
        <v>2014</v>
      </c>
      <c r="C3261" t="s">
        <v>700</v>
      </c>
      <c r="D3261">
        <v>0.52959999999999996</v>
      </c>
      <c r="E3261">
        <v>0.52959999999999996</v>
      </c>
      <c r="F3261">
        <v>0.52959999999999996</v>
      </c>
      <c r="G3261">
        <v>0.52959999999999996</v>
      </c>
      <c r="H3261">
        <v>0.52959999999999996</v>
      </c>
      <c r="I3261">
        <v>0.52959999999999996</v>
      </c>
      <c r="J3261">
        <v>0.52959999999999996</v>
      </c>
      <c r="K3261">
        <v>0.52959999999999996</v>
      </c>
      <c r="L3261">
        <v>0.52959999999999996</v>
      </c>
    </row>
    <row r="3262" spans="1:12" x14ac:dyDescent="0.25">
      <c r="A3262" t="s">
        <v>711</v>
      </c>
      <c r="B3262">
        <v>2014</v>
      </c>
      <c r="C3262" t="s">
        <v>698</v>
      </c>
      <c r="D3262">
        <v>0.61850000000000005</v>
      </c>
      <c r="E3262">
        <v>0.61850000000000005</v>
      </c>
      <c r="F3262">
        <v>0.61850000000000005</v>
      </c>
      <c r="G3262">
        <v>0.61850000000000005</v>
      </c>
      <c r="H3262">
        <v>0.61850000000000005</v>
      </c>
      <c r="I3262">
        <v>0.61850000000000005</v>
      </c>
      <c r="J3262">
        <v>0.61850000000000005</v>
      </c>
      <c r="K3262">
        <v>0.61850000000000005</v>
      </c>
      <c r="L3262">
        <v>0.61850000000000005</v>
      </c>
    </row>
    <row r="3263" spans="1:12" x14ac:dyDescent="0.25">
      <c r="A3263" t="s">
        <v>711</v>
      </c>
      <c r="B3263">
        <v>2014</v>
      </c>
      <c r="C3263" t="s">
        <v>703</v>
      </c>
      <c r="D3263">
        <v>2.81E-2</v>
      </c>
      <c r="E3263">
        <v>2.81E-2</v>
      </c>
      <c r="F3263">
        <v>2.81E-2</v>
      </c>
      <c r="G3263">
        <v>2.81E-2</v>
      </c>
      <c r="H3263">
        <v>2.81E-2</v>
      </c>
      <c r="I3263">
        <v>2.81E-2</v>
      </c>
      <c r="J3263">
        <v>2.81E-2</v>
      </c>
      <c r="K3263">
        <v>2.81E-2</v>
      </c>
      <c r="L3263">
        <v>2.81E-2</v>
      </c>
    </row>
    <row r="3264" spans="1:12" x14ac:dyDescent="0.25">
      <c r="A3264" t="s">
        <v>712</v>
      </c>
      <c r="B3264">
        <v>2014</v>
      </c>
      <c r="C3264" t="s">
        <v>698</v>
      </c>
      <c r="D3264">
        <v>0.18029999999999999</v>
      </c>
      <c r="E3264">
        <v>0.18029999999999999</v>
      </c>
      <c r="F3264">
        <v>0.18029999999999999</v>
      </c>
      <c r="G3264">
        <v>0.18029999999999999</v>
      </c>
      <c r="H3264">
        <v>0.18029999999999999</v>
      </c>
      <c r="I3264">
        <v>0.18029999999999999</v>
      </c>
      <c r="J3264">
        <v>0.18029999999999999</v>
      </c>
      <c r="K3264">
        <v>0.18029999999999999</v>
      </c>
      <c r="L3264">
        <v>0.18029999999999999</v>
      </c>
    </row>
    <row r="3265" spans="1:12" x14ac:dyDescent="0.25">
      <c r="A3265" t="s">
        <v>712</v>
      </c>
      <c r="B3265">
        <v>2014</v>
      </c>
      <c r="C3265" t="s">
        <v>702</v>
      </c>
      <c r="D3265">
        <v>3.5200000000000002E-2</v>
      </c>
      <c r="E3265">
        <v>3.5200000000000002E-2</v>
      </c>
      <c r="F3265">
        <v>3.5200000000000002E-2</v>
      </c>
      <c r="G3265">
        <v>3.5200000000000002E-2</v>
      </c>
      <c r="H3265">
        <v>3.5200000000000002E-2</v>
      </c>
      <c r="I3265">
        <v>3.5200000000000002E-2</v>
      </c>
      <c r="J3265">
        <v>3.5200000000000002E-2</v>
      </c>
      <c r="K3265">
        <v>3.5200000000000002E-2</v>
      </c>
      <c r="L3265">
        <v>3.5200000000000002E-2</v>
      </c>
    </row>
    <row r="3266" spans="1:12" x14ac:dyDescent="0.25">
      <c r="A3266" t="s">
        <v>712</v>
      </c>
      <c r="B3266">
        <v>2014</v>
      </c>
      <c r="C3266" t="s">
        <v>703</v>
      </c>
      <c r="D3266">
        <v>7.1000000000000004E-3</v>
      </c>
      <c r="E3266">
        <v>7.1000000000000004E-3</v>
      </c>
      <c r="F3266">
        <v>7.1000000000000004E-3</v>
      </c>
      <c r="G3266">
        <v>7.1000000000000004E-3</v>
      </c>
      <c r="H3266">
        <v>7.1000000000000004E-3</v>
      </c>
      <c r="I3266">
        <v>7.1000000000000004E-3</v>
      </c>
      <c r="J3266">
        <v>7.1000000000000004E-3</v>
      </c>
      <c r="K3266">
        <v>7.1000000000000004E-3</v>
      </c>
      <c r="L3266">
        <v>7.1000000000000004E-3</v>
      </c>
    </row>
    <row r="3267" spans="1:12" x14ac:dyDescent="0.25">
      <c r="A3267" t="s">
        <v>712</v>
      </c>
      <c r="B3267">
        <v>2014</v>
      </c>
      <c r="C3267" t="s">
        <v>699</v>
      </c>
      <c r="D3267">
        <v>6.3E-3</v>
      </c>
      <c r="E3267">
        <v>6.3E-3</v>
      </c>
      <c r="F3267">
        <v>6.3E-3</v>
      </c>
      <c r="G3267">
        <v>6.3E-3</v>
      </c>
      <c r="H3267">
        <v>6.3E-3</v>
      </c>
      <c r="I3267">
        <v>6.3E-3</v>
      </c>
      <c r="J3267">
        <v>6.3E-3</v>
      </c>
      <c r="K3267">
        <v>6.3E-3</v>
      </c>
      <c r="L3267">
        <v>6.3E-3</v>
      </c>
    </row>
    <row r="3268" spans="1:12" x14ac:dyDescent="0.25">
      <c r="A3268" t="s">
        <v>712</v>
      </c>
      <c r="B3268">
        <v>2014</v>
      </c>
      <c r="C3268" t="s">
        <v>701</v>
      </c>
      <c r="D3268">
        <v>0.10929999999999999</v>
      </c>
      <c r="E3268">
        <v>0.10929999999999999</v>
      </c>
      <c r="F3268">
        <v>0.10929999999999999</v>
      </c>
      <c r="G3268">
        <v>0.10929999999999999</v>
      </c>
      <c r="H3268">
        <v>0.10929999999999999</v>
      </c>
      <c r="I3268">
        <v>0.10929999999999999</v>
      </c>
      <c r="J3268">
        <v>0.10929999999999999</v>
      </c>
      <c r="K3268">
        <v>0.10929999999999999</v>
      </c>
      <c r="L3268">
        <v>0.10929999999999999</v>
      </c>
    </row>
    <row r="3269" spans="1:12" x14ac:dyDescent="0.25">
      <c r="A3269" t="s">
        <v>712</v>
      </c>
      <c r="B3269">
        <v>2014</v>
      </c>
      <c r="C3269" t="s">
        <v>697</v>
      </c>
      <c r="D3269">
        <v>0.47270000000000001</v>
      </c>
      <c r="E3269">
        <v>0.47270000000000001</v>
      </c>
      <c r="F3269">
        <v>0.47270000000000001</v>
      </c>
      <c r="G3269">
        <v>0.47270000000000001</v>
      </c>
      <c r="H3269">
        <v>0.47270000000000001</v>
      </c>
      <c r="I3269">
        <v>0.47270000000000001</v>
      </c>
      <c r="J3269">
        <v>0.47270000000000001</v>
      </c>
      <c r="K3269">
        <v>0.47270000000000001</v>
      </c>
      <c r="L3269">
        <v>0.47270000000000001</v>
      </c>
    </row>
    <row r="3270" spans="1:12" x14ac:dyDescent="0.25">
      <c r="A3270" t="s">
        <v>712</v>
      </c>
      <c r="B3270">
        <v>2014</v>
      </c>
      <c r="C3270" t="s">
        <v>700</v>
      </c>
      <c r="D3270">
        <v>0.1343</v>
      </c>
      <c r="E3270">
        <v>0.1343</v>
      </c>
      <c r="F3270">
        <v>0.1343</v>
      </c>
      <c r="G3270">
        <v>0.1343</v>
      </c>
      <c r="H3270">
        <v>0.1343</v>
      </c>
      <c r="I3270">
        <v>0.1343</v>
      </c>
      <c r="J3270">
        <v>0.1343</v>
      </c>
      <c r="K3270">
        <v>0.1343</v>
      </c>
      <c r="L3270">
        <v>0.1343</v>
      </c>
    </row>
    <row r="3271" spans="1:12" x14ac:dyDescent="0.25">
      <c r="A3271" t="s">
        <v>713</v>
      </c>
      <c r="B3271">
        <v>2014</v>
      </c>
      <c r="C3271" t="s">
        <v>699</v>
      </c>
      <c r="D3271">
        <v>0.14330000000000001</v>
      </c>
      <c r="E3271">
        <v>0.14330000000000001</v>
      </c>
      <c r="F3271">
        <v>0.14330000000000001</v>
      </c>
      <c r="G3271">
        <v>0.14330000000000001</v>
      </c>
      <c r="H3271">
        <v>0.14330000000000001</v>
      </c>
      <c r="I3271">
        <v>0.14330000000000001</v>
      </c>
      <c r="J3271">
        <v>0.14330000000000001</v>
      </c>
      <c r="K3271">
        <v>0.14330000000000001</v>
      </c>
      <c r="L3271">
        <v>0.14330000000000001</v>
      </c>
    </row>
    <row r="3272" spans="1:12" x14ac:dyDescent="0.25">
      <c r="A3272" t="s">
        <v>713</v>
      </c>
      <c r="B3272">
        <v>2014</v>
      </c>
      <c r="C3272" t="s">
        <v>703</v>
      </c>
      <c r="D3272">
        <v>0.1613</v>
      </c>
      <c r="E3272">
        <v>0.1613</v>
      </c>
      <c r="F3272">
        <v>0.1613</v>
      </c>
      <c r="G3272">
        <v>0.1613</v>
      </c>
      <c r="H3272">
        <v>0.1613</v>
      </c>
      <c r="I3272">
        <v>0.1613</v>
      </c>
      <c r="J3272">
        <v>0.1613</v>
      </c>
      <c r="K3272">
        <v>0.1613</v>
      </c>
      <c r="L3272">
        <v>0.1613</v>
      </c>
    </row>
    <row r="3273" spans="1:12" x14ac:dyDescent="0.25">
      <c r="A3273" t="s">
        <v>713</v>
      </c>
      <c r="B3273">
        <v>2014</v>
      </c>
      <c r="C3273" t="s">
        <v>701</v>
      </c>
      <c r="D3273">
        <v>2.4279000000000002</v>
      </c>
      <c r="E3273">
        <v>2.4279000000000002</v>
      </c>
      <c r="F3273">
        <v>2.4279000000000002</v>
      </c>
      <c r="G3273">
        <v>2.4279000000000002</v>
      </c>
      <c r="H3273">
        <v>2.4279000000000002</v>
      </c>
      <c r="I3273">
        <v>2.4279000000000002</v>
      </c>
      <c r="J3273">
        <v>2.4279000000000002</v>
      </c>
      <c r="K3273">
        <v>2.4279000000000002</v>
      </c>
      <c r="L3273">
        <v>2.4279000000000002</v>
      </c>
    </row>
    <row r="3274" spans="1:12" x14ac:dyDescent="0.25">
      <c r="A3274" t="s">
        <v>713</v>
      </c>
      <c r="B3274">
        <v>2014</v>
      </c>
      <c r="C3274" t="s">
        <v>702</v>
      </c>
      <c r="D3274">
        <v>0.79720000000000002</v>
      </c>
      <c r="E3274">
        <v>0.79720000000000002</v>
      </c>
      <c r="F3274">
        <v>0.79720000000000002</v>
      </c>
      <c r="G3274">
        <v>0.79720000000000002</v>
      </c>
      <c r="H3274">
        <v>0.79720000000000002</v>
      </c>
      <c r="I3274">
        <v>0.79720000000000002</v>
      </c>
      <c r="J3274">
        <v>0.79720000000000002</v>
      </c>
      <c r="K3274">
        <v>0.79720000000000002</v>
      </c>
      <c r="L3274">
        <v>0.79720000000000002</v>
      </c>
    </row>
    <row r="3275" spans="1:12" x14ac:dyDescent="0.25">
      <c r="A3275" t="s">
        <v>713</v>
      </c>
      <c r="B3275">
        <v>2014</v>
      </c>
      <c r="C3275" t="s">
        <v>697</v>
      </c>
      <c r="D3275">
        <v>10.4443</v>
      </c>
      <c r="E3275">
        <v>10.4443</v>
      </c>
      <c r="F3275">
        <v>10.4443</v>
      </c>
      <c r="G3275">
        <v>10.4443</v>
      </c>
      <c r="H3275">
        <v>10.4443</v>
      </c>
      <c r="I3275">
        <v>10.4443</v>
      </c>
      <c r="J3275">
        <v>10.4443</v>
      </c>
      <c r="K3275">
        <v>10.4443</v>
      </c>
      <c r="L3275">
        <v>10.4443</v>
      </c>
    </row>
    <row r="3276" spans="1:12" x14ac:dyDescent="0.25">
      <c r="A3276" t="s">
        <v>713</v>
      </c>
      <c r="B3276">
        <v>2014</v>
      </c>
      <c r="C3276" t="s">
        <v>698</v>
      </c>
      <c r="D3276">
        <v>3.8769</v>
      </c>
      <c r="E3276">
        <v>3.8769</v>
      </c>
      <c r="F3276">
        <v>3.8769</v>
      </c>
      <c r="G3276">
        <v>3.8769</v>
      </c>
      <c r="H3276">
        <v>3.8769</v>
      </c>
      <c r="I3276">
        <v>3.8769</v>
      </c>
      <c r="J3276">
        <v>3.8769</v>
      </c>
      <c r="K3276">
        <v>3.8769</v>
      </c>
      <c r="L3276">
        <v>3.8769</v>
      </c>
    </row>
    <row r="3277" spans="1:12" x14ac:dyDescent="0.25">
      <c r="A3277" t="s">
        <v>713</v>
      </c>
      <c r="B3277">
        <v>2014</v>
      </c>
      <c r="C3277" t="s">
        <v>700</v>
      </c>
      <c r="D3277">
        <v>3.0379</v>
      </c>
      <c r="E3277">
        <v>3.0379</v>
      </c>
      <c r="F3277">
        <v>3.0379</v>
      </c>
      <c r="G3277">
        <v>3.0379</v>
      </c>
      <c r="H3277">
        <v>3.0379</v>
      </c>
      <c r="I3277">
        <v>3.0379</v>
      </c>
      <c r="J3277">
        <v>3.0379</v>
      </c>
      <c r="K3277">
        <v>3.0379</v>
      </c>
      <c r="L3277">
        <v>3.0379</v>
      </c>
    </row>
    <row r="3278" spans="1:12" x14ac:dyDescent="0.25">
      <c r="A3278" t="s">
        <v>714</v>
      </c>
      <c r="B3278">
        <v>2014</v>
      </c>
      <c r="C3278" t="s">
        <v>701</v>
      </c>
      <c r="D3278">
        <v>1.1354</v>
      </c>
      <c r="E3278">
        <v>1.1354</v>
      </c>
      <c r="F3278">
        <v>1.1354</v>
      </c>
      <c r="G3278">
        <v>1.1354</v>
      </c>
      <c r="H3278">
        <v>1.1354</v>
      </c>
      <c r="I3278">
        <v>1.1354</v>
      </c>
      <c r="J3278">
        <v>1.1354</v>
      </c>
      <c r="K3278">
        <v>1.1354</v>
      </c>
      <c r="L3278">
        <v>1.1354</v>
      </c>
    </row>
    <row r="3279" spans="1:12" x14ac:dyDescent="0.25">
      <c r="A3279" t="s">
        <v>714</v>
      </c>
      <c r="B3279">
        <v>2014</v>
      </c>
      <c r="C3279" t="s">
        <v>698</v>
      </c>
      <c r="D3279">
        <v>2.1021000000000001</v>
      </c>
      <c r="E3279">
        <v>2.1021000000000001</v>
      </c>
      <c r="F3279">
        <v>2.1021000000000001</v>
      </c>
      <c r="G3279">
        <v>2.1021000000000001</v>
      </c>
      <c r="H3279">
        <v>2.1021000000000001</v>
      </c>
      <c r="I3279">
        <v>2.1021000000000001</v>
      </c>
      <c r="J3279">
        <v>2.1021000000000001</v>
      </c>
      <c r="K3279">
        <v>2.1021000000000001</v>
      </c>
      <c r="L3279">
        <v>2.1021000000000001</v>
      </c>
    </row>
    <row r="3280" spans="1:12" x14ac:dyDescent="0.25">
      <c r="A3280" t="s">
        <v>714</v>
      </c>
      <c r="B3280">
        <v>2014</v>
      </c>
      <c r="C3280" t="s">
        <v>697</v>
      </c>
      <c r="D3280">
        <v>5.2491000000000003</v>
      </c>
      <c r="E3280">
        <v>5.2491000000000003</v>
      </c>
      <c r="F3280">
        <v>5.2491000000000003</v>
      </c>
      <c r="G3280">
        <v>5.2491000000000003</v>
      </c>
      <c r="H3280">
        <v>5.2491000000000003</v>
      </c>
      <c r="I3280">
        <v>5.2491000000000003</v>
      </c>
      <c r="J3280">
        <v>5.2491000000000003</v>
      </c>
      <c r="K3280">
        <v>5.2491000000000003</v>
      </c>
      <c r="L3280">
        <v>5.2491000000000003</v>
      </c>
    </row>
    <row r="3281" spans="1:12" x14ac:dyDescent="0.25">
      <c r="A3281" t="s">
        <v>714</v>
      </c>
      <c r="B3281">
        <v>2014</v>
      </c>
      <c r="C3281" t="s">
        <v>702</v>
      </c>
      <c r="D3281">
        <v>0.38740000000000002</v>
      </c>
      <c r="E3281">
        <v>0.38740000000000002</v>
      </c>
      <c r="F3281">
        <v>0.38740000000000002</v>
      </c>
      <c r="G3281">
        <v>0.38740000000000002</v>
      </c>
      <c r="H3281">
        <v>0.38740000000000002</v>
      </c>
      <c r="I3281">
        <v>0.38740000000000002</v>
      </c>
      <c r="J3281">
        <v>0.38740000000000002</v>
      </c>
      <c r="K3281">
        <v>0.38740000000000002</v>
      </c>
      <c r="L3281">
        <v>0.38740000000000002</v>
      </c>
    </row>
    <row r="3282" spans="1:12" x14ac:dyDescent="0.25">
      <c r="A3282" t="s">
        <v>714</v>
      </c>
      <c r="B3282">
        <v>2014</v>
      </c>
      <c r="C3282" t="s">
        <v>703</v>
      </c>
      <c r="D3282">
        <v>7.8399999999999997E-2</v>
      </c>
      <c r="E3282">
        <v>7.8399999999999997E-2</v>
      </c>
      <c r="F3282">
        <v>7.8399999999999997E-2</v>
      </c>
      <c r="G3282">
        <v>7.8399999999999997E-2</v>
      </c>
      <c r="H3282">
        <v>7.8399999999999997E-2</v>
      </c>
      <c r="I3282">
        <v>7.8399999999999997E-2</v>
      </c>
      <c r="J3282">
        <v>7.8399999999999997E-2</v>
      </c>
      <c r="K3282">
        <v>7.8399999999999997E-2</v>
      </c>
      <c r="L3282">
        <v>7.8399999999999997E-2</v>
      </c>
    </row>
    <row r="3283" spans="1:12" x14ac:dyDescent="0.25">
      <c r="A3283" t="s">
        <v>714</v>
      </c>
      <c r="B3283">
        <v>2014</v>
      </c>
      <c r="C3283" t="s">
        <v>699</v>
      </c>
      <c r="D3283">
        <v>6.9599999999999995E-2</v>
      </c>
      <c r="E3283">
        <v>6.9599999999999995E-2</v>
      </c>
      <c r="F3283">
        <v>6.9599999999999995E-2</v>
      </c>
      <c r="G3283">
        <v>6.9599999999999995E-2</v>
      </c>
      <c r="H3283">
        <v>6.9599999999999995E-2</v>
      </c>
      <c r="I3283">
        <v>6.9599999999999995E-2</v>
      </c>
      <c r="J3283">
        <v>6.9599999999999995E-2</v>
      </c>
      <c r="K3283">
        <v>6.9599999999999995E-2</v>
      </c>
      <c r="L3283">
        <v>6.9599999999999995E-2</v>
      </c>
    </row>
    <row r="3284" spans="1:12" x14ac:dyDescent="0.25">
      <c r="A3284" t="s">
        <v>714</v>
      </c>
      <c r="B3284">
        <v>2014</v>
      </c>
      <c r="C3284" t="s">
        <v>700</v>
      </c>
      <c r="D3284">
        <v>1.4762</v>
      </c>
      <c r="E3284">
        <v>1.4762</v>
      </c>
      <c r="F3284">
        <v>1.4762</v>
      </c>
      <c r="G3284">
        <v>1.4762</v>
      </c>
      <c r="H3284">
        <v>1.4762</v>
      </c>
      <c r="I3284">
        <v>1.4762</v>
      </c>
      <c r="J3284">
        <v>1.4762</v>
      </c>
      <c r="K3284">
        <v>1.4762</v>
      </c>
      <c r="L3284">
        <v>1.4762</v>
      </c>
    </row>
    <row r="3285" spans="1:12" x14ac:dyDescent="0.25">
      <c r="A3285" t="s">
        <v>715</v>
      </c>
      <c r="B3285">
        <v>2014</v>
      </c>
      <c r="C3285" t="s">
        <v>698</v>
      </c>
      <c r="D3285">
        <v>0.2147</v>
      </c>
      <c r="E3285">
        <v>0.2147</v>
      </c>
      <c r="F3285">
        <v>0.2147</v>
      </c>
      <c r="G3285">
        <v>0.2147</v>
      </c>
      <c r="H3285">
        <v>0.2147</v>
      </c>
      <c r="I3285">
        <v>0.2147</v>
      </c>
      <c r="J3285">
        <v>0.2147</v>
      </c>
      <c r="K3285">
        <v>0.2147</v>
      </c>
      <c r="L3285">
        <v>0.2147</v>
      </c>
    </row>
    <row r="3286" spans="1:12" x14ac:dyDescent="0.25">
      <c r="A3286" t="s">
        <v>715</v>
      </c>
      <c r="B3286">
        <v>2014</v>
      </c>
      <c r="C3286" t="s">
        <v>700</v>
      </c>
      <c r="D3286">
        <v>0.2014</v>
      </c>
      <c r="E3286">
        <v>0.2014</v>
      </c>
      <c r="F3286">
        <v>0.2014</v>
      </c>
      <c r="G3286">
        <v>0.2014</v>
      </c>
      <c r="H3286">
        <v>0.2014</v>
      </c>
      <c r="I3286">
        <v>0.2014</v>
      </c>
      <c r="J3286">
        <v>0.2014</v>
      </c>
      <c r="K3286">
        <v>0.2014</v>
      </c>
      <c r="L3286">
        <v>0.2014</v>
      </c>
    </row>
    <row r="3287" spans="1:12" x14ac:dyDescent="0.25">
      <c r="A3287" t="s">
        <v>715</v>
      </c>
      <c r="B3287">
        <v>2014</v>
      </c>
      <c r="C3287" t="s">
        <v>703</v>
      </c>
      <c r="D3287">
        <v>1.0699999999999999E-2</v>
      </c>
      <c r="E3287">
        <v>1.0699999999999999E-2</v>
      </c>
      <c r="F3287">
        <v>1.0699999999999999E-2</v>
      </c>
      <c r="G3287">
        <v>1.0699999999999999E-2</v>
      </c>
      <c r="H3287">
        <v>1.0699999999999999E-2</v>
      </c>
      <c r="I3287">
        <v>1.0699999999999999E-2</v>
      </c>
      <c r="J3287">
        <v>1.0699999999999999E-2</v>
      </c>
      <c r="K3287">
        <v>1.0699999999999999E-2</v>
      </c>
      <c r="L3287">
        <v>1.0699999999999999E-2</v>
      </c>
    </row>
    <row r="3288" spans="1:12" x14ac:dyDescent="0.25">
      <c r="A3288" t="s">
        <v>715</v>
      </c>
      <c r="B3288">
        <v>2014</v>
      </c>
      <c r="C3288" t="s">
        <v>699</v>
      </c>
      <c r="D3288">
        <v>9.4999999999999998E-3</v>
      </c>
      <c r="E3288">
        <v>9.4999999999999998E-3</v>
      </c>
      <c r="F3288">
        <v>9.4999999999999998E-3</v>
      </c>
      <c r="G3288">
        <v>9.4999999999999998E-3</v>
      </c>
      <c r="H3288">
        <v>9.4999999999999998E-3</v>
      </c>
      <c r="I3288">
        <v>9.4999999999999998E-3</v>
      </c>
      <c r="J3288">
        <v>9.4999999999999998E-3</v>
      </c>
      <c r="K3288">
        <v>9.4999999999999998E-3</v>
      </c>
      <c r="L3288">
        <v>9.4999999999999998E-3</v>
      </c>
    </row>
    <row r="3289" spans="1:12" x14ac:dyDescent="0.25">
      <c r="A3289" t="s">
        <v>715</v>
      </c>
      <c r="B3289">
        <v>2014</v>
      </c>
      <c r="C3289" t="s">
        <v>701</v>
      </c>
      <c r="D3289">
        <v>0.12540000000000001</v>
      </c>
      <c r="E3289">
        <v>0.12540000000000001</v>
      </c>
      <c r="F3289">
        <v>0.12540000000000001</v>
      </c>
      <c r="G3289">
        <v>0.12540000000000001</v>
      </c>
      <c r="H3289">
        <v>0.12540000000000001</v>
      </c>
      <c r="I3289">
        <v>0.12540000000000001</v>
      </c>
      <c r="J3289">
        <v>0.12540000000000001</v>
      </c>
      <c r="K3289">
        <v>0.12540000000000001</v>
      </c>
      <c r="L3289">
        <v>0.12540000000000001</v>
      </c>
    </row>
    <row r="3290" spans="1:12" x14ac:dyDescent="0.25">
      <c r="A3290" t="s">
        <v>715</v>
      </c>
      <c r="B3290">
        <v>2014</v>
      </c>
      <c r="C3290" t="s">
        <v>702</v>
      </c>
      <c r="D3290">
        <v>5.2900000000000003E-2</v>
      </c>
      <c r="E3290">
        <v>5.2900000000000003E-2</v>
      </c>
      <c r="F3290">
        <v>5.2900000000000003E-2</v>
      </c>
      <c r="G3290">
        <v>5.2900000000000003E-2</v>
      </c>
      <c r="H3290">
        <v>5.2900000000000003E-2</v>
      </c>
      <c r="I3290">
        <v>5.2900000000000003E-2</v>
      </c>
      <c r="J3290">
        <v>5.2900000000000003E-2</v>
      </c>
      <c r="K3290">
        <v>5.2900000000000003E-2</v>
      </c>
      <c r="L3290">
        <v>5.2900000000000003E-2</v>
      </c>
    </row>
    <row r="3291" spans="1:12" x14ac:dyDescent="0.25">
      <c r="A3291" t="s">
        <v>715</v>
      </c>
      <c r="B3291">
        <v>2014</v>
      </c>
      <c r="C3291" t="s">
        <v>697</v>
      </c>
      <c r="D3291">
        <v>0.61460000000000004</v>
      </c>
      <c r="E3291">
        <v>0.61460000000000004</v>
      </c>
      <c r="F3291">
        <v>0.61460000000000004</v>
      </c>
      <c r="G3291">
        <v>0.61460000000000004</v>
      </c>
      <c r="H3291">
        <v>0.61460000000000004</v>
      </c>
      <c r="I3291">
        <v>0.61460000000000004</v>
      </c>
      <c r="J3291">
        <v>0.61460000000000004</v>
      </c>
      <c r="K3291">
        <v>0.61460000000000004</v>
      </c>
      <c r="L3291">
        <v>0.61460000000000004</v>
      </c>
    </row>
    <row r="3292" spans="1:12" x14ac:dyDescent="0.25">
      <c r="A3292" t="s">
        <v>716</v>
      </c>
      <c r="B3292">
        <v>2014</v>
      </c>
      <c r="C3292" t="s">
        <v>699</v>
      </c>
      <c r="D3292">
        <v>1.11E-2</v>
      </c>
      <c r="E3292">
        <v>1.11E-2</v>
      </c>
      <c r="F3292">
        <v>1.11E-2</v>
      </c>
      <c r="G3292">
        <v>1.11E-2</v>
      </c>
      <c r="H3292">
        <v>1.11E-2</v>
      </c>
      <c r="I3292">
        <v>1.11E-2</v>
      </c>
      <c r="J3292">
        <v>1.11E-2</v>
      </c>
      <c r="K3292">
        <v>1.11E-2</v>
      </c>
      <c r="L3292">
        <v>1.11E-2</v>
      </c>
    </row>
    <row r="3293" spans="1:12" x14ac:dyDescent="0.25">
      <c r="A3293" t="s">
        <v>716</v>
      </c>
      <c r="B3293">
        <v>2014</v>
      </c>
      <c r="C3293" t="s">
        <v>700</v>
      </c>
      <c r="D3293">
        <v>0.2349</v>
      </c>
      <c r="E3293">
        <v>0.2349</v>
      </c>
      <c r="F3293">
        <v>0.2349</v>
      </c>
      <c r="G3293">
        <v>0.2349</v>
      </c>
      <c r="H3293">
        <v>0.2349</v>
      </c>
      <c r="I3293">
        <v>0.2349</v>
      </c>
      <c r="J3293">
        <v>0.2349</v>
      </c>
      <c r="K3293">
        <v>0.2349</v>
      </c>
      <c r="L3293">
        <v>0.2349</v>
      </c>
    </row>
    <row r="3294" spans="1:12" x14ac:dyDescent="0.25">
      <c r="A3294" t="s">
        <v>716</v>
      </c>
      <c r="B3294">
        <v>2014</v>
      </c>
      <c r="C3294" t="s">
        <v>697</v>
      </c>
      <c r="D3294">
        <v>0.77900000000000003</v>
      </c>
      <c r="E3294">
        <v>0.77900000000000003</v>
      </c>
      <c r="F3294">
        <v>0.77900000000000003</v>
      </c>
      <c r="G3294">
        <v>0.77900000000000003</v>
      </c>
      <c r="H3294">
        <v>0.77900000000000003</v>
      </c>
      <c r="I3294">
        <v>0.77900000000000003</v>
      </c>
      <c r="J3294">
        <v>0.77900000000000003</v>
      </c>
      <c r="K3294">
        <v>0.77900000000000003</v>
      </c>
      <c r="L3294">
        <v>0.77900000000000003</v>
      </c>
    </row>
    <row r="3295" spans="1:12" x14ac:dyDescent="0.25">
      <c r="A3295" t="s">
        <v>716</v>
      </c>
      <c r="B3295">
        <v>2014</v>
      </c>
      <c r="C3295" t="s">
        <v>701</v>
      </c>
      <c r="D3295">
        <v>0.15379999999999999</v>
      </c>
      <c r="E3295">
        <v>0.15379999999999999</v>
      </c>
      <c r="F3295">
        <v>0.15379999999999999</v>
      </c>
      <c r="G3295">
        <v>0.15379999999999999</v>
      </c>
      <c r="H3295">
        <v>0.15379999999999999</v>
      </c>
      <c r="I3295">
        <v>0.15379999999999999</v>
      </c>
      <c r="J3295">
        <v>0.15379999999999999</v>
      </c>
      <c r="K3295">
        <v>0.15379999999999999</v>
      </c>
      <c r="L3295">
        <v>0.15379999999999999</v>
      </c>
    </row>
    <row r="3296" spans="1:12" x14ac:dyDescent="0.25">
      <c r="A3296" t="s">
        <v>716</v>
      </c>
      <c r="B3296">
        <v>2014</v>
      </c>
      <c r="C3296" t="s">
        <v>703</v>
      </c>
      <c r="D3296">
        <v>1.2500000000000001E-2</v>
      </c>
      <c r="E3296">
        <v>1.2500000000000001E-2</v>
      </c>
      <c r="F3296">
        <v>1.2500000000000001E-2</v>
      </c>
      <c r="G3296">
        <v>1.2500000000000001E-2</v>
      </c>
      <c r="H3296">
        <v>1.2500000000000001E-2</v>
      </c>
      <c r="I3296">
        <v>1.2500000000000001E-2</v>
      </c>
      <c r="J3296">
        <v>1.2500000000000001E-2</v>
      </c>
      <c r="K3296">
        <v>1.2500000000000001E-2</v>
      </c>
      <c r="L3296">
        <v>1.2500000000000001E-2</v>
      </c>
    </row>
    <row r="3297" spans="1:12" x14ac:dyDescent="0.25">
      <c r="A3297" t="s">
        <v>716</v>
      </c>
      <c r="B3297">
        <v>2014</v>
      </c>
      <c r="C3297" t="s">
        <v>698</v>
      </c>
      <c r="D3297">
        <v>0.30520000000000003</v>
      </c>
      <c r="E3297">
        <v>0.30520000000000003</v>
      </c>
      <c r="F3297">
        <v>0.30520000000000003</v>
      </c>
      <c r="G3297">
        <v>0.30520000000000003</v>
      </c>
      <c r="H3297">
        <v>0.30520000000000003</v>
      </c>
      <c r="I3297">
        <v>0.30520000000000003</v>
      </c>
      <c r="J3297">
        <v>0.30520000000000003</v>
      </c>
      <c r="K3297">
        <v>0.30520000000000003</v>
      </c>
      <c r="L3297">
        <v>0.30520000000000003</v>
      </c>
    </row>
    <row r="3298" spans="1:12" x14ac:dyDescent="0.25">
      <c r="A3298" t="s">
        <v>716</v>
      </c>
      <c r="B3298">
        <v>2014</v>
      </c>
      <c r="C3298" t="s">
        <v>702</v>
      </c>
      <c r="D3298">
        <v>6.1600000000000002E-2</v>
      </c>
      <c r="E3298">
        <v>6.1600000000000002E-2</v>
      </c>
      <c r="F3298">
        <v>6.1600000000000002E-2</v>
      </c>
      <c r="G3298">
        <v>6.1600000000000002E-2</v>
      </c>
      <c r="H3298">
        <v>6.1600000000000002E-2</v>
      </c>
      <c r="I3298">
        <v>6.1600000000000002E-2</v>
      </c>
      <c r="J3298">
        <v>6.1600000000000002E-2</v>
      </c>
      <c r="K3298">
        <v>6.1600000000000002E-2</v>
      </c>
      <c r="L3298">
        <v>6.1600000000000002E-2</v>
      </c>
    </row>
    <row r="3299" spans="1:12" x14ac:dyDescent="0.25">
      <c r="A3299" t="s">
        <v>717</v>
      </c>
      <c r="B3299">
        <v>2014</v>
      </c>
      <c r="C3299" t="s">
        <v>698</v>
      </c>
      <c r="D3299">
        <v>2.1661000000000001</v>
      </c>
      <c r="E3299">
        <v>2.1661000000000001</v>
      </c>
      <c r="F3299">
        <v>2.1661000000000001</v>
      </c>
      <c r="G3299">
        <v>2.1661000000000001</v>
      </c>
      <c r="H3299">
        <v>2.1661000000000001</v>
      </c>
      <c r="I3299">
        <v>2.1661000000000001</v>
      </c>
      <c r="J3299">
        <v>2.1661000000000001</v>
      </c>
      <c r="K3299">
        <v>2.1661000000000001</v>
      </c>
      <c r="L3299">
        <v>2.1661000000000001</v>
      </c>
    </row>
    <row r="3300" spans="1:12" x14ac:dyDescent="0.25">
      <c r="A3300" t="s">
        <v>717</v>
      </c>
      <c r="B3300">
        <v>2014</v>
      </c>
      <c r="C3300" t="s">
        <v>699</v>
      </c>
      <c r="D3300">
        <v>0.09</v>
      </c>
      <c r="E3300">
        <v>0.09</v>
      </c>
      <c r="F3300">
        <v>0.09</v>
      </c>
      <c r="G3300">
        <v>0.09</v>
      </c>
      <c r="H3300">
        <v>0.09</v>
      </c>
      <c r="I3300">
        <v>0.09</v>
      </c>
      <c r="J3300">
        <v>0.09</v>
      </c>
      <c r="K3300">
        <v>0.09</v>
      </c>
      <c r="L3300">
        <v>0.09</v>
      </c>
    </row>
    <row r="3301" spans="1:12" x14ac:dyDescent="0.25">
      <c r="A3301" t="s">
        <v>717</v>
      </c>
      <c r="B3301">
        <v>2014</v>
      </c>
      <c r="C3301" t="s">
        <v>701</v>
      </c>
      <c r="D3301">
        <v>1.3787</v>
      </c>
      <c r="E3301">
        <v>1.3787</v>
      </c>
      <c r="F3301">
        <v>1.3787</v>
      </c>
      <c r="G3301">
        <v>1.3787</v>
      </c>
      <c r="H3301">
        <v>1.3787</v>
      </c>
      <c r="I3301">
        <v>1.3787</v>
      </c>
      <c r="J3301">
        <v>1.3787</v>
      </c>
      <c r="K3301">
        <v>1.3787</v>
      </c>
      <c r="L3301">
        <v>1.3787</v>
      </c>
    </row>
    <row r="3302" spans="1:12" x14ac:dyDescent="0.25">
      <c r="A3302" t="s">
        <v>717</v>
      </c>
      <c r="B3302">
        <v>2014</v>
      </c>
      <c r="C3302" t="s">
        <v>697</v>
      </c>
      <c r="D3302">
        <v>6.1455000000000002</v>
      </c>
      <c r="E3302">
        <v>6.1455000000000002</v>
      </c>
      <c r="F3302">
        <v>6.1455000000000002</v>
      </c>
      <c r="G3302">
        <v>6.1455000000000002</v>
      </c>
      <c r="H3302">
        <v>6.1455000000000002</v>
      </c>
      <c r="I3302">
        <v>6.1455000000000002</v>
      </c>
      <c r="J3302">
        <v>6.1455000000000002</v>
      </c>
      <c r="K3302">
        <v>6.1455000000000002</v>
      </c>
      <c r="L3302">
        <v>6.1455000000000002</v>
      </c>
    </row>
    <row r="3303" spans="1:12" x14ac:dyDescent="0.25">
      <c r="A3303" t="s">
        <v>717</v>
      </c>
      <c r="B3303">
        <v>2014</v>
      </c>
      <c r="C3303" t="s">
        <v>702</v>
      </c>
      <c r="D3303">
        <v>0.50080000000000002</v>
      </c>
      <c r="E3303">
        <v>0.50080000000000002</v>
      </c>
      <c r="F3303">
        <v>0.50080000000000002</v>
      </c>
      <c r="G3303">
        <v>0.50080000000000002</v>
      </c>
      <c r="H3303">
        <v>0.50080000000000002</v>
      </c>
      <c r="I3303">
        <v>0.50080000000000002</v>
      </c>
      <c r="J3303">
        <v>0.50080000000000002</v>
      </c>
      <c r="K3303">
        <v>0.50080000000000002</v>
      </c>
      <c r="L3303">
        <v>0.50080000000000002</v>
      </c>
    </row>
    <row r="3304" spans="1:12" x14ac:dyDescent="0.25">
      <c r="A3304" t="s">
        <v>717</v>
      </c>
      <c r="B3304">
        <v>2014</v>
      </c>
      <c r="C3304" t="s">
        <v>700</v>
      </c>
      <c r="D3304">
        <v>1.9085000000000001</v>
      </c>
      <c r="E3304">
        <v>1.9085000000000001</v>
      </c>
      <c r="F3304">
        <v>1.9085000000000001</v>
      </c>
      <c r="G3304">
        <v>1.9085000000000001</v>
      </c>
      <c r="H3304">
        <v>1.9085000000000001</v>
      </c>
      <c r="I3304">
        <v>1.9085000000000001</v>
      </c>
      <c r="J3304">
        <v>1.9085000000000001</v>
      </c>
      <c r="K3304">
        <v>1.9085000000000001</v>
      </c>
      <c r="L3304">
        <v>1.9085000000000001</v>
      </c>
    </row>
    <row r="3305" spans="1:12" x14ac:dyDescent="0.25">
      <c r="A3305" t="s">
        <v>717</v>
      </c>
      <c r="B3305">
        <v>2014</v>
      </c>
      <c r="C3305" t="s">
        <v>703</v>
      </c>
      <c r="D3305">
        <v>0.1013</v>
      </c>
      <c r="E3305">
        <v>0.1013</v>
      </c>
      <c r="F3305">
        <v>0.1013</v>
      </c>
      <c r="G3305">
        <v>0.1013</v>
      </c>
      <c r="H3305">
        <v>0.1013</v>
      </c>
      <c r="I3305">
        <v>0.1013</v>
      </c>
      <c r="J3305">
        <v>0.1013</v>
      </c>
      <c r="K3305">
        <v>0.1013</v>
      </c>
      <c r="L3305">
        <v>0.1013</v>
      </c>
    </row>
    <row r="3306" spans="1:12" x14ac:dyDescent="0.25">
      <c r="A3306" t="s">
        <v>718</v>
      </c>
      <c r="B3306">
        <v>2014</v>
      </c>
      <c r="C3306" t="s">
        <v>700</v>
      </c>
      <c r="D3306">
        <v>0.94869999999999999</v>
      </c>
      <c r="E3306">
        <v>0.94869999999999999</v>
      </c>
      <c r="F3306">
        <v>0.94869999999999999</v>
      </c>
      <c r="G3306">
        <v>0.94869999999999999</v>
      </c>
      <c r="H3306">
        <v>0.94869999999999999</v>
      </c>
      <c r="I3306">
        <v>0.94869999999999999</v>
      </c>
      <c r="J3306">
        <v>0.94869999999999999</v>
      </c>
      <c r="K3306">
        <v>0.94869999999999999</v>
      </c>
      <c r="L3306">
        <v>0.94869999999999999</v>
      </c>
    </row>
    <row r="3307" spans="1:12" x14ac:dyDescent="0.25">
      <c r="A3307" t="s">
        <v>718</v>
      </c>
      <c r="B3307">
        <v>2014</v>
      </c>
      <c r="C3307" t="s">
        <v>698</v>
      </c>
      <c r="D3307">
        <v>1.4672000000000001</v>
      </c>
      <c r="E3307">
        <v>1.4672000000000001</v>
      </c>
      <c r="F3307">
        <v>1.4672000000000001</v>
      </c>
      <c r="G3307">
        <v>1.4672000000000001</v>
      </c>
      <c r="H3307">
        <v>1.4672000000000001</v>
      </c>
      <c r="I3307">
        <v>1.4672000000000001</v>
      </c>
      <c r="J3307">
        <v>1.4672000000000001</v>
      </c>
      <c r="K3307">
        <v>1.4672000000000001</v>
      </c>
      <c r="L3307">
        <v>1.4672000000000001</v>
      </c>
    </row>
    <row r="3308" spans="1:12" x14ac:dyDescent="0.25">
      <c r="A3308" t="s">
        <v>718</v>
      </c>
      <c r="B3308">
        <v>2014</v>
      </c>
      <c r="C3308" t="s">
        <v>697</v>
      </c>
      <c r="D3308">
        <v>3.4719000000000002</v>
      </c>
      <c r="E3308">
        <v>3.4719000000000002</v>
      </c>
      <c r="F3308">
        <v>3.4719000000000002</v>
      </c>
      <c r="G3308">
        <v>3.4719000000000002</v>
      </c>
      <c r="H3308">
        <v>3.4719000000000002</v>
      </c>
      <c r="I3308">
        <v>3.4719000000000002</v>
      </c>
      <c r="J3308">
        <v>3.4719000000000002</v>
      </c>
      <c r="K3308">
        <v>3.4719000000000002</v>
      </c>
      <c r="L3308">
        <v>3.4719000000000002</v>
      </c>
    </row>
    <row r="3309" spans="1:12" x14ac:dyDescent="0.25">
      <c r="A3309" t="s">
        <v>718</v>
      </c>
      <c r="B3309">
        <v>2014</v>
      </c>
      <c r="C3309" t="s">
        <v>703</v>
      </c>
      <c r="D3309">
        <v>5.04E-2</v>
      </c>
      <c r="E3309">
        <v>5.04E-2</v>
      </c>
      <c r="F3309">
        <v>5.04E-2</v>
      </c>
      <c r="G3309">
        <v>5.04E-2</v>
      </c>
      <c r="H3309">
        <v>5.04E-2</v>
      </c>
      <c r="I3309">
        <v>5.04E-2</v>
      </c>
      <c r="J3309">
        <v>5.04E-2</v>
      </c>
      <c r="K3309">
        <v>5.04E-2</v>
      </c>
      <c r="L3309">
        <v>5.04E-2</v>
      </c>
    </row>
    <row r="3310" spans="1:12" x14ac:dyDescent="0.25">
      <c r="A3310" t="s">
        <v>718</v>
      </c>
      <c r="B3310">
        <v>2014</v>
      </c>
      <c r="C3310" t="s">
        <v>699</v>
      </c>
      <c r="D3310">
        <v>4.4699999999999997E-2</v>
      </c>
      <c r="E3310">
        <v>4.4699999999999997E-2</v>
      </c>
      <c r="F3310">
        <v>4.4699999999999997E-2</v>
      </c>
      <c r="G3310">
        <v>4.4699999999999997E-2</v>
      </c>
      <c r="H3310">
        <v>4.4699999999999997E-2</v>
      </c>
      <c r="I3310">
        <v>4.4699999999999997E-2</v>
      </c>
      <c r="J3310">
        <v>4.4699999999999997E-2</v>
      </c>
      <c r="K3310">
        <v>4.4699999999999997E-2</v>
      </c>
      <c r="L3310">
        <v>4.4699999999999997E-2</v>
      </c>
    </row>
    <row r="3311" spans="1:12" x14ac:dyDescent="0.25">
      <c r="A3311" t="s">
        <v>718</v>
      </c>
      <c r="B3311">
        <v>2014</v>
      </c>
      <c r="C3311" t="s">
        <v>702</v>
      </c>
      <c r="D3311">
        <v>0.249</v>
      </c>
      <c r="E3311">
        <v>0.249</v>
      </c>
      <c r="F3311">
        <v>0.249</v>
      </c>
      <c r="G3311">
        <v>0.249</v>
      </c>
      <c r="H3311">
        <v>0.249</v>
      </c>
      <c r="I3311">
        <v>0.249</v>
      </c>
      <c r="J3311">
        <v>0.249</v>
      </c>
      <c r="K3311">
        <v>0.249</v>
      </c>
      <c r="L3311">
        <v>0.249</v>
      </c>
    </row>
    <row r="3312" spans="1:12" x14ac:dyDescent="0.25">
      <c r="A3312" t="s">
        <v>718</v>
      </c>
      <c r="B3312">
        <v>2014</v>
      </c>
      <c r="C3312" t="s">
        <v>701</v>
      </c>
      <c r="D3312">
        <v>0.71189999999999998</v>
      </c>
      <c r="E3312">
        <v>0.71189999999999998</v>
      </c>
      <c r="F3312">
        <v>0.71189999999999998</v>
      </c>
      <c r="G3312">
        <v>0.71189999999999998</v>
      </c>
      <c r="H3312">
        <v>0.71189999999999998</v>
      </c>
      <c r="I3312">
        <v>0.71189999999999998</v>
      </c>
      <c r="J3312">
        <v>0.71189999999999998</v>
      </c>
      <c r="K3312">
        <v>0.71189999999999998</v>
      </c>
      <c r="L3312">
        <v>0.71189999999999998</v>
      </c>
    </row>
    <row r="3313" spans="1:12" x14ac:dyDescent="0.25">
      <c r="A3313" t="s">
        <v>719</v>
      </c>
      <c r="B3313">
        <v>2014</v>
      </c>
      <c r="C3313" t="s">
        <v>703</v>
      </c>
      <c r="D3313">
        <v>2.35E-2</v>
      </c>
      <c r="E3313">
        <v>2.35E-2</v>
      </c>
      <c r="F3313">
        <v>2.35E-2</v>
      </c>
      <c r="G3313">
        <v>2.35E-2</v>
      </c>
      <c r="H3313">
        <v>2.35E-2</v>
      </c>
      <c r="I3313">
        <v>2.35E-2</v>
      </c>
      <c r="J3313">
        <v>2.35E-2</v>
      </c>
      <c r="K3313">
        <v>2.35E-2</v>
      </c>
      <c r="L3313">
        <v>2.35E-2</v>
      </c>
    </row>
    <row r="3314" spans="1:12" x14ac:dyDescent="0.25">
      <c r="A3314" t="s">
        <v>719</v>
      </c>
      <c r="B3314">
        <v>2014</v>
      </c>
      <c r="C3314" t="s">
        <v>697</v>
      </c>
      <c r="D3314">
        <v>1.5488</v>
      </c>
      <c r="E3314">
        <v>1.5488</v>
      </c>
      <c r="F3314">
        <v>1.5488</v>
      </c>
      <c r="G3314">
        <v>1.5488</v>
      </c>
      <c r="H3314">
        <v>1.5488</v>
      </c>
      <c r="I3314">
        <v>1.5488</v>
      </c>
      <c r="J3314">
        <v>1.5488</v>
      </c>
      <c r="K3314">
        <v>1.5488</v>
      </c>
      <c r="L3314">
        <v>1.5488</v>
      </c>
    </row>
    <row r="3315" spans="1:12" x14ac:dyDescent="0.25">
      <c r="A3315" t="s">
        <v>719</v>
      </c>
      <c r="B3315">
        <v>2014</v>
      </c>
      <c r="C3315" t="s">
        <v>698</v>
      </c>
      <c r="D3315">
        <v>0.60919999999999996</v>
      </c>
      <c r="E3315">
        <v>0.60919999999999996</v>
      </c>
      <c r="F3315">
        <v>0.60919999999999996</v>
      </c>
      <c r="G3315">
        <v>0.60919999999999996</v>
      </c>
      <c r="H3315">
        <v>0.60919999999999996</v>
      </c>
      <c r="I3315">
        <v>0.60919999999999996</v>
      </c>
      <c r="J3315">
        <v>0.60919999999999996</v>
      </c>
      <c r="K3315">
        <v>0.60919999999999996</v>
      </c>
      <c r="L3315">
        <v>0.60919999999999996</v>
      </c>
    </row>
    <row r="3316" spans="1:12" x14ac:dyDescent="0.25">
      <c r="A3316" t="s">
        <v>719</v>
      </c>
      <c r="B3316">
        <v>2014</v>
      </c>
      <c r="C3316" t="s">
        <v>700</v>
      </c>
      <c r="D3316">
        <v>0.44190000000000002</v>
      </c>
      <c r="E3316">
        <v>0.44190000000000002</v>
      </c>
      <c r="F3316">
        <v>0.44190000000000002</v>
      </c>
      <c r="G3316">
        <v>0.44190000000000002</v>
      </c>
      <c r="H3316">
        <v>0.44190000000000002</v>
      </c>
      <c r="I3316">
        <v>0.44190000000000002</v>
      </c>
      <c r="J3316">
        <v>0.44190000000000002</v>
      </c>
      <c r="K3316">
        <v>0.44190000000000002</v>
      </c>
      <c r="L3316">
        <v>0.44190000000000002</v>
      </c>
    </row>
    <row r="3317" spans="1:12" x14ac:dyDescent="0.25">
      <c r="A3317" t="s">
        <v>719</v>
      </c>
      <c r="B3317">
        <v>2014</v>
      </c>
      <c r="C3317" t="s">
        <v>701</v>
      </c>
      <c r="D3317">
        <v>0.33750000000000002</v>
      </c>
      <c r="E3317">
        <v>0.33750000000000002</v>
      </c>
      <c r="F3317">
        <v>0.33750000000000002</v>
      </c>
      <c r="G3317">
        <v>0.33750000000000002</v>
      </c>
      <c r="H3317">
        <v>0.33750000000000002</v>
      </c>
      <c r="I3317">
        <v>0.33750000000000002</v>
      </c>
      <c r="J3317">
        <v>0.33750000000000002</v>
      </c>
      <c r="K3317">
        <v>0.33750000000000002</v>
      </c>
      <c r="L3317">
        <v>0.33750000000000002</v>
      </c>
    </row>
    <row r="3318" spans="1:12" x14ac:dyDescent="0.25">
      <c r="A3318" t="s">
        <v>719</v>
      </c>
      <c r="B3318">
        <v>2014</v>
      </c>
      <c r="C3318" t="s">
        <v>699</v>
      </c>
      <c r="D3318">
        <v>2.0799999999999999E-2</v>
      </c>
      <c r="E3318">
        <v>2.0799999999999999E-2</v>
      </c>
      <c r="F3318">
        <v>2.0799999999999999E-2</v>
      </c>
      <c r="G3318">
        <v>2.0799999999999999E-2</v>
      </c>
      <c r="H3318">
        <v>2.0799999999999999E-2</v>
      </c>
      <c r="I3318">
        <v>2.0799999999999999E-2</v>
      </c>
      <c r="J3318">
        <v>2.0799999999999999E-2</v>
      </c>
      <c r="K3318">
        <v>2.0799999999999999E-2</v>
      </c>
      <c r="L3318">
        <v>2.0799999999999999E-2</v>
      </c>
    </row>
    <row r="3319" spans="1:12" x14ac:dyDescent="0.25">
      <c r="A3319" t="s">
        <v>719</v>
      </c>
      <c r="B3319">
        <v>2014</v>
      </c>
      <c r="C3319" t="s">
        <v>702</v>
      </c>
      <c r="D3319">
        <v>0.11600000000000001</v>
      </c>
      <c r="E3319">
        <v>0.11600000000000001</v>
      </c>
      <c r="F3319">
        <v>0.11600000000000001</v>
      </c>
      <c r="G3319">
        <v>0.11600000000000001</v>
      </c>
      <c r="H3319">
        <v>0.11600000000000001</v>
      </c>
      <c r="I3319">
        <v>0.11600000000000001</v>
      </c>
      <c r="J3319">
        <v>0.11600000000000001</v>
      </c>
      <c r="K3319">
        <v>0.11600000000000001</v>
      </c>
      <c r="L3319">
        <v>0.11600000000000001</v>
      </c>
    </row>
    <row r="3320" spans="1:12" x14ac:dyDescent="0.25">
      <c r="A3320" t="s">
        <v>720</v>
      </c>
      <c r="B3320">
        <v>2014</v>
      </c>
      <c r="C3320" t="s">
        <v>699</v>
      </c>
      <c r="D3320">
        <v>1.9599999999999999E-2</v>
      </c>
      <c r="E3320">
        <v>1.9599999999999999E-2</v>
      </c>
      <c r="F3320">
        <v>1.9599999999999999E-2</v>
      </c>
      <c r="G3320">
        <v>1.9599999999999999E-2</v>
      </c>
      <c r="H3320">
        <v>1.9599999999999999E-2</v>
      </c>
      <c r="I3320">
        <v>1.9599999999999999E-2</v>
      </c>
      <c r="J3320">
        <v>1.9599999999999999E-2</v>
      </c>
      <c r="K3320">
        <v>1.9599999999999999E-2</v>
      </c>
      <c r="L3320">
        <v>1.9599999999999999E-2</v>
      </c>
    </row>
    <row r="3321" spans="1:12" x14ac:dyDescent="0.25">
      <c r="A3321" t="s">
        <v>720</v>
      </c>
      <c r="B3321">
        <v>2014</v>
      </c>
      <c r="C3321" t="s">
        <v>700</v>
      </c>
      <c r="D3321">
        <v>0.41549999999999998</v>
      </c>
      <c r="E3321">
        <v>0.41549999999999998</v>
      </c>
      <c r="F3321">
        <v>0.41549999999999998</v>
      </c>
      <c r="G3321">
        <v>0.41549999999999998</v>
      </c>
      <c r="H3321">
        <v>0.41549999999999998</v>
      </c>
      <c r="I3321">
        <v>0.41549999999999998</v>
      </c>
      <c r="J3321">
        <v>0.41549999999999998</v>
      </c>
      <c r="K3321">
        <v>0.41549999999999998</v>
      </c>
      <c r="L3321">
        <v>0.41549999999999998</v>
      </c>
    </row>
    <row r="3322" spans="1:12" x14ac:dyDescent="0.25">
      <c r="A3322" t="s">
        <v>720</v>
      </c>
      <c r="B3322">
        <v>2014</v>
      </c>
      <c r="C3322" t="s">
        <v>703</v>
      </c>
      <c r="D3322">
        <v>2.2100000000000002E-2</v>
      </c>
      <c r="E3322">
        <v>2.2100000000000002E-2</v>
      </c>
      <c r="F3322">
        <v>2.2100000000000002E-2</v>
      </c>
      <c r="G3322">
        <v>2.2100000000000002E-2</v>
      </c>
      <c r="H3322">
        <v>2.2100000000000002E-2</v>
      </c>
      <c r="I3322">
        <v>2.2100000000000002E-2</v>
      </c>
      <c r="J3322">
        <v>2.2100000000000002E-2</v>
      </c>
      <c r="K3322">
        <v>2.2100000000000002E-2</v>
      </c>
      <c r="L3322">
        <v>2.2100000000000002E-2</v>
      </c>
    </row>
    <row r="3323" spans="1:12" x14ac:dyDescent="0.25">
      <c r="A3323" t="s">
        <v>720</v>
      </c>
      <c r="B3323">
        <v>2014</v>
      </c>
      <c r="C3323" t="s">
        <v>698</v>
      </c>
      <c r="D3323">
        <v>0.58460000000000001</v>
      </c>
      <c r="E3323">
        <v>0.58460000000000001</v>
      </c>
      <c r="F3323">
        <v>0.58460000000000001</v>
      </c>
      <c r="G3323">
        <v>0.58460000000000001</v>
      </c>
      <c r="H3323">
        <v>0.58460000000000001</v>
      </c>
      <c r="I3323">
        <v>0.58460000000000001</v>
      </c>
      <c r="J3323">
        <v>0.58460000000000001</v>
      </c>
      <c r="K3323">
        <v>0.58460000000000001</v>
      </c>
      <c r="L3323">
        <v>0.58460000000000001</v>
      </c>
    </row>
    <row r="3324" spans="1:12" x14ac:dyDescent="0.25">
      <c r="A3324" t="s">
        <v>720</v>
      </c>
      <c r="B3324">
        <v>2014</v>
      </c>
      <c r="C3324" t="s">
        <v>701</v>
      </c>
      <c r="D3324">
        <v>0.31309999999999999</v>
      </c>
      <c r="E3324">
        <v>0.31309999999999999</v>
      </c>
      <c r="F3324">
        <v>0.31309999999999999</v>
      </c>
      <c r="G3324">
        <v>0.31309999999999999</v>
      </c>
      <c r="H3324">
        <v>0.31309999999999999</v>
      </c>
      <c r="I3324">
        <v>0.31309999999999999</v>
      </c>
      <c r="J3324">
        <v>0.31309999999999999</v>
      </c>
      <c r="K3324">
        <v>0.31309999999999999</v>
      </c>
      <c r="L3324">
        <v>0.31309999999999999</v>
      </c>
    </row>
    <row r="3325" spans="1:12" x14ac:dyDescent="0.25">
      <c r="A3325" t="s">
        <v>720</v>
      </c>
      <c r="B3325">
        <v>2014</v>
      </c>
      <c r="C3325" t="s">
        <v>702</v>
      </c>
      <c r="D3325">
        <v>0.109</v>
      </c>
      <c r="E3325">
        <v>0.109</v>
      </c>
      <c r="F3325">
        <v>0.109</v>
      </c>
      <c r="G3325">
        <v>0.109</v>
      </c>
      <c r="H3325">
        <v>0.109</v>
      </c>
      <c r="I3325">
        <v>0.109</v>
      </c>
      <c r="J3325">
        <v>0.109</v>
      </c>
      <c r="K3325">
        <v>0.109</v>
      </c>
      <c r="L3325">
        <v>0.109</v>
      </c>
    </row>
    <row r="3326" spans="1:12" x14ac:dyDescent="0.25">
      <c r="A3326" t="s">
        <v>720</v>
      </c>
      <c r="B3326">
        <v>2014</v>
      </c>
      <c r="C3326" t="s">
        <v>697</v>
      </c>
      <c r="D3326">
        <v>1.4638</v>
      </c>
      <c r="E3326">
        <v>1.4638</v>
      </c>
      <c r="F3326">
        <v>1.4638</v>
      </c>
      <c r="G3326">
        <v>1.4638</v>
      </c>
      <c r="H3326">
        <v>1.4638</v>
      </c>
      <c r="I3326">
        <v>1.4638</v>
      </c>
      <c r="J3326">
        <v>1.4638</v>
      </c>
      <c r="K3326">
        <v>1.4638</v>
      </c>
      <c r="L3326">
        <v>1.4638</v>
      </c>
    </row>
    <row r="3327" spans="1:12" x14ac:dyDescent="0.25">
      <c r="A3327" t="s">
        <v>721</v>
      </c>
      <c r="B3327">
        <v>2014</v>
      </c>
      <c r="C3327" t="s">
        <v>700</v>
      </c>
      <c r="D3327">
        <v>0.63329999999999997</v>
      </c>
      <c r="E3327">
        <v>0.63329999999999997</v>
      </c>
      <c r="F3327">
        <v>0.63329999999999997</v>
      </c>
      <c r="G3327">
        <v>0.63329999999999997</v>
      </c>
      <c r="H3327">
        <v>0.63329999999999997</v>
      </c>
      <c r="I3327">
        <v>0.63329999999999997</v>
      </c>
      <c r="J3327">
        <v>0.63329999999999997</v>
      </c>
      <c r="K3327">
        <v>0.63329999999999997</v>
      </c>
      <c r="L3327">
        <v>0.63329999999999997</v>
      </c>
    </row>
    <row r="3328" spans="1:12" x14ac:dyDescent="0.25">
      <c r="A3328" t="s">
        <v>721</v>
      </c>
      <c r="B3328">
        <v>2014</v>
      </c>
      <c r="C3328" t="s">
        <v>697</v>
      </c>
      <c r="D3328">
        <v>2.3151999999999999</v>
      </c>
      <c r="E3328">
        <v>2.3151999999999999</v>
      </c>
      <c r="F3328">
        <v>2.3151999999999999</v>
      </c>
      <c r="G3328">
        <v>2.3151999999999999</v>
      </c>
      <c r="H3328">
        <v>2.3151999999999999</v>
      </c>
      <c r="I3328">
        <v>2.3151999999999999</v>
      </c>
      <c r="J3328">
        <v>2.3151999999999999</v>
      </c>
      <c r="K3328">
        <v>2.3151999999999999</v>
      </c>
      <c r="L3328">
        <v>2.3151999999999999</v>
      </c>
    </row>
    <row r="3329" spans="1:12" x14ac:dyDescent="0.25">
      <c r="A3329" t="s">
        <v>721</v>
      </c>
      <c r="B3329">
        <v>2014</v>
      </c>
      <c r="C3329" t="s">
        <v>699</v>
      </c>
      <c r="D3329">
        <v>2.9899999999999999E-2</v>
      </c>
      <c r="E3329">
        <v>2.9899999999999999E-2</v>
      </c>
      <c r="F3329">
        <v>2.9899999999999999E-2</v>
      </c>
      <c r="G3329">
        <v>2.9899999999999999E-2</v>
      </c>
      <c r="H3329">
        <v>2.9899999999999999E-2</v>
      </c>
      <c r="I3329">
        <v>2.9899999999999999E-2</v>
      </c>
      <c r="J3329">
        <v>2.9899999999999999E-2</v>
      </c>
      <c r="K3329">
        <v>2.9899999999999999E-2</v>
      </c>
      <c r="L3329">
        <v>2.9899999999999999E-2</v>
      </c>
    </row>
    <row r="3330" spans="1:12" x14ac:dyDescent="0.25">
      <c r="A3330" t="s">
        <v>721</v>
      </c>
      <c r="B3330">
        <v>2014</v>
      </c>
      <c r="C3330" t="s">
        <v>698</v>
      </c>
      <c r="D3330">
        <v>0.93940000000000001</v>
      </c>
      <c r="E3330">
        <v>0.93940000000000001</v>
      </c>
      <c r="F3330">
        <v>0.93940000000000001</v>
      </c>
      <c r="G3330">
        <v>0.93940000000000001</v>
      </c>
      <c r="H3330">
        <v>0.93940000000000001</v>
      </c>
      <c r="I3330">
        <v>0.93940000000000001</v>
      </c>
      <c r="J3330">
        <v>0.93940000000000001</v>
      </c>
      <c r="K3330">
        <v>0.93940000000000001</v>
      </c>
      <c r="L3330">
        <v>0.93940000000000001</v>
      </c>
    </row>
    <row r="3331" spans="1:12" x14ac:dyDescent="0.25">
      <c r="A3331" t="s">
        <v>721</v>
      </c>
      <c r="B3331">
        <v>2014</v>
      </c>
      <c r="C3331" t="s">
        <v>701</v>
      </c>
      <c r="D3331">
        <v>0.51270000000000004</v>
      </c>
      <c r="E3331">
        <v>0.51270000000000004</v>
      </c>
      <c r="F3331">
        <v>0.51270000000000004</v>
      </c>
      <c r="G3331">
        <v>0.51270000000000004</v>
      </c>
      <c r="H3331">
        <v>0.51270000000000004</v>
      </c>
      <c r="I3331">
        <v>0.51270000000000004</v>
      </c>
      <c r="J3331">
        <v>0.51270000000000004</v>
      </c>
      <c r="K3331">
        <v>0.51270000000000004</v>
      </c>
      <c r="L3331">
        <v>0.51270000000000004</v>
      </c>
    </row>
    <row r="3332" spans="1:12" x14ac:dyDescent="0.25">
      <c r="A3332" t="s">
        <v>721</v>
      </c>
      <c r="B3332">
        <v>2014</v>
      </c>
      <c r="C3332" t="s">
        <v>703</v>
      </c>
      <c r="D3332">
        <v>3.3599999999999998E-2</v>
      </c>
      <c r="E3332">
        <v>3.3599999999999998E-2</v>
      </c>
      <c r="F3332">
        <v>3.3599999999999998E-2</v>
      </c>
      <c r="G3332">
        <v>3.3599999999999998E-2</v>
      </c>
      <c r="H3332">
        <v>3.3599999999999998E-2</v>
      </c>
      <c r="I3332">
        <v>3.3599999999999998E-2</v>
      </c>
      <c r="J3332">
        <v>3.3599999999999998E-2</v>
      </c>
      <c r="K3332">
        <v>3.3599999999999998E-2</v>
      </c>
      <c r="L3332">
        <v>3.3599999999999998E-2</v>
      </c>
    </row>
    <row r="3333" spans="1:12" x14ac:dyDescent="0.25">
      <c r="A3333" t="s">
        <v>721</v>
      </c>
      <c r="B3333">
        <v>2014</v>
      </c>
      <c r="C3333" t="s">
        <v>702</v>
      </c>
      <c r="D3333">
        <v>0.16619999999999999</v>
      </c>
      <c r="E3333">
        <v>0.16619999999999999</v>
      </c>
      <c r="F3333">
        <v>0.16619999999999999</v>
      </c>
      <c r="G3333">
        <v>0.16619999999999999</v>
      </c>
      <c r="H3333">
        <v>0.16619999999999999</v>
      </c>
      <c r="I3333">
        <v>0.16619999999999999</v>
      </c>
      <c r="J3333">
        <v>0.16619999999999999</v>
      </c>
      <c r="K3333">
        <v>0.16619999999999999</v>
      </c>
      <c r="L3333">
        <v>0.16619999999999999</v>
      </c>
    </row>
    <row r="3334" spans="1:12" x14ac:dyDescent="0.25">
      <c r="A3334" t="s">
        <v>722</v>
      </c>
      <c r="B3334">
        <v>2014</v>
      </c>
      <c r="C3334" t="s">
        <v>703</v>
      </c>
      <c r="D3334">
        <v>3.6200000000000003E-2</v>
      </c>
      <c r="E3334">
        <v>3.6200000000000003E-2</v>
      </c>
      <c r="F3334">
        <v>3.6200000000000003E-2</v>
      </c>
      <c r="G3334">
        <v>3.6200000000000003E-2</v>
      </c>
      <c r="H3334">
        <v>3.6200000000000003E-2</v>
      </c>
      <c r="I3334">
        <v>3.6200000000000003E-2</v>
      </c>
      <c r="J3334">
        <v>3.6200000000000003E-2</v>
      </c>
      <c r="K3334">
        <v>3.6200000000000003E-2</v>
      </c>
      <c r="L3334">
        <v>3.6200000000000003E-2</v>
      </c>
    </row>
    <row r="3335" spans="1:12" x14ac:dyDescent="0.25">
      <c r="A3335" t="s">
        <v>722</v>
      </c>
      <c r="B3335">
        <v>2014</v>
      </c>
      <c r="C3335" t="s">
        <v>699</v>
      </c>
      <c r="D3335">
        <v>3.2099999999999997E-2</v>
      </c>
      <c r="E3335">
        <v>3.2099999999999997E-2</v>
      </c>
      <c r="F3335">
        <v>3.2099999999999997E-2</v>
      </c>
      <c r="G3335">
        <v>3.2099999999999997E-2</v>
      </c>
      <c r="H3335">
        <v>3.2099999999999997E-2</v>
      </c>
      <c r="I3335">
        <v>3.2099999999999997E-2</v>
      </c>
      <c r="J3335">
        <v>3.2099999999999997E-2</v>
      </c>
      <c r="K3335">
        <v>3.2099999999999997E-2</v>
      </c>
      <c r="L3335">
        <v>3.2099999999999997E-2</v>
      </c>
    </row>
    <row r="3336" spans="1:12" x14ac:dyDescent="0.25">
      <c r="A3336" t="s">
        <v>722</v>
      </c>
      <c r="B3336">
        <v>2014</v>
      </c>
      <c r="C3336" t="s">
        <v>702</v>
      </c>
      <c r="D3336">
        <v>0.17879999999999999</v>
      </c>
      <c r="E3336">
        <v>0.17879999999999999</v>
      </c>
      <c r="F3336">
        <v>0.17879999999999999</v>
      </c>
      <c r="G3336">
        <v>0.17879999999999999</v>
      </c>
      <c r="H3336">
        <v>0.17879999999999999</v>
      </c>
      <c r="I3336">
        <v>0.17879999999999999</v>
      </c>
      <c r="J3336">
        <v>0.17879999999999999</v>
      </c>
      <c r="K3336">
        <v>0.17879999999999999</v>
      </c>
      <c r="L3336">
        <v>0.17879999999999999</v>
      </c>
    </row>
    <row r="3337" spans="1:12" x14ac:dyDescent="0.25">
      <c r="A3337" t="s">
        <v>722</v>
      </c>
      <c r="B3337">
        <v>2014</v>
      </c>
      <c r="C3337" t="s">
        <v>700</v>
      </c>
      <c r="D3337">
        <v>0.68120000000000003</v>
      </c>
      <c r="E3337">
        <v>0.68120000000000003</v>
      </c>
      <c r="F3337">
        <v>0.68120000000000003</v>
      </c>
      <c r="G3337">
        <v>0.68120000000000003</v>
      </c>
      <c r="H3337">
        <v>0.68120000000000003</v>
      </c>
      <c r="I3337">
        <v>0.68120000000000003</v>
      </c>
      <c r="J3337">
        <v>0.68120000000000003</v>
      </c>
      <c r="K3337">
        <v>0.68120000000000003</v>
      </c>
      <c r="L3337">
        <v>0.68120000000000003</v>
      </c>
    </row>
    <row r="3338" spans="1:12" x14ac:dyDescent="0.25">
      <c r="A3338" t="s">
        <v>722</v>
      </c>
      <c r="B3338">
        <v>2014</v>
      </c>
      <c r="C3338" t="s">
        <v>701</v>
      </c>
      <c r="D3338">
        <v>0.53820000000000001</v>
      </c>
      <c r="E3338">
        <v>0.53820000000000001</v>
      </c>
      <c r="F3338">
        <v>0.53820000000000001</v>
      </c>
      <c r="G3338">
        <v>0.53820000000000001</v>
      </c>
      <c r="H3338">
        <v>0.53820000000000001</v>
      </c>
      <c r="I3338">
        <v>0.53820000000000001</v>
      </c>
      <c r="J3338">
        <v>0.53820000000000001</v>
      </c>
      <c r="K3338">
        <v>0.53820000000000001</v>
      </c>
      <c r="L3338">
        <v>0.53820000000000001</v>
      </c>
    </row>
    <row r="3339" spans="1:12" x14ac:dyDescent="0.25">
      <c r="A3339" t="s">
        <v>722</v>
      </c>
      <c r="B3339">
        <v>2014</v>
      </c>
      <c r="C3339" t="s">
        <v>698</v>
      </c>
      <c r="D3339">
        <v>0.91659999999999997</v>
      </c>
      <c r="E3339">
        <v>0.91659999999999997</v>
      </c>
      <c r="F3339">
        <v>0.91659999999999997</v>
      </c>
      <c r="G3339">
        <v>0.91659999999999997</v>
      </c>
      <c r="H3339">
        <v>0.91659999999999997</v>
      </c>
      <c r="I3339">
        <v>0.91659999999999997</v>
      </c>
      <c r="J3339">
        <v>0.91659999999999997</v>
      </c>
      <c r="K3339">
        <v>0.91659999999999997</v>
      </c>
      <c r="L3339">
        <v>0.91659999999999997</v>
      </c>
    </row>
    <row r="3340" spans="1:12" x14ac:dyDescent="0.25">
      <c r="A3340" t="s">
        <v>722</v>
      </c>
      <c r="B3340">
        <v>2014</v>
      </c>
      <c r="C3340" t="s">
        <v>697</v>
      </c>
      <c r="D3340">
        <v>2.3831000000000002</v>
      </c>
      <c r="E3340">
        <v>2.3831000000000002</v>
      </c>
      <c r="F3340">
        <v>2.3831000000000002</v>
      </c>
      <c r="G3340">
        <v>2.3831000000000002</v>
      </c>
      <c r="H3340">
        <v>2.3831000000000002</v>
      </c>
      <c r="I3340">
        <v>2.3831000000000002</v>
      </c>
      <c r="J3340">
        <v>2.3831000000000002</v>
      </c>
      <c r="K3340">
        <v>2.3831000000000002</v>
      </c>
      <c r="L3340">
        <v>2.3831000000000002</v>
      </c>
    </row>
    <row r="3341" spans="1:12" x14ac:dyDescent="0.25">
      <c r="A3341" t="s">
        <v>723</v>
      </c>
      <c r="B3341">
        <v>2014</v>
      </c>
      <c r="C3341" t="s">
        <v>702</v>
      </c>
      <c r="D3341">
        <v>5.2999999999999999E-2</v>
      </c>
      <c r="E3341">
        <v>5.2999999999999999E-2</v>
      </c>
      <c r="F3341">
        <v>5.2999999999999999E-2</v>
      </c>
      <c r="G3341">
        <v>5.2999999999999999E-2</v>
      </c>
      <c r="H3341">
        <v>5.2999999999999999E-2</v>
      </c>
      <c r="I3341">
        <v>5.2999999999999999E-2</v>
      </c>
      <c r="J3341">
        <v>5.2999999999999999E-2</v>
      </c>
      <c r="K3341">
        <v>5.2999999999999999E-2</v>
      </c>
      <c r="L3341">
        <v>5.2999999999999999E-2</v>
      </c>
    </row>
    <row r="3342" spans="1:12" x14ac:dyDescent="0.25">
      <c r="A3342" t="s">
        <v>723</v>
      </c>
      <c r="B3342">
        <v>2014</v>
      </c>
      <c r="C3342" t="s">
        <v>698</v>
      </c>
      <c r="D3342">
        <v>0.27750000000000002</v>
      </c>
      <c r="E3342">
        <v>0.27750000000000002</v>
      </c>
      <c r="F3342">
        <v>0.27750000000000002</v>
      </c>
      <c r="G3342">
        <v>0.27750000000000002</v>
      </c>
      <c r="H3342">
        <v>0.27750000000000002</v>
      </c>
      <c r="I3342">
        <v>0.27750000000000002</v>
      </c>
      <c r="J3342">
        <v>0.27750000000000002</v>
      </c>
      <c r="K3342">
        <v>0.27750000000000002</v>
      </c>
      <c r="L3342">
        <v>0.27750000000000002</v>
      </c>
    </row>
    <row r="3343" spans="1:12" x14ac:dyDescent="0.25">
      <c r="A3343" t="s">
        <v>723</v>
      </c>
      <c r="B3343">
        <v>2014</v>
      </c>
      <c r="C3343" t="s">
        <v>703</v>
      </c>
      <c r="D3343">
        <v>1.0699999999999999E-2</v>
      </c>
      <c r="E3343">
        <v>1.0699999999999999E-2</v>
      </c>
      <c r="F3343">
        <v>1.0699999999999999E-2</v>
      </c>
      <c r="G3343">
        <v>1.0699999999999999E-2</v>
      </c>
      <c r="H3343">
        <v>1.0699999999999999E-2</v>
      </c>
      <c r="I3343">
        <v>1.0699999999999999E-2</v>
      </c>
      <c r="J3343">
        <v>1.0699999999999999E-2</v>
      </c>
      <c r="K3343">
        <v>1.0699999999999999E-2</v>
      </c>
      <c r="L3343">
        <v>1.0699999999999999E-2</v>
      </c>
    </row>
    <row r="3344" spans="1:12" x14ac:dyDescent="0.25">
      <c r="A3344" t="s">
        <v>723</v>
      </c>
      <c r="B3344">
        <v>2014</v>
      </c>
      <c r="C3344" t="s">
        <v>701</v>
      </c>
      <c r="D3344">
        <v>0.1381</v>
      </c>
      <c r="E3344">
        <v>0.1381</v>
      </c>
      <c r="F3344">
        <v>0.1381</v>
      </c>
      <c r="G3344">
        <v>0.1381</v>
      </c>
      <c r="H3344">
        <v>0.1381</v>
      </c>
      <c r="I3344">
        <v>0.1381</v>
      </c>
      <c r="J3344">
        <v>0.1381</v>
      </c>
      <c r="K3344">
        <v>0.1381</v>
      </c>
      <c r="L3344">
        <v>0.1381</v>
      </c>
    </row>
    <row r="3345" spans="1:12" x14ac:dyDescent="0.25">
      <c r="A3345" t="s">
        <v>723</v>
      </c>
      <c r="B3345">
        <v>2014</v>
      </c>
      <c r="C3345" t="s">
        <v>700</v>
      </c>
      <c r="D3345">
        <v>0.2021</v>
      </c>
      <c r="E3345">
        <v>0.2021</v>
      </c>
      <c r="F3345">
        <v>0.2021</v>
      </c>
      <c r="G3345">
        <v>0.2021</v>
      </c>
      <c r="H3345">
        <v>0.2021</v>
      </c>
      <c r="I3345">
        <v>0.2021</v>
      </c>
      <c r="J3345">
        <v>0.2021</v>
      </c>
      <c r="K3345">
        <v>0.2021</v>
      </c>
      <c r="L3345">
        <v>0.2021</v>
      </c>
    </row>
    <row r="3346" spans="1:12" x14ac:dyDescent="0.25">
      <c r="A3346" t="s">
        <v>723</v>
      </c>
      <c r="B3346">
        <v>2014</v>
      </c>
      <c r="C3346" t="s">
        <v>699</v>
      </c>
      <c r="D3346">
        <v>9.4999999999999998E-3</v>
      </c>
      <c r="E3346">
        <v>9.4999999999999998E-3</v>
      </c>
      <c r="F3346">
        <v>9.4999999999999998E-3</v>
      </c>
      <c r="G3346">
        <v>9.4999999999999998E-3</v>
      </c>
      <c r="H3346">
        <v>9.4999999999999998E-3</v>
      </c>
      <c r="I3346">
        <v>9.4999999999999998E-3</v>
      </c>
      <c r="J3346">
        <v>9.4999999999999998E-3</v>
      </c>
      <c r="K3346">
        <v>9.4999999999999998E-3</v>
      </c>
      <c r="L3346">
        <v>9.4999999999999998E-3</v>
      </c>
    </row>
    <row r="3347" spans="1:12" x14ac:dyDescent="0.25">
      <c r="A3347" t="s">
        <v>723</v>
      </c>
      <c r="B3347">
        <v>2014</v>
      </c>
      <c r="C3347" t="s">
        <v>697</v>
      </c>
      <c r="D3347">
        <v>0.69099999999999995</v>
      </c>
      <c r="E3347">
        <v>0.69099999999999995</v>
      </c>
      <c r="F3347">
        <v>0.69099999999999995</v>
      </c>
      <c r="G3347">
        <v>0.69099999999999995</v>
      </c>
      <c r="H3347">
        <v>0.69099999999999995</v>
      </c>
      <c r="I3347">
        <v>0.69099999999999995</v>
      </c>
      <c r="J3347">
        <v>0.69099999999999995</v>
      </c>
      <c r="K3347">
        <v>0.69099999999999995</v>
      </c>
      <c r="L3347">
        <v>0.69099999999999995</v>
      </c>
    </row>
    <row r="3348" spans="1:12" x14ac:dyDescent="0.25">
      <c r="A3348" t="s">
        <v>724</v>
      </c>
      <c r="B3348">
        <v>2014</v>
      </c>
      <c r="C3348" t="s">
        <v>697</v>
      </c>
      <c r="D3348">
        <v>3.0259</v>
      </c>
      <c r="E3348">
        <v>3.0259</v>
      </c>
      <c r="F3348">
        <v>3.0259</v>
      </c>
      <c r="G3348">
        <v>3.0259</v>
      </c>
      <c r="H3348">
        <v>3.0259</v>
      </c>
      <c r="I3348">
        <v>3.0259</v>
      </c>
      <c r="J3348">
        <v>3.0259</v>
      </c>
      <c r="K3348">
        <v>3.0259</v>
      </c>
      <c r="L3348">
        <v>3.0259</v>
      </c>
    </row>
    <row r="3349" spans="1:12" x14ac:dyDescent="0.25">
      <c r="A3349" t="s">
        <v>724</v>
      </c>
      <c r="B3349">
        <v>2014</v>
      </c>
      <c r="C3349" t="s">
        <v>699</v>
      </c>
      <c r="D3349">
        <v>4.24E-2</v>
      </c>
      <c r="E3349">
        <v>4.24E-2</v>
      </c>
      <c r="F3349">
        <v>4.24E-2</v>
      </c>
      <c r="G3349">
        <v>4.24E-2</v>
      </c>
      <c r="H3349">
        <v>4.24E-2</v>
      </c>
      <c r="I3349">
        <v>4.24E-2</v>
      </c>
      <c r="J3349">
        <v>4.24E-2</v>
      </c>
      <c r="K3349">
        <v>4.24E-2</v>
      </c>
      <c r="L3349">
        <v>4.24E-2</v>
      </c>
    </row>
    <row r="3350" spans="1:12" x14ac:dyDescent="0.25">
      <c r="A3350" t="s">
        <v>724</v>
      </c>
      <c r="B3350">
        <v>2014</v>
      </c>
      <c r="C3350" t="s">
        <v>703</v>
      </c>
      <c r="D3350">
        <v>4.7699999999999999E-2</v>
      </c>
      <c r="E3350">
        <v>4.7699999999999999E-2</v>
      </c>
      <c r="F3350">
        <v>4.7699999999999999E-2</v>
      </c>
      <c r="G3350">
        <v>4.7699999999999999E-2</v>
      </c>
      <c r="H3350">
        <v>4.7699999999999999E-2</v>
      </c>
      <c r="I3350">
        <v>4.7699999999999999E-2</v>
      </c>
      <c r="J3350">
        <v>4.7699999999999999E-2</v>
      </c>
      <c r="K3350">
        <v>4.7699999999999999E-2</v>
      </c>
      <c r="L3350">
        <v>4.7699999999999999E-2</v>
      </c>
    </row>
    <row r="3351" spans="1:12" x14ac:dyDescent="0.25">
      <c r="A3351" t="s">
        <v>724</v>
      </c>
      <c r="B3351">
        <v>2014</v>
      </c>
      <c r="C3351" t="s">
        <v>701</v>
      </c>
      <c r="D3351">
        <v>0.67310000000000003</v>
      </c>
      <c r="E3351">
        <v>0.67310000000000003</v>
      </c>
      <c r="F3351">
        <v>0.67310000000000003</v>
      </c>
      <c r="G3351">
        <v>0.67310000000000003</v>
      </c>
      <c r="H3351">
        <v>0.67310000000000003</v>
      </c>
      <c r="I3351">
        <v>0.67310000000000003</v>
      </c>
      <c r="J3351">
        <v>0.67310000000000003</v>
      </c>
      <c r="K3351">
        <v>0.67310000000000003</v>
      </c>
      <c r="L3351">
        <v>0.67310000000000003</v>
      </c>
    </row>
    <row r="3352" spans="1:12" x14ac:dyDescent="0.25">
      <c r="A3352" t="s">
        <v>724</v>
      </c>
      <c r="B3352">
        <v>2014</v>
      </c>
      <c r="C3352" t="s">
        <v>702</v>
      </c>
      <c r="D3352">
        <v>0.23569999999999999</v>
      </c>
      <c r="E3352">
        <v>0.23569999999999999</v>
      </c>
      <c r="F3352">
        <v>0.23569999999999999</v>
      </c>
      <c r="G3352">
        <v>0.23569999999999999</v>
      </c>
      <c r="H3352">
        <v>0.23569999999999999</v>
      </c>
      <c r="I3352">
        <v>0.23569999999999999</v>
      </c>
      <c r="J3352">
        <v>0.23569999999999999</v>
      </c>
      <c r="K3352">
        <v>0.23569999999999999</v>
      </c>
      <c r="L3352">
        <v>0.23569999999999999</v>
      </c>
    </row>
    <row r="3353" spans="1:12" x14ac:dyDescent="0.25">
      <c r="A3353" t="s">
        <v>724</v>
      </c>
      <c r="B3353">
        <v>2014</v>
      </c>
      <c r="C3353" t="s">
        <v>700</v>
      </c>
      <c r="D3353">
        <v>0.8982</v>
      </c>
      <c r="E3353">
        <v>0.8982</v>
      </c>
      <c r="F3353">
        <v>0.8982</v>
      </c>
      <c r="G3353">
        <v>0.8982</v>
      </c>
      <c r="H3353">
        <v>0.8982</v>
      </c>
      <c r="I3353">
        <v>0.8982</v>
      </c>
      <c r="J3353">
        <v>0.8982</v>
      </c>
      <c r="K3353">
        <v>0.8982</v>
      </c>
      <c r="L3353">
        <v>0.8982</v>
      </c>
    </row>
    <row r="3354" spans="1:12" x14ac:dyDescent="0.25">
      <c r="A3354" t="s">
        <v>724</v>
      </c>
      <c r="B3354">
        <v>2014</v>
      </c>
      <c r="C3354" t="s">
        <v>698</v>
      </c>
      <c r="D3354">
        <v>1.1288</v>
      </c>
      <c r="E3354">
        <v>1.1288</v>
      </c>
      <c r="F3354">
        <v>1.1288</v>
      </c>
      <c r="G3354">
        <v>1.1288</v>
      </c>
      <c r="H3354">
        <v>1.1288</v>
      </c>
      <c r="I3354">
        <v>1.1288</v>
      </c>
      <c r="J3354">
        <v>1.1288</v>
      </c>
      <c r="K3354">
        <v>1.1288</v>
      </c>
      <c r="L3354">
        <v>1.1288</v>
      </c>
    </row>
    <row r="3355" spans="1:12" x14ac:dyDescent="0.25">
      <c r="A3355" t="s">
        <v>725</v>
      </c>
      <c r="B3355">
        <v>2014</v>
      </c>
      <c r="C3355" t="s">
        <v>699</v>
      </c>
      <c r="D3355">
        <v>4.6399999999999997E-2</v>
      </c>
      <c r="E3355">
        <v>4.6399999999999997E-2</v>
      </c>
      <c r="F3355">
        <v>4.6399999999999997E-2</v>
      </c>
      <c r="G3355">
        <v>4.6399999999999997E-2</v>
      </c>
      <c r="H3355">
        <v>4.6399999999999997E-2</v>
      </c>
      <c r="I3355">
        <v>4.6399999999999997E-2</v>
      </c>
      <c r="J3355">
        <v>4.6399999999999997E-2</v>
      </c>
      <c r="K3355">
        <v>4.6399999999999997E-2</v>
      </c>
      <c r="L3355">
        <v>4.6399999999999997E-2</v>
      </c>
    </row>
    <row r="3356" spans="1:12" x14ac:dyDescent="0.25">
      <c r="A3356" t="s">
        <v>725</v>
      </c>
      <c r="B3356">
        <v>2014</v>
      </c>
      <c r="C3356" t="s">
        <v>703</v>
      </c>
      <c r="D3356">
        <v>5.2299999999999999E-2</v>
      </c>
      <c r="E3356">
        <v>5.2299999999999999E-2</v>
      </c>
      <c r="F3356">
        <v>5.2299999999999999E-2</v>
      </c>
      <c r="G3356">
        <v>5.2299999999999999E-2</v>
      </c>
      <c r="H3356">
        <v>5.2299999999999999E-2</v>
      </c>
      <c r="I3356">
        <v>5.2299999999999999E-2</v>
      </c>
      <c r="J3356">
        <v>5.2299999999999999E-2</v>
      </c>
      <c r="K3356">
        <v>5.2299999999999999E-2</v>
      </c>
      <c r="L3356">
        <v>5.2299999999999999E-2</v>
      </c>
    </row>
    <row r="3357" spans="1:12" x14ac:dyDescent="0.25">
      <c r="A3357" t="s">
        <v>725</v>
      </c>
      <c r="B3357">
        <v>2014</v>
      </c>
      <c r="C3357" t="s">
        <v>698</v>
      </c>
      <c r="D3357">
        <v>1.1180000000000001</v>
      </c>
      <c r="E3357">
        <v>1.1180000000000001</v>
      </c>
      <c r="F3357">
        <v>1.1180000000000001</v>
      </c>
      <c r="G3357">
        <v>1.1180000000000001</v>
      </c>
      <c r="H3357">
        <v>1.1180000000000001</v>
      </c>
      <c r="I3357">
        <v>1.1180000000000001</v>
      </c>
      <c r="J3357">
        <v>1.1180000000000001</v>
      </c>
      <c r="K3357">
        <v>1.1180000000000001</v>
      </c>
      <c r="L3357">
        <v>1.1180000000000001</v>
      </c>
    </row>
    <row r="3358" spans="1:12" x14ac:dyDescent="0.25">
      <c r="A3358" t="s">
        <v>725</v>
      </c>
      <c r="B3358">
        <v>2014</v>
      </c>
      <c r="C3358" t="s">
        <v>700</v>
      </c>
      <c r="D3358">
        <v>0.98429999999999995</v>
      </c>
      <c r="E3358">
        <v>0.98429999999999995</v>
      </c>
      <c r="F3358">
        <v>0.98429999999999995</v>
      </c>
      <c r="G3358">
        <v>0.98429999999999995</v>
      </c>
      <c r="H3358">
        <v>0.98429999999999995</v>
      </c>
      <c r="I3358">
        <v>0.98429999999999995</v>
      </c>
      <c r="J3358">
        <v>0.98429999999999995</v>
      </c>
      <c r="K3358">
        <v>0.98429999999999995</v>
      </c>
      <c r="L3358">
        <v>0.98429999999999995</v>
      </c>
    </row>
    <row r="3359" spans="1:12" x14ac:dyDescent="0.25">
      <c r="A3359" t="s">
        <v>725</v>
      </c>
      <c r="B3359">
        <v>2014</v>
      </c>
      <c r="C3359" t="s">
        <v>702</v>
      </c>
      <c r="D3359">
        <v>0.25829999999999997</v>
      </c>
      <c r="E3359">
        <v>0.25829999999999997</v>
      </c>
      <c r="F3359">
        <v>0.25829999999999997</v>
      </c>
      <c r="G3359">
        <v>0.25829999999999997</v>
      </c>
      <c r="H3359">
        <v>0.25829999999999997</v>
      </c>
      <c r="I3359">
        <v>0.25829999999999997</v>
      </c>
      <c r="J3359">
        <v>0.25829999999999997</v>
      </c>
      <c r="K3359">
        <v>0.25829999999999997</v>
      </c>
      <c r="L3359">
        <v>0.25829999999999997</v>
      </c>
    </row>
    <row r="3360" spans="1:12" x14ac:dyDescent="0.25">
      <c r="A3360" t="s">
        <v>725</v>
      </c>
      <c r="B3360">
        <v>2014</v>
      </c>
      <c r="C3360" t="s">
        <v>697</v>
      </c>
      <c r="D3360">
        <v>3.0647000000000002</v>
      </c>
      <c r="E3360">
        <v>3.0647000000000002</v>
      </c>
      <c r="F3360">
        <v>3.0647000000000002</v>
      </c>
      <c r="G3360">
        <v>3.0647000000000002</v>
      </c>
      <c r="H3360">
        <v>3.0647000000000002</v>
      </c>
      <c r="I3360">
        <v>3.0647000000000002</v>
      </c>
      <c r="J3360">
        <v>3.0647000000000002</v>
      </c>
      <c r="K3360">
        <v>3.0647000000000002</v>
      </c>
      <c r="L3360">
        <v>3.0647000000000002</v>
      </c>
    </row>
    <row r="3361" spans="1:12" x14ac:dyDescent="0.25">
      <c r="A3361" t="s">
        <v>725</v>
      </c>
      <c r="B3361">
        <v>2014</v>
      </c>
      <c r="C3361" t="s">
        <v>701</v>
      </c>
      <c r="D3361">
        <v>0.60529999999999995</v>
      </c>
      <c r="E3361">
        <v>0.60529999999999995</v>
      </c>
      <c r="F3361">
        <v>0.60529999999999995</v>
      </c>
      <c r="G3361">
        <v>0.60529999999999995</v>
      </c>
      <c r="H3361">
        <v>0.60529999999999995</v>
      </c>
      <c r="I3361">
        <v>0.60529999999999995</v>
      </c>
      <c r="J3361">
        <v>0.60529999999999995</v>
      </c>
      <c r="K3361">
        <v>0.60529999999999995</v>
      </c>
      <c r="L3361">
        <v>0.60529999999999995</v>
      </c>
    </row>
    <row r="3362" spans="1:12" x14ac:dyDescent="0.25">
      <c r="A3362" t="s">
        <v>726</v>
      </c>
      <c r="B3362">
        <v>2014</v>
      </c>
      <c r="C3362" t="s">
        <v>700</v>
      </c>
      <c r="D3362">
        <v>1.5442</v>
      </c>
      <c r="E3362">
        <v>1.5442</v>
      </c>
      <c r="F3362">
        <v>1.5442</v>
      </c>
      <c r="G3362">
        <v>1.5442</v>
      </c>
      <c r="H3362">
        <v>1.5442</v>
      </c>
      <c r="I3362">
        <v>1.5442</v>
      </c>
      <c r="J3362">
        <v>1.5442</v>
      </c>
      <c r="K3362">
        <v>1.5442</v>
      </c>
      <c r="L3362">
        <v>1.5442</v>
      </c>
    </row>
    <row r="3363" spans="1:12" x14ac:dyDescent="0.25">
      <c r="A3363" t="s">
        <v>726</v>
      </c>
      <c r="B3363">
        <v>2014</v>
      </c>
      <c r="C3363" t="s">
        <v>702</v>
      </c>
      <c r="D3363">
        <v>0.4052</v>
      </c>
      <c r="E3363">
        <v>0.4052</v>
      </c>
      <c r="F3363">
        <v>0.4052</v>
      </c>
      <c r="G3363">
        <v>0.4052</v>
      </c>
      <c r="H3363">
        <v>0.4052</v>
      </c>
      <c r="I3363">
        <v>0.4052</v>
      </c>
      <c r="J3363">
        <v>0.4052</v>
      </c>
      <c r="K3363">
        <v>0.4052</v>
      </c>
      <c r="L3363">
        <v>0.4052</v>
      </c>
    </row>
    <row r="3364" spans="1:12" x14ac:dyDescent="0.25">
      <c r="A3364" t="s">
        <v>726</v>
      </c>
      <c r="B3364">
        <v>2014</v>
      </c>
      <c r="C3364" t="s">
        <v>698</v>
      </c>
      <c r="D3364">
        <v>1.9626999999999999</v>
      </c>
      <c r="E3364">
        <v>1.9626999999999999</v>
      </c>
      <c r="F3364">
        <v>1.9626999999999999</v>
      </c>
      <c r="G3364">
        <v>1.9626999999999999</v>
      </c>
      <c r="H3364">
        <v>1.9626999999999999</v>
      </c>
      <c r="I3364">
        <v>1.9626999999999999</v>
      </c>
      <c r="J3364">
        <v>1.9626999999999999</v>
      </c>
      <c r="K3364">
        <v>1.9626999999999999</v>
      </c>
      <c r="L3364">
        <v>1.9626999999999999</v>
      </c>
    </row>
    <row r="3365" spans="1:12" x14ac:dyDescent="0.25">
      <c r="A3365" t="s">
        <v>726</v>
      </c>
      <c r="B3365">
        <v>2014</v>
      </c>
      <c r="C3365" t="s">
        <v>701</v>
      </c>
      <c r="D3365">
        <v>1.1495</v>
      </c>
      <c r="E3365">
        <v>1.1495</v>
      </c>
      <c r="F3365">
        <v>1.1495</v>
      </c>
      <c r="G3365">
        <v>1.1495</v>
      </c>
      <c r="H3365">
        <v>1.1495</v>
      </c>
      <c r="I3365">
        <v>1.1495</v>
      </c>
      <c r="J3365">
        <v>1.1495</v>
      </c>
      <c r="K3365">
        <v>1.1495</v>
      </c>
      <c r="L3365">
        <v>1.1495</v>
      </c>
    </row>
    <row r="3366" spans="1:12" x14ac:dyDescent="0.25">
      <c r="A3366" t="s">
        <v>726</v>
      </c>
      <c r="B3366">
        <v>2014</v>
      </c>
      <c r="C3366" t="s">
        <v>699</v>
      </c>
      <c r="D3366">
        <v>7.2800000000000004E-2</v>
      </c>
      <c r="E3366">
        <v>7.2800000000000004E-2</v>
      </c>
      <c r="F3366">
        <v>7.2800000000000004E-2</v>
      </c>
      <c r="G3366">
        <v>7.2800000000000004E-2</v>
      </c>
      <c r="H3366">
        <v>7.2800000000000004E-2</v>
      </c>
      <c r="I3366">
        <v>7.2800000000000004E-2</v>
      </c>
      <c r="J3366">
        <v>7.2800000000000004E-2</v>
      </c>
      <c r="K3366">
        <v>7.2800000000000004E-2</v>
      </c>
      <c r="L3366">
        <v>7.2800000000000004E-2</v>
      </c>
    </row>
    <row r="3367" spans="1:12" x14ac:dyDescent="0.25">
      <c r="A3367" t="s">
        <v>726</v>
      </c>
      <c r="B3367">
        <v>2014</v>
      </c>
      <c r="C3367" t="s">
        <v>703</v>
      </c>
      <c r="D3367">
        <v>8.2000000000000003E-2</v>
      </c>
      <c r="E3367">
        <v>8.2000000000000003E-2</v>
      </c>
      <c r="F3367">
        <v>8.2000000000000003E-2</v>
      </c>
      <c r="G3367">
        <v>8.2000000000000003E-2</v>
      </c>
      <c r="H3367">
        <v>8.2000000000000003E-2</v>
      </c>
      <c r="I3367">
        <v>8.2000000000000003E-2</v>
      </c>
      <c r="J3367">
        <v>8.2000000000000003E-2</v>
      </c>
      <c r="K3367">
        <v>8.2000000000000003E-2</v>
      </c>
      <c r="L3367">
        <v>8.2000000000000003E-2</v>
      </c>
    </row>
    <row r="3368" spans="1:12" x14ac:dyDescent="0.25">
      <c r="A3368" t="s">
        <v>726</v>
      </c>
      <c r="B3368">
        <v>2014</v>
      </c>
      <c r="C3368" t="s">
        <v>697</v>
      </c>
      <c r="D3368">
        <v>5.2164999999999999</v>
      </c>
      <c r="E3368">
        <v>5.2164999999999999</v>
      </c>
      <c r="F3368">
        <v>5.2164999999999999</v>
      </c>
      <c r="G3368">
        <v>5.2164999999999999</v>
      </c>
      <c r="H3368">
        <v>5.2164999999999999</v>
      </c>
      <c r="I3368">
        <v>5.2164999999999999</v>
      </c>
      <c r="J3368">
        <v>5.2164999999999999</v>
      </c>
      <c r="K3368">
        <v>5.2164999999999999</v>
      </c>
      <c r="L3368">
        <v>5.2164999999999999</v>
      </c>
    </row>
    <row r="3369" spans="1:12" x14ac:dyDescent="0.25">
      <c r="A3369" t="s">
        <v>727</v>
      </c>
      <c r="B3369">
        <v>2014</v>
      </c>
      <c r="C3369" t="s">
        <v>697</v>
      </c>
      <c r="D3369">
        <v>2.8416000000000001</v>
      </c>
      <c r="E3369">
        <v>2.8416000000000001</v>
      </c>
      <c r="F3369">
        <v>2.8416000000000001</v>
      </c>
      <c r="G3369">
        <v>2.8416000000000001</v>
      </c>
      <c r="H3369">
        <v>2.8416000000000001</v>
      </c>
      <c r="I3369">
        <v>2.8416000000000001</v>
      </c>
      <c r="J3369">
        <v>2.8416000000000001</v>
      </c>
      <c r="K3369">
        <v>2.8416000000000001</v>
      </c>
      <c r="L3369">
        <v>2.8416000000000001</v>
      </c>
    </row>
    <row r="3370" spans="1:12" x14ac:dyDescent="0.25">
      <c r="A3370" t="s">
        <v>727</v>
      </c>
      <c r="B3370">
        <v>2014</v>
      </c>
      <c r="C3370" t="s">
        <v>699</v>
      </c>
      <c r="D3370">
        <v>3.8699999999999998E-2</v>
      </c>
      <c r="E3370">
        <v>3.8699999999999998E-2</v>
      </c>
      <c r="F3370">
        <v>3.8699999999999998E-2</v>
      </c>
      <c r="G3370">
        <v>3.8699999999999998E-2</v>
      </c>
      <c r="H3370">
        <v>3.8699999999999998E-2</v>
      </c>
      <c r="I3370">
        <v>3.8699999999999998E-2</v>
      </c>
      <c r="J3370">
        <v>3.8699999999999998E-2</v>
      </c>
      <c r="K3370">
        <v>3.8699999999999998E-2</v>
      </c>
      <c r="L3370">
        <v>3.8699999999999998E-2</v>
      </c>
    </row>
    <row r="3371" spans="1:12" x14ac:dyDescent="0.25">
      <c r="A3371" t="s">
        <v>727</v>
      </c>
      <c r="B3371">
        <v>2014</v>
      </c>
      <c r="C3371" t="s">
        <v>698</v>
      </c>
      <c r="D3371">
        <v>1.1162000000000001</v>
      </c>
      <c r="E3371">
        <v>1.1162000000000001</v>
      </c>
      <c r="F3371">
        <v>1.1162000000000001</v>
      </c>
      <c r="G3371">
        <v>1.1162000000000001</v>
      </c>
      <c r="H3371">
        <v>1.1162000000000001</v>
      </c>
      <c r="I3371">
        <v>1.1162000000000001</v>
      </c>
      <c r="J3371">
        <v>1.1162000000000001</v>
      </c>
      <c r="K3371">
        <v>1.1162000000000001</v>
      </c>
      <c r="L3371">
        <v>1.1162000000000001</v>
      </c>
    </row>
    <row r="3372" spans="1:12" x14ac:dyDescent="0.25">
      <c r="A3372" t="s">
        <v>727</v>
      </c>
      <c r="B3372">
        <v>2014</v>
      </c>
      <c r="C3372" t="s">
        <v>701</v>
      </c>
      <c r="D3372">
        <v>0.60680000000000001</v>
      </c>
      <c r="E3372">
        <v>0.60680000000000001</v>
      </c>
      <c r="F3372">
        <v>0.60680000000000001</v>
      </c>
      <c r="G3372">
        <v>0.60680000000000001</v>
      </c>
      <c r="H3372">
        <v>0.60680000000000001</v>
      </c>
      <c r="I3372">
        <v>0.60680000000000001</v>
      </c>
      <c r="J3372">
        <v>0.60680000000000001</v>
      </c>
      <c r="K3372">
        <v>0.60680000000000001</v>
      </c>
      <c r="L3372">
        <v>0.60680000000000001</v>
      </c>
    </row>
    <row r="3373" spans="1:12" x14ac:dyDescent="0.25">
      <c r="A3373" t="s">
        <v>727</v>
      </c>
      <c r="B3373">
        <v>2014</v>
      </c>
      <c r="C3373" t="s">
        <v>703</v>
      </c>
      <c r="D3373">
        <v>4.36E-2</v>
      </c>
      <c r="E3373">
        <v>4.36E-2</v>
      </c>
      <c r="F3373">
        <v>4.36E-2</v>
      </c>
      <c r="G3373">
        <v>4.36E-2</v>
      </c>
      <c r="H3373">
        <v>4.36E-2</v>
      </c>
      <c r="I3373">
        <v>4.36E-2</v>
      </c>
      <c r="J3373">
        <v>4.36E-2</v>
      </c>
      <c r="K3373">
        <v>4.36E-2</v>
      </c>
      <c r="L3373">
        <v>4.36E-2</v>
      </c>
    </row>
    <row r="3374" spans="1:12" x14ac:dyDescent="0.25">
      <c r="A3374" t="s">
        <v>727</v>
      </c>
      <c r="B3374">
        <v>2014</v>
      </c>
      <c r="C3374" t="s">
        <v>700</v>
      </c>
      <c r="D3374">
        <v>0.82089999999999996</v>
      </c>
      <c r="E3374">
        <v>0.82089999999999996</v>
      </c>
      <c r="F3374">
        <v>0.82089999999999996</v>
      </c>
      <c r="G3374">
        <v>0.82089999999999996</v>
      </c>
      <c r="H3374">
        <v>0.82089999999999996</v>
      </c>
      <c r="I3374">
        <v>0.82089999999999996</v>
      </c>
      <c r="J3374">
        <v>0.82089999999999996</v>
      </c>
      <c r="K3374">
        <v>0.82089999999999996</v>
      </c>
      <c r="L3374">
        <v>0.82089999999999996</v>
      </c>
    </row>
    <row r="3375" spans="1:12" x14ac:dyDescent="0.25">
      <c r="A3375" t="s">
        <v>727</v>
      </c>
      <c r="B3375">
        <v>2014</v>
      </c>
      <c r="C3375" t="s">
        <v>702</v>
      </c>
      <c r="D3375">
        <v>0.21540000000000001</v>
      </c>
      <c r="E3375">
        <v>0.21540000000000001</v>
      </c>
      <c r="F3375">
        <v>0.21540000000000001</v>
      </c>
      <c r="G3375">
        <v>0.21540000000000001</v>
      </c>
      <c r="H3375">
        <v>0.21540000000000001</v>
      </c>
      <c r="I3375">
        <v>0.21540000000000001</v>
      </c>
      <c r="J3375">
        <v>0.21540000000000001</v>
      </c>
      <c r="K3375">
        <v>0.21540000000000001</v>
      </c>
      <c r="L3375">
        <v>0.21540000000000001</v>
      </c>
    </row>
    <row r="3376" spans="1:12" x14ac:dyDescent="0.25">
      <c r="A3376" t="s">
        <v>728</v>
      </c>
      <c r="B3376">
        <v>2014</v>
      </c>
      <c r="C3376" t="s">
        <v>698</v>
      </c>
      <c r="D3376">
        <v>0.73089999999999999</v>
      </c>
      <c r="E3376">
        <v>0.73089999999999999</v>
      </c>
      <c r="F3376">
        <v>0.73089999999999999</v>
      </c>
      <c r="G3376">
        <v>0.73089999999999999</v>
      </c>
      <c r="H3376">
        <v>0.73089999999999999</v>
      </c>
      <c r="I3376">
        <v>0.73089999999999999</v>
      </c>
      <c r="J3376">
        <v>0.73089999999999999</v>
      </c>
      <c r="K3376">
        <v>0.73089999999999999</v>
      </c>
      <c r="L3376">
        <v>0.73089999999999999</v>
      </c>
    </row>
    <row r="3377" spans="1:12" x14ac:dyDescent="0.25">
      <c r="A3377" t="s">
        <v>728</v>
      </c>
      <c r="B3377">
        <v>2014</v>
      </c>
      <c r="C3377" t="s">
        <v>697</v>
      </c>
      <c r="D3377">
        <v>1.6766000000000001</v>
      </c>
      <c r="E3377">
        <v>1.6766000000000001</v>
      </c>
      <c r="F3377">
        <v>1.6766000000000001</v>
      </c>
      <c r="G3377">
        <v>1.6766000000000001</v>
      </c>
      <c r="H3377">
        <v>1.6766000000000001</v>
      </c>
      <c r="I3377">
        <v>1.6766000000000001</v>
      </c>
      <c r="J3377">
        <v>1.6766000000000001</v>
      </c>
      <c r="K3377">
        <v>1.6766000000000001</v>
      </c>
      <c r="L3377">
        <v>1.6766000000000001</v>
      </c>
    </row>
    <row r="3378" spans="1:12" x14ac:dyDescent="0.25">
      <c r="A3378" t="s">
        <v>728</v>
      </c>
      <c r="B3378">
        <v>2014</v>
      </c>
      <c r="C3378" t="s">
        <v>702</v>
      </c>
      <c r="D3378">
        <v>0.1153</v>
      </c>
      <c r="E3378">
        <v>0.1153</v>
      </c>
      <c r="F3378">
        <v>0.1153</v>
      </c>
      <c r="G3378">
        <v>0.1153</v>
      </c>
      <c r="H3378">
        <v>0.1153</v>
      </c>
      <c r="I3378">
        <v>0.1153</v>
      </c>
      <c r="J3378">
        <v>0.1153</v>
      </c>
      <c r="K3378">
        <v>0.1153</v>
      </c>
      <c r="L3378">
        <v>0.1153</v>
      </c>
    </row>
    <row r="3379" spans="1:12" x14ac:dyDescent="0.25">
      <c r="A3379" t="s">
        <v>728</v>
      </c>
      <c r="B3379">
        <v>2014</v>
      </c>
      <c r="C3379" t="s">
        <v>701</v>
      </c>
      <c r="D3379">
        <v>0.34720000000000001</v>
      </c>
      <c r="E3379">
        <v>0.34720000000000001</v>
      </c>
      <c r="F3379">
        <v>0.34720000000000001</v>
      </c>
      <c r="G3379">
        <v>0.34720000000000001</v>
      </c>
      <c r="H3379">
        <v>0.34720000000000001</v>
      </c>
      <c r="I3379">
        <v>0.34720000000000001</v>
      </c>
      <c r="J3379">
        <v>0.34720000000000001</v>
      </c>
      <c r="K3379">
        <v>0.34720000000000001</v>
      </c>
      <c r="L3379">
        <v>0.34720000000000001</v>
      </c>
    </row>
    <row r="3380" spans="1:12" x14ac:dyDescent="0.25">
      <c r="A3380" t="s">
        <v>728</v>
      </c>
      <c r="B3380">
        <v>2014</v>
      </c>
      <c r="C3380" t="s">
        <v>700</v>
      </c>
      <c r="D3380">
        <v>0.43930000000000002</v>
      </c>
      <c r="E3380">
        <v>0.43930000000000002</v>
      </c>
      <c r="F3380">
        <v>0.43930000000000002</v>
      </c>
      <c r="G3380">
        <v>0.43930000000000002</v>
      </c>
      <c r="H3380">
        <v>0.43930000000000002</v>
      </c>
      <c r="I3380">
        <v>0.43930000000000002</v>
      </c>
      <c r="J3380">
        <v>0.43930000000000002</v>
      </c>
      <c r="K3380">
        <v>0.43930000000000002</v>
      </c>
      <c r="L3380">
        <v>0.43930000000000002</v>
      </c>
    </row>
    <row r="3381" spans="1:12" x14ac:dyDescent="0.25">
      <c r="A3381" t="s">
        <v>728</v>
      </c>
      <c r="B3381">
        <v>2014</v>
      </c>
      <c r="C3381" t="s">
        <v>699</v>
      </c>
      <c r="D3381">
        <v>2.07E-2</v>
      </c>
      <c r="E3381">
        <v>2.07E-2</v>
      </c>
      <c r="F3381">
        <v>2.07E-2</v>
      </c>
      <c r="G3381">
        <v>2.07E-2</v>
      </c>
      <c r="H3381">
        <v>2.07E-2</v>
      </c>
      <c r="I3381">
        <v>2.07E-2</v>
      </c>
      <c r="J3381">
        <v>2.07E-2</v>
      </c>
      <c r="K3381">
        <v>2.07E-2</v>
      </c>
      <c r="L3381">
        <v>2.07E-2</v>
      </c>
    </row>
    <row r="3382" spans="1:12" x14ac:dyDescent="0.25">
      <c r="A3382" t="s">
        <v>728</v>
      </c>
      <c r="B3382">
        <v>2014</v>
      </c>
      <c r="C3382" t="s">
        <v>703</v>
      </c>
      <c r="D3382">
        <v>2.3300000000000001E-2</v>
      </c>
      <c r="E3382">
        <v>2.3300000000000001E-2</v>
      </c>
      <c r="F3382">
        <v>2.3300000000000001E-2</v>
      </c>
      <c r="G3382">
        <v>2.3300000000000001E-2</v>
      </c>
      <c r="H3382">
        <v>2.3300000000000001E-2</v>
      </c>
      <c r="I3382">
        <v>2.3300000000000001E-2</v>
      </c>
      <c r="J3382">
        <v>2.3300000000000001E-2</v>
      </c>
      <c r="K3382">
        <v>2.3300000000000001E-2</v>
      </c>
      <c r="L3382">
        <v>2.3300000000000001E-2</v>
      </c>
    </row>
    <row r="3383" spans="1:12" x14ac:dyDescent="0.25">
      <c r="A3383" t="s">
        <v>729</v>
      </c>
      <c r="B3383">
        <v>2014</v>
      </c>
      <c r="C3383" t="s">
        <v>699</v>
      </c>
      <c r="D3383">
        <v>4.1599999999999998E-2</v>
      </c>
      <c r="E3383">
        <v>4.1599999999999998E-2</v>
      </c>
      <c r="F3383">
        <v>4.1599999999999998E-2</v>
      </c>
      <c r="G3383">
        <v>4.1599999999999998E-2</v>
      </c>
      <c r="H3383">
        <v>4.1599999999999998E-2</v>
      </c>
      <c r="I3383">
        <v>4.1599999999999998E-2</v>
      </c>
      <c r="J3383">
        <v>4.1599999999999998E-2</v>
      </c>
      <c r="K3383">
        <v>4.1599999999999998E-2</v>
      </c>
      <c r="L3383">
        <v>4.1599999999999998E-2</v>
      </c>
    </row>
    <row r="3384" spans="1:12" x14ac:dyDescent="0.25">
      <c r="A3384" t="s">
        <v>729</v>
      </c>
      <c r="B3384">
        <v>2014</v>
      </c>
      <c r="C3384" t="s">
        <v>703</v>
      </c>
      <c r="D3384">
        <v>4.6800000000000001E-2</v>
      </c>
      <c r="E3384">
        <v>4.6800000000000001E-2</v>
      </c>
      <c r="F3384">
        <v>4.6800000000000001E-2</v>
      </c>
      <c r="G3384">
        <v>4.6800000000000001E-2</v>
      </c>
      <c r="H3384">
        <v>4.6800000000000001E-2</v>
      </c>
      <c r="I3384">
        <v>4.6800000000000001E-2</v>
      </c>
      <c r="J3384">
        <v>4.6800000000000001E-2</v>
      </c>
      <c r="K3384">
        <v>4.6800000000000001E-2</v>
      </c>
      <c r="L3384">
        <v>4.6800000000000001E-2</v>
      </c>
    </row>
    <row r="3385" spans="1:12" x14ac:dyDescent="0.25">
      <c r="A3385" t="s">
        <v>729</v>
      </c>
      <c r="B3385">
        <v>2014</v>
      </c>
      <c r="C3385" t="s">
        <v>698</v>
      </c>
      <c r="D3385">
        <v>1.2079</v>
      </c>
      <c r="E3385">
        <v>1.2079</v>
      </c>
      <c r="F3385">
        <v>1.2079</v>
      </c>
      <c r="G3385">
        <v>1.2079</v>
      </c>
      <c r="H3385">
        <v>1.2079</v>
      </c>
      <c r="I3385">
        <v>1.2079</v>
      </c>
      <c r="J3385">
        <v>1.2079</v>
      </c>
      <c r="K3385">
        <v>1.2079</v>
      </c>
      <c r="L3385">
        <v>1.2079</v>
      </c>
    </row>
    <row r="3386" spans="1:12" x14ac:dyDescent="0.25">
      <c r="A3386" t="s">
        <v>729</v>
      </c>
      <c r="B3386">
        <v>2014</v>
      </c>
      <c r="C3386" t="s">
        <v>701</v>
      </c>
      <c r="D3386">
        <v>0.67669999999999997</v>
      </c>
      <c r="E3386">
        <v>0.67669999999999997</v>
      </c>
      <c r="F3386">
        <v>0.67669999999999997</v>
      </c>
      <c r="G3386">
        <v>0.67669999999999997</v>
      </c>
      <c r="H3386">
        <v>0.67669999999999997</v>
      </c>
      <c r="I3386">
        <v>0.67669999999999997</v>
      </c>
      <c r="J3386">
        <v>0.67669999999999997</v>
      </c>
      <c r="K3386">
        <v>0.67669999999999997</v>
      </c>
      <c r="L3386">
        <v>0.67669999999999997</v>
      </c>
    </row>
    <row r="3387" spans="1:12" x14ac:dyDescent="0.25">
      <c r="A3387" t="s">
        <v>729</v>
      </c>
      <c r="B3387">
        <v>2014</v>
      </c>
      <c r="C3387" t="s">
        <v>700</v>
      </c>
      <c r="D3387">
        <v>0.88260000000000005</v>
      </c>
      <c r="E3387">
        <v>0.88260000000000005</v>
      </c>
      <c r="F3387">
        <v>0.88260000000000005</v>
      </c>
      <c r="G3387">
        <v>0.88260000000000005</v>
      </c>
      <c r="H3387">
        <v>0.88260000000000005</v>
      </c>
      <c r="I3387">
        <v>0.88260000000000005</v>
      </c>
      <c r="J3387">
        <v>0.88260000000000005</v>
      </c>
      <c r="K3387">
        <v>0.88260000000000005</v>
      </c>
      <c r="L3387">
        <v>0.88260000000000005</v>
      </c>
    </row>
    <row r="3388" spans="1:12" x14ac:dyDescent="0.25">
      <c r="A3388" t="s">
        <v>729</v>
      </c>
      <c r="B3388">
        <v>2014</v>
      </c>
      <c r="C3388" t="s">
        <v>702</v>
      </c>
      <c r="D3388">
        <v>0.2316</v>
      </c>
      <c r="E3388">
        <v>0.2316</v>
      </c>
      <c r="F3388">
        <v>0.2316</v>
      </c>
      <c r="G3388">
        <v>0.2316</v>
      </c>
      <c r="H3388">
        <v>0.2316</v>
      </c>
      <c r="I3388">
        <v>0.2316</v>
      </c>
      <c r="J3388">
        <v>0.2316</v>
      </c>
      <c r="K3388">
        <v>0.2316</v>
      </c>
      <c r="L3388">
        <v>0.2316</v>
      </c>
    </row>
    <row r="3389" spans="1:12" x14ac:dyDescent="0.25">
      <c r="A3389" t="s">
        <v>729</v>
      </c>
      <c r="B3389">
        <v>2014</v>
      </c>
      <c r="C3389" t="s">
        <v>697</v>
      </c>
      <c r="D3389">
        <v>3.0872000000000002</v>
      </c>
      <c r="E3389">
        <v>3.0872000000000002</v>
      </c>
      <c r="F3389">
        <v>3.0872000000000002</v>
      </c>
      <c r="G3389">
        <v>3.0872000000000002</v>
      </c>
      <c r="H3389">
        <v>3.0872000000000002</v>
      </c>
      <c r="I3389">
        <v>3.0872000000000002</v>
      </c>
      <c r="J3389">
        <v>3.0872000000000002</v>
      </c>
      <c r="K3389">
        <v>3.0872000000000002</v>
      </c>
      <c r="L3389">
        <v>3.0872000000000002</v>
      </c>
    </row>
    <row r="3390" spans="1:12" x14ac:dyDescent="0.25">
      <c r="A3390" t="s">
        <v>730</v>
      </c>
      <c r="B3390">
        <v>2014</v>
      </c>
      <c r="C3390" t="s">
        <v>698</v>
      </c>
      <c r="D3390">
        <v>0.2205</v>
      </c>
      <c r="E3390">
        <v>0.2205</v>
      </c>
      <c r="F3390">
        <v>0.2205</v>
      </c>
      <c r="G3390">
        <v>0.2205</v>
      </c>
      <c r="H3390">
        <v>0.2205</v>
      </c>
      <c r="I3390">
        <v>0.2205</v>
      </c>
      <c r="J3390">
        <v>0.2205</v>
      </c>
      <c r="K3390">
        <v>0.2205</v>
      </c>
      <c r="L3390">
        <v>0.2205</v>
      </c>
    </row>
    <row r="3391" spans="1:12" x14ac:dyDescent="0.25">
      <c r="A3391" t="s">
        <v>730</v>
      </c>
      <c r="B3391">
        <v>2014</v>
      </c>
      <c r="C3391" t="s">
        <v>700</v>
      </c>
      <c r="D3391">
        <v>0.1452</v>
      </c>
      <c r="E3391">
        <v>0.1452</v>
      </c>
      <c r="F3391">
        <v>0.1452</v>
      </c>
      <c r="G3391">
        <v>0.1452</v>
      </c>
      <c r="H3391">
        <v>0.1452</v>
      </c>
      <c r="I3391">
        <v>0.1452</v>
      </c>
      <c r="J3391">
        <v>0.1452</v>
      </c>
      <c r="K3391">
        <v>0.1452</v>
      </c>
      <c r="L3391">
        <v>0.1452</v>
      </c>
    </row>
    <row r="3392" spans="1:12" x14ac:dyDescent="0.25">
      <c r="A3392" t="s">
        <v>730</v>
      </c>
      <c r="B3392">
        <v>2014</v>
      </c>
      <c r="C3392" t="s">
        <v>702</v>
      </c>
      <c r="D3392">
        <v>3.8100000000000002E-2</v>
      </c>
      <c r="E3392">
        <v>3.8100000000000002E-2</v>
      </c>
      <c r="F3392">
        <v>3.8100000000000002E-2</v>
      </c>
      <c r="G3392">
        <v>3.8100000000000002E-2</v>
      </c>
      <c r="H3392">
        <v>3.8100000000000002E-2</v>
      </c>
      <c r="I3392">
        <v>3.8100000000000002E-2</v>
      </c>
      <c r="J3392">
        <v>3.8100000000000002E-2</v>
      </c>
      <c r="K3392">
        <v>3.8100000000000002E-2</v>
      </c>
      <c r="L3392">
        <v>3.8100000000000002E-2</v>
      </c>
    </row>
    <row r="3393" spans="1:12" x14ac:dyDescent="0.25">
      <c r="A3393" t="s">
        <v>730</v>
      </c>
      <c r="B3393">
        <v>2014</v>
      </c>
      <c r="C3393" t="s">
        <v>697</v>
      </c>
      <c r="D3393">
        <v>0.52080000000000004</v>
      </c>
      <c r="E3393">
        <v>0.52080000000000004</v>
      </c>
      <c r="F3393">
        <v>0.52080000000000004</v>
      </c>
      <c r="G3393">
        <v>0.52080000000000004</v>
      </c>
      <c r="H3393">
        <v>0.52080000000000004</v>
      </c>
      <c r="I3393">
        <v>0.52080000000000004</v>
      </c>
      <c r="J3393">
        <v>0.52080000000000004</v>
      </c>
      <c r="K3393">
        <v>0.52080000000000004</v>
      </c>
      <c r="L3393">
        <v>0.52080000000000004</v>
      </c>
    </row>
    <row r="3394" spans="1:12" x14ac:dyDescent="0.25">
      <c r="A3394" t="s">
        <v>730</v>
      </c>
      <c r="B3394">
        <v>2014</v>
      </c>
      <c r="C3394" t="s">
        <v>701</v>
      </c>
      <c r="D3394">
        <v>0.1024</v>
      </c>
      <c r="E3394">
        <v>0.1024</v>
      </c>
      <c r="F3394">
        <v>0.1024</v>
      </c>
      <c r="G3394">
        <v>0.1024</v>
      </c>
      <c r="H3394">
        <v>0.1024</v>
      </c>
      <c r="I3394">
        <v>0.1024</v>
      </c>
      <c r="J3394">
        <v>0.1024</v>
      </c>
      <c r="K3394">
        <v>0.1024</v>
      </c>
      <c r="L3394">
        <v>0.1024</v>
      </c>
    </row>
    <row r="3395" spans="1:12" x14ac:dyDescent="0.25">
      <c r="A3395" t="s">
        <v>730</v>
      </c>
      <c r="B3395">
        <v>2014</v>
      </c>
      <c r="C3395" t="s">
        <v>699</v>
      </c>
      <c r="D3395">
        <v>6.7999999999999996E-3</v>
      </c>
      <c r="E3395">
        <v>6.7999999999999996E-3</v>
      </c>
      <c r="F3395">
        <v>6.7999999999999996E-3</v>
      </c>
      <c r="G3395">
        <v>6.7999999999999996E-3</v>
      </c>
      <c r="H3395">
        <v>6.7999999999999996E-3</v>
      </c>
      <c r="I3395">
        <v>6.7999999999999996E-3</v>
      </c>
      <c r="J3395">
        <v>6.7999999999999996E-3</v>
      </c>
      <c r="K3395">
        <v>6.7999999999999996E-3</v>
      </c>
      <c r="L3395">
        <v>6.7999999999999996E-3</v>
      </c>
    </row>
    <row r="3396" spans="1:12" x14ac:dyDescent="0.25">
      <c r="A3396" t="s">
        <v>730</v>
      </c>
      <c r="B3396">
        <v>2014</v>
      </c>
      <c r="C3396" t="s">
        <v>703</v>
      </c>
      <c r="D3396">
        <v>7.7000000000000002E-3</v>
      </c>
      <c r="E3396">
        <v>7.7000000000000002E-3</v>
      </c>
      <c r="F3396">
        <v>7.7000000000000002E-3</v>
      </c>
      <c r="G3396">
        <v>7.7000000000000002E-3</v>
      </c>
      <c r="H3396">
        <v>7.7000000000000002E-3</v>
      </c>
      <c r="I3396">
        <v>7.7000000000000002E-3</v>
      </c>
      <c r="J3396">
        <v>7.7000000000000002E-3</v>
      </c>
      <c r="K3396">
        <v>7.7000000000000002E-3</v>
      </c>
      <c r="L3396">
        <v>7.7000000000000002E-3</v>
      </c>
    </row>
    <row r="3397" spans="1:12" x14ac:dyDescent="0.25">
      <c r="A3397" t="s">
        <v>731</v>
      </c>
      <c r="B3397">
        <v>2014</v>
      </c>
      <c r="C3397" t="s">
        <v>698</v>
      </c>
      <c r="D3397">
        <v>0.36840000000000001</v>
      </c>
      <c r="E3397">
        <v>0.36840000000000001</v>
      </c>
      <c r="F3397">
        <v>0.36840000000000001</v>
      </c>
      <c r="G3397">
        <v>0.36840000000000001</v>
      </c>
      <c r="H3397">
        <v>0.36840000000000001</v>
      </c>
      <c r="I3397">
        <v>0.36840000000000001</v>
      </c>
      <c r="J3397">
        <v>0.36840000000000001</v>
      </c>
      <c r="K3397">
        <v>0.36840000000000001</v>
      </c>
      <c r="L3397">
        <v>0.36840000000000001</v>
      </c>
    </row>
    <row r="3398" spans="1:12" x14ac:dyDescent="0.25">
      <c r="A3398" t="s">
        <v>731</v>
      </c>
      <c r="B3398">
        <v>2014</v>
      </c>
      <c r="C3398" t="s">
        <v>700</v>
      </c>
      <c r="D3398">
        <v>0.26079999999999998</v>
      </c>
      <c r="E3398">
        <v>0.26079999999999998</v>
      </c>
      <c r="F3398">
        <v>0.26079999999999998</v>
      </c>
      <c r="G3398">
        <v>0.26079999999999998</v>
      </c>
      <c r="H3398">
        <v>0.26079999999999998</v>
      </c>
      <c r="I3398">
        <v>0.26079999999999998</v>
      </c>
      <c r="J3398">
        <v>0.26079999999999998</v>
      </c>
      <c r="K3398">
        <v>0.26079999999999998</v>
      </c>
      <c r="L3398">
        <v>0.26079999999999998</v>
      </c>
    </row>
    <row r="3399" spans="1:12" x14ac:dyDescent="0.25">
      <c r="A3399" t="s">
        <v>731</v>
      </c>
      <c r="B3399">
        <v>2014</v>
      </c>
      <c r="C3399" t="s">
        <v>701</v>
      </c>
      <c r="D3399">
        <v>0.20069999999999999</v>
      </c>
      <c r="E3399">
        <v>0.20069999999999999</v>
      </c>
      <c r="F3399">
        <v>0.20069999999999999</v>
      </c>
      <c r="G3399">
        <v>0.20069999999999999</v>
      </c>
      <c r="H3399">
        <v>0.20069999999999999</v>
      </c>
      <c r="I3399">
        <v>0.20069999999999999</v>
      </c>
      <c r="J3399">
        <v>0.20069999999999999</v>
      </c>
      <c r="K3399">
        <v>0.20069999999999999</v>
      </c>
      <c r="L3399">
        <v>0.20069999999999999</v>
      </c>
    </row>
    <row r="3400" spans="1:12" x14ac:dyDescent="0.25">
      <c r="A3400" t="s">
        <v>731</v>
      </c>
      <c r="B3400">
        <v>2014</v>
      </c>
      <c r="C3400" t="s">
        <v>697</v>
      </c>
      <c r="D3400">
        <v>0.9244</v>
      </c>
      <c r="E3400">
        <v>0.9244</v>
      </c>
      <c r="F3400">
        <v>0.9244</v>
      </c>
      <c r="G3400">
        <v>0.9244</v>
      </c>
      <c r="H3400">
        <v>0.9244</v>
      </c>
      <c r="I3400">
        <v>0.9244</v>
      </c>
      <c r="J3400">
        <v>0.9244</v>
      </c>
      <c r="K3400">
        <v>0.9244</v>
      </c>
      <c r="L3400">
        <v>0.9244</v>
      </c>
    </row>
    <row r="3401" spans="1:12" x14ac:dyDescent="0.25">
      <c r="A3401" t="s">
        <v>731</v>
      </c>
      <c r="B3401">
        <v>2014</v>
      </c>
      <c r="C3401" t="s">
        <v>702</v>
      </c>
      <c r="D3401">
        <v>6.8400000000000002E-2</v>
      </c>
      <c r="E3401">
        <v>6.8400000000000002E-2</v>
      </c>
      <c r="F3401">
        <v>6.8400000000000002E-2</v>
      </c>
      <c r="G3401">
        <v>6.8400000000000002E-2</v>
      </c>
      <c r="H3401">
        <v>6.8400000000000002E-2</v>
      </c>
      <c r="I3401">
        <v>6.8400000000000002E-2</v>
      </c>
      <c r="J3401">
        <v>6.8400000000000002E-2</v>
      </c>
      <c r="K3401">
        <v>6.8400000000000002E-2</v>
      </c>
      <c r="L3401">
        <v>6.8400000000000002E-2</v>
      </c>
    </row>
    <row r="3402" spans="1:12" x14ac:dyDescent="0.25">
      <c r="A3402" t="s">
        <v>731</v>
      </c>
      <c r="B3402">
        <v>2014</v>
      </c>
      <c r="C3402" t="s">
        <v>699</v>
      </c>
      <c r="D3402">
        <v>1.23E-2</v>
      </c>
      <c r="E3402">
        <v>1.23E-2</v>
      </c>
      <c r="F3402">
        <v>1.23E-2</v>
      </c>
      <c r="G3402">
        <v>1.23E-2</v>
      </c>
      <c r="H3402">
        <v>1.23E-2</v>
      </c>
      <c r="I3402">
        <v>1.23E-2</v>
      </c>
      <c r="J3402">
        <v>1.23E-2</v>
      </c>
      <c r="K3402">
        <v>1.23E-2</v>
      </c>
      <c r="L3402">
        <v>1.23E-2</v>
      </c>
    </row>
    <row r="3403" spans="1:12" x14ac:dyDescent="0.25">
      <c r="A3403" t="s">
        <v>731</v>
      </c>
      <c r="B3403">
        <v>2014</v>
      </c>
      <c r="C3403" t="s">
        <v>703</v>
      </c>
      <c r="D3403">
        <v>1.38E-2</v>
      </c>
      <c r="E3403">
        <v>1.38E-2</v>
      </c>
      <c r="F3403">
        <v>1.38E-2</v>
      </c>
      <c r="G3403">
        <v>1.38E-2</v>
      </c>
      <c r="H3403">
        <v>1.38E-2</v>
      </c>
      <c r="I3403">
        <v>1.38E-2</v>
      </c>
      <c r="J3403">
        <v>1.38E-2</v>
      </c>
      <c r="K3403">
        <v>1.38E-2</v>
      </c>
      <c r="L3403">
        <v>1.38E-2</v>
      </c>
    </row>
    <row r="3404" spans="1:12" x14ac:dyDescent="0.25">
      <c r="A3404" t="s">
        <v>732</v>
      </c>
      <c r="B3404">
        <v>2014</v>
      </c>
      <c r="C3404" t="s">
        <v>702</v>
      </c>
      <c r="D3404">
        <v>0.1143</v>
      </c>
      <c r="E3404">
        <v>0.1143</v>
      </c>
      <c r="F3404">
        <v>0.1143</v>
      </c>
      <c r="G3404">
        <v>0.1143</v>
      </c>
      <c r="H3404">
        <v>0.1143</v>
      </c>
      <c r="I3404">
        <v>0.1143</v>
      </c>
      <c r="J3404">
        <v>0.1143</v>
      </c>
      <c r="K3404">
        <v>0.1143</v>
      </c>
      <c r="L3404">
        <v>0.1143</v>
      </c>
    </row>
    <row r="3405" spans="1:12" x14ac:dyDescent="0.25">
      <c r="A3405" t="s">
        <v>732</v>
      </c>
      <c r="B3405">
        <v>2014</v>
      </c>
      <c r="C3405" t="s">
        <v>703</v>
      </c>
      <c r="D3405">
        <v>2.3099999999999999E-2</v>
      </c>
      <c r="E3405">
        <v>2.3099999999999999E-2</v>
      </c>
      <c r="F3405">
        <v>2.3099999999999999E-2</v>
      </c>
      <c r="G3405">
        <v>2.3099999999999999E-2</v>
      </c>
      <c r="H3405">
        <v>2.3099999999999999E-2</v>
      </c>
      <c r="I3405">
        <v>2.3099999999999999E-2</v>
      </c>
      <c r="J3405">
        <v>2.3099999999999999E-2</v>
      </c>
      <c r="K3405">
        <v>2.3099999999999999E-2</v>
      </c>
      <c r="L3405">
        <v>2.3099999999999999E-2</v>
      </c>
    </row>
    <row r="3406" spans="1:12" x14ac:dyDescent="0.25">
      <c r="A3406" t="s">
        <v>732</v>
      </c>
      <c r="B3406">
        <v>2014</v>
      </c>
      <c r="C3406" t="s">
        <v>698</v>
      </c>
      <c r="D3406">
        <v>0.51080000000000003</v>
      </c>
      <c r="E3406">
        <v>0.51080000000000003</v>
      </c>
      <c r="F3406">
        <v>0.51080000000000003</v>
      </c>
      <c r="G3406">
        <v>0.51080000000000003</v>
      </c>
      <c r="H3406">
        <v>0.51080000000000003</v>
      </c>
      <c r="I3406">
        <v>0.51080000000000003</v>
      </c>
      <c r="J3406">
        <v>0.51080000000000003</v>
      </c>
      <c r="K3406">
        <v>0.51080000000000003</v>
      </c>
      <c r="L3406">
        <v>0.51080000000000003</v>
      </c>
    </row>
    <row r="3407" spans="1:12" x14ac:dyDescent="0.25">
      <c r="A3407" t="s">
        <v>732</v>
      </c>
      <c r="B3407">
        <v>2014</v>
      </c>
      <c r="C3407" t="s">
        <v>699</v>
      </c>
      <c r="D3407">
        <v>2.0500000000000001E-2</v>
      </c>
      <c r="E3407">
        <v>2.0500000000000001E-2</v>
      </c>
      <c r="F3407">
        <v>2.0500000000000001E-2</v>
      </c>
      <c r="G3407">
        <v>2.0500000000000001E-2</v>
      </c>
      <c r="H3407">
        <v>2.0500000000000001E-2</v>
      </c>
      <c r="I3407">
        <v>2.0500000000000001E-2</v>
      </c>
      <c r="J3407">
        <v>2.0500000000000001E-2</v>
      </c>
      <c r="K3407">
        <v>2.0500000000000001E-2</v>
      </c>
      <c r="L3407">
        <v>2.0500000000000001E-2</v>
      </c>
    </row>
    <row r="3408" spans="1:12" x14ac:dyDescent="0.25">
      <c r="A3408" t="s">
        <v>732</v>
      </c>
      <c r="B3408">
        <v>2014</v>
      </c>
      <c r="C3408" t="s">
        <v>697</v>
      </c>
      <c r="D3408">
        <v>1.3815999999999999</v>
      </c>
      <c r="E3408">
        <v>1.3815999999999999</v>
      </c>
      <c r="F3408">
        <v>1.3815999999999999</v>
      </c>
      <c r="G3408">
        <v>1.3815999999999999</v>
      </c>
      <c r="H3408">
        <v>1.3815999999999999</v>
      </c>
      <c r="I3408">
        <v>1.3815999999999999</v>
      </c>
      <c r="J3408">
        <v>1.3815999999999999</v>
      </c>
      <c r="K3408">
        <v>1.3815999999999999</v>
      </c>
      <c r="L3408">
        <v>1.3815999999999999</v>
      </c>
    </row>
    <row r="3409" spans="1:12" x14ac:dyDescent="0.25">
      <c r="A3409" t="s">
        <v>732</v>
      </c>
      <c r="B3409">
        <v>2014</v>
      </c>
      <c r="C3409" t="s">
        <v>701</v>
      </c>
      <c r="D3409">
        <v>0.2772</v>
      </c>
      <c r="E3409">
        <v>0.2772</v>
      </c>
      <c r="F3409">
        <v>0.2772</v>
      </c>
      <c r="G3409">
        <v>0.2772</v>
      </c>
      <c r="H3409">
        <v>0.2772</v>
      </c>
      <c r="I3409">
        <v>0.2772</v>
      </c>
      <c r="J3409">
        <v>0.2772</v>
      </c>
      <c r="K3409">
        <v>0.2772</v>
      </c>
      <c r="L3409">
        <v>0.2772</v>
      </c>
    </row>
    <row r="3410" spans="1:12" x14ac:dyDescent="0.25">
      <c r="A3410" t="s">
        <v>732</v>
      </c>
      <c r="B3410">
        <v>2014</v>
      </c>
      <c r="C3410" t="s">
        <v>700</v>
      </c>
      <c r="D3410">
        <v>0.43569999999999998</v>
      </c>
      <c r="E3410">
        <v>0.43569999999999998</v>
      </c>
      <c r="F3410">
        <v>0.43569999999999998</v>
      </c>
      <c r="G3410">
        <v>0.43569999999999998</v>
      </c>
      <c r="H3410">
        <v>0.43569999999999998</v>
      </c>
      <c r="I3410">
        <v>0.43569999999999998</v>
      </c>
      <c r="J3410">
        <v>0.43569999999999998</v>
      </c>
      <c r="K3410">
        <v>0.43569999999999998</v>
      </c>
      <c r="L3410">
        <v>0.43569999999999998</v>
      </c>
    </row>
    <row r="3411" spans="1:12" x14ac:dyDescent="0.25">
      <c r="A3411" t="s">
        <v>733</v>
      </c>
      <c r="B3411">
        <v>2014</v>
      </c>
      <c r="C3411" t="s">
        <v>700</v>
      </c>
      <c r="D3411">
        <v>0.2107</v>
      </c>
      <c r="E3411">
        <v>0.2107</v>
      </c>
      <c r="F3411">
        <v>0.2107</v>
      </c>
      <c r="G3411">
        <v>0.2107</v>
      </c>
      <c r="H3411">
        <v>0.2107</v>
      </c>
      <c r="I3411">
        <v>0.2107</v>
      </c>
      <c r="J3411">
        <v>0.2107</v>
      </c>
      <c r="K3411">
        <v>0.2107</v>
      </c>
      <c r="L3411">
        <v>0.2107</v>
      </c>
    </row>
    <row r="3412" spans="1:12" x14ac:dyDescent="0.25">
      <c r="A3412" t="s">
        <v>733</v>
      </c>
      <c r="B3412">
        <v>2014</v>
      </c>
      <c r="C3412" t="s">
        <v>703</v>
      </c>
      <c r="D3412">
        <v>1.12E-2</v>
      </c>
      <c r="E3412">
        <v>1.12E-2</v>
      </c>
      <c r="F3412">
        <v>1.12E-2</v>
      </c>
      <c r="G3412">
        <v>1.12E-2</v>
      </c>
      <c r="H3412">
        <v>1.12E-2</v>
      </c>
      <c r="I3412">
        <v>1.12E-2</v>
      </c>
      <c r="J3412">
        <v>1.12E-2</v>
      </c>
      <c r="K3412">
        <v>1.12E-2</v>
      </c>
      <c r="L3412">
        <v>1.12E-2</v>
      </c>
    </row>
    <row r="3413" spans="1:12" x14ac:dyDescent="0.25">
      <c r="A3413" t="s">
        <v>733</v>
      </c>
      <c r="B3413">
        <v>2014</v>
      </c>
      <c r="C3413" t="s">
        <v>701</v>
      </c>
      <c r="D3413">
        <v>0.13089999999999999</v>
      </c>
      <c r="E3413">
        <v>0.13089999999999999</v>
      </c>
      <c r="F3413">
        <v>0.13089999999999999</v>
      </c>
      <c r="G3413">
        <v>0.13089999999999999</v>
      </c>
      <c r="H3413">
        <v>0.13089999999999999</v>
      </c>
      <c r="I3413">
        <v>0.13089999999999999</v>
      </c>
      <c r="J3413">
        <v>0.13089999999999999</v>
      </c>
      <c r="K3413">
        <v>0.13089999999999999</v>
      </c>
      <c r="L3413">
        <v>0.13089999999999999</v>
      </c>
    </row>
    <row r="3414" spans="1:12" x14ac:dyDescent="0.25">
      <c r="A3414" t="s">
        <v>733</v>
      </c>
      <c r="B3414">
        <v>2014</v>
      </c>
      <c r="C3414" t="s">
        <v>697</v>
      </c>
      <c r="D3414">
        <v>0.67959999999999998</v>
      </c>
      <c r="E3414">
        <v>0.67959999999999998</v>
      </c>
      <c r="F3414">
        <v>0.67959999999999998</v>
      </c>
      <c r="G3414">
        <v>0.67959999999999998</v>
      </c>
      <c r="H3414">
        <v>0.67959999999999998</v>
      </c>
      <c r="I3414">
        <v>0.67959999999999998</v>
      </c>
      <c r="J3414">
        <v>0.67959999999999998</v>
      </c>
      <c r="K3414">
        <v>0.67959999999999998</v>
      </c>
      <c r="L3414">
        <v>0.67959999999999998</v>
      </c>
    </row>
    <row r="3415" spans="1:12" x14ac:dyDescent="0.25">
      <c r="A3415" t="s">
        <v>733</v>
      </c>
      <c r="B3415">
        <v>2014</v>
      </c>
      <c r="C3415" t="s">
        <v>702</v>
      </c>
      <c r="D3415">
        <v>5.5300000000000002E-2</v>
      </c>
      <c r="E3415">
        <v>5.5300000000000002E-2</v>
      </c>
      <c r="F3415">
        <v>5.5300000000000002E-2</v>
      </c>
      <c r="G3415">
        <v>5.5300000000000002E-2</v>
      </c>
      <c r="H3415">
        <v>5.5300000000000002E-2</v>
      </c>
      <c r="I3415">
        <v>5.5300000000000002E-2</v>
      </c>
      <c r="J3415">
        <v>5.5300000000000002E-2</v>
      </c>
      <c r="K3415">
        <v>5.5300000000000002E-2</v>
      </c>
      <c r="L3415">
        <v>5.5300000000000002E-2</v>
      </c>
    </row>
    <row r="3416" spans="1:12" x14ac:dyDescent="0.25">
      <c r="A3416" t="s">
        <v>733</v>
      </c>
      <c r="B3416">
        <v>2014</v>
      </c>
      <c r="C3416" t="s">
        <v>699</v>
      </c>
      <c r="D3416">
        <v>9.9000000000000008E-3</v>
      </c>
      <c r="E3416">
        <v>9.9000000000000008E-3</v>
      </c>
      <c r="F3416">
        <v>9.9000000000000008E-3</v>
      </c>
      <c r="G3416">
        <v>9.9000000000000008E-3</v>
      </c>
      <c r="H3416">
        <v>9.9000000000000008E-3</v>
      </c>
      <c r="I3416">
        <v>9.9000000000000008E-3</v>
      </c>
      <c r="J3416">
        <v>9.9000000000000008E-3</v>
      </c>
      <c r="K3416">
        <v>9.9000000000000008E-3</v>
      </c>
      <c r="L3416">
        <v>9.9000000000000008E-3</v>
      </c>
    </row>
    <row r="3417" spans="1:12" x14ac:dyDescent="0.25">
      <c r="A3417" t="s">
        <v>733</v>
      </c>
      <c r="B3417">
        <v>2014</v>
      </c>
      <c r="C3417" t="s">
        <v>698</v>
      </c>
      <c r="D3417">
        <v>0.26150000000000001</v>
      </c>
      <c r="E3417">
        <v>0.26150000000000001</v>
      </c>
      <c r="F3417">
        <v>0.26150000000000001</v>
      </c>
      <c r="G3417">
        <v>0.26150000000000001</v>
      </c>
      <c r="H3417">
        <v>0.26150000000000001</v>
      </c>
      <c r="I3417">
        <v>0.26150000000000001</v>
      </c>
      <c r="J3417">
        <v>0.26150000000000001</v>
      </c>
      <c r="K3417">
        <v>0.26150000000000001</v>
      </c>
      <c r="L3417">
        <v>0.26150000000000001</v>
      </c>
    </row>
    <row r="3418" spans="1:12" x14ac:dyDescent="0.25">
      <c r="A3418" t="s">
        <v>734</v>
      </c>
      <c r="B3418">
        <v>2014</v>
      </c>
      <c r="C3418" t="s">
        <v>698</v>
      </c>
      <c r="D3418">
        <v>1.4931000000000001</v>
      </c>
      <c r="E3418">
        <v>1.4931000000000001</v>
      </c>
      <c r="F3418">
        <v>1.4931000000000001</v>
      </c>
      <c r="G3418">
        <v>1.4931000000000001</v>
      </c>
      <c r="H3418">
        <v>1.4931000000000001</v>
      </c>
      <c r="I3418">
        <v>1.4931000000000001</v>
      </c>
      <c r="J3418">
        <v>1.4931000000000001</v>
      </c>
      <c r="K3418">
        <v>1.4931000000000001</v>
      </c>
      <c r="L3418">
        <v>1.4931000000000001</v>
      </c>
    </row>
    <row r="3419" spans="1:12" x14ac:dyDescent="0.25">
      <c r="A3419" t="s">
        <v>734</v>
      </c>
      <c r="B3419">
        <v>2014</v>
      </c>
      <c r="C3419" t="s">
        <v>701</v>
      </c>
      <c r="D3419">
        <v>0.79810000000000003</v>
      </c>
      <c r="E3419">
        <v>0.79810000000000003</v>
      </c>
      <c r="F3419">
        <v>0.79810000000000003</v>
      </c>
      <c r="G3419">
        <v>0.79810000000000003</v>
      </c>
      <c r="H3419">
        <v>0.79810000000000003</v>
      </c>
      <c r="I3419">
        <v>0.79810000000000003</v>
      </c>
      <c r="J3419">
        <v>0.79810000000000003</v>
      </c>
      <c r="K3419">
        <v>0.79810000000000003</v>
      </c>
      <c r="L3419">
        <v>0.79810000000000003</v>
      </c>
    </row>
    <row r="3420" spans="1:12" x14ac:dyDescent="0.25">
      <c r="A3420" t="s">
        <v>734</v>
      </c>
      <c r="B3420">
        <v>2014</v>
      </c>
      <c r="C3420" t="s">
        <v>697</v>
      </c>
      <c r="D3420">
        <v>4.1246999999999998</v>
      </c>
      <c r="E3420">
        <v>4.1246999999999998</v>
      </c>
      <c r="F3420">
        <v>4.1246999999999998</v>
      </c>
      <c r="G3420">
        <v>4.1246999999999998</v>
      </c>
      <c r="H3420">
        <v>4.1246999999999998</v>
      </c>
      <c r="I3420">
        <v>4.1246999999999998</v>
      </c>
      <c r="J3420">
        <v>4.1246999999999998</v>
      </c>
      <c r="K3420">
        <v>4.1246999999999998</v>
      </c>
      <c r="L3420">
        <v>4.1246999999999998</v>
      </c>
    </row>
    <row r="3421" spans="1:12" x14ac:dyDescent="0.25">
      <c r="A3421" t="s">
        <v>734</v>
      </c>
      <c r="B3421">
        <v>2014</v>
      </c>
      <c r="C3421" t="s">
        <v>699</v>
      </c>
      <c r="D3421">
        <v>6.3500000000000001E-2</v>
      </c>
      <c r="E3421">
        <v>6.3500000000000001E-2</v>
      </c>
      <c r="F3421">
        <v>6.3500000000000001E-2</v>
      </c>
      <c r="G3421">
        <v>6.3500000000000001E-2</v>
      </c>
      <c r="H3421">
        <v>6.3500000000000001E-2</v>
      </c>
      <c r="I3421">
        <v>6.3500000000000001E-2</v>
      </c>
      <c r="J3421">
        <v>6.3500000000000001E-2</v>
      </c>
      <c r="K3421">
        <v>6.3500000000000001E-2</v>
      </c>
      <c r="L3421">
        <v>6.3500000000000001E-2</v>
      </c>
    </row>
    <row r="3422" spans="1:12" x14ac:dyDescent="0.25">
      <c r="A3422" t="s">
        <v>734</v>
      </c>
      <c r="B3422">
        <v>2014</v>
      </c>
      <c r="C3422" t="s">
        <v>703</v>
      </c>
      <c r="D3422">
        <v>7.1400000000000005E-2</v>
      </c>
      <c r="E3422">
        <v>7.1400000000000005E-2</v>
      </c>
      <c r="F3422">
        <v>7.1400000000000005E-2</v>
      </c>
      <c r="G3422">
        <v>7.1400000000000005E-2</v>
      </c>
      <c r="H3422">
        <v>7.1400000000000005E-2</v>
      </c>
      <c r="I3422">
        <v>7.1400000000000005E-2</v>
      </c>
      <c r="J3422">
        <v>7.1400000000000005E-2</v>
      </c>
      <c r="K3422">
        <v>7.1400000000000005E-2</v>
      </c>
      <c r="L3422">
        <v>7.1400000000000005E-2</v>
      </c>
    </row>
    <row r="3423" spans="1:12" x14ac:dyDescent="0.25">
      <c r="A3423" t="s">
        <v>734</v>
      </c>
      <c r="B3423">
        <v>2014</v>
      </c>
      <c r="C3423" t="s">
        <v>700</v>
      </c>
      <c r="D3423">
        <v>1.3454999999999999</v>
      </c>
      <c r="E3423">
        <v>1.3454999999999999</v>
      </c>
      <c r="F3423">
        <v>1.3454999999999999</v>
      </c>
      <c r="G3423">
        <v>1.3454999999999999</v>
      </c>
      <c r="H3423">
        <v>1.3454999999999999</v>
      </c>
      <c r="I3423">
        <v>1.3454999999999999</v>
      </c>
      <c r="J3423">
        <v>1.3454999999999999</v>
      </c>
      <c r="K3423">
        <v>1.3454999999999999</v>
      </c>
      <c r="L3423">
        <v>1.3454999999999999</v>
      </c>
    </row>
    <row r="3424" spans="1:12" x14ac:dyDescent="0.25">
      <c r="A3424" t="s">
        <v>734</v>
      </c>
      <c r="B3424">
        <v>2014</v>
      </c>
      <c r="C3424" t="s">
        <v>702</v>
      </c>
      <c r="D3424">
        <v>0.35310000000000002</v>
      </c>
      <c r="E3424">
        <v>0.35310000000000002</v>
      </c>
      <c r="F3424">
        <v>0.35310000000000002</v>
      </c>
      <c r="G3424">
        <v>0.35310000000000002</v>
      </c>
      <c r="H3424">
        <v>0.35310000000000002</v>
      </c>
      <c r="I3424">
        <v>0.35310000000000002</v>
      </c>
      <c r="J3424">
        <v>0.35310000000000002</v>
      </c>
      <c r="K3424">
        <v>0.35310000000000002</v>
      </c>
      <c r="L3424">
        <v>0.35310000000000002</v>
      </c>
    </row>
    <row r="3425" spans="1:12" x14ac:dyDescent="0.25">
      <c r="A3425" t="s">
        <v>735</v>
      </c>
      <c r="B3425">
        <v>2014</v>
      </c>
      <c r="C3425" t="s">
        <v>703</v>
      </c>
      <c r="D3425">
        <v>1.5699999999999999E-2</v>
      </c>
      <c r="E3425">
        <v>1.5699999999999999E-2</v>
      </c>
      <c r="F3425">
        <v>1.5699999999999999E-2</v>
      </c>
      <c r="G3425">
        <v>1.5699999999999999E-2</v>
      </c>
      <c r="H3425">
        <v>1.5699999999999999E-2</v>
      </c>
      <c r="I3425">
        <v>1.5699999999999999E-2</v>
      </c>
      <c r="J3425">
        <v>1.5699999999999999E-2</v>
      </c>
      <c r="K3425">
        <v>1.5699999999999999E-2</v>
      </c>
      <c r="L3425">
        <v>1.5699999999999999E-2</v>
      </c>
    </row>
    <row r="3426" spans="1:12" x14ac:dyDescent="0.25">
      <c r="A3426" t="s">
        <v>735</v>
      </c>
      <c r="B3426">
        <v>2014</v>
      </c>
      <c r="C3426" t="s">
        <v>699</v>
      </c>
      <c r="D3426">
        <v>1.4E-2</v>
      </c>
      <c r="E3426">
        <v>1.4E-2</v>
      </c>
      <c r="F3426">
        <v>1.4E-2</v>
      </c>
      <c r="G3426">
        <v>1.4E-2</v>
      </c>
      <c r="H3426">
        <v>1.4E-2</v>
      </c>
      <c r="I3426">
        <v>1.4E-2</v>
      </c>
      <c r="J3426">
        <v>1.4E-2</v>
      </c>
      <c r="K3426">
        <v>1.4E-2</v>
      </c>
      <c r="L3426">
        <v>1.4E-2</v>
      </c>
    </row>
    <row r="3427" spans="1:12" x14ac:dyDescent="0.25">
      <c r="A3427" t="s">
        <v>735</v>
      </c>
      <c r="B3427">
        <v>2014</v>
      </c>
      <c r="C3427" t="s">
        <v>700</v>
      </c>
      <c r="D3427">
        <v>0.29670000000000002</v>
      </c>
      <c r="E3427">
        <v>0.29670000000000002</v>
      </c>
      <c r="F3427">
        <v>0.29670000000000002</v>
      </c>
      <c r="G3427">
        <v>0.29670000000000002</v>
      </c>
      <c r="H3427">
        <v>0.29670000000000002</v>
      </c>
      <c r="I3427">
        <v>0.29670000000000002</v>
      </c>
      <c r="J3427">
        <v>0.29670000000000002</v>
      </c>
      <c r="K3427">
        <v>0.29670000000000002</v>
      </c>
      <c r="L3427">
        <v>0.29670000000000002</v>
      </c>
    </row>
    <row r="3428" spans="1:12" x14ac:dyDescent="0.25">
      <c r="A3428" t="s">
        <v>735</v>
      </c>
      <c r="B3428">
        <v>2014</v>
      </c>
      <c r="C3428" t="s">
        <v>697</v>
      </c>
      <c r="D3428">
        <v>1.0840000000000001</v>
      </c>
      <c r="E3428">
        <v>1.0840000000000001</v>
      </c>
      <c r="F3428">
        <v>1.0840000000000001</v>
      </c>
      <c r="G3428">
        <v>1.0840000000000001</v>
      </c>
      <c r="H3428">
        <v>1.0840000000000001</v>
      </c>
      <c r="I3428">
        <v>1.0840000000000001</v>
      </c>
      <c r="J3428">
        <v>1.0840000000000001</v>
      </c>
      <c r="K3428">
        <v>1.0840000000000001</v>
      </c>
      <c r="L3428">
        <v>1.0840000000000001</v>
      </c>
    </row>
    <row r="3429" spans="1:12" x14ac:dyDescent="0.25">
      <c r="A3429" t="s">
        <v>735</v>
      </c>
      <c r="B3429">
        <v>2014</v>
      </c>
      <c r="C3429" t="s">
        <v>701</v>
      </c>
      <c r="D3429">
        <v>0.19950000000000001</v>
      </c>
      <c r="E3429">
        <v>0.19950000000000001</v>
      </c>
      <c r="F3429">
        <v>0.19950000000000001</v>
      </c>
      <c r="G3429">
        <v>0.19950000000000001</v>
      </c>
      <c r="H3429">
        <v>0.19950000000000001</v>
      </c>
      <c r="I3429">
        <v>0.19950000000000001</v>
      </c>
      <c r="J3429">
        <v>0.19950000000000001</v>
      </c>
      <c r="K3429">
        <v>0.19950000000000001</v>
      </c>
      <c r="L3429">
        <v>0.19950000000000001</v>
      </c>
    </row>
    <row r="3430" spans="1:12" x14ac:dyDescent="0.25">
      <c r="A3430" t="s">
        <v>735</v>
      </c>
      <c r="B3430">
        <v>2014</v>
      </c>
      <c r="C3430" t="s">
        <v>702</v>
      </c>
      <c r="D3430">
        <v>7.7799999999999994E-2</v>
      </c>
      <c r="E3430">
        <v>7.7799999999999994E-2</v>
      </c>
      <c r="F3430">
        <v>7.7799999999999994E-2</v>
      </c>
      <c r="G3430">
        <v>7.7799999999999994E-2</v>
      </c>
      <c r="H3430">
        <v>7.7799999999999994E-2</v>
      </c>
      <c r="I3430">
        <v>7.7799999999999994E-2</v>
      </c>
      <c r="J3430">
        <v>7.7799999999999994E-2</v>
      </c>
      <c r="K3430">
        <v>7.7799999999999994E-2</v>
      </c>
      <c r="L3430">
        <v>7.7799999999999994E-2</v>
      </c>
    </row>
    <row r="3431" spans="1:12" x14ac:dyDescent="0.25">
      <c r="A3431" t="s">
        <v>735</v>
      </c>
      <c r="B3431">
        <v>2014</v>
      </c>
      <c r="C3431" t="s">
        <v>698</v>
      </c>
      <c r="D3431">
        <v>0.4803</v>
      </c>
      <c r="E3431">
        <v>0.4803</v>
      </c>
      <c r="F3431">
        <v>0.4803</v>
      </c>
      <c r="G3431">
        <v>0.4803</v>
      </c>
      <c r="H3431">
        <v>0.4803</v>
      </c>
      <c r="I3431">
        <v>0.4803</v>
      </c>
      <c r="J3431">
        <v>0.4803</v>
      </c>
      <c r="K3431">
        <v>0.4803</v>
      </c>
      <c r="L3431">
        <v>0.4803</v>
      </c>
    </row>
    <row r="3432" spans="1:12" x14ac:dyDescent="0.25">
      <c r="A3432" t="s">
        <v>736</v>
      </c>
      <c r="B3432">
        <v>2014</v>
      </c>
      <c r="C3432" t="s">
        <v>701</v>
      </c>
      <c r="D3432">
        <v>1.7509999999999999</v>
      </c>
      <c r="E3432">
        <v>1.7509999999999999</v>
      </c>
      <c r="F3432">
        <v>1.7509999999999999</v>
      </c>
      <c r="G3432">
        <v>1.7509999999999999</v>
      </c>
      <c r="H3432">
        <v>1.7509999999999999</v>
      </c>
      <c r="I3432">
        <v>1.7509999999999999</v>
      </c>
      <c r="J3432">
        <v>1.7509999999999999</v>
      </c>
      <c r="K3432">
        <v>1.7509999999999999</v>
      </c>
      <c r="L3432">
        <v>1.7509999999999999</v>
      </c>
    </row>
    <row r="3433" spans="1:12" x14ac:dyDescent="0.25">
      <c r="A3433" t="s">
        <v>736</v>
      </c>
      <c r="B3433">
        <v>2014</v>
      </c>
      <c r="C3433" t="s">
        <v>703</v>
      </c>
      <c r="D3433">
        <v>0.1515</v>
      </c>
      <c r="E3433">
        <v>0.1515</v>
      </c>
      <c r="F3433">
        <v>0.1515</v>
      </c>
      <c r="G3433">
        <v>0.1515</v>
      </c>
      <c r="H3433">
        <v>0.1515</v>
      </c>
      <c r="I3433">
        <v>0.1515</v>
      </c>
      <c r="J3433">
        <v>0.1515</v>
      </c>
      <c r="K3433">
        <v>0.1515</v>
      </c>
      <c r="L3433">
        <v>0.1515</v>
      </c>
    </row>
    <row r="3434" spans="1:12" x14ac:dyDescent="0.25">
      <c r="A3434" t="s">
        <v>736</v>
      </c>
      <c r="B3434">
        <v>2014</v>
      </c>
      <c r="C3434" t="s">
        <v>697</v>
      </c>
      <c r="D3434">
        <v>8.4671000000000003</v>
      </c>
      <c r="E3434">
        <v>8.4671000000000003</v>
      </c>
      <c r="F3434">
        <v>8.4671000000000003</v>
      </c>
      <c r="G3434">
        <v>8.4671000000000003</v>
      </c>
      <c r="H3434">
        <v>8.4671000000000003</v>
      </c>
      <c r="I3434">
        <v>8.4671000000000003</v>
      </c>
      <c r="J3434">
        <v>8.4671000000000003</v>
      </c>
      <c r="K3434">
        <v>8.4671000000000003</v>
      </c>
      <c r="L3434">
        <v>8.4671000000000003</v>
      </c>
    </row>
    <row r="3435" spans="1:12" x14ac:dyDescent="0.25">
      <c r="A3435" t="s">
        <v>736</v>
      </c>
      <c r="B3435">
        <v>2014</v>
      </c>
      <c r="C3435" t="s">
        <v>700</v>
      </c>
      <c r="D3435">
        <v>2.8534000000000002</v>
      </c>
      <c r="E3435">
        <v>2.8534000000000002</v>
      </c>
      <c r="F3435">
        <v>2.8534000000000002</v>
      </c>
      <c r="G3435">
        <v>2.8534000000000002</v>
      </c>
      <c r="H3435">
        <v>2.8534000000000002</v>
      </c>
      <c r="I3435">
        <v>2.8534000000000002</v>
      </c>
      <c r="J3435">
        <v>2.8534000000000002</v>
      </c>
      <c r="K3435">
        <v>2.8534000000000002</v>
      </c>
      <c r="L3435">
        <v>2.8534000000000002</v>
      </c>
    </row>
    <row r="3436" spans="1:12" x14ac:dyDescent="0.25">
      <c r="A3436" t="s">
        <v>736</v>
      </c>
      <c r="B3436">
        <v>2014</v>
      </c>
      <c r="C3436" t="s">
        <v>702</v>
      </c>
      <c r="D3436">
        <v>0.74880000000000002</v>
      </c>
      <c r="E3436">
        <v>0.74880000000000002</v>
      </c>
      <c r="F3436">
        <v>0.74880000000000002</v>
      </c>
      <c r="G3436">
        <v>0.74880000000000002</v>
      </c>
      <c r="H3436">
        <v>0.74880000000000002</v>
      </c>
      <c r="I3436">
        <v>0.74880000000000002</v>
      </c>
      <c r="J3436">
        <v>0.74880000000000002</v>
      </c>
      <c r="K3436">
        <v>0.74880000000000002</v>
      </c>
      <c r="L3436">
        <v>0.74880000000000002</v>
      </c>
    </row>
    <row r="3437" spans="1:12" x14ac:dyDescent="0.25">
      <c r="A3437" t="s">
        <v>736</v>
      </c>
      <c r="B3437">
        <v>2014</v>
      </c>
      <c r="C3437" t="s">
        <v>698</v>
      </c>
      <c r="D3437">
        <v>2.8279000000000001</v>
      </c>
      <c r="E3437">
        <v>2.8279000000000001</v>
      </c>
      <c r="F3437">
        <v>2.8279000000000001</v>
      </c>
      <c r="G3437">
        <v>2.8279000000000001</v>
      </c>
      <c r="H3437">
        <v>2.8279000000000001</v>
      </c>
      <c r="I3437">
        <v>2.8279000000000001</v>
      </c>
      <c r="J3437">
        <v>2.8279000000000001</v>
      </c>
      <c r="K3437">
        <v>2.8279000000000001</v>
      </c>
      <c r="L3437">
        <v>2.8279000000000001</v>
      </c>
    </row>
    <row r="3438" spans="1:12" x14ac:dyDescent="0.25">
      <c r="A3438" t="s">
        <v>736</v>
      </c>
      <c r="B3438">
        <v>2014</v>
      </c>
      <c r="C3438" t="s">
        <v>699</v>
      </c>
      <c r="D3438">
        <v>0.1346</v>
      </c>
      <c r="E3438">
        <v>0.1346</v>
      </c>
      <c r="F3438">
        <v>0.1346</v>
      </c>
      <c r="G3438">
        <v>0.1346</v>
      </c>
      <c r="H3438">
        <v>0.1346</v>
      </c>
      <c r="I3438">
        <v>0.1346</v>
      </c>
      <c r="J3438">
        <v>0.1346</v>
      </c>
      <c r="K3438">
        <v>0.1346</v>
      </c>
      <c r="L3438">
        <v>0.1346</v>
      </c>
    </row>
    <row r="3439" spans="1:12" x14ac:dyDescent="0.25">
      <c r="A3439" t="s">
        <v>737</v>
      </c>
      <c r="B3439">
        <v>2014</v>
      </c>
      <c r="C3439" t="s">
        <v>703</v>
      </c>
      <c r="D3439">
        <v>7.6600000000000001E-2</v>
      </c>
      <c r="E3439">
        <v>7.6600000000000001E-2</v>
      </c>
      <c r="F3439">
        <v>7.6600000000000001E-2</v>
      </c>
      <c r="G3439">
        <v>7.6600000000000001E-2</v>
      </c>
      <c r="H3439">
        <v>7.6600000000000001E-2</v>
      </c>
      <c r="I3439">
        <v>7.6600000000000001E-2</v>
      </c>
      <c r="J3439">
        <v>7.6600000000000001E-2</v>
      </c>
      <c r="K3439">
        <v>7.6600000000000001E-2</v>
      </c>
      <c r="L3439">
        <v>7.6600000000000001E-2</v>
      </c>
    </row>
    <row r="3440" spans="1:12" x14ac:dyDescent="0.25">
      <c r="A3440" t="s">
        <v>737</v>
      </c>
      <c r="B3440">
        <v>2014</v>
      </c>
      <c r="C3440" t="s">
        <v>697</v>
      </c>
      <c r="D3440">
        <v>5.2164000000000001</v>
      </c>
      <c r="E3440">
        <v>5.2164000000000001</v>
      </c>
      <c r="F3440">
        <v>5.2164000000000001</v>
      </c>
      <c r="G3440">
        <v>5.2164000000000001</v>
      </c>
      <c r="H3440">
        <v>5.2164000000000001</v>
      </c>
      <c r="I3440">
        <v>5.2164000000000001</v>
      </c>
      <c r="J3440">
        <v>5.2164000000000001</v>
      </c>
      <c r="K3440">
        <v>5.2164000000000001</v>
      </c>
      <c r="L3440">
        <v>5.2164000000000001</v>
      </c>
    </row>
    <row r="3441" spans="1:12" x14ac:dyDescent="0.25">
      <c r="A3441" t="s">
        <v>737</v>
      </c>
      <c r="B3441">
        <v>2014</v>
      </c>
      <c r="C3441" t="s">
        <v>698</v>
      </c>
      <c r="D3441">
        <v>2.0798999999999999</v>
      </c>
      <c r="E3441">
        <v>2.0798999999999999</v>
      </c>
      <c r="F3441">
        <v>2.0798999999999999</v>
      </c>
      <c r="G3441">
        <v>2.0798999999999999</v>
      </c>
      <c r="H3441">
        <v>2.0798999999999999</v>
      </c>
      <c r="I3441">
        <v>2.0798999999999999</v>
      </c>
      <c r="J3441">
        <v>2.0798999999999999</v>
      </c>
      <c r="K3441">
        <v>2.0798999999999999</v>
      </c>
      <c r="L3441">
        <v>2.0798999999999999</v>
      </c>
    </row>
    <row r="3442" spans="1:12" x14ac:dyDescent="0.25">
      <c r="A3442" t="s">
        <v>737</v>
      </c>
      <c r="B3442">
        <v>2014</v>
      </c>
      <c r="C3442" t="s">
        <v>700</v>
      </c>
      <c r="D3442">
        <v>1.4427000000000001</v>
      </c>
      <c r="E3442">
        <v>1.4427000000000001</v>
      </c>
      <c r="F3442">
        <v>1.4427000000000001</v>
      </c>
      <c r="G3442">
        <v>1.4427000000000001</v>
      </c>
      <c r="H3442">
        <v>1.4427000000000001</v>
      </c>
      <c r="I3442">
        <v>1.4427000000000001</v>
      </c>
      <c r="J3442">
        <v>1.4427000000000001</v>
      </c>
      <c r="K3442">
        <v>1.4427000000000001</v>
      </c>
      <c r="L3442">
        <v>1.4427000000000001</v>
      </c>
    </row>
    <row r="3443" spans="1:12" x14ac:dyDescent="0.25">
      <c r="A3443" t="s">
        <v>737</v>
      </c>
      <c r="B3443">
        <v>2014</v>
      </c>
      <c r="C3443" t="s">
        <v>701</v>
      </c>
      <c r="D3443">
        <v>1.1706000000000001</v>
      </c>
      <c r="E3443">
        <v>1.1706000000000001</v>
      </c>
      <c r="F3443">
        <v>1.1706000000000001</v>
      </c>
      <c r="G3443">
        <v>1.1706000000000001</v>
      </c>
      <c r="H3443">
        <v>1.1706000000000001</v>
      </c>
      <c r="I3443">
        <v>1.1706000000000001</v>
      </c>
      <c r="J3443">
        <v>1.1706000000000001</v>
      </c>
      <c r="K3443">
        <v>1.1706000000000001</v>
      </c>
      <c r="L3443">
        <v>1.1706000000000001</v>
      </c>
    </row>
    <row r="3444" spans="1:12" x14ac:dyDescent="0.25">
      <c r="A3444" t="s">
        <v>737</v>
      </c>
      <c r="B3444">
        <v>2014</v>
      </c>
      <c r="C3444" t="s">
        <v>699</v>
      </c>
      <c r="D3444">
        <v>6.8000000000000005E-2</v>
      </c>
      <c r="E3444">
        <v>6.8000000000000005E-2</v>
      </c>
      <c r="F3444">
        <v>6.8000000000000005E-2</v>
      </c>
      <c r="G3444">
        <v>6.8000000000000005E-2</v>
      </c>
      <c r="H3444">
        <v>6.8000000000000005E-2</v>
      </c>
      <c r="I3444">
        <v>6.8000000000000005E-2</v>
      </c>
      <c r="J3444">
        <v>6.8000000000000005E-2</v>
      </c>
      <c r="K3444">
        <v>6.8000000000000005E-2</v>
      </c>
      <c r="L3444">
        <v>6.8000000000000005E-2</v>
      </c>
    </row>
    <row r="3445" spans="1:12" x14ac:dyDescent="0.25">
      <c r="A3445" t="s">
        <v>737</v>
      </c>
      <c r="B3445">
        <v>2014</v>
      </c>
      <c r="C3445" t="s">
        <v>702</v>
      </c>
      <c r="D3445">
        <v>0.37859999999999999</v>
      </c>
      <c r="E3445">
        <v>0.37859999999999999</v>
      </c>
      <c r="F3445">
        <v>0.37859999999999999</v>
      </c>
      <c r="G3445">
        <v>0.37859999999999999</v>
      </c>
      <c r="H3445">
        <v>0.37859999999999999</v>
      </c>
      <c r="I3445">
        <v>0.37859999999999999</v>
      </c>
      <c r="J3445">
        <v>0.37859999999999999</v>
      </c>
      <c r="K3445">
        <v>0.37859999999999999</v>
      </c>
      <c r="L3445">
        <v>0.37859999999999999</v>
      </c>
    </row>
    <row r="3446" spans="1:12" x14ac:dyDescent="0.25">
      <c r="A3446" t="s">
        <v>738</v>
      </c>
      <c r="B3446">
        <v>2014</v>
      </c>
      <c r="C3446" t="s">
        <v>697</v>
      </c>
      <c r="D3446">
        <v>0.374</v>
      </c>
      <c r="E3446">
        <v>0.374</v>
      </c>
      <c r="F3446">
        <v>0.374</v>
      </c>
      <c r="G3446">
        <v>0.374</v>
      </c>
      <c r="H3446">
        <v>0.374</v>
      </c>
      <c r="I3446">
        <v>0.374</v>
      </c>
      <c r="J3446">
        <v>0.374</v>
      </c>
      <c r="K3446">
        <v>0.374</v>
      </c>
      <c r="L3446">
        <v>0.374</v>
      </c>
    </row>
    <row r="3447" spans="1:12" x14ac:dyDescent="0.25">
      <c r="A3447" t="s">
        <v>738</v>
      </c>
      <c r="B3447">
        <v>2014</v>
      </c>
      <c r="C3447" t="s">
        <v>701</v>
      </c>
      <c r="D3447">
        <v>7.9799999999999996E-2</v>
      </c>
      <c r="E3447">
        <v>7.9799999999999996E-2</v>
      </c>
      <c r="F3447">
        <v>7.9799999999999996E-2</v>
      </c>
      <c r="G3447">
        <v>7.9799999999999996E-2</v>
      </c>
      <c r="H3447">
        <v>7.9799999999999996E-2</v>
      </c>
      <c r="I3447">
        <v>7.9799999999999996E-2</v>
      </c>
      <c r="J3447">
        <v>7.9799999999999996E-2</v>
      </c>
      <c r="K3447">
        <v>7.9799999999999996E-2</v>
      </c>
      <c r="L3447">
        <v>7.9799999999999996E-2</v>
      </c>
    </row>
    <row r="3448" spans="1:12" x14ac:dyDescent="0.25">
      <c r="A3448" t="s">
        <v>738</v>
      </c>
      <c r="B3448">
        <v>2014</v>
      </c>
      <c r="C3448" t="s">
        <v>702</v>
      </c>
      <c r="D3448">
        <v>2.4400000000000002E-2</v>
      </c>
      <c r="E3448">
        <v>2.4400000000000002E-2</v>
      </c>
      <c r="F3448">
        <v>2.4400000000000002E-2</v>
      </c>
      <c r="G3448">
        <v>2.4400000000000002E-2</v>
      </c>
      <c r="H3448">
        <v>2.4400000000000002E-2</v>
      </c>
      <c r="I3448">
        <v>2.4400000000000002E-2</v>
      </c>
      <c r="J3448">
        <v>2.4400000000000002E-2</v>
      </c>
      <c r="K3448">
        <v>2.4400000000000002E-2</v>
      </c>
      <c r="L3448">
        <v>2.4400000000000002E-2</v>
      </c>
    </row>
    <row r="3449" spans="1:12" x14ac:dyDescent="0.25">
      <c r="A3449" t="s">
        <v>738</v>
      </c>
      <c r="B3449">
        <v>2014</v>
      </c>
      <c r="C3449" t="s">
        <v>700</v>
      </c>
      <c r="D3449">
        <v>9.2899999999999996E-2</v>
      </c>
      <c r="E3449">
        <v>9.2899999999999996E-2</v>
      </c>
      <c r="F3449">
        <v>9.2899999999999996E-2</v>
      </c>
      <c r="G3449">
        <v>9.2899999999999996E-2</v>
      </c>
      <c r="H3449">
        <v>9.2899999999999996E-2</v>
      </c>
      <c r="I3449">
        <v>9.2899999999999996E-2</v>
      </c>
      <c r="J3449">
        <v>9.2899999999999996E-2</v>
      </c>
      <c r="K3449">
        <v>9.2899999999999996E-2</v>
      </c>
      <c r="L3449">
        <v>9.2899999999999996E-2</v>
      </c>
    </row>
    <row r="3450" spans="1:12" x14ac:dyDescent="0.25">
      <c r="A3450" t="s">
        <v>738</v>
      </c>
      <c r="B3450">
        <v>2014</v>
      </c>
      <c r="C3450" t="s">
        <v>699</v>
      </c>
      <c r="D3450">
        <v>4.4000000000000003E-3</v>
      </c>
      <c r="E3450">
        <v>4.4000000000000003E-3</v>
      </c>
      <c r="F3450">
        <v>4.4000000000000003E-3</v>
      </c>
      <c r="G3450">
        <v>4.4000000000000003E-3</v>
      </c>
      <c r="H3450">
        <v>4.4000000000000003E-3</v>
      </c>
      <c r="I3450">
        <v>4.4000000000000003E-3</v>
      </c>
      <c r="J3450">
        <v>4.4000000000000003E-3</v>
      </c>
      <c r="K3450">
        <v>4.4000000000000003E-3</v>
      </c>
      <c r="L3450">
        <v>4.4000000000000003E-3</v>
      </c>
    </row>
    <row r="3451" spans="1:12" x14ac:dyDescent="0.25">
      <c r="A3451" t="s">
        <v>738</v>
      </c>
      <c r="B3451">
        <v>2014</v>
      </c>
      <c r="C3451" t="s">
        <v>698</v>
      </c>
      <c r="D3451">
        <v>0.1676</v>
      </c>
      <c r="E3451">
        <v>0.1676</v>
      </c>
      <c r="F3451">
        <v>0.1676</v>
      </c>
      <c r="G3451">
        <v>0.1676</v>
      </c>
      <c r="H3451">
        <v>0.1676</v>
      </c>
      <c r="I3451">
        <v>0.1676</v>
      </c>
      <c r="J3451">
        <v>0.1676</v>
      </c>
      <c r="K3451">
        <v>0.1676</v>
      </c>
      <c r="L3451">
        <v>0.1676</v>
      </c>
    </row>
    <row r="3452" spans="1:12" x14ac:dyDescent="0.25">
      <c r="A3452" t="s">
        <v>738</v>
      </c>
      <c r="B3452">
        <v>2014</v>
      </c>
      <c r="C3452" t="s">
        <v>703</v>
      </c>
      <c r="D3452">
        <v>4.8999999999999998E-3</v>
      </c>
      <c r="E3452">
        <v>4.8999999999999998E-3</v>
      </c>
      <c r="F3452">
        <v>4.8999999999999998E-3</v>
      </c>
      <c r="G3452">
        <v>4.8999999999999998E-3</v>
      </c>
      <c r="H3452">
        <v>4.8999999999999998E-3</v>
      </c>
      <c r="I3452">
        <v>4.8999999999999998E-3</v>
      </c>
      <c r="J3452">
        <v>4.8999999999999998E-3</v>
      </c>
      <c r="K3452">
        <v>4.8999999999999998E-3</v>
      </c>
      <c r="L3452">
        <v>4.8999999999999998E-3</v>
      </c>
    </row>
    <row r="3453" spans="1:12" x14ac:dyDescent="0.25">
      <c r="A3453" t="s">
        <v>739</v>
      </c>
      <c r="B3453">
        <v>2014</v>
      </c>
      <c r="C3453" t="s">
        <v>697</v>
      </c>
      <c r="D3453">
        <v>6.0427</v>
      </c>
      <c r="E3453">
        <v>6.0427</v>
      </c>
      <c r="F3453">
        <v>6.0427</v>
      </c>
      <c r="G3453">
        <v>6.0427</v>
      </c>
      <c r="H3453">
        <v>6.0427</v>
      </c>
      <c r="I3453">
        <v>6.0427</v>
      </c>
      <c r="J3453">
        <v>6.0427</v>
      </c>
      <c r="K3453">
        <v>6.0427</v>
      </c>
      <c r="L3453">
        <v>6.0427</v>
      </c>
    </row>
    <row r="3454" spans="1:12" x14ac:dyDescent="0.25">
      <c r="A3454" t="s">
        <v>739</v>
      </c>
      <c r="B3454">
        <v>2014</v>
      </c>
      <c r="C3454" t="s">
        <v>698</v>
      </c>
      <c r="D3454">
        <v>2.4428000000000001</v>
      </c>
      <c r="E3454">
        <v>2.4428000000000001</v>
      </c>
      <c r="F3454">
        <v>2.4428000000000001</v>
      </c>
      <c r="G3454">
        <v>2.4428000000000001</v>
      </c>
      <c r="H3454">
        <v>2.4428000000000001</v>
      </c>
      <c r="I3454">
        <v>2.4428000000000001</v>
      </c>
      <c r="J3454">
        <v>2.4428000000000001</v>
      </c>
      <c r="K3454">
        <v>2.4428000000000001</v>
      </c>
      <c r="L3454">
        <v>2.4428000000000001</v>
      </c>
    </row>
    <row r="3455" spans="1:12" x14ac:dyDescent="0.25">
      <c r="A3455" t="s">
        <v>739</v>
      </c>
      <c r="B3455">
        <v>2014</v>
      </c>
      <c r="C3455" t="s">
        <v>702</v>
      </c>
      <c r="D3455">
        <v>0.44579999999999997</v>
      </c>
      <c r="E3455">
        <v>0.44579999999999997</v>
      </c>
      <c r="F3455">
        <v>0.44579999999999997</v>
      </c>
      <c r="G3455">
        <v>0.44579999999999997</v>
      </c>
      <c r="H3455">
        <v>0.44579999999999997</v>
      </c>
      <c r="I3455">
        <v>0.44579999999999997</v>
      </c>
      <c r="J3455">
        <v>0.44579999999999997</v>
      </c>
      <c r="K3455">
        <v>0.44579999999999997</v>
      </c>
      <c r="L3455">
        <v>0.44579999999999997</v>
      </c>
    </row>
    <row r="3456" spans="1:12" x14ac:dyDescent="0.25">
      <c r="A3456" t="s">
        <v>739</v>
      </c>
      <c r="B3456">
        <v>2014</v>
      </c>
      <c r="C3456" t="s">
        <v>703</v>
      </c>
      <c r="D3456">
        <v>9.0200000000000002E-2</v>
      </c>
      <c r="E3456">
        <v>9.0200000000000002E-2</v>
      </c>
      <c r="F3456">
        <v>9.0200000000000002E-2</v>
      </c>
      <c r="G3456">
        <v>9.0200000000000002E-2</v>
      </c>
      <c r="H3456">
        <v>9.0200000000000002E-2</v>
      </c>
      <c r="I3456">
        <v>9.0200000000000002E-2</v>
      </c>
      <c r="J3456">
        <v>9.0200000000000002E-2</v>
      </c>
      <c r="K3456">
        <v>9.0200000000000002E-2</v>
      </c>
      <c r="L3456">
        <v>9.0200000000000002E-2</v>
      </c>
    </row>
    <row r="3457" spans="1:12" x14ac:dyDescent="0.25">
      <c r="A3457" t="s">
        <v>739</v>
      </c>
      <c r="B3457">
        <v>2014</v>
      </c>
      <c r="C3457" t="s">
        <v>700</v>
      </c>
      <c r="D3457">
        <v>1.6987000000000001</v>
      </c>
      <c r="E3457">
        <v>1.6987000000000001</v>
      </c>
      <c r="F3457">
        <v>1.6987000000000001</v>
      </c>
      <c r="G3457">
        <v>1.6987000000000001</v>
      </c>
      <c r="H3457">
        <v>1.6987000000000001</v>
      </c>
      <c r="I3457">
        <v>1.6987000000000001</v>
      </c>
      <c r="J3457">
        <v>1.6987000000000001</v>
      </c>
      <c r="K3457">
        <v>1.6987000000000001</v>
      </c>
      <c r="L3457">
        <v>1.6987000000000001</v>
      </c>
    </row>
    <row r="3458" spans="1:12" x14ac:dyDescent="0.25">
      <c r="A3458" t="s">
        <v>739</v>
      </c>
      <c r="B3458">
        <v>2014</v>
      </c>
      <c r="C3458" t="s">
        <v>701</v>
      </c>
      <c r="D3458">
        <v>1.2850999999999999</v>
      </c>
      <c r="E3458">
        <v>1.2850999999999999</v>
      </c>
      <c r="F3458">
        <v>1.2850999999999999</v>
      </c>
      <c r="G3458">
        <v>1.2850999999999999</v>
      </c>
      <c r="H3458">
        <v>1.2850999999999999</v>
      </c>
      <c r="I3458">
        <v>1.2850999999999999</v>
      </c>
      <c r="J3458">
        <v>1.2850999999999999</v>
      </c>
      <c r="K3458">
        <v>1.2850999999999999</v>
      </c>
      <c r="L3458">
        <v>1.2850999999999999</v>
      </c>
    </row>
    <row r="3459" spans="1:12" x14ac:dyDescent="0.25">
      <c r="A3459" t="s">
        <v>739</v>
      </c>
      <c r="B3459">
        <v>2014</v>
      </c>
      <c r="C3459" t="s">
        <v>699</v>
      </c>
      <c r="D3459">
        <v>8.0100000000000005E-2</v>
      </c>
      <c r="E3459">
        <v>8.0100000000000005E-2</v>
      </c>
      <c r="F3459">
        <v>8.0100000000000005E-2</v>
      </c>
      <c r="G3459">
        <v>8.0100000000000005E-2</v>
      </c>
      <c r="H3459">
        <v>8.0100000000000005E-2</v>
      </c>
      <c r="I3459">
        <v>8.0100000000000005E-2</v>
      </c>
      <c r="J3459">
        <v>8.0100000000000005E-2</v>
      </c>
      <c r="K3459">
        <v>8.0100000000000005E-2</v>
      </c>
      <c r="L3459">
        <v>8.0100000000000005E-2</v>
      </c>
    </row>
    <row r="3460" spans="1:12" x14ac:dyDescent="0.25">
      <c r="A3460" t="s">
        <v>740</v>
      </c>
      <c r="B3460">
        <v>2014</v>
      </c>
      <c r="C3460" t="s">
        <v>703</v>
      </c>
      <c r="D3460">
        <v>2.8299999999999999E-2</v>
      </c>
      <c r="E3460">
        <v>2.8299999999999999E-2</v>
      </c>
      <c r="F3460">
        <v>2.8299999999999999E-2</v>
      </c>
      <c r="G3460">
        <v>2.8299999999999999E-2</v>
      </c>
      <c r="H3460">
        <v>2.8299999999999999E-2</v>
      </c>
      <c r="I3460">
        <v>2.8299999999999999E-2</v>
      </c>
      <c r="J3460">
        <v>2.8299999999999999E-2</v>
      </c>
      <c r="K3460">
        <v>2.8299999999999999E-2</v>
      </c>
      <c r="L3460">
        <v>2.8299999999999999E-2</v>
      </c>
    </row>
    <row r="3461" spans="1:12" x14ac:dyDescent="0.25">
      <c r="A3461" t="s">
        <v>740</v>
      </c>
      <c r="B3461">
        <v>2014</v>
      </c>
      <c r="C3461" t="s">
        <v>700</v>
      </c>
      <c r="D3461">
        <v>0.53290000000000004</v>
      </c>
      <c r="E3461">
        <v>0.53290000000000004</v>
      </c>
      <c r="F3461">
        <v>0.53290000000000004</v>
      </c>
      <c r="G3461">
        <v>0.53290000000000004</v>
      </c>
      <c r="H3461">
        <v>0.53290000000000004</v>
      </c>
      <c r="I3461">
        <v>0.53290000000000004</v>
      </c>
      <c r="J3461">
        <v>0.53290000000000004</v>
      </c>
      <c r="K3461">
        <v>0.53290000000000004</v>
      </c>
      <c r="L3461">
        <v>0.53290000000000004</v>
      </c>
    </row>
    <row r="3462" spans="1:12" x14ac:dyDescent="0.25">
      <c r="A3462" t="s">
        <v>740</v>
      </c>
      <c r="B3462">
        <v>2014</v>
      </c>
      <c r="C3462" t="s">
        <v>698</v>
      </c>
      <c r="D3462">
        <v>0.89280000000000004</v>
      </c>
      <c r="E3462">
        <v>0.89280000000000004</v>
      </c>
      <c r="F3462">
        <v>0.89280000000000004</v>
      </c>
      <c r="G3462">
        <v>0.89280000000000004</v>
      </c>
      <c r="H3462">
        <v>0.89280000000000004</v>
      </c>
      <c r="I3462">
        <v>0.89280000000000004</v>
      </c>
      <c r="J3462">
        <v>0.89280000000000004</v>
      </c>
      <c r="K3462">
        <v>0.89280000000000004</v>
      </c>
      <c r="L3462">
        <v>0.89280000000000004</v>
      </c>
    </row>
    <row r="3463" spans="1:12" x14ac:dyDescent="0.25">
      <c r="A3463" t="s">
        <v>740</v>
      </c>
      <c r="B3463">
        <v>2014</v>
      </c>
      <c r="C3463" t="s">
        <v>702</v>
      </c>
      <c r="D3463">
        <v>0.13980000000000001</v>
      </c>
      <c r="E3463">
        <v>0.13980000000000001</v>
      </c>
      <c r="F3463">
        <v>0.13980000000000001</v>
      </c>
      <c r="G3463">
        <v>0.13980000000000001</v>
      </c>
      <c r="H3463">
        <v>0.13980000000000001</v>
      </c>
      <c r="I3463">
        <v>0.13980000000000001</v>
      </c>
      <c r="J3463">
        <v>0.13980000000000001</v>
      </c>
      <c r="K3463">
        <v>0.13980000000000001</v>
      </c>
      <c r="L3463">
        <v>0.13980000000000001</v>
      </c>
    </row>
    <row r="3464" spans="1:12" x14ac:dyDescent="0.25">
      <c r="A3464" t="s">
        <v>740</v>
      </c>
      <c r="B3464">
        <v>2014</v>
      </c>
      <c r="C3464" t="s">
        <v>701</v>
      </c>
      <c r="D3464">
        <v>0.43990000000000001</v>
      </c>
      <c r="E3464">
        <v>0.43990000000000001</v>
      </c>
      <c r="F3464">
        <v>0.43990000000000001</v>
      </c>
      <c r="G3464">
        <v>0.43990000000000001</v>
      </c>
      <c r="H3464">
        <v>0.43990000000000001</v>
      </c>
      <c r="I3464">
        <v>0.43990000000000001</v>
      </c>
      <c r="J3464">
        <v>0.43990000000000001</v>
      </c>
      <c r="K3464">
        <v>0.43990000000000001</v>
      </c>
      <c r="L3464">
        <v>0.43990000000000001</v>
      </c>
    </row>
    <row r="3465" spans="1:12" x14ac:dyDescent="0.25">
      <c r="A3465" t="s">
        <v>740</v>
      </c>
      <c r="B3465">
        <v>2014</v>
      </c>
      <c r="C3465" t="s">
        <v>699</v>
      </c>
      <c r="D3465">
        <v>2.5100000000000001E-2</v>
      </c>
      <c r="E3465">
        <v>2.5100000000000001E-2</v>
      </c>
      <c r="F3465">
        <v>2.5100000000000001E-2</v>
      </c>
      <c r="G3465">
        <v>2.5100000000000001E-2</v>
      </c>
      <c r="H3465">
        <v>2.5100000000000001E-2</v>
      </c>
      <c r="I3465">
        <v>2.5100000000000001E-2</v>
      </c>
      <c r="J3465">
        <v>2.5100000000000001E-2</v>
      </c>
      <c r="K3465">
        <v>2.5100000000000001E-2</v>
      </c>
      <c r="L3465">
        <v>2.5100000000000001E-2</v>
      </c>
    </row>
    <row r="3466" spans="1:12" x14ac:dyDescent="0.25">
      <c r="A3466" t="s">
        <v>740</v>
      </c>
      <c r="B3466">
        <v>2014</v>
      </c>
      <c r="C3466" t="s">
        <v>697</v>
      </c>
      <c r="D3466">
        <v>2.0588000000000002</v>
      </c>
      <c r="E3466">
        <v>2.0588000000000002</v>
      </c>
      <c r="F3466">
        <v>2.0588000000000002</v>
      </c>
      <c r="G3466">
        <v>2.0588000000000002</v>
      </c>
      <c r="H3466">
        <v>2.0588000000000002</v>
      </c>
      <c r="I3466">
        <v>2.0588000000000002</v>
      </c>
      <c r="J3466">
        <v>2.0588000000000002</v>
      </c>
      <c r="K3466">
        <v>2.0588000000000002</v>
      </c>
      <c r="L3466">
        <v>2.0588000000000002</v>
      </c>
    </row>
    <row r="3467" spans="1:12" x14ac:dyDescent="0.25">
      <c r="A3467" t="s">
        <v>741</v>
      </c>
      <c r="B3467">
        <v>2014</v>
      </c>
      <c r="C3467" t="s">
        <v>697</v>
      </c>
      <c r="D3467">
        <v>1.8432999999999999</v>
      </c>
      <c r="E3467">
        <v>1.8432999999999999</v>
      </c>
      <c r="F3467">
        <v>1.8432999999999999</v>
      </c>
      <c r="G3467">
        <v>1.8432999999999999</v>
      </c>
      <c r="H3467">
        <v>1.8432999999999999</v>
      </c>
      <c r="I3467">
        <v>1.8432999999999999</v>
      </c>
      <c r="J3467">
        <v>1.8432999999999999</v>
      </c>
      <c r="K3467">
        <v>1.8432999999999999</v>
      </c>
      <c r="L3467">
        <v>1.8432999999999999</v>
      </c>
    </row>
    <row r="3468" spans="1:12" x14ac:dyDescent="0.25">
      <c r="A3468" t="s">
        <v>741</v>
      </c>
      <c r="B3468">
        <v>2014</v>
      </c>
      <c r="C3468" t="s">
        <v>701</v>
      </c>
      <c r="D3468">
        <v>0.38040000000000002</v>
      </c>
      <c r="E3468">
        <v>0.38040000000000002</v>
      </c>
      <c r="F3468">
        <v>0.38040000000000002</v>
      </c>
      <c r="G3468">
        <v>0.38040000000000002</v>
      </c>
      <c r="H3468">
        <v>0.38040000000000002</v>
      </c>
      <c r="I3468">
        <v>0.38040000000000002</v>
      </c>
      <c r="J3468">
        <v>0.38040000000000002</v>
      </c>
      <c r="K3468">
        <v>0.38040000000000002</v>
      </c>
      <c r="L3468">
        <v>0.38040000000000002</v>
      </c>
    </row>
    <row r="3469" spans="1:12" x14ac:dyDescent="0.25">
      <c r="A3469" t="s">
        <v>741</v>
      </c>
      <c r="B3469">
        <v>2014</v>
      </c>
      <c r="C3469" t="s">
        <v>699</v>
      </c>
      <c r="D3469">
        <v>2.7300000000000001E-2</v>
      </c>
      <c r="E3469">
        <v>2.7300000000000001E-2</v>
      </c>
      <c r="F3469">
        <v>2.7300000000000001E-2</v>
      </c>
      <c r="G3469">
        <v>2.7300000000000001E-2</v>
      </c>
      <c r="H3469">
        <v>2.7300000000000001E-2</v>
      </c>
      <c r="I3469">
        <v>2.7300000000000001E-2</v>
      </c>
      <c r="J3469">
        <v>2.7300000000000001E-2</v>
      </c>
      <c r="K3469">
        <v>2.7300000000000001E-2</v>
      </c>
      <c r="L3469">
        <v>2.7300000000000001E-2</v>
      </c>
    </row>
    <row r="3470" spans="1:12" x14ac:dyDescent="0.25">
      <c r="A3470" t="s">
        <v>741</v>
      </c>
      <c r="B3470">
        <v>2014</v>
      </c>
      <c r="C3470" t="s">
        <v>702</v>
      </c>
      <c r="D3470">
        <v>0.15210000000000001</v>
      </c>
      <c r="E3470">
        <v>0.15210000000000001</v>
      </c>
      <c r="F3470">
        <v>0.15210000000000001</v>
      </c>
      <c r="G3470">
        <v>0.15210000000000001</v>
      </c>
      <c r="H3470">
        <v>0.15210000000000001</v>
      </c>
      <c r="I3470">
        <v>0.15210000000000001</v>
      </c>
      <c r="J3470">
        <v>0.15210000000000001</v>
      </c>
      <c r="K3470">
        <v>0.15210000000000001</v>
      </c>
      <c r="L3470">
        <v>0.15210000000000001</v>
      </c>
    </row>
    <row r="3471" spans="1:12" x14ac:dyDescent="0.25">
      <c r="A3471" t="s">
        <v>741</v>
      </c>
      <c r="B3471">
        <v>2014</v>
      </c>
      <c r="C3471" t="s">
        <v>703</v>
      </c>
      <c r="D3471">
        <v>3.0800000000000001E-2</v>
      </c>
      <c r="E3471">
        <v>3.0800000000000001E-2</v>
      </c>
      <c r="F3471">
        <v>3.0800000000000001E-2</v>
      </c>
      <c r="G3471">
        <v>3.0800000000000001E-2</v>
      </c>
      <c r="H3471">
        <v>3.0800000000000001E-2</v>
      </c>
      <c r="I3471">
        <v>3.0800000000000001E-2</v>
      </c>
      <c r="J3471">
        <v>3.0800000000000001E-2</v>
      </c>
      <c r="K3471">
        <v>3.0800000000000001E-2</v>
      </c>
      <c r="L3471">
        <v>3.0800000000000001E-2</v>
      </c>
    </row>
    <row r="3472" spans="1:12" x14ac:dyDescent="0.25">
      <c r="A3472" t="s">
        <v>741</v>
      </c>
      <c r="B3472">
        <v>2014</v>
      </c>
      <c r="C3472" t="s">
        <v>700</v>
      </c>
      <c r="D3472">
        <v>0.57950000000000002</v>
      </c>
      <c r="E3472">
        <v>0.57950000000000002</v>
      </c>
      <c r="F3472">
        <v>0.57950000000000002</v>
      </c>
      <c r="G3472">
        <v>0.57950000000000002</v>
      </c>
      <c r="H3472">
        <v>0.57950000000000002</v>
      </c>
      <c r="I3472">
        <v>0.57950000000000002</v>
      </c>
      <c r="J3472">
        <v>0.57950000000000002</v>
      </c>
      <c r="K3472">
        <v>0.57950000000000002</v>
      </c>
      <c r="L3472">
        <v>0.57950000000000002</v>
      </c>
    </row>
    <row r="3473" spans="1:12" x14ac:dyDescent="0.25">
      <c r="A3473" t="s">
        <v>741</v>
      </c>
      <c r="B3473">
        <v>2014</v>
      </c>
      <c r="C3473" t="s">
        <v>698</v>
      </c>
      <c r="D3473">
        <v>0.67330000000000001</v>
      </c>
      <c r="E3473">
        <v>0.67330000000000001</v>
      </c>
      <c r="F3473">
        <v>0.67330000000000001</v>
      </c>
      <c r="G3473">
        <v>0.67330000000000001</v>
      </c>
      <c r="H3473">
        <v>0.67330000000000001</v>
      </c>
      <c r="I3473">
        <v>0.67330000000000001</v>
      </c>
      <c r="J3473">
        <v>0.67330000000000001</v>
      </c>
      <c r="K3473">
        <v>0.67330000000000001</v>
      </c>
      <c r="L3473">
        <v>0.67330000000000001</v>
      </c>
    </row>
    <row r="3474" spans="1:12" x14ac:dyDescent="0.25">
      <c r="A3474" t="s">
        <v>742</v>
      </c>
      <c r="B3474">
        <v>2014</v>
      </c>
      <c r="C3474" t="s">
        <v>703</v>
      </c>
      <c r="D3474">
        <v>9.8400000000000001E-2</v>
      </c>
      <c r="E3474">
        <v>9.8400000000000001E-2</v>
      </c>
      <c r="F3474">
        <v>9.8400000000000001E-2</v>
      </c>
      <c r="G3474">
        <v>9.8400000000000001E-2</v>
      </c>
      <c r="H3474">
        <v>9.8400000000000001E-2</v>
      </c>
      <c r="I3474">
        <v>9.8400000000000001E-2</v>
      </c>
      <c r="J3474">
        <v>9.8400000000000001E-2</v>
      </c>
      <c r="K3474">
        <v>9.8400000000000001E-2</v>
      </c>
      <c r="L3474">
        <v>9.8400000000000001E-2</v>
      </c>
    </row>
    <row r="3475" spans="1:12" x14ac:dyDescent="0.25">
      <c r="A3475" t="s">
        <v>742</v>
      </c>
      <c r="B3475">
        <v>2014</v>
      </c>
      <c r="C3475" t="s">
        <v>699</v>
      </c>
      <c r="D3475">
        <v>8.7400000000000005E-2</v>
      </c>
      <c r="E3475">
        <v>8.7400000000000005E-2</v>
      </c>
      <c r="F3475">
        <v>8.7400000000000005E-2</v>
      </c>
      <c r="G3475">
        <v>8.7400000000000005E-2</v>
      </c>
      <c r="H3475">
        <v>8.7400000000000005E-2</v>
      </c>
      <c r="I3475">
        <v>8.7400000000000005E-2</v>
      </c>
      <c r="J3475">
        <v>8.7400000000000005E-2</v>
      </c>
      <c r="K3475">
        <v>8.7400000000000005E-2</v>
      </c>
      <c r="L3475">
        <v>8.7400000000000005E-2</v>
      </c>
    </row>
    <row r="3476" spans="1:12" x14ac:dyDescent="0.25">
      <c r="A3476" t="s">
        <v>742</v>
      </c>
      <c r="B3476">
        <v>2014</v>
      </c>
      <c r="C3476" t="s">
        <v>700</v>
      </c>
      <c r="D3476">
        <v>1.8536999999999999</v>
      </c>
      <c r="E3476">
        <v>1.8536999999999999</v>
      </c>
      <c r="F3476">
        <v>1.8536999999999999</v>
      </c>
      <c r="G3476">
        <v>1.8536999999999999</v>
      </c>
      <c r="H3476">
        <v>1.8536999999999999</v>
      </c>
      <c r="I3476">
        <v>1.8536999999999999</v>
      </c>
      <c r="J3476">
        <v>1.8536999999999999</v>
      </c>
      <c r="K3476">
        <v>1.8536999999999999</v>
      </c>
      <c r="L3476">
        <v>1.8536999999999999</v>
      </c>
    </row>
    <row r="3477" spans="1:12" x14ac:dyDescent="0.25">
      <c r="A3477" t="s">
        <v>742</v>
      </c>
      <c r="B3477">
        <v>2014</v>
      </c>
      <c r="C3477" t="s">
        <v>702</v>
      </c>
      <c r="D3477">
        <v>0.48649999999999999</v>
      </c>
      <c r="E3477">
        <v>0.48649999999999999</v>
      </c>
      <c r="F3477">
        <v>0.48649999999999999</v>
      </c>
      <c r="G3477">
        <v>0.48649999999999999</v>
      </c>
      <c r="H3477">
        <v>0.48649999999999999</v>
      </c>
      <c r="I3477">
        <v>0.48649999999999999</v>
      </c>
      <c r="J3477">
        <v>0.48649999999999999</v>
      </c>
      <c r="K3477">
        <v>0.48649999999999999</v>
      </c>
      <c r="L3477">
        <v>0.48649999999999999</v>
      </c>
    </row>
    <row r="3478" spans="1:12" x14ac:dyDescent="0.25">
      <c r="A3478" t="s">
        <v>742</v>
      </c>
      <c r="B3478">
        <v>2014</v>
      </c>
      <c r="C3478" t="s">
        <v>698</v>
      </c>
      <c r="D3478">
        <v>2.0790999999999999</v>
      </c>
      <c r="E3478">
        <v>2.0790999999999999</v>
      </c>
      <c r="F3478">
        <v>2.0790999999999999</v>
      </c>
      <c r="G3478">
        <v>2.0790999999999999</v>
      </c>
      <c r="H3478">
        <v>2.0790999999999999</v>
      </c>
      <c r="I3478">
        <v>2.0790999999999999</v>
      </c>
      <c r="J3478">
        <v>2.0790999999999999</v>
      </c>
      <c r="K3478">
        <v>2.0790999999999999</v>
      </c>
      <c r="L3478">
        <v>2.0790999999999999</v>
      </c>
    </row>
    <row r="3479" spans="1:12" x14ac:dyDescent="0.25">
      <c r="A3479" t="s">
        <v>742</v>
      </c>
      <c r="B3479">
        <v>2014</v>
      </c>
      <c r="C3479" t="s">
        <v>701</v>
      </c>
      <c r="D3479">
        <v>1.1649</v>
      </c>
      <c r="E3479">
        <v>1.1649</v>
      </c>
      <c r="F3479">
        <v>1.1649</v>
      </c>
      <c r="G3479">
        <v>1.1649</v>
      </c>
      <c r="H3479">
        <v>1.1649</v>
      </c>
      <c r="I3479">
        <v>1.1649</v>
      </c>
      <c r="J3479">
        <v>1.1649</v>
      </c>
      <c r="K3479">
        <v>1.1649</v>
      </c>
      <c r="L3479">
        <v>1.1649</v>
      </c>
    </row>
    <row r="3480" spans="1:12" x14ac:dyDescent="0.25">
      <c r="A3480" t="s">
        <v>742</v>
      </c>
      <c r="B3480">
        <v>2014</v>
      </c>
      <c r="C3480" t="s">
        <v>697</v>
      </c>
      <c r="D3480">
        <v>5.77</v>
      </c>
      <c r="E3480">
        <v>5.77</v>
      </c>
      <c r="F3480">
        <v>5.77</v>
      </c>
      <c r="G3480">
        <v>5.77</v>
      </c>
      <c r="H3480">
        <v>5.77</v>
      </c>
      <c r="I3480">
        <v>5.77</v>
      </c>
      <c r="J3480">
        <v>5.77</v>
      </c>
      <c r="K3480">
        <v>5.77</v>
      </c>
      <c r="L3480">
        <v>5.77</v>
      </c>
    </row>
    <row r="3481" spans="1:12" x14ac:dyDescent="0.25">
      <c r="A3481" t="s">
        <v>743</v>
      </c>
      <c r="B3481">
        <v>2014</v>
      </c>
      <c r="C3481" t="s">
        <v>699</v>
      </c>
      <c r="D3481">
        <v>7.7999999999999996E-3</v>
      </c>
      <c r="E3481">
        <v>7.7999999999999996E-3</v>
      </c>
      <c r="F3481">
        <v>7.7999999999999996E-3</v>
      </c>
      <c r="G3481">
        <v>7.7999999999999996E-3</v>
      </c>
      <c r="H3481">
        <v>7.7999999999999996E-3</v>
      </c>
      <c r="I3481">
        <v>7.7999999999999996E-3</v>
      </c>
      <c r="J3481">
        <v>7.7999999999999996E-3</v>
      </c>
      <c r="K3481">
        <v>7.7999999999999996E-3</v>
      </c>
      <c r="L3481">
        <v>7.7999999999999996E-3</v>
      </c>
    </row>
    <row r="3482" spans="1:12" x14ac:dyDescent="0.25">
      <c r="A3482" t="s">
        <v>743</v>
      </c>
      <c r="B3482">
        <v>2014</v>
      </c>
      <c r="C3482" t="s">
        <v>698</v>
      </c>
      <c r="D3482">
        <v>0.17599999999999999</v>
      </c>
      <c r="E3482">
        <v>0.17599999999999999</v>
      </c>
      <c r="F3482">
        <v>0.17599999999999999</v>
      </c>
      <c r="G3482">
        <v>0.17599999999999999</v>
      </c>
      <c r="H3482">
        <v>0.17599999999999999</v>
      </c>
      <c r="I3482">
        <v>0.17599999999999999</v>
      </c>
      <c r="J3482">
        <v>0.17599999999999999</v>
      </c>
      <c r="K3482">
        <v>0.17599999999999999</v>
      </c>
      <c r="L3482">
        <v>0.17599999999999999</v>
      </c>
    </row>
    <row r="3483" spans="1:12" x14ac:dyDescent="0.25">
      <c r="A3483" t="s">
        <v>743</v>
      </c>
      <c r="B3483">
        <v>2014</v>
      </c>
      <c r="C3483" t="s">
        <v>702</v>
      </c>
      <c r="D3483">
        <v>4.3499999999999997E-2</v>
      </c>
      <c r="E3483">
        <v>4.3499999999999997E-2</v>
      </c>
      <c r="F3483">
        <v>4.3499999999999997E-2</v>
      </c>
      <c r="G3483">
        <v>4.3499999999999997E-2</v>
      </c>
      <c r="H3483">
        <v>4.3499999999999997E-2</v>
      </c>
      <c r="I3483">
        <v>4.3499999999999997E-2</v>
      </c>
      <c r="J3483">
        <v>4.3499999999999997E-2</v>
      </c>
      <c r="K3483">
        <v>4.3499999999999997E-2</v>
      </c>
      <c r="L3483">
        <v>4.3499999999999997E-2</v>
      </c>
    </row>
    <row r="3484" spans="1:12" x14ac:dyDescent="0.25">
      <c r="A3484" t="s">
        <v>743</v>
      </c>
      <c r="B3484">
        <v>2014</v>
      </c>
      <c r="C3484" t="s">
        <v>703</v>
      </c>
      <c r="D3484">
        <v>8.8000000000000005E-3</v>
      </c>
      <c r="E3484">
        <v>8.8000000000000005E-3</v>
      </c>
      <c r="F3484">
        <v>8.8000000000000005E-3</v>
      </c>
      <c r="G3484">
        <v>8.8000000000000005E-3</v>
      </c>
      <c r="H3484">
        <v>8.8000000000000005E-3</v>
      </c>
      <c r="I3484">
        <v>8.8000000000000005E-3</v>
      </c>
      <c r="J3484">
        <v>8.8000000000000005E-3</v>
      </c>
      <c r="K3484">
        <v>8.8000000000000005E-3</v>
      </c>
      <c r="L3484">
        <v>8.8000000000000005E-3</v>
      </c>
    </row>
    <row r="3485" spans="1:12" x14ac:dyDescent="0.25">
      <c r="A3485" t="s">
        <v>743</v>
      </c>
      <c r="B3485">
        <v>2014</v>
      </c>
      <c r="C3485" t="s">
        <v>700</v>
      </c>
      <c r="D3485">
        <v>0.16589999999999999</v>
      </c>
      <c r="E3485">
        <v>0.16589999999999999</v>
      </c>
      <c r="F3485">
        <v>0.16589999999999999</v>
      </c>
      <c r="G3485">
        <v>0.16589999999999999</v>
      </c>
      <c r="H3485">
        <v>0.16589999999999999</v>
      </c>
      <c r="I3485">
        <v>0.16589999999999999</v>
      </c>
      <c r="J3485">
        <v>0.16589999999999999</v>
      </c>
      <c r="K3485">
        <v>0.16589999999999999</v>
      </c>
      <c r="L3485">
        <v>0.16589999999999999</v>
      </c>
    </row>
    <row r="3486" spans="1:12" x14ac:dyDescent="0.25">
      <c r="A3486" t="s">
        <v>743</v>
      </c>
      <c r="B3486">
        <v>2014</v>
      </c>
      <c r="C3486" t="s">
        <v>697</v>
      </c>
      <c r="D3486">
        <v>0.50270000000000004</v>
      </c>
      <c r="E3486">
        <v>0.50270000000000004</v>
      </c>
      <c r="F3486">
        <v>0.50270000000000004</v>
      </c>
      <c r="G3486">
        <v>0.50270000000000004</v>
      </c>
      <c r="H3486">
        <v>0.50270000000000004</v>
      </c>
      <c r="I3486">
        <v>0.50270000000000004</v>
      </c>
      <c r="J3486">
        <v>0.50270000000000004</v>
      </c>
      <c r="K3486">
        <v>0.50270000000000004</v>
      </c>
      <c r="L3486">
        <v>0.50270000000000004</v>
      </c>
    </row>
    <row r="3487" spans="1:12" x14ac:dyDescent="0.25">
      <c r="A3487" t="s">
        <v>743</v>
      </c>
      <c r="B3487">
        <v>2014</v>
      </c>
      <c r="C3487" t="s">
        <v>701</v>
      </c>
      <c r="D3487">
        <v>0.1007</v>
      </c>
      <c r="E3487">
        <v>0.1007</v>
      </c>
      <c r="F3487">
        <v>0.1007</v>
      </c>
      <c r="G3487">
        <v>0.1007</v>
      </c>
      <c r="H3487">
        <v>0.1007</v>
      </c>
      <c r="I3487">
        <v>0.1007</v>
      </c>
      <c r="J3487">
        <v>0.1007</v>
      </c>
      <c r="K3487">
        <v>0.1007</v>
      </c>
      <c r="L3487">
        <v>0.1007</v>
      </c>
    </row>
    <row r="3488" spans="1:12" x14ac:dyDescent="0.25">
      <c r="A3488" t="s">
        <v>744</v>
      </c>
      <c r="B3488">
        <v>2014</v>
      </c>
      <c r="C3488" t="s">
        <v>702</v>
      </c>
      <c r="D3488">
        <v>0.17649999999999999</v>
      </c>
      <c r="E3488">
        <v>0.17649999999999999</v>
      </c>
      <c r="F3488">
        <v>0.17649999999999999</v>
      </c>
      <c r="G3488">
        <v>0.17649999999999999</v>
      </c>
      <c r="H3488">
        <v>0.17649999999999999</v>
      </c>
      <c r="I3488">
        <v>0.17649999999999999</v>
      </c>
      <c r="J3488">
        <v>0.17649999999999999</v>
      </c>
      <c r="K3488">
        <v>0.17649999999999999</v>
      </c>
      <c r="L3488">
        <v>0.17649999999999999</v>
      </c>
    </row>
    <row r="3489" spans="1:12" x14ac:dyDescent="0.25">
      <c r="A3489" t="s">
        <v>744</v>
      </c>
      <c r="B3489">
        <v>2014</v>
      </c>
      <c r="C3489" t="s">
        <v>698</v>
      </c>
      <c r="D3489">
        <v>0.9466</v>
      </c>
      <c r="E3489">
        <v>0.9466</v>
      </c>
      <c r="F3489">
        <v>0.9466</v>
      </c>
      <c r="G3489">
        <v>0.9466</v>
      </c>
      <c r="H3489">
        <v>0.9466</v>
      </c>
      <c r="I3489">
        <v>0.9466</v>
      </c>
      <c r="J3489">
        <v>0.9466</v>
      </c>
      <c r="K3489">
        <v>0.9466</v>
      </c>
      <c r="L3489">
        <v>0.9466</v>
      </c>
    </row>
    <row r="3490" spans="1:12" x14ac:dyDescent="0.25">
      <c r="A3490" t="s">
        <v>744</v>
      </c>
      <c r="B3490">
        <v>2014</v>
      </c>
      <c r="C3490" t="s">
        <v>703</v>
      </c>
      <c r="D3490">
        <v>3.5700000000000003E-2</v>
      </c>
      <c r="E3490">
        <v>3.5700000000000003E-2</v>
      </c>
      <c r="F3490">
        <v>3.5700000000000003E-2</v>
      </c>
      <c r="G3490">
        <v>3.5700000000000003E-2</v>
      </c>
      <c r="H3490">
        <v>3.5700000000000003E-2</v>
      </c>
      <c r="I3490">
        <v>3.5700000000000003E-2</v>
      </c>
      <c r="J3490">
        <v>3.5700000000000003E-2</v>
      </c>
      <c r="K3490">
        <v>3.5700000000000003E-2</v>
      </c>
      <c r="L3490">
        <v>3.5700000000000003E-2</v>
      </c>
    </row>
    <row r="3491" spans="1:12" x14ac:dyDescent="0.25">
      <c r="A3491" t="s">
        <v>744</v>
      </c>
      <c r="B3491">
        <v>2014</v>
      </c>
      <c r="C3491" t="s">
        <v>699</v>
      </c>
      <c r="D3491">
        <v>3.1699999999999999E-2</v>
      </c>
      <c r="E3491">
        <v>3.1699999999999999E-2</v>
      </c>
      <c r="F3491">
        <v>3.1699999999999999E-2</v>
      </c>
      <c r="G3491">
        <v>3.1699999999999999E-2</v>
      </c>
      <c r="H3491">
        <v>3.1699999999999999E-2</v>
      </c>
      <c r="I3491">
        <v>3.1699999999999999E-2</v>
      </c>
      <c r="J3491">
        <v>3.1699999999999999E-2</v>
      </c>
      <c r="K3491">
        <v>3.1699999999999999E-2</v>
      </c>
      <c r="L3491">
        <v>3.1699999999999999E-2</v>
      </c>
    </row>
    <row r="3492" spans="1:12" x14ac:dyDescent="0.25">
      <c r="A3492" t="s">
        <v>744</v>
      </c>
      <c r="B3492">
        <v>2014</v>
      </c>
      <c r="C3492" t="s">
        <v>697</v>
      </c>
      <c r="D3492">
        <v>2.4264999999999999</v>
      </c>
      <c r="E3492">
        <v>2.4264999999999999</v>
      </c>
      <c r="F3492">
        <v>2.4264999999999999</v>
      </c>
      <c r="G3492">
        <v>2.4264999999999999</v>
      </c>
      <c r="H3492">
        <v>2.4264999999999999</v>
      </c>
      <c r="I3492">
        <v>2.4264999999999999</v>
      </c>
      <c r="J3492">
        <v>2.4264999999999999</v>
      </c>
      <c r="K3492">
        <v>2.4264999999999999</v>
      </c>
      <c r="L3492">
        <v>2.4264999999999999</v>
      </c>
    </row>
    <row r="3493" spans="1:12" x14ac:dyDescent="0.25">
      <c r="A3493" t="s">
        <v>744</v>
      </c>
      <c r="B3493">
        <v>2014</v>
      </c>
      <c r="C3493" t="s">
        <v>701</v>
      </c>
      <c r="D3493">
        <v>0.56330000000000002</v>
      </c>
      <c r="E3493">
        <v>0.56330000000000002</v>
      </c>
      <c r="F3493">
        <v>0.56330000000000002</v>
      </c>
      <c r="G3493">
        <v>0.56330000000000002</v>
      </c>
      <c r="H3493">
        <v>0.56330000000000002</v>
      </c>
      <c r="I3493">
        <v>0.56330000000000002</v>
      </c>
      <c r="J3493">
        <v>0.56330000000000002</v>
      </c>
      <c r="K3493">
        <v>0.56330000000000002</v>
      </c>
      <c r="L3493">
        <v>0.56330000000000002</v>
      </c>
    </row>
    <row r="3494" spans="1:12" x14ac:dyDescent="0.25">
      <c r="A3494" t="s">
        <v>744</v>
      </c>
      <c r="B3494">
        <v>2014</v>
      </c>
      <c r="C3494" t="s">
        <v>700</v>
      </c>
      <c r="D3494">
        <v>0.67259999999999998</v>
      </c>
      <c r="E3494">
        <v>0.67259999999999998</v>
      </c>
      <c r="F3494">
        <v>0.67259999999999998</v>
      </c>
      <c r="G3494">
        <v>0.67259999999999998</v>
      </c>
      <c r="H3494">
        <v>0.67259999999999998</v>
      </c>
      <c r="I3494">
        <v>0.67259999999999998</v>
      </c>
      <c r="J3494">
        <v>0.67259999999999998</v>
      </c>
      <c r="K3494">
        <v>0.67259999999999998</v>
      </c>
      <c r="L3494">
        <v>0.67259999999999998</v>
      </c>
    </row>
    <row r="3495" spans="1:12" x14ac:dyDescent="0.25">
      <c r="A3495" t="s">
        <v>745</v>
      </c>
      <c r="B3495">
        <v>2014</v>
      </c>
      <c r="C3495" t="s">
        <v>699</v>
      </c>
      <c r="D3495">
        <v>5.4999999999999997E-3</v>
      </c>
      <c r="E3495">
        <v>5.4999999999999997E-3</v>
      </c>
      <c r="F3495">
        <v>5.4999999999999997E-3</v>
      </c>
      <c r="G3495">
        <v>5.4999999999999997E-3</v>
      </c>
      <c r="H3495">
        <v>5.4999999999999997E-3</v>
      </c>
      <c r="I3495">
        <v>5.4999999999999997E-3</v>
      </c>
      <c r="J3495">
        <v>5.4999999999999997E-3</v>
      </c>
      <c r="K3495">
        <v>5.4999999999999997E-3</v>
      </c>
      <c r="L3495">
        <v>5.4999999999999997E-3</v>
      </c>
    </row>
    <row r="3496" spans="1:12" x14ac:dyDescent="0.25">
      <c r="A3496" t="s">
        <v>745</v>
      </c>
      <c r="B3496">
        <v>2014</v>
      </c>
      <c r="C3496" t="s">
        <v>701</v>
      </c>
      <c r="D3496">
        <v>9.1399999999999995E-2</v>
      </c>
      <c r="E3496">
        <v>9.1399999999999995E-2</v>
      </c>
      <c r="F3496">
        <v>9.1399999999999995E-2</v>
      </c>
      <c r="G3496">
        <v>9.1399999999999995E-2</v>
      </c>
      <c r="H3496">
        <v>9.1399999999999995E-2</v>
      </c>
      <c r="I3496">
        <v>9.1399999999999995E-2</v>
      </c>
      <c r="J3496">
        <v>9.1399999999999995E-2</v>
      </c>
      <c r="K3496">
        <v>9.1399999999999995E-2</v>
      </c>
      <c r="L3496">
        <v>9.1399999999999995E-2</v>
      </c>
    </row>
    <row r="3497" spans="1:12" x14ac:dyDescent="0.25">
      <c r="A3497" t="s">
        <v>745</v>
      </c>
      <c r="B3497">
        <v>2014</v>
      </c>
      <c r="C3497" t="s">
        <v>698</v>
      </c>
      <c r="D3497">
        <v>0.1711</v>
      </c>
      <c r="E3497">
        <v>0.1711</v>
      </c>
      <c r="F3497">
        <v>0.1711</v>
      </c>
      <c r="G3497">
        <v>0.1711</v>
      </c>
      <c r="H3497">
        <v>0.1711</v>
      </c>
      <c r="I3497">
        <v>0.1711</v>
      </c>
      <c r="J3497">
        <v>0.1711</v>
      </c>
      <c r="K3497">
        <v>0.1711</v>
      </c>
      <c r="L3497">
        <v>0.1711</v>
      </c>
    </row>
    <row r="3498" spans="1:12" x14ac:dyDescent="0.25">
      <c r="A3498" t="s">
        <v>745</v>
      </c>
      <c r="B3498">
        <v>2014</v>
      </c>
      <c r="C3498" t="s">
        <v>702</v>
      </c>
      <c r="D3498">
        <v>3.0499999999999999E-2</v>
      </c>
      <c r="E3498">
        <v>3.0499999999999999E-2</v>
      </c>
      <c r="F3498">
        <v>3.0499999999999999E-2</v>
      </c>
      <c r="G3498">
        <v>3.0499999999999999E-2</v>
      </c>
      <c r="H3498">
        <v>3.0499999999999999E-2</v>
      </c>
      <c r="I3498">
        <v>3.0499999999999999E-2</v>
      </c>
      <c r="J3498">
        <v>3.0499999999999999E-2</v>
      </c>
      <c r="K3498">
        <v>3.0499999999999999E-2</v>
      </c>
      <c r="L3498">
        <v>3.0499999999999999E-2</v>
      </c>
    </row>
    <row r="3499" spans="1:12" x14ac:dyDescent="0.25">
      <c r="A3499" t="s">
        <v>745</v>
      </c>
      <c r="B3499">
        <v>2014</v>
      </c>
      <c r="C3499" t="s">
        <v>697</v>
      </c>
      <c r="D3499">
        <v>0.42080000000000001</v>
      </c>
      <c r="E3499">
        <v>0.42080000000000001</v>
      </c>
      <c r="F3499">
        <v>0.42080000000000001</v>
      </c>
      <c r="G3499">
        <v>0.42080000000000001</v>
      </c>
      <c r="H3499">
        <v>0.42080000000000001</v>
      </c>
      <c r="I3499">
        <v>0.42080000000000001</v>
      </c>
      <c r="J3499">
        <v>0.42080000000000001</v>
      </c>
      <c r="K3499">
        <v>0.42080000000000001</v>
      </c>
      <c r="L3499">
        <v>0.42080000000000001</v>
      </c>
    </row>
    <row r="3500" spans="1:12" x14ac:dyDescent="0.25">
      <c r="A3500" t="s">
        <v>745</v>
      </c>
      <c r="B3500">
        <v>2014</v>
      </c>
      <c r="C3500" t="s">
        <v>703</v>
      </c>
      <c r="D3500">
        <v>6.1999999999999998E-3</v>
      </c>
      <c r="E3500">
        <v>6.1999999999999998E-3</v>
      </c>
      <c r="F3500">
        <v>6.1999999999999998E-3</v>
      </c>
      <c r="G3500">
        <v>6.1999999999999998E-3</v>
      </c>
      <c r="H3500">
        <v>6.1999999999999998E-3</v>
      </c>
      <c r="I3500">
        <v>6.1999999999999998E-3</v>
      </c>
      <c r="J3500">
        <v>6.1999999999999998E-3</v>
      </c>
      <c r="K3500">
        <v>6.1999999999999998E-3</v>
      </c>
      <c r="L3500">
        <v>6.1999999999999998E-3</v>
      </c>
    </row>
    <row r="3501" spans="1:12" x14ac:dyDescent="0.25">
      <c r="A3501" t="s">
        <v>745</v>
      </c>
      <c r="B3501">
        <v>2014</v>
      </c>
      <c r="C3501" t="s">
        <v>700</v>
      </c>
      <c r="D3501">
        <v>0.1162</v>
      </c>
      <c r="E3501">
        <v>0.1162</v>
      </c>
      <c r="F3501">
        <v>0.1162</v>
      </c>
      <c r="G3501">
        <v>0.1162</v>
      </c>
      <c r="H3501">
        <v>0.1162</v>
      </c>
      <c r="I3501">
        <v>0.1162</v>
      </c>
      <c r="J3501">
        <v>0.1162</v>
      </c>
      <c r="K3501">
        <v>0.1162</v>
      </c>
      <c r="L3501">
        <v>0.1162</v>
      </c>
    </row>
    <row r="3502" spans="1:12" x14ac:dyDescent="0.25">
      <c r="A3502" t="s">
        <v>746</v>
      </c>
      <c r="B3502">
        <v>2014</v>
      </c>
      <c r="C3502" t="s">
        <v>699</v>
      </c>
      <c r="D3502">
        <v>4.4400000000000002E-2</v>
      </c>
      <c r="E3502">
        <v>4.4400000000000002E-2</v>
      </c>
      <c r="F3502">
        <v>4.4400000000000002E-2</v>
      </c>
      <c r="G3502">
        <v>4.4400000000000002E-2</v>
      </c>
      <c r="H3502">
        <v>4.4400000000000002E-2</v>
      </c>
      <c r="I3502">
        <v>4.4400000000000002E-2</v>
      </c>
      <c r="J3502">
        <v>4.4400000000000002E-2</v>
      </c>
      <c r="K3502">
        <v>4.4400000000000002E-2</v>
      </c>
      <c r="L3502">
        <v>4.4400000000000002E-2</v>
      </c>
    </row>
    <row r="3503" spans="1:12" x14ac:dyDescent="0.25">
      <c r="A3503" t="s">
        <v>746</v>
      </c>
      <c r="B3503">
        <v>2014</v>
      </c>
      <c r="C3503" t="s">
        <v>701</v>
      </c>
      <c r="D3503">
        <v>0.75739999999999996</v>
      </c>
      <c r="E3503">
        <v>0.75739999999999996</v>
      </c>
      <c r="F3503">
        <v>0.75739999999999996</v>
      </c>
      <c r="G3503">
        <v>0.75739999999999996</v>
      </c>
      <c r="H3503">
        <v>0.75739999999999996</v>
      </c>
      <c r="I3503">
        <v>0.75739999999999996</v>
      </c>
      <c r="J3503">
        <v>0.75739999999999996</v>
      </c>
      <c r="K3503">
        <v>0.75739999999999996</v>
      </c>
      <c r="L3503">
        <v>0.75739999999999996</v>
      </c>
    </row>
    <row r="3504" spans="1:12" x14ac:dyDescent="0.25">
      <c r="A3504" t="s">
        <v>746</v>
      </c>
      <c r="B3504">
        <v>2014</v>
      </c>
      <c r="C3504" t="s">
        <v>697</v>
      </c>
      <c r="D3504">
        <v>3.4134000000000002</v>
      </c>
      <c r="E3504">
        <v>3.4134000000000002</v>
      </c>
      <c r="F3504">
        <v>3.4134000000000002</v>
      </c>
      <c r="G3504">
        <v>3.4134000000000002</v>
      </c>
      <c r="H3504">
        <v>3.4134000000000002</v>
      </c>
      <c r="I3504">
        <v>3.4134000000000002</v>
      </c>
      <c r="J3504">
        <v>3.4134000000000002</v>
      </c>
      <c r="K3504">
        <v>3.4134000000000002</v>
      </c>
      <c r="L3504">
        <v>3.4134000000000002</v>
      </c>
    </row>
    <row r="3505" spans="1:12" x14ac:dyDescent="0.25">
      <c r="A3505" t="s">
        <v>746</v>
      </c>
      <c r="B3505">
        <v>2014</v>
      </c>
      <c r="C3505" t="s">
        <v>703</v>
      </c>
      <c r="D3505">
        <v>0.05</v>
      </c>
      <c r="E3505">
        <v>0.05</v>
      </c>
      <c r="F3505">
        <v>0.05</v>
      </c>
      <c r="G3505">
        <v>0.05</v>
      </c>
      <c r="H3505">
        <v>0.05</v>
      </c>
      <c r="I3505">
        <v>0.05</v>
      </c>
      <c r="J3505">
        <v>0.05</v>
      </c>
      <c r="K3505">
        <v>0.05</v>
      </c>
      <c r="L3505">
        <v>0.05</v>
      </c>
    </row>
    <row r="3506" spans="1:12" x14ac:dyDescent="0.25">
      <c r="A3506" t="s">
        <v>746</v>
      </c>
      <c r="B3506">
        <v>2014</v>
      </c>
      <c r="C3506" t="s">
        <v>702</v>
      </c>
      <c r="D3506">
        <v>0.2472</v>
      </c>
      <c r="E3506">
        <v>0.2472</v>
      </c>
      <c r="F3506">
        <v>0.2472</v>
      </c>
      <c r="G3506">
        <v>0.2472</v>
      </c>
      <c r="H3506">
        <v>0.2472</v>
      </c>
      <c r="I3506">
        <v>0.2472</v>
      </c>
      <c r="J3506">
        <v>0.2472</v>
      </c>
      <c r="K3506">
        <v>0.2472</v>
      </c>
      <c r="L3506">
        <v>0.2472</v>
      </c>
    </row>
    <row r="3507" spans="1:12" x14ac:dyDescent="0.25">
      <c r="A3507" t="s">
        <v>746</v>
      </c>
      <c r="B3507">
        <v>2014</v>
      </c>
      <c r="C3507" t="s">
        <v>698</v>
      </c>
      <c r="D3507">
        <v>1.3725000000000001</v>
      </c>
      <c r="E3507">
        <v>1.3725000000000001</v>
      </c>
      <c r="F3507">
        <v>1.3725000000000001</v>
      </c>
      <c r="G3507">
        <v>1.3725000000000001</v>
      </c>
      <c r="H3507">
        <v>1.3725000000000001</v>
      </c>
      <c r="I3507">
        <v>1.3725000000000001</v>
      </c>
      <c r="J3507">
        <v>1.3725000000000001</v>
      </c>
      <c r="K3507">
        <v>1.3725000000000001</v>
      </c>
      <c r="L3507">
        <v>1.3725000000000001</v>
      </c>
    </row>
    <row r="3508" spans="1:12" x14ac:dyDescent="0.25">
      <c r="A3508" t="s">
        <v>746</v>
      </c>
      <c r="B3508">
        <v>2014</v>
      </c>
      <c r="C3508" t="s">
        <v>700</v>
      </c>
      <c r="D3508">
        <v>0.94189999999999996</v>
      </c>
      <c r="E3508">
        <v>0.94189999999999996</v>
      </c>
      <c r="F3508">
        <v>0.94189999999999996</v>
      </c>
      <c r="G3508">
        <v>0.94189999999999996</v>
      </c>
      <c r="H3508">
        <v>0.94189999999999996</v>
      </c>
      <c r="I3508">
        <v>0.94189999999999996</v>
      </c>
      <c r="J3508">
        <v>0.94189999999999996</v>
      </c>
      <c r="K3508">
        <v>0.94189999999999996</v>
      </c>
      <c r="L3508">
        <v>0.94189999999999996</v>
      </c>
    </row>
    <row r="3509" spans="1:12" x14ac:dyDescent="0.25">
      <c r="A3509" t="s">
        <v>747</v>
      </c>
      <c r="B3509">
        <v>2014</v>
      </c>
      <c r="C3509" t="s">
        <v>702</v>
      </c>
      <c r="D3509">
        <v>1.0041</v>
      </c>
      <c r="E3509">
        <v>1.0041</v>
      </c>
      <c r="F3509">
        <v>1.0041</v>
      </c>
      <c r="G3509">
        <v>1.0041</v>
      </c>
      <c r="H3509">
        <v>1.0041</v>
      </c>
      <c r="I3509">
        <v>1.0041</v>
      </c>
      <c r="J3509">
        <v>1.0041</v>
      </c>
      <c r="K3509">
        <v>1.0041</v>
      </c>
      <c r="L3509">
        <v>1.0041</v>
      </c>
    </row>
    <row r="3510" spans="1:12" x14ac:dyDescent="0.25">
      <c r="A3510" t="s">
        <v>747</v>
      </c>
      <c r="B3510">
        <v>2014</v>
      </c>
      <c r="C3510" t="s">
        <v>701</v>
      </c>
      <c r="D3510">
        <v>2.89</v>
      </c>
      <c r="E3510">
        <v>2.89</v>
      </c>
      <c r="F3510">
        <v>2.89</v>
      </c>
      <c r="G3510">
        <v>2.89</v>
      </c>
      <c r="H3510">
        <v>2.89</v>
      </c>
      <c r="I3510">
        <v>2.89</v>
      </c>
      <c r="J3510">
        <v>2.89</v>
      </c>
      <c r="K3510">
        <v>2.89</v>
      </c>
      <c r="L3510">
        <v>2.89</v>
      </c>
    </row>
    <row r="3511" spans="1:12" x14ac:dyDescent="0.25">
      <c r="A3511" t="s">
        <v>747</v>
      </c>
      <c r="B3511">
        <v>2014</v>
      </c>
      <c r="C3511" t="s">
        <v>698</v>
      </c>
      <c r="D3511">
        <v>4.8605999999999998</v>
      </c>
      <c r="E3511">
        <v>4.8605999999999998</v>
      </c>
      <c r="F3511">
        <v>4.8605999999999998</v>
      </c>
      <c r="G3511">
        <v>4.8605999999999998</v>
      </c>
      <c r="H3511">
        <v>4.8605999999999998</v>
      </c>
      <c r="I3511">
        <v>4.8605999999999998</v>
      </c>
      <c r="J3511">
        <v>4.8605999999999998</v>
      </c>
      <c r="K3511">
        <v>4.8605999999999998</v>
      </c>
      <c r="L3511">
        <v>4.8605999999999998</v>
      </c>
    </row>
    <row r="3512" spans="1:12" x14ac:dyDescent="0.25">
      <c r="A3512" t="s">
        <v>747</v>
      </c>
      <c r="B3512">
        <v>2014</v>
      </c>
      <c r="C3512" t="s">
        <v>699</v>
      </c>
      <c r="D3512">
        <v>0.1804</v>
      </c>
      <c r="E3512">
        <v>0.1804</v>
      </c>
      <c r="F3512">
        <v>0.1804</v>
      </c>
      <c r="G3512">
        <v>0.1804</v>
      </c>
      <c r="H3512">
        <v>0.1804</v>
      </c>
      <c r="I3512">
        <v>0.1804</v>
      </c>
      <c r="J3512">
        <v>0.1804</v>
      </c>
      <c r="K3512">
        <v>0.1804</v>
      </c>
      <c r="L3512">
        <v>0.1804</v>
      </c>
    </row>
    <row r="3513" spans="1:12" x14ac:dyDescent="0.25">
      <c r="A3513" t="s">
        <v>747</v>
      </c>
      <c r="B3513">
        <v>2014</v>
      </c>
      <c r="C3513" t="s">
        <v>700</v>
      </c>
      <c r="D3513">
        <v>3.8260999999999998</v>
      </c>
      <c r="E3513">
        <v>3.8260999999999998</v>
      </c>
      <c r="F3513">
        <v>3.8260999999999998</v>
      </c>
      <c r="G3513">
        <v>3.8260999999999998</v>
      </c>
      <c r="H3513">
        <v>3.8260999999999998</v>
      </c>
      <c r="I3513">
        <v>3.8260999999999998</v>
      </c>
      <c r="J3513">
        <v>3.8260999999999998</v>
      </c>
      <c r="K3513">
        <v>3.8260999999999998</v>
      </c>
      <c r="L3513">
        <v>3.8260999999999998</v>
      </c>
    </row>
    <row r="3514" spans="1:12" x14ac:dyDescent="0.25">
      <c r="A3514" t="s">
        <v>747</v>
      </c>
      <c r="B3514">
        <v>2014</v>
      </c>
      <c r="C3514" t="s">
        <v>697</v>
      </c>
      <c r="D3514">
        <v>12.9643</v>
      </c>
      <c r="E3514">
        <v>12.9643</v>
      </c>
      <c r="F3514">
        <v>12.9643</v>
      </c>
      <c r="G3514">
        <v>12.9643</v>
      </c>
      <c r="H3514">
        <v>12.9643</v>
      </c>
      <c r="I3514">
        <v>12.9643</v>
      </c>
      <c r="J3514">
        <v>12.9643</v>
      </c>
      <c r="K3514">
        <v>12.9643</v>
      </c>
      <c r="L3514">
        <v>12.9643</v>
      </c>
    </row>
    <row r="3515" spans="1:12" x14ac:dyDescent="0.25">
      <c r="A3515" t="s">
        <v>747</v>
      </c>
      <c r="B3515">
        <v>2014</v>
      </c>
      <c r="C3515" t="s">
        <v>703</v>
      </c>
      <c r="D3515">
        <v>0.2031</v>
      </c>
      <c r="E3515">
        <v>0.2031</v>
      </c>
      <c r="F3515">
        <v>0.2031</v>
      </c>
      <c r="G3515">
        <v>0.2031</v>
      </c>
      <c r="H3515">
        <v>0.2031</v>
      </c>
      <c r="I3515">
        <v>0.2031</v>
      </c>
      <c r="J3515">
        <v>0.2031</v>
      </c>
      <c r="K3515">
        <v>0.2031</v>
      </c>
      <c r="L3515">
        <v>0.2031</v>
      </c>
    </row>
    <row r="3516" spans="1:12" x14ac:dyDescent="0.25">
      <c r="A3516" t="s">
        <v>748</v>
      </c>
      <c r="B3516">
        <v>2014</v>
      </c>
      <c r="C3516" t="s">
        <v>701</v>
      </c>
      <c r="D3516">
        <v>0.24640000000000001</v>
      </c>
      <c r="E3516">
        <v>0.24640000000000001</v>
      </c>
      <c r="F3516">
        <v>0.24640000000000001</v>
      </c>
      <c r="G3516">
        <v>0.24640000000000001</v>
      </c>
      <c r="H3516">
        <v>0.24640000000000001</v>
      </c>
      <c r="I3516">
        <v>0.24640000000000001</v>
      </c>
      <c r="J3516">
        <v>0.24640000000000001</v>
      </c>
      <c r="K3516">
        <v>0.24640000000000001</v>
      </c>
      <c r="L3516">
        <v>0.24640000000000001</v>
      </c>
    </row>
    <row r="3517" spans="1:12" x14ac:dyDescent="0.25">
      <c r="A3517" t="s">
        <v>748</v>
      </c>
      <c r="B3517">
        <v>2014</v>
      </c>
      <c r="C3517" t="s">
        <v>700</v>
      </c>
      <c r="D3517">
        <v>0.40089999999999998</v>
      </c>
      <c r="E3517">
        <v>0.40089999999999998</v>
      </c>
      <c r="F3517">
        <v>0.40089999999999998</v>
      </c>
      <c r="G3517">
        <v>0.40089999999999998</v>
      </c>
      <c r="H3517">
        <v>0.40089999999999998</v>
      </c>
      <c r="I3517">
        <v>0.40089999999999998</v>
      </c>
      <c r="J3517">
        <v>0.40089999999999998</v>
      </c>
      <c r="K3517">
        <v>0.40089999999999998</v>
      </c>
      <c r="L3517">
        <v>0.40089999999999998</v>
      </c>
    </row>
    <row r="3518" spans="1:12" x14ac:dyDescent="0.25">
      <c r="A3518" t="s">
        <v>748</v>
      </c>
      <c r="B3518">
        <v>2014</v>
      </c>
      <c r="C3518" t="s">
        <v>698</v>
      </c>
      <c r="D3518">
        <v>0.53169999999999995</v>
      </c>
      <c r="E3518">
        <v>0.53169999999999995</v>
      </c>
      <c r="F3518">
        <v>0.53169999999999995</v>
      </c>
      <c r="G3518">
        <v>0.53169999999999995</v>
      </c>
      <c r="H3518">
        <v>0.53169999999999995</v>
      </c>
      <c r="I3518">
        <v>0.53169999999999995</v>
      </c>
      <c r="J3518">
        <v>0.53169999999999995</v>
      </c>
      <c r="K3518">
        <v>0.53169999999999995</v>
      </c>
      <c r="L3518">
        <v>0.53169999999999995</v>
      </c>
    </row>
    <row r="3519" spans="1:12" x14ac:dyDescent="0.25">
      <c r="A3519" t="s">
        <v>748</v>
      </c>
      <c r="B3519">
        <v>2014</v>
      </c>
      <c r="C3519" t="s">
        <v>703</v>
      </c>
      <c r="D3519">
        <v>2.1299999999999999E-2</v>
      </c>
      <c r="E3519">
        <v>2.1299999999999999E-2</v>
      </c>
      <c r="F3519">
        <v>2.1299999999999999E-2</v>
      </c>
      <c r="G3519">
        <v>2.1299999999999999E-2</v>
      </c>
      <c r="H3519">
        <v>2.1299999999999999E-2</v>
      </c>
      <c r="I3519">
        <v>2.1299999999999999E-2</v>
      </c>
      <c r="J3519">
        <v>2.1299999999999999E-2</v>
      </c>
      <c r="K3519">
        <v>2.1299999999999999E-2</v>
      </c>
      <c r="L3519">
        <v>2.1299999999999999E-2</v>
      </c>
    </row>
    <row r="3520" spans="1:12" x14ac:dyDescent="0.25">
      <c r="A3520" t="s">
        <v>748</v>
      </c>
      <c r="B3520">
        <v>2014</v>
      </c>
      <c r="C3520" t="s">
        <v>702</v>
      </c>
      <c r="D3520">
        <v>0.1052</v>
      </c>
      <c r="E3520">
        <v>0.1052</v>
      </c>
      <c r="F3520">
        <v>0.1052</v>
      </c>
      <c r="G3520">
        <v>0.1052</v>
      </c>
      <c r="H3520">
        <v>0.1052</v>
      </c>
      <c r="I3520">
        <v>0.1052</v>
      </c>
      <c r="J3520">
        <v>0.1052</v>
      </c>
      <c r="K3520">
        <v>0.1052</v>
      </c>
      <c r="L3520">
        <v>0.1052</v>
      </c>
    </row>
    <row r="3521" spans="1:12" x14ac:dyDescent="0.25">
      <c r="A3521" t="s">
        <v>748</v>
      </c>
      <c r="B3521">
        <v>2014</v>
      </c>
      <c r="C3521" t="s">
        <v>697</v>
      </c>
      <c r="D3521">
        <v>1.3244</v>
      </c>
      <c r="E3521">
        <v>1.3244</v>
      </c>
      <c r="F3521">
        <v>1.3244</v>
      </c>
      <c r="G3521">
        <v>1.3244</v>
      </c>
      <c r="H3521">
        <v>1.3244</v>
      </c>
      <c r="I3521">
        <v>1.3244</v>
      </c>
      <c r="J3521">
        <v>1.3244</v>
      </c>
      <c r="K3521">
        <v>1.3244</v>
      </c>
      <c r="L3521">
        <v>1.3244</v>
      </c>
    </row>
    <row r="3522" spans="1:12" x14ac:dyDescent="0.25">
      <c r="A3522" t="s">
        <v>748</v>
      </c>
      <c r="B3522">
        <v>2014</v>
      </c>
      <c r="C3522" t="s">
        <v>699</v>
      </c>
      <c r="D3522">
        <v>1.89E-2</v>
      </c>
      <c r="E3522">
        <v>1.89E-2</v>
      </c>
      <c r="F3522">
        <v>1.89E-2</v>
      </c>
      <c r="G3522">
        <v>1.89E-2</v>
      </c>
      <c r="H3522">
        <v>1.89E-2</v>
      </c>
      <c r="I3522">
        <v>1.89E-2</v>
      </c>
      <c r="J3522">
        <v>1.89E-2</v>
      </c>
      <c r="K3522">
        <v>1.89E-2</v>
      </c>
      <c r="L3522">
        <v>1.89E-2</v>
      </c>
    </row>
    <row r="3523" spans="1:12" x14ac:dyDescent="0.25">
      <c r="A3523" t="s">
        <v>749</v>
      </c>
      <c r="B3523">
        <v>2014</v>
      </c>
      <c r="C3523" t="s">
        <v>703</v>
      </c>
      <c r="D3523">
        <v>5.1999999999999998E-3</v>
      </c>
      <c r="E3523">
        <v>5.1999999999999998E-3</v>
      </c>
      <c r="F3523">
        <v>5.1999999999999998E-3</v>
      </c>
      <c r="G3523">
        <v>5.1999999999999998E-3</v>
      </c>
      <c r="H3523">
        <v>5.1999999999999998E-3</v>
      </c>
      <c r="I3523">
        <v>5.1999999999999998E-3</v>
      </c>
      <c r="J3523">
        <v>5.1999999999999998E-3</v>
      </c>
      <c r="K3523">
        <v>5.1999999999999998E-3</v>
      </c>
      <c r="L3523">
        <v>5.1999999999999998E-3</v>
      </c>
    </row>
    <row r="3524" spans="1:12" x14ac:dyDescent="0.25">
      <c r="A3524" t="s">
        <v>749</v>
      </c>
      <c r="B3524">
        <v>2014</v>
      </c>
      <c r="C3524" t="s">
        <v>698</v>
      </c>
      <c r="D3524">
        <v>0.13769999999999999</v>
      </c>
      <c r="E3524">
        <v>0.13769999999999999</v>
      </c>
      <c r="F3524">
        <v>0.13769999999999999</v>
      </c>
      <c r="G3524">
        <v>0.13769999999999999</v>
      </c>
      <c r="H3524">
        <v>0.13769999999999999</v>
      </c>
      <c r="I3524">
        <v>0.13769999999999999</v>
      </c>
      <c r="J3524">
        <v>0.13769999999999999</v>
      </c>
      <c r="K3524">
        <v>0.13769999999999999</v>
      </c>
      <c r="L3524">
        <v>0.13769999999999999</v>
      </c>
    </row>
    <row r="3525" spans="1:12" x14ac:dyDescent="0.25">
      <c r="A3525" t="s">
        <v>749</v>
      </c>
      <c r="B3525">
        <v>2014</v>
      </c>
      <c r="C3525" t="s">
        <v>700</v>
      </c>
      <c r="D3525">
        <v>9.7799999999999998E-2</v>
      </c>
      <c r="E3525">
        <v>9.7799999999999998E-2</v>
      </c>
      <c r="F3525">
        <v>9.7799999999999998E-2</v>
      </c>
      <c r="G3525">
        <v>9.7799999999999998E-2</v>
      </c>
      <c r="H3525">
        <v>9.7799999999999998E-2</v>
      </c>
      <c r="I3525">
        <v>9.7799999999999998E-2</v>
      </c>
      <c r="J3525">
        <v>9.7799999999999998E-2</v>
      </c>
      <c r="K3525">
        <v>9.7799999999999998E-2</v>
      </c>
      <c r="L3525">
        <v>9.7799999999999998E-2</v>
      </c>
    </row>
    <row r="3526" spans="1:12" x14ac:dyDescent="0.25">
      <c r="A3526" t="s">
        <v>749</v>
      </c>
      <c r="B3526">
        <v>2014</v>
      </c>
      <c r="C3526" t="s">
        <v>701</v>
      </c>
      <c r="D3526">
        <v>6.4399999999999999E-2</v>
      </c>
      <c r="E3526">
        <v>6.4399999999999999E-2</v>
      </c>
      <c r="F3526">
        <v>6.4399999999999999E-2</v>
      </c>
      <c r="G3526">
        <v>6.4399999999999999E-2</v>
      </c>
      <c r="H3526">
        <v>6.4399999999999999E-2</v>
      </c>
      <c r="I3526">
        <v>6.4399999999999999E-2</v>
      </c>
      <c r="J3526">
        <v>6.4399999999999999E-2</v>
      </c>
      <c r="K3526">
        <v>6.4399999999999999E-2</v>
      </c>
      <c r="L3526">
        <v>6.4399999999999999E-2</v>
      </c>
    </row>
    <row r="3527" spans="1:12" x14ac:dyDescent="0.25">
      <c r="A3527" t="s">
        <v>749</v>
      </c>
      <c r="B3527">
        <v>2014</v>
      </c>
      <c r="C3527" t="s">
        <v>699</v>
      </c>
      <c r="D3527">
        <v>4.5999999999999999E-3</v>
      </c>
      <c r="E3527">
        <v>4.5999999999999999E-3</v>
      </c>
      <c r="F3527">
        <v>4.5999999999999999E-3</v>
      </c>
      <c r="G3527">
        <v>4.5999999999999999E-3</v>
      </c>
      <c r="H3527">
        <v>4.5999999999999999E-3</v>
      </c>
      <c r="I3527">
        <v>4.5999999999999999E-3</v>
      </c>
      <c r="J3527">
        <v>4.5999999999999999E-3</v>
      </c>
      <c r="K3527">
        <v>4.5999999999999999E-3</v>
      </c>
      <c r="L3527">
        <v>4.5999999999999999E-3</v>
      </c>
    </row>
    <row r="3528" spans="1:12" x14ac:dyDescent="0.25">
      <c r="A3528" t="s">
        <v>749</v>
      </c>
      <c r="B3528">
        <v>2014</v>
      </c>
      <c r="C3528" t="s">
        <v>697</v>
      </c>
      <c r="D3528">
        <v>0.33529999999999999</v>
      </c>
      <c r="E3528">
        <v>0.33529999999999999</v>
      </c>
      <c r="F3528">
        <v>0.33529999999999999</v>
      </c>
      <c r="G3528">
        <v>0.33529999999999999</v>
      </c>
      <c r="H3528">
        <v>0.33529999999999999</v>
      </c>
      <c r="I3528">
        <v>0.33529999999999999</v>
      </c>
      <c r="J3528">
        <v>0.33529999999999999</v>
      </c>
      <c r="K3528">
        <v>0.33529999999999999</v>
      </c>
      <c r="L3528">
        <v>0.33529999999999999</v>
      </c>
    </row>
    <row r="3529" spans="1:12" x14ac:dyDescent="0.25">
      <c r="A3529" t="s">
        <v>749</v>
      </c>
      <c r="B3529">
        <v>2014</v>
      </c>
      <c r="C3529" t="s">
        <v>702</v>
      </c>
      <c r="D3529">
        <v>2.5700000000000001E-2</v>
      </c>
      <c r="E3529">
        <v>2.5700000000000001E-2</v>
      </c>
      <c r="F3529">
        <v>2.5700000000000001E-2</v>
      </c>
      <c r="G3529">
        <v>2.5700000000000001E-2</v>
      </c>
      <c r="H3529">
        <v>2.5700000000000001E-2</v>
      </c>
      <c r="I3529">
        <v>2.5700000000000001E-2</v>
      </c>
      <c r="J3529">
        <v>2.5700000000000001E-2</v>
      </c>
      <c r="K3529">
        <v>2.5700000000000001E-2</v>
      </c>
      <c r="L3529">
        <v>2.5700000000000001E-2</v>
      </c>
    </row>
    <row r="3530" spans="1:12" x14ac:dyDescent="0.25">
      <c r="A3530" t="s">
        <v>750</v>
      </c>
      <c r="B3530">
        <v>2014</v>
      </c>
      <c r="C3530" t="s">
        <v>698</v>
      </c>
      <c r="D3530">
        <v>1.6468</v>
      </c>
      <c r="E3530">
        <v>1.6468</v>
      </c>
      <c r="F3530">
        <v>1.6468</v>
      </c>
      <c r="G3530">
        <v>1.6468</v>
      </c>
      <c r="H3530">
        <v>1.6468</v>
      </c>
      <c r="I3530">
        <v>1.6468</v>
      </c>
      <c r="J3530">
        <v>1.6468</v>
      </c>
      <c r="K3530">
        <v>1.6468</v>
      </c>
      <c r="L3530">
        <v>1.6468</v>
      </c>
    </row>
    <row r="3531" spans="1:12" x14ac:dyDescent="0.25">
      <c r="A3531" t="s">
        <v>750</v>
      </c>
      <c r="B3531">
        <v>2014</v>
      </c>
      <c r="C3531" t="s">
        <v>701</v>
      </c>
      <c r="D3531">
        <v>0.94030000000000002</v>
      </c>
      <c r="E3531">
        <v>0.94030000000000002</v>
      </c>
      <c r="F3531">
        <v>0.94030000000000002</v>
      </c>
      <c r="G3531">
        <v>0.94030000000000002</v>
      </c>
      <c r="H3531">
        <v>0.94030000000000002</v>
      </c>
      <c r="I3531">
        <v>0.94030000000000002</v>
      </c>
      <c r="J3531">
        <v>0.94030000000000002</v>
      </c>
      <c r="K3531">
        <v>0.94030000000000002</v>
      </c>
      <c r="L3531">
        <v>0.94030000000000002</v>
      </c>
    </row>
    <row r="3532" spans="1:12" x14ac:dyDescent="0.25">
      <c r="A3532" t="s">
        <v>750</v>
      </c>
      <c r="B3532">
        <v>2014</v>
      </c>
      <c r="C3532" t="s">
        <v>700</v>
      </c>
      <c r="D3532">
        <v>1.2236</v>
      </c>
      <c r="E3532">
        <v>1.2236</v>
      </c>
      <c r="F3532">
        <v>1.2236</v>
      </c>
      <c r="G3532">
        <v>1.2236</v>
      </c>
      <c r="H3532">
        <v>1.2236</v>
      </c>
      <c r="I3532">
        <v>1.2236</v>
      </c>
      <c r="J3532">
        <v>1.2236</v>
      </c>
      <c r="K3532">
        <v>1.2236</v>
      </c>
      <c r="L3532">
        <v>1.2236</v>
      </c>
    </row>
    <row r="3533" spans="1:12" x14ac:dyDescent="0.25">
      <c r="A3533" t="s">
        <v>750</v>
      </c>
      <c r="B3533">
        <v>2014</v>
      </c>
      <c r="C3533" t="s">
        <v>697</v>
      </c>
      <c r="D3533">
        <v>4.2545999999999999</v>
      </c>
      <c r="E3533">
        <v>4.2545999999999999</v>
      </c>
      <c r="F3533">
        <v>4.2545999999999999</v>
      </c>
      <c r="G3533">
        <v>4.2545999999999999</v>
      </c>
      <c r="H3533">
        <v>4.2545999999999999</v>
      </c>
      <c r="I3533">
        <v>4.2545999999999999</v>
      </c>
      <c r="J3533">
        <v>4.2545999999999999</v>
      </c>
      <c r="K3533">
        <v>4.2545999999999999</v>
      </c>
      <c r="L3533">
        <v>4.2545999999999999</v>
      </c>
    </row>
    <row r="3534" spans="1:12" x14ac:dyDescent="0.25">
      <c r="A3534" t="s">
        <v>750</v>
      </c>
      <c r="B3534">
        <v>2014</v>
      </c>
      <c r="C3534" t="s">
        <v>703</v>
      </c>
      <c r="D3534">
        <v>6.5000000000000002E-2</v>
      </c>
      <c r="E3534">
        <v>6.5000000000000002E-2</v>
      </c>
      <c r="F3534">
        <v>6.5000000000000002E-2</v>
      </c>
      <c r="G3534">
        <v>6.5000000000000002E-2</v>
      </c>
      <c r="H3534">
        <v>6.5000000000000002E-2</v>
      </c>
      <c r="I3534">
        <v>6.5000000000000002E-2</v>
      </c>
      <c r="J3534">
        <v>6.5000000000000002E-2</v>
      </c>
      <c r="K3534">
        <v>6.5000000000000002E-2</v>
      </c>
      <c r="L3534">
        <v>6.5000000000000002E-2</v>
      </c>
    </row>
    <row r="3535" spans="1:12" x14ac:dyDescent="0.25">
      <c r="A3535" t="s">
        <v>750</v>
      </c>
      <c r="B3535">
        <v>2014</v>
      </c>
      <c r="C3535" t="s">
        <v>702</v>
      </c>
      <c r="D3535">
        <v>0.3211</v>
      </c>
      <c r="E3535">
        <v>0.3211</v>
      </c>
      <c r="F3535">
        <v>0.3211</v>
      </c>
      <c r="G3535">
        <v>0.3211</v>
      </c>
      <c r="H3535">
        <v>0.3211</v>
      </c>
      <c r="I3535">
        <v>0.3211</v>
      </c>
      <c r="J3535">
        <v>0.3211</v>
      </c>
      <c r="K3535">
        <v>0.3211</v>
      </c>
      <c r="L3535">
        <v>0.3211</v>
      </c>
    </row>
    <row r="3536" spans="1:12" x14ac:dyDescent="0.25">
      <c r="A3536" t="s">
        <v>750</v>
      </c>
      <c r="B3536">
        <v>2014</v>
      </c>
      <c r="C3536" t="s">
        <v>699</v>
      </c>
      <c r="D3536">
        <v>5.7700000000000001E-2</v>
      </c>
      <c r="E3536">
        <v>5.7700000000000001E-2</v>
      </c>
      <c r="F3536">
        <v>5.7700000000000001E-2</v>
      </c>
      <c r="G3536">
        <v>5.7700000000000001E-2</v>
      </c>
      <c r="H3536">
        <v>5.7700000000000001E-2</v>
      </c>
      <c r="I3536">
        <v>5.7700000000000001E-2</v>
      </c>
      <c r="J3536">
        <v>5.7700000000000001E-2</v>
      </c>
      <c r="K3536">
        <v>5.7700000000000001E-2</v>
      </c>
      <c r="L3536">
        <v>5.7700000000000001E-2</v>
      </c>
    </row>
    <row r="3537" spans="1:12" x14ac:dyDescent="0.25">
      <c r="A3537" t="s">
        <v>751</v>
      </c>
      <c r="B3537">
        <v>2014</v>
      </c>
      <c r="C3537" t="s">
        <v>700</v>
      </c>
      <c r="D3537">
        <v>1.018</v>
      </c>
      <c r="E3537">
        <v>1.018</v>
      </c>
      <c r="F3537">
        <v>1.018</v>
      </c>
      <c r="G3537">
        <v>1.018</v>
      </c>
      <c r="H3537">
        <v>1.018</v>
      </c>
      <c r="I3537">
        <v>1.018</v>
      </c>
      <c r="J3537">
        <v>1.018</v>
      </c>
      <c r="K3537">
        <v>1.018</v>
      </c>
      <c r="L3537">
        <v>1.018</v>
      </c>
    </row>
    <row r="3538" spans="1:12" x14ac:dyDescent="0.25">
      <c r="A3538" t="s">
        <v>751</v>
      </c>
      <c r="B3538">
        <v>2014</v>
      </c>
      <c r="C3538" t="s">
        <v>702</v>
      </c>
      <c r="D3538">
        <v>0.2671</v>
      </c>
      <c r="E3538">
        <v>0.2671</v>
      </c>
      <c r="F3538">
        <v>0.2671</v>
      </c>
      <c r="G3538">
        <v>0.2671</v>
      </c>
      <c r="H3538">
        <v>0.2671</v>
      </c>
      <c r="I3538">
        <v>0.2671</v>
      </c>
      <c r="J3538">
        <v>0.2671</v>
      </c>
      <c r="K3538">
        <v>0.2671</v>
      </c>
      <c r="L3538">
        <v>0.2671</v>
      </c>
    </row>
    <row r="3539" spans="1:12" x14ac:dyDescent="0.25">
      <c r="A3539" t="s">
        <v>751</v>
      </c>
      <c r="B3539">
        <v>2014</v>
      </c>
      <c r="C3539" t="s">
        <v>703</v>
      </c>
      <c r="D3539">
        <v>5.3999999999999999E-2</v>
      </c>
      <c r="E3539">
        <v>5.3999999999999999E-2</v>
      </c>
      <c r="F3539">
        <v>5.3999999999999999E-2</v>
      </c>
      <c r="G3539">
        <v>5.3999999999999999E-2</v>
      </c>
      <c r="H3539">
        <v>5.3999999999999999E-2</v>
      </c>
      <c r="I3539">
        <v>5.3999999999999999E-2</v>
      </c>
      <c r="J3539">
        <v>5.3999999999999999E-2</v>
      </c>
      <c r="K3539">
        <v>5.3999999999999999E-2</v>
      </c>
      <c r="L3539">
        <v>5.3999999999999999E-2</v>
      </c>
    </row>
    <row r="3540" spans="1:12" x14ac:dyDescent="0.25">
      <c r="A3540" t="s">
        <v>751</v>
      </c>
      <c r="B3540">
        <v>2014</v>
      </c>
      <c r="C3540" t="s">
        <v>701</v>
      </c>
      <c r="D3540">
        <v>0.49530000000000002</v>
      </c>
      <c r="E3540">
        <v>0.49530000000000002</v>
      </c>
      <c r="F3540">
        <v>0.49530000000000002</v>
      </c>
      <c r="G3540">
        <v>0.49530000000000002</v>
      </c>
      <c r="H3540">
        <v>0.49530000000000002</v>
      </c>
      <c r="I3540">
        <v>0.49530000000000002</v>
      </c>
      <c r="J3540">
        <v>0.49530000000000002</v>
      </c>
      <c r="K3540">
        <v>0.49530000000000002</v>
      </c>
      <c r="L3540">
        <v>0.49530000000000002</v>
      </c>
    </row>
    <row r="3541" spans="1:12" x14ac:dyDescent="0.25">
      <c r="A3541" t="s">
        <v>751</v>
      </c>
      <c r="B3541">
        <v>2014</v>
      </c>
      <c r="C3541" t="s">
        <v>699</v>
      </c>
      <c r="D3541">
        <v>4.8000000000000001E-2</v>
      </c>
      <c r="E3541">
        <v>4.8000000000000001E-2</v>
      </c>
      <c r="F3541">
        <v>4.8000000000000001E-2</v>
      </c>
      <c r="G3541">
        <v>4.8000000000000001E-2</v>
      </c>
      <c r="H3541">
        <v>4.8000000000000001E-2</v>
      </c>
      <c r="I3541">
        <v>4.8000000000000001E-2</v>
      </c>
      <c r="J3541">
        <v>4.8000000000000001E-2</v>
      </c>
      <c r="K3541">
        <v>4.8000000000000001E-2</v>
      </c>
      <c r="L3541">
        <v>4.8000000000000001E-2</v>
      </c>
    </row>
    <row r="3542" spans="1:12" x14ac:dyDescent="0.25">
      <c r="A3542" t="s">
        <v>751</v>
      </c>
      <c r="B3542">
        <v>2014</v>
      </c>
      <c r="C3542" t="s">
        <v>697</v>
      </c>
      <c r="D3542">
        <v>3.0535999999999999</v>
      </c>
      <c r="E3542">
        <v>3.0535999999999999</v>
      </c>
      <c r="F3542">
        <v>3.0535999999999999</v>
      </c>
      <c r="G3542">
        <v>3.0535999999999999</v>
      </c>
      <c r="H3542">
        <v>3.0535999999999999</v>
      </c>
      <c r="I3542">
        <v>3.0535999999999999</v>
      </c>
      <c r="J3542">
        <v>3.0535999999999999</v>
      </c>
      <c r="K3542">
        <v>3.0535999999999999</v>
      </c>
      <c r="L3542">
        <v>3.0535999999999999</v>
      </c>
    </row>
    <row r="3543" spans="1:12" x14ac:dyDescent="0.25">
      <c r="A3543" t="s">
        <v>751</v>
      </c>
      <c r="B3543">
        <v>2014</v>
      </c>
      <c r="C3543" t="s">
        <v>698</v>
      </c>
      <c r="D3543">
        <v>1.1711</v>
      </c>
      <c r="E3543">
        <v>1.1711</v>
      </c>
      <c r="F3543">
        <v>1.1711</v>
      </c>
      <c r="G3543">
        <v>1.1711</v>
      </c>
      <c r="H3543">
        <v>1.1711</v>
      </c>
      <c r="I3543">
        <v>1.1711</v>
      </c>
      <c r="J3543">
        <v>1.1711</v>
      </c>
      <c r="K3543">
        <v>1.1711</v>
      </c>
      <c r="L3543">
        <v>1.1711</v>
      </c>
    </row>
    <row r="3544" spans="1:12" x14ac:dyDescent="0.25">
      <c r="A3544" t="s">
        <v>752</v>
      </c>
      <c r="B3544">
        <v>2014</v>
      </c>
      <c r="C3544" t="s">
        <v>699</v>
      </c>
      <c r="D3544">
        <v>3.5000000000000001E-3</v>
      </c>
      <c r="E3544">
        <v>3.5000000000000001E-3</v>
      </c>
      <c r="F3544">
        <v>3.5000000000000001E-3</v>
      </c>
      <c r="G3544">
        <v>3.5000000000000001E-3</v>
      </c>
      <c r="H3544">
        <v>3.5000000000000001E-3</v>
      </c>
      <c r="I3544">
        <v>3.5000000000000001E-3</v>
      </c>
      <c r="J3544">
        <v>3.5000000000000001E-3</v>
      </c>
      <c r="K3544">
        <v>3.5000000000000001E-3</v>
      </c>
      <c r="L3544">
        <v>3.5000000000000001E-3</v>
      </c>
    </row>
    <row r="3545" spans="1:12" x14ac:dyDescent="0.25">
      <c r="A3545" t="s">
        <v>752</v>
      </c>
      <c r="B3545">
        <v>2014</v>
      </c>
      <c r="C3545" t="s">
        <v>701</v>
      </c>
      <c r="D3545">
        <v>7.1599999999999997E-2</v>
      </c>
      <c r="E3545">
        <v>7.1599999999999997E-2</v>
      </c>
      <c r="F3545">
        <v>7.1599999999999997E-2</v>
      </c>
      <c r="G3545">
        <v>7.1599999999999997E-2</v>
      </c>
      <c r="H3545">
        <v>7.1599999999999997E-2</v>
      </c>
      <c r="I3545">
        <v>7.1599999999999997E-2</v>
      </c>
      <c r="J3545">
        <v>7.1599999999999997E-2</v>
      </c>
      <c r="K3545">
        <v>7.1599999999999997E-2</v>
      </c>
      <c r="L3545">
        <v>7.1599999999999997E-2</v>
      </c>
    </row>
    <row r="3546" spans="1:12" x14ac:dyDescent="0.25">
      <c r="A3546" t="s">
        <v>752</v>
      </c>
      <c r="B3546">
        <v>2014</v>
      </c>
      <c r="C3546" t="s">
        <v>697</v>
      </c>
      <c r="D3546">
        <v>0.25840000000000002</v>
      </c>
      <c r="E3546">
        <v>0.25840000000000002</v>
      </c>
      <c r="F3546">
        <v>0.25840000000000002</v>
      </c>
      <c r="G3546">
        <v>0.25840000000000002</v>
      </c>
      <c r="H3546">
        <v>0.25840000000000002</v>
      </c>
      <c r="I3546">
        <v>0.25840000000000002</v>
      </c>
      <c r="J3546">
        <v>0.25840000000000002</v>
      </c>
      <c r="K3546">
        <v>0.25840000000000002</v>
      </c>
      <c r="L3546">
        <v>0.25840000000000002</v>
      </c>
    </row>
    <row r="3547" spans="1:12" x14ac:dyDescent="0.25">
      <c r="A3547" t="s">
        <v>752</v>
      </c>
      <c r="B3547">
        <v>2014</v>
      </c>
      <c r="C3547" t="s">
        <v>698</v>
      </c>
      <c r="D3547">
        <v>8.5000000000000006E-2</v>
      </c>
      <c r="E3547">
        <v>8.5000000000000006E-2</v>
      </c>
      <c r="F3547">
        <v>8.5000000000000006E-2</v>
      </c>
      <c r="G3547">
        <v>8.5000000000000006E-2</v>
      </c>
      <c r="H3547">
        <v>8.5000000000000006E-2</v>
      </c>
      <c r="I3547">
        <v>8.5000000000000006E-2</v>
      </c>
      <c r="J3547">
        <v>8.5000000000000006E-2</v>
      </c>
      <c r="K3547">
        <v>8.5000000000000006E-2</v>
      </c>
      <c r="L3547">
        <v>8.5000000000000006E-2</v>
      </c>
    </row>
    <row r="3548" spans="1:12" x14ac:dyDescent="0.25">
      <c r="A3548" t="s">
        <v>752</v>
      </c>
      <c r="B3548">
        <v>2014</v>
      </c>
      <c r="C3548" t="s">
        <v>702</v>
      </c>
      <c r="D3548">
        <v>1.9599999999999999E-2</v>
      </c>
      <c r="E3548">
        <v>1.9599999999999999E-2</v>
      </c>
      <c r="F3548">
        <v>1.9599999999999999E-2</v>
      </c>
      <c r="G3548">
        <v>1.9599999999999999E-2</v>
      </c>
      <c r="H3548">
        <v>1.9599999999999999E-2</v>
      </c>
      <c r="I3548">
        <v>1.9599999999999999E-2</v>
      </c>
      <c r="J3548">
        <v>1.9599999999999999E-2</v>
      </c>
      <c r="K3548">
        <v>1.9599999999999999E-2</v>
      </c>
      <c r="L3548">
        <v>1.9599999999999999E-2</v>
      </c>
    </row>
    <row r="3549" spans="1:12" x14ac:dyDescent="0.25">
      <c r="A3549" t="s">
        <v>752</v>
      </c>
      <c r="B3549">
        <v>2014</v>
      </c>
      <c r="C3549" t="s">
        <v>703</v>
      </c>
      <c r="D3549">
        <v>4.0000000000000001E-3</v>
      </c>
      <c r="E3549">
        <v>4.0000000000000001E-3</v>
      </c>
      <c r="F3549">
        <v>4.0000000000000001E-3</v>
      </c>
      <c r="G3549">
        <v>4.0000000000000001E-3</v>
      </c>
      <c r="H3549">
        <v>4.0000000000000001E-3</v>
      </c>
      <c r="I3549">
        <v>4.0000000000000001E-3</v>
      </c>
      <c r="J3549">
        <v>4.0000000000000001E-3</v>
      </c>
      <c r="K3549">
        <v>4.0000000000000001E-3</v>
      </c>
      <c r="L3549">
        <v>4.0000000000000001E-3</v>
      </c>
    </row>
    <row r="3550" spans="1:12" x14ac:dyDescent="0.25">
      <c r="A3550" t="s">
        <v>752</v>
      </c>
      <c r="B3550">
        <v>2014</v>
      </c>
      <c r="C3550" t="s">
        <v>700</v>
      </c>
      <c r="D3550">
        <v>7.4700000000000003E-2</v>
      </c>
      <c r="E3550">
        <v>7.4700000000000003E-2</v>
      </c>
      <c r="F3550">
        <v>7.4700000000000003E-2</v>
      </c>
      <c r="G3550">
        <v>7.4700000000000003E-2</v>
      </c>
      <c r="H3550">
        <v>7.4700000000000003E-2</v>
      </c>
      <c r="I3550">
        <v>7.4700000000000003E-2</v>
      </c>
      <c r="J3550">
        <v>7.4700000000000003E-2</v>
      </c>
      <c r="K3550">
        <v>7.4700000000000003E-2</v>
      </c>
      <c r="L3550">
        <v>7.4700000000000003E-2</v>
      </c>
    </row>
    <row r="3551" spans="1:12" x14ac:dyDescent="0.25">
      <c r="A3551" t="s">
        <v>753</v>
      </c>
      <c r="B3551">
        <v>2014</v>
      </c>
      <c r="C3551" t="s">
        <v>698</v>
      </c>
      <c r="D3551">
        <v>0.34910000000000002</v>
      </c>
      <c r="E3551">
        <v>0.34910000000000002</v>
      </c>
      <c r="F3551">
        <v>0.34910000000000002</v>
      </c>
      <c r="G3551">
        <v>0.34910000000000002</v>
      </c>
      <c r="H3551">
        <v>0.34910000000000002</v>
      </c>
      <c r="I3551">
        <v>0.34910000000000002</v>
      </c>
      <c r="J3551">
        <v>0.34910000000000002</v>
      </c>
      <c r="K3551">
        <v>0.34910000000000002</v>
      </c>
      <c r="L3551">
        <v>0.34910000000000002</v>
      </c>
    </row>
    <row r="3552" spans="1:12" x14ac:dyDescent="0.25">
      <c r="A3552" t="s">
        <v>753</v>
      </c>
      <c r="B3552">
        <v>2014</v>
      </c>
      <c r="C3552" t="s">
        <v>701</v>
      </c>
      <c r="D3552">
        <v>0.22559999999999999</v>
      </c>
      <c r="E3552">
        <v>0.22559999999999999</v>
      </c>
      <c r="F3552">
        <v>0.22559999999999999</v>
      </c>
      <c r="G3552">
        <v>0.22559999999999999</v>
      </c>
      <c r="H3552">
        <v>0.22559999999999999</v>
      </c>
      <c r="I3552">
        <v>0.22559999999999999</v>
      </c>
      <c r="J3552">
        <v>0.22559999999999999</v>
      </c>
      <c r="K3552">
        <v>0.22559999999999999</v>
      </c>
      <c r="L3552">
        <v>0.22559999999999999</v>
      </c>
    </row>
    <row r="3553" spans="1:12" x14ac:dyDescent="0.25">
      <c r="A3553" t="s">
        <v>753</v>
      </c>
      <c r="B3553">
        <v>2014</v>
      </c>
      <c r="C3553" t="s">
        <v>702</v>
      </c>
      <c r="D3553">
        <v>7.0000000000000007E-2</v>
      </c>
      <c r="E3553">
        <v>7.0000000000000007E-2</v>
      </c>
      <c r="F3553">
        <v>7.0000000000000007E-2</v>
      </c>
      <c r="G3553">
        <v>7.0000000000000007E-2</v>
      </c>
      <c r="H3553">
        <v>7.0000000000000007E-2</v>
      </c>
      <c r="I3553">
        <v>7.0000000000000007E-2</v>
      </c>
      <c r="J3553">
        <v>7.0000000000000007E-2</v>
      </c>
      <c r="K3553">
        <v>7.0000000000000007E-2</v>
      </c>
      <c r="L3553">
        <v>7.0000000000000007E-2</v>
      </c>
    </row>
    <row r="3554" spans="1:12" x14ac:dyDescent="0.25">
      <c r="A3554" t="s">
        <v>753</v>
      </c>
      <c r="B3554">
        <v>2014</v>
      </c>
      <c r="C3554" t="s">
        <v>697</v>
      </c>
      <c r="D3554">
        <v>0.93810000000000004</v>
      </c>
      <c r="E3554">
        <v>0.93810000000000004</v>
      </c>
      <c r="F3554">
        <v>0.93810000000000004</v>
      </c>
      <c r="G3554">
        <v>0.93810000000000004</v>
      </c>
      <c r="H3554">
        <v>0.93810000000000004</v>
      </c>
      <c r="I3554">
        <v>0.93810000000000004</v>
      </c>
      <c r="J3554">
        <v>0.93810000000000004</v>
      </c>
      <c r="K3554">
        <v>0.93810000000000004</v>
      </c>
      <c r="L3554">
        <v>0.93810000000000004</v>
      </c>
    </row>
    <row r="3555" spans="1:12" x14ac:dyDescent="0.25">
      <c r="A3555" t="s">
        <v>753</v>
      </c>
      <c r="B3555">
        <v>2014</v>
      </c>
      <c r="C3555" t="s">
        <v>703</v>
      </c>
      <c r="D3555">
        <v>1.4200000000000001E-2</v>
      </c>
      <c r="E3555">
        <v>1.4200000000000001E-2</v>
      </c>
      <c r="F3555">
        <v>1.4200000000000001E-2</v>
      </c>
      <c r="G3555">
        <v>1.4200000000000001E-2</v>
      </c>
      <c r="H3555">
        <v>1.4200000000000001E-2</v>
      </c>
      <c r="I3555">
        <v>1.4200000000000001E-2</v>
      </c>
      <c r="J3555">
        <v>1.4200000000000001E-2</v>
      </c>
      <c r="K3555">
        <v>1.4200000000000001E-2</v>
      </c>
      <c r="L3555">
        <v>1.4200000000000001E-2</v>
      </c>
    </row>
    <row r="3556" spans="1:12" x14ac:dyDescent="0.25">
      <c r="A3556" t="s">
        <v>753</v>
      </c>
      <c r="B3556">
        <v>2014</v>
      </c>
      <c r="C3556" t="s">
        <v>700</v>
      </c>
      <c r="D3556">
        <v>0.26669999999999999</v>
      </c>
      <c r="E3556">
        <v>0.26669999999999999</v>
      </c>
      <c r="F3556">
        <v>0.26669999999999999</v>
      </c>
      <c r="G3556">
        <v>0.26669999999999999</v>
      </c>
      <c r="H3556">
        <v>0.26669999999999999</v>
      </c>
      <c r="I3556">
        <v>0.26669999999999999</v>
      </c>
      <c r="J3556">
        <v>0.26669999999999999</v>
      </c>
      <c r="K3556">
        <v>0.26669999999999999</v>
      </c>
      <c r="L3556">
        <v>0.26669999999999999</v>
      </c>
    </row>
    <row r="3557" spans="1:12" x14ac:dyDescent="0.25">
      <c r="A3557" t="s">
        <v>753</v>
      </c>
      <c r="B3557">
        <v>2014</v>
      </c>
      <c r="C3557" t="s">
        <v>699</v>
      </c>
      <c r="D3557">
        <v>1.26E-2</v>
      </c>
      <c r="E3557">
        <v>1.26E-2</v>
      </c>
      <c r="F3557">
        <v>1.26E-2</v>
      </c>
      <c r="G3557">
        <v>1.26E-2</v>
      </c>
      <c r="H3557">
        <v>1.26E-2</v>
      </c>
      <c r="I3557">
        <v>1.26E-2</v>
      </c>
      <c r="J3557">
        <v>1.26E-2</v>
      </c>
      <c r="K3557">
        <v>1.26E-2</v>
      </c>
      <c r="L3557">
        <v>1.26E-2</v>
      </c>
    </row>
    <row r="3558" spans="1:12" x14ac:dyDescent="0.25">
      <c r="A3558" t="s">
        <v>754</v>
      </c>
      <c r="B3558">
        <v>2014</v>
      </c>
      <c r="C3558" t="s">
        <v>699</v>
      </c>
      <c r="D3558">
        <v>4.0300000000000002E-2</v>
      </c>
      <c r="E3558">
        <v>4.0300000000000002E-2</v>
      </c>
      <c r="F3558">
        <v>4.0300000000000002E-2</v>
      </c>
      <c r="G3558">
        <v>4.0300000000000002E-2</v>
      </c>
      <c r="H3558">
        <v>4.0300000000000002E-2</v>
      </c>
      <c r="I3558">
        <v>4.0300000000000002E-2</v>
      </c>
      <c r="J3558">
        <v>4.0300000000000002E-2</v>
      </c>
      <c r="K3558">
        <v>4.0300000000000002E-2</v>
      </c>
      <c r="L3558">
        <v>4.0300000000000002E-2</v>
      </c>
    </row>
    <row r="3559" spans="1:12" x14ac:dyDescent="0.25">
      <c r="A3559" t="s">
        <v>754</v>
      </c>
      <c r="B3559">
        <v>2014</v>
      </c>
      <c r="C3559" t="s">
        <v>700</v>
      </c>
      <c r="D3559">
        <v>0.85519999999999996</v>
      </c>
      <c r="E3559">
        <v>0.85519999999999996</v>
      </c>
      <c r="F3559">
        <v>0.85519999999999996</v>
      </c>
      <c r="G3559">
        <v>0.85519999999999996</v>
      </c>
      <c r="H3559">
        <v>0.85519999999999996</v>
      </c>
      <c r="I3559">
        <v>0.85519999999999996</v>
      </c>
      <c r="J3559">
        <v>0.85519999999999996</v>
      </c>
      <c r="K3559">
        <v>0.85519999999999996</v>
      </c>
      <c r="L3559">
        <v>0.85519999999999996</v>
      </c>
    </row>
    <row r="3560" spans="1:12" x14ac:dyDescent="0.25">
      <c r="A3560" t="s">
        <v>754</v>
      </c>
      <c r="B3560">
        <v>2014</v>
      </c>
      <c r="C3560" t="s">
        <v>701</v>
      </c>
      <c r="D3560">
        <v>0.65490000000000004</v>
      </c>
      <c r="E3560">
        <v>0.65490000000000004</v>
      </c>
      <c r="F3560">
        <v>0.65490000000000004</v>
      </c>
      <c r="G3560">
        <v>0.65490000000000004</v>
      </c>
      <c r="H3560">
        <v>0.65490000000000004</v>
      </c>
      <c r="I3560">
        <v>0.65490000000000004</v>
      </c>
      <c r="J3560">
        <v>0.65490000000000004</v>
      </c>
      <c r="K3560">
        <v>0.65490000000000004</v>
      </c>
      <c r="L3560">
        <v>0.65490000000000004</v>
      </c>
    </row>
    <row r="3561" spans="1:12" x14ac:dyDescent="0.25">
      <c r="A3561" t="s">
        <v>754</v>
      </c>
      <c r="B3561">
        <v>2014</v>
      </c>
      <c r="C3561" t="s">
        <v>697</v>
      </c>
      <c r="D3561">
        <v>2.9476</v>
      </c>
      <c r="E3561">
        <v>2.9476</v>
      </c>
      <c r="F3561">
        <v>2.9476</v>
      </c>
      <c r="G3561">
        <v>2.9476</v>
      </c>
      <c r="H3561">
        <v>2.9476</v>
      </c>
      <c r="I3561">
        <v>2.9476</v>
      </c>
      <c r="J3561">
        <v>2.9476</v>
      </c>
      <c r="K3561">
        <v>2.9476</v>
      </c>
      <c r="L3561">
        <v>2.9476</v>
      </c>
    </row>
    <row r="3562" spans="1:12" x14ac:dyDescent="0.25">
      <c r="A3562" t="s">
        <v>754</v>
      </c>
      <c r="B3562">
        <v>2014</v>
      </c>
      <c r="C3562" t="s">
        <v>703</v>
      </c>
      <c r="D3562">
        <v>4.5400000000000003E-2</v>
      </c>
      <c r="E3562">
        <v>4.5400000000000003E-2</v>
      </c>
      <c r="F3562">
        <v>4.5400000000000003E-2</v>
      </c>
      <c r="G3562">
        <v>4.5400000000000003E-2</v>
      </c>
      <c r="H3562">
        <v>4.5400000000000003E-2</v>
      </c>
      <c r="I3562">
        <v>4.5400000000000003E-2</v>
      </c>
      <c r="J3562">
        <v>4.5400000000000003E-2</v>
      </c>
      <c r="K3562">
        <v>4.5400000000000003E-2</v>
      </c>
      <c r="L3562">
        <v>4.5400000000000003E-2</v>
      </c>
    </row>
    <row r="3563" spans="1:12" x14ac:dyDescent="0.25">
      <c r="A3563" t="s">
        <v>754</v>
      </c>
      <c r="B3563">
        <v>2014</v>
      </c>
      <c r="C3563" t="s">
        <v>702</v>
      </c>
      <c r="D3563">
        <v>0.22439999999999999</v>
      </c>
      <c r="E3563">
        <v>0.22439999999999999</v>
      </c>
      <c r="F3563">
        <v>0.22439999999999999</v>
      </c>
      <c r="G3563">
        <v>0.22439999999999999</v>
      </c>
      <c r="H3563">
        <v>0.22439999999999999</v>
      </c>
      <c r="I3563">
        <v>0.22439999999999999</v>
      </c>
      <c r="J3563">
        <v>0.22439999999999999</v>
      </c>
      <c r="K3563">
        <v>0.22439999999999999</v>
      </c>
      <c r="L3563">
        <v>0.22439999999999999</v>
      </c>
    </row>
    <row r="3564" spans="1:12" x14ac:dyDescent="0.25">
      <c r="A3564" t="s">
        <v>754</v>
      </c>
      <c r="B3564">
        <v>2014</v>
      </c>
      <c r="C3564" t="s">
        <v>698</v>
      </c>
      <c r="D3564">
        <v>1.1274</v>
      </c>
      <c r="E3564">
        <v>1.1274</v>
      </c>
      <c r="F3564">
        <v>1.1274</v>
      </c>
      <c r="G3564">
        <v>1.1274</v>
      </c>
      <c r="H3564">
        <v>1.1274</v>
      </c>
      <c r="I3564">
        <v>1.1274</v>
      </c>
      <c r="J3564">
        <v>1.1274</v>
      </c>
      <c r="K3564">
        <v>1.1274</v>
      </c>
      <c r="L3564">
        <v>1.1274</v>
      </c>
    </row>
    <row r="3565" spans="1:12" x14ac:dyDescent="0.25">
      <c r="A3565" t="s">
        <v>755</v>
      </c>
      <c r="B3565">
        <v>2014</v>
      </c>
      <c r="C3565" t="s">
        <v>702</v>
      </c>
      <c r="D3565">
        <v>2.0199999999999999E-2</v>
      </c>
      <c r="E3565">
        <v>2.0199999999999999E-2</v>
      </c>
      <c r="F3565">
        <v>2.0199999999999999E-2</v>
      </c>
      <c r="G3565">
        <v>2.0199999999999999E-2</v>
      </c>
      <c r="H3565">
        <v>2.0199999999999999E-2</v>
      </c>
      <c r="I3565">
        <v>2.0199999999999999E-2</v>
      </c>
      <c r="J3565">
        <v>2.0199999999999999E-2</v>
      </c>
      <c r="K3565">
        <v>2.0199999999999999E-2</v>
      </c>
      <c r="L3565">
        <v>2.0199999999999999E-2</v>
      </c>
    </row>
    <row r="3566" spans="1:12" x14ac:dyDescent="0.25">
      <c r="A3566" t="s">
        <v>755</v>
      </c>
      <c r="B3566">
        <v>2014</v>
      </c>
      <c r="C3566" t="s">
        <v>698</v>
      </c>
      <c r="D3566">
        <v>0.16420000000000001</v>
      </c>
      <c r="E3566">
        <v>0.16420000000000001</v>
      </c>
      <c r="F3566">
        <v>0.16420000000000001</v>
      </c>
      <c r="G3566">
        <v>0.16420000000000001</v>
      </c>
      <c r="H3566">
        <v>0.16420000000000001</v>
      </c>
      <c r="I3566">
        <v>0.16420000000000001</v>
      </c>
      <c r="J3566">
        <v>0.16420000000000001</v>
      </c>
      <c r="K3566">
        <v>0.16420000000000001</v>
      </c>
      <c r="L3566">
        <v>0.16420000000000001</v>
      </c>
    </row>
    <row r="3567" spans="1:12" x14ac:dyDescent="0.25">
      <c r="A3567" t="s">
        <v>755</v>
      </c>
      <c r="B3567">
        <v>2014</v>
      </c>
      <c r="C3567" t="s">
        <v>701</v>
      </c>
      <c r="D3567">
        <v>5.5100000000000003E-2</v>
      </c>
      <c r="E3567">
        <v>5.5100000000000003E-2</v>
      </c>
      <c r="F3567">
        <v>5.5100000000000003E-2</v>
      </c>
      <c r="G3567">
        <v>5.5100000000000003E-2</v>
      </c>
      <c r="H3567">
        <v>5.5100000000000003E-2</v>
      </c>
      <c r="I3567">
        <v>5.5100000000000003E-2</v>
      </c>
      <c r="J3567">
        <v>5.5100000000000003E-2</v>
      </c>
      <c r="K3567">
        <v>5.5100000000000003E-2</v>
      </c>
      <c r="L3567">
        <v>5.5100000000000003E-2</v>
      </c>
    </row>
    <row r="3568" spans="1:12" x14ac:dyDescent="0.25">
      <c r="A3568" t="s">
        <v>755</v>
      </c>
      <c r="B3568">
        <v>2014</v>
      </c>
      <c r="C3568" t="s">
        <v>699</v>
      </c>
      <c r="D3568">
        <v>3.5999999999999999E-3</v>
      </c>
      <c r="E3568">
        <v>3.5999999999999999E-3</v>
      </c>
      <c r="F3568">
        <v>3.5999999999999999E-3</v>
      </c>
      <c r="G3568">
        <v>3.5999999999999999E-3</v>
      </c>
      <c r="H3568">
        <v>3.5999999999999999E-3</v>
      </c>
      <c r="I3568">
        <v>3.5999999999999999E-3</v>
      </c>
      <c r="J3568">
        <v>3.5999999999999999E-3</v>
      </c>
      <c r="K3568">
        <v>3.5999999999999999E-3</v>
      </c>
      <c r="L3568">
        <v>3.5999999999999999E-3</v>
      </c>
    </row>
    <row r="3569" spans="1:12" x14ac:dyDescent="0.25">
      <c r="A3569" t="s">
        <v>755</v>
      </c>
      <c r="B3569">
        <v>2014</v>
      </c>
      <c r="C3569" t="s">
        <v>697</v>
      </c>
      <c r="D3569">
        <v>0.32419999999999999</v>
      </c>
      <c r="E3569">
        <v>0.32419999999999999</v>
      </c>
      <c r="F3569">
        <v>0.32419999999999999</v>
      </c>
      <c r="G3569">
        <v>0.32419999999999999</v>
      </c>
      <c r="H3569">
        <v>0.32419999999999999</v>
      </c>
      <c r="I3569">
        <v>0.32419999999999999</v>
      </c>
      <c r="J3569">
        <v>0.32419999999999999</v>
      </c>
      <c r="K3569">
        <v>0.32419999999999999</v>
      </c>
      <c r="L3569">
        <v>0.32419999999999999</v>
      </c>
    </row>
    <row r="3570" spans="1:12" x14ac:dyDescent="0.25">
      <c r="A3570" t="s">
        <v>755</v>
      </c>
      <c r="B3570">
        <v>2014</v>
      </c>
      <c r="C3570" t="s">
        <v>700</v>
      </c>
      <c r="D3570">
        <v>7.6999999999999999E-2</v>
      </c>
      <c r="E3570">
        <v>7.6999999999999999E-2</v>
      </c>
      <c r="F3570">
        <v>7.6999999999999999E-2</v>
      </c>
      <c r="G3570">
        <v>7.6999999999999999E-2</v>
      </c>
      <c r="H3570">
        <v>7.6999999999999999E-2</v>
      </c>
      <c r="I3570">
        <v>7.6999999999999999E-2</v>
      </c>
      <c r="J3570">
        <v>7.6999999999999999E-2</v>
      </c>
      <c r="K3570">
        <v>7.6999999999999999E-2</v>
      </c>
      <c r="L3570">
        <v>7.6999999999999999E-2</v>
      </c>
    </row>
    <row r="3571" spans="1:12" x14ac:dyDescent="0.25">
      <c r="A3571" t="s">
        <v>755</v>
      </c>
      <c r="B3571">
        <v>2014</v>
      </c>
      <c r="C3571" t="s">
        <v>703</v>
      </c>
      <c r="D3571">
        <v>4.1000000000000003E-3</v>
      </c>
      <c r="E3571">
        <v>4.1000000000000003E-3</v>
      </c>
      <c r="F3571">
        <v>4.1000000000000003E-3</v>
      </c>
      <c r="G3571">
        <v>4.1000000000000003E-3</v>
      </c>
      <c r="H3571">
        <v>4.1000000000000003E-3</v>
      </c>
      <c r="I3571">
        <v>4.1000000000000003E-3</v>
      </c>
      <c r="J3571">
        <v>4.1000000000000003E-3</v>
      </c>
      <c r="K3571">
        <v>4.1000000000000003E-3</v>
      </c>
      <c r="L3571">
        <v>4.1000000000000003E-3</v>
      </c>
    </row>
    <row r="3572" spans="1:12" x14ac:dyDescent="0.25">
      <c r="A3572" t="s">
        <v>696</v>
      </c>
      <c r="B3572">
        <v>2015</v>
      </c>
      <c r="C3572" t="s">
        <v>697</v>
      </c>
      <c r="D3572">
        <v>2.827</v>
      </c>
      <c r="E3572">
        <v>2.827</v>
      </c>
      <c r="F3572">
        <v>2.827</v>
      </c>
      <c r="G3572">
        <v>2.827</v>
      </c>
      <c r="H3572">
        <v>2.827</v>
      </c>
      <c r="I3572">
        <v>2.827</v>
      </c>
      <c r="J3572">
        <v>2.827</v>
      </c>
      <c r="K3572">
        <v>2.827</v>
      </c>
      <c r="L3572">
        <v>2.827</v>
      </c>
    </row>
    <row r="3573" spans="1:12" x14ac:dyDescent="0.25">
      <c r="A3573" t="s">
        <v>696</v>
      </c>
      <c r="B3573">
        <v>2015</v>
      </c>
      <c r="C3573" t="s">
        <v>699</v>
      </c>
      <c r="D3573">
        <v>4.5400000000000003E-2</v>
      </c>
      <c r="E3573">
        <v>4.5400000000000003E-2</v>
      </c>
      <c r="F3573">
        <v>4.5400000000000003E-2</v>
      </c>
      <c r="G3573">
        <v>4.5400000000000003E-2</v>
      </c>
      <c r="H3573">
        <v>4.5400000000000003E-2</v>
      </c>
      <c r="I3573">
        <v>4.5400000000000003E-2</v>
      </c>
      <c r="J3573">
        <v>4.5400000000000003E-2</v>
      </c>
      <c r="K3573">
        <v>4.5400000000000003E-2</v>
      </c>
      <c r="L3573">
        <v>4.5400000000000003E-2</v>
      </c>
    </row>
    <row r="3574" spans="1:12" x14ac:dyDescent="0.25">
      <c r="A3574" t="s">
        <v>696</v>
      </c>
      <c r="B3574">
        <v>2015</v>
      </c>
      <c r="C3574" t="s">
        <v>702</v>
      </c>
      <c r="D3574">
        <v>0.1782</v>
      </c>
      <c r="E3574">
        <v>0.1782</v>
      </c>
      <c r="F3574">
        <v>0.1782</v>
      </c>
      <c r="G3574">
        <v>0.1782</v>
      </c>
      <c r="H3574">
        <v>0.1782</v>
      </c>
      <c r="I3574">
        <v>0.1782</v>
      </c>
      <c r="J3574">
        <v>0.1782</v>
      </c>
      <c r="K3574">
        <v>0.1782</v>
      </c>
      <c r="L3574">
        <v>0.1782</v>
      </c>
    </row>
    <row r="3575" spans="1:12" x14ac:dyDescent="0.25">
      <c r="A3575" t="s">
        <v>696</v>
      </c>
      <c r="B3575">
        <v>2015</v>
      </c>
      <c r="C3575" t="s">
        <v>700</v>
      </c>
      <c r="D3575">
        <v>0.73509999999999998</v>
      </c>
      <c r="E3575">
        <v>0.73509999999999998</v>
      </c>
      <c r="F3575">
        <v>0.73509999999999998</v>
      </c>
      <c r="G3575">
        <v>0.73509999999999998</v>
      </c>
      <c r="H3575">
        <v>0.73509999999999998</v>
      </c>
      <c r="I3575">
        <v>0.73509999999999998</v>
      </c>
      <c r="J3575">
        <v>0.73509999999999998</v>
      </c>
      <c r="K3575">
        <v>0.73509999999999998</v>
      </c>
      <c r="L3575">
        <v>0.73509999999999998</v>
      </c>
    </row>
    <row r="3576" spans="1:12" x14ac:dyDescent="0.25">
      <c r="A3576" t="s">
        <v>696</v>
      </c>
      <c r="B3576">
        <v>2015</v>
      </c>
      <c r="C3576" t="s">
        <v>703</v>
      </c>
      <c r="D3576">
        <v>3.5900000000000001E-2</v>
      </c>
      <c r="E3576">
        <v>3.5900000000000001E-2</v>
      </c>
      <c r="F3576">
        <v>3.5900000000000001E-2</v>
      </c>
      <c r="G3576">
        <v>3.5900000000000001E-2</v>
      </c>
      <c r="H3576">
        <v>3.5900000000000001E-2</v>
      </c>
      <c r="I3576">
        <v>3.5900000000000001E-2</v>
      </c>
      <c r="J3576">
        <v>3.5900000000000001E-2</v>
      </c>
      <c r="K3576">
        <v>3.5900000000000001E-2</v>
      </c>
      <c r="L3576">
        <v>3.5900000000000001E-2</v>
      </c>
    </row>
    <row r="3577" spans="1:12" x14ac:dyDescent="0.25">
      <c r="A3577" t="s">
        <v>696</v>
      </c>
      <c r="B3577">
        <v>2015</v>
      </c>
      <c r="C3577" t="s">
        <v>698</v>
      </c>
      <c r="D3577">
        <v>1.1599999999999999</v>
      </c>
      <c r="E3577">
        <v>1.1599999999999999</v>
      </c>
      <c r="F3577">
        <v>1.1599999999999999</v>
      </c>
      <c r="G3577">
        <v>1.1599999999999999</v>
      </c>
      <c r="H3577">
        <v>1.1599999999999999</v>
      </c>
      <c r="I3577">
        <v>1.1599999999999999</v>
      </c>
      <c r="J3577">
        <v>1.1599999999999999</v>
      </c>
      <c r="K3577">
        <v>1.1599999999999999</v>
      </c>
      <c r="L3577">
        <v>1.1599999999999999</v>
      </c>
    </row>
    <row r="3578" spans="1:12" x14ac:dyDescent="0.25">
      <c r="A3578" t="s">
        <v>696</v>
      </c>
      <c r="B3578">
        <v>2015</v>
      </c>
      <c r="C3578" t="s">
        <v>701</v>
      </c>
      <c r="D3578">
        <v>0.67249999999999999</v>
      </c>
      <c r="E3578">
        <v>0.67249999999999999</v>
      </c>
      <c r="F3578">
        <v>0.67249999999999999</v>
      </c>
      <c r="G3578">
        <v>0.67249999999999999</v>
      </c>
      <c r="H3578">
        <v>0.67249999999999999</v>
      </c>
      <c r="I3578">
        <v>0.67249999999999999</v>
      </c>
      <c r="J3578">
        <v>0.67249999999999999</v>
      </c>
      <c r="K3578">
        <v>0.67249999999999999</v>
      </c>
      <c r="L3578">
        <v>0.67249999999999999</v>
      </c>
    </row>
    <row r="3579" spans="1:12" x14ac:dyDescent="0.25">
      <c r="A3579" t="s">
        <v>704</v>
      </c>
      <c r="B3579">
        <v>2015</v>
      </c>
      <c r="C3579" t="s">
        <v>697</v>
      </c>
      <c r="D3579">
        <v>0.3412</v>
      </c>
      <c r="E3579">
        <v>0.3412</v>
      </c>
      <c r="F3579">
        <v>0.3412</v>
      </c>
      <c r="G3579">
        <v>0.3412</v>
      </c>
      <c r="H3579">
        <v>0.3412</v>
      </c>
      <c r="I3579">
        <v>0.3412</v>
      </c>
      <c r="J3579">
        <v>0.3412</v>
      </c>
      <c r="K3579">
        <v>0.3412</v>
      </c>
      <c r="L3579">
        <v>0.3412</v>
      </c>
    </row>
    <row r="3580" spans="1:12" x14ac:dyDescent="0.25">
      <c r="A3580" t="s">
        <v>704</v>
      </c>
      <c r="B3580">
        <v>2015</v>
      </c>
      <c r="C3580" t="s">
        <v>703</v>
      </c>
      <c r="D3580">
        <v>5.5999999999999999E-3</v>
      </c>
      <c r="E3580">
        <v>5.5999999999999999E-3</v>
      </c>
      <c r="F3580">
        <v>5.5999999999999999E-3</v>
      </c>
      <c r="G3580">
        <v>5.5999999999999999E-3</v>
      </c>
      <c r="H3580">
        <v>5.5999999999999999E-3</v>
      </c>
      <c r="I3580">
        <v>5.5999999999999999E-3</v>
      </c>
      <c r="J3580">
        <v>5.5999999999999999E-3</v>
      </c>
      <c r="K3580">
        <v>5.5999999999999999E-3</v>
      </c>
      <c r="L3580">
        <v>5.5999999999999999E-3</v>
      </c>
    </row>
    <row r="3581" spans="1:12" x14ac:dyDescent="0.25">
      <c r="A3581" t="s">
        <v>704</v>
      </c>
      <c r="B3581">
        <v>2015</v>
      </c>
      <c r="C3581" t="s">
        <v>702</v>
      </c>
      <c r="D3581">
        <v>2.8000000000000001E-2</v>
      </c>
      <c r="E3581">
        <v>2.8000000000000001E-2</v>
      </c>
      <c r="F3581">
        <v>2.8000000000000001E-2</v>
      </c>
      <c r="G3581">
        <v>2.8000000000000001E-2</v>
      </c>
      <c r="H3581">
        <v>2.8000000000000001E-2</v>
      </c>
      <c r="I3581">
        <v>2.8000000000000001E-2</v>
      </c>
      <c r="J3581">
        <v>2.8000000000000001E-2</v>
      </c>
      <c r="K3581">
        <v>2.8000000000000001E-2</v>
      </c>
      <c r="L3581">
        <v>2.8000000000000001E-2</v>
      </c>
    </row>
    <row r="3582" spans="1:12" x14ac:dyDescent="0.25">
      <c r="A3582" t="s">
        <v>704</v>
      </c>
      <c r="B3582">
        <v>2015</v>
      </c>
      <c r="C3582" t="s">
        <v>698</v>
      </c>
      <c r="D3582">
        <v>0.1022</v>
      </c>
      <c r="E3582">
        <v>0.1022</v>
      </c>
      <c r="F3582">
        <v>0.1022</v>
      </c>
      <c r="G3582">
        <v>0.1022</v>
      </c>
      <c r="H3582">
        <v>0.1022</v>
      </c>
      <c r="I3582">
        <v>0.1022</v>
      </c>
      <c r="J3582">
        <v>0.1022</v>
      </c>
      <c r="K3582">
        <v>0.1022</v>
      </c>
      <c r="L3582">
        <v>0.1022</v>
      </c>
    </row>
    <row r="3583" spans="1:12" x14ac:dyDescent="0.25">
      <c r="A3583" t="s">
        <v>704</v>
      </c>
      <c r="B3583">
        <v>2015</v>
      </c>
      <c r="C3583" t="s">
        <v>699</v>
      </c>
      <c r="D3583">
        <v>7.1000000000000004E-3</v>
      </c>
      <c r="E3583">
        <v>7.1000000000000004E-3</v>
      </c>
      <c r="F3583">
        <v>7.1000000000000004E-3</v>
      </c>
      <c r="G3583">
        <v>7.1000000000000004E-3</v>
      </c>
      <c r="H3583">
        <v>7.1000000000000004E-3</v>
      </c>
      <c r="I3583">
        <v>7.1000000000000004E-3</v>
      </c>
      <c r="J3583">
        <v>7.1000000000000004E-3</v>
      </c>
      <c r="K3583">
        <v>7.1000000000000004E-3</v>
      </c>
      <c r="L3583">
        <v>7.1000000000000004E-3</v>
      </c>
    </row>
    <row r="3584" spans="1:12" x14ac:dyDescent="0.25">
      <c r="A3584" t="s">
        <v>704</v>
      </c>
      <c r="B3584">
        <v>2015</v>
      </c>
      <c r="C3584" t="s">
        <v>701</v>
      </c>
      <c r="D3584">
        <v>8.2799999999999999E-2</v>
      </c>
      <c r="E3584">
        <v>8.2799999999999999E-2</v>
      </c>
      <c r="F3584">
        <v>8.2799999999999999E-2</v>
      </c>
      <c r="G3584">
        <v>8.2799999999999999E-2</v>
      </c>
      <c r="H3584">
        <v>8.2799999999999999E-2</v>
      </c>
      <c r="I3584">
        <v>8.2799999999999999E-2</v>
      </c>
      <c r="J3584">
        <v>8.2799999999999999E-2</v>
      </c>
      <c r="K3584">
        <v>8.2799999999999999E-2</v>
      </c>
      <c r="L3584">
        <v>8.2799999999999999E-2</v>
      </c>
    </row>
    <row r="3585" spans="1:12" x14ac:dyDescent="0.25">
      <c r="A3585" t="s">
        <v>704</v>
      </c>
      <c r="B3585">
        <v>2015</v>
      </c>
      <c r="C3585" t="s">
        <v>700</v>
      </c>
      <c r="D3585">
        <v>0.11550000000000001</v>
      </c>
      <c r="E3585">
        <v>0.11550000000000001</v>
      </c>
      <c r="F3585">
        <v>0.11550000000000001</v>
      </c>
      <c r="G3585">
        <v>0.11550000000000001</v>
      </c>
      <c r="H3585">
        <v>0.11550000000000001</v>
      </c>
      <c r="I3585">
        <v>0.11550000000000001</v>
      </c>
      <c r="J3585">
        <v>0.11550000000000001</v>
      </c>
      <c r="K3585">
        <v>0.11550000000000001</v>
      </c>
      <c r="L3585">
        <v>0.11550000000000001</v>
      </c>
    </row>
    <row r="3586" spans="1:12" x14ac:dyDescent="0.25">
      <c r="A3586" t="s">
        <v>706</v>
      </c>
      <c r="B3586">
        <v>2015</v>
      </c>
      <c r="C3586" t="s">
        <v>698</v>
      </c>
      <c r="D3586">
        <v>1.1932</v>
      </c>
      <c r="E3586">
        <v>1.1932</v>
      </c>
      <c r="F3586">
        <v>1.1932</v>
      </c>
      <c r="G3586">
        <v>1.1932</v>
      </c>
      <c r="H3586">
        <v>1.1932</v>
      </c>
      <c r="I3586">
        <v>1.1932</v>
      </c>
      <c r="J3586">
        <v>1.1932</v>
      </c>
      <c r="K3586">
        <v>1.1932</v>
      </c>
      <c r="L3586">
        <v>1.1932</v>
      </c>
    </row>
    <row r="3587" spans="1:12" x14ac:dyDescent="0.25">
      <c r="A3587" t="s">
        <v>706</v>
      </c>
      <c r="B3587">
        <v>2015</v>
      </c>
      <c r="C3587" t="s">
        <v>700</v>
      </c>
      <c r="D3587">
        <v>1.1815</v>
      </c>
      <c r="E3587">
        <v>1.1815</v>
      </c>
      <c r="F3587">
        <v>1.1815</v>
      </c>
      <c r="G3587">
        <v>1.1815</v>
      </c>
      <c r="H3587">
        <v>1.1815</v>
      </c>
      <c r="I3587">
        <v>1.1815</v>
      </c>
      <c r="J3587">
        <v>1.1815</v>
      </c>
      <c r="K3587">
        <v>1.1815</v>
      </c>
      <c r="L3587">
        <v>1.1815</v>
      </c>
    </row>
    <row r="3588" spans="1:12" x14ac:dyDescent="0.25">
      <c r="A3588" t="s">
        <v>706</v>
      </c>
      <c r="B3588">
        <v>2015</v>
      </c>
      <c r="C3588" t="s">
        <v>699</v>
      </c>
      <c r="D3588">
        <v>7.2999999999999995E-2</v>
      </c>
      <c r="E3588">
        <v>7.2999999999999995E-2</v>
      </c>
      <c r="F3588">
        <v>7.2999999999999995E-2</v>
      </c>
      <c r="G3588">
        <v>7.2999999999999995E-2</v>
      </c>
      <c r="H3588">
        <v>7.2999999999999995E-2</v>
      </c>
      <c r="I3588">
        <v>7.2999999999999995E-2</v>
      </c>
      <c r="J3588">
        <v>7.2999999999999995E-2</v>
      </c>
      <c r="K3588">
        <v>7.2999999999999995E-2</v>
      </c>
      <c r="L3588">
        <v>7.2999999999999995E-2</v>
      </c>
    </row>
    <row r="3589" spans="1:12" x14ac:dyDescent="0.25">
      <c r="A3589" t="s">
        <v>706</v>
      </c>
      <c r="B3589">
        <v>2015</v>
      </c>
      <c r="C3589" t="s">
        <v>702</v>
      </c>
      <c r="D3589">
        <v>0.28649999999999998</v>
      </c>
      <c r="E3589">
        <v>0.28649999999999998</v>
      </c>
      <c r="F3589">
        <v>0.28649999999999998</v>
      </c>
      <c r="G3589">
        <v>0.28649999999999998</v>
      </c>
      <c r="H3589">
        <v>0.28649999999999998</v>
      </c>
      <c r="I3589">
        <v>0.28649999999999998</v>
      </c>
      <c r="J3589">
        <v>0.28649999999999998</v>
      </c>
      <c r="K3589">
        <v>0.28649999999999998</v>
      </c>
      <c r="L3589">
        <v>0.28649999999999998</v>
      </c>
    </row>
    <row r="3590" spans="1:12" x14ac:dyDescent="0.25">
      <c r="A3590" t="s">
        <v>706</v>
      </c>
      <c r="B3590">
        <v>2015</v>
      </c>
      <c r="C3590" t="s">
        <v>701</v>
      </c>
      <c r="D3590">
        <v>0.81140000000000001</v>
      </c>
      <c r="E3590">
        <v>0.81140000000000001</v>
      </c>
      <c r="F3590">
        <v>0.81140000000000001</v>
      </c>
      <c r="G3590">
        <v>0.81140000000000001</v>
      </c>
      <c r="H3590">
        <v>0.81140000000000001</v>
      </c>
      <c r="I3590">
        <v>0.81140000000000001</v>
      </c>
      <c r="J3590">
        <v>0.81140000000000001</v>
      </c>
      <c r="K3590">
        <v>0.81140000000000001</v>
      </c>
      <c r="L3590">
        <v>0.81140000000000001</v>
      </c>
    </row>
    <row r="3591" spans="1:12" x14ac:dyDescent="0.25">
      <c r="A3591" t="s">
        <v>706</v>
      </c>
      <c r="B3591">
        <v>2015</v>
      </c>
      <c r="C3591" t="s">
        <v>697</v>
      </c>
      <c r="D3591">
        <v>3.6032000000000002</v>
      </c>
      <c r="E3591">
        <v>3.6032000000000002</v>
      </c>
      <c r="F3591">
        <v>3.6032000000000002</v>
      </c>
      <c r="G3591">
        <v>3.6032000000000002</v>
      </c>
      <c r="H3591">
        <v>3.6032000000000002</v>
      </c>
      <c r="I3591">
        <v>3.6032000000000002</v>
      </c>
      <c r="J3591">
        <v>3.6032000000000002</v>
      </c>
      <c r="K3591">
        <v>3.6032000000000002</v>
      </c>
      <c r="L3591">
        <v>3.6032000000000002</v>
      </c>
    </row>
    <row r="3592" spans="1:12" x14ac:dyDescent="0.25">
      <c r="A3592" t="s">
        <v>706</v>
      </c>
      <c r="B3592">
        <v>2015</v>
      </c>
      <c r="C3592" t="s">
        <v>703</v>
      </c>
      <c r="D3592">
        <v>5.7700000000000001E-2</v>
      </c>
      <c r="E3592">
        <v>5.7700000000000001E-2</v>
      </c>
      <c r="F3592">
        <v>5.7700000000000001E-2</v>
      </c>
      <c r="G3592">
        <v>5.7700000000000001E-2</v>
      </c>
      <c r="H3592">
        <v>5.7700000000000001E-2</v>
      </c>
      <c r="I3592">
        <v>5.7700000000000001E-2</v>
      </c>
      <c r="J3592">
        <v>5.7700000000000001E-2</v>
      </c>
      <c r="K3592">
        <v>5.7700000000000001E-2</v>
      </c>
      <c r="L3592">
        <v>5.7700000000000001E-2</v>
      </c>
    </row>
    <row r="3593" spans="1:12" x14ac:dyDescent="0.25">
      <c r="A3593" t="s">
        <v>708</v>
      </c>
      <c r="B3593">
        <v>2015</v>
      </c>
      <c r="C3593" t="s">
        <v>703</v>
      </c>
      <c r="D3593">
        <v>2.2800000000000001E-2</v>
      </c>
      <c r="E3593">
        <v>2.2800000000000001E-2</v>
      </c>
      <c r="F3593">
        <v>2.2800000000000001E-2</v>
      </c>
      <c r="G3593">
        <v>2.2800000000000001E-2</v>
      </c>
      <c r="H3593">
        <v>2.2800000000000001E-2</v>
      </c>
      <c r="I3593">
        <v>2.2800000000000001E-2</v>
      </c>
      <c r="J3593">
        <v>2.2800000000000001E-2</v>
      </c>
      <c r="K3593">
        <v>2.2800000000000001E-2</v>
      </c>
      <c r="L3593">
        <v>2.2800000000000001E-2</v>
      </c>
    </row>
    <row r="3594" spans="1:12" x14ac:dyDescent="0.25">
      <c r="A3594" t="s">
        <v>708</v>
      </c>
      <c r="B3594">
        <v>2015</v>
      </c>
      <c r="C3594" t="s">
        <v>697</v>
      </c>
      <c r="D3594">
        <v>1.6575</v>
      </c>
      <c r="E3594">
        <v>1.6575</v>
      </c>
      <c r="F3594">
        <v>1.6575</v>
      </c>
      <c r="G3594">
        <v>1.6575</v>
      </c>
      <c r="H3594">
        <v>1.6575</v>
      </c>
      <c r="I3594">
        <v>1.6575</v>
      </c>
      <c r="J3594">
        <v>1.6575</v>
      </c>
      <c r="K3594">
        <v>1.6575</v>
      </c>
      <c r="L3594">
        <v>1.6575</v>
      </c>
    </row>
    <row r="3595" spans="1:12" x14ac:dyDescent="0.25">
      <c r="A3595" t="s">
        <v>708</v>
      </c>
      <c r="B3595">
        <v>2015</v>
      </c>
      <c r="C3595" t="s">
        <v>700</v>
      </c>
      <c r="D3595">
        <v>0.46800000000000003</v>
      </c>
      <c r="E3595">
        <v>0.46800000000000003</v>
      </c>
      <c r="F3595">
        <v>0.46800000000000003</v>
      </c>
      <c r="G3595">
        <v>0.46800000000000003</v>
      </c>
      <c r="H3595">
        <v>0.46800000000000003</v>
      </c>
      <c r="I3595">
        <v>0.46800000000000003</v>
      </c>
      <c r="J3595">
        <v>0.46800000000000003</v>
      </c>
      <c r="K3595">
        <v>0.46800000000000003</v>
      </c>
      <c r="L3595">
        <v>0.46800000000000003</v>
      </c>
    </row>
    <row r="3596" spans="1:12" x14ac:dyDescent="0.25">
      <c r="A3596" t="s">
        <v>708</v>
      </c>
      <c r="B3596">
        <v>2015</v>
      </c>
      <c r="C3596" t="s">
        <v>702</v>
      </c>
      <c r="D3596">
        <v>0.1135</v>
      </c>
      <c r="E3596">
        <v>0.1135</v>
      </c>
      <c r="F3596">
        <v>0.1135</v>
      </c>
      <c r="G3596">
        <v>0.1135</v>
      </c>
      <c r="H3596">
        <v>0.1135</v>
      </c>
      <c r="I3596">
        <v>0.1135</v>
      </c>
      <c r="J3596">
        <v>0.1135</v>
      </c>
      <c r="K3596">
        <v>0.1135</v>
      </c>
      <c r="L3596">
        <v>0.1135</v>
      </c>
    </row>
    <row r="3597" spans="1:12" x14ac:dyDescent="0.25">
      <c r="A3597" t="s">
        <v>708</v>
      </c>
      <c r="B3597">
        <v>2015</v>
      </c>
      <c r="C3597" t="s">
        <v>699</v>
      </c>
      <c r="D3597">
        <v>2.8899999999999999E-2</v>
      </c>
      <c r="E3597">
        <v>2.8899999999999999E-2</v>
      </c>
      <c r="F3597">
        <v>2.8899999999999999E-2</v>
      </c>
      <c r="G3597">
        <v>2.8899999999999999E-2</v>
      </c>
      <c r="H3597">
        <v>2.8899999999999999E-2</v>
      </c>
      <c r="I3597">
        <v>2.8899999999999999E-2</v>
      </c>
      <c r="J3597">
        <v>2.8899999999999999E-2</v>
      </c>
      <c r="K3597">
        <v>2.8899999999999999E-2</v>
      </c>
      <c r="L3597">
        <v>2.8899999999999999E-2</v>
      </c>
    </row>
    <row r="3598" spans="1:12" x14ac:dyDescent="0.25">
      <c r="A3598" t="s">
        <v>708</v>
      </c>
      <c r="B3598">
        <v>2015</v>
      </c>
      <c r="C3598" t="s">
        <v>701</v>
      </c>
      <c r="D3598">
        <v>0.41620000000000001</v>
      </c>
      <c r="E3598">
        <v>0.41620000000000001</v>
      </c>
      <c r="F3598">
        <v>0.41620000000000001</v>
      </c>
      <c r="G3598">
        <v>0.41620000000000001</v>
      </c>
      <c r="H3598">
        <v>0.41620000000000001</v>
      </c>
      <c r="I3598">
        <v>0.41620000000000001</v>
      </c>
      <c r="J3598">
        <v>0.41620000000000001</v>
      </c>
      <c r="K3598">
        <v>0.41620000000000001</v>
      </c>
      <c r="L3598">
        <v>0.41620000000000001</v>
      </c>
    </row>
    <row r="3599" spans="1:12" x14ac:dyDescent="0.25">
      <c r="A3599" t="s">
        <v>708</v>
      </c>
      <c r="B3599">
        <v>2015</v>
      </c>
      <c r="C3599" t="s">
        <v>698</v>
      </c>
      <c r="D3599">
        <v>0.60809999999999997</v>
      </c>
      <c r="E3599">
        <v>0.60809999999999997</v>
      </c>
      <c r="F3599">
        <v>0.60809999999999997</v>
      </c>
      <c r="G3599">
        <v>0.60809999999999997</v>
      </c>
      <c r="H3599">
        <v>0.60809999999999997</v>
      </c>
      <c r="I3599">
        <v>0.60809999999999997</v>
      </c>
      <c r="J3599">
        <v>0.60809999999999997</v>
      </c>
      <c r="K3599">
        <v>0.60809999999999997</v>
      </c>
      <c r="L3599">
        <v>0.60809999999999997</v>
      </c>
    </row>
    <row r="3600" spans="1:12" x14ac:dyDescent="0.25">
      <c r="A3600" t="s">
        <v>709</v>
      </c>
      <c r="B3600">
        <v>2015</v>
      </c>
      <c r="C3600" t="s">
        <v>697</v>
      </c>
      <c r="D3600">
        <v>18.287700000000001</v>
      </c>
      <c r="E3600">
        <v>18.287700000000001</v>
      </c>
      <c r="F3600">
        <v>18.287700000000001</v>
      </c>
      <c r="G3600">
        <v>18.287700000000001</v>
      </c>
      <c r="H3600">
        <v>18.287700000000001</v>
      </c>
      <c r="I3600">
        <v>18.287700000000001</v>
      </c>
      <c r="J3600">
        <v>18.287700000000001</v>
      </c>
      <c r="K3600">
        <v>18.287700000000001</v>
      </c>
      <c r="L3600">
        <v>18.287700000000001</v>
      </c>
    </row>
    <row r="3601" spans="1:12" x14ac:dyDescent="0.25">
      <c r="A3601" t="s">
        <v>709</v>
      </c>
      <c r="B3601">
        <v>2015</v>
      </c>
      <c r="C3601" t="s">
        <v>699</v>
      </c>
      <c r="D3601">
        <v>0.3906</v>
      </c>
      <c r="E3601">
        <v>0.3906</v>
      </c>
      <c r="F3601">
        <v>0.3906</v>
      </c>
      <c r="G3601">
        <v>0.3906</v>
      </c>
      <c r="H3601">
        <v>0.3906</v>
      </c>
      <c r="I3601">
        <v>0.3906</v>
      </c>
      <c r="J3601">
        <v>0.3906</v>
      </c>
      <c r="K3601">
        <v>0.3906</v>
      </c>
      <c r="L3601">
        <v>0.3906</v>
      </c>
    </row>
    <row r="3602" spans="1:12" x14ac:dyDescent="0.25">
      <c r="A3602" t="s">
        <v>709</v>
      </c>
      <c r="B3602">
        <v>2015</v>
      </c>
      <c r="C3602" t="s">
        <v>700</v>
      </c>
      <c r="D3602">
        <v>6.3247</v>
      </c>
      <c r="E3602">
        <v>6.3247</v>
      </c>
      <c r="F3602">
        <v>6.3247</v>
      </c>
      <c r="G3602">
        <v>6.3247</v>
      </c>
      <c r="H3602">
        <v>6.3247</v>
      </c>
      <c r="I3602">
        <v>6.3247</v>
      </c>
      <c r="J3602">
        <v>6.3247</v>
      </c>
      <c r="K3602">
        <v>6.3247</v>
      </c>
      <c r="L3602">
        <v>6.3247</v>
      </c>
    </row>
    <row r="3603" spans="1:12" x14ac:dyDescent="0.25">
      <c r="A3603" t="s">
        <v>709</v>
      </c>
      <c r="B3603">
        <v>2015</v>
      </c>
      <c r="C3603" t="s">
        <v>701</v>
      </c>
      <c r="D3603">
        <v>4.1201999999999996</v>
      </c>
      <c r="E3603">
        <v>4.1201999999999996</v>
      </c>
      <c r="F3603">
        <v>4.1201999999999996</v>
      </c>
      <c r="G3603">
        <v>4.1201999999999996</v>
      </c>
      <c r="H3603">
        <v>4.1201999999999996</v>
      </c>
      <c r="I3603">
        <v>4.1201999999999996</v>
      </c>
      <c r="J3603">
        <v>4.1201999999999996</v>
      </c>
      <c r="K3603">
        <v>4.1201999999999996</v>
      </c>
      <c r="L3603">
        <v>4.1201999999999996</v>
      </c>
    </row>
    <row r="3604" spans="1:12" x14ac:dyDescent="0.25">
      <c r="A3604" t="s">
        <v>709</v>
      </c>
      <c r="B3604">
        <v>2015</v>
      </c>
      <c r="C3604" t="s">
        <v>698</v>
      </c>
      <c r="D3604">
        <v>5.61</v>
      </c>
      <c r="E3604">
        <v>5.61</v>
      </c>
      <c r="F3604">
        <v>5.61</v>
      </c>
      <c r="G3604">
        <v>5.61</v>
      </c>
      <c r="H3604">
        <v>5.61</v>
      </c>
      <c r="I3604">
        <v>5.61</v>
      </c>
      <c r="J3604">
        <v>5.61</v>
      </c>
      <c r="K3604">
        <v>5.61</v>
      </c>
      <c r="L3604">
        <v>5.61</v>
      </c>
    </row>
    <row r="3605" spans="1:12" x14ac:dyDescent="0.25">
      <c r="A3605" t="s">
        <v>709</v>
      </c>
      <c r="B3605">
        <v>2015</v>
      </c>
      <c r="C3605" t="s">
        <v>703</v>
      </c>
      <c r="D3605">
        <v>0.30859999999999999</v>
      </c>
      <c r="E3605">
        <v>0.30859999999999999</v>
      </c>
      <c r="F3605">
        <v>0.30859999999999999</v>
      </c>
      <c r="G3605">
        <v>0.30859999999999999</v>
      </c>
      <c r="H3605">
        <v>0.30859999999999999</v>
      </c>
      <c r="I3605">
        <v>0.30859999999999999</v>
      </c>
      <c r="J3605">
        <v>0.30859999999999999</v>
      </c>
      <c r="K3605">
        <v>0.30859999999999999</v>
      </c>
      <c r="L3605">
        <v>0.30859999999999999</v>
      </c>
    </row>
    <row r="3606" spans="1:12" x14ac:dyDescent="0.25">
      <c r="A3606" t="s">
        <v>709</v>
      </c>
      <c r="B3606">
        <v>2015</v>
      </c>
      <c r="C3606" t="s">
        <v>702</v>
      </c>
      <c r="D3606">
        <v>1.5336000000000001</v>
      </c>
      <c r="E3606">
        <v>1.5336000000000001</v>
      </c>
      <c r="F3606">
        <v>1.5336000000000001</v>
      </c>
      <c r="G3606">
        <v>1.5336000000000001</v>
      </c>
      <c r="H3606">
        <v>1.5336000000000001</v>
      </c>
      <c r="I3606">
        <v>1.5336000000000001</v>
      </c>
      <c r="J3606">
        <v>1.5336000000000001</v>
      </c>
      <c r="K3606">
        <v>1.5336000000000001</v>
      </c>
      <c r="L3606">
        <v>1.5336000000000001</v>
      </c>
    </row>
    <row r="3607" spans="1:12" x14ac:dyDescent="0.25">
      <c r="A3607" t="s">
        <v>710</v>
      </c>
      <c r="B3607">
        <v>2015</v>
      </c>
      <c r="C3607" t="s">
        <v>700</v>
      </c>
      <c r="D3607">
        <v>0.79600000000000004</v>
      </c>
      <c r="E3607">
        <v>0.79600000000000004</v>
      </c>
      <c r="F3607">
        <v>0.79600000000000004</v>
      </c>
      <c r="G3607">
        <v>0.79600000000000004</v>
      </c>
      <c r="H3607">
        <v>0.79600000000000004</v>
      </c>
      <c r="I3607">
        <v>0.79600000000000004</v>
      </c>
      <c r="J3607">
        <v>0.79600000000000004</v>
      </c>
      <c r="K3607">
        <v>0.79600000000000004</v>
      </c>
      <c r="L3607">
        <v>0.79600000000000004</v>
      </c>
    </row>
    <row r="3608" spans="1:12" x14ac:dyDescent="0.25">
      <c r="A3608" t="s">
        <v>710</v>
      </c>
      <c r="B3608">
        <v>2015</v>
      </c>
      <c r="C3608" t="s">
        <v>701</v>
      </c>
      <c r="D3608">
        <v>0.59019999999999995</v>
      </c>
      <c r="E3608">
        <v>0.59019999999999995</v>
      </c>
      <c r="F3608">
        <v>0.59019999999999995</v>
      </c>
      <c r="G3608">
        <v>0.59019999999999995</v>
      </c>
      <c r="H3608">
        <v>0.59019999999999995</v>
      </c>
      <c r="I3608">
        <v>0.59019999999999995</v>
      </c>
      <c r="J3608">
        <v>0.59019999999999995</v>
      </c>
      <c r="K3608">
        <v>0.59019999999999995</v>
      </c>
      <c r="L3608">
        <v>0.59019999999999995</v>
      </c>
    </row>
    <row r="3609" spans="1:12" x14ac:dyDescent="0.25">
      <c r="A3609" t="s">
        <v>710</v>
      </c>
      <c r="B3609">
        <v>2015</v>
      </c>
      <c r="C3609" t="s">
        <v>703</v>
      </c>
      <c r="D3609">
        <v>3.8800000000000001E-2</v>
      </c>
      <c r="E3609">
        <v>3.8800000000000001E-2</v>
      </c>
      <c r="F3609">
        <v>3.8800000000000001E-2</v>
      </c>
      <c r="G3609">
        <v>3.8800000000000001E-2</v>
      </c>
      <c r="H3609">
        <v>3.8800000000000001E-2</v>
      </c>
      <c r="I3609">
        <v>3.8800000000000001E-2</v>
      </c>
      <c r="J3609">
        <v>3.8800000000000001E-2</v>
      </c>
      <c r="K3609">
        <v>3.8800000000000001E-2</v>
      </c>
      <c r="L3609">
        <v>3.8800000000000001E-2</v>
      </c>
    </row>
    <row r="3610" spans="1:12" x14ac:dyDescent="0.25">
      <c r="A3610" t="s">
        <v>710</v>
      </c>
      <c r="B3610">
        <v>2015</v>
      </c>
      <c r="C3610" t="s">
        <v>698</v>
      </c>
      <c r="D3610">
        <v>0.89929999999999999</v>
      </c>
      <c r="E3610">
        <v>0.89929999999999999</v>
      </c>
      <c r="F3610">
        <v>0.89929999999999999</v>
      </c>
      <c r="G3610">
        <v>0.89929999999999999</v>
      </c>
      <c r="H3610">
        <v>0.89929999999999999</v>
      </c>
      <c r="I3610">
        <v>0.89929999999999999</v>
      </c>
      <c r="J3610">
        <v>0.89929999999999999</v>
      </c>
      <c r="K3610">
        <v>0.89929999999999999</v>
      </c>
      <c r="L3610">
        <v>0.89929999999999999</v>
      </c>
    </row>
    <row r="3611" spans="1:12" x14ac:dyDescent="0.25">
      <c r="A3611" t="s">
        <v>710</v>
      </c>
      <c r="B3611">
        <v>2015</v>
      </c>
      <c r="C3611" t="s">
        <v>699</v>
      </c>
      <c r="D3611">
        <v>4.9200000000000001E-2</v>
      </c>
      <c r="E3611">
        <v>4.9200000000000001E-2</v>
      </c>
      <c r="F3611">
        <v>4.9200000000000001E-2</v>
      </c>
      <c r="G3611">
        <v>4.9200000000000001E-2</v>
      </c>
      <c r="H3611">
        <v>4.9200000000000001E-2</v>
      </c>
      <c r="I3611">
        <v>4.9200000000000001E-2</v>
      </c>
      <c r="J3611">
        <v>4.9200000000000001E-2</v>
      </c>
      <c r="K3611">
        <v>4.9200000000000001E-2</v>
      </c>
      <c r="L3611">
        <v>4.9200000000000001E-2</v>
      </c>
    </row>
    <row r="3612" spans="1:12" x14ac:dyDescent="0.25">
      <c r="A3612" t="s">
        <v>710</v>
      </c>
      <c r="B3612">
        <v>2015</v>
      </c>
      <c r="C3612" t="s">
        <v>697</v>
      </c>
      <c r="D3612">
        <v>2.5663999999999998</v>
      </c>
      <c r="E3612">
        <v>2.5663999999999998</v>
      </c>
      <c r="F3612">
        <v>2.5663999999999998</v>
      </c>
      <c r="G3612">
        <v>2.5663999999999998</v>
      </c>
      <c r="H3612">
        <v>2.5663999999999998</v>
      </c>
      <c r="I3612">
        <v>2.5663999999999998</v>
      </c>
      <c r="J3612">
        <v>2.5663999999999998</v>
      </c>
      <c r="K3612">
        <v>2.5663999999999998</v>
      </c>
      <c r="L3612">
        <v>2.5663999999999998</v>
      </c>
    </row>
    <row r="3613" spans="1:12" x14ac:dyDescent="0.25">
      <c r="A3613" t="s">
        <v>710</v>
      </c>
      <c r="B3613">
        <v>2015</v>
      </c>
      <c r="C3613" t="s">
        <v>702</v>
      </c>
      <c r="D3613">
        <v>0.193</v>
      </c>
      <c r="E3613">
        <v>0.193</v>
      </c>
      <c r="F3613">
        <v>0.193</v>
      </c>
      <c r="G3613">
        <v>0.193</v>
      </c>
      <c r="H3613">
        <v>0.193</v>
      </c>
      <c r="I3613">
        <v>0.193</v>
      </c>
      <c r="J3613">
        <v>0.193</v>
      </c>
      <c r="K3613">
        <v>0.193</v>
      </c>
      <c r="L3613">
        <v>0.193</v>
      </c>
    </row>
    <row r="3614" spans="1:12" x14ac:dyDescent="0.25">
      <c r="A3614" t="s">
        <v>711</v>
      </c>
      <c r="B3614">
        <v>2015</v>
      </c>
      <c r="C3614" t="s">
        <v>702</v>
      </c>
      <c r="D3614">
        <v>0.13900000000000001</v>
      </c>
      <c r="E3614">
        <v>0.13900000000000001</v>
      </c>
      <c r="F3614">
        <v>0.13900000000000001</v>
      </c>
      <c r="G3614">
        <v>0.13900000000000001</v>
      </c>
      <c r="H3614">
        <v>0.13900000000000001</v>
      </c>
      <c r="I3614">
        <v>0.13900000000000001</v>
      </c>
      <c r="J3614">
        <v>0.13900000000000001</v>
      </c>
      <c r="K3614">
        <v>0.13900000000000001</v>
      </c>
      <c r="L3614">
        <v>0.13900000000000001</v>
      </c>
    </row>
    <row r="3615" spans="1:12" x14ac:dyDescent="0.25">
      <c r="A3615" t="s">
        <v>711</v>
      </c>
      <c r="B3615">
        <v>2015</v>
      </c>
      <c r="C3615" t="s">
        <v>698</v>
      </c>
      <c r="D3615">
        <v>0.59650000000000003</v>
      </c>
      <c r="E3615">
        <v>0.59650000000000003</v>
      </c>
      <c r="F3615">
        <v>0.59650000000000003</v>
      </c>
      <c r="G3615">
        <v>0.59650000000000003</v>
      </c>
      <c r="H3615">
        <v>0.59650000000000003</v>
      </c>
      <c r="I3615">
        <v>0.59650000000000003</v>
      </c>
      <c r="J3615">
        <v>0.59650000000000003</v>
      </c>
      <c r="K3615">
        <v>0.59650000000000003</v>
      </c>
      <c r="L3615">
        <v>0.59650000000000003</v>
      </c>
    </row>
    <row r="3616" spans="1:12" x14ac:dyDescent="0.25">
      <c r="A3616" t="s">
        <v>711</v>
      </c>
      <c r="B3616">
        <v>2015</v>
      </c>
      <c r="C3616" t="s">
        <v>703</v>
      </c>
      <c r="D3616">
        <v>2.8000000000000001E-2</v>
      </c>
      <c r="E3616">
        <v>2.8000000000000001E-2</v>
      </c>
      <c r="F3616">
        <v>2.8000000000000001E-2</v>
      </c>
      <c r="G3616">
        <v>2.8000000000000001E-2</v>
      </c>
      <c r="H3616">
        <v>2.8000000000000001E-2</v>
      </c>
      <c r="I3616">
        <v>2.8000000000000001E-2</v>
      </c>
      <c r="J3616">
        <v>2.8000000000000001E-2</v>
      </c>
      <c r="K3616">
        <v>2.8000000000000001E-2</v>
      </c>
      <c r="L3616">
        <v>2.8000000000000001E-2</v>
      </c>
    </row>
    <row r="3617" spans="1:12" x14ac:dyDescent="0.25">
      <c r="A3617" t="s">
        <v>711</v>
      </c>
      <c r="B3617">
        <v>2015</v>
      </c>
      <c r="C3617" t="s">
        <v>701</v>
      </c>
      <c r="D3617">
        <v>0.37859999999999999</v>
      </c>
      <c r="E3617">
        <v>0.37859999999999999</v>
      </c>
      <c r="F3617">
        <v>0.37859999999999999</v>
      </c>
      <c r="G3617">
        <v>0.37859999999999999</v>
      </c>
      <c r="H3617">
        <v>0.37859999999999999</v>
      </c>
      <c r="I3617">
        <v>0.37859999999999999</v>
      </c>
      <c r="J3617">
        <v>0.37859999999999999</v>
      </c>
      <c r="K3617">
        <v>0.37859999999999999</v>
      </c>
      <c r="L3617">
        <v>0.37859999999999999</v>
      </c>
    </row>
    <row r="3618" spans="1:12" x14ac:dyDescent="0.25">
      <c r="A3618" t="s">
        <v>711</v>
      </c>
      <c r="B3618">
        <v>2015</v>
      </c>
      <c r="C3618" t="s">
        <v>699</v>
      </c>
      <c r="D3618">
        <v>3.5400000000000001E-2</v>
      </c>
      <c r="E3618">
        <v>3.5400000000000001E-2</v>
      </c>
      <c r="F3618">
        <v>3.5400000000000001E-2</v>
      </c>
      <c r="G3618">
        <v>3.5400000000000001E-2</v>
      </c>
      <c r="H3618">
        <v>3.5400000000000001E-2</v>
      </c>
      <c r="I3618">
        <v>3.5400000000000001E-2</v>
      </c>
      <c r="J3618">
        <v>3.5400000000000001E-2</v>
      </c>
      <c r="K3618">
        <v>3.5400000000000001E-2</v>
      </c>
      <c r="L3618">
        <v>3.5400000000000001E-2</v>
      </c>
    </row>
    <row r="3619" spans="1:12" x14ac:dyDescent="0.25">
      <c r="A3619" t="s">
        <v>711</v>
      </c>
      <c r="B3619">
        <v>2015</v>
      </c>
      <c r="C3619" t="s">
        <v>697</v>
      </c>
      <c r="D3619">
        <v>1.7504999999999999</v>
      </c>
      <c r="E3619">
        <v>1.7504999999999999</v>
      </c>
      <c r="F3619">
        <v>1.7504999999999999</v>
      </c>
      <c r="G3619">
        <v>1.7504999999999999</v>
      </c>
      <c r="H3619">
        <v>1.7504999999999999</v>
      </c>
      <c r="I3619">
        <v>1.7504999999999999</v>
      </c>
      <c r="J3619">
        <v>1.7504999999999999</v>
      </c>
      <c r="K3619">
        <v>1.7504999999999999</v>
      </c>
      <c r="L3619">
        <v>1.7504999999999999</v>
      </c>
    </row>
    <row r="3620" spans="1:12" x14ac:dyDescent="0.25">
      <c r="A3620" t="s">
        <v>711</v>
      </c>
      <c r="B3620">
        <v>2015</v>
      </c>
      <c r="C3620" t="s">
        <v>700</v>
      </c>
      <c r="D3620">
        <v>0.57310000000000005</v>
      </c>
      <c r="E3620">
        <v>0.57310000000000005</v>
      </c>
      <c r="F3620">
        <v>0.57310000000000005</v>
      </c>
      <c r="G3620">
        <v>0.57310000000000005</v>
      </c>
      <c r="H3620">
        <v>0.57310000000000005</v>
      </c>
      <c r="I3620">
        <v>0.57310000000000005</v>
      </c>
      <c r="J3620">
        <v>0.57310000000000005</v>
      </c>
      <c r="K3620">
        <v>0.57310000000000005</v>
      </c>
      <c r="L3620">
        <v>0.57310000000000005</v>
      </c>
    </row>
    <row r="3621" spans="1:12" x14ac:dyDescent="0.25">
      <c r="A3621" t="s">
        <v>712</v>
      </c>
      <c r="B3621">
        <v>2015</v>
      </c>
      <c r="C3621" t="s">
        <v>701</v>
      </c>
      <c r="D3621">
        <v>0.13009999999999999</v>
      </c>
      <c r="E3621">
        <v>0.13009999999999999</v>
      </c>
      <c r="F3621">
        <v>0.13009999999999999</v>
      </c>
      <c r="G3621">
        <v>0.13009999999999999</v>
      </c>
      <c r="H3621">
        <v>0.13009999999999999</v>
      </c>
      <c r="I3621">
        <v>0.13009999999999999</v>
      </c>
      <c r="J3621">
        <v>0.13009999999999999</v>
      </c>
      <c r="K3621">
        <v>0.13009999999999999</v>
      </c>
      <c r="L3621">
        <v>0.13009999999999999</v>
      </c>
    </row>
    <row r="3622" spans="1:12" x14ac:dyDescent="0.25">
      <c r="A3622" t="s">
        <v>712</v>
      </c>
      <c r="B3622">
        <v>2015</v>
      </c>
      <c r="C3622" t="s">
        <v>699</v>
      </c>
      <c r="D3622">
        <v>8.9999999999999993E-3</v>
      </c>
      <c r="E3622">
        <v>8.9999999999999993E-3</v>
      </c>
      <c r="F3622">
        <v>8.9999999999999993E-3</v>
      </c>
      <c r="G3622">
        <v>8.9999999999999993E-3</v>
      </c>
      <c r="H3622">
        <v>8.9999999999999993E-3</v>
      </c>
      <c r="I3622">
        <v>8.9999999999999993E-3</v>
      </c>
      <c r="J3622">
        <v>8.9999999999999993E-3</v>
      </c>
      <c r="K3622">
        <v>8.9999999999999993E-3</v>
      </c>
      <c r="L3622">
        <v>8.9999999999999993E-3</v>
      </c>
    </row>
    <row r="3623" spans="1:12" x14ac:dyDescent="0.25">
      <c r="A3623" t="s">
        <v>712</v>
      </c>
      <c r="B3623">
        <v>2015</v>
      </c>
      <c r="C3623" t="s">
        <v>698</v>
      </c>
      <c r="D3623">
        <v>0.17369999999999999</v>
      </c>
      <c r="E3623">
        <v>0.17369999999999999</v>
      </c>
      <c r="F3623">
        <v>0.17369999999999999</v>
      </c>
      <c r="G3623">
        <v>0.17369999999999999</v>
      </c>
      <c r="H3623">
        <v>0.17369999999999999</v>
      </c>
      <c r="I3623">
        <v>0.17369999999999999</v>
      </c>
      <c r="J3623">
        <v>0.17369999999999999</v>
      </c>
      <c r="K3623">
        <v>0.17369999999999999</v>
      </c>
      <c r="L3623">
        <v>0.17369999999999999</v>
      </c>
    </row>
    <row r="3624" spans="1:12" x14ac:dyDescent="0.25">
      <c r="A3624" t="s">
        <v>712</v>
      </c>
      <c r="B3624">
        <v>2015</v>
      </c>
      <c r="C3624" t="s">
        <v>697</v>
      </c>
      <c r="D3624">
        <v>0.50160000000000005</v>
      </c>
      <c r="E3624">
        <v>0.50160000000000005</v>
      </c>
      <c r="F3624">
        <v>0.50160000000000005</v>
      </c>
      <c r="G3624">
        <v>0.50160000000000005</v>
      </c>
      <c r="H3624">
        <v>0.50160000000000005</v>
      </c>
      <c r="I3624">
        <v>0.50160000000000005</v>
      </c>
      <c r="J3624">
        <v>0.50160000000000005</v>
      </c>
      <c r="K3624">
        <v>0.50160000000000005</v>
      </c>
      <c r="L3624">
        <v>0.50160000000000005</v>
      </c>
    </row>
    <row r="3625" spans="1:12" x14ac:dyDescent="0.25">
      <c r="A3625" t="s">
        <v>712</v>
      </c>
      <c r="B3625">
        <v>2015</v>
      </c>
      <c r="C3625" t="s">
        <v>703</v>
      </c>
      <c r="D3625">
        <v>7.1000000000000004E-3</v>
      </c>
      <c r="E3625">
        <v>7.1000000000000004E-3</v>
      </c>
      <c r="F3625">
        <v>7.1000000000000004E-3</v>
      </c>
      <c r="G3625">
        <v>7.1000000000000004E-3</v>
      </c>
      <c r="H3625">
        <v>7.1000000000000004E-3</v>
      </c>
      <c r="I3625">
        <v>7.1000000000000004E-3</v>
      </c>
      <c r="J3625">
        <v>7.1000000000000004E-3</v>
      </c>
      <c r="K3625">
        <v>7.1000000000000004E-3</v>
      </c>
      <c r="L3625">
        <v>7.1000000000000004E-3</v>
      </c>
    </row>
    <row r="3626" spans="1:12" x14ac:dyDescent="0.25">
      <c r="A3626" t="s">
        <v>712</v>
      </c>
      <c r="B3626">
        <v>2015</v>
      </c>
      <c r="C3626" t="s">
        <v>702</v>
      </c>
      <c r="D3626">
        <v>3.5400000000000001E-2</v>
      </c>
      <c r="E3626">
        <v>3.5400000000000001E-2</v>
      </c>
      <c r="F3626">
        <v>3.5400000000000001E-2</v>
      </c>
      <c r="G3626">
        <v>3.5400000000000001E-2</v>
      </c>
      <c r="H3626">
        <v>3.5400000000000001E-2</v>
      </c>
      <c r="I3626">
        <v>3.5400000000000001E-2</v>
      </c>
      <c r="J3626">
        <v>3.5400000000000001E-2</v>
      </c>
      <c r="K3626">
        <v>3.5400000000000001E-2</v>
      </c>
      <c r="L3626">
        <v>3.5400000000000001E-2</v>
      </c>
    </row>
    <row r="3627" spans="1:12" x14ac:dyDescent="0.25">
      <c r="A3627" t="s">
        <v>712</v>
      </c>
      <c r="B3627">
        <v>2015</v>
      </c>
      <c r="C3627" t="s">
        <v>700</v>
      </c>
      <c r="D3627">
        <v>0.1462</v>
      </c>
      <c r="E3627">
        <v>0.1462</v>
      </c>
      <c r="F3627">
        <v>0.1462</v>
      </c>
      <c r="G3627">
        <v>0.1462</v>
      </c>
      <c r="H3627">
        <v>0.1462</v>
      </c>
      <c r="I3627">
        <v>0.1462</v>
      </c>
      <c r="J3627">
        <v>0.1462</v>
      </c>
      <c r="K3627">
        <v>0.1462</v>
      </c>
      <c r="L3627">
        <v>0.1462</v>
      </c>
    </row>
    <row r="3628" spans="1:12" x14ac:dyDescent="0.25">
      <c r="A3628" t="s">
        <v>713</v>
      </c>
      <c r="B3628">
        <v>2015</v>
      </c>
      <c r="C3628" t="s">
        <v>698</v>
      </c>
      <c r="D3628">
        <v>3.7469000000000001</v>
      </c>
      <c r="E3628">
        <v>3.7469000000000001</v>
      </c>
      <c r="F3628">
        <v>3.7469000000000001</v>
      </c>
      <c r="G3628">
        <v>3.7469000000000001</v>
      </c>
      <c r="H3628">
        <v>3.7469000000000001</v>
      </c>
      <c r="I3628">
        <v>3.7469000000000001</v>
      </c>
      <c r="J3628">
        <v>3.7469000000000001</v>
      </c>
      <c r="K3628">
        <v>3.7469000000000001</v>
      </c>
      <c r="L3628">
        <v>3.7469000000000001</v>
      </c>
    </row>
    <row r="3629" spans="1:12" x14ac:dyDescent="0.25">
      <c r="A3629" t="s">
        <v>713</v>
      </c>
      <c r="B3629">
        <v>2015</v>
      </c>
      <c r="C3629" t="s">
        <v>703</v>
      </c>
      <c r="D3629">
        <v>0.16309999999999999</v>
      </c>
      <c r="E3629">
        <v>0.16309999999999999</v>
      </c>
      <c r="F3629">
        <v>0.16309999999999999</v>
      </c>
      <c r="G3629">
        <v>0.16309999999999999</v>
      </c>
      <c r="H3629">
        <v>0.16309999999999999</v>
      </c>
      <c r="I3629">
        <v>0.16309999999999999</v>
      </c>
      <c r="J3629">
        <v>0.16309999999999999</v>
      </c>
      <c r="K3629">
        <v>0.16309999999999999</v>
      </c>
      <c r="L3629">
        <v>0.16309999999999999</v>
      </c>
    </row>
    <row r="3630" spans="1:12" x14ac:dyDescent="0.25">
      <c r="A3630" t="s">
        <v>713</v>
      </c>
      <c r="B3630">
        <v>2015</v>
      </c>
      <c r="C3630" t="s">
        <v>697</v>
      </c>
      <c r="D3630">
        <v>11.165800000000001</v>
      </c>
      <c r="E3630">
        <v>11.165800000000001</v>
      </c>
      <c r="F3630">
        <v>11.165800000000001</v>
      </c>
      <c r="G3630">
        <v>11.165800000000001</v>
      </c>
      <c r="H3630">
        <v>11.165800000000001</v>
      </c>
      <c r="I3630">
        <v>11.165800000000001</v>
      </c>
      <c r="J3630">
        <v>11.165800000000001</v>
      </c>
      <c r="K3630">
        <v>11.165800000000001</v>
      </c>
      <c r="L3630">
        <v>11.165800000000001</v>
      </c>
    </row>
    <row r="3631" spans="1:12" x14ac:dyDescent="0.25">
      <c r="A3631" t="s">
        <v>713</v>
      </c>
      <c r="B3631">
        <v>2015</v>
      </c>
      <c r="C3631" t="s">
        <v>701</v>
      </c>
      <c r="D3631">
        <v>2.8963999999999999</v>
      </c>
      <c r="E3631">
        <v>2.8963999999999999</v>
      </c>
      <c r="F3631">
        <v>2.8963999999999999</v>
      </c>
      <c r="G3631">
        <v>2.8963999999999999</v>
      </c>
      <c r="H3631">
        <v>2.8963999999999999</v>
      </c>
      <c r="I3631">
        <v>2.8963999999999999</v>
      </c>
      <c r="J3631">
        <v>2.8963999999999999</v>
      </c>
      <c r="K3631">
        <v>2.8963999999999999</v>
      </c>
      <c r="L3631">
        <v>2.8963999999999999</v>
      </c>
    </row>
    <row r="3632" spans="1:12" x14ac:dyDescent="0.25">
      <c r="A3632" t="s">
        <v>713</v>
      </c>
      <c r="B3632">
        <v>2015</v>
      </c>
      <c r="C3632" t="s">
        <v>702</v>
      </c>
      <c r="D3632">
        <v>0.8105</v>
      </c>
      <c r="E3632">
        <v>0.8105</v>
      </c>
      <c r="F3632">
        <v>0.8105</v>
      </c>
      <c r="G3632">
        <v>0.8105</v>
      </c>
      <c r="H3632">
        <v>0.8105</v>
      </c>
      <c r="I3632">
        <v>0.8105</v>
      </c>
      <c r="J3632">
        <v>0.8105</v>
      </c>
      <c r="K3632">
        <v>0.8105</v>
      </c>
      <c r="L3632">
        <v>0.8105</v>
      </c>
    </row>
    <row r="3633" spans="1:12" x14ac:dyDescent="0.25">
      <c r="A3633" t="s">
        <v>713</v>
      </c>
      <c r="B3633">
        <v>2015</v>
      </c>
      <c r="C3633" t="s">
        <v>699</v>
      </c>
      <c r="D3633">
        <v>0.2064</v>
      </c>
      <c r="E3633">
        <v>0.2064</v>
      </c>
      <c r="F3633">
        <v>0.2064</v>
      </c>
      <c r="G3633">
        <v>0.2064</v>
      </c>
      <c r="H3633">
        <v>0.2064</v>
      </c>
      <c r="I3633">
        <v>0.2064</v>
      </c>
      <c r="J3633">
        <v>0.2064</v>
      </c>
      <c r="K3633">
        <v>0.2064</v>
      </c>
      <c r="L3633">
        <v>0.2064</v>
      </c>
    </row>
    <row r="3634" spans="1:12" x14ac:dyDescent="0.25">
      <c r="A3634" t="s">
        <v>713</v>
      </c>
      <c r="B3634">
        <v>2015</v>
      </c>
      <c r="C3634" t="s">
        <v>700</v>
      </c>
      <c r="D3634">
        <v>3.3424</v>
      </c>
      <c r="E3634">
        <v>3.3424</v>
      </c>
      <c r="F3634">
        <v>3.3424</v>
      </c>
      <c r="G3634">
        <v>3.3424</v>
      </c>
      <c r="H3634">
        <v>3.3424</v>
      </c>
      <c r="I3634">
        <v>3.3424</v>
      </c>
      <c r="J3634">
        <v>3.3424</v>
      </c>
      <c r="K3634">
        <v>3.3424</v>
      </c>
      <c r="L3634">
        <v>3.3424</v>
      </c>
    </row>
    <row r="3635" spans="1:12" x14ac:dyDescent="0.25">
      <c r="A3635" t="s">
        <v>714</v>
      </c>
      <c r="B3635">
        <v>2015</v>
      </c>
      <c r="C3635" t="s">
        <v>701</v>
      </c>
      <c r="D3635">
        <v>1.3501000000000001</v>
      </c>
      <c r="E3635">
        <v>1.3501000000000001</v>
      </c>
      <c r="F3635">
        <v>1.3501000000000001</v>
      </c>
      <c r="G3635">
        <v>1.3501000000000001</v>
      </c>
      <c r="H3635">
        <v>1.3501000000000001</v>
      </c>
      <c r="I3635">
        <v>1.3501000000000001</v>
      </c>
      <c r="J3635">
        <v>1.3501000000000001</v>
      </c>
      <c r="K3635">
        <v>1.3501000000000001</v>
      </c>
      <c r="L3635">
        <v>1.3501000000000001</v>
      </c>
    </row>
    <row r="3636" spans="1:12" x14ac:dyDescent="0.25">
      <c r="A3636" t="s">
        <v>714</v>
      </c>
      <c r="B3636">
        <v>2015</v>
      </c>
      <c r="C3636" t="s">
        <v>700</v>
      </c>
      <c r="D3636">
        <v>1.6127</v>
      </c>
      <c r="E3636">
        <v>1.6127</v>
      </c>
      <c r="F3636">
        <v>1.6127</v>
      </c>
      <c r="G3636">
        <v>1.6127</v>
      </c>
      <c r="H3636">
        <v>1.6127</v>
      </c>
      <c r="I3636">
        <v>1.6127</v>
      </c>
      <c r="J3636">
        <v>1.6127</v>
      </c>
      <c r="K3636">
        <v>1.6127</v>
      </c>
      <c r="L3636">
        <v>1.6127</v>
      </c>
    </row>
    <row r="3637" spans="1:12" x14ac:dyDescent="0.25">
      <c r="A3637" t="s">
        <v>714</v>
      </c>
      <c r="B3637">
        <v>2015</v>
      </c>
      <c r="C3637" t="s">
        <v>703</v>
      </c>
      <c r="D3637">
        <v>7.8700000000000006E-2</v>
      </c>
      <c r="E3637">
        <v>7.8700000000000006E-2</v>
      </c>
      <c r="F3637">
        <v>7.8700000000000006E-2</v>
      </c>
      <c r="G3637">
        <v>7.8700000000000006E-2</v>
      </c>
      <c r="H3637">
        <v>7.8700000000000006E-2</v>
      </c>
      <c r="I3637">
        <v>7.8700000000000006E-2</v>
      </c>
      <c r="J3637">
        <v>7.8700000000000006E-2</v>
      </c>
      <c r="K3637">
        <v>7.8700000000000006E-2</v>
      </c>
      <c r="L3637">
        <v>7.8700000000000006E-2</v>
      </c>
    </row>
    <row r="3638" spans="1:12" x14ac:dyDescent="0.25">
      <c r="A3638" t="s">
        <v>714</v>
      </c>
      <c r="B3638">
        <v>2015</v>
      </c>
      <c r="C3638" t="s">
        <v>699</v>
      </c>
      <c r="D3638">
        <v>9.9599999999999994E-2</v>
      </c>
      <c r="E3638">
        <v>9.9599999999999994E-2</v>
      </c>
      <c r="F3638">
        <v>9.9599999999999994E-2</v>
      </c>
      <c r="G3638">
        <v>9.9599999999999994E-2</v>
      </c>
      <c r="H3638">
        <v>9.9599999999999994E-2</v>
      </c>
      <c r="I3638">
        <v>9.9599999999999994E-2</v>
      </c>
      <c r="J3638">
        <v>9.9599999999999994E-2</v>
      </c>
      <c r="K3638">
        <v>9.9599999999999994E-2</v>
      </c>
      <c r="L3638">
        <v>9.9599999999999994E-2</v>
      </c>
    </row>
    <row r="3639" spans="1:12" x14ac:dyDescent="0.25">
      <c r="A3639" t="s">
        <v>714</v>
      </c>
      <c r="B3639">
        <v>2015</v>
      </c>
      <c r="C3639" t="s">
        <v>702</v>
      </c>
      <c r="D3639">
        <v>0.39100000000000001</v>
      </c>
      <c r="E3639">
        <v>0.39100000000000001</v>
      </c>
      <c r="F3639">
        <v>0.39100000000000001</v>
      </c>
      <c r="G3639">
        <v>0.39100000000000001</v>
      </c>
      <c r="H3639">
        <v>0.39100000000000001</v>
      </c>
      <c r="I3639">
        <v>0.39100000000000001</v>
      </c>
      <c r="J3639">
        <v>0.39100000000000001</v>
      </c>
      <c r="K3639">
        <v>0.39100000000000001</v>
      </c>
      <c r="L3639">
        <v>0.39100000000000001</v>
      </c>
    </row>
    <row r="3640" spans="1:12" x14ac:dyDescent="0.25">
      <c r="A3640" t="s">
        <v>714</v>
      </c>
      <c r="B3640">
        <v>2015</v>
      </c>
      <c r="C3640" t="s">
        <v>698</v>
      </c>
      <c r="D3640">
        <v>2.0246</v>
      </c>
      <c r="E3640">
        <v>2.0246</v>
      </c>
      <c r="F3640">
        <v>2.0246</v>
      </c>
      <c r="G3640">
        <v>2.0246</v>
      </c>
      <c r="H3640">
        <v>2.0246</v>
      </c>
      <c r="I3640">
        <v>2.0246</v>
      </c>
      <c r="J3640">
        <v>2.0246</v>
      </c>
      <c r="K3640">
        <v>2.0246</v>
      </c>
      <c r="L3640">
        <v>2.0246</v>
      </c>
    </row>
    <row r="3641" spans="1:12" x14ac:dyDescent="0.25">
      <c r="A3641" t="s">
        <v>714</v>
      </c>
      <c r="B3641">
        <v>2015</v>
      </c>
      <c r="C3641" t="s">
        <v>697</v>
      </c>
      <c r="D3641">
        <v>5.5567000000000002</v>
      </c>
      <c r="E3641">
        <v>5.5567000000000002</v>
      </c>
      <c r="F3641">
        <v>5.5567000000000002</v>
      </c>
      <c r="G3641">
        <v>5.5567000000000002</v>
      </c>
      <c r="H3641">
        <v>5.5567000000000002</v>
      </c>
      <c r="I3641">
        <v>5.5567000000000002</v>
      </c>
      <c r="J3641">
        <v>5.5567000000000002</v>
      </c>
      <c r="K3641">
        <v>5.5567000000000002</v>
      </c>
      <c r="L3641">
        <v>5.5567000000000002</v>
      </c>
    </row>
    <row r="3642" spans="1:12" x14ac:dyDescent="0.25">
      <c r="A3642" t="s">
        <v>715</v>
      </c>
      <c r="B3642">
        <v>2015</v>
      </c>
      <c r="C3642" t="s">
        <v>700</v>
      </c>
      <c r="D3642">
        <v>0.2185</v>
      </c>
      <c r="E3642">
        <v>0.2185</v>
      </c>
      <c r="F3642">
        <v>0.2185</v>
      </c>
      <c r="G3642">
        <v>0.2185</v>
      </c>
      <c r="H3642">
        <v>0.2185</v>
      </c>
      <c r="I3642">
        <v>0.2185</v>
      </c>
      <c r="J3642">
        <v>0.2185</v>
      </c>
      <c r="K3642">
        <v>0.2185</v>
      </c>
      <c r="L3642">
        <v>0.2185</v>
      </c>
    </row>
    <row r="3643" spans="1:12" x14ac:dyDescent="0.25">
      <c r="A3643" t="s">
        <v>715</v>
      </c>
      <c r="B3643">
        <v>2015</v>
      </c>
      <c r="C3643" t="s">
        <v>703</v>
      </c>
      <c r="D3643">
        <v>1.0699999999999999E-2</v>
      </c>
      <c r="E3643">
        <v>1.0699999999999999E-2</v>
      </c>
      <c r="F3643">
        <v>1.0699999999999999E-2</v>
      </c>
      <c r="G3643">
        <v>1.0699999999999999E-2</v>
      </c>
      <c r="H3643">
        <v>1.0699999999999999E-2</v>
      </c>
      <c r="I3643">
        <v>1.0699999999999999E-2</v>
      </c>
      <c r="J3643">
        <v>1.0699999999999999E-2</v>
      </c>
      <c r="K3643">
        <v>1.0699999999999999E-2</v>
      </c>
      <c r="L3643">
        <v>1.0699999999999999E-2</v>
      </c>
    </row>
    <row r="3644" spans="1:12" x14ac:dyDescent="0.25">
      <c r="A3644" t="s">
        <v>715</v>
      </c>
      <c r="B3644">
        <v>2015</v>
      </c>
      <c r="C3644" t="s">
        <v>697</v>
      </c>
      <c r="D3644">
        <v>0.65210000000000001</v>
      </c>
      <c r="E3644">
        <v>0.65210000000000001</v>
      </c>
      <c r="F3644">
        <v>0.65210000000000001</v>
      </c>
      <c r="G3644">
        <v>0.65210000000000001</v>
      </c>
      <c r="H3644">
        <v>0.65210000000000001</v>
      </c>
      <c r="I3644">
        <v>0.65210000000000001</v>
      </c>
      <c r="J3644">
        <v>0.65210000000000001</v>
      </c>
      <c r="K3644">
        <v>0.65210000000000001</v>
      </c>
      <c r="L3644">
        <v>0.65210000000000001</v>
      </c>
    </row>
    <row r="3645" spans="1:12" x14ac:dyDescent="0.25">
      <c r="A3645" t="s">
        <v>715</v>
      </c>
      <c r="B3645">
        <v>2015</v>
      </c>
      <c r="C3645" t="s">
        <v>702</v>
      </c>
      <c r="D3645">
        <v>5.2999999999999999E-2</v>
      </c>
      <c r="E3645">
        <v>5.2999999999999999E-2</v>
      </c>
      <c r="F3645">
        <v>5.2999999999999999E-2</v>
      </c>
      <c r="G3645">
        <v>5.2999999999999999E-2</v>
      </c>
      <c r="H3645">
        <v>5.2999999999999999E-2</v>
      </c>
      <c r="I3645">
        <v>5.2999999999999999E-2</v>
      </c>
      <c r="J3645">
        <v>5.2999999999999999E-2</v>
      </c>
      <c r="K3645">
        <v>5.2999999999999999E-2</v>
      </c>
      <c r="L3645">
        <v>5.2999999999999999E-2</v>
      </c>
    </row>
    <row r="3646" spans="1:12" x14ac:dyDescent="0.25">
      <c r="A3646" t="s">
        <v>715</v>
      </c>
      <c r="B3646">
        <v>2015</v>
      </c>
      <c r="C3646" t="s">
        <v>698</v>
      </c>
      <c r="D3646">
        <v>0.20760000000000001</v>
      </c>
      <c r="E3646">
        <v>0.20760000000000001</v>
      </c>
      <c r="F3646">
        <v>0.20760000000000001</v>
      </c>
      <c r="G3646">
        <v>0.20760000000000001</v>
      </c>
      <c r="H3646">
        <v>0.20760000000000001</v>
      </c>
      <c r="I3646">
        <v>0.20760000000000001</v>
      </c>
      <c r="J3646">
        <v>0.20760000000000001</v>
      </c>
      <c r="K3646">
        <v>0.20760000000000001</v>
      </c>
      <c r="L3646">
        <v>0.20760000000000001</v>
      </c>
    </row>
    <row r="3647" spans="1:12" x14ac:dyDescent="0.25">
      <c r="A3647" t="s">
        <v>715</v>
      </c>
      <c r="B3647">
        <v>2015</v>
      </c>
      <c r="C3647" t="s">
        <v>701</v>
      </c>
      <c r="D3647">
        <v>0.14899999999999999</v>
      </c>
      <c r="E3647">
        <v>0.14899999999999999</v>
      </c>
      <c r="F3647">
        <v>0.14899999999999999</v>
      </c>
      <c r="G3647">
        <v>0.14899999999999999</v>
      </c>
      <c r="H3647">
        <v>0.14899999999999999</v>
      </c>
      <c r="I3647">
        <v>0.14899999999999999</v>
      </c>
      <c r="J3647">
        <v>0.14899999999999999</v>
      </c>
      <c r="K3647">
        <v>0.14899999999999999</v>
      </c>
      <c r="L3647">
        <v>0.14899999999999999</v>
      </c>
    </row>
    <row r="3648" spans="1:12" x14ac:dyDescent="0.25">
      <c r="A3648" t="s">
        <v>715</v>
      </c>
      <c r="B3648">
        <v>2015</v>
      </c>
      <c r="C3648" t="s">
        <v>699</v>
      </c>
      <c r="D3648">
        <v>1.35E-2</v>
      </c>
      <c r="E3648">
        <v>1.35E-2</v>
      </c>
      <c r="F3648">
        <v>1.35E-2</v>
      </c>
      <c r="G3648">
        <v>1.35E-2</v>
      </c>
      <c r="H3648">
        <v>1.35E-2</v>
      </c>
      <c r="I3648">
        <v>1.35E-2</v>
      </c>
      <c r="J3648">
        <v>1.35E-2</v>
      </c>
      <c r="K3648">
        <v>1.35E-2</v>
      </c>
      <c r="L3648">
        <v>1.35E-2</v>
      </c>
    </row>
    <row r="3649" spans="1:12" x14ac:dyDescent="0.25">
      <c r="A3649" t="s">
        <v>716</v>
      </c>
      <c r="B3649">
        <v>2015</v>
      </c>
      <c r="C3649" t="s">
        <v>700</v>
      </c>
      <c r="D3649">
        <v>0.25690000000000002</v>
      </c>
      <c r="E3649">
        <v>0.25690000000000002</v>
      </c>
      <c r="F3649">
        <v>0.25690000000000002</v>
      </c>
      <c r="G3649">
        <v>0.25690000000000002</v>
      </c>
      <c r="H3649">
        <v>0.25690000000000002</v>
      </c>
      <c r="I3649">
        <v>0.25690000000000002</v>
      </c>
      <c r="J3649">
        <v>0.25690000000000002</v>
      </c>
      <c r="K3649">
        <v>0.25690000000000002</v>
      </c>
      <c r="L3649">
        <v>0.25690000000000002</v>
      </c>
    </row>
    <row r="3650" spans="1:12" x14ac:dyDescent="0.25">
      <c r="A3650" t="s">
        <v>716</v>
      </c>
      <c r="B3650">
        <v>2015</v>
      </c>
      <c r="C3650" t="s">
        <v>698</v>
      </c>
      <c r="D3650">
        <v>0.29449999999999998</v>
      </c>
      <c r="E3650">
        <v>0.29449999999999998</v>
      </c>
      <c r="F3650">
        <v>0.29449999999999998</v>
      </c>
      <c r="G3650">
        <v>0.29449999999999998</v>
      </c>
      <c r="H3650">
        <v>0.29449999999999998</v>
      </c>
      <c r="I3650">
        <v>0.29449999999999998</v>
      </c>
      <c r="J3650">
        <v>0.29449999999999998</v>
      </c>
      <c r="K3650">
        <v>0.29449999999999998</v>
      </c>
      <c r="L3650">
        <v>0.29449999999999998</v>
      </c>
    </row>
    <row r="3651" spans="1:12" x14ac:dyDescent="0.25">
      <c r="A3651" t="s">
        <v>716</v>
      </c>
      <c r="B3651">
        <v>2015</v>
      </c>
      <c r="C3651" t="s">
        <v>701</v>
      </c>
      <c r="D3651">
        <v>0.18429999999999999</v>
      </c>
      <c r="E3651">
        <v>0.18429999999999999</v>
      </c>
      <c r="F3651">
        <v>0.18429999999999999</v>
      </c>
      <c r="G3651">
        <v>0.18429999999999999</v>
      </c>
      <c r="H3651">
        <v>0.18429999999999999</v>
      </c>
      <c r="I3651">
        <v>0.18429999999999999</v>
      </c>
      <c r="J3651">
        <v>0.18429999999999999</v>
      </c>
      <c r="K3651">
        <v>0.18429999999999999</v>
      </c>
      <c r="L3651">
        <v>0.18429999999999999</v>
      </c>
    </row>
    <row r="3652" spans="1:12" x14ac:dyDescent="0.25">
      <c r="A3652" t="s">
        <v>716</v>
      </c>
      <c r="B3652">
        <v>2015</v>
      </c>
      <c r="C3652" t="s">
        <v>702</v>
      </c>
      <c r="D3652">
        <v>6.2300000000000001E-2</v>
      </c>
      <c r="E3652">
        <v>6.2300000000000001E-2</v>
      </c>
      <c r="F3652">
        <v>6.2300000000000001E-2</v>
      </c>
      <c r="G3652">
        <v>6.2300000000000001E-2</v>
      </c>
      <c r="H3652">
        <v>6.2300000000000001E-2</v>
      </c>
      <c r="I3652">
        <v>6.2300000000000001E-2</v>
      </c>
      <c r="J3652">
        <v>6.2300000000000001E-2</v>
      </c>
      <c r="K3652">
        <v>6.2300000000000001E-2</v>
      </c>
      <c r="L3652">
        <v>6.2300000000000001E-2</v>
      </c>
    </row>
    <row r="3653" spans="1:12" x14ac:dyDescent="0.25">
      <c r="A3653" t="s">
        <v>716</v>
      </c>
      <c r="B3653">
        <v>2015</v>
      </c>
      <c r="C3653" t="s">
        <v>703</v>
      </c>
      <c r="D3653">
        <v>1.2500000000000001E-2</v>
      </c>
      <c r="E3653">
        <v>1.2500000000000001E-2</v>
      </c>
      <c r="F3653">
        <v>1.2500000000000001E-2</v>
      </c>
      <c r="G3653">
        <v>1.2500000000000001E-2</v>
      </c>
      <c r="H3653">
        <v>1.2500000000000001E-2</v>
      </c>
      <c r="I3653">
        <v>1.2500000000000001E-2</v>
      </c>
      <c r="J3653">
        <v>1.2500000000000001E-2</v>
      </c>
      <c r="K3653">
        <v>1.2500000000000001E-2</v>
      </c>
      <c r="L3653">
        <v>1.2500000000000001E-2</v>
      </c>
    </row>
    <row r="3654" spans="1:12" x14ac:dyDescent="0.25">
      <c r="A3654" t="s">
        <v>716</v>
      </c>
      <c r="B3654">
        <v>2015</v>
      </c>
      <c r="C3654" t="s">
        <v>697</v>
      </c>
      <c r="D3654">
        <v>0.82650000000000001</v>
      </c>
      <c r="E3654">
        <v>0.82650000000000001</v>
      </c>
      <c r="F3654">
        <v>0.82650000000000001</v>
      </c>
      <c r="G3654">
        <v>0.82650000000000001</v>
      </c>
      <c r="H3654">
        <v>0.82650000000000001</v>
      </c>
      <c r="I3654">
        <v>0.82650000000000001</v>
      </c>
      <c r="J3654">
        <v>0.82650000000000001</v>
      </c>
      <c r="K3654">
        <v>0.82650000000000001</v>
      </c>
      <c r="L3654">
        <v>0.82650000000000001</v>
      </c>
    </row>
    <row r="3655" spans="1:12" x14ac:dyDescent="0.25">
      <c r="A3655" t="s">
        <v>716</v>
      </c>
      <c r="B3655">
        <v>2015</v>
      </c>
      <c r="C3655" t="s">
        <v>699</v>
      </c>
      <c r="D3655">
        <v>1.5900000000000001E-2</v>
      </c>
      <c r="E3655">
        <v>1.5900000000000001E-2</v>
      </c>
      <c r="F3655">
        <v>1.5900000000000001E-2</v>
      </c>
      <c r="G3655">
        <v>1.5900000000000001E-2</v>
      </c>
      <c r="H3655">
        <v>1.5900000000000001E-2</v>
      </c>
      <c r="I3655">
        <v>1.5900000000000001E-2</v>
      </c>
      <c r="J3655">
        <v>1.5900000000000001E-2</v>
      </c>
      <c r="K3655">
        <v>1.5900000000000001E-2</v>
      </c>
      <c r="L3655">
        <v>1.5900000000000001E-2</v>
      </c>
    </row>
    <row r="3656" spans="1:12" x14ac:dyDescent="0.25">
      <c r="A3656" t="s">
        <v>717</v>
      </c>
      <c r="B3656">
        <v>2015</v>
      </c>
      <c r="C3656" t="s">
        <v>697</v>
      </c>
      <c r="D3656">
        <v>6.5092999999999996</v>
      </c>
      <c r="E3656">
        <v>6.5092999999999996</v>
      </c>
      <c r="F3656">
        <v>6.5092999999999996</v>
      </c>
      <c r="G3656">
        <v>6.5092999999999996</v>
      </c>
      <c r="H3656">
        <v>6.5092999999999996</v>
      </c>
      <c r="I3656">
        <v>6.5092999999999996</v>
      </c>
      <c r="J3656">
        <v>6.5092999999999996</v>
      </c>
      <c r="K3656">
        <v>6.5092999999999996</v>
      </c>
      <c r="L3656">
        <v>6.5092999999999996</v>
      </c>
    </row>
    <row r="3657" spans="1:12" x14ac:dyDescent="0.25">
      <c r="A3657" t="s">
        <v>717</v>
      </c>
      <c r="B3657">
        <v>2015</v>
      </c>
      <c r="C3657" t="s">
        <v>698</v>
      </c>
      <c r="D3657">
        <v>2.0897999999999999</v>
      </c>
      <c r="E3657">
        <v>2.0897999999999999</v>
      </c>
      <c r="F3657">
        <v>2.0897999999999999</v>
      </c>
      <c r="G3657">
        <v>2.0897999999999999</v>
      </c>
      <c r="H3657">
        <v>2.0897999999999999</v>
      </c>
      <c r="I3657">
        <v>2.0897999999999999</v>
      </c>
      <c r="J3657">
        <v>2.0897999999999999</v>
      </c>
      <c r="K3657">
        <v>2.0897999999999999</v>
      </c>
      <c r="L3657">
        <v>2.0897999999999999</v>
      </c>
    </row>
    <row r="3658" spans="1:12" x14ac:dyDescent="0.25">
      <c r="A3658" t="s">
        <v>717</v>
      </c>
      <c r="B3658">
        <v>2015</v>
      </c>
      <c r="C3658" t="s">
        <v>703</v>
      </c>
      <c r="D3658">
        <v>0.1007</v>
      </c>
      <c r="E3658">
        <v>0.1007</v>
      </c>
      <c r="F3658">
        <v>0.1007</v>
      </c>
      <c r="G3658">
        <v>0.1007</v>
      </c>
      <c r="H3658">
        <v>0.1007</v>
      </c>
      <c r="I3658">
        <v>0.1007</v>
      </c>
      <c r="J3658">
        <v>0.1007</v>
      </c>
      <c r="K3658">
        <v>0.1007</v>
      </c>
      <c r="L3658">
        <v>0.1007</v>
      </c>
    </row>
    <row r="3659" spans="1:12" x14ac:dyDescent="0.25">
      <c r="A3659" t="s">
        <v>717</v>
      </c>
      <c r="B3659">
        <v>2015</v>
      </c>
      <c r="C3659" t="s">
        <v>702</v>
      </c>
      <c r="D3659">
        <v>0.50060000000000004</v>
      </c>
      <c r="E3659">
        <v>0.50060000000000004</v>
      </c>
      <c r="F3659">
        <v>0.50060000000000004</v>
      </c>
      <c r="G3659">
        <v>0.50060000000000004</v>
      </c>
      <c r="H3659">
        <v>0.50060000000000004</v>
      </c>
      <c r="I3659">
        <v>0.50060000000000004</v>
      </c>
      <c r="J3659">
        <v>0.50060000000000004</v>
      </c>
      <c r="K3659">
        <v>0.50060000000000004</v>
      </c>
      <c r="L3659">
        <v>0.50060000000000004</v>
      </c>
    </row>
    <row r="3660" spans="1:12" x14ac:dyDescent="0.25">
      <c r="A3660" t="s">
        <v>717</v>
      </c>
      <c r="B3660">
        <v>2015</v>
      </c>
      <c r="C3660" t="s">
        <v>700</v>
      </c>
      <c r="D3660">
        <v>2.0644999999999998</v>
      </c>
      <c r="E3660">
        <v>2.0644999999999998</v>
      </c>
      <c r="F3660">
        <v>2.0644999999999998</v>
      </c>
      <c r="G3660">
        <v>2.0644999999999998</v>
      </c>
      <c r="H3660">
        <v>2.0644999999999998</v>
      </c>
      <c r="I3660">
        <v>2.0644999999999998</v>
      </c>
      <c r="J3660">
        <v>2.0644999999999998</v>
      </c>
      <c r="K3660">
        <v>2.0644999999999998</v>
      </c>
      <c r="L3660">
        <v>2.0644999999999998</v>
      </c>
    </row>
    <row r="3661" spans="1:12" x14ac:dyDescent="0.25">
      <c r="A3661" t="s">
        <v>717</v>
      </c>
      <c r="B3661">
        <v>2015</v>
      </c>
      <c r="C3661" t="s">
        <v>699</v>
      </c>
      <c r="D3661">
        <v>0.1275</v>
      </c>
      <c r="E3661">
        <v>0.1275</v>
      </c>
      <c r="F3661">
        <v>0.1275</v>
      </c>
      <c r="G3661">
        <v>0.1275</v>
      </c>
      <c r="H3661">
        <v>0.1275</v>
      </c>
      <c r="I3661">
        <v>0.1275</v>
      </c>
      <c r="J3661">
        <v>0.1275</v>
      </c>
      <c r="K3661">
        <v>0.1275</v>
      </c>
      <c r="L3661">
        <v>0.1275</v>
      </c>
    </row>
    <row r="3662" spans="1:12" x14ac:dyDescent="0.25">
      <c r="A3662" t="s">
        <v>717</v>
      </c>
      <c r="B3662">
        <v>2015</v>
      </c>
      <c r="C3662" t="s">
        <v>701</v>
      </c>
      <c r="D3662">
        <v>1.6261000000000001</v>
      </c>
      <c r="E3662">
        <v>1.6261000000000001</v>
      </c>
      <c r="F3662">
        <v>1.6261000000000001</v>
      </c>
      <c r="G3662">
        <v>1.6261000000000001</v>
      </c>
      <c r="H3662">
        <v>1.6261000000000001</v>
      </c>
      <c r="I3662">
        <v>1.6261000000000001</v>
      </c>
      <c r="J3662">
        <v>1.6261000000000001</v>
      </c>
      <c r="K3662">
        <v>1.6261000000000001</v>
      </c>
      <c r="L3662">
        <v>1.6261000000000001</v>
      </c>
    </row>
    <row r="3663" spans="1:12" x14ac:dyDescent="0.25">
      <c r="A3663" t="s">
        <v>718</v>
      </c>
      <c r="B3663">
        <v>2015</v>
      </c>
      <c r="C3663" t="s">
        <v>697</v>
      </c>
      <c r="D3663">
        <v>3.6408999999999998</v>
      </c>
      <c r="E3663">
        <v>3.6408999999999998</v>
      </c>
      <c r="F3663">
        <v>3.6408999999999998</v>
      </c>
      <c r="G3663">
        <v>3.6408999999999998</v>
      </c>
      <c r="H3663">
        <v>3.6408999999999998</v>
      </c>
      <c r="I3663">
        <v>3.6408999999999998</v>
      </c>
      <c r="J3663">
        <v>3.6408999999999998</v>
      </c>
      <c r="K3663">
        <v>3.6408999999999998</v>
      </c>
      <c r="L3663">
        <v>3.6408999999999998</v>
      </c>
    </row>
    <row r="3664" spans="1:12" x14ac:dyDescent="0.25">
      <c r="A3664" t="s">
        <v>718</v>
      </c>
      <c r="B3664">
        <v>2015</v>
      </c>
      <c r="C3664" t="s">
        <v>701</v>
      </c>
      <c r="D3664">
        <v>0.84179999999999999</v>
      </c>
      <c r="E3664">
        <v>0.84179999999999999</v>
      </c>
      <c r="F3664">
        <v>0.84179999999999999</v>
      </c>
      <c r="G3664">
        <v>0.84179999999999999</v>
      </c>
      <c r="H3664">
        <v>0.84179999999999999</v>
      </c>
      <c r="I3664">
        <v>0.84179999999999999</v>
      </c>
      <c r="J3664">
        <v>0.84179999999999999</v>
      </c>
      <c r="K3664">
        <v>0.84179999999999999</v>
      </c>
      <c r="L3664">
        <v>0.84179999999999999</v>
      </c>
    </row>
    <row r="3665" spans="1:12" x14ac:dyDescent="0.25">
      <c r="A3665" t="s">
        <v>718</v>
      </c>
      <c r="B3665">
        <v>2015</v>
      </c>
      <c r="C3665" t="s">
        <v>698</v>
      </c>
      <c r="D3665">
        <v>1.409</v>
      </c>
      <c r="E3665">
        <v>1.409</v>
      </c>
      <c r="F3665">
        <v>1.409</v>
      </c>
      <c r="G3665">
        <v>1.409</v>
      </c>
      <c r="H3665">
        <v>1.409</v>
      </c>
      <c r="I3665">
        <v>1.409</v>
      </c>
      <c r="J3665">
        <v>1.409</v>
      </c>
      <c r="K3665">
        <v>1.409</v>
      </c>
      <c r="L3665">
        <v>1.409</v>
      </c>
    </row>
    <row r="3666" spans="1:12" x14ac:dyDescent="0.25">
      <c r="A3666" t="s">
        <v>718</v>
      </c>
      <c r="B3666">
        <v>2015</v>
      </c>
      <c r="C3666" t="s">
        <v>702</v>
      </c>
      <c r="D3666">
        <v>0.24909999999999999</v>
      </c>
      <c r="E3666">
        <v>0.24909999999999999</v>
      </c>
      <c r="F3666">
        <v>0.24909999999999999</v>
      </c>
      <c r="G3666">
        <v>0.24909999999999999</v>
      </c>
      <c r="H3666">
        <v>0.24909999999999999</v>
      </c>
      <c r="I3666">
        <v>0.24909999999999999</v>
      </c>
      <c r="J3666">
        <v>0.24909999999999999</v>
      </c>
      <c r="K3666">
        <v>0.24909999999999999</v>
      </c>
      <c r="L3666">
        <v>0.24909999999999999</v>
      </c>
    </row>
    <row r="3667" spans="1:12" x14ac:dyDescent="0.25">
      <c r="A3667" t="s">
        <v>718</v>
      </c>
      <c r="B3667">
        <v>2015</v>
      </c>
      <c r="C3667" t="s">
        <v>703</v>
      </c>
      <c r="D3667">
        <v>5.0099999999999999E-2</v>
      </c>
      <c r="E3667">
        <v>5.0099999999999999E-2</v>
      </c>
      <c r="F3667">
        <v>5.0099999999999999E-2</v>
      </c>
      <c r="G3667">
        <v>5.0099999999999999E-2</v>
      </c>
      <c r="H3667">
        <v>5.0099999999999999E-2</v>
      </c>
      <c r="I3667">
        <v>5.0099999999999999E-2</v>
      </c>
      <c r="J3667">
        <v>5.0099999999999999E-2</v>
      </c>
      <c r="K3667">
        <v>5.0099999999999999E-2</v>
      </c>
      <c r="L3667">
        <v>5.0099999999999999E-2</v>
      </c>
    </row>
    <row r="3668" spans="1:12" x14ac:dyDescent="0.25">
      <c r="A3668" t="s">
        <v>718</v>
      </c>
      <c r="B3668">
        <v>2015</v>
      </c>
      <c r="C3668" t="s">
        <v>700</v>
      </c>
      <c r="D3668">
        <v>1.0274000000000001</v>
      </c>
      <c r="E3668">
        <v>1.0274000000000001</v>
      </c>
      <c r="F3668">
        <v>1.0274000000000001</v>
      </c>
      <c r="G3668">
        <v>1.0274000000000001</v>
      </c>
      <c r="H3668">
        <v>1.0274000000000001</v>
      </c>
      <c r="I3668">
        <v>1.0274000000000001</v>
      </c>
      <c r="J3668">
        <v>1.0274000000000001</v>
      </c>
      <c r="K3668">
        <v>1.0274000000000001</v>
      </c>
      <c r="L3668">
        <v>1.0274000000000001</v>
      </c>
    </row>
    <row r="3669" spans="1:12" x14ac:dyDescent="0.25">
      <c r="A3669" t="s">
        <v>718</v>
      </c>
      <c r="B3669">
        <v>2015</v>
      </c>
      <c r="C3669" t="s">
        <v>699</v>
      </c>
      <c r="D3669">
        <v>6.3500000000000001E-2</v>
      </c>
      <c r="E3669">
        <v>6.3500000000000001E-2</v>
      </c>
      <c r="F3669">
        <v>6.3500000000000001E-2</v>
      </c>
      <c r="G3669">
        <v>6.3500000000000001E-2</v>
      </c>
      <c r="H3669">
        <v>6.3500000000000001E-2</v>
      </c>
      <c r="I3669">
        <v>6.3500000000000001E-2</v>
      </c>
      <c r="J3669">
        <v>6.3500000000000001E-2</v>
      </c>
      <c r="K3669">
        <v>6.3500000000000001E-2</v>
      </c>
      <c r="L3669">
        <v>6.3500000000000001E-2</v>
      </c>
    </row>
    <row r="3670" spans="1:12" x14ac:dyDescent="0.25">
      <c r="A3670" t="s">
        <v>719</v>
      </c>
      <c r="B3670">
        <v>2015</v>
      </c>
      <c r="C3670" t="s">
        <v>697</v>
      </c>
      <c r="D3670">
        <v>1.6301000000000001</v>
      </c>
      <c r="E3670">
        <v>1.6301000000000001</v>
      </c>
      <c r="F3670">
        <v>1.6301000000000001</v>
      </c>
      <c r="G3670">
        <v>1.6301000000000001</v>
      </c>
      <c r="H3670">
        <v>1.6301000000000001</v>
      </c>
      <c r="I3670">
        <v>1.6301000000000001</v>
      </c>
      <c r="J3670">
        <v>1.6301000000000001</v>
      </c>
      <c r="K3670">
        <v>1.6301000000000001</v>
      </c>
      <c r="L3670">
        <v>1.6301000000000001</v>
      </c>
    </row>
    <row r="3671" spans="1:12" x14ac:dyDescent="0.25">
      <c r="A3671" t="s">
        <v>719</v>
      </c>
      <c r="B3671">
        <v>2015</v>
      </c>
      <c r="C3671" t="s">
        <v>698</v>
      </c>
      <c r="D3671">
        <v>0.58560000000000001</v>
      </c>
      <c r="E3671">
        <v>0.58560000000000001</v>
      </c>
      <c r="F3671">
        <v>0.58560000000000001</v>
      </c>
      <c r="G3671">
        <v>0.58560000000000001</v>
      </c>
      <c r="H3671">
        <v>0.58560000000000001</v>
      </c>
      <c r="I3671">
        <v>0.58560000000000001</v>
      </c>
      <c r="J3671">
        <v>0.58560000000000001</v>
      </c>
      <c r="K3671">
        <v>0.58560000000000001</v>
      </c>
      <c r="L3671">
        <v>0.58560000000000001</v>
      </c>
    </row>
    <row r="3672" spans="1:12" x14ac:dyDescent="0.25">
      <c r="A3672" t="s">
        <v>719</v>
      </c>
      <c r="B3672">
        <v>2015</v>
      </c>
      <c r="C3672" t="s">
        <v>703</v>
      </c>
      <c r="D3672">
        <v>2.3300000000000001E-2</v>
      </c>
      <c r="E3672">
        <v>2.3300000000000001E-2</v>
      </c>
      <c r="F3672">
        <v>2.3300000000000001E-2</v>
      </c>
      <c r="G3672">
        <v>2.3300000000000001E-2</v>
      </c>
      <c r="H3672">
        <v>2.3300000000000001E-2</v>
      </c>
      <c r="I3672">
        <v>2.3300000000000001E-2</v>
      </c>
      <c r="J3672">
        <v>2.3300000000000001E-2</v>
      </c>
      <c r="K3672">
        <v>2.3300000000000001E-2</v>
      </c>
      <c r="L3672">
        <v>2.3300000000000001E-2</v>
      </c>
    </row>
    <row r="3673" spans="1:12" x14ac:dyDescent="0.25">
      <c r="A3673" t="s">
        <v>719</v>
      </c>
      <c r="B3673">
        <v>2015</v>
      </c>
      <c r="C3673" t="s">
        <v>702</v>
      </c>
      <c r="D3673">
        <v>0.1157</v>
      </c>
      <c r="E3673">
        <v>0.1157</v>
      </c>
      <c r="F3673">
        <v>0.1157</v>
      </c>
      <c r="G3673">
        <v>0.1157</v>
      </c>
      <c r="H3673">
        <v>0.1157</v>
      </c>
      <c r="I3673">
        <v>0.1157</v>
      </c>
      <c r="J3673">
        <v>0.1157</v>
      </c>
      <c r="K3673">
        <v>0.1157</v>
      </c>
      <c r="L3673">
        <v>0.1157</v>
      </c>
    </row>
    <row r="3674" spans="1:12" x14ac:dyDescent="0.25">
      <c r="A3674" t="s">
        <v>719</v>
      </c>
      <c r="B3674">
        <v>2015</v>
      </c>
      <c r="C3674" t="s">
        <v>701</v>
      </c>
      <c r="D3674">
        <v>0.39900000000000002</v>
      </c>
      <c r="E3674">
        <v>0.39900000000000002</v>
      </c>
      <c r="F3674">
        <v>0.39900000000000002</v>
      </c>
      <c r="G3674">
        <v>0.39900000000000002</v>
      </c>
      <c r="H3674">
        <v>0.39900000000000002</v>
      </c>
      <c r="I3674">
        <v>0.39900000000000002</v>
      </c>
      <c r="J3674">
        <v>0.39900000000000002</v>
      </c>
      <c r="K3674">
        <v>0.39900000000000002</v>
      </c>
      <c r="L3674">
        <v>0.39900000000000002</v>
      </c>
    </row>
    <row r="3675" spans="1:12" x14ac:dyDescent="0.25">
      <c r="A3675" t="s">
        <v>719</v>
      </c>
      <c r="B3675">
        <v>2015</v>
      </c>
      <c r="C3675" t="s">
        <v>700</v>
      </c>
      <c r="D3675">
        <v>0.47710000000000002</v>
      </c>
      <c r="E3675">
        <v>0.47710000000000002</v>
      </c>
      <c r="F3675">
        <v>0.47710000000000002</v>
      </c>
      <c r="G3675">
        <v>0.47710000000000002</v>
      </c>
      <c r="H3675">
        <v>0.47710000000000002</v>
      </c>
      <c r="I3675">
        <v>0.47710000000000002</v>
      </c>
      <c r="J3675">
        <v>0.47710000000000002</v>
      </c>
      <c r="K3675">
        <v>0.47710000000000002</v>
      </c>
      <c r="L3675">
        <v>0.47710000000000002</v>
      </c>
    </row>
    <row r="3676" spans="1:12" x14ac:dyDescent="0.25">
      <c r="A3676" t="s">
        <v>719</v>
      </c>
      <c r="B3676">
        <v>2015</v>
      </c>
      <c r="C3676" t="s">
        <v>699</v>
      </c>
      <c r="D3676">
        <v>2.9499999999999998E-2</v>
      </c>
      <c r="E3676">
        <v>2.9499999999999998E-2</v>
      </c>
      <c r="F3676">
        <v>2.9499999999999998E-2</v>
      </c>
      <c r="G3676">
        <v>2.9499999999999998E-2</v>
      </c>
      <c r="H3676">
        <v>2.9499999999999998E-2</v>
      </c>
      <c r="I3676">
        <v>2.9499999999999998E-2</v>
      </c>
      <c r="J3676">
        <v>2.9499999999999998E-2</v>
      </c>
      <c r="K3676">
        <v>2.9499999999999998E-2</v>
      </c>
      <c r="L3676">
        <v>2.9499999999999998E-2</v>
      </c>
    </row>
    <row r="3677" spans="1:12" x14ac:dyDescent="0.25">
      <c r="A3677" t="s">
        <v>720</v>
      </c>
      <c r="B3677">
        <v>2015</v>
      </c>
      <c r="C3677" t="s">
        <v>700</v>
      </c>
      <c r="D3677">
        <v>0.44969999999999999</v>
      </c>
      <c r="E3677">
        <v>0.44969999999999999</v>
      </c>
      <c r="F3677">
        <v>0.44969999999999999</v>
      </c>
      <c r="G3677">
        <v>0.44969999999999999</v>
      </c>
      <c r="H3677">
        <v>0.44969999999999999</v>
      </c>
      <c r="I3677">
        <v>0.44969999999999999</v>
      </c>
      <c r="J3677">
        <v>0.44969999999999999</v>
      </c>
      <c r="K3677">
        <v>0.44969999999999999</v>
      </c>
      <c r="L3677">
        <v>0.44969999999999999</v>
      </c>
    </row>
    <row r="3678" spans="1:12" x14ac:dyDescent="0.25">
      <c r="A3678" t="s">
        <v>720</v>
      </c>
      <c r="B3678">
        <v>2015</v>
      </c>
      <c r="C3678" t="s">
        <v>699</v>
      </c>
      <c r="D3678">
        <v>2.7799999999999998E-2</v>
      </c>
      <c r="E3678">
        <v>2.7799999999999998E-2</v>
      </c>
      <c r="F3678">
        <v>2.7799999999999998E-2</v>
      </c>
      <c r="G3678">
        <v>2.7799999999999998E-2</v>
      </c>
      <c r="H3678">
        <v>2.7799999999999998E-2</v>
      </c>
      <c r="I3678">
        <v>2.7799999999999998E-2</v>
      </c>
      <c r="J3678">
        <v>2.7799999999999998E-2</v>
      </c>
      <c r="K3678">
        <v>2.7799999999999998E-2</v>
      </c>
      <c r="L3678">
        <v>2.7799999999999998E-2</v>
      </c>
    </row>
    <row r="3679" spans="1:12" x14ac:dyDescent="0.25">
      <c r="A3679" t="s">
        <v>720</v>
      </c>
      <c r="B3679">
        <v>2015</v>
      </c>
      <c r="C3679" t="s">
        <v>697</v>
      </c>
      <c r="D3679">
        <v>1.5406</v>
      </c>
      <c r="E3679">
        <v>1.5406</v>
      </c>
      <c r="F3679">
        <v>1.5406</v>
      </c>
      <c r="G3679">
        <v>1.5406</v>
      </c>
      <c r="H3679">
        <v>1.5406</v>
      </c>
      <c r="I3679">
        <v>1.5406</v>
      </c>
      <c r="J3679">
        <v>1.5406</v>
      </c>
      <c r="K3679">
        <v>1.5406</v>
      </c>
      <c r="L3679">
        <v>1.5406</v>
      </c>
    </row>
    <row r="3680" spans="1:12" x14ac:dyDescent="0.25">
      <c r="A3680" t="s">
        <v>720</v>
      </c>
      <c r="B3680">
        <v>2015</v>
      </c>
      <c r="C3680" t="s">
        <v>703</v>
      </c>
      <c r="D3680">
        <v>2.1899999999999999E-2</v>
      </c>
      <c r="E3680">
        <v>2.1899999999999999E-2</v>
      </c>
      <c r="F3680">
        <v>2.1899999999999999E-2</v>
      </c>
      <c r="G3680">
        <v>2.1899999999999999E-2</v>
      </c>
      <c r="H3680">
        <v>2.1899999999999999E-2</v>
      </c>
      <c r="I3680">
        <v>2.1899999999999999E-2</v>
      </c>
      <c r="J3680">
        <v>2.1899999999999999E-2</v>
      </c>
      <c r="K3680">
        <v>2.1899999999999999E-2</v>
      </c>
      <c r="L3680">
        <v>2.1899999999999999E-2</v>
      </c>
    </row>
    <row r="3681" spans="1:12" x14ac:dyDescent="0.25">
      <c r="A3681" t="s">
        <v>720</v>
      </c>
      <c r="B3681">
        <v>2015</v>
      </c>
      <c r="C3681" t="s">
        <v>702</v>
      </c>
      <c r="D3681">
        <v>0.109</v>
      </c>
      <c r="E3681">
        <v>0.109</v>
      </c>
      <c r="F3681">
        <v>0.109</v>
      </c>
      <c r="G3681">
        <v>0.109</v>
      </c>
      <c r="H3681">
        <v>0.109</v>
      </c>
      <c r="I3681">
        <v>0.109</v>
      </c>
      <c r="J3681">
        <v>0.109</v>
      </c>
      <c r="K3681">
        <v>0.109</v>
      </c>
      <c r="L3681">
        <v>0.109</v>
      </c>
    </row>
    <row r="3682" spans="1:12" x14ac:dyDescent="0.25">
      <c r="A3682" t="s">
        <v>720</v>
      </c>
      <c r="B3682">
        <v>2015</v>
      </c>
      <c r="C3682" t="s">
        <v>701</v>
      </c>
      <c r="D3682">
        <v>0.37</v>
      </c>
      <c r="E3682">
        <v>0.37</v>
      </c>
      <c r="F3682">
        <v>0.37</v>
      </c>
      <c r="G3682">
        <v>0.37</v>
      </c>
      <c r="H3682">
        <v>0.37</v>
      </c>
      <c r="I3682">
        <v>0.37</v>
      </c>
      <c r="J3682">
        <v>0.37</v>
      </c>
      <c r="K3682">
        <v>0.37</v>
      </c>
      <c r="L3682">
        <v>0.37</v>
      </c>
    </row>
    <row r="3683" spans="1:12" x14ac:dyDescent="0.25">
      <c r="A3683" t="s">
        <v>720</v>
      </c>
      <c r="B3683">
        <v>2015</v>
      </c>
      <c r="C3683" t="s">
        <v>698</v>
      </c>
      <c r="D3683">
        <v>0.56210000000000004</v>
      </c>
      <c r="E3683">
        <v>0.56210000000000004</v>
      </c>
      <c r="F3683">
        <v>0.56210000000000004</v>
      </c>
      <c r="G3683">
        <v>0.56210000000000004</v>
      </c>
      <c r="H3683">
        <v>0.56210000000000004</v>
      </c>
      <c r="I3683">
        <v>0.56210000000000004</v>
      </c>
      <c r="J3683">
        <v>0.56210000000000004</v>
      </c>
      <c r="K3683">
        <v>0.56210000000000004</v>
      </c>
      <c r="L3683">
        <v>0.56210000000000004</v>
      </c>
    </row>
    <row r="3684" spans="1:12" x14ac:dyDescent="0.25">
      <c r="A3684" t="s">
        <v>721</v>
      </c>
      <c r="B3684">
        <v>2015</v>
      </c>
      <c r="C3684" t="s">
        <v>702</v>
      </c>
      <c r="D3684">
        <v>0.1663</v>
      </c>
      <c r="E3684">
        <v>0.1663</v>
      </c>
      <c r="F3684">
        <v>0.1663</v>
      </c>
      <c r="G3684">
        <v>0.1663</v>
      </c>
      <c r="H3684">
        <v>0.1663</v>
      </c>
      <c r="I3684">
        <v>0.1663</v>
      </c>
      <c r="J3684">
        <v>0.1663</v>
      </c>
      <c r="K3684">
        <v>0.1663</v>
      </c>
      <c r="L3684">
        <v>0.1663</v>
      </c>
    </row>
    <row r="3685" spans="1:12" x14ac:dyDescent="0.25">
      <c r="A3685" t="s">
        <v>721</v>
      </c>
      <c r="B3685">
        <v>2015</v>
      </c>
      <c r="C3685" t="s">
        <v>703</v>
      </c>
      <c r="D3685">
        <v>3.3500000000000002E-2</v>
      </c>
      <c r="E3685">
        <v>3.3500000000000002E-2</v>
      </c>
      <c r="F3685">
        <v>3.3500000000000002E-2</v>
      </c>
      <c r="G3685">
        <v>3.3500000000000002E-2</v>
      </c>
      <c r="H3685">
        <v>3.3500000000000002E-2</v>
      </c>
      <c r="I3685">
        <v>3.3500000000000002E-2</v>
      </c>
      <c r="J3685">
        <v>3.3500000000000002E-2</v>
      </c>
      <c r="K3685">
        <v>3.3500000000000002E-2</v>
      </c>
      <c r="L3685">
        <v>3.3500000000000002E-2</v>
      </c>
    </row>
    <row r="3686" spans="1:12" x14ac:dyDescent="0.25">
      <c r="A3686" t="s">
        <v>721</v>
      </c>
      <c r="B3686">
        <v>2015</v>
      </c>
      <c r="C3686" t="s">
        <v>699</v>
      </c>
      <c r="D3686">
        <v>4.24E-2</v>
      </c>
      <c r="E3686">
        <v>4.24E-2</v>
      </c>
      <c r="F3686">
        <v>4.24E-2</v>
      </c>
      <c r="G3686">
        <v>4.24E-2</v>
      </c>
      <c r="H3686">
        <v>4.24E-2</v>
      </c>
      <c r="I3686">
        <v>4.24E-2</v>
      </c>
      <c r="J3686">
        <v>4.24E-2</v>
      </c>
      <c r="K3686">
        <v>4.24E-2</v>
      </c>
      <c r="L3686">
        <v>4.24E-2</v>
      </c>
    </row>
    <row r="3687" spans="1:12" x14ac:dyDescent="0.25">
      <c r="A3687" t="s">
        <v>721</v>
      </c>
      <c r="B3687">
        <v>2015</v>
      </c>
      <c r="C3687" t="s">
        <v>697</v>
      </c>
      <c r="D3687">
        <v>2.4371999999999998</v>
      </c>
      <c r="E3687">
        <v>2.4371999999999998</v>
      </c>
      <c r="F3687">
        <v>2.4371999999999998</v>
      </c>
      <c r="G3687">
        <v>2.4371999999999998</v>
      </c>
      <c r="H3687">
        <v>2.4371999999999998</v>
      </c>
      <c r="I3687">
        <v>2.4371999999999998</v>
      </c>
      <c r="J3687">
        <v>2.4371999999999998</v>
      </c>
      <c r="K3687">
        <v>2.4371999999999998</v>
      </c>
      <c r="L3687">
        <v>2.4371999999999998</v>
      </c>
    </row>
    <row r="3688" spans="1:12" x14ac:dyDescent="0.25">
      <c r="A3688" t="s">
        <v>721</v>
      </c>
      <c r="B3688">
        <v>2015</v>
      </c>
      <c r="C3688" t="s">
        <v>700</v>
      </c>
      <c r="D3688">
        <v>0.68589999999999995</v>
      </c>
      <c r="E3688">
        <v>0.68589999999999995</v>
      </c>
      <c r="F3688">
        <v>0.68589999999999995</v>
      </c>
      <c r="G3688">
        <v>0.68589999999999995</v>
      </c>
      <c r="H3688">
        <v>0.68589999999999995</v>
      </c>
      <c r="I3688">
        <v>0.68589999999999995</v>
      </c>
      <c r="J3688">
        <v>0.68589999999999995</v>
      </c>
      <c r="K3688">
        <v>0.68589999999999995</v>
      </c>
      <c r="L3688">
        <v>0.68589999999999995</v>
      </c>
    </row>
    <row r="3689" spans="1:12" x14ac:dyDescent="0.25">
      <c r="A3689" t="s">
        <v>721</v>
      </c>
      <c r="B3689">
        <v>2015</v>
      </c>
      <c r="C3689" t="s">
        <v>698</v>
      </c>
      <c r="D3689">
        <v>0.90269999999999995</v>
      </c>
      <c r="E3689">
        <v>0.90269999999999995</v>
      </c>
      <c r="F3689">
        <v>0.90269999999999995</v>
      </c>
      <c r="G3689">
        <v>0.90269999999999995</v>
      </c>
      <c r="H3689">
        <v>0.90269999999999995</v>
      </c>
      <c r="I3689">
        <v>0.90269999999999995</v>
      </c>
      <c r="J3689">
        <v>0.90269999999999995</v>
      </c>
      <c r="K3689">
        <v>0.90269999999999995</v>
      </c>
      <c r="L3689">
        <v>0.90269999999999995</v>
      </c>
    </row>
    <row r="3690" spans="1:12" x14ac:dyDescent="0.25">
      <c r="A3690" t="s">
        <v>721</v>
      </c>
      <c r="B3690">
        <v>2015</v>
      </c>
      <c r="C3690" t="s">
        <v>701</v>
      </c>
      <c r="D3690">
        <v>0.60640000000000005</v>
      </c>
      <c r="E3690">
        <v>0.60640000000000005</v>
      </c>
      <c r="F3690">
        <v>0.60640000000000005</v>
      </c>
      <c r="G3690">
        <v>0.60640000000000005</v>
      </c>
      <c r="H3690">
        <v>0.60640000000000005</v>
      </c>
      <c r="I3690">
        <v>0.60640000000000005</v>
      </c>
      <c r="J3690">
        <v>0.60640000000000005</v>
      </c>
      <c r="K3690">
        <v>0.60640000000000005</v>
      </c>
      <c r="L3690">
        <v>0.60640000000000005</v>
      </c>
    </row>
    <row r="3691" spans="1:12" x14ac:dyDescent="0.25">
      <c r="A3691" t="s">
        <v>722</v>
      </c>
      <c r="B3691">
        <v>2015</v>
      </c>
      <c r="C3691" t="s">
        <v>699</v>
      </c>
      <c r="D3691">
        <v>4.5499999999999999E-2</v>
      </c>
      <c r="E3691">
        <v>4.5499999999999999E-2</v>
      </c>
      <c r="F3691">
        <v>4.5499999999999999E-2</v>
      </c>
      <c r="G3691">
        <v>4.5499999999999999E-2</v>
      </c>
      <c r="H3691">
        <v>4.5499999999999999E-2</v>
      </c>
      <c r="I3691">
        <v>4.5499999999999999E-2</v>
      </c>
      <c r="J3691">
        <v>4.5499999999999999E-2</v>
      </c>
      <c r="K3691">
        <v>4.5499999999999999E-2</v>
      </c>
      <c r="L3691">
        <v>4.5499999999999999E-2</v>
      </c>
    </row>
    <row r="3692" spans="1:12" x14ac:dyDescent="0.25">
      <c r="A3692" t="s">
        <v>722</v>
      </c>
      <c r="B3692">
        <v>2015</v>
      </c>
      <c r="C3692" t="s">
        <v>697</v>
      </c>
      <c r="D3692">
        <v>2.5158</v>
      </c>
      <c r="E3692">
        <v>2.5158</v>
      </c>
      <c r="F3692">
        <v>2.5158</v>
      </c>
      <c r="G3692">
        <v>2.5158</v>
      </c>
      <c r="H3692">
        <v>2.5158</v>
      </c>
      <c r="I3692">
        <v>2.5158</v>
      </c>
      <c r="J3692">
        <v>2.5158</v>
      </c>
      <c r="K3692">
        <v>2.5158</v>
      </c>
      <c r="L3692">
        <v>2.5158</v>
      </c>
    </row>
    <row r="3693" spans="1:12" x14ac:dyDescent="0.25">
      <c r="A3693" t="s">
        <v>722</v>
      </c>
      <c r="B3693">
        <v>2015</v>
      </c>
      <c r="C3693" t="s">
        <v>702</v>
      </c>
      <c r="D3693">
        <v>0.17860000000000001</v>
      </c>
      <c r="E3693">
        <v>0.17860000000000001</v>
      </c>
      <c r="F3693">
        <v>0.17860000000000001</v>
      </c>
      <c r="G3693">
        <v>0.17860000000000001</v>
      </c>
      <c r="H3693">
        <v>0.17860000000000001</v>
      </c>
      <c r="I3693">
        <v>0.17860000000000001</v>
      </c>
      <c r="J3693">
        <v>0.17860000000000001</v>
      </c>
      <c r="K3693">
        <v>0.17860000000000001</v>
      </c>
      <c r="L3693">
        <v>0.17860000000000001</v>
      </c>
    </row>
    <row r="3694" spans="1:12" x14ac:dyDescent="0.25">
      <c r="A3694" t="s">
        <v>722</v>
      </c>
      <c r="B3694">
        <v>2015</v>
      </c>
      <c r="C3694" t="s">
        <v>703</v>
      </c>
      <c r="D3694">
        <v>3.5900000000000001E-2</v>
      </c>
      <c r="E3694">
        <v>3.5900000000000001E-2</v>
      </c>
      <c r="F3694">
        <v>3.5900000000000001E-2</v>
      </c>
      <c r="G3694">
        <v>3.5900000000000001E-2</v>
      </c>
      <c r="H3694">
        <v>3.5900000000000001E-2</v>
      </c>
      <c r="I3694">
        <v>3.5900000000000001E-2</v>
      </c>
      <c r="J3694">
        <v>3.5900000000000001E-2</v>
      </c>
      <c r="K3694">
        <v>3.5900000000000001E-2</v>
      </c>
      <c r="L3694">
        <v>3.5900000000000001E-2</v>
      </c>
    </row>
    <row r="3695" spans="1:12" x14ac:dyDescent="0.25">
      <c r="A3695" t="s">
        <v>722</v>
      </c>
      <c r="B3695">
        <v>2015</v>
      </c>
      <c r="C3695" t="s">
        <v>700</v>
      </c>
      <c r="D3695">
        <v>0.73670000000000002</v>
      </c>
      <c r="E3695">
        <v>0.73670000000000002</v>
      </c>
      <c r="F3695">
        <v>0.73670000000000002</v>
      </c>
      <c r="G3695">
        <v>0.73670000000000002</v>
      </c>
      <c r="H3695">
        <v>0.73670000000000002</v>
      </c>
      <c r="I3695">
        <v>0.73670000000000002</v>
      </c>
      <c r="J3695">
        <v>0.73670000000000002</v>
      </c>
      <c r="K3695">
        <v>0.73670000000000002</v>
      </c>
      <c r="L3695">
        <v>0.73670000000000002</v>
      </c>
    </row>
    <row r="3696" spans="1:12" x14ac:dyDescent="0.25">
      <c r="A3696" t="s">
        <v>722</v>
      </c>
      <c r="B3696">
        <v>2015</v>
      </c>
      <c r="C3696" t="s">
        <v>698</v>
      </c>
      <c r="D3696">
        <v>0.88180000000000003</v>
      </c>
      <c r="E3696">
        <v>0.88180000000000003</v>
      </c>
      <c r="F3696">
        <v>0.88180000000000003</v>
      </c>
      <c r="G3696">
        <v>0.88180000000000003</v>
      </c>
      <c r="H3696">
        <v>0.88180000000000003</v>
      </c>
      <c r="I3696">
        <v>0.88180000000000003</v>
      </c>
      <c r="J3696">
        <v>0.88180000000000003</v>
      </c>
      <c r="K3696">
        <v>0.88180000000000003</v>
      </c>
      <c r="L3696">
        <v>0.88180000000000003</v>
      </c>
    </row>
    <row r="3697" spans="1:12" x14ac:dyDescent="0.25">
      <c r="A3697" t="s">
        <v>722</v>
      </c>
      <c r="B3697">
        <v>2015</v>
      </c>
      <c r="C3697" t="s">
        <v>701</v>
      </c>
      <c r="D3697">
        <v>0.63719999999999999</v>
      </c>
      <c r="E3697">
        <v>0.63719999999999999</v>
      </c>
      <c r="F3697">
        <v>0.63719999999999999</v>
      </c>
      <c r="G3697">
        <v>0.63719999999999999</v>
      </c>
      <c r="H3697">
        <v>0.63719999999999999</v>
      </c>
      <c r="I3697">
        <v>0.63719999999999999</v>
      </c>
      <c r="J3697">
        <v>0.63719999999999999</v>
      </c>
      <c r="K3697">
        <v>0.63719999999999999</v>
      </c>
      <c r="L3697">
        <v>0.63719999999999999</v>
      </c>
    </row>
    <row r="3698" spans="1:12" x14ac:dyDescent="0.25">
      <c r="A3698" t="s">
        <v>723</v>
      </c>
      <c r="B3698">
        <v>2015</v>
      </c>
      <c r="C3698" t="s">
        <v>698</v>
      </c>
      <c r="D3698">
        <v>0.26700000000000002</v>
      </c>
      <c r="E3698">
        <v>0.26700000000000002</v>
      </c>
      <c r="F3698">
        <v>0.26700000000000002</v>
      </c>
      <c r="G3698">
        <v>0.26700000000000002</v>
      </c>
      <c r="H3698">
        <v>0.26700000000000002</v>
      </c>
      <c r="I3698">
        <v>0.26700000000000002</v>
      </c>
      <c r="J3698">
        <v>0.26700000000000002</v>
      </c>
      <c r="K3698">
        <v>0.26700000000000002</v>
      </c>
      <c r="L3698">
        <v>0.26700000000000002</v>
      </c>
    </row>
    <row r="3699" spans="1:12" x14ac:dyDescent="0.25">
      <c r="A3699" t="s">
        <v>723</v>
      </c>
      <c r="B3699">
        <v>2015</v>
      </c>
      <c r="C3699" t="s">
        <v>700</v>
      </c>
      <c r="D3699">
        <v>0.21890000000000001</v>
      </c>
      <c r="E3699">
        <v>0.21890000000000001</v>
      </c>
      <c r="F3699">
        <v>0.21890000000000001</v>
      </c>
      <c r="G3699">
        <v>0.21890000000000001</v>
      </c>
      <c r="H3699">
        <v>0.21890000000000001</v>
      </c>
      <c r="I3699">
        <v>0.21890000000000001</v>
      </c>
      <c r="J3699">
        <v>0.21890000000000001</v>
      </c>
      <c r="K3699">
        <v>0.21890000000000001</v>
      </c>
      <c r="L3699">
        <v>0.21890000000000001</v>
      </c>
    </row>
    <row r="3700" spans="1:12" x14ac:dyDescent="0.25">
      <c r="A3700" t="s">
        <v>723</v>
      </c>
      <c r="B3700">
        <v>2015</v>
      </c>
      <c r="C3700" t="s">
        <v>701</v>
      </c>
      <c r="D3700">
        <v>0.16250000000000001</v>
      </c>
      <c r="E3700">
        <v>0.16250000000000001</v>
      </c>
      <c r="F3700">
        <v>0.16250000000000001</v>
      </c>
      <c r="G3700">
        <v>0.16250000000000001</v>
      </c>
      <c r="H3700">
        <v>0.16250000000000001</v>
      </c>
      <c r="I3700">
        <v>0.16250000000000001</v>
      </c>
      <c r="J3700">
        <v>0.16250000000000001</v>
      </c>
      <c r="K3700">
        <v>0.16250000000000001</v>
      </c>
      <c r="L3700">
        <v>0.16250000000000001</v>
      </c>
    </row>
    <row r="3701" spans="1:12" x14ac:dyDescent="0.25">
      <c r="A3701" t="s">
        <v>723</v>
      </c>
      <c r="B3701">
        <v>2015</v>
      </c>
      <c r="C3701" t="s">
        <v>702</v>
      </c>
      <c r="D3701">
        <v>5.3100000000000001E-2</v>
      </c>
      <c r="E3701">
        <v>5.3100000000000001E-2</v>
      </c>
      <c r="F3701">
        <v>5.3100000000000001E-2</v>
      </c>
      <c r="G3701">
        <v>5.3100000000000001E-2</v>
      </c>
      <c r="H3701">
        <v>5.3100000000000001E-2</v>
      </c>
      <c r="I3701">
        <v>5.3100000000000001E-2</v>
      </c>
      <c r="J3701">
        <v>5.3100000000000001E-2</v>
      </c>
      <c r="K3701">
        <v>5.3100000000000001E-2</v>
      </c>
      <c r="L3701">
        <v>5.3100000000000001E-2</v>
      </c>
    </row>
    <row r="3702" spans="1:12" x14ac:dyDescent="0.25">
      <c r="A3702" t="s">
        <v>723</v>
      </c>
      <c r="B3702">
        <v>2015</v>
      </c>
      <c r="C3702" t="s">
        <v>699</v>
      </c>
      <c r="D3702">
        <v>1.35E-2</v>
      </c>
      <c r="E3702">
        <v>1.35E-2</v>
      </c>
      <c r="F3702">
        <v>1.35E-2</v>
      </c>
      <c r="G3702">
        <v>1.35E-2</v>
      </c>
      <c r="H3702">
        <v>1.35E-2</v>
      </c>
      <c r="I3702">
        <v>1.35E-2</v>
      </c>
      <c r="J3702">
        <v>1.35E-2</v>
      </c>
      <c r="K3702">
        <v>1.35E-2</v>
      </c>
      <c r="L3702">
        <v>1.35E-2</v>
      </c>
    </row>
    <row r="3703" spans="1:12" x14ac:dyDescent="0.25">
      <c r="A3703" t="s">
        <v>723</v>
      </c>
      <c r="B3703">
        <v>2015</v>
      </c>
      <c r="C3703" t="s">
        <v>697</v>
      </c>
      <c r="D3703">
        <v>0.72570000000000001</v>
      </c>
      <c r="E3703">
        <v>0.72570000000000001</v>
      </c>
      <c r="F3703">
        <v>0.72570000000000001</v>
      </c>
      <c r="G3703">
        <v>0.72570000000000001</v>
      </c>
      <c r="H3703">
        <v>0.72570000000000001</v>
      </c>
      <c r="I3703">
        <v>0.72570000000000001</v>
      </c>
      <c r="J3703">
        <v>0.72570000000000001</v>
      </c>
      <c r="K3703">
        <v>0.72570000000000001</v>
      </c>
      <c r="L3703">
        <v>0.72570000000000001</v>
      </c>
    </row>
    <row r="3704" spans="1:12" x14ac:dyDescent="0.25">
      <c r="A3704" t="s">
        <v>723</v>
      </c>
      <c r="B3704">
        <v>2015</v>
      </c>
      <c r="C3704" t="s">
        <v>703</v>
      </c>
      <c r="D3704">
        <v>1.0699999999999999E-2</v>
      </c>
      <c r="E3704">
        <v>1.0699999999999999E-2</v>
      </c>
      <c r="F3704">
        <v>1.0699999999999999E-2</v>
      </c>
      <c r="G3704">
        <v>1.0699999999999999E-2</v>
      </c>
      <c r="H3704">
        <v>1.0699999999999999E-2</v>
      </c>
      <c r="I3704">
        <v>1.0699999999999999E-2</v>
      </c>
      <c r="J3704">
        <v>1.0699999999999999E-2</v>
      </c>
      <c r="K3704">
        <v>1.0699999999999999E-2</v>
      </c>
      <c r="L3704">
        <v>1.0699999999999999E-2</v>
      </c>
    </row>
    <row r="3705" spans="1:12" x14ac:dyDescent="0.25">
      <c r="A3705" t="s">
        <v>724</v>
      </c>
      <c r="B3705">
        <v>2015</v>
      </c>
      <c r="C3705" t="s">
        <v>697</v>
      </c>
      <c r="D3705">
        <v>3.2105999999999999</v>
      </c>
      <c r="E3705">
        <v>3.2105999999999999</v>
      </c>
      <c r="F3705">
        <v>3.2105999999999999</v>
      </c>
      <c r="G3705">
        <v>3.2105999999999999</v>
      </c>
      <c r="H3705">
        <v>3.2105999999999999</v>
      </c>
      <c r="I3705">
        <v>3.2105999999999999</v>
      </c>
      <c r="J3705">
        <v>3.2105999999999999</v>
      </c>
      <c r="K3705">
        <v>3.2105999999999999</v>
      </c>
      <c r="L3705">
        <v>3.2105999999999999</v>
      </c>
    </row>
    <row r="3706" spans="1:12" x14ac:dyDescent="0.25">
      <c r="A3706" t="s">
        <v>724</v>
      </c>
      <c r="B3706">
        <v>2015</v>
      </c>
      <c r="C3706" t="s">
        <v>699</v>
      </c>
      <c r="D3706">
        <v>6.0400000000000002E-2</v>
      </c>
      <c r="E3706">
        <v>6.0400000000000002E-2</v>
      </c>
      <c r="F3706">
        <v>6.0400000000000002E-2</v>
      </c>
      <c r="G3706">
        <v>6.0400000000000002E-2</v>
      </c>
      <c r="H3706">
        <v>6.0400000000000002E-2</v>
      </c>
      <c r="I3706">
        <v>6.0400000000000002E-2</v>
      </c>
      <c r="J3706">
        <v>6.0400000000000002E-2</v>
      </c>
      <c r="K3706">
        <v>6.0400000000000002E-2</v>
      </c>
      <c r="L3706">
        <v>6.0400000000000002E-2</v>
      </c>
    </row>
    <row r="3707" spans="1:12" x14ac:dyDescent="0.25">
      <c r="A3707" t="s">
        <v>724</v>
      </c>
      <c r="B3707">
        <v>2015</v>
      </c>
      <c r="C3707" t="s">
        <v>703</v>
      </c>
      <c r="D3707">
        <v>4.7800000000000002E-2</v>
      </c>
      <c r="E3707">
        <v>4.7800000000000002E-2</v>
      </c>
      <c r="F3707">
        <v>4.7800000000000002E-2</v>
      </c>
      <c r="G3707">
        <v>4.7800000000000002E-2</v>
      </c>
      <c r="H3707">
        <v>4.7800000000000002E-2</v>
      </c>
      <c r="I3707">
        <v>4.7800000000000002E-2</v>
      </c>
      <c r="J3707">
        <v>4.7800000000000002E-2</v>
      </c>
      <c r="K3707">
        <v>4.7800000000000002E-2</v>
      </c>
      <c r="L3707">
        <v>4.7800000000000002E-2</v>
      </c>
    </row>
    <row r="3708" spans="1:12" x14ac:dyDescent="0.25">
      <c r="A3708" t="s">
        <v>724</v>
      </c>
      <c r="B3708">
        <v>2015</v>
      </c>
      <c r="C3708" t="s">
        <v>701</v>
      </c>
      <c r="D3708">
        <v>0.79759999999999998</v>
      </c>
      <c r="E3708">
        <v>0.79759999999999998</v>
      </c>
      <c r="F3708">
        <v>0.79759999999999998</v>
      </c>
      <c r="G3708">
        <v>0.79759999999999998</v>
      </c>
      <c r="H3708">
        <v>0.79759999999999998</v>
      </c>
      <c r="I3708">
        <v>0.79759999999999998</v>
      </c>
      <c r="J3708">
        <v>0.79759999999999998</v>
      </c>
      <c r="K3708">
        <v>0.79759999999999998</v>
      </c>
      <c r="L3708">
        <v>0.79759999999999998</v>
      </c>
    </row>
    <row r="3709" spans="1:12" x14ac:dyDescent="0.25">
      <c r="A3709" t="s">
        <v>724</v>
      </c>
      <c r="B3709">
        <v>2015</v>
      </c>
      <c r="C3709" t="s">
        <v>700</v>
      </c>
      <c r="D3709">
        <v>0.97860000000000003</v>
      </c>
      <c r="E3709">
        <v>0.97860000000000003</v>
      </c>
      <c r="F3709">
        <v>0.97860000000000003</v>
      </c>
      <c r="G3709">
        <v>0.97860000000000003</v>
      </c>
      <c r="H3709">
        <v>0.97860000000000003</v>
      </c>
      <c r="I3709">
        <v>0.97860000000000003</v>
      </c>
      <c r="J3709">
        <v>0.97860000000000003</v>
      </c>
      <c r="K3709">
        <v>0.97860000000000003</v>
      </c>
      <c r="L3709">
        <v>0.97860000000000003</v>
      </c>
    </row>
    <row r="3710" spans="1:12" x14ac:dyDescent="0.25">
      <c r="A3710" t="s">
        <v>724</v>
      </c>
      <c r="B3710">
        <v>2015</v>
      </c>
      <c r="C3710" t="s">
        <v>698</v>
      </c>
      <c r="D3710">
        <v>1.0889</v>
      </c>
      <c r="E3710">
        <v>1.0889</v>
      </c>
      <c r="F3710">
        <v>1.0889</v>
      </c>
      <c r="G3710">
        <v>1.0889</v>
      </c>
      <c r="H3710">
        <v>1.0889</v>
      </c>
      <c r="I3710">
        <v>1.0889</v>
      </c>
      <c r="J3710">
        <v>1.0889</v>
      </c>
      <c r="K3710">
        <v>1.0889</v>
      </c>
      <c r="L3710">
        <v>1.0889</v>
      </c>
    </row>
    <row r="3711" spans="1:12" x14ac:dyDescent="0.25">
      <c r="A3711" t="s">
        <v>724</v>
      </c>
      <c r="B3711">
        <v>2015</v>
      </c>
      <c r="C3711" t="s">
        <v>702</v>
      </c>
      <c r="D3711">
        <v>0.23730000000000001</v>
      </c>
      <c r="E3711">
        <v>0.23730000000000001</v>
      </c>
      <c r="F3711">
        <v>0.23730000000000001</v>
      </c>
      <c r="G3711">
        <v>0.23730000000000001</v>
      </c>
      <c r="H3711">
        <v>0.23730000000000001</v>
      </c>
      <c r="I3711">
        <v>0.23730000000000001</v>
      </c>
      <c r="J3711">
        <v>0.23730000000000001</v>
      </c>
      <c r="K3711">
        <v>0.23730000000000001</v>
      </c>
      <c r="L3711">
        <v>0.23730000000000001</v>
      </c>
    </row>
    <row r="3712" spans="1:12" x14ac:dyDescent="0.25">
      <c r="A3712" t="s">
        <v>725</v>
      </c>
      <c r="B3712">
        <v>2015</v>
      </c>
      <c r="C3712" t="s">
        <v>697</v>
      </c>
      <c r="D3712">
        <v>3.2309999999999999</v>
      </c>
      <c r="E3712">
        <v>3.2309999999999999</v>
      </c>
      <c r="F3712">
        <v>3.2309999999999999</v>
      </c>
      <c r="G3712">
        <v>3.2309999999999999</v>
      </c>
      <c r="H3712">
        <v>3.2309999999999999</v>
      </c>
      <c r="I3712">
        <v>3.2309999999999999</v>
      </c>
      <c r="J3712">
        <v>3.2309999999999999</v>
      </c>
      <c r="K3712">
        <v>3.2309999999999999</v>
      </c>
      <c r="L3712">
        <v>3.2309999999999999</v>
      </c>
    </row>
    <row r="3713" spans="1:12" x14ac:dyDescent="0.25">
      <c r="A3713" t="s">
        <v>725</v>
      </c>
      <c r="B3713">
        <v>2015</v>
      </c>
      <c r="C3713" t="s">
        <v>698</v>
      </c>
      <c r="D3713">
        <v>1.0788</v>
      </c>
      <c r="E3713">
        <v>1.0788</v>
      </c>
      <c r="F3713">
        <v>1.0788</v>
      </c>
      <c r="G3713">
        <v>1.0788</v>
      </c>
      <c r="H3713">
        <v>1.0788</v>
      </c>
      <c r="I3713">
        <v>1.0788</v>
      </c>
      <c r="J3713">
        <v>1.0788</v>
      </c>
      <c r="K3713">
        <v>1.0788</v>
      </c>
      <c r="L3713">
        <v>1.0788</v>
      </c>
    </row>
    <row r="3714" spans="1:12" x14ac:dyDescent="0.25">
      <c r="A3714" t="s">
        <v>725</v>
      </c>
      <c r="B3714">
        <v>2015</v>
      </c>
      <c r="C3714" t="s">
        <v>699</v>
      </c>
      <c r="D3714">
        <v>6.5799999999999997E-2</v>
      </c>
      <c r="E3714">
        <v>6.5799999999999997E-2</v>
      </c>
      <c r="F3714">
        <v>6.5799999999999997E-2</v>
      </c>
      <c r="G3714">
        <v>6.5799999999999997E-2</v>
      </c>
      <c r="H3714">
        <v>6.5799999999999997E-2</v>
      </c>
      <c r="I3714">
        <v>6.5799999999999997E-2</v>
      </c>
      <c r="J3714">
        <v>6.5799999999999997E-2</v>
      </c>
      <c r="K3714">
        <v>6.5799999999999997E-2</v>
      </c>
      <c r="L3714">
        <v>6.5799999999999997E-2</v>
      </c>
    </row>
    <row r="3715" spans="1:12" x14ac:dyDescent="0.25">
      <c r="A3715" t="s">
        <v>725</v>
      </c>
      <c r="B3715">
        <v>2015</v>
      </c>
      <c r="C3715" t="s">
        <v>702</v>
      </c>
      <c r="D3715">
        <v>0.25829999999999997</v>
      </c>
      <c r="E3715">
        <v>0.25829999999999997</v>
      </c>
      <c r="F3715">
        <v>0.25829999999999997</v>
      </c>
      <c r="G3715">
        <v>0.25829999999999997</v>
      </c>
      <c r="H3715">
        <v>0.25829999999999997</v>
      </c>
      <c r="I3715">
        <v>0.25829999999999997</v>
      </c>
      <c r="J3715">
        <v>0.25829999999999997</v>
      </c>
      <c r="K3715">
        <v>0.25829999999999997</v>
      </c>
      <c r="L3715">
        <v>0.25829999999999997</v>
      </c>
    </row>
    <row r="3716" spans="1:12" x14ac:dyDescent="0.25">
      <c r="A3716" t="s">
        <v>725</v>
      </c>
      <c r="B3716">
        <v>2015</v>
      </c>
      <c r="C3716" t="s">
        <v>701</v>
      </c>
      <c r="D3716">
        <v>0.71079999999999999</v>
      </c>
      <c r="E3716">
        <v>0.71079999999999999</v>
      </c>
      <c r="F3716">
        <v>0.71079999999999999</v>
      </c>
      <c r="G3716">
        <v>0.71079999999999999</v>
      </c>
      <c r="H3716">
        <v>0.71079999999999999</v>
      </c>
      <c r="I3716">
        <v>0.71079999999999999</v>
      </c>
      <c r="J3716">
        <v>0.71079999999999999</v>
      </c>
      <c r="K3716">
        <v>0.71079999999999999</v>
      </c>
      <c r="L3716">
        <v>0.71079999999999999</v>
      </c>
    </row>
    <row r="3717" spans="1:12" x14ac:dyDescent="0.25">
      <c r="A3717" t="s">
        <v>725</v>
      </c>
      <c r="B3717">
        <v>2015</v>
      </c>
      <c r="C3717" t="s">
        <v>700</v>
      </c>
      <c r="D3717">
        <v>1.0653999999999999</v>
      </c>
      <c r="E3717">
        <v>1.0653999999999999</v>
      </c>
      <c r="F3717">
        <v>1.0653999999999999</v>
      </c>
      <c r="G3717">
        <v>1.0653999999999999</v>
      </c>
      <c r="H3717">
        <v>1.0653999999999999</v>
      </c>
      <c r="I3717">
        <v>1.0653999999999999</v>
      </c>
      <c r="J3717">
        <v>1.0653999999999999</v>
      </c>
      <c r="K3717">
        <v>1.0653999999999999</v>
      </c>
      <c r="L3717">
        <v>1.0653999999999999</v>
      </c>
    </row>
    <row r="3718" spans="1:12" x14ac:dyDescent="0.25">
      <c r="A3718" t="s">
        <v>725</v>
      </c>
      <c r="B3718">
        <v>2015</v>
      </c>
      <c r="C3718" t="s">
        <v>703</v>
      </c>
      <c r="D3718">
        <v>5.1999999999999998E-2</v>
      </c>
      <c r="E3718">
        <v>5.1999999999999998E-2</v>
      </c>
      <c r="F3718">
        <v>5.1999999999999998E-2</v>
      </c>
      <c r="G3718">
        <v>5.1999999999999998E-2</v>
      </c>
      <c r="H3718">
        <v>5.1999999999999998E-2</v>
      </c>
      <c r="I3718">
        <v>5.1999999999999998E-2</v>
      </c>
      <c r="J3718">
        <v>5.1999999999999998E-2</v>
      </c>
      <c r="K3718">
        <v>5.1999999999999998E-2</v>
      </c>
      <c r="L3718">
        <v>5.1999999999999998E-2</v>
      </c>
    </row>
    <row r="3719" spans="1:12" x14ac:dyDescent="0.25">
      <c r="A3719" t="s">
        <v>726</v>
      </c>
      <c r="B3719">
        <v>2015</v>
      </c>
      <c r="C3719" t="s">
        <v>701</v>
      </c>
      <c r="D3719">
        <v>1.3564000000000001</v>
      </c>
      <c r="E3719">
        <v>1.3564000000000001</v>
      </c>
      <c r="F3719">
        <v>1.3564000000000001</v>
      </c>
      <c r="G3719">
        <v>1.3564000000000001</v>
      </c>
      <c r="H3719">
        <v>1.3564000000000001</v>
      </c>
      <c r="I3719">
        <v>1.3564000000000001</v>
      </c>
      <c r="J3719">
        <v>1.3564000000000001</v>
      </c>
      <c r="K3719">
        <v>1.3564000000000001</v>
      </c>
      <c r="L3719">
        <v>1.3564000000000001</v>
      </c>
    </row>
    <row r="3720" spans="1:12" x14ac:dyDescent="0.25">
      <c r="A3720" t="s">
        <v>726</v>
      </c>
      <c r="B3720">
        <v>2015</v>
      </c>
      <c r="C3720" t="s">
        <v>700</v>
      </c>
      <c r="D3720">
        <v>1.6708000000000001</v>
      </c>
      <c r="E3720">
        <v>1.6708000000000001</v>
      </c>
      <c r="F3720">
        <v>1.6708000000000001</v>
      </c>
      <c r="G3720">
        <v>1.6708000000000001</v>
      </c>
      <c r="H3720">
        <v>1.6708000000000001</v>
      </c>
      <c r="I3720">
        <v>1.6708000000000001</v>
      </c>
      <c r="J3720">
        <v>1.6708000000000001</v>
      </c>
      <c r="K3720">
        <v>1.6708000000000001</v>
      </c>
      <c r="L3720">
        <v>1.6708000000000001</v>
      </c>
    </row>
    <row r="3721" spans="1:12" x14ac:dyDescent="0.25">
      <c r="A3721" t="s">
        <v>726</v>
      </c>
      <c r="B3721">
        <v>2015</v>
      </c>
      <c r="C3721" t="s">
        <v>703</v>
      </c>
      <c r="D3721">
        <v>8.1500000000000003E-2</v>
      </c>
      <c r="E3721">
        <v>8.1500000000000003E-2</v>
      </c>
      <c r="F3721">
        <v>8.1500000000000003E-2</v>
      </c>
      <c r="G3721">
        <v>8.1500000000000003E-2</v>
      </c>
      <c r="H3721">
        <v>8.1500000000000003E-2</v>
      </c>
      <c r="I3721">
        <v>8.1500000000000003E-2</v>
      </c>
      <c r="J3721">
        <v>8.1500000000000003E-2</v>
      </c>
      <c r="K3721">
        <v>8.1500000000000003E-2</v>
      </c>
      <c r="L3721">
        <v>8.1500000000000003E-2</v>
      </c>
    </row>
    <row r="3722" spans="1:12" x14ac:dyDescent="0.25">
      <c r="A3722" t="s">
        <v>726</v>
      </c>
      <c r="B3722">
        <v>2015</v>
      </c>
      <c r="C3722" t="s">
        <v>702</v>
      </c>
      <c r="D3722">
        <v>0.40510000000000002</v>
      </c>
      <c r="E3722">
        <v>0.40510000000000002</v>
      </c>
      <c r="F3722">
        <v>0.40510000000000002</v>
      </c>
      <c r="G3722">
        <v>0.40510000000000002</v>
      </c>
      <c r="H3722">
        <v>0.40510000000000002</v>
      </c>
      <c r="I3722">
        <v>0.40510000000000002</v>
      </c>
      <c r="J3722">
        <v>0.40510000000000002</v>
      </c>
      <c r="K3722">
        <v>0.40510000000000002</v>
      </c>
      <c r="L3722">
        <v>0.40510000000000002</v>
      </c>
    </row>
    <row r="3723" spans="1:12" x14ac:dyDescent="0.25">
      <c r="A3723" t="s">
        <v>726</v>
      </c>
      <c r="B3723">
        <v>2015</v>
      </c>
      <c r="C3723" t="s">
        <v>697</v>
      </c>
      <c r="D3723">
        <v>5.5071000000000003</v>
      </c>
      <c r="E3723">
        <v>5.5071000000000003</v>
      </c>
      <c r="F3723">
        <v>5.5071000000000003</v>
      </c>
      <c r="G3723">
        <v>5.5071000000000003</v>
      </c>
      <c r="H3723">
        <v>5.5071000000000003</v>
      </c>
      <c r="I3723">
        <v>5.5071000000000003</v>
      </c>
      <c r="J3723">
        <v>5.5071000000000003</v>
      </c>
      <c r="K3723">
        <v>5.5071000000000003</v>
      </c>
      <c r="L3723">
        <v>5.5071000000000003</v>
      </c>
    </row>
    <row r="3724" spans="1:12" x14ac:dyDescent="0.25">
      <c r="A3724" t="s">
        <v>726</v>
      </c>
      <c r="B3724">
        <v>2015</v>
      </c>
      <c r="C3724" t="s">
        <v>698</v>
      </c>
      <c r="D3724">
        <v>1.89</v>
      </c>
      <c r="E3724">
        <v>1.89</v>
      </c>
      <c r="F3724">
        <v>1.89</v>
      </c>
      <c r="G3724">
        <v>1.89</v>
      </c>
      <c r="H3724">
        <v>1.89</v>
      </c>
      <c r="I3724">
        <v>1.89</v>
      </c>
      <c r="J3724">
        <v>1.89</v>
      </c>
      <c r="K3724">
        <v>1.89</v>
      </c>
      <c r="L3724">
        <v>1.89</v>
      </c>
    </row>
    <row r="3725" spans="1:12" x14ac:dyDescent="0.25">
      <c r="A3725" t="s">
        <v>726</v>
      </c>
      <c r="B3725">
        <v>2015</v>
      </c>
      <c r="C3725" t="s">
        <v>699</v>
      </c>
      <c r="D3725">
        <v>0.1032</v>
      </c>
      <c r="E3725">
        <v>0.1032</v>
      </c>
      <c r="F3725">
        <v>0.1032</v>
      </c>
      <c r="G3725">
        <v>0.1032</v>
      </c>
      <c r="H3725">
        <v>0.1032</v>
      </c>
      <c r="I3725">
        <v>0.1032</v>
      </c>
      <c r="J3725">
        <v>0.1032</v>
      </c>
      <c r="K3725">
        <v>0.1032</v>
      </c>
      <c r="L3725">
        <v>0.1032</v>
      </c>
    </row>
    <row r="3726" spans="1:12" x14ac:dyDescent="0.25">
      <c r="A3726" t="s">
        <v>727</v>
      </c>
      <c r="B3726">
        <v>2015</v>
      </c>
      <c r="C3726" t="s">
        <v>702</v>
      </c>
      <c r="D3726">
        <v>0.2167</v>
      </c>
      <c r="E3726">
        <v>0.2167</v>
      </c>
      <c r="F3726">
        <v>0.2167</v>
      </c>
      <c r="G3726">
        <v>0.2167</v>
      </c>
      <c r="H3726">
        <v>0.2167</v>
      </c>
      <c r="I3726">
        <v>0.2167</v>
      </c>
      <c r="J3726">
        <v>0.2167</v>
      </c>
      <c r="K3726">
        <v>0.2167</v>
      </c>
      <c r="L3726">
        <v>0.2167</v>
      </c>
    </row>
    <row r="3727" spans="1:12" x14ac:dyDescent="0.25">
      <c r="A3727" t="s">
        <v>727</v>
      </c>
      <c r="B3727">
        <v>2015</v>
      </c>
      <c r="C3727" t="s">
        <v>703</v>
      </c>
      <c r="D3727">
        <v>4.36E-2</v>
      </c>
      <c r="E3727">
        <v>4.36E-2</v>
      </c>
      <c r="F3727">
        <v>4.36E-2</v>
      </c>
      <c r="G3727">
        <v>4.36E-2</v>
      </c>
      <c r="H3727">
        <v>4.36E-2</v>
      </c>
      <c r="I3727">
        <v>4.36E-2</v>
      </c>
      <c r="J3727">
        <v>4.36E-2</v>
      </c>
      <c r="K3727">
        <v>4.36E-2</v>
      </c>
      <c r="L3727">
        <v>4.36E-2</v>
      </c>
    </row>
    <row r="3728" spans="1:12" x14ac:dyDescent="0.25">
      <c r="A3728" t="s">
        <v>727</v>
      </c>
      <c r="B3728">
        <v>2015</v>
      </c>
      <c r="C3728" t="s">
        <v>700</v>
      </c>
      <c r="D3728">
        <v>0.89349999999999996</v>
      </c>
      <c r="E3728">
        <v>0.89349999999999996</v>
      </c>
      <c r="F3728">
        <v>0.89349999999999996</v>
      </c>
      <c r="G3728">
        <v>0.89349999999999996</v>
      </c>
      <c r="H3728">
        <v>0.89349999999999996</v>
      </c>
      <c r="I3728">
        <v>0.89349999999999996</v>
      </c>
      <c r="J3728">
        <v>0.89349999999999996</v>
      </c>
      <c r="K3728">
        <v>0.89349999999999996</v>
      </c>
      <c r="L3728">
        <v>0.89349999999999996</v>
      </c>
    </row>
    <row r="3729" spans="1:12" x14ac:dyDescent="0.25">
      <c r="A3729" t="s">
        <v>727</v>
      </c>
      <c r="B3729">
        <v>2015</v>
      </c>
      <c r="C3729" t="s">
        <v>701</v>
      </c>
      <c r="D3729">
        <v>0.71919999999999995</v>
      </c>
      <c r="E3729">
        <v>0.71919999999999995</v>
      </c>
      <c r="F3729">
        <v>0.71919999999999995</v>
      </c>
      <c r="G3729">
        <v>0.71919999999999995</v>
      </c>
      <c r="H3729">
        <v>0.71919999999999995</v>
      </c>
      <c r="I3729">
        <v>0.71919999999999995</v>
      </c>
      <c r="J3729">
        <v>0.71919999999999995</v>
      </c>
      <c r="K3729">
        <v>0.71919999999999995</v>
      </c>
      <c r="L3729">
        <v>0.71919999999999995</v>
      </c>
    </row>
    <row r="3730" spans="1:12" x14ac:dyDescent="0.25">
      <c r="A3730" t="s">
        <v>727</v>
      </c>
      <c r="B3730">
        <v>2015</v>
      </c>
      <c r="C3730" t="s">
        <v>697</v>
      </c>
      <c r="D3730">
        <v>3.0032000000000001</v>
      </c>
      <c r="E3730">
        <v>3.0032000000000001</v>
      </c>
      <c r="F3730">
        <v>3.0032000000000001</v>
      </c>
      <c r="G3730">
        <v>3.0032000000000001</v>
      </c>
      <c r="H3730">
        <v>3.0032000000000001</v>
      </c>
      <c r="I3730">
        <v>3.0032000000000001</v>
      </c>
      <c r="J3730">
        <v>3.0032000000000001</v>
      </c>
      <c r="K3730">
        <v>3.0032000000000001</v>
      </c>
      <c r="L3730">
        <v>3.0032000000000001</v>
      </c>
    </row>
    <row r="3731" spans="1:12" x14ac:dyDescent="0.25">
      <c r="A3731" t="s">
        <v>727</v>
      </c>
      <c r="B3731">
        <v>2015</v>
      </c>
      <c r="C3731" t="s">
        <v>699</v>
      </c>
      <c r="D3731">
        <v>5.5199999999999999E-2</v>
      </c>
      <c r="E3731">
        <v>5.5199999999999999E-2</v>
      </c>
      <c r="F3731">
        <v>5.5199999999999999E-2</v>
      </c>
      <c r="G3731">
        <v>5.5199999999999999E-2</v>
      </c>
      <c r="H3731">
        <v>5.5199999999999999E-2</v>
      </c>
      <c r="I3731">
        <v>5.5199999999999999E-2</v>
      </c>
      <c r="J3731">
        <v>5.5199999999999999E-2</v>
      </c>
      <c r="K3731">
        <v>5.5199999999999999E-2</v>
      </c>
      <c r="L3731">
        <v>5.5199999999999999E-2</v>
      </c>
    </row>
    <row r="3732" spans="1:12" x14ac:dyDescent="0.25">
      <c r="A3732" t="s">
        <v>727</v>
      </c>
      <c r="B3732">
        <v>2015</v>
      </c>
      <c r="C3732" t="s">
        <v>698</v>
      </c>
      <c r="D3732">
        <v>1.075</v>
      </c>
      <c r="E3732">
        <v>1.075</v>
      </c>
      <c r="F3732">
        <v>1.075</v>
      </c>
      <c r="G3732">
        <v>1.075</v>
      </c>
      <c r="H3732">
        <v>1.075</v>
      </c>
      <c r="I3732">
        <v>1.075</v>
      </c>
      <c r="J3732">
        <v>1.075</v>
      </c>
      <c r="K3732">
        <v>1.075</v>
      </c>
      <c r="L3732">
        <v>1.075</v>
      </c>
    </row>
    <row r="3733" spans="1:12" x14ac:dyDescent="0.25">
      <c r="A3733" t="s">
        <v>728</v>
      </c>
      <c r="B3733">
        <v>2015</v>
      </c>
      <c r="C3733" t="s">
        <v>698</v>
      </c>
      <c r="D3733">
        <v>0.70109999999999995</v>
      </c>
      <c r="E3733">
        <v>0.70109999999999995</v>
      </c>
      <c r="F3733">
        <v>0.70109999999999995</v>
      </c>
      <c r="G3733">
        <v>0.70109999999999995</v>
      </c>
      <c r="H3733">
        <v>0.70109999999999995</v>
      </c>
      <c r="I3733">
        <v>0.70109999999999995</v>
      </c>
      <c r="J3733">
        <v>0.70109999999999995</v>
      </c>
      <c r="K3733">
        <v>0.70109999999999995</v>
      </c>
      <c r="L3733">
        <v>0.70109999999999995</v>
      </c>
    </row>
    <row r="3734" spans="1:12" x14ac:dyDescent="0.25">
      <c r="A3734" t="s">
        <v>728</v>
      </c>
      <c r="B3734">
        <v>2015</v>
      </c>
      <c r="C3734" t="s">
        <v>697</v>
      </c>
      <c r="D3734">
        <v>1.7546999999999999</v>
      </c>
      <c r="E3734">
        <v>1.7546999999999999</v>
      </c>
      <c r="F3734">
        <v>1.7546999999999999</v>
      </c>
      <c r="G3734">
        <v>1.7546999999999999</v>
      </c>
      <c r="H3734">
        <v>1.7546999999999999</v>
      </c>
      <c r="I3734">
        <v>1.7546999999999999</v>
      </c>
      <c r="J3734">
        <v>1.7546999999999999</v>
      </c>
      <c r="K3734">
        <v>1.7546999999999999</v>
      </c>
      <c r="L3734">
        <v>1.7546999999999999</v>
      </c>
    </row>
    <row r="3735" spans="1:12" x14ac:dyDescent="0.25">
      <c r="A3735" t="s">
        <v>728</v>
      </c>
      <c r="B3735">
        <v>2015</v>
      </c>
      <c r="C3735" t="s">
        <v>701</v>
      </c>
      <c r="D3735">
        <v>0.41060000000000002</v>
      </c>
      <c r="E3735">
        <v>0.41060000000000002</v>
      </c>
      <c r="F3735">
        <v>0.41060000000000002</v>
      </c>
      <c r="G3735">
        <v>0.41060000000000002</v>
      </c>
      <c r="H3735">
        <v>0.41060000000000002</v>
      </c>
      <c r="I3735">
        <v>0.41060000000000002</v>
      </c>
      <c r="J3735">
        <v>0.41060000000000002</v>
      </c>
      <c r="K3735">
        <v>0.41060000000000002</v>
      </c>
      <c r="L3735">
        <v>0.41060000000000002</v>
      </c>
    </row>
    <row r="3736" spans="1:12" x14ac:dyDescent="0.25">
      <c r="A3736" t="s">
        <v>728</v>
      </c>
      <c r="B3736">
        <v>2015</v>
      </c>
      <c r="C3736" t="s">
        <v>699</v>
      </c>
      <c r="D3736">
        <v>2.93E-2</v>
      </c>
      <c r="E3736">
        <v>2.93E-2</v>
      </c>
      <c r="F3736">
        <v>2.93E-2</v>
      </c>
      <c r="G3736">
        <v>2.93E-2</v>
      </c>
      <c r="H3736">
        <v>2.93E-2</v>
      </c>
      <c r="I3736">
        <v>2.93E-2</v>
      </c>
      <c r="J3736">
        <v>2.93E-2</v>
      </c>
      <c r="K3736">
        <v>2.93E-2</v>
      </c>
      <c r="L3736">
        <v>2.93E-2</v>
      </c>
    </row>
    <row r="3737" spans="1:12" x14ac:dyDescent="0.25">
      <c r="A3737" t="s">
        <v>728</v>
      </c>
      <c r="B3737">
        <v>2015</v>
      </c>
      <c r="C3737" t="s">
        <v>703</v>
      </c>
      <c r="D3737">
        <v>2.3199999999999998E-2</v>
      </c>
      <c r="E3737">
        <v>2.3199999999999998E-2</v>
      </c>
      <c r="F3737">
        <v>2.3199999999999998E-2</v>
      </c>
      <c r="G3737">
        <v>2.3199999999999998E-2</v>
      </c>
      <c r="H3737">
        <v>2.3199999999999998E-2</v>
      </c>
      <c r="I3737">
        <v>2.3199999999999998E-2</v>
      </c>
      <c r="J3737">
        <v>2.3199999999999998E-2</v>
      </c>
      <c r="K3737">
        <v>2.3199999999999998E-2</v>
      </c>
      <c r="L3737">
        <v>2.3199999999999998E-2</v>
      </c>
    </row>
    <row r="3738" spans="1:12" x14ac:dyDescent="0.25">
      <c r="A3738" t="s">
        <v>728</v>
      </c>
      <c r="B3738">
        <v>2015</v>
      </c>
      <c r="C3738" t="s">
        <v>700</v>
      </c>
      <c r="D3738">
        <v>0.47520000000000001</v>
      </c>
      <c r="E3738">
        <v>0.47520000000000001</v>
      </c>
      <c r="F3738">
        <v>0.47520000000000001</v>
      </c>
      <c r="G3738">
        <v>0.47520000000000001</v>
      </c>
      <c r="H3738">
        <v>0.47520000000000001</v>
      </c>
      <c r="I3738">
        <v>0.47520000000000001</v>
      </c>
      <c r="J3738">
        <v>0.47520000000000001</v>
      </c>
      <c r="K3738">
        <v>0.47520000000000001</v>
      </c>
      <c r="L3738">
        <v>0.47520000000000001</v>
      </c>
    </row>
    <row r="3739" spans="1:12" x14ac:dyDescent="0.25">
      <c r="A3739" t="s">
        <v>728</v>
      </c>
      <c r="B3739">
        <v>2015</v>
      </c>
      <c r="C3739" t="s">
        <v>702</v>
      </c>
      <c r="D3739">
        <v>0.1152</v>
      </c>
      <c r="E3739">
        <v>0.1152</v>
      </c>
      <c r="F3739">
        <v>0.1152</v>
      </c>
      <c r="G3739">
        <v>0.1152</v>
      </c>
      <c r="H3739">
        <v>0.1152</v>
      </c>
      <c r="I3739">
        <v>0.1152</v>
      </c>
      <c r="J3739">
        <v>0.1152</v>
      </c>
      <c r="K3739">
        <v>0.1152</v>
      </c>
      <c r="L3739">
        <v>0.1152</v>
      </c>
    </row>
    <row r="3740" spans="1:12" x14ac:dyDescent="0.25">
      <c r="A3740" t="s">
        <v>729</v>
      </c>
      <c r="B3740">
        <v>2015</v>
      </c>
      <c r="C3740" t="s">
        <v>697</v>
      </c>
      <c r="D3740">
        <v>3.2576000000000001</v>
      </c>
      <c r="E3740">
        <v>3.2576000000000001</v>
      </c>
      <c r="F3740">
        <v>3.2576000000000001</v>
      </c>
      <c r="G3740">
        <v>3.2576000000000001</v>
      </c>
      <c r="H3740">
        <v>3.2576000000000001</v>
      </c>
      <c r="I3740">
        <v>3.2576000000000001</v>
      </c>
      <c r="J3740">
        <v>3.2576000000000001</v>
      </c>
      <c r="K3740">
        <v>3.2576000000000001</v>
      </c>
      <c r="L3740">
        <v>3.2576000000000001</v>
      </c>
    </row>
    <row r="3741" spans="1:12" x14ac:dyDescent="0.25">
      <c r="A3741" t="s">
        <v>729</v>
      </c>
      <c r="B3741">
        <v>2015</v>
      </c>
      <c r="C3741" t="s">
        <v>698</v>
      </c>
      <c r="D3741">
        <v>1.1623000000000001</v>
      </c>
      <c r="E3741">
        <v>1.1623000000000001</v>
      </c>
      <c r="F3741">
        <v>1.1623000000000001</v>
      </c>
      <c r="G3741">
        <v>1.1623000000000001</v>
      </c>
      <c r="H3741">
        <v>1.1623000000000001</v>
      </c>
      <c r="I3741">
        <v>1.1623000000000001</v>
      </c>
      <c r="J3741">
        <v>1.1623000000000001</v>
      </c>
      <c r="K3741">
        <v>1.1623000000000001</v>
      </c>
      <c r="L3741">
        <v>1.1623000000000001</v>
      </c>
    </row>
    <row r="3742" spans="1:12" x14ac:dyDescent="0.25">
      <c r="A3742" t="s">
        <v>729</v>
      </c>
      <c r="B3742">
        <v>2015</v>
      </c>
      <c r="C3742" t="s">
        <v>699</v>
      </c>
      <c r="D3742">
        <v>5.91E-2</v>
      </c>
      <c r="E3742">
        <v>5.91E-2</v>
      </c>
      <c r="F3742">
        <v>5.91E-2</v>
      </c>
      <c r="G3742">
        <v>5.91E-2</v>
      </c>
      <c r="H3742">
        <v>5.91E-2</v>
      </c>
      <c r="I3742">
        <v>5.91E-2</v>
      </c>
      <c r="J3742">
        <v>5.91E-2</v>
      </c>
      <c r="K3742">
        <v>5.91E-2</v>
      </c>
      <c r="L3742">
        <v>5.91E-2</v>
      </c>
    </row>
    <row r="3743" spans="1:12" x14ac:dyDescent="0.25">
      <c r="A3743" t="s">
        <v>729</v>
      </c>
      <c r="B3743">
        <v>2015</v>
      </c>
      <c r="C3743" t="s">
        <v>700</v>
      </c>
      <c r="D3743">
        <v>0.95679999999999998</v>
      </c>
      <c r="E3743">
        <v>0.95679999999999998</v>
      </c>
      <c r="F3743">
        <v>0.95679999999999998</v>
      </c>
      <c r="G3743">
        <v>0.95679999999999998</v>
      </c>
      <c r="H3743">
        <v>0.95679999999999998</v>
      </c>
      <c r="I3743">
        <v>0.95679999999999998</v>
      </c>
      <c r="J3743">
        <v>0.95679999999999998</v>
      </c>
      <c r="K3743">
        <v>0.95679999999999998</v>
      </c>
      <c r="L3743">
        <v>0.95679999999999998</v>
      </c>
    </row>
    <row r="3744" spans="1:12" x14ac:dyDescent="0.25">
      <c r="A3744" t="s">
        <v>729</v>
      </c>
      <c r="B3744">
        <v>2015</v>
      </c>
      <c r="C3744" t="s">
        <v>701</v>
      </c>
      <c r="D3744">
        <v>0.80079999999999996</v>
      </c>
      <c r="E3744">
        <v>0.80079999999999996</v>
      </c>
      <c r="F3744">
        <v>0.80079999999999996</v>
      </c>
      <c r="G3744">
        <v>0.80079999999999996</v>
      </c>
      <c r="H3744">
        <v>0.80079999999999996</v>
      </c>
      <c r="I3744">
        <v>0.80079999999999996</v>
      </c>
      <c r="J3744">
        <v>0.80079999999999996</v>
      </c>
      <c r="K3744">
        <v>0.80079999999999996</v>
      </c>
      <c r="L3744">
        <v>0.80079999999999996</v>
      </c>
    </row>
    <row r="3745" spans="1:12" x14ac:dyDescent="0.25">
      <c r="A3745" t="s">
        <v>729</v>
      </c>
      <c r="B3745">
        <v>2015</v>
      </c>
      <c r="C3745" t="s">
        <v>703</v>
      </c>
      <c r="D3745">
        <v>4.6699999999999998E-2</v>
      </c>
      <c r="E3745">
        <v>4.6699999999999998E-2</v>
      </c>
      <c r="F3745">
        <v>4.6699999999999998E-2</v>
      </c>
      <c r="G3745">
        <v>4.6699999999999998E-2</v>
      </c>
      <c r="H3745">
        <v>4.6699999999999998E-2</v>
      </c>
      <c r="I3745">
        <v>4.6699999999999998E-2</v>
      </c>
      <c r="J3745">
        <v>4.6699999999999998E-2</v>
      </c>
      <c r="K3745">
        <v>4.6699999999999998E-2</v>
      </c>
      <c r="L3745">
        <v>4.6699999999999998E-2</v>
      </c>
    </row>
    <row r="3746" spans="1:12" x14ac:dyDescent="0.25">
      <c r="A3746" t="s">
        <v>729</v>
      </c>
      <c r="B3746">
        <v>2015</v>
      </c>
      <c r="C3746" t="s">
        <v>702</v>
      </c>
      <c r="D3746">
        <v>0.23200000000000001</v>
      </c>
      <c r="E3746">
        <v>0.23200000000000001</v>
      </c>
      <c r="F3746">
        <v>0.23200000000000001</v>
      </c>
      <c r="G3746">
        <v>0.23200000000000001</v>
      </c>
      <c r="H3746">
        <v>0.23200000000000001</v>
      </c>
      <c r="I3746">
        <v>0.23200000000000001</v>
      </c>
      <c r="J3746">
        <v>0.23200000000000001</v>
      </c>
      <c r="K3746">
        <v>0.23200000000000001</v>
      </c>
      <c r="L3746">
        <v>0.23200000000000001</v>
      </c>
    </row>
    <row r="3747" spans="1:12" x14ac:dyDescent="0.25">
      <c r="A3747" t="s">
        <v>730</v>
      </c>
      <c r="B3747">
        <v>2015</v>
      </c>
      <c r="C3747" t="s">
        <v>698</v>
      </c>
      <c r="D3747">
        <v>0.21190000000000001</v>
      </c>
      <c r="E3747">
        <v>0.21190000000000001</v>
      </c>
      <c r="F3747">
        <v>0.21190000000000001</v>
      </c>
      <c r="G3747">
        <v>0.21190000000000001</v>
      </c>
      <c r="H3747">
        <v>0.21190000000000001</v>
      </c>
      <c r="I3747">
        <v>0.21190000000000001</v>
      </c>
      <c r="J3747">
        <v>0.21190000000000001</v>
      </c>
      <c r="K3747">
        <v>0.21190000000000001</v>
      </c>
      <c r="L3747">
        <v>0.21190000000000001</v>
      </c>
    </row>
    <row r="3748" spans="1:12" x14ac:dyDescent="0.25">
      <c r="A3748" t="s">
        <v>730</v>
      </c>
      <c r="B3748">
        <v>2015</v>
      </c>
      <c r="C3748" t="s">
        <v>702</v>
      </c>
      <c r="D3748">
        <v>3.8199999999999998E-2</v>
      </c>
      <c r="E3748">
        <v>3.8199999999999998E-2</v>
      </c>
      <c r="F3748">
        <v>3.8199999999999998E-2</v>
      </c>
      <c r="G3748">
        <v>3.8199999999999998E-2</v>
      </c>
      <c r="H3748">
        <v>3.8199999999999998E-2</v>
      </c>
      <c r="I3748">
        <v>3.8199999999999998E-2</v>
      </c>
      <c r="J3748">
        <v>3.8199999999999998E-2</v>
      </c>
      <c r="K3748">
        <v>3.8199999999999998E-2</v>
      </c>
      <c r="L3748">
        <v>3.8199999999999998E-2</v>
      </c>
    </row>
    <row r="3749" spans="1:12" x14ac:dyDescent="0.25">
      <c r="A3749" t="s">
        <v>730</v>
      </c>
      <c r="B3749">
        <v>2015</v>
      </c>
      <c r="C3749" t="s">
        <v>697</v>
      </c>
      <c r="D3749">
        <v>0.54730000000000001</v>
      </c>
      <c r="E3749">
        <v>0.54730000000000001</v>
      </c>
      <c r="F3749">
        <v>0.54730000000000001</v>
      </c>
      <c r="G3749">
        <v>0.54730000000000001</v>
      </c>
      <c r="H3749">
        <v>0.54730000000000001</v>
      </c>
      <c r="I3749">
        <v>0.54730000000000001</v>
      </c>
      <c r="J3749">
        <v>0.54730000000000001</v>
      </c>
      <c r="K3749">
        <v>0.54730000000000001</v>
      </c>
      <c r="L3749">
        <v>0.54730000000000001</v>
      </c>
    </row>
    <row r="3750" spans="1:12" x14ac:dyDescent="0.25">
      <c r="A3750" t="s">
        <v>730</v>
      </c>
      <c r="B3750">
        <v>2015</v>
      </c>
      <c r="C3750" t="s">
        <v>700</v>
      </c>
      <c r="D3750">
        <v>0.15759999999999999</v>
      </c>
      <c r="E3750">
        <v>0.15759999999999999</v>
      </c>
      <c r="F3750">
        <v>0.15759999999999999</v>
      </c>
      <c r="G3750">
        <v>0.15759999999999999</v>
      </c>
      <c r="H3750">
        <v>0.15759999999999999</v>
      </c>
      <c r="I3750">
        <v>0.15759999999999999</v>
      </c>
      <c r="J3750">
        <v>0.15759999999999999</v>
      </c>
      <c r="K3750">
        <v>0.15759999999999999</v>
      </c>
      <c r="L3750">
        <v>0.15759999999999999</v>
      </c>
    </row>
    <row r="3751" spans="1:12" x14ac:dyDescent="0.25">
      <c r="A3751" t="s">
        <v>730</v>
      </c>
      <c r="B3751">
        <v>2015</v>
      </c>
      <c r="C3751" t="s">
        <v>701</v>
      </c>
      <c r="D3751">
        <v>0.1222</v>
      </c>
      <c r="E3751">
        <v>0.1222</v>
      </c>
      <c r="F3751">
        <v>0.1222</v>
      </c>
      <c r="G3751">
        <v>0.1222</v>
      </c>
      <c r="H3751">
        <v>0.1222</v>
      </c>
      <c r="I3751">
        <v>0.1222</v>
      </c>
      <c r="J3751">
        <v>0.1222</v>
      </c>
      <c r="K3751">
        <v>0.1222</v>
      </c>
      <c r="L3751">
        <v>0.1222</v>
      </c>
    </row>
    <row r="3752" spans="1:12" x14ac:dyDescent="0.25">
      <c r="A3752" t="s">
        <v>730</v>
      </c>
      <c r="B3752">
        <v>2015</v>
      </c>
      <c r="C3752" t="s">
        <v>699</v>
      </c>
      <c r="D3752">
        <v>9.7000000000000003E-3</v>
      </c>
      <c r="E3752">
        <v>9.7000000000000003E-3</v>
      </c>
      <c r="F3752">
        <v>9.7000000000000003E-3</v>
      </c>
      <c r="G3752">
        <v>9.7000000000000003E-3</v>
      </c>
      <c r="H3752">
        <v>9.7000000000000003E-3</v>
      </c>
      <c r="I3752">
        <v>9.7000000000000003E-3</v>
      </c>
      <c r="J3752">
        <v>9.7000000000000003E-3</v>
      </c>
      <c r="K3752">
        <v>9.7000000000000003E-3</v>
      </c>
      <c r="L3752">
        <v>9.7000000000000003E-3</v>
      </c>
    </row>
    <row r="3753" spans="1:12" x14ac:dyDescent="0.25">
      <c r="A3753" t="s">
        <v>730</v>
      </c>
      <c r="B3753">
        <v>2015</v>
      </c>
      <c r="C3753" t="s">
        <v>703</v>
      </c>
      <c r="D3753">
        <v>7.7000000000000002E-3</v>
      </c>
      <c r="E3753">
        <v>7.7000000000000002E-3</v>
      </c>
      <c r="F3753">
        <v>7.7000000000000002E-3</v>
      </c>
      <c r="G3753">
        <v>7.7000000000000002E-3</v>
      </c>
      <c r="H3753">
        <v>7.7000000000000002E-3</v>
      </c>
      <c r="I3753">
        <v>7.7000000000000002E-3</v>
      </c>
      <c r="J3753">
        <v>7.7000000000000002E-3</v>
      </c>
      <c r="K3753">
        <v>7.7000000000000002E-3</v>
      </c>
      <c r="L3753">
        <v>7.7000000000000002E-3</v>
      </c>
    </row>
    <row r="3754" spans="1:12" x14ac:dyDescent="0.25">
      <c r="A3754" t="s">
        <v>731</v>
      </c>
      <c r="B3754">
        <v>2015</v>
      </c>
      <c r="C3754" t="s">
        <v>701</v>
      </c>
      <c r="D3754">
        <v>0.23760000000000001</v>
      </c>
      <c r="E3754">
        <v>0.23760000000000001</v>
      </c>
      <c r="F3754">
        <v>0.23760000000000001</v>
      </c>
      <c r="G3754">
        <v>0.23760000000000001</v>
      </c>
      <c r="H3754">
        <v>0.23760000000000001</v>
      </c>
      <c r="I3754">
        <v>0.23760000000000001</v>
      </c>
      <c r="J3754">
        <v>0.23760000000000001</v>
      </c>
      <c r="K3754">
        <v>0.23760000000000001</v>
      </c>
      <c r="L3754">
        <v>0.23760000000000001</v>
      </c>
    </row>
    <row r="3755" spans="1:12" x14ac:dyDescent="0.25">
      <c r="A3755" t="s">
        <v>731</v>
      </c>
      <c r="B3755">
        <v>2015</v>
      </c>
      <c r="C3755" t="s">
        <v>702</v>
      </c>
      <c r="D3755">
        <v>6.8400000000000002E-2</v>
      </c>
      <c r="E3755">
        <v>6.8400000000000002E-2</v>
      </c>
      <c r="F3755">
        <v>6.8400000000000002E-2</v>
      </c>
      <c r="G3755">
        <v>6.8400000000000002E-2</v>
      </c>
      <c r="H3755">
        <v>6.8400000000000002E-2</v>
      </c>
      <c r="I3755">
        <v>6.8400000000000002E-2</v>
      </c>
      <c r="J3755">
        <v>6.8400000000000002E-2</v>
      </c>
      <c r="K3755">
        <v>6.8400000000000002E-2</v>
      </c>
      <c r="L3755">
        <v>6.8400000000000002E-2</v>
      </c>
    </row>
    <row r="3756" spans="1:12" x14ac:dyDescent="0.25">
      <c r="A3756" t="s">
        <v>731</v>
      </c>
      <c r="B3756">
        <v>2015</v>
      </c>
      <c r="C3756" t="s">
        <v>703</v>
      </c>
      <c r="D3756">
        <v>1.38E-2</v>
      </c>
      <c r="E3756">
        <v>1.38E-2</v>
      </c>
      <c r="F3756">
        <v>1.38E-2</v>
      </c>
      <c r="G3756">
        <v>1.38E-2</v>
      </c>
      <c r="H3756">
        <v>1.38E-2</v>
      </c>
      <c r="I3756">
        <v>1.38E-2</v>
      </c>
      <c r="J3756">
        <v>1.38E-2</v>
      </c>
      <c r="K3756">
        <v>1.38E-2</v>
      </c>
      <c r="L3756">
        <v>1.38E-2</v>
      </c>
    </row>
    <row r="3757" spans="1:12" x14ac:dyDescent="0.25">
      <c r="A3757" t="s">
        <v>731</v>
      </c>
      <c r="B3757">
        <v>2015</v>
      </c>
      <c r="C3757" t="s">
        <v>699</v>
      </c>
      <c r="D3757">
        <v>1.7399999999999999E-2</v>
      </c>
      <c r="E3757">
        <v>1.7399999999999999E-2</v>
      </c>
      <c r="F3757">
        <v>1.7399999999999999E-2</v>
      </c>
      <c r="G3757">
        <v>1.7399999999999999E-2</v>
      </c>
      <c r="H3757">
        <v>1.7399999999999999E-2</v>
      </c>
      <c r="I3757">
        <v>1.7399999999999999E-2</v>
      </c>
      <c r="J3757">
        <v>1.7399999999999999E-2</v>
      </c>
      <c r="K3757">
        <v>1.7399999999999999E-2</v>
      </c>
      <c r="L3757">
        <v>1.7399999999999999E-2</v>
      </c>
    </row>
    <row r="3758" spans="1:12" x14ac:dyDescent="0.25">
      <c r="A3758" t="s">
        <v>731</v>
      </c>
      <c r="B3758">
        <v>2015</v>
      </c>
      <c r="C3758" t="s">
        <v>700</v>
      </c>
      <c r="D3758">
        <v>0.28189999999999998</v>
      </c>
      <c r="E3758">
        <v>0.28189999999999998</v>
      </c>
      <c r="F3758">
        <v>0.28189999999999998</v>
      </c>
      <c r="G3758">
        <v>0.28189999999999998</v>
      </c>
      <c r="H3758">
        <v>0.28189999999999998</v>
      </c>
      <c r="I3758">
        <v>0.28189999999999998</v>
      </c>
      <c r="J3758">
        <v>0.28189999999999998</v>
      </c>
      <c r="K3758">
        <v>0.28189999999999998</v>
      </c>
      <c r="L3758">
        <v>0.28189999999999998</v>
      </c>
    </row>
    <row r="3759" spans="1:12" x14ac:dyDescent="0.25">
      <c r="A3759" t="s">
        <v>731</v>
      </c>
      <c r="B3759">
        <v>2015</v>
      </c>
      <c r="C3759" t="s">
        <v>698</v>
      </c>
      <c r="D3759">
        <v>0.35410000000000003</v>
      </c>
      <c r="E3759">
        <v>0.35410000000000003</v>
      </c>
      <c r="F3759">
        <v>0.35410000000000003</v>
      </c>
      <c r="G3759">
        <v>0.35410000000000003</v>
      </c>
      <c r="H3759">
        <v>0.35410000000000003</v>
      </c>
      <c r="I3759">
        <v>0.35410000000000003</v>
      </c>
      <c r="J3759">
        <v>0.35410000000000003</v>
      </c>
      <c r="K3759">
        <v>0.35410000000000003</v>
      </c>
      <c r="L3759">
        <v>0.35410000000000003</v>
      </c>
    </row>
    <row r="3760" spans="1:12" x14ac:dyDescent="0.25">
      <c r="A3760" t="s">
        <v>731</v>
      </c>
      <c r="B3760">
        <v>2015</v>
      </c>
      <c r="C3760" t="s">
        <v>697</v>
      </c>
      <c r="D3760">
        <v>0.97319999999999995</v>
      </c>
      <c r="E3760">
        <v>0.97319999999999995</v>
      </c>
      <c r="F3760">
        <v>0.97319999999999995</v>
      </c>
      <c r="G3760">
        <v>0.97319999999999995</v>
      </c>
      <c r="H3760">
        <v>0.97319999999999995</v>
      </c>
      <c r="I3760">
        <v>0.97319999999999995</v>
      </c>
      <c r="J3760">
        <v>0.97319999999999995</v>
      </c>
      <c r="K3760">
        <v>0.97319999999999995</v>
      </c>
      <c r="L3760">
        <v>0.97319999999999995</v>
      </c>
    </row>
    <row r="3761" spans="1:12" x14ac:dyDescent="0.25">
      <c r="A3761" t="s">
        <v>732</v>
      </c>
      <c r="B3761">
        <v>2015</v>
      </c>
      <c r="C3761" t="s">
        <v>697</v>
      </c>
      <c r="D3761">
        <v>1.4811000000000001</v>
      </c>
      <c r="E3761">
        <v>1.4811000000000001</v>
      </c>
      <c r="F3761">
        <v>1.4811000000000001</v>
      </c>
      <c r="G3761">
        <v>1.4811000000000001</v>
      </c>
      <c r="H3761">
        <v>1.4811000000000001</v>
      </c>
      <c r="I3761">
        <v>1.4811000000000001</v>
      </c>
      <c r="J3761">
        <v>1.4811000000000001</v>
      </c>
      <c r="K3761">
        <v>1.4811000000000001</v>
      </c>
      <c r="L3761">
        <v>1.4811000000000001</v>
      </c>
    </row>
    <row r="3762" spans="1:12" x14ac:dyDescent="0.25">
      <c r="A3762" t="s">
        <v>732</v>
      </c>
      <c r="B3762">
        <v>2015</v>
      </c>
      <c r="C3762" t="s">
        <v>703</v>
      </c>
      <c r="D3762">
        <v>2.35E-2</v>
      </c>
      <c r="E3762">
        <v>2.35E-2</v>
      </c>
      <c r="F3762">
        <v>2.35E-2</v>
      </c>
      <c r="G3762">
        <v>2.35E-2</v>
      </c>
      <c r="H3762">
        <v>2.35E-2</v>
      </c>
      <c r="I3762">
        <v>2.35E-2</v>
      </c>
      <c r="J3762">
        <v>2.35E-2</v>
      </c>
      <c r="K3762">
        <v>2.35E-2</v>
      </c>
      <c r="L3762">
        <v>2.35E-2</v>
      </c>
    </row>
    <row r="3763" spans="1:12" x14ac:dyDescent="0.25">
      <c r="A3763" t="s">
        <v>732</v>
      </c>
      <c r="B3763">
        <v>2015</v>
      </c>
      <c r="C3763" t="s">
        <v>701</v>
      </c>
      <c r="D3763">
        <v>0.3337</v>
      </c>
      <c r="E3763">
        <v>0.3337</v>
      </c>
      <c r="F3763">
        <v>0.3337</v>
      </c>
      <c r="G3763">
        <v>0.3337</v>
      </c>
      <c r="H3763">
        <v>0.3337</v>
      </c>
      <c r="I3763">
        <v>0.3337</v>
      </c>
      <c r="J3763">
        <v>0.3337</v>
      </c>
      <c r="K3763">
        <v>0.3337</v>
      </c>
      <c r="L3763">
        <v>0.3337</v>
      </c>
    </row>
    <row r="3764" spans="1:12" x14ac:dyDescent="0.25">
      <c r="A3764" t="s">
        <v>732</v>
      </c>
      <c r="B3764">
        <v>2015</v>
      </c>
      <c r="C3764" t="s">
        <v>702</v>
      </c>
      <c r="D3764">
        <v>0.1169</v>
      </c>
      <c r="E3764">
        <v>0.1169</v>
      </c>
      <c r="F3764">
        <v>0.1169</v>
      </c>
      <c r="G3764">
        <v>0.1169</v>
      </c>
      <c r="H3764">
        <v>0.1169</v>
      </c>
      <c r="I3764">
        <v>0.1169</v>
      </c>
      <c r="J3764">
        <v>0.1169</v>
      </c>
      <c r="K3764">
        <v>0.1169</v>
      </c>
      <c r="L3764">
        <v>0.1169</v>
      </c>
    </row>
    <row r="3765" spans="1:12" x14ac:dyDescent="0.25">
      <c r="A3765" t="s">
        <v>732</v>
      </c>
      <c r="B3765">
        <v>2015</v>
      </c>
      <c r="C3765" t="s">
        <v>698</v>
      </c>
      <c r="D3765">
        <v>0.49519999999999997</v>
      </c>
      <c r="E3765">
        <v>0.49519999999999997</v>
      </c>
      <c r="F3765">
        <v>0.49519999999999997</v>
      </c>
      <c r="G3765">
        <v>0.49519999999999997</v>
      </c>
      <c r="H3765">
        <v>0.49519999999999997</v>
      </c>
      <c r="I3765">
        <v>0.49519999999999997</v>
      </c>
      <c r="J3765">
        <v>0.49519999999999997</v>
      </c>
      <c r="K3765">
        <v>0.49519999999999997</v>
      </c>
      <c r="L3765">
        <v>0.49519999999999997</v>
      </c>
    </row>
    <row r="3766" spans="1:12" x14ac:dyDescent="0.25">
      <c r="A3766" t="s">
        <v>732</v>
      </c>
      <c r="B3766">
        <v>2015</v>
      </c>
      <c r="C3766" t="s">
        <v>699</v>
      </c>
      <c r="D3766">
        <v>2.98E-2</v>
      </c>
      <c r="E3766">
        <v>2.98E-2</v>
      </c>
      <c r="F3766">
        <v>2.98E-2</v>
      </c>
      <c r="G3766">
        <v>2.98E-2</v>
      </c>
      <c r="H3766">
        <v>2.98E-2</v>
      </c>
      <c r="I3766">
        <v>2.98E-2</v>
      </c>
      <c r="J3766">
        <v>2.98E-2</v>
      </c>
      <c r="K3766">
        <v>2.98E-2</v>
      </c>
      <c r="L3766">
        <v>2.98E-2</v>
      </c>
    </row>
    <row r="3767" spans="1:12" x14ac:dyDescent="0.25">
      <c r="A3767" t="s">
        <v>732</v>
      </c>
      <c r="B3767">
        <v>2015</v>
      </c>
      <c r="C3767" t="s">
        <v>700</v>
      </c>
      <c r="D3767">
        <v>0.48209999999999997</v>
      </c>
      <c r="E3767">
        <v>0.48209999999999997</v>
      </c>
      <c r="F3767">
        <v>0.48209999999999997</v>
      </c>
      <c r="G3767">
        <v>0.48209999999999997</v>
      </c>
      <c r="H3767">
        <v>0.48209999999999997</v>
      </c>
      <c r="I3767">
        <v>0.48209999999999997</v>
      </c>
      <c r="J3767">
        <v>0.48209999999999997</v>
      </c>
      <c r="K3767">
        <v>0.48209999999999997</v>
      </c>
      <c r="L3767">
        <v>0.48209999999999997</v>
      </c>
    </row>
    <row r="3768" spans="1:12" x14ac:dyDescent="0.25">
      <c r="A3768" t="s">
        <v>733</v>
      </c>
      <c r="B3768">
        <v>2015</v>
      </c>
      <c r="C3768" t="s">
        <v>697</v>
      </c>
      <c r="D3768">
        <v>0.71740000000000004</v>
      </c>
      <c r="E3768">
        <v>0.71740000000000004</v>
      </c>
      <c r="F3768">
        <v>0.71740000000000004</v>
      </c>
      <c r="G3768">
        <v>0.71740000000000004</v>
      </c>
      <c r="H3768">
        <v>0.71740000000000004</v>
      </c>
      <c r="I3768">
        <v>0.71740000000000004</v>
      </c>
      <c r="J3768">
        <v>0.71740000000000004</v>
      </c>
      <c r="K3768">
        <v>0.71740000000000004</v>
      </c>
      <c r="L3768">
        <v>0.71740000000000004</v>
      </c>
    </row>
    <row r="3769" spans="1:12" x14ac:dyDescent="0.25">
      <c r="A3769" t="s">
        <v>733</v>
      </c>
      <c r="B3769">
        <v>2015</v>
      </c>
      <c r="C3769" t="s">
        <v>702</v>
      </c>
      <c r="D3769">
        <v>5.57E-2</v>
      </c>
      <c r="E3769">
        <v>5.57E-2</v>
      </c>
      <c r="F3769">
        <v>5.57E-2</v>
      </c>
      <c r="G3769">
        <v>5.57E-2</v>
      </c>
      <c r="H3769">
        <v>5.57E-2</v>
      </c>
      <c r="I3769">
        <v>5.57E-2</v>
      </c>
      <c r="J3769">
        <v>5.57E-2</v>
      </c>
      <c r="K3769">
        <v>5.57E-2</v>
      </c>
      <c r="L3769">
        <v>5.57E-2</v>
      </c>
    </row>
    <row r="3770" spans="1:12" x14ac:dyDescent="0.25">
      <c r="A3770" t="s">
        <v>733</v>
      </c>
      <c r="B3770">
        <v>2015</v>
      </c>
      <c r="C3770" t="s">
        <v>700</v>
      </c>
      <c r="D3770">
        <v>0.2296</v>
      </c>
      <c r="E3770">
        <v>0.2296</v>
      </c>
      <c r="F3770">
        <v>0.2296</v>
      </c>
      <c r="G3770">
        <v>0.2296</v>
      </c>
      <c r="H3770">
        <v>0.2296</v>
      </c>
      <c r="I3770">
        <v>0.2296</v>
      </c>
      <c r="J3770">
        <v>0.2296</v>
      </c>
      <c r="K3770">
        <v>0.2296</v>
      </c>
      <c r="L3770">
        <v>0.2296</v>
      </c>
    </row>
    <row r="3771" spans="1:12" x14ac:dyDescent="0.25">
      <c r="A3771" t="s">
        <v>733</v>
      </c>
      <c r="B3771">
        <v>2015</v>
      </c>
      <c r="C3771" t="s">
        <v>699</v>
      </c>
      <c r="D3771">
        <v>1.4200000000000001E-2</v>
      </c>
      <c r="E3771">
        <v>1.4200000000000001E-2</v>
      </c>
      <c r="F3771">
        <v>1.4200000000000001E-2</v>
      </c>
      <c r="G3771">
        <v>1.4200000000000001E-2</v>
      </c>
      <c r="H3771">
        <v>1.4200000000000001E-2</v>
      </c>
      <c r="I3771">
        <v>1.4200000000000001E-2</v>
      </c>
      <c r="J3771">
        <v>1.4200000000000001E-2</v>
      </c>
      <c r="K3771">
        <v>1.4200000000000001E-2</v>
      </c>
      <c r="L3771">
        <v>1.4200000000000001E-2</v>
      </c>
    </row>
    <row r="3772" spans="1:12" x14ac:dyDescent="0.25">
      <c r="A3772" t="s">
        <v>733</v>
      </c>
      <c r="B3772">
        <v>2015</v>
      </c>
      <c r="C3772" t="s">
        <v>698</v>
      </c>
      <c r="D3772">
        <v>0.25230000000000002</v>
      </c>
      <c r="E3772">
        <v>0.25230000000000002</v>
      </c>
      <c r="F3772">
        <v>0.25230000000000002</v>
      </c>
      <c r="G3772">
        <v>0.25230000000000002</v>
      </c>
      <c r="H3772">
        <v>0.25230000000000002</v>
      </c>
      <c r="I3772">
        <v>0.25230000000000002</v>
      </c>
      <c r="J3772">
        <v>0.25230000000000002</v>
      </c>
      <c r="K3772">
        <v>0.25230000000000002</v>
      </c>
      <c r="L3772">
        <v>0.25230000000000002</v>
      </c>
    </row>
    <row r="3773" spans="1:12" x14ac:dyDescent="0.25">
      <c r="A3773" t="s">
        <v>733</v>
      </c>
      <c r="B3773">
        <v>2015</v>
      </c>
      <c r="C3773" t="s">
        <v>703</v>
      </c>
      <c r="D3773">
        <v>1.12E-2</v>
      </c>
      <c r="E3773">
        <v>1.12E-2</v>
      </c>
      <c r="F3773">
        <v>1.12E-2</v>
      </c>
      <c r="G3773">
        <v>1.12E-2</v>
      </c>
      <c r="H3773">
        <v>1.12E-2</v>
      </c>
      <c r="I3773">
        <v>1.12E-2</v>
      </c>
      <c r="J3773">
        <v>1.12E-2</v>
      </c>
      <c r="K3773">
        <v>1.12E-2</v>
      </c>
      <c r="L3773">
        <v>1.12E-2</v>
      </c>
    </row>
    <row r="3774" spans="1:12" x14ac:dyDescent="0.25">
      <c r="A3774" t="s">
        <v>733</v>
      </c>
      <c r="B3774">
        <v>2015</v>
      </c>
      <c r="C3774" t="s">
        <v>701</v>
      </c>
      <c r="D3774">
        <v>0.15429999999999999</v>
      </c>
      <c r="E3774">
        <v>0.15429999999999999</v>
      </c>
      <c r="F3774">
        <v>0.15429999999999999</v>
      </c>
      <c r="G3774">
        <v>0.15429999999999999</v>
      </c>
      <c r="H3774">
        <v>0.15429999999999999</v>
      </c>
      <c r="I3774">
        <v>0.15429999999999999</v>
      </c>
      <c r="J3774">
        <v>0.15429999999999999</v>
      </c>
      <c r="K3774">
        <v>0.15429999999999999</v>
      </c>
      <c r="L3774">
        <v>0.15429999999999999</v>
      </c>
    </row>
    <row r="3775" spans="1:12" x14ac:dyDescent="0.25">
      <c r="A3775" t="s">
        <v>734</v>
      </c>
      <c r="B3775">
        <v>2015</v>
      </c>
      <c r="C3775" t="s">
        <v>700</v>
      </c>
      <c r="D3775">
        <v>1.4590000000000001</v>
      </c>
      <c r="E3775">
        <v>1.4590000000000001</v>
      </c>
      <c r="F3775">
        <v>1.4590000000000001</v>
      </c>
      <c r="G3775">
        <v>1.4590000000000001</v>
      </c>
      <c r="H3775">
        <v>1.4590000000000001</v>
      </c>
      <c r="I3775">
        <v>1.4590000000000001</v>
      </c>
      <c r="J3775">
        <v>1.4590000000000001</v>
      </c>
      <c r="K3775">
        <v>1.4590000000000001</v>
      </c>
      <c r="L3775">
        <v>1.4590000000000001</v>
      </c>
    </row>
    <row r="3776" spans="1:12" x14ac:dyDescent="0.25">
      <c r="A3776" t="s">
        <v>734</v>
      </c>
      <c r="B3776">
        <v>2015</v>
      </c>
      <c r="C3776" t="s">
        <v>703</v>
      </c>
      <c r="D3776">
        <v>7.1199999999999999E-2</v>
      </c>
      <c r="E3776">
        <v>7.1199999999999999E-2</v>
      </c>
      <c r="F3776">
        <v>7.1199999999999999E-2</v>
      </c>
      <c r="G3776">
        <v>7.1199999999999999E-2</v>
      </c>
      <c r="H3776">
        <v>7.1199999999999999E-2</v>
      </c>
      <c r="I3776">
        <v>7.1199999999999999E-2</v>
      </c>
      <c r="J3776">
        <v>7.1199999999999999E-2</v>
      </c>
      <c r="K3776">
        <v>7.1199999999999999E-2</v>
      </c>
      <c r="L3776">
        <v>7.1199999999999999E-2</v>
      </c>
    </row>
    <row r="3777" spans="1:12" x14ac:dyDescent="0.25">
      <c r="A3777" t="s">
        <v>734</v>
      </c>
      <c r="B3777">
        <v>2015</v>
      </c>
      <c r="C3777" t="s">
        <v>701</v>
      </c>
      <c r="D3777">
        <v>0.93679999999999997</v>
      </c>
      <c r="E3777">
        <v>0.93679999999999997</v>
      </c>
      <c r="F3777">
        <v>0.93679999999999997</v>
      </c>
      <c r="G3777">
        <v>0.93679999999999997</v>
      </c>
      <c r="H3777">
        <v>0.93679999999999997</v>
      </c>
      <c r="I3777">
        <v>0.93679999999999997</v>
      </c>
      <c r="J3777">
        <v>0.93679999999999997</v>
      </c>
      <c r="K3777">
        <v>0.93679999999999997</v>
      </c>
      <c r="L3777">
        <v>0.93679999999999997</v>
      </c>
    </row>
    <row r="3778" spans="1:12" x14ac:dyDescent="0.25">
      <c r="A3778" t="s">
        <v>734</v>
      </c>
      <c r="B3778">
        <v>2015</v>
      </c>
      <c r="C3778" t="s">
        <v>698</v>
      </c>
      <c r="D3778">
        <v>1.4419</v>
      </c>
      <c r="E3778">
        <v>1.4419</v>
      </c>
      <c r="F3778">
        <v>1.4419</v>
      </c>
      <c r="G3778">
        <v>1.4419</v>
      </c>
      <c r="H3778">
        <v>1.4419</v>
      </c>
      <c r="I3778">
        <v>1.4419</v>
      </c>
      <c r="J3778">
        <v>1.4419</v>
      </c>
      <c r="K3778">
        <v>1.4419</v>
      </c>
      <c r="L3778">
        <v>1.4419</v>
      </c>
    </row>
    <row r="3779" spans="1:12" x14ac:dyDescent="0.25">
      <c r="A3779" t="s">
        <v>734</v>
      </c>
      <c r="B3779">
        <v>2015</v>
      </c>
      <c r="C3779" t="s">
        <v>697</v>
      </c>
      <c r="D3779">
        <v>4.3528000000000002</v>
      </c>
      <c r="E3779">
        <v>4.3528000000000002</v>
      </c>
      <c r="F3779">
        <v>4.3528000000000002</v>
      </c>
      <c r="G3779">
        <v>4.3528000000000002</v>
      </c>
      <c r="H3779">
        <v>4.3528000000000002</v>
      </c>
      <c r="I3779">
        <v>4.3528000000000002</v>
      </c>
      <c r="J3779">
        <v>4.3528000000000002</v>
      </c>
      <c r="K3779">
        <v>4.3528000000000002</v>
      </c>
      <c r="L3779">
        <v>4.3528000000000002</v>
      </c>
    </row>
    <row r="3780" spans="1:12" x14ac:dyDescent="0.25">
      <c r="A3780" t="s">
        <v>734</v>
      </c>
      <c r="B3780">
        <v>2015</v>
      </c>
      <c r="C3780" t="s">
        <v>702</v>
      </c>
      <c r="D3780">
        <v>0.3538</v>
      </c>
      <c r="E3780">
        <v>0.3538</v>
      </c>
      <c r="F3780">
        <v>0.3538</v>
      </c>
      <c r="G3780">
        <v>0.3538</v>
      </c>
      <c r="H3780">
        <v>0.3538</v>
      </c>
      <c r="I3780">
        <v>0.3538</v>
      </c>
      <c r="J3780">
        <v>0.3538</v>
      </c>
      <c r="K3780">
        <v>0.3538</v>
      </c>
      <c r="L3780">
        <v>0.3538</v>
      </c>
    </row>
    <row r="3781" spans="1:12" x14ac:dyDescent="0.25">
      <c r="A3781" t="s">
        <v>734</v>
      </c>
      <c r="B3781">
        <v>2015</v>
      </c>
      <c r="C3781" t="s">
        <v>699</v>
      </c>
      <c r="D3781">
        <v>9.01E-2</v>
      </c>
      <c r="E3781">
        <v>9.01E-2</v>
      </c>
      <c r="F3781">
        <v>9.01E-2</v>
      </c>
      <c r="G3781">
        <v>9.01E-2</v>
      </c>
      <c r="H3781">
        <v>9.01E-2</v>
      </c>
      <c r="I3781">
        <v>9.01E-2</v>
      </c>
      <c r="J3781">
        <v>9.01E-2</v>
      </c>
      <c r="K3781">
        <v>9.01E-2</v>
      </c>
      <c r="L3781">
        <v>9.01E-2</v>
      </c>
    </row>
    <row r="3782" spans="1:12" x14ac:dyDescent="0.25">
      <c r="A3782" t="s">
        <v>735</v>
      </c>
      <c r="B3782">
        <v>2015</v>
      </c>
      <c r="C3782" t="s">
        <v>698</v>
      </c>
      <c r="D3782">
        <v>0.46110000000000001</v>
      </c>
      <c r="E3782">
        <v>0.46110000000000001</v>
      </c>
      <c r="F3782">
        <v>0.46110000000000001</v>
      </c>
      <c r="G3782">
        <v>0.46110000000000001</v>
      </c>
      <c r="H3782">
        <v>0.46110000000000001</v>
      </c>
      <c r="I3782">
        <v>0.46110000000000001</v>
      </c>
      <c r="J3782">
        <v>0.46110000000000001</v>
      </c>
      <c r="K3782">
        <v>0.46110000000000001</v>
      </c>
      <c r="L3782">
        <v>0.46110000000000001</v>
      </c>
    </row>
    <row r="3783" spans="1:12" x14ac:dyDescent="0.25">
      <c r="A3783" t="s">
        <v>735</v>
      </c>
      <c r="B3783">
        <v>2015</v>
      </c>
      <c r="C3783" t="s">
        <v>702</v>
      </c>
      <c r="D3783">
        <v>7.8E-2</v>
      </c>
      <c r="E3783">
        <v>7.8E-2</v>
      </c>
      <c r="F3783">
        <v>7.8E-2</v>
      </c>
      <c r="G3783">
        <v>7.8E-2</v>
      </c>
      <c r="H3783">
        <v>7.8E-2</v>
      </c>
      <c r="I3783">
        <v>7.8E-2</v>
      </c>
      <c r="J3783">
        <v>7.8E-2</v>
      </c>
      <c r="K3783">
        <v>7.8E-2</v>
      </c>
      <c r="L3783">
        <v>7.8E-2</v>
      </c>
    </row>
    <row r="3784" spans="1:12" x14ac:dyDescent="0.25">
      <c r="A3784" t="s">
        <v>735</v>
      </c>
      <c r="B3784">
        <v>2015</v>
      </c>
      <c r="C3784" t="s">
        <v>703</v>
      </c>
      <c r="D3784">
        <v>1.5699999999999999E-2</v>
      </c>
      <c r="E3784">
        <v>1.5699999999999999E-2</v>
      </c>
      <c r="F3784">
        <v>1.5699999999999999E-2</v>
      </c>
      <c r="G3784">
        <v>1.5699999999999999E-2</v>
      </c>
      <c r="H3784">
        <v>1.5699999999999999E-2</v>
      </c>
      <c r="I3784">
        <v>1.5699999999999999E-2</v>
      </c>
      <c r="J3784">
        <v>1.5699999999999999E-2</v>
      </c>
      <c r="K3784">
        <v>1.5699999999999999E-2</v>
      </c>
      <c r="L3784">
        <v>1.5699999999999999E-2</v>
      </c>
    </row>
    <row r="3785" spans="1:12" x14ac:dyDescent="0.25">
      <c r="A3785" t="s">
        <v>735</v>
      </c>
      <c r="B3785">
        <v>2015</v>
      </c>
      <c r="C3785" t="s">
        <v>701</v>
      </c>
      <c r="D3785">
        <v>0.2374</v>
      </c>
      <c r="E3785">
        <v>0.2374</v>
      </c>
      <c r="F3785">
        <v>0.2374</v>
      </c>
      <c r="G3785">
        <v>0.2374</v>
      </c>
      <c r="H3785">
        <v>0.2374</v>
      </c>
      <c r="I3785">
        <v>0.2374</v>
      </c>
      <c r="J3785">
        <v>0.2374</v>
      </c>
      <c r="K3785">
        <v>0.2374</v>
      </c>
      <c r="L3785">
        <v>0.2374</v>
      </c>
    </row>
    <row r="3786" spans="1:12" x14ac:dyDescent="0.25">
      <c r="A3786" t="s">
        <v>735</v>
      </c>
      <c r="B3786">
        <v>2015</v>
      </c>
      <c r="C3786" t="s">
        <v>700</v>
      </c>
      <c r="D3786">
        <v>0.32179999999999997</v>
      </c>
      <c r="E3786">
        <v>0.32179999999999997</v>
      </c>
      <c r="F3786">
        <v>0.32179999999999997</v>
      </c>
      <c r="G3786">
        <v>0.32179999999999997</v>
      </c>
      <c r="H3786">
        <v>0.32179999999999997</v>
      </c>
      <c r="I3786">
        <v>0.32179999999999997</v>
      </c>
      <c r="J3786">
        <v>0.32179999999999997</v>
      </c>
      <c r="K3786">
        <v>0.32179999999999997</v>
      </c>
      <c r="L3786">
        <v>0.32179999999999997</v>
      </c>
    </row>
    <row r="3787" spans="1:12" x14ac:dyDescent="0.25">
      <c r="A3787" t="s">
        <v>735</v>
      </c>
      <c r="B3787">
        <v>2015</v>
      </c>
      <c r="C3787" t="s">
        <v>697</v>
      </c>
      <c r="D3787">
        <v>1.1339999999999999</v>
      </c>
      <c r="E3787">
        <v>1.1339999999999999</v>
      </c>
      <c r="F3787">
        <v>1.1339999999999999</v>
      </c>
      <c r="G3787">
        <v>1.1339999999999999</v>
      </c>
      <c r="H3787">
        <v>1.1339999999999999</v>
      </c>
      <c r="I3787">
        <v>1.1339999999999999</v>
      </c>
      <c r="J3787">
        <v>1.1339999999999999</v>
      </c>
      <c r="K3787">
        <v>1.1339999999999999</v>
      </c>
      <c r="L3787">
        <v>1.1339999999999999</v>
      </c>
    </row>
    <row r="3788" spans="1:12" x14ac:dyDescent="0.25">
      <c r="A3788" t="s">
        <v>735</v>
      </c>
      <c r="B3788">
        <v>2015</v>
      </c>
      <c r="C3788" t="s">
        <v>699</v>
      </c>
      <c r="D3788">
        <v>1.9900000000000001E-2</v>
      </c>
      <c r="E3788">
        <v>1.9900000000000001E-2</v>
      </c>
      <c r="F3788">
        <v>1.9900000000000001E-2</v>
      </c>
      <c r="G3788">
        <v>1.9900000000000001E-2</v>
      </c>
      <c r="H3788">
        <v>1.9900000000000001E-2</v>
      </c>
      <c r="I3788">
        <v>1.9900000000000001E-2</v>
      </c>
      <c r="J3788">
        <v>1.9900000000000001E-2</v>
      </c>
      <c r="K3788">
        <v>1.9900000000000001E-2</v>
      </c>
      <c r="L3788">
        <v>1.9900000000000001E-2</v>
      </c>
    </row>
    <row r="3789" spans="1:12" x14ac:dyDescent="0.25">
      <c r="A3789" t="s">
        <v>736</v>
      </c>
      <c r="B3789">
        <v>2015</v>
      </c>
      <c r="C3789" t="s">
        <v>699</v>
      </c>
      <c r="D3789">
        <v>0.1903</v>
      </c>
      <c r="E3789">
        <v>0.1903</v>
      </c>
      <c r="F3789">
        <v>0.1903</v>
      </c>
      <c r="G3789">
        <v>0.1903</v>
      </c>
      <c r="H3789">
        <v>0.1903</v>
      </c>
      <c r="I3789">
        <v>0.1903</v>
      </c>
      <c r="J3789">
        <v>0.1903</v>
      </c>
      <c r="K3789">
        <v>0.1903</v>
      </c>
      <c r="L3789">
        <v>0.1903</v>
      </c>
    </row>
    <row r="3790" spans="1:12" x14ac:dyDescent="0.25">
      <c r="A3790" t="s">
        <v>736</v>
      </c>
      <c r="B3790">
        <v>2015</v>
      </c>
      <c r="C3790" t="s">
        <v>697</v>
      </c>
      <c r="D3790">
        <v>8.9547000000000008</v>
      </c>
      <c r="E3790">
        <v>8.9547000000000008</v>
      </c>
      <c r="F3790">
        <v>8.9547000000000008</v>
      </c>
      <c r="G3790">
        <v>8.9547000000000008</v>
      </c>
      <c r="H3790">
        <v>8.9547000000000008</v>
      </c>
      <c r="I3790">
        <v>8.9547000000000008</v>
      </c>
      <c r="J3790">
        <v>8.9547000000000008</v>
      </c>
      <c r="K3790">
        <v>8.9547000000000008</v>
      </c>
      <c r="L3790">
        <v>8.9547000000000008</v>
      </c>
    </row>
    <row r="3791" spans="1:12" x14ac:dyDescent="0.25">
      <c r="A3791" t="s">
        <v>736</v>
      </c>
      <c r="B3791">
        <v>2015</v>
      </c>
      <c r="C3791" t="s">
        <v>700</v>
      </c>
      <c r="D3791">
        <v>3.0811999999999999</v>
      </c>
      <c r="E3791">
        <v>3.0811999999999999</v>
      </c>
      <c r="F3791">
        <v>3.0811999999999999</v>
      </c>
      <c r="G3791">
        <v>3.0811999999999999</v>
      </c>
      <c r="H3791">
        <v>3.0811999999999999</v>
      </c>
      <c r="I3791">
        <v>3.0811999999999999</v>
      </c>
      <c r="J3791">
        <v>3.0811999999999999</v>
      </c>
      <c r="K3791">
        <v>3.0811999999999999</v>
      </c>
      <c r="L3791">
        <v>3.0811999999999999</v>
      </c>
    </row>
    <row r="3792" spans="1:12" x14ac:dyDescent="0.25">
      <c r="A3792" t="s">
        <v>736</v>
      </c>
      <c r="B3792">
        <v>2015</v>
      </c>
      <c r="C3792" t="s">
        <v>702</v>
      </c>
      <c r="D3792">
        <v>0.74709999999999999</v>
      </c>
      <c r="E3792">
        <v>0.74709999999999999</v>
      </c>
      <c r="F3792">
        <v>0.74709999999999999</v>
      </c>
      <c r="G3792">
        <v>0.74709999999999999</v>
      </c>
      <c r="H3792">
        <v>0.74709999999999999</v>
      </c>
      <c r="I3792">
        <v>0.74709999999999999</v>
      </c>
      <c r="J3792">
        <v>0.74709999999999999</v>
      </c>
      <c r="K3792">
        <v>0.74709999999999999</v>
      </c>
      <c r="L3792">
        <v>0.74709999999999999</v>
      </c>
    </row>
    <row r="3793" spans="1:12" x14ac:dyDescent="0.25">
      <c r="A3793" t="s">
        <v>736</v>
      </c>
      <c r="B3793">
        <v>2015</v>
      </c>
      <c r="C3793" t="s">
        <v>701</v>
      </c>
      <c r="D3793">
        <v>2.0516999999999999</v>
      </c>
      <c r="E3793">
        <v>2.0516999999999999</v>
      </c>
      <c r="F3793">
        <v>2.0516999999999999</v>
      </c>
      <c r="G3793">
        <v>2.0516999999999999</v>
      </c>
      <c r="H3793">
        <v>2.0516999999999999</v>
      </c>
      <c r="I3793">
        <v>2.0516999999999999</v>
      </c>
      <c r="J3793">
        <v>2.0516999999999999</v>
      </c>
      <c r="K3793">
        <v>2.0516999999999999</v>
      </c>
      <c r="L3793">
        <v>2.0516999999999999</v>
      </c>
    </row>
    <row r="3794" spans="1:12" x14ac:dyDescent="0.25">
      <c r="A3794" t="s">
        <v>736</v>
      </c>
      <c r="B3794">
        <v>2015</v>
      </c>
      <c r="C3794" t="s">
        <v>698</v>
      </c>
      <c r="D3794">
        <v>2.7341000000000002</v>
      </c>
      <c r="E3794">
        <v>2.7341000000000002</v>
      </c>
      <c r="F3794">
        <v>2.7341000000000002</v>
      </c>
      <c r="G3794">
        <v>2.7341000000000002</v>
      </c>
      <c r="H3794">
        <v>2.7341000000000002</v>
      </c>
      <c r="I3794">
        <v>2.7341000000000002</v>
      </c>
      <c r="J3794">
        <v>2.7341000000000002</v>
      </c>
      <c r="K3794">
        <v>2.7341000000000002</v>
      </c>
      <c r="L3794">
        <v>2.7341000000000002</v>
      </c>
    </row>
    <row r="3795" spans="1:12" x14ac:dyDescent="0.25">
      <c r="A3795" t="s">
        <v>736</v>
      </c>
      <c r="B3795">
        <v>2015</v>
      </c>
      <c r="C3795" t="s">
        <v>703</v>
      </c>
      <c r="D3795">
        <v>0.15029999999999999</v>
      </c>
      <c r="E3795">
        <v>0.15029999999999999</v>
      </c>
      <c r="F3795">
        <v>0.15029999999999999</v>
      </c>
      <c r="G3795">
        <v>0.15029999999999999</v>
      </c>
      <c r="H3795">
        <v>0.15029999999999999</v>
      </c>
      <c r="I3795">
        <v>0.15029999999999999</v>
      </c>
      <c r="J3795">
        <v>0.15029999999999999</v>
      </c>
      <c r="K3795">
        <v>0.15029999999999999</v>
      </c>
      <c r="L3795">
        <v>0.15029999999999999</v>
      </c>
    </row>
    <row r="3796" spans="1:12" x14ac:dyDescent="0.25">
      <c r="A3796" t="s">
        <v>737</v>
      </c>
      <c r="B3796">
        <v>2015</v>
      </c>
      <c r="C3796" t="s">
        <v>702</v>
      </c>
      <c r="D3796">
        <v>0.3826</v>
      </c>
      <c r="E3796">
        <v>0.3826</v>
      </c>
      <c r="F3796">
        <v>0.3826</v>
      </c>
      <c r="G3796">
        <v>0.3826</v>
      </c>
      <c r="H3796">
        <v>0.3826</v>
      </c>
      <c r="I3796">
        <v>0.3826</v>
      </c>
      <c r="J3796">
        <v>0.3826</v>
      </c>
      <c r="K3796">
        <v>0.3826</v>
      </c>
      <c r="L3796">
        <v>0.3826</v>
      </c>
    </row>
    <row r="3797" spans="1:12" x14ac:dyDescent="0.25">
      <c r="A3797" t="s">
        <v>737</v>
      </c>
      <c r="B3797">
        <v>2015</v>
      </c>
      <c r="C3797" t="s">
        <v>697</v>
      </c>
      <c r="D3797">
        <v>5.5332999999999997</v>
      </c>
      <c r="E3797">
        <v>5.5332999999999997</v>
      </c>
      <c r="F3797">
        <v>5.5332999999999997</v>
      </c>
      <c r="G3797">
        <v>5.5332999999999997</v>
      </c>
      <c r="H3797">
        <v>5.5332999999999997</v>
      </c>
      <c r="I3797">
        <v>5.5332999999999997</v>
      </c>
      <c r="J3797">
        <v>5.5332999999999997</v>
      </c>
      <c r="K3797">
        <v>5.5332999999999997</v>
      </c>
      <c r="L3797">
        <v>5.5332999999999997</v>
      </c>
    </row>
    <row r="3798" spans="1:12" x14ac:dyDescent="0.25">
      <c r="A3798" t="s">
        <v>737</v>
      </c>
      <c r="B3798">
        <v>2015</v>
      </c>
      <c r="C3798" t="s">
        <v>701</v>
      </c>
      <c r="D3798">
        <v>1.3948</v>
      </c>
      <c r="E3798">
        <v>1.3948</v>
      </c>
      <c r="F3798">
        <v>1.3948</v>
      </c>
      <c r="G3798">
        <v>1.3948</v>
      </c>
      <c r="H3798">
        <v>1.3948</v>
      </c>
      <c r="I3798">
        <v>1.3948</v>
      </c>
      <c r="J3798">
        <v>1.3948</v>
      </c>
      <c r="K3798">
        <v>1.3948</v>
      </c>
      <c r="L3798">
        <v>1.3948</v>
      </c>
    </row>
    <row r="3799" spans="1:12" x14ac:dyDescent="0.25">
      <c r="A3799" t="s">
        <v>737</v>
      </c>
      <c r="B3799">
        <v>2015</v>
      </c>
      <c r="C3799" t="s">
        <v>700</v>
      </c>
      <c r="D3799">
        <v>1.5780000000000001</v>
      </c>
      <c r="E3799">
        <v>1.5780000000000001</v>
      </c>
      <c r="F3799">
        <v>1.5780000000000001</v>
      </c>
      <c r="G3799">
        <v>1.5780000000000001</v>
      </c>
      <c r="H3799">
        <v>1.5780000000000001</v>
      </c>
      <c r="I3799">
        <v>1.5780000000000001</v>
      </c>
      <c r="J3799">
        <v>1.5780000000000001</v>
      </c>
      <c r="K3799">
        <v>1.5780000000000001</v>
      </c>
      <c r="L3799">
        <v>1.5780000000000001</v>
      </c>
    </row>
    <row r="3800" spans="1:12" x14ac:dyDescent="0.25">
      <c r="A3800" t="s">
        <v>737</v>
      </c>
      <c r="B3800">
        <v>2015</v>
      </c>
      <c r="C3800" t="s">
        <v>703</v>
      </c>
      <c r="D3800">
        <v>7.6999999999999999E-2</v>
      </c>
      <c r="E3800">
        <v>7.6999999999999999E-2</v>
      </c>
      <c r="F3800">
        <v>7.6999999999999999E-2</v>
      </c>
      <c r="G3800">
        <v>7.6999999999999999E-2</v>
      </c>
      <c r="H3800">
        <v>7.6999999999999999E-2</v>
      </c>
      <c r="I3800">
        <v>7.6999999999999999E-2</v>
      </c>
      <c r="J3800">
        <v>7.6999999999999999E-2</v>
      </c>
      <c r="K3800">
        <v>7.6999999999999999E-2</v>
      </c>
      <c r="L3800">
        <v>7.6999999999999999E-2</v>
      </c>
    </row>
    <row r="3801" spans="1:12" x14ac:dyDescent="0.25">
      <c r="A3801" t="s">
        <v>737</v>
      </c>
      <c r="B3801">
        <v>2015</v>
      </c>
      <c r="C3801" t="s">
        <v>699</v>
      </c>
      <c r="D3801">
        <v>9.7500000000000003E-2</v>
      </c>
      <c r="E3801">
        <v>9.7500000000000003E-2</v>
      </c>
      <c r="F3801">
        <v>9.7500000000000003E-2</v>
      </c>
      <c r="G3801">
        <v>9.7500000000000003E-2</v>
      </c>
      <c r="H3801">
        <v>9.7500000000000003E-2</v>
      </c>
      <c r="I3801">
        <v>9.7500000000000003E-2</v>
      </c>
      <c r="J3801">
        <v>9.7500000000000003E-2</v>
      </c>
      <c r="K3801">
        <v>9.7500000000000003E-2</v>
      </c>
      <c r="L3801">
        <v>9.7500000000000003E-2</v>
      </c>
    </row>
    <row r="3802" spans="1:12" x14ac:dyDescent="0.25">
      <c r="A3802" t="s">
        <v>737</v>
      </c>
      <c r="B3802">
        <v>2015</v>
      </c>
      <c r="C3802" t="s">
        <v>698</v>
      </c>
      <c r="D3802">
        <v>2.0032999999999999</v>
      </c>
      <c r="E3802">
        <v>2.0032999999999999</v>
      </c>
      <c r="F3802">
        <v>2.0032999999999999</v>
      </c>
      <c r="G3802">
        <v>2.0032999999999999</v>
      </c>
      <c r="H3802">
        <v>2.0032999999999999</v>
      </c>
      <c r="I3802">
        <v>2.0032999999999999</v>
      </c>
      <c r="J3802">
        <v>2.0032999999999999</v>
      </c>
      <c r="K3802">
        <v>2.0032999999999999</v>
      </c>
      <c r="L3802">
        <v>2.0032999999999999</v>
      </c>
    </row>
    <row r="3803" spans="1:12" x14ac:dyDescent="0.25">
      <c r="A3803" t="s">
        <v>738</v>
      </c>
      <c r="B3803">
        <v>2015</v>
      </c>
      <c r="C3803" t="s">
        <v>703</v>
      </c>
      <c r="D3803">
        <v>4.8999999999999998E-3</v>
      </c>
      <c r="E3803">
        <v>4.8999999999999998E-3</v>
      </c>
      <c r="F3803">
        <v>4.8999999999999998E-3</v>
      </c>
      <c r="G3803">
        <v>4.8999999999999998E-3</v>
      </c>
      <c r="H3803">
        <v>4.8999999999999998E-3</v>
      </c>
      <c r="I3803">
        <v>4.8999999999999998E-3</v>
      </c>
      <c r="J3803">
        <v>4.8999999999999998E-3</v>
      </c>
      <c r="K3803">
        <v>4.8999999999999998E-3</v>
      </c>
      <c r="L3803">
        <v>4.8999999999999998E-3</v>
      </c>
    </row>
    <row r="3804" spans="1:12" x14ac:dyDescent="0.25">
      <c r="A3804" t="s">
        <v>738</v>
      </c>
      <c r="B3804">
        <v>2015</v>
      </c>
      <c r="C3804" t="s">
        <v>702</v>
      </c>
      <c r="D3804">
        <v>2.4299999999999999E-2</v>
      </c>
      <c r="E3804">
        <v>2.4299999999999999E-2</v>
      </c>
      <c r="F3804">
        <v>2.4299999999999999E-2</v>
      </c>
      <c r="G3804">
        <v>2.4299999999999999E-2</v>
      </c>
      <c r="H3804">
        <v>2.4299999999999999E-2</v>
      </c>
      <c r="I3804">
        <v>2.4299999999999999E-2</v>
      </c>
      <c r="J3804">
        <v>2.4299999999999999E-2</v>
      </c>
      <c r="K3804">
        <v>2.4299999999999999E-2</v>
      </c>
      <c r="L3804">
        <v>2.4299999999999999E-2</v>
      </c>
    </row>
    <row r="3805" spans="1:12" x14ac:dyDescent="0.25">
      <c r="A3805" t="s">
        <v>738</v>
      </c>
      <c r="B3805">
        <v>2015</v>
      </c>
      <c r="C3805" t="s">
        <v>700</v>
      </c>
      <c r="D3805">
        <v>0.10009999999999999</v>
      </c>
      <c r="E3805">
        <v>0.10009999999999999</v>
      </c>
      <c r="F3805">
        <v>0.10009999999999999</v>
      </c>
      <c r="G3805">
        <v>0.10009999999999999</v>
      </c>
      <c r="H3805">
        <v>0.10009999999999999</v>
      </c>
      <c r="I3805">
        <v>0.10009999999999999</v>
      </c>
      <c r="J3805">
        <v>0.10009999999999999</v>
      </c>
      <c r="K3805">
        <v>0.10009999999999999</v>
      </c>
      <c r="L3805">
        <v>0.10009999999999999</v>
      </c>
    </row>
    <row r="3806" spans="1:12" x14ac:dyDescent="0.25">
      <c r="A3806" t="s">
        <v>738</v>
      </c>
      <c r="B3806">
        <v>2015</v>
      </c>
      <c r="C3806" t="s">
        <v>698</v>
      </c>
      <c r="D3806">
        <v>0.16059999999999999</v>
      </c>
      <c r="E3806">
        <v>0.16059999999999999</v>
      </c>
      <c r="F3806">
        <v>0.16059999999999999</v>
      </c>
      <c r="G3806">
        <v>0.16059999999999999</v>
      </c>
      <c r="H3806">
        <v>0.16059999999999999</v>
      </c>
      <c r="I3806">
        <v>0.16059999999999999</v>
      </c>
      <c r="J3806">
        <v>0.16059999999999999</v>
      </c>
      <c r="K3806">
        <v>0.16059999999999999</v>
      </c>
      <c r="L3806">
        <v>0.16059999999999999</v>
      </c>
    </row>
    <row r="3807" spans="1:12" x14ac:dyDescent="0.25">
      <c r="A3807" t="s">
        <v>738</v>
      </c>
      <c r="B3807">
        <v>2015</v>
      </c>
      <c r="C3807" t="s">
        <v>697</v>
      </c>
      <c r="D3807">
        <v>0.39219999999999999</v>
      </c>
      <c r="E3807">
        <v>0.39219999999999999</v>
      </c>
      <c r="F3807">
        <v>0.39219999999999999</v>
      </c>
      <c r="G3807">
        <v>0.39219999999999999</v>
      </c>
      <c r="H3807">
        <v>0.39219999999999999</v>
      </c>
      <c r="I3807">
        <v>0.39219999999999999</v>
      </c>
      <c r="J3807">
        <v>0.39219999999999999</v>
      </c>
      <c r="K3807">
        <v>0.39219999999999999</v>
      </c>
      <c r="L3807">
        <v>0.39219999999999999</v>
      </c>
    </row>
    <row r="3808" spans="1:12" x14ac:dyDescent="0.25">
      <c r="A3808" t="s">
        <v>738</v>
      </c>
      <c r="B3808">
        <v>2015</v>
      </c>
      <c r="C3808" t="s">
        <v>699</v>
      </c>
      <c r="D3808">
        <v>6.1999999999999998E-3</v>
      </c>
      <c r="E3808">
        <v>6.1999999999999998E-3</v>
      </c>
      <c r="F3808">
        <v>6.1999999999999998E-3</v>
      </c>
      <c r="G3808">
        <v>6.1999999999999998E-3</v>
      </c>
      <c r="H3808">
        <v>6.1999999999999998E-3</v>
      </c>
      <c r="I3808">
        <v>6.1999999999999998E-3</v>
      </c>
      <c r="J3808">
        <v>6.1999999999999998E-3</v>
      </c>
      <c r="K3808">
        <v>6.1999999999999998E-3</v>
      </c>
      <c r="L3808">
        <v>6.1999999999999998E-3</v>
      </c>
    </row>
    <row r="3809" spans="1:12" x14ac:dyDescent="0.25">
      <c r="A3809" t="s">
        <v>738</v>
      </c>
      <c r="B3809">
        <v>2015</v>
      </c>
      <c r="C3809" t="s">
        <v>701</v>
      </c>
      <c r="D3809">
        <v>9.6199999999999994E-2</v>
      </c>
      <c r="E3809">
        <v>9.6199999999999994E-2</v>
      </c>
      <c r="F3809">
        <v>9.6199999999999994E-2</v>
      </c>
      <c r="G3809">
        <v>9.6199999999999994E-2</v>
      </c>
      <c r="H3809">
        <v>9.6199999999999994E-2</v>
      </c>
      <c r="I3809">
        <v>9.6199999999999994E-2</v>
      </c>
      <c r="J3809">
        <v>9.6199999999999994E-2</v>
      </c>
      <c r="K3809">
        <v>9.6199999999999994E-2</v>
      </c>
      <c r="L3809">
        <v>9.6199999999999994E-2</v>
      </c>
    </row>
    <row r="3810" spans="1:12" x14ac:dyDescent="0.25">
      <c r="A3810" t="s">
        <v>739</v>
      </c>
      <c r="B3810">
        <v>2015</v>
      </c>
      <c r="C3810" t="s">
        <v>700</v>
      </c>
      <c r="D3810">
        <v>1.8341000000000001</v>
      </c>
      <c r="E3810">
        <v>1.8341000000000001</v>
      </c>
      <c r="F3810">
        <v>1.8341000000000001</v>
      </c>
      <c r="G3810">
        <v>1.8341000000000001</v>
      </c>
      <c r="H3810">
        <v>1.8341000000000001</v>
      </c>
      <c r="I3810">
        <v>1.8341000000000001</v>
      </c>
      <c r="J3810">
        <v>1.8341000000000001</v>
      </c>
      <c r="K3810">
        <v>1.8341000000000001</v>
      </c>
      <c r="L3810">
        <v>1.8341000000000001</v>
      </c>
    </row>
    <row r="3811" spans="1:12" x14ac:dyDescent="0.25">
      <c r="A3811" t="s">
        <v>739</v>
      </c>
      <c r="B3811">
        <v>2015</v>
      </c>
      <c r="C3811" t="s">
        <v>702</v>
      </c>
      <c r="D3811">
        <v>0.44469999999999998</v>
      </c>
      <c r="E3811">
        <v>0.44469999999999998</v>
      </c>
      <c r="F3811">
        <v>0.44469999999999998</v>
      </c>
      <c r="G3811">
        <v>0.44469999999999998</v>
      </c>
      <c r="H3811">
        <v>0.44469999999999998</v>
      </c>
      <c r="I3811">
        <v>0.44469999999999998</v>
      </c>
      <c r="J3811">
        <v>0.44469999999999998</v>
      </c>
      <c r="K3811">
        <v>0.44469999999999998</v>
      </c>
      <c r="L3811">
        <v>0.44469999999999998</v>
      </c>
    </row>
    <row r="3812" spans="1:12" x14ac:dyDescent="0.25">
      <c r="A3812" t="s">
        <v>739</v>
      </c>
      <c r="B3812">
        <v>2015</v>
      </c>
      <c r="C3812" t="s">
        <v>701</v>
      </c>
      <c r="D3812">
        <v>1.5155000000000001</v>
      </c>
      <c r="E3812">
        <v>1.5155000000000001</v>
      </c>
      <c r="F3812">
        <v>1.5155000000000001</v>
      </c>
      <c r="G3812">
        <v>1.5155000000000001</v>
      </c>
      <c r="H3812">
        <v>1.5155000000000001</v>
      </c>
      <c r="I3812">
        <v>1.5155000000000001</v>
      </c>
      <c r="J3812">
        <v>1.5155000000000001</v>
      </c>
      <c r="K3812">
        <v>1.5155000000000001</v>
      </c>
      <c r="L3812">
        <v>1.5155000000000001</v>
      </c>
    </row>
    <row r="3813" spans="1:12" x14ac:dyDescent="0.25">
      <c r="A3813" t="s">
        <v>739</v>
      </c>
      <c r="B3813">
        <v>2015</v>
      </c>
      <c r="C3813" t="s">
        <v>698</v>
      </c>
      <c r="D3813">
        <v>2.347</v>
      </c>
      <c r="E3813">
        <v>2.347</v>
      </c>
      <c r="F3813">
        <v>2.347</v>
      </c>
      <c r="G3813">
        <v>2.347</v>
      </c>
      <c r="H3813">
        <v>2.347</v>
      </c>
      <c r="I3813">
        <v>2.347</v>
      </c>
      <c r="J3813">
        <v>2.347</v>
      </c>
      <c r="K3813">
        <v>2.347</v>
      </c>
      <c r="L3813">
        <v>2.347</v>
      </c>
    </row>
    <row r="3814" spans="1:12" x14ac:dyDescent="0.25">
      <c r="A3814" t="s">
        <v>739</v>
      </c>
      <c r="B3814">
        <v>2015</v>
      </c>
      <c r="C3814" t="s">
        <v>697</v>
      </c>
      <c r="D3814">
        <v>6.3441999999999998</v>
      </c>
      <c r="E3814">
        <v>6.3441999999999998</v>
      </c>
      <c r="F3814">
        <v>6.3441999999999998</v>
      </c>
      <c r="G3814">
        <v>6.3441999999999998</v>
      </c>
      <c r="H3814">
        <v>6.3441999999999998</v>
      </c>
      <c r="I3814">
        <v>6.3441999999999998</v>
      </c>
      <c r="J3814">
        <v>6.3441999999999998</v>
      </c>
      <c r="K3814">
        <v>6.3441999999999998</v>
      </c>
      <c r="L3814">
        <v>6.3441999999999998</v>
      </c>
    </row>
    <row r="3815" spans="1:12" x14ac:dyDescent="0.25">
      <c r="A3815" t="s">
        <v>739</v>
      </c>
      <c r="B3815">
        <v>2015</v>
      </c>
      <c r="C3815" t="s">
        <v>699</v>
      </c>
      <c r="D3815">
        <v>0.1133</v>
      </c>
      <c r="E3815">
        <v>0.1133</v>
      </c>
      <c r="F3815">
        <v>0.1133</v>
      </c>
      <c r="G3815">
        <v>0.1133</v>
      </c>
      <c r="H3815">
        <v>0.1133</v>
      </c>
      <c r="I3815">
        <v>0.1133</v>
      </c>
      <c r="J3815">
        <v>0.1133</v>
      </c>
      <c r="K3815">
        <v>0.1133</v>
      </c>
      <c r="L3815">
        <v>0.1133</v>
      </c>
    </row>
    <row r="3816" spans="1:12" x14ac:dyDescent="0.25">
      <c r="A3816" t="s">
        <v>739</v>
      </c>
      <c r="B3816">
        <v>2015</v>
      </c>
      <c r="C3816" t="s">
        <v>703</v>
      </c>
      <c r="D3816">
        <v>8.9499999999999996E-2</v>
      </c>
      <c r="E3816">
        <v>8.9499999999999996E-2</v>
      </c>
      <c r="F3816">
        <v>8.9499999999999996E-2</v>
      </c>
      <c r="G3816">
        <v>8.9499999999999996E-2</v>
      </c>
      <c r="H3816">
        <v>8.9499999999999996E-2</v>
      </c>
      <c r="I3816">
        <v>8.9499999999999996E-2</v>
      </c>
      <c r="J3816">
        <v>8.9499999999999996E-2</v>
      </c>
      <c r="K3816">
        <v>8.9499999999999996E-2</v>
      </c>
      <c r="L3816">
        <v>8.9499999999999996E-2</v>
      </c>
    </row>
    <row r="3817" spans="1:12" x14ac:dyDescent="0.25">
      <c r="A3817" t="s">
        <v>740</v>
      </c>
      <c r="B3817">
        <v>2015</v>
      </c>
      <c r="C3817" t="s">
        <v>699</v>
      </c>
      <c r="D3817">
        <v>3.5700000000000003E-2</v>
      </c>
      <c r="E3817">
        <v>3.5700000000000003E-2</v>
      </c>
      <c r="F3817">
        <v>3.5700000000000003E-2</v>
      </c>
      <c r="G3817">
        <v>3.5700000000000003E-2</v>
      </c>
      <c r="H3817">
        <v>3.5700000000000003E-2</v>
      </c>
      <c r="I3817">
        <v>3.5700000000000003E-2</v>
      </c>
      <c r="J3817">
        <v>3.5700000000000003E-2</v>
      </c>
      <c r="K3817">
        <v>3.5700000000000003E-2</v>
      </c>
      <c r="L3817">
        <v>3.5700000000000003E-2</v>
      </c>
    </row>
    <row r="3818" spans="1:12" x14ac:dyDescent="0.25">
      <c r="A3818" t="s">
        <v>740</v>
      </c>
      <c r="B3818">
        <v>2015</v>
      </c>
      <c r="C3818" t="s">
        <v>698</v>
      </c>
      <c r="D3818">
        <v>0.85660000000000003</v>
      </c>
      <c r="E3818">
        <v>0.85660000000000003</v>
      </c>
      <c r="F3818">
        <v>0.85660000000000003</v>
      </c>
      <c r="G3818">
        <v>0.85660000000000003</v>
      </c>
      <c r="H3818">
        <v>0.85660000000000003</v>
      </c>
      <c r="I3818">
        <v>0.85660000000000003</v>
      </c>
      <c r="J3818">
        <v>0.85660000000000003</v>
      </c>
      <c r="K3818">
        <v>0.85660000000000003</v>
      </c>
      <c r="L3818">
        <v>0.85660000000000003</v>
      </c>
    </row>
    <row r="3819" spans="1:12" x14ac:dyDescent="0.25">
      <c r="A3819" t="s">
        <v>740</v>
      </c>
      <c r="B3819">
        <v>2015</v>
      </c>
      <c r="C3819" t="s">
        <v>700</v>
      </c>
      <c r="D3819">
        <v>0.57720000000000005</v>
      </c>
      <c r="E3819">
        <v>0.57720000000000005</v>
      </c>
      <c r="F3819">
        <v>0.57720000000000005</v>
      </c>
      <c r="G3819">
        <v>0.57720000000000005</v>
      </c>
      <c r="H3819">
        <v>0.57720000000000005</v>
      </c>
      <c r="I3819">
        <v>0.57720000000000005</v>
      </c>
      <c r="J3819">
        <v>0.57720000000000005</v>
      </c>
      <c r="K3819">
        <v>0.57720000000000005</v>
      </c>
      <c r="L3819">
        <v>0.57720000000000005</v>
      </c>
    </row>
    <row r="3820" spans="1:12" x14ac:dyDescent="0.25">
      <c r="A3820" t="s">
        <v>740</v>
      </c>
      <c r="B3820">
        <v>2015</v>
      </c>
      <c r="C3820" t="s">
        <v>701</v>
      </c>
      <c r="D3820">
        <v>0.52149999999999996</v>
      </c>
      <c r="E3820">
        <v>0.52149999999999996</v>
      </c>
      <c r="F3820">
        <v>0.52149999999999996</v>
      </c>
      <c r="G3820">
        <v>0.52149999999999996</v>
      </c>
      <c r="H3820">
        <v>0.52149999999999996</v>
      </c>
      <c r="I3820">
        <v>0.52149999999999996</v>
      </c>
      <c r="J3820">
        <v>0.52149999999999996</v>
      </c>
      <c r="K3820">
        <v>0.52149999999999996</v>
      </c>
      <c r="L3820">
        <v>0.52149999999999996</v>
      </c>
    </row>
    <row r="3821" spans="1:12" x14ac:dyDescent="0.25">
      <c r="A3821" t="s">
        <v>740</v>
      </c>
      <c r="B3821">
        <v>2015</v>
      </c>
      <c r="C3821" t="s">
        <v>702</v>
      </c>
      <c r="D3821">
        <v>0.14000000000000001</v>
      </c>
      <c r="E3821">
        <v>0.14000000000000001</v>
      </c>
      <c r="F3821">
        <v>0.14000000000000001</v>
      </c>
      <c r="G3821">
        <v>0.14000000000000001</v>
      </c>
      <c r="H3821">
        <v>0.14000000000000001</v>
      </c>
      <c r="I3821">
        <v>0.14000000000000001</v>
      </c>
      <c r="J3821">
        <v>0.14000000000000001</v>
      </c>
      <c r="K3821">
        <v>0.14000000000000001</v>
      </c>
      <c r="L3821">
        <v>0.14000000000000001</v>
      </c>
    </row>
    <row r="3822" spans="1:12" x14ac:dyDescent="0.25">
      <c r="A3822" t="s">
        <v>740</v>
      </c>
      <c r="B3822">
        <v>2015</v>
      </c>
      <c r="C3822" t="s">
        <v>703</v>
      </c>
      <c r="D3822">
        <v>2.8199999999999999E-2</v>
      </c>
      <c r="E3822">
        <v>2.8199999999999999E-2</v>
      </c>
      <c r="F3822">
        <v>2.8199999999999999E-2</v>
      </c>
      <c r="G3822">
        <v>2.8199999999999999E-2</v>
      </c>
      <c r="H3822">
        <v>2.8199999999999999E-2</v>
      </c>
      <c r="I3822">
        <v>2.8199999999999999E-2</v>
      </c>
      <c r="J3822">
        <v>2.8199999999999999E-2</v>
      </c>
      <c r="K3822">
        <v>2.8199999999999999E-2</v>
      </c>
      <c r="L3822">
        <v>2.8199999999999999E-2</v>
      </c>
    </row>
    <row r="3823" spans="1:12" x14ac:dyDescent="0.25">
      <c r="A3823" t="s">
        <v>740</v>
      </c>
      <c r="B3823">
        <v>2015</v>
      </c>
      <c r="C3823" t="s">
        <v>697</v>
      </c>
      <c r="D3823">
        <v>2.1589999999999998</v>
      </c>
      <c r="E3823">
        <v>2.1589999999999998</v>
      </c>
      <c r="F3823">
        <v>2.1589999999999998</v>
      </c>
      <c r="G3823">
        <v>2.1589999999999998</v>
      </c>
      <c r="H3823">
        <v>2.1589999999999998</v>
      </c>
      <c r="I3823">
        <v>2.1589999999999998</v>
      </c>
      <c r="J3823">
        <v>2.1589999999999998</v>
      </c>
      <c r="K3823">
        <v>2.1589999999999998</v>
      </c>
      <c r="L3823">
        <v>2.1589999999999998</v>
      </c>
    </row>
    <row r="3824" spans="1:12" x14ac:dyDescent="0.25">
      <c r="A3824" t="s">
        <v>741</v>
      </c>
      <c r="B3824">
        <v>2015</v>
      </c>
      <c r="C3824" t="s">
        <v>698</v>
      </c>
      <c r="D3824">
        <v>0.65069999999999995</v>
      </c>
      <c r="E3824">
        <v>0.65069999999999995</v>
      </c>
      <c r="F3824">
        <v>0.65069999999999995</v>
      </c>
      <c r="G3824">
        <v>0.65069999999999995</v>
      </c>
      <c r="H3824">
        <v>0.65069999999999995</v>
      </c>
      <c r="I3824">
        <v>0.65069999999999995</v>
      </c>
      <c r="J3824">
        <v>0.65069999999999995</v>
      </c>
      <c r="K3824">
        <v>0.65069999999999995</v>
      </c>
      <c r="L3824">
        <v>0.65069999999999995</v>
      </c>
    </row>
    <row r="3825" spans="1:12" x14ac:dyDescent="0.25">
      <c r="A3825" t="s">
        <v>741</v>
      </c>
      <c r="B3825">
        <v>2015</v>
      </c>
      <c r="C3825" t="s">
        <v>697</v>
      </c>
      <c r="D3825">
        <v>1.9614</v>
      </c>
      <c r="E3825">
        <v>1.9614</v>
      </c>
      <c r="F3825">
        <v>1.9614</v>
      </c>
      <c r="G3825">
        <v>1.9614</v>
      </c>
      <c r="H3825">
        <v>1.9614</v>
      </c>
      <c r="I3825">
        <v>1.9614</v>
      </c>
      <c r="J3825">
        <v>1.9614</v>
      </c>
      <c r="K3825">
        <v>1.9614</v>
      </c>
      <c r="L3825">
        <v>1.9614</v>
      </c>
    </row>
    <row r="3826" spans="1:12" x14ac:dyDescent="0.25">
      <c r="A3826" t="s">
        <v>741</v>
      </c>
      <c r="B3826">
        <v>2015</v>
      </c>
      <c r="C3826" t="s">
        <v>700</v>
      </c>
      <c r="D3826">
        <v>0.63260000000000005</v>
      </c>
      <c r="E3826">
        <v>0.63260000000000005</v>
      </c>
      <c r="F3826">
        <v>0.63260000000000005</v>
      </c>
      <c r="G3826">
        <v>0.63260000000000005</v>
      </c>
      <c r="H3826">
        <v>0.63260000000000005</v>
      </c>
      <c r="I3826">
        <v>0.63260000000000005</v>
      </c>
      <c r="J3826">
        <v>0.63260000000000005</v>
      </c>
      <c r="K3826">
        <v>0.63260000000000005</v>
      </c>
      <c r="L3826">
        <v>0.63260000000000005</v>
      </c>
    </row>
    <row r="3827" spans="1:12" x14ac:dyDescent="0.25">
      <c r="A3827" t="s">
        <v>741</v>
      </c>
      <c r="B3827">
        <v>2015</v>
      </c>
      <c r="C3827" t="s">
        <v>702</v>
      </c>
      <c r="D3827">
        <v>0.15340000000000001</v>
      </c>
      <c r="E3827">
        <v>0.15340000000000001</v>
      </c>
      <c r="F3827">
        <v>0.15340000000000001</v>
      </c>
      <c r="G3827">
        <v>0.15340000000000001</v>
      </c>
      <c r="H3827">
        <v>0.15340000000000001</v>
      </c>
      <c r="I3827">
        <v>0.15340000000000001</v>
      </c>
      <c r="J3827">
        <v>0.15340000000000001</v>
      </c>
      <c r="K3827">
        <v>0.15340000000000001</v>
      </c>
      <c r="L3827">
        <v>0.15340000000000001</v>
      </c>
    </row>
    <row r="3828" spans="1:12" x14ac:dyDescent="0.25">
      <c r="A3828" t="s">
        <v>741</v>
      </c>
      <c r="B3828">
        <v>2015</v>
      </c>
      <c r="C3828" t="s">
        <v>703</v>
      </c>
      <c r="D3828">
        <v>3.09E-2</v>
      </c>
      <c r="E3828">
        <v>3.09E-2</v>
      </c>
      <c r="F3828">
        <v>3.09E-2</v>
      </c>
      <c r="G3828">
        <v>3.09E-2</v>
      </c>
      <c r="H3828">
        <v>3.09E-2</v>
      </c>
      <c r="I3828">
        <v>3.09E-2</v>
      </c>
      <c r="J3828">
        <v>3.09E-2</v>
      </c>
      <c r="K3828">
        <v>3.09E-2</v>
      </c>
      <c r="L3828">
        <v>3.09E-2</v>
      </c>
    </row>
    <row r="3829" spans="1:12" x14ac:dyDescent="0.25">
      <c r="A3829" t="s">
        <v>741</v>
      </c>
      <c r="B3829">
        <v>2015</v>
      </c>
      <c r="C3829" t="s">
        <v>701</v>
      </c>
      <c r="D3829">
        <v>0.45479999999999998</v>
      </c>
      <c r="E3829">
        <v>0.45479999999999998</v>
      </c>
      <c r="F3829">
        <v>0.45479999999999998</v>
      </c>
      <c r="G3829">
        <v>0.45479999999999998</v>
      </c>
      <c r="H3829">
        <v>0.45479999999999998</v>
      </c>
      <c r="I3829">
        <v>0.45479999999999998</v>
      </c>
      <c r="J3829">
        <v>0.45479999999999998</v>
      </c>
      <c r="K3829">
        <v>0.45479999999999998</v>
      </c>
      <c r="L3829">
        <v>0.45479999999999998</v>
      </c>
    </row>
    <row r="3830" spans="1:12" x14ac:dyDescent="0.25">
      <c r="A3830" t="s">
        <v>741</v>
      </c>
      <c r="B3830">
        <v>2015</v>
      </c>
      <c r="C3830" t="s">
        <v>699</v>
      </c>
      <c r="D3830">
        <v>3.9100000000000003E-2</v>
      </c>
      <c r="E3830">
        <v>3.9100000000000003E-2</v>
      </c>
      <c r="F3830">
        <v>3.9100000000000003E-2</v>
      </c>
      <c r="G3830">
        <v>3.9100000000000003E-2</v>
      </c>
      <c r="H3830">
        <v>3.9100000000000003E-2</v>
      </c>
      <c r="I3830">
        <v>3.9100000000000003E-2</v>
      </c>
      <c r="J3830">
        <v>3.9100000000000003E-2</v>
      </c>
      <c r="K3830">
        <v>3.9100000000000003E-2</v>
      </c>
      <c r="L3830">
        <v>3.9100000000000003E-2</v>
      </c>
    </row>
    <row r="3831" spans="1:12" x14ac:dyDescent="0.25">
      <c r="A3831" t="s">
        <v>742</v>
      </c>
      <c r="B3831">
        <v>2015</v>
      </c>
      <c r="C3831" t="s">
        <v>697</v>
      </c>
      <c r="D3831">
        <v>6.0837000000000003</v>
      </c>
      <c r="E3831">
        <v>6.0837000000000003</v>
      </c>
      <c r="F3831">
        <v>6.0837000000000003</v>
      </c>
      <c r="G3831">
        <v>6.0837000000000003</v>
      </c>
      <c r="H3831">
        <v>6.0837000000000003</v>
      </c>
      <c r="I3831">
        <v>6.0837000000000003</v>
      </c>
      <c r="J3831">
        <v>6.0837000000000003</v>
      </c>
      <c r="K3831">
        <v>6.0837000000000003</v>
      </c>
      <c r="L3831">
        <v>6.0837000000000003</v>
      </c>
    </row>
    <row r="3832" spans="1:12" x14ac:dyDescent="0.25">
      <c r="A3832" t="s">
        <v>742</v>
      </c>
      <c r="B3832">
        <v>2015</v>
      </c>
      <c r="C3832" t="s">
        <v>698</v>
      </c>
      <c r="D3832">
        <v>2.0059</v>
      </c>
      <c r="E3832">
        <v>2.0059</v>
      </c>
      <c r="F3832">
        <v>2.0059</v>
      </c>
      <c r="G3832">
        <v>2.0059</v>
      </c>
      <c r="H3832">
        <v>2.0059</v>
      </c>
      <c r="I3832">
        <v>2.0059</v>
      </c>
      <c r="J3832">
        <v>2.0059</v>
      </c>
      <c r="K3832">
        <v>2.0059</v>
      </c>
      <c r="L3832">
        <v>2.0059</v>
      </c>
    </row>
    <row r="3833" spans="1:12" x14ac:dyDescent="0.25">
      <c r="A3833" t="s">
        <v>742</v>
      </c>
      <c r="B3833">
        <v>2015</v>
      </c>
      <c r="C3833" t="s">
        <v>700</v>
      </c>
      <c r="D3833">
        <v>2.0036</v>
      </c>
      <c r="E3833">
        <v>2.0036</v>
      </c>
      <c r="F3833">
        <v>2.0036</v>
      </c>
      <c r="G3833">
        <v>2.0036</v>
      </c>
      <c r="H3833">
        <v>2.0036</v>
      </c>
      <c r="I3833">
        <v>2.0036</v>
      </c>
      <c r="J3833">
        <v>2.0036</v>
      </c>
      <c r="K3833">
        <v>2.0036</v>
      </c>
      <c r="L3833">
        <v>2.0036</v>
      </c>
    </row>
    <row r="3834" spans="1:12" x14ac:dyDescent="0.25">
      <c r="A3834" t="s">
        <v>742</v>
      </c>
      <c r="B3834">
        <v>2015</v>
      </c>
      <c r="C3834" t="s">
        <v>703</v>
      </c>
      <c r="D3834">
        <v>9.7799999999999998E-2</v>
      </c>
      <c r="E3834">
        <v>9.7799999999999998E-2</v>
      </c>
      <c r="F3834">
        <v>9.7799999999999998E-2</v>
      </c>
      <c r="G3834">
        <v>9.7799999999999998E-2</v>
      </c>
      <c r="H3834">
        <v>9.7799999999999998E-2</v>
      </c>
      <c r="I3834">
        <v>9.7799999999999998E-2</v>
      </c>
      <c r="J3834">
        <v>9.7799999999999998E-2</v>
      </c>
      <c r="K3834">
        <v>9.7799999999999998E-2</v>
      </c>
      <c r="L3834">
        <v>9.7799999999999998E-2</v>
      </c>
    </row>
    <row r="3835" spans="1:12" x14ac:dyDescent="0.25">
      <c r="A3835" t="s">
        <v>742</v>
      </c>
      <c r="B3835">
        <v>2015</v>
      </c>
      <c r="C3835" t="s">
        <v>701</v>
      </c>
      <c r="D3835">
        <v>1.3668</v>
      </c>
      <c r="E3835">
        <v>1.3668</v>
      </c>
      <c r="F3835">
        <v>1.3668</v>
      </c>
      <c r="G3835">
        <v>1.3668</v>
      </c>
      <c r="H3835">
        <v>1.3668</v>
      </c>
      <c r="I3835">
        <v>1.3668</v>
      </c>
      <c r="J3835">
        <v>1.3668</v>
      </c>
      <c r="K3835">
        <v>1.3668</v>
      </c>
      <c r="L3835">
        <v>1.3668</v>
      </c>
    </row>
    <row r="3836" spans="1:12" x14ac:dyDescent="0.25">
      <c r="A3836" t="s">
        <v>742</v>
      </c>
      <c r="B3836">
        <v>2015</v>
      </c>
      <c r="C3836" t="s">
        <v>702</v>
      </c>
      <c r="D3836">
        <v>0.48580000000000001</v>
      </c>
      <c r="E3836">
        <v>0.48580000000000001</v>
      </c>
      <c r="F3836">
        <v>0.48580000000000001</v>
      </c>
      <c r="G3836">
        <v>0.48580000000000001</v>
      </c>
      <c r="H3836">
        <v>0.48580000000000001</v>
      </c>
      <c r="I3836">
        <v>0.48580000000000001</v>
      </c>
      <c r="J3836">
        <v>0.48580000000000001</v>
      </c>
      <c r="K3836">
        <v>0.48580000000000001</v>
      </c>
      <c r="L3836">
        <v>0.48580000000000001</v>
      </c>
    </row>
    <row r="3837" spans="1:12" x14ac:dyDescent="0.25">
      <c r="A3837" t="s">
        <v>742</v>
      </c>
      <c r="B3837">
        <v>2015</v>
      </c>
      <c r="C3837" t="s">
        <v>699</v>
      </c>
      <c r="D3837">
        <v>0.12379999999999999</v>
      </c>
      <c r="E3837">
        <v>0.12379999999999999</v>
      </c>
      <c r="F3837">
        <v>0.12379999999999999</v>
      </c>
      <c r="G3837">
        <v>0.12379999999999999</v>
      </c>
      <c r="H3837">
        <v>0.12379999999999999</v>
      </c>
      <c r="I3837">
        <v>0.12379999999999999</v>
      </c>
      <c r="J3837">
        <v>0.12379999999999999</v>
      </c>
      <c r="K3837">
        <v>0.12379999999999999</v>
      </c>
      <c r="L3837">
        <v>0.12379999999999999</v>
      </c>
    </row>
    <row r="3838" spans="1:12" x14ac:dyDescent="0.25">
      <c r="A3838" t="s">
        <v>743</v>
      </c>
      <c r="B3838">
        <v>2015</v>
      </c>
      <c r="C3838" t="s">
        <v>698</v>
      </c>
      <c r="D3838">
        <v>0.17</v>
      </c>
      <c r="E3838">
        <v>0.17</v>
      </c>
      <c r="F3838">
        <v>0.17</v>
      </c>
      <c r="G3838">
        <v>0.17</v>
      </c>
      <c r="H3838">
        <v>0.17</v>
      </c>
      <c r="I3838">
        <v>0.17</v>
      </c>
      <c r="J3838">
        <v>0.17</v>
      </c>
      <c r="K3838">
        <v>0.17</v>
      </c>
      <c r="L3838">
        <v>0.17</v>
      </c>
    </row>
    <row r="3839" spans="1:12" x14ac:dyDescent="0.25">
      <c r="A3839" t="s">
        <v>743</v>
      </c>
      <c r="B3839">
        <v>2015</v>
      </c>
      <c r="C3839" t="s">
        <v>703</v>
      </c>
      <c r="D3839">
        <v>8.8000000000000005E-3</v>
      </c>
      <c r="E3839">
        <v>8.8000000000000005E-3</v>
      </c>
      <c r="F3839">
        <v>8.8000000000000005E-3</v>
      </c>
      <c r="G3839">
        <v>8.8000000000000005E-3</v>
      </c>
      <c r="H3839">
        <v>8.8000000000000005E-3</v>
      </c>
      <c r="I3839">
        <v>8.8000000000000005E-3</v>
      </c>
      <c r="J3839">
        <v>8.8000000000000005E-3</v>
      </c>
      <c r="K3839">
        <v>8.8000000000000005E-3</v>
      </c>
      <c r="L3839">
        <v>8.8000000000000005E-3</v>
      </c>
    </row>
    <row r="3840" spans="1:12" x14ac:dyDescent="0.25">
      <c r="A3840" t="s">
        <v>743</v>
      </c>
      <c r="B3840">
        <v>2015</v>
      </c>
      <c r="C3840" t="s">
        <v>700</v>
      </c>
      <c r="D3840">
        <v>0.17960000000000001</v>
      </c>
      <c r="E3840">
        <v>0.17960000000000001</v>
      </c>
      <c r="F3840">
        <v>0.17960000000000001</v>
      </c>
      <c r="G3840">
        <v>0.17960000000000001</v>
      </c>
      <c r="H3840">
        <v>0.17960000000000001</v>
      </c>
      <c r="I3840">
        <v>0.17960000000000001</v>
      </c>
      <c r="J3840">
        <v>0.17960000000000001</v>
      </c>
      <c r="K3840">
        <v>0.17960000000000001</v>
      </c>
      <c r="L3840">
        <v>0.17960000000000001</v>
      </c>
    </row>
    <row r="3841" spans="1:12" x14ac:dyDescent="0.25">
      <c r="A3841" t="s">
        <v>743</v>
      </c>
      <c r="B3841">
        <v>2015</v>
      </c>
      <c r="C3841" t="s">
        <v>701</v>
      </c>
      <c r="D3841">
        <v>0.11799999999999999</v>
      </c>
      <c r="E3841">
        <v>0.11799999999999999</v>
      </c>
      <c r="F3841">
        <v>0.11799999999999999</v>
      </c>
      <c r="G3841">
        <v>0.11799999999999999</v>
      </c>
      <c r="H3841">
        <v>0.11799999999999999</v>
      </c>
      <c r="I3841">
        <v>0.11799999999999999</v>
      </c>
      <c r="J3841">
        <v>0.11799999999999999</v>
      </c>
      <c r="K3841">
        <v>0.11799999999999999</v>
      </c>
      <c r="L3841">
        <v>0.11799999999999999</v>
      </c>
    </row>
    <row r="3842" spans="1:12" x14ac:dyDescent="0.25">
      <c r="A3842" t="s">
        <v>743</v>
      </c>
      <c r="B3842">
        <v>2015</v>
      </c>
      <c r="C3842" t="s">
        <v>702</v>
      </c>
      <c r="D3842">
        <v>4.36E-2</v>
      </c>
      <c r="E3842">
        <v>4.36E-2</v>
      </c>
      <c r="F3842">
        <v>4.36E-2</v>
      </c>
      <c r="G3842">
        <v>4.36E-2</v>
      </c>
      <c r="H3842">
        <v>4.36E-2</v>
      </c>
      <c r="I3842">
        <v>4.36E-2</v>
      </c>
      <c r="J3842">
        <v>4.36E-2</v>
      </c>
      <c r="K3842">
        <v>4.36E-2</v>
      </c>
      <c r="L3842">
        <v>4.36E-2</v>
      </c>
    </row>
    <row r="3843" spans="1:12" x14ac:dyDescent="0.25">
      <c r="A3843" t="s">
        <v>743</v>
      </c>
      <c r="B3843">
        <v>2015</v>
      </c>
      <c r="C3843" t="s">
        <v>697</v>
      </c>
      <c r="D3843">
        <v>0.53110000000000002</v>
      </c>
      <c r="E3843">
        <v>0.53110000000000002</v>
      </c>
      <c r="F3843">
        <v>0.53110000000000002</v>
      </c>
      <c r="G3843">
        <v>0.53110000000000002</v>
      </c>
      <c r="H3843">
        <v>0.53110000000000002</v>
      </c>
      <c r="I3843">
        <v>0.53110000000000002</v>
      </c>
      <c r="J3843">
        <v>0.53110000000000002</v>
      </c>
      <c r="K3843">
        <v>0.53110000000000002</v>
      </c>
      <c r="L3843">
        <v>0.53110000000000002</v>
      </c>
    </row>
    <row r="3844" spans="1:12" x14ac:dyDescent="0.25">
      <c r="A3844" t="s">
        <v>743</v>
      </c>
      <c r="B3844">
        <v>2015</v>
      </c>
      <c r="C3844" t="s">
        <v>699</v>
      </c>
      <c r="D3844">
        <v>1.11E-2</v>
      </c>
      <c r="E3844">
        <v>1.11E-2</v>
      </c>
      <c r="F3844">
        <v>1.11E-2</v>
      </c>
      <c r="G3844">
        <v>1.11E-2</v>
      </c>
      <c r="H3844">
        <v>1.11E-2</v>
      </c>
      <c r="I3844">
        <v>1.11E-2</v>
      </c>
      <c r="J3844">
        <v>1.11E-2</v>
      </c>
      <c r="K3844">
        <v>1.11E-2</v>
      </c>
      <c r="L3844">
        <v>1.11E-2</v>
      </c>
    </row>
    <row r="3845" spans="1:12" x14ac:dyDescent="0.25">
      <c r="A3845" t="s">
        <v>744</v>
      </c>
      <c r="B3845">
        <v>2015</v>
      </c>
      <c r="C3845" t="s">
        <v>700</v>
      </c>
      <c r="D3845">
        <v>0.73170000000000002</v>
      </c>
      <c r="E3845">
        <v>0.73170000000000002</v>
      </c>
      <c r="F3845">
        <v>0.73170000000000002</v>
      </c>
      <c r="G3845">
        <v>0.73170000000000002</v>
      </c>
      <c r="H3845">
        <v>0.73170000000000002</v>
      </c>
      <c r="I3845">
        <v>0.73170000000000002</v>
      </c>
      <c r="J3845">
        <v>0.73170000000000002</v>
      </c>
      <c r="K3845">
        <v>0.73170000000000002</v>
      </c>
      <c r="L3845">
        <v>0.73170000000000002</v>
      </c>
    </row>
    <row r="3846" spans="1:12" x14ac:dyDescent="0.25">
      <c r="A3846" t="s">
        <v>744</v>
      </c>
      <c r="B3846">
        <v>2015</v>
      </c>
      <c r="C3846" t="s">
        <v>697</v>
      </c>
      <c r="D3846">
        <v>2.5718999999999999</v>
      </c>
      <c r="E3846">
        <v>2.5718999999999999</v>
      </c>
      <c r="F3846">
        <v>2.5718999999999999</v>
      </c>
      <c r="G3846">
        <v>2.5718999999999999</v>
      </c>
      <c r="H3846">
        <v>2.5718999999999999</v>
      </c>
      <c r="I3846">
        <v>2.5718999999999999</v>
      </c>
      <c r="J3846">
        <v>2.5718999999999999</v>
      </c>
      <c r="K3846">
        <v>2.5718999999999999</v>
      </c>
      <c r="L3846">
        <v>2.5718999999999999</v>
      </c>
    </row>
    <row r="3847" spans="1:12" x14ac:dyDescent="0.25">
      <c r="A3847" t="s">
        <v>744</v>
      </c>
      <c r="B3847">
        <v>2015</v>
      </c>
      <c r="C3847" t="s">
        <v>702</v>
      </c>
      <c r="D3847">
        <v>0.1774</v>
      </c>
      <c r="E3847">
        <v>0.1774</v>
      </c>
      <c r="F3847">
        <v>0.1774</v>
      </c>
      <c r="G3847">
        <v>0.1774</v>
      </c>
      <c r="H3847">
        <v>0.1774</v>
      </c>
      <c r="I3847">
        <v>0.1774</v>
      </c>
      <c r="J3847">
        <v>0.1774</v>
      </c>
      <c r="K3847">
        <v>0.1774</v>
      </c>
      <c r="L3847">
        <v>0.1774</v>
      </c>
    </row>
    <row r="3848" spans="1:12" x14ac:dyDescent="0.25">
      <c r="A3848" t="s">
        <v>744</v>
      </c>
      <c r="B3848">
        <v>2015</v>
      </c>
      <c r="C3848" t="s">
        <v>698</v>
      </c>
      <c r="D3848">
        <v>0.91110000000000002</v>
      </c>
      <c r="E3848">
        <v>0.91110000000000002</v>
      </c>
      <c r="F3848">
        <v>0.91110000000000002</v>
      </c>
      <c r="G3848">
        <v>0.91110000000000002</v>
      </c>
      <c r="H3848">
        <v>0.91110000000000002</v>
      </c>
      <c r="I3848">
        <v>0.91110000000000002</v>
      </c>
      <c r="J3848">
        <v>0.91110000000000002</v>
      </c>
      <c r="K3848">
        <v>0.91110000000000002</v>
      </c>
      <c r="L3848">
        <v>0.91110000000000002</v>
      </c>
    </row>
    <row r="3849" spans="1:12" x14ac:dyDescent="0.25">
      <c r="A3849" t="s">
        <v>744</v>
      </c>
      <c r="B3849">
        <v>2015</v>
      </c>
      <c r="C3849" t="s">
        <v>703</v>
      </c>
      <c r="D3849">
        <v>3.5700000000000003E-2</v>
      </c>
      <c r="E3849">
        <v>3.5700000000000003E-2</v>
      </c>
      <c r="F3849">
        <v>3.5700000000000003E-2</v>
      </c>
      <c r="G3849">
        <v>3.5700000000000003E-2</v>
      </c>
      <c r="H3849">
        <v>3.5700000000000003E-2</v>
      </c>
      <c r="I3849">
        <v>3.5700000000000003E-2</v>
      </c>
      <c r="J3849">
        <v>3.5700000000000003E-2</v>
      </c>
      <c r="K3849">
        <v>3.5700000000000003E-2</v>
      </c>
      <c r="L3849">
        <v>3.5700000000000003E-2</v>
      </c>
    </row>
    <row r="3850" spans="1:12" x14ac:dyDescent="0.25">
      <c r="A3850" t="s">
        <v>744</v>
      </c>
      <c r="B3850">
        <v>2015</v>
      </c>
      <c r="C3850" t="s">
        <v>699</v>
      </c>
      <c r="D3850">
        <v>4.5199999999999997E-2</v>
      </c>
      <c r="E3850">
        <v>4.5199999999999997E-2</v>
      </c>
      <c r="F3850">
        <v>4.5199999999999997E-2</v>
      </c>
      <c r="G3850">
        <v>4.5199999999999997E-2</v>
      </c>
      <c r="H3850">
        <v>4.5199999999999997E-2</v>
      </c>
      <c r="I3850">
        <v>4.5199999999999997E-2</v>
      </c>
      <c r="J3850">
        <v>4.5199999999999997E-2</v>
      </c>
      <c r="K3850">
        <v>4.5199999999999997E-2</v>
      </c>
      <c r="L3850">
        <v>4.5199999999999997E-2</v>
      </c>
    </row>
    <row r="3851" spans="1:12" x14ac:dyDescent="0.25">
      <c r="A3851" t="s">
        <v>744</v>
      </c>
      <c r="B3851">
        <v>2015</v>
      </c>
      <c r="C3851" t="s">
        <v>701</v>
      </c>
      <c r="D3851">
        <v>0.67059999999999997</v>
      </c>
      <c r="E3851">
        <v>0.67059999999999997</v>
      </c>
      <c r="F3851">
        <v>0.67059999999999997</v>
      </c>
      <c r="G3851">
        <v>0.67059999999999997</v>
      </c>
      <c r="H3851">
        <v>0.67059999999999997</v>
      </c>
      <c r="I3851">
        <v>0.67059999999999997</v>
      </c>
      <c r="J3851">
        <v>0.67059999999999997</v>
      </c>
      <c r="K3851">
        <v>0.67059999999999997</v>
      </c>
      <c r="L3851">
        <v>0.67059999999999997</v>
      </c>
    </row>
    <row r="3852" spans="1:12" x14ac:dyDescent="0.25">
      <c r="A3852" t="s">
        <v>745</v>
      </c>
      <c r="B3852">
        <v>2015</v>
      </c>
      <c r="C3852" t="s">
        <v>697</v>
      </c>
      <c r="D3852">
        <v>0.44280000000000003</v>
      </c>
      <c r="E3852">
        <v>0.44280000000000003</v>
      </c>
      <c r="F3852">
        <v>0.44280000000000003</v>
      </c>
      <c r="G3852">
        <v>0.44280000000000003</v>
      </c>
      <c r="H3852">
        <v>0.44280000000000003</v>
      </c>
      <c r="I3852">
        <v>0.44280000000000003</v>
      </c>
      <c r="J3852">
        <v>0.44280000000000003</v>
      </c>
      <c r="K3852">
        <v>0.44280000000000003</v>
      </c>
      <c r="L3852">
        <v>0.44280000000000003</v>
      </c>
    </row>
    <row r="3853" spans="1:12" x14ac:dyDescent="0.25">
      <c r="A3853" t="s">
        <v>745</v>
      </c>
      <c r="B3853">
        <v>2015</v>
      </c>
      <c r="C3853" t="s">
        <v>698</v>
      </c>
      <c r="D3853">
        <v>0.16439999999999999</v>
      </c>
      <c r="E3853">
        <v>0.16439999999999999</v>
      </c>
      <c r="F3853">
        <v>0.16439999999999999</v>
      </c>
      <c r="G3853">
        <v>0.16439999999999999</v>
      </c>
      <c r="H3853">
        <v>0.16439999999999999</v>
      </c>
      <c r="I3853">
        <v>0.16439999999999999</v>
      </c>
      <c r="J3853">
        <v>0.16439999999999999</v>
      </c>
      <c r="K3853">
        <v>0.16439999999999999</v>
      </c>
      <c r="L3853">
        <v>0.16439999999999999</v>
      </c>
    </row>
    <row r="3854" spans="1:12" x14ac:dyDescent="0.25">
      <c r="A3854" t="s">
        <v>745</v>
      </c>
      <c r="B3854">
        <v>2015</v>
      </c>
      <c r="C3854" t="s">
        <v>701</v>
      </c>
      <c r="D3854">
        <v>0.1085</v>
      </c>
      <c r="E3854">
        <v>0.1085</v>
      </c>
      <c r="F3854">
        <v>0.1085</v>
      </c>
      <c r="G3854">
        <v>0.1085</v>
      </c>
      <c r="H3854">
        <v>0.1085</v>
      </c>
      <c r="I3854">
        <v>0.1085</v>
      </c>
      <c r="J3854">
        <v>0.1085</v>
      </c>
      <c r="K3854">
        <v>0.1085</v>
      </c>
      <c r="L3854">
        <v>0.1085</v>
      </c>
    </row>
    <row r="3855" spans="1:12" x14ac:dyDescent="0.25">
      <c r="A3855" t="s">
        <v>745</v>
      </c>
      <c r="B3855">
        <v>2015</v>
      </c>
      <c r="C3855" t="s">
        <v>700</v>
      </c>
      <c r="D3855">
        <v>0.12559999999999999</v>
      </c>
      <c r="E3855">
        <v>0.12559999999999999</v>
      </c>
      <c r="F3855">
        <v>0.12559999999999999</v>
      </c>
      <c r="G3855">
        <v>0.12559999999999999</v>
      </c>
      <c r="H3855">
        <v>0.12559999999999999</v>
      </c>
      <c r="I3855">
        <v>0.12559999999999999</v>
      </c>
      <c r="J3855">
        <v>0.12559999999999999</v>
      </c>
      <c r="K3855">
        <v>0.12559999999999999</v>
      </c>
      <c r="L3855">
        <v>0.12559999999999999</v>
      </c>
    </row>
    <row r="3856" spans="1:12" x14ac:dyDescent="0.25">
      <c r="A3856" t="s">
        <v>745</v>
      </c>
      <c r="B3856">
        <v>2015</v>
      </c>
      <c r="C3856" t="s">
        <v>699</v>
      </c>
      <c r="D3856">
        <v>7.7999999999999996E-3</v>
      </c>
      <c r="E3856">
        <v>7.7999999999999996E-3</v>
      </c>
      <c r="F3856">
        <v>7.7999999999999996E-3</v>
      </c>
      <c r="G3856">
        <v>7.7999999999999996E-3</v>
      </c>
      <c r="H3856">
        <v>7.7999999999999996E-3</v>
      </c>
      <c r="I3856">
        <v>7.7999999999999996E-3</v>
      </c>
      <c r="J3856">
        <v>7.7999999999999996E-3</v>
      </c>
      <c r="K3856">
        <v>7.7999999999999996E-3</v>
      </c>
      <c r="L3856">
        <v>7.7999999999999996E-3</v>
      </c>
    </row>
    <row r="3857" spans="1:12" x14ac:dyDescent="0.25">
      <c r="A3857" t="s">
        <v>745</v>
      </c>
      <c r="B3857">
        <v>2015</v>
      </c>
      <c r="C3857" t="s">
        <v>703</v>
      </c>
      <c r="D3857">
        <v>6.1000000000000004E-3</v>
      </c>
      <c r="E3857">
        <v>6.1000000000000004E-3</v>
      </c>
      <c r="F3857">
        <v>6.1000000000000004E-3</v>
      </c>
      <c r="G3857">
        <v>6.1000000000000004E-3</v>
      </c>
      <c r="H3857">
        <v>6.1000000000000004E-3</v>
      </c>
      <c r="I3857">
        <v>6.1000000000000004E-3</v>
      </c>
      <c r="J3857">
        <v>6.1000000000000004E-3</v>
      </c>
      <c r="K3857">
        <v>6.1000000000000004E-3</v>
      </c>
      <c r="L3857">
        <v>6.1000000000000004E-3</v>
      </c>
    </row>
    <row r="3858" spans="1:12" x14ac:dyDescent="0.25">
      <c r="A3858" t="s">
        <v>745</v>
      </c>
      <c r="B3858">
        <v>2015</v>
      </c>
      <c r="C3858" t="s">
        <v>702</v>
      </c>
      <c r="D3858">
        <v>3.0499999999999999E-2</v>
      </c>
      <c r="E3858">
        <v>3.0499999999999999E-2</v>
      </c>
      <c r="F3858">
        <v>3.0499999999999999E-2</v>
      </c>
      <c r="G3858">
        <v>3.0499999999999999E-2</v>
      </c>
      <c r="H3858">
        <v>3.0499999999999999E-2</v>
      </c>
      <c r="I3858">
        <v>3.0499999999999999E-2</v>
      </c>
      <c r="J3858">
        <v>3.0499999999999999E-2</v>
      </c>
      <c r="K3858">
        <v>3.0499999999999999E-2</v>
      </c>
      <c r="L3858">
        <v>3.0499999999999999E-2</v>
      </c>
    </row>
    <row r="3859" spans="1:12" x14ac:dyDescent="0.25">
      <c r="A3859" t="s">
        <v>746</v>
      </c>
      <c r="B3859">
        <v>2015</v>
      </c>
      <c r="C3859" t="s">
        <v>697</v>
      </c>
      <c r="D3859">
        <v>3.6070000000000002</v>
      </c>
      <c r="E3859">
        <v>3.6070000000000002</v>
      </c>
      <c r="F3859">
        <v>3.6070000000000002</v>
      </c>
      <c r="G3859">
        <v>3.6070000000000002</v>
      </c>
      <c r="H3859">
        <v>3.6070000000000002</v>
      </c>
      <c r="I3859">
        <v>3.6070000000000002</v>
      </c>
      <c r="J3859">
        <v>3.6070000000000002</v>
      </c>
      <c r="K3859">
        <v>3.6070000000000002</v>
      </c>
      <c r="L3859">
        <v>3.6070000000000002</v>
      </c>
    </row>
    <row r="3860" spans="1:12" x14ac:dyDescent="0.25">
      <c r="A3860" t="s">
        <v>746</v>
      </c>
      <c r="B3860">
        <v>2015</v>
      </c>
      <c r="C3860" t="s">
        <v>700</v>
      </c>
      <c r="D3860">
        <v>1.0248999999999999</v>
      </c>
      <c r="E3860">
        <v>1.0248999999999999</v>
      </c>
      <c r="F3860">
        <v>1.0248999999999999</v>
      </c>
      <c r="G3860">
        <v>1.0248999999999999</v>
      </c>
      <c r="H3860">
        <v>1.0248999999999999</v>
      </c>
      <c r="I3860">
        <v>1.0248999999999999</v>
      </c>
      <c r="J3860">
        <v>1.0248999999999999</v>
      </c>
      <c r="K3860">
        <v>1.0248999999999999</v>
      </c>
      <c r="L3860">
        <v>1.0248999999999999</v>
      </c>
    </row>
    <row r="3861" spans="1:12" x14ac:dyDescent="0.25">
      <c r="A3861" t="s">
        <v>746</v>
      </c>
      <c r="B3861">
        <v>2015</v>
      </c>
      <c r="C3861" t="s">
        <v>698</v>
      </c>
      <c r="D3861">
        <v>1.3204</v>
      </c>
      <c r="E3861">
        <v>1.3204</v>
      </c>
      <c r="F3861">
        <v>1.3204</v>
      </c>
      <c r="G3861">
        <v>1.3204</v>
      </c>
      <c r="H3861">
        <v>1.3204</v>
      </c>
      <c r="I3861">
        <v>1.3204</v>
      </c>
      <c r="J3861">
        <v>1.3204</v>
      </c>
      <c r="K3861">
        <v>1.3204</v>
      </c>
      <c r="L3861">
        <v>1.3204</v>
      </c>
    </row>
    <row r="3862" spans="1:12" x14ac:dyDescent="0.25">
      <c r="A3862" t="s">
        <v>746</v>
      </c>
      <c r="B3862">
        <v>2015</v>
      </c>
      <c r="C3862" t="s">
        <v>701</v>
      </c>
      <c r="D3862">
        <v>0.89980000000000004</v>
      </c>
      <c r="E3862">
        <v>0.89980000000000004</v>
      </c>
      <c r="F3862">
        <v>0.89980000000000004</v>
      </c>
      <c r="G3862">
        <v>0.89980000000000004</v>
      </c>
      <c r="H3862">
        <v>0.89980000000000004</v>
      </c>
      <c r="I3862">
        <v>0.89980000000000004</v>
      </c>
      <c r="J3862">
        <v>0.89980000000000004</v>
      </c>
      <c r="K3862">
        <v>0.89980000000000004</v>
      </c>
      <c r="L3862">
        <v>0.89980000000000004</v>
      </c>
    </row>
    <row r="3863" spans="1:12" x14ac:dyDescent="0.25">
      <c r="A3863" t="s">
        <v>746</v>
      </c>
      <c r="B3863">
        <v>2015</v>
      </c>
      <c r="C3863" t="s">
        <v>703</v>
      </c>
      <c r="D3863">
        <v>0.05</v>
      </c>
      <c r="E3863">
        <v>0.05</v>
      </c>
      <c r="F3863">
        <v>0.05</v>
      </c>
      <c r="G3863">
        <v>0.05</v>
      </c>
      <c r="H3863">
        <v>0.05</v>
      </c>
      <c r="I3863">
        <v>0.05</v>
      </c>
      <c r="J3863">
        <v>0.05</v>
      </c>
      <c r="K3863">
        <v>0.05</v>
      </c>
      <c r="L3863">
        <v>0.05</v>
      </c>
    </row>
    <row r="3864" spans="1:12" x14ac:dyDescent="0.25">
      <c r="A3864" t="s">
        <v>746</v>
      </c>
      <c r="B3864">
        <v>2015</v>
      </c>
      <c r="C3864" t="s">
        <v>699</v>
      </c>
      <c r="D3864">
        <v>6.3299999999999995E-2</v>
      </c>
      <c r="E3864">
        <v>6.3299999999999995E-2</v>
      </c>
      <c r="F3864">
        <v>6.3299999999999995E-2</v>
      </c>
      <c r="G3864">
        <v>6.3299999999999995E-2</v>
      </c>
      <c r="H3864">
        <v>6.3299999999999995E-2</v>
      </c>
      <c r="I3864">
        <v>6.3299999999999995E-2</v>
      </c>
      <c r="J3864">
        <v>6.3299999999999995E-2</v>
      </c>
      <c r="K3864">
        <v>6.3299999999999995E-2</v>
      </c>
      <c r="L3864">
        <v>6.3299999999999995E-2</v>
      </c>
    </row>
    <row r="3865" spans="1:12" x14ac:dyDescent="0.25">
      <c r="A3865" t="s">
        <v>746</v>
      </c>
      <c r="B3865">
        <v>2015</v>
      </c>
      <c r="C3865" t="s">
        <v>702</v>
      </c>
      <c r="D3865">
        <v>0.2485</v>
      </c>
      <c r="E3865">
        <v>0.2485</v>
      </c>
      <c r="F3865">
        <v>0.2485</v>
      </c>
      <c r="G3865">
        <v>0.2485</v>
      </c>
      <c r="H3865">
        <v>0.2485</v>
      </c>
      <c r="I3865">
        <v>0.2485</v>
      </c>
      <c r="J3865">
        <v>0.2485</v>
      </c>
      <c r="K3865">
        <v>0.2485</v>
      </c>
      <c r="L3865">
        <v>0.2485</v>
      </c>
    </row>
    <row r="3866" spans="1:12" x14ac:dyDescent="0.25">
      <c r="A3866" t="s">
        <v>747</v>
      </c>
      <c r="B3866">
        <v>2015</v>
      </c>
      <c r="C3866" t="s">
        <v>699</v>
      </c>
      <c r="D3866">
        <v>0.25879999999999997</v>
      </c>
      <c r="E3866">
        <v>0.25879999999999997</v>
      </c>
      <c r="F3866">
        <v>0.25879999999999997</v>
      </c>
      <c r="G3866">
        <v>0.25879999999999997</v>
      </c>
      <c r="H3866">
        <v>0.25879999999999997</v>
      </c>
      <c r="I3866">
        <v>0.25879999999999997</v>
      </c>
      <c r="J3866">
        <v>0.25879999999999997</v>
      </c>
      <c r="K3866">
        <v>0.25879999999999997</v>
      </c>
      <c r="L3866">
        <v>0.25879999999999997</v>
      </c>
    </row>
    <row r="3867" spans="1:12" x14ac:dyDescent="0.25">
      <c r="A3867" t="s">
        <v>747</v>
      </c>
      <c r="B3867">
        <v>2015</v>
      </c>
      <c r="C3867" t="s">
        <v>697</v>
      </c>
      <c r="D3867">
        <v>13.8177</v>
      </c>
      <c r="E3867">
        <v>13.8177</v>
      </c>
      <c r="F3867">
        <v>13.8177</v>
      </c>
      <c r="G3867">
        <v>13.8177</v>
      </c>
      <c r="H3867">
        <v>13.8177</v>
      </c>
      <c r="I3867">
        <v>13.8177</v>
      </c>
      <c r="J3867">
        <v>13.8177</v>
      </c>
      <c r="K3867">
        <v>13.8177</v>
      </c>
      <c r="L3867">
        <v>13.8177</v>
      </c>
    </row>
    <row r="3868" spans="1:12" x14ac:dyDescent="0.25">
      <c r="A3868" t="s">
        <v>747</v>
      </c>
      <c r="B3868">
        <v>2015</v>
      </c>
      <c r="C3868" t="s">
        <v>701</v>
      </c>
      <c r="D3868">
        <v>3.4540999999999999</v>
      </c>
      <c r="E3868">
        <v>3.4540999999999999</v>
      </c>
      <c r="F3868">
        <v>3.4540999999999999</v>
      </c>
      <c r="G3868">
        <v>3.4540999999999999</v>
      </c>
      <c r="H3868">
        <v>3.4540999999999999</v>
      </c>
      <c r="I3868">
        <v>3.4540999999999999</v>
      </c>
      <c r="J3868">
        <v>3.4540999999999999</v>
      </c>
      <c r="K3868">
        <v>3.4540999999999999</v>
      </c>
      <c r="L3868">
        <v>3.4540999999999999</v>
      </c>
    </row>
    <row r="3869" spans="1:12" x14ac:dyDescent="0.25">
      <c r="A3869" t="s">
        <v>747</v>
      </c>
      <c r="B3869">
        <v>2015</v>
      </c>
      <c r="C3869" t="s">
        <v>698</v>
      </c>
      <c r="D3869">
        <v>4.6933999999999996</v>
      </c>
      <c r="E3869">
        <v>4.6933999999999996</v>
      </c>
      <c r="F3869">
        <v>4.6933999999999996</v>
      </c>
      <c r="G3869">
        <v>4.6933999999999996</v>
      </c>
      <c r="H3869">
        <v>4.6933999999999996</v>
      </c>
      <c r="I3869">
        <v>4.6933999999999996</v>
      </c>
      <c r="J3869">
        <v>4.6933999999999996</v>
      </c>
      <c r="K3869">
        <v>4.6933999999999996</v>
      </c>
      <c r="L3869">
        <v>4.6933999999999996</v>
      </c>
    </row>
    <row r="3870" spans="1:12" x14ac:dyDescent="0.25">
      <c r="A3870" t="s">
        <v>747</v>
      </c>
      <c r="B3870">
        <v>2015</v>
      </c>
      <c r="C3870" t="s">
        <v>703</v>
      </c>
      <c r="D3870">
        <v>0.20449999999999999</v>
      </c>
      <c r="E3870">
        <v>0.20449999999999999</v>
      </c>
      <c r="F3870">
        <v>0.20449999999999999</v>
      </c>
      <c r="G3870">
        <v>0.20449999999999999</v>
      </c>
      <c r="H3870">
        <v>0.20449999999999999</v>
      </c>
      <c r="I3870">
        <v>0.20449999999999999</v>
      </c>
      <c r="J3870">
        <v>0.20449999999999999</v>
      </c>
      <c r="K3870">
        <v>0.20449999999999999</v>
      </c>
      <c r="L3870">
        <v>0.20449999999999999</v>
      </c>
    </row>
    <row r="3871" spans="1:12" x14ac:dyDescent="0.25">
      <c r="A3871" t="s">
        <v>747</v>
      </c>
      <c r="B3871">
        <v>2015</v>
      </c>
      <c r="C3871" t="s">
        <v>702</v>
      </c>
      <c r="D3871">
        <v>1.0162</v>
      </c>
      <c r="E3871">
        <v>1.0162</v>
      </c>
      <c r="F3871">
        <v>1.0162</v>
      </c>
      <c r="G3871">
        <v>1.0162</v>
      </c>
      <c r="H3871">
        <v>1.0162</v>
      </c>
      <c r="I3871">
        <v>1.0162</v>
      </c>
      <c r="J3871">
        <v>1.0162</v>
      </c>
      <c r="K3871">
        <v>1.0162</v>
      </c>
      <c r="L3871">
        <v>1.0162</v>
      </c>
    </row>
    <row r="3872" spans="1:12" x14ac:dyDescent="0.25">
      <c r="A3872" t="s">
        <v>747</v>
      </c>
      <c r="B3872">
        <v>2015</v>
      </c>
      <c r="C3872" t="s">
        <v>700</v>
      </c>
      <c r="D3872">
        <v>4.1906999999999996</v>
      </c>
      <c r="E3872">
        <v>4.1906999999999996</v>
      </c>
      <c r="F3872">
        <v>4.1906999999999996</v>
      </c>
      <c r="G3872">
        <v>4.1906999999999996</v>
      </c>
      <c r="H3872">
        <v>4.1906999999999996</v>
      </c>
      <c r="I3872">
        <v>4.1906999999999996</v>
      </c>
      <c r="J3872">
        <v>4.1906999999999996</v>
      </c>
      <c r="K3872">
        <v>4.1906999999999996</v>
      </c>
      <c r="L3872">
        <v>4.1906999999999996</v>
      </c>
    </row>
    <row r="3873" spans="1:12" x14ac:dyDescent="0.25">
      <c r="A3873" t="s">
        <v>748</v>
      </c>
      <c r="B3873">
        <v>2015</v>
      </c>
      <c r="C3873" t="s">
        <v>701</v>
      </c>
      <c r="D3873">
        <v>0.2954</v>
      </c>
      <c r="E3873">
        <v>0.2954</v>
      </c>
      <c r="F3873">
        <v>0.2954</v>
      </c>
      <c r="G3873">
        <v>0.2954</v>
      </c>
      <c r="H3873">
        <v>0.2954</v>
      </c>
      <c r="I3873">
        <v>0.2954</v>
      </c>
      <c r="J3873">
        <v>0.2954</v>
      </c>
      <c r="K3873">
        <v>0.2954</v>
      </c>
      <c r="L3873">
        <v>0.2954</v>
      </c>
    </row>
    <row r="3874" spans="1:12" x14ac:dyDescent="0.25">
      <c r="A3874" t="s">
        <v>748</v>
      </c>
      <c r="B3874">
        <v>2015</v>
      </c>
      <c r="C3874" t="s">
        <v>703</v>
      </c>
      <c r="D3874">
        <v>2.1399999999999999E-2</v>
      </c>
      <c r="E3874">
        <v>2.1399999999999999E-2</v>
      </c>
      <c r="F3874">
        <v>2.1399999999999999E-2</v>
      </c>
      <c r="G3874">
        <v>2.1399999999999999E-2</v>
      </c>
      <c r="H3874">
        <v>2.1399999999999999E-2</v>
      </c>
      <c r="I3874">
        <v>2.1399999999999999E-2</v>
      </c>
      <c r="J3874">
        <v>2.1399999999999999E-2</v>
      </c>
      <c r="K3874">
        <v>2.1399999999999999E-2</v>
      </c>
      <c r="L3874">
        <v>2.1399999999999999E-2</v>
      </c>
    </row>
    <row r="3875" spans="1:12" x14ac:dyDescent="0.25">
      <c r="A3875" t="s">
        <v>748</v>
      </c>
      <c r="B3875">
        <v>2015</v>
      </c>
      <c r="C3875" t="s">
        <v>702</v>
      </c>
      <c r="D3875">
        <v>0.10639999999999999</v>
      </c>
      <c r="E3875">
        <v>0.10639999999999999</v>
      </c>
      <c r="F3875">
        <v>0.10639999999999999</v>
      </c>
      <c r="G3875">
        <v>0.10639999999999999</v>
      </c>
      <c r="H3875">
        <v>0.10639999999999999</v>
      </c>
      <c r="I3875">
        <v>0.10639999999999999</v>
      </c>
      <c r="J3875">
        <v>0.10639999999999999</v>
      </c>
      <c r="K3875">
        <v>0.10639999999999999</v>
      </c>
      <c r="L3875">
        <v>0.10639999999999999</v>
      </c>
    </row>
    <row r="3876" spans="1:12" x14ac:dyDescent="0.25">
      <c r="A3876" t="s">
        <v>748</v>
      </c>
      <c r="B3876">
        <v>2015</v>
      </c>
      <c r="C3876" t="s">
        <v>697</v>
      </c>
      <c r="D3876">
        <v>1.4018999999999999</v>
      </c>
      <c r="E3876">
        <v>1.4018999999999999</v>
      </c>
      <c r="F3876">
        <v>1.4018999999999999</v>
      </c>
      <c r="G3876">
        <v>1.4018999999999999</v>
      </c>
      <c r="H3876">
        <v>1.4018999999999999</v>
      </c>
      <c r="I3876">
        <v>1.4018999999999999</v>
      </c>
      <c r="J3876">
        <v>1.4018999999999999</v>
      </c>
      <c r="K3876">
        <v>1.4018999999999999</v>
      </c>
      <c r="L3876">
        <v>1.4018999999999999</v>
      </c>
    </row>
    <row r="3877" spans="1:12" x14ac:dyDescent="0.25">
      <c r="A3877" t="s">
        <v>748</v>
      </c>
      <c r="B3877">
        <v>2015</v>
      </c>
      <c r="C3877" t="s">
        <v>698</v>
      </c>
      <c r="D3877">
        <v>0.51290000000000002</v>
      </c>
      <c r="E3877">
        <v>0.51290000000000002</v>
      </c>
      <c r="F3877">
        <v>0.51290000000000002</v>
      </c>
      <c r="G3877">
        <v>0.51290000000000002</v>
      </c>
      <c r="H3877">
        <v>0.51290000000000002</v>
      </c>
      <c r="I3877">
        <v>0.51290000000000002</v>
      </c>
      <c r="J3877">
        <v>0.51290000000000002</v>
      </c>
      <c r="K3877">
        <v>0.51290000000000002</v>
      </c>
      <c r="L3877">
        <v>0.51290000000000002</v>
      </c>
    </row>
    <row r="3878" spans="1:12" x14ac:dyDescent="0.25">
      <c r="A3878" t="s">
        <v>748</v>
      </c>
      <c r="B3878">
        <v>2015</v>
      </c>
      <c r="C3878" t="s">
        <v>700</v>
      </c>
      <c r="D3878">
        <v>0.43869999999999998</v>
      </c>
      <c r="E3878">
        <v>0.43869999999999998</v>
      </c>
      <c r="F3878">
        <v>0.43869999999999998</v>
      </c>
      <c r="G3878">
        <v>0.43869999999999998</v>
      </c>
      <c r="H3878">
        <v>0.43869999999999998</v>
      </c>
      <c r="I3878">
        <v>0.43869999999999998</v>
      </c>
      <c r="J3878">
        <v>0.43869999999999998</v>
      </c>
      <c r="K3878">
        <v>0.43869999999999998</v>
      </c>
      <c r="L3878">
        <v>0.43869999999999998</v>
      </c>
    </row>
    <row r="3879" spans="1:12" x14ac:dyDescent="0.25">
      <c r="A3879" t="s">
        <v>748</v>
      </c>
      <c r="B3879">
        <v>2015</v>
      </c>
      <c r="C3879" t="s">
        <v>699</v>
      </c>
      <c r="D3879">
        <v>2.7099999999999999E-2</v>
      </c>
      <c r="E3879">
        <v>2.7099999999999999E-2</v>
      </c>
      <c r="F3879">
        <v>2.7099999999999999E-2</v>
      </c>
      <c r="G3879">
        <v>2.7099999999999999E-2</v>
      </c>
      <c r="H3879">
        <v>2.7099999999999999E-2</v>
      </c>
      <c r="I3879">
        <v>2.7099999999999999E-2</v>
      </c>
      <c r="J3879">
        <v>2.7099999999999999E-2</v>
      </c>
      <c r="K3879">
        <v>2.7099999999999999E-2</v>
      </c>
      <c r="L3879">
        <v>2.7099999999999999E-2</v>
      </c>
    </row>
    <row r="3880" spans="1:12" x14ac:dyDescent="0.25">
      <c r="A3880" t="s">
        <v>749</v>
      </c>
      <c r="B3880">
        <v>2015</v>
      </c>
      <c r="C3880" t="s">
        <v>700</v>
      </c>
      <c r="D3880">
        <v>0.1061</v>
      </c>
      <c r="E3880">
        <v>0.1061</v>
      </c>
      <c r="F3880">
        <v>0.1061</v>
      </c>
      <c r="G3880">
        <v>0.1061</v>
      </c>
      <c r="H3880">
        <v>0.1061</v>
      </c>
      <c r="I3880">
        <v>0.1061</v>
      </c>
      <c r="J3880">
        <v>0.1061</v>
      </c>
      <c r="K3880">
        <v>0.1061</v>
      </c>
      <c r="L3880">
        <v>0.1061</v>
      </c>
    </row>
    <row r="3881" spans="1:12" x14ac:dyDescent="0.25">
      <c r="A3881" t="s">
        <v>749</v>
      </c>
      <c r="B3881">
        <v>2015</v>
      </c>
      <c r="C3881" t="s">
        <v>699</v>
      </c>
      <c r="D3881">
        <v>6.6E-3</v>
      </c>
      <c r="E3881">
        <v>6.6E-3</v>
      </c>
      <c r="F3881">
        <v>6.6E-3</v>
      </c>
      <c r="G3881">
        <v>6.6E-3</v>
      </c>
      <c r="H3881">
        <v>6.6E-3</v>
      </c>
      <c r="I3881">
        <v>6.6E-3</v>
      </c>
      <c r="J3881">
        <v>6.6E-3</v>
      </c>
      <c r="K3881">
        <v>6.6E-3</v>
      </c>
      <c r="L3881">
        <v>6.6E-3</v>
      </c>
    </row>
    <row r="3882" spans="1:12" x14ac:dyDescent="0.25">
      <c r="A3882" t="s">
        <v>749</v>
      </c>
      <c r="B3882">
        <v>2015</v>
      </c>
      <c r="C3882" t="s">
        <v>703</v>
      </c>
      <c r="D3882">
        <v>5.1999999999999998E-3</v>
      </c>
      <c r="E3882">
        <v>5.1999999999999998E-3</v>
      </c>
      <c r="F3882">
        <v>5.1999999999999998E-3</v>
      </c>
      <c r="G3882">
        <v>5.1999999999999998E-3</v>
      </c>
      <c r="H3882">
        <v>5.1999999999999998E-3</v>
      </c>
      <c r="I3882">
        <v>5.1999999999999998E-3</v>
      </c>
      <c r="J3882">
        <v>5.1999999999999998E-3</v>
      </c>
      <c r="K3882">
        <v>5.1999999999999998E-3</v>
      </c>
      <c r="L3882">
        <v>5.1999999999999998E-3</v>
      </c>
    </row>
    <row r="3883" spans="1:12" x14ac:dyDescent="0.25">
      <c r="A3883" t="s">
        <v>749</v>
      </c>
      <c r="B3883">
        <v>2015</v>
      </c>
      <c r="C3883" t="s">
        <v>698</v>
      </c>
      <c r="D3883">
        <v>0.13239999999999999</v>
      </c>
      <c r="E3883">
        <v>0.13239999999999999</v>
      </c>
      <c r="F3883">
        <v>0.13239999999999999</v>
      </c>
      <c r="G3883">
        <v>0.13239999999999999</v>
      </c>
      <c r="H3883">
        <v>0.13239999999999999</v>
      </c>
      <c r="I3883">
        <v>0.13239999999999999</v>
      </c>
      <c r="J3883">
        <v>0.13239999999999999</v>
      </c>
      <c r="K3883">
        <v>0.13239999999999999</v>
      </c>
      <c r="L3883">
        <v>0.13239999999999999</v>
      </c>
    </row>
    <row r="3884" spans="1:12" x14ac:dyDescent="0.25">
      <c r="A3884" t="s">
        <v>749</v>
      </c>
      <c r="B3884">
        <v>2015</v>
      </c>
      <c r="C3884" t="s">
        <v>701</v>
      </c>
      <c r="D3884">
        <v>7.5899999999999995E-2</v>
      </c>
      <c r="E3884">
        <v>7.5899999999999995E-2</v>
      </c>
      <c r="F3884">
        <v>7.5899999999999995E-2</v>
      </c>
      <c r="G3884">
        <v>7.5899999999999995E-2</v>
      </c>
      <c r="H3884">
        <v>7.5899999999999995E-2</v>
      </c>
      <c r="I3884">
        <v>7.5899999999999995E-2</v>
      </c>
      <c r="J3884">
        <v>7.5899999999999995E-2</v>
      </c>
      <c r="K3884">
        <v>7.5899999999999995E-2</v>
      </c>
      <c r="L3884">
        <v>7.5899999999999995E-2</v>
      </c>
    </row>
    <row r="3885" spans="1:12" x14ac:dyDescent="0.25">
      <c r="A3885" t="s">
        <v>749</v>
      </c>
      <c r="B3885">
        <v>2015</v>
      </c>
      <c r="C3885" t="s">
        <v>702</v>
      </c>
      <c r="D3885">
        <v>2.5700000000000001E-2</v>
      </c>
      <c r="E3885">
        <v>2.5700000000000001E-2</v>
      </c>
      <c r="F3885">
        <v>2.5700000000000001E-2</v>
      </c>
      <c r="G3885">
        <v>2.5700000000000001E-2</v>
      </c>
      <c r="H3885">
        <v>2.5700000000000001E-2</v>
      </c>
      <c r="I3885">
        <v>2.5700000000000001E-2</v>
      </c>
      <c r="J3885">
        <v>2.5700000000000001E-2</v>
      </c>
      <c r="K3885">
        <v>2.5700000000000001E-2</v>
      </c>
      <c r="L3885">
        <v>2.5700000000000001E-2</v>
      </c>
    </row>
    <row r="3886" spans="1:12" x14ac:dyDescent="0.25">
      <c r="A3886" t="s">
        <v>749</v>
      </c>
      <c r="B3886">
        <v>2015</v>
      </c>
      <c r="C3886" t="s">
        <v>697</v>
      </c>
      <c r="D3886">
        <v>0.35189999999999999</v>
      </c>
      <c r="E3886">
        <v>0.35189999999999999</v>
      </c>
      <c r="F3886">
        <v>0.35189999999999999</v>
      </c>
      <c r="G3886">
        <v>0.35189999999999999</v>
      </c>
      <c r="H3886">
        <v>0.35189999999999999</v>
      </c>
      <c r="I3886">
        <v>0.35189999999999999</v>
      </c>
      <c r="J3886">
        <v>0.35189999999999999</v>
      </c>
      <c r="K3886">
        <v>0.35189999999999999</v>
      </c>
      <c r="L3886">
        <v>0.35189999999999999</v>
      </c>
    </row>
    <row r="3887" spans="1:12" x14ac:dyDescent="0.25">
      <c r="A3887" t="s">
        <v>750</v>
      </c>
      <c r="B3887">
        <v>2015</v>
      </c>
      <c r="C3887" t="s">
        <v>697</v>
      </c>
      <c r="D3887">
        <v>4.5091999999999999</v>
      </c>
      <c r="E3887">
        <v>4.5091999999999999</v>
      </c>
      <c r="F3887">
        <v>4.5091999999999999</v>
      </c>
      <c r="G3887">
        <v>4.5091999999999999</v>
      </c>
      <c r="H3887">
        <v>4.5091999999999999</v>
      </c>
      <c r="I3887">
        <v>4.5091999999999999</v>
      </c>
      <c r="J3887">
        <v>4.5091999999999999</v>
      </c>
      <c r="K3887">
        <v>4.5091999999999999</v>
      </c>
      <c r="L3887">
        <v>4.5091999999999999</v>
      </c>
    </row>
    <row r="3888" spans="1:12" x14ac:dyDescent="0.25">
      <c r="A3888" t="s">
        <v>750</v>
      </c>
      <c r="B3888">
        <v>2015</v>
      </c>
      <c r="C3888" t="s">
        <v>702</v>
      </c>
      <c r="D3888">
        <v>0.3236</v>
      </c>
      <c r="E3888">
        <v>0.3236</v>
      </c>
      <c r="F3888">
        <v>0.3236</v>
      </c>
      <c r="G3888">
        <v>0.3236</v>
      </c>
      <c r="H3888">
        <v>0.3236</v>
      </c>
      <c r="I3888">
        <v>0.3236</v>
      </c>
      <c r="J3888">
        <v>0.3236</v>
      </c>
      <c r="K3888">
        <v>0.3236</v>
      </c>
      <c r="L3888">
        <v>0.3236</v>
      </c>
    </row>
    <row r="3889" spans="1:12" x14ac:dyDescent="0.25">
      <c r="A3889" t="s">
        <v>750</v>
      </c>
      <c r="B3889">
        <v>2015</v>
      </c>
      <c r="C3889" t="s">
        <v>699</v>
      </c>
      <c r="D3889">
        <v>8.2400000000000001E-2</v>
      </c>
      <c r="E3889">
        <v>8.2400000000000001E-2</v>
      </c>
      <c r="F3889">
        <v>8.2400000000000001E-2</v>
      </c>
      <c r="G3889">
        <v>8.2400000000000001E-2</v>
      </c>
      <c r="H3889">
        <v>8.2400000000000001E-2</v>
      </c>
      <c r="I3889">
        <v>8.2400000000000001E-2</v>
      </c>
      <c r="J3889">
        <v>8.2400000000000001E-2</v>
      </c>
      <c r="K3889">
        <v>8.2400000000000001E-2</v>
      </c>
      <c r="L3889">
        <v>8.2400000000000001E-2</v>
      </c>
    </row>
    <row r="3890" spans="1:12" x14ac:dyDescent="0.25">
      <c r="A3890" t="s">
        <v>750</v>
      </c>
      <c r="B3890">
        <v>2015</v>
      </c>
      <c r="C3890" t="s">
        <v>703</v>
      </c>
      <c r="D3890">
        <v>6.5100000000000005E-2</v>
      </c>
      <c r="E3890">
        <v>6.5100000000000005E-2</v>
      </c>
      <c r="F3890">
        <v>6.5100000000000005E-2</v>
      </c>
      <c r="G3890">
        <v>6.5100000000000005E-2</v>
      </c>
      <c r="H3890">
        <v>6.5100000000000005E-2</v>
      </c>
      <c r="I3890">
        <v>6.5100000000000005E-2</v>
      </c>
      <c r="J3890">
        <v>6.5100000000000005E-2</v>
      </c>
      <c r="K3890">
        <v>6.5100000000000005E-2</v>
      </c>
      <c r="L3890">
        <v>6.5100000000000005E-2</v>
      </c>
    </row>
    <row r="3891" spans="1:12" x14ac:dyDescent="0.25">
      <c r="A3891" t="s">
        <v>750</v>
      </c>
      <c r="B3891">
        <v>2015</v>
      </c>
      <c r="C3891" t="s">
        <v>700</v>
      </c>
      <c r="D3891">
        <v>1.3346</v>
      </c>
      <c r="E3891">
        <v>1.3346</v>
      </c>
      <c r="F3891">
        <v>1.3346</v>
      </c>
      <c r="G3891">
        <v>1.3346</v>
      </c>
      <c r="H3891">
        <v>1.3346</v>
      </c>
      <c r="I3891">
        <v>1.3346</v>
      </c>
      <c r="J3891">
        <v>1.3346</v>
      </c>
      <c r="K3891">
        <v>1.3346</v>
      </c>
      <c r="L3891">
        <v>1.3346</v>
      </c>
    </row>
    <row r="3892" spans="1:12" x14ac:dyDescent="0.25">
      <c r="A3892" t="s">
        <v>750</v>
      </c>
      <c r="B3892">
        <v>2015</v>
      </c>
      <c r="C3892" t="s">
        <v>701</v>
      </c>
      <c r="D3892">
        <v>1.1163000000000001</v>
      </c>
      <c r="E3892">
        <v>1.1163000000000001</v>
      </c>
      <c r="F3892">
        <v>1.1163000000000001</v>
      </c>
      <c r="G3892">
        <v>1.1163000000000001</v>
      </c>
      <c r="H3892">
        <v>1.1163000000000001</v>
      </c>
      <c r="I3892">
        <v>1.1163000000000001</v>
      </c>
      <c r="J3892">
        <v>1.1163000000000001</v>
      </c>
      <c r="K3892">
        <v>1.1163000000000001</v>
      </c>
      <c r="L3892">
        <v>1.1163000000000001</v>
      </c>
    </row>
    <row r="3893" spans="1:12" x14ac:dyDescent="0.25">
      <c r="A3893" t="s">
        <v>750</v>
      </c>
      <c r="B3893">
        <v>2015</v>
      </c>
      <c r="C3893" t="s">
        <v>698</v>
      </c>
      <c r="D3893">
        <v>1.5871</v>
      </c>
      <c r="E3893">
        <v>1.5871</v>
      </c>
      <c r="F3893">
        <v>1.5871</v>
      </c>
      <c r="G3893">
        <v>1.5871</v>
      </c>
      <c r="H3893">
        <v>1.5871</v>
      </c>
      <c r="I3893">
        <v>1.5871</v>
      </c>
      <c r="J3893">
        <v>1.5871</v>
      </c>
      <c r="K3893">
        <v>1.5871</v>
      </c>
      <c r="L3893">
        <v>1.5871</v>
      </c>
    </row>
    <row r="3894" spans="1:12" x14ac:dyDescent="0.25">
      <c r="A3894" t="s">
        <v>751</v>
      </c>
      <c r="B3894">
        <v>2015</v>
      </c>
      <c r="C3894" t="s">
        <v>699</v>
      </c>
      <c r="D3894">
        <v>6.8699999999999997E-2</v>
      </c>
      <c r="E3894">
        <v>6.8699999999999997E-2</v>
      </c>
      <c r="F3894">
        <v>6.8699999999999997E-2</v>
      </c>
      <c r="G3894">
        <v>6.8699999999999997E-2</v>
      </c>
      <c r="H3894">
        <v>6.8699999999999997E-2</v>
      </c>
      <c r="I3894">
        <v>6.8699999999999997E-2</v>
      </c>
      <c r="J3894">
        <v>6.8699999999999997E-2</v>
      </c>
      <c r="K3894">
        <v>6.8699999999999997E-2</v>
      </c>
      <c r="L3894">
        <v>6.8699999999999997E-2</v>
      </c>
    </row>
    <row r="3895" spans="1:12" x14ac:dyDescent="0.25">
      <c r="A3895" t="s">
        <v>751</v>
      </c>
      <c r="B3895">
        <v>2015</v>
      </c>
      <c r="C3895" t="s">
        <v>701</v>
      </c>
      <c r="D3895">
        <v>0.58360000000000001</v>
      </c>
      <c r="E3895">
        <v>0.58360000000000001</v>
      </c>
      <c r="F3895">
        <v>0.58360000000000001</v>
      </c>
      <c r="G3895">
        <v>0.58360000000000001</v>
      </c>
      <c r="H3895">
        <v>0.58360000000000001</v>
      </c>
      <c r="I3895">
        <v>0.58360000000000001</v>
      </c>
      <c r="J3895">
        <v>0.58360000000000001</v>
      </c>
      <c r="K3895">
        <v>0.58360000000000001</v>
      </c>
      <c r="L3895">
        <v>0.58360000000000001</v>
      </c>
    </row>
    <row r="3896" spans="1:12" x14ac:dyDescent="0.25">
      <c r="A3896" t="s">
        <v>751</v>
      </c>
      <c r="B3896">
        <v>2015</v>
      </c>
      <c r="C3896" t="s">
        <v>700</v>
      </c>
      <c r="D3896">
        <v>1.1131</v>
      </c>
      <c r="E3896">
        <v>1.1131</v>
      </c>
      <c r="F3896">
        <v>1.1131</v>
      </c>
      <c r="G3896">
        <v>1.1131</v>
      </c>
      <c r="H3896">
        <v>1.1131</v>
      </c>
      <c r="I3896">
        <v>1.1131</v>
      </c>
      <c r="J3896">
        <v>1.1131</v>
      </c>
      <c r="K3896">
        <v>1.1131</v>
      </c>
      <c r="L3896">
        <v>1.1131</v>
      </c>
    </row>
    <row r="3897" spans="1:12" x14ac:dyDescent="0.25">
      <c r="A3897" t="s">
        <v>751</v>
      </c>
      <c r="B3897">
        <v>2015</v>
      </c>
      <c r="C3897" t="s">
        <v>703</v>
      </c>
      <c r="D3897">
        <v>5.4300000000000001E-2</v>
      </c>
      <c r="E3897">
        <v>5.4300000000000001E-2</v>
      </c>
      <c r="F3897">
        <v>5.4300000000000001E-2</v>
      </c>
      <c r="G3897">
        <v>5.4300000000000001E-2</v>
      </c>
      <c r="H3897">
        <v>5.4300000000000001E-2</v>
      </c>
      <c r="I3897">
        <v>5.4300000000000001E-2</v>
      </c>
      <c r="J3897">
        <v>5.4300000000000001E-2</v>
      </c>
      <c r="K3897">
        <v>5.4300000000000001E-2</v>
      </c>
      <c r="L3897">
        <v>5.4300000000000001E-2</v>
      </c>
    </row>
    <row r="3898" spans="1:12" x14ac:dyDescent="0.25">
      <c r="A3898" t="s">
        <v>751</v>
      </c>
      <c r="B3898">
        <v>2015</v>
      </c>
      <c r="C3898" t="s">
        <v>702</v>
      </c>
      <c r="D3898">
        <v>0.26989999999999997</v>
      </c>
      <c r="E3898">
        <v>0.26989999999999997</v>
      </c>
      <c r="F3898">
        <v>0.26989999999999997</v>
      </c>
      <c r="G3898">
        <v>0.26989999999999997</v>
      </c>
      <c r="H3898">
        <v>0.26989999999999997</v>
      </c>
      <c r="I3898">
        <v>0.26989999999999997</v>
      </c>
      <c r="J3898">
        <v>0.26989999999999997</v>
      </c>
      <c r="K3898">
        <v>0.26989999999999997</v>
      </c>
      <c r="L3898">
        <v>0.26989999999999997</v>
      </c>
    </row>
    <row r="3899" spans="1:12" x14ac:dyDescent="0.25">
      <c r="A3899" t="s">
        <v>751</v>
      </c>
      <c r="B3899">
        <v>2015</v>
      </c>
      <c r="C3899" t="s">
        <v>697</v>
      </c>
      <c r="D3899">
        <v>3.222</v>
      </c>
      <c r="E3899">
        <v>3.222</v>
      </c>
      <c r="F3899">
        <v>3.222</v>
      </c>
      <c r="G3899">
        <v>3.222</v>
      </c>
      <c r="H3899">
        <v>3.222</v>
      </c>
      <c r="I3899">
        <v>3.222</v>
      </c>
      <c r="J3899">
        <v>3.222</v>
      </c>
      <c r="K3899">
        <v>3.222</v>
      </c>
      <c r="L3899">
        <v>3.222</v>
      </c>
    </row>
    <row r="3900" spans="1:12" x14ac:dyDescent="0.25">
      <c r="A3900" t="s">
        <v>751</v>
      </c>
      <c r="B3900">
        <v>2015</v>
      </c>
      <c r="C3900" t="s">
        <v>698</v>
      </c>
      <c r="D3900">
        <v>1.1324000000000001</v>
      </c>
      <c r="E3900">
        <v>1.1324000000000001</v>
      </c>
      <c r="F3900">
        <v>1.1324000000000001</v>
      </c>
      <c r="G3900">
        <v>1.1324000000000001</v>
      </c>
      <c r="H3900">
        <v>1.1324000000000001</v>
      </c>
      <c r="I3900">
        <v>1.1324000000000001</v>
      </c>
      <c r="J3900">
        <v>1.1324000000000001</v>
      </c>
      <c r="K3900">
        <v>1.1324000000000001</v>
      </c>
      <c r="L3900">
        <v>1.1324000000000001</v>
      </c>
    </row>
    <row r="3901" spans="1:12" x14ac:dyDescent="0.25">
      <c r="A3901" t="s">
        <v>752</v>
      </c>
      <c r="B3901">
        <v>2015</v>
      </c>
      <c r="C3901" t="s">
        <v>702</v>
      </c>
      <c r="D3901">
        <v>1.9400000000000001E-2</v>
      </c>
      <c r="E3901">
        <v>1.9400000000000001E-2</v>
      </c>
      <c r="F3901">
        <v>1.9400000000000001E-2</v>
      </c>
      <c r="G3901">
        <v>1.9400000000000001E-2</v>
      </c>
      <c r="H3901">
        <v>1.9400000000000001E-2</v>
      </c>
      <c r="I3901">
        <v>1.9400000000000001E-2</v>
      </c>
      <c r="J3901">
        <v>1.9400000000000001E-2</v>
      </c>
      <c r="K3901">
        <v>1.9400000000000001E-2</v>
      </c>
      <c r="L3901">
        <v>1.9400000000000001E-2</v>
      </c>
    </row>
    <row r="3902" spans="1:12" x14ac:dyDescent="0.25">
      <c r="A3902" t="s">
        <v>752</v>
      </c>
      <c r="B3902">
        <v>2015</v>
      </c>
      <c r="C3902" t="s">
        <v>699</v>
      </c>
      <c r="D3902">
        <v>4.8999999999999998E-3</v>
      </c>
      <c r="E3902">
        <v>4.8999999999999998E-3</v>
      </c>
      <c r="F3902">
        <v>4.8999999999999998E-3</v>
      </c>
      <c r="G3902">
        <v>4.8999999999999998E-3</v>
      </c>
      <c r="H3902">
        <v>4.8999999999999998E-3</v>
      </c>
      <c r="I3902">
        <v>4.8999999999999998E-3</v>
      </c>
      <c r="J3902">
        <v>4.8999999999999998E-3</v>
      </c>
      <c r="K3902">
        <v>4.8999999999999998E-3</v>
      </c>
      <c r="L3902">
        <v>4.8999999999999998E-3</v>
      </c>
    </row>
    <row r="3903" spans="1:12" x14ac:dyDescent="0.25">
      <c r="A3903" t="s">
        <v>752</v>
      </c>
      <c r="B3903">
        <v>2015</v>
      </c>
      <c r="C3903" t="s">
        <v>701</v>
      </c>
      <c r="D3903">
        <v>8.48E-2</v>
      </c>
      <c r="E3903">
        <v>8.48E-2</v>
      </c>
      <c r="F3903">
        <v>8.48E-2</v>
      </c>
      <c r="G3903">
        <v>8.48E-2</v>
      </c>
      <c r="H3903">
        <v>8.48E-2</v>
      </c>
      <c r="I3903">
        <v>8.48E-2</v>
      </c>
      <c r="J3903">
        <v>8.48E-2</v>
      </c>
      <c r="K3903">
        <v>8.48E-2</v>
      </c>
      <c r="L3903">
        <v>8.48E-2</v>
      </c>
    </row>
    <row r="3904" spans="1:12" x14ac:dyDescent="0.25">
      <c r="A3904" t="s">
        <v>752</v>
      </c>
      <c r="B3904">
        <v>2015</v>
      </c>
      <c r="C3904" t="s">
        <v>700</v>
      </c>
      <c r="D3904">
        <v>7.9799999999999996E-2</v>
      </c>
      <c r="E3904">
        <v>7.9799999999999996E-2</v>
      </c>
      <c r="F3904">
        <v>7.9799999999999996E-2</v>
      </c>
      <c r="G3904">
        <v>7.9799999999999996E-2</v>
      </c>
      <c r="H3904">
        <v>7.9799999999999996E-2</v>
      </c>
      <c r="I3904">
        <v>7.9799999999999996E-2</v>
      </c>
      <c r="J3904">
        <v>7.9799999999999996E-2</v>
      </c>
      <c r="K3904">
        <v>7.9799999999999996E-2</v>
      </c>
      <c r="L3904">
        <v>7.9799999999999996E-2</v>
      </c>
    </row>
    <row r="3905" spans="1:12" x14ac:dyDescent="0.25">
      <c r="A3905" t="s">
        <v>752</v>
      </c>
      <c r="B3905">
        <v>2015</v>
      </c>
      <c r="C3905" t="s">
        <v>698</v>
      </c>
      <c r="D3905">
        <v>8.1699999999999995E-2</v>
      </c>
      <c r="E3905">
        <v>8.1699999999999995E-2</v>
      </c>
      <c r="F3905">
        <v>8.1699999999999995E-2</v>
      </c>
      <c r="G3905">
        <v>8.1699999999999995E-2</v>
      </c>
      <c r="H3905">
        <v>8.1699999999999995E-2</v>
      </c>
      <c r="I3905">
        <v>8.1699999999999995E-2</v>
      </c>
      <c r="J3905">
        <v>8.1699999999999995E-2</v>
      </c>
      <c r="K3905">
        <v>8.1699999999999995E-2</v>
      </c>
      <c r="L3905">
        <v>8.1699999999999995E-2</v>
      </c>
    </row>
    <row r="3906" spans="1:12" x14ac:dyDescent="0.25">
      <c r="A3906" t="s">
        <v>752</v>
      </c>
      <c r="B3906">
        <v>2015</v>
      </c>
      <c r="C3906" t="s">
        <v>697</v>
      </c>
      <c r="D3906">
        <v>0.27460000000000001</v>
      </c>
      <c r="E3906">
        <v>0.27460000000000001</v>
      </c>
      <c r="F3906">
        <v>0.27460000000000001</v>
      </c>
      <c r="G3906">
        <v>0.27460000000000001</v>
      </c>
      <c r="H3906">
        <v>0.27460000000000001</v>
      </c>
      <c r="I3906">
        <v>0.27460000000000001</v>
      </c>
      <c r="J3906">
        <v>0.27460000000000001</v>
      </c>
      <c r="K3906">
        <v>0.27460000000000001</v>
      </c>
      <c r="L3906">
        <v>0.27460000000000001</v>
      </c>
    </row>
    <row r="3907" spans="1:12" x14ac:dyDescent="0.25">
      <c r="A3907" t="s">
        <v>752</v>
      </c>
      <c r="B3907">
        <v>2015</v>
      </c>
      <c r="C3907" t="s">
        <v>703</v>
      </c>
      <c r="D3907">
        <v>3.8999999999999998E-3</v>
      </c>
      <c r="E3907">
        <v>3.8999999999999998E-3</v>
      </c>
      <c r="F3907">
        <v>3.8999999999999998E-3</v>
      </c>
      <c r="G3907">
        <v>3.8999999999999998E-3</v>
      </c>
      <c r="H3907">
        <v>3.8999999999999998E-3</v>
      </c>
      <c r="I3907">
        <v>3.8999999999999998E-3</v>
      </c>
      <c r="J3907">
        <v>3.8999999999999998E-3</v>
      </c>
      <c r="K3907">
        <v>3.8999999999999998E-3</v>
      </c>
      <c r="L3907">
        <v>3.8999999999999998E-3</v>
      </c>
    </row>
    <row r="3908" spans="1:12" x14ac:dyDescent="0.25">
      <c r="A3908" t="s">
        <v>753</v>
      </c>
      <c r="B3908">
        <v>2015</v>
      </c>
      <c r="C3908" t="s">
        <v>700</v>
      </c>
      <c r="D3908">
        <v>0.2873</v>
      </c>
      <c r="E3908">
        <v>0.2873</v>
      </c>
      <c r="F3908">
        <v>0.2873</v>
      </c>
      <c r="G3908">
        <v>0.2873</v>
      </c>
      <c r="H3908">
        <v>0.2873</v>
      </c>
      <c r="I3908">
        <v>0.2873</v>
      </c>
      <c r="J3908">
        <v>0.2873</v>
      </c>
      <c r="K3908">
        <v>0.2873</v>
      </c>
      <c r="L3908">
        <v>0.2873</v>
      </c>
    </row>
    <row r="3909" spans="1:12" x14ac:dyDescent="0.25">
      <c r="A3909" t="s">
        <v>753</v>
      </c>
      <c r="B3909">
        <v>2015</v>
      </c>
      <c r="C3909" t="s">
        <v>701</v>
      </c>
      <c r="D3909">
        <v>0.2661</v>
      </c>
      <c r="E3909">
        <v>0.2661</v>
      </c>
      <c r="F3909">
        <v>0.2661</v>
      </c>
      <c r="G3909">
        <v>0.2661</v>
      </c>
      <c r="H3909">
        <v>0.2661</v>
      </c>
      <c r="I3909">
        <v>0.2661</v>
      </c>
      <c r="J3909">
        <v>0.2661</v>
      </c>
      <c r="K3909">
        <v>0.2661</v>
      </c>
      <c r="L3909">
        <v>0.2661</v>
      </c>
    </row>
    <row r="3910" spans="1:12" x14ac:dyDescent="0.25">
      <c r="A3910" t="s">
        <v>753</v>
      </c>
      <c r="B3910">
        <v>2015</v>
      </c>
      <c r="C3910" t="s">
        <v>698</v>
      </c>
      <c r="D3910">
        <v>0.3357</v>
      </c>
      <c r="E3910">
        <v>0.3357</v>
      </c>
      <c r="F3910">
        <v>0.3357</v>
      </c>
      <c r="G3910">
        <v>0.3357</v>
      </c>
      <c r="H3910">
        <v>0.3357</v>
      </c>
      <c r="I3910">
        <v>0.3357</v>
      </c>
      <c r="J3910">
        <v>0.3357</v>
      </c>
      <c r="K3910">
        <v>0.3357</v>
      </c>
      <c r="L3910">
        <v>0.3357</v>
      </c>
    </row>
    <row r="3911" spans="1:12" x14ac:dyDescent="0.25">
      <c r="A3911" t="s">
        <v>753</v>
      </c>
      <c r="B3911">
        <v>2015</v>
      </c>
      <c r="C3911" t="s">
        <v>703</v>
      </c>
      <c r="D3911">
        <v>1.4E-2</v>
      </c>
      <c r="E3911">
        <v>1.4E-2</v>
      </c>
      <c r="F3911">
        <v>1.4E-2</v>
      </c>
      <c r="G3911">
        <v>1.4E-2</v>
      </c>
      <c r="H3911">
        <v>1.4E-2</v>
      </c>
      <c r="I3911">
        <v>1.4E-2</v>
      </c>
      <c r="J3911">
        <v>1.4E-2</v>
      </c>
      <c r="K3911">
        <v>1.4E-2</v>
      </c>
      <c r="L3911">
        <v>1.4E-2</v>
      </c>
    </row>
    <row r="3912" spans="1:12" x14ac:dyDescent="0.25">
      <c r="A3912" t="s">
        <v>753</v>
      </c>
      <c r="B3912">
        <v>2015</v>
      </c>
      <c r="C3912" t="s">
        <v>702</v>
      </c>
      <c r="D3912">
        <v>6.9699999999999998E-2</v>
      </c>
      <c r="E3912">
        <v>6.9699999999999998E-2</v>
      </c>
      <c r="F3912">
        <v>6.9699999999999998E-2</v>
      </c>
      <c r="G3912">
        <v>6.9699999999999998E-2</v>
      </c>
      <c r="H3912">
        <v>6.9699999999999998E-2</v>
      </c>
      <c r="I3912">
        <v>6.9699999999999998E-2</v>
      </c>
      <c r="J3912">
        <v>6.9699999999999998E-2</v>
      </c>
      <c r="K3912">
        <v>6.9699999999999998E-2</v>
      </c>
      <c r="L3912">
        <v>6.9699999999999998E-2</v>
      </c>
    </row>
    <row r="3913" spans="1:12" x14ac:dyDescent="0.25">
      <c r="A3913" t="s">
        <v>753</v>
      </c>
      <c r="B3913">
        <v>2015</v>
      </c>
      <c r="C3913" t="s">
        <v>699</v>
      </c>
      <c r="D3913">
        <v>1.77E-2</v>
      </c>
      <c r="E3913">
        <v>1.77E-2</v>
      </c>
      <c r="F3913">
        <v>1.77E-2</v>
      </c>
      <c r="G3913">
        <v>1.77E-2</v>
      </c>
      <c r="H3913">
        <v>1.77E-2</v>
      </c>
      <c r="I3913">
        <v>1.77E-2</v>
      </c>
      <c r="J3913">
        <v>1.77E-2</v>
      </c>
      <c r="K3913">
        <v>1.77E-2</v>
      </c>
      <c r="L3913">
        <v>1.77E-2</v>
      </c>
    </row>
    <row r="3914" spans="1:12" x14ac:dyDescent="0.25">
      <c r="A3914" t="s">
        <v>753</v>
      </c>
      <c r="B3914">
        <v>2015</v>
      </c>
      <c r="C3914" t="s">
        <v>697</v>
      </c>
      <c r="D3914">
        <v>0.99060000000000004</v>
      </c>
      <c r="E3914">
        <v>0.99060000000000004</v>
      </c>
      <c r="F3914">
        <v>0.99060000000000004</v>
      </c>
      <c r="G3914">
        <v>0.99060000000000004</v>
      </c>
      <c r="H3914">
        <v>0.99060000000000004</v>
      </c>
      <c r="I3914">
        <v>0.99060000000000004</v>
      </c>
      <c r="J3914">
        <v>0.99060000000000004</v>
      </c>
      <c r="K3914">
        <v>0.99060000000000004</v>
      </c>
      <c r="L3914">
        <v>0.99060000000000004</v>
      </c>
    </row>
    <row r="3915" spans="1:12" x14ac:dyDescent="0.25">
      <c r="A3915" t="s">
        <v>754</v>
      </c>
      <c r="B3915">
        <v>2015</v>
      </c>
      <c r="C3915" t="s">
        <v>703</v>
      </c>
      <c r="D3915">
        <v>4.5199999999999997E-2</v>
      </c>
      <c r="E3915">
        <v>4.5199999999999997E-2</v>
      </c>
      <c r="F3915">
        <v>4.5199999999999997E-2</v>
      </c>
      <c r="G3915">
        <v>4.5199999999999997E-2</v>
      </c>
      <c r="H3915">
        <v>4.5199999999999997E-2</v>
      </c>
      <c r="I3915">
        <v>4.5199999999999997E-2</v>
      </c>
      <c r="J3915">
        <v>4.5199999999999997E-2</v>
      </c>
      <c r="K3915">
        <v>4.5199999999999997E-2</v>
      </c>
      <c r="L3915">
        <v>4.5199999999999997E-2</v>
      </c>
    </row>
    <row r="3916" spans="1:12" x14ac:dyDescent="0.25">
      <c r="A3916" t="s">
        <v>754</v>
      </c>
      <c r="B3916">
        <v>2015</v>
      </c>
      <c r="C3916" t="s">
        <v>697</v>
      </c>
      <c r="D3916">
        <v>3.1147999999999998</v>
      </c>
      <c r="E3916">
        <v>3.1147999999999998</v>
      </c>
      <c r="F3916">
        <v>3.1147999999999998</v>
      </c>
      <c r="G3916">
        <v>3.1147999999999998</v>
      </c>
      <c r="H3916">
        <v>3.1147999999999998</v>
      </c>
      <c r="I3916">
        <v>3.1147999999999998</v>
      </c>
      <c r="J3916">
        <v>3.1147999999999998</v>
      </c>
      <c r="K3916">
        <v>3.1147999999999998</v>
      </c>
      <c r="L3916">
        <v>3.1147999999999998</v>
      </c>
    </row>
    <row r="3917" spans="1:12" x14ac:dyDescent="0.25">
      <c r="A3917" t="s">
        <v>754</v>
      </c>
      <c r="B3917">
        <v>2015</v>
      </c>
      <c r="C3917" t="s">
        <v>700</v>
      </c>
      <c r="D3917">
        <v>0.92730000000000001</v>
      </c>
      <c r="E3917">
        <v>0.92730000000000001</v>
      </c>
      <c r="F3917">
        <v>0.92730000000000001</v>
      </c>
      <c r="G3917">
        <v>0.92730000000000001</v>
      </c>
      <c r="H3917">
        <v>0.92730000000000001</v>
      </c>
      <c r="I3917">
        <v>0.92730000000000001</v>
      </c>
      <c r="J3917">
        <v>0.92730000000000001</v>
      </c>
      <c r="K3917">
        <v>0.92730000000000001</v>
      </c>
      <c r="L3917">
        <v>0.92730000000000001</v>
      </c>
    </row>
    <row r="3918" spans="1:12" x14ac:dyDescent="0.25">
      <c r="A3918" t="s">
        <v>754</v>
      </c>
      <c r="B3918">
        <v>2015</v>
      </c>
      <c r="C3918" t="s">
        <v>698</v>
      </c>
      <c r="D3918">
        <v>1.0854999999999999</v>
      </c>
      <c r="E3918">
        <v>1.0854999999999999</v>
      </c>
      <c r="F3918">
        <v>1.0854999999999999</v>
      </c>
      <c r="G3918">
        <v>1.0854999999999999</v>
      </c>
      <c r="H3918">
        <v>1.0854999999999999</v>
      </c>
      <c r="I3918">
        <v>1.0854999999999999</v>
      </c>
      <c r="J3918">
        <v>1.0854999999999999</v>
      </c>
      <c r="K3918">
        <v>1.0854999999999999</v>
      </c>
      <c r="L3918">
        <v>1.0854999999999999</v>
      </c>
    </row>
    <row r="3919" spans="1:12" x14ac:dyDescent="0.25">
      <c r="A3919" t="s">
        <v>754</v>
      </c>
      <c r="B3919">
        <v>2015</v>
      </c>
      <c r="C3919" t="s">
        <v>702</v>
      </c>
      <c r="D3919">
        <v>0.22489999999999999</v>
      </c>
      <c r="E3919">
        <v>0.22489999999999999</v>
      </c>
      <c r="F3919">
        <v>0.22489999999999999</v>
      </c>
      <c r="G3919">
        <v>0.22489999999999999</v>
      </c>
      <c r="H3919">
        <v>0.22489999999999999</v>
      </c>
      <c r="I3919">
        <v>0.22489999999999999</v>
      </c>
      <c r="J3919">
        <v>0.22489999999999999</v>
      </c>
      <c r="K3919">
        <v>0.22489999999999999</v>
      </c>
      <c r="L3919">
        <v>0.22489999999999999</v>
      </c>
    </row>
    <row r="3920" spans="1:12" x14ac:dyDescent="0.25">
      <c r="A3920" t="s">
        <v>754</v>
      </c>
      <c r="B3920">
        <v>2015</v>
      </c>
      <c r="C3920" t="s">
        <v>701</v>
      </c>
      <c r="D3920">
        <v>0.77459999999999996</v>
      </c>
      <c r="E3920">
        <v>0.77459999999999996</v>
      </c>
      <c r="F3920">
        <v>0.77459999999999996</v>
      </c>
      <c r="G3920">
        <v>0.77459999999999996</v>
      </c>
      <c r="H3920">
        <v>0.77459999999999996</v>
      </c>
      <c r="I3920">
        <v>0.77459999999999996</v>
      </c>
      <c r="J3920">
        <v>0.77459999999999996</v>
      </c>
      <c r="K3920">
        <v>0.77459999999999996</v>
      </c>
      <c r="L3920">
        <v>0.77459999999999996</v>
      </c>
    </row>
    <row r="3921" spans="1:12" x14ac:dyDescent="0.25">
      <c r="A3921" t="s">
        <v>754</v>
      </c>
      <c r="B3921">
        <v>2015</v>
      </c>
      <c r="C3921" t="s">
        <v>699</v>
      </c>
      <c r="D3921">
        <v>5.7299999999999997E-2</v>
      </c>
      <c r="E3921">
        <v>5.7299999999999997E-2</v>
      </c>
      <c r="F3921">
        <v>5.7299999999999997E-2</v>
      </c>
      <c r="G3921">
        <v>5.7299999999999997E-2</v>
      </c>
      <c r="H3921">
        <v>5.7299999999999997E-2</v>
      </c>
      <c r="I3921">
        <v>5.7299999999999997E-2</v>
      </c>
      <c r="J3921">
        <v>5.7299999999999997E-2</v>
      </c>
      <c r="K3921">
        <v>5.7299999999999997E-2</v>
      </c>
      <c r="L3921">
        <v>5.7299999999999997E-2</v>
      </c>
    </row>
    <row r="3922" spans="1:12" x14ac:dyDescent="0.25">
      <c r="A3922" t="s">
        <v>755</v>
      </c>
      <c r="B3922">
        <v>2015</v>
      </c>
      <c r="C3922" t="s">
        <v>697</v>
      </c>
      <c r="D3922">
        <v>0.33529999999999999</v>
      </c>
      <c r="E3922">
        <v>0.33529999999999999</v>
      </c>
      <c r="F3922">
        <v>0.33529999999999999</v>
      </c>
      <c r="G3922">
        <v>0.33529999999999999</v>
      </c>
      <c r="H3922">
        <v>0.33529999999999999</v>
      </c>
      <c r="I3922">
        <v>0.33529999999999999</v>
      </c>
      <c r="J3922">
        <v>0.33529999999999999</v>
      </c>
      <c r="K3922">
        <v>0.33529999999999999</v>
      </c>
      <c r="L3922">
        <v>0.33529999999999999</v>
      </c>
    </row>
    <row r="3923" spans="1:12" x14ac:dyDescent="0.25">
      <c r="A3923" t="s">
        <v>755</v>
      </c>
      <c r="B3923">
        <v>2015</v>
      </c>
      <c r="C3923" t="s">
        <v>699</v>
      </c>
      <c r="D3923">
        <v>5.1000000000000004E-3</v>
      </c>
      <c r="E3923">
        <v>5.1000000000000004E-3</v>
      </c>
      <c r="F3923">
        <v>5.1000000000000004E-3</v>
      </c>
      <c r="G3923">
        <v>5.1000000000000004E-3</v>
      </c>
      <c r="H3923">
        <v>5.1000000000000004E-3</v>
      </c>
      <c r="I3923">
        <v>5.1000000000000004E-3</v>
      </c>
      <c r="J3923">
        <v>5.1000000000000004E-3</v>
      </c>
      <c r="K3923">
        <v>5.1000000000000004E-3</v>
      </c>
      <c r="L3923">
        <v>5.1000000000000004E-3</v>
      </c>
    </row>
    <row r="3924" spans="1:12" x14ac:dyDescent="0.25">
      <c r="A3924" t="s">
        <v>755</v>
      </c>
      <c r="B3924">
        <v>2015</v>
      </c>
      <c r="C3924" t="s">
        <v>703</v>
      </c>
      <c r="D3924">
        <v>4.1000000000000003E-3</v>
      </c>
      <c r="E3924">
        <v>4.1000000000000003E-3</v>
      </c>
      <c r="F3924">
        <v>4.1000000000000003E-3</v>
      </c>
      <c r="G3924">
        <v>4.1000000000000003E-3</v>
      </c>
      <c r="H3924">
        <v>4.1000000000000003E-3</v>
      </c>
      <c r="I3924">
        <v>4.1000000000000003E-3</v>
      </c>
      <c r="J3924">
        <v>4.1000000000000003E-3</v>
      </c>
      <c r="K3924">
        <v>4.1000000000000003E-3</v>
      </c>
      <c r="L3924">
        <v>4.1000000000000003E-3</v>
      </c>
    </row>
    <row r="3925" spans="1:12" x14ac:dyDescent="0.25">
      <c r="A3925" t="s">
        <v>755</v>
      </c>
      <c r="B3925">
        <v>2015</v>
      </c>
      <c r="C3925" t="s">
        <v>698</v>
      </c>
      <c r="D3925">
        <v>0.15709999999999999</v>
      </c>
      <c r="E3925">
        <v>0.15709999999999999</v>
      </c>
      <c r="F3925">
        <v>0.15709999999999999</v>
      </c>
      <c r="G3925">
        <v>0.15709999999999999</v>
      </c>
      <c r="H3925">
        <v>0.15709999999999999</v>
      </c>
      <c r="I3925">
        <v>0.15709999999999999</v>
      </c>
      <c r="J3925">
        <v>0.15709999999999999</v>
      </c>
      <c r="K3925">
        <v>0.15709999999999999</v>
      </c>
      <c r="L3925">
        <v>0.15709999999999999</v>
      </c>
    </row>
    <row r="3926" spans="1:12" x14ac:dyDescent="0.25">
      <c r="A3926" t="s">
        <v>755</v>
      </c>
      <c r="B3926">
        <v>2015</v>
      </c>
      <c r="C3926" t="s">
        <v>701</v>
      </c>
      <c r="D3926">
        <v>6.5699999999999995E-2</v>
      </c>
      <c r="E3926">
        <v>6.5699999999999995E-2</v>
      </c>
      <c r="F3926">
        <v>6.5699999999999995E-2</v>
      </c>
      <c r="G3926">
        <v>6.5699999999999995E-2</v>
      </c>
      <c r="H3926">
        <v>6.5699999999999995E-2</v>
      </c>
      <c r="I3926">
        <v>6.5699999999999995E-2</v>
      </c>
      <c r="J3926">
        <v>6.5699999999999995E-2</v>
      </c>
      <c r="K3926">
        <v>6.5699999999999995E-2</v>
      </c>
      <c r="L3926">
        <v>6.5699999999999995E-2</v>
      </c>
    </row>
    <row r="3927" spans="1:12" x14ac:dyDescent="0.25">
      <c r="A3927" t="s">
        <v>755</v>
      </c>
      <c r="B3927">
        <v>2015</v>
      </c>
      <c r="C3927" t="s">
        <v>700</v>
      </c>
      <c r="D3927">
        <v>8.3199999999999996E-2</v>
      </c>
      <c r="E3927">
        <v>8.3199999999999996E-2</v>
      </c>
      <c r="F3927">
        <v>8.3199999999999996E-2</v>
      </c>
      <c r="G3927">
        <v>8.3199999999999996E-2</v>
      </c>
      <c r="H3927">
        <v>8.3199999999999996E-2</v>
      </c>
      <c r="I3927">
        <v>8.3199999999999996E-2</v>
      </c>
      <c r="J3927">
        <v>8.3199999999999996E-2</v>
      </c>
      <c r="K3927">
        <v>8.3199999999999996E-2</v>
      </c>
      <c r="L3927">
        <v>8.3199999999999996E-2</v>
      </c>
    </row>
    <row r="3928" spans="1:12" x14ac:dyDescent="0.25">
      <c r="A3928" t="s">
        <v>755</v>
      </c>
      <c r="B3928">
        <v>2015</v>
      </c>
      <c r="C3928" t="s">
        <v>702</v>
      </c>
      <c r="D3928">
        <v>2.0199999999999999E-2</v>
      </c>
      <c r="E3928">
        <v>2.0199999999999999E-2</v>
      </c>
      <c r="F3928">
        <v>2.0199999999999999E-2</v>
      </c>
      <c r="G3928">
        <v>2.0199999999999999E-2</v>
      </c>
      <c r="H3928">
        <v>2.0199999999999999E-2</v>
      </c>
      <c r="I3928">
        <v>2.0199999999999999E-2</v>
      </c>
      <c r="J3928">
        <v>2.0199999999999999E-2</v>
      </c>
      <c r="K3928">
        <v>2.0199999999999999E-2</v>
      </c>
      <c r="L3928">
        <v>2.0199999999999999E-2</v>
      </c>
    </row>
    <row r="3929" spans="1:12" x14ac:dyDescent="0.25">
      <c r="A3929" t="s">
        <v>696</v>
      </c>
      <c r="B3929">
        <v>2016</v>
      </c>
      <c r="C3929" t="s">
        <v>700</v>
      </c>
      <c r="D3929">
        <v>0.79100000000000004</v>
      </c>
      <c r="E3929">
        <v>0.79100000000000004</v>
      </c>
      <c r="F3929">
        <v>0.79100000000000004</v>
      </c>
      <c r="G3929">
        <v>0.79100000000000004</v>
      </c>
      <c r="H3929">
        <v>0.79100000000000004</v>
      </c>
      <c r="I3929">
        <v>0.79100000000000004</v>
      </c>
      <c r="J3929">
        <v>0.79100000000000004</v>
      </c>
      <c r="K3929">
        <v>0.79100000000000004</v>
      </c>
      <c r="L3929">
        <v>0.79100000000000004</v>
      </c>
    </row>
    <row r="3930" spans="1:12" x14ac:dyDescent="0.25">
      <c r="A3930" t="s">
        <v>696</v>
      </c>
      <c r="B3930">
        <v>2016</v>
      </c>
      <c r="C3930" t="s">
        <v>703</v>
      </c>
      <c r="D3930">
        <v>3.5700000000000003E-2</v>
      </c>
      <c r="E3930">
        <v>3.5700000000000003E-2</v>
      </c>
      <c r="F3930">
        <v>3.5700000000000003E-2</v>
      </c>
      <c r="G3930">
        <v>3.5700000000000003E-2</v>
      </c>
      <c r="H3930">
        <v>3.5700000000000003E-2</v>
      </c>
      <c r="I3930">
        <v>3.5700000000000003E-2</v>
      </c>
      <c r="J3930">
        <v>3.5700000000000003E-2</v>
      </c>
      <c r="K3930">
        <v>3.5700000000000003E-2</v>
      </c>
      <c r="L3930">
        <v>3.5700000000000003E-2</v>
      </c>
    </row>
    <row r="3931" spans="1:12" x14ac:dyDescent="0.25">
      <c r="A3931" t="s">
        <v>696</v>
      </c>
      <c r="B3931">
        <v>2016</v>
      </c>
      <c r="C3931" t="s">
        <v>701</v>
      </c>
      <c r="D3931">
        <v>0.78400000000000003</v>
      </c>
      <c r="E3931">
        <v>0.78400000000000003</v>
      </c>
      <c r="F3931">
        <v>0.78400000000000003</v>
      </c>
      <c r="G3931">
        <v>0.78400000000000003</v>
      </c>
      <c r="H3931">
        <v>0.78400000000000003</v>
      </c>
      <c r="I3931">
        <v>0.78400000000000003</v>
      </c>
      <c r="J3931">
        <v>0.78400000000000003</v>
      </c>
      <c r="K3931">
        <v>0.78400000000000003</v>
      </c>
      <c r="L3931">
        <v>0.78400000000000003</v>
      </c>
    </row>
    <row r="3932" spans="1:12" x14ac:dyDescent="0.25">
      <c r="A3932" t="s">
        <v>696</v>
      </c>
      <c r="B3932">
        <v>2016</v>
      </c>
      <c r="C3932" t="s">
        <v>697</v>
      </c>
      <c r="D3932">
        <v>2.9634</v>
      </c>
      <c r="E3932">
        <v>2.9634</v>
      </c>
      <c r="F3932">
        <v>2.9634</v>
      </c>
      <c r="G3932">
        <v>2.9634</v>
      </c>
      <c r="H3932">
        <v>2.9634</v>
      </c>
      <c r="I3932">
        <v>2.9634</v>
      </c>
      <c r="J3932">
        <v>2.9634</v>
      </c>
      <c r="K3932">
        <v>2.9634</v>
      </c>
      <c r="L3932">
        <v>2.9634</v>
      </c>
    </row>
    <row r="3933" spans="1:12" x14ac:dyDescent="0.25">
      <c r="A3933" t="s">
        <v>696</v>
      </c>
      <c r="B3933">
        <v>2016</v>
      </c>
      <c r="C3933" t="s">
        <v>699</v>
      </c>
      <c r="D3933">
        <v>6.3500000000000001E-2</v>
      </c>
      <c r="E3933">
        <v>6.3500000000000001E-2</v>
      </c>
      <c r="F3933">
        <v>6.3500000000000001E-2</v>
      </c>
      <c r="G3933">
        <v>6.3500000000000001E-2</v>
      </c>
      <c r="H3933">
        <v>6.3500000000000001E-2</v>
      </c>
      <c r="I3933">
        <v>6.3500000000000001E-2</v>
      </c>
      <c r="J3933">
        <v>6.3500000000000001E-2</v>
      </c>
      <c r="K3933">
        <v>6.3500000000000001E-2</v>
      </c>
      <c r="L3933">
        <v>6.3500000000000001E-2</v>
      </c>
    </row>
    <row r="3934" spans="1:12" x14ac:dyDescent="0.25">
      <c r="A3934" t="s">
        <v>696</v>
      </c>
      <c r="B3934">
        <v>2016</v>
      </c>
      <c r="C3934" t="s">
        <v>702</v>
      </c>
      <c r="D3934">
        <v>0.1782</v>
      </c>
      <c r="E3934">
        <v>0.1782</v>
      </c>
      <c r="F3934">
        <v>0.1782</v>
      </c>
      <c r="G3934">
        <v>0.1782</v>
      </c>
      <c r="H3934">
        <v>0.1782</v>
      </c>
      <c r="I3934">
        <v>0.1782</v>
      </c>
      <c r="J3934">
        <v>0.1782</v>
      </c>
      <c r="K3934">
        <v>0.1782</v>
      </c>
      <c r="L3934">
        <v>0.1782</v>
      </c>
    </row>
    <row r="3935" spans="1:12" x14ac:dyDescent="0.25">
      <c r="A3935" t="s">
        <v>696</v>
      </c>
      <c r="B3935">
        <v>2016</v>
      </c>
      <c r="C3935" t="s">
        <v>698</v>
      </c>
      <c r="D3935">
        <v>1.111</v>
      </c>
      <c r="E3935">
        <v>1.111</v>
      </c>
      <c r="F3935">
        <v>1.111</v>
      </c>
      <c r="G3935">
        <v>1.111</v>
      </c>
      <c r="H3935">
        <v>1.111</v>
      </c>
      <c r="I3935">
        <v>1.111</v>
      </c>
      <c r="J3935">
        <v>1.111</v>
      </c>
      <c r="K3935">
        <v>1.111</v>
      </c>
      <c r="L3935">
        <v>1.111</v>
      </c>
    </row>
    <row r="3936" spans="1:12" x14ac:dyDescent="0.25">
      <c r="A3936" t="s">
        <v>704</v>
      </c>
      <c r="B3936">
        <v>2016</v>
      </c>
      <c r="C3936" t="s">
        <v>703</v>
      </c>
      <c r="D3936">
        <v>5.7000000000000002E-3</v>
      </c>
      <c r="E3936">
        <v>5.7000000000000002E-3</v>
      </c>
      <c r="F3936">
        <v>5.7000000000000002E-3</v>
      </c>
      <c r="G3936">
        <v>5.7000000000000002E-3</v>
      </c>
      <c r="H3936">
        <v>5.7000000000000002E-3</v>
      </c>
      <c r="I3936">
        <v>5.7000000000000002E-3</v>
      </c>
      <c r="J3936">
        <v>5.7000000000000002E-3</v>
      </c>
      <c r="K3936">
        <v>5.7000000000000002E-3</v>
      </c>
      <c r="L3936">
        <v>5.7000000000000002E-3</v>
      </c>
    </row>
    <row r="3937" spans="1:12" x14ac:dyDescent="0.25">
      <c r="A3937" t="s">
        <v>704</v>
      </c>
      <c r="B3937">
        <v>2016</v>
      </c>
      <c r="C3937" t="s">
        <v>701</v>
      </c>
      <c r="D3937">
        <v>9.7199999999999995E-2</v>
      </c>
      <c r="E3937">
        <v>9.7199999999999995E-2</v>
      </c>
      <c r="F3937">
        <v>9.7199999999999995E-2</v>
      </c>
      <c r="G3937">
        <v>9.7199999999999995E-2</v>
      </c>
      <c r="H3937">
        <v>9.7199999999999995E-2</v>
      </c>
      <c r="I3937">
        <v>9.7199999999999995E-2</v>
      </c>
      <c r="J3937">
        <v>9.7199999999999995E-2</v>
      </c>
      <c r="K3937">
        <v>9.7199999999999995E-2</v>
      </c>
      <c r="L3937">
        <v>9.7199999999999995E-2</v>
      </c>
    </row>
    <row r="3938" spans="1:12" x14ac:dyDescent="0.25">
      <c r="A3938" t="s">
        <v>704</v>
      </c>
      <c r="B3938">
        <v>2016</v>
      </c>
      <c r="C3938" t="s">
        <v>697</v>
      </c>
      <c r="D3938">
        <v>0.36549999999999999</v>
      </c>
      <c r="E3938">
        <v>0.36549999999999999</v>
      </c>
      <c r="F3938">
        <v>0.36549999999999999</v>
      </c>
      <c r="G3938">
        <v>0.36549999999999999</v>
      </c>
      <c r="H3938">
        <v>0.36549999999999999</v>
      </c>
      <c r="I3938">
        <v>0.36549999999999999</v>
      </c>
      <c r="J3938">
        <v>0.36549999999999999</v>
      </c>
      <c r="K3938">
        <v>0.36549999999999999</v>
      </c>
      <c r="L3938">
        <v>0.36549999999999999</v>
      </c>
    </row>
    <row r="3939" spans="1:12" x14ac:dyDescent="0.25">
      <c r="A3939" t="s">
        <v>704</v>
      </c>
      <c r="B3939">
        <v>2016</v>
      </c>
      <c r="C3939" t="s">
        <v>699</v>
      </c>
      <c r="D3939">
        <v>1.01E-2</v>
      </c>
      <c r="E3939">
        <v>1.01E-2</v>
      </c>
      <c r="F3939">
        <v>1.01E-2</v>
      </c>
      <c r="G3939">
        <v>1.01E-2</v>
      </c>
      <c r="H3939">
        <v>1.01E-2</v>
      </c>
      <c r="I3939">
        <v>1.01E-2</v>
      </c>
      <c r="J3939">
        <v>1.01E-2</v>
      </c>
      <c r="K3939">
        <v>1.01E-2</v>
      </c>
      <c r="L3939">
        <v>1.01E-2</v>
      </c>
    </row>
    <row r="3940" spans="1:12" x14ac:dyDescent="0.25">
      <c r="A3940" t="s">
        <v>704</v>
      </c>
      <c r="B3940">
        <v>2016</v>
      </c>
      <c r="C3940" t="s">
        <v>698</v>
      </c>
      <c r="D3940">
        <v>9.9099999999999994E-2</v>
      </c>
      <c r="E3940">
        <v>9.9099999999999994E-2</v>
      </c>
      <c r="F3940">
        <v>9.9099999999999994E-2</v>
      </c>
      <c r="G3940">
        <v>9.9099999999999994E-2</v>
      </c>
      <c r="H3940">
        <v>9.9099999999999994E-2</v>
      </c>
      <c r="I3940">
        <v>9.9099999999999994E-2</v>
      </c>
      <c r="J3940">
        <v>9.9099999999999994E-2</v>
      </c>
      <c r="K3940">
        <v>9.9099999999999994E-2</v>
      </c>
      <c r="L3940">
        <v>9.9099999999999994E-2</v>
      </c>
    </row>
    <row r="3941" spans="1:12" x14ac:dyDescent="0.25">
      <c r="A3941" t="s">
        <v>704</v>
      </c>
      <c r="B3941">
        <v>2016</v>
      </c>
      <c r="C3941" t="s">
        <v>702</v>
      </c>
      <c r="D3941">
        <v>2.8199999999999999E-2</v>
      </c>
      <c r="E3941">
        <v>2.8199999999999999E-2</v>
      </c>
      <c r="F3941">
        <v>2.8199999999999999E-2</v>
      </c>
      <c r="G3941">
        <v>2.8199999999999999E-2</v>
      </c>
      <c r="H3941">
        <v>2.8199999999999999E-2</v>
      </c>
      <c r="I3941">
        <v>2.8199999999999999E-2</v>
      </c>
      <c r="J3941">
        <v>2.8199999999999999E-2</v>
      </c>
      <c r="K3941">
        <v>2.8199999999999999E-2</v>
      </c>
      <c r="L3941">
        <v>2.8199999999999999E-2</v>
      </c>
    </row>
    <row r="3942" spans="1:12" x14ac:dyDescent="0.25">
      <c r="A3942" t="s">
        <v>704</v>
      </c>
      <c r="B3942">
        <v>2016</v>
      </c>
      <c r="C3942" t="s">
        <v>700</v>
      </c>
      <c r="D3942">
        <v>0.12529999999999999</v>
      </c>
      <c r="E3942">
        <v>0.12529999999999999</v>
      </c>
      <c r="F3942">
        <v>0.12529999999999999</v>
      </c>
      <c r="G3942">
        <v>0.12529999999999999</v>
      </c>
      <c r="H3942">
        <v>0.12529999999999999</v>
      </c>
      <c r="I3942">
        <v>0.12529999999999999</v>
      </c>
      <c r="J3942">
        <v>0.12529999999999999</v>
      </c>
      <c r="K3942">
        <v>0.12529999999999999</v>
      </c>
      <c r="L3942">
        <v>0.12529999999999999</v>
      </c>
    </row>
    <row r="3943" spans="1:12" x14ac:dyDescent="0.25">
      <c r="A3943" t="s">
        <v>706</v>
      </c>
      <c r="B3943">
        <v>2016</v>
      </c>
      <c r="C3943" t="s">
        <v>697</v>
      </c>
      <c r="D3943">
        <v>3.8734000000000002</v>
      </c>
      <c r="E3943">
        <v>3.8734000000000002</v>
      </c>
      <c r="F3943">
        <v>3.8734000000000002</v>
      </c>
      <c r="G3943">
        <v>3.8734000000000002</v>
      </c>
      <c r="H3943">
        <v>3.8734000000000002</v>
      </c>
      <c r="I3943">
        <v>3.8734000000000002</v>
      </c>
      <c r="J3943">
        <v>3.8734000000000002</v>
      </c>
      <c r="K3943">
        <v>3.8734000000000002</v>
      </c>
      <c r="L3943">
        <v>3.8734000000000002</v>
      </c>
    </row>
    <row r="3944" spans="1:12" x14ac:dyDescent="0.25">
      <c r="A3944" t="s">
        <v>706</v>
      </c>
      <c r="B3944">
        <v>2016</v>
      </c>
      <c r="C3944" t="s">
        <v>701</v>
      </c>
      <c r="D3944">
        <v>0.96160000000000001</v>
      </c>
      <c r="E3944">
        <v>0.96160000000000001</v>
      </c>
      <c r="F3944">
        <v>0.96160000000000001</v>
      </c>
      <c r="G3944">
        <v>0.96160000000000001</v>
      </c>
      <c r="H3944">
        <v>0.96160000000000001</v>
      </c>
      <c r="I3944">
        <v>0.96160000000000001</v>
      </c>
      <c r="J3944">
        <v>0.96160000000000001</v>
      </c>
      <c r="K3944">
        <v>0.96160000000000001</v>
      </c>
      <c r="L3944">
        <v>0.96160000000000001</v>
      </c>
    </row>
    <row r="3945" spans="1:12" x14ac:dyDescent="0.25">
      <c r="A3945" t="s">
        <v>706</v>
      </c>
      <c r="B3945">
        <v>2016</v>
      </c>
      <c r="C3945" t="s">
        <v>700</v>
      </c>
      <c r="D3945">
        <v>1.2988999999999999</v>
      </c>
      <c r="E3945">
        <v>1.2988999999999999</v>
      </c>
      <c r="F3945">
        <v>1.2988999999999999</v>
      </c>
      <c r="G3945">
        <v>1.2988999999999999</v>
      </c>
      <c r="H3945">
        <v>1.2988999999999999</v>
      </c>
      <c r="I3945">
        <v>1.2988999999999999</v>
      </c>
      <c r="J3945">
        <v>1.2988999999999999</v>
      </c>
      <c r="K3945">
        <v>1.2988999999999999</v>
      </c>
      <c r="L3945">
        <v>1.2988999999999999</v>
      </c>
    </row>
    <row r="3946" spans="1:12" x14ac:dyDescent="0.25">
      <c r="A3946" t="s">
        <v>706</v>
      </c>
      <c r="B3946">
        <v>2016</v>
      </c>
      <c r="C3946" t="s">
        <v>703</v>
      </c>
      <c r="D3946">
        <v>5.8599999999999999E-2</v>
      </c>
      <c r="E3946">
        <v>5.8599999999999999E-2</v>
      </c>
      <c r="F3946">
        <v>5.8599999999999999E-2</v>
      </c>
      <c r="G3946">
        <v>5.8599999999999999E-2</v>
      </c>
      <c r="H3946">
        <v>5.8599999999999999E-2</v>
      </c>
      <c r="I3946">
        <v>5.8599999999999999E-2</v>
      </c>
      <c r="J3946">
        <v>5.8599999999999999E-2</v>
      </c>
      <c r="K3946">
        <v>5.8599999999999999E-2</v>
      </c>
      <c r="L3946">
        <v>5.8599999999999999E-2</v>
      </c>
    </row>
    <row r="3947" spans="1:12" x14ac:dyDescent="0.25">
      <c r="A3947" t="s">
        <v>706</v>
      </c>
      <c r="B3947">
        <v>2016</v>
      </c>
      <c r="C3947" t="s">
        <v>702</v>
      </c>
      <c r="D3947">
        <v>0.29270000000000002</v>
      </c>
      <c r="E3947">
        <v>0.29270000000000002</v>
      </c>
      <c r="F3947">
        <v>0.29270000000000002</v>
      </c>
      <c r="G3947">
        <v>0.29270000000000002</v>
      </c>
      <c r="H3947">
        <v>0.29270000000000002</v>
      </c>
      <c r="I3947">
        <v>0.29270000000000002</v>
      </c>
      <c r="J3947">
        <v>0.29270000000000002</v>
      </c>
      <c r="K3947">
        <v>0.29270000000000002</v>
      </c>
      <c r="L3947">
        <v>0.29270000000000002</v>
      </c>
    </row>
    <row r="3948" spans="1:12" x14ac:dyDescent="0.25">
      <c r="A3948" t="s">
        <v>706</v>
      </c>
      <c r="B3948">
        <v>2016</v>
      </c>
      <c r="C3948" t="s">
        <v>699</v>
      </c>
      <c r="D3948">
        <v>0.1043</v>
      </c>
      <c r="E3948">
        <v>0.1043</v>
      </c>
      <c r="F3948">
        <v>0.1043</v>
      </c>
      <c r="G3948">
        <v>0.1043</v>
      </c>
      <c r="H3948">
        <v>0.1043</v>
      </c>
      <c r="I3948">
        <v>0.1043</v>
      </c>
      <c r="J3948">
        <v>0.1043</v>
      </c>
      <c r="K3948">
        <v>0.1043</v>
      </c>
      <c r="L3948">
        <v>0.1043</v>
      </c>
    </row>
    <row r="3949" spans="1:12" x14ac:dyDescent="0.25">
      <c r="A3949" t="s">
        <v>706</v>
      </c>
      <c r="B3949">
        <v>2016</v>
      </c>
      <c r="C3949" t="s">
        <v>698</v>
      </c>
      <c r="D3949">
        <v>1.1573</v>
      </c>
      <c r="E3949">
        <v>1.1573</v>
      </c>
      <c r="F3949">
        <v>1.1573</v>
      </c>
      <c r="G3949">
        <v>1.1573</v>
      </c>
      <c r="H3949">
        <v>1.1573</v>
      </c>
      <c r="I3949">
        <v>1.1573</v>
      </c>
      <c r="J3949">
        <v>1.1573</v>
      </c>
      <c r="K3949">
        <v>1.1573</v>
      </c>
      <c r="L3949">
        <v>1.1573</v>
      </c>
    </row>
    <row r="3950" spans="1:12" x14ac:dyDescent="0.25">
      <c r="A3950" t="s">
        <v>708</v>
      </c>
      <c r="B3950">
        <v>2016</v>
      </c>
      <c r="C3950" t="s">
        <v>700</v>
      </c>
      <c r="D3950">
        <v>0.50529999999999997</v>
      </c>
      <c r="E3950">
        <v>0.50529999999999997</v>
      </c>
      <c r="F3950">
        <v>0.50529999999999997</v>
      </c>
      <c r="G3950">
        <v>0.50529999999999997</v>
      </c>
      <c r="H3950">
        <v>0.50529999999999997</v>
      </c>
      <c r="I3950">
        <v>0.50529999999999997</v>
      </c>
      <c r="J3950">
        <v>0.50529999999999997</v>
      </c>
      <c r="K3950">
        <v>0.50529999999999997</v>
      </c>
      <c r="L3950">
        <v>0.50529999999999997</v>
      </c>
    </row>
    <row r="3951" spans="1:12" x14ac:dyDescent="0.25">
      <c r="A3951" t="s">
        <v>708</v>
      </c>
      <c r="B3951">
        <v>2016</v>
      </c>
      <c r="C3951" t="s">
        <v>699</v>
      </c>
      <c r="D3951">
        <v>4.0599999999999997E-2</v>
      </c>
      <c r="E3951">
        <v>4.0599999999999997E-2</v>
      </c>
      <c r="F3951">
        <v>4.0599999999999997E-2</v>
      </c>
      <c r="G3951">
        <v>4.0599999999999997E-2</v>
      </c>
      <c r="H3951">
        <v>4.0599999999999997E-2</v>
      </c>
      <c r="I3951">
        <v>4.0599999999999997E-2</v>
      </c>
      <c r="J3951">
        <v>4.0599999999999997E-2</v>
      </c>
      <c r="K3951">
        <v>4.0599999999999997E-2</v>
      </c>
      <c r="L3951">
        <v>4.0599999999999997E-2</v>
      </c>
    </row>
    <row r="3952" spans="1:12" x14ac:dyDescent="0.25">
      <c r="A3952" t="s">
        <v>708</v>
      </c>
      <c r="B3952">
        <v>2016</v>
      </c>
      <c r="C3952" t="s">
        <v>703</v>
      </c>
      <c r="D3952">
        <v>2.2800000000000001E-2</v>
      </c>
      <c r="E3952">
        <v>2.2800000000000001E-2</v>
      </c>
      <c r="F3952">
        <v>2.2800000000000001E-2</v>
      </c>
      <c r="G3952">
        <v>2.2800000000000001E-2</v>
      </c>
      <c r="H3952">
        <v>2.2800000000000001E-2</v>
      </c>
      <c r="I3952">
        <v>2.2800000000000001E-2</v>
      </c>
      <c r="J3952">
        <v>2.2800000000000001E-2</v>
      </c>
      <c r="K3952">
        <v>2.2800000000000001E-2</v>
      </c>
      <c r="L3952">
        <v>2.2800000000000001E-2</v>
      </c>
    </row>
    <row r="3953" spans="1:12" x14ac:dyDescent="0.25">
      <c r="A3953" t="s">
        <v>708</v>
      </c>
      <c r="B3953">
        <v>2016</v>
      </c>
      <c r="C3953" t="s">
        <v>702</v>
      </c>
      <c r="D3953">
        <v>0.1138</v>
      </c>
      <c r="E3953">
        <v>0.1138</v>
      </c>
      <c r="F3953">
        <v>0.1138</v>
      </c>
      <c r="G3953">
        <v>0.1138</v>
      </c>
      <c r="H3953">
        <v>0.1138</v>
      </c>
      <c r="I3953">
        <v>0.1138</v>
      </c>
      <c r="J3953">
        <v>0.1138</v>
      </c>
      <c r="K3953">
        <v>0.1138</v>
      </c>
      <c r="L3953">
        <v>0.1138</v>
      </c>
    </row>
    <row r="3954" spans="1:12" x14ac:dyDescent="0.25">
      <c r="A3954" t="s">
        <v>708</v>
      </c>
      <c r="B3954">
        <v>2016</v>
      </c>
      <c r="C3954" t="s">
        <v>697</v>
      </c>
      <c r="D3954">
        <v>1.7524999999999999</v>
      </c>
      <c r="E3954">
        <v>1.7524999999999999</v>
      </c>
      <c r="F3954">
        <v>1.7524999999999999</v>
      </c>
      <c r="G3954">
        <v>1.7524999999999999</v>
      </c>
      <c r="H3954">
        <v>1.7524999999999999</v>
      </c>
      <c r="I3954">
        <v>1.7524999999999999</v>
      </c>
      <c r="J3954">
        <v>1.7524999999999999</v>
      </c>
      <c r="K3954">
        <v>1.7524999999999999</v>
      </c>
      <c r="L3954">
        <v>1.7524999999999999</v>
      </c>
    </row>
    <row r="3955" spans="1:12" x14ac:dyDescent="0.25">
      <c r="A3955" t="s">
        <v>708</v>
      </c>
      <c r="B3955">
        <v>2016</v>
      </c>
      <c r="C3955" t="s">
        <v>698</v>
      </c>
      <c r="D3955">
        <v>0.58440000000000003</v>
      </c>
      <c r="E3955">
        <v>0.58440000000000003</v>
      </c>
      <c r="F3955">
        <v>0.58440000000000003</v>
      </c>
      <c r="G3955">
        <v>0.58440000000000003</v>
      </c>
      <c r="H3955">
        <v>0.58440000000000003</v>
      </c>
      <c r="I3955">
        <v>0.58440000000000003</v>
      </c>
      <c r="J3955">
        <v>0.58440000000000003</v>
      </c>
      <c r="K3955">
        <v>0.58440000000000003</v>
      </c>
      <c r="L3955">
        <v>0.58440000000000003</v>
      </c>
    </row>
    <row r="3956" spans="1:12" x14ac:dyDescent="0.25">
      <c r="A3956" t="s">
        <v>708</v>
      </c>
      <c r="B3956">
        <v>2016</v>
      </c>
      <c r="C3956" t="s">
        <v>701</v>
      </c>
      <c r="D3956">
        <v>0.48559999999999998</v>
      </c>
      <c r="E3956">
        <v>0.48559999999999998</v>
      </c>
      <c r="F3956">
        <v>0.48559999999999998</v>
      </c>
      <c r="G3956">
        <v>0.48559999999999998</v>
      </c>
      <c r="H3956">
        <v>0.48559999999999998</v>
      </c>
      <c r="I3956">
        <v>0.48559999999999998</v>
      </c>
      <c r="J3956">
        <v>0.48559999999999998</v>
      </c>
      <c r="K3956">
        <v>0.48559999999999998</v>
      </c>
      <c r="L3956">
        <v>0.48559999999999998</v>
      </c>
    </row>
    <row r="3957" spans="1:12" x14ac:dyDescent="0.25">
      <c r="A3957" t="s">
        <v>709</v>
      </c>
      <c r="B3957">
        <v>2016</v>
      </c>
      <c r="C3957" t="s">
        <v>702</v>
      </c>
      <c r="D3957">
        <v>1.5449999999999999</v>
      </c>
      <c r="E3957">
        <v>1.5449999999999999</v>
      </c>
      <c r="F3957">
        <v>1.5449999999999999</v>
      </c>
      <c r="G3957">
        <v>1.5449999999999999</v>
      </c>
      <c r="H3957">
        <v>1.5449999999999999</v>
      </c>
      <c r="I3957">
        <v>1.5449999999999999</v>
      </c>
      <c r="J3957">
        <v>1.5449999999999999</v>
      </c>
      <c r="K3957">
        <v>1.5449999999999999</v>
      </c>
      <c r="L3957">
        <v>1.5449999999999999</v>
      </c>
    </row>
    <row r="3958" spans="1:12" x14ac:dyDescent="0.25">
      <c r="A3958" t="s">
        <v>709</v>
      </c>
      <c r="B3958">
        <v>2016</v>
      </c>
      <c r="C3958" t="s">
        <v>703</v>
      </c>
      <c r="D3958">
        <v>0.30930000000000002</v>
      </c>
      <c r="E3958">
        <v>0.30930000000000002</v>
      </c>
      <c r="F3958">
        <v>0.30930000000000002</v>
      </c>
      <c r="G3958">
        <v>0.30930000000000002</v>
      </c>
      <c r="H3958">
        <v>0.30930000000000002</v>
      </c>
      <c r="I3958">
        <v>0.30930000000000002</v>
      </c>
      <c r="J3958">
        <v>0.30930000000000002</v>
      </c>
      <c r="K3958">
        <v>0.30930000000000002</v>
      </c>
      <c r="L3958">
        <v>0.30930000000000002</v>
      </c>
    </row>
    <row r="3959" spans="1:12" x14ac:dyDescent="0.25">
      <c r="A3959" t="s">
        <v>709</v>
      </c>
      <c r="B3959">
        <v>2016</v>
      </c>
      <c r="C3959" t="s">
        <v>701</v>
      </c>
      <c r="D3959">
        <v>4.8323999999999998</v>
      </c>
      <c r="E3959">
        <v>4.8323999999999998</v>
      </c>
      <c r="F3959">
        <v>4.8323999999999998</v>
      </c>
      <c r="G3959">
        <v>4.8323999999999998</v>
      </c>
      <c r="H3959">
        <v>4.8323999999999998</v>
      </c>
      <c r="I3959">
        <v>4.8323999999999998</v>
      </c>
      <c r="J3959">
        <v>4.8323999999999998</v>
      </c>
      <c r="K3959">
        <v>4.8323999999999998</v>
      </c>
      <c r="L3959">
        <v>4.8323999999999998</v>
      </c>
    </row>
    <row r="3960" spans="1:12" x14ac:dyDescent="0.25">
      <c r="A3960" t="s">
        <v>709</v>
      </c>
      <c r="B3960">
        <v>2016</v>
      </c>
      <c r="C3960" t="s">
        <v>698</v>
      </c>
      <c r="D3960">
        <v>5.4645999999999999</v>
      </c>
      <c r="E3960">
        <v>5.4645999999999999</v>
      </c>
      <c r="F3960">
        <v>5.4645999999999999</v>
      </c>
      <c r="G3960">
        <v>5.4645999999999999</v>
      </c>
      <c r="H3960">
        <v>5.4645999999999999</v>
      </c>
      <c r="I3960">
        <v>5.4645999999999999</v>
      </c>
      <c r="J3960">
        <v>5.4645999999999999</v>
      </c>
      <c r="K3960">
        <v>5.4645999999999999</v>
      </c>
      <c r="L3960">
        <v>5.4645999999999999</v>
      </c>
    </row>
    <row r="3961" spans="1:12" x14ac:dyDescent="0.25">
      <c r="A3961" t="s">
        <v>709</v>
      </c>
      <c r="B3961">
        <v>2016</v>
      </c>
      <c r="C3961" t="s">
        <v>700</v>
      </c>
      <c r="D3961">
        <v>6.8574999999999999</v>
      </c>
      <c r="E3961">
        <v>6.8574999999999999</v>
      </c>
      <c r="F3961">
        <v>6.8574999999999999</v>
      </c>
      <c r="G3961">
        <v>6.8574999999999999</v>
      </c>
      <c r="H3961">
        <v>6.8574999999999999</v>
      </c>
      <c r="I3961">
        <v>6.8574999999999999</v>
      </c>
      <c r="J3961">
        <v>6.8574999999999999</v>
      </c>
      <c r="K3961">
        <v>6.8574999999999999</v>
      </c>
      <c r="L3961">
        <v>6.8574999999999999</v>
      </c>
    </row>
    <row r="3962" spans="1:12" x14ac:dyDescent="0.25">
      <c r="A3962" t="s">
        <v>709</v>
      </c>
      <c r="B3962">
        <v>2016</v>
      </c>
      <c r="C3962" t="s">
        <v>697</v>
      </c>
      <c r="D3962">
        <v>19.5595</v>
      </c>
      <c r="E3962">
        <v>19.5595</v>
      </c>
      <c r="F3962">
        <v>19.5595</v>
      </c>
      <c r="G3962">
        <v>19.5595</v>
      </c>
      <c r="H3962">
        <v>19.5595</v>
      </c>
      <c r="I3962">
        <v>19.5595</v>
      </c>
      <c r="J3962">
        <v>19.5595</v>
      </c>
      <c r="K3962">
        <v>19.5595</v>
      </c>
      <c r="L3962">
        <v>19.5595</v>
      </c>
    </row>
    <row r="3963" spans="1:12" x14ac:dyDescent="0.25">
      <c r="A3963" t="s">
        <v>709</v>
      </c>
      <c r="B3963">
        <v>2016</v>
      </c>
      <c r="C3963" t="s">
        <v>699</v>
      </c>
      <c r="D3963">
        <v>0.55069999999999997</v>
      </c>
      <c r="E3963">
        <v>0.55069999999999997</v>
      </c>
      <c r="F3963">
        <v>0.55069999999999997</v>
      </c>
      <c r="G3963">
        <v>0.55069999999999997</v>
      </c>
      <c r="H3963">
        <v>0.55069999999999997</v>
      </c>
      <c r="I3963">
        <v>0.55069999999999997</v>
      </c>
      <c r="J3963">
        <v>0.55069999999999997</v>
      </c>
      <c r="K3963">
        <v>0.55069999999999997</v>
      </c>
      <c r="L3963">
        <v>0.55069999999999997</v>
      </c>
    </row>
    <row r="3964" spans="1:12" x14ac:dyDescent="0.25">
      <c r="A3964" t="s">
        <v>710</v>
      </c>
      <c r="B3964">
        <v>2016</v>
      </c>
      <c r="C3964" t="s">
        <v>697</v>
      </c>
      <c r="D3964">
        <v>2.7271999999999998</v>
      </c>
      <c r="E3964">
        <v>2.7271999999999998</v>
      </c>
      <c r="F3964">
        <v>2.7271999999999998</v>
      </c>
      <c r="G3964">
        <v>2.7271999999999998</v>
      </c>
      <c r="H3964">
        <v>2.7271999999999998</v>
      </c>
      <c r="I3964">
        <v>2.7271999999999998</v>
      </c>
      <c r="J3964">
        <v>2.7271999999999998</v>
      </c>
      <c r="K3964">
        <v>2.7271999999999998</v>
      </c>
      <c r="L3964">
        <v>2.7271999999999998</v>
      </c>
    </row>
    <row r="3965" spans="1:12" x14ac:dyDescent="0.25">
      <c r="A3965" t="s">
        <v>710</v>
      </c>
      <c r="B3965">
        <v>2016</v>
      </c>
      <c r="C3965" t="s">
        <v>702</v>
      </c>
      <c r="D3965">
        <v>0.19420000000000001</v>
      </c>
      <c r="E3965">
        <v>0.19420000000000001</v>
      </c>
      <c r="F3965">
        <v>0.19420000000000001</v>
      </c>
      <c r="G3965">
        <v>0.19420000000000001</v>
      </c>
      <c r="H3965">
        <v>0.19420000000000001</v>
      </c>
      <c r="I3965">
        <v>0.19420000000000001</v>
      </c>
      <c r="J3965">
        <v>0.19420000000000001</v>
      </c>
      <c r="K3965">
        <v>0.19420000000000001</v>
      </c>
      <c r="L3965">
        <v>0.19420000000000001</v>
      </c>
    </row>
    <row r="3966" spans="1:12" x14ac:dyDescent="0.25">
      <c r="A3966" t="s">
        <v>710</v>
      </c>
      <c r="B3966">
        <v>2016</v>
      </c>
      <c r="C3966" t="s">
        <v>699</v>
      </c>
      <c r="D3966">
        <v>6.9199999999999998E-2</v>
      </c>
      <c r="E3966">
        <v>6.9199999999999998E-2</v>
      </c>
      <c r="F3966">
        <v>6.9199999999999998E-2</v>
      </c>
      <c r="G3966">
        <v>6.9199999999999998E-2</v>
      </c>
      <c r="H3966">
        <v>6.9199999999999998E-2</v>
      </c>
      <c r="I3966">
        <v>6.9199999999999998E-2</v>
      </c>
      <c r="J3966">
        <v>6.9199999999999998E-2</v>
      </c>
      <c r="K3966">
        <v>6.9199999999999998E-2</v>
      </c>
      <c r="L3966">
        <v>6.9199999999999998E-2</v>
      </c>
    </row>
    <row r="3967" spans="1:12" x14ac:dyDescent="0.25">
      <c r="A3967" t="s">
        <v>710</v>
      </c>
      <c r="B3967">
        <v>2016</v>
      </c>
      <c r="C3967" t="s">
        <v>700</v>
      </c>
      <c r="D3967">
        <v>0.86170000000000002</v>
      </c>
      <c r="E3967">
        <v>0.86170000000000002</v>
      </c>
      <c r="F3967">
        <v>0.86170000000000002</v>
      </c>
      <c r="G3967">
        <v>0.86170000000000002</v>
      </c>
      <c r="H3967">
        <v>0.86170000000000002</v>
      </c>
      <c r="I3967">
        <v>0.86170000000000002</v>
      </c>
      <c r="J3967">
        <v>0.86170000000000002</v>
      </c>
      <c r="K3967">
        <v>0.86170000000000002</v>
      </c>
      <c r="L3967">
        <v>0.86170000000000002</v>
      </c>
    </row>
    <row r="3968" spans="1:12" x14ac:dyDescent="0.25">
      <c r="A3968" t="s">
        <v>710</v>
      </c>
      <c r="B3968">
        <v>2016</v>
      </c>
      <c r="C3968" t="s">
        <v>701</v>
      </c>
      <c r="D3968">
        <v>0.69650000000000001</v>
      </c>
      <c r="E3968">
        <v>0.69650000000000001</v>
      </c>
      <c r="F3968">
        <v>0.69650000000000001</v>
      </c>
      <c r="G3968">
        <v>0.69650000000000001</v>
      </c>
      <c r="H3968">
        <v>0.69650000000000001</v>
      </c>
      <c r="I3968">
        <v>0.69650000000000001</v>
      </c>
      <c r="J3968">
        <v>0.69650000000000001</v>
      </c>
      <c r="K3968">
        <v>0.69650000000000001</v>
      </c>
      <c r="L3968">
        <v>0.69650000000000001</v>
      </c>
    </row>
    <row r="3969" spans="1:12" x14ac:dyDescent="0.25">
      <c r="A3969" t="s">
        <v>710</v>
      </c>
      <c r="B3969">
        <v>2016</v>
      </c>
      <c r="C3969" t="s">
        <v>703</v>
      </c>
      <c r="D3969">
        <v>3.8899999999999997E-2</v>
      </c>
      <c r="E3969">
        <v>3.8899999999999997E-2</v>
      </c>
      <c r="F3969">
        <v>3.8899999999999997E-2</v>
      </c>
      <c r="G3969">
        <v>3.8899999999999997E-2</v>
      </c>
      <c r="H3969">
        <v>3.8899999999999997E-2</v>
      </c>
      <c r="I3969">
        <v>3.8899999999999997E-2</v>
      </c>
      <c r="J3969">
        <v>3.8899999999999997E-2</v>
      </c>
      <c r="K3969">
        <v>3.8899999999999997E-2</v>
      </c>
      <c r="L3969">
        <v>3.8899999999999997E-2</v>
      </c>
    </row>
    <row r="3970" spans="1:12" x14ac:dyDescent="0.25">
      <c r="A3970" t="s">
        <v>710</v>
      </c>
      <c r="B3970">
        <v>2016</v>
      </c>
      <c r="C3970" t="s">
        <v>698</v>
      </c>
      <c r="D3970">
        <v>0.86680000000000001</v>
      </c>
      <c r="E3970">
        <v>0.86680000000000001</v>
      </c>
      <c r="F3970">
        <v>0.86680000000000001</v>
      </c>
      <c r="G3970">
        <v>0.86680000000000001</v>
      </c>
      <c r="H3970">
        <v>0.86680000000000001</v>
      </c>
      <c r="I3970">
        <v>0.86680000000000001</v>
      </c>
      <c r="J3970">
        <v>0.86680000000000001</v>
      </c>
      <c r="K3970">
        <v>0.86680000000000001</v>
      </c>
      <c r="L3970">
        <v>0.86680000000000001</v>
      </c>
    </row>
    <row r="3971" spans="1:12" x14ac:dyDescent="0.25">
      <c r="A3971" t="s">
        <v>711</v>
      </c>
      <c r="B3971">
        <v>2016</v>
      </c>
      <c r="C3971" t="s">
        <v>699</v>
      </c>
      <c r="D3971">
        <v>4.9500000000000002E-2</v>
      </c>
      <c r="E3971">
        <v>4.9500000000000002E-2</v>
      </c>
      <c r="F3971">
        <v>4.9500000000000002E-2</v>
      </c>
      <c r="G3971">
        <v>4.9500000000000002E-2</v>
      </c>
      <c r="H3971">
        <v>4.9500000000000002E-2</v>
      </c>
      <c r="I3971">
        <v>4.9500000000000002E-2</v>
      </c>
      <c r="J3971">
        <v>4.9500000000000002E-2</v>
      </c>
      <c r="K3971">
        <v>4.9500000000000002E-2</v>
      </c>
      <c r="L3971">
        <v>4.9500000000000002E-2</v>
      </c>
    </row>
    <row r="3972" spans="1:12" x14ac:dyDescent="0.25">
      <c r="A3972" t="s">
        <v>711</v>
      </c>
      <c r="B3972">
        <v>2016</v>
      </c>
      <c r="C3972" t="s">
        <v>702</v>
      </c>
      <c r="D3972">
        <v>0.1389</v>
      </c>
      <c r="E3972">
        <v>0.1389</v>
      </c>
      <c r="F3972">
        <v>0.1389</v>
      </c>
      <c r="G3972">
        <v>0.1389</v>
      </c>
      <c r="H3972">
        <v>0.1389</v>
      </c>
      <c r="I3972">
        <v>0.1389</v>
      </c>
      <c r="J3972">
        <v>0.1389</v>
      </c>
      <c r="K3972">
        <v>0.1389</v>
      </c>
      <c r="L3972">
        <v>0.1389</v>
      </c>
    </row>
    <row r="3973" spans="1:12" x14ac:dyDescent="0.25">
      <c r="A3973" t="s">
        <v>711</v>
      </c>
      <c r="B3973">
        <v>2016</v>
      </c>
      <c r="C3973" t="s">
        <v>701</v>
      </c>
      <c r="D3973">
        <v>0.43780000000000002</v>
      </c>
      <c r="E3973">
        <v>0.43780000000000002</v>
      </c>
      <c r="F3973">
        <v>0.43780000000000002</v>
      </c>
      <c r="G3973">
        <v>0.43780000000000002</v>
      </c>
      <c r="H3973">
        <v>0.43780000000000002</v>
      </c>
      <c r="I3973">
        <v>0.43780000000000002</v>
      </c>
      <c r="J3973">
        <v>0.43780000000000002</v>
      </c>
      <c r="K3973">
        <v>0.43780000000000002</v>
      </c>
      <c r="L3973">
        <v>0.43780000000000002</v>
      </c>
    </row>
    <row r="3974" spans="1:12" x14ac:dyDescent="0.25">
      <c r="A3974" t="s">
        <v>711</v>
      </c>
      <c r="B3974">
        <v>2016</v>
      </c>
      <c r="C3974" t="s">
        <v>697</v>
      </c>
      <c r="D3974">
        <v>1.8454999999999999</v>
      </c>
      <c r="E3974">
        <v>1.8454999999999999</v>
      </c>
      <c r="F3974">
        <v>1.8454999999999999</v>
      </c>
      <c r="G3974">
        <v>1.8454999999999999</v>
      </c>
      <c r="H3974">
        <v>1.8454999999999999</v>
      </c>
      <c r="I3974">
        <v>1.8454999999999999</v>
      </c>
      <c r="J3974">
        <v>1.8454999999999999</v>
      </c>
      <c r="K3974">
        <v>1.8454999999999999</v>
      </c>
      <c r="L3974">
        <v>1.8454999999999999</v>
      </c>
    </row>
    <row r="3975" spans="1:12" x14ac:dyDescent="0.25">
      <c r="A3975" t="s">
        <v>711</v>
      </c>
      <c r="B3975">
        <v>2016</v>
      </c>
      <c r="C3975" t="s">
        <v>703</v>
      </c>
      <c r="D3975">
        <v>2.7799999999999998E-2</v>
      </c>
      <c r="E3975">
        <v>2.7799999999999998E-2</v>
      </c>
      <c r="F3975">
        <v>2.7799999999999998E-2</v>
      </c>
      <c r="G3975">
        <v>2.7799999999999998E-2</v>
      </c>
      <c r="H3975">
        <v>2.7799999999999998E-2</v>
      </c>
      <c r="I3975">
        <v>2.7799999999999998E-2</v>
      </c>
      <c r="J3975">
        <v>2.7799999999999998E-2</v>
      </c>
      <c r="K3975">
        <v>2.7799999999999998E-2</v>
      </c>
      <c r="L3975">
        <v>2.7799999999999998E-2</v>
      </c>
    </row>
    <row r="3976" spans="1:12" x14ac:dyDescent="0.25">
      <c r="A3976" t="s">
        <v>711</v>
      </c>
      <c r="B3976">
        <v>2016</v>
      </c>
      <c r="C3976" t="s">
        <v>700</v>
      </c>
      <c r="D3976">
        <v>0.61660000000000004</v>
      </c>
      <c r="E3976">
        <v>0.61660000000000004</v>
      </c>
      <c r="F3976">
        <v>0.61660000000000004</v>
      </c>
      <c r="G3976">
        <v>0.61660000000000004</v>
      </c>
      <c r="H3976">
        <v>0.61660000000000004</v>
      </c>
      <c r="I3976">
        <v>0.61660000000000004</v>
      </c>
      <c r="J3976">
        <v>0.61660000000000004</v>
      </c>
      <c r="K3976">
        <v>0.61660000000000004</v>
      </c>
      <c r="L3976">
        <v>0.61660000000000004</v>
      </c>
    </row>
    <row r="3977" spans="1:12" x14ac:dyDescent="0.25">
      <c r="A3977" t="s">
        <v>711</v>
      </c>
      <c r="B3977">
        <v>2016</v>
      </c>
      <c r="C3977" t="s">
        <v>698</v>
      </c>
      <c r="D3977">
        <v>0.57489999999999997</v>
      </c>
      <c r="E3977">
        <v>0.57489999999999997</v>
      </c>
      <c r="F3977">
        <v>0.57489999999999997</v>
      </c>
      <c r="G3977">
        <v>0.57489999999999997</v>
      </c>
      <c r="H3977">
        <v>0.57489999999999997</v>
      </c>
      <c r="I3977">
        <v>0.57489999999999997</v>
      </c>
      <c r="J3977">
        <v>0.57489999999999997</v>
      </c>
      <c r="K3977">
        <v>0.57489999999999997</v>
      </c>
      <c r="L3977">
        <v>0.57489999999999997</v>
      </c>
    </row>
    <row r="3978" spans="1:12" x14ac:dyDescent="0.25">
      <c r="A3978" t="s">
        <v>712</v>
      </c>
      <c r="B3978">
        <v>2016</v>
      </c>
      <c r="C3978" t="s">
        <v>702</v>
      </c>
      <c r="D3978">
        <v>3.56E-2</v>
      </c>
      <c r="E3978">
        <v>3.56E-2</v>
      </c>
      <c r="F3978">
        <v>3.56E-2</v>
      </c>
      <c r="G3978">
        <v>3.56E-2</v>
      </c>
      <c r="H3978">
        <v>3.56E-2</v>
      </c>
      <c r="I3978">
        <v>3.56E-2</v>
      </c>
      <c r="J3978">
        <v>3.56E-2</v>
      </c>
      <c r="K3978">
        <v>3.56E-2</v>
      </c>
      <c r="L3978">
        <v>3.56E-2</v>
      </c>
    </row>
    <row r="3979" spans="1:12" x14ac:dyDescent="0.25">
      <c r="A3979" t="s">
        <v>712</v>
      </c>
      <c r="B3979">
        <v>2016</v>
      </c>
      <c r="C3979" t="s">
        <v>699</v>
      </c>
      <c r="D3979">
        <v>1.2699999999999999E-2</v>
      </c>
      <c r="E3979">
        <v>1.2699999999999999E-2</v>
      </c>
      <c r="F3979">
        <v>1.2699999999999999E-2</v>
      </c>
      <c r="G3979">
        <v>1.2699999999999999E-2</v>
      </c>
      <c r="H3979">
        <v>1.2699999999999999E-2</v>
      </c>
      <c r="I3979">
        <v>1.2699999999999999E-2</v>
      </c>
      <c r="J3979">
        <v>1.2699999999999999E-2</v>
      </c>
      <c r="K3979">
        <v>1.2699999999999999E-2</v>
      </c>
      <c r="L3979">
        <v>1.2699999999999999E-2</v>
      </c>
    </row>
    <row r="3980" spans="1:12" x14ac:dyDescent="0.25">
      <c r="A3980" t="s">
        <v>712</v>
      </c>
      <c r="B3980">
        <v>2016</v>
      </c>
      <c r="C3980" t="s">
        <v>700</v>
      </c>
      <c r="D3980">
        <v>0.15820000000000001</v>
      </c>
      <c r="E3980">
        <v>0.15820000000000001</v>
      </c>
      <c r="F3980">
        <v>0.15820000000000001</v>
      </c>
      <c r="G3980">
        <v>0.15820000000000001</v>
      </c>
      <c r="H3980">
        <v>0.15820000000000001</v>
      </c>
      <c r="I3980">
        <v>0.15820000000000001</v>
      </c>
      <c r="J3980">
        <v>0.15820000000000001</v>
      </c>
      <c r="K3980">
        <v>0.15820000000000001</v>
      </c>
      <c r="L3980">
        <v>0.15820000000000001</v>
      </c>
    </row>
    <row r="3981" spans="1:12" x14ac:dyDescent="0.25">
      <c r="A3981" t="s">
        <v>712</v>
      </c>
      <c r="B3981">
        <v>2016</v>
      </c>
      <c r="C3981" t="s">
        <v>703</v>
      </c>
      <c r="D3981">
        <v>7.1000000000000004E-3</v>
      </c>
      <c r="E3981">
        <v>7.1000000000000004E-3</v>
      </c>
      <c r="F3981">
        <v>7.1000000000000004E-3</v>
      </c>
      <c r="G3981">
        <v>7.1000000000000004E-3</v>
      </c>
      <c r="H3981">
        <v>7.1000000000000004E-3</v>
      </c>
      <c r="I3981">
        <v>7.1000000000000004E-3</v>
      </c>
      <c r="J3981">
        <v>7.1000000000000004E-3</v>
      </c>
      <c r="K3981">
        <v>7.1000000000000004E-3</v>
      </c>
      <c r="L3981">
        <v>7.1000000000000004E-3</v>
      </c>
    </row>
    <row r="3982" spans="1:12" x14ac:dyDescent="0.25">
      <c r="A3982" t="s">
        <v>712</v>
      </c>
      <c r="B3982">
        <v>2016</v>
      </c>
      <c r="C3982" t="s">
        <v>698</v>
      </c>
      <c r="D3982">
        <v>0.1673</v>
      </c>
      <c r="E3982">
        <v>0.1673</v>
      </c>
      <c r="F3982">
        <v>0.1673</v>
      </c>
      <c r="G3982">
        <v>0.1673</v>
      </c>
      <c r="H3982">
        <v>0.1673</v>
      </c>
      <c r="I3982">
        <v>0.1673</v>
      </c>
      <c r="J3982">
        <v>0.1673</v>
      </c>
      <c r="K3982">
        <v>0.1673</v>
      </c>
      <c r="L3982">
        <v>0.1673</v>
      </c>
    </row>
    <row r="3983" spans="1:12" x14ac:dyDescent="0.25">
      <c r="A3983" t="s">
        <v>712</v>
      </c>
      <c r="B3983">
        <v>2016</v>
      </c>
      <c r="C3983" t="s">
        <v>697</v>
      </c>
      <c r="D3983">
        <v>0.5333</v>
      </c>
      <c r="E3983">
        <v>0.5333</v>
      </c>
      <c r="F3983">
        <v>0.5333</v>
      </c>
      <c r="G3983">
        <v>0.5333</v>
      </c>
      <c r="H3983">
        <v>0.5333</v>
      </c>
      <c r="I3983">
        <v>0.5333</v>
      </c>
      <c r="J3983">
        <v>0.5333</v>
      </c>
      <c r="K3983">
        <v>0.5333</v>
      </c>
      <c r="L3983">
        <v>0.5333</v>
      </c>
    </row>
    <row r="3984" spans="1:12" x14ac:dyDescent="0.25">
      <c r="A3984" t="s">
        <v>712</v>
      </c>
      <c r="B3984">
        <v>2016</v>
      </c>
      <c r="C3984" t="s">
        <v>701</v>
      </c>
      <c r="D3984">
        <v>0.15240000000000001</v>
      </c>
      <c r="E3984">
        <v>0.15240000000000001</v>
      </c>
      <c r="F3984">
        <v>0.15240000000000001</v>
      </c>
      <c r="G3984">
        <v>0.15240000000000001</v>
      </c>
      <c r="H3984">
        <v>0.15240000000000001</v>
      </c>
      <c r="I3984">
        <v>0.15240000000000001</v>
      </c>
      <c r="J3984">
        <v>0.15240000000000001</v>
      </c>
      <c r="K3984">
        <v>0.15240000000000001</v>
      </c>
      <c r="L3984">
        <v>0.15240000000000001</v>
      </c>
    </row>
    <row r="3985" spans="1:12" x14ac:dyDescent="0.25">
      <c r="A3985" t="s">
        <v>713</v>
      </c>
      <c r="B3985">
        <v>2016</v>
      </c>
      <c r="C3985" t="s">
        <v>698</v>
      </c>
      <c r="D3985">
        <v>3.6213000000000002</v>
      </c>
      <c r="E3985">
        <v>3.6213000000000002</v>
      </c>
      <c r="F3985">
        <v>3.6213000000000002</v>
      </c>
      <c r="G3985">
        <v>3.6213000000000002</v>
      </c>
      <c r="H3985">
        <v>3.6213000000000002</v>
      </c>
      <c r="I3985">
        <v>3.6213000000000002</v>
      </c>
      <c r="J3985">
        <v>3.6213000000000002</v>
      </c>
      <c r="K3985">
        <v>3.6213000000000002</v>
      </c>
      <c r="L3985">
        <v>3.6213000000000002</v>
      </c>
    </row>
    <row r="3986" spans="1:12" x14ac:dyDescent="0.25">
      <c r="A3986" t="s">
        <v>713</v>
      </c>
      <c r="B3986">
        <v>2016</v>
      </c>
      <c r="C3986" t="s">
        <v>701</v>
      </c>
      <c r="D3986">
        <v>3.4060000000000001</v>
      </c>
      <c r="E3986">
        <v>3.4060000000000001</v>
      </c>
      <c r="F3986">
        <v>3.4060000000000001</v>
      </c>
      <c r="G3986">
        <v>3.4060000000000001</v>
      </c>
      <c r="H3986">
        <v>3.4060000000000001</v>
      </c>
      <c r="I3986">
        <v>3.4060000000000001</v>
      </c>
      <c r="J3986">
        <v>3.4060000000000001</v>
      </c>
      <c r="K3986">
        <v>3.4060000000000001</v>
      </c>
      <c r="L3986">
        <v>3.4060000000000001</v>
      </c>
    </row>
    <row r="3987" spans="1:12" x14ac:dyDescent="0.25">
      <c r="A3987" t="s">
        <v>713</v>
      </c>
      <c r="B3987">
        <v>2016</v>
      </c>
      <c r="C3987" t="s">
        <v>702</v>
      </c>
      <c r="D3987">
        <v>0.82410000000000005</v>
      </c>
      <c r="E3987">
        <v>0.82410000000000005</v>
      </c>
      <c r="F3987">
        <v>0.82410000000000005</v>
      </c>
      <c r="G3987">
        <v>0.82410000000000005</v>
      </c>
      <c r="H3987">
        <v>0.82410000000000005</v>
      </c>
      <c r="I3987">
        <v>0.82410000000000005</v>
      </c>
      <c r="J3987">
        <v>0.82410000000000005</v>
      </c>
      <c r="K3987">
        <v>0.82410000000000005</v>
      </c>
      <c r="L3987">
        <v>0.82410000000000005</v>
      </c>
    </row>
    <row r="3988" spans="1:12" x14ac:dyDescent="0.25">
      <c r="A3988" t="s">
        <v>713</v>
      </c>
      <c r="B3988">
        <v>2016</v>
      </c>
      <c r="C3988" t="s">
        <v>703</v>
      </c>
      <c r="D3988">
        <v>0.16500000000000001</v>
      </c>
      <c r="E3988">
        <v>0.16500000000000001</v>
      </c>
      <c r="F3988">
        <v>0.16500000000000001</v>
      </c>
      <c r="G3988">
        <v>0.16500000000000001</v>
      </c>
      <c r="H3988">
        <v>0.16500000000000001</v>
      </c>
      <c r="I3988">
        <v>0.16500000000000001</v>
      </c>
      <c r="J3988">
        <v>0.16500000000000001</v>
      </c>
      <c r="K3988">
        <v>0.16500000000000001</v>
      </c>
      <c r="L3988">
        <v>0.16500000000000001</v>
      </c>
    </row>
    <row r="3989" spans="1:12" x14ac:dyDescent="0.25">
      <c r="A3989" t="s">
        <v>713</v>
      </c>
      <c r="B3989">
        <v>2016</v>
      </c>
      <c r="C3989" t="s">
        <v>697</v>
      </c>
      <c r="D3989">
        <v>11.967700000000001</v>
      </c>
      <c r="E3989">
        <v>11.967700000000001</v>
      </c>
      <c r="F3989">
        <v>11.967700000000001</v>
      </c>
      <c r="G3989">
        <v>11.967700000000001</v>
      </c>
      <c r="H3989">
        <v>11.967700000000001</v>
      </c>
      <c r="I3989">
        <v>11.967700000000001</v>
      </c>
      <c r="J3989">
        <v>11.967700000000001</v>
      </c>
      <c r="K3989">
        <v>11.967700000000001</v>
      </c>
      <c r="L3989">
        <v>11.967700000000001</v>
      </c>
    </row>
    <row r="3990" spans="1:12" x14ac:dyDescent="0.25">
      <c r="A3990" t="s">
        <v>713</v>
      </c>
      <c r="B3990">
        <v>2016</v>
      </c>
      <c r="C3990" t="s">
        <v>699</v>
      </c>
      <c r="D3990">
        <v>0.29370000000000002</v>
      </c>
      <c r="E3990">
        <v>0.29370000000000002</v>
      </c>
      <c r="F3990">
        <v>0.29370000000000002</v>
      </c>
      <c r="G3990">
        <v>0.29370000000000002</v>
      </c>
      <c r="H3990">
        <v>0.29370000000000002</v>
      </c>
      <c r="I3990">
        <v>0.29370000000000002</v>
      </c>
      <c r="J3990">
        <v>0.29370000000000002</v>
      </c>
      <c r="K3990">
        <v>0.29370000000000002</v>
      </c>
      <c r="L3990">
        <v>0.29370000000000002</v>
      </c>
    </row>
    <row r="3991" spans="1:12" x14ac:dyDescent="0.25">
      <c r="A3991" t="s">
        <v>713</v>
      </c>
      <c r="B3991">
        <v>2016</v>
      </c>
      <c r="C3991" t="s">
        <v>700</v>
      </c>
      <c r="D3991">
        <v>3.6576</v>
      </c>
      <c r="E3991">
        <v>3.6576</v>
      </c>
      <c r="F3991">
        <v>3.6576</v>
      </c>
      <c r="G3991">
        <v>3.6576</v>
      </c>
      <c r="H3991">
        <v>3.6576</v>
      </c>
      <c r="I3991">
        <v>3.6576</v>
      </c>
      <c r="J3991">
        <v>3.6576</v>
      </c>
      <c r="K3991">
        <v>3.6576</v>
      </c>
      <c r="L3991">
        <v>3.6576</v>
      </c>
    </row>
    <row r="3992" spans="1:12" x14ac:dyDescent="0.25">
      <c r="A3992" t="s">
        <v>714</v>
      </c>
      <c r="B3992">
        <v>2016</v>
      </c>
      <c r="C3992" t="s">
        <v>699</v>
      </c>
      <c r="D3992">
        <v>0.14069999999999999</v>
      </c>
      <c r="E3992">
        <v>0.14069999999999999</v>
      </c>
      <c r="F3992">
        <v>0.14069999999999999</v>
      </c>
      <c r="G3992">
        <v>0.14069999999999999</v>
      </c>
      <c r="H3992">
        <v>0.14069999999999999</v>
      </c>
      <c r="I3992">
        <v>0.14069999999999999</v>
      </c>
      <c r="J3992">
        <v>0.14069999999999999</v>
      </c>
      <c r="K3992">
        <v>0.14069999999999999</v>
      </c>
      <c r="L3992">
        <v>0.14069999999999999</v>
      </c>
    </row>
    <row r="3993" spans="1:12" x14ac:dyDescent="0.25">
      <c r="A3993" t="s">
        <v>714</v>
      </c>
      <c r="B3993">
        <v>2016</v>
      </c>
      <c r="C3993" t="s">
        <v>697</v>
      </c>
      <c r="D3993">
        <v>5.8959999999999999</v>
      </c>
      <c r="E3993">
        <v>5.8959999999999999</v>
      </c>
      <c r="F3993">
        <v>5.8959999999999999</v>
      </c>
      <c r="G3993">
        <v>5.8959999999999999</v>
      </c>
      <c r="H3993">
        <v>5.8959999999999999</v>
      </c>
      <c r="I3993">
        <v>5.8959999999999999</v>
      </c>
      <c r="J3993">
        <v>5.8959999999999999</v>
      </c>
      <c r="K3993">
        <v>5.8959999999999999</v>
      </c>
      <c r="L3993">
        <v>5.8959999999999999</v>
      </c>
    </row>
    <row r="3994" spans="1:12" x14ac:dyDescent="0.25">
      <c r="A3994" t="s">
        <v>714</v>
      </c>
      <c r="B3994">
        <v>2016</v>
      </c>
      <c r="C3994" t="s">
        <v>703</v>
      </c>
      <c r="D3994">
        <v>7.9000000000000001E-2</v>
      </c>
      <c r="E3994">
        <v>7.9000000000000001E-2</v>
      </c>
      <c r="F3994">
        <v>7.9000000000000001E-2</v>
      </c>
      <c r="G3994">
        <v>7.9000000000000001E-2</v>
      </c>
      <c r="H3994">
        <v>7.9000000000000001E-2</v>
      </c>
      <c r="I3994">
        <v>7.9000000000000001E-2</v>
      </c>
      <c r="J3994">
        <v>7.9000000000000001E-2</v>
      </c>
      <c r="K3994">
        <v>7.9000000000000001E-2</v>
      </c>
      <c r="L3994">
        <v>7.9000000000000001E-2</v>
      </c>
    </row>
    <row r="3995" spans="1:12" x14ac:dyDescent="0.25">
      <c r="A3995" t="s">
        <v>714</v>
      </c>
      <c r="B3995">
        <v>2016</v>
      </c>
      <c r="C3995" t="s">
        <v>701</v>
      </c>
      <c r="D3995">
        <v>1.5809</v>
      </c>
      <c r="E3995">
        <v>1.5809</v>
      </c>
      <c r="F3995">
        <v>1.5809</v>
      </c>
      <c r="G3995">
        <v>1.5809</v>
      </c>
      <c r="H3995">
        <v>1.5809</v>
      </c>
      <c r="I3995">
        <v>1.5809</v>
      </c>
      <c r="J3995">
        <v>1.5809</v>
      </c>
      <c r="K3995">
        <v>1.5809</v>
      </c>
      <c r="L3995">
        <v>1.5809</v>
      </c>
    </row>
    <row r="3996" spans="1:12" x14ac:dyDescent="0.25">
      <c r="A3996" t="s">
        <v>714</v>
      </c>
      <c r="B3996">
        <v>2016</v>
      </c>
      <c r="C3996" t="s">
        <v>702</v>
      </c>
      <c r="D3996">
        <v>0.39460000000000001</v>
      </c>
      <c r="E3996">
        <v>0.39460000000000001</v>
      </c>
      <c r="F3996">
        <v>0.39460000000000001</v>
      </c>
      <c r="G3996">
        <v>0.39460000000000001</v>
      </c>
      <c r="H3996">
        <v>0.39460000000000001</v>
      </c>
      <c r="I3996">
        <v>0.39460000000000001</v>
      </c>
      <c r="J3996">
        <v>0.39460000000000001</v>
      </c>
      <c r="K3996">
        <v>0.39460000000000001</v>
      </c>
      <c r="L3996">
        <v>0.39460000000000001</v>
      </c>
    </row>
    <row r="3997" spans="1:12" x14ac:dyDescent="0.25">
      <c r="A3997" t="s">
        <v>714</v>
      </c>
      <c r="B3997">
        <v>2016</v>
      </c>
      <c r="C3997" t="s">
        <v>700</v>
      </c>
      <c r="D3997">
        <v>1.7516</v>
      </c>
      <c r="E3997">
        <v>1.7516</v>
      </c>
      <c r="F3997">
        <v>1.7516</v>
      </c>
      <c r="G3997">
        <v>1.7516</v>
      </c>
      <c r="H3997">
        <v>1.7516</v>
      </c>
      <c r="I3997">
        <v>1.7516</v>
      </c>
      <c r="J3997">
        <v>1.7516</v>
      </c>
      <c r="K3997">
        <v>1.7516</v>
      </c>
      <c r="L3997">
        <v>1.7516</v>
      </c>
    </row>
    <row r="3998" spans="1:12" x14ac:dyDescent="0.25">
      <c r="A3998" t="s">
        <v>714</v>
      </c>
      <c r="B3998">
        <v>2016</v>
      </c>
      <c r="C3998" t="s">
        <v>698</v>
      </c>
      <c r="D3998">
        <v>1.9492</v>
      </c>
      <c r="E3998">
        <v>1.9492</v>
      </c>
      <c r="F3998">
        <v>1.9492</v>
      </c>
      <c r="G3998">
        <v>1.9492</v>
      </c>
      <c r="H3998">
        <v>1.9492</v>
      </c>
      <c r="I3998">
        <v>1.9492</v>
      </c>
      <c r="J3998">
        <v>1.9492</v>
      </c>
      <c r="K3998">
        <v>1.9492</v>
      </c>
      <c r="L3998">
        <v>1.9492</v>
      </c>
    </row>
    <row r="3999" spans="1:12" x14ac:dyDescent="0.25">
      <c r="A3999" t="s">
        <v>715</v>
      </c>
      <c r="B3999">
        <v>2016</v>
      </c>
      <c r="C3999" t="s">
        <v>703</v>
      </c>
      <c r="D3999">
        <v>1.06E-2</v>
      </c>
      <c r="E3999">
        <v>1.06E-2</v>
      </c>
      <c r="F3999">
        <v>1.06E-2</v>
      </c>
      <c r="G3999">
        <v>1.06E-2</v>
      </c>
      <c r="H3999">
        <v>1.06E-2</v>
      </c>
      <c r="I3999">
        <v>1.06E-2</v>
      </c>
      <c r="J3999">
        <v>1.06E-2</v>
      </c>
      <c r="K3999">
        <v>1.06E-2</v>
      </c>
      <c r="L3999">
        <v>1.06E-2</v>
      </c>
    </row>
    <row r="4000" spans="1:12" x14ac:dyDescent="0.25">
      <c r="A4000" t="s">
        <v>715</v>
      </c>
      <c r="B4000">
        <v>2016</v>
      </c>
      <c r="C4000" t="s">
        <v>700</v>
      </c>
      <c r="D4000">
        <v>0.2354</v>
      </c>
      <c r="E4000">
        <v>0.2354</v>
      </c>
      <c r="F4000">
        <v>0.2354</v>
      </c>
      <c r="G4000">
        <v>0.2354</v>
      </c>
      <c r="H4000">
        <v>0.2354</v>
      </c>
      <c r="I4000">
        <v>0.2354</v>
      </c>
      <c r="J4000">
        <v>0.2354</v>
      </c>
      <c r="K4000">
        <v>0.2354</v>
      </c>
      <c r="L4000">
        <v>0.2354</v>
      </c>
    </row>
    <row r="4001" spans="1:12" x14ac:dyDescent="0.25">
      <c r="A4001" t="s">
        <v>715</v>
      </c>
      <c r="B4001">
        <v>2016</v>
      </c>
      <c r="C4001" t="s">
        <v>697</v>
      </c>
      <c r="D4001">
        <v>0.69310000000000005</v>
      </c>
      <c r="E4001">
        <v>0.69310000000000005</v>
      </c>
      <c r="F4001">
        <v>0.69310000000000005</v>
      </c>
      <c r="G4001">
        <v>0.69310000000000005</v>
      </c>
      <c r="H4001">
        <v>0.69310000000000005</v>
      </c>
      <c r="I4001">
        <v>0.69310000000000005</v>
      </c>
      <c r="J4001">
        <v>0.69310000000000005</v>
      </c>
      <c r="K4001">
        <v>0.69310000000000005</v>
      </c>
      <c r="L4001">
        <v>0.69310000000000005</v>
      </c>
    </row>
    <row r="4002" spans="1:12" x14ac:dyDescent="0.25">
      <c r="A4002" t="s">
        <v>715</v>
      </c>
      <c r="B4002">
        <v>2016</v>
      </c>
      <c r="C4002" t="s">
        <v>702</v>
      </c>
      <c r="D4002">
        <v>5.2999999999999999E-2</v>
      </c>
      <c r="E4002">
        <v>5.2999999999999999E-2</v>
      </c>
      <c r="F4002">
        <v>5.2999999999999999E-2</v>
      </c>
      <c r="G4002">
        <v>5.2999999999999999E-2</v>
      </c>
      <c r="H4002">
        <v>5.2999999999999999E-2</v>
      </c>
      <c r="I4002">
        <v>5.2999999999999999E-2</v>
      </c>
      <c r="J4002">
        <v>5.2999999999999999E-2</v>
      </c>
      <c r="K4002">
        <v>5.2999999999999999E-2</v>
      </c>
      <c r="L4002">
        <v>5.2999999999999999E-2</v>
      </c>
    </row>
    <row r="4003" spans="1:12" x14ac:dyDescent="0.25">
      <c r="A4003" t="s">
        <v>715</v>
      </c>
      <c r="B4003">
        <v>2016</v>
      </c>
      <c r="C4003" t="s">
        <v>698</v>
      </c>
      <c r="D4003">
        <v>0.20050000000000001</v>
      </c>
      <c r="E4003">
        <v>0.20050000000000001</v>
      </c>
      <c r="F4003">
        <v>0.20050000000000001</v>
      </c>
      <c r="G4003">
        <v>0.20050000000000001</v>
      </c>
      <c r="H4003">
        <v>0.20050000000000001</v>
      </c>
      <c r="I4003">
        <v>0.20050000000000001</v>
      </c>
      <c r="J4003">
        <v>0.20050000000000001</v>
      </c>
      <c r="K4003">
        <v>0.20050000000000001</v>
      </c>
      <c r="L4003">
        <v>0.20050000000000001</v>
      </c>
    </row>
    <row r="4004" spans="1:12" x14ac:dyDescent="0.25">
      <c r="A4004" t="s">
        <v>715</v>
      </c>
      <c r="B4004">
        <v>2016</v>
      </c>
      <c r="C4004" t="s">
        <v>699</v>
      </c>
      <c r="D4004">
        <v>1.89E-2</v>
      </c>
      <c r="E4004">
        <v>1.89E-2</v>
      </c>
      <c r="F4004">
        <v>1.89E-2</v>
      </c>
      <c r="G4004">
        <v>1.89E-2</v>
      </c>
      <c r="H4004">
        <v>1.89E-2</v>
      </c>
      <c r="I4004">
        <v>1.89E-2</v>
      </c>
      <c r="J4004">
        <v>1.89E-2</v>
      </c>
      <c r="K4004">
        <v>1.89E-2</v>
      </c>
      <c r="L4004">
        <v>1.89E-2</v>
      </c>
    </row>
    <row r="4005" spans="1:12" x14ac:dyDescent="0.25">
      <c r="A4005" t="s">
        <v>715</v>
      </c>
      <c r="B4005">
        <v>2016</v>
      </c>
      <c r="C4005" t="s">
        <v>701</v>
      </c>
      <c r="D4005">
        <v>0.17460000000000001</v>
      </c>
      <c r="E4005">
        <v>0.17460000000000001</v>
      </c>
      <c r="F4005">
        <v>0.17460000000000001</v>
      </c>
      <c r="G4005">
        <v>0.17460000000000001</v>
      </c>
      <c r="H4005">
        <v>0.17460000000000001</v>
      </c>
      <c r="I4005">
        <v>0.17460000000000001</v>
      </c>
      <c r="J4005">
        <v>0.17460000000000001</v>
      </c>
      <c r="K4005">
        <v>0.17460000000000001</v>
      </c>
      <c r="L4005">
        <v>0.17460000000000001</v>
      </c>
    </row>
    <row r="4006" spans="1:12" x14ac:dyDescent="0.25">
      <c r="A4006" t="s">
        <v>716</v>
      </c>
      <c r="B4006">
        <v>2016</v>
      </c>
      <c r="C4006" t="s">
        <v>703</v>
      </c>
      <c r="D4006">
        <v>1.26E-2</v>
      </c>
      <c r="E4006">
        <v>1.26E-2</v>
      </c>
      <c r="F4006">
        <v>1.26E-2</v>
      </c>
      <c r="G4006">
        <v>1.26E-2</v>
      </c>
      <c r="H4006">
        <v>1.26E-2</v>
      </c>
      <c r="I4006">
        <v>1.26E-2</v>
      </c>
      <c r="J4006">
        <v>1.26E-2</v>
      </c>
      <c r="K4006">
        <v>1.26E-2</v>
      </c>
      <c r="L4006">
        <v>1.26E-2</v>
      </c>
    </row>
    <row r="4007" spans="1:12" x14ac:dyDescent="0.25">
      <c r="A4007" t="s">
        <v>716</v>
      </c>
      <c r="B4007">
        <v>2016</v>
      </c>
      <c r="C4007" t="s">
        <v>697</v>
      </c>
      <c r="D4007">
        <v>0.87960000000000005</v>
      </c>
      <c r="E4007">
        <v>0.87960000000000005</v>
      </c>
      <c r="F4007">
        <v>0.87960000000000005</v>
      </c>
      <c r="G4007">
        <v>0.87960000000000005</v>
      </c>
      <c r="H4007">
        <v>0.87960000000000005</v>
      </c>
      <c r="I4007">
        <v>0.87960000000000005</v>
      </c>
      <c r="J4007">
        <v>0.87960000000000005</v>
      </c>
      <c r="K4007">
        <v>0.87960000000000005</v>
      </c>
      <c r="L4007">
        <v>0.87960000000000005</v>
      </c>
    </row>
    <row r="4008" spans="1:12" x14ac:dyDescent="0.25">
      <c r="A4008" t="s">
        <v>716</v>
      </c>
      <c r="B4008">
        <v>2016</v>
      </c>
      <c r="C4008" t="s">
        <v>698</v>
      </c>
      <c r="D4008">
        <v>0.28410000000000002</v>
      </c>
      <c r="E4008">
        <v>0.28410000000000002</v>
      </c>
      <c r="F4008">
        <v>0.28410000000000002</v>
      </c>
      <c r="G4008">
        <v>0.28410000000000002</v>
      </c>
      <c r="H4008">
        <v>0.28410000000000002</v>
      </c>
      <c r="I4008">
        <v>0.28410000000000002</v>
      </c>
      <c r="J4008">
        <v>0.28410000000000002</v>
      </c>
      <c r="K4008">
        <v>0.28410000000000002</v>
      </c>
      <c r="L4008">
        <v>0.28410000000000002</v>
      </c>
    </row>
    <row r="4009" spans="1:12" x14ac:dyDescent="0.25">
      <c r="A4009" t="s">
        <v>716</v>
      </c>
      <c r="B4009">
        <v>2016</v>
      </c>
      <c r="C4009" t="s">
        <v>700</v>
      </c>
      <c r="D4009">
        <v>0.27950000000000003</v>
      </c>
      <c r="E4009">
        <v>0.27950000000000003</v>
      </c>
      <c r="F4009">
        <v>0.27950000000000003</v>
      </c>
      <c r="G4009">
        <v>0.27950000000000003</v>
      </c>
      <c r="H4009">
        <v>0.27950000000000003</v>
      </c>
      <c r="I4009">
        <v>0.27950000000000003</v>
      </c>
      <c r="J4009">
        <v>0.27950000000000003</v>
      </c>
      <c r="K4009">
        <v>0.27950000000000003</v>
      </c>
      <c r="L4009">
        <v>0.27950000000000003</v>
      </c>
    </row>
    <row r="4010" spans="1:12" x14ac:dyDescent="0.25">
      <c r="A4010" t="s">
        <v>716</v>
      </c>
      <c r="B4010">
        <v>2016</v>
      </c>
      <c r="C4010" t="s">
        <v>702</v>
      </c>
      <c r="D4010">
        <v>6.3E-2</v>
      </c>
      <c r="E4010">
        <v>6.3E-2</v>
      </c>
      <c r="F4010">
        <v>6.3E-2</v>
      </c>
      <c r="G4010">
        <v>6.3E-2</v>
      </c>
      <c r="H4010">
        <v>6.3E-2</v>
      </c>
      <c r="I4010">
        <v>6.3E-2</v>
      </c>
      <c r="J4010">
        <v>6.3E-2</v>
      </c>
      <c r="K4010">
        <v>6.3E-2</v>
      </c>
      <c r="L4010">
        <v>6.3E-2</v>
      </c>
    </row>
    <row r="4011" spans="1:12" x14ac:dyDescent="0.25">
      <c r="A4011" t="s">
        <v>716</v>
      </c>
      <c r="B4011">
        <v>2016</v>
      </c>
      <c r="C4011" t="s">
        <v>699</v>
      </c>
      <c r="D4011">
        <v>2.24E-2</v>
      </c>
      <c r="E4011">
        <v>2.24E-2</v>
      </c>
      <c r="F4011">
        <v>2.24E-2</v>
      </c>
      <c r="G4011">
        <v>2.24E-2</v>
      </c>
      <c r="H4011">
        <v>2.24E-2</v>
      </c>
      <c r="I4011">
        <v>2.24E-2</v>
      </c>
      <c r="J4011">
        <v>2.24E-2</v>
      </c>
      <c r="K4011">
        <v>2.24E-2</v>
      </c>
      <c r="L4011">
        <v>2.24E-2</v>
      </c>
    </row>
    <row r="4012" spans="1:12" x14ac:dyDescent="0.25">
      <c r="A4012" t="s">
        <v>716</v>
      </c>
      <c r="B4012">
        <v>2016</v>
      </c>
      <c r="C4012" t="s">
        <v>701</v>
      </c>
      <c r="D4012">
        <v>0.21790000000000001</v>
      </c>
      <c r="E4012">
        <v>0.21790000000000001</v>
      </c>
      <c r="F4012">
        <v>0.21790000000000001</v>
      </c>
      <c r="G4012">
        <v>0.21790000000000001</v>
      </c>
      <c r="H4012">
        <v>0.21790000000000001</v>
      </c>
      <c r="I4012">
        <v>0.21790000000000001</v>
      </c>
      <c r="J4012">
        <v>0.21790000000000001</v>
      </c>
      <c r="K4012">
        <v>0.21790000000000001</v>
      </c>
      <c r="L4012">
        <v>0.21790000000000001</v>
      </c>
    </row>
    <row r="4013" spans="1:12" x14ac:dyDescent="0.25">
      <c r="A4013" t="s">
        <v>717</v>
      </c>
      <c r="B4013">
        <v>2016</v>
      </c>
      <c r="C4013" t="s">
        <v>700</v>
      </c>
      <c r="D4013">
        <v>2.2206999999999999</v>
      </c>
      <c r="E4013">
        <v>2.2206999999999999</v>
      </c>
      <c r="F4013">
        <v>2.2206999999999999</v>
      </c>
      <c r="G4013">
        <v>2.2206999999999999</v>
      </c>
      <c r="H4013">
        <v>2.2206999999999999</v>
      </c>
      <c r="I4013">
        <v>2.2206999999999999</v>
      </c>
      <c r="J4013">
        <v>2.2206999999999999</v>
      </c>
      <c r="K4013">
        <v>2.2206999999999999</v>
      </c>
      <c r="L4013">
        <v>2.2206999999999999</v>
      </c>
    </row>
    <row r="4014" spans="1:12" x14ac:dyDescent="0.25">
      <c r="A4014" t="s">
        <v>717</v>
      </c>
      <c r="B4014">
        <v>2016</v>
      </c>
      <c r="C4014" t="s">
        <v>703</v>
      </c>
      <c r="D4014">
        <v>0.1002</v>
      </c>
      <c r="E4014">
        <v>0.1002</v>
      </c>
      <c r="F4014">
        <v>0.1002</v>
      </c>
      <c r="G4014">
        <v>0.1002</v>
      </c>
      <c r="H4014">
        <v>0.1002</v>
      </c>
      <c r="I4014">
        <v>0.1002</v>
      </c>
      <c r="J4014">
        <v>0.1002</v>
      </c>
      <c r="K4014">
        <v>0.1002</v>
      </c>
      <c r="L4014">
        <v>0.1002</v>
      </c>
    </row>
    <row r="4015" spans="1:12" x14ac:dyDescent="0.25">
      <c r="A4015" t="s">
        <v>717</v>
      </c>
      <c r="B4015">
        <v>2016</v>
      </c>
      <c r="C4015" t="s">
        <v>702</v>
      </c>
      <c r="D4015">
        <v>0.50029999999999997</v>
      </c>
      <c r="E4015">
        <v>0.50029999999999997</v>
      </c>
      <c r="F4015">
        <v>0.50029999999999997</v>
      </c>
      <c r="G4015">
        <v>0.50029999999999997</v>
      </c>
      <c r="H4015">
        <v>0.50029999999999997</v>
      </c>
      <c r="I4015">
        <v>0.50029999999999997</v>
      </c>
      <c r="J4015">
        <v>0.50029999999999997</v>
      </c>
      <c r="K4015">
        <v>0.50029999999999997</v>
      </c>
      <c r="L4015">
        <v>0.50029999999999997</v>
      </c>
    </row>
    <row r="4016" spans="1:12" x14ac:dyDescent="0.25">
      <c r="A4016" t="s">
        <v>717</v>
      </c>
      <c r="B4016">
        <v>2016</v>
      </c>
      <c r="C4016" t="s">
        <v>701</v>
      </c>
      <c r="D4016">
        <v>1.8937999999999999</v>
      </c>
      <c r="E4016">
        <v>1.8937999999999999</v>
      </c>
      <c r="F4016">
        <v>1.8937999999999999</v>
      </c>
      <c r="G4016">
        <v>1.8937999999999999</v>
      </c>
      <c r="H4016">
        <v>1.8937999999999999</v>
      </c>
      <c r="I4016">
        <v>1.8937999999999999</v>
      </c>
      <c r="J4016">
        <v>1.8937999999999999</v>
      </c>
      <c r="K4016">
        <v>1.8937999999999999</v>
      </c>
      <c r="L4016">
        <v>1.8937999999999999</v>
      </c>
    </row>
    <row r="4017" spans="1:12" x14ac:dyDescent="0.25">
      <c r="A4017" t="s">
        <v>717</v>
      </c>
      <c r="B4017">
        <v>2016</v>
      </c>
      <c r="C4017" t="s">
        <v>698</v>
      </c>
      <c r="D4017">
        <v>2.0152000000000001</v>
      </c>
      <c r="E4017">
        <v>2.0152000000000001</v>
      </c>
      <c r="F4017">
        <v>2.0152000000000001</v>
      </c>
      <c r="G4017">
        <v>2.0152000000000001</v>
      </c>
      <c r="H4017">
        <v>2.0152000000000001</v>
      </c>
      <c r="I4017">
        <v>2.0152000000000001</v>
      </c>
      <c r="J4017">
        <v>2.0152000000000001</v>
      </c>
      <c r="K4017">
        <v>2.0152000000000001</v>
      </c>
      <c r="L4017">
        <v>2.0152000000000001</v>
      </c>
    </row>
    <row r="4018" spans="1:12" x14ac:dyDescent="0.25">
      <c r="A4018" t="s">
        <v>717</v>
      </c>
      <c r="B4018">
        <v>2016</v>
      </c>
      <c r="C4018" t="s">
        <v>699</v>
      </c>
      <c r="D4018">
        <v>0.17829999999999999</v>
      </c>
      <c r="E4018">
        <v>0.17829999999999999</v>
      </c>
      <c r="F4018">
        <v>0.17829999999999999</v>
      </c>
      <c r="G4018">
        <v>0.17829999999999999</v>
      </c>
      <c r="H4018">
        <v>0.17829999999999999</v>
      </c>
      <c r="I4018">
        <v>0.17829999999999999</v>
      </c>
      <c r="J4018">
        <v>0.17829999999999999</v>
      </c>
      <c r="K4018">
        <v>0.17829999999999999</v>
      </c>
      <c r="L4018">
        <v>0.17829999999999999</v>
      </c>
    </row>
    <row r="4019" spans="1:12" x14ac:dyDescent="0.25">
      <c r="A4019" t="s">
        <v>717</v>
      </c>
      <c r="B4019">
        <v>2016</v>
      </c>
      <c r="C4019" t="s">
        <v>697</v>
      </c>
      <c r="D4019">
        <v>6.9085999999999999</v>
      </c>
      <c r="E4019">
        <v>6.9085999999999999</v>
      </c>
      <c r="F4019">
        <v>6.9085999999999999</v>
      </c>
      <c r="G4019">
        <v>6.9085999999999999</v>
      </c>
      <c r="H4019">
        <v>6.9085999999999999</v>
      </c>
      <c r="I4019">
        <v>6.9085999999999999</v>
      </c>
      <c r="J4019">
        <v>6.9085999999999999</v>
      </c>
      <c r="K4019">
        <v>6.9085999999999999</v>
      </c>
      <c r="L4019">
        <v>6.9085999999999999</v>
      </c>
    </row>
    <row r="4020" spans="1:12" x14ac:dyDescent="0.25">
      <c r="A4020" t="s">
        <v>718</v>
      </c>
      <c r="B4020">
        <v>2016</v>
      </c>
      <c r="C4020" t="s">
        <v>701</v>
      </c>
      <c r="D4020">
        <v>0.98340000000000005</v>
      </c>
      <c r="E4020">
        <v>0.98340000000000005</v>
      </c>
      <c r="F4020">
        <v>0.98340000000000005</v>
      </c>
      <c r="G4020">
        <v>0.98340000000000005</v>
      </c>
      <c r="H4020">
        <v>0.98340000000000005</v>
      </c>
      <c r="I4020">
        <v>0.98340000000000005</v>
      </c>
      <c r="J4020">
        <v>0.98340000000000005</v>
      </c>
      <c r="K4020">
        <v>0.98340000000000005</v>
      </c>
      <c r="L4020">
        <v>0.98340000000000005</v>
      </c>
    </row>
    <row r="4021" spans="1:12" x14ac:dyDescent="0.25">
      <c r="A4021" t="s">
        <v>718</v>
      </c>
      <c r="B4021">
        <v>2016</v>
      </c>
      <c r="C4021" t="s">
        <v>703</v>
      </c>
      <c r="D4021">
        <v>4.99E-2</v>
      </c>
      <c r="E4021">
        <v>4.99E-2</v>
      </c>
      <c r="F4021">
        <v>4.99E-2</v>
      </c>
      <c r="G4021">
        <v>4.99E-2</v>
      </c>
      <c r="H4021">
        <v>4.99E-2</v>
      </c>
      <c r="I4021">
        <v>4.99E-2</v>
      </c>
      <c r="J4021">
        <v>4.99E-2</v>
      </c>
      <c r="K4021">
        <v>4.99E-2</v>
      </c>
      <c r="L4021">
        <v>4.99E-2</v>
      </c>
    </row>
    <row r="4022" spans="1:12" x14ac:dyDescent="0.25">
      <c r="A4022" t="s">
        <v>718</v>
      </c>
      <c r="B4022">
        <v>2016</v>
      </c>
      <c r="C4022" t="s">
        <v>697</v>
      </c>
      <c r="D4022">
        <v>3.8300999999999998</v>
      </c>
      <c r="E4022">
        <v>3.8300999999999998</v>
      </c>
      <c r="F4022">
        <v>3.8300999999999998</v>
      </c>
      <c r="G4022">
        <v>3.8300999999999998</v>
      </c>
      <c r="H4022">
        <v>3.8300999999999998</v>
      </c>
      <c r="I4022">
        <v>3.8300999999999998</v>
      </c>
      <c r="J4022">
        <v>3.8300999999999998</v>
      </c>
      <c r="K4022">
        <v>3.8300999999999998</v>
      </c>
      <c r="L4022">
        <v>3.8300999999999998</v>
      </c>
    </row>
    <row r="4023" spans="1:12" x14ac:dyDescent="0.25">
      <c r="A4023" t="s">
        <v>718</v>
      </c>
      <c r="B4023">
        <v>2016</v>
      </c>
      <c r="C4023" t="s">
        <v>699</v>
      </c>
      <c r="D4023">
        <v>8.8800000000000004E-2</v>
      </c>
      <c r="E4023">
        <v>8.8800000000000004E-2</v>
      </c>
      <c r="F4023">
        <v>8.8800000000000004E-2</v>
      </c>
      <c r="G4023">
        <v>8.8800000000000004E-2</v>
      </c>
      <c r="H4023">
        <v>8.8800000000000004E-2</v>
      </c>
      <c r="I4023">
        <v>8.8800000000000004E-2</v>
      </c>
      <c r="J4023">
        <v>8.8800000000000004E-2</v>
      </c>
      <c r="K4023">
        <v>8.8800000000000004E-2</v>
      </c>
      <c r="L4023">
        <v>8.8800000000000004E-2</v>
      </c>
    </row>
    <row r="4024" spans="1:12" x14ac:dyDescent="0.25">
      <c r="A4024" t="s">
        <v>718</v>
      </c>
      <c r="B4024">
        <v>2016</v>
      </c>
      <c r="C4024" t="s">
        <v>702</v>
      </c>
      <c r="D4024">
        <v>0.24929999999999999</v>
      </c>
      <c r="E4024">
        <v>0.24929999999999999</v>
      </c>
      <c r="F4024">
        <v>0.24929999999999999</v>
      </c>
      <c r="G4024">
        <v>0.24929999999999999</v>
      </c>
      <c r="H4024">
        <v>0.24929999999999999</v>
      </c>
      <c r="I4024">
        <v>0.24929999999999999</v>
      </c>
      <c r="J4024">
        <v>0.24929999999999999</v>
      </c>
      <c r="K4024">
        <v>0.24929999999999999</v>
      </c>
      <c r="L4024">
        <v>0.24929999999999999</v>
      </c>
    </row>
    <row r="4025" spans="1:12" x14ac:dyDescent="0.25">
      <c r="A4025" t="s">
        <v>718</v>
      </c>
      <c r="B4025">
        <v>2016</v>
      </c>
      <c r="C4025" t="s">
        <v>700</v>
      </c>
      <c r="D4025">
        <v>1.1064000000000001</v>
      </c>
      <c r="E4025">
        <v>1.1064000000000001</v>
      </c>
      <c r="F4025">
        <v>1.1064000000000001</v>
      </c>
      <c r="G4025">
        <v>1.1064000000000001</v>
      </c>
      <c r="H4025">
        <v>1.1064000000000001</v>
      </c>
      <c r="I4025">
        <v>1.1064000000000001</v>
      </c>
      <c r="J4025">
        <v>1.1064000000000001</v>
      </c>
      <c r="K4025">
        <v>1.1064000000000001</v>
      </c>
      <c r="L4025">
        <v>1.1064000000000001</v>
      </c>
    </row>
    <row r="4026" spans="1:12" x14ac:dyDescent="0.25">
      <c r="A4026" t="s">
        <v>718</v>
      </c>
      <c r="B4026">
        <v>2016</v>
      </c>
      <c r="C4026" t="s">
        <v>698</v>
      </c>
      <c r="D4026">
        <v>1.3523000000000001</v>
      </c>
      <c r="E4026">
        <v>1.3523000000000001</v>
      </c>
      <c r="F4026">
        <v>1.3523000000000001</v>
      </c>
      <c r="G4026">
        <v>1.3523000000000001</v>
      </c>
      <c r="H4026">
        <v>1.3523000000000001</v>
      </c>
      <c r="I4026">
        <v>1.3523000000000001</v>
      </c>
      <c r="J4026">
        <v>1.3523000000000001</v>
      </c>
      <c r="K4026">
        <v>1.3523000000000001</v>
      </c>
      <c r="L4026">
        <v>1.3523000000000001</v>
      </c>
    </row>
    <row r="4027" spans="1:12" x14ac:dyDescent="0.25">
      <c r="A4027" t="s">
        <v>719</v>
      </c>
      <c r="B4027">
        <v>2016</v>
      </c>
      <c r="C4027" t="s">
        <v>702</v>
      </c>
      <c r="D4027">
        <v>0.1154</v>
      </c>
      <c r="E4027">
        <v>0.1154</v>
      </c>
      <c r="F4027">
        <v>0.1154</v>
      </c>
      <c r="G4027">
        <v>0.1154</v>
      </c>
      <c r="H4027">
        <v>0.1154</v>
      </c>
      <c r="I4027">
        <v>0.1154</v>
      </c>
      <c r="J4027">
        <v>0.1154</v>
      </c>
      <c r="K4027">
        <v>0.1154</v>
      </c>
      <c r="L4027">
        <v>0.1154</v>
      </c>
    </row>
    <row r="4028" spans="1:12" x14ac:dyDescent="0.25">
      <c r="A4028" t="s">
        <v>719</v>
      </c>
      <c r="B4028">
        <v>2016</v>
      </c>
      <c r="C4028" t="s">
        <v>703</v>
      </c>
      <c r="D4028">
        <v>2.3099999999999999E-2</v>
      </c>
      <c r="E4028">
        <v>2.3099999999999999E-2</v>
      </c>
      <c r="F4028">
        <v>2.3099999999999999E-2</v>
      </c>
      <c r="G4028">
        <v>2.3099999999999999E-2</v>
      </c>
      <c r="H4028">
        <v>2.3099999999999999E-2</v>
      </c>
      <c r="I4028">
        <v>2.3099999999999999E-2</v>
      </c>
      <c r="J4028">
        <v>2.3099999999999999E-2</v>
      </c>
      <c r="K4028">
        <v>2.3099999999999999E-2</v>
      </c>
      <c r="L4028">
        <v>2.3099999999999999E-2</v>
      </c>
    </row>
    <row r="4029" spans="1:12" x14ac:dyDescent="0.25">
      <c r="A4029" t="s">
        <v>719</v>
      </c>
      <c r="B4029">
        <v>2016</v>
      </c>
      <c r="C4029" t="s">
        <v>699</v>
      </c>
      <c r="D4029">
        <v>4.1099999999999998E-2</v>
      </c>
      <c r="E4029">
        <v>4.1099999999999998E-2</v>
      </c>
      <c r="F4029">
        <v>4.1099999999999998E-2</v>
      </c>
      <c r="G4029">
        <v>4.1099999999999998E-2</v>
      </c>
      <c r="H4029">
        <v>4.1099999999999998E-2</v>
      </c>
      <c r="I4029">
        <v>4.1099999999999998E-2</v>
      </c>
      <c r="J4029">
        <v>4.1099999999999998E-2</v>
      </c>
      <c r="K4029">
        <v>4.1099999999999998E-2</v>
      </c>
      <c r="L4029">
        <v>4.1099999999999998E-2</v>
      </c>
    </row>
    <row r="4030" spans="1:12" x14ac:dyDescent="0.25">
      <c r="A4030" t="s">
        <v>719</v>
      </c>
      <c r="B4030">
        <v>2016</v>
      </c>
      <c r="C4030" t="s">
        <v>698</v>
      </c>
      <c r="D4030">
        <v>0.56259999999999999</v>
      </c>
      <c r="E4030">
        <v>0.56259999999999999</v>
      </c>
      <c r="F4030">
        <v>0.56259999999999999</v>
      </c>
      <c r="G4030">
        <v>0.56259999999999999</v>
      </c>
      <c r="H4030">
        <v>0.56259999999999999</v>
      </c>
      <c r="I4030">
        <v>0.56259999999999999</v>
      </c>
      <c r="J4030">
        <v>0.56259999999999999</v>
      </c>
      <c r="K4030">
        <v>0.56259999999999999</v>
      </c>
      <c r="L4030">
        <v>0.56259999999999999</v>
      </c>
    </row>
    <row r="4031" spans="1:12" x14ac:dyDescent="0.25">
      <c r="A4031" t="s">
        <v>719</v>
      </c>
      <c r="B4031">
        <v>2016</v>
      </c>
      <c r="C4031" t="s">
        <v>700</v>
      </c>
      <c r="D4031">
        <v>0.51200000000000001</v>
      </c>
      <c r="E4031">
        <v>0.51200000000000001</v>
      </c>
      <c r="F4031">
        <v>0.51200000000000001</v>
      </c>
      <c r="G4031">
        <v>0.51200000000000001</v>
      </c>
      <c r="H4031">
        <v>0.51200000000000001</v>
      </c>
      <c r="I4031">
        <v>0.51200000000000001</v>
      </c>
      <c r="J4031">
        <v>0.51200000000000001</v>
      </c>
      <c r="K4031">
        <v>0.51200000000000001</v>
      </c>
      <c r="L4031">
        <v>0.51200000000000001</v>
      </c>
    </row>
    <row r="4032" spans="1:12" x14ac:dyDescent="0.25">
      <c r="A4032" t="s">
        <v>719</v>
      </c>
      <c r="B4032">
        <v>2016</v>
      </c>
      <c r="C4032" t="s">
        <v>697</v>
      </c>
      <c r="D4032">
        <v>1.7203999999999999</v>
      </c>
      <c r="E4032">
        <v>1.7203999999999999</v>
      </c>
      <c r="F4032">
        <v>1.7203999999999999</v>
      </c>
      <c r="G4032">
        <v>1.7203999999999999</v>
      </c>
      <c r="H4032">
        <v>1.7203999999999999</v>
      </c>
      <c r="I4032">
        <v>1.7203999999999999</v>
      </c>
      <c r="J4032">
        <v>1.7203999999999999</v>
      </c>
      <c r="K4032">
        <v>1.7203999999999999</v>
      </c>
      <c r="L4032">
        <v>1.7203999999999999</v>
      </c>
    </row>
    <row r="4033" spans="1:12" x14ac:dyDescent="0.25">
      <c r="A4033" t="s">
        <v>719</v>
      </c>
      <c r="B4033">
        <v>2016</v>
      </c>
      <c r="C4033" t="s">
        <v>701</v>
      </c>
      <c r="D4033">
        <v>0.4662</v>
      </c>
      <c r="E4033">
        <v>0.4662</v>
      </c>
      <c r="F4033">
        <v>0.4662</v>
      </c>
      <c r="G4033">
        <v>0.4662</v>
      </c>
      <c r="H4033">
        <v>0.4662</v>
      </c>
      <c r="I4033">
        <v>0.4662</v>
      </c>
      <c r="J4033">
        <v>0.4662</v>
      </c>
      <c r="K4033">
        <v>0.4662</v>
      </c>
      <c r="L4033">
        <v>0.4662</v>
      </c>
    </row>
    <row r="4034" spans="1:12" x14ac:dyDescent="0.25">
      <c r="A4034" t="s">
        <v>720</v>
      </c>
      <c r="B4034">
        <v>2016</v>
      </c>
      <c r="C4034" t="s">
        <v>700</v>
      </c>
      <c r="D4034">
        <v>0.4839</v>
      </c>
      <c r="E4034">
        <v>0.4839</v>
      </c>
      <c r="F4034">
        <v>0.4839</v>
      </c>
      <c r="G4034">
        <v>0.4839</v>
      </c>
      <c r="H4034">
        <v>0.4839</v>
      </c>
      <c r="I4034">
        <v>0.4839</v>
      </c>
      <c r="J4034">
        <v>0.4839</v>
      </c>
      <c r="K4034">
        <v>0.4839</v>
      </c>
      <c r="L4034">
        <v>0.4839</v>
      </c>
    </row>
    <row r="4035" spans="1:12" x14ac:dyDescent="0.25">
      <c r="A4035" t="s">
        <v>720</v>
      </c>
      <c r="B4035">
        <v>2016</v>
      </c>
      <c r="C4035" t="s">
        <v>697</v>
      </c>
      <c r="D4035">
        <v>1.6259999999999999</v>
      </c>
      <c r="E4035">
        <v>1.6259999999999999</v>
      </c>
      <c r="F4035">
        <v>1.6259999999999999</v>
      </c>
      <c r="G4035">
        <v>1.6259999999999999</v>
      </c>
      <c r="H4035">
        <v>1.6259999999999999</v>
      </c>
      <c r="I4035">
        <v>1.6259999999999999</v>
      </c>
      <c r="J4035">
        <v>1.6259999999999999</v>
      </c>
      <c r="K4035">
        <v>1.6259999999999999</v>
      </c>
      <c r="L4035">
        <v>1.6259999999999999</v>
      </c>
    </row>
    <row r="4036" spans="1:12" x14ac:dyDescent="0.25">
      <c r="A4036" t="s">
        <v>720</v>
      </c>
      <c r="B4036">
        <v>2016</v>
      </c>
      <c r="C4036" t="s">
        <v>702</v>
      </c>
      <c r="D4036">
        <v>0.109</v>
      </c>
      <c r="E4036">
        <v>0.109</v>
      </c>
      <c r="F4036">
        <v>0.109</v>
      </c>
      <c r="G4036">
        <v>0.109</v>
      </c>
      <c r="H4036">
        <v>0.109</v>
      </c>
      <c r="I4036">
        <v>0.109</v>
      </c>
      <c r="J4036">
        <v>0.109</v>
      </c>
      <c r="K4036">
        <v>0.109</v>
      </c>
      <c r="L4036">
        <v>0.109</v>
      </c>
    </row>
    <row r="4037" spans="1:12" x14ac:dyDescent="0.25">
      <c r="A4037" t="s">
        <v>720</v>
      </c>
      <c r="B4037">
        <v>2016</v>
      </c>
      <c r="C4037" t="s">
        <v>698</v>
      </c>
      <c r="D4037">
        <v>0.54020000000000001</v>
      </c>
      <c r="E4037">
        <v>0.54020000000000001</v>
      </c>
      <c r="F4037">
        <v>0.54020000000000001</v>
      </c>
      <c r="G4037">
        <v>0.54020000000000001</v>
      </c>
      <c r="H4037">
        <v>0.54020000000000001</v>
      </c>
      <c r="I4037">
        <v>0.54020000000000001</v>
      </c>
      <c r="J4037">
        <v>0.54020000000000001</v>
      </c>
      <c r="K4037">
        <v>0.54020000000000001</v>
      </c>
      <c r="L4037">
        <v>0.54020000000000001</v>
      </c>
    </row>
    <row r="4038" spans="1:12" x14ac:dyDescent="0.25">
      <c r="A4038" t="s">
        <v>720</v>
      </c>
      <c r="B4038">
        <v>2016</v>
      </c>
      <c r="C4038" t="s">
        <v>703</v>
      </c>
      <c r="D4038">
        <v>2.18E-2</v>
      </c>
      <c r="E4038">
        <v>2.18E-2</v>
      </c>
      <c r="F4038">
        <v>2.18E-2</v>
      </c>
      <c r="G4038">
        <v>2.18E-2</v>
      </c>
      <c r="H4038">
        <v>2.18E-2</v>
      </c>
      <c r="I4038">
        <v>2.18E-2</v>
      </c>
      <c r="J4038">
        <v>2.18E-2</v>
      </c>
      <c r="K4038">
        <v>2.18E-2</v>
      </c>
      <c r="L4038">
        <v>2.18E-2</v>
      </c>
    </row>
    <row r="4039" spans="1:12" x14ac:dyDescent="0.25">
      <c r="A4039" t="s">
        <v>720</v>
      </c>
      <c r="B4039">
        <v>2016</v>
      </c>
      <c r="C4039" t="s">
        <v>701</v>
      </c>
      <c r="D4039">
        <v>0.43219999999999997</v>
      </c>
      <c r="E4039">
        <v>0.43219999999999997</v>
      </c>
      <c r="F4039">
        <v>0.43219999999999997</v>
      </c>
      <c r="G4039">
        <v>0.43219999999999997</v>
      </c>
      <c r="H4039">
        <v>0.43219999999999997</v>
      </c>
      <c r="I4039">
        <v>0.43219999999999997</v>
      </c>
      <c r="J4039">
        <v>0.43219999999999997</v>
      </c>
      <c r="K4039">
        <v>0.43219999999999997</v>
      </c>
      <c r="L4039">
        <v>0.43219999999999997</v>
      </c>
    </row>
    <row r="4040" spans="1:12" x14ac:dyDescent="0.25">
      <c r="A4040" t="s">
        <v>720</v>
      </c>
      <c r="B4040">
        <v>2016</v>
      </c>
      <c r="C4040" t="s">
        <v>699</v>
      </c>
      <c r="D4040">
        <v>3.8899999999999997E-2</v>
      </c>
      <c r="E4040">
        <v>3.8899999999999997E-2</v>
      </c>
      <c r="F4040">
        <v>3.8899999999999997E-2</v>
      </c>
      <c r="G4040">
        <v>3.8899999999999997E-2</v>
      </c>
      <c r="H4040">
        <v>3.8899999999999997E-2</v>
      </c>
      <c r="I4040">
        <v>3.8899999999999997E-2</v>
      </c>
      <c r="J4040">
        <v>3.8899999999999997E-2</v>
      </c>
      <c r="K4040">
        <v>3.8899999999999997E-2</v>
      </c>
      <c r="L4040">
        <v>3.8899999999999997E-2</v>
      </c>
    </row>
    <row r="4041" spans="1:12" x14ac:dyDescent="0.25">
      <c r="A4041" t="s">
        <v>721</v>
      </c>
      <c r="B4041">
        <v>2016</v>
      </c>
      <c r="C4041" t="s">
        <v>700</v>
      </c>
      <c r="D4041">
        <v>0.73860000000000003</v>
      </c>
      <c r="E4041">
        <v>0.73860000000000003</v>
      </c>
      <c r="F4041">
        <v>0.73860000000000003</v>
      </c>
      <c r="G4041">
        <v>0.73860000000000003</v>
      </c>
      <c r="H4041">
        <v>0.73860000000000003</v>
      </c>
      <c r="I4041">
        <v>0.73860000000000003</v>
      </c>
      <c r="J4041">
        <v>0.73860000000000003</v>
      </c>
      <c r="K4041">
        <v>0.73860000000000003</v>
      </c>
      <c r="L4041">
        <v>0.73860000000000003</v>
      </c>
    </row>
    <row r="4042" spans="1:12" x14ac:dyDescent="0.25">
      <c r="A4042" t="s">
        <v>721</v>
      </c>
      <c r="B4042">
        <v>2016</v>
      </c>
      <c r="C4042" t="s">
        <v>701</v>
      </c>
      <c r="D4042">
        <v>0.70630000000000004</v>
      </c>
      <c r="E4042">
        <v>0.70630000000000004</v>
      </c>
      <c r="F4042">
        <v>0.70630000000000004</v>
      </c>
      <c r="G4042">
        <v>0.70630000000000004</v>
      </c>
      <c r="H4042">
        <v>0.70630000000000004</v>
      </c>
      <c r="I4042">
        <v>0.70630000000000004</v>
      </c>
      <c r="J4042">
        <v>0.70630000000000004</v>
      </c>
      <c r="K4042">
        <v>0.70630000000000004</v>
      </c>
      <c r="L4042">
        <v>0.70630000000000004</v>
      </c>
    </row>
    <row r="4043" spans="1:12" x14ac:dyDescent="0.25">
      <c r="A4043" t="s">
        <v>721</v>
      </c>
      <c r="B4043">
        <v>2016</v>
      </c>
      <c r="C4043" t="s">
        <v>697</v>
      </c>
      <c r="D4043">
        <v>2.5709</v>
      </c>
      <c r="E4043">
        <v>2.5709</v>
      </c>
      <c r="F4043">
        <v>2.5709</v>
      </c>
      <c r="G4043">
        <v>2.5709</v>
      </c>
      <c r="H4043">
        <v>2.5709</v>
      </c>
      <c r="I4043">
        <v>2.5709</v>
      </c>
      <c r="J4043">
        <v>2.5709</v>
      </c>
      <c r="K4043">
        <v>2.5709</v>
      </c>
      <c r="L4043">
        <v>2.5709</v>
      </c>
    </row>
    <row r="4044" spans="1:12" x14ac:dyDescent="0.25">
      <c r="A4044" t="s">
        <v>721</v>
      </c>
      <c r="B4044">
        <v>2016</v>
      </c>
      <c r="C4044" t="s">
        <v>702</v>
      </c>
      <c r="D4044">
        <v>0.16639999999999999</v>
      </c>
      <c r="E4044">
        <v>0.16639999999999999</v>
      </c>
      <c r="F4044">
        <v>0.16639999999999999</v>
      </c>
      <c r="G4044">
        <v>0.16639999999999999</v>
      </c>
      <c r="H4044">
        <v>0.16639999999999999</v>
      </c>
      <c r="I4044">
        <v>0.16639999999999999</v>
      </c>
      <c r="J4044">
        <v>0.16639999999999999</v>
      </c>
      <c r="K4044">
        <v>0.16639999999999999</v>
      </c>
      <c r="L4044">
        <v>0.16639999999999999</v>
      </c>
    </row>
    <row r="4045" spans="1:12" x14ac:dyDescent="0.25">
      <c r="A4045" t="s">
        <v>721</v>
      </c>
      <c r="B4045">
        <v>2016</v>
      </c>
      <c r="C4045" t="s">
        <v>699</v>
      </c>
      <c r="D4045">
        <v>5.9299999999999999E-2</v>
      </c>
      <c r="E4045">
        <v>5.9299999999999999E-2</v>
      </c>
      <c r="F4045">
        <v>5.9299999999999999E-2</v>
      </c>
      <c r="G4045">
        <v>5.9299999999999999E-2</v>
      </c>
      <c r="H4045">
        <v>5.9299999999999999E-2</v>
      </c>
      <c r="I4045">
        <v>5.9299999999999999E-2</v>
      </c>
      <c r="J4045">
        <v>5.9299999999999999E-2</v>
      </c>
      <c r="K4045">
        <v>5.9299999999999999E-2</v>
      </c>
      <c r="L4045">
        <v>5.9299999999999999E-2</v>
      </c>
    </row>
    <row r="4046" spans="1:12" x14ac:dyDescent="0.25">
      <c r="A4046" t="s">
        <v>721</v>
      </c>
      <c r="B4046">
        <v>2016</v>
      </c>
      <c r="C4046" t="s">
        <v>698</v>
      </c>
      <c r="D4046">
        <v>0.8669</v>
      </c>
      <c r="E4046">
        <v>0.8669</v>
      </c>
      <c r="F4046">
        <v>0.8669</v>
      </c>
      <c r="G4046">
        <v>0.8669</v>
      </c>
      <c r="H4046">
        <v>0.8669</v>
      </c>
      <c r="I4046">
        <v>0.8669</v>
      </c>
      <c r="J4046">
        <v>0.8669</v>
      </c>
      <c r="K4046">
        <v>0.8669</v>
      </c>
      <c r="L4046">
        <v>0.8669</v>
      </c>
    </row>
    <row r="4047" spans="1:12" x14ac:dyDescent="0.25">
      <c r="A4047" t="s">
        <v>721</v>
      </c>
      <c r="B4047">
        <v>2016</v>
      </c>
      <c r="C4047" t="s">
        <v>703</v>
      </c>
      <c r="D4047">
        <v>3.3300000000000003E-2</v>
      </c>
      <c r="E4047">
        <v>3.3300000000000003E-2</v>
      </c>
      <c r="F4047">
        <v>3.3300000000000003E-2</v>
      </c>
      <c r="G4047">
        <v>3.3300000000000003E-2</v>
      </c>
      <c r="H4047">
        <v>3.3300000000000003E-2</v>
      </c>
      <c r="I4047">
        <v>3.3300000000000003E-2</v>
      </c>
      <c r="J4047">
        <v>3.3300000000000003E-2</v>
      </c>
      <c r="K4047">
        <v>3.3300000000000003E-2</v>
      </c>
      <c r="L4047">
        <v>3.3300000000000003E-2</v>
      </c>
    </row>
    <row r="4048" spans="1:12" x14ac:dyDescent="0.25">
      <c r="A4048" t="s">
        <v>722</v>
      </c>
      <c r="B4048">
        <v>2016</v>
      </c>
      <c r="C4048" t="s">
        <v>703</v>
      </c>
      <c r="D4048">
        <v>3.5700000000000003E-2</v>
      </c>
      <c r="E4048">
        <v>3.5700000000000003E-2</v>
      </c>
      <c r="F4048">
        <v>3.5700000000000003E-2</v>
      </c>
      <c r="G4048">
        <v>3.5700000000000003E-2</v>
      </c>
      <c r="H4048">
        <v>3.5700000000000003E-2</v>
      </c>
      <c r="I4048">
        <v>3.5700000000000003E-2</v>
      </c>
      <c r="J4048">
        <v>3.5700000000000003E-2</v>
      </c>
      <c r="K4048">
        <v>3.5700000000000003E-2</v>
      </c>
      <c r="L4048">
        <v>3.5700000000000003E-2</v>
      </c>
    </row>
    <row r="4049" spans="1:12" x14ac:dyDescent="0.25">
      <c r="A4049" t="s">
        <v>722</v>
      </c>
      <c r="B4049">
        <v>2016</v>
      </c>
      <c r="C4049" t="s">
        <v>699</v>
      </c>
      <c r="D4049">
        <v>6.3600000000000004E-2</v>
      </c>
      <c r="E4049">
        <v>6.3600000000000004E-2</v>
      </c>
      <c r="F4049">
        <v>6.3600000000000004E-2</v>
      </c>
      <c r="G4049">
        <v>6.3600000000000004E-2</v>
      </c>
      <c r="H4049">
        <v>6.3600000000000004E-2</v>
      </c>
      <c r="I4049">
        <v>6.3600000000000004E-2</v>
      </c>
      <c r="J4049">
        <v>6.3600000000000004E-2</v>
      </c>
      <c r="K4049">
        <v>6.3600000000000004E-2</v>
      </c>
      <c r="L4049">
        <v>6.3600000000000004E-2</v>
      </c>
    </row>
    <row r="4050" spans="1:12" x14ac:dyDescent="0.25">
      <c r="A4050" t="s">
        <v>722</v>
      </c>
      <c r="B4050">
        <v>2016</v>
      </c>
      <c r="C4050" t="s">
        <v>698</v>
      </c>
      <c r="D4050">
        <v>0.8478</v>
      </c>
      <c r="E4050">
        <v>0.8478</v>
      </c>
      <c r="F4050">
        <v>0.8478</v>
      </c>
      <c r="G4050">
        <v>0.8478</v>
      </c>
      <c r="H4050">
        <v>0.8478</v>
      </c>
      <c r="I4050">
        <v>0.8478</v>
      </c>
      <c r="J4050">
        <v>0.8478</v>
      </c>
      <c r="K4050">
        <v>0.8478</v>
      </c>
      <c r="L4050">
        <v>0.8478</v>
      </c>
    </row>
    <row r="4051" spans="1:12" x14ac:dyDescent="0.25">
      <c r="A4051" t="s">
        <v>722</v>
      </c>
      <c r="B4051">
        <v>2016</v>
      </c>
      <c r="C4051" t="s">
        <v>697</v>
      </c>
      <c r="D4051">
        <v>2.6600999999999999</v>
      </c>
      <c r="E4051">
        <v>2.6600999999999999</v>
      </c>
      <c r="F4051">
        <v>2.6600999999999999</v>
      </c>
      <c r="G4051">
        <v>2.6600999999999999</v>
      </c>
      <c r="H4051">
        <v>2.6600999999999999</v>
      </c>
      <c r="I4051">
        <v>2.6600999999999999</v>
      </c>
      <c r="J4051">
        <v>2.6600999999999999</v>
      </c>
      <c r="K4051">
        <v>2.6600999999999999</v>
      </c>
      <c r="L4051">
        <v>2.6600999999999999</v>
      </c>
    </row>
    <row r="4052" spans="1:12" x14ac:dyDescent="0.25">
      <c r="A4052" t="s">
        <v>722</v>
      </c>
      <c r="B4052">
        <v>2016</v>
      </c>
      <c r="C4052" t="s">
        <v>701</v>
      </c>
      <c r="D4052">
        <v>0.74219999999999997</v>
      </c>
      <c r="E4052">
        <v>0.74219999999999997</v>
      </c>
      <c r="F4052">
        <v>0.74219999999999997</v>
      </c>
      <c r="G4052">
        <v>0.74219999999999997</v>
      </c>
      <c r="H4052">
        <v>0.74219999999999997</v>
      </c>
      <c r="I4052">
        <v>0.74219999999999997</v>
      </c>
      <c r="J4052">
        <v>0.74219999999999997</v>
      </c>
      <c r="K4052">
        <v>0.74219999999999997</v>
      </c>
      <c r="L4052">
        <v>0.74219999999999997</v>
      </c>
    </row>
    <row r="4053" spans="1:12" x14ac:dyDescent="0.25">
      <c r="A4053" t="s">
        <v>722</v>
      </c>
      <c r="B4053">
        <v>2016</v>
      </c>
      <c r="C4053" t="s">
        <v>700</v>
      </c>
      <c r="D4053">
        <v>0.7923</v>
      </c>
      <c r="E4053">
        <v>0.7923</v>
      </c>
      <c r="F4053">
        <v>0.7923</v>
      </c>
      <c r="G4053">
        <v>0.7923</v>
      </c>
      <c r="H4053">
        <v>0.7923</v>
      </c>
      <c r="I4053">
        <v>0.7923</v>
      </c>
      <c r="J4053">
        <v>0.7923</v>
      </c>
      <c r="K4053">
        <v>0.7923</v>
      </c>
      <c r="L4053">
        <v>0.7923</v>
      </c>
    </row>
    <row r="4054" spans="1:12" x14ac:dyDescent="0.25">
      <c r="A4054" t="s">
        <v>722</v>
      </c>
      <c r="B4054">
        <v>2016</v>
      </c>
      <c r="C4054" t="s">
        <v>702</v>
      </c>
      <c r="D4054">
        <v>0.17849999999999999</v>
      </c>
      <c r="E4054">
        <v>0.17849999999999999</v>
      </c>
      <c r="F4054">
        <v>0.17849999999999999</v>
      </c>
      <c r="G4054">
        <v>0.17849999999999999</v>
      </c>
      <c r="H4054">
        <v>0.17849999999999999</v>
      </c>
      <c r="I4054">
        <v>0.17849999999999999</v>
      </c>
      <c r="J4054">
        <v>0.17849999999999999</v>
      </c>
      <c r="K4054">
        <v>0.17849999999999999</v>
      </c>
      <c r="L4054">
        <v>0.17849999999999999</v>
      </c>
    </row>
    <row r="4055" spans="1:12" x14ac:dyDescent="0.25">
      <c r="A4055" t="s">
        <v>723</v>
      </c>
      <c r="B4055">
        <v>2016</v>
      </c>
      <c r="C4055" t="s">
        <v>699</v>
      </c>
      <c r="D4055">
        <v>1.89E-2</v>
      </c>
      <c r="E4055">
        <v>1.89E-2</v>
      </c>
      <c r="F4055">
        <v>1.89E-2</v>
      </c>
      <c r="G4055">
        <v>1.89E-2</v>
      </c>
      <c r="H4055">
        <v>1.89E-2</v>
      </c>
      <c r="I4055">
        <v>1.89E-2</v>
      </c>
      <c r="J4055">
        <v>1.89E-2</v>
      </c>
      <c r="K4055">
        <v>1.89E-2</v>
      </c>
      <c r="L4055">
        <v>1.89E-2</v>
      </c>
    </row>
    <row r="4056" spans="1:12" x14ac:dyDescent="0.25">
      <c r="A4056" t="s">
        <v>723</v>
      </c>
      <c r="B4056">
        <v>2016</v>
      </c>
      <c r="C4056" t="s">
        <v>698</v>
      </c>
      <c r="D4056">
        <v>0.25669999999999998</v>
      </c>
      <c r="E4056">
        <v>0.25669999999999998</v>
      </c>
      <c r="F4056">
        <v>0.25669999999999998</v>
      </c>
      <c r="G4056">
        <v>0.25669999999999998</v>
      </c>
      <c r="H4056">
        <v>0.25669999999999998</v>
      </c>
      <c r="I4056">
        <v>0.25669999999999998</v>
      </c>
      <c r="J4056">
        <v>0.25669999999999998</v>
      </c>
      <c r="K4056">
        <v>0.25669999999999998</v>
      </c>
      <c r="L4056">
        <v>0.25669999999999998</v>
      </c>
    </row>
    <row r="4057" spans="1:12" x14ac:dyDescent="0.25">
      <c r="A4057" t="s">
        <v>723</v>
      </c>
      <c r="B4057">
        <v>2016</v>
      </c>
      <c r="C4057" t="s">
        <v>701</v>
      </c>
      <c r="D4057">
        <v>0.18840000000000001</v>
      </c>
      <c r="E4057">
        <v>0.18840000000000001</v>
      </c>
      <c r="F4057">
        <v>0.18840000000000001</v>
      </c>
      <c r="G4057">
        <v>0.18840000000000001</v>
      </c>
      <c r="H4057">
        <v>0.18840000000000001</v>
      </c>
      <c r="I4057">
        <v>0.18840000000000001</v>
      </c>
      <c r="J4057">
        <v>0.18840000000000001</v>
      </c>
      <c r="K4057">
        <v>0.18840000000000001</v>
      </c>
      <c r="L4057">
        <v>0.18840000000000001</v>
      </c>
    </row>
    <row r="4058" spans="1:12" x14ac:dyDescent="0.25">
      <c r="A4058" t="s">
        <v>723</v>
      </c>
      <c r="B4058">
        <v>2016</v>
      </c>
      <c r="C4058" t="s">
        <v>700</v>
      </c>
      <c r="D4058">
        <v>0.23580000000000001</v>
      </c>
      <c r="E4058">
        <v>0.23580000000000001</v>
      </c>
      <c r="F4058">
        <v>0.23580000000000001</v>
      </c>
      <c r="G4058">
        <v>0.23580000000000001</v>
      </c>
      <c r="H4058">
        <v>0.23580000000000001</v>
      </c>
      <c r="I4058">
        <v>0.23580000000000001</v>
      </c>
      <c r="J4058">
        <v>0.23580000000000001</v>
      </c>
      <c r="K4058">
        <v>0.23580000000000001</v>
      </c>
      <c r="L4058">
        <v>0.23580000000000001</v>
      </c>
    </row>
    <row r="4059" spans="1:12" x14ac:dyDescent="0.25">
      <c r="A4059" t="s">
        <v>723</v>
      </c>
      <c r="B4059">
        <v>2016</v>
      </c>
      <c r="C4059" t="s">
        <v>697</v>
      </c>
      <c r="D4059">
        <v>0.76359999999999995</v>
      </c>
      <c r="E4059">
        <v>0.76359999999999995</v>
      </c>
      <c r="F4059">
        <v>0.76359999999999995</v>
      </c>
      <c r="G4059">
        <v>0.76359999999999995</v>
      </c>
      <c r="H4059">
        <v>0.76359999999999995</v>
      </c>
      <c r="I4059">
        <v>0.76359999999999995</v>
      </c>
      <c r="J4059">
        <v>0.76359999999999995</v>
      </c>
      <c r="K4059">
        <v>0.76359999999999995</v>
      </c>
      <c r="L4059">
        <v>0.76359999999999995</v>
      </c>
    </row>
    <row r="4060" spans="1:12" x14ac:dyDescent="0.25">
      <c r="A4060" t="s">
        <v>723</v>
      </c>
      <c r="B4060">
        <v>2016</v>
      </c>
      <c r="C4060" t="s">
        <v>702</v>
      </c>
      <c r="D4060">
        <v>5.3100000000000001E-2</v>
      </c>
      <c r="E4060">
        <v>5.3100000000000001E-2</v>
      </c>
      <c r="F4060">
        <v>5.3100000000000001E-2</v>
      </c>
      <c r="G4060">
        <v>5.3100000000000001E-2</v>
      </c>
      <c r="H4060">
        <v>5.3100000000000001E-2</v>
      </c>
      <c r="I4060">
        <v>5.3100000000000001E-2</v>
      </c>
      <c r="J4060">
        <v>5.3100000000000001E-2</v>
      </c>
      <c r="K4060">
        <v>5.3100000000000001E-2</v>
      </c>
      <c r="L4060">
        <v>5.3100000000000001E-2</v>
      </c>
    </row>
    <row r="4061" spans="1:12" x14ac:dyDescent="0.25">
      <c r="A4061" t="s">
        <v>723</v>
      </c>
      <c r="B4061">
        <v>2016</v>
      </c>
      <c r="C4061" t="s">
        <v>703</v>
      </c>
      <c r="D4061">
        <v>1.06E-2</v>
      </c>
      <c r="E4061">
        <v>1.06E-2</v>
      </c>
      <c r="F4061">
        <v>1.06E-2</v>
      </c>
      <c r="G4061">
        <v>1.06E-2</v>
      </c>
      <c r="H4061">
        <v>1.06E-2</v>
      </c>
      <c r="I4061">
        <v>1.06E-2</v>
      </c>
      <c r="J4061">
        <v>1.06E-2</v>
      </c>
      <c r="K4061">
        <v>1.06E-2</v>
      </c>
      <c r="L4061">
        <v>1.06E-2</v>
      </c>
    </row>
    <row r="4062" spans="1:12" x14ac:dyDescent="0.25">
      <c r="A4062" t="s">
        <v>724</v>
      </c>
      <c r="B4062">
        <v>2016</v>
      </c>
      <c r="C4062" t="s">
        <v>697</v>
      </c>
      <c r="D4062">
        <v>3.4121000000000001</v>
      </c>
      <c r="E4062">
        <v>3.4121000000000001</v>
      </c>
      <c r="F4062">
        <v>3.4121000000000001</v>
      </c>
      <c r="G4062">
        <v>3.4121000000000001</v>
      </c>
      <c r="H4062">
        <v>3.4121000000000001</v>
      </c>
      <c r="I4062">
        <v>3.4121000000000001</v>
      </c>
      <c r="J4062">
        <v>3.4121000000000001</v>
      </c>
      <c r="K4062">
        <v>3.4121000000000001</v>
      </c>
      <c r="L4062">
        <v>3.4121000000000001</v>
      </c>
    </row>
    <row r="4063" spans="1:12" x14ac:dyDescent="0.25">
      <c r="A4063" t="s">
        <v>724</v>
      </c>
      <c r="B4063">
        <v>2016</v>
      </c>
      <c r="C4063" t="s">
        <v>698</v>
      </c>
      <c r="D4063">
        <v>1.0501</v>
      </c>
      <c r="E4063">
        <v>1.0501</v>
      </c>
      <c r="F4063">
        <v>1.0501</v>
      </c>
      <c r="G4063">
        <v>1.0501</v>
      </c>
      <c r="H4063">
        <v>1.0501</v>
      </c>
      <c r="I4063">
        <v>1.0501</v>
      </c>
      <c r="J4063">
        <v>1.0501</v>
      </c>
      <c r="K4063">
        <v>1.0501</v>
      </c>
      <c r="L4063">
        <v>1.0501</v>
      </c>
    </row>
    <row r="4064" spans="1:12" x14ac:dyDescent="0.25">
      <c r="A4064" t="s">
        <v>724</v>
      </c>
      <c r="B4064">
        <v>2016</v>
      </c>
      <c r="C4064" t="s">
        <v>703</v>
      </c>
      <c r="D4064">
        <v>4.7800000000000002E-2</v>
      </c>
      <c r="E4064">
        <v>4.7800000000000002E-2</v>
      </c>
      <c r="F4064">
        <v>4.7800000000000002E-2</v>
      </c>
      <c r="G4064">
        <v>4.7800000000000002E-2</v>
      </c>
      <c r="H4064">
        <v>4.7800000000000002E-2</v>
      </c>
      <c r="I4064">
        <v>4.7800000000000002E-2</v>
      </c>
      <c r="J4064">
        <v>4.7800000000000002E-2</v>
      </c>
      <c r="K4064">
        <v>4.7800000000000002E-2</v>
      </c>
      <c r="L4064">
        <v>4.7800000000000002E-2</v>
      </c>
    </row>
    <row r="4065" spans="1:12" x14ac:dyDescent="0.25">
      <c r="A4065" t="s">
        <v>724</v>
      </c>
      <c r="B4065">
        <v>2016</v>
      </c>
      <c r="C4065" t="s">
        <v>701</v>
      </c>
      <c r="D4065">
        <v>0.93</v>
      </c>
      <c r="E4065">
        <v>0.93</v>
      </c>
      <c r="F4065">
        <v>0.93</v>
      </c>
      <c r="G4065">
        <v>0.93</v>
      </c>
      <c r="H4065">
        <v>0.93</v>
      </c>
      <c r="I4065">
        <v>0.93</v>
      </c>
      <c r="J4065">
        <v>0.93</v>
      </c>
      <c r="K4065">
        <v>0.93</v>
      </c>
      <c r="L4065">
        <v>0.93</v>
      </c>
    </row>
    <row r="4066" spans="1:12" x14ac:dyDescent="0.25">
      <c r="A4066" t="s">
        <v>724</v>
      </c>
      <c r="B4066">
        <v>2016</v>
      </c>
      <c r="C4066" t="s">
        <v>702</v>
      </c>
      <c r="D4066">
        <v>0.2389</v>
      </c>
      <c r="E4066">
        <v>0.2389</v>
      </c>
      <c r="F4066">
        <v>0.2389</v>
      </c>
      <c r="G4066">
        <v>0.2389</v>
      </c>
      <c r="H4066">
        <v>0.2389</v>
      </c>
      <c r="I4066">
        <v>0.2389</v>
      </c>
      <c r="J4066">
        <v>0.2389</v>
      </c>
      <c r="K4066">
        <v>0.2389</v>
      </c>
      <c r="L4066">
        <v>0.2389</v>
      </c>
    </row>
    <row r="4067" spans="1:12" x14ac:dyDescent="0.25">
      <c r="A4067" t="s">
        <v>724</v>
      </c>
      <c r="B4067">
        <v>2016</v>
      </c>
      <c r="C4067" t="s">
        <v>700</v>
      </c>
      <c r="D4067">
        <v>1.0602</v>
      </c>
      <c r="E4067">
        <v>1.0602</v>
      </c>
      <c r="F4067">
        <v>1.0602</v>
      </c>
      <c r="G4067">
        <v>1.0602</v>
      </c>
      <c r="H4067">
        <v>1.0602</v>
      </c>
      <c r="I4067">
        <v>1.0602</v>
      </c>
      <c r="J4067">
        <v>1.0602</v>
      </c>
      <c r="K4067">
        <v>1.0602</v>
      </c>
      <c r="L4067">
        <v>1.0602</v>
      </c>
    </row>
    <row r="4068" spans="1:12" x14ac:dyDescent="0.25">
      <c r="A4068" t="s">
        <v>724</v>
      </c>
      <c r="B4068">
        <v>2016</v>
      </c>
      <c r="C4068" t="s">
        <v>699</v>
      </c>
      <c r="D4068">
        <v>8.5099999999999995E-2</v>
      </c>
      <c r="E4068">
        <v>8.5099999999999995E-2</v>
      </c>
      <c r="F4068">
        <v>8.5099999999999995E-2</v>
      </c>
      <c r="G4068">
        <v>8.5099999999999995E-2</v>
      </c>
      <c r="H4068">
        <v>8.5099999999999995E-2</v>
      </c>
      <c r="I4068">
        <v>8.5099999999999995E-2</v>
      </c>
      <c r="J4068">
        <v>8.5099999999999995E-2</v>
      </c>
      <c r="K4068">
        <v>8.5099999999999995E-2</v>
      </c>
      <c r="L4068">
        <v>8.5099999999999995E-2</v>
      </c>
    </row>
    <row r="4069" spans="1:12" x14ac:dyDescent="0.25">
      <c r="A4069" t="s">
        <v>725</v>
      </c>
      <c r="B4069">
        <v>2016</v>
      </c>
      <c r="C4069" t="s">
        <v>698</v>
      </c>
      <c r="D4069">
        <v>1.0404</v>
      </c>
      <c r="E4069">
        <v>1.0404</v>
      </c>
      <c r="F4069">
        <v>1.0404</v>
      </c>
      <c r="G4069">
        <v>1.0404</v>
      </c>
      <c r="H4069">
        <v>1.0404</v>
      </c>
      <c r="I4069">
        <v>1.0404</v>
      </c>
      <c r="J4069">
        <v>1.0404</v>
      </c>
      <c r="K4069">
        <v>1.0404</v>
      </c>
      <c r="L4069">
        <v>1.0404</v>
      </c>
    </row>
    <row r="4070" spans="1:12" x14ac:dyDescent="0.25">
      <c r="A4070" t="s">
        <v>725</v>
      </c>
      <c r="B4070">
        <v>2016</v>
      </c>
      <c r="C4070" t="s">
        <v>703</v>
      </c>
      <c r="D4070">
        <v>5.1700000000000003E-2</v>
      </c>
      <c r="E4070">
        <v>5.1700000000000003E-2</v>
      </c>
      <c r="F4070">
        <v>5.1700000000000003E-2</v>
      </c>
      <c r="G4070">
        <v>5.1700000000000003E-2</v>
      </c>
      <c r="H4070">
        <v>5.1700000000000003E-2</v>
      </c>
      <c r="I4070">
        <v>5.1700000000000003E-2</v>
      </c>
      <c r="J4070">
        <v>5.1700000000000003E-2</v>
      </c>
      <c r="K4070">
        <v>5.1700000000000003E-2</v>
      </c>
      <c r="L4070">
        <v>5.1700000000000003E-2</v>
      </c>
    </row>
    <row r="4071" spans="1:12" x14ac:dyDescent="0.25">
      <c r="A4071" t="s">
        <v>725</v>
      </c>
      <c r="B4071">
        <v>2016</v>
      </c>
      <c r="C4071" t="s">
        <v>702</v>
      </c>
      <c r="D4071">
        <v>0.25829999999999997</v>
      </c>
      <c r="E4071">
        <v>0.25829999999999997</v>
      </c>
      <c r="F4071">
        <v>0.25829999999999997</v>
      </c>
      <c r="G4071">
        <v>0.25829999999999997</v>
      </c>
      <c r="H4071">
        <v>0.25829999999999997</v>
      </c>
      <c r="I4071">
        <v>0.25829999999999997</v>
      </c>
      <c r="J4071">
        <v>0.25829999999999997</v>
      </c>
      <c r="K4071">
        <v>0.25829999999999997</v>
      </c>
      <c r="L4071">
        <v>0.25829999999999997</v>
      </c>
    </row>
    <row r="4072" spans="1:12" x14ac:dyDescent="0.25">
      <c r="A4072" t="s">
        <v>725</v>
      </c>
      <c r="B4072">
        <v>2016</v>
      </c>
      <c r="C4072" t="s">
        <v>700</v>
      </c>
      <c r="D4072">
        <v>1.1466000000000001</v>
      </c>
      <c r="E4072">
        <v>1.1466000000000001</v>
      </c>
      <c r="F4072">
        <v>1.1466000000000001</v>
      </c>
      <c r="G4072">
        <v>1.1466000000000001</v>
      </c>
      <c r="H4072">
        <v>1.1466000000000001</v>
      </c>
      <c r="I4072">
        <v>1.1466000000000001</v>
      </c>
      <c r="J4072">
        <v>1.1466000000000001</v>
      </c>
      <c r="K4072">
        <v>1.1466000000000001</v>
      </c>
      <c r="L4072">
        <v>1.1466000000000001</v>
      </c>
    </row>
    <row r="4073" spans="1:12" x14ac:dyDescent="0.25">
      <c r="A4073" t="s">
        <v>725</v>
      </c>
      <c r="B4073">
        <v>2016</v>
      </c>
      <c r="C4073" t="s">
        <v>701</v>
      </c>
      <c r="D4073">
        <v>0.82289999999999996</v>
      </c>
      <c r="E4073">
        <v>0.82289999999999996</v>
      </c>
      <c r="F4073">
        <v>0.82289999999999996</v>
      </c>
      <c r="G4073">
        <v>0.82289999999999996</v>
      </c>
      <c r="H4073">
        <v>0.82289999999999996</v>
      </c>
      <c r="I4073">
        <v>0.82289999999999996</v>
      </c>
      <c r="J4073">
        <v>0.82289999999999996</v>
      </c>
      <c r="K4073">
        <v>0.82289999999999996</v>
      </c>
      <c r="L4073">
        <v>0.82289999999999996</v>
      </c>
    </row>
    <row r="4074" spans="1:12" x14ac:dyDescent="0.25">
      <c r="A4074" t="s">
        <v>725</v>
      </c>
      <c r="B4074">
        <v>2016</v>
      </c>
      <c r="C4074" t="s">
        <v>699</v>
      </c>
      <c r="D4074">
        <v>9.2100000000000001E-2</v>
      </c>
      <c r="E4074">
        <v>9.2100000000000001E-2</v>
      </c>
      <c r="F4074">
        <v>9.2100000000000001E-2</v>
      </c>
      <c r="G4074">
        <v>9.2100000000000001E-2</v>
      </c>
      <c r="H4074">
        <v>9.2100000000000001E-2</v>
      </c>
      <c r="I4074">
        <v>9.2100000000000001E-2</v>
      </c>
      <c r="J4074">
        <v>9.2100000000000001E-2</v>
      </c>
      <c r="K4074">
        <v>9.2100000000000001E-2</v>
      </c>
      <c r="L4074">
        <v>9.2100000000000001E-2</v>
      </c>
    </row>
    <row r="4075" spans="1:12" x14ac:dyDescent="0.25">
      <c r="A4075" t="s">
        <v>725</v>
      </c>
      <c r="B4075">
        <v>2016</v>
      </c>
      <c r="C4075" t="s">
        <v>697</v>
      </c>
      <c r="D4075">
        <v>3.4121000000000001</v>
      </c>
      <c r="E4075">
        <v>3.4121000000000001</v>
      </c>
      <c r="F4075">
        <v>3.4121000000000001</v>
      </c>
      <c r="G4075">
        <v>3.4121000000000001</v>
      </c>
      <c r="H4075">
        <v>3.4121000000000001</v>
      </c>
      <c r="I4075">
        <v>3.4121000000000001</v>
      </c>
      <c r="J4075">
        <v>3.4121000000000001</v>
      </c>
      <c r="K4075">
        <v>3.4121000000000001</v>
      </c>
      <c r="L4075">
        <v>3.4121000000000001</v>
      </c>
    </row>
    <row r="4076" spans="1:12" x14ac:dyDescent="0.25">
      <c r="A4076" t="s">
        <v>726</v>
      </c>
      <c r="B4076">
        <v>2016</v>
      </c>
      <c r="C4076" t="s">
        <v>699</v>
      </c>
      <c r="D4076">
        <v>0.14430000000000001</v>
      </c>
      <c r="E4076">
        <v>0.14430000000000001</v>
      </c>
      <c r="F4076">
        <v>0.14430000000000001</v>
      </c>
      <c r="G4076">
        <v>0.14430000000000001</v>
      </c>
      <c r="H4076">
        <v>0.14430000000000001</v>
      </c>
      <c r="I4076">
        <v>0.14430000000000001</v>
      </c>
      <c r="J4076">
        <v>0.14430000000000001</v>
      </c>
      <c r="K4076">
        <v>0.14430000000000001</v>
      </c>
      <c r="L4076">
        <v>0.14430000000000001</v>
      </c>
    </row>
    <row r="4077" spans="1:12" x14ac:dyDescent="0.25">
      <c r="A4077" t="s">
        <v>726</v>
      </c>
      <c r="B4077">
        <v>2016</v>
      </c>
      <c r="C4077" t="s">
        <v>702</v>
      </c>
      <c r="D4077">
        <v>0.40489999999999998</v>
      </c>
      <c r="E4077">
        <v>0.40489999999999998</v>
      </c>
      <c r="F4077">
        <v>0.40489999999999998</v>
      </c>
      <c r="G4077">
        <v>0.40489999999999998</v>
      </c>
      <c r="H4077">
        <v>0.40489999999999998</v>
      </c>
      <c r="I4077">
        <v>0.40489999999999998</v>
      </c>
      <c r="J4077">
        <v>0.40489999999999998</v>
      </c>
      <c r="K4077">
        <v>0.40489999999999998</v>
      </c>
      <c r="L4077">
        <v>0.40489999999999998</v>
      </c>
    </row>
    <row r="4078" spans="1:12" x14ac:dyDescent="0.25">
      <c r="A4078" t="s">
        <v>726</v>
      </c>
      <c r="B4078">
        <v>2016</v>
      </c>
      <c r="C4078" t="s">
        <v>703</v>
      </c>
      <c r="D4078">
        <v>8.1100000000000005E-2</v>
      </c>
      <c r="E4078">
        <v>8.1100000000000005E-2</v>
      </c>
      <c r="F4078">
        <v>8.1100000000000005E-2</v>
      </c>
      <c r="G4078">
        <v>8.1100000000000005E-2</v>
      </c>
      <c r="H4078">
        <v>8.1100000000000005E-2</v>
      </c>
      <c r="I4078">
        <v>8.1100000000000005E-2</v>
      </c>
      <c r="J4078">
        <v>8.1100000000000005E-2</v>
      </c>
      <c r="K4078">
        <v>8.1100000000000005E-2</v>
      </c>
      <c r="L4078">
        <v>8.1100000000000005E-2</v>
      </c>
    </row>
    <row r="4079" spans="1:12" x14ac:dyDescent="0.25">
      <c r="A4079" t="s">
        <v>726</v>
      </c>
      <c r="B4079">
        <v>2016</v>
      </c>
      <c r="C4079" t="s">
        <v>700</v>
      </c>
      <c r="D4079">
        <v>1.7971999999999999</v>
      </c>
      <c r="E4079">
        <v>1.7971999999999999</v>
      </c>
      <c r="F4079">
        <v>1.7971999999999999</v>
      </c>
      <c r="G4079">
        <v>1.7971999999999999</v>
      </c>
      <c r="H4079">
        <v>1.7971999999999999</v>
      </c>
      <c r="I4079">
        <v>1.7971999999999999</v>
      </c>
      <c r="J4079">
        <v>1.7971999999999999</v>
      </c>
      <c r="K4079">
        <v>1.7971999999999999</v>
      </c>
      <c r="L4079">
        <v>1.7971999999999999</v>
      </c>
    </row>
    <row r="4080" spans="1:12" x14ac:dyDescent="0.25">
      <c r="A4080" t="s">
        <v>726</v>
      </c>
      <c r="B4080">
        <v>2016</v>
      </c>
      <c r="C4080" t="s">
        <v>701</v>
      </c>
      <c r="D4080">
        <v>1.5813999999999999</v>
      </c>
      <c r="E4080">
        <v>1.5813999999999999</v>
      </c>
      <c r="F4080">
        <v>1.5813999999999999</v>
      </c>
      <c r="G4080">
        <v>1.5813999999999999</v>
      </c>
      <c r="H4080">
        <v>1.5813999999999999</v>
      </c>
      <c r="I4080">
        <v>1.5813999999999999</v>
      </c>
      <c r="J4080">
        <v>1.5813999999999999</v>
      </c>
      <c r="K4080">
        <v>1.5813999999999999</v>
      </c>
      <c r="L4080">
        <v>1.5813999999999999</v>
      </c>
    </row>
    <row r="4081" spans="1:12" x14ac:dyDescent="0.25">
      <c r="A4081" t="s">
        <v>726</v>
      </c>
      <c r="B4081">
        <v>2016</v>
      </c>
      <c r="C4081" t="s">
        <v>698</v>
      </c>
      <c r="D4081">
        <v>1.819</v>
      </c>
      <c r="E4081">
        <v>1.819</v>
      </c>
      <c r="F4081">
        <v>1.819</v>
      </c>
      <c r="G4081">
        <v>1.819</v>
      </c>
      <c r="H4081">
        <v>1.819</v>
      </c>
      <c r="I4081">
        <v>1.819</v>
      </c>
      <c r="J4081">
        <v>1.819</v>
      </c>
      <c r="K4081">
        <v>1.819</v>
      </c>
      <c r="L4081">
        <v>1.819</v>
      </c>
    </row>
    <row r="4082" spans="1:12" x14ac:dyDescent="0.25">
      <c r="A4082" t="s">
        <v>726</v>
      </c>
      <c r="B4082">
        <v>2016</v>
      </c>
      <c r="C4082" t="s">
        <v>697</v>
      </c>
      <c r="D4082">
        <v>5.8277999999999999</v>
      </c>
      <c r="E4082">
        <v>5.8277999999999999</v>
      </c>
      <c r="F4082">
        <v>5.8277999999999999</v>
      </c>
      <c r="G4082">
        <v>5.8277999999999999</v>
      </c>
      <c r="H4082">
        <v>5.8277999999999999</v>
      </c>
      <c r="I4082">
        <v>5.8277999999999999</v>
      </c>
      <c r="J4082">
        <v>5.8277999999999999</v>
      </c>
      <c r="K4082">
        <v>5.8277999999999999</v>
      </c>
      <c r="L4082">
        <v>5.8277999999999999</v>
      </c>
    </row>
    <row r="4083" spans="1:12" x14ac:dyDescent="0.25">
      <c r="A4083" t="s">
        <v>727</v>
      </c>
      <c r="B4083">
        <v>2016</v>
      </c>
      <c r="C4083" t="s">
        <v>698</v>
      </c>
      <c r="D4083">
        <v>1.0348999999999999</v>
      </c>
      <c r="E4083">
        <v>1.0348999999999999</v>
      </c>
      <c r="F4083">
        <v>1.0348999999999999</v>
      </c>
      <c r="G4083">
        <v>1.0348999999999999</v>
      </c>
      <c r="H4083">
        <v>1.0348999999999999</v>
      </c>
      <c r="I4083">
        <v>1.0348999999999999</v>
      </c>
      <c r="J4083">
        <v>1.0348999999999999</v>
      </c>
      <c r="K4083">
        <v>1.0348999999999999</v>
      </c>
      <c r="L4083">
        <v>1.0348999999999999</v>
      </c>
    </row>
    <row r="4084" spans="1:12" x14ac:dyDescent="0.25">
      <c r="A4084" t="s">
        <v>727</v>
      </c>
      <c r="B4084">
        <v>2016</v>
      </c>
      <c r="C4084" t="s">
        <v>699</v>
      </c>
      <c r="D4084">
        <v>7.7600000000000002E-2</v>
      </c>
      <c r="E4084">
        <v>7.7600000000000002E-2</v>
      </c>
      <c r="F4084">
        <v>7.7600000000000002E-2</v>
      </c>
      <c r="G4084">
        <v>7.7600000000000002E-2</v>
      </c>
      <c r="H4084">
        <v>7.7600000000000002E-2</v>
      </c>
      <c r="I4084">
        <v>7.7600000000000002E-2</v>
      </c>
      <c r="J4084">
        <v>7.7600000000000002E-2</v>
      </c>
      <c r="K4084">
        <v>7.7600000000000002E-2</v>
      </c>
      <c r="L4084">
        <v>7.7600000000000002E-2</v>
      </c>
    </row>
    <row r="4085" spans="1:12" x14ac:dyDescent="0.25">
      <c r="A4085" t="s">
        <v>727</v>
      </c>
      <c r="B4085">
        <v>2016</v>
      </c>
      <c r="C4085" t="s">
        <v>697</v>
      </c>
      <c r="D4085">
        <v>3.1833999999999998</v>
      </c>
      <c r="E4085">
        <v>3.1833999999999998</v>
      </c>
      <c r="F4085">
        <v>3.1833999999999998</v>
      </c>
      <c r="G4085">
        <v>3.1833999999999998</v>
      </c>
      <c r="H4085">
        <v>3.1833999999999998</v>
      </c>
      <c r="I4085">
        <v>3.1833999999999998</v>
      </c>
      <c r="J4085">
        <v>3.1833999999999998</v>
      </c>
      <c r="K4085">
        <v>3.1833999999999998</v>
      </c>
      <c r="L4085">
        <v>3.1833999999999998</v>
      </c>
    </row>
    <row r="4086" spans="1:12" x14ac:dyDescent="0.25">
      <c r="A4086" t="s">
        <v>727</v>
      </c>
      <c r="B4086">
        <v>2016</v>
      </c>
      <c r="C4086" t="s">
        <v>700</v>
      </c>
      <c r="D4086">
        <v>0.96689999999999998</v>
      </c>
      <c r="E4086">
        <v>0.96689999999999998</v>
      </c>
      <c r="F4086">
        <v>0.96689999999999998</v>
      </c>
      <c r="G4086">
        <v>0.96689999999999998</v>
      </c>
      <c r="H4086">
        <v>0.96689999999999998</v>
      </c>
      <c r="I4086">
        <v>0.96689999999999998</v>
      </c>
      <c r="J4086">
        <v>0.96689999999999998</v>
      </c>
      <c r="K4086">
        <v>0.96689999999999998</v>
      </c>
      <c r="L4086">
        <v>0.96689999999999998</v>
      </c>
    </row>
    <row r="4087" spans="1:12" x14ac:dyDescent="0.25">
      <c r="A4087" t="s">
        <v>727</v>
      </c>
      <c r="B4087">
        <v>2016</v>
      </c>
      <c r="C4087" t="s">
        <v>701</v>
      </c>
      <c r="D4087">
        <v>0.84240000000000004</v>
      </c>
      <c r="E4087">
        <v>0.84240000000000004</v>
      </c>
      <c r="F4087">
        <v>0.84240000000000004</v>
      </c>
      <c r="G4087">
        <v>0.84240000000000004</v>
      </c>
      <c r="H4087">
        <v>0.84240000000000004</v>
      </c>
      <c r="I4087">
        <v>0.84240000000000004</v>
      </c>
      <c r="J4087">
        <v>0.84240000000000004</v>
      </c>
      <c r="K4087">
        <v>0.84240000000000004</v>
      </c>
      <c r="L4087">
        <v>0.84240000000000004</v>
      </c>
    </row>
    <row r="4088" spans="1:12" x14ac:dyDescent="0.25">
      <c r="A4088" t="s">
        <v>727</v>
      </c>
      <c r="B4088">
        <v>2016</v>
      </c>
      <c r="C4088" t="s">
        <v>702</v>
      </c>
      <c r="D4088">
        <v>0.21790000000000001</v>
      </c>
      <c r="E4088">
        <v>0.21790000000000001</v>
      </c>
      <c r="F4088">
        <v>0.21790000000000001</v>
      </c>
      <c r="G4088">
        <v>0.21790000000000001</v>
      </c>
      <c r="H4088">
        <v>0.21790000000000001</v>
      </c>
      <c r="I4088">
        <v>0.21790000000000001</v>
      </c>
      <c r="J4088">
        <v>0.21790000000000001</v>
      </c>
      <c r="K4088">
        <v>0.21790000000000001</v>
      </c>
      <c r="L4088">
        <v>0.21790000000000001</v>
      </c>
    </row>
    <row r="4089" spans="1:12" x14ac:dyDescent="0.25">
      <c r="A4089" t="s">
        <v>727</v>
      </c>
      <c r="B4089">
        <v>2016</v>
      </c>
      <c r="C4089" t="s">
        <v>703</v>
      </c>
      <c r="D4089">
        <v>4.36E-2</v>
      </c>
      <c r="E4089">
        <v>4.36E-2</v>
      </c>
      <c r="F4089">
        <v>4.36E-2</v>
      </c>
      <c r="G4089">
        <v>4.36E-2</v>
      </c>
      <c r="H4089">
        <v>4.36E-2</v>
      </c>
      <c r="I4089">
        <v>4.36E-2</v>
      </c>
      <c r="J4089">
        <v>4.36E-2</v>
      </c>
      <c r="K4089">
        <v>4.36E-2</v>
      </c>
      <c r="L4089">
        <v>4.36E-2</v>
      </c>
    </row>
    <row r="4090" spans="1:12" x14ac:dyDescent="0.25">
      <c r="A4090" t="s">
        <v>728</v>
      </c>
      <c r="B4090">
        <v>2016</v>
      </c>
      <c r="C4090" t="s">
        <v>701</v>
      </c>
      <c r="D4090">
        <v>0.47810000000000002</v>
      </c>
      <c r="E4090">
        <v>0.47810000000000002</v>
      </c>
      <c r="F4090">
        <v>0.47810000000000002</v>
      </c>
      <c r="G4090">
        <v>0.47810000000000002</v>
      </c>
      <c r="H4090">
        <v>0.47810000000000002</v>
      </c>
      <c r="I4090">
        <v>0.47810000000000002</v>
      </c>
      <c r="J4090">
        <v>0.47810000000000002</v>
      </c>
      <c r="K4090">
        <v>0.47810000000000002</v>
      </c>
      <c r="L4090">
        <v>0.47810000000000002</v>
      </c>
    </row>
    <row r="4091" spans="1:12" x14ac:dyDescent="0.25">
      <c r="A4091" t="s">
        <v>728</v>
      </c>
      <c r="B4091">
        <v>2016</v>
      </c>
      <c r="C4091" t="s">
        <v>699</v>
      </c>
      <c r="D4091">
        <v>4.1000000000000002E-2</v>
      </c>
      <c r="E4091">
        <v>4.1000000000000002E-2</v>
      </c>
      <c r="F4091">
        <v>4.1000000000000002E-2</v>
      </c>
      <c r="G4091">
        <v>4.1000000000000002E-2</v>
      </c>
      <c r="H4091">
        <v>4.1000000000000002E-2</v>
      </c>
      <c r="I4091">
        <v>4.1000000000000002E-2</v>
      </c>
      <c r="J4091">
        <v>4.1000000000000002E-2</v>
      </c>
      <c r="K4091">
        <v>4.1000000000000002E-2</v>
      </c>
      <c r="L4091">
        <v>4.1000000000000002E-2</v>
      </c>
    </row>
    <row r="4092" spans="1:12" x14ac:dyDescent="0.25">
      <c r="A4092" t="s">
        <v>728</v>
      </c>
      <c r="B4092">
        <v>2016</v>
      </c>
      <c r="C4092" t="s">
        <v>697</v>
      </c>
      <c r="D4092">
        <v>1.8405</v>
      </c>
      <c r="E4092">
        <v>1.8405</v>
      </c>
      <c r="F4092">
        <v>1.8405</v>
      </c>
      <c r="G4092">
        <v>1.8405</v>
      </c>
      <c r="H4092">
        <v>1.8405</v>
      </c>
      <c r="I4092">
        <v>1.8405</v>
      </c>
      <c r="J4092">
        <v>1.8405</v>
      </c>
      <c r="K4092">
        <v>1.8405</v>
      </c>
      <c r="L4092">
        <v>1.8405</v>
      </c>
    </row>
    <row r="4093" spans="1:12" x14ac:dyDescent="0.25">
      <c r="A4093" t="s">
        <v>728</v>
      </c>
      <c r="B4093">
        <v>2016</v>
      </c>
      <c r="C4093" t="s">
        <v>703</v>
      </c>
      <c r="D4093">
        <v>2.3099999999999999E-2</v>
      </c>
      <c r="E4093">
        <v>2.3099999999999999E-2</v>
      </c>
      <c r="F4093">
        <v>2.3099999999999999E-2</v>
      </c>
      <c r="G4093">
        <v>2.3099999999999999E-2</v>
      </c>
      <c r="H4093">
        <v>2.3099999999999999E-2</v>
      </c>
      <c r="I4093">
        <v>2.3099999999999999E-2</v>
      </c>
      <c r="J4093">
        <v>2.3099999999999999E-2</v>
      </c>
      <c r="K4093">
        <v>2.3099999999999999E-2</v>
      </c>
      <c r="L4093">
        <v>2.3099999999999999E-2</v>
      </c>
    </row>
    <row r="4094" spans="1:12" x14ac:dyDescent="0.25">
      <c r="A4094" t="s">
        <v>728</v>
      </c>
      <c r="B4094">
        <v>2016</v>
      </c>
      <c r="C4094" t="s">
        <v>698</v>
      </c>
      <c r="D4094">
        <v>0.67200000000000004</v>
      </c>
      <c r="E4094">
        <v>0.67200000000000004</v>
      </c>
      <c r="F4094">
        <v>0.67200000000000004</v>
      </c>
      <c r="G4094">
        <v>0.67200000000000004</v>
      </c>
      <c r="H4094">
        <v>0.67200000000000004</v>
      </c>
      <c r="I4094">
        <v>0.67200000000000004</v>
      </c>
      <c r="J4094">
        <v>0.67200000000000004</v>
      </c>
      <c r="K4094">
        <v>0.67200000000000004</v>
      </c>
      <c r="L4094">
        <v>0.67200000000000004</v>
      </c>
    </row>
    <row r="4095" spans="1:12" x14ac:dyDescent="0.25">
      <c r="A4095" t="s">
        <v>728</v>
      </c>
      <c r="B4095">
        <v>2016</v>
      </c>
      <c r="C4095" t="s">
        <v>700</v>
      </c>
      <c r="D4095">
        <v>0.5111</v>
      </c>
      <c r="E4095">
        <v>0.5111</v>
      </c>
      <c r="F4095">
        <v>0.5111</v>
      </c>
      <c r="G4095">
        <v>0.5111</v>
      </c>
      <c r="H4095">
        <v>0.5111</v>
      </c>
      <c r="I4095">
        <v>0.5111</v>
      </c>
      <c r="J4095">
        <v>0.5111</v>
      </c>
      <c r="K4095">
        <v>0.5111</v>
      </c>
      <c r="L4095">
        <v>0.5111</v>
      </c>
    </row>
    <row r="4096" spans="1:12" x14ac:dyDescent="0.25">
      <c r="A4096" t="s">
        <v>728</v>
      </c>
      <c r="B4096">
        <v>2016</v>
      </c>
      <c r="C4096" t="s">
        <v>702</v>
      </c>
      <c r="D4096">
        <v>0.11509999999999999</v>
      </c>
      <c r="E4096">
        <v>0.11509999999999999</v>
      </c>
      <c r="F4096">
        <v>0.11509999999999999</v>
      </c>
      <c r="G4096">
        <v>0.11509999999999999</v>
      </c>
      <c r="H4096">
        <v>0.11509999999999999</v>
      </c>
      <c r="I4096">
        <v>0.11509999999999999</v>
      </c>
      <c r="J4096">
        <v>0.11509999999999999</v>
      </c>
      <c r="K4096">
        <v>0.11509999999999999</v>
      </c>
      <c r="L4096">
        <v>0.11509999999999999</v>
      </c>
    </row>
    <row r="4097" spans="1:12" x14ac:dyDescent="0.25">
      <c r="A4097" t="s">
        <v>729</v>
      </c>
      <c r="B4097">
        <v>2016</v>
      </c>
      <c r="C4097" t="s">
        <v>697</v>
      </c>
      <c r="D4097">
        <v>3.4470999999999998</v>
      </c>
      <c r="E4097">
        <v>3.4470999999999998</v>
      </c>
      <c r="F4097">
        <v>3.4470999999999998</v>
      </c>
      <c r="G4097">
        <v>3.4470999999999998</v>
      </c>
      <c r="H4097">
        <v>3.4470999999999998</v>
      </c>
      <c r="I4097">
        <v>3.4470999999999998</v>
      </c>
      <c r="J4097">
        <v>3.4470999999999998</v>
      </c>
      <c r="K4097">
        <v>3.4470999999999998</v>
      </c>
      <c r="L4097">
        <v>3.4470999999999998</v>
      </c>
    </row>
    <row r="4098" spans="1:12" x14ac:dyDescent="0.25">
      <c r="A4098" t="s">
        <v>729</v>
      </c>
      <c r="B4098">
        <v>2016</v>
      </c>
      <c r="C4098" t="s">
        <v>701</v>
      </c>
      <c r="D4098">
        <v>0.93630000000000002</v>
      </c>
      <c r="E4098">
        <v>0.93630000000000002</v>
      </c>
      <c r="F4098">
        <v>0.93630000000000002</v>
      </c>
      <c r="G4098">
        <v>0.93630000000000002</v>
      </c>
      <c r="H4098">
        <v>0.93630000000000002</v>
      </c>
      <c r="I4098">
        <v>0.93630000000000002</v>
      </c>
      <c r="J4098">
        <v>0.93630000000000002</v>
      </c>
      <c r="K4098">
        <v>0.93630000000000002</v>
      </c>
      <c r="L4098">
        <v>0.93630000000000002</v>
      </c>
    </row>
    <row r="4099" spans="1:12" x14ac:dyDescent="0.25">
      <c r="A4099" t="s">
        <v>729</v>
      </c>
      <c r="B4099">
        <v>2016</v>
      </c>
      <c r="C4099" t="s">
        <v>703</v>
      </c>
      <c r="D4099">
        <v>4.65E-2</v>
      </c>
      <c r="E4099">
        <v>4.65E-2</v>
      </c>
      <c r="F4099">
        <v>4.65E-2</v>
      </c>
      <c r="G4099">
        <v>4.65E-2</v>
      </c>
      <c r="H4099">
        <v>4.65E-2</v>
      </c>
      <c r="I4099">
        <v>4.65E-2</v>
      </c>
      <c r="J4099">
        <v>4.65E-2</v>
      </c>
      <c r="K4099">
        <v>4.65E-2</v>
      </c>
      <c r="L4099">
        <v>4.65E-2</v>
      </c>
    </row>
    <row r="4100" spans="1:12" x14ac:dyDescent="0.25">
      <c r="A4100" t="s">
        <v>729</v>
      </c>
      <c r="B4100">
        <v>2016</v>
      </c>
      <c r="C4100" t="s">
        <v>700</v>
      </c>
      <c r="D4100">
        <v>1.0313000000000001</v>
      </c>
      <c r="E4100">
        <v>1.0313000000000001</v>
      </c>
      <c r="F4100">
        <v>1.0313000000000001</v>
      </c>
      <c r="G4100">
        <v>1.0313000000000001</v>
      </c>
      <c r="H4100">
        <v>1.0313000000000001</v>
      </c>
      <c r="I4100">
        <v>1.0313000000000001</v>
      </c>
      <c r="J4100">
        <v>1.0313000000000001</v>
      </c>
      <c r="K4100">
        <v>1.0313000000000001</v>
      </c>
      <c r="L4100">
        <v>1.0313000000000001</v>
      </c>
    </row>
    <row r="4101" spans="1:12" x14ac:dyDescent="0.25">
      <c r="A4101" t="s">
        <v>729</v>
      </c>
      <c r="B4101">
        <v>2016</v>
      </c>
      <c r="C4101" t="s">
        <v>698</v>
      </c>
      <c r="D4101">
        <v>1.1177999999999999</v>
      </c>
      <c r="E4101">
        <v>1.1177999999999999</v>
      </c>
      <c r="F4101">
        <v>1.1177999999999999</v>
      </c>
      <c r="G4101">
        <v>1.1177999999999999</v>
      </c>
      <c r="H4101">
        <v>1.1177999999999999</v>
      </c>
      <c r="I4101">
        <v>1.1177999999999999</v>
      </c>
      <c r="J4101">
        <v>1.1177999999999999</v>
      </c>
      <c r="K4101">
        <v>1.1177999999999999</v>
      </c>
      <c r="L4101">
        <v>1.1177999999999999</v>
      </c>
    </row>
    <row r="4102" spans="1:12" x14ac:dyDescent="0.25">
      <c r="A4102" t="s">
        <v>729</v>
      </c>
      <c r="B4102">
        <v>2016</v>
      </c>
      <c r="C4102" t="s">
        <v>699</v>
      </c>
      <c r="D4102">
        <v>8.2799999999999999E-2</v>
      </c>
      <c r="E4102">
        <v>8.2799999999999999E-2</v>
      </c>
      <c r="F4102">
        <v>8.2799999999999999E-2</v>
      </c>
      <c r="G4102">
        <v>8.2799999999999999E-2</v>
      </c>
      <c r="H4102">
        <v>8.2799999999999999E-2</v>
      </c>
      <c r="I4102">
        <v>8.2799999999999999E-2</v>
      </c>
      <c r="J4102">
        <v>8.2799999999999999E-2</v>
      </c>
      <c r="K4102">
        <v>8.2799999999999999E-2</v>
      </c>
      <c r="L4102">
        <v>8.2799999999999999E-2</v>
      </c>
    </row>
    <row r="4103" spans="1:12" x14ac:dyDescent="0.25">
      <c r="A4103" t="s">
        <v>729</v>
      </c>
      <c r="B4103">
        <v>2016</v>
      </c>
      <c r="C4103" t="s">
        <v>702</v>
      </c>
      <c r="D4103">
        <v>0.2324</v>
      </c>
      <c r="E4103">
        <v>0.2324</v>
      </c>
      <c r="F4103">
        <v>0.2324</v>
      </c>
      <c r="G4103">
        <v>0.2324</v>
      </c>
      <c r="H4103">
        <v>0.2324</v>
      </c>
      <c r="I4103">
        <v>0.2324</v>
      </c>
      <c r="J4103">
        <v>0.2324</v>
      </c>
      <c r="K4103">
        <v>0.2324</v>
      </c>
      <c r="L4103">
        <v>0.2324</v>
      </c>
    </row>
    <row r="4104" spans="1:12" x14ac:dyDescent="0.25">
      <c r="A4104" t="s">
        <v>730</v>
      </c>
      <c r="B4104">
        <v>2016</v>
      </c>
      <c r="C4104" t="s">
        <v>702</v>
      </c>
      <c r="D4104">
        <v>3.8300000000000001E-2</v>
      </c>
      <c r="E4104">
        <v>3.8300000000000001E-2</v>
      </c>
      <c r="F4104">
        <v>3.8300000000000001E-2</v>
      </c>
      <c r="G4104">
        <v>3.8300000000000001E-2</v>
      </c>
      <c r="H4104">
        <v>3.8300000000000001E-2</v>
      </c>
      <c r="I4104">
        <v>3.8300000000000001E-2</v>
      </c>
      <c r="J4104">
        <v>3.8300000000000001E-2</v>
      </c>
      <c r="K4104">
        <v>3.8300000000000001E-2</v>
      </c>
      <c r="L4104">
        <v>3.8300000000000001E-2</v>
      </c>
    </row>
    <row r="4105" spans="1:12" x14ac:dyDescent="0.25">
      <c r="A4105" t="s">
        <v>730</v>
      </c>
      <c r="B4105">
        <v>2016</v>
      </c>
      <c r="C4105" t="s">
        <v>698</v>
      </c>
      <c r="D4105">
        <v>0.20349999999999999</v>
      </c>
      <c r="E4105">
        <v>0.20349999999999999</v>
      </c>
      <c r="F4105">
        <v>0.20349999999999999</v>
      </c>
      <c r="G4105">
        <v>0.20349999999999999</v>
      </c>
      <c r="H4105">
        <v>0.20349999999999999</v>
      </c>
      <c r="I4105">
        <v>0.20349999999999999</v>
      </c>
      <c r="J4105">
        <v>0.20349999999999999</v>
      </c>
      <c r="K4105">
        <v>0.20349999999999999</v>
      </c>
      <c r="L4105">
        <v>0.20349999999999999</v>
      </c>
    </row>
    <row r="4106" spans="1:12" x14ac:dyDescent="0.25">
      <c r="A4106" t="s">
        <v>730</v>
      </c>
      <c r="B4106">
        <v>2016</v>
      </c>
      <c r="C4106" t="s">
        <v>701</v>
      </c>
      <c r="D4106">
        <v>0.1439</v>
      </c>
      <c r="E4106">
        <v>0.1439</v>
      </c>
      <c r="F4106">
        <v>0.1439</v>
      </c>
      <c r="G4106">
        <v>0.1439</v>
      </c>
      <c r="H4106">
        <v>0.1439</v>
      </c>
      <c r="I4106">
        <v>0.1439</v>
      </c>
      <c r="J4106">
        <v>0.1439</v>
      </c>
      <c r="K4106">
        <v>0.1439</v>
      </c>
      <c r="L4106">
        <v>0.1439</v>
      </c>
    </row>
    <row r="4107" spans="1:12" x14ac:dyDescent="0.25">
      <c r="A4107" t="s">
        <v>730</v>
      </c>
      <c r="B4107">
        <v>2016</v>
      </c>
      <c r="C4107" t="s">
        <v>699</v>
      </c>
      <c r="D4107">
        <v>1.3599999999999999E-2</v>
      </c>
      <c r="E4107">
        <v>1.3599999999999999E-2</v>
      </c>
      <c r="F4107">
        <v>1.3599999999999999E-2</v>
      </c>
      <c r="G4107">
        <v>1.3599999999999999E-2</v>
      </c>
      <c r="H4107">
        <v>1.3599999999999999E-2</v>
      </c>
      <c r="I4107">
        <v>1.3599999999999999E-2</v>
      </c>
      <c r="J4107">
        <v>1.3599999999999999E-2</v>
      </c>
      <c r="K4107">
        <v>1.3599999999999999E-2</v>
      </c>
      <c r="L4107">
        <v>1.3599999999999999E-2</v>
      </c>
    </row>
    <row r="4108" spans="1:12" x14ac:dyDescent="0.25">
      <c r="A4108" t="s">
        <v>730</v>
      </c>
      <c r="B4108">
        <v>2016</v>
      </c>
      <c r="C4108" t="s">
        <v>697</v>
      </c>
      <c r="D4108">
        <v>0.57699999999999996</v>
      </c>
      <c r="E4108">
        <v>0.57699999999999996</v>
      </c>
      <c r="F4108">
        <v>0.57699999999999996</v>
      </c>
      <c r="G4108">
        <v>0.57699999999999996</v>
      </c>
      <c r="H4108">
        <v>0.57699999999999996</v>
      </c>
      <c r="I4108">
        <v>0.57699999999999996</v>
      </c>
      <c r="J4108">
        <v>0.57699999999999996</v>
      </c>
      <c r="K4108">
        <v>0.57699999999999996</v>
      </c>
      <c r="L4108">
        <v>0.57699999999999996</v>
      </c>
    </row>
    <row r="4109" spans="1:12" x14ac:dyDescent="0.25">
      <c r="A4109" t="s">
        <v>730</v>
      </c>
      <c r="B4109">
        <v>2016</v>
      </c>
      <c r="C4109" t="s">
        <v>700</v>
      </c>
      <c r="D4109">
        <v>0.17</v>
      </c>
      <c r="E4109">
        <v>0.17</v>
      </c>
      <c r="F4109">
        <v>0.17</v>
      </c>
      <c r="G4109">
        <v>0.17</v>
      </c>
      <c r="H4109">
        <v>0.17</v>
      </c>
      <c r="I4109">
        <v>0.17</v>
      </c>
      <c r="J4109">
        <v>0.17</v>
      </c>
      <c r="K4109">
        <v>0.17</v>
      </c>
      <c r="L4109">
        <v>0.17</v>
      </c>
    </row>
    <row r="4110" spans="1:12" x14ac:dyDescent="0.25">
      <c r="A4110" t="s">
        <v>730</v>
      </c>
      <c r="B4110">
        <v>2016</v>
      </c>
      <c r="C4110" t="s">
        <v>703</v>
      </c>
      <c r="D4110">
        <v>7.7000000000000002E-3</v>
      </c>
      <c r="E4110">
        <v>7.7000000000000002E-3</v>
      </c>
      <c r="F4110">
        <v>7.7000000000000002E-3</v>
      </c>
      <c r="G4110">
        <v>7.7000000000000002E-3</v>
      </c>
      <c r="H4110">
        <v>7.7000000000000002E-3</v>
      </c>
      <c r="I4110">
        <v>7.7000000000000002E-3</v>
      </c>
      <c r="J4110">
        <v>7.7000000000000002E-3</v>
      </c>
      <c r="K4110">
        <v>7.7000000000000002E-3</v>
      </c>
      <c r="L4110">
        <v>7.7000000000000002E-3</v>
      </c>
    </row>
    <row r="4111" spans="1:12" x14ac:dyDescent="0.25">
      <c r="A4111" t="s">
        <v>731</v>
      </c>
      <c r="B4111">
        <v>2016</v>
      </c>
      <c r="C4111" t="s">
        <v>698</v>
      </c>
      <c r="D4111">
        <v>0.3402</v>
      </c>
      <c r="E4111">
        <v>0.3402</v>
      </c>
      <c r="F4111">
        <v>0.3402</v>
      </c>
      <c r="G4111">
        <v>0.3402</v>
      </c>
      <c r="H4111">
        <v>0.3402</v>
      </c>
      <c r="I4111">
        <v>0.3402</v>
      </c>
      <c r="J4111">
        <v>0.3402</v>
      </c>
      <c r="K4111">
        <v>0.3402</v>
      </c>
      <c r="L4111">
        <v>0.3402</v>
      </c>
    </row>
    <row r="4112" spans="1:12" x14ac:dyDescent="0.25">
      <c r="A4112" t="s">
        <v>731</v>
      </c>
      <c r="B4112">
        <v>2016</v>
      </c>
      <c r="C4112" t="s">
        <v>699</v>
      </c>
      <c r="D4112">
        <v>2.4299999999999999E-2</v>
      </c>
      <c r="E4112">
        <v>2.4299999999999999E-2</v>
      </c>
      <c r="F4112">
        <v>2.4299999999999999E-2</v>
      </c>
      <c r="G4112">
        <v>2.4299999999999999E-2</v>
      </c>
      <c r="H4112">
        <v>2.4299999999999999E-2</v>
      </c>
      <c r="I4112">
        <v>2.4299999999999999E-2</v>
      </c>
      <c r="J4112">
        <v>2.4299999999999999E-2</v>
      </c>
      <c r="K4112">
        <v>2.4299999999999999E-2</v>
      </c>
      <c r="L4112">
        <v>2.4299999999999999E-2</v>
      </c>
    </row>
    <row r="4113" spans="1:12" x14ac:dyDescent="0.25">
      <c r="A4113" t="s">
        <v>731</v>
      </c>
      <c r="B4113">
        <v>2016</v>
      </c>
      <c r="C4113" t="s">
        <v>700</v>
      </c>
      <c r="D4113">
        <v>0.30309999999999998</v>
      </c>
      <c r="E4113">
        <v>0.30309999999999998</v>
      </c>
      <c r="F4113">
        <v>0.30309999999999998</v>
      </c>
      <c r="G4113">
        <v>0.30309999999999998</v>
      </c>
      <c r="H4113">
        <v>0.30309999999999998</v>
      </c>
      <c r="I4113">
        <v>0.30309999999999998</v>
      </c>
      <c r="J4113">
        <v>0.30309999999999998</v>
      </c>
      <c r="K4113">
        <v>0.30309999999999998</v>
      </c>
      <c r="L4113">
        <v>0.30309999999999998</v>
      </c>
    </row>
    <row r="4114" spans="1:12" x14ac:dyDescent="0.25">
      <c r="A4114" t="s">
        <v>731</v>
      </c>
      <c r="B4114">
        <v>2016</v>
      </c>
      <c r="C4114" t="s">
        <v>703</v>
      </c>
      <c r="D4114">
        <v>1.37E-2</v>
      </c>
      <c r="E4114">
        <v>1.37E-2</v>
      </c>
      <c r="F4114">
        <v>1.37E-2</v>
      </c>
      <c r="G4114">
        <v>1.37E-2</v>
      </c>
      <c r="H4114">
        <v>1.37E-2</v>
      </c>
      <c r="I4114">
        <v>1.37E-2</v>
      </c>
      <c r="J4114">
        <v>1.37E-2</v>
      </c>
      <c r="K4114">
        <v>1.37E-2</v>
      </c>
      <c r="L4114">
        <v>1.37E-2</v>
      </c>
    </row>
    <row r="4115" spans="1:12" x14ac:dyDescent="0.25">
      <c r="A4115" t="s">
        <v>731</v>
      </c>
      <c r="B4115">
        <v>2016</v>
      </c>
      <c r="C4115" t="s">
        <v>697</v>
      </c>
      <c r="D4115">
        <v>1.0276000000000001</v>
      </c>
      <c r="E4115">
        <v>1.0276000000000001</v>
      </c>
      <c r="F4115">
        <v>1.0276000000000001</v>
      </c>
      <c r="G4115">
        <v>1.0276000000000001</v>
      </c>
      <c r="H4115">
        <v>1.0276000000000001</v>
      </c>
      <c r="I4115">
        <v>1.0276000000000001</v>
      </c>
      <c r="J4115">
        <v>1.0276000000000001</v>
      </c>
      <c r="K4115">
        <v>1.0276000000000001</v>
      </c>
      <c r="L4115">
        <v>1.0276000000000001</v>
      </c>
    </row>
    <row r="4116" spans="1:12" x14ac:dyDescent="0.25">
      <c r="A4116" t="s">
        <v>731</v>
      </c>
      <c r="B4116">
        <v>2016</v>
      </c>
      <c r="C4116" t="s">
        <v>702</v>
      </c>
      <c r="D4116">
        <v>6.83E-2</v>
      </c>
      <c r="E4116">
        <v>6.83E-2</v>
      </c>
      <c r="F4116">
        <v>6.83E-2</v>
      </c>
      <c r="G4116">
        <v>6.83E-2</v>
      </c>
      <c r="H4116">
        <v>6.83E-2</v>
      </c>
      <c r="I4116">
        <v>6.83E-2</v>
      </c>
      <c r="J4116">
        <v>6.83E-2</v>
      </c>
      <c r="K4116">
        <v>6.83E-2</v>
      </c>
      <c r="L4116">
        <v>6.83E-2</v>
      </c>
    </row>
    <row r="4117" spans="1:12" x14ac:dyDescent="0.25">
      <c r="A4117" t="s">
        <v>731</v>
      </c>
      <c r="B4117">
        <v>2016</v>
      </c>
      <c r="C4117" t="s">
        <v>701</v>
      </c>
      <c r="D4117">
        <v>0.27800000000000002</v>
      </c>
      <c r="E4117">
        <v>0.27800000000000002</v>
      </c>
      <c r="F4117">
        <v>0.27800000000000002</v>
      </c>
      <c r="G4117">
        <v>0.27800000000000002</v>
      </c>
      <c r="H4117">
        <v>0.27800000000000002</v>
      </c>
      <c r="I4117">
        <v>0.27800000000000002</v>
      </c>
      <c r="J4117">
        <v>0.27800000000000002</v>
      </c>
      <c r="K4117">
        <v>0.27800000000000002</v>
      </c>
      <c r="L4117">
        <v>0.27800000000000002</v>
      </c>
    </row>
    <row r="4118" spans="1:12" x14ac:dyDescent="0.25">
      <c r="A4118" t="s">
        <v>732</v>
      </c>
      <c r="B4118">
        <v>2016</v>
      </c>
      <c r="C4118" t="s">
        <v>702</v>
      </c>
      <c r="D4118">
        <v>0.1195</v>
      </c>
      <c r="E4118">
        <v>0.1195</v>
      </c>
      <c r="F4118">
        <v>0.1195</v>
      </c>
      <c r="G4118">
        <v>0.1195</v>
      </c>
      <c r="H4118">
        <v>0.1195</v>
      </c>
      <c r="I4118">
        <v>0.1195</v>
      </c>
      <c r="J4118">
        <v>0.1195</v>
      </c>
      <c r="K4118">
        <v>0.1195</v>
      </c>
      <c r="L4118">
        <v>0.1195</v>
      </c>
    </row>
    <row r="4119" spans="1:12" x14ac:dyDescent="0.25">
      <c r="A4119" t="s">
        <v>732</v>
      </c>
      <c r="B4119">
        <v>2016</v>
      </c>
      <c r="C4119" t="s">
        <v>698</v>
      </c>
      <c r="D4119">
        <v>0.48020000000000002</v>
      </c>
      <c r="E4119">
        <v>0.48020000000000002</v>
      </c>
      <c r="F4119">
        <v>0.48020000000000002</v>
      </c>
      <c r="G4119">
        <v>0.48020000000000002</v>
      </c>
      <c r="H4119">
        <v>0.48020000000000002</v>
      </c>
      <c r="I4119">
        <v>0.48020000000000002</v>
      </c>
      <c r="J4119">
        <v>0.48020000000000002</v>
      </c>
      <c r="K4119">
        <v>0.48020000000000002</v>
      </c>
      <c r="L4119">
        <v>0.48020000000000002</v>
      </c>
    </row>
    <row r="4120" spans="1:12" x14ac:dyDescent="0.25">
      <c r="A4120" t="s">
        <v>732</v>
      </c>
      <c r="B4120">
        <v>2016</v>
      </c>
      <c r="C4120" t="s">
        <v>703</v>
      </c>
      <c r="D4120">
        <v>2.3900000000000001E-2</v>
      </c>
      <c r="E4120">
        <v>2.3900000000000001E-2</v>
      </c>
      <c r="F4120">
        <v>2.3900000000000001E-2</v>
      </c>
      <c r="G4120">
        <v>2.3900000000000001E-2</v>
      </c>
      <c r="H4120">
        <v>2.3900000000000001E-2</v>
      </c>
      <c r="I4120">
        <v>2.3900000000000001E-2</v>
      </c>
      <c r="J4120">
        <v>2.3900000000000001E-2</v>
      </c>
      <c r="K4120">
        <v>2.3900000000000001E-2</v>
      </c>
      <c r="L4120">
        <v>2.3900000000000001E-2</v>
      </c>
    </row>
    <row r="4121" spans="1:12" x14ac:dyDescent="0.25">
      <c r="A4121" t="s">
        <v>732</v>
      </c>
      <c r="B4121">
        <v>2016</v>
      </c>
      <c r="C4121" t="s">
        <v>699</v>
      </c>
      <c r="D4121">
        <v>4.2599999999999999E-2</v>
      </c>
      <c r="E4121">
        <v>4.2599999999999999E-2</v>
      </c>
      <c r="F4121">
        <v>4.2599999999999999E-2</v>
      </c>
      <c r="G4121">
        <v>4.2599999999999999E-2</v>
      </c>
      <c r="H4121">
        <v>4.2599999999999999E-2</v>
      </c>
      <c r="I4121">
        <v>4.2599999999999999E-2</v>
      </c>
      <c r="J4121">
        <v>4.2599999999999999E-2</v>
      </c>
      <c r="K4121">
        <v>4.2599999999999999E-2</v>
      </c>
      <c r="L4121">
        <v>4.2599999999999999E-2</v>
      </c>
    </row>
    <row r="4122" spans="1:12" x14ac:dyDescent="0.25">
      <c r="A4122" t="s">
        <v>732</v>
      </c>
      <c r="B4122">
        <v>2016</v>
      </c>
      <c r="C4122" t="s">
        <v>697</v>
      </c>
      <c r="D4122">
        <v>1.5923</v>
      </c>
      <c r="E4122">
        <v>1.5923</v>
      </c>
      <c r="F4122">
        <v>1.5923</v>
      </c>
      <c r="G4122">
        <v>1.5923</v>
      </c>
      <c r="H4122">
        <v>1.5923</v>
      </c>
      <c r="I4122">
        <v>1.5923</v>
      </c>
      <c r="J4122">
        <v>1.5923</v>
      </c>
      <c r="K4122">
        <v>1.5923</v>
      </c>
      <c r="L4122">
        <v>1.5923</v>
      </c>
    </row>
    <row r="4123" spans="1:12" x14ac:dyDescent="0.25">
      <c r="A4123" t="s">
        <v>732</v>
      </c>
      <c r="B4123">
        <v>2016</v>
      </c>
      <c r="C4123" t="s">
        <v>701</v>
      </c>
      <c r="D4123">
        <v>0.39579999999999999</v>
      </c>
      <c r="E4123">
        <v>0.39579999999999999</v>
      </c>
      <c r="F4123">
        <v>0.39579999999999999</v>
      </c>
      <c r="G4123">
        <v>0.39579999999999999</v>
      </c>
      <c r="H4123">
        <v>0.39579999999999999</v>
      </c>
      <c r="I4123">
        <v>0.39579999999999999</v>
      </c>
      <c r="J4123">
        <v>0.39579999999999999</v>
      </c>
      <c r="K4123">
        <v>0.39579999999999999</v>
      </c>
      <c r="L4123">
        <v>0.39579999999999999</v>
      </c>
    </row>
    <row r="4124" spans="1:12" x14ac:dyDescent="0.25">
      <c r="A4124" t="s">
        <v>732</v>
      </c>
      <c r="B4124">
        <v>2016</v>
      </c>
      <c r="C4124" t="s">
        <v>700</v>
      </c>
      <c r="D4124">
        <v>0.53029999999999999</v>
      </c>
      <c r="E4124">
        <v>0.53029999999999999</v>
      </c>
      <c r="F4124">
        <v>0.53029999999999999</v>
      </c>
      <c r="G4124">
        <v>0.53029999999999999</v>
      </c>
      <c r="H4124">
        <v>0.53029999999999999</v>
      </c>
      <c r="I4124">
        <v>0.53029999999999999</v>
      </c>
      <c r="J4124">
        <v>0.53029999999999999</v>
      </c>
      <c r="K4124">
        <v>0.53029999999999999</v>
      </c>
      <c r="L4124">
        <v>0.53029999999999999</v>
      </c>
    </row>
    <row r="4125" spans="1:12" x14ac:dyDescent="0.25">
      <c r="A4125" t="s">
        <v>733</v>
      </c>
      <c r="B4125">
        <v>2016</v>
      </c>
      <c r="C4125" t="s">
        <v>703</v>
      </c>
      <c r="D4125">
        <v>1.12E-2</v>
      </c>
      <c r="E4125">
        <v>1.12E-2</v>
      </c>
      <c r="F4125">
        <v>1.12E-2</v>
      </c>
      <c r="G4125">
        <v>1.12E-2</v>
      </c>
      <c r="H4125">
        <v>1.12E-2</v>
      </c>
      <c r="I4125">
        <v>1.12E-2</v>
      </c>
      <c r="J4125">
        <v>1.12E-2</v>
      </c>
      <c r="K4125">
        <v>1.12E-2</v>
      </c>
      <c r="L4125">
        <v>1.12E-2</v>
      </c>
    </row>
    <row r="4126" spans="1:12" x14ac:dyDescent="0.25">
      <c r="A4126" t="s">
        <v>733</v>
      </c>
      <c r="B4126">
        <v>2016</v>
      </c>
      <c r="C4126" t="s">
        <v>699</v>
      </c>
      <c r="D4126">
        <v>0.02</v>
      </c>
      <c r="E4126">
        <v>0.02</v>
      </c>
      <c r="F4126">
        <v>0.02</v>
      </c>
      <c r="G4126">
        <v>0.02</v>
      </c>
      <c r="H4126">
        <v>0.02</v>
      </c>
      <c r="I4126">
        <v>0.02</v>
      </c>
      <c r="J4126">
        <v>0.02</v>
      </c>
      <c r="K4126">
        <v>0.02</v>
      </c>
      <c r="L4126">
        <v>0.02</v>
      </c>
    </row>
    <row r="4127" spans="1:12" x14ac:dyDescent="0.25">
      <c r="A4127" t="s">
        <v>733</v>
      </c>
      <c r="B4127">
        <v>2016</v>
      </c>
      <c r="C4127" t="s">
        <v>702</v>
      </c>
      <c r="D4127">
        <v>5.6000000000000001E-2</v>
      </c>
      <c r="E4127">
        <v>5.6000000000000001E-2</v>
      </c>
      <c r="F4127">
        <v>5.6000000000000001E-2</v>
      </c>
      <c r="G4127">
        <v>5.6000000000000001E-2</v>
      </c>
      <c r="H4127">
        <v>5.6000000000000001E-2</v>
      </c>
      <c r="I4127">
        <v>5.6000000000000001E-2</v>
      </c>
      <c r="J4127">
        <v>5.6000000000000001E-2</v>
      </c>
      <c r="K4127">
        <v>5.6000000000000001E-2</v>
      </c>
      <c r="L4127">
        <v>5.6000000000000001E-2</v>
      </c>
    </row>
    <row r="4128" spans="1:12" x14ac:dyDescent="0.25">
      <c r="A4128" t="s">
        <v>733</v>
      </c>
      <c r="B4128">
        <v>2016</v>
      </c>
      <c r="C4128" t="s">
        <v>697</v>
      </c>
      <c r="D4128">
        <v>0.75880000000000003</v>
      </c>
      <c r="E4128">
        <v>0.75880000000000003</v>
      </c>
      <c r="F4128">
        <v>0.75880000000000003</v>
      </c>
      <c r="G4128">
        <v>0.75880000000000003</v>
      </c>
      <c r="H4128">
        <v>0.75880000000000003</v>
      </c>
      <c r="I4128">
        <v>0.75880000000000003</v>
      </c>
      <c r="J4128">
        <v>0.75880000000000003</v>
      </c>
      <c r="K4128">
        <v>0.75880000000000003</v>
      </c>
      <c r="L4128">
        <v>0.75880000000000003</v>
      </c>
    </row>
    <row r="4129" spans="1:12" x14ac:dyDescent="0.25">
      <c r="A4129" t="s">
        <v>733</v>
      </c>
      <c r="B4129">
        <v>2016</v>
      </c>
      <c r="C4129" t="s">
        <v>698</v>
      </c>
      <c r="D4129">
        <v>0.24340000000000001</v>
      </c>
      <c r="E4129">
        <v>0.24340000000000001</v>
      </c>
      <c r="F4129">
        <v>0.24340000000000001</v>
      </c>
      <c r="G4129">
        <v>0.24340000000000001</v>
      </c>
      <c r="H4129">
        <v>0.24340000000000001</v>
      </c>
      <c r="I4129">
        <v>0.24340000000000001</v>
      </c>
      <c r="J4129">
        <v>0.24340000000000001</v>
      </c>
      <c r="K4129">
        <v>0.24340000000000001</v>
      </c>
      <c r="L4129">
        <v>0.24340000000000001</v>
      </c>
    </row>
    <row r="4130" spans="1:12" x14ac:dyDescent="0.25">
      <c r="A4130" t="s">
        <v>733</v>
      </c>
      <c r="B4130">
        <v>2016</v>
      </c>
      <c r="C4130" t="s">
        <v>700</v>
      </c>
      <c r="D4130">
        <v>0.24879999999999999</v>
      </c>
      <c r="E4130">
        <v>0.24879999999999999</v>
      </c>
      <c r="F4130">
        <v>0.24879999999999999</v>
      </c>
      <c r="G4130">
        <v>0.24879999999999999</v>
      </c>
      <c r="H4130">
        <v>0.24879999999999999</v>
      </c>
      <c r="I4130">
        <v>0.24879999999999999</v>
      </c>
      <c r="J4130">
        <v>0.24879999999999999</v>
      </c>
      <c r="K4130">
        <v>0.24879999999999999</v>
      </c>
      <c r="L4130">
        <v>0.24879999999999999</v>
      </c>
    </row>
    <row r="4131" spans="1:12" x14ac:dyDescent="0.25">
      <c r="A4131" t="s">
        <v>733</v>
      </c>
      <c r="B4131">
        <v>2016</v>
      </c>
      <c r="C4131" t="s">
        <v>701</v>
      </c>
      <c r="D4131">
        <v>0.1794</v>
      </c>
      <c r="E4131">
        <v>0.1794</v>
      </c>
      <c r="F4131">
        <v>0.1794</v>
      </c>
      <c r="G4131">
        <v>0.1794</v>
      </c>
      <c r="H4131">
        <v>0.1794</v>
      </c>
      <c r="I4131">
        <v>0.1794</v>
      </c>
      <c r="J4131">
        <v>0.1794</v>
      </c>
      <c r="K4131">
        <v>0.1794</v>
      </c>
      <c r="L4131">
        <v>0.1794</v>
      </c>
    </row>
    <row r="4132" spans="1:12" x14ac:dyDescent="0.25">
      <c r="A4132" t="s">
        <v>734</v>
      </c>
      <c r="B4132">
        <v>2016</v>
      </c>
      <c r="C4132" t="s">
        <v>702</v>
      </c>
      <c r="D4132">
        <v>0.35439999999999999</v>
      </c>
      <c r="E4132">
        <v>0.35439999999999999</v>
      </c>
      <c r="F4132">
        <v>0.35439999999999999</v>
      </c>
      <c r="G4132">
        <v>0.35439999999999999</v>
      </c>
      <c r="H4132">
        <v>0.35439999999999999</v>
      </c>
      <c r="I4132">
        <v>0.35439999999999999</v>
      </c>
      <c r="J4132">
        <v>0.35439999999999999</v>
      </c>
      <c r="K4132">
        <v>0.35439999999999999</v>
      </c>
      <c r="L4132">
        <v>0.35439999999999999</v>
      </c>
    </row>
    <row r="4133" spans="1:12" x14ac:dyDescent="0.25">
      <c r="A4133" t="s">
        <v>734</v>
      </c>
      <c r="B4133">
        <v>2016</v>
      </c>
      <c r="C4133" t="s">
        <v>701</v>
      </c>
      <c r="D4133">
        <v>1.0835999999999999</v>
      </c>
      <c r="E4133">
        <v>1.0835999999999999</v>
      </c>
      <c r="F4133">
        <v>1.0835999999999999</v>
      </c>
      <c r="G4133">
        <v>1.0835999999999999</v>
      </c>
      <c r="H4133">
        <v>1.0835999999999999</v>
      </c>
      <c r="I4133">
        <v>1.0835999999999999</v>
      </c>
      <c r="J4133">
        <v>1.0835999999999999</v>
      </c>
      <c r="K4133">
        <v>1.0835999999999999</v>
      </c>
      <c r="L4133">
        <v>1.0835999999999999</v>
      </c>
    </row>
    <row r="4134" spans="1:12" x14ac:dyDescent="0.25">
      <c r="A4134" t="s">
        <v>734</v>
      </c>
      <c r="B4134">
        <v>2016</v>
      </c>
      <c r="C4134" t="s">
        <v>699</v>
      </c>
      <c r="D4134">
        <v>0.1263</v>
      </c>
      <c r="E4134">
        <v>0.1263</v>
      </c>
      <c r="F4134">
        <v>0.1263</v>
      </c>
      <c r="G4134">
        <v>0.1263</v>
      </c>
      <c r="H4134">
        <v>0.1263</v>
      </c>
      <c r="I4134">
        <v>0.1263</v>
      </c>
      <c r="J4134">
        <v>0.1263</v>
      </c>
      <c r="K4134">
        <v>0.1263</v>
      </c>
      <c r="L4134">
        <v>0.1263</v>
      </c>
    </row>
    <row r="4135" spans="1:12" x14ac:dyDescent="0.25">
      <c r="A4135" t="s">
        <v>734</v>
      </c>
      <c r="B4135">
        <v>2016</v>
      </c>
      <c r="C4135" t="s">
        <v>703</v>
      </c>
      <c r="D4135">
        <v>7.0999999999999994E-2</v>
      </c>
      <c r="E4135">
        <v>7.0999999999999994E-2</v>
      </c>
      <c r="F4135">
        <v>7.0999999999999994E-2</v>
      </c>
      <c r="G4135">
        <v>7.0999999999999994E-2</v>
      </c>
      <c r="H4135">
        <v>7.0999999999999994E-2</v>
      </c>
      <c r="I4135">
        <v>7.0999999999999994E-2</v>
      </c>
      <c r="J4135">
        <v>7.0999999999999994E-2</v>
      </c>
      <c r="K4135">
        <v>7.0999999999999994E-2</v>
      </c>
      <c r="L4135">
        <v>7.0999999999999994E-2</v>
      </c>
    </row>
    <row r="4136" spans="1:12" x14ac:dyDescent="0.25">
      <c r="A4136" t="s">
        <v>734</v>
      </c>
      <c r="B4136">
        <v>2016</v>
      </c>
      <c r="C4136" t="s">
        <v>700</v>
      </c>
      <c r="D4136">
        <v>1.5730999999999999</v>
      </c>
      <c r="E4136">
        <v>1.5730999999999999</v>
      </c>
      <c r="F4136">
        <v>1.5730999999999999</v>
      </c>
      <c r="G4136">
        <v>1.5730999999999999</v>
      </c>
      <c r="H4136">
        <v>1.5730999999999999</v>
      </c>
      <c r="I4136">
        <v>1.5730999999999999</v>
      </c>
      <c r="J4136">
        <v>1.5730999999999999</v>
      </c>
      <c r="K4136">
        <v>1.5730999999999999</v>
      </c>
      <c r="L4136">
        <v>1.5730999999999999</v>
      </c>
    </row>
    <row r="4137" spans="1:12" x14ac:dyDescent="0.25">
      <c r="A4137" t="s">
        <v>734</v>
      </c>
      <c r="B4137">
        <v>2016</v>
      </c>
      <c r="C4137" t="s">
        <v>698</v>
      </c>
      <c r="D4137">
        <v>1.3919999999999999</v>
      </c>
      <c r="E4137">
        <v>1.3919999999999999</v>
      </c>
      <c r="F4137">
        <v>1.3919999999999999</v>
      </c>
      <c r="G4137">
        <v>1.3919999999999999</v>
      </c>
      <c r="H4137">
        <v>1.3919999999999999</v>
      </c>
      <c r="I4137">
        <v>1.3919999999999999</v>
      </c>
      <c r="J4137">
        <v>1.3919999999999999</v>
      </c>
      <c r="K4137">
        <v>1.3919999999999999</v>
      </c>
      <c r="L4137">
        <v>1.3919999999999999</v>
      </c>
    </row>
    <row r="4138" spans="1:12" x14ac:dyDescent="0.25">
      <c r="A4138" t="s">
        <v>734</v>
      </c>
      <c r="B4138">
        <v>2016</v>
      </c>
      <c r="C4138" t="s">
        <v>697</v>
      </c>
      <c r="D4138">
        <v>4.6003999999999996</v>
      </c>
      <c r="E4138">
        <v>4.6003999999999996</v>
      </c>
      <c r="F4138">
        <v>4.6003999999999996</v>
      </c>
      <c r="G4138">
        <v>4.6003999999999996</v>
      </c>
      <c r="H4138">
        <v>4.6003999999999996</v>
      </c>
      <c r="I4138">
        <v>4.6003999999999996</v>
      </c>
      <c r="J4138">
        <v>4.6003999999999996</v>
      </c>
      <c r="K4138">
        <v>4.6003999999999996</v>
      </c>
      <c r="L4138">
        <v>4.6003999999999996</v>
      </c>
    </row>
    <row r="4139" spans="1:12" x14ac:dyDescent="0.25">
      <c r="A4139" t="s">
        <v>735</v>
      </c>
      <c r="B4139">
        <v>2016</v>
      </c>
      <c r="C4139" t="s">
        <v>699</v>
      </c>
      <c r="D4139">
        <v>2.7900000000000001E-2</v>
      </c>
      <c r="E4139">
        <v>2.7900000000000001E-2</v>
      </c>
      <c r="F4139">
        <v>2.7900000000000001E-2</v>
      </c>
      <c r="G4139">
        <v>2.7900000000000001E-2</v>
      </c>
      <c r="H4139">
        <v>2.7900000000000001E-2</v>
      </c>
      <c r="I4139">
        <v>2.7900000000000001E-2</v>
      </c>
      <c r="J4139">
        <v>2.7900000000000001E-2</v>
      </c>
      <c r="K4139">
        <v>2.7900000000000001E-2</v>
      </c>
      <c r="L4139">
        <v>2.7900000000000001E-2</v>
      </c>
    </row>
    <row r="4140" spans="1:12" x14ac:dyDescent="0.25">
      <c r="A4140" t="s">
        <v>735</v>
      </c>
      <c r="B4140">
        <v>2016</v>
      </c>
      <c r="C4140" t="s">
        <v>703</v>
      </c>
      <c r="D4140">
        <v>1.5699999999999999E-2</v>
      </c>
      <c r="E4140">
        <v>1.5699999999999999E-2</v>
      </c>
      <c r="F4140">
        <v>1.5699999999999999E-2</v>
      </c>
      <c r="G4140">
        <v>1.5699999999999999E-2</v>
      </c>
      <c r="H4140">
        <v>1.5699999999999999E-2</v>
      </c>
      <c r="I4140">
        <v>1.5699999999999999E-2</v>
      </c>
      <c r="J4140">
        <v>1.5699999999999999E-2</v>
      </c>
      <c r="K4140">
        <v>1.5699999999999999E-2</v>
      </c>
      <c r="L4140">
        <v>1.5699999999999999E-2</v>
      </c>
    </row>
    <row r="4141" spans="1:12" x14ac:dyDescent="0.25">
      <c r="A4141" t="s">
        <v>735</v>
      </c>
      <c r="B4141">
        <v>2016</v>
      </c>
      <c r="C4141" t="s">
        <v>698</v>
      </c>
      <c r="D4141">
        <v>0.44240000000000002</v>
      </c>
      <c r="E4141">
        <v>0.44240000000000002</v>
      </c>
      <c r="F4141">
        <v>0.44240000000000002</v>
      </c>
      <c r="G4141">
        <v>0.44240000000000002</v>
      </c>
      <c r="H4141">
        <v>0.44240000000000002</v>
      </c>
      <c r="I4141">
        <v>0.44240000000000002</v>
      </c>
      <c r="J4141">
        <v>0.44240000000000002</v>
      </c>
      <c r="K4141">
        <v>0.44240000000000002</v>
      </c>
      <c r="L4141">
        <v>0.44240000000000002</v>
      </c>
    </row>
    <row r="4142" spans="1:12" x14ac:dyDescent="0.25">
      <c r="A4142" t="s">
        <v>735</v>
      </c>
      <c r="B4142">
        <v>2016</v>
      </c>
      <c r="C4142" t="s">
        <v>700</v>
      </c>
      <c r="D4142">
        <v>0.34710000000000002</v>
      </c>
      <c r="E4142">
        <v>0.34710000000000002</v>
      </c>
      <c r="F4142">
        <v>0.34710000000000002</v>
      </c>
      <c r="G4142">
        <v>0.34710000000000002</v>
      </c>
      <c r="H4142">
        <v>0.34710000000000002</v>
      </c>
      <c r="I4142">
        <v>0.34710000000000002</v>
      </c>
      <c r="J4142">
        <v>0.34710000000000002</v>
      </c>
      <c r="K4142">
        <v>0.34710000000000002</v>
      </c>
      <c r="L4142">
        <v>0.34710000000000002</v>
      </c>
    </row>
    <row r="4143" spans="1:12" x14ac:dyDescent="0.25">
      <c r="A4143" t="s">
        <v>735</v>
      </c>
      <c r="B4143">
        <v>2016</v>
      </c>
      <c r="C4143" t="s">
        <v>702</v>
      </c>
      <c r="D4143">
        <v>7.8200000000000006E-2</v>
      </c>
      <c r="E4143">
        <v>7.8200000000000006E-2</v>
      </c>
      <c r="F4143">
        <v>7.8200000000000006E-2</v>
      </c>
      <c r="G4143">
        <v>7.8200000000000006E-2</v>
      </c>
      <c r="H4143">
        <v>7.8200000000000006E-2</v>
      </c>
      <c r="I4143">
        <v>7.8200000000000006E-2</v>
      </c>
      <c r="J4143">
        <v>7.8200000000000006E-2</v>
      </c>
      <c r="K4143">
        <v>7.8200000000000006E-2</v>
      </c>
      <c r="L4143">
        <v>7.8200000000000006E-2</v>
      </c>
    </row>
    <row r="4144" spans="1:12" x14ac:dyDescent="0.25">
      <c r="A4144" t="s">
        <v>735</v>
      </c>
      <c r="B4144">
        <v>2016</v>
      </c>
      <c r="C4144" t="s">
        <v>701</v>
      </c>
      <c r="D4144">
        <v>0.27850000000000003</v>
      </c>
      <c r="E4144">
        <v>0.27850000000000003</v>
      </c>
      <c r="F4144">
        <v>0.27850000000000003</v>
      </c>
      <c r="G4144">
        <v>0.27850000000000003</v>
      </c>
      <c r="H4144">
        <v>0.27850000000000003</v>
      </c>
      <c r="I4144">
        <v>0.27850000000000003</v>
      </c>
      <c r="J4144">
        <v>0.27850000000000003</v>
      </c>
      <c r="K4144">
        <v>0.27850000000000003</v>
      </c>
      <c r="L4144">
        <v>0.27850000000000003</v>
      </c>
    </row>
    <row r="4145" spans="1:12" x14ac:dyDescent="0.25">
      <c r="A4145" t="s">
        <v>735</v>
      </c>
      <c r="B4145">
        <v>2016</v>
      </c>
      <c r="C4145" t="s">
        <v>697</v>
      </c>
      <c r="D4145">
        <v>1.1896</v>
      </c>
      <c r="E4145">
        <v>1.1896</v>
      </c>
      <c r="F4145">
        <v>1.1896</v>
      </c>
      <c r="G4145">
        <v>1.1896</v>
      </c>
      <c r="H4145">
        <v>1.1896</v>
      </c>
      <c r="I4145">
        <v>1.1896</v>
      </c>
      <c r="J4145">
        <v>1.1896</v>
      </c>
      <c r="K4145">
        <v>1.1896</v>
      </c>
      <c r="L4145">
        <v>1.1896</v>
      </c>
    </row>
    <row r="4146" spans="1:12" x14ac:dyDescent="0.25">
      <c r="A4146" t="s">
        <v>736</v>
      </c>
      <c r="B4146">
        <v>2016</v>
      </c>
      <c r="C4146" t="s">
        <v>698</v>
      </c>
      <c r="D4146">
        <v>2.6421000000000001</v>
      </c>
      <c r="E4146">
        <v>2.6421000000000001</v>
      </c>
      <c r="F4146">
        <v>2.6421000000000001</v>
      </c>
      <c r="G4146">
        <v>2.6421000000000001</v>
      </c>
      <c r="H4146">
        <v>2.6421000000000001</v>
      </c>
      <c r="I4146">
        <v>2.6421000000000001</v>
      </c>
      <c r="J4146">
        <v>2.6421000000000001</v>
      </c>
      <c r="K4146">
        <v>2.6421000000000001</v>
      </c>
      <c r="L4146">
        <v>2.6421000000000001</v>
      </c>
    </row>
    <row r="4147" spans="1:12" x14ac:dyDescent="0.25">
      <c r="A4147" t="s">
        <v>736</v>
      </c>
      <c r="B4147">
        <v>2016</v>
      </c>
      <c r="C4147" t="s">
        <v>703</v>
      </c>
      <c r="D4147">
        <v>0.1492</v>
      </c>
      <c r="E4147">
        <v>0.1492</v>
      </c>
      <c r="F4147">
        <v>0.1492</v>
      </c>
      <c r="G4147">
        <v>0.1492</v>
      </c>
      <c r="H4147">
        <v>0.1492</v>
      </c>
      <c r="I4147">
        <v>0.1492</v>
      </c>
      <c r="J4147">
        <v>0.1492</v>
      </c>
      <c r="K4147">
        <v>0.1492</v>
      </c>
      <c r="L4147">
        <v>0.1492</v>
      </c>
    </row>
    <row r="4148" spans="1:12" x14ac:dyDescent="0.25">
      <c r="A4148" t="s">
        <v>736</v>
      </c>
      <c r="B4148">
        <v>2016</v>
      </c>
      <c r="C4148" t="s">
        <v>697</v>
      </c>
      <c r="D4148">
        <v>9.4815000000000005</v>
      </c>
      <c r="E4148">
        <v>9.4815000000000005</v>
      </c>
      <c r="F4148">
        <v>9.4815000000000005</v>
      </c>
      <c r="G4148">
        <v>9.4815000000000005</v>
      </c>
      <c r="H4148">
        <v>9.4815000000000005</v>
      </c>
      <c r="I4148">
        <v>9.4815000000000005</v>
      </c>
      <c r="J4148">
        <v>9.4815000000000005</v>
      </c>
      <c r="K4148">
        <v>9.4815000000000005</v>
      </c>
      <c r="L4148">
        <v>9.4815000000000005</v>
      </c>
    </row>
    <row r="4149" spans="1:12" x14ac:dyDescent="0.25">
      <c r="A4149" t="s">
        <v>736</v>
      </c>
      <c r="B4149">
        <v>2016</v>
      </c>
      <c r="C4149" t="s">
        <v>699</v>
      </c>
      <c r="D4149">
        <v>0.2656</v>
      </c>
      <c r="E4149">
        <v>0.2656</v>
      </c>
      <c r="F4149">
        <v>0.2656</v>
      </c>
      <c r="G4149">
        <v>0.2656</v>
      </c>
      <c r="H4149">
        <v>0.2656</v>
      </c>
      <c r="I4149">
        <v>0.2656</v>
      </c>
      <c r="J4149">
        <v>0.2656</v>
      </c>
      <c r="K4149">
        <v>0.2656</v>
      </c>
      <c r="L4149">
        <v>0.2656</v>
      </c>
    </row>
    <row r="4150" spans="1:12" x14ac:dyDescent="0.25">
      <c r="A4150" t="s">
        <v>736</v>
      </c>
      <c r="B4150">
        <v>2016</v>
      </c>
      <c r="C4150" t="s">
        <v>701</v>
      </c>
      <c r="D4150">
        <v>2.3711000000000002</v>
      </c>
      <c r="E4150">
        <v>2.3711000000000002</v>
      </c>
      <c r="F4150">
        <v>2.3711000000000002</v>
      </c>
      <c r="G4150">
        <v>2.3711000000000002</v>
      </c>
      <c r="H4150">
        <v>2.3711000000000002</v>
      </c>
      <c r="I4150">
        <v>2.3711000000000002</v>
      </c>
      <c r="J4150">
        <v>2.3711000000000002</v>
      </c>
      <c r="K4150">
        <v>2.3711000000000002</v>
      </c>
      <c r="L4150">
        <v>2.3711000000000002</v>
      </c>
    </row>
    <row r="4151" spans="1:12" x14ac:dyDescent="0.25">
      <c r="A4151" t="s">
        <v>736</v>
      </c>
      <c r="B4151">
        <v>2016</v>
      </c>
      <c r="C4151" t="s">
        <v>702</v>
      </c>
      <c r="D4151">
        <v>0.74529999999999996</v>
      </c>
      <c r="E4151">
        <v>0.74529999999999996</v>
      </c>
      <c r="F4151">
        <v>0.74529999999999996</v>
      </c>
      <c r="G4151">
        <v>0.74529999999999996</v>
      </c>
      <c r="H4151">
        <v>0.74529999999999996</v>
      </c>
      <c r="I4151">
        <v>0.74529999999999996</v>
      </c>
      <c r="J4151">
        <v>0.74529999999999996</v>
      </c>
      <c r="K4151">
        <v>0.74529999999999996</v>
      </c>
      <c r="L4151">
        <v>0.74529999999999996</v>
      </c>
    </row>
    <row r="4152" spans="1:12" x14ac:dyDescent="0.25">
      <c r="A4152" t="s">
        <v>736</v>
      </c>
      <c r="B4152">
        <v>2016</v>
      </c>
      <c r="C4152" t="s">
        <v>700</v>
      </c>
      <c r="D4152">
        <v>3.3079999999999998</v>
      </c>
      <c r="E4152">
        <v>3.3079999999999998</v>
      </c>
      <c r="F4152">
        <v>3.3079999999999998</v>
      </c>
      <c r="G4152">
        <v>3.3079999999999998</v>
      </c>
      <c r="H4152">
        <v>3.3079999999999998</v>
      </c>
      <c r="I4152">
        <v>3.3079999999999998</v>
      </c>
      <c r="J4152">
        <v>3.3079999999999998</v>
      </c>
      <c r="K4152">
        <v>3.3079999999999998</v>
      </c>
      <c r="L4152">
        <v>3.3079999999999998</v>
      </c>
    </row>
    <row r="4153" spans="1:12" x14ac:dyDescent="0.25">
      <c r="A4153" t="s">
        <v>737</v>
      </c>
      <c r="B4153">
        <v>2016</v>
      </c>
      <c r="C4153" t="s">
        <v>701</v>
      </c>
      <c r="D4153">
        <v>1.6377999999999999</v>
      </c>
      <c r="E4153">
        <v>1.6377999999999999</v>
      </c>
      <c r="F4153">
        <v>1.6377999999999999</v>
      </c>
      <c r="G4153">
        <v>1.6377999999999999</v>
      </c>
      <c r="H4153">
        <v>1.6377999999999999</v>
      </c>
      <c r="I4153">
        <v>1.6377999999999999</v>
      </c>
      <c r="J4153">
        <v>1.6377999999999999</v>
      </c>
      <c r="K4153">
        <v>1.6377999999999999</v>
      </c>
      <c r="L4153">
        <v>1.6377999999999999</v>
      </c>
    </row>
    <row r="4154" spans="1:12" x14ac:dyDescent="0.25">
      <c r="A4154" t="s">
        <v>737</v>
      </c>
      <c r="B4154">
        <v>2016</v>
      </c>
      <c r="C4154" t="s">
        <v>702</v>
      </c>
      <c r="D4154">
        <v>0.38669999999999999</v>
      </c>
      <c r="E4154">
        <v>0.38669999999999999</v>
      </c>
      <c r="F4154">
        <v>0.38669999999999999</v>
      </c>
      <c r="G4154">
        <v>0.38669999999999999</v>
      </c>
      <c r="H4154">
        <v>0.38669999999999999</v>
      </c>
      <c r="I4154">
        <v>0.38669999999999999</v>
      </c>
      <c r="J4154">
        <v>0.38669999999999999</v>
      </c>
      <c r="K4154">
        <v>0.38669999999999999</v>
      </c>
      <c r="L4154">
        <v>0.38669999999999999</v>
      </c>
    </row>
    <row r="4155" spans="1:12" x14ac:dyDescent="0.25">
      <c r="A4155" t="s">
        <v>737</v>
      </c>
      <c r="B4155">
        <v>2016</v>
      </c>
      <c r="C4155" t="s">
        <v>697</v>
      </c>
      <c r="D4155">
        <v>5.8851000000000004</v>
      </c>
      <c r="E4155">
        <v>5.8851000000000004</v>
      </c>
      <c r="F4155">
        <v>5.8851000000000004</v>
      </c>
      <c r="G4155">
        <v>5.8851000000000004</v>
      </c>
      <c r="H4155">
        <v>5.8851000000000004</v>
      </c>
      <c r="I4155">
        <v>5.8851000000000004</v>
      </c>
      <c r="J4155">
        <v>5.8851000000000004</v>
      </c>
      <c r="K4155">
        <v>5.8851000000000004</v>
      </c>
      <c r="L4155">
        <v>5.8851000000000004</v>
      </c>
    </row>
    <row r="4156" spans="1:12" x14ac:dyDescent="0.25">
      <c r="A4156" t="s">
        <v>737</v>
      </c>
      <c r="B4156">
        <v>2016</v>
      </c>
      <c r="C4156" t="s">
        <v>698</v>
      </c>
      <c r="D4156">
        <v>1.9289000000000001</v>
      </c>
      <c r="E4156">
        <v>1.9289000000000001</v>
      </c>
      <c r="F4156">
        <v>1.9289000000000001</v>
      </c>
      <c r="G4156">
        <v>1.9289000000000001</v>
      </c>
      <c r="H4156">
        <v>1.9289000000000001</v>
      </c>
      <c r="I4156">
        <v>1.9289000000000001</v>
      </c>
      <c r="J4156">
        <v>1.9289000000000001</v>
      </c>
      <c r="K4156">
        <v>1.9289000000000001</v>
      </c>
      <c r="L4156">
        <v>1.9289000000000001</v>
      </c>
    </row>
    <row r="4157" spans="1:12" x14ac:dyDescent="0.25">
      <c r="A4157" t="s">
        <v>737</v>
      </c>
      <c r="B4157">
        <v>2016</v>
      </c>
      <c r="C4157" t="s">
        <v>699</v>
      </c>
      <c r="D4157">
        <v>0.13780000000000001</v>
      </c>
      <c r="E4157">
        <v>0.13780000000000001</v>
      </c>
      <c r="F4157">
        <v>0.13780000000000001</v>
      </c>
      <c r="G4157">
        <v>0.13780000000000001</v>
      </c>
      <c r="H4157">
        <v>0.13780000000000001</v>
      </c>
      <c r="I4157">
        <v>0.13780000000000001</v>
      </c>
      <c r="J4157">
        <v>0.13780000000000001</v>
      </c>
      <c r="K4157">
        <v>0.13780000000000001</v>
      </c>
      <c r="L4157">
        <v>0.13780000000000001</v>
      </c>
    </row>
    <row r="4158" spans="1:12" x14ac:dyDescent="0.25">
      <c r="A4158" t="s">
        <v>737</v>
      </c>
      <c r="B4158">
        <v>2016</v>
      </c>
      <c r="C4158" t="s">
        <v>700</v>
      </c>
      <c r="D4158">
        <v>1.7163999999999999</v>
      </c>
      <c r="E4158">
        <v>1.7163999999999999</v>
      </c>
      <c r="F4158">
        <v>1.7163999999999999</v>
      </c>
      <c r="G4158">
        <v>1.7163999999999999</v>
      </c>
      <c r="H4158">
        <v>1.7163999999999999</v>
      </c>
      <c r="I4158">
        <v>1.7163999999999999</v>
      </c>
      <c r="J4158">
        <v>1.7163999999999999</v>
      </c>
      <c r="K4158">
        <v>1.7163999999999999</v>
      </c>
      <c r="L4158">
        <v>1.7163999999999999</v>
      </c>
    </row>
    <row r="4159" spans="1:12" x14ac:dyDescent="0.25">
      <c r="A4159" t="s">
        <v>737</v>
      </c>
      <c r="B4159">
        <v>2016</v>
      </c>
      <c r="C4159" t="s">
        <v>703</v>
      </c>
      <c r="D4159">
        <v>7.7399999999999997E-2</v>
      </c>
      <c r="E4159">
        <v>7.7399999999999997E-2</v>
      </c>
      <c r="F4159">
        <v>7.7399999999999997E-2</v>
      </c>
      <c r="G4159">
        <v>7.7399999999999997E-2</v>
      </c>
      <c r="H4159">
        <v>7.7399999999999997E-2</v>
      </c>
      <c r="I4159">
        <v>7.7399999999999997E-2</v>
      </c>
      <c r="J4159">
        <v>7.7399999999999997E-2</v>
      </c>
      <c r="K4159">
        <v>7.7399999999999997E-2</v>
      </c>
      <c r="L4159">
        <v>7.7399999999999997E-2</v>
      </c>
    </row>
    <row r="4160" spans="1:12" x14ac:dyDescent="0.25">
      <c r="A4160" t="s">
        <v>738</v>
      </c>
      <c r="B4160">
        <v>2016</v>
      </c>
      <c r="C4160" t="s">
        <v>703</v>
      </c>
      <c r="D4160">
        <v>4.7999999999999996E-3</v>
      </c>
      <c r="E4160">
        <v>4.7999999999999996E-3</v>
      </c>
      <c r="F4160">
        <v>4.7999999999999996E-3</v>
      </c>
      <c r="G4160">
        <v>4.7999999999999996E-3</v>
      </c>
      <c r="H4160">
        <v>4.7999999999999996E-3</v>
      </c>
      <c r="I4160">
        <v>4.7999999999999996E-3</v>
      </c>
      <c r="J4160">
        <v>4.7999999999999996E-3</v>
      </c>
      <c r="K4160">
        <v>4.7999999999999996E-3</v>
      </c>
      <c r="L4160">
        <v>4.7999999999999996E-3</v>
      </c>
    </row>
    <row r="4161" spans="1:12" x14ac:dyDescent="0.25">
      <c r="A4161" t="s">
        <v>738</v>
      </c>
      <c r="B4161">
        <v>2016</v>
      </c>
      <c r="C4161" t="s">
        <v>699</v>
      </c>
      <c r="D4161">
        <v>8.6E-3</v>
      </c>
      <c r="E4161">
        <v>8.6E-3</v>
      </c>
      <c r="F4161">
        <v>8.6E-3</v>
      </c>
      <c r="G4161">
        <v>8.6E-3</v>
      </c>
      <c r="H4161">
        <v>8.6E-3</v>
      </c>
      <c r="I4161">
        <v>8.6E-3</v>
      </c>
      <c r="J4161">
        <v>8.6E-3</v>
      </c>
      <c r="K4161">
        <v>8.6E-3</v>
      </c>
      <c r="L4161">
        <v>8.6E-3</v>
      </c>
    </row>
    <row r="4162" spans="1:12" x14ac:dyDescent="0.25">
      <c r="A4162" t="s">
        <v>738</v>
      </c>
      <c r="B4162">
        <v>2016</v>
      </c>
      <c r="C4162" t="s">
        <v>702</v>
      </c>
      <c r="D4162">
        <v>2.4199999999999999E-2</v>
      </c>
      <c r="E4162">
        <v>2.4199999999999999E-2</v>
      </c>
      <c r="F4162">
        <v>2.4199999999999999E-2</v>
      </c>
      <c r="G4162">
        <v>2.4199999999999999E-2</v>
      </c>
      <c r="H4162">
        <v>2.4199999999999999E-2</v>
      </c>
      <c r="I4162">
        <v>2.4199999999999999E-2</v>
      </c>
      <c r="J4162">
        <v>2.4199999999999999E-2</v>
      </c>
      <c r="K4162">
        <v>2.4199999999999999E-2</v>
      </c>
      <c r="L4162">
        <v>2.4199999999999999E-2</v>
      </c>
    </row>
    <row r="4163" spans="1:12" x14ac:dyDescent="0.25">
      <c r="A4163" t="s">
        <v>738</v>
      </c>
      <c r="B4163">
        <v>2016</v>
      </c>
      <c r="C4163" t="s">
        <v>697</v>
      </c>
      <c r="D4163">
        <v>0.41189999999999999</v>
      </c>
      <c r="E4163">
        <v>0.41189999999999999</v>
      </c>
      <c r="F4163">
        <v>0.41189999999999999</v>
      </c>
      <c r="G4163">
        <v>0.41189999999999999</v>
      </c>
      <c r="H4163">
        <v>0.41189999999999999</v>
      </c>
      <c r="I4163">
        <v>0.41189999999999999</v>
      </c>
      <c r="J4163">
        <v>0.41189999999999999</v>
      </c>
      <c r="K4163">
        <v>0.41189999999999999</v>
      </c>
      <c r="L4163">
        <v>0.41189999999999999</v>
      </c>
    </row>
    <row r="4164" spans="1:12" x14ac:dyDescent="0.25">
      <c r="A4164" t="s">
        <v>738</v>
      </c>
      <c r="B4164">
        <v>2016</v>
      </c>
      <c r="C4164" t="s">
        <v>698</v>
      </c>
      <c r="D4164">
        <v>0.1537</v>
      </c>
      <c r="E4164">
        <v>0.1537</v>
      </c>
      <c r="F4164">
        <v>0.1537</v>
      </c>
      <c r="G4164">
        <v>0.1537</v>
      </c>
      <c r="H4164">
        <v>0.1537</v>
      </c>
      <c r="I4164">
        <v>0.1537</v>
      </c>
      <c r="J4164">
        <v>0.1537</v>
      </c>
      <c r="K4164">
        <v>0.1537</v>
      </c>
      <c r="L4164">
        <v>0.1537</v>
      </c>
    </row>
    <row r="4165" spans="1:12" x14ac:dyDescent="0.25">
      <c r="A4165" t="s">
        <v>738</v>
      </c>
      <c r="B4165">
        <v>2016</v>
      </c>
      <c r="C4165" t="s">
        <v>701</v>
      </c>
      <c r="D4165">
        <v>0.1132</v>
      </c>
      <c r="E4165">
        <v>0.1132</v>
      </c>
      <c r="F4165">
        <v>0.1132</v>
      </c>
      <c r="G4165">
        <v>0.1132</v>
      </c>
      <c r="H4165">
        <v>0.1132</v>
      </c>
      <c r="I4165">
        <v>0.1132</v>
      </c>
      <c r="J4165">
        <v>0.1132</v>
      </c>
      <c r="K4165">
        <v>0.1132</v>
      </c>
      <c r="L4165">
        <v>0.1132</v>
      </c>
    </row>
    <row r="4166" spans="1:12" x14ac:dyDescent="0.25">
      <c r="A4166" t="s">
        <v>738</v>
      </c>
      <c r="B4166">
        <v>2016</v>
      </c>
      <c r="C4166" t="s">
        <v>700</v>
      </c>
      <c r="D4166">
        <v>0.10730000000000001</v>
      </c>
      <c r="E4166">
        <v>0.10730000000000001</v>
      </c>
      <c r="F4166">
        <v>0.10730000000000001</v>
      </c>
      <c r="G4166">
        <v>0.10730000000000001</v>
      </c>
      <c r="H4166">
        <v>0.10730000000000001</v>
      </c>
      <c r="I4166">
        <v>0.10730000000000001</v>
      </c>
      <c r="J4166">
        <v>0.10730000000000001</v>
      </c>
      <c r="K4166">
        <v>0.10730000000000001</v>
      </c>
      <c r="L4166">
        <v>0.10730000000000001</v>
      </c>
    </row>
    <row r="4167" spans="1:12" x14ac:dyDescent="0.25">
      <c r="A4167" t="s">
        <v>739</v>
      </c>
      <c r="B4167">
        <v>2016</v>
      </c>
      <c r="C4167" t="s">
        <v>699</v>
      </c>
      <c r="D4167">
        <v>0.15809999999999999</v>
      </c>
      <c r="E4167">
        <v>0.15809999999999999</v>
      </c>
      <c r="F4167">
        <v>0.15809999999999999</v>
      </c>
      <c r="G4167">
        <v>0.15809999999999999</v>
      </c>
      <c r="H4167">
        <v>0.15809999999999999</v>
      </c>
      <c r="I4167">
        <v>0.15809999999999999</v>
      </c>
      <c r="J4167">
        <v>0.15809999999999999</v>
      </c>
      <c r="K4167">
        <v>0.15809999999999999</v>
      </c>
      <c r="L4167">
        <v>0.15809999999999999</v>
      </c>
    </row>
    <row r="4168" spans="1:12" x14ac:dyDescent="0.25">
      <c r="A4168" t="s">
        <v>739</v>
      </c>
      <c r="B4168">
        <v>2016</v>
      </c>
      <c r="C4168" t="s">
        <v>703</v>
      </c>
      <c r="D4168">
        <v>8.8800000000000004E-2</v>
      </c>
      <c r="E4168">
        <v>8.8800000000000004E-2</v>
      </c>
      <c r="F4168">
        <v>8.8800000000000004E-2</v>
      </c>
      <c r="G4168">
        <v>8.8800000000000004E-2</v>
      </c>
      <c r="H4168">
        <v>8.8800000000000004E-2</v>
      </c>
      <c r="I4168">
        <v>8.8800000000000004E-2</v>
      </c>
      <c r="J4168">
        <v>8.8800000000000004E-2</v>
      </c>
      <c r="K4168">
        <v>8.8800000000000004E-2</v>
      </c>
      <c r="L4168">
        <v>8.8800000000000004E-2</v>
      </c>
    </row>
    <row r="4169" spans="1:12" x14ac:dyDescent="0.25">
      <c r="A4169" t="s">
        <v>739</v>
      </c>
      <c r="B4169">
        <v>2016</v>
      </c>
      <c r="C4169" t="s">
        <v>702</v>
      </c>
      <c r="D4169">
        <v>0.44369999999999998</v>
      </c>
      <c r="E4169">
        <v>0.44369999999999998</v>
      </c>
      <c r="F4169">
        <v>0.44369999999999998</v>
      </c>
      <c r="G4169">
        <v>0.44369999999999998</v>
      </c>
      <c r="H4169">
        <v>0.44369999999999998</v>
      </c>
      <c r="I4169">
        <v>0.44369999999999998</v>
      </c>
      <c r="J4169">
        <v>0.44369999999999998</v>
      </c>
      <c r="K4169">
        <v>0.44369999999999998</v>
      </c>
      <c r="L4169">
        <v>0.44369999999999998</v>
      </c>
    </row>
    <row r="4170" spans="1:12" x14ac:dyDescent="0.25">
      <c r="A4170" t="s">
        <v>739</v>
      </c>
      <c r="B4170">
        <v>2016</v>
      </c>
      <c r="C4170" t="s">
        <v>700</v>
      </c>
      <c r="D4170">
        <v>1.9691000000000001</v>
      </c>
      <c r="E4170">
        <v>1.9691000000000001</v>
      </c>
      <c r="F4170">
        <v>1.9691000000000001</v>
      </c>
      <c r="G4170">
        <v>1.9691000000000001</v>
      </c>
      <c r="H4170">
        <v>1.9691000000000001</v>
      </c>
      <c r="I4170">
        <v>1.9691000000000001</v>
      </c>
      <c r="J4170">
        <v>1.9691000000000001</v>
      </c>
      <c r="K4170">
        <v>1.9691000000000001</v>
      </c>
      <c r="L4170">
        <v>1.9691000000000001</v>
      </c>
    </row>
    <row r="4171" spans="1:12" x14ac:dyDescent="0.25">
      <c r="A4171" t="s">
        <v>739</v>
      </c>
      <c r="B4171">
        <v>2016</v>
      </c>
      <c r="C4171" t="s">
        <v>697</v>
      </c>
      <c r="D4171">
        <v>6.6786000000000003</v>
      </c>
      <c r="E4171">
        <v>6.6786000000000003</v>
      </c>
      <c r="F4171">
        <v>6.6786000000000003</v>
      </c>
      <c r="G4171">
        <v>6.6786000000000003</v>
      </c>
      <c r="H4171">
        <v>6.6786000000000003</v>
      </c>
      <c r="I4171">
        <v>6.6786000000000003</v>
      </c>
      <c r="J4171">
        <v>6.6786000000000003</v>
      </c>
      <c r="K4171">
        <v>6.6786000000000003</v>
      </c>
      <c r="L4171">
        <v>6.6786000000000003</v>
      </c>
    </row>
    <row r="4172" spans="1:12" x14ac:dyDescent="0.25">
      <c r="A4172" t="s">
        <v>739</v>
      </c>
      <c r="B4172">
        <v>2016</v>
      </c>
      <c r="C4172" t="s">
        <v>698</v>
      </c>
      <c r="D4172">
        <v>2.2534000000000001</v>
      </c>
      <c r="E4172">
        <v>2.2534000000000001</v>
      </c>
      <c r="F4172">
        <v>2.2534000000000001</v>
      </c>
      <c r="G4172">
        <v>2.2534000000000001</v>
      </c>
      <c r="H4172">
        <v>2.2534000000000001</v>
      </c>
      <c r="I4172">
        <v>2.2534000000000001</v>
      </c>
      <c r="J4172">
        <v>2.2534000000000001</v>
      </c>
      <c r="K4172">
        <v>2.2534000000000001</v>
      </c>
      <c r="L4172">
        <v>2.2534000000000001</v>
      </c>
    </row>
    <row r="4173" spans="1:12" x14ac:dyDescent="0.25">
      <c r="A4173" t="s">
        <v>739</v>
      </c>
      <c r="B4173">
        <v>2016</v>
      </c>
      <c r="C4173" t="s">
        <v>701</v>
      </c>
      <c r="D4173">
        <v>1.7654000000000001</v>
      </c>
      <c r="E4173">
        <v>1.7654000000000001</v>
      </c>
      <c r="F4173">
        <v>1.7654000000000001</v>
      </c>
      <c r="G4173">
        <v>1.7654000000000001</v>
      </c>
      <c r="H4173">
        <v>1.7654000000000001</v>
      </c>
      <c r="I4173">
        <v>1.7654000000000001</v>
      </c>
      <c r="J4173">
        <v>1.7654000000000001</v>
      </c>
      <c r="K4173">
        <v>1.7654000000000001</v>
      </c>
      <c r="L4173">
        <v>1.7654000000000001</v>
      </c>
    </row>
    <row r="4174" spans="1:12" x14ac:dyDescent="0.25">
      <c r="A4174" t="s">
        <v>740</v>
      </c>
      <c r="B4174">
        <v>2016</v>
      </c>
      <c r="C4174" t="s">
        <v>702</v>
      </c>
      <c r="D4174">
        <v>0.1401</v>
      </c>
      <c r="E4174">
        <v>0.1401</v>
      </c>
      <c r="F4174">
        <v>0.1401</v>
      </c>
      <c r="G4174">
        <v>0.1401</v>
      </c>
      <c r="H4174">
        <v>0.1401</v>
      </c>
      <c r="I4174">
        <v>0.1401</v>
      </c>
      <c r="J4174">
        <v>0.1401</v>
      </c>
      <c r="K4174">
        <v>0.1401</v>
      </c>
      <c r="L4174">
        <v>0.1401</v>
      </c>
    </row>
    <row r="4175" spans="1:12" x14ac:dyDescent="0.25">
      <c r="A4175" t="s">
        <v>740</v>
      </c>
      <c r="B4175">
        <v>2016</v>
      </c>
      <c r="C4175" t="s">
        <v>698</v>
      </c>
      <c r="D4175">
        <v>0.82120000000000004</v>
      </c>
      <c r="E4175">
        <v>0.82120000000000004</v>
      </c>
      <c r="F4175">
        <v>0.82120000000000004</v>
      </c>
      <c r="G4175">
        <v>0.82120000000000004</v>
      </c>
      <c r="H4175">
        <v>0.82120000000000004</v>
      </c>
      <c r="I4175">
        <v>0.82120000000000004</v>
      </c>
      <c r="J4175">
        <v>0.82120000000000004</v>
      </c>
      <c r="K4175">
        <v>0.82120000000000004</v>
      </c>
      <c r="L4175">
        <v>0.82120000000000004</v>
      </c>
    </row>
    <row r="4176" spans="1:12" x14ac:dyDescent="0.25">
      <c r="A4176" t="s">
        <v>740</v>
      </c>
      <c r="B4176">
        <v>2016</v>
      </c>
      <c r="C4176" t="s">
        <v>699</v>
      </c>
      <c r="D4176">
        <v>4.99E-2</v>
      </c>
      <c r="E4176">
        <v>4.99E-2</v>
      </c>
      <c r="F4176">
        <v>4.99E-2</v>
      </c>
      <c r="G4176">
        <v>4.99E-2</v>
      </c>
      <c r="H4176">
        <v>4.99E-2</v>
      </c>
      <c r="I4176">
        <v>4.99E-2</v>
      </c>
      <c r="J4176">
        <v>4.99E-2</v>
      </c>
      <c r="K4176">
        <v>4.99E-2</v>
      </c>
      <c r="L4176">
        <v>4.99E-2</v>
      </c>
    </row>
    <row r="4177" spans="1:12" x14ac:dyDescent="0.25">
      <c r="A4177" t="s">
        <v>740</v>
      </c>
      <c r="B4177">
        <v>2016</v>
      </c>
      <c r="C4177" t="s">
        <v>700</v>
      </c>
      <c r="D4177">
        <v>0.62180000000000002</v>
      </c>
      <c r="E4177">
        <v>0.62180000000000002</v>
      </c>
      <c r="F4177">
        <v>0.62180000000000002</v>
      </c>
      <c r="G4177">
        <v>0.62180000000000002</v>
      </c>
      <c r="H4177">
        <v>0.62180000000000002</v>
      </c>
      <c r="I4177">
        <v>0.62180000000000002</v>
      </c>
      <c r="J4177">
        <v>0.62180000000000002</v>
      </c>
      <c r="K4177">
        <v>0.62180000000000002</v>
      </c>
      <c r="L4177">
        <v>0.62180000000000002</v>
      </c>
    </row>
    <row r="4178" spans="1:12" x14ac:dyDescent="0.25">
      <c r="A4178" t="s">
        <v>740</v>
      </c>
      <c r="B4178">
        <v>2016</v>
      </c>
      <c r="C4178" t="s">
        <v>703</v>
      </c>
      <c r="D4178">
        <v>2.8000000000000001E-2</v>
      </c>
      <c r="E4178">
        <v>2.8000000000000001E-2</v>
      </c>
      <c r="F4178">
        <v>2.8000000000000001E-2</v>
      </c>
      <c r="G4178">
        <v>2.8000000000000001E-2</v>
      </c>
      <c r="H4178">
        <v>2.8000000000000001E-2</v>
      </c>
      <c r="I4178">
        <v>2.8000000000000001E-2</v>
      </c>
      <c r="J4178">
        <v>2.8000000000000001E-2</v>
      </c>
      <c r="K4178">
        <v>2.8000000000000001E-2</v>
      </c>
      <c r="L4178">
        <v>2.8000000000000001E-2</v>
      </c>
    </row>
    <row r="4179" spans="1:12" x14ac:dyDescent="0.25">
      <c r="A4179" t="s">
        <v>740</v>
      </c>
      <c r="B4179">
        <v>2016</v>
      </c>
      <c r="C4179" t="s">
        <v>697</v>
      </c>
      <c r="D4179">
        <v>2.2690999999999999</v>
      </c>
      <c r="E4179">
        <v>2.2690999999999999</v>
      </c>
      <c r="F4179">
        <v>2.2690999999999999</v>
      </c>
      <c r="G4179">
        <v>2.2690999999999999</v>
      </c>
      <c r="H4179">
        <v>2.2690999999999999</v>
      </c>
      <c r="I4179">
        <v>2.2690999999999999</v>
      </c>
      <c r="J4179">
        <v>2.2690999999999999</v>
      </c>
      <c r="K4179">
        <v>2.2690999999999999</v>
      </c>
      <c r="L4179">
        <v>2.2690999999999999</v>
      </c>
    </row>
    <row r="4180" spans="1:12" x14ac:dyDescent="0.25">
      <c r="A4180" t="s">
        <v>740</v>
      </c>
      <c r="B4180">
        <v>2016</v>
      </c>
      <c r="C4180" t="s">
        <v>701</v>
      </c>
      <c r="D4180">
        <v>0.60799999999999998</v>
      </c>
      <c r="E4180">
        <v>0.60799999999999998</v>
      </c>
      <c r="F4180">
        <v>0.60799999999999998</v>
      </c>
      <c r="G4180">
        <v>0.60799999999999998</v>
      </c>
      <c r="H4180">
        <v>0.60799999999999998</v>
      </c>
      <c r="I4180">
        <v>0.60799999999999998</v>
      </c>
      <c r="J4180">
        <v>0.60799999999999998</v>
      </c>
      <c r="K4180">
        <v>0.60799999999999998</v>
      </c>
      <c r="L4180">
        <v>0.60799999999999998</v>
      </c>
    </row>
    <row r="4181" spans="1:12" x14ac:dyDescent="0.25">
      <c r="A4181" t="s">
        <v>741</v>
      </c>
      <c r="B4181">
        <v>2016</v>
      </c>
      <c r="C4181" t="s">
        <v>700</v>
      </c>
      <c r="D4181">
        <v>0.68679999999999997</v>
      </c>
      <c r="E4181">
        <v>0.68679999999999997</v>
      </c>
      <c r="F4181">
        <v>0.68679999999999997</v>
      </c>
      <c r="G4181">
        <v>0.68679999999999997</v>
      </c>
      <c r="H4181">
        <v>0.68679999999999997</v>
      </c>
      <c r="I4181">
        <v>0.68679999999999997</v>
      </c>
      <c r="J4181">
        <v>0.68679999999999997</v>
      </c>
      <c r="K4181">
        <v>0.68679999999999997</v>
      </c>
      <c r="L4181">
        <v>0.68679999999999997</v>
      </c>
    </row>
    <row r="4182" spans="1:12" x14ac:dyDescent="0.25">
      <c r="A4182" t="s">
        <v>741</v>
      </c>
      <c r="B4182">
        <v>2016</v>
      </c>
      <c r="C4182" t="s">
        <v>697</v>
      </c>
      <c r="D4182">
        <v>2.0926999999999998</v>
      </c>
      <c r="E4182">
        <v>2.0926999999999998</v>
      </c>
      <c r="F4182">
        <v>2.0926999999999998</v>
      </c>
      <c r="G4182">
        <v>2.0926999999999998</v>
      </c>
      <c r="H4182">
        <v>2.0926999999999998</v>
      </c>
      <c r="I4182">
        <v>2.0926999999999998</v>
      </c>
      <c r="J4182">
        <v>2.0926999999999998</v>
      </c>
      <c r="K4182">
        <v>2.0926999999999998</v>
      </c>
      <c r="L4182">
        <v>2.0926999999999998</v>
      </c>
    </row>
    <row r="4183" spans="1:12" x14ac:dyDescent="0.25">
      <c r="A4183" t="s">
        <v>741</v>
      </c>
      <c r="B4183">
        <v>2016</v>
      </c>
      <c r="C4183" t="s">
        <v>702</v>
      </c>
      <c r="D4183">
        <v>0.1547</v>
      </c>
      <c r="E4183">
        <v>0.1547</v>
      </c>
      <c r="F4183">
        <v>0.1547</v>
      </c>
      <c r="G4183">
        <v>0.1547</v>
      </c>
      <c r="H4183">
        <v>0.1547</v>
      </c>
      <c r="I4183">
        <v>0.1547</v>
      </c>
      <c r="J4183">
        <v>0.1547</v>
      </c>
      <c r="K4183">
        <v>0.1547</v>
      </c>
      <c r="L4183">
        <v>0.1547</v>
      </c>
    </row>
    <row r="4184" spans="1:12" x14ac:dyDescent="0.25">
      <c r="A4184" t="s">
        <v>741</v>
      </c>
      <c r="B4184">
        <v>2016</v>
      </c>
      <c r="C4184" t="s">
        <v>701</v>
      </c>
      <c r="D4184">
        <v>0.53620000000000001</v>
      </c>
      <c r="E4184">
        <v>0.53620000000000001</v>
      </c>
      <c r="F4184">
        <v>0.53620000000000001</v>
      </c>
      <c r="G4184">
        <v>0.53620000000000001</v>
      </c>
      <c r="H4184">
        <v>0.53620000000000001</v>
      </c>
      <c r="I4184">
        <v>0.53620000000000001</v>
      </c>
      <c r="J4184">
        <v>0.53620000000000001</v>
      </c>
      <c r="K4184">
        <v>0.53620000000000001</v>
      </c>
      <c r="L4184">
        <v>0.53620000000000001</v>
      </c>
    </row>
    <row r="4185" spans="1:12" x14ac:dyDescent="0.25">
      <c r="A4185" t="s">
        <v>741</v>
      </c>
      <c r="B4185">
        <v>2016</v>
      </c>
      <c r="C4185" t="s">
        <v>698</v>
      </c>
      <c r="D4185">
        <v>0.62880000000000003</v>
      </c>
      <c r="E4185">
        <v>0.62880000000000003</v>
      </c>
      <c r="F4185">
        <v>0.62880000000000003</v>
      </c>
      <c r="G4185">
        <v>0.62880000000000003</v>
      </c>
      <c r="H4185">
        <v>0.62880000000000003</v>
      </c>
      <c r="I4185">
        <v>0.62880000000000003</v>
      </c>
      <c r="J4185">
        <v>0.62880000000000003</v>
      </c>
      <c r="K4185">
        <v>0.62880000000000003</v>
      </c>
      <c r="L4185">
        <v>0.62880000000000003</v>
      </c>
    </row>
    <row r="4186" spans="1:12" x14ac:dyDescent="0.25">
      <c r="A4186" t="s">
        <v>741</v>
      </c>
      <c r="B4186">
        <v>2016</v>
      </c>
      <c r="C4186" t="s">
        <v>699</v>
      </c>
      <c r="D4186">
        <v>5.5199999999999999E-2</v>
      </c>
      <c r="E4186">
        <v>5.5199999999999999E-2</v>
      </c>
      <c r="F4186">
        <v>5.5199999999999999E-2</v>
      </c>
      <c r="G4186">
        <v>5.5199999999999999E-2</v>
      </c>
      <c r="H4186">
        <v>5.5199999999999999E-2</v>
      </c>
      <c r="I4186">
        <v>5.5199999999999999E-2</v>
      </c>
      <c r="J4186">
        <v>5.5199999999999999E-2</v>
      </c>
      <c r="K4186">
        <v>5.5199999999999999E-2</v>
      </c>
      <c r="L4186">
        <v>5.5199999999999999E-2</v>
      </c>
    </row>
    <row r="4187" spans="1:12" x14ac:dyDescent="0.25">
      <c r="A4187" t="s">
        <v>741</v>
      </c>
      <c r="B4187">
        <v>2016</v>
      </c>
      <c r="C4187" t="s">
        <v>703</v>
      </c>
      <c r="D4187">
        <v>3.1E-2</v>
      </c>
      <c r="E4187">
        <v>3.1E-2</v>
      </c>
      <c r="F4187">
        <v>3.1E-2</v>
      </c>
      <c r="G4187">
        <v>3.1E-2</v>
      </c>
      <c r="H4187">
        <v>3.1E-2</v>
      </c>
      <c r="I4187">
        <v>3.1E-2</v>
      </c>
      <c r="J4187">
        <v>3.1E-2</v>
      </c>
      <c r="K4187">
        <v>3.1E-2</v>
      </c>
      <c r="L4187">
        <v>3.1E-2</v>
      </c>
    </row>
    <row r="4188" spans="1:12" x14ac:dyDescent="0.25">
      <c r="A4188" t="s">
        <v>742</v>
      </c>
      <c r="B4188">
        <v>2016</v>
      </c>
      <c r="C4188" t="s">
        <v>698</v>
      </c>
      <c r="D4188">
        <v>1.9342999999999999</v>
      </c>
      <c r="E4188">
        <v>1.9342999999999999</v>
      </c>
      <c r="F4188">
        <v>1.9342999999999999</v>
      </c>
      <c r="G4188">
        <v>1.9342999999999999</v>
      </c>
      <c r="H4188">
        <v>1.9342999999999999</v>
      </c>
      <c r="I4188">
        <v>1.9342999999999999</v>
      </c>
      <c r="J4188">
        <v>1.9342999999999999</v>
      </c>
      <c r="K4188">
        <v>1.9342999999999999</v>
      </c>
      <c r="L4188">
        <v>1.9342999999999999</v>
      </c>
    </row>
    <row r="4189" spans="1:12" x14ac:dyDescent="0.25">
      <c r="A4189" t="s">
        <v>742</v>
      </c>
      <c r="B4189">
        <v>2016</v>
      </c>
      <c r="C4189" t="s">
        <v>699</v>
      </c>
      <c r="D4189">
        <v>0.1729</v>
      </c>
      <c r="E4189">
        <v>0.1729</v>
      </c>
      <c r="F4189">
        <v>0.1729</v>
      </c>
      <c r="G4189">
        <v>0.1729</v>
      </c>
      <c r="H4189">
        <v>0.1729</v>
      </c>
      <c r="I4189">
        <v>0.1729</v>
      </c>
      <c r="J4189">
        <v>0.1729</v>
      </c>
      <c r="K4189">
        <v>0.1729</v>
      </c>
      <c r="L4189">
        <v>0.1729</v>
      </c>
    </row>
    <row r="4190" spans="1:12" x14ac:dyDescent="0.25">
      <c r="A4190" t="s">
        <v>742</v>
      </c>
      <c r="B4190">
        <v>2016</v>
      </c>
      <c r="C4190" t="s">
        <v>703</v>
      </c>
      <c r="D4190">
        <v>9.7100000000000006E-2</v>
      </c>
      <c r="E4190">
        <v>9.7100000000000006E-2</v>
      </c>
      <c r="F4190">
        <v>9.7100000000000006E-2</v>
      </c>
      <c r="G4190">
        <v>9.7100000000000006E-2</v>
      </c>
      <c r="H4190">
        <v>9.7100000000000006E-2</v>
      </c>
      <c r="I4190">
        <v>9.7100000000000006E-2</v>
      </c>
      <c r="J4190">
        <v>9.7100000000000006E-2</v>
      </c>
      <c r="K4190">
        <v>9.7100000000000006E-2</v>
      </c>
      <c r="L4190">
        <v>9.7100000000000006E-2</v>
      </c>
    </row>
    <row r="4191" spans="1:12" x14ac:dyDescent="0.25">
      <c r="A4191" t="s">
        <v>742</v>
      </c>
      <c r="B4191">
        <v>2016</v>
      </c>
      <c r="C4191" t="s">
        <v>697</v>
      </c>
      <c r="D4191">
        <v>6.4231999999999996</v>
      </c>
      <c r="E4191">
        <v>6.4231999999999996</v>
      </c>
      <c r="F4191">
        <v>6.4231999999999996</v>
      </c>
      <c r="G4191">
        <v>6.4231999999999996</v>
      </c>
      <c r="H4191">
        <v>6.4231999999999996</v>
      </c>
      <c r="I4191">
        <v>6.4231999999999996</v>
      </c>
      <c r="J4191">
        <v>6.4231999999999996</v>
      </c>
      <c r="K4191">
        <v>6.4231999999999996</v>
      </c>
      <c r="L4191">
        <v>6.4231999999999996</v>
      </c>
    </row>
    <row r="4192" spans="1:12" x14ac:dyDescent="0.25">
      <c r="A4192" t="s">
        <v>742</v>
      </c>
      <c r="B4192">
        <v>2016</v>
      </c>
      <c r="C4192" t="s">
        <v>701</v>
      </c>
      <c r="D4192">
        <v>1.5803</v>
      </c>
      <c r="E4192">
        <v>1.5803</v>
      </c>
      <c r="F4192">
        <v>1.5803</v>
      </c>
      <c r="G4192">
        <v>1.5803</v>
      </c>
      <c r="H4192">
        <v>1.5803</v>
      </c>
      <c r="I4192">
        <v>1.5803</v>
      </c>
      <c r="J4192">
        <v>1.5803</v>
      </c>
      <c r="K4192">
        <v>1.5803</v>
      </c>
      <c r="L4192">
        <v>1.5803</v>
      </c>
    </row>
    <row r="4193" spans="1:12" x14ac:dyDescent="0.25">
      <c r="A4193" t="s">
        <v>742</v>
      </c>
      <c r="B4193">
        <v>2016</v>
      </c>
      <c r="C4193" t="s">
        <v>700</v>
      </c>
      <c r="D4193">
        <v>2.1534</v>
      </c>
      <c r="E4193">
        <v>2.1534</v>
      </c>
      <c r="F4193">
        <v>2.1534</v>
      </c>
      <c r="G4193">
        <v>2.1534</v>
      </c>
      <c r="H4193">
        <v>2.1534</v>
      </c>
      <c r="I4193">
        <v>2.1534</v>
      </c>
      <c r="J4193">
        <v>2.1534</v>
      </c>
      <c r="K4193">
        <v>2.1534</v>
      </c>
      <c r="L4193">
        <v>2.1534</v>
      </c>
    </row>
    <row r="4194" spans="1:12" x14ac:dyDescent="0.25">
      <c r="A4194" t="s">
        <v>742</v>
      </c>
      <c r="B4194">
        <v>2016</v>
      </c>
      <c r="C4194" t="s">
        <v>702</v>
      </c>
      <c r="D4194">
        <v>0.48520000000000002</v>
      </c>
      <c r="E4194">
        <v>0.48520000000000002</v>
      </c>
      <c r="F4194">
        <v>0.48520000000000002</v>
      </c>
      <c r="G4194">
        <v>0.48520000000000002</v>
      </c>
      <c r="H4194">
        <v>0.48520000000000002</v>
      </c>
      <c r="I4194">
        <v>0.48520000000000002</v>
      </c>
      <c r="J4194">
        <v>0.48520000000000002</v>
      </c>
      <c r="K4194">
        <v>0.48520000000000002</v>
      </c>
      <c r="L4194">
        <v>0.48520000000000002</v>
      </c>
    </row>
    <row r="4195" spans="1:12" x14ac:dyDescent="0.25">
      <c r="A4195" t="s">
        <v>743</v>
      </c>
      <c r="B4195">
        <v>2016</v>
      </c>
      <c r="C4195" t="s">
        <v>698</v>
      </c>
      <c r="D4195">
        <v>0.16420000000000001</v>
      </c>
      <c r="E4195">
        <v>0.16420000000000001</v>
      </c>
      <c r="F4195">
        <v>0.16420000000000001</v>
      </c>
      <c r="G4195">
        <v>0.16420000000000001</v>
      </c>
      <c r="H4195">
        <v>0.16420000000000001</v>
      </c>
      <c r="I4195">
        <v>0.16420000000000001</v>
      </c>
      <c r="J4195">
        <v>0.16420000000000001</v>
      </c>
      <c r="K4195">
        <v>0.16420000000000001</v>
      </c>
      <c r="L4195">
        <v>0.16420000000000001</v>
      </c>
    </row>
    <row r="4196" spans="1:12" x14ac:dyDescent="0.25">
      <c r="A4196" t="s">
        <v>743</v>
      </c>
      <c r="B4196">
        <v>2016</v>
      </c>
      <c r="C4196" t="s">
        <v>701</v>
      </c>
      <c r="D4196">
        <v>0.13639999999999999</v>
      </c>
      <c r="E4196">
        <v>0.13639999999999999</v>
      </c>
      <c r="F4196">
        <v>0.13639999999999999</v>
      </c>
      <c r="G4196">
        <v>0.13639999999999999</v>
      </c>
      <c r="H4196">
        <v>0.13639999999999999</v>
      </c>
      <c r="I4196">
        <v>0.13639999999999999</v>
      </c>
      <c r="J4196">
        <v>0.13639999999999999</v>
      </c>
      <c r="K4196">
        <v>0.13639999999999999</v>
      </c>
      <c r="L4196">
        <v>0.13639999999999999</v>
      </c>
    </row>
    <row r="4197" spans="1:12" x14ac:dyDescent="0.25">
      <c r="A4197" t="s">
        <v>743</v>
      </c>
      <c r="B4197">
        <v>2016</v>
      </c>
      <c r="C4197" t="s">
        <v>703</v>
      </c>
      <c r="D4197">
        <v>8.6999999999999994E-3</v>
      </c>
      <c r="E4197">
        <v>8.6999999999999994E-3</v>
      </c>
      <c r="F4197">
        <v>8.6999999999999994E-3</v>
      </c>
      <c r="G4197">
        <v>8.6999999999999994E-3</v>
      </c>
      <c r="H4197">
        <v>8.6999999999999994E-3</v>
      </c>
      <c r="I4197">
        <v>8.6999999999999994E-3</v>
      </c>
      <c r="J4197">
        <v>8.6999999999999994E-3</v>
      </c>
      <c r="K4197">
        <v>8.6999999999999994E-3</v>
      </c>
      <c r="L4197">
        <v>8.6999999999999994E-3</v>
      </c>
    </row>
    <row r="4198" spans="1:12" x14ac:dyDescent="0.25">
      <c r="A4198" t="s">
        <v>743</v>
      </c>
      <c r="B4198">
        <v>2016</v>
      </c>
      <c r="C4198" t="s">
        <v>697</v>
      </c>
      <c r="D4198">
        <v>0.56179999999999997</v>
      </c>
      <c r="E4198">
        <v>0.56179999999999997</v>
      </c>
      <c r="F4198">
        <v>0.56179999999999997</v>
      </c>
      <c r="G4198">
        <v>0.56179999999999997</v>
      </c>
      <c r="H4198">
        <v>0.56179999999999997</v>
      </c>
      <c r="I4198">
        <v>0.56179999999999997</v>
      </c>
      <c r="J4198">
        <v>0.56179999999999997</v>
      </c>
      <c r="K4198">
        <v>0.56179999999999997</v>
      </c>
      <c r="L4198">
        <v>0.56179999999999997</v>
      </c>
    </row>
    <row r="4199" spans="1:12" x14ac:dyDescent="0.25">
      <c r="A4199" t="s">
        <v>743</v>
      </c>
      <c r="B4199">
        <v>2016</v>
      </c>
      <c r="C4199" t="s">
        <v>700</v>
      </c>
      <c r="D4199">
        <v>0.19339999999999999</v>
      </c>
      <c r="E4199">
        <v>0.19339999999999999</v>
      </c>
      <c r="F4199">
        <v>0.19339999999999999</v>
      </c>
      <c r="G4199">
        <v>0.19339999999999999</v>
      </c>
      <c r="H4199">
        <v>0.19339999999999999</v>
      </c>
      <c r="I4199">
        <v>0.19339999999999999</v>
      </c>
      <c r="J4199">
        <v>0.19339999999999999</v>
      </c>
      <c r="K4199">
        <v>0.19339999999999999</v>
      </c>
      <c r="L4199">
        <v>0.19339999999999999</v>
      </c>
    </row>
    <row r="4200" spans="1:12" x14ac:dyDescent="0.25">
      <c r="A4200" t="s">
        <v>743</v>
      </c>
      <c r="B4200">
        <v>2016</v>
      </c>
      <c r="C4200" t="s">
        <v>699</v>
      </c>
      <c r="D4200">
        <v>1.55E-2</v>
      </c>
      <c r="E4200">
        <v>1.55E-2</v>
      </c>
      <c r="F4200">
        <v>1.55E-2</v>
      </c>
      <c r="G4200">
        <v>1.55E-2</v>
      </c>
      <c r="H4200">
        <v>1.55E-2</v>
      </c>
      <c r="I4200">
        <v>1.55E-2</v>
      </c>
      <c r="J4200">
        <v>1.55E-2</v>
      </c>
      <c r="K4200">
        <v>1.55E-2</v>
      </c>
      <c r="L4200">
        <v>1.55E-2</v>
      </c>
    </row>
    <row r="4201" spans="1:12" x14ac:dyDescent="0.25">
      <c r="A4201" t="s">
        <v>743</v>
      </c>
      <c r="B4201">
        <v>2016</v>
      </c>
      <c r="C4201" t="s">
        <v>702</v>
      </c>
      <c r="D4201">
        <v>4.36E-2</v>
      </c>
      <c r="E4201">
        <v>4.36E-2</v>
      </c>
      <c r="F4201">
        <v>4.36E-2</v>
      </c>
      <c r="G4201">
        <v>4.36E-2</v>
      </c>
      <c r="H4201">
        <v>4.36E-2</v>
      </c>
      <c r="I4201">
        <v>4.36E-2</v>
      </c>
      <c r="J4201">
        <v>4.36E-2</v>
      </c>
      <c r="K4201">
        <v>4.36E-2</v>
      </c>
      <c r="L4201">
        <v>4.36E-2</v>
      </c>
    </row>
    <row r="4202" spans="1:12" x14ac:dyDescent="0.25">
      <c r="A4202" t="s">
        <v>744</v>
      </c>
      <c r="B4202">
        <v>2016</v>
      </c>
      <c r="C4202" t="s">
        <v>702</v>
      </c>
      <c r="D4202">
        <v>0.17829999999999999</v>
      </c>
      <c r="E4202">
        <v>0.17829999999999999</v>
      </c>
      <c r="F4202">
        <v>0.17829999999999999</v>
      </c>
      <c r="G4202">
        <v>0.17829999999999999</v>
      </c>
      <c r="H4202">
        <v>0.17829999999999999</v>
      </c>
      <c r="I4202">
        <v>0.17829999999999999</v>
      </c>
      <c r="J4202">
        <v>0.17829999999999999</v>
      </c>
      <c r="K4202">
        <v>0.17829999999999999</v>
      </c>
      <c r="L4202">
        <v>0.17829999999999999</v>
      </c>
    </row>
    <row r="4203" spans="1:12" x14ac:dyDescent="0.25">
      <c r="A4203" t="s">
        <v>744</v>
      </c>
      <c r="B4203">
        <v>2016</v>
      </c>
      <c r="C4203" t="s">
        <v>700</v>
      </c>
      <c r="D4203">
        <v>0.79149999999999998</v>
      </c>
      <c r="E4203">
        <v>0.79149999999999998</v>
      </c>
      <c r="F4203">
        <v>0.79149999999999998</v>
      </c>
      <c r="G4203">
        <v>0.79149999999999998</v>
      </c>
      <c r="H4203">
        <v>0.79149999999999998</v>
      </c>
      <c r="I4203">
        <v>0.79149999999999998</v>
      </c>
      <c r="J4203">
        <v>0.79149999999999998</v>
      </c>
      <c r="K4203">
        <v>0.79149999999999998</v>
      </c>
      <c r="L4203">
        <v>0.79149999999999998</v>
      </c>
    </row>
    <row r="4204" spans="1:12" x14ac:dyDescent="0.25">
      <c r="A4204" t="s">
        <v>744</v>
      </c>
      <c r="B4204">
        <v>2016</v>
      </c>
      <c r="C4204" t="s">
        <v>701</v>
      </c>
      <c r="D4204">
        <v>0.78669999999999995</v>
      </c>
      <c r="E4204">
        <v>0.78669999999999995</v>
      </c>
      <c r="F4204">
        <v>0.78669999999999995</v>
      </c>
      <c r="G4204">
        <v>0.78669999999999995</v>
      </c>
      <c r="H4204">
        <v>0.78669999999999995</v>
      </c>
      <c r="I4204">
        <v>0.78669999999999995</v>
      </c>
      <c r="J4204">
        <v>0.78669999999999995</v>
      </c>
      <c r="K4204">
        <v>0.78669999999999995</v>
      </c>
      <c r="L4204">
        <v>0.78669999999999995</v>
      </c>
    </row>
    <row r="4205" spans="1:12" x14ac:dyDescent="0.25">
      <c r="A4205" t="s">
        <v>744</v>
      </c>
      <c r="B4205">
        <v>2016</v>
      </c>
      <c r="C4205" t="s">
        <v>703</v>
      </c>
      <c r="D4205">
        <v>3.5700000000000003E-2</v>
      </c>
      <c r="E4205">
        <v>3.5700000000000003E-2</v>
      </c>
      <c r="F4205">
        <v>3.5700000000000003E-2</v>
      </c>
      <c r="G4205">
        <v>3.5700000000000003E-2</v>
      </c>
      <c r="H4205">
        <v>3.5700000000000003E-2</v>
      </c>
      <c r="I4205">
        <v>3.5700000000000003E-2</v>
      </c>
      <c r="J4205">
        <v>3.5700000000000003E-2</v>
      </c>
      <c r="K4205">
        <v>3.5700000000000003E-2</v>
      </c>
      <c r="L4205">
        <v>3.5700000000000003E-2</v>
      </c>
    </row>
    <row r="4206" spans="1:12" x14ac:dyDescent="0.25">
      <c r="A4206" t="s">
        <v>744</v>
      </c>
      <c r="B4206">
        <v>2016</v>
      </c>
      <c r="C4206" t="s">
        <v>697</v>
      </c>
      <c r="D4206">
        <v>2.7324000000000002</v>
      </c>
      <c r="E4206">
        <v>2.7324000000000002</v>
      </c>
      <c r="F4206">
        <v>2.7324000000000002</v>
      </c>
      <c r="G4206">
        <v>2.7324000000000002</v>
      </c>
      <c r="H4206">
        <v>2.7324000000000002</v>
      </c>
      <c r="I4206">
        <v>2.7324000000000002</v>
      </c>
      <c r="J4206">
        <v>2.7324000000000002</v>
      </c>
      <c r="K4206">
        <v>2.7324000000000002</v>
      </c>
      <c r="L4206">
        <v>2.7324000000000002</v>
      </c>
    </row>
    <row r="4207" spans="1:12" x14ac:dyDescent="0.25">
      <c r="A4207" t="s">
        <v>744</v>
      </c>
      <c r="B4207">
        <v>2016</v>
      </c>
      <c r="C4207" t="s">
        <v>699</v>
      </c>
      <c r="D4207">
        <v>6.3600000000000004E-2</v>
      </c>
      <c r="E4207">
        <v>6.3600000000000004E-2</v>
      </c>
      <c r="F4207">
        <v>6.3600000000000004E-2</v>
      </c>
      <c r="G4207">
        <v>6.3600000000000004E-2</v>
      </c>
      <c r="H4207">
        <v>6.3600000000000004E-2</v>
      </c>
      <c r="I4207">
        <v>6.3600000000000004E-2</v>
      </c>
      <c r="J4207">
        <v>6.3600000000000004E-2</v>
      </c>
      <c r="K4207">
        <v>6.3600000000000004E-2</v>
      </c>
      <c r="L4207">
        <v>6.3600000000000004E-2</v>
      </c>
    </row>
    <row r="4208" spans="1:12" x14ac:dyDescent="0.25">
      <c r="A4208" t="s">
        <v>744</v>
      </c>
      <c r="B4208">
        <v>2016</v>
      </c>
      <c r="C4208" t="s">
        <v>698</v>
      </c>
      <c r="D4208">
        <v>0.87649999999999995</v>
      </c>
      <c r="E4208">
        <v>0.87649999999999995</v>
      </c>
      <c r="F4208">
        <v>0.87649999999999995</v>
      </c>
      <c r="G4208">
        <v>0.87649999999999995</v>
      </c>
      <c r="H4208">
        <v>0.87649999999999995</v>
      </c>
      <c r="I4208">
        <v>0.87649999999999995</v>
      </c>
      <c r="J4208">
        <v>0.87649999999999995</v>
      </c>
      <c r="K4208">
        <v>0.87649999999999995</v>
      </c>
      <c r="L4208">
        <v>0.87649999999999995</v>
      </c>
    </row>
    <row r="4209" spans="1:12" x14ac:dyDescent="0.25">
      <c r="A4209" t="s">
        <v>745</v>
      </c>
      <c r="B4209">
        <v>2016</v>
      </c>
      <c r="C4209" t="s">
        <v>701</v>
      </c>
      <c r="D4209">
        <v>0.12720000000000001</v>
      </c>
      <c r="E4209">
        <v>0.12720000000000001</v>
      </c>
      <c r="F4209">
        <v>0.12720000000000001</v>
      </c>
      <c r="G4209">
        <v>0.12720000000000001</v>
      </c>
      <c r="H4209">
        <v>0.12720000000000001</v>
      </c>
      <c r="I4209">
        <v>0.12720000000000001</v>
      </c>
      <c r="J4209">
        <v>0.12720000000000001</v>
      </c>
      <c r="K4209">
        <v>0.12720000000000001</v>
      </c>
      <c r="L4209">
        <v>0.12720000000000001</v>
      </c>
    </row>
    <row r="4210" spans="1:12" x14ac:dyDescent="0.25">
      <c r="A4210" t="s">
        <v>745</v>
      </c>
      <c r="B4210">
        <v>2016</v>
      </c>
      <c r="C4210" t="s">
        <v>702</v>
      </c>
      <c r="D4210">
        <v>3.04E-2</v>
      </c>
      <c r="E4210">
        <v>3.04E-2</v>
      </c>
      <c r="F4210">
        <v>3.04E-2</v>
      </c>
      <c r="G4210">
        <v>3.04E-2</v>
      </c>
      <c r="H4210">
        <v>3.04E-2</v>
      </c>
      <c r="I4210">
        <v>3.04E-2</v>
      </c>
      <c r="J4210">
        <v>3.04E-2</v>
      </c>
      <c r="K4210">
        <v>3.04E-2</v>
      </c>
      <c r="L4210">
        <v>3.04E-2</v>
      </c>
    </row>
    <row r="4211" spans="1:12" x14ac:dyDescent="0.25">
      <c r="A4211" t="s">
        <v>745</v>
      </c>
      <c r="B4211">
        <v>2016</v>
      </c>
      <c r="C4211" t="s">
        <v>699</v>
      </c>
      <c r="D4211">
        <v>1.0800000000000001E-2</v>
      </c>
      <c r="E4211">
        <v>1.0800000000000001E-2</v>
      </c>
      <c r="F4211">
        <v>1.0800000000000001E-2</v>
      </c>
      <c r="G4211">
        <v>1.0800000000000001E-2</v>
      </c>
      <c r="H4211">
        <v>1.0800000000000001E-2</v>
      </c>
      <c r="I4211">
        <v>1.0800000000000001E-2</v>
      </c>
      <c r="J4211">
        <v>1.0800000000000001E-2</v>
      </c>
      <c r="K4211">
        <v>1.0800000000000001E-2</v>
      </c>
      <c r="L4211">
        <v>1.0800000000000001E-2</v>
      </c>
    </row>
    <row r="4212" spans="1:12" x14ac:dyDescent="0.25">
      <c r="A4212" t="s">
        <v>745</v>
      </c>
      <c r="B4212">
        <v>2016</v>
      </c>
      <c r="C4212" t="s">
        <v>697</v>
      </c>
      <c r="D4212">
        <v>0.46739999999999998</v>
      </c>
      <c r="E4212">
        <v>0.46739999999999998</v>
      </c>
      <c r="F4212">
        <v>0.46739999999999998</v>
      </c>
      <c r="G4212">
        <v>0.46739999999999998</v>
      </c>
      <c r="H4212">
        <v>0.46739999999999998</v>
      </c>
      <c r="I4212">
        <v>0.46739999999999998</v>
      </c>
      <c r="J4212">
        <v>0.46739999999999998</v>
      </c>
      <c r="K4212">
        <v>0.46739999999999998</v>
      </c>
      <c r="L4212">
        <v>0.46739999999999998</v>
      </c>
    </row>
    <row r="4213" spans="1:12" x14ac:dyDescent="0.25">
      <c r="A4213" t="s">
        <v>745</v>
      </c>
      <c r="B4213">
        <v>2016</v>
      </c>
      <c r="C4213" t="s">
        <v>698</v>
      </c>
      <c r="D4213">
        <v>0.1578</v>
      </c>
      <c r="E4213">
        <v>0.1578</v>
      </c>
      <c r="F4213">
        <v>0.1578</v>
      </c>
      <c r="G4213">
        <v>0.1578</v>
      </c>
      <c r="H4213">
        <v>0.1578</v>
      </c>
      <c r="I4213">
        <v>0.1578</v>
      </c>
      <c r="J4213">
        <v>0.1578</v>
      </c>
      <c r="K4213">
        <v>0.1578</v>
      </c>
      <c r="L4213">
        <v>0.1578</v>
      </c>
    </row>
    <row r="4214" spans="1:12" x14ac:dyDescent="0.25">
      <c r="A4214" t="s">
        <v>745</v>
      </c>
      <c r="B4214">
        <v>2016</v>
      </c>
      <c r="C4214" t="s">
        <v>703</v>
      </c>
      <c r="D4214">
        <v>6.1000000000000004E-3</v>
      </c>
      <c r="E4214">
        <v>6.1000000000000004E-3</v>
      </c>
      <c r="F4214">
        <v>6.1000000000000004E-3</v>
      </c>
      <c r="G4214">
        <v>6.1000000000000004E-3</v>
      </c>
      <c r="H4214">
        <v>6.1000000000000004E-3</v>
      </c>
      <c r="I4214">
        <v>6.1000000000000004E-3</v>
      </c>
      <c r="J4214">
        <v>6.1000000000000004E-3</v>
      </c>
      <c r="K4214">
        <v>6.1000000000000004E-3</v>
      </c>
      <c r="L4214">
        <v>6.1000000000000004E-3</v>
      </c>
    </row>
    <row r="4215" spans="1:12" x14ac:dyDescent="0.25">
      <c r="A4215" t="s">
        <v>745</v>
      </c>
      <c r="B4215">
        <v>2016</v>
      </c>
      <c r="C4215" t="s">
        <v>700</v>
      </c>
      <c r="D4215">
        <v>0.13500000000000001</v>
      </c>
      <c r="E4215">
        <v>0.13500000000000001</v>
      </c>
      <c r="F4215">
        <v>0.13500000000000001</v>
      </c>
      <c r="G4215">
        <v>0.13500000000000001</v>
      </c>
      <c r="H4215">
        <v>0.13500000000000001</v>
      </c>
      <c r="I4215">
        <v>0.13500000000000001</v>
      </c>
      <c r="J4215">
        <v>0.13500000000000001</v>
      </c>
      <c r="K4215">
        <v>0.13500000000000001</v>
      </c>
      <c r="L4215">
        <v>0.13500000000000001</v>
      </c>
    </row>
    <row r="4216" spans="1:12" x14ac:dyDescent="0.25">
      <c r="A4216" t="s">
        <v>746</v>
      </c>
      <c r="B4216">
        <v>2016</v>
      </c>
      <c r="C4216" t="s">
        <v>699</v>
      </c>
      <c r="D4216">
        <v>8.9099999999999999E-2</v>
      </c>
      <c r="E4216">
        <v>8.9099999999999999E-2</v>
      </c>
      <c r="F4216">
        <v>8.9099999999999999E-2</v>
      </c>
      <c r="G4216">
        <v>8.9099999999999999E-2</v>
      </c>
      <c r="H4216">
        <v>8.9099999999999999E-2</v>
      </c>
      <c r="I4216">
        <v>8.9099999999999999E-2</v>
      </c>
      <c r="J4216">
        <v>8.9099999999999999E-2</v>
      </c>
      <c r="K4216">
        <v>8.9099999999999999E-2</v>
      </c>
      <c r="L4216">
        <v>8.9099999999999999E-2</v>
      </c>
    </row>
    <row r="4217" spans="1:12" x14ac:dyDescent="0.25">
      <c r="A4217" t="s">
        <v>746</v>
      </c>
      <c r="B4217">
        <v>2016</v>
      </c>
      <c r="C4217" t="s">
        <v>697</v>
      </c>
      <c r="D4217">
        <v>3.8208000000000002</v>
      </c>
      <c r="E4217">
        <v>3.8208000000000002</v>
      </c>
      <c r="F4217">
        <v>3.8208000000000002</v>
      </c>
      <c r="G4217">
        <v>3.8208000000000002</v>
      </c>
      <c r="H4217">
        <v>3.8208000000000002</v>
      </c>
      <c r="I4217">
        <v>3.8208000000000002</v>
      </c>
      <c r="J4217">
        <v>3.8208000000000002</v>
      </c>
      <c r="K4217">
        <v>3.8208000000000002</v>
      </c>
      <c r="L4217">
        <v>3.8208000000000002</v>
      </c>
    </row>
    <row r="4218" spans="1:12" x14ac:dyDescent="0.25">
      <c r="A4218" t="s">
        <v>746</v>
      </c>
      <c r="B4218">
        <v>2016</v>
      </c>
      <c r="C4218" t="s">
        <v>703</v>
      </c>
      <c r="D4218">
        <v>0.05</v>
      </c>
      <c r="E4218">
        <v>0.05</v>
      </c>
      <c r="F4218">
        <v>0.05</v>
      </c>
      <c r="G4218">
        <v>0.05</v>
      </c>
      <c r="H4218">
        <v>0.05</v>
      </c>
      <c r="I4218">
        <v>0.05</v>
      </c>
      <c r="J4218">
        <v>0.05</v>
      </c>
      <c r="K4218">
        <v>0.05</v>
      </c>
      <c r="L4218">
        <v>0.05</v>
      </c>
    </row>
    <row r="4219" spans="1:12" x14ac:dyDescent="0.25">
      <c r="A4219" t="s">
        <v>746</v>
      </c>
      <c r="B4219">
        <v>2016</v>
      </c>
      <c r="C4219" t="s">
        <v>698</v>
      </c>
      <c r="D4219">
        <v>1.2697000000000001</v>
      </c>
      <c r="E4219">
        <v>1.2697000000000001</v>
      </c>
      <c r="F4219">
        <v>1.2697000000000001</v>
      </c>
      <c r="G4219">
        <v>1.2697000000000001</v>
      </c>
      <c r="H4219">
        <v>1.2697000000000001</v>
      </c>
      <c r="I4219">
        <v>1.2697000000000001</v>
      </c>
      <c r="J4219">
        <v>1.2697000000000001</v>
      </c>
      <c r="K4219">
        <v>1.2697000000000001</v>
      </c>
      <c r="L4219">
        <v>1.2697000000000001</v>
      </c>
    </row>
    <row r="4220" spans="1:12" x14ac:dyDescent="0.25">
      <c r="A4220" t="s">
        <v>746</v>
      </c>
      <c r="B4220">
        <v>2016</v>
      </c>
      <c r="C4220" t="s">
        <v>702</v>
      </c>
      <c r="D4220">
        <v>0.24990000000000001</v>
      </c>
      <c r="E4220">
        <v>0.24990000000000001</v>
      </c>
      <c r="F4220">
        <v>0.24990000000000001</v>
      </c>
      <c r="G4220">
        <v>0.24990000000000001</v>
      </c>
      <c r="H4220">
        <v>0.24990000000000001</v>
      </c>
      <c r="I4220">
        <v>0.24990000000000001</v>
      </c>
      <c r="J4220">
        <v>0.24990000000000001</v>
      </c>
      <c r="K4220">
        <v>0.24990000000000001</v>
      </c>
      <c r="L4220">
        <v>0.24990000000000001</v>
      </c>
    </row>
    <row r="4221" spans="1:12" x14ac:dyDescent="0.25">
      <c r="A4221" t="s">
        <v>746</v>
      </c>
      <c r="B4221">
        <v>2016</v>
      </c>
      <c r="C4221" t="s">
        <v>700</v>
      </c>
      <c r="D4221">
        <v>1.1091</v>
      </c>
      <c r="E4221">
        <v>1.1091</v>
      </c>
      <c r="F4221">
        <v>1.1091</v>
      </c>
      <c r="G4221">
        <v>1.1091</v>
      </c>
      <c r="H4221">
        <v>1.1091</v>
      </c>
      <c r="I4221">
        <v>1.1091</v>
      </c>
      <c r="J4221">
        <v>1.1091</v>
      </c>
      <c r="K4221">
        <v>1.1091</v>
      </c>
      <c r="L4221">
        <v>1.1091</v>
      </c>
    </row>
    <row r="4222" spans="1:12" x14ac:dyDescent="0.25">
      <c r="A4222" t="s">
        <v>746</v>
      </c>
      <c r="B4222">
        <v>2016</v>
      </c>
      <c r="C4222" t="s">
        <v>701</v>
      </c>
      <c r="D4222">
        <v>1.0529999999999999</v>
      </c>
      <c r="E4222">
        <v>1.0529999999999999</v>
      </c>
      <c r="F4222">
        <v>1.0529999999999999</v>
      </c>
      <c r="G4222">
        <v>1.0529999999999999</v>
      </c>
      <c r="H4222">
        <v>1.0529999999999999</v>
      </c>
      <c r="I4222">
        <v>1.0529999999999999</v>
      </c>
      <c r="J4222">
        <v>1.0529999999999999</v>
      </c>
      <c r="K4222">
        <v>1.0529999999999999</v>
      </c>
      <c r="L4222">
        <v>1.0529999999999999</v>
      </c>
    </row>
    <row r="4223" spans="1:12" x14ac:dyDescent="0.25">
      <c r="A4223" t="s">
        <v>747</v>
      </c>
      <c r="B4223">
        <v>2016</v>
      </c>
      <c r="C4223" t="s">
        <v>699</v>
      </c>
      <c r="D4223">
        <v>0.36649999999999999</v>
      </c>
      <c r="E4223">
        <v>0.36649999999999999</v>
      </c>
      <c r="F4223">
        <v>0.36649999999999999</v>
      </c>
      <c r="G4223">
        <v>0.36649999999999999</v>
      </c>
      <c r="H4223">
        <v>0.36649999999999999</v>
      </c>
      <c r="I4223">
        <v>0.36649999999999999</v>
      </c>
      <c r="J4223">
        <v>0.36649999999999999</v>
      </c>
      <c r="K4223">
        <v>0.36649999999999999</v>
      </c>
      <c r="L4223">
        <v>0.36649999999999999</v>
      </c>
    </row>
    <row r="4224" spans="1:12" x14ac:dyDescent="0.25">
      <c r="A4224" t="s">
        <v>747</v>
      </c>
      <c r="B4224">
        <v>2016</v>
      </c>
      <c r="C4224" t="s">
        <v>701</v>
      </c>
      <c r="D4224">
        <v>4.0632999999999999</v>
      </c>
      <c r="E4224">
        <v>4.0632999999999999</v>
      </c>
      <c r="F4224">
        <v>4.0632999999999999</v>
      </c>
      <c r="G4224">
        <v>4.0632999999999999</v>
      </c>
      <c r="H4224">
        <v>4.0632999999999999</v>
      </c>
      <c r="I4224">
        <v>4.0632999999999999</v>
      </c>
      <c r="J4224">
        <v>4.0632999999999999</v>
      </c>
      <c r="K4224">
        <v>4.0632999999999999</v>
      </c>
      <c r="L4224">
        <v>4.0632999999999999</v>
      </c>
    </row>
    <row r="4225" spans="1:12" x14ac:dyDescent="0.25">
      <c r="A4225" t="s">
        <v>747</v>
      </c>
      <c r="B4225">
        <v>2016</v>
      </c>
      <c r="C4225" t="s">
        <v>700</v>
      </c>
      <c r="D4225">
        <v>4.5646000000000004</v>
      </c>
      <c r="E4225">
        <v>4.5646000000000004</v>
      </c>
      <c r="F4225">
        <v>4.5646000000000004</v>
      </c>
      <c r="G4225">
        <v>4.5646000000000004</v>
      </c>
      <c r="H4225">
        <v>4.5646000000000004</v>
      </c>
      <c r="I4225">
        <v>4.5646000000000004</v>
      </c>
      <c r="J4225">
        <v>4.5646000000000004</v>
      </c>
      <c r="K4225">
        <v>4.5646000000000004</v>
      </c>
      <c r="L4225">
        <v>4.5646000000000004</v>
      </c>
    </row>
    <row r="4226" spans="1:12" x14ac:dyDescent="0.25">
      <c r="A4226" t="s">
        <v>747</v>
      </c>
      <c r="B4226">
        <v>2016</v>
      </c>
      <c r="C4226" t="s">
        <v>697</v>
      </c>
      <c r="D4226">
        <v>14.7599</v>
      </c>
      <c r="E4226">
        <v>14.7599</v>
      </c>
      <c r="F4226">
        <v>14.7599</v>
      </c>
      <c r="G4226">
        <v>14.7599</v>
      </c>
      <c r="H4226">
        <v>14.7599</v>
      </c>
      <c r="I4226">
        <v>14.7599</v>
      </c>
      <c r="J4226">
        <v>14.7599</v>
      </c>
      <c r="K4226">
        <v>14.7599</v>
      </c>
      <c r="L4226">
        <v>14.7599</v>
      </c>
    </row>
    <row r="4227" spans="1:12" x14ac:dyDescent="0.25">
      <c r="A4227" t="s">
        <v>747</v>
      </c>
      <c r="B4227">
        <v>2016</v>
      </c>
      <c r="C4227" t="s">
        <v>703</v>
      </c>
      <c r="D4227">
        <v>0.2059</v>
      </c>
      <c r="E4227">
        <v>0.2059</v>
      </c>
      <c r="F4227">
        <v>0.2059</v>
      </c>
      <c r="G4227">
        <v>0.2059</v>
      </c>
      <c r="H4227">
        <v>0.2059</v>
      </c>
      <c r="I4227">
        <v>0.2059</v>
      </c>
      <c r="J4227">
        <v>0.2059</v>
      </c>
      <c r="K4227">
        <v>0.2059</v>
      </c>
      <c r="L4227">
        <v>0.2059</v>
      </c>
    </row>
    <row r="4228" spans="1:12" x14ac:dyDescent="0.25">
      <c r="A4228" t="s">
        <v>747</v>
      </c>
      <c r="B4228">
        <v>2016</v>
      </c>
      <c r="C4228" t="s">
        <v>698</v>
      </c>
      <c r="D4228">
        <v>4.5311000000000003</v>
      </c>
      <c r="E4228">
        <v>4.5311000000000003</v>
      </c>
      <c r="F4228">
        <v>4.5311000000000003</v>
      </c>
      <c r="G4228">
        <v>4.5311000000000003</v>
      </c>
      <c r="H4228">
        <v>4.5311000000000003</v>
      </c>
      <c r="I4228">
        <v>4.5311000000000003</v>
      </c>
      <c r="J4228">
        <v>4.5311000000000003</v>
      </c>
      <c r="K4228">
        <v>4.5311000000000003</v>
      </c>
      <c r="L4228">
        <v>4.5311000000000003</v>
      </c>
    </row>
    <row r="4229" spans="1:12" x14ac:dyDescent="0.25">
      <c r="A4229" t="s">
        <v>747</v>
      </c>
      <c r="B4229">
        <v>2016</v>
      </c>
      <c r="C4229" t="s">
        <v>702</v>
      </c>
      <c r="D4229">
        <v>1.0284</v>
      </c>
      <c r="E4229">
        <v>1.0284</v>
      </c>
      <c r="F4229">
        <v>1.0284</v>
      </c>
      <c r="G4229">
        <v>1.0284</v>
      </c>
      <c r="H4229">
        <v>1.0284</v>
      </c>
      <c r="I4229">
        <v>1.0284</v>
      </c>
      <c r="J4229">
        <v>1.0284</v>
      </c>
      <c r="K4229">
        <v>1.0284</v>
      </c>
      <c r="L4229">
        <v>1.0284</v>
      </c>
    </row>
    <row r="4230" spans="1:12" x14ac:dyDescent="0.25">
      <c r="A4230" t="s">
        <v>748</v>
      </c>
      <c r="B4230">
        <v>2016</v>
      </c>
      <c r="C4230" t="s">
        <v>699</v>
      </c>
      <c r="D4230">
        <v>3.8300000000000001E-2</v>
      </c>
      <c r="E4230">
        <v>3.8300000000000001E-2</v>
      </c>
      <c r="F4230">
        <v>3.8300000000000001E-2</v>
      </c>
      <c r="G4230">
        <v>3.8300000000000001E-2</v>
      </c>
      <c r="H4230">
        <v>3.8300000000000001E-2</v>
      </c>
      <c r="I4230">
        <v>3.8300000000000001E-2</v>
      </c>
      <c r="J4230">
        <v>3.8300000000000001E-2</v>
      </c>
      <c r="K4230">
        <v>3.8300000000000001E-2</v>
      </c>
      <c r="L4230">
        <v>3.8300000000000001E-2</v>
      </c>
    </row>
    <row r="4231" spans="1:12" x14ac:dyDescent="0.25">
      <c r="A4231" t="s">
        <v>748</v>
      </c>
      <c r="B4231">
        <v>2016</v>
      </c>
      <c r="C4231" t="s">
        <v>697</v>
      </c>
      <c r="D4231">
        <v>1.4886999999999999</v>
      </c>
      <c r="E4231">
        <v>1.4886999999999999</v>
      </c>
      <c r="F4231">
        <v>1.4886999999999999</v>
      </c>
      <c r="G4231">
        <v>1.4886999999999999</v>
      </c>
      <c r="H4231">
        <v>1.4886999999999999</v>
      </c>
      <c r="I4231">
        <v>1.4886999999999999</v>
      </c>
      <c r="J4231">
        <v>1.4886999999999999</v>
      </c>
      <c r="K4231">
        <v>1.4886999999999999</v>
      </c>
      <c r="L4231">
        <v>1.4886999999999999</v>
      </c>
    </row>
    <row r="4232" spans="1:12" x14ac:dyDescent="0.25">
      <c r="A4232" t="s">
        <v>748</v>
      </c>
      <c r="B4232">
        <v>2016</v>
      </c>
      <c r="C4232" t="s">
        <v>700</v>
      </c>
      <c r="D4232">
        <v>0.47749999999999998</v>
      </c>
      <c r="E4232">
        <v>0.47749999999999998</v>
      </c>
      <c r="F4232">
        <v>0.47749999999999998</v>
      </c>
      <c r="G4232">
        <v>0.47749999999999998</v>
      </c>
      <c r="H4232">
        <v>0.47749999999999998</v>
      </c>
      <c r="I4232">
        <v>0.47749999999999998</v>
      </c>
      <c r="J4232">
        <v>0.47749999999999998</v>
      </c>
      <c r="K4232">
        <v>0.47749999999999998</v>
      </c>
      <c r="L4232">
        <v>0.47749999999999998</v>
      </c>
    </row>
    <row r="4233" spans="1:12" x14ac:dyDescent="0.25">
      <c r="A4233" t="s">
        <v>748</v>
      </c>
      <c r="B4233">
        <v>2016</v>
      </c>
      <c r="C4233" t="s">
        <v>702</v>
      </c>
      <c r="D4233">
        <v>0.1076</v>
      </c>
      <c r="E4233">
        <v>0.1076</v>
      </c>
      <c r="F4233">
        <v>0.1076</v>
      </c>
      <c r="G4233">
        <v>0.1076</v>
      </c>
      <c r="H4233">
        <v>0.1076</v>
      </c>
      <c r="I4233">
        <v>0.1076</v>
      </c>
      <c r="J4233">
        <v>0.1076</v>
      </c>
      <c r="K4233">
        <v>0.1076</v>
      </c>
      <c r="L4233">
        <v>0.1076</v>
      </c>
    </row>
    <row r="4234" spans="1:12" x14ac:dyDescent="0.25">
      <c r="A4234" t="s">
        <v>748</v>
      </c>
      <c r="B4234">
        <v>2016</v>
      </c>
      <c r="C4234" t="s">
        <v>698</v>
      </c>
      <c r="D4234">
        <v>0.49469999999999997</v>
      </c>
      <c r="E4234">
        <v>0.49469999999999997</v>
      </c>
      <c r="F4234">
        <v>0.49469999999999997</v>
      </c>
      <c r="G4234">
        <v>0.49469999999999997</v>
      </c>
      <c r="H4234">
        <v>0.49469999999999997</v>
      </c>
      <c r="I4234">
        <v>0.49469999999999997</v>
      </c>
      <c r="J4234">
        <v>0.49469999999999997</v>
      </c>
      <c r="K4234">
        <v>0.49469999999999997</v>
      </c>
      <c r="L4234">
        <v>0.49469999999999997</v>
      </c>
    </row>
    <row r="4235" spans="1:12" x14ac:dyDescent="0.25">
      <c r="A4235" t="s">
        <v>748</v>
      </c>
      <c r="B4235">
        <v>2016</v>
      </c>
      <c r="C4235" t="s">
        <v>703</v>
      </c>
      <c r="D4235">
        <v>2.1499999999999998E-2</v>
      </c>
      <c r="E4235">
        <v>2.1499999999999998E-2</v>
      </c>
      <c r="F4235">
        <v>2.1499999999999998E-2</v>
      </c>
      <c r="G4235">
        <v>2.1499999999999998E-2</v>
      </c>
      <c r="H4235">
        <v>2.1499999999999998E-2</v>
      </c>
      <c r="I4235">
        <v>2.1499999999999998E-2</v>
      </c>
      <c r="J4235">
        <v>2.1499999999999998E-2</v>
      </c>
      <c r="K4235">
        <v>2.1499999999999998E-2</v>
      </c>
      <c r="L4235">
        <v>2.1499999999999998E-2</v>
      </c>
    </row>
    <row r="4236" spans="1:12" x14ac:dyDescent="0.25">
      <c r="A4236" t="s">
        <v>748</v>
      </c>
      <c r="B4236">
        <v>2016</v>
      </c>
      <c r="C4236" t="s">
        <v>701</v>
      </c>
      <c r="D4236">
        <v>0.34910000000000002</v>
      </c>
      <c r="E4236">
        <v>0.34910000000000002</v>
      </c>
      <c r="F4236">
        <v>0.34910000000000002</v>
      </c>
      <c r="G4236">
        <v>0.34910000000000002</v>
      </c>
      <c r="H4236">
        <v>0.34910000000000002</v>
      </c>
      <c r="I4236">
        <v>0.34910000000000002</v>
      </c>
      <c r="J4236">
        <v>0.34910000000000002</v>
      </c>
      <c r="K4236">
        <v>0.34910000000000002</v>
      </c>
      <c r="L4236">
        <v>0.34910000000000002</v>
      </c>
    </row>
    <row r="4237" spans="1:12" x14ac:dyDescent="0.25">
      <c r="A4237" t="s">
        <v>749</v>
      </c>
      <c r="B4237">
        <v>2016</v>
      </c>
      <c r="C4237" t="s">
        <v>703</v>
      </c>
      <c r="D4237">
        <v>5.1999999999999998E-3</v>
      </c>
      <c r="E4237">
        <v>5.1999999999999998E-3</v>
      </c>
      <c r="F4237">
        <v>5.1999999999999998E-3</v>
      </c>
      <c r="G4237">
        <v>5.1999999999999998E-3</v>
      </c>
      <c r="H4237">
        <v>5.1999999999999998E-3</v>
      </c>
      <c r="I4237">
        <v>5.1999999999999998E-3</v>
      </c>
      <c r="J4237">
        <v>5.1999999999999998E-3</v>
      </c>
      <c r="K4237">
        <v>5.1999999999999998E-3</v>
      </c>
      <c r="L4237">
        <v>5.1999999999999998E-3</v>
      </c>
    </row>
    <row r="4238" spans="1:12" x14ac:dyDescent="0.25">
      <c r="A4238" t="s">
        <v>749</v>
      </c>
      <c r="B4238">
        <v>2016</v>
      </c>
      <c r="C4238" t="s">
        <v>699</v>
      </c>
      <c r="D4238">
        <v>9.1999999999999998E-3</v>
      </c>
      <c r="E4238">
        <v>9.1999999999999998E-3</v>
      </c>
      <c r="F4238">
        <v>9.1999999999999998E-3</v>
      </c>
      <c r="G4238">
        <v>9.1999999999999998E-3</v>
      </c>
      <c r="H4238">
        <v>9.1999999999999998E-3</v>
      </c>
      <c r="I4238">
        <v>9.1999999999999998E-3</v>
      </c>
      <c r="J4238">
        <v>9.1999999999999998E-3</v>
      </c>
      <c r="K4238">
        <v>9.1999999999999998E-3</v>
      </c>
      <c r="L4238">
        <v>9.1999999999999998E-3</v>
      </c>
    </row>
    <row r="4239" spans="1:12" x14ac:dyDescent="0.25">
      <c r="A4239" t="s">
        <v>749</v>
      </c>
      <c r="B4239">
        <v>2016</v>
      </c>
      <c r="C4239" t="s">
        <v>697</v>
      </c>
      <c r="D4239">
        <v>0.37019999999999997</v>
      </c>
      <c r="E4239">
        <v>0.37019999999999997</v>
      </c>
      <c r="F4239">
        <v>0.37019999999999997</v>
      </c>
      <c r="G4239">
        <v>0.37019999999999997</v>
      </c>
      <c r="H4239">
        <v>0.37019999999999997</v>
      </c>
      <c r="I4239">
        <v>0.37019999999999997</v>
      </c>
      <c r="J4239">
        <v>0.37019999999999997</v>
      </c>
      <c r="K4239">
        <v>0.37019999999999997</v>
      </c>
      <c r="L4239">
        <v>0.37019999999999997</v>
      </c>
    </row>
    <row r="4240" spans="1:12" x14ac:dyDescent="0.25">
      <c r="A4240" t="s">
        <v>749</v>
      </c>
      <c r="B4240">
        <v>2016</v>
      </c>
      <c r="C4240" t="s">
        <v>701</v>
      </c>
      <c r="D4240">
        <v>8.8099999999999998E-2</v>
      </c>
      <c r="E4240">
        <v>8.8099999999999998E-2</v>
      </c>
      <c r="F4240">
        <v>8.8099999999999998E-2</v>
      </c>
      <c r="G4240">
        <v>8.8099999999999998E-2</v>
      </c>
      <c r="H4240">
        <v>8.8099999999999998E-2</v>
      </c>
      <c r="I4240">
        <v>8.8099999999999998E-2</v>
      </c>
      <c r="J4240">
        <v>8.8099999999999998E-2</v>
      </c>
      <c r="K4240">
        <v>8.8099999999999998E-2</v>
      </c>
      <c r="L4240">
        <v>8.8099999999999998E-2</v>
      </c>
    </row>
    <row r="4241" spans="1:12" x14ac:dyDescent="0.25">
      <c r="A4241" t="s">
        <v>749</v>
      </c>
      <c r="B4241">
        <v>2016</v>
      </c>
      <c r="C4241" t="s">
        <v>702</v>
      </c>
      <c r="D4241">
        <v>2.58E-2</v>
      </c>
      <c r="E4241">
        <v>2.58E-2</v>
      </c>
      <c r="F4241">
        <v>2.58E-2</v>
      </c>
      <c r="G4241">
        <v>2.58E-2</v>
      </c>
      <c r="H4241">
        <v>2.58E-2</v>
      </c>
      <c r="I4241">
        <v>2.58E-2</v>
      </c>
      <c r="J4241">
        <v>2.58E-2</v>
      </c>
      <c r="K4241">
        <v>2.58E-2</v>
      </c>
      <c r="L4241">
        <v>2.58E-2</v>
      </c>
    </row>
    <row r="4242" spans="1:12" x14ac:dyDescent="0.25">
      <c r="A4242" t="s">
        <v>749</v>
      </c>
      <c r="B4242">
        <v>2016</v>
      </c>
      <c r="C4242" t="s">
        <v>700</v>
      </c>
      <c r="D4242">
        <v>0.1145</v>
      </c>
      <c r="E4242">
        <v>0.1145</v>
      </c>
      <c r="F4242">
        <v>0.1145</v>
      </c>
      <c r="G4242">
        <v>0.1145</v>
      </c>
      <c r="H4242">
        <v>0.1145</v>
      </c>
      <c r="I4242">
        <v>0.1145</v>
      </c>
      <c r="J4242">
        <v>0.1145</v>
      </c>
      <c r="K4242">
        <v>0.1145</v>
      </c>
      <c r="L4242">
        <v>0.1145</v>
      </c>
    </row>
    <row r="4243" spans="1:12" x14ac:dyDescent="0.25">
      <c r="A4243" t="s">
        <v>749</v>
      </c>
      <c r="B4243">
        <v>2016</v>
      </c>
      <c r="C4243" t="s">
        <v>698</v>
      </c>
      <c r="D4243">
        <v>0.1273</v>
      </c>
      <c r="E4243">
        <v>0.1273</v>
      </c>
      <c r="F4243">
        <v>0.1273</v>
      </c>
      <c r="G4243">
        <v>0.1273</v>
      </c>
      <c r="H4243">
        <v>0.1273</v>
      </c>
      <c r="I4243">
        <v>0.1273</v>
      </c>
      <c r="J4243">
        <v>0.1273</v>
      </c>
      <c r="K4243">
        <v>0.1273</v>
      </c>
      <c r="L4243">
        <v>0.1273</v>
      </c>
    </row>
    <row r="4244" spans="1:12" x14ac:dyDescent="0.25">
      <c r="A4244" t="s">
        <v>750</v>
      </c>
      <c r="B4244">
        <v>2016</v>
      </c>
      <c r="C4244" t="s">
        <v>703</v>
      </c>
      <c r="D4244">
        <v>6.5299999999999997E-2</v>
      </c>
      <c r="E4244">
        <v>6.5299999999999997E-2</v>
      </c>
      <c r="F4244">
        <v>6.5299999999999997E-2</v>
      </c>
      <c r="G4244">
        <v>6.5299999999999997E-2</v>
      </c>
      <c r="H4244">
        <v>6.5299999999999997E-2</v>
      </c>
      <c r="I4244">
        <v>6.5299999999999997E-2</v>
      </c>
      <c r="J4244">
        <v>6.5299999999999997E-2</v>
      </c>
      <c r="K4244">
        <v>6.5299999999999997E-2</v>
      </c>
      <c r="L4244">
        <v>6.5299999999999997E-2</v>
      </c>
    </row>
    <row r="4245" spans="1:12" x14ac:dyDescent="0.25">
      <c r="A4245" t="s">
        <v>750</v>
      </c>
      <c r="B4245">
        <v>2016</v>
      </c>
      <c r="C4245" t="s">
        <v>700</v>
      </c>
      <c r="D4245">
        <v>1.4475</v>
      </c>
      <c r="E4245">
        <v>1.4475</v>
      </c>
      <c r="F4245">
        <v>1.4475</v>
      </c>
      <c r="G4245">
        <v>1.4475</v>
      </c>
      <c r="H4245">
        <v>1.4475</v>
      </c>
      <c r="I4245">
        <v>1.4475</v>
      </c>
      <c r="J4245">
        <v>1.4475</v>
      </c>
      <c r="K4245">
        <v>1.4475</v>
      </c>
      <c r="L4245">
        <v>1.4475</v>
      </c>
    </row>
    <row r="4246" spans="1:12" x14ac:dyDescent="0.25">
      <c r="A4246" t="s">
        <v>750</v>
      </c>
      <c r="B4246">
        <v>2016</v>
      </c>
      <c r="C4246" t="s">
        <v>699</v>
      </c>
      <c r="D4246">
        <v>0.1162</v>
      </c>
      <c r="E4246">
        <v>0.1162</v>
      </c>
      <c r="F4246">
        <v>0.1162</v>
      </c>
      <c r="G4246">
        <v>0.1162</v>
      </c>
      <c r="H4246">
        <v>0.1162</v>
      </c>
      <c r="I4246">
        <v>0.1162</v>
      </c>
      <c r="J4246">
        <v>0.1162</v>
      </c>
      <c r="K4246">
        <v>0.1162</v>
      </c>
      <c r="L4246">
        <v>0.1162</v>
      </c>
    </row>
    <row r="4247" spans="1:12" x14ac:dyDescent="0.25">
      <c r="A4247" t="s">
        <v>750</v>
      </c>
      <c r="B4247">
        <v>2016</v>
      </c>
      <c r="C4247" t="s">
        <v>701</v>
      </c>
      <c r="D4247">
        <v>1.304</v>
      </c>
      <c r="E4247">
        <v>1.304</v>
      </c>
      <c r="F4247">
        <v>1.304</v>
      </c>
      <c r="G4247">
        <v>1.304</v>
      </c>
      <c r="H4247">
        <v>1.304</v>
      </c>
      <c r="I4247">
        <v>1.304</v>
      </c>
      <c r="J4247">
        <v>1.304</v>
      </c>
      <c r="K4247">
        <v>1.304</v>
      </c>
      <c r="L4247">
        <v>1.304</v>
      </c>
    </row>
    <row r="4248" spans="1:12" x14ac:dyDescent="0.25">
      <c r="A4248" t="s">
        <v>750</v>
      </c>
      <c r="B4248">
        <v>2016</v>
      </c>
      <c r="C4248" t="s">
        <v>698</v>
      </c>
      <c r="D4248">
        <v>1.5289999999999999</v>
      </c>
      <c r="E4248">
        <v>1.5289999999999999</v>
      </c>
      <c r="F4248">
        <v>1.5289999999999999</v>
      </c>
      <c r="G4248">
        <v>1.5289999999999999</v>
      </c>
      <c r="H4248">
        <v>1.5289999999999999</v>
      </c>
      <c r="I4248">
        <v>1.5289999999999999</v>
      </c>
      <c r="J4248">
        <v>1.5289999999999999</v>
      </c>
      <c r="K4248">
        <v>1.5289999999999999</v>
      </c>
      <c r="L4248">
        <v>1.5289999999999999</v>
      </c>
    </row>
    <row r="4249" spans="1:12" x14ac:dyDescent="0.25">
      <c r="A4249" t="s">
        <v>750</v>
      </c>
      <c r="B4249">
        <v>2016</v>
      </c>
      <c r="C4249" t="s">
        <v>697</v>
      </c>
      <c r="D4249">
        <v>4.7881</v>
      </c>
      <c r="E4249">
        <v>4.7881</v>
      </c>
      <c r="F4249">
        <v>4.7881</v>
      </c>
      <c r="G4249">
        <v>4.7881</v>
      </c>
      <c r="H4249">
        <v>4.7881</v>
      </c>
      <c r="I4249">
        <v>4.7881</v>
      </c>
      <c r="J4249">
        <v>4.7881</v>
      </c>
      <c r="K4249">
        <v>4.7881</v>
      </c>
      <c r="L4249">
        <v>4.7881</v>
      </c>
    </row>
    <row r="4250" spans="1:12" x14ac:dyDescent="0.25">
      <c r="A4250" t="s">
        <v>750</v>
      </c>
      <c r="B4250">
        <v>2016</v>
      </c>
      <c r="C4250" t="s">
        <v>702</v>
      </c>
      <c r="D4250">
        <v>0.3261</v>
      </c>
      <c r="E4250">
        <v>0.3261</v>
      </c>
      <c r="F4250">
        <v>0.3261</v>
      </c>
      <c r="G4250">
        <v>0.3261</v>
      </c>
      <c r="H4250">
        <v>0.3261</v>
      </c>
      <c r="I4250">
        <v>0.3261</v>
      </c>
      <c r="J4250">
        <v>0.3261</v>
      </c>
      <c r="K4250">
        <v>0.3261</v>
      </c>
      <c r="L4250">
        <v>0.3261</v>
      </c>
    </row>
    <row r="4251" spans="1:12" x14ac:dyDescent="0.25">
      <c r="A4251" t="s">
        <v>751</v>
      </c>
      <c r="B4251">
        <v>2016</v>
      </c>
      <c r="C4251" t="s">
        <v>697</v>
      </c>
      <c r="D4251">
        <v>3.4142999999999999</v>
      </c>
      <c r="E4251">
        <v>3.4142999999999999</v>
      </c>
      <c r="F4251">
        <v>3.4142999999999999</v>
      </c>
      <c r="G4251">
        <v>3.4142999999999999</v>
      </c>
      <c r="H4251">
        <v>3.4142999999999999</v>
      </c>
      <c r="I4251">
        <v>3.4142999999999999</v>
      </c>
      <c r="J4251">
        <v>3.4142999999999999</v>
      </c>
      <c r="K4251">
        <v>3.4142999999999999</v>
      </c>
      <c r="L4251">
        <v>3.4142999999999999</v>
      </c>
    </row>
    <row r="4252" spans="1:12" x14ac:dyDescent="0.25">
      <c r="A4252" t="s">
        <v>751</v>
      </c>
      <c r="B4252">
        <v>2016</v>
      </c>
      <c r="C4252" t="s">
        <v>703</v>
      </c>
      <c r="D4252">
        <v>5.4800000000000001E-2</v>
      </c>
      <c r="E4252">
        <v>5.4800000000000001E-2</v>
      </c>
      <c r="F4252">
        <v>5.4800000000000001E-2</v>
      </c>
      <c r="G4252">
        <v>5.4800000000000001E-2</v>
      </c>
      <c r="H4252">
        <v>5.4800000000000001E-2</v>
      </c>
      <c r="I4252">
        <v>5.4800000000000001E-2</v>
      </c>
      <c r="J4252">
        <v>5.4800000000000001E-2</v>
      </c>
      <c r="K4252">
        <v>5.4800000000000001E-2</v>
      </c>
      <c r="L4252">
        <v>5.4800000000000001E-2</v>
      </c>
    </row>
    <row r="4253" spans="1:12" x14ac:dyDescent="0.25">
      <c r="A4253" t="s">
        <v>751</v>
      </c>
      <c r="B4253">
        <v>2016</v>
      </c>
      <c r="C4253" t="s">
        <v>701</v>
      </c>
      <c r="D4253">
        <v>0.67710000000000004</v>
      </c>
      <c r="E4253">
        <v>0.67710000000000004</v>
      </c>
      <c r="F4253">
        <v>0.67710000000000004</v>
      </c>
      <c r="G4253">
        <v>0.67710000000000004</v>
      </c>
      <c r="H4253">
        <v>0.67710000000000004</v>
      </c>
      <c r="I4253">
        <v>0.67710000000000004</v>
      </c>
      <c r="J4253">
        <v>0.67710000000000004</v>
      </c>
      <c r="K4253">
        <v>0.67710000000000004</v>
      </c>
      <c r="L4253">
        <v>0.67710000000000004</v>
      </c>
    </row>
    <row r="4254" spans="1:12" x14ac:dyDescent="0.25">
      <c r="A4254" t="s">
        <v>751</v>
      </c>
      <c r="B4254">
        <v>2016</v>
      </c>
      <c r="C4254" t="s">
        <v>698</v>
      </c>
      <c r="D4254">
        <v>1.0960000000000001</v>
      </c>
      <c r="E4254">
        <v>1.0960000000000001</v>
      </c>
      <c r="F4254">
        <v>1.0960000000000001</v>
      </c>
      <c r="G4254">
        <v>1.0960000000000001</v>
      </c>
      <c r="H4254">
        <v>1.0960000000000001</v>
      </c>
      <c r="I4254">
        <v>1.0960000000000001</v>
      </c>
      <c r="J4254">
        <v>1.0960000000000001</v>
      </c>
      <c r="K4254">
        <v>1.0960000000000001</v>
      </c>
      <c r="L4254">
        <v>1.0960000000000001</v>
      </c>
    </row>
    <row r="4255" spans="1:12" x14ac:dyDescent="0.25">
      <c r="A4255" t="s">
        <v>751</v>
      </c>
      <c r="B4255">
        <v>2016</v>
      </c>
      <c r="C4255" t="s">
        <v>702</v>
      </c>
      <c r="D4255">
        <v>0.27379999999999999</v>
      </c>
      <c r="E4255">
        <v>0.27379999999999999</v>
      </c>
      <c r="F4255">
        <v>0.27379999999999999</v>
      </c>
      <c r="G4255">
        <v>0.27379999999999999</v>
      </c>
      <c r="H4255">
        <v>0.27379999999999999</v>
      </c>
      <c r="I4255">
        <v>0.27379999999999999</v>
      </c>
      <c r="J4255">
        <v>0.27379999999999999</v>
      </c>
      <c r="K4255">
        <v>0.27379999999999999</v>
      </c>
      <c r="L4255">
        <v>0.27379999999999999</v>
      </c>
    </row>
    <row r="4256" spans="1:12" x14ac:dyDescent="0.25">
      <c r="A4256" t="s">
        <v>751</v>
      </c>
      <c r="B4256">
        <v>2016</v>
      </c>
      <c r="C4256" t="s">
        <v>699</v>
      </c>
      <c r="D4256">
        <v>9.7600000000000006E-2</v>
      </c>
      <c r="E4256">
        <v>9.7600000000000006E-2</v>
      </c>
      <c r="F4256">
        <v>9.7600000000000006E-2</v>
      </c>
      <c r="G4256">
        <v>9.7600000000000006E-2</v>
      </c>
      <c r="H4256">
        <v>9.7600000000000006E-2</v>
      </c>
      <c r="I4256">
        <v>9.7600000000000006E-2</v>
      </c>
      <c r="J4256">
        <v>9.7600000000000006E-2</v>
      </c>
      <c r="K4256">
        <v>9.7600000000000006E-2</v>
      </c>
      <c r="L4256">
        <v>9.7600000000000006E-2</v>
      </c>
    </row>
    <row r="4257" spans="1:12" x14ac:dyDescent="0.25">
      <c r="A4257" t="s">
        <v>751</v>
      </c>
      <c r="B4257">
        <v>2016</v>
      </c>
      <c r="C4257" t="s">
        <v>700</v>
      </c>
      <c r="D4257">
        <v>1.2151000000000001</v>
      </c>
      <c r="E4257">
        <v>1.2151000000000001</v>
      </c>
      <c r="F4257">
        <v>1.2151000000000001</v>
      </c>
      <c r="G4257">
        <v>1.2151000000000001</v>
      </c>
      <c r="H4257">
        <v>1.2151000000000001</v>
      </c>
      <c r="I4257">
        <v>1.2151000000000001</v>
      </c>
      <c r="J4257">
        <v>1.2151000000000001</v>
      </c>
      <c r="K4257">
        <v>1.2151000000000001</v>
      </c>
      <c r="L4257">
        <v>1.2151000000000001</v>
      </c>
    </row>
    <row r="4258" spans="1:12" x14ac:dyDescent="0.25">
      <c r="A4258" t="s">
        <v>752</v>
      </c>
      <c r="B4258">
        <v>2016</v>
      </c>
      <c r="C4258" t="s">
        <v>701</v>
      </c>
      <c r="D4258">
        <v>9.9099999999999994E-2</v>
      </c>
      <c r="E4258">
        <v>9.9099999999999994E-2</v>
      </c>
      <c r="F4258">
        <v>9.9099999999999994E-2</v>
      </c>
      <c r="G4258">
        <v>9.9099999999999994E-2</v>
      </c>
      <c r="H4258">
        <v>9.9099999999999994E-2</v>
      </c>
      <c r="I4258">
        <v>9.9099999999999994E-2</v>
      </c>
      <c r="J4258">
        <v>9.9099999999999994E-2</v>
      </c>
      <c r="K4258">
        <v>9.9099999999999994E-2</v>
      </c>
      <c r="L4258">
        <v>9.9099999999999994E-2</v>
      </c>
    </row>
    <row r="4259" spans="1:12" x14ac:dyDescent="0.25">
      <c r="A4259" t="s">
        <v>752</v>
      </c>
      <c r="B4259">
        <v>2016</v>
      </c>
      <c r="C4259" t="s">
        <v>703</v>
      </c>
      <c r="D4259">
        <v>3.8E-3</v>
      </c>
      <c r="E4259">
        <v>3.8E-3</v>
      </c>
      <c r="F4259">
        <v>3.8E-3</v>
      </c>
      <c r="G4259">
        <v>3.8E-3</v>
      </c>
      <c r="H4259">
        <v>3.8E-3</v>
      </c>
      <c r="I4259">
        <v>3.8E-3</v>
      </c>
      <c r="J4259">
        <v>3.8E-3</v>
      </c>
      <c r="K4259">
        <v>3.8E-3</v>
      </c>
      <c r="L4259">
        <v>3.8E-3</v>
      </c>
    </row>
    <row r="4260" spans="1:12" x14ac:dyDescent="0.25">
      <c r="A4260" t="s">
        <v>752</v>
      </c>
      <c r="B4260">
        <v>2016</v>
      </c>
      <c r="C4260" t="s">
        <v>697</v>
      </c>
      <c r="D4260">
        <v>0.29220000000000002</v>
      </c>
      <c r="E4260">
        <v>0.29220000000000002</v>
      </c>
      <c r="F4260">
        <v>0.29220000000000002</v>
      </c>
      <c r="G4260">
        <v>0.29220000000000002</v>
      </c>
      <c r="H4260">
        <v>0.29220000000000002</v>
      </c>
      <c r="I4260">
        <v>0.29220000000000002</v>
      </c>
      <c r="J4260">
        <v>0.29220000000000002</v>
      </c>
      <c r="K4260">
        <v>0.29220000000000002</v>
      </c>
      <c r="L4260">
        <v>0.29220000000000002</v>
      </c>
    </row>
    <row r="4261" spans="1:12" x14ac:dyDescent="0.25">
      <c r="A4261" t="s">
        <v>752</v>
      </c>
      <c r="B4261">
        <v>2016</v>
      </c>
      <c r="C4261" t="s">
        <v>702</v>
      </c>
      <c r="D4261">
        <v>1.9099999999999999E-2</v>
      </c>
      <c r="E4261">
        <v>1.9099999999999999E-2</v>
      </c>
      <c r="F4261">
        <v>1.9099999999999999E-2</v>
      </c>
      <c r="G4261">
        <v>1.9099999999999999E-2</v>
      </c>
      <c r="H4261">
        <v>1.9099999999999999E-2</v>
      </c>
      <c r="I4261">
        <v>1.9099999999999999E-2</v>
      </c>
      <c r="J4261">
        <v>1.9099999999999999E-2</v>
      </c>
      <c r="K4261">
        <v>1.9099999999999999E-2</v>
      </c>
      <c r="L4261">
        <v>1.9099999999999999E-2</v>
      </c>
    </row>
    <row r="4262" spans="1:12" x14ac:dyDescent="0.25">
      <c r="A4262" t="s">
        <v>752</v>
      </c>
      <c r="B4262">
        <v>2016</v>
      </c>
      <c r="C4262" t="s">
        <v>698</v>
      </c>
      <c r="D4262">
        <v>7.85E-2</v>
      </c>
      <c r="E4262">
        <v>7.85E-2</v>
      </c>
      <c r="F4262">
        <v>7.85E-2</v>
      </c>
      <c r="G4262">
        <v>7.85E-2</v>
      </c>
      <c r="H4262">
        <v>7.85E-2</v>
      </c>
      <c r="I4262">
        <v>7.85E-2</v>
      </c>
      <c r="J4262">
        <v>7.85E-2</v>
      </c>
      <c r="K4262">
        <v>7.85E-2</v>
      </c>
      <c r="L4262">
        <v>7.85E-2</v>
      </c>
    </row>
    <row r="4263" spans="1:12" x14ac:dyDescent="0.25">
      <c r="A4263" t="s">
        <v>752</v>
      </c>
      <c r="B4263">
        <v>2016</v>
      </c>
      <c r="C4263" t="s">
        <v>699</v>
      </c>
      <c r="D4263">
        <v>6.7999999999999996E-3</v>
      </c>
      <c r="E4263">
        <v>6.7999999999999996E-3</v>
      </c>
      <c r="F4263">
        <v>6.7999999999999996E-3</v>
      </c>
      <c r="G4263">
        <v>6.7999999999999996E-3</v>
      </c>
      <c r="H4263">
        <v>6.7999999999999996E-3</v>
      </c>
      <c r="I4263">
        <v>6.7999999999999996E-3</v>
      </c>
      <c r="J4263">
        <v>6.7999999999999996E-3</v>
      </c>
      <c r="K4263">
        <v>6.7999999999999996E-3</v>
      </c>
      <c r="L4263">
        <v>6.7999999999999996E-3</v>
      </c>
    </row>
    <row r="4264" spans="1:12" x14ac:dyDescent="0.25">
      <c r="A4264" t="s">
        <v>752</v>
      </c>
      <c r="B4264">
        <v>2016</v>
      </c>
      <c r="C4264" t="s">
        <v>700</v>
      </c>
      <c r="D4264">
        <v>8.48E-2</v>
      </c>
      <c r="E4264">
        <v>8.48E-2</v>
      </c>
      <c r="F4264">
        <v>8.48E-2</v>
      </c>
      <c r="G4264">
        <v>8.48E-2</v>
      </c>
      <c r="H4264">
        <v>8.48E-2</v>
      </c>
      <c r="I4264">
        <v>8.48E-2</v>
      </c>
      <c r="J4264">
        <v>8.48E-2</v>
      </c>
      <c r="K4264">
        <v>8.48E-2</v>
      </c>
      <c r="L4264">
        <v>8.48E-2</v>
      </c>
    </row>
    <row r="4265" spans="1:12" x14ac:dyDescent="0.25">
      <c r="A4265" t="s">
        <v>753</v>
      </c>
      <c r="B4265">
        <v>2016</v>
      </c>
      <c r="C4265" t="s">
        <v>701</v>
      </c>
      <c r="D4265">
        <v>0.30890000000000001</v>
      </c>
      <c r="E4265">
        <v>0.30890000000000001</v>
      </c>
      <c r="F4265">
        <v>0.30890000000000001</v>
      </c>
      <c r="G4265">
        <v>0.30890000000000001</v>
      </c>
      <c r="H4265">
        <v>0.30890000000000001</v>
      </c>
      <c r="I4265">
        <v>0.30890000000000001</v>
      </c>
      <c r="J4265">
        <v>0.30890000000000001</v>
      </c>
      <c r="K4265">
        <v>0.30890000000000001</v>
      </c>
      <c r="L4265">
        <v>0.30890000000000001</v>
      </c>
    </row>
    <row r="4266" spans="1:12" x14ac:dyDescent="0.25">
      <c r="A4266" t="s">
        <v>753</v>
      </c>
      <c r="B4266">
        <v>2016</v>
      </c>
      <c r="C4266" t="s">
        <v>702</v>
      </c>
      <c r="D4266">
        <v>6.93E-2</v>
      </c>
      <c r="E4266">
        <v>6.93E-2</v>
      </c>
      <c r="F4266">
        <v>6.93E-2</v>
      </c>
      <c r="G4266">
        <v>6.93E-2</v>
      </c>
      <c r="H4266">
        <v>6.93E-2</v>
      </c>
      <c r="I4266">
        <v>6.93E-2</v>
      </c>
      <c r="J4266">
        <v>6.93E-2</v>
      </c>
      <c r="K4266">
        <v>6.93E-2</v>
      </c>
      <c r="L4266">
        <v>6.93E-2</v>
      </c>
    </row>
    <row r="4267" spans="1:12" x14ac:dyDescent="0.25">
      <c r="A4267" t="s">
        <v>753</v>
      </c>
      <c r="B4267">
        <v>2016</v>
      </c>
      <c r="C4267" t="s">
        <v>703</v>
      </c>
      <c r="D4267">
        <v>1.3899999999999999E-2</v>
      </c>
      <c r="E4267">
        <v>1.3899999999999999E-2</v>
      </c>
      <c r="F4267">
        <v>1.3899999999999999E-2</v>
      </c>
      <c r="G4267">
        <v>1.3899999999999999E-2</v>
      </c>
      <c r="H4267">
        <v>1.3899999999999999E-2</v>
      </c>
      <c r="I4267">
        <v>1.3899999999999999E-2</v>
      </c>
      <c r="J4267">
        <v>1.3899999999999999E-2</v>
      </c>
      <c r="K4267">
        <v>1.3899999999999999E-2</v>
      </c>
      <c r="L4267">
        <v>1.3899999999999999E-2</v>
      </c>
    </row>
    <row r="4268" spans="1:12" x14ac:dyDescent="0.25">
      <c r="A4268" t="s">
        <v>753</v>
      </c>
      <c r="B4268">
        <v>2016</v>
      </c>
      <c r="C4268" t="s">
        <v>697</v>
      </c>
      <c r="D4268">
        <v>1.0472999999999999</v>
      </c>
      <c r="E4268">
        <v>1.0472999999999999</v>
      </c>
      <c r="F4268">
        <v>1.0472999999999999</v>
      </c>
      <c r="G4268">
        <v>1.0472999999999999</v>
      </c>
      <c r="H4268">
        <v>1.0472999999999999</v>
      </c>
      <c r="I4268">
        <v>1.0472999999999999</v>
      </c>
      <c r="J4268">
        <v>1.0472999999999999</v>
      </c>
      <c r="K4268">
        <v>1.0472999999999999</v>
      </c>
      <c r="L4268">
        <v>1.0472999999999999</v>
      </c>
    </row>
    <row r="4269" spans="1:12" x14ac:dyDescent="0.25">
      <c r="A4269" t="s">
        <v>753</v>
      </c>
      <c r="B4269">
        <v>2016</v>
      </c>
      <c r="C4269" t="s">
        <v>699</v>
      </c>
      <c r="D4269">
        <v>2.47E-2</v>
      </c>
      <c r="E4269">
        <v>2.47E-2</v>
      </c>
      <c r="F4269">
        <v>2.47E-2</v>
      </c>
      <c r="G4269">
        <v>2.47E-2</v>
      </c>
      <c r="H4269">
        <v>2.47E-2</v>
      </c>
      <c r="I4269">
        <v>2.47E-2</v>
      </c>
      <c r="J4269">
        <v>2.47E-2</v>
      </c>
      <c r="K4269">
        <v>2.47E-2</v>
      </c>
      <c r="L4269">
        <v>2.47E-2</v>
      </c>
    </row>
    <row r="4270" spans="1:12" x14ac:dyDescent="0.25">
      <c r="A4270" t="s">
        <v>753</v>
      </c>
      <c r="B4270">
        <v>2016</v>
      </c>
      <c r="C4270" t="s">
        <v>698</v>
      </c>
      <c r="D4270">
        <v>0.3226</v>
      </c>
      <c r="E4270">
        <v>0.3226</v>
      </c>
      <c r="F4270">
        <v>0.3226</v>
      </c>
      <c r="G4270">
        <v>0.3226</v>
      </c>
      <c r="H4270">
        <v>0.3226</v>
      </c>
      <c r="I4270">
        <v>0.3226</v>
      </c>
      <c r="J4270">
        <v>0.3226</v>
      </c>
      <c r="K4270">
        <v>0.3226</v>
      </c>
      <c r="L4270">
        <v>0.3226</v>
      </c>
    </row>
    <row r="4271" spans="1:12" x14ac:dyDescent="0.25">
      <c r="A4271" t="s">
        <v>753</v>
      </c>
      <c r="B4271">
        <v>2016</v>
      </c>
      <c r="C4271" t="s">
        <v>700</v>
      </c>
      <c r="D4271">
        <v>0.30780000000000002</v>
      </c>
      <c r="E4271">
        <v>0.30780000000000002</v>
      </c>
      <c r="F4271">
        <v>0.30780000000000002</v>
      </c>
      <c r="G4271">
        <v>0.30780000000000002</v>
      </c>
      <c r="H4271">
        <v>0.30780000000000002</v>
      </c>
      <c r="I4271">
        <v>0.30780000000000002</v>
      </c>
      <c r="J4271">
        <v>0.30780000000000002</v>
      </c>
      <c r="K4271">
        <v>0.30780000000000002</v>
      </c>
      <c r="L4271">
        <v>0.30780000000000002</v>
      </c>
    </row>
    <row r="4272" spans="1:12" x14ac:dyDescent="0.25">
      <c r="A4272" t="s">
        <v>754</v>
      </c>
      <c r="B4272">
        <v>2016</v>
      </c>
      <c r="C4272" t="s">
        <v>703</v>
      </c>
      <c r="D4272">
        <v>4.5100000000000001E-2</v>
      </c>
      <c r="E4272">
        <v>4.5100000000000001E-2</v>
      </c>
      <c r="F4272">
        <v>4.5100000000000001E-2</v>
      </c>
      <c r="G4272">
        <v>4.5100000000000001E-2</v>
      </c>
      <c r="H4272">
        <v>4.5100000000000001E-2</v>
      </c>
      <c r="I4272">
        <v>4.5100000000000001E-2</v>
      </c>
      <c r="J4272">
        <v>4.5100000000000001E-2</v>
      </c>
      <c r="K4272">
        <v>4.5100000000000001E-2</v>
      </c>
      <c r="L4272">
        <v>4.5100000000000001E-2</v>
      </c>
    </row>
    <row r="4273" spans="1:12" x14ac:dyDescent="0.25">
      <c r="A4273" t="s">
        <v>754</v>
      </c>
      <c r="B4273">
        <v>2016</v>
      </c>
      <c r="C4273" t="s">
        <v>698</v>
      </c>
      <c r="D4273">
        <v>1.0446</v>
      </c>
      <c r="E4273">
        <v>1.0446</v>
      </c>
      <c r="F4273">
        <v>1.0446</v>
      </c>
      <c r="G4273">
        <v>1.0446</v>
      </c>
      <c r="H4273">
        <v>1.0446</v>
      </c>
      <c r="I4273">
        <v>1.0446</v>
      </c>
      <c r="J4273">
        <v>1.0446</v>
      </c>
      <c r="K4273">
        <v>1.0446</v>
      </c>
      <c r="L4273">
        <v>1.0446</v>
      </c>
    </row>
    <row r="4274" spans="1:12" x14ac:dyDescent="0.25">
      <c r="A4274" t="s">
        <v>754</v>
      </c>
      <c r="B4274">
        <v>2016</v>
      </c>
      <c r="C4274" t="s">
        <v>699</v>
      </c>
      <c r="D4274">
        <v>8.0299999999999996E-2</v>
      </c>
      <c r="E4274">
        <v>8.0299999999999996E-2</v>
      </c>
      <c r="F4274">
        <v>8.0299999999999996E-2</v>
      </c>
      <c r="G4274">
        <v>8.0299999999999996E-2</v>
      </c>
      <c r="H4274">
        <v>8.0299999999999996E-2</v>
      </c>
      <c r="I4274">
        <v>8.0299999999999996E-2</v>
      </c>
      <c r="J4274">
        <v>8.0299999999999996E-2</v>
      </c>
      <c r="K4274">
        <v>8.0299999999999996E-2</v>
      </c>
      <c r="L4274">
        <v>8.0299999999999996E-2</v>
      </c>
    </row>
    <row r="4275" spans="1:12" x14ac:dyDescent="0.25">
      <c r="A4275" t="s">
        <v>754</v>
      </c>
      <c r="B4275">
        <v>2016</v>
      </c>
      <c r="C4275" t="s">
        <v>702</v>
      </c>
      <c r="D4275">
        <v>0.22520000000000001</v>
      </c>
      <c r="E4275">
        <v>0.22520000000000001</v>
      </c>
      <c r="F4275">
        <v>0.22520000000000001</v>
      </c>
      <c r="G4275">
        <v>0.22520000000000001</v>
      </c>
      <c r="H4275">
        <v>0.22520000000000001</v>
      </c>
      <c r="I4275">
        <v>0.22520000000000001</v>
      </c>
      <c r="J4275">
        <v>0.22520000000000001</v>
      </c>
      <c r="K4275">
        <v>0.22520000000000001</v>
      </c>
      <c r="L4275">
        <v>0.22520000000000001</v>
      </c>
    </row>
    <row r="4276" spans="1:12" x14ac:dyDescent="0.25">
      <c r="A4276" t="s">
        <v>754</v>
      </c>
      <c r="B4276">
        <v>2016</v>
      </c>
      <c r="C4276" t="s">
        <v>697</v>
      </c>
      <c r="D4276">
        <v>3.3003</v>
      </c>
      <c r="E4276">
        <v>3.3003</v>
      </c>
      <c r="F4276">
        <v>3.3003</v>
      </c>
      <c r="G4276">
        <v>3.3003</v>
      </c>
      <c r="H4276">
        <v>3.3003</v>
      </c>
      <c r="I4276">
        <v>3.3003</v>
      </c>
      <c r="J4276">
        <v>3.3003</v>
      </c>
      <c r="K4276">
        <v>3.3003</v>
      </c>
      <c r="L4276">
        <v>3.3003</v>
      </c>
    </row>
    <row r="4277" spans="1:12" x14ac:dyDescent="0.25">
      <c r="A4277" t="s">
        <v>754</v>
      </c>
      <c r="B4277">
        <v>2016</v>
      </c>
      <c r="C4277" t="s">
        <v>701</v>
      </c>
      <c r="D4277">
        <v>0.90539999999999998</v>
      </c>
      <c r="E4277">
        <v>0.90539999999999998</v>
      </c>
      <c r="F4277">
        <v>0.90539999999999998</v>
      </c>
      <c r="G4277">
        <v>0.90539999999999998</v>
      </c>
      <c r="H4277">
        <v>0.90539999999999998</v>
      </c>
      <c r="I4277">
        <v>0.90539999999999998</v>
      </c>
      <c r="J4277">
        <v>0.90539999999999998</v>
      </c>
      <c r="K4277">
        <v>0.90539999999999998</v>
      </c>
      <c r="L4277">
        <v>0.90539999999999998</v>
      </c>
    </row>
    <row r="4278" spans="1:12" x14ac:dyDescent="0.25">
      <c r="A4278" t="s">
        <v>754</v>
      </c>
      <c r="B4278">
        <v>2016</v>
      </c>
      <c r="C4278" t="s">
        <v>700</v>
      </c>
      <c r="D4278">
        <v>0.99970000000000003</v>
      </c>
      <c r="E4278">
        <v>0.99970000000000003</v>
      </c>
      <c r="F4278">
        <v>0.99970000000000003</v>
      </c>
      <c r="G4278">
        <v>0.99970000000000003</v>
      </c>
      <c r="H4278">
        <v>0.99970000000000003</v>
      </c>
      <c r="I4278">
        <v>0.99970000000000003</v>
      </c>
      <c r="J4278">
        <v>0.99970000000000003</v>
      </c>
      <c r="K4278">
        <v>0.99970000000000003</v>
      </c>
      <c r="L4278">
        <v>0.99970000000000003</v>
      </c>
    </row>
    <row r="4279" spans="1:12" x14ac:dyDescent="0.25">
      <c r="A4279" t="s">
        <v>755</v>
      </c>
      <c r="B4279">
        <v>2016</v>
      </c>
      <c r="C4279" t="s">
        <v>702</v>
      </c>
      <c r="D4279">
        <v>2.0199999999999999E-2</v>
      </c>
      <c r="E4279">
        <v>2.0199999999999999E-2</v>
      </c>
      <c r="F4279">
        <v>2.0199999999999999E-2</v>
      </c>
      <c r="G4279">
        <v>2.0199999999999999E-2</v>
      </c>
      <c r="H4279">
        <v>2.0199999999999999E-2</v>
      </c>
      <c r="I4279">
        <v>2.0199999999999999E-2</v>
      </c>
      <c r="J4279">
        <v>2.0199999999999999E-2</v>
      </c>
      <c r="K4279">
        <v>2.0199999999999999E-2</v>
      </c>
      <c r="L4279">
        <v>2.0199999999999999E-2</v>
      </c>
    </row>
    <row r="4280" spans="1:12" x14ac:dyDescent="0.25">
      <c r="A4280" t="s">
        <v>755</v>
      </c>
      <c r="B4280">
        <v>2016</v>
      </c>
      <c r="C4280" t="s">
        <v>700</v>
      </c>
      <c r="D4280">
        <v>8.9499999999999996E-2</v>
      </c>
      <c r="E4280">
        <v>8.9499999999999996E-2</v>
      </c>
      <c r="F4280">
        <v>8.9499999999999996E-2</v>
      </c>
      <c r="G4280">
        <v>8.9499999999999996E-2</v>
      </c>
      <c r="H4280">
        <v>8.9499999999999996E-2</v>
      </c>
      <c r="I4280">
        <v>8.9499999999999996E-2</v>
      </c>
      <c r="J4280">
        <v>8.9499999999999996E-2</v>
      </c>
      <c r="K4280">
        <v>8.9499999999999996E-2</v>
      </c>
      <c r="L4280">
        <v>8.9499999999999996E-2</v>
      </c>
    </row>
    <row r="4281" spans="1:12" x14ac:dyDescent="0.25">
      <c r="A4281" t="s">
        <v>755</v>
      </c>
      <c r="B4281">
        <v>2016</v>
      </c>
      <c r="C4281" t="s">
        <v>697</v>
      </c>
      <c r="D4281">
        <v>0.34810000000000002</v>
      </c>
      <c r="E4281">
        <v>0.34810000000000002</v>
      </c>
      <c r="F4281">
        <v>0.34810000000000002</v>
      </c>
      <c r="G4281">
        <v>0.34810000000000002</v>
      </c>
      <c r="H4281">
        <v>0.34810000000000002</v>
      </c>
      <c r="I4281">
        <v>0.34810000000000002</v>
      </c>
      <c r="J4281">
        <v>0.34810000000000002</v>
      </c>
      <c r="K4281">
        <v>0.34810000000000002</v>
      </c>
      <c r="L4281">
        <v>0.34810000000000002</v>
      </c>
    </row>
    <row r="4282" spans="1:12" x14ac:dyDescent="0.25">
      <c r="A4282" t="s">
        <v>755</v>
      </c>
      <c r="B4282">
        <v>2016</v>
      </c>
      <c r="C4282" t="s">
        <v>701</v>
      </c>
      <c r="D4282">
        <v>7.7100000000000002E-2</v>
      </c>
      <c r="E4282">
        <v>7.7100000000000002E-2</v>
      </c>
      <c r="F4282">
        <v>7.7100000000000002E-2</v>
      </c>
      <c r="G4282">
        <v>7.7100000000000002E-2</v>
      </c>
      <c r="H4282">
        <v>7.7100000000000002E-2</v>
      </c>
      <c r="I4282">
        <v>7.7100000000000002E-2</v>
      </c>
      <c r="J4282">
        <v>7.7100000000000002E-2</v>
      </c>
      <c r="K4282">
        <v>7.7100000000000002E-2</v>
      </c>
      <c r="L4282">
        <v>7.7100000000000002E-2</v>
      </c>
    </row>
    <row r="4283" spans="1:12" x14ac:dyDescent="0.25">
      <c r="A4283" t="s">
        <v>755</v>
      </c>
      <c r="B4283">
        <v>2016</v>
      </c>
      <c r="C4283" t="s">
        <v>698</v>
      </c>
      <c r="D4283">
        <v>0.15010000000000001</v>
      </c>
      <c r="E4283">
        <v>0.15010000000000001</v>
      </c>
      <c r="F4283">
        <v>0.15010000000000001</v>
      </c>
      <c r="G4283">
        <v>0.15010000000000001</v>
      </c>
      <c r="H4283">
        <v>0.15010000000000001</v>
      </c>
      <c r="I4283">
        <v>0.15010000000000001</v>
      </c>
      <c r="J4283">
        <v>0.15010000000000001</v>
      </c>
      <c r="K4283">
        <v>0.15010000000000001</v>
      </c>
      <c r="L4283">
        <v>0.15010000000000001</v>
      </c>
    </row>
    <row r="4284" spans="1:12" x14ac:dyDescent="0.25">
      <c r="A4284" t="s">
        <v>755</v>
      </c>
      <c r="B4284">
        <v>2016</v>
      </c>
      <c r="C4284" t="s">
        <v>699</v>
      </c>
      <c r="D4284">
        <v>7.1999999999999998E-3</v>
      </c>
      <c r="E4284">
        <v>7.1999999999999998E-3</v>
      </c>
      <c r="F4284">
        <v>7.1999999999999998E-3</v>
      </c>
      <c r="G4284">
        <v>7.1999999999999998E-3</v>
      </c>
      <c r="H4284">
        <v>7.1999999999999998E-3</v>
      </c>
      <c r="I4284">
        <v>7.1999999999999998E-3</v>
      </c>
      <c r="J4284">
        <v>7.1999999999999998E-3</v>
      </c>
      <c r="K4284">
        <v>7.1999999999999998E-3</v>
      </c>
      <c r="L4284">
        <v>7.1999999999999998E-3</v>
      </c>
    </row>
    <row r="4285" spans="1:12" x14ac:dyDescent="0.25">
      <c r="A4285" t="s">
        <v>755</v>
      </c>
      <c r="B4285">
        <v>2016</v>
      </c>
      <c r="C4285" t="s">
        <v>703</v>
      </c>
      <c r="D4285">
        <v>4.0000000000000001E-3</v>
      </c>
      <c r="E4285">
        <v>4.0000000000000001E-3</v>
      </c>
      <c r="F4285">
        <v>4.0000000000000001E-3</v>
      </c>
      <c r="G4285">
        <v>4.0000000000000001E-3</v>
      </c>
      <c r="H4285">
        <v>4.0000000000000001E-3</v>
      </c>
      <c r="I4285">
        <v>4.0000000000000001E-3</v>
      </c>
      <c r="J4285">
        <v>4.0000000000000001E-3</v>
      </c>
      <c r="K4285">
        <v>4.0000000000000001E-3</v>
      </c>
      <c r="L4285">
        <v>4.0000000000000001E-3</v>
      </c>
    </row>
    <row r="4286" spans="1:12" x14ac:dyDescent="0.25">
      <c r="A4286" t="s">
        <v>696</v>
      </c>
      <c r="B4286">
        <v>2017</v>
      </c>
      <c r="C4286" t="s">
        <v>702</v>
      </c>
      <c r="D4286">
        <v>0.1782</v>
      </c>
      <c r="E4286">
        <v>0.1782</v>
      </c>
      <c r="F4286">
        <v>0.1782</v>
      </c>
      <c r="G4286">
        <v>0.1782</v>
      </c>
      <c r="H4286">
        <v>0.1782</v>
      </c>
      <c r="I4286">
        <v>0.1782</v>
      </c>
      <c r="J4286">
        <v>0.1782</v>
      </c>
      <c r="K4286">
        <v>0.1782</v>
      </c>
      <c r="L4286">
        <v>0.1782</v>
      </c>
    </row>
    <row r="4287" spans="1:12" x14ac:dyDescent="0.25">
      <c r="A4287" t="s">
        <v>696</v>
      </c>
      <c r="B4287">
        <v>2017</v>
      </c>
      <c r="C4287" t="s">
        <v>701</v>
      </c>
      <c r="D4287">
        <v>0.86360000000000003</v>
      </c>
      <c r="E4287">
        <v>0.86360000000000003</v>
      </c>
      <c r="F4287">
        <v>0.86360000000000003</v>
      </c>
      <c r="G4287">
        <v>0.86360000000000003</v>
      </c>
      <c r="H4287">
        <v>0.86360000000000003</v>
      </c>
      <c r="I4287">
        <v>0.86360000000000003</v>
      </c>
      <c r="J4287">
        <v>0.86360000000000003</v>
      </c>
      <c r="K4287">
        <v>0.86360000000000003</v>
      </c>
      <c r="L4287">
        <v>0.86360000000000003</v>
      </c>
    </row>
    <row r="4288" spans="1:12" x14ac:dyDescent="0.25">
      <c r="A4288" t="s">
        <v>696</v>
      </c>
      <c r="B4288">
        <v>2017</v>
      </c>
      <c r="C4288" t="s">
        <v>698</v>
      </c>
      <c r="D4288">
        <v>1.0686</v>
      </c>
      <c r="E4288">
        <v>1.0686</v>
      </c>
      <c r="F4288">
        <v>1.0686</v>
      </c>
      <c r="G4288">
        <v>1.0686</v>
      </c>
      <c r="H4288">
        <v>1.0686</v>
      </c>
      <c r="I4288">
        <v>1.0686</v>
      </c>
      <c r="J4288">
        <v>1.0686</v>
      </c>
      <c r="K4288">
        <v>1.0686</v>
      </c>
      <c r="L4288">
        <v>1.0686</v>
      </c>
    </row>
    <row r="4289" spans="1:12" x14ac:dyDescent="0.25">
      <c r="A4289" t="s">
        <v>696</v>
      </c>
      <c r="B4289">
        <v>2017</v>
      </c>
      <c r="C4289" t="s">
        <v>703</v>
      </c>
      <c r="D4289">
        <v>3.5499999999999997E-2</v>
      </c>
      <c r="E4289">
        <v>3.5499999999999997E-2</v>
      </c>
      <c r="F4289">
        <v>3.5499999999999997E-2</v>
      </c>
      <c r="G4289">
        <v>3.5499999999999997E-2</v>
      </c>
      <c r="H4289">
        <v>3.5499999999999997E-2</v>
      </c>
      <c r="I4289">
        <v>3.5499999999999997E-2</v>
      </c>
      <c r="J4289">
        <v>3.5499999999999997E-2</v>
      </c>
      <c r="K4289">
        <v>3.5499999999999997E-2</v>
      </c>
      <c r="L4289">
        <v>3.5499999999999997E-2</v>
      </c>
    </row>
    <row r="4290" spans="1:12" x14ac:dyDescent="0.25">
      <c r="A4290" t="s">
        <v>696</v>
      </c>
      <c r="B4290">
        <v>2017</v>
      </c>
      <c r="C4290" t="s">
        <v>699</v>
      </c>
      <c r="D4290">
        <v>7.8799999999999995E-2</v>
      </c>
      <c r="E4290">
        <v>7.8799999999999995E-2</v>
      </c>
      <c r="F4290">
        <v>7.8799999999999995E-2</v>
      </c>
      <c r="G4290">
        <v>7.8799999999999995E-2</v>
      </c>
      <c r="H4290">
        <v>7.8799999999999995E-2</v>
      </c>
      <c r="I4290">
        <v>7.8799999999999995E-2</v>
      </c>
      <c r="J4290">
        <v>7.8799999999999995E-2</v>
      </c>
      <c r="K4290">
        <v>7.8799999999999995E-2</v>
      </c>
      <c r="L4290">
        <v>7.8799999999999995E-2</v>
      </c>
    </row>
    <row r="4291" spans="1:12" x14ac:dyDescent="0.25">
      <c r="A4291" t="s">
        <v>696</v>
      </c>
      <c r="B4291">
        <v>2017</v>
      </c>
      <c r="C4291" t="s">
        <v>697</v>
      </c>
      <c r="D4291">
        <v>3.0667</v>
      </c>
      <c r="E4291">
        <v>3.0667</v>
      </c>
      <c r="F4291">
        <v>3.0667</v>
      </c>
      <c r="G4291">
        <v>3.0667</v>
      </c>
      <c r="H4291">
        <v>3.0667</v>
      </c>
      <c r="I4291">
        <v>3.0667</v>
      </c>
      <c r="J4291">
        <v>3.0667</v>
      </c>
      <c r="K4291">
        <v>3.0667</v>
      </c>
      <c r="L4291">
        <v>3.0667</v>
      </c>
    </row>
    <row r="4292" spans="1:12" x14ac:dyDescent="0.25">
      <c r="A4292" t="s">
        <v>696</v>
      </c>
      <c r="B4292">
        <v>2017</v>
      </c>
      <c r="C4292" t="s">
        <v>700</v>
      </c>
      <c r="D4292">
        <v>0.84199999999999997</v>
      </c>
      <c r="E4292">
        <v>0.84199999999999997</v>
      </c>
      <c r="F4292">
        <v>0.84199999999999997</v>
      </c>
      <c r="G4292">
        <v>0.84199999999999997</v>
      </c>
      <c r="H4292">
        <v>0.84199999999999997</v>
      </c>
      <c r="I4292">
        <v>0.84199999999999997</v>
      </c>
      <c r="J4292">
        <v>0.84199999999999997</v>
      </c>
      <c r="K4292">
        <v>0.84199999999999997</v>
      </c>
      <c r="L4292">
        <v>0.84199999999999997</v>
      </c>
    </row>
    <row r="4293" spans="1:12" x14ac:dyDescent="0.25">
      <c r="A4293" t="s">
        <v>704</v>
      </c>
      <c r="B4293">
        <v>2017</v>
      </c>
      <c r="C4293" t="s">
        <v>697</v>
      </c>
      <c r="D4293">
        <v>0.38740000000000002</v>
      </c>
      <c r="E4293">
        <v>0.38740000000000002</v>
      </c>
      <c r="F4293">
        <v>0.38740000000000002</v>
      </c>
      <c r="G4293">
        <v>0.38740000000000002</v>
      </c>
      <c r="H4293">
        <v>0.38740000000000002</v>
      </c>
      <c r="I4293">
        <v>0.38740000000000002</v>
      </c>
      <c r="J4293">
        <v>0.38740000000000002</v>
      </c>
      <c r="K4293">
        <v>0.38740000000000002</v>
      </c>
      <c r="L4293">
        <v>0.38740000000000002</v>
      </c>
    </row>
    <row r="4294" spans="1:12" x14ac:dyDescent="0.25">
      <c r="A4294" t="s">
        <v>704</v>
      </c>
      <c r="B4294">
        <v>2017</v>
      </c>
      <c r="C4294" t="s">
        <v>699</v>
      </c>
      <c r="D4294">
        <v>1.26E-2</v>
      </c>
      <c r="E4294">
        <v>1.26E-2</v>
      </c>
      <c r="F4294">
        <v>1.26E-2</v>
      </c>
      <c r="G4294">
        <v>1.26E-2</v>
      </c>
      <c r="H4294">
        <v>1.26E-2</v>
      </c>
      <c r="I4294">
        <v>1.26E-2</v>
      </c>
      <c r="J4294">
        <v>1.26E-2</v>
      </c>
      <c r="K4294">
        <v>1.26E-2</v>
      </c>
      <c r="L4294">
        <v>1.26E-2</v>
      </c>
    </row>
    <row r="4295" spans="1:12" x14ac:dyDescent="0.25">
      <c r="A4295" t="s">
        <v>704</v>
      </c>
      <c r="B4295">
        <v>2017</v>
      </c>
      <c r="C4295" t="s">
        <v>701</v>
      </c>
      <c r="D4295">
        <v>0.10979999999999999</v>
      </c>
      <c r="E4295">
        <v>0.10979999999999999</v>
      </c>
      <c r="F4295">
        <v>0.10979999999999999</v>
      </c>
      <c r="G4295">
        <v>0.10979999999999999</v>
      </c>
      <c r="H4295">
        <v>0.10979999999999999</v>
      </c>
      <c r="I4295">
        <v>0.10979999999999999</v>
      </c>
      <c r="J4295">
        <v>0.10979999999999999</v>
      </c>
      <c r="K4295">
        <v>0.10979999999999999</v>
      </c>
      <c r="L4295">
        <v>0.10979999999999999</v>
      </c>
    </row>
    <row r="4296" spans="1:12" x14ac:dyDescent="0.25">
      <c r="A4296" t="s">
        <v>704</v>
      </c>
      <c r="B4296">
        <v>2017</v>
      </c>
      <c r="C4296" t="s">
        <v>700</v>
      </c>
      <c r="D4296">
        <v>0.13450000000000001</v>
      </c>
      <c r="E4296">
        <v>0.13450000000000001</v>
      </c>
      <c r="F4296">
        <v>0.13450000000000001</v>
      </c>
      <c r="G4296">
        <v>0.13450000000000001</v>
      </c>
      <c r="H4296">
        <v>0.13450000000000001</v>
      </c>
      <c r="I4296">
        <v>0.13450000000000001</v>
      </c>
      <c r="J4296">
        <v>0.13450000000000001</v>
      </c>
      <c r="K4296">
        <v>0.13450000000000001</v>
      </c>
      <c r="L4296">
        <v>0.13450000000000001</v>
      </c>
    </row>
    <row r="4297" spans="1:12" x14ac:dyDescent="0.25">
      <c r="A4297" t="s">
        <v>704</v>
      </c>
      <c r="B4297">
        <v>2017</v>
      </c>
      <c r="C4297" t="s">
        <v>703</v>
      </c>
      <c r="D4297">
        <v>5.7000000000000002E-3</v>
      </c>
      <c r="E4297">
        <v>5.7000000000000002E-3</v>
      </c>
      <c r="F4297">
        <v>5.7000000000000002E-3</v>
      </c>
      <c r="G4297">
        <v>5.7000000000000002E-3</v>
      </c>
      <c r="H4297">
        <v>5.7000000000000002E-3</v>
      </c>
      <c r="I4297">
        <v>5.7000000000000002E-3</v>
      </c>
      <c r="J4297">
        <v>5.7000000000000002E-3</v>
      </c>
      <c r="K4297">
        <v>5.7000000000000002E-3</v>
      </c>
      <c r="L4297">
        <v>5.7000000000000002E-3</v>
      </c>
    </row>
    <row r="4298" spans="1:12" x14ac:dyDescent="0.25">
      <c r="A4298" t="s">
        <v>704</v>
      </c>
      <c r="B4298">
        <v>2017</v>
      </c>
      <c r="C4298" t="s">
        <v>702</v>
      </c>
      <c r="D4298">
        <v>2.8500000000000001E-2</v>
      </c>
      <c r="E4298">
        <v>2.8500000000000001E-2</v>
      </c>
      <c r="F4298">
        <v>2.8500000000000001E-2</v>
      </c>
      <c r="G4298">
        <v>2.8500000000000001E-2</v>
      </c>
      <c r="H4298">
        <v>2.8500000000000001E-2</v>
      </c>
      <c r="I4298">
        <v>2.8500000000000001E-2</v>
      </c>
      <c r="J4298">
        <v>2.8500000000000001E-2</v>
      </c>
      <c r="K4298">
        <v>2.8500000000000001E-2</v>
      </c>
      <c r="L4298">
        <v>2.8500000000000001E-2</v>
      </c>
    </row>
    <row r="4299" spans="1:12" x14ac:dyDescent="0.25">
      <c r="A4299" t="s">
        <v>704</v>
      </c>
      <c r="B4299">
        <v>2017</v>
      </c>
      <c r="C4299" t="s">
        <v>698</v>
      </c>
      <c r="D4299">
        <v>9.64E-2</v>
      </c>
      <c r="E4299">
        <v>9.64E-2</v>
      </c>
      <c r="F4299">
        <v>9.64E-2</v>
      </c>
      <c r="G4299">
        <v>9.64E-2</v>
      </c>
      <c r="H4299">
        <v>9.64E-2</v>
      </c>
      <c r="I4299">
        <v>9.64E-2</v>
      </c>
      <c r="J4299">
        <v>9.64E-2</v>
      </c>
      <c r="K4299">
        <v>9.64E-2</v>
      </c>
      <c r="L4299">
        <v>9.64E-2</v>
      </c>
    </row>
    <row r="4300" spans="1:12" x14ac:dyDescent="0.25">
      <c r="A4300" t="s">
        <v>706</v>
      </c>
      <c r="B4300">
        <v>2017</v>
      </c>
      <c r="C4300" t="s">
        <v>699</v>
      </c>
      <c r="D4300">
        <v>0.13220000000000001</v>
      </c>
      <c r="E4300">
        <v>0.13220000000000001</v>
      </c>
      <c r="F4300">
        <v>0.13220000000000001</v>
      </c>
      <c r="G4300">
        <v>0.13220000000000001</v>
      </c>
      <c r="H4300">
        <v>0.13220000000000001</v>
      </c>
      <c r="I4300">
        <v>0.13220000000000001</v>
      </c>
      <c r="J4300">
        <v>0.13220000000000001</v>
      </c>
      <c r="K4300">
        <v>0.13220000000000001</v>
      </c>
      <c r="L4300">
        <v>0.13220000000000001</v>
      </c>
    </row>
    <row r="4301" spans="1:12" x14ac:dyDescent="0.25">
      <c r="A4301" t="s">
        <v>706</v>
      </c>
      <c r="B4301">
        <v>2017</v>
      </c>
      <c r="C4301" t="s">
        <v>700</v>
      </c>
      <c r="D4301">
        <v>1.4126000000000001</v>
      </c>
      <c r="E4301">
        <v>1.4126000000000001</v>
      </c>
      <c r="F4301">
        <v>1.4126000000000001</v>
      </c>
      <c r="G4301">
        <v>1.4126000000000001</v>
      </c>
      <c r="H4301">
        <v>1.4126000000000001</v>
      </c>
      <c r="I4301">
        <v>1.4126000000000001</v>
      </c>
      <c r="J4301">
        <v>1.4126000000000001</v>
      </c>
      <c r="K4301">
        <v>1.4126000000000001</v>
      </c>
      <c r="L4301">
        <v>1.4126000000000001</v>
      </c>
    </row>
    <row r="4302" spans="1:12" x14ac:dyDescent="0.25">
      <c r="A4302" t="s">
        <v>706</v>
      </c>
      <c r="B4302">
        <v>2017</v>
      </c>
      <c r="C4302" t="s">
        <v>702</v>
      </c>
      <c r="D4302">
        <v>0.29899999999999999</v>
      </c>
      <c r="E4302">
        <v>0.29899999999999999</v>
      </c>
      <c r="F4302">
        <v>0.29899999999999999</v>
      </c>
      <c r="G4302">
        <v>0.29899999999999999</v>
      </c>
      <c r="H4302">
        <v>0.29899999999999999</v>
      </c>
      <c r="I4302">
        <v>0.29899999999999999</v>
      </c>
      <c r="J4302">
        <v>0.29899999999999999</v>
      </c>
      <c r="K4302">
        <v>0.29899999999999999</v>
      </c>
      <c r="L4302">
        <v>0.29899999999999999</v>
      </c>
    </row>
    <row r="4303" spans="1:12" x14ac:dyDescent="0.25">
      <c r="A4303" t="s">
        <v>706</v>
      </c>
      <c r="B4303">
        <v>2017</v>
      </c>
      <c r="C4303" t="s">
        <v>703</v>
      </c>
      <c r="D4303">
        <v>5.9499999999999997E-2</v>
      </c>
      <c r="E4303">
        <v>5.9499999999999997E-2</v>
      </c>
      <c r="F4303">
        <v>5.9499999999999997E-2</v>
      </c>
      <c r="G4303">
        <v>5.9499999999999997E-2</v>
      </c>
      <c r="H4303">
        <v>5.9499999999999997E-2</v>
      </c>
      <c r="I4303">
        <v>5.9499999999999997E-2</v>
      </c>
      <c r="J4303">
        <v>5.9499999999999997E-2</v>
      </c>
      <c r="K4303">
        <v>5.9499999999999997E-2</v>
      </c>
      <c r="L4303">
        <v>5.9499999999999997E-2</v>
      </c>
    </row>
    <row r="4304" spans="1:12" x14ac:dyDescent="0.25">
      <c r="A4304" t="s">
        <v>706</v>
      </c>
      <c r="B4304">
        <v>2017</v>
      </c>
      <c r="C4304" t="s">
        <v>701</v>
      </c>
      <c r="D4304">
        <v>1.0961000000000001</v>
      </c>
      <c r="E4304">
        <v>1.0961000000000001</v>
      </c>
      <c r="F4304">
        <v>1.0961000000000001</v>
      </c>
      <c r="G4304">
        <v>1.0961000000000001</v>
      </c>
      <c r="H4304">
        <v>1.0961000000000001</v>
      </c>
      <c r="I4304">
        <v>1.0961000000000001</v>
      </c>
      <c r="J4304">
        <v>1.0961000000000001</v>
      </c>
      <c r="K4304">
        <v>1.0961000000000001</v>
      </c>
      <c r="L4304">
        <v>1.0961000000000001</v>
      </c>
    </row>
    <row r="4305" spans="1:12" x14ac:dyDescent="0.25">
      <c r="A4305" t="s">
        <v>706</v>
      </c>
      <c r="B4305">
        <v>2017</v>
      </c>
      <c r="C4305" t="s">
        <v>698</v>
      </c>
      <c r="D4305">
        <v>1.1276999999999999</v>
      </c>
      <c r="E4305">
        <v>1.1276999999999999</v>
      </c>
      <c r="F4305">
        <v>1.1276999999999999</v>
      </c>
      <c r="G4305">
        <v>1.1276999999999999</v>
      </c>
      <c r="H4305">
        <v>1.1276999999999999</v>
      </c>
      <c r="I4305">
        <v>1.1276999999999999</v>
      </c>
      <c r="J4305">
        <v>1.1276999999999999</v>
      </c>
      <c r="K4305">
        <v>1.1276999999999999</v>
      </c>
      <c r="L4305">
        <v>1.1276999999999999</v>
      </c>
    </row>
    <row r="4306" spans="1:12" x14ac:dyDescent="0.25">
      <c r="A4306" t="s">
        <v>706</v>
      </c>
      <c r="B4306">
        <v>2017</v>
      </c>
      <c r="C4306" t="s">
        <v>697</v>
      </c>
      <c r="D4306">
        <v>4.1271000000000004</v>
      </c>
      <c r="E4306">
        <v>4.1271000000000004</v>
      </c>
      <c r="F4306">
        <v>4.1271000000000004</v>
      </c>
      <c r="G4306">
        <v>4.1271000000000004</v>
      </c>
      <c r="H4306">
        <v>4.1271000000000004</v>
      </c>
      <c r="I4306">
        <v>4.1271000000000004</v>
      </c>
      <c r="J4306">
        <v>4.1271000000000004</v>
      </c>
      <c r="K4306">
        <v>4.1271000000000004</v>
      </c>
      <c r="L4306">
        <v>4.1271000000000004</v>
      </c>
    </row>
    <row r="4307" spans="1:12" x14ac:dyDescent="0.25">
      <c r="A4307" t="s">
        <v>708</v>
      </c>
      <c r="B4307">
        <v>2017</v>
      </c>
      <c r="C4307" t="s">
        <v>702</v>
      </c>
      <c r="D4307">
        <v>0.1142</v>
      </c>
      <c r="E4307">
        <v>0.1142</v>
      </c>
      <c r="F4307">
        <v>0.1142</v>
      </c>
      <c r="G4307">
        <v>0.1142</v>
      </c>
      <c r="H4307">
        <v>0.1142</v>
      </c>
      <c r="I4307">
        <v>0.1142</v>
      </c>
      <c r="J4307">
        <v>0.1142</v>
      </c>
      <c r="K4307">
        <v>0.1142</v>
      </c>
      <c r="L4307">
        <v>0.1142</v>
      </c>
    </row>
    <row r="4308" spans="1:12" x14ac:dyDescent="0.25">
      <c r="A4308" t="s">
        <v>708</v>
      </c>
      <c r="B4308">
        <v>2017</v>
      </c>
      <c r="C4308" t="s">
        <v>699</v>
      </c>
      <c r="D4308">
        <v>5.0500000000000003E-2</v>
      </c>
      <c r="E4308">
        <v>5.0500000000000003E-2</v>
      </c>
      <c r="F4308">
        <v>5.0500000000000003E-2</v>
      </c>
      <c r="G4308">
        <v>5.0500000000000003E-2</v>
      </c>
      <c r="H4308">
        <v>5.0500000000000003E-2</v>
      </c>
      <c r="I4308">
        <v>5.0500000000000003E-2</v>
      </c>
      <c r="J4308">
        <v>5.0500000000000003E-2</v>
      </c>
      <c r="K4308">
        <v>5.0500000000000003E-2</v>
      </c>
      <c r="L4308">
        <v>5.0500000000000003E-2</v>
      </c>
    </row>
    <row r="4309" spans="1:12" x14ac:dyDescent="0.25">
      <c r="A4309" t="s">
        <v>708</v>
      </c>
      <c r="B4309">
        <v>2017</v>
      </c>
      <c r="C4309" t="s">
        <v>703</v>
      </c>
      <c r="D4309">
        <v>2.2800000000000001E-2</v>
      </c>
      <c r="E4309">
        <v>2.2800000000000001E-2</v>
      </c>
      <c r="F4309">
        <v>2.2800000000000001E-2</v>
      </c>
      <c r="G4309">
        <v>2.2800000000000001E-2</v>
      </c>
      <c r="H4309">
        <v>2.2800000000000001E-2</v>
      </c>
      <c r="I4309">
        <v>2.2800000000000001E-2</v>
      </c>
      <c r="J4309">
        <v>2.2800000000000001E-2</v>
      </c>
      <c r="K4309">
        <v>2.2800000000000001E-2</v>
      </c>
      <c r="L4309">
        <v>2.2800000000000001E-2</v>
      </c>
    </row>
    <row r="4310" spans="1:12" x14ac:dyDescent="0.25">
      <c r="A4310" t="s">
        <v>708</v>
      </c>
      <c r="B4310">
        <v>2017</v>
      </c>
      <c r="C4310" t="s">
        <v>701</v>
      </c>
      <c r="D4310">
        <v>0.53559999999999997</v>
      </c>
      <c r="E4310">
        <v>0.53559999999999997</v>
      </c>
      <c r="F4310">
        <v>0.53559999999999997</v>
      </c>
      <c r="G4310">
        <v>0.53559999999999997</v>
      </c>
      <c r="H4310">
        <v>0.53559999999999997</v>
      </c>
      <c r="I4310">
        <v>0.53559999999999997</v>
      </c>
      <c r="J4310">
        <v>0.53559999999999997</v>
      </c>
      <c r="K4310">
        <v>0.53559999999999997</v>
      </c>
      <c r="L4310">
        <v>0.53559999999999997</v>
      </c>
    </row>
    <row r="4311" spans="1:12" x14ac:dyDescent="0.25">
      <c r="A4311" t="s">
        <v>708</v>
      </c>
      <c r="B4311">
        <v>2017</v>
      </c>
      <c r="C4311" t="s">
        <v>698</v>
      </c>
      <c r="D4311">
        <v>0.56399999999999995</v>
      </c>
      <c r="E4311">
        <v>0.56399999999999995</v>
      </c>
      <c r="F4311">
        <v>0.56399999999999995</v>
      </c>
      <c r="G4311">
        <v>0.56399999999999995</v>
      </c>
      <c r="H4311">
        <v>0.56399999999999995</v>
      </c>
      <c r="I4311">
        <v>0.56399999999999995</v>
      </c>
      <c r="J4311">
        <v>0.56399999999999995</v>
      </c>
      <c r="K4311">
        <v>0.56399999999999995</v>
      </c>
      <c r="L4311">
        <v>0.56399999999999995</v>
      </c>
    </row>
    <row r="4312" spans="1:12" x14ac:dyDescent="0.25">
      <c r="A4312" t="s">
        <v>708</v>
      </c>
      <c r="B4312">
        <v>2017</v>
      </c>
      <c r="C4312" t="s">
        <v>700</v>
      </c>
      <c r="D4312">
        <v>0.53969999999999996</v>
      </c>
      <c r="E4312">
        <v>0.53969999999999996</v>
      </c>
      <c r="F4312">
        <v>0.53969999999999996</v>
      </c>
      <c r="G4312">
        <v>0.53969999999999996</v>
      </c>
      <c r="H4312">
        <v>0.53969999999999996</v>
      </c>
      <c r="I4312">
        <v>0.53969999999999996</v>
      </c>
      <c r="J4312">
        <v>0.53969999999999996</v>
      </c>
      <c r="K4312">
        <v>0.53969999999999996</v>
      </c>
      <c r="L4312">
        <v>0.53969999999999996</v>
      </c>
    </row>
    <row r="4313" spans="1:12" x14ac:dyDescent="0.25">
      <c r="A4313" t="s">
        <v>708</v>
      </c>
      <c r="B4313">
        <v>2017</v>
      </c>
      <c r="C4313" t="s">
        <v>697</v>
      </c>
      <c r="D4313">
        <v>1.8268</v>
      </c>
      <c r="E4313">
        <v>1.8268</v>
      </c>
      <c r="F4313">
        <v>1.8268</v>
      </c>
      <c r="G4313">
        <v>1.8268</v>
      </c>
      <c r="H4313">
        <v>1.8268</v>
      </c>
      <c r="I4313">
        <v>1.8268</v>
      </c>
      <c r="J4313">
        <v>1.8268</v>
      </c>
      <c r="K4313">
        <v>1.8268</v>
      </c>
      <c r="L4313">
        <v>1.8268</v>
      </c>
    </row>
    <row r="4314" spans="1:12" x14ac:dyDescent="0.25">
      <c r="A4314" t="s">
        <v>709</v>
      </c>
      <c r="B4314">
        <v>2017</v>
      </c>
      <c r="C4314" t="s">
        <v>703</v>
      </c>
      <c r="D4314">
        <v>0.31</v>
      </c>
      <c r="E4314">
        <v>0.31</v>
      </c>
      <c r="F4314">
        <v>0.31</v>
      </c>
      <c r="G4314">
        <v>0.31</v>
      </c>
      <c r="H4314">
        <v>0.31</v>
      </c>
      <c r="I4314">
        <v>0.31</v>
      </c>
      <c r="J4314">
        <v>0.31</v>
      </c>
      <c r="K4314">
        <v>0.31</v>
      </c>
      <c r="L4314">
        <v>0.31</v>
      </c>
    </row>
    <row r="4315" spans="1:12" x14ac:dyDescent="0.25">
      <c r="A4315" t="s">
        <v>709</v>
      </c>
      <c r="B4315">
        <v>2017</v>
      </c>
      <c r="C4315" t="s">
        <v>701</v>
      </c>
      <c r="D4315">
        <v>5.4569000000000001</v>
      </c>
      <c r="E4315">
        <v>5.4569000000000001</v>
      </c>
      <c r="F4315">
        <v>5.4569000000000001</v>
      </c>
      <c r="G4315">
        <v>5.4569000000000001</v>
      </c>
      <c r="H4315">
        <v>5.4569000000000001</v>
      </c>
      <c r="I4315">
        <v>5.4569000000000001</v>
      </c>
      <c r="J4315">
        <v>5.4569000000000001</v>
      </c>
      <c r="K4315">
        <v>5.4569000000000001</v>
      </c>
      <c r="L4315">
        <v>5.4569000000000001</v>
      </c>
    </row>
    <row r="4316" spans="1:12" x14ac:dyDescent="0.25">
      <c r="A4316" t="s">
        <v>709</v>
      </c>
      <c r="B4316">
        <v>2017</v>
      </c>
      <c r="C4316" t="s">
        <v>700</v>
      </c>
      <c r="D4316">
        <v>7.3544999999999998</v>
      </c>
      <c r="E4316">
        <v>7.3544999999999998</v>
      </c>
      <c r="F4316">
        <v>7.3544999999999998</v>
      </c>
      <c r="G4316">
        <v>7.3544999999999998</v>
      </c>
      <c r="H4316">
        <v>7.3544999999999998</v>
      </c>
      <c r="I4316">
        <v>7.3544999999999998</v>
      </c>
      <c r="J4316">
        <v>7.3544999999999998</v>
      </c>
      <c r="K4316">
        <v>7.3544999999999998</v>
      </c>
      <c r="L4316">
        <v>7.3544999999999998</v>
      </c>
    </row>
    <row r="4317" spans="1:12" x14ac:dyDescent="0.25">
      <c r="A4317" t="s">
        <v>709</v>
      </c>
      <c r="B4317">
        <v>2017</v>
      </c>
      <c r="C4317" t="s">
        <v>702</v>
      </c>
      <c r="D4317">
        <v>1.5566</v>
      </c>
      <c r="E4317">
        <v>1.5566</v>
      </c>
      <c r="F4317">
        <v>1.5566</v>
      </c>
      <c r="G4317">
        <v>1.5566</v>
      </c>
      <c r="H4317">
        <v>1.5566</v>
      </c>
      <c r="I4317">
        <v>1.5566</v>
      </c>
      <c r="J4317">
        <v>1.5566</v>
      </c>
      <c r="K4317">
        <v>1.5566</v>
      </c>
      <c r="L4317">
        <v>1.5566</v>
      </c>
    </row>
    <row r="4318" spans="1:12" x14ac:dyDescent="0.25">
      <c r="A4318" t="s">
        <v>709</v>
      </c>
      <c r="B4318">
        <v>2017</v>
      </c>
      <c r="C4318" t="s">
        <v>699</v>
      </c>
      <c r="D4318">
        <v>0.68830000000000002</v>
      </c>
      <c r="E4318">
        <v>0.68830000000000002</v>
      </c>
      <c r="F4318">
        <v>0.68830000000000002</v>
      </c>
      <c r="G4318">
        <v>0.68830000000000002</v>
      </c>
      <c r="H4318">
        <v>0.68830000000000002</v>
      </c>
      <c r="I4318">
        <v>0.68830000000000002</v>
      </c>
      <c r="J4318">
        <v>0.68830000000000002</v>
      </c>
      <c r="K4318">
        <v>0.68830000000000002</v>
      </c>
      <c r="L4318">
        <v>0.68830000000000002</v>
      </c>
    </row>
    <row r="4319" spans="1:12" x14ac:dyDescent="0.25">
      <c r="A4319" t="s">
        <v>709</v>
      </c>
      <c r="B4319">
        <v>2017</v>
      </c>
      <c r="C4319" t="s">
        <v>697</v>
      </c>
      <c r="D4319">
        <v>20.7089</v>
      </c>
      <c r="E4319">
        <v>20.7089</v>
      </c>
      <c r="F4319">
        <v>20.7089</v>
      </c>
      <c r="G4319">
        <v>20.7089</v>
      </c>
      <c r="H4319">
        <v>20.7089</v>
      </c>
      <c r="I4319">
        <v>20.7089</v>
      </c>
      <c r="J4319">
        <v>20.7089</v>
      </c>
      <c r="K4319">
        <v>20.7089</v>
      </c>
      <c r="L4319">
        <v>20.7089</v>
      </c>
    </row>
    <row r="4320" spans="1:12" x14ac:dyDescent="0.25">
      <c r="A4320" t="s">
        <v>709</v>
      </c>
      <c r="B4320">
        <v>2017</v>
      </c>
      <c r="C4320" t="s">
        <v>698</v>
      </c>
      <c r="D4320">
        <v>5.3426999999999998</v>
      </c>
      <c r="E4320">
        <v>5.3426999999999998</v>
      </c>
      <c r="F4320">
        <v>5.3426999999999998</v>
      </c>
      <c r="G4320">
        <v>5.3426999999999998</v>
      </c>
      <c r="H4320">
        <v>5.3426999999999998</v>
      </c>
      <c r="I4320">
        <v>5.3426999999999998</v>
      </c>
      <c r="J4320">
        <v>5.3426999999999998</v>
      </c>
      <c r="K4320">
        <v>5.3426999999999998</v>
      </c>
      <c r="L4320">
        <v>5.3426999999999998</v>
      </c>
    </row>
    <row r="4321" spans="1:12" x14ac:dyDescent="0.25">
      <c r="A4321" t="s">
        <v>710</v>
      </c>
      <c r="B4321">
        <v>2017</v>
      </c>
      <c r="C4321" t="s">
        <v>698</v>
      </c>
      <c r="D4321">
        <v>0.83889999999999998</v>
      </c>
      <c r="E4321">
        <v>0.83889999999999998</v>
      </c>
      <c r="F4321">
        <v>0.83889999999999998</v>
      </c>
      <c r="G4321">
        <v>0.83889999999999998</v>
      </c>
      <c r="H4321">
        <v>0.83889999999999998</v>
      </c>
      <c r="I4321">
        <v>0.83889999999999998</v>
      </c>
      <c r="J4321">
        <v>0.83889999999999998</v>
      </c>
      <c r="K4321">
        <v>0.83889999999999998</v>
      </c>
      <c r="L4321">
        <v>0.83889999999999998</v>
      </c>
    </row>
    <row r="4322" spans="1:12" x14ac:dyDescent="0.25">
      <c r="A4322" t="s">
        <v>710</v>
      </c>
      <c r="B4322">
        <v>2017</v>
      </c>
      <c r="C4322" t="s">
        <v>702</v>
      </c>
      <c r="D4322">
        <v>0.1953</v>
      </c>
      <c r="E4322">
        <v>0.1953</v>
      </c>
      <c r="F4322">
        <v>0.1953</v>
      </c>
      <c r="G4322">
        <v>0.1953</v>
      </c>
      <c r="H4322">
        <v>0.1953</v>
      </c>
      <c r="I4322">
        <v>0.1953</v>
      </c>
      <c r="J4322">
        <v>0.1953</v>
      </c>
      <c r="K4322">
        <v>0.1953</v>
      </c>
      <c r="L4322">
        <v>0.1953</v>
      </c>
    </row>
    <row r="4323" spans="1:12" x14ac:dyDescent="0.25">
      <c r="A4323" t="s">
        <v>710</v>
      </c>
      <c r="B4323">
        <v>2017</v>
      </c>
      <c r="C4323" t="s">
        <v>700</v>
      </c>
      <c r="D4323">
        <v>0.92290000000000005</v>
      </c>
      <c r="E4323">
        <v>0.92290000000000005</v>
      </c>
      <c r="F4323">
        <v>0.92290000000000005</v>
      </c>
      <c r="G4323">
        <v>0.92290000000000005</v>
      </c>
      <c r="H4323">
        <v>0.92290000000000005</v>
      </c>
      <c r="I4323">
        <v>0.92290000000000005</v>
      </c>
      <c r="J4323">
        <v>0.92290000000000005</v>
      </c>
      <c r="K4323">
        <v>0.92290000000000005</v>
      </c>
      <c r="L4323">
        <v>0.92290000000000005</v>
      </c>
    </row>
    <row r="4324" spans="1:12" x14ac:dyDescent="0.25">
      <c r="A4324" t="s">
        <v>710</v>
      </c>
      <c r="B4324">
        <v>2017</v>
      </c>
      <c r="C4324" t="s">
        <v>699</v>
      </c>
      <c r="D4324">
        <v>8.6400000000000005E-2</v>
      </c>
      <c r="E4324">
        <v>8.6400000000000005E-2</v>
      </c>
      <c r="F4324">
        <v>8.6400000000000005E-2</v>
      </c>
      <c r="G4324">
        <v>8.6400000000000005E-2</v>
      </c>
      <c r="H4324">
        <v>8.6400000000000005E-2</v>
      </c>
      <c r="I4324">
        <v>8.6400000000000005E-2</v>
      </c>
      <c r="J4324">
        <v>8.6400000000000005E-2</v>
      </c>
      <c r="K4324">
        <v>8.6400000000000005E-2</v>
      </c>
      <c r="L4324">
        <v>8.6400000000000005E-2</v>
      </c>
    </row>
    <row r="4325" spans="1:12" x14ac:dyDescent="0.25">
      <c r="A4325" t="s">
        <v>710</v>
      </c>
      <c r="B4325">
        <v>2017</v>
      </c>
      <c r="C4325" t="s">
        <v>701</v>
      </c>
      <c r="D4325">
        <v>0.79</v>
      </c>
      <c r="E4325">
        <v>0.79</v>
      </c>
      <c r="F4325">
        <v>0.79</v>
      </c>
      <c r="G4325">
        <v>0.79</v>
      </c>
      <c r="H4325">
        <v>0.79</v>
      </c>
      <c r="I4325">
        <v>0.79</v>
      </c>
      <c r="J4325">
        <v>0.79</v>
      </c>
      <c r="K4325">
        <v>0.79</v>
      </c>
      <c r="L4325">
        <v>0.79</v>
      </c>
    </row>
    <row r="4326" spans="1:12" x14ac:dyDescent="0.25">
      <c r="A4326" t="s">
        <v>710</v>
      </c>
      <c r="B4326">
        <v>2017</v>
      </c>
      <c r="C4326" t="s">
        <v>697</v>
      </c>
      <c r="D4326">
        <v>2.8723999999999998</v>
      </c>
      <c r="E4326">
        <v>2.8723999999999998</v>
      </c>
      <c r="F4326">
        <v>2.8723999999999998</v>
      </c>
      <c r="G4326">
        <v>2.8723999999999998</v>
      </c>
      <c r="H4326">
        <v>2.8723999999999998</v>
      </c>
      <c r="I4326">
        <v>2.8723999999999998</v>
      </c>
      <c r="J4326">
        <v>2.8723999999999998</v>
      </c>
      <c r="K4326">
        <v>2.8723999999999998</v>
      </c>
      <c r="L4326">
        <v>2.8723999999999998</v>
      </c>
    </row>
    <row r="4327" spans="1:12" x14ac:dyDescent="0.25">
      <c r="A4327" t="s">
        <v>710</v>
      </c>
      <c r="B4327">
        <v>2017</v>
      </c>
      <c r="C4327" t="s">
        <v>703</v>
      </c>
      <c r="D4327">
        <v>3.8899999999999997E-2</v>
      </c>
      <c r="E4327">
        <v>3.8899999999999997E-2</v>
      </c>
      <c r="F4327">
        <v>3.8899999999999997E-2</v>
      </c>
      <c r="G4327">
        <v>3.8899999999999997E-2</v>
      </c>
      <c r="H4327">
        <v>3.8899999999999997E-2</v>
      </c>
      <c r="I4327">
        <v>3.8899999999999997E-2</v>
      </c>
      <c r="J4327">
        <v>3.8899999999999997E-2</v>
      </c>
      <c r="K4327">
        <v>3.8899999999999997E-2</v>
      </c>
      <c r="L4327">
        <v>3.8899999999999997E-2</v>
      </c>
    </row>
    <row r="4328" spans="1:12" x14ac:dyDescent="0.25">
      <c r="A4328" t="s">
        <v>711</v>
      </c>
      <c r="B4328">
        <v>2017</v>
      </c>
      <c r="C4328" t="s">
        <v>700</v>
      </c>
      <c r="D4328">
        <v>0.65610000000000002</v>
      </c>
      <c r="E4328">
        <v>0.65610000000000002</v>
      </c>
      <c r="F4328">
        <v>0.65610000000000002</v>
      </c>
      <c r="G4328">
        <v>0.65610000000000002</v>
      </c>
      <c r="H4328">
        <v>0.65610000000000002</v>
      </c>
      <c r="I4328">
        <v>0.65610000000000002</v>
      </c>
      <c r="J4328">
        <v>0.65610000000000002</v>
      </c>
      <c r="K4328">
        <v>0.65610000000000002</v>
      </c>
      <c r="L4328">
        <v>0.65610000000000002</v>
      </c>
    </row>
    <row r="4329" spans="1:12" x14ac:dyDescent="0.25">
      <c r="A4329" t="s">
        <v>711</v>
      </c>
      <c r="B4329">
        <v>2017</v>
      </c>
      <c r="C4329" t="s">
        <v>699</v>
      </c>
      <c r="D4329">
        <v>6.1400000000000003E-2</v>
      </c>
      <c r="E4329">
        <v>6.1400000000000003E-2</v>
      </c>
      <c r="F4329">
        <v>6.1400000000000003E-2</v>
      </c>
      <c r="G4329">
        <v>6.1400000000000003E-2</v>
      </c>
      <c r="H4329">
        <v>6.1400000000000003E-2</v>
      </c>
      <c r="I4329">
        <v>6.1400000000000003E-2</v>
      </c>
      <c r="J4329">
        <v>6.1400000000000003E-2</v>
      </c>
      <c r="K4329">
        <v>6.1400000000000003E-2</v>
      </c>
      <c r="L4329">
        <v>6.1400000000000003E-2</v>
      </c>
    </row>
    <row r="4330" spans="1:12" x14ac:dyDescent="0.25">
      <c r="A4330" t="s">
        <v>711</v>
      </c>
      <c r="B4330">
        <v>2017</v>
      </c>
      <c r="C4330" t="s">
        <v>703</v>
      </c>
      <c r="D4330">
        <v>2.7699999999999999E-2</v>
      </c>
      <c r="E4330">
        <v>2.7699999999999999E-2</v>
      </c>
      <c r="F4330">
        <v>2.7699999999999999E-2</v>
      </c>
      <c r="G4330">
        <v>2.7699999999999999E-2</v>
      </c>
      <c r="H4330">
        <v>2.7699999999999999E-2</v>
      </c>
      <c r="I4330">
        <v>2.7699999999999999E-2</v>
      </c>
      <c r="J4330">
        <v>2.7699999999999999E-2</v>
      </c>
      <c r="K4330">
        <v>2.7699999999999999E-2</v>
      </c>
      <c r="L4330">
        <v>2.7699999999999999E-2</v>
      </c>
    </row>
    <row r="4331" spans="1:12" x14ac:dyDescent="0.25">
      <c r="A4331" t="s">
        <v>711</v>
      </c>
      <c r="B4331">
        <v>2017</v>
      </c>
      <c r="C4331" t="s">
        <v>697</v>
      </c>
      <c r="D4331">
        <v>1.9307000000000001</v>
      </c>
      <c r="E4331">
        <v>1.9307000000000001</v>
      </c>
      <c r="F4331">
        <v>1.9307000000000001</v>
      </c>
      <c r="G4331">
        <v>1.9307000000000001</v>
      </c>
      <c r="H4331">
        <v>1.9307000000000001</v>
      </c>
      <c r="I4331">
        <v>1.9307000000000001</v>
      </c>
      <c r="J4331">
        <v>1.9307000000000001</v>
      </c>
      <c r="K4331">
        <v>1.9307000000000001</v>
      </c>
      <c r="L4331">
        <v>1.9307000000000001</v>
      </c>
    </row>
    <row r="4332" spans="1:12" x14ac:dyDescent="0.25">
      <c r="A4332" t="s">
        <v>711</v>
      </c>
      <c r="B4332">
        <v>2017</v>
      </c>
      <c r="C4332" t="s">
        <v>698</v>
      </c>
      <c r="D4332">
        <v>0.55630000000000002</v>
      </c>
      <c r="E4332">
        <v>0.55630000000000002</v>
      </c>
      <c r="F4332">
        <v>0.55630000000000002</v>
      </c>
      <c r="G4332">
        <v>0.55630000000000002</v>
      </c>
      <c r="H4332">
        <v>0.55630000000000002</v>
      </c>
      <c r="I4332">
        <v>0.55630000000000002</v>
      </c>
      <c r="J4332">
        <v>0.55630000000000002</v>
      </c>
      <c r="K4332">
        <v>0.55630000000000002</v>
      </c>
      <c r="L4332">
        <v>0.55630000000000002</v>
      </c>
    </row>
    <row r="4333" spans="1:12" x14ac:dyDescent="0.25">
      <c r="A4333" t="s">
        <v>711</v>
      </c>
      <c r="B4333">
        <v>2017</v>
      </c>
      <c r="C4333" t="s">
        <v>702</v>
      </c>
      <c r="D4333">
        <v>0.1389</v>
      </c>
      <c r="E4333">
        <v>0.1389</v>
      </c>
      <c r="F4333">
        <v>0.1389</v>
      </c>
      <c r="G4333">
        <v>0.1389</v>
      </c>
      <c r="H4333">
        <v>0.1389</v>
      </c>
      <c r="I4333">
        <v>0.1389</v>
      </c>
      <c r="J4333">
        <v>0.1389</v>
      </c>
      <c r="K4333">
        <v>0.1389</v>
      </c>
      <c r="L4333">
        <v>0.1389</v>
      </c>
    </row>
    <row r="4334" spans="1:12" x14ac:dyDescent="0.25">
      <c r="A4334" t="s">
        <v>711</v>
      </c>
      <c r="B4334">
        <v>2017</v>
      </c>
      <c r="C4334" t="s">
        <v>701</v>
      </c>
      <c r="D4334">
        <v>0.4904</v>
      </c>
      <c r="E4334">
        <v>0.4904</v>
      </c>
      <c r="F4334">
        <v>0.4904</v>
      </c>
      <c r="G4334">
        <v>0.4904</v>
      </c>
      <c r="H4334">
        <v>0.4904</v>
      </c>
      <c r="I4334">
        <v>0.4904</v>
      </c>
      <c r="J4334">
        <v>0.4904</v>
      </c>
      <c r="K4334">
        <v>0.4904</v>
      </c>
      <c r="L4334">
        <v>0.4904</v>
      </c>
    </row>
    <row r="4335" spans="1:12" x14ac:dyDescent="0.25">
      <c r="A4335" t="s">
        <v>712</v>
      </c>
      <c r="B4335">
        <v>2017</v>
      </c>
      <c r="C4335" t="s">
        <v>703</v>
      </c>
      <c r="D4335">
        <v>7.1000000000000004E-3</v>
      </c>
      <c r="E4335">
        <v>7.1000000000000004E-3</v>
      </c>
      <c r="F4335">
        <v>7.1000000000000004E-3</v>
      </c>
      <c r="G4335">
        <v>7.1000000000000004E-3</v>
      </c>
      <c r="H4335">
        <v>7.1000000000000004E-3</v>
      </c>
      <c r="I4335">
        <v>7.1000000000000004E-3</v>
      </c>
      <c r="J4335">
        <v>7.1000000000000004E-3</v>
      </c>
      <c r="K4335">
        <v>7.1000000000000004E-3</v>
      </c>
      <c r="L4335">
        <v>7.1000000000000004E-3</v>
      </c>
    </row>
    <row r="4336" spans="1:12" x14ac:dyDescent="0.25">
      <c r="A4336" t="s">
        <v>712</v>
      </c>
      <c r="B4336">
        <v>2017</v>
      </c>
      <c r="C4336" t="s">
        <v>699</v>
      </c>
      <c r="D4336">
        <v>1.5800000000000002E-2</v>
      </c>
      <c r="E4336">
        <v>1.5800000000000002E-2</v>
      </c>
      <c r="F4336">
        <v>1.5800000000000002E-2</v>
      </c>
      <c r="G4336">
        <v>1.5800000000000002E-2</v>
      </c>
      <c r="H4336">
        <v>1.5800000000000002E-2</v>
      </c>
      <c r="I4336">
        <v>1.5800000000000002E-2</v>
      </c>
      <c r="J4336">
        <v>1.5800000000000002E-2</v>
      </c>
      <c r="K4336">
        <v>1.5800000000000002E-2</v>
      </c>
      <c r="L4336">
        <v>1.5800000000000002E-2</v>
      </c>
    </row>
    <row r="4337" spans="1:12" x14ac:dyDescent="0.25">
      <c r="A4337" t="s">
        <v>712</v>
      </c>
      <c r="B4337">
        <v>2017</v>
      </c>
      <c r="C4337" t="s">
        <v>697</v>
      </c>
      <c r="D4337">
        <v>0.5585</v>
      </c>
      <c r="E4337">
        <v>0.5585</v>
      </c>
      <c r="F4337">
        <v>0.5585</v>
      </c>
      <c r="G4337">
        <v>0.5585</v>
      </c>
      <c r="H4337">
        <v>0.5585</v>
      </c>
      <c r="I4337">
        <v>0.5585</v>
      </c>
      <c r="J4337">
        <v>0.5585</v>
      </c>
      <c r="K4337">
        <v>0.5585</v>
      </c>
      <c r="L4337">
        <v>0.5585</v>
      </c>
    </row>
    <row r="4338" spans="1:12" x14ac:dyDescent="0.25">
      <c r="A4338" t="s">
        <v>712</v>
      </c>
      <c r="B4338">
        <v>2017</v>
      </c>
      <c r="C4338" t="s">
        <v>702</v>
      </c>
      <c r="D4338">
        <v>3.5799999999999998E-2</v>
      </c>
      <c r="E4338">
        <v>3.5799999999999998E-2</v>
      </c>
      <c r="F4338">
        <v>3.5799999999999998E-2</v>
      </c>
      <c r="G4338">
        <v>3.5799999999999998E-2</v>
      </c>
      <c r="H4338">
        <v>3.5799999999999998E-2</v>
      </c>
      <c r="I4338">
        <v>3.5799999999999998E-2</v>
      </c>
      <c r="J4338">
        <v>3.5799999999999998E-2</v>
      </c>
      <c r="K4338">
        <v>3.5799999999999998E-2</v>
      </c>
      <c r="L4338">
        <v>3.5799999999999998E-2</v>
      </c>
    </row>
    <row r="4339" spans="1:12" x14ac:dyDescent="0.25">
      <c r="A4339" t="s">
        <v>712</v>
      </c>
      <c r="B4339">
        <v>2017</v>
      </c>
      <c r="C4339" t="s">
        <v>698</v>
      </c>
      <c r="D4339">
        <v>0.16170000000000001</v>
      </c>
      <c r="E4339">
        <v>0.16170000000000001</v>
      </c>
      <c r="F4339">
        <v>0.16170000000000001</v>
      </c>
      <c r="G4339">
        <v>0.16170000000000001</v>
      </c>
      <c r="H4339">
        <v>0.16170000000000001</v>
      </c>
      <c r="I4339">
        <v>0.16170000000000001</v>
      </c>
      <c r="J4339">
        <v>0.16170000000000001</v>
      </c>
      <c r="K4339">
        <v>0.16170000000000001</v>
      </c>
      <c r="L4339">
        <v>0.16170000000000001</v>
      </c>
    </row>
    <row r="4340" spans="1:12" x14ac:dyDescent="0.25">
      <c r="A4340" t="s">
        <v>712</v>
      </c>
      <c r="B4340">
        <v>2017</v>
      </c>
      <c r="C4340" t="s">
        <v>701</v>
      </c>
      <c r="D4340">
        <v>0.16869999999999999</v>
      </c>
      <c r="E4340">
        <v>0.16869999999999999</v>
      </c>
      <c r="F4340">
        <v>0.16869999999999999</v>
      </c>
      <c r="G4340">
        <v>0.16869999999999999</v>
      </c>
      <c r="H4340">
        <v>0.16869999999999999</v>
      </c>
      <c r="I4340">
        <v>0.16869999999999999</v>
      </c>
      <c r="J4340">
        <v>0.16869999999999999</v>
      </c>
      <c r="K4340">
        <v>0.16869999999999999</v>
      </c>
      <c r="L4340">
        <v>0.16869999999999999</v>
      </c>
    </row>
    <row r="4341" spans="1:12" x14ac:dyDescent="0.25">
      <c r="A4341" t="s">
        <v>712</v>
      </c>
      <c r="B4341">
        <v>2017</v>
      </c>
      <c r="C4341" t="s">
        <v>700</v>
      </c>
      <c r="D4341">
        <v>0.16930000000000001</v>
      </c>
      <c r="E4341">
        <v>0.16930000000000001</v>
      </c>
      <c r="F4341">
        <v>0.16930000000000001</v>
      </c>
      <c r="G4341">
        <v>0.16930000000000001</v>
      </c>
      <c r="H4341">
        <v>0.16930000000000001</v>
      </c>
      <c r="I4341">
        <v>0.16930000000000001</v>
      </c>
      <c r="J4341">
        <v>0.16930000000000001</v>
      </c>
      <c r="K4341">
        <v>0.16930000000000001</v>
      </c>
      <c r="L4341">
        <v>0.16930000000000001</v>
      </c>
    </row>
    <row r="4342" spans="1:12" x14ac:dyDescent="0.25">
      <c r="A4342" t="s">
        <v>713</v>
      </c>
      <c r="B4342">
        <v>2017</v>
      </c>
      <c r="C4342" t="s">
        <v>698</v>
      </c>
      <c r="D4342">
        <v>3.5156999999999998</v>
      </c>
      <c r="E4342">
        <v>3.5156999999999998</v>
      </c>
      <c r="F4342">
        <v>3.5156999999999998</v>
      </c>
      <c r="G4342">
        <v>3.5156999999999998</v>
      </c>
      <c r="H4342">
        <v>3.5156999999999998</v>
      </c>
      <c r="I4342">
        <v>3.5156999999999998</v>
      </c>
      <c r="J4342">
        <v>3.5156999999999998</v>
      </c>
      <c r="K4342">
        <v>3.5156999999999998</v>
      </c>
      <c r="L4342">
        <v>3.5156999999999998</v>
      </c>
    </row>
    <row r="4343" spans="1:12" x14ac:dyDescent="0.25">
      <c r="A4343" t="s">
        <v>713</v>
      </c>
      <c r="B4343">
        <v>2017</v>
      </c>
      <c r="C4343" t="s">
        <v>701</v>
      </c>
      <c r="D4343">
        <v>3.7892000000000001</v>
      </c>
      <c r="E4343">
        <v>3.7892000000000001</v>
      </c>
      <c r="F4343">
        <v>3.7892000000000001</v>
      </c>
      <c r="G4343">
        <v>3.7892000000000001</v>
      </c>
      <c r="H4343">
        <v>3.7892000000000001</v>
      </c>
      <c r="I4343">
        <v>3.7892000000000001</v>
      </c>
      <c r="J4343">
        <v>3.7892000000000001</v>
      </c>
      <c r="K4343">
        <v>3.7892000000000001</v>
      </c>
      <c r="L4343">
        <v>3.7892000000000001</v>
      </c>
    </row>
    <row r="4344" spans="1:12" x14ac:dyDescent="0.25">
      <c r="A4344" t="s">
        <v>713</v>
      </c>
      <c r="B4344">
        <v>2017</v>
      </c>
      <c r="C4344" t="s">
        <v>700</v>
      </c>
      <c r="D4344">
        <v>3.9598</v>
      </c>
      <c r="E4344">
        <v>3.9598</v>
      </c>
      <c r="F4344">
        <v>3.9598</v>
      </c>
      <c r="G4344">
        <v>3.9598</v>
      </c>
      <c r="H4344">
        <v>3.9598</v>
      </c>
      <c r="I4344">
        <v>3.9598</v>
      </c>
      <c r="J4344">
        <v>3.9598</v>
      </c>
      <c r="K4344">
        <v>3.9598</v>
      </c>
      <c r="L4344">
        <v>3.9598</v>
      </c>
    </row>
    <row r="4345" spans="1:12" x14ac:dyDescent="0.25">
      <c r="A4345" t="s">
        <v>713</v>
      </c>
      <c r="B4345">
        <v>2017</v>
      </c>
      <c r="C4345" t="s">
        <v>703</v>
      </c>
      <c r="D4345">
        <v>0.16689999999999999</v>
      </c>
      <c r="E4345">
        <v>0.16689999999999999</v>
      </c>
      <c r="F4345">
        <v>0.16689999999999999</v>
      </c>
      <c r="G4345">
        <v>0.16689999999999999</v>
      </c>
      <c r="H4345">
        <v>0.16689999999999999</v>
      </c>
      <c r="I4345">
        <v>0.16689999999999999</v>
      </c>
      <c r="J4345">
        <v>0.16689999999999999</v>
      </c>
      <c r="K4345">
        <v>0.16689999999999999</v>
      </c>
      <c r="L4345">
        <v>0.16689999999999999</v>
      </c>
    </row>
    <row r="4346" spans="1:12" x14ac:dyDescent="0.25">
      <c r="A4346" t="s">
        <v>713</v>
      </c>
      <c r="B4346">
        <v>2017</v>
      </c>
      <c r="C4346" t="s">
        <v>697</v>
      </c>
      <c r="D4346">
        <v>12.6403</v>
      </c>
      <c r="E4346">
        <v>12.6403</v>
      </c>
      <c r="F4346">
        <v>12.6403</v>
      </c>
      <c r="G4346">
        <v>12.6403</v>
      </c>
      <c r="H4346">
        <v>12.6403</v>
      </c>
      <c r="I4346">
        <v>12.6403</v>
      </c>
      <c r="J4346">
        <v>12.6403</v>
      </c>
      <c r="K4346">
        <v>12.6403</v>
      </c>
      <c r="L4346">
        <v>12.6403</v>
      </c>
    </row>
    <row r="4347" spans="1:12" x14ac:dyDescent="0.25">
      <c r="A4347" t="s">
        <v>713</v>
      </c>
      <c r="B4347">
        <v>2017</v>
      </c>
      <c r="C4347" t="s">
        <v>702</v>
      </c>
      <c r="D4347">
        <v>0.83809999999999996</v>
      </c>
      <c r="E4347">
        <v>0.83809999999999996</v>
      </c>
      <c r="F4347">
        <v>0.83809999999999996</v>
      </c>
      <c r="G4347">
        <v>0.83809999999999996</v>
      </c>
      <c r="H4347">
        <v>0.83809999999999996</v>
      </c>
      <c r="I4347">
        <v>0.83809999999999996</v>
      </c>
      <c r="J4347">
        <v>0.83809999999999996</v>
      </c>
      <c r="K4347">
        <v>0.83809999999999996</v>
      </c>
      <c r="L4347">
        <v>0.83809999999999996</v>
      </c>
    </row>
    <row r="4348" spans="1:12" x14ac:dyDescent="0.25">
      <c r="A4348" t="s">
        <v>713</v>
      </c>
      <c r="B4348">
        <v>2017</v>
      </c>
      <c r="C4348" t="s">
        <v>699</v>
      </c>
      <c r="D4348">
        <v>0.37059999999999998</v>
      </c>
      <c r="E4348">
        <v>0.37059999999999998</v>
      </c>
      <c r="F4348">
        <v>0.37059999999999998</v>
      </c>
      <c r="G4348">
        <v>0.37059999999999998</v>
      </c>
      <c r="H4348">
        <v>0.37059999999999998</v>
      </c>
      <c r="I4348">
        <v>0.37059999999999998</v>
      </c>
      <c r="J4348">
        <v>0.37059999999999998</v>
      </c>
      <c r="K4348">
        <v>0.37059999999999998</v>
      </c>
      <c r="L4348">
        <v>0.37059999999999998</v>
      </c>
    </row>
    <row r="4349" spans="1:12" x14ac:dyDescent="0.25">
      <c r="A4349" t="s">
        <v>714</v>
      </c>
      <c r="B4349">
        <v>2017</v>
      </c>
      <c r="C4349" t="s">
        <v>698</v>
      </c>
      <c r="D4349">
        <v>1.8845000000000001</v>
      </c>
      <c r="E4349">
        <v>1.8845000000000001</v>
      </c>
      <c r="F4349">
        <v>1.8845000000000001</v>
      </c>
      <c r="G4349">
        <v>1.8845000000000001</v>
      </c>
      <c r="H4349">
        <v>1.8845000000000001</v>
      </c>
      <c r="I4349">
        <v>1.8845000000000001</v>
      </c>
      <c r="J4349">
        <v>1.8845000000000001</v>
      </c>
      <c r="K4349">
        <v>1.8845000000000001</v>
      </c>
      <c r="L4349">
        <v>1.8845000000000001</v>
      </c>
    </row>
    <row r="4350" spans="1:12" x14ac:dyDescent="0.25">
      <c r="A4350" t="s">
        <v>714</v>
      </c>
      <c r="B4350">
        <v>2017</v>
      </c>
      <c r="C4350" t="s">
        <v>700</v>
      </c>
      <c r="D4350">
        <v>1.8815999999999999</v>
      </c>
      <c r="E4350">
        <v>1.8815999999999999</v>
      </c>
      <c r="F4350">
        <v>1.8815999999999999</v>
      </c>
      <c r="G4350">
        <v>1.8815999999999999</v>
      </c>
      <c r="H4350">
        <v>1.8815999999999999</v>
      </c>
      <c r="I4350">
        <v>1.8815999999999999</v>
      </c>
      <c r="J4350">
        <v>1.8815999999999999</v>
      </c>
      <c r="K4350">
        <v>1.8815999999999999</v>
      </c>
      <c r="L4350">
        <v>1.8815999999999999</v>
      </c>
    </row>
    <row r="4351" spans="1:12" x14ac:dyDescent="0.25">
      <c r="A4351" t="s">
        <v>714</v>
      </c>
      <c r="B4351">
        <v>2017</v>
      </c>
      <c r="C4351" t="s">
        <v>701</v>
      </c>
      <c r="D4351">
        <v>1.7535000000000001</v>
      </c>
      <c r="E4351">
        <v>1.7535000000000001</v>
      </c>
      <c r="F4351">
        <v>1.7535000000000001</v>
      </c>
      <c r="G4351">
        <v>1.7535000000000001</v>
      </c>
      <c r="H4351">
        <v>1.7535000000000001</v>
      </c>
      <c r="I4351">
        <v>1.7535000000000001</v>
      </c>
      <c r="J4351">
        <v>1.7535000000000001</v>
      </c>
      <c r="K4351">
        <v>1.7535000000000001</v>
      </c>
      <c r="L4351">
        <v>1.7535000000000001</v>
      </c>
    </row>
    <row r="4352" spans="1:12" x14ac:dyDescent="0.25">
      <c r="A4352" t="s">
        <v>714</v>
      </c>
      <c r="B4352">
        <v>2017</v>
      </c>
      <c r="C4352" t="s">
        <v>703</v>
      </c>
      <c r="D4352">
        <v>7.9299999999999995E-2</v>
      </c>
      <c r="E4352">
        <v>7.9299999999999995E-2</v>
      </c>
      <c r="F4352">
        <v>7.9299999999999995E-2</v>
      </c>
      <c r="G4352">
        <v>7.9299999999999995E-2</v>
      </c>
      <c r="H4352">
        <v>7.9299999999999995E-2</v>
      </c>
      <c r="I4352">
        <v>7.9299999999999995E-2</v>
      </c>
      <c r="J4352">
        <v>7.9299999999999995E-2</v>
      </c>
      <c r="K4352">
        <v>7.9299999999999995E-2</v>
      </c>
      <c r="L4352">
        <v>7.9299999999999995E-2</v>
      </c>
    </row>
    <row r="4353" spans="1:12" x14ac:dyDescent="0.25">
      <c r="A4353" t="s">
        <v>714</v>
      </c>
      <c r="B4353">
        <v>2017</v>
      </c>
      <c r="C4353" t="s">
        <v>697</v>
      </c>
      <c r="D4353">
        <v>6.1731999999999996</v>
      </c>
      <c r="E4353">
        <v>6.1731999999999996</v>
      </c>
      <c r="F4353">
        <v>6.1731999999999996</v>
      </c>
      <c r="G4353">
        <v>6.1731999999999996</v>
      </c>
      <c r="H4353">
        <v>6.1731999999999996</v>
      </c>
      <c r="I4353">
        <v>6.1731999999999996</v>
      </c>
      <c r="J4353">
        <v>6.1731999999999996</v>
      </c>
      <c r="K4353">
        <v>6.1731999999999996</v>
      </c>
      <c r="L4353">
        <v>6.1731999999999996</v>
      </c>
    </row>
    <row r="4354" spans="1:12" x14ac:dyDescent="0.25">
      <c r="A4354" t="s">
        <v>714</v>
      </c>
      <c r="B4354">
        <v>2017</v>
      </c>
      <c r="C4354" t="s">
        <v>702</v>
      </c>
      <c r="D4354">
        <v>0.3982</v>
      </c>
      <c r="E4354">
        <v>0.3982</v>
      </c>
      <c r="F4354">
        <v>0.3982</v>
      </c>
      <c r="G4354">
        <v>0.3982</v>
      </c>
      <c r="H4354">
        <v>0.3982</v>
      </c>
      <c r="I4354">
        <v>0.3982</v>
      </c>
      <c r="J4354">
        <v>0.3982</v>
      </c>
      <c r="K4354">
        <v>0.3982</v>
      </c>
      <c r="L4354">
        <v>0.3982</v>
      </c>
    </row>
    <row r="4355" spans="1:12" x14ac:dyDescent="0.25">
      <c r="A4355" t="s">
        <v>714</v>
      </c>
      <c r="B4355">
        <v>2017</v>
      </c>
      <c r="C4355" t="s">
        <v>699</v>
      </c>
      <c r="D4355">
        <v>0.17610000000000001</v>
      </c>
      <c r="E4355">
        <v>0.17610000000000001</v>
      </c>
      <c r="F4355">
        <v>0.17610000000000001</v>
      </c>
      <c r="G4355">
        <v>0.17610000000000001</v>
      </c>
      <c r="H4355">
        <v>0.17610000000000001</v>
      </c>
      <c r="I4355">
        <v>0.17610000000000001</v>
      </c>
      <c r="J4355">
        <v>0.17610000000000001</v>
      </c>
      <c r="K4355">
        <v>0.17610000000000001</v>
      </c>
      <c r="L4355">
        <v>0.17610000000000001</v>
      </c>
    </row>
    <row r="4356" spans="1:12" x14ac:dyDescent="0.25">
      <c r="A4356" t="s">
        <v>715</v>
      </c>
      <c r="B4356">
        <v>2017</v>
      </c>
      <c r="C4356" t="s">
        <v>697</v>
      </c>
      <c r="D4356">
        <v>0.72889999999999999</v>
      </c>
      <c r="E4356">
        <v>0.72889999999999999</v>
      </c>
      <c r="F4356">
        <v>0.72889999999999999</v>
      </c>
      <c r="G4356">
        <v>0.72889999999999999</v>
      </c>
      <c r="H4356">
        <v>0.72889999999999999</v>
      </c>
      <c r="I4356">
        <v>0.72889999999999999</v>
      </c>
      <c r="J4356">
        <v>0.72889999999999999</v>
      </c>
      <c r="K4356">
        <v>0.72889999999999999</v>
      </c>
      <c r="L4356">
        <v>0.72889999999999999</v>
      </c>
    </row>
    <row r="4357" spans="1:12" x14ac:dyDescent="0.25">
      <c r="A4357" t="s">
        <v>715</v>
      </c>
      <c r="B4357">
        <v>2017</v>
      </c>
      <c r="C4357" t="s">
        <v>701</v>
      </c>
      <c r="D4357">
        <v>0.19639999999999999</v>
      </c>
      <c r="E4357">
        <v>0.19639999999999999</v>
      </c>
      <c r="F4357">
        <v>0.19639999999999999</v>
      </c>
      <c r="G4357">
        <v>0.19639999999999999</v>
      </c>
      <c r="H4357">
        <v>0.19639999999999999</v>
      </c>
      <c r="I4357">
        <v>0.19639999999999999</v>
      </c>
      <c r="J4357">
        <v>0.19639999999999999</v>
      </c>
      <c r="K4357">
        <v>0.19639999999999999</v>
      </c>
      <c r="L4357">
        <v>0.19639999999999999</v>
      </c>
    </row>
    <row r="4358" spans="1:12" x14ac:dyDescent="0.25">
      <c r="A4358" t="s">
        <v>715</v>
      </c>
      <c r="B4358">
        <v>2017</v>
      </c>
      <c r="C4358" t="s">
        <v>702</v>
      </c>
      <c r="D4358">
        <v>5.3100000000000001E-2</v>
      </c>
      <c r="E4358">
        <v>5.3100000000000001E-2</v>
      </c>
      <c r="F4358">
        <v>5.3100000000000001E-2</v>
      </c>
      <c r="G4358">
        <v>5.3100000000000001E-2</v>
      </c>
      <c r="H4358">
        <v>5.3100000000000001E-2</v>
      </c>
      <c r="I4358">
        <v>5.3100000000000001E-2</v>
      </c>
      <c r="J4358">
        <v>5.3100000000000001E-2</v>
      </c>
      <c r="K4358">
        <v>5.3100000000000001E-2</v>
      </c>
      <c r="L4358">
        <v>5.3100000000000001E-2</v>
      </c>
    </row>
    <row r="4359" spans="1:12" x14ac:dyDescent="0.25">
      <c r="A4359" t="s">
        <v>715</v>
      </c>
      <c r="B4359">
        <v>2017</v>
      </c>
      <c r="C4359" t="s">
        <v>698</v>
      </c>
      <c r="D4359">
        <v>0.19439999999999999</v>
      </c>
      <c r="E4359">
        <v>0.19439999999999999</v>
      </c>
      <c r="F4359">
        <v>0.19439999999999999</v>
      </c>
      <c r="G4359">
        <v>0.19439999999999999</v>
      </c>
      <c r="H4359">
        <v>0.19439999999999999</v>
      </c>
      <c r="I4359">
        <v>0.19439999999999999</v>
      </c>
      <c r="J4359">
        <v>0.19439999999999999</v>
      </c>
      <c r="K4359">
        <v>0.19439999999999999</v>
      </c>
      <c r="L4359">
        <v>0.19439999999999999</v>
      </c>
    </row>
    <row r="4360" spans="1:12" x14ac:dyDescent="0.25">
      <c r="A4360" t="s">
        <v>715</v>
      </c>
      <c r="B4360">
        <v>2017</v>
      </c>
      <c r="C4360" t="s">
        <v>700</v>
      </c>
      <c r="D4360">
        <v>0.25090000000000001</v>
      </c>
      <c r="E4360">
        <v>0.25090000000000001</v>
      </c>
      <c r="F4360">
        <v>0.25090000000000001</v>
      </c>
      <c r="G4360">
        <v>0.25090000000000001</v>
      </c>
      <c r="H4360">
        <v>0.25090000000000001</v>
      </c>
      <c r="I4360">
        <v>0.25090000000000001</v>
      </c>
      <c r="J4360">
        <v>0.25090000000000001</v>
      </c>
      <c r="K4360">
        <v>0.25090000000000001</v>
      </c>
      <c r="L4360">
        <v>0.25090000000000001</v>
      </c>
    </row>
    <row r="4361" spans="1:12" x14ac:dyDescent="0.25">
      <c r="A4361" t="s">
        <v>715</v>
      </c>
      <c r="B4361">
        <v>2017</v>
      </c>
      <c r="C4361" t="s">
        <v>703</v>
      </c>
      <c r="D4361">
        <v>1.06E-2</v>
      </c>
      <c r="E4361">
        <v>1.06E-2</v>
      </c>
      <c r="F4361">
        <v>1.06E-2</v>
      </c>
      <c r="G4361">
        <v>1.06E-2</v>
      </c>
      <c r="H4361">
        <v>1.06E-2</v>
      </c>
      <c r="I4361">
        <v>1.06E-2</v>
      </c>
      <c r="J4361">
        <v>1.06E-2</v>
      </c>
      <c r="K4361">
        <v>1.06E-2</v>
      </c>
      <c r="L4361">
        <v>1.06E-2</v>
      </c>
    </row>
    <row r="4362" spans="1:12" x14ac:dyDescent="0.25">
      <c r="A4362" t="s">
        <v>715</v>
      </c>
      <c r="B4362">
        <v>2017</v>
      </c>
      <c r="C4362" t="s">
        <v>699</v>
      </c>
      <c r="D4362">
        <v>2.35E-2</v>
      </c>
      <c r="E4362">
        <v>2.35E-2</v>
      </c>
      <c r="F4362">
        <v>2.35E-2</v>
      </c>
      <c r="G4362">
        <v>2.35E-2</v>
      </c>
      <c r="H4362">
        <v>2.35E-2</v>
      </c>
      <c r="I4362">
        <v>2.35E-2</v>
      </c>
      <c r="J4362">
        <v>2.35E-2</v>
      </c>
      <c r="K4362">
        <v>2.35E-2</v>
      </c>
      <c r="L4362">
        <v>2.35E-2</v>
      </c>
    </row>
    <row r="4363" spans="1:12" x14ac:dyDescent="0.25">
      <c r="A4363" t="s">
        <v>716</v>
      </c>
      <c r="B4363">
        <v>2017</v>
      </c>
      <c r="C4363" t="s">
        <v>697</v>
      </c>
      <c r="D4363">
        <v>0.92830000000000001</v>
      </c>
      <c r="E4363">
        <v>0.92830000000000001</v>
      </c>
      <c r="F4363">
        <v>0.92830000000000001</v>
      </c>
      <c r="G4363">
        <v>0.92830000000000001</v>
      </c>
      <c r="H4363">
        <v>0.92830000000000001</v>
      </c>
      <c r="I4363">
        <v>0.92830000000000001</v>
      </c>
      <c r="J4363">
        <v>0.92830000000000001</v>
      </c>
      <c r="K4363">
        <v>0.92830000000000001</v>
      </c>
      <c r="L4363">
        <v>0.92830000000000001</v>
      </c>
    </row>
    <row r="4364" spans="1:12" x14ac:dyDescent="0.25">
      <c r="A4364" t="s">
        <v>716</v>
      </c>
      <c r="B4364">
        <v>2017</v>
      </c>
      <c r="C4364" t="s">
        <v>698</v>
      </c>
      <c r="D4364">
        <v>0.27529999999999999</v>
      </c>
      <c r="E4364">
        <v>0.27529999999999999</v>
      </c>
      <c r="F4364">
        <v>0.27529999999999999</v>
      </c>
      <c r="G4364">
        <v>0.27529999999999999</v>
      </c>
      <c r="H4364">
        <v>0.27529999999999999</v>
      </c>
      <c r="I4364">
        <v>0.27529999999999999</v>
      </c>
      <c r="J4364">
        <v>0.27529999999999999</v>
      </c>
      <c r="K4364">
        <v>0.27529999999999999</v>
      </c>
      <c r="L4364">
        <v>0.27529999999999999</v>
      </c>
    </row>
    <row r="4365" spans="1:12" x14ac:dyDescent="0.25">
      <c r="A4365" t="s">
        <v>716</v>
      </c>
      <c r="B4365">
        <v>2017</v>
      </c>
      <c r="C4365" t="s">
        <v>701</v>
      </c>
      <c r="D4365">
        <v>0.24779999999999999</v>
      </c>
      <c r="E4365">
        <v>0.24779999999999999</v>
      </c>
      <c r="F4365">
        <v>0.24779999999999999</v>
      </c>
      <c r="G4365">
        <v>0.24779999999999999</v>
      </c>
      <c r="H4365">
        <v>0.24779999999999999</v>
      </c>
      <c r="I4365">
        <v>0.24779999999999999</v>
      </c>
      <c r="J4365">
        <v>0.24779999999999999</v>
      </c>
      <c r="K4365">
        <v>0.24779999999999999</v>
      </c>
      <c r="L4365">
        <v>0.24779999999999999</v>
      </c>
    </row>
    <row r="4366" spans="1:12" x14ac:dyDescent="0.25">
      <c r="A4366" t="s">
        <v>716</v>
      </c>
      <c r="B4366">
        <v>2017</v>
      </c>
      <c r="C4366" t="s">
        <v>699</v>
      </c>
      <c r="D4366">
        <v>2.81E-2</v>
      </c>
      <c r="E4366">
        <v>2.81E-2</v>
      </c>
      <c r="F4366">
        <v>2.81E-2</v>
      </c>
      <c r="G4366">
        <v>2.81E-2</v>
      </c>
      <c r="H4366">
        <v>2.81E-2</v>
      </c>
      <c r="I4366">
        <v>2.81E-2</v>
      </c>
      <c r="J4366">
        <v>2.81E-2</v>
      </c>
      <c r="K4366">
        <v>2.81E-2</v>
      </c>
      <c r="L4366">
        <v>2.81E-2</v>
      </c>
    </row>
    <row r="4367" spans="1:12" x14ac:dyDescent="0.25">
      <c r="A4367" t="s">
        <v>716</v>
      </c>
      <c r="B4367">
        <v>2017</v>
      </c>
      <c r="C4367" t="s">
        <v>700</v>
      </c>
      <c r="D4367">
        <v>0.30070000000000002</v>
      </c>
      <c r="E4367">
        <v>0.30070000000000002</v>
      </c>
      <c r="F4367">
        <v>0.30070000000000002</v>
      </c>
      <c r="G4367">
        <v>0.30070000000000002</v>
      </c>
      <c r="H4367">
        <v>0.30070000000000002</v>
      </c>
      <c r="I4367">
        <v>0.30070000000000002</v>
      </c>
      <c r="J4367">
        <v>0.30070000000000002</v>
      </c>
      <c r="K4367">
        <v>0.30070000000000002</v>
      </c>
      <c r="L4367">
        <v>0.30070000000000002</v>
      </c>
    </row>
    <row r="4368" spans="1:12" x14ac:dyDescent="0.25">
      <c r="A4368" t="s">
        <v>716</v>
      </c>
      <c r="B4368">
        <v>2017</v>
      </c>
      <c r="C4368" t="s">
        <v>702</v>
      </c>
      <c r="D4368">
        <v>6.3600000000000004E-2</v>
      </c>
      <c r="E4368">
        <v>6.3600000000000004E-2</v>
      </c>
      <c r="F4368">
        <v>6.3600000000000004E-2</v>
      </c>
      <c r="G4368">
        <v>6.3600000000000004E-2</v>
      </c>
      <c r="H4368">
        <v>6.3600000000000004E-2</v>
      </c>
      <c r="I4368">
        <v>6.3600000000000004E-2</v>
      </c>
      <c r="J4368">
        <v>6.3600000000000004E-2</v>
      </c>
      <c r="K4368">
        <v>6.3600000000000004E-2</v>
      </c>
      <c r="L4368">
        <v>6.3600000000000004E-2</v>
      </c>
    </row>
    <row r="4369" spans="1:12" x14ac:dyDescent="0.25">
      <c r="A4369" t="s">
        <v>716</v>
      </c>
      <c r="B4369">
        <v>2017</v>
      </c>
      <c r="C4369" t="s">
        <v>703</v>
      </c>
      <c r="D4369">
        <v>1.2699999999999999E-2</v>
      </c>
      <c r="E4369">
        <v>1.2699999999999999E-2</v>
      </c>
      <c r="F4369">
        <v>1.2699999999999999E-2</v>
      </c>
      <c r="G4369">
        <v>1.2699999999999999E-2</v>
      </c>
      <c r="H4369">
        <v>1.2699999999999999E-2</v>
      </c>
      <c r="I4369">
        <v>1.2699999999999999E-2</v>
      </c>
      <c r="J4369">
        <v>1.2699999999999999E-2</v>
      </c>
      <c r="K4369">
        <v>1.2699999999999999E-2</v>
      </c>
      <c r="L4369">
        <v>1.2699999999999999E-2</v>
      </c>
    </row>
    <row r="4370" spans="1:12" x14ac:dyDescent="0.25">
      <c r="A4370" t="s">
        <v>717</v>
      </c>
      <c r="B4370">
        <v>2017</v>
      </c>
      <c r="C4370" t="s">
        <v>701</v>
      </c>
      <c r="D4370">
        <v>2.1360999999999999</v>
      </c>
      <c r="E4370">
        <v>2.1360999999999999</v>
      </c>
      <c r="F4370">
        <v>2.1360999999999999</v>
      </c>
      <c r="G4370">
        <v>2.1360999999999999</v>
      </c>
      <c r="H4370">
        <v>2.1360999999999999</v>
      </c>
      <c r="I4370">
        <v>2.1360999999999999</v>
      </c>
      <c r="J4370">
        <v>2.1360999999999999</v>
      </c>
      <c r="K4370">
        <v>2.1360999999999999</v>
      </c>
      <c r="L4370">
        <v>2.1360999999999999</v>
      </c>
    </row>
    <row r="4371" spans="1:12" x14ac:dyDescent="0.25">
      <c r="A4371" t="s">
        <v>717</v>
      </c>
      <c r="B4371">
        <v>2017</v>
      </c>
      <c r="C4371" t="s">
        <v>697</v>
      </c>
      <c r="D4371">
        <v>7.2704000000000004</v>
      </c>
      <c r="E4371">
        <v>7.2704000000000004</v>
      </c>
      <c r="F4371">
        <v>7.2704000000000004</v>
      </c>
      <c r="G4371">
        <v>7.2704000000000004</v>
      </c>
      <c r="H4371">
        <v>7.2704000000000004</v>
      </c>
      <c r="I4371">
        <v>7.2704000000000004</v>
      </c>
      <c r="J4371">
        <v>7.2704000000000004</v>
      </c>
      <c r="K4371">
        <v>7.2704000000000004</v>
      </c>
      <c r="L4371">
        <v>7.2704000000000004</v>
      </c>
    </row>
    <row r="4372" spans="1:12" x14ac:dyDescent="0.25">
      <c r="A4372" t="s">
        <v>717</v>
      </c>
      <c r="B4372">
        <v>2017</v>
      </c>
      <c r="C4372" t="s">
        <v>703</v>
      </c>
      <c r="D4372">
        <v>9.9599999999999994E-2</v>
      </c>
      <c r="E4372">
        <v>9.9599999999999994E-2</v>
      </c>
      <c r="F4372">
        <v>9.9599999999999994E-2</v>
      </c>
      <c r="G4372">
        <v>9.9599999999999994E-2</v>
      </c>
      <c r="H4372">
        <v>9.9599999999999994E-2</v>
      </c>
      <c r="I4372">
        <v>9.9599999999999994E-2</v>
      </c>
      <c r="J4372">
        <v>9.9599999999999994E-2</v>
      </c>
      <c r="K4372">
        <v>9.9599999999999994E-2</v>
      </c>
      <c r="L4372">
        <v>9.9599999999999994E-2</v>
      </c>
    </row>
    <row r="4373" spans="1:12" x14ac:dyDescent="0.25">
      <c r="A4373" t="s">
        <v>717</v>
      </c>
      <c r="B4373">
        <v>2017</v>
      </c>
      <c r="C4373" t="s">
        <v>702</v>
      </c>
      <c r="D4373">
        <v>0.50009999999999999</v>
      </c>
      <c r="E4373">
        <v>0.50009999999999999</v>
      </c>
      <c r="F4373">
        <v>0.50009999999999999</v>
      </c>
      <c r="G4373">
        <v>0.50009999999999999</v>
      </c>
      <c r="H4373">
        <v>0.50009999999999999</v>
      </c>
      <c r="I4373">
        <v>0.50009999999999999</v>
      </c>
      <c r="J4373">
        <v>0.50009999999999999</v>
      </c>
      <c r="K4373">
        <v>0.50009999999999999</v>
      </c>
      <c r="L4373">
        <v>0.50009999999999999</v>
      </c>
    </row>
    <row r="4374" spans="1:12" x14ac:dyDescent="0.25">
      <c r="A4374" t="s">
        <v>717</v>
      </c>
      <c r="B4374">
        <v>2017</v>
      </c>
      <c r="C4374" t="s">
        <v>700</v>
      </c>
      <c r="D4374">
        <v>2.3626999999999998</v>
      </c>
      <c r="E4374">
        <v>2.3626999999999998</v>
      </c>
      <c r="F4374">
        <v>2.3626999999999998</v>
      </c>
      <c r="G4374">
        <v>2.3626999999999998</v>
      </c>
      <c r="H4374">
        <v>2.3626999999999998</v>
      </c>
      <c r="I4374">
        <v>2.3626999999999998</v>
      </c>
      <c r="J4374">
        <v>2.3626999999999998</v>
      </c>
      <c r="K4374">
        <v>2.3626999999999998</v>
      </c>
      <c r="L4374">
        <v>2.3626999999999998</v>
      </c>
    </row>
    <row r="4375" spans="1:12" x14ac:dyDescent="0.25">
      <c r="A4375" t="s">
        <v>717</v>
      </c>
      <c r="B4375">
        <v>2017</v>
      </c>
      <c r="C4375" t="s">
        <v>698</v>
      </c>
      <c r="D4375">
        <v>1.9508000000000001</v>
      </c>
      <c r="E4375">
        <v>1.9508000000000001</v>
      </c>
      <c r="F4375">
        <v>1.9508000000000001</v>
      </c>
      <c r="G4375">
        <v>1.9508000000000001</v>
      </c>
      <c r="H4375">
        <v>1.9508000000000001</v>
      </c>
      <c r="I4375">
        <v>1.9508000000000001</v>
      </c>
      <c r="J4375">
        <v>1.9508000000000001</v>
      </c>
      <c r="K4375">
        <v>1.9508000000000001</v>
      </c>
      <c r="L4375">
        <v>1.9508000000000001</v>
      </c>
    </row>
    <row r="4376" spans="1:12" x14ac:dyDescent="0.25">
      <c r="A4376" t="s">
        <v>717</v>
      </c>
      <c r="B4376">
        <v>2017</v>
      </c>
      <c r="C4376" t="s">
        <v>699</v>
      </c>
      <c r="D4376">
        <v>0.22109999999999999</v>
      </c>
      <c r="E4376">
        <v>0.22109999999999999</v>
      </c>
      <c r="F4376">
        <v>0.22109999999999999</v>
      </c>
      <c r="G4376">
        <v>0.22109999999999999</v>
      </c>
      <c r="H4376">
        <v>0.22109999999999999</v>
      </c>
      <c r="I4376">
        <v>0.22109999999999999</v>
      </c>
      <c r="J4376">
        <v>0.22109999999999999</v>
      </c>
      <c r="K4376">
        <v>0.22109999999999999</v>
      </c>
      <c r="L4376">
        <v>0.22109999999999999</v>
      </c>
    </row>
    <row r="4377" spans="1:12" x14ac:dyDescent="0.25">
      <c r="A4377" t="s">
        <v>718</v>
      </c>
      <c r="B4377">
        <v>2017</v>
      </c>
      <c r="C4377" t="s">
        <v>701</v>
      </c>
      <c r="D4377">
        <v>1.1119000000000001</v>
      </c>
      <c r="E4377">
        <v>1.1119000000000001</v>
      </c>
      <c r="F4377">
        <v>1.1119000000000001</v>
      </c>
      <c r="G4377">
        <v>1.1119000000000001</v>
      </c>
      <c r="H4377">
        <v>1.1119000000000001</v>
      </c>
      <c r="I4377">
        <v>1.1119000000000001</v>
      </c>
      <c r="J4377">
        <v>1.1119000000000001</v>
      </c>
      <c r="K4377">
        <v>1.1119000000000001</v>
      </c>
      <c r="L4377">
        <v>1.1119000000000001</v>
      </c>
    </row>
    <row r="4378" spans="1:12" x14ac:dyDescent="0.25">
      <c r="A4378" t="s">
        <v>718</v>
      </c>
      <c r="B4378">
        <v>2017</v>
      </c>
      <c r="C4378" t="s">
        <v>698</v>
      </c>
      <c r="D4378">
        <v>1.3030999999999999</v>
      </c>
      <c r="E4378">
        <v>1.3030999999999999</v>
      </c>
      <c r="F4378">
        <v>1.3030999999999999</v>
      </c>
      <c r="G4378">
        <v>1.3030999999999999</v>
      </c>
      <c r="H4378">
        <v>1.3030999999999999</v>
      </c>
      <c r="I4378">
        <v>1.3030999999999999</v>
      </c>
      <c r="J4378">
        <v>1.3030999999999999</v>
      </c>
      <c r="K4378">
        <v>1.3030999999999999</v>
      </c>
      <c r="L4378">
        <v>1.3030999999999999</v>
      </c>
    </row>
    <row r="4379" spans="1:12" x14ac:dyDescent="0.25">
      <c r="A4379" t="s">
        <v>718</v>
      </c>
      <c r="B4379">
        <v>2017</v>
      </c>
      <c r="C4379" t="s">
        <v>700</v>
      </c>
      <c r="D4379">
        <v>1.1785000000000001</v>
      </c>
      <c r="E4379">
        <v>1.1785000000000001</v>
      </c>
      <c r="F4379">
        <v>1.1785000000000001</v>
      </c>
      <c r="G4379">
        <v>1.1785000000000001</v>
      </c>
      <c r="H4379">
        <v>1.1785000000000001</v>
      </c>
      <c r="I4379">
        <v>1.1785000000000001</v>
      </c>
      <c r="J4379">
        <v>1.1785000000000001</v>
      </c>
      <c r="K4379">
        <v>1.1785000000000001</v>
      </c>
      <c r="L4379">
        <v>1.1785000000000001</v>
      </c>
    </row>
    <row r="4380" spans="1:12" x14ac:dyDescent="0.25">
      <c r="A4380" t="s">
        <v>718</v>
      </c>
      <c r="B4380">
        <v>2017</v>
      </c>
      <c r="C4380" t="s">
        <v>703</v>
      </c>
      <c r="D4380">
        <v>4.9700000000000001E-2</v>
      </c>
      <c r="E4380">
        <v>4.9700000000000001E-2</v>
      </c>
      <c r="F4380">
        <v>4.9700000000000001E-2</v>
      </c>
      <c r="G4380">
        <v>4.9700000000000001E-2</v>
      </c>
      <c r="H4380">
        <v>4.9700000000000001E-2</v>
      </c>
      <c r="I4380">
        <v>4.9700000000000001E-2</v>
      </c>
      <c r="J4380">
        <v>4.9700000000000001E-2</v>
      </c>
      <c r="K4380">
        <v>4.9700000000000001E-2</v>
      </c>
      <c r="L4380">
        <v>4.9700000000000001E-2</v>
      </c>
    </row>
    <row r="4381" spans="1:12" x14ac:dyDescent="0.25">
      <c r="A4381" t="s">
        <v>718</v>
      </c>
      <c r="B4381">
        <v>2017</v>
      </c>
      <c r="C4381" t="s">
        <v>697</v>
      </c>
      <c r="D4381">
        <v>4.0029000000000003</v>
      </c>
      <c r="E4381">
        <v>4.0029000000000003</v>
      </c>
      <c r="F4381">
        <v>4.0029000000000003</v>
      </c>
      <c r="G4381">
        <v>4.0029000000000003</v>
      </c>
      <c r="H4381">
        <v>4.0029000000000003</v>
      </c>
      <c r="I4381">
        <v>4.0029000000000003</v>
      </c>
      <c r="J4381">
        <v>4.0029000000000003</v>
      </c>
      <c r="K4381">
        <v>4.0029000000000003</v>
      </c>
      <c r="L4381">
        <v>4.0029000000000003</v>
      </c>
    </row>
    <row r="4382" spans="1:12" x14ac:dyDescent="0.25">
      <c r="A4382" t="s">
        <v>718</v>
      </c>
      <c r="B4382">
        <v>2017</v>
      </c>
      <c r="C4382" t="s">
        <v>702</v>
      </c>
      <c r="D4382">
        <v>0.24940000000000001</v>
      </c>
      <c r="E4382">
        <v>0.24940000000000001</v>
      </c>
      <c r="F4382">
        <v>0.24940000000000001</v>
      </c>
      <c r="G4382">
        <v>0.24940000000000001</v>
      </c>
      <c r="H4382">
        <v>0.24940000000000001</v>
      </c>
      <c r="I4382">
        <v>0.24940000000000001</v>
      </c>
      <c r="J4382">
        <v>0.24940000000000001</v>
      </c>
      <c r="K4382">
        <v>0.24940000000000001</v>
      </c>
      <c r="L4382">
        <v>0.24940000000000001</v>
      </c>
    </row>
    <row r="4383" spans="1:12" x14ac:dyDescent="0.25">
      <c r="A4383" t="s">
        <v>718</v>
      </c>
      <c r="B4383">
        <v>2017</v>
      </c>
      <c r="C4383" t="s">
        <v>699</v>
      </c>
      <c r="D4383">
        <v>0.1103</v>
      </c>
      <c r="E4383">
        <v>0.1103</v>
      </c>
      <c r="F4383">
        <v>0.1103</v>
      </c>
      <c r="G4383">
        <v>0.1103</v>
      </c>
      <c r="H4383">
        <v>0.1103</v>
      </c>
      <c r="I4383">
        <v>0.1103</v>
      </c>
      <c r="J4383">
        <v>0.1103</v>
      </c>
      <c r="K4383">
        <v>0.1103</v>
      </c>
      <c r="L4383">
        <v>0.1103</v>
      </c>
    </row>
    <row r="4384" spans="1:12" x14ac:dyDescent="0.25">
      <c r="A4384" t="s">
        <v>719</v>
      </c>
      <c r="B4384">
        <v>2017</v>
      </c>
      <c r="C4384" t="s">
        <v>700</v>
      </c>
      <c r="D4384">
        <v>0.54349999999999998</v>
      </c>
      <c r="E4384">
        <v>0.54349999999999998</v>
      </c>
      <c r="F4384">
        <v>0.54349999999999998</v>
      </c>
      <c r="G4384">
        <v>0.54349999999999998</v>
      </c>
      <c r="H4384">
        <v>0.54349999999999998</v>
      </c>
      <c r="I4384">
        <v>0.54349999999999998</v>
      </c>
      <c r="J4384">
        <v>0.54349999999999998</v>
      </c>
      <c r="K4384">
        <v>0.54349999999999998</v>
      </c>
      <c r="L4384">
        <v>0.54349999999999998</v>
      </c>
    </row>
    <row r="4385" spans="1:12" x14ac:dyDescent="0.25">
      <c r="A4385" t="s">
        <v>719</v>
      </c>
      <c r="B4385">
        <v>2017</v>
      </c>
      <c r="C4385" t="s">
        <v>697</v>
      </c>
      <c r="D4385">
        <v>1.8023</v>
      </c>
      <c r="E4385">
        <v>1.8023</v>
      </c>
      <c r="F4385">
        <v>1.8023</v>
      </c>
      <c r="G4385">
        <v>1.8023</v>
      </c>
      <c r="H4385">
        <v>1.8023</v>
      </c>
      <c r="I4385">
        <v>1.8023</v>
      </c>
      <c r="J4385">
        <v>1.8023</v>
      </c>
      <c r="K4385">
        <v>1.8023</v>
      </c>
      <c r="L4385">
        <v>1.8023</v>
      </c>
    </row>
    <row r="4386" spans="1:12" x14ac:dyDescent="0.25">
      <c r="A4386" t="s">
        <v>719</v>
      </c>
      <c r="B4386">
        <v>2017</v>
      </c>
      <c r="C4386" t="s">
        <v>699</v>
      </c>
      <c r="D4386">
        <v>5.0900000000000001E-2</v>
      </c>
      <c r="E4386">
        <v>5.0900000000000001E-2</v>
      </c>
      <c r="F4386">
        <v>5.0900000000000001E-2</v>
      </c>
      <c r="G4386">
        <v>5.0900000000000001E-2</v>
      </c>
      <c r="H4386">
        <v>5.0900000000000001E-2</v>
      </c>
      <c r="I4386">
        <v>5.0900000000000001E-2</v>
      </c>
      <c r="J4386">
        <v>5.0900000000000001E-2</v>
      </c>
      <c r="K4386">
        <v>5.0900000000000001E-2</v>
      </c>
      <c r="L4386">
        <v>5.0900000000000001E-2</v>
      </c>
    </row>
    <row r="4387" spans="1:12" x14ac:dyDescent="0.25">
      <c r="A4387" t="s">
        <v>719</v>
      </c>
      <c r="B4387">
        <v>2017</v>
      </c>
      <c r="C4387" t="s">
        <v>702</v>
      </c>
      <c r="D4387">
        <v>0.115</v>
      </c>
      <c r="E4387">
        <v>0.115</v>
      </c>
      <c r="F4387">
        <v>0.115</v>
      </c>
      <c r="G4387">
        <v>0.115</v>
      </c>
      <c r="H4387">
        <v>0.115</v>
      </c>
      <c r="I4387">
        <v>0.115</v>
      </c>
      <c r="J4387">
        <v>0.115</v>
      </c>
      <c r="K4387">
        <v>0.115</v>
      </c>
      <c r="L4387">
        <v>0.115</v>
      </c>
    </row>
    <row r="4388" spans="1:12" x14ac:dyDescent="0.25">
      <c r="A4388" t="s">
        <v>719</v>
      </c>
      <c r="B4388">
        <v>2017</v>
      </c>
      <c r="C4388" t="s">
        <v>701</v>
      </c>
      <c r="D4388">
        <v>0.52749999999999997</v>
      </c>
      <c r="E4388">
        <v>0.52749999999999997</v>
      </c>
      <c r="F4388">
        <v>0.52749999999999997</v>
      </c>
      <c r="G4388">
        <v>0.52749999999999997</v>
      </c>
      <c r="H4388">
        <v>0.52749999999999997</v>
      </c>
      <c r="I4388">
        <v>0.52749999999999997</v>
      </c>
      <c r="J4388">
        <v>0.52749999999999997</v>
      </c>
      <c r="K4388">
        <v>0.52749999999999997</v>
      </c>
      <c r="L4388">
        <v>0.52749999999999997</v>
      </c>
    </row>
    <row r="4389" spans="1:12" x14ac:dyDescent="0.25">
      <c r="A4389" t="s">
        <v>719</v>
      </c>
      <c r="B4389">
        <v>2017</v>
      </c>
      <c r="C4389" t="s">
        <v>698</v>
      </c>
      <c r="D4389">
        <v>0.54249999999999998</v>
      </c>
      <c r="E4389">
        <v>0.54249999999999998</v>
      </c>
      <c r="F4389">
        <v>0.54249999999999998</v>
      </c>
      <c r="G4389">
        <v>0.54249999999999998</v>
      </c>
      <c r="H4389">
        <v>0.54249999999999998</v>
      </c>
      <c r="I4389">
        <v>0.54249999999999998</v>
      </c>
      <c r="J4389">
        <v>0.54249999999999998</v>
      </c>
      <c r="K4389">
        <v>0.54249999999999998</v>
      </c>
      <c r="L4389">
        <v>0.54249999999999998</v>
      </c>
    </row>
    <row r="4390" spans="1:12" x14ac:dyDescent="0.25">
      <c r="A4390" t="s">
        <v>719</v>
      </c>
      <c r="B4390">
        <v>2017</v>
      </c>
      <c r="C4390" t="s">
        <v>703</v>
      </c>
      <c r="D4390">
        <v>2.29E-2</v>
      </c>
      <c r="E4390">
        <v>2.29E-2</v>
      </c>
      <c r="F4390">
        <v>2.29E-2</v>
      </c>
      <c r="G4390">
        <v>2.29E-2</v>
      </c>
      <c r="H4390">
        <v>2.29E-2</v>
      </c>
      <c r="I4390">
        <v>2.29E-2</v>
      </c>
      <c r="J4390">
        <v>2.29E-2</v>
      </c>
      <c r="K4390">
        <v>2.29E-2</v>
      </c>
      <c r="L4390">
        <v>2.29E-2</v>
      </c>
    </row>
    <row r="4391" spans="1:12" x14ac:dyDescent="0.25">
      <c r="A4391" t="s">
        <v>720</v>
      </c>
      <c r="B4391">
        <v>2017</v>
      </c>
      <c r="C4391" t="s">
        <v>700</v>
      </c>
      <c r="D4391">
        <v>0.51519999999999999</v>
      </c>
      <c r="E4391">
        <v>0.51519999999999999</v>
      </c>
      <c r="F4391">
        <v>0.51519999999999999</v>
      </c>
      <c r="G4391">
        <v>0.51519999999999999</v>
      </c>
      <c r="H4391">
        <v>0.51519999999999999</v>
      </c>
      <c r="I4391">
        <v>0.51519999999999999</v>
      </c>
      <c r="J4391">
        <v>0.51519999999999999</v>
      </c>
      <c r="K4391">
        <v>0.51519999999999999</v>
      </c>
      <c r="L4391">
        <v>0.51519999999999999</v>
      </c>
    </row>
    <row r="4392" spans="1:12" x14ac:dyDescent="0.25">
      <c r="A4392" t="s">
        <v>720</v>
      </c>
      <c r="B4392">
        <v>2017</v>
      </c>
      <c r="C4392" t="s">
        <v>699</v>
      </c>
      <c r="D4392">
        <v>4.82E-2</v>
      </c>
      <c r="E4392">
        <v>4.82E-2</v>
      </c>
      <c r="F4392">
        <v>4.82E-2</v>
      </c>
      <c r="G4392">
        <v>4.82E-2</v>
      </c>
      <c r="H4392">
        <v>4.82E-2</v>
      </c>
      <c r="I4392">
        <v>4.82E-2</v>
      </c>
      <c r="J4392">
        <v>4.82E-2</v>
      </c>
      <c r="K4392">
        <v>4.82E-2</v>
      </c>
      <c r="L4392">
        <v>4.82E-2</v>
      </c>
    </row>
    <row r="4393" spans="1:12" x14ac:dyDescent="0.25">
      <c r="A4393" t="s">
        <v>720</v>
      </c>
      <c r="B4393">
        <v>2017</v>
      </c>
      <c r="C4393" t="s">
        <v>698</v>
      </c>
      <c r="D4393">
        <v>0.5212</v>
      </c>
      <c r="E4393">
        <v>0.5212</v>
      </c>
      <c r="F4393">
        <v>0.5212</v>
      </c>
      <c r="G4393">
        <v>0.5212</v>
      </c>
      <c r="H4393">
        <v>0.5212</v>
      </c>
      <c r="I4393">
        <v>0.5212</v>
      </c>
      <c r="J4393">
        <v>0.5212</v>
      </c>
      <c r="K4393">
        <v>0.5212</v>
      </c>
      <c r="L4393">
        <v>0.5212</v>
      </c>
    </row>
    <row r="4394" spans="1:12" x14ac:dyDescent="0.25">
      <c r="A4394" t="s">
        <v>720</v>
      </c>
      <c r="B4394">
        <v>2017</v>
      </c>
      <c r="C4394" t="s">
        <v>702</v>
      </c>
      <c r="D4394">
        <v>0.109</v>
      </c>
      <c r="E4394">
        <v>0.109</v>
      </c>
      <c r="F4394">
        <v>0.109</v>
      </c>
      <c r="G4394">
        <v>0.109</v>
      </c>
      <c r="H4394">
        <v>0.109</v>
      </c>
      <c r="I4394">
        <v>0.109</v>
      </c>
      <c r="J4394">
        <v>0.109</v>
      </c>
      <c r="K4394">
        <v>0.109</v>
      </c>
      <c r="L4394">
        <v>0.109</v>
      </c>
    </row>
    <row r="4395" spans="1:12" x14ac:dyDescent="0.25">
      <c r="A4395" t="s">
        <v>720</v>
      </c>
      <c r="B4395">
        <v>2017</v>
      </c>
      <c r="C4395" t="s">
        <v>697</v>
      </c>
      <c r="D4395">
        <v>1.7040999999999999</v>
      </c>
      <c r="E4395">
        <v>1.7040999999999999</v>
      </c>
      <c r="F4395">
        <v>1.7040999999999999</v>
      </c>
      <c r="G4395">
        <v>1.7040999999999999</v>
      </c>
      <c r="H4395">
        <v>1.7040999999999999</v>
      </c>
      <c r="I4395">
        <v>1.7040999999999999</v>
      </c>
      <c r="J4395">
        <v>1.7040999999999999</v>
      </c>
      <c r="K4395">
        <v>1.7040999999999999</v>
      </c>
      <c r="L4395">
        <v>1.7040999999999999</v>
      </c>
    </row>
    <row r="4396" spans="1:12" x14ac:dyDescent="0.25">
      <c r="A4396" t="s">
        <v>720</v>
      </c>
      <c r="B4396">
        <v>2017</v>
      </c>
      <c r="C4396" t="s">
        <v>701</v>
      </c>
      <c r="D4396">
        <v>0.48880000000000001</v>
      </c>
      <c r="E4396">
        <v>0.48880000000000001</v>
      </c>
      <c r="F4396">
        <v>0.48880000000000001</v>
      </c>
      <c r="G4396">
        <v>0.48880000000000001</v>
      </c>
      <c r="H4396">
        <v>0.48880000000000001</v>
      </c>
      <c r="I4396">
        <v>0.48880000000000001</v>
      </c>
      <c r="J4396">
        <v>0.48880000000000001</v>
      </c>
      <c r="K4396">
        <v>0.48880000000000001</v>
      </c>
      <c r="L4396">
        <v>0.48880000000000001</v>
      </c>
    </row>
    <row r="4397" spans="1:12" x14ac:dyDescent="0.25">
      <c r="A4397" t="s">
        <v>720</v>
      </c>
      <c r="B4397">
        <v>2017</v>
      </c>
      <c r="C4397" t="s">
        <v>703</v>
      </c>
      <c r="D4397">
        <v>2.1700000000000001E-2</v>
      </c>
      <c r="E4397">
        <v>2.1700000000000001E-2</v>
      </c>
      <c r="F4397">
        <v>2.1700000000000001E-2</v>
      </c>
      <c r="G4397">
        <v>2.1700000000000001E-2</v>
      </c>
      <c r="H4397">
        <v>2.1700000000000001E-2</v>
      </c>
      <c r="I4397">
        <v>2.1700000000000001E-2</v>
      </c>
      <c r="J4397">
        <v>2.1700000000000001E-2</v>
      </c>
      <c r="K4397">
        <v>2.1700000000000001E-2</v>
      </c>
      <c r="L4397">
        <v>2.1700000000000001E-2</v>
      </c>
    </row>
    <row r="4398" spans="1:12" x14ac:dyDescent="0.25">
      <c r="A4398" t="s">
        <v>721</v>
      </c>
      <c r="B4398">
        <v>2017</v>
      </c>
      <c r="C4398" t="s">
        <v>700</v>
      </c>
      <c r="D4398">
        <v>0.78680000000000005</v>
      </c>
      <c r="E4398">
        <v>0.78680000000000005</v>
      </c>
      <c r="F4398">
        <v>0.78680000000000005</v>
      </c>
      <c r="G4398">
        <v>0.78680000000000005</v>
      </c>
      <c r="H4398">
        <v>0.78680000000000005</v>
      </c>
      <c r="I4398">
        <v>0.78680000000000005</v>
      </c>
      <c r="J4398">
        <v>0.78680000000000005</v>
      </c>
      <c r="K4398">
        <v>0.78680000000000005</v>
      </c>
      <c r="L4398">
        <v>0.78680000000000005</v>
      </c>
    </row>
    <row r="4399" spans="1:12" x14ac:dyDescent="0.25">
      <c r="A4399" t="s">
        <v>721</v>
      </c>
      <c r="B4399">
        <v>2017</v>
      </c>
      <c r="C4399" t="s">
        <v>702</v>
      </c>
      <c r="D4399">
        <v>0.16650000000000001</v>
      </c>
      <c r="E4399">
        <v>0.16650000000000001</v>
      </c>
      <c r="F4399">
        <v>0.16650000000000001</v>
      </c>
      <c r="G4399">
        <v>0.16650000000000001</v>
      </c>
      <c r="H4399">
        <v>0.16650000000000001</v>
      </c>
      <c r="I4399">
        <v>0.16650000000000001</v>
      </c>
      <c r="J4399">
        <v>0.16650000000000001</v>
      </c>
      <c r="K4399">
        <v>0.16650000000000001</v>
      </c>
      <c r="L4399">
        <v>0.16650000000000001</v>
      </c>
    </row>
    <row r="4400" spans="1:12" x14ac:dyDescent="0.25">
      <c r="A4400" t="s">
        <v>721</v>
      </c>
      <c r="B4400">
        <v>2017</v>
      </c>
      <c r="C4400" t="s">
        <v>698</v>
      </c>
      <c r="D4400">
        <v>0.83589999999999998</v>
      </c>
      <c r="E4400">
        <v>0.83589999999999998</v>
      </c>
      <c r="F4400">
        <v>0.83589999999999998</v>
      </c>
      <c r="G4400">
        <v>0.83589999999999998</v>
      </c>
      <c r="H4400">
        <v>0.83589999999999998</v>
      </c>
      <c r="I4400">
        <v>0.83589999999999998</v>
      </c>
      <c r="J4400">
        <v>0.83589999999999998</v>
      </c>
      <c r="K4400">
        <v>0.83589999999999998</v>
      </c>
      <c r="L4400">
        <v>0.83589999999999998</v>
      </c>
    </row>
    <row r="4401" spans="1:12" x14ac:dyDescent="0.25">
      <c r="A4401" t="s">
        <v>721</v>
      </c>
      <c r="B4401">
        <v>2017</v>
      </c>
      <c r="C4401" t="s">
        <v>697</v>
      </c>
      <c r="D4401">
        <v>2.6738</v>
      </c>
      <c r="E4401">
        <v>2.6738</v>
      </c>
      <c r="F4401">
        <v>2.6738</v>
      </c>
      <c r="G4401">
        <v>2.6738</v>
      </c>
      <c r="H4401">
        <v>2.6738</v>
      </c>
      <c r="I4401">
        <v>2.6738</v>
      </c>
      <c r="J4401">
        <v>2.6738</v>
      </c>
      <c r="K4401">
        <v>2.6738</v>
      </c>
      <c r="L4401">
        <v>2.6738</v>
      </c>
    </row>
    <row r="4402" spans="1:12" x14ac:dyDescent="0.25">
      <c r="A4402" t="s">
        <v>721</v>
      </c>
      <c r="B4402">
        <v>2017</v>
      </c>
      <c r="C4402" t="s">
        <v>699</v>
      </c>
      <c r="D4402">
        <v>7.3599999999999999E-2</v>
      </c>
      <c r="E4402">
        <v>7.3599999999999999E-2</v>
      </c>
      <c r="F4402">
        <v>7.3599999999999999E-2</v>
      </c>
      <c r="G4402">
        <v>7.3599999999999999E-2</v>
      </c>
      <c r="H4402">
        <v>7.3599999999999999E-2</v>
      </c>
      <c r="I4402">
        <v>7.3599999999999999E-2</v>
      </c>
      <c r="J4402">
        <v>7.3599999999999999E-2</v>
      </c>
      <c r="K4402">
        <v>7.3599999999999999E-2</v>
      </c>
      <c r="L4402">
        <v>7.3599999999999999E-2</v>
      </c>
    </row>
    <row r="4403" spans="1:12" x14ac:dyDescent="0.25">
      <c r="A4403" t="s">
        <v>721</v>
      </c>
      <c r="B4403">
        <v>2017</v>
      </c>
      <c r="C4403" t="s">
        <v>701</v>
      </c>
      <c r="D4403">
        <v>0.77780000000000005</v>
      </c>
      <c r="E4403">
        <v>0.77780000000000005</v>
      </c>
      <c r="F4403">
        <v>0.77780000000000005</v>
      </c>
      <c r="G4403">
        <v>0.77780000000000005</v>
      </c>
      <c r="H4403">
        <v>0.77780000000000005</v>
      </c>
      <c r="I4403">
        <v>0.77780000000000005</v>
      </c>
      <c r="J4403">
        <v>0.77780000000000005</v>
      </c>
      <c r="K4403">
        <v>0.77780000000000005</v>
      </c>
      <c r="L4403">
        <v>0.77780000000000005</v>
      </c>
    </row>
    <row r="4404" spans="1:12" x14ac:dyDescent="0.25">
      <c r="A4404" t="s">
        <v>721</v>
      </c>
      <c r="B4404">
        <v>2017</v>
      </c>
      <c r="C4404" t="s">
        <v>703</v>
      </c>
      <c r="D4404">
        <v>3.32E-2</v>
      </c>
      <c r="E4404">
        <v>3.32E-2</v>
      </c>
      <c r="F4404">
        <v>3.32E-2</v>
      </c>
      <c r="G4404">
        <v>3.32E-2</v>
      </c>
      <c r="H4404">
        <v>3.32E-2</v>
      </c>
      <c r="I4404">
        <v>3.32E-2</v>
      </c>
      <c r="J4404">
        <v>3.32E-2</v>
      </c>
      <c r="K4404">
        <v>3.32E-2</v>
      </c>
      <c r="L4404">
        <v>3.32E-2</v>
      </c>
    </row>
    <row r="4405" spans="1:12" x14ac:dyDescent="0.25">
      <c r="A4405" t="s">
        <v>722</v>
      </c>
      <c r="B4405">
        <v>2017</v>
      </c>
      <c r="C4405" t="s">
        <v>701</v>
      </c>
      <c r="D4405">
        <v>0.81840000000000002</v>
      </c>
      <c r="E4405">
        <v>0.81840000000000002</v>
      </c>
      <c r="F4405">
        <v>0.81840000000000002</v>
      </c>
      <c r="G4405">
        <v>0.81840000000000002</v>
      </c>
      <c r="H4405">
        <v>0.81840000000000002</v>
      </c>
      <c r="I4405">
        <v>0.81840000000000002</v>
      </c>
      <c r="J4405">
        <v>0.81840000000000002</v>
      </c>
      <c r="K4405">
        <v>0.81840000000000002</v>
      </c>
      <c r="L4405">
        <v>0.81840000000000002</v>
      </c>
    </row>
    <row r="4406" spans="1:12" x14ac:dyDescent="0.25">
      <c r="A4406" t="s">
        <v>722</v>
      </c>
      <c r="B4406">
        <v>2017</v>
      </c>
      <c r="C4406" t="s">
        <v>698</v>
      </c>
      <c r="D4406">
        <v>0.81830000000000003</v>
      </c>
      <c r="E4406">
        <v>0.81830000000000003</v>
      </c>
      <c r="F4406">
        <v>0.81830000000000003</v>
      </c>
      <c r="G4406">
        <v>0.81830000000000003</v>
      </c>
      <c r="H4406">
        <v>0.81830000000000003</v>
      </c>
      <c r="I4406">
        <v>0.81830000000000003</v>
      </c>
      <c r="J4406">
        <v>0.81830000000000003</v>
      </c>
      <c r="K4406">
        <v>0.81830000000000003</v>
      </c>
      <c r="L4406">
        <v>0.81830000000000003</v>
      </c>
    </row>
    <row r="4407" spans="1:12" x14ac:dyDescent="0.25">
      <c r="A4407" t="s">
        <v>722</v>
      </c>
      <c r="B4407">
        <v>2017</v>
      </c>
      <c r="C4407" t="s">
        <v>702</v>
      </c>
      <c r="D4407">
        <v>0.1784</v>
      </c>
      <c r="E4407">
        <v>0.1784</v>
      </c>
      <c r="F4407">
        <v>0.1784</v>
      </c>
      <c r="G4407">
        <v>0.1784</v>
      </c>
      <c r="H4407">
        <v>0.1784</v>
      </c>
      <c r="I4407">
        <v>0.1784</v>
      </c>
      <c r="J4407">
        <v>0.1784</v>
      </c>
      <c r="K4407">
        <v>0.1784</v>
      </c>
      <c r="L4407">
        <v>0.1784</v>
      </c>
    </row>
    <row r="4408" spans="1:12" x14ac:dyDescent="0.25">
      <c r="A4408" t="s">
        <v>722</v>
      </c>
      <c r="B4408">
        <v>2017</v>
      </c>
      <c r="C4408" t="s">
        <v>699</v>
      </c>
      <c r="D4408">
        <v>7.8899999999999998E-2</v>
      </c>
      <c r="E4408">
        <v>7.8899999999999998E-2</v>
      </c>
      <c r="F4408">
        <v>7.8899999999999998E-2</v>
      </c>
      <c r="G4408">
        <v>7.8899999999999998E-2</v>
      </c>
      <c r="H4408">
        <v>7.8899999999999998E-2</v>
      </c>
      <c r="I4408">
        <v>7.8899999999999998E-2</v>
      </c>
      <c r="J4408">
        <v>7.8899999999999998E-2</v>
      </c>
      <c r="K4408">
        <v>7.8899999999999998E-2</v>
      </c>
      <c r="L4408">
        <v>7.8899999999999998E-2</v>
      </c>
    </row>
    <row r="4409" spans="1:12" x14ac:dyDescent="0.25">
      <c r="A4409" t="s">
        <v>722</v>
      </c>
      <c r="B4409">
        <v>2017</v>
      </c>
      <c r="C4409" t="s">
        <v>697</v>
      </c>
      <c r="D4409">
        <v>2.7722000000000002</v>
      </c>
      <c r="E4409">
        <v>2.7722000000000002</v>
      </c>
      <c r="F4409">
        <v>2.7722000000000002</v>
      </c>
      <c r="G4409">
        <v>2.7722000000000002</v>
      </c>
      <c r="H4409">
        <v>2.7722000000000002</v>
      </c>
      <c r="I4409">
        <v>2.7722000000000002</v>
      </c>
      <c r="J4409">
        <v>2.7722000000000002</v>
      </c>
      <c r="K4409">
        <v>2.7722000000000002</v>
      </c>
      <c r="L4409">
        <v>2.7722000000000002</v>
      </c>
    </row>
    <row r="4410" spans="1:12" x14ac:dyDescent="0.25">
      <c r="A4410" t="s">
        <v>722</v>
      </c>
      <c r="B4410">
        <v>2017</v>
      </c>
      <c r="C4410" t="s">
        <v>700</v>
      </c>
      <c r="D4410">
        <v>0.8427</v>
      </c>
      <c r="E4410">
        <v>0.8427</v>
      </c>
      <c r="F4410">
        <v>0.8427</v>
      </c>
      <c r="G4410">
        <v>0.8427</v>
      </c>
      <c r="H4410">
        <v>0.8427</v>
      </c>
      <c r="I4410">
        <v>0.8427</v>
      </c>
      <c r="J4410">
        <v>0.8427</v>
      </c>
      <c r="K4410">
        <v>0.8427</v>
      </c>
      <c r="L4410">
        <v>0.8427</v>
      </c>
    </row>
    <row r="4411" spans="1:12" x14ac:dyDescent="0.25">
      <c r="A4411" t="s">
        <v>722</v>
      </c>
      <c r="B4411">
        <v>2017</v>
      </c>
      <c r="C4411" t="s">
        <v>703</v>
      </c>
      <c r="D4411">
        <v>3.5499999999999997E-2</v>
      </c>
      <c r="E4411">
        <v>3.5499999999999997E-2</v>
      </c>
      <c r="F4411">
        <v>3.5499999999999997E-2</v>
      </c>
      <c r="G4411">
        <v>3.5499999999999997E-2</v>
      </c>
      <c r="H4411">
        <v>3.5499999999999997E-2</v>
      </c>
      <c r="I4411">
        <v>3.5499999999999997E-2</v>
      </c>
      <c r="J4411">
        <v>3.5499999999999997E-2</v>
      </c>
      <c r="K4411">
        <v>3.5499999999999997E-2</v>
      </c>
      <c r="L4411">
        <v>3.5499999999999997E-2</v>
      </c>
    </row>
    <row r="4412" spans="1:12" x14ac:dyDescent="0.25">
      <c r="A4412" t="s">
        <v>723</v>
      </c>
      <c r="B4412">
        <v>2017</v>
      </c>
      <c r="C4412" t="s">
        <v>698</v>
      </c>
      <c r="D4412">
        <v>0.24779999999999999</v>
      </c>
      <c r="E4412">
        <v>0.24779999999999999</v>
      </c>
      <c r="F4412">
        <v>0.24779999999999999</v>
      </c>
      <c r="G4412">
        <v>0.24779999999999999</v>
      </c>
      <c r="H4412">
        <v>0.24779999999999999</v>
      </c>
      <c r="I4412">
        <v>0.24779999999999999</v>
      </c>
      <c r="J4412">
        <v>0.24779999999999999</v>
      </c>
      <c r="K4412">
        <v>0.24779999999999999</v>
      </c>
      <c r="L4412">
        <v>0.24779999999999999</v>
      </c>
    </row>
    <row r="4413" spans="1:12" x14ac:dyDescent="0.25">
      <c r="A4413" t="s">
        <v>723</v>
      </c>
      <c r="B4413">
        <v>2017</v>
      </c>
      <c r="C4413" t="s">
        <v>703</v>
      </c>
      <c r="D4413">
        <v>1.06E-2</v>
      </c>
      <c r="E4413">
        <v>1.06E-2</v>
      </c>
      <c r="F4413">
        <v>1.06E-2</v>
      </c>
      <c r="G4413">
        <v>1.06E-2</v>
      </c>
      <c r="H4413">
        <v>1.06E-2</v>
      </c>
      <c r="I4413">
        <v>1.06E-2</v>
      </c>
      <c r="J4413">
        <v>1.06E-2</v>
      </c>
      <c r="K4413">
        <v>1.06E-2</v>
      </c>
      <c r="L4413">
        <v>1.06E-2</v>
      </c>
    </row>
    <row r="4414" spans="1:12" x14ac:dyDescent="0.25">
      <c r="A4414" t="s">
        <v>723</v>
      </c>
      <c r="B4414">
        <v>2017</v>
      </c>
      <c r="C4414" t="s">
        <v>697</v>
      </c>
      <c r="D4414">
        <v>0.79759999999999998</v>
      </c>
      <c r="E4414">
        <v>0.79759999999999998</v>
      </c>
      <c r="F4414">
        <v>0.79759999999999998</v>
      </c>
      <c r="G4414">
        <v>0.79759999999999998</v>
      </c>
      <c r="H4414">
        <v>0.79759999999999998</v>
      </c>
      <c r="I4414">
        <v>0.79759999999999998</v>
      </c>
      <c r="J4414">
        <v>0.79759999999999998</v>
      </c>
      <c r="K4414">
        <v>0.79759999999999998</v>
      </c>
      <c r="L4414">
        <v>0.79759999999999998</v>
      </c>
    </row>
    <row r="4415" spans="1:12" x14ac:dyDescent="0.25">
      <c r="A4415" t="s">
        <v>723</v>
      </c>
      <c r="B4415">
        <v>2017</v>
      </c>
      <c r="C4415" t="s">
        <v>699</v>
      </c>
      <c r="D4415">
        <v>2.35E-2</v>
      </c>
      <c r="E4415">
        <v>2.35E-2</v>
      </c>
      <c r="F4415">
        <v>2.35E-2</v>
      </c>
      <c r="G4415">
        <v>2.35E-2</v>
      </c>
      <c r="H4415">
        <v>2.35E-2</v>
      </c>
      <c r="I4415">
        <v>2.35E-2</v>
      </c>
      <c r="J4415">
        <v>2.35E-2</v>
      </c>
      <c r="K4415">
        <v>2.35E-2</v>
      </c>
      <c r="L4415">
        <v>2.35E-2</v>
      </c>
    </row>
    <row r="4416" spans="1:12" x14ac:dyDescent="0.25">
      <c r="A4416" t="s">
        <v>723</v>
      </c>
      <c r="B4416">
        <v>2017</v>
      </c>
      <c r="C4416" t="s">
        <v>702</v>
      </c>
      <c r="D4416">
        <v>5.3100000000000001E-2</v>
      </c>
      <c r="E4416">
        <v>5.3100000000000001E-2</v>
      </c>
      <c r="F4416">
        <v>5.3100000000000001E-2</v>
      </c>
      <c r="G4416">
        <v>5.3100000000000001E-2</v>
      </c>
      <c r="H4416">
        <v>5.3100000000000001E-2</v>
      </c>
      <c r="I4416">
        <v>5.3100000000000001E-2</v>
      </c>
      <c r="J4416">
        <v>5.3100000000000001E-2</v>
      </c>
      <c r="K4416">
        <v>5.3100000000000001E-2</v>
      </c>
      <c r="L4416">
        <v>5.3100000000000001E-2</v>
      </c>
    </row>
    <row r="4417" spans="1:12" x14ac:dyDescent="0.25">
      <c r="A4417" t="s">
        <v>723</v>
      </c>
      <c r="B4417">
        <v>2017</v>
      </c>
      <c r="C4417" t="s">
        <v>701</v>
      </c>
      <c r="D4417">
        <v>0.21149999999999999</v>
      </c>
      <c r="E4417">
        <v>0.21149999999999999</v>
      </c>
      <c r="F4417">
        <v>0.21149999999999999</v>
      </c>
      <c r="G4417">
        <v>0.21149999999999999</v>
      </c>
      <c r="H4417">
        <v>0.21149999999999999</v>
      </c>
      <c r="I4417">
        <v>0.21149999999999999</v>
      </c>
      <c r="J4417">
        <v>0.21149999999999999</v>
      </c>
      <c r="K4417">
        <v>0.21149999999999999</v>
      </c>
      <c r="L4417">
        <v>0.21149999999999999</v>
      </c>
    </row>
    <row r="4418" spans="1:12" x14ac:dyDescent="0.25">
      <c r="A4418" t="s">
        <v>723</v>
      </c>
      <c r="B4418">
        <v>2017</v>
      </c>
      <c r="C4418" t="s">
        <v>700</v>
      </c>
      <c r="D4418">
        <v>0.25109999999999999</v>
      </c>
      <c r="E4418">
        <v>0.25109999999999999</v>
      </c>
      <c r="F4418">
        <v>0.25109999999999999</v>
      </c>
      <c r="G4418">
        <v>0.25109999999999999</v>
      </c>
      <c r="H4418">
        <v>0.25109999999999999</v>
      </c>
      <c r="I4418">
        <v>0.25109999999999999</v>
      </c>
      <c r="J4418">
        <v>0.25109999999999999</v>
      </c>
      <c r="K4418">
        <v>0.25109999999999999</v>
      </c>
      <c r="L4418">
        <v>0.25109999999999999</v>
      </c>
    </row>
    <row r="4419" spans="1:12" x14ac:dyDescent="0.25">
      <c r="A4419" t="s">
        <v>724</v>
      </c>
      <c r="B4419">
        <v>2017</v>
      </c>
      <c r="C4419" t="s">
        <v>701</v>
      </c>
      <c r="D4419">
        <v>1.0273000000000001</v>
      </c>
      <c r="E4419">
        <v>1.0273000000000001</v>
      </c>
      <c r="F4419">
        <v>1.0273000000000001</v>
      </c>
      <c r="G4419">
        <v>1.0273000000000001</v>
      </c>
      <c r="H4419">
        <v>1.0273000000000001</v>
      </c>
      <c r="I4419">
        <v>1.0273000000000001</v>
      </c>
      <c r="J4419">
        <v>1.0273000000000001</v>
      </c>
      <c r="K4419">
        <v>1.0273000000000001</v>
      </c>
      <c r="L4419">
        <v>1.0273000000000001</v>
      </c>
    </row>
    <row r="4420" spans="1:12" x14ac:dyDescent="0.25">
      <c r="A4420" t="s">
        <v>724</v>
      </c>
      <c r="B4420">
        <v>2017</v>
      </c>
      <c r="C4420" t="s">
        <v>703</v>
      </c>
      <c r="D4420">
        <v>4.7899999999999998E-2</v>
      </c>
      <c r="E4420">
        <v>4.7899999999999998E-2</v>
      </c>
      <c r="F4420">
        <v>4.7899999999999998E-2</v>
      </c>
      <c r="G4420">
        <v>4.7899999999999998E-2</v>
      </c>
      <c r="H4420">
        <v>4.7899999999999998E-2</v>
      </c>
      <c r="I4420">
        <v>4.7899999999999998E-2</v>
      </c>
      <c r="J4420">
        <v>4.7899999999999998E-2</v>
      </c>
      <c r="K4420">
        <v>4.7899999999999998E-2</v>
      </c>
      <c r="L4420">
        <v>4.7899999999999998E-2</v>
      </c>
    </row>
    <row r="4421" spans="1:12" x14ac:dyDescent="0.25">
      <c r="A4421" t="s">
        <v>724</v>
      </c>
      <c r="B4421">
        <v>2017</v>
      </c>
      <c r="C4421" t="s">
        <v>698</v>
      </c>
      <c r="D4421">
        <v>1.0166999999999999</v>
      </c>
      <c r="E4421">
        <v>1.0166999999999999</v>
      </c>
      <c r="F4421">
        <v>1.0166999999999999</v>
      </c>
      <c r="G4421">
        <v>1.0166999999999999</v>
      </c>
      <c r="H4421">
        <v>1.0166999999999999</v>
      </c>
      <c r="I4421">
        <v>1.0166999999999999</v>
      </c>
      <c r="J4421">
        <v>1.0166999999999999</v>
      </c>
      <c r="K4421">
        <v>1.0166999999999999</v>
      </c>
      <c r="L4421">
        <v>1.0166999999999999</v>
      </c>
    </row>
    <row r="4422" spans="1:12" x14ac:dyDescent="0.25">
      <c r="A4422" t="s">
        <v>724</v>
      </c>
      <c r="B4422">
        <v>2017</v>
      </c>
      <c r="C4422" t="s">
        <v>700</v>
      </c>
      <c r="D4422">
        <v>1.1359999999999999</v>
      </c>
      <c r="E4422">
        <v>1.1359999999999999</v>
      </c>
      <c r="F4422">
        <v>1.1359999999999999</v>
      </c>
      <c r="G4422">
        <v>1.1359999999999999</v>
      </c>
      <c r="H4422">
        <v>1.1359999999999999</v>
      </c>
      <c r="I4422">
        <v>1.1359999999999999</v>
      </c>
      <c r="J4422">
        <v>1.1359999999999999</v>
      </c>
      <c r="K4422">
        <v>1.1359999999999999</v>
      </c>
      <c r="L4422">
        <v>1.1359999999999999</v>
      </c>
    </row>
    <row r="4423" spans="1:12" x14ac:dyDescent="0.25">
      <c r="A4423" t="s">
        <v>724</v>
      </c>
      <c r="B4423">
        <v>2017</v>
      </c>
      <c r="C4423" t="s">
        <v>702</v>
      </c>
      <c r="D4423">
        <v>0.2404</v>
      </c>
      <c r="E4423">
        <v>0.2404</v>
      </c>
      <c r="F4423">
        <v>0.2404</v>
      </c>
      <c r="G4423">
        <v>0.2404</v>
      </c>
      <c r="H4423">
        <v>0.2404</v>
      </c>
      <c r="I4423">
        <v>0.2404</v>
      </c>
      <c r="J4423">
        <v>0.2404</v>
      </c>
      <c r="K4423">
        <v>0.2404</v>
      </c>
      <c r="L4423">
        <v>0.2404</v>
      </c>
    </row>
    <row r="4424" spans="1:12" x14ac:dyDescent="0.25">
      <c r="A4424" t="s">
        <v>724</v>
      </c>
      <c r="B4424">
        <v>2017</v>
      </c>
      <c r="C4424" t="s">
        <v>697</v>
      </c>
      <c r="D4424">
        <v>3.5747</v>
      </c>
      <c r="E4424">
        <v>3.5747</v>
      </c>
      <c r="F4424">
        <v>3.5747</v>
      </c>
      <c r="G4424">
        <v>3.5747</v>
      </c>
      <c r="H4424">
        <v>3.5747</v>
      </c>
      <c r="I4424">
        <v>3.5747</v>
      </c>
      <c r="J4424">
        <v>3.5747</v>
      </c>
      <c r="K4424">
        <v>3.5747</v>
      </c>
      <c r="L4424">
        <v>3.5747</v>
      </c>
    </row>
    <row r="4425" spans="1:12" x14ac:dyDescent="0.25">
      <c r="A4425" t="s">
        <v>724</v>
      </c>
      <c r="B4425">
        <v>2017</v>
      </c>
      <c r="C4425" t="s">
        <v>699</v>
      </c>
      <c r="D4425">
        <v>0.10630000000000001</v>
      </c>
      <c r="E4425">
        <v>0.10630000000000001</v>
      </c>
      <c r="F4425">
        <v>0.10630000000000001</v>
      </c>
      <c r="G4425">
        <v>0.10630000000000001</v>
      </c>
      <c r="H4425">
        <v>0.10630000000000001</v>
      </c>
      <c r="I4425">
        <v>0.10630000000000001</v>
      </c>
      <c r="J4425">
        <v>0.10630000000000001</v>
      </c>
      <c r="K4425">
        <v>0.10630000000000001</v>
      </c>
      <c r="L4425">
        <v>0.10630000000000001</v>
      </c>
    </row>
    <row r="4426" spans="1:12" x14ac:dyDescent="0.25">
      <c r="A4426" t="s">
        <v>725</v>
      </c>
      <c r="B4426">
        <v>2017</v>
      </c>
      <c r="C4426" t="s">
        <v>698</v>
      </c>
      <c r="D4426">
        <v>1.0074000000000001</v>
      </c>
      <c r="E4426">
        <v>1.0074000000000001</v>
      </c>
      <c r="F4426">
        <v>1.0074000000000001</v>
      </c>
      <c r="G4426">
        <v>1.0074000000000001</v>
      </c>
      <c r="H4426">
        <v>1.0074000000000001</v>
      </c>
      <c r="I4426">
        <v>1.0074000000000001</v>
      </c>
      <c r="J4426">
        <v>1.0074000000000001</v>
      </c>
      <c r="K4426">
        <v>1.0074000000000001</v>
      </c>
      <c r="L4426">
        <v>1.0074000000000001</v>
      </c>
    </row>
    <row r="4427" spans="1:12" x14ac:dyDescent="0.25">
      <c r="A4427" t="s">
        <v>725</v>
      </c>
      <c r="B4427">
        <v>2017</v>
      </c>
      <c r="C4427" t="s">
        <v>700</v>
      </c>
      <c r="D4427">
        <v>1.2208000000000001</v>
      </c>
      <c r="E4427">
        <v>1.2208000000000001</v>
      </c>
      <c r="F4427">
        <v>1.2208000000000001</v>
      </c>
      <c r="G4427">
        <v>1.2208000000000001</v>
      </c>
      <c r="H4427">
        <v>1.2208000000000001</v>
      </c>
      <c r="I4427">
        <v>1.2208000000000001</v>
      </c>
      <c r="J4427">
        <v>1.2208000000000001</v>
      </c>
      <c r="K4427">
        <v>1.2208000000000001</v>
      </c>
      <c r="L4427">
        <v>1.2208000000000001</v>
      </c>
    </row>
    <row r="4428" spans="1:12" x14ac:dyDescent="0.25">
      <c r="A4428" t="s">
        <v>725</v>
      </c>
      <c r="B4428">
        <v>2017</v>
      </c>
      <c r="C4428" t="s">
        <v>701</v>
      </c>
      <c r="D4428">
        <v>0.92290000000000005</v>
      </c>
      <c r="E4428">
        <v>0.92290000000000005</v>
      </c>
      <c r="F4428">
        <v>0.92290000000000005</v>
      </c>
      <c r="G4428">
        <v>0.92290000000000005</v>
      </c>
      <c r="H4428">
        <v>0.92290000000000005</v>
      </c>
      <c r="I4428">
        <v>0.92290000000000005</v>
      </c>
      <c r="J4428">
        <v>0.92290000000000005</v>
      </c>
      <c r="K4428">
        <v>0.92290000000000005</v>
      </c>
      <c r="L4428">
        <v>0.92290000000000005</v>
      </c>
    </row>
    <row r="4429" spans="1:12" x14ac:dyDescent="0.25">
      <c r="A4429" t="s">
        <v>725</v>
      </c>
      <c r="B4429">
        <v>2017</v>
      </c>
      <c r="C4429" t="s">
        <v>702</v>
      </c>
      <c r="D4429">
        <v>0.25840000000000002</v>
      </c>
      <c r="E4429">
        <v>0.25840000000000002</v>
      </c>
      <c r="F4429">
        <v>0.25840000000000002</v>
      </c>
      <c r="G4429">
        <v>0.25840000000000002</v>
      </c>
      <c r="H4429">
        <v>0.25840000000000002</v>
      </c>
      <c r="I4429">
        <v>0.25840000000000002</v>
      </c>
      <c r="J4429">
        <v>0.25840000000000002</v>
      </c>
      <c r="K4429">
        <v>0.25840000000000002</v>
      </c>
      <c r="L4429">
        <v>0.25840000000000002</v>
      </c>
    </row>
    <row r="4430" spans="1:12" x14ac:dyDescent="0.25">
      <c r="A4430" t="s">
        <v>725</v>
      </c>
      <c r="B4430">
        <v>2017</v>
      </c>
      <c r="C4430" t="s">
        <v>697</v>
      </c>
      <c r="D4430">
        <v>3.5752000000000002</v>
      </c>
      <c r="E4430">
        <v>3.5752000000000002</v>
      </c>
      <c r="F4430">
        <v>3.5752000000000002</v>
      </c>
      <c r="G4430">
        <v>3.5752000000000002</v>
      </c>
      <c r="H4430">
        <v>3.5752000000000002</v>
      </c>
      <c r="I4430">
        <v>3.5752000000000002</v>
      </c>
      <c r="J4430">
        <v>3.5752000000000002</v>
      </c>
      <c r="K4430">
        <v>3.5752000000000002</v>
      </c>
      <c r="L4430">
        <v>3.5752000000000002</v>
      </c>
    </row>
    <row r="4431" spans="1:12" x14ac:dyDescent="0.25">
      <c r="A4431" t="s">
        <v>725</v>
      </c>
      <c r="B4431">
        <v>2017</v>
      </c>
      <c r="C4431" t="s">
        <v>703</v>
      </c>
      <c r="D4431">
        <v>5.1499999999999997E-2</v>
      </c>
      <c r="E4431">
        <v>5.1499999999999997E-2</v>
      </c>
      <c r="F4431">
        <v>5.1499999999999997E-2</v>
      </c>
      <c r="G4431">
        <v>5.1499999999999997E-2</v>
      </c>
      <c r="H4431">
        <v>5.1499999999999997E-2</v>
      </c>
      <c r="I4431">
        <v>5.1499999999999997E-2</v>
      </c>
      <c r="J4431">
        <v>5.1499999999999997E-2</v>
      </c>
      <c r="K4431">
        <v>5.1499999999999997E-2</v>
      </c>
      <c r="L4431">
        <v>5.1499999999999997E-2</v>
      </c>
    </row>
    <row r="4432" spans="1:12" x14ac:dyDescent="0.25">
      <c r="A4432" t="s">
        <v>725</v>
      </c>
      <c r="B4432">
        <v>2017</v>
      </c>
      <c r="C4432" t="s">
        <v>699</v>
      </c>
      <c r="D4432">
        <v>0.1143</v>
      </c>
      <c r="E4432">
        <v>0.1143</v>
      </c>
      <c r="F4432">
        <v>0.1143</v>
      </c>
      <c r="G4432">
        <v>0.1143</v>
      </c>
      <c r="H4432">
        <v>0.1143</v>
      </c>
      <c r="I4432">
        <v>0.1143</v>
      </c>
      <c r="J4432">
        <v>0.1143</v>
      </c>
      <c r="K4432">
        <v>0.1143</v>
      </c>
      <c r="L4432">
        <v>0.1143</v>
      </c>
    </row>
    <row r="4433" spans="1:12" x14ac:dyDescent="0.25">
      <c r="A4433" t="s">
        <v>726</v>
      </c>
      <c r="B4433">
        <v>2017</v>
      </c>
      <c r="C4433" t="s">
        <v>703</v>
      </c>
      <c r="D4433">
        <v>8.0600000000000005E-2</v>
      </c>
      <c r="E4433">
        <v>8.0600000000000005E-2</v>
      </c>
      <c r="F4433">
        <v>8.0600000000000005E-2</v>
      </c>
      <c r="G4433">
        <v>8.0600000000000005E-2</v>
      </c>
      <c r="H4433">
        <v>8.0600000000000005E-2</v>
      </c>
      <c r="I4433">
        <v>8.0600000000000005E-2</v>
      </c>
      <c r="J4433">
        <v>8.0600000000000005E-2</v>
      </c>
      <c r="K4433">
        <v>8.0600000000000005E-2</v>
      </c>
      <c r="L4433">
        <v>8.0600000000000005E-2</v>
      </c>
    </row>
    <row r="4434" spans="1:12" x14ac:dyDescent="0.25">
      <c r="A4434" t="s">
        <v>726</v>
      </c>
      <c r="B4434">
        <v>2017</v>
      </c>
      <c r="C4434" t="s">
        <v>700</v>
      </c>
      <c r="D4434">
        <v>1.9117999999999999</v>
      </c>
      <c r="E4434">
        <v>1.9117999999999999</v>
      </c>
      <c r="F4434">
        <v>1.9117999999999999</v>
      </c>
      <c r="G4434">
        <v>1.9117999999999999</v>
      </c>
      <c r="H4434">
        <v>1.9117999999999999</v>
      </c>
      <c r="I4434">
        <v>1.9117999999999999</v>
      </c>
      <c r="J4434">
        <v>1.9117999999999999</v>
      </c>
      <c r="K4434">
        <v>1.9117999999999999</v>
      </c>
      <c r="L4434">
        <v>1.9117999999999999</v>
      </c>
    </row>
    <row r="4435" spans="1:12" x14ac:dyDescent="0.25">
      <c r="A4435" t="s">
        <v>726</v>
      </c>
      <c r="B4435">
        <v>2017</v>
      </c>
      <c r="C4435" t="s">
        <v>699</v>
      </c>
      <c r="D4435">
        <v>0.1789</v>
      </c>
      <c r="E4435">
        <v>0.1789</v>
      </c>
      <c r="F4435">
        <v>0.1789</v>
      </c>
      <c r="G4435">
        <v>0.1789</v>
      </c>
      <c r="H4435">
        <v>0.1789</v>
      </c>
      <c r="I4435">
        <v>0.1789</v>
      </c>
      <c r="J4435">
        <v>0.1789</v>
      </c>
      <c r="K4435">
        <v>0.1789</v>
      </c>
      <c r="L4435">
        <v>0.1789</v>
      </c>
    </row>
    <row r="4436" spans="1:12" x14ac:dyDescent="0.25">
      <c r="A4436" t="s">
        <v>726</v>
      </c>
      <c r="B4436">
        <v>2017</v>
      </c>
      <c r="C4436" t="s">
        <v>701</v>
      </c>
      <c r="D4436">
        <v>1.7850999999999999</v>
      </c>
      <c r="E4436">
        <v>1.7850999999999999</v>
      </c>
      <c r="F4436">
        <v>1.7850999999999999</v>
      </c>
      <c r="G4436">
        <v>1.7850999999999999</v>
      </c>
      <c r="H4436">
        <v>1.7850999999999999</v>
      </c>
      <c r="I4436">
        <v>1.7850999999999999</v>
      </c>
      <c r="J4436">
        <v>1.7850999999999999</v>
      </c>
      <c r="K4436">
        <v>1.7850999999999999</v>
      </c>
      <c r="L4436">
        <v>1.7850999999999999</v>
      </c>
    </row>
    <row r="4437" spans="1:12" x14ac:dyDescent="0.25">
      <c r="A4437" t="s">
        <v>726</v>
      </c>
      <c r="B4437">
        <v>2017</v>
      </c>
      <c r="C4437" t="s">
        <v>697</v>
      </c>
      <c r="D4437">
        <v>6.1185</v>
      </c>
      <c r="E4437">
        <v>6.1185</v>
      </c>
      <c r="F4437">
        <v>6.1185</v>
      </c>
      <c r="G4437">
        <v>6.1185</v>
      </c>
      <c r="H4437">
        <v>6.1185</v>
      </c>
      <c r="I4437">
        <v>6.1185</v>
      </c>
      <c r="J4437">
        <v>6.1185</v>
      </c>
      <c r="K4437">
        <v>6.1185</v>
      </c>
      <c r="L4437">
        <v>6.1185</v>
      </c>
    </row>
    <row r="4438" spans="1:12" x14ac:dyDescent="0.25">
      <c r="A4438" t="s">
        <v>726</v>
      </c>
      <c r="B4438">
        <v>2017</v>
      </c>
      <c r="C4438" t="s">
        <v>698</v>
      </c>
      <c r="D4438">
        <v>1.7574000000000001</v>
      </c>
      <c r="E4438">
        <v>1.7574000000000001</v>
      </c>
      <c r="F4438">
        <v>1.7574000000000001</v>
      </c>
      <c r="G4438">
        <v>1.7574000000000001</v>
      </c>
      <c r="H4438">
        <v>1.7574000000000001</v>
      </c>
      <c r="I4438">
        <v>1.7574000000000001</v>
      </c>
      <c r="J4438">
        <v>1.7574000000000001</v>
      </c>
      <c r="K4438">
        <v>1.7574000000000001</v>
      </c>
      <c r="L4438">
        <v>1.7574000000000001</v>
      </c>
    </row>
    <row r="4439" spans="1:12" x14ac:dyDescent="0.25">
      <c r="A4439" t="s">
        <v>726</v>
      </c>
      <c r="B4439">
        <v>2017</v>
      </c>
      <c r="C4439" t="s">
        <v>702</v>
      </c>
      <c r="D4439">
        <v>0.40460000000000002</v>
      </c>
      <c r="E4439">
        <v>0.40460000000000002</v>
      </c>
      <c r="F4439">
        <v>0.40460000000000002</v>
      </c>
      <c r="G4439">
        <v>0.40460000000000002</v>
      </c>
      <c r="H4439">
        <v>0.40460000000000002</v>
      </c>
      <c r="I4439">
        <v>0.40460000000000002</v>
      </c>
      <c r="J4439">
        <v>0.40460000000000002</v>
      </c>
      <c r="K4439">
        <v>0.40460000000000002</v>
      </c>
      <c r="L4439">
        <v>0.40460000000000002</v>
      </c>
    </row>
    <row r="4440" spans="1:12" x14ac:dyDescent="0.25">
      <c r="A4440" t="s">
        <v>727</v>
      </c>
      <c r="B4440">
        <v>2017</v>
      </c>
      <c r="C4440" t="s">
        <v>702</v>
      </c>
      <c r="D4440">
        <v>0.21909999999999999</v>
      </c>
      <c r="E4440">
        <v>0.21909999999999999</v>
      </c>
      <c r="F4440">
        <v>0.21909999999999999</v>
      </c>
      <c r="G4440">
        <v>0.21909999999999999</v>
      </c>
      <c r="H4440">
        <v>0.21909999999999999</v>
      </c>
      <c r="I4440">
        <v>0.21909999999999999</v>
      </c>
      <c r="J4440">
        <v>0.21909999999999999</v>
      </c>
      <c r="K4440">
        <v>0.21909999999999999</v>
      </c>
      <c r="L4440">
        <v>0.21909999999999999</v>
      </c>
    </row>
    <row r="4441" spans="1:12" x14ac:dyDescent="0.25">
      <c r="A4441" t="s">
        <v>727</v>
      </c>
      <c r="B4441">
        <v>2017</v>
      </c>
      <c r="C4441" t="s">
        <v>697</v>
      </c>
      <c r="D4441">
        <v>3.3504</v>
      </c>
      <c r="E4441">
        <v>3.3504</v>
      </c>
      <c r="F4441">
        <v>3.3504</v>
      </c>
      <c r="G4441">
        <v>3.3504</v>
      </c>
      <c r="H4441">
        <v>3.3504</v>
      </c>
      <c r="I4441">
        <v>3.3504</v>
      </c>
      <c r="J4441">
        <v>3.3504</v>
      </c>
      <c r="K4441">
        <v>3.3504</v>
      </c>
      <c r="L4441">
        <v>3.3504</v>
      </c>
    </row>
    <row r="4442" spans="1:12" x14ac:dyDescent="0.25">
      <c r="A4442" t="s">
        <v>727</v>
      </c>
      <c r="B4442">
        <v>2017</v>
      </c>
      <c r="C4442" t="s">
        <v>700</v>
      </c>
      <c r="D4442">
        <v>1.0349999999999999</v>
      </c>
      <c r="E4442">
        <v>1.0349999999999999</v>
      </c>
      <c r="F4442">
        <v>1.0349999999999999</v>
      </c>
      <c r="G4442">
        <v>1.0349999999999999</v>
      </c>
      <c r="H4442">
        <v>1.0349999999999999</v>
      </c>
      <c r="I4442">
        <v>1.0349999999999999</v>
      </c>
      <c r="J4442">
        <v>1.0349999999999999</v>
      </c>
      <c r="K4442">
        <v>1.0349999999999999</v>
      </c>
      <c r="L4442">
        <v>1.0349999999999999</v>
      </c>
    </row>
    <row r="4443" spans="1:12" x14ac:dyDescent="0.25">
      <c r="A4443" t="s">
        <v>727</v>
      </c>
      <c r="B4443">
        <v>2017</v>
      </c>
      <c r="C4443" t="s">
        <v>699</v>
      </c>
      <c r="D4443">
        <v>9.69E-2</v>
      </c>
      <c r="E4443">
        <v>9.69E-2</v>
      </c>
      <c r="F4443">
        <v>9.69E-2</v>
      </c>
      <c r="G4443">
        <v>9.69E-2</v>
      </c>
      <c r="H4443">
        <v>9.69E-2</v>
      </c>
      <c r="I4443">
        <v>9.69E-2</v>
      </c>
      <c r="J4443">
        <v>9.69E-2</v>
      </c>
      <c r="K4443">
        <v>9.69E-2</v>
      </c>
      <c r="L4443">
        <v>9.69E-2</v>
      </c>
    </row>
    <row r="4444" spans="1:12" x14ac:dyDescent="0.25">
      <c r="A4444" t="s">
        <v>727</v>
      </c>
      <c r="B4444">
        <v>2017</v>
      </c>
      <c r="C4444" t="s">
        <v>698</v>
      </c>
      <c r="D4444">
        <v>1.0004</v>
      </c>
      <c r="E4444">
        <v>1.0004</v>
      </c>
      <c r="F4444">
        <v>1.0004</v>
      </c>
      <c r="G4444">
        <v>1.0004</v>
      </c>
      <c r="H4444">
        <v>1.0004</v>
      </c>
      <c r="I4444">
        <v>1.0004</v>
      </c>
      <c r="J4444">
        <v>1.0004</v>
      </c>
      <c r="K4444">
        <v>1.0004</v>
      </c>
      <c r="L4444">
        <v>1.0004</v>
      </c>
    </row>
    <row r="4445" spans="1:12" x14ac:dyDescent="0.25">
      <c r="A4445" t="s">
        <v>727</v>
      </c>
      <c r="B4445">
        <v>2017</v>
      </c>
      <c r="C4445" t="s">
        <v>701</v>
      </c>
      <c r="D4445">
        <v>0.95540000000000003</v>
      </c>
      <c r="E4445">
        <v>0.95540000000000003</v>
      </c>
      <c r="F4445">
        <v>0.95540000000000003</v>
      </c>
      <c r="G4445">
        <v>0.95540000000000003</v>
      </c>
      <c r="H4445">
        <v>0.95540000000000003</v>
      </c>
      <c r="I4445">
        <v>0.95540000000000003</v>
      </c>
      <c r="J4445">
        <v>0.95540000000000003</v>
      </c>
      <c r="K4445">
        <v>0.95540000000000003</v>
      </c>
      <c r="L4445">
        <v>0.95540000000000003</v>
      </c>
    </row>
    <row r="4446" spans="1:12" x14ac:dyDescent="0.25">
      <c r="A4446" t="s">
        <v>727</v>
      </c>
      <c r="B4446">
        <v>2017</v>
      </c>
      <c r="C4446" t="s">
        <v>703</v>
      </c>
      <c r="D4446">
        <v>4.36E-2</v>
      </c>
      <c r="E4446">
        <v>4.36E-2</v>
      </c>
      <c r="F4446">
        <v>4.36E-2</v>
      </c>
      <c r="G4446">
        <v>4.36E-2</v>
      </c>
      <c r="H4446">
        <v>4.36E-2</v>
      </c>
      <c r="I4446">
        <v>4.36E-2</v>
      </c>
      <c r="J4446">
        <v>4.36E-2</v>
      </c>
      <c r="K4446">
        <v>4.36E-2</v>
      </c>
      <c r="L4446">
        <v>4.36E-2</v>
      </c>
    </row>
    <row r="4447" spans="1:12" x14ac:dyDescent="0.25">
      <c r="A4447" t="s">
        <v>728</v>
      </c>
      <c r="B4447">
        <v>2017</v>
      </c>
      <c r="C4447" t="s">
        <v>699</v>
      </c>
      <c r="D4447">
        <v>5.0900000000000001E-2</v>
      </c>
      <c r="E4447">
        <v>5.0900000000000001E-2</v>
      </c>
      <c r="F4447">
        <v>5.0900000000000001E-2</v>
      </c>
      <c r="G4447">
        <v>5.0900000000000001E-2</v>
      </c>
      <c r="H4447">
        <v>5.0900000000000001E-2</v>
      </c>
      <c r="I4447">
        <v>5.0900000000000001E-2</v>
      </c>
      <c r="J4447">
        <v>5.0900000000000001E-2</v>
      </c>
      <c r="K4447">
        <v>5.0900000000000001E-2</v>
      </c>
      <c r="L4447">
        <v>5.0900000000000001E-2</v>
      </c>
    </row>
    <row r="4448" spans="1:12" x14ac:dyDescent="0.25">
      <c r="A4448" t="s">
        <v>728</v>
      </c>
      <c r="B4448">
        <v>2017</v>
      </c>
      <c r="C4448" t="s">
        <v>702</v>
      </c>
      <c r="D4448">
        <v>0.11509999999999999</v>
      </c>
      <c r="E4448">
        <v>0.11509999999999999</v>
      </c>
      <c r="F4448">
        <v>0.11509999999999999</v>
      </c>
      <c r="G4448">
        <v>0.11509999999999999</v>
      </c>
      <c r="H4448">
        <v>0.11509999999999999</v>
      </c>
      <c r="I4448">
        <v>0.11509999999999999</v>
      </c>
      <c r="J4448">
        <v>0.11509999999999999</v>
      </c>
      <c r="K4448">
        <v>0.11509999999999999</v>
      </c>
      <c r="L4448">
        <v>0.11509999999999999</v>
      </c>
    </row>
    <row r="4449" spans="1:12" x14ac:dyDescent="0.25">
      <c r="A4449" t="s">
        <v>728</v>
      </c>
      <c r="B4449">
        <v>2017</v>
      </c>
      <c r="C4449" t="s">
        <v>697</v>
      </c>
      <c r="D4449">
        <v>1.9058999999999999</v>
      </c>
      <c r="E4449">
        <v>1.9058999999999999</v>
      </c>
      <c r="F4449">
        <v>1.9058999999999999</v>
      </c>
      <c r="G4449">
        <v>1.9058999999999999</v>
      </c>
      <c r="H4449">
        <v>1.9058999999999999</v>
      </c>
      <c r="I4449">
        <v>1.9058999999999999</v>
      </c>
      <c r="J4449">
        <v>1.9058999999999999</v>
      </c>
      <c r="K4449">
        <v>1.9058999999999999</v>
      </c>
      <c r="L4449">
        <v>1.9058999999999999</v>
      </c>
    </row>
    <row r="4450" spans="1:12" x14ac:dyDescent="0.25">
      <c r="A4450" t="s">
        <v>728</v>
      </c>
      <c r="B4450">
        <v>2017</v>
      </c>
      <c r="C4450" t="s">
        <v>698</v>
      </c>
      <c r="D4450">
        <v>0.64680000000000004</v>
      </c>
      <c r="E4450">
        <v>0.64680000000000004</v>
      </c>
      <c r="F4450">
        <v>0.64680000000000004</v>
      </c>
      <c r="G4450">
        <v>0.64680000000000004</v>
      </c>
      <c r="H4450">
        <v>0.64680000000000004</v>
      </c>
      <c r="I4450">
        <v>0.64680000000000004</v>
      </c>
      <c r="J4450">
        <v>0.64680000000000004</v>
      </c>
      <c r="K4450">
        <v>0.64680000000000004</v>
      </c>
      <c r="L4450">
        <v>0.64680000000000004</v>
      </c>
    </row>
    <row r="4451" spans="1:12" x14ac:dyDescent="0.25">
      <c r="A4451" t="s">
        <v>728</v>
      </c>
      <c r="B4451">
        <v>2017</v>
      </c>
      <c r="C4451" t="s">
        <v>700</v>
      </c>
      <c r="D4451">
        <v>0.54369999999999996</v>
      </c>
      <c r="E4451">
        <v>0.54369999999999996</v>
      </c>
      <c r="F4451">
        <v>0.54369999999999996</v>
      </c>
      <c r="G4451">
        <v>0.54369999999999996</v>
      </c>
      <c r="H4451">
        <v>0.54369999999999996</v>
      </c>
      <c r="I4451">
        <v>0.54369999999999996</v>
      </c>
      <c r="J4451">
        <v>0.54369999999999996</v>
      </c>
      <c r="K4451">
        <v>0.54369999999999996</v>
      </c>
      <c r="L4451">
        <v>0.54369999999999996</v>
      </c>
    </row>
    <row r="4452" spans="1:12" x14ac:dyDescent="0.25">
      <c r="A4452" t="s">
        <v>728</v>
      </c>
      <c r="B4452">
        <v>2017</v>
      </c>
      <c r="C4452" t="s">
        <v>701</v>
      </c>
      <c r="D4452">
        <v>0.52659999999999996</v>
      </c>
      <c r="E4452">
        <v>0.52659999999999996</v>
      </c>
      <c r="F4452">
        <v>0.52659999999999996</v>
      </c>
      <c r="G4452">
        <v>0.52659999999999996</v>
      </c>
      <c r="H4452">
        <v>0.52659999999999996</v>
      </c>
      <c r="I4452">
        <v>0.52659999999999996</v>
      </c>
      <c r="J4452">
        <v>0.52659999999999996</v>
      </c>
      <c r="K4452">
        <v>0.52659999999999996</v>
      </c>
      <c r="L4452">
        <v>0.52659999999999996</v>
      </c>
    </row>
    <row r="4453" spans="1:12" x14ac:dyDescent="0.25">
      <c r="A4453" t="s">
        <v>728</v>
      </c>
      <c r="B4453">
        <v>2017</v>
      </c>
      <c r="C4453" t="s">
        <v>703</v>
      </c>
      <c r="D4453">
        <v>2.29E-2</v>
      </c>
      <c r="E4453">
        <v>2.29E-2</v>
      </c>
      <c r="F4453">
        <v>2.29E-2</v>
      </c>
      <c r="G4453">
        <v>2.29E-2</v>
      </c>
      <c r="H4453">
        <v>2.29E-2</v>
      </c>
      <c r="I4453">
        <v>2.29E-2</v>
      </c>
      <c r="J4453">
        <v>2.29E-2</v>
      </c>
      <c r="K4453">
        <v>2.29E-2</v>
      </c>
      <c r="L4453">
        <v>2.29E-2</v>
      </c>
    </row>
    <row r="4454" spans="1:12" x14ac:dyDescent="0.25">
      <c r="A4454" t="s">
        <v>729</v>
      </c>
      <c r="B4454">
        <v>2017</v>
      </c>
      <c r="C4454" t="s">
        <v>698</v>
      </c>
      <c r="D4454">
        <v>1.0792999999999999</v>
      </c>
      <c r="E4454">
        <v>1.0792999999999999</v>
      </c>
      <c r="F4454">
        <v>1.0792999999999999</v>
      </c>
      <c r="G4454">
        <v>1.0792999999999999</v>
      </c>
      <c r="H4454">
        <v>1.0792999999999999</v>
      </c>
      <c r="I4454">
        <v>1.0792999999999999</v>
      </c>
      <c r="J4454">
        <v>1.0792999999999999</v>
      </c>
      <c r="K4454">
        <v>1.0792999999999999</v>
      </c>
      <c r="L4454">
        <v>1.0792999999999999</v>
      </c>
    </row>
    <row r="4455" spans="1:12" x14ac:dyDescent="0.25">
      <c r="A4455" t="s">
        <v>729</v>
      </c>
      <c r="B4455">
        <v>2017</v>
      </c>
      <c r="C4455" t="s">
        <v>702</v>
      </c>
      <c r="D4455">
        <v>0.23269999999999999</v>
      </c>
      <c r="E4455">
        <v>0.23269999999999999</v>
      </c>
      <c r="F4455">
        <v>0.23269999999999999</v>
      </c>
      <c r="G4455">
        <v>0.23269999999999999</v>
      </c>
      <c r="H4455">
        <v>0.23269999999999999</v>
      </c>
      <c r="I4455">
        <v>0.23269999999999999</v>
      </c>
      <c r="J4455">
        <v>0.23269999999999999</v>
      </c>
      <c r="K4455">
        <v>0.23269999999999999</v>
      </c>
      <c r="L4455">
        <v>0.23269999999999999</v>
      </c>
    </row>
    <row r="4456" spans="1:12" x14ac:dyDescent="0.25">
      <c r="A4456" t="s">
        <v>729</v>
      </c>
      <c r="B4456">
        <v>2017</v>
      </c>
      <c r="C4456" t="s">
        <v>703</v>
      </c>
      <c r="D4456">
        <v>4.6399999999999997E-2</v>
      </c>
      <c r="E4456">
        <v>4.6399999999999997E-2</v>
      </c>
      <c r="F4456">
        <v>4.6399999999999997E-2</v>
      </c>
      <c r="G4456">
        <v>4.6399999999999997E-2</v>
      </c>
      <c r="H4456">
        <v>4.6399999999999997E-2</v>
      </c>
      <c r="I4456">
        <v>4.6399999999999997E-2</v>
      </c>
      <c r="J4456">
        <v>4.6399999999999997E-2</v>
      </c>
      <c r="K4456">
        <v>4.6399999999999997E-2</v>
      </c>
      <c r="L4456">
        <v>4.6399999999999997E-2</v>
      </c>
    </row>
    <row r="4457" spans="1:12" x14ac:dyDescent="0.25">
      <c r="A4457" t="s">
        <v>729</v>
      </c>
      <c r="B4457">
        <v>2017</v>
      </c>
      <c r="C4457" t="s">
        <v>701</v>
      </c>
      <c r="D4457">
        <v>1.0593999999999999</v>
      </c>
      <c r="E4457">
        <v>1.0593999999999999</v>
      </c>
      <c r="F4457">
        <v>1.0593999999999999</v>
      </c>
      <c r="G4457">
        <v>1.0593999999999999</v>
      </c>
      <c r="H4457">
        <v>1.0593999999999999</v>
      </c>
      <c r="I4457">
        <v>1.0593999999999999</v>
      </c>
      <c r="J4457">
        <v>1.0593999999999999</v>
      </c>
      <c r="K4457">
        <v>1.0593999999999999</v>
      </c>
      <c r="L4457">
        <v>1.0593999999999999</v>
      </c>
    </row>
    <row r="4458" spans="1:12" x14ac:dyDescent="0.25">
      <c r="A4458" t="s">
        <v>729</v>
      </c>
      <c r="B4458">
        <v>2017</v>
      </c>
      <c r="C4458" t="s">
        <v>697</v>
      </c>
      <c r="D4458">
        <v>3.6204000000000001</v>
      </c>
      <c r="E4458">
        <v>3.6204000000000001</v>
      </c>
      <c r="F4458">
        <v>3.6204000000000001</v>
      </c>
      <c r="G4458">
        <v>3.6204000000000001</v>
      </c>
      <c r="H4458">
        <v>3.6204000000000001</v>
      </c>
      <c r="I4458">
        <v>3.6204000000000001</v>
      </c>
      <c r="J4458">
        <v>3.6204000000000001</v>
      </c>
      <c r="K4458">
        <v>3.6204000000000001</v>
      </c>
      <c r="L4458">
        <v>3.6204000000000001</v>
      </c>
    </row>
    <row r="4459" spans="1:12" x14ac:dyDescent="0.25">
      <c r="A4459" t="s">
        <v>729</v>
      </c>
      <c r="B4459">
        <v>2017</v>
      </c>
      <c r="C4459" t="s">
        <v>700</v>
      </c>
      <c r="D4459">
        <v>1.0995999999999999</v>
      </c>
      <c r="E4459">
        <v>1.0995999999999999</v>
      </c>
      <c r="F4459">
        <v>1.0995999999999999</v>
      </c>
      <c r="G4459">
        <v>1.0995999999999999</v>
      </c>
      <c r="H4459">
        <v>1.0995999999999999</v>
      </c>
      <c r="I4459">
        <v>1.0995999999999999</v>
      </c>
      <c r="J4459">
        <v>1.0995999999999999</v>
      </c>
      <c r="K4459">
        <v>1.0995999999999999</v>
      </c>
      <c r="L4459">
        <v>1.0995999999999999</v>
      </c>
    </row>
    <row r="4460" spans="1:12" x14ac:dyDescent="0.25">
      <c r="A4460" t="s">
        <v>729</v>
      </c>
      <c r="B4460">
        <v>2017</v>
      </c>
      <c r="C4460" t="s">
        <v>699</v>
      </c>
      <c r="D4460">
        <v>0.10290000000000001</v>
      </c>
      <c r="E4460">
        <v>0.10290000000000001</v>
      </c>
      <c r="F4460">
        <v>0.10290000000000001</v>
      </c>
      <c r="G4460">
        <v>0.10290000000000001</v>
      </c>
      <c r="H4460">
        <v>0.10290000000000001</v>
      </c>
      <c r="I4460">
        <v>0.10290000000000001</v>
      </c>
      <c r="J4460">
        <v>0.10290000000000001</v>
      </c>
      <c r="K4460">
        <v>0.10290000000000001</v>
      </c>
      <c r="L4460">
        <v>0.10290000000000001</v>
      </c>
    </row>
    <row r="4461" spans="1:12" x14ac:dyDescent="0.25">
      <c r="A4461" t="s">
        <v>730</v>
      </c>
      <c r="B4461">
        <v>2017</v>
      </c>
      <c r="C4461" t="s">
        <v>701</v>
      </c>
      <c r="D4461">
        <v>0.16250000000000001</v>
      </c>
      <c r="E4461">
        <v>0.16250000000000001</v>
      </c>
      <c r="F4461">
        <v>0.16250000000000001</v>
      </c>
      <c r="G4461">
        <v>0.16250000000000001</v>
      </c>
      <c r="H4461">
        <v>0.16250000000000001</v>
      </c>
      <c r="I4461">
        <v>0.16250000000000001</v>
      </c>
      <c r="J4461">
        <v>0.16250000000000001</v>
      </c>
      <c r="K4461">
        <v>0.16250000000000001</v>
      </c>
      <c r="L4461">
        <v>0.16250000000000001</v>
      </c>
    </row>
    <row r="4462" spans="1:12" x14ac:dyDescent="0.25">
      <c r="A4462" t="s">
        <v>730</v>
      </c>
      <c r="B4462">
        <v>2017</v>
      </c>
      <c r="C4462" t="s">
        <v>698</v>
      </c>
      <c r="D4462">
        <v>0.19620000000000001</v>
      </c>
      <c r="E4462">
        <v>0.19620000000000001</v>
      </c>
      <c r="F4462">
        <v>0.19620000000000001</v>
      </c>
      <c r="G4462">
        <v>0.19620000000000001</v>
      </c>
      <c r="H4462">
        <v>0.19620000000000001</v>
      </c>
      <c r="I4462">
        <v>0.19620000000000001</v>
      </c>
      <c r="J4462">
        <v>0.19620000000000001</v>
      </c>
      <c r="K4462">
        <v>0.19620000000000001</v>
      </c>
      <c r="L4462">
        <v>0.19620000000000001</v>
      </c>
    </row>
    <row r="4463" spans="1:12" x14ac:dyDescent="0.25">
      <c r="A4463" t="s">
        <v>730</v>
      </c>
      <c r="B4463">
        <v>2017</v>
      </c>
      <c r="C4463" t="s">
        <v>703</v>
      </c>
      <c r="D4463">
        <v>7.6E-3</v>
      </c>
      <c r="E4463">
        <v>7.6E-3</v>
      </c>
      <c r="F4463">
        <v>7.6E-3</v>
      </c>
      <c r="G4463">
        <v>7.6E-3</v>
      </c>
      <c r="H4463">
        <v>7.6E-3</v>
      </c>
      <c r="I4463">
        <v>7.6E-3</v>
      </c>
      <c r="J4463">
        <v>7.6E-3</v>
      </c>
      <c r="K4463">
        <v>7.6E-3</v>
      </c>
      <c r="L4463">
        <v>7.6E-3</v>
      </c>
    </row>
    <row r="4464" spans="1:12" x14ac:dyDescent="0.25">
      <c r="A4464" t="s">
        <v>730</v>
      </c>
      <c r="B4464">
        <v>2017</v>
      </c>
      <c r="C4464" t="s">
        <v>700</v>
      </c>
      <c r="D4464">
        <v>0.18129999999999999</v>
      </c>
      <c r="E4464">
        <v>0.18129999999999999</v>
      </c>
      <c r="F4464">
        <v>0.18129999999999999</v>
      </c>
      <c r="G4464">
        <v>0.18129999999999999</v>
      </c>
      <c r="H4464">
        <v>0.18129999999999999</v>
      </c>
      <c r="I4464">
        <v>0.18129999999999999</v>
      </c>
      <c r="J4464">
        <v>0.18129999999999999</v>
      </c>
      <c r="K4464">
        <v>0.18129999999999999</v>
      </c>
      <c r="L4464">
        <v>0.18129999999999999</v>
      </c>
    </row>
    <row r="4465" spans="1:12" x14ac:dyDescent="0.25">
      <c r="A4465" t="s">
        <v>730</v>
      </c>
      <c r="B4465">
        <v>2017</v>
      </c>
      <c r="C4465" t="s">
        <v>697</v>
      </c>
      <c r="D4465">
        <v>0.60289999999999999</v>
      </c>
      <c r="E4465">
        <v>0.60289999999999999</v>
      </c>
      <c r="F4465">
        <v>0.60289999999999999</v>
      </c>
      <c r="G4465">
        <v>0.60289999999999999</v>
      </c>
      <c r="H4465">
        <v>0.60289999999999999</v>
      </c>
      <c r="I4465">
        <v>0.60289999999999999</v>
      </c>
      <c r="J4465">
        <v>0.60289999999999999</v>
      </c>
      <c r="K4465">
        <v>0.60289999999999999</v>
      </c>
      <c r="L4465">
        <v>0.60289999999999999</v>
      </c>
    </row>
    <row r="4466" spans="1:12" x14ac:dyDescent="0.25">
      <c r="A4466" t="s">
        <v>730</v>
      </c>
      <c r="B4466">
        <v>2017</v>
      </c>
      <c r="C4466" t="s">
        <v>699</v>
      </c>
      <c r="D4466">
        <v>1.7000000000000001E-2</v>
      </c>
      <c r="E4466">
        <v>1.7000000000000001E-2</v>
      </c>
      <c r="F4466">
        <v>1.7000000000000001E-2</v>
      </c>
      <c r="G4466">
        <v>1.7000000000000001E-2</v>
      </c>
      <c r="H4466">
        <v>1.7000000000000001E-2</v>
      </c>
      <c r="I4466">
        <v>1.7000000000000001E-2</v>
      </c>
      <c r="J4466">
        <v>1.7000000000000001E-2</v>
      </c>
      <c r="K4466">
        <v>1.7000000000000001E-2</v>
      </c>
      <c r="L4466">
        <v>1.7000000000000001E-2</v>
      </c>
    </row>
    <row r="4467" spans="1:12" x14ac:dyDescent="0.25">
      <c r="A4467" t="s">
        <v>730</v>
      </c>
      <c r="B4467">
        <v>2017</v>
      </c>
      <c r="C4467" t="s">
        <v>702</v>
      </c>
      <c r="D4467">
        <v>3.8399999999999997E-2</v>
      </c>
      <c r="E4467">
        <v>3.8399999999999997E-2</v>
      </c>
      <c r="F4467">
        <v>3.8399999999999997E-2</v>
      </c>
      <c r="G4467">
        <v>3.8399999999999997E-2</v>
      </c>
      <c r="H4467">
        <v>3.8399999999999997E-2</v>
      </c>
      <c r="I4467">
        <v>3.8399999999999997E-2</v>
      </c>
      <c r="J4467">
        <v>3.8399999999999997E-2</v>
      </c>
      <c r="K4467">
        <v>3.8399999999999997E-2</v>
      </c>
      <c r="L4467">
        <v>3.8399999999999997E-2</v>
      </c>
    </row>
    <row r="4468" spans="1:12" x14ac:dyDescent="0.25">
      <c r="A4468" t="s">
        <v>731</v>
      </c>
      <c r="B4468">
        <v>2017</v>
      </c>
      <c r="C4468" t="s">
        <v>698</v>
      </c>
      <c r="D4468">
        <v>0.3281</v>
      </c>
      <c r="E4468">
        <v>0.3281</v>
      </c>
      <c r="F4468">
        <v>0.3281</v>
      </c>
      <c r="G4468">
        <v>0.3281</v>
      </c>
      <c r="H4468">
        <v>0.3281</v>
      </c>
      <c r="I4468">
        <v>0.3281</v>
      </c>
      <c r="J4468">
        <v>0.3281</v>
      </c>
      <c r="K4468">
        <v>0.3281</v>
      </c>
      <c r="L4468">
        <v>0.3281</v>
      </c>
    </row>
    <row r="4469" spans="1:12" x14ac:dyDescent="0.25">
      <c r="A4469" t="s">
        <v>731</v>
      </c>
      <c r="B4469">
        <v>2017</v>
      </c>
      <c r="C4469" t="s">
        <v>700</v>
      </c>
      <c r="D4469">
        <v>0.32229999999999998</v>
      </c>
      <c r="E4469">
        <v>0.32229999999999998</v>
      </c>
      <c r="F4469">
        <v>0.32229999999999998</v>
      </c>
      <c r="G4469">
        <v>0.32229999999999998</v>
      </c>
      <c r="H4469">
        <v>0.32229999999999998</v>
      </c>
      <c r="I4469">
        <v>0.32229999999999998</v>
      </c>
      <c r="J4469">
        <v>0.32229999999999998</v>
      </c>
      <c r="K4469">
        <v>0.32229999999999998</v>
      </c>
      <c r="L4469">
        <v>0.32229999999999998</v>
      </c>
    </row>
    <row r="4470" spans="1:12" x14ac:dyDescent="0.25">
      <c r="A4470" t="s">
        <v>731</v>
      </c>
      <c r="B4470">
        <v>2017</v>
      </c>
      <c r="C4470" t="s">
        <v>701</v>
      </c>
      <c r="D4470">
        <v>0.31469999999999998</v>
      </c>
      <c r="E4470">
        <v>0.31469999999999998</v>
      </c>
      <c r="F4470">
        <v>0.31469999999999998</v>
      </c>
      <c r="G4470">
        <v>0.31469999999999998</v>
      </c>
      <c r="H4470">
        <v>0.31469999999999998</v>
      </c>
      <c r="I4470">
        <v>0.31469999999999998</v>
      </c>
      <c r="J4470">
        <v>0.31469999999999998</v>
      </c>
      <c r="K4470">
        <v>0.31469999999999998</v>
      </c>
      <c r="L4470">
        <v>0.31469999999999998</v>
      </c>
    </row>
    <row r="4471" spans="1:12" x14ac:dyDescent="0.25">
      <c r="A4471" t="s">
        <v>731</v>
      </c>
      <c r="B4471">
        <v>2017</v>
      </c>
      <c r="C4471" t="s">
        <v>697</v>
      </c>
      <c r="D4471">
        <v>1.077</v>
      </c>
      <c r="E4471">
        <v>1.077</v>
      </c>
      <c r="F4471">
        <v>1.077</v>
      </c>
      <c r="G4471">
        <v>1.077</v>
      </c>
      <c r="H4471">
        <v>1.077</v>
      </c>
      <c r="I4471">
        <v>1.077</v>
      </c>
      <c r="J4471">
        <v>1.077</v>
      </c>
      <c r="K4471">
        <v>1.077</v>
      </c>
      <c r="L4471">
        <v>1.077</v>
      </c>
    </row>
    <row r="4472" spans="1:12" x14ac:dyDescent="0.25">
      <c r="A4472" t="s">
        <v>731</v>
      </c>
      <c r="B4472">
        <v>2017</v>
      </c>
      <c r="C4472" t="s">
        <v>699</v>
      </c>
      <c r="D4472">
        <v>3.0200000000000001E-2</v>
      </c>
      <c r="E4472">
        <v>3.0200000000000001E-2</v>
      </c>
      <c r="F4472">
        <v>3.0200000000000001E-2</v>
      </c>
      <c r="G4472">
        <v>3.0200000000000001E-2</v>
      </c>
      <c r="H4472">
        <v>3.0200000000000001E-2</v>
      </c>
      <c r="I4472">
        <v>3.0200000000000001E-2</v>
      </c>
      <c r="J4472">
        <v>3.0200000000000001E-2</v>
      </c>
      <c r="K4472">
        <v>3.0200000000000001E-2</v>
      </c>
      <c r="L4472">
        <v>3.0200000000000001E-2</v>
      </c>
    </row>
    <row r="4473" spans="1:12" x14ac:dyDescent="0.25">
      <c r="A4473" t="s">
        <v>731</v>
      </c>
      <c r="B4473">
        <v>2017</v>
      </c>
      <c r="C4473" t="s">
        <v>703</v>
      </c>
      <c r="D4473">
        <v>1.3599999999999999E-2</v>
      </c>
      <c r="E4473">
        <v>1.3599999999999999E-2</v>
      </c>
      <c r="F4473">
        <v>1.3599999999999999E-2</v>
      </c>
      <c r="G4473">
        <v>1.3599999999999999E-2</v>
      </c>
      <c r="H4473">
        <v>1.3599999999999999E-2</v>
      </c>
      <c r="I4473">
        <v>1.3599999999999999E-2</v>
      </c>
      <c r="J4473">
        <v>1.3599999999999999E-2</v>
      </c>
      <c r="K4473">
        <v>1.3599999999999999E-2</v>
      </c>
      <c r="L4473">
        <v>1.3599999999999999E-2</v>
      </c>
    </row>
    <row r="4474" spans="1:12" x14ac:dyDescent="0.25">
      <c r="A4474" t="s">
        <v>731</v>
      </c>
      <c r="B4474">
        <v>2017</v>
      </c>
      <c r="C4474" t="s">
        <v>702</v>
      </c>
      <c r="D4474">
        <v>6.8199999999999997E-2</v>
      </c>
      <c r="E4474">
        <v>6.8199999999999997E-2</v>
      </c>
      <c r="F4474">
        <v>6.8199999999999997E-2</v>
      </c>
      <c r="G4474">
        <v>6.8199999999999997E-2</v>
      </c>
      <c r="H4474">
        <v>6.8199999999999997E-2</v>
      </c>
      <c r="I4474">
        <v>6.8199999999999997E-2</v>
      </c>
      <c r="J4474">
        <v>6.8199999999999997E-2</v>
      </c>
      <c r="K4474">
        <v>6.8199999999999997E-2</v>
      </c>
      <c r="L4474">
        <v>6.8199999999999997E-2</v>
      </c>
    </row>
    <row r="4475" spans="1:12" x14ac:dyDescent="0.25">
      <c r="A4475" t="s">
        <v>732</v>
      </c>
      <c r="B4475">
        <v>2017</v>
      </c>
      <c r="C4475" t="s">
        <v>700</v>
      </c>
      <c r="D4475">
        <v>0.57699999999999996</v>
      </c>
      <c r="E4475">
        <v>0.57699999999999996</v>
      </c>
      <c r="F4475">
        <v>0.57699999999999996</v>
      </c>
      <c r="G4475">
        <v>0.57699999999999996</v>
      </c>
      <c r="H4475">
        <v>0.57699999999999996</v>
      </c>
      <c r="I4475">
        <v>0.57699999999999996</v>
      </c>
      <c r="J4475">
        <v>0.57699999999999996</v>
      </c>
      <c r="K4475">
        <v>0.57699999999999996</v>
      </c>
      <c r="L4475">
        <v>0.57699999999999996</v>
      </c>
    </row>
    <row r="4476" spans="1:12" x14ac:dyDescent="0.25">
      <c r="A4476" t="s">
        <v>732</v>
      </c>
      <c r="B4476">
        <v>2017</v>
      </c>
      <c r="C4476" t="s">
        <v>701</v>
      </c>
      <c r="D4476">
        <v>0.45200000000000001</v>
      </c>
      <c r="E4476">
        <v>0.45200000000000001</v>
      </c>
      <c r="F4476">
        <v>0.45200000000000001</v>
      </c>
      <c r="G4476">
        <v>0.45200000000000001</v>
      </c>
      <c r="H4476">
        <v>0.45200000000000001</v>
      </c>
      <c r="I4476">
        <v>0.45200000000000001</v>
      </c>
      <c r="J4476">
        <v>0.45200000000000001</v>
      </c>
      <c r="K4476">
        <v>0.45200000000000001</v>
      </c>
      <c r="L4476">
        <v>0.45200000000000001</v>
      </c>
    </row>
    <row r="4477" spans="1:12" x14ac:dyDescent="0.25">
      <c r="A4477" t="s">
        <v>732</v>
      </c>
      <c r="B4477">
        <v>2017</v>
      </c>
      <c r="C4477" t="s">
        <v>697</v>
      </c>
      <c r="D4477">
        <v>1.6971000000000001</v>
      </c>
      <c r="E4477">
        <v>1.6971000000000001</v>
      </c>
      <c r="F4477">
        <v>1.6971000000000001</v>
      </c>
      <c r="G4477">
        <v>1.6971000000000001</v>
      </c>
      <c r="H4477">
        <v>1.6971000000000001</v>
      </c>
      <c r="I4477">
        <v>1.6971000000000001</v>
      </c>
      <c r="J4477">
        <v>1.6971000000000001</v>
      </c>
      <c r="K4477">
        <v>1.6971000000000001</v>
      </c>
      <c r="L4477">
        <v>1.6971000000000001</v>
      </c>
    </row>
    <row r="4478" spans="1:12" x14ac:dyDescent="0.25">
      <c r="A4478" t="s">
        <v>732</v>
      </c>
      <c r="B4478">
        <v>2017</v>
      </c>
      <c r="C4478" t="s">
        <v>698</v>
      </c>
      <c r="D4478">
        <v>0.4677</v>
      </c>
      <c r="E4478">
        <v>0.4677</v>
      </c>
      <c r="F4478">
        <v>0.4677</v>
      </c>
      <c r="G4478">
        <v>0.4677</v>
      </c>
      <c r="H4478">
        <v>0.4677</v>
      </c>
      <c r="I4478">
        <v>0.4677</v>
      </c>
      <c r="J4478">
        <v>0.4677</v>
      </c>
      <c r="K4478">
        <v>0.4677</v>
      </c>
      <c r="L4478">
        <v>0.4677</v>
      </c>
    </row>
    <row r="4479" spans="1:12" x14ac:dyDescent="0.25">
      <c r="A4479" t="s">
        <v>732</v>
      </c>
      <c r="B4479">
        <v>2017</v>
      </c>
      <c r="C4479" t="s">
        <v>703</v>
      </c>
      <c r="D4479">
        <v>2.4299999999999999E-2</v>
      </c>
      <c r="E4479">
        <v>2.4299999999999999E-2</v>
      </c>
      <c r="F4479">
        <v>2.4299999999999999E-2</v>
      </c>
      <c r="G4479">
        <v>2.4299999999999999E-2</v>
      </c>
      <c r="H4479">
        <v>2.4299999999999999E-2</v>
      </c>
      <c r="I4479">
        <v>2.4299999999999999E-2</v>
      </c>
      <c r="J4479">
        <v>2.4299999999999999E-2</v>
      </c>
      <c r="K4479">
        <v>2.4299999999999999E-2</v>
      </c>
      <c r="L4479">
        <v>2.4299999999999999E-2</v>
      </c>
    </row>
    <row r="4480" spans="1:12" x14ac:dyDescent="0.25">
      <c r="A4480" t="s">
        <v>732</v>
      </c>
      <c r="B4480">
        <v>2017</v>
      </c>
      <c r="C4480" t="s">
        <v>699</v>
      </c>
      <c r="D4480">
        <v>5.3999999999999999E-2</v>
      </c>
      <c r="E4480">
        <v>5.3999999999999999E-2</v>
      </c>
      <c r="F4480">
        <v>5.3999999999999999E-2</v>
      </c>
      <c r="G4480">
        <v>5.3999999999999999E-2</v>
      </c>
      <c r="H4480">
        <v>5.3999999999999999E-2</v>
      </c>
      <c r="I4480">
        <v>5.3999999999999999E-2</v>
      </c>
      <c r="J4480">
        <v>5.3999999999999999E-2</v>
      </c>
      <c r="K4480">
        <v>5.3999999999999999E-2</v>
      </c>
      <c r="L4480">
        <v>5.3999999999999999E-2</v>
      </c>
    </row>
    <row r="4481" spans="1:12" x14ac:dyDescent="0.25">
      <c r="A4481" t="s">
        <v>732</v>
      </c>
      <c r="B4481">
        <v>2017</v>
      </c>
      <c r="C4481" t="s">
        <v>702</v>
      </c>
      <c r="D4481">
        <v>0.1221</v>
      </c>
      <c r="E4481">
        <v>0.1221</v>
      </c>
      <c r="F4481">
        <v>0.1221</v>
      </c>
      <c r="G4481">
        <v>0.1221</v>
      </c>
      <c r="H4481">
        <v>0.1221</v>
      </c>
      <c r="I4481">
        <v>0.1221</v>
      </c>
      <c r="J4481">
        <v>0.1221</v>
      </c>
      <c r="K4481">
        <v>0.1221</v>
      </c>
      <c r="L4481">
        <v>0.1221</v>
      </c>
    </row>
    <row r="4482" spans="1:12" x14ac:dyDescent="0.25">
      <c r="A4482" t="s">
        <v>733</v>
      </c>
      <c r="B4482">
        <v>2017</v>
      </c>
      <c r="C4482" t="s">
        <v>699</v>
      </c>
      <c r="D4482">
        <v>2.4899999999999999E-2</v>
      </c>
      <c r="E4482">
        <v>2.4899999999999999E-2</v>
      </c>
      <c r="F4482">
        <v>2.4899999999999999E-2</v>
      </c>
      <c r="G4482">
        <v>2.4899999999999999E-2</v>
      </c>
      <c r="H4482">
        <v>2.4899999999999999E-2</v>
      </c>
      <c r="I4482">
        <v>2.4899999999999999E-2</v>
      </c>
      <c r="J4482">
        <v>2.4899999999999999E-2</v>
      </c>
      <c r="K4482">
        <v>2.4899999999999999E-2</v>
      </c>
      <c r="L4482">
        <v>2.4899999999999999E-2</v>
      </c>
    </row>
    <row r="4483" spans="1:12" x14ac:dyDescent="0.25">
      <c r="A4483" t="s">
        <v>733</v>
      </c>
      <c r="B4483">
        <v>2017</v>
      </c>
      <c r="C4483" t="s">
        <v>703</v>
      </c>
      <c r="D4483">
        <v>1.12E-2</v>
      </c>
      <c r="E4483">
        <v>1.12E-2</v>
      </c>
      <c r="F4483">
        <v>1.12E-2</v>
      </c>
      <c r="G4483">
        <v>1.12E-2</v>
      </c>
      <c r="H4483">
        <v>1.12E-2</v>
      </c>
      <c r="I4483">
        <v>1.12E-2</v>
      </c>
      <c r="J4483">
        <v>1.12E-2</v>
      </c>
      <c r="K4483">
        <v>1.12E-2</v>
      </c>
      <c r="L4483">
        <v>1.12E-2</v>
      </c>
    </row>
    <row r="4484" spans="1:12" x14ac:dyDescent="0.25">
      <c r="A4484" t="s">
        <v>733</v>
      </c>
      <c r="B4484">
        <v>2017</v>
      </c>
      <c r="C4484" t="s">
        <v>697</v>
      </c>
      <c r="D4484">
        <v>0.79679999999999995</v>
      </c>
      <c r="E4484">
        <v>0.79679999999999995</v>
      </c>
      <c r="F4484">
        <v>0.79679999999999995</v>
      </c>
      <c r="G4484">
        <v>0.79679999999999995</v>
      </c>
      <c r="H4484">
        <v>0.79679999999999995</v>
      </c>
      <c r="I4484">
        <v>0.79679999999999995</v>
      </c>
      <c r="J4484">
        <v>0.79679999999999995</v>
      </c>
      <c r="K4484">
        <v>0.79679999999999995</v>
      </c>
      <c r="L4484">
        <v>0.79679999999999995</v>
      </c>
    </row>
    <row r="4485" spans="1:12" x14ac:dyDescent="0.25">
      <c r="A4485" t="s">
        <v>733</v>
      </c>
      <c r="B4485">
        <v>2017</v>
      </c>
      <c r="C4485" t="s">
        <v>698</v>
      </c>
      <c r="D4485">
        <v>0.23569999999999999</v>
      </c>
      <c r="E4485">
        <v>0.23569999999999999</v>
      </c>
      <c r="F4485">
        <v>0.23569999999999999</v>
      </c>
      <c r="G4485">
        <v>0.23569999999999999</v>
      </c>
      <c r="H4485">
        <v>0.23569999999999999</v>
      </c>
      <c r="I4485">
        <v>0.23569999999999999</v>
      </c>
      <c r="J4485">
        <v>0.23569999999999999</v>
      </c>
      <c r="K4485">
        <v>0.23569999999999999</v>
      </c>
      <c r="L4485">
        <v>0.23569999999999999</v>
      </c>
    </row>
    <row r="4486" spans="1:12" x14ac:dyDescent="0.25">
      <c r="A4486" t="s">
        <v>733</v>
      </c>
      <c r="B4486">
        <v>2017</v>
      </c>
      <c r="C4486" t="s">
        <v>701</v>
      </c>
      <c r="D4486">
        <v>0.2019</v>
      </c>
      <c r="E4486">
        <v>0.2019</v>
      </c>
      <c r="F4486">
        <v>0.2019</v>
      </c>
      <c r="G4486">
        <v>0.2019</v>
      </c>
      <c r="H4486">
        <v>0.2019</v>
      </c>
      <c r="I4486">
        <v>0.2019</v>
      </c>
      <c r="J4486">
        <v>0.2019</v>
      </c>
      <c r="K4486">
        <v>0.2019</v>
      </c>
      <c r="L4486">
        <v>0.2019</v>
      </c>
    </row>
    <row r="4487" spans="1:12" x14ac:dyDescent="0.25">
      <c r="A4487" t="s">
        <v>733</v>
      </c>
      <c r="B4487">
        <v>2017</v>
      </c>
      <c r="C4487" t="s">
        <v>700</v>
      </c>
      <c r="D4487">
        <v>0.2666</v>
      </c>
      <c r="E4487">
        <v>0.2666</v>
      </c>
      <c r="F4487">
        <v>0.2666</v>
      </c>
      <c r="G4487">
        <v>0.2666</v>
      </c>
      <c r="H4487">
        <v>0.2666</v>
      </c>
      <c r="I4487">
        <v>0.2666</v>
      </c>
      <c r="J4487">
        <v>0.2666</v>
      </c>
      <c r="K4487">
        <v>0.2666</v>
      </c>
      <c r="L4487">
        <v>0.2666</v>
      </c>
    </row>
    <row r="4488" spans="1:12" x14ac:dyDescent="0.25">
      <c r="A4488" t="s">
        <v>733</v>
      </c>
      <c r="B4488">
        <v>2017</v>
      </c>
      <c r="C4488" t="s">
        <v>702</v>
      </c>
      <c r="D4488">
        <v>5.6399999999999999E-2</v>
      </c>
      <c r="E4488">
        <v>5.6399999999999999E-2</v>
      </c>
      <c r="F4488">
        <v>5.6399999999999999E-2</v>
      </c>
      <c r="G4488">
        <v>5.6399999999999999E-2</v>
      </c>
      <c r="H4488">
        <v>5.6399999999999999E-2</v>
      </c>
      <c r="I4488">
        <v>5.6399999999999999E-2</v>
      </c>
      <c r="J4488">
        <v>5.6399999999999999E-2</v>
      </c>
      <c r="K4488">
        <v>5.6399999999999999E-2</v>
      </c>
      <c r="L4488">
        <v>5.6399999999999999E-2</v>
      </c>
    </row>
    <row r="4489" spans="1:12" x14ac:dyDescent="0.25">
      <c r="A4489" t="s">
        <v>734</v>
      </c>
      <c r="B4489">
        <v>2017</v>
      </c>
      <c r="C4489" t="s">
        <v>702</v>
      </c>
      <c r="D4489">
        <v>0.35510000000000003</v>
      </c>
      <c r="E4489">
        <v>0.35510000000000003</v>
      </c>
      <c r="F4489">
        <v>0.35510000000000003</v>
      </c>
      <c r="G4489">
        <v>0.35510000000000003</v>
      </c>
      <c r="H4489">
        <v>0.35510000000000003</v>
      </c>
      <c r="I4489">
        <v>0.35510000000000003</v>
      </c>
      <c r="J4489">
        <v>0.35510000000000003</v>
      </c>
      <c r="K4489">
        <v>0.35510000000000003</v>
      </c>
      <c r="L4489">
        <v>0.35510000000000003</v>
      </c>
    </row>
    <row r="4490" spans="1:12" x14ac:dyDescent="0.25">
      <c r="A4490" t="s">
        <v>734</v>
      </c>
      <c r="B4490">
        <v>2017</v>
      </c>
      <c r="C4490" t="s">
        <v>699</v>
      </c>
      <c r="D4490">
        <v>0.157</v>
      </c>
      <c r="E4490">
        <v>0.157</v>
      </c>
      <c r="F4490">
        <v>0.157</v>
      </c>
      <c r="G4490">
        <v>0.157</v>
      </c>
      <c r="H4490">
        <v>0.157</v>
      </c>
      <c r="I4490">
        <v>0.157</v>
      </c>
      <c r="J4490">
        <v>0.157</v>
      </c>
      <c r="K4490">
        <v>0.157</v>
      </c>
      <c r="L4490">
        <v>0.157</v>
      </c>
    </row>
    <row r="4491" spans="1:12" x14ac:dyDescent="0.25">
      <c r="A4491" t="s">
        <v>734</v>
      </c>
      <c r="B4491">
        <v>2017</v>
      </c>
      <c r="C4491" t="s">
        <v>703</v>
      </c>
      <c r="D4491">
        <v>7.0699999999999999E-2</v>
      </c>
      <c r="E4491">
        <v>7.0699999999999999E-2</v>
      </c>
      <c r="F4491">
        <v>7.0699999999999999E-2</v>
      </c>
      <c r="G4491">
        <v>7.0699999999999999E-2</v>
      </c>
      <c r="H4491">
        <v>7.0699999999999999E-2</v>
      </c>
      <c r="I4491">
        <v>7.0699999999999999E-2</v>
      </c>
      <c r="J4491">
        <v>7.0699999999999999E-2</v>
      </c>
      <c r="K4491">
        <v>7.0699999999999999E-2</v>
      </c>
      <c r="L4491">
        <v>7.0699999999999999E-2</v>
      </c>
    </row>
    <row r="4492" spans="1:12" x14ac:dyDescent="0.25">
      <c r="A4492" t="s">
        <v>734</v>
      </c>
      <c r="B4492">
        <v>2017</v>
      </c>
      <c r="C4492" t="s">
        <v>701</v>
      </c>
      <c r="D4492">
        <v>1.2151000000000001</v>
      </c>
      <c r="E4492">
        <v>1.2151000000000001</v>
      </c>
      <c r="F4492">
        <v>1.2151000000000001</v>
      </c>
      <c r="G4492">
        <v>1.2151000000000001</v>
      </c>
      <c r="H4492">
        <v>1.2151000000000001</v>
      </c>
      <c r="I4492">
        <v>1.2151000000000001</v>
      </c>
      <c r="J4492">
        <v>1.2151000000000001</v>
      </c>
      <c r="K4492">
        <v>1.2151000000000001</v>
      </c>
      <c r="L4492">
        <v>1.2151000000000001</v>
      </c>
    </row>
    <row r="4493" spans="1:12" x14ac:dyDescent="0.25">
      <c r="A4493" t="s">
        <v>734</v>
      </c>
      <c r="B4493">
        <v>2017</v>
      </c>
      <c r="C4493" t="s">
        <v>698</v>
      </c>
      <c r="D4493">
        <v>1.3491</v>
      </c>
      <c r="E4493">
        <v>1.3491</v>
      </c>
      <c r="F4493">
        <v>1.3491</v>
      </c>
      <c r="G4493">
        <v>1.3491</v>
      </c>
      <c r="H4493">
        <v>1.3491</v>
      </c>
      <c r="I4493">
        <v>1.3491</v>
      </c>
      <c r="J4493">
        <v>1.3491</v>
      </c>
      <c r="K4493">
        <v>1.3491</v>
      </c>
      <c r="L4493">
        <v>1.3491</v>
      </c>
    </row>
    <row r="4494" spans="1:12" x14ac:dyDescent="0.25">
      <c r="A4494" t="s">
        <v>734</v>
      </c>
      <c r="B4494">
        <v>2017</v>
      </c>
      <c r="C4494" t="s">
        <v>697</v>
      </c>
      <c r="D4494">
        <v>4.8244999999999996</v>
      </c>
      <c r="E4494">
        <v>4.8244999999999996</v>
      </c>
      <c r="F4494">
        <v>4.8244999999999996</v>
      </c>
      <c r="G4494">
        <v>4.8244999999999996</v>
      </c>
      <c r="H4494">
        <v>4.8244999999999996</v>
      </c>
      <c r="I4494">
        <v>4.8244999999999996</v>
      </c>
      <c r="J4494">
        <v>4.8244999999999996</v>
      </c>
      <c r="K4494">
        <v>4.8244999999999996</v>
      </c>
      <c r="L4494">
        <v>4.8244999999999996</v>
      </c>
    </row>
    <row r="4495" spans="1:12" x14ac:dyDescent="0.25">
      <c r="A4495" t="s">
        <v>734</v>
      </c>
      <c r="B4495">
        <v>2017</v>
      </c>
      <c r="C4495" t="s">
        <v>700</v>
      </c>
      <c r="D4495">
        <v>1.6775</v>
      </c>
      <c r="E4495">
        <v>1.6775</v>
      </c>
      <c r="F4495">
        <v>1.6775</v>
      </c>
      <c r="G4495">
        <v>1.6775</v>
      </c>
      <c r="H4495">
        <v>1.6775</v>
      </c>
      <c r="I4495">
        <v>1.6775</v>
      </c>
      <c r="J4495">
        <v>1.6775</v>
      </c>
      <c r="K4495">
        <v>1.6775</v>
      </c>
      <c r="L4495">
        <v>1.6775</v>
      </c>
    </row>
    <row r="4496" spans="1:12" x14ac:dyDescent="0.25">
      <c r="A4496" t="s">
        <v>735</v>
      </c>
      <c r="B4496">
        <v>2017</v>
      </c>
      <c r="C4496" t="s">
        <v>703</v>
      </c>
      <c r="D4496">
        <v>1.5599999999999999E-2</v>
      </c>
      <c r="E4496">
        <v>1.5599999999999999E-2</v>
      </c>
      <c r="F4496">
        <v>1.5599999999999999E-2</v>
      </c>
      <c r="G4496">
        <v>1.5599999999999999E-2</v>
      </c>
      <c r="H4496">
        <v>1.5599999999999999E-2</v>
      </c>
      <c r="I4496">
        <v>1.5599999999999999E-2</v>
      </c>
      <c r="J4496">
        <v>1.5599999999999999E-2</v>
      </c>
      <c r="K4496">
        <v>1.5599999999999999E-2</v>
      </c>
      <c r="L4496">
        <v>1.5599999999999999E-2</v>
      </c>
    </row>
    <row r="4497" spans="1:12" x14ac:dyDescent="0.25">
      <c r="A4497" t="s">
        <v>735</v>
      </c>
      <c r="B4497">
        <v>2017</v>
      </c>
      <c r="C4497" t="s">
        <v>701</v>
      </c>
      <c r="D4497">
        <v>0.31359999999999999</v>
      </c>
      <c r="E4497">
        <v>0.31359999999999999</v>
      </c>
      <c r="F4497">
        <v>0.31359999999999999</v>
      </c>
      <c r="G4497">
        <v>0.31359999999999999</v>
      </c>
      <c r="H4497">
        <v>0.31359999999999999</v>
      </c>
      <c r="I4497">
        <v>0.31359999999999999</v>
      </c>
      <c r="J4497">
        <v>0.31359999999999999</v>
      </c>
      <c r="K4497">
        <v>0.31359999999999999</v>
      </c>
      <c r="L4497">
        <v>0.31359999999999999</v>
      </c>
    </row>
    <row r="4498" spans="1:12" x14ac:dyDescent="0.25">
      <c r="A4498" t="s">
        <v>735</v>
      </c>
      <c r="B4498">
        <v>2017</v>
      </c>
      <c r="C4498" t="s">
        <v>702</v>
      </c>
      <c r="D4498">
        <v>7.8299999999999995E-2</v>
      </c>
      <c r="E4498">
        <v>7.8299999999999995E-2</v>
      </c>
      <c r="F4498">
        <v>7.8299999999999995E-2</v>
      </c>
      <c r="G4498">
        <v>7.8299999999999995E-2</v>
      </c>
      <c r="H4498">
        <v>7.8299999999999995E-2</v>
      </c>
      <c r="I4498">
        <v>7.8299999999999995E-2</v>
      </c>
      <c r="J4498">
        <v>7.8299999999999995E-2</v>
      </c>
      <c r="K4498">
        <v>7.8299999999999995E-2</v>
      </c>
      <c r="L4498">
        <v>7.8299999999999995E-2</v>
      </c>
    </row>
    <row r="4499" spans="1:12" x14ac:dyDescent="0.25">
      <c r="A4499" t="s">
        <v>735</v>
      </c>
      <c r="B4499">
        <v>2017</v>
      </c>
      <c r="C4499" t="s">
        <v>700</v>
      </c>
      <c r="D4499">
        <v>0.37009999999999998</v>
      </c>
      <c r="E4499">
        <v>0.37009999999999998</v>
      </c>
      <c r="F4499">
        <v>0.37009999999999998</v>
      </c>
      <c r="G4499">
        <v>0.37009999999999998</v>
      </c>
      <c r="H4499">
        <v>0.37009999999999998</v>
      </c>
      <c r="I4499">
        <v>0.37009999999999998</v>
      </c>
      <c r="J4499">
        <v>0.37009999999999998</v>
      </c>
      <c r="K4499">
        <v>0.37009999999999998</v>
      </c>
      <c r="L4499">
        <v>0.37009999999999998</v>
      </c>
    </row>
    <row r="4500" spans="1:12" x14ac:dyDescent="0.25">
      <c r="A4500" t="s">
        <v>735</v>
      </c>
      <c r="B4500">
        <v>2017</v>
      </c>
      <c r="C4500" t="s">
        <v>697</v>
      </c>
      <c r="D4500">
        <v>1.2383999999999999</v>
      </c>
      <c r="E4500">
        <v>1.2383999999999999</v>
      </c>
      <c r="F4500">
        <v>1.2383999999999999</v>
      </c>
      <c r="G4500">
        <v>1.2383999999999999</v>
      </c>
      <c r="H4500">
        <v>1.2383999999999999</v>
      </c>
      <c r="I4500">
        <v>1.2383999999999999</v>
      </c>
      <c r="J4500">
        <v>1.2383999999999999</v>
      </c>
      <c r="K4500">
        <v>1.2383999999999999</v>
      </c>
      <c r="L4500">
        <v>1.2383999999999999</v>
      </c>
    </row>
    <row r="4501" spans="1:12" x14ac:dyDescent="0.25">
      <c r="A4501" t="s">
        <v>735</v>
      </c>
      <c r="B4501">
        <v>2017</v>
      </c>
      <c r="C4501" t="s">
        <v>699</v>
      </c>
      <c r="D4501">
        <v>3.4599999999999999E-2</v>
      </c>
      <c r="E4501">
        <v>3.4599999999999999E-2</v>
      </c>
      <c r="F4501">
        <v>3.4599999999999999E-2</v>
      </c>
      <c r="G4501">
        <v>3.4599999999999999E-2</v>
      </c>
      <c r="H4501">
        <v>3.4599999999999999E-2</v>
      </c>
      <c r="I4501">
        <v>3.4599999999999999E-2</v>
      </c>
      <c r="J4501">
        <v>3.4599999999999999E-2</v>
      </c>
      <c r="K4501">
        <v>3.4599999999999999E-2</v>
      </c>
      <c r="L4501">
        <v>3.4599999999999999E-2</v>
      </c>
    </row>
    <row r="4502" spans="1:12" x14ac:dyDescent="0.25">
      <c r="A4502" t="s">
        <v>735</v>
      </c>
      <c r="B4502">
        <v>2017</v>
      </c>
      <c r="C4502" t="s">
        <v>698</v>
      </c>
      <c r="D4502">
        <v>0.42620000000000002</v>
      </c>
      <c r="E4502">
        <v>0.42620000000000002</v>
      </c>
      <c r="F4502">
        <v>0.42620000000000002</v>
      </c>
      <c r="G4502">
        <v>0.42620000000000002</v>
      </c>
      <c r="H4502">
        <v>0.42620000000000002</v>
      </c>
      <c r="I4502">
        <v>0.42620000000000002</v>
      </c>
      <c r="J4502">
        <v>0.42620000000000002</v>
      </c>
      <c r="K4502">
        <v>0.42620000000000002</v>
      </c>
      <c r="L4502">
        <v>0.42620000000000002</v>
      </c>
    </row>
    <row r="4503" spans="1:12" x14ac:dyDescent="0.25">
      <c r="A4503" t="s">
        <v>736</v>
      </c>
      <c r="B4503">
        <v>2017</v>
      </c>
      <c r="C4503" t="s">
        <v>702</v>
      </c>
      <c r="D4503">
        <v>0.74390000000000001</v>
      </c>
      <c r="E4503">
        <v>0.74390000000000001</v>
      </c>
      <c r="F4503">
        <v>0.74390000000000001</v>
      </c>
      <c r="G4503">
        <v>0.74390000000000001</v>
      </c>
      <c r="H4503">
        <v>0.74390000000000001</v>
      </c>
      <c r="I4503">
        <v>0.74390000000000001</v>
      </c>
      <c r="J4503">
        <v>0.74390000000000001</v>
      </c>
      <c r="K4503">
        <v>0.74390000000000001</v>
      </c>
      <c r="L4503">
        <v>0.74390000000000001</v>
      </c>
    </row>
    <row r="4504" spans="1:12" x14ac:dyDescent="0.25">
      <c r="A4504" t="s">
        <v>736</v>
      </c>
      <c r="B4504">
        <v>2017</v>
      </c>
      <c r="C4504" t="s">
        <v>703</v>
      </c>
      <c r="D4504">
        <v>0.1482</v>
      </c>
      <c r="E4504">
        <v>0.1482</v>
      </c>
      <c r="F4504">
        <v>0.1482</v>
      </c>
      <c r="G4504">
        <v>0.1482</v>
      </c>
      <c r="H4504">
        <v>0.1482</v>
      </c>
      <c r="I4504">
        <v>0.1482</v>
      </c>
      <c r="J4504">
        <v>0.1482</v>
      </c>
      <c r="K4504">
        <v>0.1482</v>
      </c>
      <c r="L4504">
        <v>0.1482</v>
      </c>
    </row>
    <row r="4505" spans="1:12" x14ac:dyDescent="0.25">
      <c r="A4505" t="s">
        <v>736</v>
      </c>
      <c r="B4505">
        <v>2017</v>
      </c>
      <c r="C4505" t="s">
        <v>698</v>
      </c>
      <c r="D4505">
        <v>2.5630999999999999</v>
      </c>
      <c r="E4505">
        <v>2.5630999999999999</v>
      </c>
      <c r="F4505">
        <v>2.5630999999999999</v>
      </c>
      <c r="G4505">
        <v>2.5630999999999999</v>
      </c>
      <c r="H4505">
        <v>2.5630999999999999</v>
      </c>
      <c r="I4505">
        <v>2.5630999999999999</v>
      </c>
      <c r="J4505">
        <v>2.5630999999999999</v>
      </c>
      <c r="K4505">
        <v>2.5630999999999999</v>
      </c>
      <c r="L4505">
        <v>2.5630999999999999</v>
      </c>
    </row>
    <row r="4506" spans="1:12" x14ac:dyDescent="0.25">
      <c r="A4506" t="s">
        <v>736</v>
      </c>
      <c r="B4506">
        <v>2017</v>
      </c>
      <c r="C4506" t="s">
        <v>700</v>
      </c>
      <c r="D4506">
        <v>3.5146999999999999</v>
      </c>
      <c r="E4506">
        <v>3.5146999999999999</v>
      </c>
      <c r="F4506">
        <v>3.5146999999999999</v>
      </c>
      <c r="G4506">
        <v>3.5146999999999999</v>
      </c>
      <c r="H4506">
        <v>3.5146999999999999</v>
      </c>
      <c r="I4506">
        <v>3.5146999999999999</v>
      </c>
      <c r="J4506">
        <v>3.5146999999999999</v>
      </c>
      <c r="K4506">
        <v>3.5146999999999999</v>
      </c>
      <c r="L4506">
        <v>3.5146999999999999</v>
      </c>
    </row>
    <row r="4507" spans="1:12" x14ac:dyDescent="0.25">
      <c r="A4507" t="s">
        <v>736</v>
      </c>
      <c r="B4507">
        <v>2017</v>
      </c>
      <c r="C4507" t="s">
        <v>701</v>
      </c>
      <c r="D4507">
        <v>2.6562999999999999</v>
      </c>
      <c r="E4507">
        <v>2.6562999999999999</v>
      </c>
      <c r="F4507">
        <v>2.6562999999999999</v>
      </c>
      <c r="G4507">
        <v>2.6562999999999999</v>
      </c>
      <c r="H4507">
        <v>2.6562999999999999</v>
      </c>
      <c r="I4507">
        <v>2.6562999999999999</v>
      </c>
      <c r="J4507">
        <v>2.6562999999999999</v>
      </c>
      <c r="K4507">
        <v>2.6562999999999999</v>
      </c>
      <c r="L4507">
        <v>2.6562999999999999</v>
      </c>
    </row>
    <row r="4508" spans="1:12" x14ac:dyDescent="0.25">
      <c r="A4508" t="s">
        <v>736</v>
      </c>
      <c r="B4508">
        <v>2017</v>
      </c>
      <c r="C4508" t="s">
        <v>697</v>
      </c>
      <c r="D4508">
        <v>9.9550000000000001</v>
      </c>
      <c r="E4508">
        <v>9.9550000000000001</v>
      </c>
      <c r="F4508">
        <v>9.9550000000000001</v>
      </c>
      <c r="G4508">
        <v>9.9550000000000001</v>
      </c>
      <c r="H4508">
        <v>9.9550000000000001</v>
      </c>
      <c r="I4508">
        <v>9.9550000000000001</v>
      </c>
      <c r="J4508">
        <v>9.9550000000000001</v>
      </c>
      <c r="K4508">
        <v>9.9550000000000001</v>
      </c>
      <c r="L4508">
        <v>9.9550000000000001</v>
      </c>
    </row>
    <row r="4509" spans="1:12" x14ac:dyDescent="0.25">
      <c r="A4509" t="s">
        <v>736</v>
      </c>
      <c r="B4509">
        <v>2017</v>
      </c>
      <c r="C4509" t="s">
        <v>699</v>
      </c>
      <c r="D4509">
        <v>0.32890000000000003</v>
      </c>
      <c r="E4509">
        <v>0.32890000000000003</v>
      </c>
      <c r="F4509">
        <v>0.32890000000000003</v>
      </c>
      <c r="G4509">
        <v>0.32890000000000003</v>
      </c>
      <c r="H4509">
        <v>0.32890000000000003</v>
      </c>
      <c r="I4509">
        <v>0.32890000000000003</v>
      </c>
      <c r="J4509">
        <v>0.32890000000000003</v>
      </c>
      <c r="K4509">
        <v>0.32890000000000003</v>
      </c>
      <c r="L4509">
        <v>0.32890000000000003</v>
      </c>
    </row>
    <row r="4510" spans="1:12" x14ac:dyDescent="0.25">
      <c r="A4510" t="s">
        <v>737</v>
      </c>
      <c r="B4510">
        <v>2017</v>
      </c>
      <c r="C4510" t="s">
        <v>697</v>
      </c>
      <c r="D4510">
        <v>6.1714000000000002</v>
      </c>
      <c r="E4510">
        <v>6.1714000000000002</v>
      </c>
      <c r="F4510">
        <v>6.1714000000000002</v>
      </c>
      <c r="G4510">
        <v>6.1714000000000002</v>
      </c>
      <c r="H4510">
        <v>6.1714000000000002</v>
      </c>
      <c r="I4510">
        <v>6.1714000000000002</v>
      </c>
      <c r="J4510">
        <v>6.1714000000000002</v>
      </c>
      <c r="K4510">
        <v>6.1714000000000002</v>
      </c>
      <c r="L4510">
        <v>6.1714000000000002</v>
      </c>
    </row>
    <row r="4511" spans="1:12" x14ac:dyDescent="0.25">
      <c r="A4511" t="s">
        <v>737</v>
      </c>
      <c r="B4511">
        <v>2017</v>
      </c>
      <c r="C4511" t="s">
        <v>699</v>
      </c>
      <c r="D4511">
        <v>0.17280000000000001</v>
      </c>
      <c r="E4511">
        <v>0.17280000000000001</v>
      </c>
      <c r="F4511">
        <v>0.17280000000000001</v>
      </c>
      <c r="G4511">
        <v>0.17280000000000001</v>
      </c>
      <c r="H4511">
        <v>0.17280000000000001</v>
      </c>
      <c r="I4511">
        <v>0.17280000000000001</v>
      </c>
      <c r="J4511">
        <v>0.17280000000000001</v>
      </c>
      <c r="K4511">
        <v>0.17280000000000001</v>
      </c>
      <c r="L4511">
        <v>0.17280000000000001</v>
      </c>
    </row>
    <row r="4512" spans="1:12" x14ac:dyDescent="0.25">
      <c r="A4512" t="s">
        <v>737</v>
      </c>
      <c r="B4512">
        <v>2017</v>
      </c>
      <c r="C4512" t="s">
        <v>701</v>
      </c>
      <c r="D4512">
        <v>1.8178000000000001</v>
      </c>
      <c r="E4512">
        <v>1.8178000000000001</v>
      </c>
      <c r="F4512">
        <v>1.8178000000000001</v>
      </c>
      <c r="G4512">
        <v>1.8178000000000001</v>
      </c>
      <c r="H4512">
        <v>1.8178000000000001</v>
      </c>
      <c r="I4512">
        <v>1.8178000000000001</v>
      </c>
      <c r="J4512">
        <v>1.8178000000000001</v>
      </c>
      <c r="K4512">
        <v>1.8178000000000001</v>
      </c>
      <c r="L4512">
        <v>1.8178000000000001</v>
      </c>
    </row>
    <row r="4513" spans="1:12" x14ac:dyDescent="0.25">
      <c r="A4513" t="s">
        <v>737</v>
      </c>
      <c r="B4513">
        <v>2017</v>
      </c>
      <c r="C4513" t="s">
        <v>700</v>
      </c>
      <c r="D4513">
        <v>1.8468</v>
      </c>
      <c r="E4513">
        <v>1.8468</v>
      </c>
      <c r="F4513">
        <v>1.8468</v>
      </c>
      <c r="G4513">
        <v>1.8468</v>
      </c>
      <c r="H4513">
        <v>1.8468</v>
      </c>
      <c r="I4513">
        <v>1.8468</v>
      </c>
      <c r="J4513">
        <v>1.8468</v>
      </c>
      <c r="K4513">
        <v>1.8468</v>
      </c>
      <c r="L4513">
        <v>1.8468</v>
      </c>
    </row>
    <row r="4514" spans="1:12" x14ac:dyDescent="0.25">
      <c r="A4514" t="s">
        <v>737</v>
      </c>
      <c r="B4514">
        <v>2017</v>
      </c>
      <c r="C4514" t="s">
        <v>703</v>
      </c>
      <c r="D4514">
        <v>7.7899999999999997E-2</v>
      </c>
      <c r="E4514">
        <v>7.7899999999999997E-2</v>
      </c>
      <c r="F4514">
        <v>7.7899999999999997E-2</v>
      </c>
      <c r="G4514">
        <v>7.7899999999999997E-2</v>
      </c>
      <c r="H4514">
        <v>7.7899999999999997E-2</v>
      </c>
      <c r="I4514">
        <v>7.7899999999999997E-2</v>
      </c>
      <c r="J4514">
        <v>7.7899999999999997E-2</v>
      </c>
      <c r="K4514">
        <v>7.7899999999999997E-2</v>
      </c>
      <c r="L4514">
        <v>7.7899999999999997E-2</v>
      </c>
    </row>
    <row r="4515" spans="1:12" x14ac:dyDescent="0.25">
      <c r="A4515" t="s">
        <v>737</v>
      </c>
      <c r="B4515">
        <v>2017</v>
      </c>
      <c r="C4515" t="s">
        <v>698</v>
      </c>
      <c r="D4515">
        <v>1.8653</v>
      </c>
      <c r="E4515">
        <v>1.8653</v>
      </c>
      <c r="F4515">
        <v>1.8653</v>
      </c>
      <c r="G4515">
        <v>1.8653</v>
      </c>
      <c r="H4515">
        <v>1.8653</v>
      </c>
      <c r="I4515">
        <v>1.8653</v>
      </c>
      <c r="J4515">
        <v>1.8653</v>
      </c>
      <c r="K4515">
        <v>1.8653</v>
      </c>
      <c r="L4515">
        <v>1.8653</v>
      </c>
    </row>
    <row r="4516" spans="1:12" x14ac:dyDescent="0.25">
      <c r="A4516" t="s">
        <v>737</v>
      </c>
      <c r="B4516">
        <v>2017</v>
      </c>
      <c r="C4516" t="s">
        <v>702</v>
      </c>
      <c r="D4516">
        <v>0.39090000000000003</v>
      </c>
      <c r="E4516">
        <v>0.39090000000000003</v>
      </c>
      <c r="F4516">
        <v>0.39090000000000003</v>
      </c>
      <c r="G4516">
        <v>0.39090000000000003</v>
      </c>
      <c r="H4516">
        <v>0.39090000000000003</v>
      </c>
      <c r="I4516">
        <v>0.39090000000000003</v>
      </c>
      <c r="J4516">
        <v>0.39090000000000003</v>
      </c>
      <c r="K4516">
        <v>0.39090000000000003</v>
      </c>
      <c r="L4516">
        <v>0.39090000000000003</v>
      </c>
    </row>
    <row r="4517" spans="1:12" x14ac:dyDescent="0.25">
      <c r="A4517" t="s">
        <v>738</v>
      </c>
      <c r="B4517">
        <v>2017</v>
      </c>
      <c r="C4517" t="s">
        <v>699</v>
      </c>
      <c r="D4517">
        <v>1.06E-2</v>
      </c>
      <c r="E4517">
        <v>1.06E-2</v>
      </c>
      <c r="F4517">
        <v>1.06E-2</v>
      </c>
      <c r="G4517">
        <v>1.06E-2</v>
      </c>
      <c r="H4517">
        <v>1.06E-2</v>
      </c>
      <c r="I4517">
        <v>1.06E-2</v>
      </c>
      <c r="J4517">
        <v>1.06E-2</v>
      </c>
      <c r="K4517">
        <v>1.06E-2</v>
      </c>
      <c r="L4517">
        <v>1.06E-2</v>
      </c>
    </row>
    <row r="4518" spans="1:12" x14ac:dyDescent="0.25">
      <c r="A4518" t="s">
        <v>738</v>
      </c>
      <c r="B4518">
        <v>2017</v>
      </c>
      <c r="C4518" t="s">
        <v>702</v>
      </c>
      <c r="D4518">
        <v>2.41E-2</v>
      </c>
      <c r="E4518">
        <v>2.41E-2</v>
      </c>
      <c r="F4518">
        <v>2.41E-2</v>
      </c>
      <c r="G4518">
        <v>2.41E-2</v>
      </c>
      <c r="H4518">
        <v>2.41E-2</v>
      </c>
      <c r="I4518">
        <v>2.41E-2</v>
      </c>
      <c r="J4518">
        <v>2.41E-2</v>
      </c>
      <c r="K4518">
        <v>2.41E-2</v>
      </c>
      <c r="L4518">
        <v>2.41E-2</v>
      </c>
    </row>
    <row r="4519" spans="1:12" x14ac:dyDescent="0.25">
      <c r="A4519" t="s">
        <v>738</v>
      </c>
      <c r="B4519">
        <v>2017</v>
      </c>
      <c r="C4519" t="s">
        <v>703</v>
      </c>
      <c r="D4519">
        <v>4.7999999999999996E-3</v>
      </c>
      <c r="E4519">
        <v>4.7999999999999996E-3</v>
      </c>
      <c r="F4519">
        <v>4.7999999999999996E-3</v>
      </c>
      <c r="G4519">
        <v>4.7999999999999996E-3</v>
      </c>
      <c r="H4519">
        <v>4.7999999999999996E-3</v>
      </c>
      <c r="I4519">
        <v>4.7999999999999996E-3</v>
      </c>
      <c r="J4519">
        <v>4.7999999999999996E-3</v>
      </c>
      <c r="K4519">
        <v>4.7999999999999996E-3</v>
      </c>
      <c r="L4519">
        <v>4.7999999999999996E-3</v>
      </c>
    </row>
    <row r="4520" spans="1:12" x14ac:dyDescent="0.25">
      <c r="A4520" t="s">
        <v>738</v>
      </c>
      <c r="B4520">
        <v>2017</v>
      </c>
      <c r="C4520" t="s">
        <v>697</v>
      </c>
      <c r="D4520">
        <v>0.42930000000000001</v>
      </c>
      <c r="E4520">
        <v>0.42930000000000001</v>
      </c>
      <c r="F4520">
        <v>0.42930000000000001</v>
      </c>
      <c r="G4520">
        <v>0.42930000000000001</v>
      </c>
      <c r="H4520">
        <v>0.42930000000000001</v>
      </c>
      <c r="I4520">
        <v>0.42930000000000001</v>
      </c>
      <c r="J4520">
        <v>0.42930000000000001</v>
      </c>
      <c r="K4520">
        <v>0.42930000000000001</v>
      </c>
      <c r="L4520">
        <v>0.42930000000000001</v>
      </c>
    </row>
    <row r="4521" spans="1:12" x14ac:dyDescent="0.25">
      <c r="A4521" t="s">
        <v>738</v>
      </c>
      <c r="B4521">
        <v>2017</v>
      </c>
      <c r="C4521" t="s">
        <v>700</v>
      </c>
      <c r="D4521">
        <v>0.1138</v>
      </c>
      <c r="E4521">
        <v>0.1138</v>
      </c>
      <c r="F4521">
        <v>0.1138</v>
      </c>
      <c r="G4521">
        <v>0.1138</v>
      </c>
      <c r="H4521">
        <v>0.1138</v>
      </c>
      <c r="I4521">
        <v>0.1138</v>
      </c>
      <c r="J4521">
        <v>0.1138</v>
      </c>
      <c r="K4521">
        <v>0.1138</v>
      </c>
      <c r="L4521">
        <v>0.1138</v>
      </c>
    </row>
    <row r="4522" spans="1:12" x14ac:dyDescent="0.25">
      <c r="A4522" t="s">
        <v>738</v>
      </c>
      <c r="B4522">
        <v>2017</v>
      </c>
      <c r="C4522" t="s">
        <v>698</v>
      </c>
      <c r="D4522">
        <v>0.14760000000000001</v>
      </c>
      <c r="E4522">
        <v>0.14760000000000001</v>
      </c>
      <c r="F4522">
        <v>0.14760000000000001</v>
      </c>
      <c r="G4522">
        <v>0.14760000000000001</v>
      </c>
      <c r="H4522">
        <v>0.14760000000000001</v>
      </c>
      <c r="I4522">
        <v>0.14760000000000001</v>
      </c>
      <c r="J4522">
        <v>0.14760000000000001</v>
      </c>
      <c r="K4522">
        <v>0.14760000000000001</v>
      </c>
      <c r="L4522">
        <v>0.14760000000000001</v>
      </c>
    </row>
    <row r="4523" spans="1:12" x14ac:dyDescent="0.25">
      <c r="A4523" t="s">
        <v>738</v>
      </c>
      <c r="B4523">
        <v>2017</v>
      </c>
      <c r="C4523" t="s">
        <v>701</v>
      </c>
      <c r="D4523">
        <v>0.12839999999999999</v>
      </c>
      <c r="E4523">
        <v>0.12839999999999999</v>
      </c>
      <c r="F4523">
        <v>0.12839999999999999</v>
      </c>
      <c r="G4523">
        <v>0.12839999999999999</v>
      </c>
      <c r="H4523">
        <v>0.12839999999999999</v>
      </c>
      <c r="I4523">
        <v>0.12839999999999999</v>
      </c>
      <c r="J4523">
        <v>0.12839999999999999</v>
      </c>
      <c r="K4523">
        <v>0.12839999999999999</v>
      </c>
      <c r="L4523">
        <v>0.12839999999999999</v>
      </c>
    </row>
    <row r="4524" spans="1:12" x14ac:dyDescent="0.25">
      <c r="A4524" t="s">
        <v>739</v>
      </c>
      <c r="B4524">
        <v>2017</v>
      </c>
      <c r="C4524" t="s">
        <v>700</v>
      </c>
      <c r="D4524">
        <v>2.0910000000000002</v>
      </c>
      <c r="E4524">
        <v>2.0910000000000002</v>
      </c>
      <c r="F4524">
        <v>2.0910000000000002</v>
      </c>
      <c r="G4524">
        <v>2.0910000000000002</v>
      </c>
      <c r="H4524">
        <v>2.0910000000000002</v>
      </c>
      <c r="I4524">
        <v>2.0910000000000002</v>
      </c>
      <c r="J4524">
        <v>2.0910000000000002</v>
      </c>
      <c r="K4524">
        <v>2.0910000000000002</v>
      </c>
      <c r="L4524">
        <v>2.0910000000000002</v>
      </c>
    </row>
    <row r="4525" spans="1:12" x14ac:dyDescent="0.25">
      <c r="A4525" t="s">
        <v>739</v>
      </c>
      <c r="B4525">
        <v>2017</v>
      </c>
      <c r="C4525" t="s">
        <v>703</v>
      </c>
      <c r="D4525">
        <v>8.8099999999999998E-2</v>
      </c>
      <c r="E4525">
        <v>8.8099999999999998E-2</v>
      </c>
      <c r="F4525">
        <v>8.8099999999999998E-2</v>
      </c>
      <c r="G4525">
        <v>8.8099999999999998E-2</v>
      </c>
      <c r="H4525">
        <v>8.8099999999999998E-2</v>
      </c>
      <c r="I4525">
        <v>8.8099999999999998E-2</v>
      </c>
      <c r="J4525">
        <v>8.8099999999999998E-2</v>
      </c>
      <c r="K4525">
        <v>8.8099999999999998E-2</v>
      </c>
      <c r="L4525">
        <v>8.8099999999999998E-2</v>
      </c>
    </row>
    <row r="4526" spans="1:12" x14ac:dyDescent="0.25">
      <c r="A4526" t="s">
        <v>739</v>
      </c>
      <c r="B4526">
        <v>2017</v>
      </c>
      <c r="C4526" t="s">
        <v>698</v>
      </c>
      <c r="D4526">
        <v>2.1720999999999999</v>
      </c>
      <c r="E4526">
        <v>2.1720999999999999</v>
      </c>
      <c r="F4526">
        <v>2.1720999999999999</v>
      </c>
      <c r="G4526">
        <v>2.1720999999999999</v>
      </c>
      <c r="H4526">
        <v>2.1720999999999999</v>
      </c>
      <c r="I4526">
        <v>2.1720999999999999</v>
      </c>
      <c r="J4526">
        <v>2.1720999999999999</v>
      </c>
      <c r="K4526">
        <v>2.1720999999999999</v>
      </c>
      <c r="L4526">
        <v>2.1720999999999999</v>
      </c>
    </row>
    <row r="4527" spans="1:12" x14ac:dyDescent="0.25">
      <c r="A4527" t="s">
        <v>739</v>
      </c>
      <c r="B4527">
        <v>2017</v>
      </c>
      <c r="C4527" t="s">
        <v>701</v>
      </c>
      <c r="D4527">
        <v>1.9907999999999999</v>
      </c>
      <c r="E4527">
        <v>1.9907999999999999</v>
      </c>
      <c r="F4527">
        <v>1.9907999999999999</v>
      </c>
      <c r="G4527">
        <v>1.9907999999999999</v>
      </c>
      <c r="H4527">
        <v>1.9907999999999999</v>
      </c>
      <c r="I4527">
        <v>1.9907999999999999</v>
      </c>
      <c r="J4527">
        <v>1.9907999999999999</v>
      </c>
      <c r="K4527">
        <v>1.9907999999999999</v>
      </c>
      <c r="L4527">
        <v>1.9907999999999999</v>
      </c>
    </row>
    <row r="4528" spans="1:12" x14ac:dyDescent="0.25">
      <c r="A4528" t="s">
        <v>739</v>
      </c>
      <c r="B4528">
        <v>2017</v>
      </c>
      <c r="C4528" t="s">
        <v>699</v>
      </c>
      <c r="D4528">
        <v>0.19570000000000001</v>
      </c>
      <c r="E4528">
        <v>0.19570000000000001</v>
      </c>
      <c r="F4528">
        <v>0.19570000000000001</v>
      </c>
      <c r="G4528">
        <v>0.19570000000000001</v>
      </c>
      <c r="H4528">
        <v>0.19570000000000001</v>
      </c>
      <c r="I4528">
        <v>0.19570000000000001</v>
      </c>
      <c r="J4528">
        <v>0.19570000000000001</v>
      </c>
      <c r="K4528">
        <v>0.19570000000000001</v>
      </c>
      <c r="L4528">
        <v>0.19570000000000001</v>
      </c>
    </row>
    <row r="4529" spans="1:12" x14ac:dyDescent="0.25">
      <c r="A4529" t="s">
        <v>739</v>
      </c>
      <c r="B4529">
        <v>2017</v>
      </c>
      <c r="C4529" t="s">
        <v>697</v>
      </c>
      <c r="D4529">
        <v>6.9802999999999997</v>
      </c>
      <c r="E4529">
        <v>6.9802999999999997</v>
      </c>
      <c r="F4529">
        <v>6.9802999999999997</v>
      </c>
      <c r="G4529">
        <v>6.9802999999999997</v>
      </c>
      <c r="H4529">
        <v>6.9802999999999997</v>
      </c>
      <c r="I4529">
        <v>6.9802999999999997</v>
      </c>
      <c r="J4529">
        <v>6.9802999999999997</v>
      </c>
      <c r="K4529">
        <v>6.9802999999999997</v>
      </c>
      <c r="L4529">
        <v>6.9802999999999997</v>
      </c>
    </row>
    <row r="4530" spans="1:12" x14ac:dyDescent="0.25">
      <c r="A4530" t="s">
        <v>739</v>
      </c>
      <c r="B4530">
        <v>2017</v>
      </c>
      <c r="C4530" t="s">
        <v>702</v>
      </c>
      <c r="D4530">
        <v>0.44259999999999999</v>
      </c>
      <c r="E4530">
        <v>0.44259999999999999</v>
      </c>
      <c r="F4530">
        <v>0.44259999999999999</v>
      </c>
      <c r="G4530">
        <v>0.44259999999999999</v>
      </c>
      <c r="H4530">
        <v>0.44259999999999999</v>
      </c>
      <c r="I4530">
        <v>0.44259999999999999</v>
      </c>
      <c r="J4530">
        <v>0.44259999999999999</v>
      </c>
      <c r="K4530">
        <v>0.44259999999999999</v>
      </c>
      <c r="L4530">
        <v>0.44259999999999999</v>
      </c>
    </row>
    <row r="4531" spans="1:12" x14ac:dyDescent="0.25">
      <c r="A4531" t="s">
        <v>740</v>
      </c>
      <c r="B4531">
        <v>2017</v>
      </c>
      <c r="C4531" t="s">
        <v>698</v>
      </c>
      <c r="D4531">
        <v>0.79059999999999997</v>
      </c>
      <c r="E4531">
        <v>0.79059999999999997</v>
      </c>
      <c r="F4531">
        <v>0.79059999999999997</v>
      </c>
      <c r="G4531">
        <v>0.79059999999999997</v>
      </c>
      <c r="H4531">
        <v>0.79059999999999997</v>
      </c>
      <c r="I4531">
        <v>0.79059999999999997</v>
      </c>
      <c r="J4531">
        <v>0.79059999999999997</v>
      </c>
      <c r="K4531">
        <v>0.79059999999999997</v>
      </c>
      <c r="L4531">
        <v>0.79059999999999997</v>
      </c>
    </row>
    <row r="4532" spans="1:12" x14ac:dyDescent="0.25">
      <c r="A4532" t="s">
        <v>740</v>
      </c>
      <c r="B4532">
        <v>2017</v>
      </c>
      <c r="C4532" t="s">
        <v>700</v>
      </c>
      <c r="D4532">
        <v>0.66269999999999996</v>
      </c>
      <c r="E4532">
        <v>0.66269999999999996</v>
      </c>
      <c r="F4532">
        <v>0.66269999999999996</v>
      </c>
      <c r="G4532">
        <v>0.66269999999999996</v>
      </c>
      <c r="H4532">
        <v>0.66269999999999996</v>
      </c>
      <c r="I4532">
        <v>0.66269999999999996</v>
      </c>
      <c r="J4532">
        <v>0.66269999999999996</v>
      </c>
      <c r="K4532">
        <v>0.66269999999999996</v>
      </c>
      <c r="L4532">
        <v>0.66269999999999996</v>
      </c>
    </row>
    <row r="4533" spans="1:12" x14ac:dyDescent="0.25">
      <c r="A4533" t="s">
        <v>740</v>
      </c>
      <c r="B4533">
        <v>2017</v>
      </c>
      <c r="C4533" t="s">
        <v>702</v>
      </c>
      <c r="D4533">
        <v>0.14030000000000001</v>
      </c>
      <c r="E4533">
        <v>0.14030000000000001</v>
      </c>
      <c r="F4533">
        <v>0.14030000000000001</v>
      </c>
      <c r="G4533">
        <v>0.14030000000000001</v>
      </c>
      <c r="H4533">
        <v>0.14030000000000001</v>
      </c>
      <c r="I4533">
        <v>0.14030000000000001</v>
      </c>
      <c r="J4533">
        <v>0.14030000000000001</v>
      </c>
      <c r="K4533">
        <v>0.14030000000000001</v>
      </c>
      <c r="L4533">
        <v>0.14030000000000001</v>
      </c>
    </row>
    <row r="4534" spans="1:12" x14ac:dyDescent="0.25">
      <c r="A4534" t="s">
        <v>740</v>
      </c>
      <c r="B4534">
        <v>2017</v>
      </c>
      <c r="C4534" t="s">
        <v>697</v>
      </c>
      <c r="D4534">
        <v>2.3531</v>
      </c>
      <c r="E4534">
        <v>2.3531</v>
      </c>
      <c r="F4534">
        <v>2.3531</v>
      </c>
      <c r="G4534">
        <v>2.3531</v>
      </c>
      <c r="H4534">
        <v>2.3531</v>
      </c>
      <c r="I4534">
        <v>2.3531</v>
      </c>
      <c r="J4534">
        <v>2.3531</v>
      </c>
      <c r="K4534">
        <v>2.3531</v>
      </c>
      <c r="L4534">
        <v>2.3531</v>
      </c>
    </row>
    <row r="4535" spans="1:12" x14ac:dyDescent="0.25">
      <c r="A4535" t="s">
        <v>740</v>
      </c>
      <c r="B4535">
        <v>2017</v>
      </c>
      <c r="C4535" t="s">
        <v>703</v>
      </c>
      <c r="D4535">
        <v>2.7900000000000001E-2</v>
      </c>
      <c r="E4535">
        <v>2.7900000000000001E-2</v>
      </c>
      <c r="F4535">
        <v>2.7900000000000001E-2</v>
      </c>
      <c r="G4535">
        <v>2.7900000000000001E-2</v>
      </c>
      <c r="H4535">
        <v>2.7900000000000001E-2</v>
      </c>
      <c r="I4535">
        <v>2.7900000000000001E-2</v>
      </c>
      <c r="J4535">
        <v>2.7900000000000001E-2</v>
      </c>
      <c r="K4535">
        <v>2.7900000000000001E-2</v>
      </c>
      <c r="L4535">
        <v>2.7900000000000001E-2</v>
      </c>
    </row>
    <row r="4536" spans="1:12" x14ac:dyDescent="0.25">
      <c r="A4536" t="s">
        <v>740</v>
      </c>
      <c r="B4536">
        <v>2017</v>
      </c>
      <c r="C4536" t="s">
        <v>701</v>
      </c>
      <c r="D4536">
        <v>0.66959999999999997</v>
      </c>
      <c r="E4536">
        <v>0.66959999999999997</v>
      </c>
      <c r="F4536">
        <v>0.66959999999999997</v>
      </c>
      <c r="G4536">
        <v>0.66959999999999997</v>
      </c>
      <c r="H4536">
        <v>0.66959999999999997</v>
      </c>
      <c r="I4536">
        <v>0.66959999999999997</v>
      </c>
      <c r="J4536">
        <v>0.66959999999999997</v>
      </c>
      <c r="K4536">
        <v>0.66959999999999997</v>
      </c>
      <c r="L4536">
        <v>0.66959999999999997</v>
      </c>
    </row>
    <row r="4537" spans="1:12" x14ac:dyDescent="0.25">
      <c r="A4537" t="s">
        <v>740</v>
      </c>
      <c r="B4537">
        <v>2017</v>
      </c>
      <c r="C4537" t="s">
        <v>699</v>
      </c>
      <c r="D4537">
        <v>6.2E-2</v>
      </c>
      <c r="E4537">
        <v>6.2E-2</v>
      </c>
      <c r="F4537">
        <v>6.2E-2</v>
      </c>
      <c r="G4537">
        <v>6.2E-2</v>
      </c>
      <c r="H4537">
        <v>6.2E-2</v>
      </c>
      <c r="I4537">
        <v>6.2E-2</v>
      </c>
      <c r="J4537">
        <v>6.2E-2</v>
      </c>
      <c r="K4537">
        <v>6.2E-2</v>
      </c>
      <c r="L4537">
        <v>6.2E-2</v>
      </c>
    </row>
    <row r="4538" spans="1:12" x14ac:dyDescent="0.25">
      <c r="A4538" t="s">
        <v>741</v>
      </c>
      <c r="B4538">
        <v>2017</v>
      </c>
      <c r="C4538" t="s">
        <v>698</v>
      </c>
      <c r="D4538">
        <v>0.61029999999999995</v>
      </c>
      <c r="E4538">
        <v>0.61029999999999995</v>
      </c>
      <c r="F4538">
        <v>0.61029999999999995</v>
      </c>
      <c r="G4538">
        <v>0.61029999999999995</v>
      </c>
      <c r="H4538">
        <v>0.61029999999999995</v>
      </c>
      <c r="I4538">
        <v>0.61029999999999995</v>
      </c>
      <c r="J4538">
        <v>0.61029999999999995</v>
      </c>
      <c r="K4538">
        <v>0.61029999999999995</v>
      </c>
      <c r="L4538">
        <v>0.61029999999999995</v>
      </c>
    </row>
    <row r="4539" spans="1:12" x14ac:dyDescent="0.25">
      <c r="A4539" t="s">
        <v>741</v>
      </c>
      <c r="B4539">
        <v>2017</v>
      </c>
      <c r="C4539" t="s">
        <v>703</v>
      </c>
      <c r="D4539">
        <v>3.1099999999999999E-2</v>
      </c>
      <c r="E4539">
        <v>3.1099999999999999E-2</v>
      </c>
      <c r="F4539">
        <v>3.1099999999999999E-2</v>
      </c>
      <c r="G4539">
        <v>3.1099999999999999E-2</v>
      </c>
      <c r="H4539">
        <v>3.1099999999999999E-2</v>
      </c>
      <c r="I4539">
        <v>3.1099999999999999E-2</v>
      </c>
      <c r="J4539">
        <v>3.1099999999999999E-2</v>
      </c>
      <c r="K4539">
        <v>3.1099999999999999E-2</v>
      </c>
      <c r="L4539">
        <v>3.1099999999999999E-2</v>
      </c>
    </row>
    <row r="4540" spans="1:12" x14ac:dyDescent="0.25">
      <c r="A4540" t="s">
        <v>741</v>
      </c>
      <c r="B4540">
        <v>2017</v>
      </c>
      <c r="C4540" t="s">
        <v>702</v>
      </c>
      <c r="D4540">
        <v>0.15620000000000001</v>
      </c>
      <c r="E4540">
        <v>0.15620000000000001</v>
      </c>
      <c r="F4540">
        <v>0.15620000000000001</v>
      </c>
      <c r="G4540">
        <v>0.15620000000000001</v>
      </c>
      <c r="H4540">
        <v>0.15620000000000001</v>
      </c>
      <c r="I4540">
        <v>0.15620000000000001</v>
      </c>
      <c r="J4540">
        <v>0.15620000000000001</v>
      </c>
      <c r="K4540">
        <v>0.15620000000000001</v>
      </c>
      <c r="L4540">
        <v>0.15620000000000001</v>
      </c>
    </row>
    <row r="4541" spans="1:12" x14ac:dyDescent="0.25">
      <c r="A4541" t="s">
        <v>741</v>
      </c>
      <c r="B4541">
        <v>2017</v>
      </c>
      <c r="C4541" t="s">
        <v>697</v>
      </c>
      <c r="D4541">
        <v>2.2119</v>
      </c>
      <c r="E4541">
        <v>2.2119</v>
      </c>
      <c r="F4541">
        <v>2.2119</v>
      </c>
      <c r="G4541">
        <v>2.2119</v>
      </c>
      <c r="H4541">
        <v>2.2119</v>
      </c>
      <c r="I4541">
        <v>2.2119</v>
      </c>
      <c r="J4541">
        <v>2.2119</v>
      </c>
      <c r="K4541">
        <v>2.2119</v>
      </c>
      <c r="L4541">
        <v>2.2119</v>
      </c>
    </row>
    <row r="4542" spans="1:12" x14ac:dyDescent="0.25">
      <c r="A4542" t="s">
        <v>741</v>
      </c>
      <c r="B4542">
        <v>2017</v>
      </c>
      <c r="C4542" t="s">
        <v>700</v>
      </c>
      <c r="D4542">
        <v>0.73780000000000001</v>
      </c>
      <c r="E4542">
        <v>0.73780000000000001</v>
      </c>
      <c r="F4542">
        <v>0.73780000000000001</v>
      </c>
      <c r="G4542">
        <v>0.73780000000000001</v>
      </c>
      <c r="H4542">
        <v>0.73780000000000001</v>
      </c>
      <c r="I4542">
        <v>0.73780000000000001</v>
      </c>
      <c r="J4542">
        <v>0.73780000000000001</v>
      </c>
      <c r="K4542">
        <v>0.73780000000000001</v>
      </c>
      <c r="L4542">
        <v>0.73780000000000001</v>
      </c>
    </row>
    <row r="4543" spans="1:12" x14ac:dyDescent="0.25">
      <c r="A4543" t="s">
        <v>741</v>
      </c>
      <c r="B4543">
        <v>2017</v>
      </c>
      <c r="C4543" t="s">
        <v>701</v>
      </c>
      <c r="D4543">
        <v>0.60750000000000004</v>
      </c>
      <c r="E4543">
        <v>0.60750000000000004</v>
      </c>
      <c r="F4543">
        <v>0.60750000000000004</v>
      </c>
      <c r="G4543">
        <v>0.60750000000000004</v>
      </c>
      <c r="H4543">
        <v>0.60750000000000004</v>
      </c>
      <c r="I4543">
        <v>0.60750000000000004</v>
      </c>
      <c r="J4543">
        <v>0.60750000000000004</v>
      </c>
      <c r="K4543">
        <v>0.60750000000000004</v>
      </c>
      <c r="L4543">
        <v>0.60750000000000004</v>
      </c>
    </row>
    <row r="4544" spans="1:12" x14ac:dyDescent="0.25">
      <c r="A4544" t="s">
        <v>741</v>
      </c>
      <c r="B4544">
        <v>2017</v>
      </c>
      <c r="C4544" t="s">
        <v>699</v>
      </c>
      <c r="D4544">
        <v>6.9000000000000006E-2</v>
      </c>
      <c r="E4544">
        <v>6.9000000000000006E-2</v>
      </c>
      <c r="F4544">
        <v>6.9000000000000006E-2</v>
      </c>
      <c r="G4544">
        <v>6.9000000000000006E-2</v>
      </c>
      <c r="H4544">
        <v>6.9000000000000006E-2</v>
      </c>
      <c r="I4544">
        <v>6.9000000000000006E-2</v>
      </c>
      <c r="J4544">
        <v>6.9000000000000006E-2</v>
      </c>
      <c r="K4544">
        <v>6.9000000000000006E-2</v>
      </c>
      <c r="L4544">
        <v>6.9000000000000006E-2</v>
      </c>
    </row>
    <row r="4545" spans="1:12" x14ac:dyDescent="0.25">
      <c r="A4545" t="s">
        <v>742</v>
      </c>
      <c r="B4545">
        <v>2017</v>
      </c>
      <c r="C4545" t="s">
        <v>701</v>
      </c>
      <c r="D4545">
        <v>1.7698</v>
      </c>
      <c r="E4545">
        <v>1.7698</v>
      </c>
      <c r="F4545">
        <v>1.7698</v>
      </c>
      <c r="G4545">
        <v>1.7698</v>
      </c>
      <c r="H4545">
        <v>1.7698</v>
      </c>
      <c r="I4545">
        <v>1.7698</v>
      </c>
      <c r="J4545">
        <v>1.7698</v>
      </c>
      <c r="K4545">
        <v>1.7698</v>
      </c>
      <c r="L4545">
        <v>1.7698</v>
      </c>
    </row>
    <row r="4546" spans="1:12" x14ac:dyDescent="0.25">
      <c r="A4546" t="s">
        <v>742</v>
      </c>
      <c r="B4546">
        <v>2017</v>
      </c>
      <c r="C4546" t="s">
        <v>700</v>
      </c>
      <c r="D4546">
        <v>2.2890999999999999</v>
      </c>
      <c r="E4546">
        <v>2.2890999999999999</v>
      </c>
      <c r="F4546">
        <v>2.2890999999999999</v>
      </c>
      <c r="G4546">
        <v>2.2890999999999999</v>
      </c>
      <c r="H4546">
        <v>2.2890999999999999</v>
      </c>
      <c r="I4546">
        <v>2.2890999999999999</v>
      </c>
      <c r="J4546">
        <v>2.2890999999999999</v>
      </c>
      <c r="K4546">
        <v>2.2890999999999999</v>
      </c>
      <c r="L4546">
        <v>2.2890999999999999</v>
      </c>
    </row>
    <row r="4547" spans="1:12" x14ac:dyDescent="0.25">
      <c r="A4547" t="s">
        <v>742</v>
      </c>
      <c r="B4547">
        <v>2017</v>
      </c>
      <c r="C4547" t="s">
        <v>698</v>
      </c>
      <c r="D4547">
        <v>1.8724000000000001</v>
      </c>
      <c r="E4547">
        <v>1.8724000000000001</v>
      </c>
      <c r="F4547">
        <v>1.8724000000000001</v>
      </c>
      <c r="G4547">
        <v>1.8724000000000001</v>
      </c>
      <c r="H4547">
        <v>1.8724000000000001</v>
      </c>
      <c r="I4547">
        <v>1.8724000000000001</v>
      </c>
      <c r="J4547">
        <v>1.8724000000000001</v>
      </c>
      <c r="K4547">
        <v>1.8724000000000001</v>
      </c>
      <c r="L4547">
        <v>1.8724000000000001</v>
      </c>
    </row>
    <row r="4548" spans="1:12" x14ac:dyDescent="0.25">
      <c r="A4548" t="s">
        <v>742</v>
      </c>
      <c r="B4548">
        <v>2017</v>
      </c>
      <c r="C4548" t="s">
        <v>703</v>
      </c>
      <c r="D4548">
        <v>9.6500000000000002E-2</v>
      </c>
      <c r="E4548">
        <v>9.6500000000000002E-2</v>
      </c>
      <c r="F4548">
        <v>9.6500000000000002E-2</v>
      </c>
      <c r="G4548">
        <v>9.6500000000000002E-2</v>
      </c>
      <c r="H4548">
        <v>9.6500000000000002E-2</v>
      </c>
      <c r="I4548">
        <v>9.6500000000000002E-2</v>
      </c>
      <c r="J4548">
        <v>9.6500000000000002E-2</v>
      </c>
      <c r="K4548">
        <v>9.6500000000000002E-2</v>
      </c>
      <c r="L4548">
        <v>9.6500000000000002E-2</v>
      </c>
    </row>
    <row r="4549" spans="1:12" x14ac:dyDescent="0.25">
      <c r="A4549" t="s">
        <v>742</v>
      </c>
      <c r="B4549">
        <v>2017</v>
      </c>
      <c r="C4549" t="s">
        <v>702</v>
      </c>
      <c r="D4549">
        <v>0.48449999999999999</v>
      </c>
      <c r="E4549">
        <v>0.48449999999999999</v>
      </c>
      <c r="F4549">
        <v>0.48449999999999999</v>
      </c>
      <c r="G4549">
        <v>0.48449999999999999</v>
      </c>
      <c r="H4549">
        <v>0.48449999999999999</v>
      </c>
      <c r="I4549">
        <v>0.48449999999999999</v>
      </c>
      <c r="J4549">
        <v>0.48449999999999999</v>
      </c>
      <c r="K4549">
        <v>0.48449999999999999</v>
      </c>
      <c r="L4549">
        <v>0.48449999999999999</v>
      </c>
    </row>
    <row r="4550" spans="1:12" x14ac:dyDescent="0.25">
      <c r="A4550" t="s">
        <v>742</v>
      </c>
      <c r="B4550">
        <v>2017</v>
      </c>
      <c r="C4550" t="s">
        <v>697</v>
      </c>
      <c r="D4550">
        <v>6.7264999999999997</v>
      </c>
      <c r="E4550">
        <v>6.7264999999999997</v>
      </c>
      <c r="F4550">
        <v>6.7264999999999997</v>
      </c>
      <c r="G4550">
        <v>6.7264999999999997</v>
      </c>
      <c r="H4550">
        <v>6.7264999999999997</v>
      </c>
      <c r="I4550">
        <v>6.7264999999999997</v>
      </c>
      <c r="J4550">
        <v>6.7264999999999997</v>
      </c>
      <c r="K4550">
        <v>6.7264999999999997</v>
      </c>
      <c r="L4550">
        <v>6.7264999999999997</v>
      </c>
    </row>
    <row r="4551" spans="1:12" x14ac:dyDescent="0.25">
      <c r="A4551" t="s">
        <v>742</v>
      </c>
      <c r="B4551">
        <v>2017</v>
      </c>
      <c r="C4551" t="s">
        <v>699</v>
      </c>
      <c r="D4551">
        <v>0.2142</v>
      </c>
      <c r="E4551">
        <v>0.2142</v>
      </c>
      <c r="F4551">
        <v>0.2142</v>
      </c>
      <c r="G4551">
        <v>0.2142</v>
      </c>
      <c r="H4551">
        <v>0.2142</v>
      </c>
      <c r="I4551">
        <v>0.2142</v>
      </c>
      <c r="J4551">
        <v>0.2142</v>
      </c>
      <c r="K4551">
        <v>0.2142</v>
      </c>
      <c r="L4551">
        <v>0.2142</v>
      </c>
    </row>
    <row r="4552" spans="1:12" x14ac:dyDescent="0.25">
      <c r="A4552" t="s">
        <v>743</v>
      </c>
      <c r="B4552">
        <v>2017</v>
      </c>
      <c r="C4552" t="s">
        <v>697</v>
      </c>
      <c r="D4552">
        <v>0.58930000000000005</v>
      </c>
      <c r="E4552">
        <v>0.58930000000000005</v>
      </c>
      <c r="F4552">
        <v>0.58930000000000005</v>
      </c>
      <c r="G4552">
        <v>0.58930000000000005</v>
      </c>
      <c r="H4552">
        <v>0.58930000000000005</v>
      </c>
      <c r="I4552">
        <v>0.58930000000000005</v>
      </c>
      <c r="J4552">
        <v>0.58930000000000005</v>
      </c>
      <c r="K4552">
        <v>0.58930000000000005</v>
      </c>
      <c r="L4552">
        <v>0.58930000000000005</v>
      </c>
    </row>
    <row r="4553" spans="1:12" x14ac:dyDescent="0.25">
      <c r="A4553" t="s">
        <v>743</v>
      </c>
      <c r="B4553">
        <v>2017</v>
      </c>
      <c r="C4553" t="s">
        <v>700</v>
      </c>
      <c r="D4553">
        <v>0.2059</v>
      </c>
      <c r="E4553">
        <v>0.2059</v>
      </c>
      <c r="F4553">
        <v>0.2059</v>
      </c>
      <c r="G4553">
        <v>0.2059</v>
      </c>
      <c r="H4553">
        <v>0.2059</v>
      </c>
      <c r="I4553">
        <v>0.2059</v>
      </c>
      <c r="J4553">
        <v>0.2059</v>
      </c>
      <c r="K4553">
        <v>0.2059</v>
      </c>
      <c r="L4553">
        <v>0.2059</v>
      </c>
    </row>
    <row r="4554" spans="1:12" x14ac:dyDescent="0.25">
      <c r="A4554" t="s">
        <v>743</v>
      </c>
      <c r="B4554">
        <v>2017</v>
      </c>
      <c r="C4554" t="s">
        <v>699</v>
      </c>
      <c r="D4554">
        <v>1.9300000000000001E-2</v>
      </c>
      <c r="E4554">
        <v>1.9300000000000001E-2</v>
      </c>
      <c r="F4554">
        <v>1.9300000000000001E-2</v>
      </c>
      <c r="G4554">
        <v>1.9300000000000001E-2</v>
      </c>
      <c r="H4554">
        <v>1.9300000000000001E-2</v>
      </c>
      <c r="I4554">
        <v>1.9300000000000001E-2</v>
      </c>
      <c r="J4554">
        <v>1.9300000000000001E-2</v>
      </c>
      <c r="K4554">
        <v>1.9300000000000001E-2</v>
      </c>
      <c r="L4554">
        <v>1.9300000000000001E-2</v>
      </c>
    </row>
    <row r="4555" spans="1:12" x14ac:dyDescent="0.25">
      <c r="A4555" t="s">
        <v>743</v>
      </c>
      <c r="B4555">
        <v>2017</v>
      </c>
      <c r="C4555" t="s">
        <v>702</v>
      </c>
      <c r="D4555">
        <v>4.36E-2</v>
      </c>
      <c r="E4555">
        <v>4.36E-2</v>
      </c>
      <c r="F4555">
        <v>4.36E-2</v>
      </c>
      <c r="G4555">
        <v>4.36E-2</v>
      </c>
      <c r="H4555">
        <v>4.36E-2</v>
      </c>
      <c r="I4555">
        <v>4.36E-2</v>
      </c>
      <c r="J4555">
        <v>4.36E-2</v>
      </c>
      <c r="K4555">
        <v>4.36E-2</v>
      </c>
      <c r="L4555">
        <v>4.36E-2</v>
      </c>
    </row>
    <row r="4556" spans="1:12" x14ac:dyDescent="0.25">
      <c r="A4556" t="s">
        <v>743</v>
      </c>
      <c r="B4556">
        <v>2017</v>
      </c>
      <c r="C4556" t="s">
        <v>701</v>
      </c>
      <c r="D4556">
        <v>0.1527</v>
      </c>
      <c r="E4556">
        <v>0.1527</v>
      </c>
      <c r="F4556">
        <v>0.1527</v>
      </c>
      <c r="G4556">
        <v>0.1527</v>
      </c>
      <c r="H4556">
        <v>0.1527</v>
      </c>
      <c r="I4556">
        <v>0.1527</v>
      </c>
      <c r="J4556">
        <v>0.1527</v>
      </c>
      <c r="K4556">
        <v>0.1527</v>
      </c>
      <c r="L4556">
        <v>0.1527</v>
      </c>
    </row>
    <row r="4557" spans="1:12" x14ac:dyDescent="0.25">
      <c r="A4557" t="s">
        <v>743</v>
      </c>
      <c r="B4557">
        <v>2017</v>
      </c>
      <c r="C4557" t="s">
        <v>698</v>
      </c>
      <c r="D4557">
        <v>0.15920000000000001</v>
      </c>
      <c r="E4557">
        <v>0.15920000000000001</v>
      </c>
      <c r="F4557">
        <v>0.15920000000000001</v>
      </c>
      <c r="G4557">
        <v>0.15920000000000001</v>
      </c>
      <c r="H4557">
        <v>0.15920000000000001</v>
      </c>
      <c r="I4557">
        <v>0.15920000000000001</v>
      </c>
      <c r="J4557">
        <v>0.15920000000000001</v>
      </c>
      <c r="K4557">
        <v>0.15920000000000001</v>
      </c>
      <c r="L4557">
        <v>0.15920000000000001</v>
      </c>
    </row>
    <row r="4558" spans="1:12" x14ac:dyDescent="0.25">
      <c r="A4558" t="s">
        <v>743</v>
      </c>
      <c r="B4558">
        <v>2017</v>
      </c>
      <c r="C4558" t="s">
        <v>703</v>
      </c>
      <c r="D4558">
        <v>8.6999999999999994E-3</v>
      </c>
      <c r="E4558">
        <v>8.6999999999999994E-3</v>
      </c>
      <c r="F4558">
        <v>8.6999999999999994E-3</v>
      </c>
      <c r="G4558">
        <v>8.6999999999999994E-3</v>
      </c>
      <c r="H4558">
        <v>8.6999999999999994E-3</v>
      </c>
      <c r="I4558">
        <v>8.6999999999999994E-3</v>
      </c>
      <c r="J4558">
        <v>8.6999999999999994E-3</v>
      </c>
      <c r="K4558">
        <v>8.6999999999999994E-3</v>
      </c>
      <c r="L4558">
        <v>8.6999999999999994E-3</v>
      </c>
    </row>
    <row r="4559" spans="1:12" x14ac:dyDescent="0.25">
      <c r="A4559" t="s">
        <v>744</v>
      </c>
      <c r="B4559">
        <v>2017</v>
      </c>
      <c r="C4559" t="s">
        <v>698</v>
      </c>
      <c r="D4559">
        <v>0.8468</v>
      </c>
      <c r="E4559">
        <v>0.8468</v>
      </c>
      <c r="F4559">
        <v>0.8468</v>
      </c>
      <c r="G4559">
        <v>0.8468</v>
      </c>
      <c r="H4559">
        <v>0.8468</v>
      </c>
      <c r="I4559">
        <v>0.8468</v>
      </c>
      <c r="J4559">
        <v>0.8468</v>
      </c>
      <c r="K4559">
        <v>0.8468</v>
      </c>
      <c r="L4559">
        <v>0.8468</v>
      </c>
    </row>
    <row r="4560" spans="1:12" x14ac:dyDescent="0.25">
      <c r="A4560" t="s">
        <v>744</v>
      </c>
      <c r="B4560">
        <v>2017</v>
      </c>
      <c r="C4560" t="s">
        <v>700</v>
      </c>
      <c r="D4560">
        <v>0.8468</v>
      </c>
      <c r="E4560">
        <v>0.8468</v>
      </c>
      <c r="F4560">
        <v>0.8468</v>
      </c>
      <c r="G4560">
        <v>0.8468</v>
      </c>
      <c r="H4560">
        <v>0.8468</v>
      </c>
      <c r="I4560">
        <v>0.8468</v>
      </c>
      <c r="J4560">
        <v>0.8468</v>
      </c>
      <c r="K4560">
        <v>0.8468</v>
      </c>
      <c r="L4560">
        <v>0.8468</v>
      </c>
    </row>
    <row r="4561" spans="1:12" x14ac:dyDescent="0.25">
      <c r="A4561" t="s">
        <v>744</v>
      </c>
      <c r="B4561">
        <v>2017</v>
      </c>
      <c r="C4561" t="s">
        <v>703</v>
      </c>
      <c r="D4561">
        <v>3.5700000000000003E-2</v>
      </c>
      <c r="E4561">
        <v>3.5700000000000003E-2</v>
      </c>
      <c r="F4561">
        <v>3.5700000000000003E-2</v>
      </c>
      <c r="G4561">
        <v>3.5700000000000003E-2</v>
      </c>
      <c r="H4561">
        <v>3.5700000000000003E-2</v>
      </c>
      <c r="I4561">
        <v>3.5700000000000003E-2</v>
      </c>
      <c r="J4561">
        <v>3.5700000000000003E-2</v>
      </c>
      <c r="K4561">
        <v>3.5700000000000003E-2</v>
      </c>
      <c r="L4561">
        <v>3.5700000000000003E-2</v>
      </c>
    </row>
    <row r="4562" spans="1:12" x14ac:dyDescent="0.25">
      <c r="A4562" t="s">
        <v>744</v>
      </c>
      <c r="B4562">
        <v>2017</v>
      </c>
      <c r="C4562" t="s">
        <v>697</v>
      </c>
      <c r="D4562">
        <v>2.8593000000000002</v>
      </c>
      <c r="E4562">
        <v>2.8593000000000002</v>
      </c>
      <c r="F4562">
        <v>2.8593000000000002</v>
      </c>
      <c r="G4562">
        <v>2.8593000000000002</v>
      </c>
      <c r="H4562">
        <v>2.8593000000000002</v>
      </c>
      <c r="I4562">
        <v>2.8593000000000002</v>
      </c>
      <c r="J4562">
        <v>2.8593000000000002</v>
      </c>
      <c r="K4562">
        <v>2.8593000000000002</v>
      </c>
      <c r="L4562">
        <v>2.8593000000000002</v>
      </c>
    </row>
    <row r="4563" spans="1:12" x14ac:dyDescent="0.25">
      <c r="A4563" t="s">
        <v>744</v>
      </c>
      <c r="B4563">
        <v>2017</v>
      </c>
      <c r="C4563" t="s">
        <v>699</v>
      </c>
      <c r="D4563">
        <v>7.9299999999999995E-2</v>
      </c>
      <c r="E4563">
        <v>7.9299999999999995E-2</v>
      </c>
      <c r="F4563">
        <v>7.9299999999999995E-2</v>
      </c>
      <c r="G4563">
        <v>7.9299999999999995E-2</v>
      </c>
      <c r="H4563">
        <v>7.9299999999999995E-2</v>
      </c>
      <c r="I4563">
        <v>7.9299999999999995E-2</v>
      </c>
      <c r="J4563">
        <v>7.9299999999999995E-2</v>
      </c>
      <c r="K4563">
        <v>7.9299999999999995E-2</v>
      </c>
      <c r="L4563">
        <v>7.9299999999999995E-2</v>
      </c>
    </row>
    <row r="4564" spans="1:12" x14ac:dyDescent="0.25">
      <c r="A4564" t="s">
        <v>744</v>
      </c>
      <c r="B4564">
        <v>2017</v>
      </c>
      <c r="C4564" t="s">
        <v>701</v>
      </c>
      <c r="D4564">
        <v>0.87160000000000004</v>
      </c>
      <c r="E4564">
        <v>0.87160000000000004</v>
      </c>
      <c r="F4564">
        <v>0.87160000000000004</v>
      </c>
      <c r="G4564">
        <v>0.87160000000000004</v>
      </c>
      <c r="H4564">
        <v>0.87160000000000004</v>
      </c>
      <c r="I4564">
        <v>0.87160000000000004</v>
      </c>
      <c r="J4564">
        <v>0.87160000000000004</v>
      </c>
      <c r="K4564">
        <v>0.87160000000000004</v>
      </c>
      <c r="L4564">
        <v>0.87160000000000004</v>
      </c>
    </row>
    <row r="4565" spans="1:12" x14ac:dyDescent="0.25">
      <c r="A4565" t="s">
        <v>744</v>
      </c>
      <c r="B4565">
        <v>2017</v>
      </c>
      <c r="C4565" t="s">
        <v>702</v>
      </c>
      <c r="D4565">
        <v>0.1792</v>
      </c>
      <c r="E4565">
        <v>0.1792</v>
      </c>
      <c r="F4565">
        <v>0.1792</v>
      </c>
      <c r="G4565">
        <v>0.1792</v>
      </c>
      <c r="H4565">
        <v>0.1792</v>
      </c>
      <c r="I4565">
        <v>0.1792</v>
      </c>
      <c r="J4565">
        <v>0.1792</v>
      </c>
      <c r="K4565">
        <v>0.1792</v>
      </c>
      <c r="L4565">
        <v>0.1792</v>
      </c>
    </row>
    <row r="4566" spans="1:12" x14ac:dyDescent="0.25">
      <c r="A4566" t="s">
        <v>745</v>
      </c>
      <c r="B4566">
        <v>2017</v>
      </c>
      <c r="C4566" t="s">
        <v>703</v>
      </c>
      <c r="D4566">
        <v>6.1000000000000004E-3</v>
      </c>
      <c r="E4566">
        <v>6.1000000000000004E-3</v>
      </c>
      <c r="F4566">
        <v>6.1000000000000004E-3</v>
      </c>
      <c r="G4566">
        <v>6.1000000000000004E-3</v>
      </c>
      <c r="H4566">
        <v>6.1000000000000004E-3</v>
      </c>
      <c r="I4566">
        <v>6.1000000000000004E-3</v>
      </c>
      <c r="J4566">
        <v>6.1000000000000004E-3</v>
      </c>
      <c r="K4566">
        <v>6.1000000000000004E-3</v>
      </c>
      <c r="L4566">
        <v>6.1000000000000004E-3</v>
      </c>
    </row>
    <row r="4567" spans="1:12" x14ac:dyDescent="0.25">
      <c r="A4567" t="s">
        <v>745</v>
      </c>
      <c r="B4567">
        <v>2017</v>
      </c>
      <c r="C4567" t="s">
        <v>700</v>
      </c>
      <c r="D4567">
        <v>0.14360000000000001</v>
      </c>
      <c r="E4567">
        <v>0.14360000000000001</v>
      </c>
      <c r="F4567">
        <v>0.14360000000000001</v>
      </c>
      <c r="G4567">
        <v>0.14360000000000001</v>
      </c>
      <c r="H4567">
        <v>0.14360000000000001</v>
      </c>
      <c r="I4567">
        <v>0.14360000000000001</v>
      </c>
      <c r="J4567">
        <v>0.14360000000000001</v>
      </c>
      <c r="K4567">
        <v>0.14360000000000001</v>
      </c>
      <c r="L4567">
        <v>0.14360000000000001</v>
      </c>
    </row>
    <row r="4568" spans="1:12" x14ac:dyDescent="0.25">
      <c r="A4568" t="s">
        <v>745</v>
      </c>
      <c r="B4568">
        <v>2017</v>
      </c>
      <c r="C4568" t="s">
        <v>698</v>
      </c>
      <c r="D4568">
        <v>0.15210000000000001</v>
      </c>
      <c r="E4568">
        <v>0.15210000000000001</v>
      </c>
      <c r="F4568">
        <v>0.15210000000000001</v>
      </c>
      <c r="G4568">
        <v>0.15210000000000001</v>
      </c>
      <c r="H4568">
        <v>0.15210000000000001</v>
      </c>
      <c r="I4568">
        <v>0.15210000000000001</v>
      </c>
      <c r="J4568">
        <v>0.15210000000000001</v>
      </c>
      <c r="K4568">
        <v>0.15210000000000001</v>
      </c>
      <c r="L4568">
        <v>0.15210000000000001</v>
      </c>
    </row>
    <row r="4569" spans="1:12" x14ac:dyDescent="0.25">
      <c r="A4569" t="s">
        <v>745</v>
      </c>
      <c r="B4569">
        <v>2017</v>
      </c>
      <c r="C4569" t="s">
        <v>701</v>
      </c>
      <c r="D4569">
        <v>0.14449999999999999</v>
      </c>
      <c r="E4569">
        <v>0.14449999999999999</v>
      </c>
      <c r="F4569">
        <v>0.14449999999999999</v>
      </c>
      <c r="G4569">
        <v>0.14449999999999999</v>
      </c>
      <c r="H4569">
        <v>0.14449999999999999</v>
      </c>
      <c r="I4569">
        <v>0.14449999999999999</v>
      </c>
      <c r="J4569">
        <v>0.14449999999999999</v>
      </c>
      <c r="K4569">
        <v>0.14449999999999999</v>
      </c>
      <c r="L4569">
        <v>0.14449999999999999</v>
      </c>
    </row>
    <row r="4570" spans="1:12" x14ac:dyDescent="0.25">
      <c r="A4570" t="s">
        <v>745</v>
      </c>
      <c r="B4570">
        <v>2017</v>
      </c>
      <c r="C4570" t="s">
        <v>697</v>
      </c>
      <c r="D4570">
        <v>0.49</v>
      </c>
      <c r="E4570">
        <v>0.49</v>
      </c>
      <c r="F4570">
        <v>0.49</v>
      </c>
      <c r="G4570">
        <v>0.49</v>
      </c>
      <c r="H4570">
        <v>0.49</v>
      </c>
      <c r="I4570">
        <v>0.49</v>
      </c>
      <c r="J4570">
        <v>0.49</v>
      </c>
      <c r="K4570">
        <v>0.49</v>
      </c>
      <c r="L4570">
        <v>0.49</v>
      </c>
    </row>
    <row r="4571" spans="1:12" x14ac:dyDescent="0.25">
      <c r="A4571" t="s">
        <v>745</v>
      </c>
      <c r="B4571">
        <v>2017</v>
      </c>
      <c r="C4571" t="s">
        <v>702</v>
      </c>
      <c r="D4571">
        <v>3.04E-2</v>
      </c>
      <c r="E4571">
        <v>3.04E-2</v>
      </c>
      <c r="F4571">
        <v>3.04E-2</v>
      </c>
      <c r="G4571">
        <v>3.04E-2</v>
      </c>
      <c r="H4571">
        <v>3.04E-2</v>
      </c>
      <c r="I4571">
        <v>3.04E-2</v>
      </c>
      <c r="J4571">
        <v>3.04E-2</v>
      </c>
      <c r="K4571">
        <v>3.04E-2</v>
      </c>
      <c r="L4571">
        <v>3.04E-2</v>
      </c>
    </row>
    <row r="4572" spans="1:12" x14ac:dyDescent="0.25">
      <c r="A4572" t="s">
        <v>745</v>
      </c>
      <c r="B4572">
        <v>2017</v>
      </c>
      <c r="C4572" t="s">
        <v>699</v>
      </c>
      <c r="D4572">
        <v>1.34E-2</v>
      </c>
      <c r="E4572">
        <v>1.34E-2</v>
      </c>
      <c r="F4572">
        <v>1.34E-2</v>
      </c>
      <c r="G4572">
        <v>1.34E-2</v>
      </c>
      <c r="H4572">
        <v>1.34E-2</v>
      </c>
      <c r="I4572">
        <v>1.34E-2</v>
      </c>
      <c r="J4572">
        <v>1.34E-2</v>
      </c>
      <c r="K4572">
        <v>1.34E-2</v>
      </c>
      <c r="L4572">
        <v>1.34E-2</v>
      </c>
    </row>
    <row r="4573" spans="1:12" x14ac:dyDescent="0.25">
      <c r="A4573" t="s">
        <v>746</v>
      </c>
      <c r="B4573">
        <v>2017</v>
      </c>
      <c r="C4573" t="s">
        <v>700</v>
      </c>
      <c r="D4573">
        <v>1.1873</v>
      </c>
      <c r="E4573">
        <v>1.1873</v>
      </c>
      <c r="F4573">
        <v>1.1873</v>
      </c>
      <c r="G4573">
        <v>1.1873</v>
      </c>
      <c r="H4573">
        <v>1.1873</v>
      </c>
      <c r="I4573">
        <v>1.1873</v>
      </c>
      <c r="J4573">
        <v>1.1873</v>
      </c>
      <c r="K4573">
        <v>1.1873</v>
      </c>
      <c r="L4573">
        <v>1.1873</v>
      </c>
    </row>
    <row r="4574" spans="1:12" x14ac:dyDescent="0.25">
      <c r="A4574" t="s">
        <v>746</v>
      </c>
      <c r="B4574">
        <v>2017</v>
      </c>
      <c r="C4574" t="s">
        <v>703</v>
      </c>
      <c r="D4574">
        <v>5.0099999999999999E-2</v>
      </c>
      <c r="E4574">
        <v>5.0099999999999999E-2</v>
      </c>
      <c r="F4574">
        <v>5.0099999999999999E-2</v>
      </c>
      <c r="G4574">
        <v>5.0099999999999999E-2</v>
      </c>
      <c r="H4574">
        <v>5.0099999999999999E-2</v>
      </c>
      <c r="I4574">
        <v>5.0099999999999999E-2</v>
      </c>
      <c r="J4574">
        <v>5.0099999999999999E-2</v>
      </c>
      <c r="K4574">
        <v>5.0099999999999999E-2</v>
      </c>
      <c r="L4574">
        <v>5.0099999999999999E-2</v>
      </c>
    </row>
    <row r="4575" spans="1:12" x14ac:dyDescent="0.25">
      <c r="A4575" t="s">
        <v>746</v>
      </c>
      <c r="B4575">
        <v>2017</v>
      </c>
      <c r="C4575" t="s">
        <v>698</v>
      </c>
      <c r="D4575">
        <v>1.2261</v>
      </c>
      <c r="E4575">
        <v>1.2261</v>
      </c>
      <c r="F4575">
        <v>1.2261</v>
      </c>
      <c r="G4575">
        <v>1.2261</v>
      </c>
      <c r="H4575">
        <v>1.2261</v>
      </c>
      <c r="I4575">
        <v>1.2261</v>
      </c>
      <c r="J4575">
        <v>1.2261</v>
      </c>
      <c r="K4575">
        <v>1.2261</v>
      </c>
      <c r="L4575">
        <v>1.2261</v>
      </c>
    </row>
    <row r="4576" spans="1:12" x14ac:dyDescent="0.25">
      <c r="A4576" t="s">
        <v>746</v>
      </c>
      <c r="B4576">
        <v>2017</v>
      </c>
      <c r="C4576" t="s">
        <v>701</v>
      </c>
      <c r="D4576">
        <v>1.1656</v>
      </c>
      <c r="E4576">
        <v>1.1656</v>
      </c>
      <c r="F4576">
        <v>1.1656</v>
      </c>
      <c r="G4576">
        <v>1.1656</v>
      </c>
      <c r="H4576">
        <v>1.1656</v>
      </c>
      <c r="I4576">
        <v>1.1656</v>
      </c>
      <c r="J4576">
        <v>1.1656</v>
      </c>
      <c r="K4576">
        <v>1.1656</v>
      </c>
      <c r="L4576">
        <v>1.1656</v>
      </c>
    </row>
    <row r="4577" spans="1:12" x14ac:dyDescent="0.25">
      <c r="A4577" t="s">
        <v>746</v>
      </c>
      <c r="B4577">
        <v>2017</v>
      </c>
      <c r="C4577" t="s">
        <v>697</v>
      </c>
      <c r="D4577">
        <v>3.9914000000000001</v>
      </c>
      <c r="E4577">
        <v>3.9914000000000001</v>
      </c>
      <c r="F4577">
        <v>3.9914000000000001</v>
      </c>
      <c r="G4577">
        <v>3.9914000000000001</v>
      </c>
      <c r="H4577">
        <v>3.9914000000000001</v>
      </c>
      <c r="I4577">
        <v>3.9914000000000001</v>
      </c>
      <c r="J4577">
        <v>3.9914000000000001</v>
      </c>
      <c r="K4577">
        <v>3.9914000000000001</v>
      </c>
      <c r="L4577">
        <v>3.9914000000000001</v>
      </c>
    </row>
    <row r="4578" spans="1:12" x14ac:dyDescent="0.25">
      <c r="A4578" t="s">
        <v>746</v>
      </c>
      <c r="B4578">
        <v>2017</v>
      </c>
      <c r="C4578" t="s">
        <v>699</v>
      </c>
      <c r="D4578">
        <v>0.1111</v>
      </c>
      <c r="E4578">
        <v>0.1111</v>
      </c>
      <c r="F4578">
        <v>0.1111</v>
      </c>
      <c r="G4578">
        <v>0.1111</v>
      </c>
      <c r="H4578">
        <v>0.1111</v>
      </c>
      <c r="I4578">
        <v>0.1111</v>
      </c>
      <c r="J4578">
        <v>0.1111</v>
      </c>
      <c r="K4578">
        <v>0.1111</v>
      </c>
      <c r="L4578">
        <v>0.1111</v>
      </c>
    </row>
    <row r="4579" spans="1:12" x14ac:dyDescent="0.25">
      <c r="A4579" t="s">
        <v>746</v>
      </c>
      <c r="B4579">
        <v>2017</v>
      </c>
      <c r="C4579" t="s">
        <v>702</v>
      </c>
      <c r="D4579">
        <v>0.25130000000000002</v>
      </c>
      <c r="E4579">
        <v>0.25130000000000002</v>
      </c>
      <c r="F4579">
        <v>0.25130000000000002</v>
      </c>
      <c r="G4579">
        <v>0.25130000000000002</v>
      </c>
      <c r="H4579">
        <v>0.25130000000000002</v>
      </c>
      <c r="I4579">
        <v>0.25130000000000002</v>
      </c>
      <c r="J4579">
        <v>0.25130000000000002</v>
      </c>
      <c r="K4579">
        <v>0.25130000000000002</v>
      </c>
      <c r="L4579">
        <v>0.25130000000000002</v>
      </c>
    </row>
    <row r="4580" spans="1:12" x14ac:dyDescent="0.25">
      <c r="A4580" t="s">
        <v>747</v>
      </c>
      <c r="B4580">
        <v>2017</v>
      </c>
      <c r="C4580" t="s">
        <v>697</v>
      </c>
      <c r="D4580">
        <v>15.5434</v>
      </c>
      <c r="E4580">
        <v>15.5434</v>
      </c>
      <c r="F4580">
        <v>15.5434</v>
      </c>
      <c r="G4580">
        <v>15.5434</v>
      </c>
      <c r="H4580">
        <v>15.5434</v>
      </c>
      <c r="I4580">
        <v>15.5434</v>
      </c>
      <c r="J4580">
        <v>15.5434</v>
      </c>
      <c r="K4580">
        <v>15.5434</v>
      </c>
      <c r="L4580">
        <v>15.5434</v>
      </c>
    </row>
    <row r="4581" spans="1:12" x14ac:dyDescent="0.25">
      <c r="A4581" t="s">
        <v>747</v>
      </c>
      <c r="B4581">
        <v>2017</v>
      </c>
      <c r="C4581" t="s">
        <v>703</v>
      </c>
      <c r="D4581">
        <v>0.20730000000000001</v>
      </c>
      <c r="E4581">
        <v>0.20730000000000001</v>
      </c>
      <c r="F4581">
        <v>0.20730000000000001</v>
      </c>
      <c r="G4581">
        <v>0.20730000000000001</v>
      </c>
      <c r="H4581">
        <v>0.20730000000000001</v>
      </c>
      <c r="I4581">
        <v>0.20730000000000001</v>
      </c>
      <c r="J4581">
        <v>0.20730000000000001</v>
      </c>
      <c r="K4581">
        <v>0.20730000000000001</v>
      </c>
      <c r="L4581">
        <v>0.20730000000000001</v>
      </c>
    </row>
    <row r="4582" spans="1:12" x14ac:dyDescent="0.25">
      <c r="A4582" t="s">
        <v>747</v>
      </c>
      <c r="B4582">
        <v>2017</v>
      </c>
      <c r="C4582" t="s">
        <v>698</v>
      </c>
      <c r="D4582">
        <v>4.3933</v>
      </c>
      <c r="E4582">
        <v>4.3933</v>
      </c>
      <c r="F4582">
        <v>4.3933</v>
      </c>
      <c r="G4582">
        <v>4.3933</v>
      </c>
      <c r="H4582">
        <v>4.3933</v>
      </c>
      <c r="I4582">
        <v>4.3933</v>
      </c>
      <c r="J4582">
        <v>4.3933</v>
      </c>
      <c r="K4582">
        <v>4.3933</v>
      </c>
      <c r="L4582">
        <v>4.3933</v>
      </c>
    </row>
    <row r="4583" spans="1:12" x14ac:dyDescent="0.25">
      <c r="A4583" t="s">
        <v>747</v>
      </c>
      <c r="B4583">
        <v>2017</v>
      </c>
      <c r="C4583" t="s">
        <v>701</v>
      </c>
      <c r="D4583">
        <v>4.5233999999999996</v>
      </c>
      <c r="E4583">
        <v>4.5233999999999996</v>
      </c>
      <c r="F4583">
        <v>4.5233999999999996</v>
      </c>
      <c r="G4583">
        <v>4.5233999999999996</v>
      </c>
      <c r="H4583">
        <v>4.5233999999999996</v>
      </c>
      <c r="I4583">
        <v>4.5233999999999996</v>
      </c>
      <c r="J4583">
        <v>4.5233999999999996</v>
      </c>
      <c r="K4583">
        <v>4.5233999999999996</v>
      </c>
      <c r="L4583">
        <v>4.5233999999999996</v>
      </c>
    </row>
    <row r="4584" spans="1:12" x14ac:dyDescent="0.25">
      <c r="A4584" t="s">
        <v>747</v>
      </c>
      <c r="B4584">
        <v>2017</v>
      </c>
      <c r="C4584" t="s">
        <v>700</v>
      </c>
      <c r="D4584">
        <v>4.9180999999999999</v>
      </c>
      <c r="E4584">
        <v>4.9180999999999999</v>
      </c>
      <c r="F4584">
        <v>4.9180999999999999</v>
      </c>
      <c r="G4584">
        <v>4.9180999999999999</v>
      </c>
      <c r="H4584">
        <v>4.9180999999999999</v>
      </c>
      <c r="I4584">
        <v>4.9180999999999999</v>
      </c>
      <c r="J4584">
        <v>4.9180999999999999</v>
      </c>
      <c r="K4584">
        <v>4.9180999999999999</v>
      </c>
      <c r="L4584">
        <v>4.9180999999999999</v>
      </c>
    </row>
    <row r="4585" spans="1:12" x14ac:dyDescent="0.25">
      <c r="A4585" t="s">
        <v>747</v>
      </c>
      <c r="B4585">
        <v>2017</v>
      </c>
      <c r="C4585" t="s">
        <v>702</v>
      </c>
      <c r="D4585">
        <v>1.0408999999999999</v>
      </c>
      <c r="E4585">
        <v>1.0408999999999999</v>
      </c>
      <c r="F4585">
        <v>1.0408999999999999</v>
      </c>
      <c r="G4585">
        <v>1.0408999999999999</v>
      </c>
      <c r="H4585">
        <v>1.0408999999999999</v>
      </c>
      <c r="I4585">
        <v>1.0408999999999999</v>
      </c>
      <c r="J4585">
        <v>1.0408999999999999</v>
      </c>
      <c r="K4585">
        <v>1.0408999999999999</v>
      </c>
      <c r="L4585">
        <v>1.0408999999999999</v>
      </c>
    </row>
    <row r="4586" spans="1:12" x14ac:dyDescent="0.25">
      <c r="A4586" t="s">
        <v>747</v>
      </c>
      <c r="B4586">
        <v>2017</v>
      </c>
      <c r="C4586" t="s">
        <v>699</v>
      </c>
      <c r="D4586">
        <v>0.46029999999999999</v>
      </c>
      <c r="E4586">
        <v>0.46029999999999999</v>
      </c>
      <c r="F4586">
        <v>0.46029999999999999</v>
      </c>
      <c r="G4586">
        <v>0.46029999999999999</v>
      </c>
      <c r="H4586">
        <v>0.46029999999999999</v>
      </c>
      <c r="I4586">
        <v>0.46029999999999999</v>
      </c>
      <c r="J4586">
        <v>0.46029999999999999</v>
      </c>
      <c r="K4586">
        <v>0.46029999999999999</v>
      </c>
      <c r="L4586">
        <v>0.46029999999999999</v>
      </c>
    </row>
    <row r="4587" spans="1:12" x14ac:dyDescent="0.25">
      <c r="A4587" t="s">
        <v>748</v>
      </c>
      <c r="B4587">
        <v>2017</v>
      </c>
      <c r="C4587" t="s">
        <v>697</v>
      </c>
      <c r="D4587">
        <v>1.5694999999999999</v>
      </c>
      <c r="E4587">
        <v>1.5694999999999999</v>
      </c>
      <c r="F4587">
        <v>1.5694999999999999</v>
      </c>
      <c r="G4587">
        <v>1.5694999999999999</v>
      </c>
      <c r="H4587">
        <v>1.5694999999999999</v>
      </c>
      <c r="I4587">
        <v>1.5694999999999999</v>
      </c>
      <c r="J4587">
        <v>1.5694999999999999</v>
      </c>
      <c r="K4587">
        <v>1.5694999999999999</v>
      </c>
      <c r="L4587">
        <v>1.5694999999999999</v>
      </c>
    </row>
    <row r="4588" spans="1:12" x14ac:dyDescent="0.25">
      <c r="A4588" t="s">
        <v>748</v>
      </c>
      <c r="B4588">
        <v>2017</v>
      </c>
      <c r="C4588" t="s">
        <v>702</v>
      </c>
      <c r="D4588">
        <v>0.10879999999999999</v>
      </c>
      <c r="E4588">
        <v>0.10879999999999999</v>
      </c>
      <c r="F4588">
        <v>0.10879999999999999</v>
      </c>
      <c r="G4588">
        <v>0.10879999999999999</v>
      </c>
      <c r="H4588">
        <v>0.10879999999999999</v>
      </c>
      <c r="I4588">
        <v>0.10879999999999999</v>
      </c>
      <c r="J4588">
        <v>0.10879999999999999</v>
      </c>
      <c r="K4588">
        <v>0.10879999999999999</v>
      </c>
      <c r="L4588">
        <v>0.10879999999999999</v>
      </c>
    </row>
    <row r="4589" spans="1:12" x14ac:dyDescent="0.25">
      <c r="A4589" t="s">
        <v>748</v>
      </c>
      <c r="B4589">
        <v>2017</v>
      </c>
      <c r="C4589" t="s">
        <v>701</v>
      </c>
      <c r="D4589">
        <v>0.3977</v>
      </c>
      <c r="E4589">
        <v>0.3977</v>
      </c>
      <c r="F4589">
        <v>0.3977</v>
      </c>
      <c r="G4589">
        <v>0.3977</v>
      </c>
      <c r="H4589">
        <v>0.3977</v>
      </c>
      <c r="I4589">
        <v>0.3977</v>
      </c>
      <c r="J4589">
        <v>0.3977</v>
      </c>
      <c r="K4589">
        <v>0.3977</v>
      </c>
      <c r="L4589">
        <v>0.3977</v>
      </c>
    </row>
    <row r="4590" spans="1:12" x14ac:dyDescent="0.25">
      <c r="A4590" t="s">
        <v>748</v>
      </c>
      <c r="B4590">
        <v>2017</v>
      </c>
      <c r="C4590" t="s">
        <v>703</v>
      </c>
      <c r="D4590">
        <v>2.1700000000000001E-2</v>
      </c>
      <c r="E4590">
        <v>2.1700000000000001E-2</v>
      </c>
      <c r="F4590">
        <v>2.1700000000000001E-2</v>
      </c>
      <c r="G4590">
        <v>2.1700000000000001E-2</v>
      </c>
      <c r="H4590">
        <v>2.1700000000000001E-2</v>
      </c>
      <c r="I4590">
        <v>2.1700000000000001E-2</v>
      </c>
      <c r="J4590">
        <v>2.1700000000000001E-2</v>
      </c>
      <c r="K4590">
        <v>2.1700000000000001E-2</v>
      </c>
      <c r="L4590">
        <v>2.1700000000000001E-2</v>
      </c>
    </row>
    <row r="4591" spans="1:12" x14ac:dyDescent="0.25">
      <c r="A4591" t="s">
        <v>748</v>
      </c>
      <c r="B4591">
        <v>2017</v>
      </c>
      <c r="C4591" t="s">
        <v>699</v>
      </c>
      <c r="D4591">
        <v>4.8099999999999997E-2</v>
      </c>
      <c r="E4591">
        <v>4.8099999999999997E-2</v>
      </c>
      <c r="F4591">
        <v>4.8099999999999997E-2</v>
      </c>
      <c r="G4591">
        <v>4.8099999999999997E-2</v>
      </c>
      <c r="H4591">
        <v>4.8099999999999997E-2</v>
      </c>
      <c r="I4591">
        <v>4.8099999999999997E-2</v>
      </c>
      <c r="J4591">
        <v>4.8099999999999997E-2</v>
      </c>
      <c r="K4591">
        <v>4.8099999999999997E-2</v>
      </c>
      <c r="L4591">
        <v>4.8099999999999997E-2</v>
      </c>
    </row>
    <row r="4592" spans="1:12" x14ac:dyDescent="0.25">
      <c r="A4592" t="s">
        <v>748</v>
      </c>
      <c r="B4592">
        <v>2017</v>
      </c>
      <c r="C4592" t="s">
        <v>698</v>
      </c>
      <c r="D4592">
        <v>0.47920000000000001</v>
      </c>
      <c r="E4592">
        <v>0.47920000000000001</v>
      </c>
      <c r="F4592">
        <v>0.47920000000000001</v>
      </c>
      <c r="G4592">
        <v>0.47920000000000001</v>
      </c>
      <c r="H4592">
        <v>0.47920000000000001</v>
      </c>
      <c r="I4592">
        <v>0.47920000000000001</v>
      </c>
      <c r="J4592">
        <v>0.47920000000000001</v>
      </c>
      <c r="K4592">
        <v>0.47920000000000001</v>
      </c>
      <c r="L4592">
        <v>0.47920000000000001</v>
      </c>
    </row>
    <row r="4593" spans="1:12" x14ac:dyDescent="0.25">
      <c r="A4593" t="s">
        <v>748</v>
      </c>
      <c r="B4593">
        <v>2017</v>
      </c>
      <c r="C4593" t="s">
        <v>700</v>
      </c>
      <c r="D4593">
        <v>0.5141</v>
      </c>
      <c r="E4593">
        <v>0.5141</v>
      </c>
      <c r="F4593">
        <v>0.5141</v>
      </c>
      <c r="G4593">
        <v>0.5141</v>
      </c>
      <c r="H4593">
        <v>0.5141</v>
      </c>
      <c r="I4593">
        <v>0.5141</v>
      </c>
      <c r="J4593">
        <v>0.5141</v>
      </c>
      <c r="K4593">
        <v>0.5141</v>
      </c>
      <c r="L4593">
        <v>0.5141</v>
      </c>
    </row>
    <row r="4594" spans="1:12" x14ac:dyDescent="0.25">
      <c r="A4594" t="s">
        <v>749</v>
      </c>
      <c r="B4594">
        <v>2017</v>
      </c>
      <c r="C4594" t="s">
        <v>700</v>
      </c>
      <c r="D4594">
        <v>0.1222</v>
      </c>
      <c r="E4594">
        <v>0.1222</v>
      </c>
      <c r="F4594">
        <v>0.1222</v>
      </c>
      <c r="G4594">
        <v>0.1222</v>
      </c>
      <c r="H4594">
        <v>0.1222</v>
      </c>
      <c r="I4594">
        <v>0.1222</v>
      </c>
      <c r="J4594">
        <v>0.1222</v>
      </c>
      <c r="K4594">
        <v>0.1222</v>
      </c>
      <c r="L4594">
        <v>0.1222</v>
      </c>
    </row>
    <row r="4595" spans="1:12" x14ac:dyDescent="0.25">
      <c r="A4595" t="s">
        <v>749</v>
      </c>
      <c r="B4595">
        <v>2017</v>
      </c>
      <c r="C4595" t="s">
        <v>701</v>
      </c>
      <c r="D4595">
        <v>9.9099999999999994E-2</v>
      </c>
      <c r="E4595">
        <v>9.9099999999999994E-2</v>
      </c>
      <c r="F4595">
        <v>9.9099999999999994E-2</v>
      </c>
      <c r="G4595">
        <v>9.9099999999999994E-2</v>
      </c>
      <c r="H4595">
        <v>9.9099999999999994E-2</v>
      </c>
      <c r="I4595">
        <v>9.9099999999999994E-2</v>
      </c>
      <c r="J4595">
        <v>9.9099999999999994E-2</v>
      </c>
      <c r="K4595">
        <v>9.9099999999999994E-2</v>
      </c>
      <c r="L4595">
        <v>9.9099999999999994E-2</v>
      </c>
    </row>
    <row r="4596" spans="1:12" x14ac:dyDescent="0.25">
      <c r="A4596" t="s">
        <v>749</v>
      </c>
      <c r="B4596">
        <v>2017</v>
      </c>
      <c r="C4596" t="s">
        <v>703</v>
      </c>
      <c r="D4596">
        <v>5.1999999999999998E-3</v>
      </c>
      <c r="E4596">
        <v>5.1999999999999998E-3</v>
      </c>
      <c r="F4596">
        <v>5.1999999999999998E-3</v>
      </c>
      <c r="G4596">
        <v>5.1999999999999998E-3</v>
      </c>
      <c r="H4596">
        <v>5.1999999999999998E-3</v>
      </c>
      <c r="I4596">
        <v>5.1999999999999998E-3</v>
      </c>
      <c r="J4596">
        <v>5.1999999999999998E-3</v>
      </c>
      <c r="K4596">
        <v>5.1999999999999998E-3</v>
      </c>
      <c r="L4596">
        <v>5.1999999999999998E-3</v>
      </c>
    </row>
    <row r="4597" spans="1:12" x14ac:dyDescent="0.25">
      <c r="A4597" t="s">
        <v>749</v>
      </c>
      <c r="B4597">
        <v>2017</v>
      </c>
      <c r="C4597" t="s">
        <v>697</v>
      </c>
      <c r="D4597">
        <v>0.38669999999999999</v>
      </c>
      <c r="E4597">
        <v>0.38669999999999999</v>
      </c>
      <c r="F4597">
        <v>0.38669999999999999</v>
      </c>
      <c r="G4597">
        <v>0.38669999999999999</v>
      </c>
      <c r="H4597">
        <v>0.38669999999999999</v>
      </c>
      <c r="I4597">
        <v>0.38669999999999999</v>
      </c>
      <c r="J4597">
        <v>0.38669999999999999</v>
      </c>
      <c r="K4597">
        <v>0.38669999999999999</v>
      </c>
      <c r="L4597">
        <v>0.38669999999999999</v>
      </c>
    </row>
    <row r="4598" spans="1:12" x14ac:dyDescent="0.25">
      <c r="A4598" t="s">
        <v>749</v>
      </c>
      <c r="B4598">
        <v>2017</v>
      </c>
      <c r="C4598" t="s">
        <v>702</v>
      </c>
      <c r="D4598">
        <v>2.5899999999999999E-2</v>
      </c>
      <c r="E4598">
        <v>2.5899999999999999E-2</v>
      </c>
      <c r="F4598">
        <v>2.5899999999999999E-2</v>
      </c>
      <c r="G4598">
        <v>2.5899999999999999E-2</v>
      </c>
      <c r="H4598">
        <v>2.5899999999999999E-2</v>
      </c>
      <c r="I4598">
        <v>2.5899999999999999E-2</v>
      </c>
      <c r="J4598">
        <v>2.5899999999999999E-2</v>
      </c>
      <c r="K4598">
        <v>2.5899999999999999E-2</v>
      </c>
      <c r="L4598">
        <v>2.5899999999999999E-2</v>
      </c>
    </row>
    <row r="4599" spans="1:12" x14ac:dyDescent="0.25">
      <c r="A4599" t="s">
        <v>749</v>
      </c>
      <c r="B4599">
        <v>2017</v>
      </c>
      <c r="C4599" t="s">
        <v>698</v>
      </c>
      <c r="D4599">
        <v>0.1229</v>
      </c>
      <c r="E4599">
        <v>0.1229</v>
      </c>
      <c r="F4599">
        <v>0.1229</v>
      </c>
      <c r="G4599">
        <v>0.1229</v>
      </c>
      <c r="H4599">
        <v>0.1229</v>
      </c>
      <c r="I4599">
        <v>0.1229</v>
      </c>
      <c r="J4599">
        <v>0.1229</v>
      </c>
      <c r="K4599">
        <v>0.1229</v>
      </c>
      <c r="L4599">
        <v>0.1229</v>
      </c>
    </row>
    <row r="4600" spans="1:12" x14ac:dyDescent="0.25">
      <c r="A4600" t="s">
        <v>749</v>
      </c>
      <c r="B4600">
        <v>2017</v>
      </c>
      <c r="C4600" t="s">
        <v>699</v>
      </c>
      <c r="D4600">
        <v>1.14E-2</v>
      </c>
      <c r="E4600">
        <v>1.14E-2</v>
      </c>
      <c r="F4600">
        <v>1.14E-2</v>
      </c>
      <c r="G4600">
        <v>1.14E-2</v>
      </c>
      <c r="H4600">
        <v>1.14E-2</v>
      </c>
      <c r="I4600">
        <v>1.14E-2</v>
      </c>
      <c r="J4600">
        <v>1.14E-2</v>
      </c>
      <c r="K4600">
        <v>1.14E-2</v>
      </c>
      <c r="L4600">
        <v>1.14E-2</v>
      </c>
    </row>
    <row r="4601" spans="1:12" x14ac:dyDescent="0.25">
      <c r="A4601" t="s">
        <v>750</v>
      </c>
      <c r="B4601">
        <v>2017</v>
      </c>
      <c r="C4601" t="s">
        <v>702</v>
      </c>
      <c r="D4601">
        <v>0.32869999999999999</v>
      </c>
      <c r="E4601">
        <v>0.32869999999999999</v>
      </c>
      <c r="F4601">
        <v>0.32869999999999999</v>
      </c>
      <c r="G4601">
        <v>0.32869999999999999</v>
      </c>
      <c r="H4601">
        <v>0.32869999999999999</v>
      </c>
      <c r="I4601">
        <v>0.32869999999999999</v>
      </c>
      <c r="J4601">
        <v>0.32869999999999999</v>
      </c>
      <c r="K4601">
        <v>0.32869999999999999</v>
      </c>
      <c r="L4601">
        <v>0.32869999999999999</v>
      </c>
    </row>
    <row r="4602" spans="1:12" x14ac:dyDescent="0.25">
      <c r="A4602" t="s">
        <v>750</v>
      </c>
      <c r="B4602">
        <v>2017</v>
      </c>
      <c r="C4602" t="s">
        <v>700</v>
      </c>
      <c r="D4602">
        <v>1.5528</v>
      </c>
      <c r="E4602">
        <v>1.5528</v>
      </c>
      <c r="F4602">
        <v>1.5528</v>
      </c>
      <c r="G4602">
        <v>1.5528</v>
      </c>
      <c r="H4602">
        <v>1.5528</v>
      </c>
      <c r="I4602">
        <v>1.5528</v>
      </c>
      <c r="J4602">
        <v>1.5528</v>
      </c>
      <c r="K4602">
        <v>1.5528</v>
      </c>
      <c r="L4602">
        <v>1.5528</v>
      </c>
    </row>
    <row r="4603" spans="1:12" x14ac:dyDescent="0.25">
      <c r="A4603" t="s">
        <v>750</v>
      </c>
      <c r="B4603">
        <v>2017</v>
      </c>
      <c r="C4603" t="s">
        <v>698</v>
      </c>
      <c r="D4603">
        <v>1.4792000000000001</v>
      </c>
      <c r="E4603">
        <v>1.4792000000000001</v>
      </c>
      <c r="F4603">
        <v>1.4792000000000001</v>
      </c>
      <c r="G4603">
        <v>1.4792000000000001</v>
      </c>
      <c r="H4603">
        <v>1.4792000000000001</v>
      </c>
      <c r="I4603">
        <v>1.4792000000000001</v>
      </c>
      <c r="J4603">
        <v>1.4792000000000001</v>
      </c>
      <c r="K4603">
        <v>1.4792000000000001</v>
      </c>
      <c r="L4603">
        <v>1.4792000000000001</v>
      </c>
    </row>
    <row r="4604" spans="1:12" x14ac:dyDescent="0.25">
      <c r="A4604" t="s">
        <v>750</v>
      </c>
      <c r="B4604">
        <v>2017</v>
      </c>
      <c r="C4604" t="s">
        <v>699</v>
      </c>
      <c r="D4604">
        <v>0.14530000000000001</v>
      </c>
      <c r="E4604">
        <v>0.14530000000000001</v>
      </c>
      <c r="F4604">
        <v>0.14530000000000001</v>
      </c>
      <c r="G4604">
        <v>0.14530000000000001</v>
      </c>
      <c r="H4604">
        <v>0.14530000000000001</v>
      </c>
      <c r="I4604">
        <v>0.14530000000000001</v>
      </c>
      <c r="J4604">
        <v>0.14530000000000001</v>
      </c>
      <c r="K4604">
        <v>0.14530000000000001</v>
      </c>
      <c r="L4604">
        <v>0.14530000000000001</v>
      </c>
    </row>
    <row r="4605" spans="1:12" x14ac:dyDescent="0.25">
      <c r="A4605" t="s">
        <v>750</v>
      </c>
      <c r="B4605">
        <v>2017</v>
      </c>
      <c r="C4605" t="s">
        <v>697</v>
      </c>
      <c r="D4605">
        <v>5.0137</v>
      </c>
      <c r="E4605">
        <v>5.0137</v>
      </c>
      <c r="F4605">
        <v>5.0137</v>
      </c>
      <c r="G4605">
        <v>5.0137</v>
      </c>
      <c r="H4605">
        <v>5.0137</v>
      </c>
      <c r="I4605">
        <v>5.0137</v>
      </c>
      <c r="J4605">
        <v>5.0137</v>
      </c>
      <c r="K4605">
        <v>5.0137</v>
      </c>
      <c r="L4605">
        <v>5.0137</v>
      </c>
    </row>
    <row r="4606" spans="1:12" x14ac:dyDescent="0.25">
      <c r="A4606" t="s">
        <v>750</v>
      </c>
      <c r="B4606">
        <v>2017</v>
      </c>
      <c r="C4606" t="s">
        <v>703</v>
      </c>
      <c r="D4606">
        <v>6.5500000000000003E-2</v>
      </c>
      <c r="E4606">
        <v>6.5500000000000003E-2</v>
      </c>
      <c r="F4606">
        <v>6.5500000000000003E-2</v>
      </c>
      <c r="G4606">
        <v>6.5500000000000003E-2</v>
      </c>
      <c r="H4606">
        <v>6.5500000000000003E-2</v>
      </c>
      <c r="I4606">
        <v>6.5500000000000003E-2</v>
      </c>
      <c r="J4606">
        <v>6.5500000000000003E-2</v>
      </c>
      <c r="K4606">
        <v>6.5500000000000003E-2</v>
      </c>
      <c r="L4606">
        <v>6.5500000000000003E-2</v>
      </c>
    </row>
    <row r="4607" spans="1:12" x14ac:dyDescent="0.25">
      <c r="A4607" t="s">
        <v>750</v>
      </c>
      <c r="B4607">
        <v>2017</v>
      </c>
      <c r="C4607" t="s">
        <v>701</v>
      </c>
      <c r="D4607">
        <v>1.4422999999999999</v>
      </c>
      <c r="E4607">
        <v>1.4422999999999999</v>
      </c>
      <c r="F4607">
        <v>1.4422999999999999</v>
      </c>
      <c r="G4607">
        <v>1.4422999999999999</v>
      </c>
      <c r="H4607">
        <v>1.4422999999999999</v>
      </c>
      <c r="I4607">
        <v>1.4422999999999999</v>
      </c>
      <c r="J4607">
        <v>1.4422999999999999</v>
      </c>
      <c r="K4607">
        <v>1.4422999999999999</v>
      </c>
      <c r="L4607">
        <v>1.4422999999999999</v>
      </c>
    </row>
    <row r="4608" spans="1:12" x14ac:dyDescent="0.25">
      <c r="A4608" t="s">
        <v>751</v>
      </c>
      <c r="B4608">
        <v>2017</v>
      </c>
      <c r="C4608" t="s">
        <v>697</v>
      </c>
      <c r="D4608">
        <v>3.5853000000000002</v>
      </c>
      <c r="E4608">
        <v>3.5853000000000002</v>
      </c>
      <c r="F4608">
        <v>3.5853000000000002</v>
      </c>
      <c r="G4608">
        <v>3.5853000000000002</v>
      </c>
      <c r="H4608">
        <v>3.5853000000000002</v>
      </c>
      <c r="I4608">
        <v>3.5853000000000002</v>
      </c>
      <c r="J4608">
        <v>3.5853000000000002</v>
      </c>
      <c r="K4608">
        <v>3.5853000000000002</v>
      </c>
      <c r="L4608">
        <v>3.5853000000000002</v>
      </c>
    </row>
    <row r="4609" spans="1:12" x14ac:dyDescent="0.25">
      <c r="A4609" t="s">
        <v>751</v>
      </c>
      <c r="B4609">
        <v>2017</v>
      </c>
      <c r="C4609" t="s">
        <v>698</v>
      </c>
      <c r="D4609">
        <v>1.0570999999999999</v>
      </c>
      <c r="E4609">
        <v>1.0570999999999999</v>
      </c>
      <c r="F4609">
        <v>1.0570999999999999</v>
      </c>
      <c r="G4609">
        <v>1.0570999999999999</v>
      </c>
      <c r="H4609">
        <v>1.0570999999999999</v>
      </c>
      <c r="I4609">
        <v>1.0570999999999999</v>
      </c>
      <c r="J4609">
        <v>1.0570999999999999</v>
      </c>
      <c r="K4609">
        <v>1.0570999999999999</v>
      </c>
      <c r="L4609">
        <v>1.0570999999999999</v>
      </c>
    </row>
    <row r="4610" spans="1:12" x14ac:dyDescent="0.25">
      <c r="A4610" t="s">
        <v>751</v>
      </c>
      <c r="B4610">
        <v>2017</v>
      </c>
      <c r="C4610" t="s">
        <v>699</v>
      </c>
      <c r="D4610">
        <v>0.12280000000000001</v>
      </c>
      <c r="E4610">
        <v>0.12280000000000001</v>
      </c>
      <c r="F4610">
        <v>0.12280000000000001</v>
      </c>
      <c r="G4610">
        <v>0.12280000000000001</v>
      </c>
      <c r="H4610">
        <v>0.12280000000000001</v>
      </c>
      <c r="I4610">
        <v>0.12280000000000001</v>
      </c>
      <c r="J4610">
        <v>0.12280000000000001</v>
      </c>
      <c r="K4610">
        <v>0.12280000000000001</v>
      </c>
      <c r="L4610">
        <v>0.12280000000000001</v>
      </c>
    </row>
    <row r="4611" spans="1:12" x14ac:dyDescent="0.25">
      <c r="A4611" t="s">
        <v>751</v>
      </c>
      <c r="B4611">
        <v>2017</v>
      </c>
      <c r="C4611" t="s">
        <v>700</v>
      </c>
      <c r="D4611">
        <v>1.3126</v>
      </c>
      <c r="E4611">
        <v>1.3126</v>
      </c>
      <c r="F4611">
        <v>1.3126</v>
      </c>
      <c r="G4611">
        <v>1.3126</v>
      </c>
      <c r="H4611">
        <v>1.3126</v>
      </c>
      <c r="I4611">
        <v>1.3126</v>
      </c>
      <c r="J4611">
        <v>1.3126</v>
      </c>
      <c r="K4611">
        <v>1.3126</v>
      </c>
      <c r="L4611">
        <v>1.3126</v>
      </c>
    </row>
    <row r="4612" spans="1:12" x14ac:dyDescent="0.25">
      <c r="A4612" t="s">
        <v>751</v>
      </c>
      <c r="B4612">
        <v>2017</v>
      </c>
      <c r="C4612" t="s">
        <v>702</v>
      </c>
      <c r="D4612">
        <v>0.27779999999999999</v>
      </c>
      <c r="E4612">
        <v>0.27779999999999999</v>
      </c>
      <c r="F4612">
        <v>0.27779999999999999</v>
      </c>
      <c r="G4612">
        <v>0.27779999999999999</v>
      </c>
      <c r="H4612">
        <v>0.27779999999999999</v>
      </c>
      <c r="I4612">
        <v>0.27779999999999999</v>
      </c>
      <c r="J4612">
        <v>0.27779999999999999</v>
      </c>
      <c r="K4612">
        <v>0.27779999999999999</v>
      </c>
      <c r="L4612">
        <v>0.27779999999999999</v>
      </c>
    </row>
    <row r="4613" spans="1:12" x14ac:dyDescent="0.25">
      <c r="A4613" t="s">
        <v>751</v>
      </c>
      <c r="B4613">
        <v>2017</v>
      </c>
      <c r="C4613" t="s">
        <v>701</v>
      </c>
      <c r="D4613">
        <v>0.75960000000000005</v>
      </c>
      <c r="E4613">
        <v>0.75960000000000005</v>
      </c>
      <c r="F4613">
        <v>0.75960000000000005</v>
      </c>
      <c r="G4613">
        <v>0.75960000000000005</v>
      </c>
      <c r="H4613">
        <v>0.75960000000000005</v>
      </c>
      <c r="I4613">
        <v>0.75960000000000005</v>
      </c>
      <c r="J4613">
        <v>0.75960000000000005</v>
      </c>
      <c r="K4613">
        <v>0.75960000000000005</v>
      </c>
      <c r="L4613">
        <v>0.75960000000000005</v>
      </c>
    </row>
    <row r="4614" spans="1:12" x14ac:dyDescent="0.25">
      <c r="A4614" t="s">
        <v>751</v>
      </c>
      <c r="B4614">
        <v>2017</v>
      </c>
      <c r="C4614" t="s">
        <v>703</v>
      </c>
      <c r="D4614">
        <v>5.5300000000000002E-2</v>
      </c>
      <c r="E4614">
        <v>5.5300000000000002E-2</v>
      </c>
      <c r="F4614">
        <v>5.5300000000000002E-2</v>
      </c>
      <c r="G4614">
        <v>5.5300000000000002E-2</v>
      </c>
      <c r="H4614">
        <v>5.5300000000000002E-2</v>
      </c>
      <c r="I4614">
        <v>5.5300000000000002E-2</v>
      </c>
      <c r="J4614">
        <v>5.5300000000000002E-2</v>
      </c>
      <c r="K4614">
        <v>5.5300000000000002E-2</v>
      </c>
      <c r="L4614">
        <v>5.5300000000000002E-2</v>
      </c>
    </row>
    <row r="4615" spans="1:12" x14ac:dyDescent="0.25">
      <c r="A4615" t="s">
        <v>752</v>
      </c>
      <c r="B4615">
        <v>2017</v>
      </c>
      <c r="C4615" t="s">
        <v>699</v>
      </c>
      <c r="D4615">
        <v>8.3000000000000001E-3</v>
      </c>
      <c r="E4615">
        <v>8.3000000000000001E-3</v>
      </c>
      <c r="F4615">
        <v>8.3000000000000001E-3</v>
      </c>
      <c r="G4615">
        <v>8.3000000000000001E-3</v>
      </c>
      <c r="H4615">
        <v>8.3000000000000001E-3</v>
      </c>
      <c r="I4615">
        <v>8.3000000000000001E-3</v>
      </c>
      <c r="J4615">
        <v>8.3000000000000001E-3</v>
      </c>
      <c r="K4615">
        <v>8.3000000000000001E-3</v>
      </c>
      <c r="L4615">
        <v>8.3000000000000001E-3</v>
      </c>
    </row>
    <row r="4616" spans="1:12" x14ac:dyDescent="0.25">
      <c r="A4616" t="s">
        <v>752</v>
      </c>
      <c r="B4616">
        <v>2017</v>
      </c>
      <c r="C4616" t="s">
        <v>698</v>
      </c>
      <c r="D4616">
        <v>7.5800000000000006E-2</v>
      </c>
      <c r="E4616">
        <v>7.5800000000000006E-2</v>
      </c>
      <c r="F4616">
        <v>7.5800000000000006E-2</v>
      </c>
      <c r="G4616">
        <v>7.5800000000000006E-2</v>
      </c>
      <c r="H4616">
        <v>7.5800000000000006E-2</v>
      </c>
      <c r="I4616">
        <v>7.5800000000000006E-2</v>
      </c>
      <c r="J4616">
        <v>7.5800000000000006E-2</v>
      </c>
      <c r="K4616">
        <v>7.5800000000000006E-2</v>
      </c>
      <c r="L4616">
        <v>7.5800000000000006E-2</v>
      </c>
    </row>
    <row r="4617" spans="1:12" x14ac:dyDescent="0.25">
      <c r="A4617" t="s">
        <v>752</v>
      </c>
      <c r="B4617">
        <v>2017</v>
      </c>
      <c r="C4617" t="s">
        <v>702</v>
      </c>
      <c r="D4617">
        <v>1.89E-2</v>
      </c>
      <c r="E4617">
        <v>1.89E-2</v>
      </c>
      <c r="F4617">
        <v>1.89E-2</v>
      </c>
      <c r="G4617">
        <v>1.89E-2</v>
      </c>
      <c r="H4617">
        <v>1.89E-2</v>
      </c>
      <c r="I4617">
        <v>1.89E-2</v>
      </c>
      <c r="J4617">
        <v>1.89E-2</v>
      </c>
      <c r="K4617">
        <v>1.89E-2</v>
      </c>
      <c r="L4617">
        <v>1.89E-2</v>
      </c>
    </row>
    <row r="4618" spans="1:12" x14ac:dyDescent="0.25">
      <c r="A4618" t="s">
        <v>752</v>
      </c>
      <c r="B4618">
        <v>2017</v>
      </c>
      <c r="C4618" t="s">
        <v>697</v>
      </c>
      <c r="D4618">
        <v>0.30459999999999998</v>
      </c>
      <c r="E4618">
        <v>0.30459999999999998</v>
      </c>
      <c r="F4618">
        <v>0.30459999999999998</v>
      </c>
      <c r="G4618">
        <v>0.30459999999999998</v>
      </c>
      <c r="H4618">
        <v>0.30459999999999998</v>
      </c>
      <c r="I4618">
        <v>0.30459999999999998</v>
      </c>
      <c r="J4618">
        <v>0.30459999999999998</v>
      </c>
      <c r="K4618">
        <v>0.30459999999999998</v>
      </c>
      <c r="L4618">
        <v>0.30459999999999998</v>
      </c>
    </row>
    <row r="4619" spans="1:12" x14ac:dyDescent="0.25">
      <c r="A4619" t="s">
        <v>752</v>
      </c>
      <c r="B4619">
        <v>2017</v>
      </c>
      <c r="C4619" t="s">
        <v>703</v>
      </c>
      <c r="D4619">
        <v>3.8E-3</v>
      </c>
      <c r="E4619">
        <v>3.8E-3</v>
      </c>
      <c r="F4619">
        <v>3.8E-3</v>
      </c>
      <c r="G4619">
        <v>3.8E-3</v>
      </c>
      <c r="H4619">
        <v>3.8E-3</v>
      </c>
      <c r="I4619">
        <v>3.8E-3</v>
      </c>
      <c r="J4619">
        <v>3.8E-3</v>
      </c>
      <c r="K4619">
        <v>3.8E-3</v>
      </c>
      <c r="L4619">
        <v>3.8E-3</v>
      </c>
    </row>
    <row r="4620" spans="1:12" x14ac:dyDescent="0.25">
      <c r="A4620" t="s">
        <v>752</v>
      </c>
      <c r="B4620">
        <v>2017</v>
      </c>
      <c r="C4620" t="s">
        <v>701</v>
      </c>
      <c r="D4620">
        <v>0.10879999999999999</v>
      </c>
      <c r="E4620">
        <v>0.10879999999999999</v>
      </c>
      <c r="F4620">
        <v>0.10879999999999999</v>
      </c>
      <c r="G4620">
        <v>0.10879999999999999</v>
      </c>
      <c r="H4620">
        <v>0.10879999999999999</v>
      </c>
      <c r="I4620">
        <v>0.10879999999999999</v>
      </c>
      <c r="J4620">
        <v>0.10879999999999999</v>
      </c>
      <c r="K4620">
        <v>0.10879999999999999</v>
      </c>
      <c r="L4620">
        <v>0.10879999999999999</v>
      </c>
    </row>
    <row r="4621" spans="1:12" x14ac:dyDescent="0.25">
      <c r="A4621" t="s">
        <v>752</v>
      </c>
      <c r="B4621">
        <v>2017</v>
      </c>
      <c r="C4621" t="s">
        <v>700</v>
      </c>
      <c r="D4621">
        <v>8.9099999999999999E-2</v>
      </c>
      <c r="E4621">
        <v>8.9099999999999999E-2</v>
      </c>
      <c r="F4621">
        <v>8.9099999999999999E-2</v>
      </c>
      <c r="G4621">
        <v>8.9099999999999999E-2</v>
      </c>
      <c r="H4621">
        <v>8.9099999999999999E-2</v>
      </c>
      <c r="I4621">
        <v>8.9099999999999999E-2</v>
      </c>
      <c r="J4621">
        <v>8.9099999999999999E-2</v>
      </c>
      <c r="K4621">
        <v>8.9099999999999999E-2</v>
      </c>
      <c r="L4621">
        <v>8.9099999999999999E-2</v>
      </c>
    </row>
    <row r="4622" spans="1:12" x14ac:dyDescent="0.25">
      <c r="A4622" t="s">
        <v>753</v>
      </c>
      <c r="B4622">
        <v>2017</v>
      </c>
      <c r="C4622" t="s">
        <v>701</v>
      </c>
      <c r="D4622">
        <v>0.33850000000000002</v>
      </c>
      <c r="E4622">
        <v>0.33850000000000002</v>
      </c>
      <c r="F4622">
        <v>0.33850000000000002</v>
      </c>
      <c r="G4622">
        <v>0.33850000000000002</v>
      </c>
      <c r="H4622">
        <v>0.33850000000000002</v>
      </c>
      <c r="I4622">
        <v>0.33850000000000002</v>
      </c>
      <c r="J4622">
        <v>0.33850000000000002</v>
      </c>
      <c r="K4622">
        <v>0.33850000000000002</v>
      </c>
      <c r="L4622">
        <v>0.33850000000000002</v>
      </c>
    </row>
    <row r="4623" spans="1:12" x14ac:dyDescent="0.25">
      <c r="A4623" t="s">
        <v>753</v>
      </c>
      <c r="B4623">
        <v>2017</v>
      </c>
      <c r="C4623" t="s">
        <v>700</v>
      </c>
      <c r="D4623">
        <v>0.32600000000000001</v>
      </c>
      <c r="E4623">
        <v>0.32600000000000001</v>
      </c>
      <c r="F4623">
        <v>0.32600000000000001</v>
      </c>
      <c r="G4623">
        <v>0.32600000000000001</v>
      </c>
      <c r="H4623">
        <v>0.32600000000000001</v>
      </c>
      <c r="I4623">
        <v>0.32600000000000001</v>
      </c>
      <c r="J4623">
        <v>0.32600000000000001</v>
      </c>
      <c r="K4623">
        <v>0.32600000000000001</v>
      </c>
      <c r="L4623">
        <v>0.32600000000000001</v>
      </c>
    </row>
    <row r="4624" spans="1:12" x14ac:dyDescent="0.25">
      <c r="A4624" t="s">
        <v>753</v>
      </c>
      <c r="B4624">
        <v>2017</v>
      </c>
      <c r="C4624" t="s">
        <v>702</v>
      </c>
      <c r="D4624">
        <v>6.9000000000000006E-2</v>
      </c>
      <c r="E4624">
        <v>6.9000000000000006E-2</v>
      </c>
      <c r="F4624">
        <v>6.9000000000000006E-2</v>
      </c>
      <c r="G4624">
        <v>6.9000000000000006E-2</v>
      </c>
      <c r="H4624">
        <v>6.9000000000000006E-2</v>
      </c>
      <c r="I4624">
        <v>6.9000000000000006E-2</v>
      </c>
      <c r="J4624">
        <v>6.9000000000000006E-2</v>
      </c>
      <c r="K4624">
        <v>6.9000000000000006E-2</v>
      </c>
      <c r="L4624">
        <v>6.9000000000000006E-2</v>
      </c>
    </row>
    <row r="4625" spans="1:12" x14ac:dyDescent="0.25">
      <c r="A4625" t="s">
        <v>753</v>
      </c>
      <c r="B4625">
        <v>2017</v>
      </c>
      <c r="C4625" t="s">
        <v>697</v>
      </c>
      <c r="D4625">
        <v>1.089</v>
      </c>
      <c r="E4625">
        <v>1.089</v>
      </c>
      <c r="F4625">
        <v>1.089</v>
      </c>
      <c r="G4625">
        <v>1.089</v>
      </c>
      <c r="H4625">
        <v>1.089</v>
      </c>
      <c r="I4625">
        <v>1.089</v>
      </c>
      <c r="J4625">
        <v>1.089</v>
      </c>
      <c r="K4625">
        <v>1.089</v>
      </c>
      <c r="L4625">
        <v>1.089</v>
      </c>
    </row>
    <row r="4626" spans="1:12" x14ac:dyDescent="0.25">
      <c r="A4626" t="s">
        <v>753</v>
      </c>
      <c r="B4626">
        <v>2017</v>
      </c>
      <c r="C4626" t="s">
        <v>703</v>
      </c>
      <c r="D4626">
        <v>1.37E-2</v>
      </c>
      <c r="E4626">
        <v>1.37E-2</v>
      </c>
      <c r="F4626">
        <v>1.37E-2</v>
      </c>
      <c r="G4626">
        <v>1.37E-2</v>
      </c>
      <c r="H4626">
        <v>1.37E-2</v>
      </c>
      <c r="I4626">
        <v>1.37E-2</v>
      </c>
      <c r="J4626">
        <v>1.37E-2</v>
      </c>
      <c r="K4626">
        <v>1.37E-2</v>
      </c>
      <c r="L4626">
        <v>1.37E-2</v>
      </c>
    </row>
    <row r="4627" spans="1:12" x14ac:dyDescent="0.25">
      <c r="A4627" t="s">
        <v>753</v>
      </c>
      <c r="B4627">
        <v>2017</v>
      </c>
      <c r="C4627" t="s">
        <v>698</v>
      </c>
      <c r="D4627">
        <v>0.31119999999999998</v>
      </c>
      <c r="E4627">
        <v>0.31119999999999998</v>
      </c>
      <c r="F4627">
        <v>0.31119999999999998</v>
      </c>
      <c r="G4627">
        <v>0.31119999999999998</v>
      </c>
      <c r="H4627">
        <v>0.31119999999999998</v>
      </c>
      <c r="I4627">
        <v>0.31119999999999998</v>
      </c>
      <c r="J4627">
        <v>0.31119999999999998</v>
      </c>
      <c r="K4627">
        <v>0.31119999999999998</v>
      </c>
      <c r="L4627">
        <v>0.31119999999999998</v>
      </c>
    </row>
    <row r="4628" spans="1:12" x14ac:dyDescent="0.25">
      <c r="A4628" t="s">
        <v>753</v>
      </c>
      <c r="B4628">
        <v>2017</v>
      </c>
      <c r="C4628" t="s">
        <v>699</v>
      </c>
      <c r="D4628">
        <v>3.0499999999999999E-2</v>
      </c>
      <c r="E4628">
        <v>3.0499999999999999E-2</v>
      </c>
      <c r="F4628">
        <v>3.0499999999999999E-2</v>
      </c>
      <c r="G4628">
        <v>3.0499999999999999E-2</v>
      </c>
      <c r="H4628">
        <v>3.0499999999999999E-2</v>
      </c>
      <c r="I4628">
        <v>3.0499999999999999E-2</v>
      </c>
      <c r="J4628">
        <v>3.0499999999999999E-2</v>
      </c>
      <c r="K4628">
        <v>3.0499999999999999E-2</v>
      </c>
      <c r="L4628">
        <v>3.0499999999999999E-2</v>
      </c>
    </row>
    <row r="4629" spans="1:12" x14ac:dyDescent="0.25">
      <c r="A4629" t="s">
        <v>754</v>
      </c>
      <c r="B4629">
        <v>2017</v>
      </c>
      <c r="C4629" t="s">
        <v>700</v>
      </c>
      <c r="D4629">
        <v>1.0659000000000001</v>
      </c>
      <c r="E4629">
        <v>1.0659000000000001</v>
      </c>
      <c r="F4629">
        <v>1.0659000000000001</v>
      </c>
      <c r="G4629">
        <v>1.0659000000000001</v>
      </c>
      <c r="H4629">
        <v>1.0659000000000001</v>
      </c>
      <c r="I4629">
        <v>1.0659000000000001</v>
      </c>
      <c r="J4629">
        <v>1.0659000000000001</v>
      </c>
      <c r="K4629">
        <v>1.0659000000000001</v>
      </c>
      <c r="L4629">
        <v>1.0659000000000001</v>
      </c>
    </row>
    <row r="4630" spans="1:12" x14ac:dyDescent="0.25">
      <c r="A4630" t="s">
        <v>754</v>
      </c>
      <c r="B4630">
        <v>2017</v>
      </c>
      <c r="C4630" t="s">
        <v>703</v>
      </c>
      <c r="D4630">
        <v>4.4900000000000002E-2</v>
      </c>
      <c r="E4630">
        <v>4.4900000000000002E-2</v>
      </c>
      <c r="F4630">
        <v>4.4900000000000002E-2</v>
      </c>
      <c r="G4630">
        <v>4.4900000000000002E-2</v>
      </c>
      <c r="H4630">
        <v>4.4900000000000002E-2</v>
      </c>
      <c r="I4630">
        <v>4.4900000000000002E-2</v>
      </c>
      <c r="J4630">
        <v>4.4900000000000002E-2</v>
      </c>
      <c r="K4630">
        <v>4.4900000000000002E-2</v>
      </c>
      <c r="L4630">
        <v>4.4900000000000002E-2</v>
      </c>
    </row>
    <row r="4631" spans="1:12" x14ac:dyDescent="0.25">
      <c r="A4631" t="s">
        <v>754</v>
      </c>
      <c r="B4631">
        <v>2017</v>
      </c>
      <c r="C4631" t="s">
        <v>699</v>
      </c>
      <c r="D4631">
        <v>9.98E-2</v>
      </c>
      <c r="E4631">
        <v>9.98E-2</v>
      </c>
      <c r="F4631">
        <v>9.98E-2</v>
      </c>
      <c r="G4631">
        <v>9.98E-2</v>
      </c>
      <c r="H4631">
        <v>9.98E-2</v>
      </c>
      <c r="I4631">
        <v>9.98E-2</v>
      </c>
      <c r="J4631">
        <v>9.98E-2</v>
      </c>
      <c r="K4631">
        <v>9.98E-2</v>
      </c>
      <c r="L4631">
        <v>9.98E-2</v>
      </c>
    </row>
    <row r="4632" spans="1:12" x14ac:dyDescent="0.25">
      <c r="A4632" t="s">
        <v>754</v>
      </c>
      <c r="B4632">
        <v>2017</v>
      </c>
      <c r="C4632" t="s">
        <v>701</v>
      </c>
      <c r="D4632">
        <v>1.0245</v>
      </c>
      <c r="E4632">
        <v>1.0245</v>
      </c>
      <c r="F4632">
        <v>1.0245</v>
      </c>
      <c r="G4632">
        <v>1.0245</v>
      </c>
      <c r="H4632">
        <v>1.0245</v>
      </c>
      <c r="I4632">
        <v>1.0245</v>
      </c>
      <c r="J4632">
        <v>1.0245</v>
      </c>
      <c r="K4632">
        <v>1.0245</v>
      </c>
      <c r="L4632">
        <v>1.0245</v>
      </c>
    </row>
    <row r="4633" spans="1:12" x14ac:dyDescent="0.25">
      <c r="A4633" t="s">
        <v>754</v>
      </c>
      <c r="B4633">
        <v>2017</v>
      </c>
      <c r="C4633" t="s">
        <v>702</v>
      </c>
      <c r="D4633">
        <v>0.22559999999999999</v>
      </c>
      <c r="E4633">
        <v>0.22559999999999999</v>
      </c>
      <c r="F4633">
        <v>0.22559999999999999</v>
      </c>
      <c r="G4633">
        <v>0.22559999999999999</v>
      </c>
      <c r="H4633">
        <v>0.22559999999999999</v>
      </c>
      <c r="I4633">
        <v>0.22559999999999999</v>
      </c>
      <c r="J4633">
        <v>0.22559999999999999</v>
      </c>
      <c r="K4633">
        <v>0.22559999999999999</v>
      </c>
      <c r="L4633">
        <v>0.22559999999999999</v>
      </c>
    </row>
    <row r="4634" spans="1:12" x14ac:dyDescent="0.25">
      <c r="A4634" t="s">
        <v>754</v>
      </c>
      <c r="B4634">
        <v>2017</v>
      </c>
      <c r="C4634" t="s">
        <v>698</v>
      </c>
      <c r="D4634">
        <v>1.0093000000000001</v>
      </c>
      <c r="E4634">
        <v>1.0093000000000001</v>
      </c>
      <c r="F4634">
        <v>1.0093000000000001</v>
      </c>
      <c r="G4634">
        <v>1.0093000000000001</v>
      </c>
      <c r="H4634">
        <v>1.0093000000000001</v>
      </c>
      <c r="I4634">
        <v>1.0093000000000001</v>
      </c>
      <c r="J4634">
        <v>1.0093000000000001</v>
      </c>
      <c r="K4634">
        <v>1.0093000000000001</v>
      </c>
      <c r="L4634">
        <v>1.0093000000000001</v>
      </c>
    </row>
    <row r="4635" spans="1:12" x14ac:dyDescent="0.25">
      <c r="A4635" t="s">
        <v>754</v>
      </c>
      <c r="B4635">
        <v>2017</v>
      </c>
      <c r="C4635" t="s">
        <v>697</v>
      </c>
      <c r="D4635">
        <v>3.4699</v>
      </c>
      <c r="E4635">
        <v>3.4699</v>
      </c>
      <c r="F4635">
        <v>3.4699</v>
      </c>
      <c r="G4635">
        <v>3.4699</v>
      </c>
      <c r="H4635">
        <v>3.4699</v>
      </c>
      <c r="I4635">
        <v>3.4699</v>
      </c>
      <c r="J4635">
        <v>3.4699</v>
      </c>
      <c r="K4635">
        <v>3.4699</v>
      </c>
      <c r="L4635">
        <v>3.4699</v>
      </c>
    </row>
    <row r="4636" spans="1:12" x14ac:dyDescent="0.25">
      <c r="A4636" t="s">
        <v>755</v>
      </c>
      <c r="B4636">
        <v>2017</v>
      </c>
      <c r="C4636" t="s">
        <v>697</v>
      </c>
      <c r="D4636">
        <v>0.35899999999999999</v>
      </c>
      <c r="E4636">
        <v>0.35899999999999999</v>
      </c>
      <c r="F4636">
        <v>0.35899999999999999</v>
      </c>
      <c r="G4636">
        <v>0.35899999999999999</v>
      </c>
      <c r="H4636">
        <v>0.35899999999999999</v>
      </c>
      <c r="I4636">
        <v>0.35899999999999999</v>
      </c>
      <c r="J4636">
        <v>0.35899999999999999</v>
      </c>
      <c r="K4636">
        <v>0.35899999999999999</v>
      </c>
      <c r="L4636">
        <v>0.35899999999999999</v>
      </c>
    </row>
    <row r="4637" spans="1:12" x14ac:dyDescent="0.25">
      <c r="A4637" t="s">
        <v>755</v>
      </c>
      <c r="B4637">
        <v>2017</v>
      </c>
      <c r="C4637" t="s">
        <v>703</v>
      </c>
      <c r="D4637">
        <v>4.0000000000000001E-3</v>
      </c>
      <c r="E4637">
        <v>4.0000000000000001E-3</v>
      </c>
      <c r="F4637">
        <v>4.0000000000000001E-3</v>
      </c>
      <c r="G4637">
        <v>4.0000000000000001E-3</v>
      </c>
      <c r="H4637">
        <v>4.0000000000000001E-3</v>
      </c>
      <c r="I4637">
        <v>4.0000000000000001E-3</v>
      </c>
      <c r="J4637">
        <v>4.0000000000000001E-3</v>
      </c>
      <c r="K4637">
        <v>4.0000000000000001E-3</v>
      </c>
      <c r="L4637">
        <v>4.0000000000000001E-3</v>
      </c>
    </row>
    <row r="4638" spans="1:12" x14ac:dyDescent="0.25">
      <c r="A4638" t="s">
        <v>755</v>
      </c>
      <c r="B4638">
        <v>2017</v>
      </c>
      <c r="C4638" t="s">
        <v>700</v>
      </c>
      <c r="D4638">
        <v>9.5100000000000004E-2</v>
      </c>
      <c r="E4638">
        <v>9.5100000000000004E-2</v>
      </c>
      <c r="F4638">
        <v>9.5100000000000004E-2</v>
      </c>
      <c r="G4638">
        <v>9.5100000000000004E-2</v>
      </c>
      <c r="H4638">
        <v>9.5100000000000004E-2</v>
      </c>
      <c r="I4638">
        <v>9.5100000000000004E-2</v>
      </c>
      <c r="J4638">
        <v>9.5100000000000004E-2</v>
      </c>
      <c r="K4638">
        <v>9.5100000000000004E-2</v>
      </c>
      <c r="L4638">
        <v>9.5100000000000004E-2</v>
      </c>
    </row>
    <row r="4639" spans="1:12" x14ac:dyDescent="0.25">
      <c r="A4639" t="s">
        <v>755</v>
      </c>
      <c r="B4639">
        <v>2017</v>
      </c>
      <c r="C4639" t="s">
        <v>699</v>
      </c>
      <c r="D4639">
        <v>8.8999999999999999E-3</v>
      </c>
      <c r="E4639">
        <v>8.8999999999999999E-3</v>
      </c>
      <c r="F4639">
        <v>8.8999999999999999E-3</v>
      </c>
      <c r="G4639">
        <v>8.8999999999999999E-3</v>
      </c>
      <c r="H4639">
        <v>8.8999999999999999E-3</v>
      </c>
      <c r="I4639">
        <v>8.8999999999999999E-3</v>
      </c>
      <c r="J4639">
        <v>8.8999999999999999E-3</v>
      </c>
      <c r="K4639">
        <v>8.8999999999999999E-3</v>
      </c>
      <c r="L4639">
        <v>8.8999999999999999E-3</v>
      </c>
    </row>
    <row r="4640" spans="1:12" x14ac:dyDescent="0.25">
      <c r="A4640" t="s">
        <v>755</v>
      </c>
      <c r="B4640">
        <v>2017</v>
      </c>
      <c r="C4640" t="s">
        <v>702</v>
      </c>
      <c r="D4640">
        <v>2.01E-2</v>
      </c>
      <c r="E4640">
        <v>2.01E-2</v>
      </c>
      <c r="F4640">
        <v>2.01E-2</v>
      </c>
      <c r="G4640">
        <v>2.01E-2</v>
      </c>
      <c r="H4640">
        <v>2.01E-2</v>
      </c>
      <c r="I4640">
        <v>2.01E-2</v>
      </c>
      <c r="J4640">
        <v>2.01E-2</v>
      </c>
      <c r="K4640">
        <v>2.01E-2</v>
      </c>
      <c r="L4640">
        <v>2.01E-2</v>
      </c>
    </row>
    <row r="4641" spans="1:12" x14ac:dyDescent="0.25">
      <c r="A4641" t="s">
        <v>755</v>
      </c>
      <c r="B4641">
        <v>2017</v>
      </c>
      <c r="C4641" t="s">
        <v>698</v>
      </c>
      <c r="D4641">
        <v>0.14410000000000001</v>
      </c>
      <c r="E4641">
        <v>0.14410000000000001</v>
      </c>
      <c r="F4641">
        <v>0.14410000000000001</v>
      </c>
      <c r="G4641">
        <v>0.14410000000000001</v>
      </c>
      <c r="H4641">
        <v>0.14410000000000001</v>
      </c>
      <c r="I4641">
        <v>0.14410000000000001</v>
      </c>
      <c r="J4641">
        <v>0.14410000000000001</v>
      </c>
      <c r="K4641">
        <v>0.14410000000000001</v>
      </c>
      <c r="L4641">
        <v>0.14410000000000001</v>
      </c>
    </row>
    <row r="4642" spans="1:12" x14ac:dyDescent="0.25">
      <c r="A4642" t="s">
        <v>755</v>
      </c>
      <c r="B4642">
        <v>2017</v>
      </c>
      <c r="C4642" t="s">
        <v>701</v>
      </c>
      <c r="D4642">
        <v>8.6800000000000002E-2</v>
      </c>
      <c r="E4642">
        <v>8.6800000000000002E-2</v>
      </c>
      <c r="F4642">
        <v>8.6800000000000002E-2</v>
      </c>
      <c r="G4642">
        <v>8.6800000000000002E-2</v>
      </c>
      <c r="H4642">
        <v>8.6800000000000002E-2</v>
      </c>
      <c r="I4642">
        <v>8.6800000000000002E-2</v>
      </c>
      <c r="J4642">
        <v>8.6800000000000002E-2</v>
      </c>
      <c r="K4642">
        <v>8.6800000000000002E-2</v>
      </c>
      <c r="L4642">
        <v>8.6800000000000002E-2</v>
      </c>
    </row>
    <row r="4643" spans="1:12" x14ac:dyDescent="0.25">
      <c r="A4643" t="s">
        <v>696</v>
      </c>
      <c r="B4643">
        <v>2018</v>
      </c>
      <c r="C4643" t="s">
        <v>700</v>
      </c>
      <c r="D4643">
        <v>0.89080000000000004</v>
      </c>
      <c r="E4643">
        <v>0.89080000000000004</v>
      </c>
      <c r="F4643">
        <v>0.89080000000000004</v>
      </c>
      <c r="G4643">
        <v>0.89080000000000004</v>
      </c>
      <c r="H4643">
        <v>0.89080000000000004</v>
      </c>
      <c r="I4643">
        <v>0.89080000000000004</v>
      </c>
      <c r="J4643">
        <v>0.89080000000000004</v>
      </c>
      <c r="K4643">
        <v>0.89080000000000004</v>
      </c>
      <c r="L4643">
        <v>0.89080000000000004</v>
      </c>
    </row>
    <row r="4644" spans="1:12" x14ac:dyDescent="0.25">
      <c r="A4644" t="s">
        <v>696</v>
      </c>
      <c r="B4644">
        <v>2018</v>
      </c>
      <c r="C4644" t="s">
        <v>703</v>
      </c>
      <c r="D4644">
        <v>3.5299999999999998E-2</v>
      </c>
      <c r="E4644">
        <v>3.5299999999999998E-2</v>
      </c>
      <c r="F4644">
        <v>3.5299999999999998E-2</v>
      </c>
      <c r="G4644">
        <v>3.5299999999999998E-2</v>
      </c>
      <c r="H4644">
        <v>3.5299999999999998E-2</v>
      </c>
      <c r="I4644">
        <v>3.5299999999999998E-2</v>
      </c>
      <c r="J4644">
        <v>3.5299999999999998E-2</v>
      </c>
      <c r="K4644">
        <v>3.5299999999999998E-2</v>
      </c>
      <c r="L4644">
        <v>3.5299999999999998E-2</v>
      </c>
    </row>
    <row r="4645" spans="1:12" x14ac:dyDescent="0.25">
      <c r="A4645" t="s">
        <v>696</v>
      </c>
      <c r="B4645">
        <v>2018</v>
      </c>
      <c r="C4645" t="s">
        <v>698</v>
      </c>
      <c r="D4645">
        <v>1.0137</v>
      </c>
      <c r="E4645">
        <v>1.0137</v>
      </c>
      <c r="F4645">
        <v>1.0137</v>
      </c>
      <c r="G4645">
        <v>1.0137</v>
      </c>
      <c r="H4645">
        <v>1.0137</v>
      </c>
      <c r="I4645">
        <v>1.0137</v>
      </c>
      <c r="J4645">
        <v>1.0137</v>
      </c>
      <c r="K4645">
        <v>1.0137</v>
      </c>
      <c r="L4645">
        <v>1.0137</v>
      </c>
    </row>
    <row r="4646" spans="1:12" x14ac:dyDescent="0.25">
      <c r="A4646" t="s">
        <v>696</v>
      </c>
      <c r="B4646">
        <v>2018</v>
      </c>
      <c r="C4646" t="s">
        <v>697</v>
      </c>
      <c r="D4646">
        <v>3.1602999999999999</v>
      </c>
      <c r="E4646">
        <v>3.1602999999999999</v>
      </c>
      <c r="F4646">
        <v>3.1602999999999999</v>
      </c>
      <c r="G4646">
        <v>3.1602999999999999</v>
      </c>
      <c r="H4646">
        <v>3.1602999999999999</v>
      </c>
      <c r="I4646">
        <v>3.1602999999999999</v>
      </c>
      <c r="J4646">
        <v>3.1602999999999999</v>
      </c>
      <c r="K4646">
        <v>3.1602999999999999</v>
      </c>
      <c r="L4646">
        <v>3.1602999999999999</v>
      </c>
    </row>
    <row r="4647" spans="1:12" x14ac:dyDescent="0.25">
      <c r="A4647" t="s">
        <v>696</v>
      </c>
      <c r="B4647">
        <v>2018</v>
      </c>
      <c r="C4647" t="s">
        <v>702</v>
      </c>
      <c r="D4647">
        <v>0.1782</v>
      </c>
      <c r="E4647">
        <v>0.1782</v>
      </c>
      <c r="F4647">
        <v>0.1782</v>
      </c>
      <c r="G4647">
        <v>0.1782</v>
      </c>
      <c r="H4647">
        <v>0.1782</v>
      </c>
      <c r="I4647">
        <v>0.1782</v>
      </c>
      <c r="J4647">
        <v>0.1782</v>
      </c>
      <c r="K4647">
        <v>0.1782</v>
      </c>
      <c r="L4647">
        <v>0.1782</v>
      </c>
    </row>
    <row r="4648" spans="1:12" x14ac:dyDescent="0.25">
      <c r="A4648" t="s">
        <v>696</v>
      </c>
      <c r="B4648">
        <v>2018</v>
      </c>
      <c r="C4648" t="s">
        <v>701</v>
      </c>
      <c r="D4648">
        <v>0.96220000000000006</v>
      </c>
      <c r="E4648">
        <v>0.96220000000000006</v>
      </c>
      <c r="F4648">
        <v>0.96220000000000006</v>
      </c>
      <c r="G4648">
        <v>0.96220000000000006</v>
      </c>
      <c r="H4648">
        <v>0.96220000000000006</v>
      </c>
      <c r="I4648">
        <v>0.96220000000000006</v>
      </c>
      <c r="J4648">
        <v>0.96220000000000006</v>
      </c>
      <c r="K4648">
        <v>0.96220000000000006</v>
      </c>
      <c r="L4648">
        <v>0.96220000000000006</v>
      </c>
    </row>
    <row r="4649" spans="1:12" x14ac:dyDescent="0.25">
      <c r="A4649" t="s">
        <v>696</v>
      </c>
      <c r="B4649">
        <v>2018</v>
      </c>
      <c r="C4649" t="s">
        <v>699</v>
      </c>
      <c r="D4649">
        <v>8.0100000000000005E-2</v>
      </c>
      <c r="E4649">
        <v>8.0100000000000005E-2</v>
      </c>
      <c r="F4649">
        <v>8.0100000000000005E-2</v>
      </c>
      <c r="G4649">
        <v>8.0100000000000005E-2</v>
      </c>
      <c r="H4649">
        <v>8.0100000000000005E-2</v>
      </c>
      <c r="I4649">
        <v>8.0100000000000005E-2</v>
      </c>
      <c r="J4649">
        <v>8.0100000000000005E-2</v>
      </c>
      <c r="K4649">
        <v>8.0100000000000005E-2</v>
      </c>
      <c r="L4649">
        <v>8.0100000000000005E-2</v>
      </c>
    </row>
    <row r="4650" spans="1:12" x14ac:dyDescent="0.25">
      <c r="A4650" t="s">
        <v>704</v>
      </c>
      <c r="B4650">
        <v>2018</v>
      </c>
      <c r="C4650" t="s">
        <v>697</v>
      </c>
      <c r="D4650">
        <v>0.4078</v>
      </c>
      <c r="E4650">
        <v>0.4078</v>
      </c>
      <c r="F4650">
        <v>0.4078</v>
      </c>
      <c r="G4650">
        <v>0.4078</v>
      </c>
      <c r="H4650">
        <v>0.4078</v>
      </c>
      <c r="I4650">
        <v>0.4078</v>
      </c>
      <c r="J4650">
        <v>0.4078</v>
      </c>
      <c r="K4650">
        <v>0.4078</v>
      </c>
      <c r="L4650">
        <v>0.4078</v>
      </c>
    </row>
    <row r="4651" spans="1:12" x14ac:dyDescent="0.25">
      <c r="A4651" t="s">
        <v>704</v>
      </c>
      <c r="B4651">
        <v>2018</v>
      </c>
      <c r="C4651" t="s">
        <v>701</v>
      </c>
      <c r="D4651">
        <v>0.1242</v>
      </c>
      <c r="E4651">
        <v>0.1242</v>
      </c>
      <c r="F4651">
        <v>0.1242</v>
      </c>
      <c r="G4651">
        <v>0.1242</v>
      </c>
      <c r="H4651">
        <v>0.1242</v>
      </c>
      <c r="I4651">
        <v>0.1242</v>
      </c>
      <c r="J4651">
        <v>0.1242</v>
      </c>
      <c r="K4651">
        <v>0.1242</v>
      </c>
      <c r="L4651">
        <v>0.1242</v>
      </c>
    </row>
    <row r="4652" spans="1:12" x14ac:dyDescent="0.25">
      <c r="A4652" t="s">
        <v>704</v>
      </c>
      <c r="B4652">
        <v>2018</v>
      </c>
      <c r="C4652" t="s">
        <v>700</v>
      </c>
      <c r="D4652">
        <v>0.14349999999999999</v>
      </c>
      <c r="E4652">
        <v>0.14349999999999999</v>
      </c>
      <c r="F4652">
        <v>0.14349999999999999</v>
      </c>
      <c r="G4652">
        <v>0.14349999999999999</v>
      </c>
      <c r="H4652">
        <v>0.14349999999999999</v>
      </c>
      <c r="I4652">
        <v>0.14349999999999999</v>
      </c>
      <c r="J4652">
        <v>0.14349999999999999</v>
      </c>
      <c r="K4652">
        <v>0.14349999999999999</v>
      </c>
      <c r="L4652">
        <v>0.14349999999999999</v>
      </c>
    </row>
    <row r="4653" spans="1:12" x14ac:dyDescent="0.25">
      <c r="A4653" t="s">
        <v>704</v>
      </c>
      <c r="B4653">
        <v>2018</v>
      </c>
      <c r="C4653" t="s">
        <v>699</v>
      </c>
      <c r="D4653">
        <v>1.29E-2</v>
      </c>
      <c r="E4653">
        <v>1.29E-2</v>
      </c>
      <c r="F4653">
        <v>1.29E-2</v>
      </c>
      <c r="G4653">
        <v>1.29E-2</v>
      </c>
      <c r="H4653">
        <v>1.29E-2</v>
      </c>
      <c r="I4653">
        <v>1.29E-2</v>
      </c>
      <c r="J4653">
        <v>1.29E-2</v>
      </c>
      <c r="K4653">
        <v>1.29E-2</v>
      </c>
      <c r="L4653">
        <v>1.29E-2</v>
      </c>
    </row>
    <row r="4654" spans="1:12" x14ac:dyDescent="0.25">
      <c r="A4654" t="s">
        <v>704</v>
      </c>
      <c r="B4654">
        <v>2018</v>
      </c>
      <c r="C4654" t="s">
        <v>702</v>
      </c>
      <c r="D4654">
        <v>2.87E-2</v>
      </c>
      <c r="E4654">
        <v>2.87E-2</v>
      </c>
      <c r="F4654">
        <v>2.87E-2</v>
      </c>
      <c r="G4654">
        <v>2.87E-2</v>
      </c>
      <c r="H4654">
        <v>2.87E-2</v>
      </c>
      <c r="I4654">
        <v>2.87E-2</v>
      </c>
      <c r="J4654">
        <v>2.87E-2</v>
      </c>
      <c r="K4654">
        <v>2.87E-2</v>
      </c>
      <c r="L4654">
        <v>2.87E-2</v>
      </c>
    </row>
    <row r="4655" spans="1:12" x14ac:dyDescent="0.25">
      <c r="A4655" t="s">
        <v>704</v>
      </c>
      <c r="B4655">
        <v>2018</v>
      </c>
      <c r="C4655" t="s">
        <v>703</v>
      </c>
      <c r="D4655">
        <v>5.7000000000000002E-3</v>
      </c>
      <c r="E4655">
        <v>5.7000000000000002E-3</v>
      </c>
      <c r="F4655">
        <v>5.7000000000000002E-3</v>
      </c>
      <c r="G4655">
        <v>5.7000000000000002E-3</v>
      </c>
      <c r="H4655">
        <v>5.7000000000000002E-3</v>
      </c>
      <c r="I4655">
        <v>5.7000000000000002E-3</v>
      </c>
      <c r="J4655">
        <v>5.7000000000000002E-3</v>
      </c>
      <c r="K4655">
        <v>5.7000000000000002E-3</v>
      </c>
      <c r="L4655">
        <v>5.7000000000000002E-3</v>
      </c>
    </row>
    <row r="4656" spans="1:12" x14ac:dyDescent="0.25">
      <c r="A4656" t="s">
        <v>704</v>
      </c>
      <c r="B4656">
        <v>2018</v>
      </c>
      <c r="C4656" t="s">
        <v>698</v>
      </c>
      <c r="D4656">
        <v>9.2899999999999996E-2</v>
      </c>
      <c r="E4656">
        <v>9.2899999999999996E-2</v>
      </c>
      <c r="F4656">
        <v>9.2899999999999996E-2</v>
      </c>
      <c r="G4656">
        <v>9.2899999999999996E-2</v>
      </c>
      <c r="H4656">
        <v>9.2899999999999996E-2</v>
      </c>
      <c r="I4656">
        <v>9.2899999999999996E-2</v>
      </c>
      <c r="J4656">
        <v>9.2899999999999996E-2</v>
      </c>
      <c r="K4656">
        <v>9.2899999999999996E-2</v>
      </c>
      <c r="L4656">
        <v>9.2899999999999996E-2</v>
      </c>
    </row>
    <row r="4657" spans="1:12" x14ac:dyDescent="0.25">
      <c r="A4657" t="s">
        <v>706</v>
      </c>
      <c r="B4657">
        <v>2018</v>
      </c>
      <c r="C4657" t="s">
        <v>702</v>
      </c>
      <c r="D4657">
        <v>0.30549999999999999</v>
      </c>
      <c r="E4657">
        <v>0.30549999999999999</v>
      </c>
      <c r="F4657">
        <v>0.30549999999999999</v>
      </c>
      <c r="G4657">
        <v>0.30549999999999999</v>
      </c>
      <c r="H4657">
        <v>0.30549999999999999</v>
      </c>
      <c r="I4657">
        <v>0.30549999999999999</v>
      </c>
      <c r="J4657">
        <v>0.30549999999999999</v>
      </c>
      <c r="K4657">
        <v>0.30549999999999999</v>
      </c>
      <c r="L4657">
        <v>0.30549999999999999</v>
      </c>
    </row>
    <row r="4658" spans="1:12" x14ac:dyDescent="0.25">
      <c r="A4658" t="s">
        <v>706</v>
      </c>
      <c r="B4658">
        <v>2018</v>
      </c>
      <c r="C4658" t="s">
        <v>698</v>
      </c>
      <c r="D4658">
        <v>1.0869</v>
      </c>
      <c r="E4658">
        <v>1.0869</v>
      </c>
      <c r="F4658">
        <v>1.0869</v>
      </c>
      <c r="G4658">
        <v>1.0869</v>
      </c>
      <c r="H4658">
        <v>1.0869</v>
      </c>
      <c r="I4658">
        <v>1.0869</v>
      </c>
      <c r="J4658">
        <v>1.0869</v>
      </c>
      <c r="K4658">
        <v>1.0869</v>
      </c>
      <c r="L4658">
        <v>1.0869</v>
      </c>
    </row>
    <row r="4659" spans="1:12" x14ac:dyDescent="0.25">
      <c r="A4659" t="s">
        <v>706</v>
      </c>
      <c r="B4659">
        <v>2018</v>
      </c>
      <c r="C4659" t="s">
        <v>703</v>
      </c>
      <c r="D4659">
        <v>6.0499999999999998E-2</v>
      </c>
      <c r="E4659">
        <v>6.0499999999999998E-2</v>
      </c>
      <c r="F4659">
        <v>6.0499999999999998E-2</v>
      </c>
      <c r="G4659">
        <v>6.0499999999999998E-2</v>
      </c>
      <c r="H4659">
        <v>6.0499999999999998E-2</v>
      </c>
      <c r="I4659">
        <v>6.0499999999999998E-2</v>
      </c>
      <c r="J4659">
        <v>6.0499999999999998E-2</v>
      </c>
      <c r="K4659">
        <v>6.0499999999999998E-2</v>
      </c>
      <c r="L4659">
        <v>6.0499999999999998E-2</v>
      </c>
    </row>
    <row r="4660" spans="1:12" x14ac:dyDescent="0.25">
      <c r="A4660" t="s">
        <v>706</v>
      </c>
      <c r="B4660">
        <v>2018</v>
      </c>
      <c r="C4660" t="s">
        <v>701</v>
      </c>
      <c r="D4660">
        <v>1.2544</v>
      </c>
      <c r="E4660">
        <v>1.2544</v>
      </c>
      <c r="F4660">
        <v>1.2544</v>
      </c>
      <c r="G4660">
        <v>1.2544</v>
      </c>
      <c r="H4660">
        <v>1.2544</v>
      </c>
      <c r="I4660">
        <v>1.2544</v>
      </c>
      <c r="J4660">
        <v>1.2544</v>
      </c>
      <c r="K4660">
        <v>1.2544</v>
      </c>
      <c r="L4660">
        <v>1.2544</v>
      </c>
    </row>
    <row r="4661" spans="1:12" x14ac:dyDescent="0.25">
      <c r="A4661" t="s">
        <v>706</v>
      </c>
      <c r="B4661">
        <v>2018</v>
      </c>
      <c r="C4661" t="s">
        <v>699</v>
      </c>
      <c r="D4661">
        <v>0.13730000000000001</v>
      </c>
      <c r="E4661">
        <v>0.13730000000000001</v>
      </c>
      <c r="F4661">
        <v>0.13730000000000001</v>
      </c>
      <c r="G4661">
        <v>0.13730000000000001</v>
      </c>
      <c r="H4661">
        <v>0.13730000000000001</v>
      </c>
      <c r="I4661">
        <v>0.13730000000000001</v>
      </c>
      <c r="J4661">
        <v>0.13730000000000001</v>
      </c>
      <c r="K4661">
        <v>0.13730000000000001</v>
      </c>
      <c r="L4661">
        <v>0.13730000000000001</v>
      </c>
    </row>
    <row r="4662" spans="1:12" x14ac:dyDescent="0.25">
      <c r="A4662" t="s">
        <v>706</v>
      </c>
      <c r="B4662">
        <v>2018</v>
      </c>
      <c r="C4662" t="s">
        <v>697</v>
      </c>
      <c r="D4662">
        <v>4.3712999999999997</v>
      </c>
      <c r="E4662">
        <v>4.3712999999999997</v>
      </c>
      <c r="F4662">
        <v>4.3712999999999997</v>
      </c>
      <c r="G4662">
        <v>4.3712999999999997</v>
      </c>
      <c r="H4662">
        <v>4.3712999999999997</v>
      </c>
      <c r="I4662">
        <v>4.3712999999999997</v>
      </c>
      <c r="J4662">
        <v>4.3712999999999997</v>
      </c>
      <c r="K4662">
        <v>4.3712999999999997</v>
      </c>
      <c r="L4662">
        <v>4.3712999999999997</v>
      </c>
    </row>
    <row r="4663" spans="1:12" x14ac:dyDescent="0.25">
      <c r="A4663" t="s">
        <v>706</v>
      </c>
      <c r="B4663">
        <v>2018</v>
      </c>
      <c r="C4663" t="s">
        <v>700</v>
      </c>
      <c r="D4663">
        <v>1.5266999999999999</v>
      </c>
      <c r="E4663">
        <v>1.5266999999999999</v>
      </c>
      <c r="F4663">
        <v>1.5266999999999999</v>
      </c>
      <c r="G4663">
        <v>1.5266999999999999</v>
      </c>
      <c r="H4663">
        <v>1.5266999999999999</v>
      </c>
      <c r="I4663">
        <v>1.5266999999999999</v>
      </c>
      <c r="J4663">
        <v>1.5266999999999999</v>
      </c>
      <c r="K4663">
        <v>1.5266999999999999</v>
      </c>
      <c r="L4663">
        <v>1.5266999999999999</v>
      </c>
    </row>
    <row r="4664" spans="1:12" x14ac:dyDescent="0.25">
      <c r="A4664" t="s">
        <v>708</v>
      </c>
      <c r="B4664">
        <v>2018</v>
      </c>
      <c r="C4664" t="s">
        <v>700</v>
      </c>
      <c r="D4664">
        <v>0.57279999999999998</v>
      </c>
      <c r="E4664">
        <v>0.57279999999999998</v>
      </c>
      <c r="F4664">
        <v>0.57279999999999998</v>
      </c>
      <c r="G4664">
        <v>0.57279999999999998</v>
      </c>
      <c r="H4664">
        <v>0.57279999999999998</v>
      </c>
      <c r="I4664">
        <v>0.57279999999999998</v>
      </c>
      <c r="J4664">
        <v>0.57279999999999998</v>
      </c>
      <c r="K4664">
        <v>0.57279999999999998</v>
      </c>
      <c r="L4664">
        <v>0.57279999999999998</v>
      </c>
    </row>
    <row r="4665" spans="1:12" x14ac:dyDescent="0.25">
      <c r="A4665" t="s">
        <v>708</v>
      </c>
      <c r="B4665">
        <v>2018</v>
      </c>
      <c r="C4665" t="s">
        <v>703</v>
      </c>
      <c r="D4665">
        <v>2.2700000000000001E-2</v>
      </c>
      <c r="E4665">
        <v>2.2700000000000001E-2</v>
      </c>
      <c r="F4665">
        <v>2.2700000000000001E-2</v>
      </c>
      <c r="G4665">
        <v>2.2700000000000001E-2</v>
      </c>
      <c r="H4665">
        <v>2.2700000000000001E-2</v>
      </c>
      <c r="I4665">
        <v>2.2700000000000001E-2</v>
      </c>
      <c r="J4665">
        <v>2.2700000000000001E-2</v>
      </c>
      <c r="K4665">
        <v>2.2700000000000001E-2</v>
      </c>
      <c r="L4665">
        <v>2.2700000000000001E-2</v>
      </c>
    </row>
    <row r="4666" spans="1:12" x14ac:dyDescent="0.25">
      <c r="A4666" t="s">
        <v>708</v>
      </c>
      <c r="B4666">
        <v>2018</v>
      </c>
      <c r="C4666" t="s">
        <v>697</v>
      </c>
      <c r="D4666">
        <v>1.8975</v>
      </c>
      <c r="E4666">
        <v>1.8975</v>
      </c>
      <c r="F4666">
        <v>1.8975</v>
      </c>
      <c r="G4666">
        <v>1.8975</v>
      </c>
      <c r="H4666">
        <v>1.8975</v>
      </c>
      <c r="I4666">
        <v>1.8975</v>
      </c>
      <c r="J4666">
        <v>1.8975</v>
      </c>
      <c r="K4666">
        <v>1.8975</v>
      </c>
      <c r="L4666">
        <v>1.8975</v>
      </c>
    </row>
    <row r="4667" spans="1:12" x14ac:dyDescent="0.25">
      <c r="A4667" t="s">
        <v>708</v>
      </c>
      <c r="B4667">
        <v>2018</v>
      </c>
      <c r="C4667" t="s">
        <v>699</v>
      </c>
      <c r="D4667">
        <v>5.1499999999999997E-2</v>
      </c>
      <c r="E4667">
        <v>5.1499999999999997E-2</v>
      </c>
      <c r="F4667">
        <v>5.1499999999999997E-2</v>
      </c>
      <c r="G4667">
        <v>5.1499999999999997E-2</v>
      </c>
      <c r="H4667">
        <v>5.1499999999999997E-2</v>
      </c>
      <c r="I4667">
        <v>5.1499999999999997E-2</v>
      </c>
      <c r="J4667">
        <v>5.1499999999999997E-2</v>
      </c>
      <c r="K4667">
        <v>5.1499999999999997E-2</v>
      </c>
      <c r="L4667">
        <v>5.1499999999999997E-2</v>
      </c>
    </row>
    <row r="4668" spans="1:12" x14ac:dyDescent="0.25">
      <c r="A4668" t="s">
        <v>708</v>
      </c>
      <c r="B4668">
        <v>2018</v>
      </c>
      <c r="C4668" t="s">
        <v>698</v>
      </c>
      <c r="D4668">
        <v>0.53720000000000001</v>
      </c>
      <c r="E4668">
        <v>0.53720000000000001</v>
      </c>
      <c r="F4668">
        <v>0.53720000000000001</v>
      </c>
      <c r="G4668">
        <v>0.53720000000000001</v>
      </c>
      <c r="H4668">
        <v>0.53720000000000001</v>
      </c>
      <c r="I4668">
        <v>0.53720000000000001</v>
      </c>
      <c r="J4668">
        <v>0.53720000000000001</v>
      </c>
      <c r="K4668">
        <v>0.53720000000000001</v>
      </c>
      <c r="L4668">
        <v>0.53720000000000001</v>
      </c>
    </row>
    <row r="4669" spans="1:12" x14ac:dyDescent="0.25">
      <c r="A4669" t="s">
        <v>708</v>
      </c>
      <c r="B4669">
        <v>2018</v>
      </c>
      <c r="C4669" t="s">
        <v>701</v>
      </c>
      <c r="D4669">
        <v>0.59860000000000002</v>
      </c>
      <c r="E4669">
        <v>0.59860000000000002</v>
      </c>
      <c r="F4669">
        <v>0.59860000000000002</v>
      </c>
      <c r="G4669">
        <v>0.59860000000000002</v>
      </c>
      <c r="H4669">
        <v>0.59860000000000002</v>
      </c>
      <c r="I4669">
        <v>0.59860000000000002</v>
      </c>
      <c r="J4669">
        <v>0.59860000000000002</v>
      </c>
      <c r="K4669">
        <v>0.59860000000000002</v>
      </c>
      <c r="L4669">
        <v>0.59860000000000002</v>
      </c>
    </row>
    <row r="4670" spans="1:12" x14ac:dyDescent="0.25">
      <c r="A4670" t="s">
        <v>708</v>
      </c>
      <c r="B4670">
        <v>2018</v>
      </c>
      <c r="C4670" t="s">
        <v>702</v>
      </c>
      <c r="D4670">
        <v>0.11459999999999999</v>
      </c>
      <c r="E4670">
        <v>0.11459999999999999</v>
      </c>
      <c r="F4670">
        <v>0.11459999999999999</v>
      </c>
      <c r="G4670">
        <v>0.11459999999999999</v>
      </c>
      <c r="H4670">
        <v>0.11459999999999999</v>
      </c>
      <c r="I4670">
        <v>0.11459999999999999</v>
      </c>
      <c r="J4670">
        <v>0.11459999999999999</v>
      </c>
      <c r="K4670">
        <v>0.11459999999999999</v>
      </c>
      <c r="L4670">
        <v>0.11459999999999999</v>
      </c>
    </row>
    <row r="4671" spans="1:12" x14ac:dyDescent="0.25">
      <c r="A4671" t="s">
        <v>709</v>
      </c>
      <c r="B4671">
        <v>2018</v>
      </c>
      <c r="C4671" t="s">
        <v>700</v>
      </c>
      <c r="D4671">
        <v>7.8383000000000003</v>
      </c>
      <c r="E4671">
        <v>7.8383000000000003</v>
      </c>
      <c r="F4671">
        <v>7.8383000000000003</v>
      </c>
      <c r="G4671">
        <v>7.8383000000000003</v>
      </c>
      <c r="H4671">
        <v>7.8383000000000003</v>
      </c>
      <c r="I4671">
        <v>7.8383000000000003</v>
      </c>
      <c r="J4671">
        <v>7.8383000000000003</v>
      </c>
      <c r="K4671">
        <v>7.8383000000000003</v>
      </c>
      <c r="L4671">
        <v>7.8383000000000003</v>
      </c>
    </row>
    <row r="4672" spans="1:12" x14ac:dyDescent="0.25">
      <c r="A4672" t="s">
        <v>709</v>
      </c>
      <c r="B4672">
        <v>2018</v>
      </c>
      <c r="C4672" t="s">
        <v>698</v>
      </c>
      <c r="D4672">
        <v>5.1726999999999999</v>
      </c>
      <c r="E4672">
        <v>5.1726999999999999</v>
      </c>
      <c r="F4672">
        <v>5.1726999999999999</v>
      </c>
      <c r="G4672">
        <v>5.1726999999999999</v>
      </c>
      <c r="H4672">
        <v>5.1726999999999999</v>
      </c>
      <c r="I4672">
        <v>5.1726999999999999</v>
      </c>
      <c r="J4672">
        <v>5.1726999999999999</v>
      </c>
      <c r="K4672">
        <v>5.1726999999999999</v>
      </c>
      <c r="L4672">
        <v>5.1726999999999999</v>
      </c>
    </row>
    <row r="4673" spans="1:12" x14ac:dyDescent="0.25">
      <c r="A4673" t="s">
        <v>709</v>
      </c>
      <c r="B4673">
        <v>2018</v>
      </c>
      <c r="C4673" t="s">
        <v>701</v>
      </c>
      <c r="D4673">
        <v>6.1444000000000001</v>
      </c>
      <c r="E4673">
        <v>6.1444000000000001</v>
      </c>
      <c r="F4673">
        <v>6.1444000000000001</v>
      </c>
      <c r="G4673">
        <v>6.1444000000000001</v>
      </c>
      <c r="H4673">
        <v>6.1444000000000001</v>
      </c>
      <c r="I4673">
        <v>6.1444000000000001</v>
      </c>
      <c r="J4673">
        <v>6.1444000000000001</v>
      </c>
      <c r="K4673">
        <v>6.1444000000000001</v>
      </c>
      <c r="L4673">
        <v>6.1444000000000001</v>
      </c>
    </row>
    <row r="4674" spans="1:12" x14ac:dyDescent="0.25">
      <c r="A4674" t="s">
        <v>709</v>
      </c>
      <c r="B4674">
        <v>2018</v>
      </c>
      <c r="C4674" t="s">
        <v>699</v>
      </c>
      <c r="D4674">
        <v>0.70499999999999996</v>
      </c>
      <c r="E4674">
        <v>0.70499999999999996</v>
      </c>
      <c r="F4674">
        <v>0.70499999999999996</v>
      </c>
      <c r="G4674">
        <v>0.70499999999999996</v>
      </c>
      <c r="H4674">
        <v>0.70499999999999996</v>
      </c>
      <c r="I4674">
        <v>0.70499999999999996</v>
      </c>
      <c r="J4674">
        <v>0.70499999999999996</v>
      </c>
      <c r="K4674">
        <v>0.70499999999999996</v>
      </c>
      <c r="L4674">
        <v>0.70499999999999996</v>
      </c>
    </row>
    <row r="4675" spans="1:12" x14ac:dyDescent="0.25">
      <c r="A4675" t="s">
        <v>709</v>
      </c>
      <c r="B4675">
        <v>2018</v>
      </c>
      <c r="C4675" t="s">
        <v>697</v>
      </c>
      <c r="D4675">
        <v>21.7393</v>
      </c>
      <c r="E4675">
        <v>21.7393</v>
      </c>
      <c r="F4675">
        <v>21.7393</v>
      </c>
      <c r="G4675">
        <v>21.7393</v>
      </c>
      <c r="H4675">
        <v>21.7393</v>
      </c>
      <c r="I4675">
        <v>21.7393</v>
      </c>
      <c r="J4675">
        <v>21.7393</v>
      </c>
      <c r="K4675">
        <v>21.7393</v>
      </c>
      <c r="L4675">
        <v>21.7393</v>
      </c>
    </row>
    <row r="4676" spans="1:12" x14ac:dyDescent="0.25">
      <c r="A4676" t="s">
        <v>709</v>
      </c>
      <c r="B4676">
        <v>2018</v>
      </c>
      <c r="C4676" t="s">
        <v>702</v>
      </c>
      <c r="D4676">
        <v>1.5682</v>
      </c>
      <c r="E4676">
        <v>1.5682</v>
      </c>
      <c r="F4676">
        <v>1.5682</v>
      </c>
      <c r="G4676">
        <v>1.5682</v>
      </c>
      <c r="H4676">
        <v>1.5682</v>
      </c>
      <c r="I4676">
        <v>1.5682</v>
      </c>
      <c r="J4676">
        <v>1.5682</v>
      </c>
      <c r="K4676">
        <v>1.5682</v>
      </c>
      <c r="L4676">
        <v>1.5682</v>
      </c>
    </row>
    <row r="4677" spans="1:12" x14ac:dyDescent="0.25">
      <c r="A4677" t="s">
        <v>709</v>
      </c>
      <c r="B4677">
        <v>2018</v>
      </c>
      <c r="C4677" t="s">
        <v>703</v>
      </c>
      <c r="D4677">
        <v>0.31069999999999998</v>
      </c>
      <c r="E4677">
        <v>0.31069999999999998</v>
      </c>
      <c r="F4677">
        <v>0.31069999999999998</v>
      </c>
      <c r="G4677">
        <v>0.31069999999999998</v>
      </c>
      <c r="H4677">
        <v>0.31069999999999998</v>
      </c>
      <c r="I4677">
        <v>0.31069999999999998</v>
      </c>
      <c r="J4677">
        <v>0.31069999999999998</v>
      </c>
      <c r="K4677">
        <v>0.31069999999999998</v>
      </c>
      <c r="L4677">
        <v>0.31069999999999998</v>
      </c>
    </row>
    <row r="4678" spans="1:12" x14ac:dyDescent="0.25">
      <c r="A4678" t="s">
        <v>710</v>
      </c>
      <c r="B4678">
        <v>2018</v>
      </c>
      <c r="C4678" t="s">
        <v>698</v>
      </c>
      <c r="D4678">
        <v>0.80220000000000002</v>
      </c>
      <c r="E4678">
        <v>0.80220000000000002</v>
      </c>
      <c r="F4678">
        <v>0.80220000000000002</v>
      </c>
      <c r="G4678">
        <v>0.80220000000000002</v>
      </c>
      <c r="H4678">
        <v>0.80220000000000002</v>
      </c>
      <c r="I4678">
        <v>0.80220000000000002</v>
      </c>
      <c r="J4678">
        <v>0.80220000000000002</v>
      </c>
      <c r="K4678">
        <v>0.80220000000000002</v>
      </c>
      <c r="L4678">
        <v>0.80220000000000002</v>
      </c>
    </row>
    <row r="4679" spans="1:12" x14ac:dyDescent="0.25">
      <c r="A4679" t="s">
        <v>710</v>
      </c>
      <c r="B4679">
        <v>2018</v>
      </c>
      <c r="C4679" t="s">
        <v>703</v>
      </c>
      <c r="D4679">
        <v>3.8899999999999997E-2</v>
      </c>
      <c r="E4679">
        <v>3.8899999999999997E-2</v>
      </c>
      <c r="F4679">
        <v>3.8899999999999997E-2</v>
      </c>
      <c r="G4679">
        <v>3.8899999999999997E-2</v>
      </c>
      <c r="H4679">
        <v>3.8899999999999997E-2</v>
      </c>
      <c r="I4679">
        <v>3.8899999999999997E-2</v>
      </c>
      <c r="J4679">
        <v>3.8899999999999997E-2</v>
      </c>
      <c r="K4679">
        <v>3.8899999999999997E-2</v>
      </c>
      <c r="L4679">
        <v>3.8899999999999997E-2</v>
      </c>
    </row>
    <row r="4680" spans="1:12" x14ac:dyDescent="0.25">
      <c r="A4680" t="s">
        <v>710</v>
      </c>
      <c r="B4680">
        <v>2018</v>
      </c>
      <c r="C4680" t="s">
        <v>701</v>
      </c>
      <c r="D4680">
        <v>0.89219999999999999</v>
      </c>
      <c r="E4680">
        <v>0.89219999999999999</v>
      </c>
      <c r="F4680">
        <v>0.89219999999999999</v>
      </c>
      <c r="G4680">
        <v>0.89219999999999999</v>
      </c>
      <c r="H4680">
        <v>0.89219999999999999</v>
      </c>
      <c r="I4680">
        <v>0.89219999999999999</v>
      </c>
      <c r="J4680">
        <v>0.89219999999999999</v>
      </c>
      <c r="K4680">
        <v>0.89219999999999999</v>
      </c>
      <c r="L4680">
        <v>0.89219999999999999</v>
      </c>
    </row>
    <row r="4681" spans="1:12" x14ac:dyDescent="0.25">
      <c r="A4681" t="s">
        <v>710</v>
      </c>
      <c r="B4681">
        <v>2018</v>
      </c>
      <c r="C4681" t="s">
        <v>699</v>
      </c>
      <c r="D4681">
        <v>8.8400000000000006E-2</v>
      </c>
      <c r="E4681">
        <v>8.8400000000000006E-2</v>
      </c>
      <c r="F4681">
        <v>8.8400000000000006E-2</v>
      </c>
      <c r="G4681">
        <v>8.8400000000000006E-2</v>
      </c>
      <c r="H4681">
        <v>8.8400000000000006E-2</v>
      </c>
      <c r="I4681">
        <v>8.8400000000000006E-2</v>
      </c>
      <c r="J4681">
        <v>8.8400000000000006E-2</v>
      </c>
      <c r="K4681">
        <v>8.8400000000000006E-2</v>
      </c>
      <c r="L4681">
        <v>8.8400000000000006E-2</v>
      </c>
    </row>
    <row r="4682" spans="1:12" x14ac:dyDescent="0.25">
      <c r="A4682" t="s">
        <v>710</v>
      </c>
      <c r="B4682">
        <v>2018</v>
      </c>
      <c r="C4682" t="s">
        <v>702</v>
      </c>
      <c r="D4682">
        <v>0.19650000000000001</v>
      </c>
      <c r="E4682">
        <v>0.19650000000000001</v>
      </c>
      <c r="F4682">
        <v>0.19650000000000001</v>
      </c>
      <c r="G4682">
        <v>0.19650000000000001</v>
      </c>
      <c r="H4682">
        <v>0.19650000000000001</v>
      </c>
      <c r="I4682">
        <v>0.19650000000000001</v>
      </c>
      <c r="J4682">
        <v>0.19650000000000001</v>
      </c>
      <c r="K4682">
        <v>0.19650000000000001</v>
      </c>
      <c r="L4682">
        <v>0.19650000000000001</v>
      </c>
    </row>
    <row r="4683" spans="1:12" x14ac:dyDescent="0.25">
      <c r="A4683" t="s">
        <v>710</v>
      </c>
      <c r="B4683">
        <v>2018</v>
      </c>
      <c r="C4683" t="s">
        <v>697</v>
      </c>
      <c r="D4683">
        <v>3.0005999999999999</v>
      </c>
      <c r="E4683">
        <v>3.0005999999999999</v>
      </c>
      <c r="F4683">
        <v>3.0005999999999999</v>
      </c>
      <c r="G4683">
        <v>3.0005999999999999</v>
      </c>
      <c r="H4683">
        <v>3.0005999999999999</v>
      </c>
      <c r="I4683">
        <v>3.0005999999999999</v>
      </c>
      <c r="J4683">
        <v>3.0005999999999999</v>
      </c>
      <c r="K4683">
        <v>3.0005999999999999</v>
      </c>
      <c r="L4683">
        <v>3.0005999999999999</v>
      </c>
    </row>
    <row r="4684" spans="1:12" x14ac:dyDescent="0.25">
      <c r="A4684" t="s">
        <v>710</v>
      </c>
      <c r="B4684">
        <v>2018</v>
      </c>
      <c r="C4684" t="s">
        <v>700</v>
      </c>
      <c r="D4684">
        <v>0.98240000000000005</v>
      </c>
      <c r="E4684">
        <v>0.98240000000000005</v>
      </c>
      <c r="F4684">
        <v>0.98240000000000005</v>
      </c>
      <c r="G4684">
        <v>0.98240000000000005</v>
      </c>
      <c r="H4684">
        <v>0.98240000000000005</v>
      </c>
      <c r="I4684">
        <v>0.98240000000000005</v>
      </c>
      <c r="J4684">
        <v>0.98240000000000005</v>
      </c>
      <c r="K4684">
        <v>0.98240000000000005</v>
      </c>
      <c r="L4684">
        <v>0.98240000000000005</v>
      </c>
    </row>
    <row r="4685" spans="1:12" x14ac:dyDescent="0.25">
      <c r="A4685" t="s">
        <v>711</v>
      </c>
      <c r="B4685">
        <v>2018</v>
      </c>
      <c r="C4685" t="s">
        <v>698</v>
      </c>
      <c r="D4685">
        <v>0.53180000000000005</v>
      </c>
      <c r="E4685">
        <v>0.53180000000000005</v>
      </c>
      <c r="F4685">
        <v>0.53180000000000005</v>
      </c>
      <c r="G4685">
        <v>0.53180000000000005</v>
      </c>
      <c r="H4685">
        <v>0.53180000000000005</v>
      </c>
      <c r="I4685">
        <v>0.53180000000000005</v>
      </c>
      <c r="J4685">
        <v>0.53180000000000005</v>
      </c>
      <c r="K4685">
        <v>0.53180000000000005</v>
      </c>
      <c r="L4685">
        <v>0.53180000000000005</v>
      </c>
    </row>
    <row r="4686" spans="1:12" x14ac:dyDescent="0.25">
      <c r="A4686" t="s">
        <v>711</v>
      </c>
      <c r="B4686">
        <v>2018</v>
      </c>
      <c r="C4686" t="s">
        <v>701</v>
      </c>
      <c r="D4686">
        <v>0.54520000000000002</v>
      </c>
      <c r="E4686">
        <v>0.54520000000000002</v>
      </c>
      <c r="F4686">
        <v>0.54520000000000002</v>
      </c>
      <c r="G4686">
        <v>0.54520000000000002</v>
      </c>
      <c r="H4686">
        <v>0.54520000000000002</v>
      </c>
      <c r="I4686">
        <v>0.54520000000000002</v>
      </c>
      <c r="J4686">
        <v>0.54520000000000002</v>
      </c>
      <c r="K4686">
        <v>0.54520000000000002</v>
      </c>
      <c r="L4686">
        <v>0.54520000000000002</v>
      </c>
    </row>
    <row r="4687" spans="1:12" x14ac:dyDescent="0.25">
      <c r="A4687" t="s">
        <v>711</v>
      </c>
      <c r="B4687">
        <v>2018</v>
      </c>
      <c r="C4687" t="s">
        <v>700</v>
      </c>
      <c r="D4687">
        <v>0.69379999999999997</v>
      </c>
      <c r="E4687">
        <v>0.69379999999999997</v>
      </c>
      <c r="F4687">
        <v>0.69379999999999997</v>
      </c>
      <c r="G4687">
        <v>0.69379999999999997</v>
      </c>
      <c r="H4687">
        <v>0.69379999999999997</v>
      </c>
      <c r="I4687">
        <v>0.69379999999999997</v>
      </c>
      <c r="J4687">
        <v>0.69379999999999997</v>
      </c>
      <c r="K4687">
        <v>0.69379999999999997</v>
      </c>
      <c r="L4687">
        <v>0.69379999999999997</v>
      </c>
    </row>
    <row r="4688" spans="1:12" x14ac:dyDescent="0.25">
      <c r="A4688" t="s">
        <v>711</v>
      </c>
      <c r="B4688">
        <v>2018</v>
      </c>
      <c r="C4688" t="s">
        <v>697</v>
      </c>
      <c r="D4688">
        <v>1.9996</v>
      </c>
      <c r="E4688">
        <v>1.9996</v>
      </c>
      <c r="F4688">
        <v>1.9996</v>
      </c>
      <c r="G4688">
        <v>1.9996</v>
      </c>
      <c r="H4688">
        <v>1.9996</v>
      </c>
      <c r="I4688">
        <v>1.9996</v>
      </c>
      <c r="J4688">
        <v>1.9996</v>
      </c>
      <c r="K4688">
        <v>1.9996</v>
      </c>
      <c r="L4688">
        <v>1.9996</v>
      </c>
    </row>
    <row r="4689" spans="1:12" x14ac:dyDescent="0.25">
      <c r="A4689" t="s">
        <v>711</v>
      </c>
      <c r="B4689">
        <v>2018</v>
      </c>
      <c r="C4689" t="s">
        <v>699</v>
      </c>
      <c r="D4689">
        <v>6.2399999999999997E-2</v>
      </c>
      <c r="E4689">
        <v>6.2399999999999997E-2</v>
      </c>
      <c r="F4689">
        <v>6.2399999999999997E-2</v>
      </c>
      <c r="G4689">
        <v>6.2399999999999997E-2</v>
      </c>
      <c r="H4689">
        <v>6.2399999999999997E-2</v>
      </c>
      <c r="I4689">
        <v>6.2399999999999997E-2</v>
      </c>
      <c r="J4689">
        <v>6.2399999999999997E-2</v>
      </c>
      <c r="K4689">
        <v>6.2399999999999997E-2</v>
      </c>
      <c r="L4689">
        <v>6.2399999999999997E-2</v>
      </c>
    </row>
    <row r="4690" spans="1:12" x14ac:dyDescent="0.25">
      <c r="A4690" t="s">
        <v>711</v>
      </c>
      <c r="B4690">
        <v>2018</v>
      </c>
      <c r="C4690" t="s">
        <v>702</v>
      </c>
      <c r="D4690">
        <v>0.13880000000000001</v>
      </c>
      <c r="E4690">
        <v>0.13880000000000001</v>
      </c>
      <c r="F4690">
        <v>0.13880000000000001</v>
      </c>
      <c r="G4690">
        <v>0.13880000000000001</v>
      </c>
      <c r="H4690">
        <v>0.13880000000000001</v>
      </c>
      <c r="I4690">
        <v>0.13880000000000001</v>
      </c>
      <c r="J4690">
        <v>0.13880000000000001</v>
      </c>
      <c r="K4690">
        <v>0.13880000000000001</v>
      </c>
      <c r="L4690">
        <v>0.13880000000000001</v>
      </c>
    </row>
    <row r="4691" spans="1:12" x14ac:dyDescent="0.25">
      <c r="A4691" t="s">
        <v>711</v>
      </c>
      <c r="B4691">
        <v>2018</v>
      </c>
      <c r="C4691" t="s">
        <v>703</v>
      </c>
      <c r="D4691">
        <v>2.75E-2</v>
      </c>
      <c r="E4691">
        <v>2.75E-2</v>
      </c>
      <c r="F4691">
        <v>2.75E-2</v>
      </c>
      <c r="G4691">
        <v>2.75E-2</v>
      </c>
      <c r="H4691">
        <v>2.75E-2</v>
      </c>
      <c r="I4691">
        <v>2.75E-2</v>
      </c>
      <c r="J4691">
        <v>2.75E-2</v>
      </c>
      <c r="K4691">
        <v>2.75E-2</v>
      </c>
      <c r="L4691">
        <v>2.75E-2</v>
      </c>
    </row>
    <row r="4692" spans="1:12" x14ac:dyDescent="0.25">
      <c r="A4692" t="s">
        <v>712</v>
      </c>
      <c r="B4692">
        <v>2018</v>
      </c>
      <c r="C4692" t="s">
        <v>698</v>
      </c>
      <c r="D4692">
        <v>0.15440000000000001</v>
      </c>
      <c r="E4692">
        <v>0.15440000000000001</v>
      </c>
      <c r="F4692">
        <v>0.15440000000000001</v>
      </c>
      <c r="G4692">
        <v>0.15440000000000001</v>
      </c>
      <c r="H4692">
        <v>0.15440000000000001</v>
      </c>
      <c r="I4692">
        <v>0.15440000000000001</v>
      </c>
      <c r="J4692">
        <v>0.15440000000000001</v>
      </c>
      <c r="K4692">
        <v>0.15440000000000001</v>
      </c>
      <c r="L4692">
        <v>0.15440000000000001</v>
      </c>
    </row>
    <row r="4693" spans="1:12" x14ac:dyDescent="0.25">
      <c r="A4693" t="s">
        <v>712</v>
      </c>
      <c r="B4693">
        <v>2018</v>
      </c>
      <c r="C4693" t="s">
        <v>699</v>
      </c>
      <c r="D4693">
        <v>1.6199999999999999E-2</v>
      </c>
      <c r="E4693">
        <v>1.6199999999999999E-2</v>
      </c>
      <c r="F4693">
        <v>1.6199999999999999E-2</v>
      </c>
      <c r="G4693">
        <v>1.6199999999999999E-2</v>
      </c>
      <c r="H4693">
        <v>1.6199999999999999E-2</v>
      </c>
      <c r="I4693">
        <v>1.6199999999999999E-2</v>
      </c>
      <c r="J4693">
        <v>1.6199999999999999E-2</v>
      </c>
      <c r="K4693">
        <v>1.6199999999999999E-2</v>
      </c>
      <c r="L4693">
        <v>1.6199999999999999E-2</v>
      </c>
    </row>
    <row r="4694" spans="1:12" x14ac:dyDescent="0.25">
      <c r="A4694" t="s">
        <v>712</v>
      </c>
      <c r="B4694">
        <v>2018</v>
      </c>
      <c r="C4694" t="s">
        <v>703</v>
      </c>
      <c r="D4694">
        <v>7.1000000000000004E-3</v>
      </c>
      <c r="E4694">
        <v>7.1000000000000004E-3</v>
      </c>
      <c r="F4694">
        <v>7.1000000000000004E-3</v>
      </c>
      <c r="G4694">
        <v>7.1000000000000004E-3</v>
      </c>
      <c r="H4694">
        <v>7.1000000000000004E-3</v>
      </c>
      <c r="I4694">
        <v>7.1000000000000004E-3</v>
      </c>
      <c r="J4694">
        <v>7.1000000000000004E-3</v>
      </c>
      <c r="K4694">
        <v>7.1000000000000004E-3</v>
      </c>
      <c r="L4694">
        <v>7.1000000000000004E-3</v>
      </c>
    </row>
    <row r="4695" spans="1:12" x14ac:dyDescent="0.25">
      <c r="A4695" t="s">
        <v>712</v>
      </c>
      <c r="B4695">
        <v>2018</v>
      </c>
      <c r="C4695" t="s">
        <v>702</v>
      </c>
      <c r="D4695">
        <v>3.5999999999999997E-2</v>
      </c>
      <c r="E4695">
        <v>3.5999999999999997E-2</v>
      </c>
      <c r="F4695">
        <v>3.5999999999999997E-2</v>
      </c>
      <c r="G4695">
        <v>3.5999999999999997E-2</v>
      </c>
      <c r="H4695">
        <v>3.5999999999999997E-2</v>
      </c>
      <c r="I4695">
        <v>3.5999999999999997E-2</v>
      </c>
      <c r="J4695">
        <v>3.5999999999999997E-2</v>
      </c>
      <c r="K4695">
        <v>3.5999999999999997E-2</v>
      </c>
      <c r="L4695">
        <v>3.5999999999999997E-2</v>
      </c>
    </row>
    <row r="4696" spans="1:12" x14ac:dyDescent="0.25">
      <c r="A4696" t="s">
        <v>712</v>
      </c>
      <c r="B4696">
        <v>2018</v>
      </c>
      <c r="C4696" t="s">
        <v>697</v>
      </c>
      <c r="D4696">
        <v>0.58260000000000001</v>
      </c>
      <c r="E4696">
        <v>0.58260000000000001</v>
      </c>
      <c r="F4696">
        <v>0.58260000000000001</v>
      </c>
      <c r="G4696">
        <v>0.58260000000000001</v>
      </c>
      <c r="H4696">
        <v>0.58260000000000001</v>
      </c>
      <c r="I4696">
        <v>0.58260000000000001</v>
      </c>
      <c r="J4696">
        <v>0.58260000000000001</v>
      </c>
      <c r="K4696">
        <v>0.58260000000000001</v>
      </c>
      <c r="L4696">
        <v>0.58260000000000001</v>
      </c>
    </row>
    <row r="4697" spans="1:12" x14ac:dyDescent="0.25">
      <c r="A4697" t="s">
        <v>712</v>
      </c>
      <c r="B4697">
        <v>2018</v>
      </c>
      <c r="C4697" t="s">
        <v>700</v>
      </c>
      <c r="D4697">
        <v>0.18</v>
      </c>
      <c r="E4697">
        <v>0.18</v>
      </c>
      <c r="F4697">
        <v>0.18</v>
      </c>
      <c r="G4697">
        <v>0.18</v>
      </c>
      <c r="H4697">
        <v>0.18</v>
      </c>
      <c r="I4697">
        <v>0.18</v>
      </c>
      <c r="J4697">
        <v>0.18</v>
      </c>
      <c r="K4697">
        <v>0.18</v>
      </c>
      <c r="L4697">
        <v>0.18</v>
      </c>
    </row>
    <row r="4698" spans="1:12" x14ac:dyDescent="0.25">
      <c r="A4698" t="s">
        <v>712</v>
      </c>
      <c r="B4698">
        <v>2018</v>
      </c>
      <c r="C4698" t="s">
        <v>701</v>
      </c>
      <c r="D4698">
        <v>0.18890000000000001</v>
      </c>
      <c r="E4698">
        <v>0.18890000000000001</v>
      </c>
      <c r="F4698">
        <v>0.18890000000000001</v>
      </c>
      <c r="G4698">
        <v>0.18890000000000001</v>
      </c>
      <c r="H4698">
        <v>0.18890000000000001</v>
      </c>
      <c r="I4698">
        <v>0.18890000000000001</v>
      </c>
      <c r="J4698">
        <v>0.18890000000000001</v>
      </c>
      <c r="K4698">
        <v>0.18890000000000001</v>
      </c>
      <c r="L4698">
        <v>0.18890000000000001</v>
      </c>
    </row>
    <row r="4699" spans="1:12" x14ac:dyDescent="0.25">
      <c r="A4699" t="s">
        <v>713</v>
      </c>
      <c r="B4699">
        <v>2018</v>
      </c>
      <c r="C4699" t="s">
        <v>697</v>
      </c>
      <c r="D4699">
        <v>13.3306</v>
      </c>
      <c r="E4699">
        <v>13.3306</v>
      </c>
      <c r="F4699">
        <v>13.3306</v>
      </c>
      <c r="G4699">
        <v>13.3306</v>
      </c>
      <c r="H4699">
        <v>13.3306</v>
      </c>
      <c r="I4699">
        <v>13.3306</v>
      </c>
      <c r="J4699">
        <v>13.3306</v>
      </c>
      <c r="K4699">
        <v>13.3306</v>
      </c>
      <c r="L4699">
        <v>13.3306</v>
      </c>
    </row>
    <row r="4700" spans="1:12" x14ac:dyDescent="0.25">
      <c r="A4700" t="s">
        <v>713</v>
      </c>
      <c r="B4700">
        <v>2018</v>
      </c>
      <c r="C4700" t="s">
        <v>698</v>
      </c>
      <c r="D4700">
        <v>3.3736999999999999</v>
      </c>
      <c r="E4700">
        <v>3.3736999999999999</v>
      </c>
      <c r="F4700">
        <v>3.3736999999999999</v>
      </c>
      <c r="G4700">
        <v>3.3736999999999999</v>
      </c>
      <c r="H4700">
        <v>3.3736999999999999</v>
      </c>
      <c r="I4700">
        <v>3.3736999999999999</v>
      </c>
      <c r="J4700">
        <v>3.3736999999999999</v>
      </c>
      <c r="K4700">
        <v>3.3736999999999999</v>
      </c>
      <c r="L4700">
        <v>3.3736999999999999</v>
      </c>
    </row>
    <row r="4701" spans="1:12" x14ac:dyDescent="0.25">
      <c r="A4701" t="s">
        <v>713</v>
      </c>
      <c r="B4701">
        <v>2018</v>
      </c>
      <c r="C4701" t="s">
        <v>699</v>
      </c>
      <c r="D4701">
        <v>0.38329999999999997</v>
      </c>
      <c r="E4701">
        <v>0.38329999999999997</v>
      </c>
      <c r="F4701">
        <v>0.38329999999999997</v>
      </c>
      <c r="G4701">
        <v>0.38329999999999997</v>
      </c>
      <c r="H4701">
        <v>0.38329999999999997</v>
      </c>
      <c r="I4701">
        <v>0.38329999999999997</v>
      </c>
      <c r="J4701">
        <v>0.38329999999999997</v>
      </c>
      <c r="K4701">
        <v>0.38329999999999997</v>
      </c>
      <c r="L4701">
        <v>0.38329999999999997</v>
      </c>
    </row>
    <row r="4702" spans="1:12" x14ac:dyDescent="0.25">
      <c r="A4702" t="s">
        <v>713</v>
      </c>
      <c r="B4702">
        <v>2018</v>
      </c>
      <c r="C4702" t="s">
        <v>702</v>
      </c>
      <c r="D4702">
        <v>0.85250000000000004</v>
      </c>
      <c r="E4702">
        <v>0.85250000000000004</v>
      </c>
      <c r="F4702">
        <v>0.85250000000000004</v>
      </c>
      <c r="G4702">
        <v>0.85250000000000004</v>
      </c>
      <c r="H4702">
        <v>0.85250000000000004</v>
      </c>
      <c r="I4702">
        <v>0.85250000000000004</v>
      </c>
      <c r="J4702">
        <v>0.85250000000000004</v>
      </c>
      <c r="K4702">
        <v>0.85250000000000004</v>
      </c>
      <c r="L4702">
        <v>0.85250000000000004</v>
      </c>
    </row>
    <row r="4703" spans="1:12" x14ac:dyDescent="0.25">
      <c r="A4703" t="s">
        <v>713</v>
      </c>
      <c r="B4703">
        <v>2018</v>
      </c>
      <c r="C4703" t="s">
        <v>703</v>
      </c>
      <c r="D4703">
        <v>0.16889999999999999</v>
      </c>
      <c r="E4703">
        <v>0.16889999999999999</v>
      </c>
      <c r="F4703">
        <v>0.16889999999999999</v>
      </c>
      <c r="G4703">
        <v>0.16889999999999999</v>
      </c>
      <c r="H4703">
        <v>0.16889999999999999</v>
      </c>
      <c r="I4703">
        <v>0.16889999999999999</v>
      </c>
      <c r="J4703">
        <v>0.16889999999999999</v>
      </c>
      <c r="K4703">
        <v>0.16889999999999999</v>
      </c>
      <c r="L4703">
        <v>0.16889999999999999</v>
      </c>
    </row>
    <row r="4704" spans="1:12" x14ac:dyDescent="0.25">
      <c r="A4704" t="s">
        <v>713</v>
      </c>
      <c r="B4704">
        <v>2018</v>
      </c>
      <c r="C4704" t="s">
        <v>701</v>
      </c>
      <c r="D4704">
        <v>4.2911000000000001</v>
      </c>
      <c r="E4704">
        <v>4.2911000000000001</v>
      </c>
      <c r="F4704">
        <v>4.2911000000000001</v>
      </c>
      <c r="G4704">
        <v>4.2911000000000001</v>
      </c>
      <c r="H4704">
        <v>4.2911000000000001</v>
      </c>
      <c r="I4704">
        <v>4.2911000000000001</v>
      </c>
      <c r="J4704">
        <v>4.2911000000000001</v>
      </c>
      <c r="K4704">
        <v>4.2911000000000001</v>
      </c>
      <c r="L4704">
        <v>4.2911000000000001</v>
      </c>
    </row>
    <row r="4705" spans="1:12" x14ac:dyDescent="0.25">
      <c r="A4705" t="s">
        <v>713</v>
      </c>
      <c r="B4705">
        <v>2018</v>
      </c>
      <c r="C4705" t="s">
        <v>700</v>
      </c>
      <c r="D4705">
        <v>4.2610999999999999</v>
      </c>
      <c r="E4705">
        <v>4.2610999999999999</v>
      </c>
      <c r="F4705">
        <v>4.2610999999999999</v>
      </c>
      <c r="G4705">
        <v>4.2610999999999999</v>
      </c>
      <c r="H4705">
        <v>4.2610999999999999</v>
      </c>
      <c r="I4705">
        <v>4.2610999999999999</v>
      </c>
      <c r="J4705">
        <v>4.2610999999999999</v>
      </c>
      <c r="K4705">
        <v>4.2610999999999999</v>
      </c>
      <c r="L4705">
        <v>4.2610999999999999</v>
      </c>
    </row>
    <row r="4706" spans="1:12" x14ac:dyDescent="0.25">
      <c r="A4706" t="s">
        <v>714</v>
      </c>
      <c r="B4706">
        <v>2018</v>
      </c>
      <c r="C4706" t="s">
        <v>700</v>
      </c>
      <c r="D4706">
        <v>2.0083000000000002</v>
      </c>
      <c r="E4706">
        <v>2.0083000000000002</v>
      </c>
      <c r="F4706">
        <v>2.0083000000000002</v>
      </c>
      <c r="G4706">
        <v>2.0083000000000002</v>
      </c>
      <c r="H4706">
        <v>2.0083000000000002</v>
      </c>
      <c r="I4706">
        <v>2.0083000000000002</v>
      </c>
      <c r="J4706">
        <v>2.0083000000000002</v>
      </c>
      <c r="K4706">
        <v>2.0083000000000002</v>
      </c>
      <c r="L4706">
        <v>2.0083000000000002</v>
      </c>
    </row>
    <row r="4707" spans="1:12" x14ac:dyDescent="0.25">
      <c r="A4707" t="s">
        <v>714</v>
      </c>
      <c r="B4707">
        <v>2018</v>
      </c>
      <c r="C4707" t="s">
        <v>702</v>
      </c>
      <c r="D4707">
        <v>0.40179999999999999</v>
      </c>
      <c r="E4707">
        <v>0.40179999999999999</v>
      </c>
      <c r="F4707">
        <v>0.40179999999999999</v>
      </c>
      <c r="G4707">
        <v>0.40179999999999999</v>
      </c>
      <c r="H4707">
        <v>0.40179999999999999</v>
      </c>
      <c r="I4707">
        <v>0.40179999999999999</v>
      </c>
      <c r="J4707">
        <v>0.40179999999999999</v>
      </c>
      <c r="K4707">
        <v>0.40179999999999999</v>
      </c>
      <c r="L4707">
        <v>0.40179999999999999</v>
      </c>
    </row>
    <row r="4708" spans="1:12" x14ac:dyDescent="0.25">
      <c r="A4708" t="s">
        <v>714</v>
      </c>
      <c r="B4708">
        <v>2018</v>
      </c>
      <c r="C4708" t="s">
        <v>697</v>
      </c>
      <c r="D4708">
        <v>6.4390999999999998</v>
      </c>
      <c r="E4708">
        <v>6.4390999999999998</v>
      </c>
      <c r="F4708">
        <v>6.4390999999999998</v>
      </c>
      <c r="G4708">
        <v>6.4390999999999998</v>
      </c>
      <c r="H4708">
        <v>6.4390999999999998</v>
      </c>
      <c r="I4708">
        <v>6.4390999999999998</v>
      </c>
      <c r="J4708">
        <v>6.4390999999999998</v>
      </c>
      <c r="K4708">
        <v>6.4390999999999998</v>
      </c>
      <c r="L4708">
        <v>6.4390999999999998</v>
      </c>
    </row>
    <row r="4709" spans="1:12" x14ac:dyDescent="0.25">
      <c r="A4709" t="s">
        <v>714</v>
      </c>
      <c r="B4709">
        <v>2018</v>
      </c>
      <c r="C4709" t="s">
        <v>699</v>
      </c>
      <c r="D4709">
        <v>0.18060000000000001</v>
      </c>
      <c r="E4709">
        <v>0.18060000000000001</v>
      </c>
      <c r="F4709">
        <v>0.18060000000000001</v>
      </c>
      <c r="G4709">
        <v>0.18060000000000001</v>
      </c>
      <c r="H4709">
        <v>0.18060000000000001</v>
      </c>
      <c r="I4709">
        <v>0.18060000000000001</v>
      </c>
      <c r="J4709">
        <v>0.18060000000000001</v>
      </c>
      <c r="K4709">
        <v>0.18060000000000001</v>
      </c>
      <c r="L4709">
        <v>0.18060000000000001</v>
      </c>
    </row>
    <row r="4710" spans="1:12" x14ac:dyDescent="0.25">
      <c r="A4710" t="s">
        <v>714</v>
      </c>
      <c r="B4710">
        <v>2018</v>
      </c>
      <c r="C4710" t="s">
        <v>703</v>
      </c>
      <c r="D4710">
        <v>7.9600000000000004E-2</v>
      </c>
      <c r="E4710">
        <v>7.9600000000000004E-2</v>
      </c>
      <c r="F4710">
        <v>7.9600000000000004E-2</v>
      </c>
      <c r="G4710">
        <v>7.9600000000000004E-2</v>
      </c>
      <c r="H4710">
        <v>7.9600000000000004E-2</v>
      </c>
      <c r="I4710">
        <v>7.9600000000000004E-2</v>
      </c>
      <c r="J4710">
        <v>7.9600000000000004E-2</v>
      </c>
      <c r="K4710">
        <v>7.9600000000000004E-2</v>
      </c>
      <c r="L4710">
        <v>7.9600000000000004E-2</v>
      </c>
    </row>
    <row r="4711" spans="1:12" x14ac:dyDescent="0.25">
      <c r="A4711" t="s">
        <v>714</v>
      </c>
      <c r="B4711">
        <v>2018</v>
      </c>
      <c r="C4711" t="s">
        <v>701</v>
      </c>
      <c r="D4711">
        <v>1.9695</v>
      </c>
      <c r="E4711">
        <v>1.9695</v>
      </c>
      <c r="F4711">
        <v>1.9695</v>
      </c>
      <c r="G4711">
        <v>1.9695</v>
      </c>
      <c r="H4711">
        <v>1.9695</v>
      </c>
      <c r="I4711">
        <v>1.9695</v>
      </c>
      <c r="J4711">
        <v>1.9695</v>
      </c>
      <c r="K4711">
        <v>1.9695</v>
      </c>
      <c r="L4711">
        <v>1.9695</v>
      </c>
    </row>
    <row r="4712" spans="1:12" x14ac:dyDescent="0.25">
      <c r="A4712" t="s">
        <v>714</v>
      </c>
      <c r="B4712">
        <v>2018</v>
      </c>
      <c r="C4712" t="s">
        <v>698</v>
      </c>
      <c r="D4712">
        <v>1.7991999999999999</v>
      </c>
      <c r="E4712">
        <v>1.7991999999999999</v>
      </c>
      <c r="F4712">
        <v>1.7991999999999999</v>
      </c>
      <c r="G4712">
        <v>1.7991999999999999</v>
      </c>
      <c r="H4712">
        <v>1.7991999999999999</v>
      </c>
      <c r="I4712">
        <v>1.7991999999999999</v>
      </c>
      <c r="J4712">
        <v>1.7991999999999999</v>
      </c>
      <c r="K4712">
        <v>1.7991999999999999</v>
      </c>
      <c r="L4712">
        <v>1.7991999999999999</v>
      </c>
    </row>
    <row r="4713" spans="1:12" x14ac:dyDescent="0.25">
      <c r="A4713" t="s">
        <v>715</v>
      </c>
      <c r="B4713">
        <v>2018</v>
      </c>
      <c r="C4713" t="s">
        <v>702</v>
      </c>
      <c r="D4713">
        <v>5.3199999999999997E-2</v>
      </c>
      <c r="E4713">
        <v>5.3199999999999997E-2</v>
      </c>
      <c r="F4713">
        <v>5.3199999999999997E-2</v>
      </c>
      <c r="G4713">
        <v>5.3199999999999997E-2</v>
      </c>
      <c r="H4713">
        <v>5.3199999999999997E-2</v>
      </c>
      <c r="I4713">
        <v>5.3199999999999997E-2</v>
      </c>
      <c r="J4713">
        <v>5.3199999999999997E-2</v>
      </c>
      <c r="K4713">
        <v>5.3199999999999997E-2</v>
      </c>
      <c r="L4713">
        <v>5.3199999999999997E-2</v>
      </c>
    </row>
    <row r="4714" spans="1:12" x14ac:dyDescent="0.25">
      <c r="A4714" t="s">
        <v>715</v>
      </c>
      <c r="B4714">
        <v>2018</v>
      </c>
      <c r="C4714" t="s">
        <v>700</v>
      </c>
      <c r="D4714">
        <v>0.26569999999999999</v>
      </c>
      <c r="E4714">
        <v>0.26569999999999999</v>
      </c>
      <c r="F4714">
        <v>0.26569999999999999</v>
      </c>
      <c r="G4714">
        <v>0.26569999999999999</v>
      </c>
      <c r="H4714">
        <v>0.26569999999999999</v>
      </c>
      <c r="I4714">
        <v>0.26569999999999999</v>
      </c>
      <c r="J4714">
        <v>0.26569999999999999</v>
      </c>
      <c r="K4714">
        <v>0.26569999999999999</v>
      </c>
      <c r="L4714">
        <v>0.26569999999999999</v>
      </c>
    </row>
    <row r="4715" spans="1:12" x14ac:dyDescent="0.25">
      <c r="A4715" t="s">
        <v>715</v>
      </c>
      <c r="B4715">
        <v>2018</v>
      </c>
      <c r="C4715" t="s">
        <v>698</v>
      </c>
      <c r="D4715">
        <v>0.18640000000000001</v>
      </c>
      <c r="E4715">
        <v>0.18640000000000001</v>
      </c>
      <c r="F4715">
        <v>0.18640000000000001</v>
      </c>
      <c r="G4715">
        <v>0.18640000000000001</v>
      </c>
      <c r="H4715">
        <v>0.18640000000000001</v>
      </c>
      <c r="I4715">
        <v>0.18640000000000001</v>
      </c>
      <c r="J4715">
        <v>0.18640000000000001</v>
      </c>
      <c r="K4715">
        <v>0.18640000000000001</v>
      </c>
      <c r="L4715">
        <v>0.18640000000000001</v>
      </c>
    </row>
    <row r="4716" spans="1:12" x14ac:dyDescent="0.25">
      <c r="A4716" t="s">
        <v>715</v>
      </c>
      <c r="B4716">
        <v>2018</v>
      </c>
      <c r="C4716" t="s">
        <v>699</v>
      </c>
      <c r="D4716">
        <v>2.3900000000000001E-2</v>
      </c>
      <c r="E4716">
        <v>2.3900000000000001E-2</v>
      </c>
      <c r="F4716">
        <v>2.3900000000000001E-2</v>
      </c>
      <c r="G4716">
        <v>2.3900000000000001E-2</v>
      </c>
      <c r="H4716">
        <v>2.3900000000000001E-2</v>
      </c>
      <c r="I4716">
        <v>2.3900000000000001E-2</v>
      </c>
      <c r="J4716">
        <v>2.3900000000000001E-2</v>
      </c>
      <c r="K4716">
        <v>2.3900000000000001E-2</v>
      </c>
      <c r="L4716">
        <v>2.3900000000000001E-2</v>
      </c>
    </row>
    <row r="4717" spans="1:12" x14ac:dyDescent="0.25">
      <c r="A4717" t="s">
        <v>715</v>
      </c>
      <c r="B4717">
        <v>2018</v>
      </c>
      <c r="C4717" t="s">
        <v>697</v>
      </c>
      <c r="D4717">
        <v>0.75990000000000002</v>
      </c>
      <c r="E4717">
        <v>0.75990000000000002</v>
      </c>
      <c r="F4717">
        <v>0.75990000000000002</v>
      </c>
      <c r="G4717">
        <v>0.75990000000000002</v>
      </c>
      <c r="H4717">
        <v>0.75990000000000002</v>
      </c>
      <c r="I4717">
        <v>0.75990000000000002</v>
      </c>
      <c r="J4717">
        <v>0.75990000000000002</v>
      </c>
      <c r="K4717">
        <v>0.75990000000000002</v>
      </c>
      <c r="L4717">
        <v>0.75990000000000002</v>
      </c>
    </row>
    <row r="4718" spans="1:12" x14ac:dyDescent="0.25">
      <c r="A4718" t="s">
        <v>715</v>
      </c>
      <c r="B4718">
        <v>2018</v>
      </c>
      <c r="C4718" t="s">
        <v>703</v>
      </c>
      <c r="D4718">
        <v>1.0500000000000001E-2</v>
      </c>
      <c r="E4718">
        <v>1.0500000000000001E-2</v>
      </c>
      <c r="F4718">
        <v>1.0500000000000001E-2</v>
      </c>
      <c r="G4718">
        <v>1.0500000000000001E-2</v>
      </c>
      <c r="H4718">
        <v>1.0500000000000001E-2</v>
      </c>
      <c r="I4718">
        <v>1.0500000000000001E-2</v>
      </c>
      <c r="J4718">
        <v>1.0500000000000001E-2</v>
      </c>
      <c r="K4718">
        <v>1.0500000000000001E-2</v>
      </c>
      <c r="L4718">
        <v>1.0500000000000001E-2</v>
      </c>
    </row>
    <row r="4719" spans="1:12" x14ac:dyDescent="0.25">
      <c r="A4719" t="s">
        <v>715</v>
      </c>
      <c r="B4719">
        <v>2018</v>
      </c>
      <c r="C4719" t="s">
        <v>701</v>
      </c>
      <c r="D4719">
        <v>0.2203</v>
      </c>
      <c r="E4719">
        <v>0.2203</v>
      </c>
      <c r="F4719">
        <v>0.2203</v>
      </c>
      <c r="G4719">
        <v>0.2203</v>
      </c>
      <c r="H4719">
        <v>0.2203</v>
      </c>
      <c r="I4719">
        <v>0.2203</v>
      </c>
      <c r="J4719">
        <v>0.2203</v>
      </c>
      <c r="K4719">
        <v>0.2203</v>
      </c>
      <c r="L4719">
        <v>0.2203</v>
      </c>
    </row>
    <row r="4720" spans="1:12" x14ac:dyDescent="0.25">
      <c r="A4720" t="s">
        <v>716</v>
      </c>
      <c r="B4720">
        <v>2018</v>
      </c>
      <c r="C4720" t="s">
        <v>700</v>
      </c>
      <c r="D4720">
        <v>0.32150000000000001</v>
      </c>
      <c r="E4720">
        <v>0.32150000000000001</v>
      </c>
      <c r="F4720">
        <v>0.32150000000000001</v>
      </c>
      <c r="G4720">
        <v>0.32150000000000001</v>
      </c>
      <c r="H4720">
        <v>0.32150000000000001</v>
      </c>
      <c r="I4720">
        <v>0.32150000000000001</v>
      </c>
      <c r="J4720">
        <v>0.32150000000000001</v>
      </c>
      <c r="K4720">
        <v>0.32150000000000001</v>
      </c>
      <c r="L4720">
        <v>0.32150000000000001</v>
      </c>
    </row>
    <row r="4721" spans="1:12" x14ac:dyDescent="0.25">
      <c r="A4721" t="s">
        <v>716</v>
      </c>
      <c r="B4721">
        <v>2018</v>
      </c>
      <c r="C4721" t="s">
        <v>699</v>
      </c>
      <c r="D4721">
        <v>2.8899999999999999E-2</v>
      </c>
      <c r="E4721">
        <v>2.8899999999999999E-2</v>
      </c>
      <c r="F4721">
        <v>2.8899999999999999E-2</v>
      </c>
      <c r="G4721">
        <v>2.8899999999999999E-2</v>
      </c>
      <c r="H4721">
        <v>2.8899999999999999E-2</v>
      </c>
      <c r="I4721">
        <v>2.8899999999999999E-2</v>
      </c>
      <c r="J4721">
        <v>2.8899999999999999E-2</v>
      </c>
      <c r="K4721">
        <v>2.8899999999999999E-2</v>
      </c>
      <c r="L4721">
        <v>2.8899999999999999E-2</v>
      </c>
    </row>
    <row r="4722" spans="1:12" x14ac:dyDescent="0.25">
      <c r="A4722" t="s">
        <v>716</v>
      </c>
      <c r="B4722">
        <v>2018</v>
      </c>
      <c r="C4722" t="s">
        <v>698</v>
      </c>
      <c r="D4722">
        <v>0.26350000000000001</v>
      </c>
      <c r="E4722">
        <v>0.26350000000000001</v>
      </c>
      <c r="F4722">
        <v>0.26350000000000001</v>
      </c>
      <c r="G4722">
        <v>0.26350000000000001</v>
      </c>
      <c r="H4722">
        <v>0.26350000000000001</v>
      </c>
      <c r="I4722">
        <v>0.26350000000000001</v>
      </c>
      <c r="J4722">
        <v>0.26350000000000001</v>
      </c>
      <c r="K4722">
        <v>0.26350000000000001</v>
      </c>
      <c r="L4722">
        <v>0.26350000000000001</v>
      </c>
    </row>
    <row r="4723" spans="1:12" x14ac:dyDescent="0.25">
      <c r="A4723" t="s">
        <v>716</v>
      </c>
      <c r="B4723">
        <v>2018</v>
      </c>
      <c r="C4723" t="s">
        <v>703</v>
      </c>
      <c r="D4723">
        <v>1.2699999999999999E-2</v>
      </c>
      <c r="E4723">
        <v>1.2699999999999999E-2</v>
      </c>
      <c r="F4723">
        <v>1.2699999999999999E-2</v>
      </c>
      <c r="G4723">
        <v>1.2699999999999999E-2</v>
      </c>
      <c r="H4723">
        <v>1.2699999999999999E-2</v>
      </c>
      <c r="I4723">
        <v>1.2699999999999999E-2</v>
      </c>
      <c r="J4723">
        <v>1.2699999999999999E-2</v>
      </c>
      <c r="K4723">
        <v>1.2699999999999999E-2</v>
      </c>
      <c r="L4723">
        <v>1.2699999999999999E-2</v>
      </c>
    </row>
    <row r="4724" spans="1:12" x14ac:dyDescent="0.25">
      <c r="A4724" t="s">
        <v>716</v>
      </c>
      <c r="B4724">
        <v>2018</v>
      </c>
      <c r="C4724" t="s">
        <v>702</v>
      </c>
      <c r="D4724">
        <v>6.4299999999999996E-2</v>
      </c>
      <c r="E4724">
        <v>6.4299999999999996E-2</v>
      </c>
      <c r="F4724">
        <v>6.4299999999999996E-2</v>
      </c>
      <c r="G4724">
        <v>6.4299999999999996E-2</v>
      </c>
      <c r="H4724">
        <v>6.4299999999999996E-2</v>
      </c>
      <c r="I4724">
        <v>6.4299999999999996E-2</v>
      </c>
      <c r="J4724">
        <v>6.4299999999999996E-2</v>
      </c>
      <c r="K4724">
        <v>6.4299999999999996E-2</v>
      </c>
      <c r="L4724">
        <v>6.4299999999999996E-2</v>
      </c>
    </row>
    <row r="4725" spans="1:12" x14ac:dyDescent="0.25">
      <c r="A4725" t="s">
        <v>716</v>
      </c>
      <c r="B4725">
        <v>2018</v>
      </c>
      <c r="C4725" t="s">
        <v>701</v>
      </c>
      <c r="D4725">
        <v>0.28089999999999998</v>
      </c>
      <c r="E4725">
        <v>0.28089999999999998</v>
      </c>
      <c r="F4725">
        <v>0.28089999999999998</v>
      </c>
      <c r="G4725">
        <v>0.28089999999999998</v>
      </c>
      <c r="H4725">
        <v>0.28089999999999998</v>
      </c>
      <c r="I4725">
        <v>0.28089999999999998</v>
      </c>
      <c r="J4725">
        <v>0.28089999999999998</v>
      </c>
      <c r="K4725">
        <v>0.28089999999999998</v>
      </c>
      <c r="L4725">
        <v>0.28089999999999998</v>
      </c>
    </row>
    <row r="4726" spans="1:12" x14ac:dyDescent="0.25">
      <c r="A4726" t="s">
        <v>716</v>
      </c>
      <c r="B4726">
        <v>2018</v>
      </c>
      <c r="C4726" t="s">
        <v>697</v>
      </c>
      <c r="D4726">
        <v>0.9718</v>
      </c>
      <c r="E4726">
        <v>0.9718</v>
      </c>
      <c r="F4726">
        <v>0.9718</v>
      </c>
      <c r="G4726">
        <v>0.9718</v>
      </c>
      <c r="H4726">
        <v>0.9718</v>
      </c>
      <c r="I4726">
        <v>0.9718</v>
      </c>
      <c r="J4726">
        <v>0.9718</v>
      </c>
      <c r="K4726">
        <v>0.9718</v>
      </c>
      <c r="L4726">
        <v>0.9718</v>
      </c>
    </row>
    <row r="4727" spans="1:12" x14ac:dyDescent="0.25">
      <c r="A4727" t="s">
        <v>717</v>
      </c>
      <c r="B4727">
        <v>2018</v>
      </c>
      <c r="C4727" t="s">
        <v>700</v>
      </c>
      <c r="D4727">
        <v>2.4980000000000002</v>
      </c>
      <c r="E4727">
        <v>2.4980000000000002</v>
      </c>
      <c r="F4727">
        <v>2.4980000000000002</v>
      </c>
      <c r="G4727">
        <v>2.4980000000000002</v>
      </c>
      <c r="H4727">
        <v>2.4980000000000002</v>
      </c>
      <c r="I4727">
        <v>2.4980000000000002</v>
      </c>
      <c r="J4727">
        <v>2.4980000000000002</v>
      </c>
      <c r="K4727">
        <v>2.4980000000000002</v>
      </c>
      <c r="L4727">
        <v>2.4980000000000002</v>
      </c>
    </row>
    <row r="4728" spans="1:12" x14ac:dyDescent="0.25">
      <c r="A4728" t="s">
        <v>717</v>
      </c>
      <c r="B4728">
        <v>2018</v>
      </c>
      <c r="C4728" t="s">
        <v>702</v>
      </c>
      <c r="D4728">
        <v>0.49980000000000002</v>
      </c>
      <c r="E4728">
        <v>0.49980000000000002</v>
      </c>
      <c r="F4728">
        <v>0.49980000000000002</v>
      </c>
      <c r="G4728">
        <v>0.49980000000000002</v>
      </c>
      <c r="H4728">
        <v>0.49980000000000002</v>
      </c>
      <c r="I4728">
        <v>0.49980000000000002</v>
      </c>
      <c r="J4728">
        <v>0.49980000000000002</v>
      </c>
      <c r="K4728">
        <v>0.49980000000000002</v>
      </c>
      <c r="L4728">
        <v>0.49980000000000002</v>
      </c>
    </row>
    <row r="4729" spans="1:12" x14ac:dyDescent="0.25">
      <c r="A4729" t="s">
        <v>717</v>
      </c>
      <c r="B4729">
        <v>2018</v>
      </c>
      <c r="C4729" t="s">
        <v>703</v>
      </c>
      <c r="D4729">
        <v>9.9000000000000005E-2</v>
      </c>
      <c r="E4729">
        <v>9.9000000000000005E-2</v>
      </c>
      <c r="F4729">
        <v>9.9000000000000005E-2</v>
      </c>
      <c r="G4729">
        <v>9.9000000000000005E-2</v>
      </c>
      <c r="H4729">
        <v>9.9000000000000005E-2</v>
      </c>
      <c r="I4729">
        <v>9.9000000000000005E-2</v>
      </c>
      <c r="J4729">
        <v>9.9000000000000005E-2</v>
      </c>
      <c r="K4729">
        <v>9.9000000000000005E-2</v>
      </c>
      <c r="L4729">
        <v>9.9000000000000005E-2</v>
      </c>
    </row>
    <row r="4730" spans="1:12" x14ac:dyDescent="0.25">
      <c r="A4730" t="s">
        <v>717</v>
      </c>
      <c r="B4730">
        <v>2018</v>
      </c>
      <c r="C4730" t="s">
        <v>698</v>
      </c>
      <c r="D4730">
        <v>1.8662000000000001</v>
      </c>
      <c r="E4730">
        <v>1.8662000000000001</v>
      </c>
      <c r="F4730">
        <v>1.8662000000000001</v>
      </c>
      <c r="G4730">
        <v>1.8662000000000001</v>
      </c>
      <c r="H4730">
        <v>1.8662000000000001</v>
      </c>
      <c r="I4730">
        <v>1.8662000000000001</v>
      </c>
      <c r="J4730">
        <v>1.8662000000000001</v>
      </c>
      <c r="K4730">
        <v>1.8662000000000001</v>
      </c>
      <c r="L4730">
        <v>1.8662000000000001</v>
      </c>
    </row>
    <row r="4731" spans="1:12" x14ac:dyDescent="0.25">
      <c r="A4731" t="s">
        <v>717</v>
      </c>
      <c r="B4731">
        <v>2018</v>
      </c>
      <c r="C4731" t="s">
        <v>701</v>
      </c>
      <c r="D4731">
        <v>2.3816000000000002</v>
      </c>
      <c r="E4731">
        <v>2.3816000000000002</v>
      </c>
      <c r="F4731">
        <v>2.3816000000000002</v>
      </c>
      <c r="G4731">
        <v>2.3816000000000002</v>
      </c>
      <c r="H4731">
        <v>2.3816000000000002</v>
      </c>
      <c r="I4731">
        <v>2.3816000000000002</v>
      </c>
      <c r="J4731">
        <v>2.3816000000000002</v>
      </c>
      <c r="K4731">
        <v>2.3816000000000002</v>
      </c>
      <c r="L4731">
        <v>2.3816000000000002</v>
      </c>
    </row>
    <row r="4732" spans="1:12" x14ac:dyDescent="0.25">
      <c r="A4732" t="s">
        <v>717</v>
      </c>
      <c r="B4732">
        <v>2018</v>
      </c>
      <c r="C4732" t="s">
        <v>697</v>
      </c>
      <c r="D4732">
        <v>7.5693000000000001</v>
      </c>
      <c r="E4732">
        <v>7.5693000000000001</v>
      </c>
      <c r="F4732">
        <v>7.5693000000000001</v>
      </c>
      <c r="G4732">
        <v>7.5693000000000001</v>
      </c>
      <c r="H4732">
        <v>7.5693000000000001</v>
      </c>
      <c r="I4732">
        <v>7.5693000000000001</v>
      </c>
      <c r="J4732">
        <v>7.5693000000000001</v>
      </c>
      <c r="K4732">
        <v>7.5693000000000001</v>
      </c>
      <c r="L4732">
        <v>7.5693000000000001</v>
      </c>
    </row>
    <row r="4733" spans="1:12" x14ac:dyDescent="0.25">
      <c r="A4733" t="s">
        <v>717</v>
      </c>
      <c r="B4733">
        <v>2018</v>
      </c>
      <c r="C4733" t="s">
        <v>699</v>
      </c>
      <c r="D4733">
        <v>0.22470000000000001</v>
      </c>
      <c r="E4733">
        <v>0.22470000000000001</v>
      </c>
      <c r="F4733">
        <v>0.22470000000000001</v>
      </c>
      <c r="G4733">
        <v>0.22470000000000001</v>
      </c>
      <c r="H4733">
        <v>0.22470000000000001</v>
      </c>
      <c r="I4733">
        <v>0.22470000000000001</v>
      </c>
      <c r="J4733">
        <v>0.22470000000000001</v>
      </c>
      <c r="K4733">
        <v>0.22470000000000001</v>
      </c>
      <c r="L4733">
        <v>0.22470000000000001</v>
      </c>
    </row>
    <row r="4734" spans="1:12" x14ac:dyDescent="0.25">
      <c r="A4734" t="s">
        <v>718</v>
      </c>
      <c r="B4734">
        <v>2018</v>
      </c>
      <c r="C4734" t="s">
        <v>698</v>
      </c>
      <c r="D4734">
        <v>1.2392000000000001</v>
      </c>
      <c r="E4734">
        <v>1.2392000000000001</v>
      </c>
      <c r="F4734">
        <v>1.2392000000000001</v>
      </c>
      <c r="G4734">
        <v>1.2392000000000001</v>
      </c>
      <c r="H4734">
        <v>1.2392000000000001</v>
      </c>
      <c r="I4734">
        <v>1.2392000000000001</v>
      </c>
      <c r="J4734">
        <v>1.2392000000000001</v>
      </c>
      <c r="K4734">
        <v>1.2392000000000001</v>
      </c>
      <c r="L4734">
        <v>1.2392000000000001</v>
      </c>
    </row>
    <row r="4735" spans="1:12" x14ac:dyDescent="0.25">
      <c r="A4735" t="s">
        <v>718</v>
      </c>
      <c r="B4735">
        <v>2018</v>
      </c>
      <c r="C4735" t="s">
        <v>700</v>
      </c>
      <c r="D4735">
        <v>1.2475000000000001</v>
      </c>
      <c r="E4735">
        <v>1.2475000000000001</v>
      </c>
      <c r="F4735">
        <v>1.2475000000000001</v>
      </c>
      <c r="G4735">
        <v>1.2475000000000001</v>
      </c>
      <c r="H4735">
        <v>1.2475000000000001</v>
      </c>
      <c r="I4735">
        <v>1.2475000000000001</v>
      </c>
      <c r="J4735">
        <v>1.2475000000000001</v>
      </c>
      <c r="K4735">
        <v>1.2475000000000001</v>
      </c>
      <c r="L4735">
        <v>1.2475000000000001</v>
      </c>
    </row>
    <row r="4736" spans="1:12" x14ac:dyDescent="0.25">
      <c r="A4736" t="s">
        <v>718</v>
      </c>
      <c r="B4736">
        <v>2018</v>
      </c>
      <c r="C4736" t="s">
        <v>702</v>
      </c>
      <c r="D4736">
        <v>0.24959999999999999</v>
      </c>
      <c r="E4736">
        <v>0.24959999999999999</v>
      </c>
      <c r="F4736">
        <v>0.24959999999999999</v>
      </c>
      <c r="G4736">
        <v>0.24959999999999999</v>
      </c>
      <c r="H4736">
        <v>0.24959999999999999</v>
      </c>
      <c r="I4736">
        <v>0.24959999999999999</v>
      </c>
      <c r="J4736">
        <v>0.24959999999999999</v>
      </c>
      <c r="K4736">
        <v>0.24959999999999999</v>
      </c>
      <c r="L4736">
        <v>0.24959999999999999</v>
      </c>
    </row>
    <row r="4737" spans="1:12" x14ac:dyDescent="0.25">
      <c r="A4737" t="s">
        <v>718</v>
      </c>
      <c r="B4737">
        <v>2018</v>
      </c>
      <c r="C4737" t="s">
        <v>703</v>
      </c>
      <c r="D4737">
        <v>4.9399999999999999E-2</v>
      </c>
      <c r="E4737">
        <v>4.9399999999999999E-2</v>
      </c>
      <c r="F4737">
        <v>4.9399999999999999E-2</v>
      </c>
      <c r="G4737">
        <v>4.9399999999999999E-2</v>
      </c>
      <c r="H4737">
        <v>4.9399999999999999E-2</v>
      </c>
      <c r="I4737">
        <v>4.9399999999999999E-2</v>
      </c>
      <c r="J4737">
        <v>4.9399999999999999E-2</v>
      </c>
      <c r="K4737">
        <v>4.9399999999999999E-2</v>
      </c>
      <c r="L4737">
        <v>4.9399999999999999E-2</v>
      </c>
    </row>
    <row r="4738" spans="1:12" x14ac:dyDescent="0.25">
      <c r="A4738" t="s">
        <v>718</v>
      </c>
      <c r="B4738">
        <v>2018</v>
      </c>
      <c r="C4738" t="s">
        <v>699</v>
      </c>
      <c r="D4738">
        <v>0.11219999999999999</v>
      </c>
      <c r="E4738">
        <v>0.11219999999999999</v>
      </c>
      <c r="F4738">
        <v>0.11219999999999999</v>
      </c>
      <c r="G4738">
        <v>0.11219999999999999</v>
      </c>
      <c r="H4738">
        <v>0.11219999999999999</v>
      </c>
      <c r="I4738">
        <v>0.11219999999999999</v>
      </c>
      <c r="J4738">
        <v>0.11219999999999999</v>
      </c>
      <c r="K4738">
        <v>0.11219999999999999</v>
      </c>
      <c r="L4738">
        <v>0.11219999999999999</v>
      </c>
    </row>
    <row r="4739" spans="1:12" x14ac:dyDescent="0.25">
      <c r="A4739" t="s">
        <v>718</v>
      </c>
      <c r="B4739">
        <v>2018</v>
      </c>
      <c r="C4739" t="s">
        <v>701</v>
      </c>
      <c r="D4739">
        <v>1.2418</v>
      </c>
      <c r="E4739">
        <v>1.2418</v>
      </c>
      <c r="F4739">
        <v>1.2418</v>
      </c>
      <c r="G4739">
        <v>1.2418</v>
      </c>
      <c r="H4739">
        <v>1.2418</v>
      </c>
      <c r="I4739">
        <v>1.2418</v>
      </c>
      <c r="J4739">
        <v>1.2418</v>
      </c>
      <c r="K4739">
        <v>1.2418</v>
      </c>
      <c r="L4739">
        <v>1.2418</v>
      </c>
    </row>
    <row r="4740" spans="1:12" x14ac:dyDescent="0.25">
      <c r="A4740" t="s">
        <v>718</v>
      </c>
      <c r="B4740">
        <v>2018</v>
      </c>
      <c r="C4740" t="s">
        <v>697</v>
      </c>
      <c r="D4740">
        <v>4.1398000000000001</v>
      </c>
      <c r="E4740">
        <v>4.1398000000000001</v>
      </c>
      <c r="F4740">
        <v>4.1398000000000001</v>
      </c>
      <c r="G4740">
        <v>4.1398000000000001</v>
      </c>
      <c r="H4740">
        <v>4.1398000000000001</v>
      </c>
      <c r="I4740">
        <v>4.1398000000000001</v>
      </c>
      <c r="J4740">
        <v>4.1398000000000001</v>
      </c>
      <c r="K4740">
        <v>4.1398000000000001</v>
      </c>
      <c r="L4740">
        <v>4.1398000000000001</v>
      </c>
    </row>
    <row r="4741" spans="1:12" x14ac:dyDescent="0.25">
      <c r="A4741" t="s">
        <v>719</v>
      </c>
      <c r="B4741">
        <v>2018</v>
      </c>
      <c r="C4741" t="s">
        <v>697</v>
      </c>
      <c r="D4741">
        <v>1.8658999999999999</v>
      </c>
      <c r="E4741">
        <v>1.8658999999999999</v>
      </c>
      <c r="F4741">
        <v>1.8658999999999999</v>
      </c>
      <c r="G4741">
        <v>1.8658999999999999</v>
      </c>
      <c r="H4741">
        <v>1.8658999999999999</v>
      </c>
      <c r="I4741">
        <v>1.8658999999999999</v>
      </c>
      <c r="J4741">
        <v>1.8658999999999999</v>
      </c>
      <c r="K4741">
        <v>1.8658999999999999</v>
      </c>
      <c r="L4741">
        <v>1.8658999999999999</v>
      </c>
    </row>
    <row r="4742" spans="1:12" x14ac:dyDescent="0.25">
      <c r="A4742" t="s">
        <v>719</v>
      </c>
      <c r="B4742">
        <v>2018</v>
      </c>
      <c r="C4742" t="s">
        <v>699</v>
      </c>
      <c r="D4742">
        <v>5.16E-2</v>
      </c>
      <c r="E4742">
        <v>5.16E-2</v>
      </c>
      <c r="F4742">
        <v>5.16E-2</v>
      </c>
      <c r="G4742">
        <v>5.16E-2</v>
      </c>
      <c r="H4742">
        <v>5.16E-2</v>
      </c>
      <c r="I4742">
        <v>5.16E-2</v>
      </c>
      <c r="J4742">
        <v>5.16E-2</v>
      </c>
      <c r="K4742">
        <v>5.16E-2</v>
      </c>
      <c r="L4742">
        <v>5.16E-2</v>
      </c>
    </row>
    <row r="4743" spans="1:12" x14ac:dyDescent="0.25">
      <c r="A4743" t="s">
        <v>719</v>
      </c>
      <c r="B4743">
        <v>2018</v>
      </c>
      <c r="C4743" t="s">
        <v>701</v>
      </c>
      <c r="D4743">
        <v>0.58720000000000006</v>
      </c>
      <c r="E4743">
        <v>0.58720000000000006</v>
      </c>
      <c r="F4743">
        <v>0.58720000000000006</v>
      </c>
      <c r="G4743">
        <v>0.58720000000000006</v>
      </c>
      <c r="H4743">
        <v>0.58720000000000006</v>
      </c>
      <c r="I4743">
        <v>0.58720000000000006</v>
      </c>
      <c r="J4743">
        <v>0.58720000000000006</v>
      </c>
      <c r="K4743">
        <v>0.58720000000000006</v>
      </c>
      <c r="L4743">
        <v>0.58720000000000006</v>
      </c>
    </row>
    <row r="4744" spans="1:12" x14ac:dyDescent="0.25">
      <c r="A4744" t="s">
        <v>719</v>
      </c>
      <c r="B4744">
        <v>2018</v>
      </c>
      <c r="C4744" t="s">
        <v>700</v>
      </c>
      <c r="D4744">
        <v>0.57320000000000004</v>
      </c>
      <c r="E4744">
        <v>0.57320000000000004</v>
      </c>
      <c r="F4744">
        <v>0.57320000000000004</v>
      </c>
      <c r="G4744">
        <v>0.57320000000000004</v>
      </c>
      <c r="H4744">
        <v>0.57320000000000004</v>
      </c>
      <c r="I4744">
        <v>0.57320000000000004</v>
      </c>
      <c r="J4744">
        <v>0.57320000000000004</v>
      </c>
      <c r="K4744">
        <v>0.57320000000000004</v>
      </c>
      <c r="L4744">
        <v>0.57320000000000004</v>
      </c>
    </row>
    <row r="4745" spans="1:12" x14ac:dyDescent="0.25">
      <c r="A4745" t="s">
        <v>719</v>
      </c>
      <c r="B4745">
        <v>2018</v>
      </c>
      <c r="C4745" t="s">
        <v>703</v>
      </c>
      <c r="D4745">
        <v>2.2700000000000001E-2</v>
      </c>
      <c r="E4745">
        <v>2.2700000000000001E-2</v>
      </c>
      <c r="F4745">
        <v>2.2700000000000001E-2</v>
      </c>
      <c r="G4745">
        <v>2.2700000000000001E-2</v>
      </c>
      <c r="H4745">
        <v>2.2700000000000001E-2</v>
      </c>
      <c r="I4745">
        <v>2.2700000000000001E-2</v>
      </c>
      <c r="J4745">
        <v>2.2700000000000001E-2</v>
      </c>
      <c r="K4745">
        <v>2.2700000000000001E-2</v>
      </c>
      <c r="L4745">
        <v>2.2700000000000001E-2</v>
      </c>
    </row>
    <row r="4746" spans="1:12" x14ac:dyDescent="0.25">
      <c r="A4746" t="s">
        <v>719</v>
      </c>
      <c r="B4746">
        <v>2018</v>
      </c>
      <c r="C4746" t="s">
        <v>702</v>
      </c>
      <c r="D4746">
        <v>0.1147</v>
      </c>
      <c r="E4746">
        <v>0.1147</v>
      </c>
      <c r="F4746">
        <v>0.1147</v>
      </c>
      <c r="G4746">
        <v>0.1147</v>
      </c>
      <c r="H4746">
        <v>0.1147</v>
      </c>
      <c r="I4746">
        <v>0.1147</v>
      </c>
      <c r="J4746">
        <v>0.1147</v>
      </c>
      <c r="K4746">
        <v>0.1147</v>
      </c>
      <c r="L4746">
        <v>0.1147</v>
      </c>
    </row>
    <row r="4747" spans="1:12" x14ac:dyDescent="0.25">
      <c r="A4747" t="s">
        <v>719</v>
      </c>
      <c r="B4747">
        <v>2018</v>
      </c>
      <c r="C4747" t="s">
        <v>698</v>
      </c>
      <c r="D4747">
        <v>0.51649999999999996</v>
      </c>
      <c r="E4747">
        <v>0.51649999999999996</v>
      </c>
      <c r="F4747">
        <v>0.51649999999999996</v>
      </c>
      <c r="G4747">
        <v>0.51649999999999996</v>
      </c>
      <c r="H4747">
        <v>0.51649999999999996</v>
      </c>
      <c r="I4747">
        <v>0.51649999999999996</v>
      </c>
      <c r="J4747">
        <v>0.51649999999999996</v>
      </c>
      <c r="K4747">
        <v>0.51649999999999996</v>
      </c>
      <c r="L4747">
        <v>0.51649999999999996</v>
      </c>
    </row>
    <row r="4748" spans="1:12" x14ac:dyDescent="0.25">
      <c r="A4748" t="s">
        <v>720</v>
      </c>
      <c r="B4748">
        <v>2018</v>
      </c>
      <c r="C4748" t="s">
        <v>703</v>
      </c>
      <c r="D4748">
        <v>2.1600000000000001E-2</v>
      </c>
      <c r="E4748">
        <v>2.1600000000000001E-2</v>
      </c>
      <c r="F4748">
        <v>2.1600000000000001E-2</v>
      </c>
      <c r="G4748">
        <v>2.1600000000000001E-2</v>
      </c>
      <c r="H4748">
        <v>2.1600000000000001E-2</v>
      </c>
      <c r="I4748">
        <v>2.1600000000000001E-2</v>
      </c>
      <c r="J4748">
        <v>2.1600000000000001E-2</v>
      </c>
      <c r="K4748">
        <v>2.1600000000000001E-2</v>
      </c>
      <c r="L4748">
        <v>2.1600000000000001E-2</v>
      </c>
    </row>
    <row r="4749" spans="1:12" x14ac:dyDescent="0.25">
      <c r="A4749" t="s">
        <v>720</v>
      </c>
      <c r="B4749">
        <v>2018</v>
      </c>
      <c r="C4749" t="s">
        <v>700</v>
      </c>
      <c r="D4749">
        <v>0.54500000000000004</v>
      </c>
      <c r="E4749">
        <v>0.54500000000000004</v>
      </c>
      <c r="F4749">
        <v>0.54500000000000004</v>
      </c>
      <c r="G4749">
        <v>0.54500000000000004</v>
      </c>
      <c r="H4749">
        <v>0.54500000000000004</v>
      </c>
      <c r="I4749">
        <v>0.54500000000000004</v>
      </c>
      <c r="J4749">
        <v>0.54500000000000004</v>
      </c>
      <c r="K4749">
        <v>0.54500000000000004</v>
      </c>
      <c r="L4749">
        <v>0.54500000000000004</v>
      </c>
    </row>
    <row r="4750" spans="1:12" x14ac:dyDescent="0.25">
      <c r="A4750" t="s">
        <v>720</v>
      </c>
      <c r="B4750">
        <v>2018</v>
      </c>
      <c r="C4750" t="s">
        <v>697</v>
      </c>
      <c r="D4750">
        <v>1.7665</v>
      </c>
      <c r="E4750">
        <v>1.7665</v>
      </c>
      <c r="F4750">
        <v>1.7665</v>
      </c>
      <c r="G4750">
        <v>1.7665</v>
      </c>
      <c r="H4750">
        <v>1.7665</v>
      </c>
      <c r="I4750">
        <v>1.7665</v>
      </c>
      <c r="J4750">
        <v>1.7665</v>
      </c>
      <c r="K4750">
        <v>1.7665</v>
      </c>
      <c r="L4750">
        <v>1.7665</v>
      </c>
    </row>
    <row r="4751" spans="1:12" x14ac:dyDescent="0.25">
      <c r="A4751" t="s">
        <v>720</v>
      </c>
      <c r="B4751">
        <v>2018</v>
      </c>
      <c r="C4751" t="s">
        <v>698</v>
      </c>
      <c r="D4751">
        <v>0.49640000000000001</v>
      </c>
      <c r="E4751">
        <v>0.49640000000000001</v>
      </c>
      <c r="F4751">
        <v>0.49640000000000001</v>
      </c>
      <c r="G4751">
        <v>0.49640000000000001</v>
      </c>
      <c r="H4751">
        <v>0.49640000000000001</v>
      </c>
      <c r="I4751">
        <v>0.49640000000000001</v>
      </c>
      <c r="J4751">
        <v>0.49640000000000001</v>
      </c>
      <c r="K4751">
        <v>0.49640000000000001</v>
      </c>
      <c r="L4751">
        <v>0.49640000000000001</v>
      </c>
    </row>
    <row r="4752" spans="1:12" x14ac:dyDescent="0.25">
      <c r="A4752" t="s">
        <v>720</v>
      </c>
      <c r="B4752">
        <v>2018</v>
      </c>
      <c r="C4752" t="s">
        <v>701</v>
      </c>
      <c r="D4752">
        <v>0.54559999999999997</v>
      </c>
      <c r="E4752">
        <v>0.54559999999999997</v>
      </c>
      <c r="F4752">
        <v>0.54559999999999997</v>
      </c>
      <c r="G4752">
        <v>0.54559999999999997</v>
      </c>
      <c r="H4752">
        <v>0.54559999999999997</v>
      </c>
      <c r="I4752">
        <v>0.54559999999999997</v>
      </c>
      <c r="J4752">
        <v>0.54559999999999997</v>
      </c>
      <c r="K4752">
        <v>0.54559999999999997</v>
      </c>
      <c r="L4752">
        <v>0.54559999999999997</v>
      </c>
    </row>
    <row r="4753" spans="1:12" x14ac:dyDescent="0.25">
      <c r="A4753" t="s">
        <v>720</v>
      </c>
      <c r="B4753">
        <v>2018</v>
      </c>
      <c r="C4753" t="s">
        <v>702</v>
      </c>
      <c r="D4753">
        <v>0.109</v>
      </c>
      <c r="E4753">
        <v>0.109</v>
      </c>
      <c r="F4753">
        <v>0.109</v>
      </c>
      <c r="G4753">
        <v>0.109</v>
      </c>
      <c r="H4753">
        <v>0.109</v>
      </c>
      <c r="I4753">
        <v>0.109</v>
      </c>
      <c r="J4753">
        <v>0.109</v>
      </c>
      <c r="K4753">
        <v>0.109</v>
      </c>
      <c r="L4753">
        <v>0.109</v>
      </c>
    </row>
    <row r="4754" spans="1:12" x14ac:dyDescent="0.25">
      <c r="A4754" t="s">
        <v>720</v>
      </c>
      <c r="B4754">
        <v>2018</v>
      </c>
      <c r="C4754" t="s">
        <v>699</v>
      </c>
      <c r="D4754">
        <v>4.9000000000000002E-2</v>
      </c>
      <c r="E4754">
        <v>4.9000000000000002E-2</v>
      </c>
      <c r="F4754">
        <v>4.9000000000000002E-2</v>
      </c>
      <c r="G4754">
        <v>4.9000000000000002E-2</v>
      </c>
      <c r="H4754">
        <v>4.9000000000000002E-2</v>
      </c>
      <c r="I4754">
        <v>4.9000000000000002E-2</v>
      </c>
      <c r="J4754">
        <v>4.9000000000000002E-2</v>
      </c>
      <c r="K4754">
        <v>4.9000000000000002E-2</v>
      </c>
      <c r="L4754">
        <v>4.9000000000000002E-2</v>
      </c>
    </row>
    <row r="4755" spans="1:12" x14ac:dyDescent="0.25">
      <c r="A4755" t="s">
        <v>721</v>
      </c>
      <c r="B4755">
        <v>2018</v>
      </c>
      <c r="C4755" t="s">
        <v>700</v>
      </c>
      <c r="D4755">
        <v>0.83289999999999997</v>
      </c>
      <c r="E4755">
        <v>0.83289999999999997</v>
      </c>
      <c r="F4755">
        <v>0.83289999999999997</v>
      </c>
      <c r="G4755">
        <v>0.83289999999999997</v>
      </c>
      <c r="H4755">
        <v>0.83289999999999997</v>
      </c>
      <c r="I4755">
        <v>0.83289999999999997</v>
      </c>
      <c r="J4755">
        <v>0.83289999999999997</v>
      </c>
      <c r="K4755">
        <v>0.83289999999999997</v>
      </c>
      <c r="L4755">
        <v>0.83289999999999997</v>
      </c>
    </row>
    <row r="4756" spans="1:12" x14ac:dyDescent="0.25">
      <c r="A4756" t="s">
        <v>721</v>
      </c>
      <c r="B4756">
        <v>2018</v>
      </c>
      <c r="C4756" t="s">
        <v>697</v>
      </c>
      <c r="D4756">
        <v>2.7698</v>
      </c>
      <c r="E4756">
        <v>2.7698</v>
      </c>
      <c r="F4756">
        <v>2.7698</v>
      </c>
      <c r="G4756">
        <v>2.7698</v>
      </c>
      <c r="H4756">
        <v>2.7698</v>
      </c>
      <c r="I4756">
        <v>2.7698</v>
      </c>
      <c r="J4756">
        <v>2.7698</v>
      </c>
      <c r="K4756">
        <v>2.7698</v>
      </c>
      <c r="L4756">
        <v>2.7698</v>
      </c>
    </row>
    <row r="4757" spans="1:12" x14ac:dyDescent="0.25">
      <c r="A4757" t="s">
        <v>721</v>
      </c>
      <c r="B4757">
        <v>2018</v>
      </c>
      <c r="C4757" t="s">
        <v>701</v>
      </c>
      <c r="D4757">
        <v>0.8669</v>
      </c>
      <c r="E4757">
        <v>0.8669</v>
      </c>
      <c r="F4757">
        <v>0.8669</v>
      </c>
      <c r="G4757">
        <v>0.8669</v>
      </c>
      <c r="H4757">
        <v>0.8669</v>
      </c>
      <c r="I4757">
        <v>0.8669</v>
      </c>
      <c r="J4757">
        <v>0.8669</v>
      </c>
      <c r="K4757">
        <v>0.8669</v>
      </c>
      <c r="L4757">
        <v>0.8669</v>
      </c>
    </row>
    <row r="4758" spans="1:12" x14ac:dyDescent="0.25">
      <c r="A4758" t="s">
        <v>721</v>
      </c>
      <c r="B4758">
        <v>2018</v>
      </c>
      <c r="C4758" t="s">
        <v>698</v>
      </c>
      <c r="D4758">
        <v>0.79549999999999998</v>
      </c>
      <c r="E4758">
        <v>0.79549999999999998</v>
      </c>
      <c r="F4758">
        <v>0.79549999999999998</v>
      </c>
      <c r="G4758">
        <v>0.79549999999999998</v>
      </c>
      <c r="H4758">
        <v>0.79549999999999998</v>
      </c>
      <c r="I4758">
        <v>0.79549999999999998</v>
      </c>
      <c r="J4758">
        <v>0.79549999999999998</v>
      </c>
      <c r="K4758">
        <v>0.79549999999999998</v>
      </c>
      <c r="L4758">
        <v>0.79549999999999998</v>
      </c>
    </row>
    <row r="4759" spans="1:12" x14ac:dyDescent="0.25">
      <c r="A4759" t="s">
        <v>721</v>
      </c>
      <c r="B4759">
        <v>2018</v>
      </c>
      <c r="C4759" t="s">
        <v>699</v>
      </c>
      <c r="D4759">
        <v>7.4899999999999994E-2</v>
      </c>
      <c r="E4759">
        <v>7.4899999999999994E-2</v>
      </c>
      <c r="F4759">
        <v>7.4899999999999994E-2</v>
      </c>
      <c r="G4759">
        <v>7.4899999999999994E-2</v>
      </c>
      <c r="H4759">
        <v>7.4899999999999994E-2</v>
      </c>
      <c r="I4759">
        <v>7.4899999999999994E-2</v>
      </c>
      <c r="J4759">
        <v>7.4899999999999994E-2</v>
      </c>
      <c r="K4759">
        <v>7.4899999999999994E-2</v>
      </c>
      <c r="L4759">
        <v>7.4899999999999994E-2</v>
      </c>
    </row>
    <row r="4760" spans="1:12" x14ac:dyDescent="0.25">
      <c r="A4760" t="s">
        <v>721</v>
      </c>
      <c r="B4760">
        <v>2018</v>
      </c>
      <c r="C4760" t="s">
        <v>703</v>
      </c>
      <c r="D4760">
        <v>3.3000000000000002E-2</v>
      </c>
      <c r="E4760">
        <v>3.3000000000000002E-2</v>
      </c>
      <c r="F4760">
        <v>3.3000000000000002E-2</v>
      </c>
      <c r="G4760">
        <v>3.3000000000000002E-2</v>
      </c>
      <c r="H4760">
        <v>3.3000000000000002E-2</v>
      </c>
      <c r="I4760">
        <v>3.3000000000000002E-2</v>
      </c>
      <c r="J4760">
        <v>3.3000000000000002E-2</v>
      </c>
      <c r="K4760">
        <v>3.3000000000000002E-2</v>
      </c>
      <c r="L4760">
        <v>3.3000000000000002E-2</v>
      </c>
    </row>
    <row r="4761" spans="1:12" x14ac:dyDescent="0.25">
      <c r="A4761" t="s">
        <v>721</v>
      </c>
      <c r="B4761">
        <v>2018</v>
      </c>
      <c r="C4761" t="s">
        <v>702</v>
      </c>
      <c r="D4761">
        <v>0.1666</v>
      </c>
      <c r="E4761">
        <v>0.1666</v>
      </c>
      <c r="F4761">
        <v>0.1666</v>
      </c>
      <c r="G4761">
        <v>0.1666</v>
      </c>
      <c r="H4761">
        <v>0.1666</v>
      </c>
      <c r="I4761">
        <v>0.1666</v>
      </c>
      <c r="J4761">
        <v>0.1666</v>
      </c>
      <c r="K4761">
        <v>0.1666</v>
      </c>
      <c r="L4761">
        <v>0.1666</v>
      </c>
    </row>
    <row r="4762" spans="1:12" x14ac:dyDescent="0.25">
      <c r="A4762" t="s">
        <v>722</v>
      </c>
      <c r="B4762">
        <v>2018</v>
      </c>
      <c r="C4762" t="s">
        <v>700</v>
      </c>
      <c r="D4762">
        <v>0.89080000000000004</v>
      </c>
      <c r="E4762">
        <v>0.89080000000000004</v>
      </c>
      <c r="F4762">
        <v>0.89080000000000004</v>
      </c>
      <c r="G4762">
        <v>0.89080000000000004</v>
      </c>
      <c r="H4762">
        <v>0.89080000000000004</v>
      </c>
      <c r="I4762">
        <v>0.89080000000000004</v>
      </c>
      <c r="J4762">
        <v>0.89080000000000004</v>
      </c>
      <c r="K4762">
        <v>0.89080000000000004</v>
      </c>
      <c r="L4762">
        <v>0.89080000000000004</v>
      </c>
    </row>
    <row r="4763" spans="1:12" x14ac:dyDescent="0.25">
      <c r="A4763" t="s">
        <v>722</v>
      </c>
      <c r="B4763">
        <v>2018</v>
      </c>
      <c r="C4763" t="s">
        <v>698</v>
      </c>
      <c r="D4763">
        <v>0.77990000000000004</v>
      </c>
      <c r="E4763">
        <v>0.77990000000000004</v>
      </c>
      <c r="F4763">
        <v>0.77990000000000004</v>
      </c>
      <c r="G4763">
        <v>0.77990000000000004</v>
      </c>
      <c r="H4763">
        <v>0.77990000000000004</v>
      </c>
      <c r="I4763">
        <v>0.77990000000000004</v>
      </c>
      <c r="J4763">
        <v>0.77990000000000004</v>
      </c>
      <c r="K4763">
        <v>0.77990000000000004</v>
      </c>
      <c r="L4763">
        <v>0.77990000000000004</v>
      </c>
    </row>
    <row r="4764" spans="1:12" x14ac:dyDescent="0.25">
      <c r="A4764" t="s">
        <v>722</v>
      </c>
      <c r="B4764">
        <v>2018</v>
      </c>
      <c r="C4764" t="s">
        <v>702</v>
      </c>
      <c r="D4764">
        <v>0.1782</v>
      </c>
      <c r="E4764">
        <v>0.1782</v>
      </c>
      <c r="F4764">
        <v>0.1782</v>
      </c>
      <c r="G4764">
        <v>0.1782</v>
      </c>
      <c r="H4764">
        <v>0.1782</v>
      </c>
      <c r="I4764">
        <v>0.1782</v>
      </c>
      <c r="J4764">
        <v>0.1782</v>
      </c>
      <c r="K4764">
        <v>0.1782</v>
      </c>
      <c r="L4764">
        <v>0.1782</v>
      </c>
    </row>
    <row r="4765" spans="1:12" x14ac:dyDescent="0.25">
      <c r="A4765" t="s">
        <v>722</v>
      </c>
      <c r="B4765">
        <v>2018</v>
      </c>
      <c r="C4765" t="s">
        <v>703</v>
      </c>
      <c r="D4765">
        <v>3.5299999999999998E-2</v>
      </c>
      <c r="E4765">
        <v>3.5299999999999998E-2</v>
      </c>
      <c r="F4765">
        <v>3.5299999999999998E-2</v>
      </c>
      <c r="G4765">
        <v>3.5299999999999998E-2</v>
      </c>
      <c r="H4765">
        <v>3.5299999999999998E-2</v>
      </c>
      <c r="I4765">
        <v>3.5299999999999998E-2</v>
      </c>
      <c r="J4765">
        <v>3.5299999999999998E-2</v>
      </c>
      <c r="K4765">
        <v>3.5299999999999998E-2</v>
      </c>
      <c r="L4765">
        <v>3.5299999999999998E-2</v>
      </c>
    </row>
    <row r="4766" spans="1:12" x14ac:dyDescent="0.25">
      <c r="A4766" t="s">
        <v>722</v>
      </c>
      <c r="B4766">
        <v>2018</v>
      </c>
      <c r="C4766" t="s">
        <v>699</v>
      </c>
      <c r="D4766">
        <v>8.0100000000000005E-2</v>
      </c>
      <c r="E4766">
        <v>8.0100000000000005E-2</v>
      </c>
      <c r="F4766">
        <v>8.0100000000000005E-2</v>
      </c>
      <c r="G4766">
        <v>8.0100000000000005E-2</v>
      </c>
      <c r="H4766">
        <v>8.0100000000000005E-2</v>
      </c>
      <c r="I4766">
        <v>8.0100000000000005E-2</v>
      </c>
      <c r="J4766">
        <v>8.0100000000000005E-2</v>
      </c>
      <c r="K4766">
        <v>8.0100000000000005E-2</v>
      </c>
      <c r="L4766">
        <v>8.0100000000000005E-2</v>
      </c>
    </row>
    <row r="4767" spans="1:12" x14ac:dyDescent="0.25">
      <c r="A4767" t="s">
        <v>722</v>
      </c>
      <c r="B4767">
        <v>2018</v>
      </c>
      <c r="C4767" t="s">
        <v>697</v>
      </c>
      <c r="D4767">
        <v>2.875</v>
      </c>
      <c r="E4767">
        <v>2.875</v>
      </c>
      <c r="F4767">
        <v>2.875</v>
      </c>
      <c r="G4767">
        <v>2.875</v>
      </c>
      <c r="H4767">
        <v>2.875</v>
      </c>
      <c r="I4767">
        <v>2.875</v>
      </c>
      <c r="J4767">
        <v>2.875</v>
      </c>
      <c r="K4767">
        <v>2.875</v>
      </c>
      <c r="L4767">
        <v>2.875</v>
      </c>
    </row>
    <row r="4768" spans="1:12" x14ac:dyDescent="0.25">
      <c r="A4768" t="s">
        <v>722</v>
      </c>
      <c r="B4768">
        <v>2018</v>
      </c>
      <c r="C4768" t="s">
        <v>701</v>
      </c>
      <c r="D4768">
        <v>0.91069999999999995</v>
      </c>
      <c r="E4768">
        <v>0.91069999999999995</v>
      </c>
      <c r="F4768">
        <v>0.91069999999999995</v>
      </c>
      <c r="G4768">
        <v>0.91069999999999995</v>
      </c>
      <c r="H4768">
        <v>0.91069999999999995</v>
      </c>
      <c r="I4768">
        <v>0.91069999999999995</v>
      </c>
      <c r="J4768">
        <v>0.91069999999999995</v>
      </c>
      <c r="K4768">
        <v>0.91069999999999995</v>
      </c>
      <c r="L4768">
        <v>0.91069999999999995</v>
      </c>
    </row>
    <row r="4769" spans="1:12" x14ac:dyDescent="0.25">
      <c r="A4769" t="s">
        <v>723</v>
      </c>
      <c r="B4769">
        <v>2018</v>
      </c>
      <c r="C4769" t="s">
        <v>701</v>
      </c>
      <c r="D4769">
        <v>0.23569999999999999</v>
      </c>
      <c r="E4769">
        <v>0.23569999999999999</v>
      </c>
      <c r="F4769">
        <v>0.23569999999999999</v>
      </c>
      <c r="G4769">
        <v>0.23569999999999999</v>
      </c>
      <c r="H4769">
        <v>0.23569999999999999</v>
      </c>
      <c r="I4769">
        <v>0.23569999999999999</v>
      </c>
      <c r="J4769">
        <v>0.23569999999999999</v>
      </c>
      <c r="K4769">
        <v>0.23569999999999999</v>
      </c>
      <c r="L4769">
        <v>0.23569999999999999</v>
      </c>
    </row>
    <row r="4770" spans="1:12" x14ac:dyDescent="0.25">
      <c r="A4770" t="s">
        <v>723</v>
      </c>
      <c r="B4770">
        <v>2018</v>
      </c>
      <c r="C4770" t="s">
        <v>702</v>
      </c>
      <c r="D4770">
        <v>5.3199999999999997E-2</v>
      </c>
      <c r="E4770">
        <v>5.3199999999999997E-2</v>
      </c>
      <c r="F4770">
        <v>5.3199999999999997E-2</v>
      </c>
      <c r="G4770">
        <v>5.3199999999999997E-2</v>
      </c>
      <c r="H4770">
        <v>5.3199999999999997E-2</v>
      </c>
      <c r="I4770">
        <v>5.3199999999999997E-2</v>
      </c>
      <c r="J4770">
        <v>5.3199999999999997E-2</v>
      </c>
      <c r="K4770">
        <v>5.3199999999999997E-2</v>
      </c>
      <c r="L4770">
        <v>5.3199999999999997E-2</v>
      </c>
    </row>
    <row r="4771" spans="1:12" x14ac:dyDescent="0.25">
      <c r="A4771" t="s">
        <v>723</v>
      </c>
      <c r="B4771">
        <v>2018</v>
      </c>
      <c r="C4771" t="s">
        <v>697</v>
      </c>
      <c r="D4771">
        <v>0.82509999999999994</v>
      </c>
      <c r="E4771">
        <v>0.82509999999999994</v>
      </c>
      <c r="F4771">
        <v>0.82509999999999994</v>
      </c>
      <c r="G4771">
        <v>0.82509999999999994</v>
      </c>
      <c r="H4771">
        <v>0.82509999999999994</v>
      </c>
      <c r="I4771">
        <v>0.82509999999999994</v>
      </c>
      <c r="J4771">
        <v>0.82509999999999994</v>
      </c>
      <c r="K4771">
        <v>0.82509999999999994</v>
      </c>
      <c r="L4771">
        <v>0.82509999999999994</v>
      </c>
    </row>
    <row r="4772" spans="1:12" x14ac:dyDescent="0.25">
      <c r="A4772" t="s">
        <v>723</v>
      </c>
      <c r="B4772">
        <v>2018</v>
      </c>
      <c r="C4772" t="s">
        <v>703</v>
      </c>
      <c r="D4772">
        <v>1.0500000000000001E-2</v>
      </c>
      <c r="E4772">
        <v>1.0500000000000001E-2</v>
      </c>
      <c r="F4772">
        <v>1.0500000000000001E-2</v>
      </c>
      <c r="G4772">
        <v>1.0500000000000001E-2</v>
      </c>
      <c r="H4772">
        <v>1.0500000000000001E-2</v>
      </c>
      <c r="I4772">
        <v>1.0500000000000001E-2</v>
      </c>
      <c r="J4772">
        <v>1.0500000000000001E-2</v>
      </c>
      <c r="K4772">
        <v>1.0500000000000001E-2</v>
      </c>
      <c r="L4772">
        <v>1.0500000000000001E-2</v>
      </c>
    </row>
    <row r="4773" spans="1:12" x14ac:dyDescent="0.25">
      <c r="A4773" t="s">
        <v>723</v>
      </c>
      <c r="B4773">
        <v>2018</v>
      </c>
      <c r="C4773" t="s">
        <v>700</v>
      </c>
      <c r="D4773">
        <v>0.26569999999999999</v>
      </c>
      <c r="E4773">
        <v>0.26569999999999999</v>
      </c>
      <c r="F4773">
        <v>0.26569999999999999</v>
      </c>
      <c r="G4773">
        <v>0.26569999999999999</v>
      </c>
      <c r="H4773">
        <v>0.26569999999999999</v>
      </c>
      <c r="I4773">
        <v>0.26569999999999999</v>
      </c>
      <c r="J4773">
        <v>0.26569999999999999</v>
      </c>
      <c r="K4773">
        <v>0.26569999999999999</v>
      </c>
      <c r="L4773">
        <v>0.26569999999999999</v>
      </c>
    </row>
    <row r="4774" spans="1:12" x14ac:dyDescent="0.25">
      <c r="A4774" t="s">
        <v>723</v>
      </c>
      <c r="B4774">
        <v>2018</v>
      </c>
      <c r="C4774" t="s">
        <v>698</v>
      </c>
      <c r="D4774">
        <v>0.2361</v>
      </c>
      <c r="E4774">
        <v>0.2361</v>
      </c>
      <c r="F4774">
        <v>0.2361</v>
      </c>
      <c r="G4774">
        <v>0.2361</v>
      </c>
      <c r="H4774">
        <v>0.2361</v>
      </c>
      <c r="I4774">
        <v>0.2361</v>
      </c>
      <c r="J4774">
        <v>0.2361</v>
      </c>
      <c r="K4774">
        <v>0.2361</v>
      </c>
      <c r="L4774">
        <v>0.2361</v>
      </c>
    </row>
    <row r="4775" spans="1:12" x14ac:dyDescent="0.25">
      <c r="A4775" t="s">
        <v>723</v>
      </c>
      <c r="B4775">
        <v>2018</v>
      </c>
      <c r="C4775" t="s">
        <v>699</v>
      </c>
      <c r="D4775">
        <v>2.3900000000000001E-2</v>
      </c>
      <c r="E4775">
        <v>2.3900000000000001E-2</v>
      </c>
      <c r="F4775">
        <v>2.3900000000000001E-2</v>
      </c>
      <c r="G4775">
        <v>2.3900000000000001E-2</v>
      </c>
      <c r="H4775">
        <v>2.3900000000000001E-2</v>
      </c>
      <c r="I4775">
        <v>2.3900000000000001E-2</v>
      </c>
      <c r="J4775">
        <v>2.3900000000000001E-2</v>
      </c>
      <c r="K4775">
        <v>2.3900000000000001E-2</v>
      </c>
      <c r="L4775">
        <v>2.3900000000000001E-2</v>
      </c>
    </row>
    <row r="4776" spans="1:12" x14ac:dyDescent="0.25">
      <c r="A4776" t="s">
        <v>724</v>
      </c>
      <c r="B4776">
        <v>2018</v>
      </c>
      <c r="C4776" t="s">
        <v>703</v>
      </c>
      <c r="D4776">
        <v>4.7899999999999998E-2</v>
      </c>
      <c r="E4776">
        <v>4.7899999999999998E-2</v>
      </c>
      <c r="F4776">
        <v>4.7899999999999998E-2</v>
      </c>
      <c r="G4776">
        <v>4.7899999999999998E-2</v>
      </c>
      <c r="H4776">
        <v>4.7899999999999998E-2</v>
      </c>
      <c r="I4776">
        <v>4.7899999999999998E-2</v>
      </c>
      <c r="J4776">
        <v>4.7899999999999998E-2</v>
      </c>
      <c r="K4776">
        <v>4.7899999999999998E-2</v>
      </c>
      <c r="L4776">
        <v>4.7899999999999998E-2</v>
      </c>
    </row>
    <row r="4777" spans="1:12" x14ac:dyDescent="0.25">
      <c r="A4777" t="s">
        <v>724</v>
      </c>
      <c r="B4777">
        <v>2018</v>
      </c>
      <c r="C4777" t="s">
        <v>701</v>
      </c>
      <c r="D4777">
        <v>1.1506000000000001</v>
      </c>
      <c r="E4777">
        <v>1.1506000000000001</v>
      </c>
      <c r="F4777">
        <v>1.1506000000000001</v>
      </c>
      <c r="G4777">
        <v>1.1506000000000001</v>
      </c>
      <c r="H4777">
        <v>1.1506000000000001</v>
      </c>
      <c r="I4777">
        <v>1.1506000000000001</v>
      </c>
      <c r="J4777">
        <v>1.1506000000000001</v>
      </c>
      <c r="K4777">
        <v>1.1506000000000001</v>
      </c>
      <c r="L4777">
        <v>1.1506000000000001</v>
      </c>
    </row>
    <row r="4778" spans="1:12" x14ac:dyDescent="0.25">
      <c r="A4778" t="s">
        <v>724</v>
      </c>
      <c r="B4778">
        <v>2018</v>
      </c>
      <c r="C4778" t="s">
        <v>700</v>
      </c>
      <c r="D4778">
        <v>1.2095</v>
      </c>
      <c r="E4778">
        <v>1.2095</v>
      </c>
      <c r="F4778">
        <v>1.2095</v>
      </c>
      <c r="G4778">
        <v>1.2095</v>
      </c>
      <c r="H4778">
        <v>1.2095</v>
      </c>
      <c r="I4778">
        <v>1.2095</v>
      </c>
      <c r="J4778">
        <v>1.2095</v>
      </c>
      <c r="K4778">
        <v>1.2095</v>
      </c>
      <c r="L4778">
        <v>1.2095</v>
      </c>
    </row>
    <row r="4779" spans="1:12" x14ac:dyDescent="0.25">
      <c r="A4779" t="s">
        <v>724</v>
      </c>
      <c r="B4779">
        <v>2018</v>
      </c>
      <c r="C4779" t="s">
        <v>698</v>
      </c>
      <c r="D4779">
        <v>0.97260000000000002</v>
      </c>
      <c r="E4779">
        <v>0.97260000000000002</v>
      </c>
      <c r="F4779">
        <v>0.97260000000000002</v>
      </c>
      <c r="G4779">
        <v>0.97260000000000002</v>
      </c>
      <c r="H4779">
        <v>0.97260000000000002</v>
      </c>
      <c r="I4779">
        <v>0.97260000000000002</v>
      </c>
      <c r="J4779">
        <v>0.97260000000000002</v>
      </c>
      <c r="K4779">
        <v>0.97260000000000002</v>
      </c>
      <c r="L4779">
        <v>0.97260000000000002</v>
      </c>
    </row>
    <row r="4780" spans="1:12" x14ac:dyDescent="0.25">
      <c r="A4780" t="s">
        <v>724</v>
      </c>
      <c r="B4780">
        <v>2018</v>
      </c>
      <c r="C4780" t="s">
        <v>697</v>
      </c>
      <c r="D4780">
        <v>3.7315</v>
      </c>
      <c r="E4780">
        <v>3.7315</v>
      </c>
      <c r="F4780">
        <v>3.7315</v>
      </c>
      <c r="G4780">
        <v>3.7315</v>
      </c>
      <c r="H4780">
        <v>3.7315</v>
      </c>
      <c r="I4780">
        <v>3.7315</v>
      </c>
      <c r="J4780">
        <v>3.7315</v>
      </c>
      <c r="K4780">
        <v>3.7315</v>
      </c>
      <c r="L4780">
        <v>3.7315</v>
      </c>
    </row>
    <row r="4781" spans="1:12" x14ac:dyDescent="0.25">
      <c r="A4781" t="s">
        <v>724</v>
      </c>
      <c r="B4781">
        <v>2018</v>
      </c>
      <c r="C4781" t="s">
        <v>699</v>
      </c>
      <c r="D4781">
        <v>0.10879999999999999</v>
      </c>
      <c r="E4781">
        <v>0.10879999999999999</v>
      </c>
      <c r="F4781">
        <v>0.10879999999999999</v>
      </c>
      <c r="G4781">
        <v>0.10879999999999999</v>
      </c>
      <c r="H4781">
        <v>0.10879999999999999</v>
      </c>
      <c r="I4781">
        <v>0.10879999999999999</v>
      </c>
      <c r="J4781">
        <v>0.10879999999999999</v>
      </c>
      <c r="K4781">
        <v>0.10879999999999999</v>
      </c>
      <c r="L4781">
        <v>0.10879999999999999</v>
      </c>
    </row>
    <row r="4782" spans="1:12" x14ac:dyDescent="0.25">
      <c r="A4782" t="s">
        <v>724</v>
      </c>
      <c r="B4782">
        <v>2018</v>
      </c>
      <c r="C4782" t="s">
        <v>702</v>
      </c>
      <c r="D4782">
        <v>0.24199999999999999</v>
      </c>
      <c r="E4782">
        <v>0.24199999999999999</v>
      </c>
      <c r="F4782">
        <v>0.24199999999999999</v>
      </c>
      <c r="G4782">
        <v>0.24199999999999999</v>
      </c>
      <c r="H4782">
        <v>0.24199999999999999</v>
      </c>
      <c r="I4782">
        <v>0.24199999999999999</v>
      </c>
      <c r="J4782">
        <v>0.24199999999999999</v>
      </c>
      <c r="K4782">
        <v>0.24199999999999999</v>
      </c>
      <c r="L4782">
        <v>0.24199999999999999</v>
      </c>
    </row>
    <row r="4783" spans="1:12" x14ac:dyDescent="0.25">
      <c r="A4783" t="s">
        <v>725</v>
      </c>
      <c r="B4783">
        <v>2018</v>
      </c>
      <c r="C4783" t="s">
        <v>699</v>
      </c>
      <c r="D4783">
        <v>0.1162</v>
      </c>
      <c r="E4783">
        <v>0.1162</v>
      </c>
      <c r="F4783">
        <v>0.1162</v>
      </c>
      <c r="G4783">
        <v>0.1162</v>
      </c>
      <c r="H4783">
        <v>0.1162</v>
      </c>
      <c r="I4783">
        <v>0.1162</v>
      </c>
      <c r="J4783">
        <v>0.1162</v>
      </c>
      <c r="K4783">
        <v>0.1162</v>
      </c>
      <c r="L4783">
        <v>0.1162</v>
      </c>
    </row>
    <row r="4784" spans="1:12" x14ac:dyDescent="0.25">
      <c r="A4784" t="s">
        <v>725</v>
      </c>
      <c r="B4784">
        <v>2018</v>
      </c>
      <c r="C4784" t="s">
        <v>703</v>
      </c>
      <c r="D4784">
        <v>5.1200000000000002E-2</v>
      </c>
      <c r="E4784">
        <v>5.1200000000000002E-2</v>
      </c>
      <c r="F4784">
        <v>5.1200000000000002E-2</v>
      </c>
      <c r="G4784">
        <v>5.1200000000000002E-2</v>
      </c>
      <c r="H4784">
        <v>5.1200000000000002E-2</v>
      </c>
      <c r="I4784">
        <v>5.1200000000000002E-2</v>
      </c>
      <c r="J4784">
        <v>5.1200000000000002E-2</v>
      </c>
      <c r="K4784">
        <v>5.1200000000000002E-2</v>
      </c>
      <c r="L4784">
        <v>5.1200000000000002E-2</v>
      </c>
    </row>
    <row r="4785" spans="1:12" x14ac:dyDescent="0.25">
      <c r="A4785" t="s">
        <v>725</v>
      </c>
      <c r="B4785">
        <v>2018</v>
      </c>
      <c r="C4785" t="s">
        <v>701</v>
      </c>
      <c r="D4785">
        <v>1.0268999999999999</v>
      </c>
      <c r="E4785">
        <v>1.0268999999999999</v>
      </c>
      <c r="F4785">
        <v>1.0268999999999999</v>
      </c>
      <c r="G4785">
        <v>1.0268999999999999</v>
      </c>
      <c r="H4785">
        <v>1.0268999999999999</v>
      </c>
      <c r="I4785">
        <v>1.0268999999999999</v>
      </c>
      <c r="J4785">
        <v>1.0268999999999999</v>
      </c>
      <c r="K4785">
        <v>1.0268999999999999</v>
      </c>
      <c r="L4785">
        <v>1.0268999999999999</v>
      </c>
    </row>
    <row r="4786" spans="1:12" x14ac:dyDescent="0.25">
      <c r="A4786" t="s">
        <v>725</v>
      </c>
      <c r="B4786">
        <v>2018</v>
      </c>
      <c r="C4786" t="s">
        <v>700</v>
      </c>
      <c r="D4786">
        <v>1.2917000000000001</v>
      </c>
      <c r="E4786">
        <v>1.2917000000000001</v>
      </c>
      <c r="F4786">
        <v>1.2917000000000001</v>
      </c>
      <c r="G4786">
        <v>1.2917000000000001</v>
      </c>
      <c r="H4786">
        <v>1.2917000000000001</v>
      </c>
      <c r="I4786">
        <v>1.2917000000000001</v>
      </c>
      <c r="J4786">
        <v>1.2917000000000001</v>
      </c>
      <c r="K4786">
        <v>1.2917000000000001</v>
      </c>
      <c r="L4786">
        <v>1.2917000000000001</v>
      </c>
    </row>
    <row r="4787" spans="1:12" x14ac:dyDescent="0.25">
      <c r="A4787" t="s">
        <v>725</v>
      </c>
      <c r="B4787">
        <v>2018</v>
      </c>
      <c r="C4787" t="s">
        <v>698</v>
      </c>
      <c r="D4787">
        <v>0.96389999999999998</v>
      </c>
      <c r="E4787">
        <v>0.96389999999999998</v>
      </c>
      <c r="F4787">
        <v>0.96389999999999998</v>
      </c>
      <c r="G4787">
        <v>0.96389999999999998</v>
      </c>
      <c r="H4787">
        <v>0.96389999999999998</v>
      </c>
      <c r="I4787">
        <v>0.96389999999999998</v>
      </c>
      <c r="J4787">
        <v>0.96389999999999998</v>
      </c>
      <c r="K4787">
        <v>0.96389999999999998</v>
      </c>
      <c r="L4787">
        <v>0.96389999999999998</v>
      </c>
    </row>
    <row r="4788" spans="1:12" x14ac:dyDescent="0.25">
      <c r="A4788" t="s">
        <v>725</v>
      </c>
      <c r="B4788">
        <v>2018</v>
      </c>
      <c r="C4788" t="s">
        <v>702</v>
      </c>
      <c r="D4788">
        <v>0.25840000000000002</v>
      </c>
      <c r="E4788">
        <v>0.25840000000000002</v>
      </c>
      <c r="F4788">
        <v>0.25840000000000002</v>
      </c>
      <c r="G4788">
        <v>0.25840000000000002</v>
      </c>
      <c r="H4788">
        <v>0.25840000000000002</v>
      </c>
      <c r="I4788">
        <v>0.25840000000000002</v>
      </c>
      <c r="J4788">
        <v>0.25840000000000002</v>
      </c>
      <c r="K4788">
        <v>0.25840000000000002</v>
      </c>
      <c r="L4788">
        <v>0.25840000000000002</v>
      </c>
    </row>
    <row r="4789" spans="1:12" x14ac:dyDescent="0.25">
      <c r="A4789" t="s">
        <v>725</v>
      </c>
      <c r="B4789">
        <v>2018</v>
      </c>
      <c r="C4789" t="s">
        <v>697</v>
      </c>
      <c r="D4789">
        <v>3.7082000000000002</v>
      </c>
      <c r="E4789">
        <v>3.7082000000000002</v>
      </c>
      <c r="F4789">
        <v>3.7082000000000002</v>
      </c>
      <c r="G4789">
        <v>3.7082000000000002</v>
      </c>
      <c r="H4789">
        <v>3.7082000000000002</v>
      </c>
      <c r="I4789">
        <v>3.7082000000000002</v>
      </c>
      <c r="J4789">
        <v>3.7082000000000002</v>
      </c>
      <c r="K4789">
        <v>3.7082000000000002</v>
      </c>
      <c r="L4789">
        <v>3.7082000000000002</v>
      </c>
    </row>
    <row r="4790" spans="1:12" x14ac:dyDescent="0.25">
      <c r="A4790" t="s">
        <v>726</v>
      </c>
      <c r="B4790">
        <v>2018</v>
      </c>
      <c r="C4790" t="s">
        <v>697</v>
      </c>
      <c r="D4790">
        <v>6.3544</v>
      </c>
      <c r="E4790">
        <v>6.3544</v>
      </c>
      <c r="F4790">
        <v>6.3544</v>
      </c>
      <c r="G4790">
        <v>6.3544</v>
      </c>
      <c r="H4790">
        <v>6.3544</v>
      </c>
      <c r="I4790">
        <v>6.3544</v>
      </c>
      <c r="J4790">
        <v>6.3544</v>
      </c>
      <c r="K4790">
        <v>6.3544</v>
      </c>
      <c r="L4790">
        <v>6.3544</v>
      </c>
    </row>
    <row r="4791" spans="1:12" x14ac:dyDescent="0.25">
      <c r="A4791" t="s">
        <v>726</v>
      </c>
      <c r="B4791">
        <v>2018</v>
      </c>
      <c r="C4791" t="s">
        <v>699</v>
      </c>
      <c r="D4791">
        <v>0.18179999999999999</v>
      </c>
      <c r="E4791">
        <v>0.18179999999999999</v>
      </c>
      <c r="F4791">
        <v>0.18179999999999999</v>
      </c>
      <c r="G4791">
        <v>0.18179999999999999</v>
      </c>
      <c r="H4791">
        <v>0.18179999999999999</v>
      </c>
      <c r="I4791">
        <v>0.18179999999999999</v>
      </c>
      <c r="J4791">
        <v>0.18179999999999999</v>
      </c>
      <c r="K4791">
        <v>0.18179999999999999</v>
      </c>
      <c r="L4791">
        <v>0.18179999999999999</v>
      </c>
    </row>
    <row r="4792" spans="1:12" x14ac:dyDescent="0.25">
      <c r="A4792" t="s">
        <v>726</v>
      </c>
      <c r="B4792">
        <v>2018</v>
      </c>
      <c r="C4792" t="s">
        <v>701</v>
      </c>
      <c r="D4792">
        <v>1.9905999999999999</v>
      </c>
      <c r="E4792">
        <v>1.9905999999999999</v>
      </c>
      <c r="F4792">
        <v>1.9905999999999999</v>
      </c>
      <c r="G4792">
        <v>1.9905999999999999</v>
      </c>
      <c r="H4792">
        <v>1.9905999999999999</v>
      </c>
      <c r="I4792">
        <v>1.9905999999999999</v>
      </c>
      <c r="J4792">
        <v>1.9905999999999999</v>
      </c>
      <c r="K4792">
        <v>1.9905999999999999</v>
      </c>
      <c r="L4792">
        <v>1.9905999999999999</v>
      </c>
    </row>
    <row r="4793" spans="1:12" x14ac:dyDescent="0.25">
      <c r="A4793" t="s">
        <v>726</v>
      </c>
      <c r="B4793">
        <v>2018</v>
      </c>
      <c r="C4793" t="s">
        <v>698</v>
      </c>
      <c r="D4793">
        <v>1.6769000000000001</v>
      </c>
      <c r="E4793">
        <v>1.6769000000000001</v>
      </c>
      <c r="F4793">
        <v>1.6769000000000001</v>
      </c>
      <c r="G4793">
        <v>1.6769000000000001</v>
      </c>
      <c r="H4793">
        <v>1.6769000000000001</v>
      </c>
      <c r="I4793">
        <v>1.6769000000000001</v>
      </c>
      <c r="J4793">
        <v>1.6769000000000001</v>
      </c>
      <c r="K4793">
        <v>1.6769000000000001</v>
      </c>
      <c r="L4793">
        <v>1.6769000000000001</v>
      </c>
    </row>
    <row r="4794" spans="1:12" x14ac:dyDescent="0.25">
      <c r="A4794" t="s">
        <v>726</v>
      </c>
      <c r="B4794">
        <v>2018</v>
      </c>
      <c r="C4794" t="s">
        <v>703</v>
      </c>
      <c r="D4794">
        <v>8.0100000000000005E-2</v>
      </c>
      <c r="E4794">
        <v>8.0100000000000005E-2</v>
      </c>
      <c r="F4794">
        <v>8.0100000000000005E-2</v>
      </c>
      <c r="G4794">
        <v>8.0100000000000005E-2</v>
      </c>
      <c r="H4794">
        <v>8.0100000000000005E-2</v>
      </c>
      <c r="I4794">
        <v>8.0100000000000005E-2</v>
      </c>
      <c r="J4794">
        <v>8.0100000000000005E-2</v>
      </c>
      <c r="K4794">
        <v>8.0100000000000005E-2</v>
      </c>
      <c r="L4794">
        <v>8.0100000000000005E-2</v>
      </c>
    </row>
    <row r="4795" spans="1:12" x14ac:dyDescent="0.25">
      <c r="A4795" t="s">
        <v>726</v>
      </c>
      <c r="B4795">
        <v>2018</v>
      </c>
      <c r="C4795" t="s">
        <v>702</v>
      </c>
      <c r="D4795">
        <v>0.40429999999999999</v>
      </c>
      <c r="E4795">
        <v>0.40429999999999999</v>
      </c>
      <c r="F4795">
        <v>0.40429999999999999</v>
      </c>
      <c r="G4795">
        <v>0.40429999999999999</v>
      </c>
      <c r="H4795">
        <v>0.40429999999999999</v>
      </c>
      <c r="I4795">
        <v>0.40429999999999999</v>
      </c>
      <c r="J4795">
        <v>0.40429999999999999</v>
      </c>
      <c r="K4795">
        <v>0.40429999999999999</v>
      </c>
      <c r="L4795">
        <v>0.40429999999999999</v>
      </c>
    </row>
    <row r="4796" spans="1:12" x14ac:dyDescent="0.25">
      <c r="A4796" t="s">
        <v>726</v>
      </c>
      <c r="B4796">
        <v>2018</v>
      </c>
      <c r="C4796" t="s">
        <v>700</v>
      </c>
      <c r="D4796">
        <v>2.0207999999999999</v>
      </c>
      <c r="E4796">
        <v>2.0207999999999999</v>
      </c>
      <c r="F4796">
        <v>2.0207999999999999</v>
      </c>
      <c r="G4796">
        <v>2.0207999999999999</v>
      </c>
      <c r="H4796">
        <v>2.0207999999999999</v>
      </c>
      <c r="I4796">
        <v>2.0207999999999999</v>
      </c>
      <c r="J4796">
        <v>2.0207999999999999</v>
      </c>
      <c r="K4796">
        <v>2.0207999999999999</v>
      </c>
      <c r="L4796">
        <v>2.0207999999999999</v>
      </c>
    </row>
    <row r="4797" spans="1:12" x14ac:dyDescent="0.25">
      <c r="A4797" t="s">
        <v>727</v>
      </c>
      <c r="B4797">
        <v>2018</v>
      </c>
      <c r="C4797" t="s">
        <v>701</v>
      </c>
      <c r="D4797">
        <v>1.0719000000000001</v>
      </c>
      <c r="E4797">
        <v>1.0719000000000001</v>
      </c>
      <c r="F4797">
        <v>1.0719000000000001</v>
      </c>
      <c r="G4797">
        <v>1.0719000000000001</v>
      </c>
      <c r="H4797">
        <v>1.0719000000000001</v>
      </c>
      <c r="I4797">
        <v>1.0719000000000001</v>
      </c>
      <c r="J4797">
        <v>1.0719000000000001</v>
      </c>
      <c r="K4797">
        <v>1.0719000000000001</v>
      </c>
      <c r="L4797">
        <v>1.0719000000000001</v>
      </c>
    </row>
    <row r="4798" spans="1:12" x14ac:dyDescent="0.25">
      <c r="A4798" t="s">
        <v>727</v>
      </c>
      <c r="B4798">
        <v>2018</v>
      </c>
      <c r="C4798" t="s">
        <v>698</v>
      </c>
      <c r="D4798">
        <v>0.95509999999999995</v>
      </c>
      <c r="E4798">
        <v>0.95509999999999995</v>
      </c>
      <c r="F4798">
        <v>0.95509999999999995</v>
      </c>
      <c r="G4798">
        <v>0.95509999999999995</v>
      </c>
      <c r="H4798">
        <v>0.95509999999999995</v>
      </c>
      <c r="I4798">
        <v>0.95509999999999995</v>
      </c>
      <c r="J4798">
        <v>0.95509999999999995</v>
      </c>
      <c r="K4798">
        <v>0.95509999999999995</v>
      </c>
      <c r="L4798">
        <v>0.95509999999999995</v>
      </c>
    </row>
    <row r="4799" spans="1:12" x14ac:dyDescent="0.25">
      <c r="A4799" t="s">
        <v>727</v>
      </c>
      <c r="B4799">
        <v>2018</v>
      </c>
      <c r="C4799" t="s">
        <v>700</v>
      </c>
      <c r="D4799">
        <v>1.1008</v>
      </c>
      <c r="E4799">
        <v>1.1008</v>
      </c>
      <c r="F4799">
        <v>1.1008</v>
      </c>
      <c r="G4799">
        <v>1.1008</v>
      </c>
      <c r="H4799">
        <v>1.1008</v>
      </c>
      <c r="I4799">
        <v>1.1008</v>
      </c>
      <c r="J4799">
        <v>1.1008</v>
      </c>
      <c r="K4799">
        <v>1.1008</v>
      </c>
      <c r="L4799">
        <v>1.1008</v>
      </c>
    </row>
    <row r="4800" spans="1:12" x14ac:dyDescent="0.25">
      <c r="A4800" t="s">
        <v>727</v>
      </c>
      <c r="B4800">
        <v>2018</v>
      </c>
      <c r="C4800" t="s">
        <v>699</v>
      </c>
      <c r="D4800">
        <v>9.9000000000000005E-2</v>
      </c>
      <c r="E4800">
        <v>9.9000000000000005E-2</v>
      </c>
      <c r="F4800">
        <v>9.9000000000000005E-2</v>
      </c>
      <c r="G4800">
        <v>9.9000000000000005E-2</v>
      </c>
      <c r="H4800">
        <v>9.9000000000000005E-2</v>
      </c>
      <c r="I4800">
        <v>9.9000000000000005E-2</v>
      </c>
      <c r="J4800">
        <v>9.9000000000000005E-2</v>
      </c>
      <c r="K4800">
        <v>9.9000000000000005E-2</v>
      </c>
      <c r="L4800">
        <v>9.9000000000000005E-2</v>
      </c>
    </row>
    <row r="4801" spans="1:12" x14ac:dyDescent="0.25">
      <c r="A4801" t="s">
        <v>727</v>
      </c>
      <c r="B4801">
        <v>2018</v>
      </c>
      <c r="C4801" t="s">
        <v>702</v>
      </c>
      <c r="D4801">
        <v>0.22020000000000001</v>
      </c>
      <c r="E4801">
        <v>0.22020000000000001</v>
      </c>
      <c r="F4801">
        <v>0.22020000000000001</v>
      </c>
      <c r="G4801">
        <v>0.22020000000000001</v>
      </c>
      <c r="H4801">
        <v>0.22020000000000001</v>
      </c>
      <c r="I4801">
        <v>0.22020000000000001</v>
      </c>
      <c r="J4801">
        <v>0.22020000000000001</v>
      </c>
      <c r="K4801">
        <v>0.22020000000000001</v>
      </c>
      <c r="L4801">
        <v>0.22020000000000001</v>
      </c>
    </row>
    <row r="4802" spans="1:12" x14ac:dyDescent="0.25">
      <c r="A4802" t="s">
        <v>727</v>
      </c>
      <c r="B4802">
        <v>2018</v>
      </c>
      <c r="C4802" t="s">
        <v>697</v>
      </c>
      <c r="D4802">
        <v>3.4906000000000001</v>
      </c>
      <c r="E4802">
        <v>3.4906000000000001</v>
      </c>
      <c r="F4802">
        <v>3.4906000000000001</v>
      </c>
      <c r="G4802">
        <v>3.4906000000000001</v>
      </c>
      <c r="H4802">
        <v>3.4906000000000001</v>
      </c>
      <c r="I4802">
        <v>3.4906000000000001</v>
      </c>
      <c r="J4802">
        <v>3.4906000000000001</v>
      </c>
      <c r="K4802">
        <v>3.4906000000000001</v>
      </c>
      <c r="L4802">
        <v>3.4906000000000001</v>
      </c>
    </row>
    <row r="4803" spans="1:12" x14ac:dyDescent="0.25">
      <c r="A4803" t="s">
        <v>727</v>
      </c>
      <c r="B4803">
        <v>2018</v>
      </c>
      <c r="C4803" t="s">
        <v>703</v>
      </c>
      <c r="D4803">
        <v>4.36E-2</v>
      </c>
      <c r="E4803">
        <v>4.36E-2</v>
      </c>
      <c r="F4803">
        <v>4.36E-2</v>
      </c>
      <c r="G4803">
        <v>4.36E-2</v>
      </c>
      <c r="H4803">
        <v>4.36E-2</v>
      </c>
      <c r="I4803">
        <v>4.36E-2</v>
      </c>
      <c r="J4803">
        <v>4.36E-2</v>
      </c>
      <c r="K4803">
        <v>4.36E-2</v>
      </c>
      <c r="L4803">
        <v>4.36E-2</v>
      </c>
    </row>
    <row r="4804" spans="1:12" x14ac:dyDescent="0.25">
      <c r="A4804" t="s">
        <v>728</v>
      </c>
      <c r="B4804">
        <v>2018</v>
      </c>
      <c r="C4804" t="s">
        <v>698</v>
      </c>
      <c r="D4804">
        <v>0.61409999999999998</v>
      </c>
      <c r="E4804">
        <v>0.61409999999999998</v>
      </c>
      <c r="F4804">
        <v>0.61409999999999998</v>
      </c>
      <c r="G4804">
        <v>0.61409999999999998</v>
      </c>
      <c r="H4804">
        <v>0.61409999999999998</v>
      </c>
      <c r="I4804">
        <v>0.61409999999999998</v>
      </c>
      <c r="J4804">
        <v>0.61409999999999998</v>
      </c>
      <c r="K4804">
        <v>0.61409999999999998</v>
      </c>
      <c r="L4804">
        <v>0.61409999999999998</v>
      </c>
    </row>
    <row r="4805" spans="1:12" x14ac:dyDescent="0.25">
      <c r="A4805" t="s">
        <v>728</v>
      </c>
      <c r="B4805">
        <v>2018</v>
      </c>
      <c r="C4805" t="s">
        <v>701</v>
      </c>
      <c r="D4805">
        <v>0.58599999999999997</v>
      </c>
      <c r="E4805">
        <v>0.58599999999999997</v>
      </c>
      <c r="F4805">
        <v>0.58599999999999997</v>
      </c>
      <c r="G4805">
        <v>0.58599999999999997</v>
      </c>
      <c r="H4805">
        <v>0.58599999999999997</v>
      </c>
      <c r="I4805">
        <v>0.58599999999999997</v>
      </c>
      <c r="J4805">
        <v>0.58599999999999997</v>
      </c>
      <c r="K4805">
        <v>0.58599999999999997</v>
      </c>
      <c r="L4805">
        <v>0.58599999999999997</v>
      </c>
    </row>
    <row r="4806" spans="1:12" x14ac:dyDescent="0.25">
      <c r="A4806" t="s">
        <v>728</v>
      </c>
      <c r="B4806">
        <v>2018</v>
      </c>
      <c r="C4806" t="s">
        <v>699</v>
      </c>
      <c r="D4806">
        <v>5.1700000000000003E-2</v>
      </c>
      <c r="E4806">
        <v>5.1700000000000003E-2</v>
      </c>
      <c r="F4806">
        <v>5.1700000000000003E-2</v>
      </c>
      <c r="G4806">
        <v>5.1700000000000003E-2</v>
      </c>
      <c r="H4806">
        <v>5.1700000000000003E-2</v>
      </c>
      <c r="I4806">
        <v>5.1700000000000003E-2</v>
      </c>
      <c r="J4806">
        <v>5.1700000000000003E-2</v>
      </c>
      <c r="K4806">
        <v>5.1700000000000003E-2</v>
      </c>
      <c r="L4806">
        <v>5.1700000000000003E-2</v>
      </c>
    </row>
    <row r="4807" spans="1:12" x14ac:dyDescent="0.25">
      <c r="A4807" t="s">
        <v>728</v>
      </c>
      <c r="B4807">
        <v>2018</v>
      </c>
      <c r="C4807" t="s">
        <v>703</v>
      </c>
      <c r="D4807">
        <v>2.2800000000000001E-2</v>
      </c>
      <c r="E4807">
        <v>2.2800000000000001E-2</v>
      </c>
      <c r="F4807">
        <v>2.2800000000000001E-2</v>
      </c>
      <c r="G4807">
        <v>2.2800000000000001E-2</v>
      </c>
      <c r="H4807">
        <v>2.2800000000000001E-2</v>
      </c>
      <c r="I4807">
        <v>2.2800000000000001E-2</v>
      </c>
      <c r="J4807">
        <v>2.2800000000000001E-2</v>
      </c>
      <c r="K4807">
        <v>2.2800000000000001E-2</v>
      </c>
      <c r="L4807">
        <v>2.2800000000000001E-2</v>
      </c>
    </row>
    <row r="4808" spans="1:12" x14ac:dyDescent="0.25">
      <c r="A4808" t="s">
        <v>728</v>
      </c>
      <c r="B4808">
        <v>2018</v>
      </c>
      <c r="C4808" t="s">
        <v>702</v>
      </c>
      <c r="D4808">
        <v>0.115</v>
      </c>
      <c r="E4808">
        <v>0.115</v>
      </c>
      <c r="F4808">
        <v>0.115</v>
      </c>
      <c r="G4808">
        <v>0.115</v>
      </c>
      <c r="H4808">
        <v>0.115</v>
      </c>
      <c r="I4808">
        <v>0.115</v>
      </c>
      <c r="J4808">
        <v>0.115</v>
      </c>
      <c r="K4808">
        <v>0.115</v>
      </c>
      <c r="L4808">
        <v>0.115</v>
      </c>
    </row>
    <row r="4809" spans="1:12" x14ac:dyDescent="0.25">
      <c r="A4809" t="s">
        <v>728</v>
      </c>
      <c r="B4809">
        <v>2018</v>
      </c>
      <c r="C4809" t="s">
        <v>700</v>
      </c>
      <c r="D4809">
        <v>0.57469999999999999</v>
      </c>
      <c r="E4809">
        <v>0.57469999999999999</v>
      </c>
      <c r="F4809">
        <v>0.57469999999999999</v>
      </c>
      <c r="G4809">
        <v>0.57469999999999999</v>
      </c>
      <c r="H4809">
        <v>0.57469999999999999</v>
      </c>
      <c r="I4809">
        <v>0.57469999999999999</v>
      </c>
      <c r="J4809">
        <v>0.57469999999999999</v>
      </c>
      <c r="K4809">
        <v>0.57469999999999999</v>
      </c>
      <c r="L4809">
        <v>0.57469999999999999</v>
      </c>
    </row>
    <row r="4810" spans="1:12" x14ac:dyDescent="0.25">
      <c r="A4810" t="s">
        <v>728</v>
      </c>
      <c r="B4810">
        <v>2018</v>
      </c>
      <c r="C4810" t="s">
        <v>697</v>
      </c>
      <c r="D4810">
        <v>1.9642999999999999</v>
      </c>
      <c r="E4810">
        <v>1.9642999999999999</v>
      </c>
      <c r="F4810">
        <v>1.9642999999999999</v>
      </c>
      <c r="G4810">
        <v>1.9642999999999999</v>
      </c>
      <c r="H4810">
        <v>1.9642999999999999</v>
      </c>
      <c r="I4810">
        <v>1.9642999999999999</v>
      </c>
      <c r="J4810">
        <v>1.9642999999999999</v>
      </c>
      <c r="K4810">
        <v>1.9642999999999999</v>
      </c>
      <c r="L4810">
        <v>1.9642999999999999</v>
      </c>
    </row>
    <row r="4811" spans="1:12" x14ac:dyDescent="0.25">
      <c r="A4811" t="s">
        <v>729</v>
      </c>
      <c r="B4811">
        <v>2018</v>
      </c>
      <c r="C4811" t="s">
        <v>700</v>
      </c>
      <c r="D4811">
        <v>1.1651</v>
      </c>
      <c r="E4811">
        <v>1.1651</v>
      </c>
      <c r="F4811">
        <v>1.1651</v>
      </c>
      <c r="G4811">
        <v>1.1651</v>
      </c>
      <c r="H4811">
        <v>1.1651</v>
      </c>
      <c r="I4811">
        <v>1.1651</v>
      </c>
      <c r="J4811">
        <v>1.1651</v>
      </c>
      <c r="K4811">
        <v>1.1651</v>
      </c>
      <c r="L4811">
        <v>1.1651</v>
      </c>
    </row>
    <row r="4812" spans="1:12" x14ac:dyDescent="0.25">
      <c r="A4812" t="s">
        <v>729</v>
      </c>
      <c r="B4812">
        <v>2018</v>
      </c>
      <c r="C4812" t="s">
        <v>703</v>
      </c>
      <c r="D4812">
        <v>4.6199999999999998E-2</v>
      </c>
      <c r="E4812">
        <v>4.6199999999999998E-2</v>
      </c>
      <c r="F4812">
        <v>4.6199999999999998E-2</v>
      </c>
      <c r="G4812">
        <v>4.6199999999999998E-2</v>
      </c>
      <c r="H4812">
        <v>4.6199999999999998E-2</v>
      </c>
      <c r="I4812">
        <v>4.6199999999999998E-2</v>
      </c>
      <c r="J4812">
        <v>4.6199999999999998E-2</v>
      </c>
      <c r="K4812">
        <v>4.6199999999999998E-2</v>
      </c>
      <c r="L4812">
        <v>4.6199999999999998E-2</v>
      </c>
    </row>
    <row r="4813" spans="1:12" x14ac:dyDescent="0.25">
      <c r="A4813" t="s">
        <v>729</v>
      </c>
      <c r="B4813">
        <v>2018</v>
      </c>
      <c r="C4813" t="s">
        <v>702</v>
      </c>
      <c r="D4813">
        <v>0.2331</v>
      </c>
      <c r="E4813">
        <v>0.2331</v>
      </c>
      <c r="F4813">
        <v>0.2331</v>
      </c>
      <c r="G4813">
        <v>0.2331</v>
      </c>
      <c r="H4813">
        <v>0.2331</v>
      </c>
      <c r="I4813">
        <v>0.2331</v>
      </c>
      <c r="J4813">
        <v>0.2331</v>
      </c>
      <c r="K4813">
        <v>0.2331</v>
      </c>
      <c r="L4813">
        <v>0.2331</v>
      </c>
    </row>
    <row r="4814" spans="1:12" x14ac:dyDescent="0.25">
      <c r="A4814" t="s">
        <v>729</v>
      </c>
      <c r="B4814">
        <v>2018</v>
      </c>
      <c r="C4814" t="s">
        <v>701</v>
      </c>
      <c r="D4814">
        <v>1.1847000000000001</v>
      </c>
      <c r="E4814">
        <v>1.1847000000000001</v>
      </c>
      <c r="F4814">
        <v>1.1847000000000001</v>
      </c>
      <c r="G4814">
        <v>1.1847000000000001</v>
      </c>
      <c r="H4814">
        <v>1.1847000000000001</v>
      </c>
      <c r="I4814">
        <v>1.1847000000000001</v>
      </c>
      <c r="J4814">
        <v>1.1847000000000001</v>
      </c>
      <c r="K4814">
        <v>1.1847000000000001</v>
      </c>
      <c r="L4814">
        <v>1.1847000000000001</v>
      </c>
    </row>
    <row r="4815" spans="1:12" x14ac:dyDescent="0.25">
      <c r="A4815" t="s">
        <v>729</v>
      </c>
      <c r="B4815">
        <v>2018</v>
      </c>
      <c r="C4815" t="s">
        <v>698</v>
      </c>
      <c r="D4815">
        <v>1.0290999999999999</v>
      </c>
      <c r="E4815">
        <v>1.0290999999999999</v>
      </c>
      <c r="F4815">
        <v>1.0290999999999999</v>
      </c>
      <c r="G4815">
        <v>1.0290999999999999</v>
      </c>
      <c r="H4815">
        <v>1.0290999999999999</v>
      </c>
      <c r="I4815">
        <v>1.0290999999999999</v>
      </c>
      <c r="J4815">
        <v>1.0290999999999999</v>
      </c>
      <c r="K4815">
        <v>1.0290999999999999</v>
      </c>
      <c r="L4815">
        <v>1.0290999999999999</v>
      </c>
    </row>
    <row r="4816" spans="1:12" x14ac:dyDescent="0.25">
      <c r="A4816" t="s">
        <v>729</v>
      </c>
      <c r="B4816">
        <v>2018</v>
      </c>
      <c r="C4816" t="s">
        <v>697</v>
      </c>
      <c r="D4816">
        <v>3.7629000000000001</v>
      </c>
      <c r="E4816">
        <v>3.7629000000000001</v>
      </c>
      <c r="F4816">
        <v>3.7629000000000001</v>
      </c>
      <c r="G4816">
        <v>3.7629000000000001</v>
      </c>
      <c r="H4816">
        <v>3.7629000000000001</v>
      </c>
      <c r="I4816">
        <v>3.7629000000000001</v>
      </c>
      <c r="J4816">
        <v>3.7629000000000001</v>
      </c>
      <c r="K4816">
        <v>3.7629000000000001</v>
      </c>
      <c r="L4816">
        <v>3.7629000000000001</v>
      </c>
    </row>
    <row r="4817" spans="1:12" x14ac:dyDescent="0.25">
      <c r="A4817" t="s">
        <v>729</v>
      </c>
      <c r="B4817">
        <v>2018</v>
      </c>
      <c r="C4817" t="s">
        <v>699</v>
      </c>
      <c r="D4817">
        <v>0.1048</v>
      </c>
      <c r="E4817">
        <v>0.1048</v>
      </c>
      <c r="F4817">
        <v>0.1048</v>
      </c>
      <c r="G4817">
        <v>0.1048</v>
      </c>
      <c r="H4817">
        <v>0.1048</v>
      </c>
      <c r="I4817">
        <v>0.1048</v>
      </c>
      <c r="J4817">
        <v>0.1048</v>
      </c>
      <c r="K4817">
        <v>0.1048</v>
      </c>
      <c r="L4817">
        <v>0.1048</v>
      </c>
    </row>
    <row r="4818" spans="1:12" x14ac:dyDescent="0.25">
      <c r="A4818" t="s">
        <v>730</v>
      </c>
      <c r="B4818">
        <v>2018</v>
      </c>
      <c r="C4818" t="s">
        <v>701</v>
      </c>
      <c r="D4818">
        <v>0.18290000000000001</v>
      </c>
      <c r="E4818">
        <v>0.18290000000000001</v>
      </c>
      <c r="F4818">
        <v>0.18290000000000001</v>
      </c>
      <c r="G4818">
        <v>0.18290000000000001</v>
      </c>
      <c r="H4818">
        <v>0.18290000000000001</v>
      </c>
      <c r="I4818">
        <v>0.18290000000000001</v>
      </c>
      <c r="J4818">
        <v>0.18290000000000001</v>
      </c>
      <c r="K4818">
        <v>0.18290000000000001</v>
      </c>
      <c r="L4818">
        <v>0.18290000000000001</v>
      </c>
    </row>
    <row r="4819" spans="1:12" x14ac:dyDescent="0.25">
      <c r="A4819" t="s">
        <v>730</v>
      </c>
      <c r="B4819">
        <v>2018</v>
      </c>
      <c r="C4819" t="s">
        <v>702</v>
      </c>
      <c r="D4819">
        <v>3.8399999999999997E-2</v>
      </c>
      <c r="E4819">
        <v>3.8399999999999997E-2</v>
      </c>
      <c r="F4819">
        <v>3.8399999999999997E-2</v>
      </c>
      <c r="G4819">
        <v>3.8399999999999997E-2</v>
      </c>
      <c r="H4819">
        <v>3.8399999999999997E-2</v>
      </c>
      <c r="I4819">
        <v>3.8399999999999997E-2</v>
      </c>
      <c r="J4819">
        <v>3.8399999999999997E-2</v>
      </c>
      <c r="K4819">
        <v>3.8399999999999997E-2</v>
      </c>
      <c r="L4819">
        <v>3.8399999999999997E-2</v>
      </c>
    </row>
    <row r="4820" spans="1:12" x14ac:dyDescent="0.25">
      <c r="A4820" t="s">
        <v>730</v>
      </c>
      <c r="B4820">
        <v>2018</v>
      </c>
      <c r="C4820" t="s">
        <v>699</v>
      </c>
      <c r="D4820">
        <v>1.7299999999999999E-2</v>
      </c>
      <c r="E4820">
        <v>1.7299999999999999E-2</v>
      </c>
      <c r="F4820">
        <v>1.7299999999999999E-2</v>
      </c>
      <c r="G4820">
        <v>1.7299999999999999E-2</v>
      </c>
      <c r="H4820">
        <v>1.7299999999999999E-2</v>
      </c>
      <c r="I4820">
        <v>1.7299999999999999E-2</v>
      </c>
      <c r="J4820">
        <v>1.7299999999999999E-2</v>
      </c>
      <c r="K4820">
        <v>1.7299999999999999E-2</v>
      </c>
      <c r="L4820">
        <v>1.7299999999999999E-2</v>
      </c>
    </row>
    <row r="4821" spans="1:12" x14ac:dyDescent="0.25">
      <c r="A4821" t="s">
        <v>730</v>
      </c>
      <c r="B4821">
        <v>2018</v>
      </c>
      <c r="C4821" t="s">
        <v>700</v>
      </c>
      <c r="D4821">
        <v>0.19220000000000001</v>
      </c>
      <c r="E4821">
        <v>0.19220000000000001</v>
      </c>
      <c r="F4821">
        <v>0.19220000000000001</v>
      </c>
      <c r="G4821">
        <v>0.19220000000000001</v>
      </c>
      <c r="H4821">
        <v>0.19220000000000001</v>
      </c>
      <c r="I4821">
        <v>0.19220000000000001</v>
      </c>
      <c r="J4821">
        <v>0.19220000000000001</v>
      </c>
      <c r="K4821">
        <v>0.19220000000000001</v>
      </c>
      <c r="L4821">
        <v>0.19220000000000001</v>
      </c>
    </row>
    <row r="4822" spans="1:12" x14ac:dyDescent="0.25">
      <c r="A4822" t="s">
        <v>730</v>
      </c>
      <c r="B4822">
        <v>2018</v>
      </c>
      <c r="C4822" t="s">
        <v>697</v>
      </c>
      <c r="D4822">
        <v>0.62509999999999999</v>
      </c>
      <c r="E4822">
        <v>0.62509999999999999</v>
      </c>
      <c r="F4822">
        <v>0.62509999999999999</v>
      </c>
      <c r="G4822">
        <v>0.62509999999999999</v>
      </c>
      <c r="H4822">
        <v>0.62509999999999999</v>
      </c>
      <c r="I4822">
        <v>0.62509999999999999</v>
      </c>
      <c r="J4822">
        <v>0.62509999999999999</v>
      </c>
      <c r="K4822">
        <v>0.62509999999999999</v>
      </c>
      <c r="L4822">
        <v>0.62509999999999999</v>
      </c>
    </row>
    <row r="4823" spans="1:12" x14ac:dyDescent="0.25">
      <c r="A4823" t="s">
        <v>730</v>
      </c>
      <c r="B4823">
        <v>2018</v>
      </c>
      <c r="C4823" t="s">
        <v>703</v>
      </c>
      <c r="D4823">
        <v>7.6E-3</v>
      </c>
      <c r="E4823">
        <v>7.6E-3</v>
      </c>
      <c r="F4823">
        <v>7.6E-3</v>
      </c>
      <c r="G4823">
        <v>7.6E-3</v>
      </c>
      <c r="H4823">
        <v>7.6E-3</v>
      </c>
      <c r="I4823">
        <v>7.6E-3</v>
      </c>
      <c r="J4823">
        <v>7.6E-3</v>
      </c>
      <c r="K4823">
        <v>7.6E-3</v>
      </c>
      <c r="L4823">
        <v>7.6E-3</v>
      </c>
    </row>
    <row r="4824" spans="1:12" x14ac:dyDescent="0.25">
      <c r="A4824" t="s">
        <v>730</v>
      </c>
      <c r="B4824">
        <v>2018</v>
      </c>
      <c r="C4824" t="s">
        <v>698</v>
      </c>
      <c r="D4824">
        <v>0.1867</v>
      </c>
      <c r="E4824">
        <v>0.1867</v>
      </c>
      <c r="F4824">
        <v>0.1867</v>
      </c>
      <c r="G4824">
        <v>0.1867</v>
      </c>
      <c r="H4824">
        <v>0.1867</v>
      </c>
      <c r="I4824">
        <v>0.1867</v>
      </c>
      <c r="J4824">
        <v>0.1867</v>
      </c>
      <c r="K4824">
        <v>0.1867</v>
      </c>
      <c r="L4824">
        <v>0.1867</v>
      </c>
    </row>
    <row r="4825" spans="1:12" x14ac:dyDescent="0.25">
      <c r="A4825" t="s">
        <v>731</v>
      </c>
      <c r="B4825">
        <v>2018</v>
      </c>
      <c r="C4825" t="s">
        <v>697</v>
      </c>
      <c r="D4825">
        <v>1.1162000000000001</v>
      </c>
      <c r="E4825">
        <v>1.1162000000000001</v>
      </c>
      <c r="F4825">
        <v>1.1162000000000001</v>
      </c>
      <c r="G4825">
        <v>1.1162000000000001</v>
      </c>
      <c r="H4825">
        <v>1.1162000000000001</v>
      </c>
      <c r="I4825">
        <v>1.1162000000000001</v>
      </c>
      <c r="J4825">
        <v>1.1162000000000001</v>
      </c>
      <c r="K4825">
        <v>1.1162000000000001</v>
      </c>
      <c r="L4825">
        <v>1.1162000000000001</v>
      </c>
    </row>
    <row r="4826" spans="1:12" x14ac:dyDescent="0.25">
      <c r="A4826" t="s">
        <v>731</v>
      </c>
      <c r="B4826">
        <v>2018</v>
      </c>
      <c r="C4826" t="s">
        <v>699</v>
      </c>
      <c r="D4826">
        <v>3.0599999999999999E-2</v>
      </c>
      <c r="E4826">
        <v>3.0599999999999999E-2</v>
      </c>
      <c r="F4826">
        <v>3.0599999999999999E-2</v>
      </c>
      <c r="G4826">
        <v>3.0599999999999999E-2</v>
      </c>
      <c r="H4826">
        <v>3.0599999999999999E-2</v>
      </c>
      <c r="I4826">
        <v>3.0599999999999999E-2</v>
      </c>
      <c r="J4826">
        <v>3.0599999999999999E-2</v>
      </c>
      <c r="K4826">
        <v>3.0599999999999999E-2</v>
      </c>
      <c r="L4826">
        <v>3.0599999999999999E-2</v>
      </c>
    </row>
    <row r="4827" spans="1:12" x14ac:dyDescent="0.25">
      <c r="A4827" t="s">
        <v>731</v>
      </c>
      <c r="B4827">
        <v>2018</v>
      </c>
      <c r="C4827" t="s">
        <v>702</v>
      </c>
      <c r="D4827">
        <v>6.8099999999999994E-2</v>
      </c>
      <c r="E4827">
        <v>6.8099999999999994E-2</v>
      </c>
      <c r="F4827">
        <v>6.8099999999999994E-2</v>
      </c>
      <c r="G4827">
        <v>6.8099999999999994E-2</v>
      </c>
      <c r="H4827">
        <v>6.8099999999999994E-2</v>
      </c>
      <c r="I4827">
        <v>6.8099999999999994E-2</v>
      </c>
      <c r="J4827">
        <v>6.8099999999999994E-2</v>
      </c>
      <c r="K4827">
        <v>6.8099999999999994E-2</v>
      </c>
      <c r="L4827">
        <v>6.8099999999999994E-2</v>
      </c>
    </row>
    <row r="4828" spans="1:12" x14ac:dyDescent="0.25">
      <c r="A4828" t="s">
        <v>731</v>
      </c>
      <c r="B4828">
        <v>2018</v>
      </c>
      <c r="C4828" t="s">
        <v>698</v>
      </c>
      <c r="D4828">
        <v>0.31240000000000001</v>
      </c>
      <c r="E4828">
        <v>0.31240000000000001</v>
      </c>
      <c r="F4828">
        <v>0.31240000000000001</v>
      </c>
      <c r="G4828">
        <v>0.31240000000000001</v>
      </c>
      <c r="H4828">
        <v>0.31240000000000001</v>
      </c>
      <c r="I4828">
        <v>0.31240000000000001</v>
      </c>
      <c r="J4828">
        <v>0.31240000000000001</v>
      </c>
      <c r="K4828">
        <v>0.31240000000000001</v>
      </c>
      <c r="L4828">
        <v>0.31240000000000001</v>
      </c>
    </row>
    <row r="4829" spans="1:12" x14ac:dyDescent="0.25">
      <c r="A4829" t="s">
        <v>731</v>
      </c>
      <c r="B4829">
        <v>2018</v>
      </c>
      <c r="C4829" t="s">
        <v>701</v>
      </c>
      <c r="D4829">
        <v>0.35099999999999998</v>
      </c>
      <c r="E4829">
        <v>0.35099999999999998</v>
      </c>
      <c r="F4829">
        <v>0.35099999999999998</v>
      </c>
      <c r="G4829">
        <v>0.35099999999999998</v>
      </c>
      <c r="H4829">
        <v>0.35099999999999998</v>
      </c>
      <c r="I4829">
        <v>0.35099999999999998</v>
      </c>
      <c r="J4829">
        <v>0.35099999999999998</v>
      </c>
      <c r="K4829">
        <v>0.35099999999999998</v>
      </c>
      <c r="L4829">
        <v>0.35099999999999998</v>
      </c>
    </row>
    <row r="4830" spans="1:12" x14ac:dyDescent="0.25">
      <c r="A4830" t="s">
        <v>731</v>
      </c>
      <c r="B4830">
        <v>2018</v>
      </c>
      <c r="C4830" t="s">
        <v>700</v>
      </c>
      <c r="D4830">
        <v>0.34050000000000002</v>
      </c>
      <c r="E4830">
        <v>0.34050000000000002</v>
      </c>
      <c r="F4830">
        <v>0.34050000000000002</v>
      </c>
      <c r="G4830">
        <v>0.34050000000000002</v>
      </c>
      <c r="H4830">
        <v>0.34050000000000002</v>
      </c>
      <c r="I4830">
        <v>0.34050000000000002</v>
      </c>
      <c r="J4830">
        <v>0.34050000000000002</v>
      </c>
      <c r="K4830">
        <v>0.34050000000000002</v>
      </c>
      <c r="L4830">
        <v>0.34050000000000002</v>
      </c>
    </row>
    <row r="4831" spans="1:12" x14ac:dyDescent="0.25">
      <c r="A4831" t="s">
        <v>731</v>
      </c>
      <c r="B4831">
        <v>2018</v>
      </c>
      <c r="C4831" t="s">
        <v>703</v>
      </c>
      <c r="D4831">
        <v>1.35E-2</v>
      </c>
      <c r="E4831">
        <v>1.35E-2</v>
      </c>
      <c r="F4831">
        <v>1.35E-2</v>
      </c>
      <c r="G4831">
        <v>1.35E-2</v>
      </c>
      <c r="H4831">
        <v>1.35E-2</v>
      </c>
      <c r="I4831">
        <v>1.35E-2</v>
      </c>
      <c r="J4831">
        <v>1.35E-2</v>
      </c>
      <c r="K4831">
        <v>1.35E-2</v>
      </c>
      <c r="L4831">
        <v>1.35E-2</v>
      </c>
    </row>
    <row r="4832" spans="1:12" x14ac:dyDescent="0.25">
      <c r="A4832" t="s">
        <v>732</v>
      </c>
      <c r="B4832">
        <v>2018</v>
      </c>
      <c r="C4832" t="s">
        <v>699</v>
      </c>
      <c r="D4832">
        <v>5.6099999999999997E-2</v>
      </c>
      <c r="E4832">
        <v>5.6099999999999997E-2</v>
      </c>
      <c r="F4832">
        <v>5.6099999999999997E-2</v>
      </c>
      <c r="G4832">
        <v>5.6099999999999997E-2</v>
      </c>
      <c r="H4832">
        <v>5.6099999999999997E-2</v>
      </c>
      <c r="I4832">
        <v>5.6099999999999997E-2</v>
      </c>
      <c r="J4832">
        <v>5.6099999999999997E-2</v>
      </c>
      <c r="K4832">
        <v>5.6099999999999997E-2</v>
      </c>
      <c r="L4832">
        <v>5.6099999999999997E-2</v>
      </c>
    </row>
    <row r="4833" spans="1:12" x14ac:dyDescent="0.25">
      <c r="A4833" t="s">
        <v>732</v>
      </c>
      <c r="B4833">
        <v>2018</v>
      </c>
      <c r="C4833" t="s">
        <v>700</v>
      </c>
      <c r="D4833">
        <v>0.62370000000000003</v>
      </c>
      <c r="E4833">
        <v>0.62370000000000003</v>
      </c>
      <c r="F4833">
        <v>0.62370000000000003</v>
      </c>
      <c r="G4833">
        <v>0.62370000000000003</v>
      </c>
      <c r="H4833">
        <v>0.62370000000000003</v>
      </c>
      <c r="I4833">
        <v>0.62370000000000003</v>
      </c>
      <c r="J4833">
        <v>0.62370000000000003</v>
      </c>
      <c r="K4833">
        <v>0.62370000000000003</v>
      </c>
      <c r="L4833">
        <v>0.62370000000000003</v>
      </c>
    </row>
    <row r="4834" spans="1:12" x14ac:dyDescent="0.25">
      <c r="A4834" t="s">
        <v>732</v>
      </c>
      <c r="B4834">
        <v>2018</v>
      </c>
      <c r="C4834" t="s">
        <v>702</v>
      </c>
      <c r="D4834">
        <v>0.12479999999999999</v>
      </c>
      <c r="E4834">
        <v>0.12479999999999999</v>
      </c>
      <c r="F4834">
        <v>0.12479999999999999</v>
      </c>
      <c r="G4834">
        <v>0.12479999999999999</v>
      </c>
      <c r="H4834">
        <v>0.12479999999999999</v>
      </c>
      <c r="I4834">
        <v>0.12479999999999999</v>
      </c>
      <c r="J4834">
        <v>0.12479999999999999</v>
      </c>
      <c r="K4834">
        <v>0.12479999999999999</v>
      </c>
      <c r="L4834">
        <v>0.12479999999999999</v>
      </c>
    </row>
    <row r="4835" spans="1:12" x14ac:dyDescent="0.25">
      <c r="A4835" t="s">
        <v>732</v>
      </c>
      <c r="B4835">
        <v>2018</v>
      </c>
      <c r="C4835" t="s">
        <v>703</v>
      </c>
      <c r="D4835">
        <v>2.47E-2</v>
      </c>
      <c r="E4835">
        <v>2.47E-2</v>
      </c>
      <c r="F4835">
        <v>2.47E-2</v>
      </c>
      <c r="G4835">
        <v>2.47E-2</v>
      </c>
      <c r="H4835">
        <v>2.47E-2</v>
      </c>
      <c r="I4835">
        <v>2.47E-2</v>
      </c>
      <c r="J4835">
        <v>2.47E-2</v>
      </c>
      <c r="K4835">
        <v>2.47E-2</v>
      </c>
      <c r="L4835">
        <v>2.47E-2</v>
      </c>
    </row>
    <row r="4836" spans="1:12" x14ac:dyDescent="0.25">
      <c r="A4836" t="s">
        <v>732</v>
      </c>
      <c r="B4836">
        <v>2018</v>
      </c>
      <c r="C4836" t="s">
        <v>698</v>
      </c>
      <c r="D4836">
        <v>0.4506</v>
      </c>
      <c r="E4836">
        <v>0.4506</v>
      </c>
      <c r="F4836">
        <v>0.4506</v>
      </c>
      <c r="G4836">
        <v>0.4506</v>
      </c>
      <c r="H4836">
        <v>0.4506</v>
      </c>
      <c r="I4836">
        <v>0.4506</v>
      </c>
      <c r="J4836">
        <v>0.4506</v>
      </c>
      <c r="K4836">
        <v>0.4506</v>
      </c>
      <c r="L4836">
        <v>0.4506</v>
      </c>
    </row>
    <row r="4837" spans="1:12" x14ac:dyDescent="0.25">
      <c r="A4837" t="s">
        <v>732</v>
      </c>
      <c r="B4837">
        <v>2018</v>
      </c>
      <c r="C4837" t="s">
        <v>697</v>
      </c>
      <c r="D4837">
        <v>1.7974000000000001</v>
      </c>
      <c r="E4837">
        <v>1.7974000000000001</v>
      </c>
      <c r="F4837">
        <v>1.7974000000000001</v>
      </c>
      <c r="G4837">
        <v>1.7974000000000001</v>
      </c>
      <c r="H4837">
        <v>1.7974000000000001</v>
      </c>
      <c r="I4837">
        <v>1.7974000000000001</v>
      </c>
      <c r="J4837">
        <v>1.7974000000000001</v>
      </c>
      <c r="K4837">
        <v>1.7974000000000001</v>
      </c>
      <c r="L4837">
        <v>1.7974000000000001</v>
      </c>
    </row>
    <row r="4838" spans="1:12" x14ac:dyDescent="0.25">
      <c r="A4838" t="s">
        <v>732</v>
      </c>
      <c r="B4838">
        <v>2018</v>
      </c>
      <c r="C4838" t="s">
        <v>701</v>
      </c>
      <c r="D4838">
        <v>0.51749999999999996</v>
      </c>
      <c r="E4838">
        <v>0.51749999999999996</v>
      </c>
      <c r="F4838">
        <v>0.51749999999999996</v>
      </c>
      <c r="G4838">
        <v>0.51749999999999996</v>
      </c>
      <c r="H4838">
        <v>0.51749999999999996</v>
      </c>
      <c r="I4838">
        <v>0.51749999999999996</v>
      </c>
      <c r="J4838">
        <v>0.51749999999999996</v>
      </c>
      <c r="K4838">
        <v>0.51749999999999996</v>
      </c>
      <c r="L4838">
        <v>0.51749999999999996</v>
      </c>
    </row>
    <row r="4839" spans="1:12" x14ac:dyDescent="0.25">
      <c r="A4839" t="s">
        <v>733</v>
      </c>
      <c r="B4839">
        <v>2018</v>
      </c>
      <c r="C4839" t="s">
        <v>702</v>
      </c>
      <c r="D4839">
        <v>5.6800000000000003E-2</v>
      </c>
      <c r="E4839">
        <v>5.6800000000000003E-2</v>
      </c>
      <c r="F4839">
        <v>5.6800000000000003E-2</v>
      </c>
      <c r="G4839">
        <v>5.6800000000000003E-2</v>
      </c>
      <c r="H4839">
        <v>5.6800000000000003E-2</v>
      </c>
      <c r="I4839">
        <v>5.6800000000000003E-2</v>
      </c>
      <c r="J4839">
        <v>5.6800000000000003E-2</v>
      </c>
      <c r="K4839">
        <v>5.6800000000000003E-2</v>
      </c>
      <c r="L4839">
        <v>5.6800000000000003E-2</v>
      </c>
    </row>
    <row r="4840" spans="1:12" x14ac:dyDescent="0.25">
      <c r="A4840" t="s">
        <v>733</v>
      </c>
      <c r="B4840">
        <v>2018</v>
      </c>
      <c r="C4840" t="s">
        <v>699</v>
      </c>
      <c r="D4840">
        <v>2.5499999999999998E-2</v>
      </c>
      <c r="E4840">
        <v>2.5499999999999998E-2</v>
      </c>
      <c r="F4840">
        <v>2.5499999999999998E-2</v>
      </c>
      <c r="G4840">
        <v>2.5499999999999998E-2</v>
      </c>
      <c r="H4840">
        <v>2.5499999999999998E-2</v>
      </c>
      <c r="I4840">
        <v>2.5499999999999998E-2</v>
      </c>
      <c r="J4840">
        <v>2.5499999999999998E-2</v>
      </c>
      <c r="K4840">
        <v>2.5499999999999998E-2</v>
      </c>
      <c r="L4840">
        <v>2.5499999999999998E-2</v>
      </c>
    </row>
    <row r="4841" spans="1:12" x14ac:dyDescent="0.25">
      <c r="A4841" t="s">
        <v>733</v>
      </c>
      <c r="B4841">
        <v>2018</v>
      </c>
      <c r="C4841" t="s">
        <v>701</v>
      </c>
      <c r="D4841">
        <v>0.2261</v>
      </c>
      <c r="E4841">
        <v>0.2261</v>
      </c>
      <c r="F4841">
        <v>0.2261</v>
      </c>
      <c r="G4841">
        <v>0.2261</v>
      </c>
      <c r="H4841">
        <v>0.2261</v>
      </c>
      <c r="I4841">
        <v>0.2261</v>
      </c>
      <c r="J4841">
        <v>0.2261</v>
      </c>
      <c r="K4841">
        <v>0.2261</v>
      </c>
      <c r="L4841">
        <v>0.2261</v>
      </c>
    </row>
    <row r="4842" spans="1:12" x14ac:dyDescent="0.25">
      <c r="A4842" t="s">
        <v>733</v>
      </c>
      <c r="B4842">
        <v>2018</v>
      </c>
      <c r="C4842" t="s">
        <v>703</v>
      </c>
      <c r="D4842">
        <v>1.1299999999999999E-2</v>
      </c>
      <c r="E4842">
        <v>1.1299999999999999E-2</v>
      </c>
      <c r="F4842">
        <v>1.1299999999999999E-2</v>
      </c>
      <c r="G4842">
        <v>1.1299999999999999E-2</v>
      </c>
      <c r="H4842">
        <v>1.1299999999999999E-2</v>
      </c>
      <c r="I4842">
        <v>1.1299999999999999E-2</v>
      </c>
      <c r="J4842">
        <v>1.1299999999999999E-2</v>
      </c>
      <c r="K4842">
        <v>1.1299999999999999E-2</v>
      </c>
      <c r="L4842">
        <v>1.1299999999999999E-2</v>
      </c>
    </row>
    <row r="4843" spans="1:12" x14ac:dyDescent="0.25">
      <c r="A4843" t="s">
        <v>733</v>
      </c>
      <c r="B4843">
        <v>2018</v>
      </c>
      <c r="C4843" t="s">
        <v>698</v>
      </c>
      <c r="D4843">
        <v>0.22559999999999999</v>
      </c>
      <c r="E4843">
        <v>0.22559999999999999</v>
      </c>
      <c r="F4843">
        <v>0.22559999999999999</v>
      </c>
      <c r="G4843">
        <v>0.22559999999999999</v>
      </c>
      <c r="H4843">
        <v>0.22559999999999999</v>
      </c>
      <c r="I4843">
        <v>0.22559999999999999</v>
      </c>
      <c r="J4843">
        <v>0.22559999999999999</v>
      </c>
      <c r="K4843">
        <v>0.22559999999999999</v>
      </c>
      <c r="L4843">
        <v>0.22559999999999999</v>
      </c>
    </row>
    <row r="4844" spans="1:12" x14ac:dyDescent="0.25">
      <c r="A4844" t="s">
        <v>733</v>
      </c>
      <c r="B4844">
        <v>2018</v>
      </c>
      <c r="C4844" t="s">
        <v>700</v>
      </c>
      <c r="D4844">
        <v>0.2838</v>
      </c>
      <c r="E4844">
        <v>0.2838</v>
      </c>
      <c r="F4844">
        <v>0.2838</v>
      </c>
      <c r="G4844">
        <v>0.2838</v>
      </c>
      <c r="H4844">
        <v>0.2838</v>
      </c>
      <c r="I4844">
        <v>0.2838</v>
      </c>
      <c r="J4844">
        <v>0.2838</v>
      </c>
      <c r="K4844">
        <v>0.2838</v>
      </c>
      <c r="L4844">
        <v>0.2838</v>
      </c>
    </row>
    <row r="4845" spans="1:12" x14ac:dyDescent="0.25">
      <c r="A4845" t="s">
        <v>733</v>
      </c>
      <c r="B4845">
        <v>2018</v>
      </c>
      <c r="C4845" t="s">
        <v>697</v>
      </c>
      <c r="D4845">
        <v>0.82909999999999995</v>
      </c>
      <c r="E4845">
        <v>0.82909999999999995</v>
      </c>
      <c r="F4845">
        <v>0.82909999999999995</v>
      </c>
      <c r="G4845">
        <v>0.82909999999999995</v>
      </c>
      <c r="H4845">
        <v>0.82909999999999995</v>
      </c>
      <c r="I4845">
        <v>0.82909999999999995</v>
      </c>
      <c r="J4845">
        <v>0.82909999999999995</v>
      </c>
      <c r="K4845">
        <v>0.82909999999999995</v>
      </c>
      <c r="L4845">
        <v>0.82909999999999995</v>
      </c>
    </row>
    <row r="4846" spans="1:12" x14ac:dyDescent="0.25">
      <c r="A4846" t="s">
        <v>734</v>
      </c>
      <c r="B4846">
        <v>2018</v>
      </c>
      <c r="C4846" t="s">
        <v>703</v>
      </c>
      <c r="D4846">
        <v>7.0499999999999993E-2</v>
      </c>
      <c r="E4846">
        <v>7.0499999999999993E-2</v>
      </c>
      <c r="F4846">
        <v>7.0499999999999993E-2</v>
      </c>
      <c r="G4846">
        <v>7.0499999999999993E-2</v>
      </c>
      <c r="H4846">
        <v>7.0499999999999993E-2</v>
      </c>
      <c r="I4846">
        <v>7.0499999999999993E-2</v>
      </c>
      <c r="J4846">
        <v>7.0499999999999993E-2</v>
      </c>
      <c r="K4846">
        <v>7.0499999999999993E-2</v>
      </c>
      <c r="L4846">
        <v>7.0499999999999993E-2</v>
      </c>
    </row>
    <row r="4847" spans="1:12" x14ac:dyDescent="0.25">
      <c r="A4847" t="s">
        <v>734</v>
      </c>
      <c r="B4847">
        <v>2018</v>
      </c>
      <c r="C4847" t="s">
        <v>698</v>
      </c>
      <c r="D4847">
        <v>1.2923</v>
      </c>
      <c r="E4847">
        <v>1.2923</v>
      </c>
      <c r="F4847">
        <v>1.2923</v>
      </c>
      <c r="G4847">
        <v>1.2923</v>
      </c>
      <c r="H4847">
        <v>1.2923</v>
      </c>
      <c r="I4847">
        <v>1.2923</v>
      </c>
      <c r="J4847">
        <v>1.2923</v>
      </c>
      <c r="K4847">
        <v>1.2923</v>
      </c>
      <c r="L4847">
        <v>1.2923</v>
      </c>
    </row>
    <row r="4848" spans="1:12" x14ac:dyDescent="0.25">
      <c r="A4848" t="s">
        <v>734</v>
      </c>
      <c r="B4848">
        <v>2018</v>
      </c>
      <c r="C4848" t="s">
        <v>699</v>
      </c>
      <c r="D4848">
        <v>0.15989999999999999</v>
      </c>
      <c r="E4848">
        <v>0.15989999999999999</v>
      </c>
      <c r="F4848">
        <v>0.15989999999999999</v>
      </c>
      <c r="G4848">
        <v>0.15989999999999999</v>
      </c>
      <c r="H4848">
        <v>0.15989999999999999</v>
      </c>
      <c r="I4848">
        <v>0.15989999999999999</v>
      </c>
      <c r="J4848">
        <v>0.15989999999999999</v>
      </c>
      <c r="K4848">
        <v>0.15989999999999999</v>
      </c>
      <c r="L4848">
        <v>0.15989999999999999</v>
      </c>
    </row>
    <row r="4849" spans="1:12" x14ac:dyDescent="0.25">
      <c r="A4849" t="s">
        <v>734</v>
      </c>
      <c r="B4849">
        <v>2018</v>
      </c>
      <c r="C4849" t="s">
        <v>702</v>
      </c>
      <c r="D4849">
        <v>0.35570000000000002</v>
      </c>
      <c r="E4849">
        <v>0.35570000000000002</v>
      </c>
      <c r="F4849">
        <v>0.35570000000000002</v>
      </c>
      <c r="G4849">
        <v>0.35570000000000002</v>
      </c>
      <c r="H4849">
        <v>0.35570000000000002</v>
      </c>
      <c r="I4849">
        <v>0.35570000000000002</v>
      </c>
      <c r="J4849">
        <v>0.35570000000000002</v>
      </c>
      <c r="K4849">
        <v>0.35570000000000002</v>
      </c>
      <c r="L4849">
        <v>0.35570000000000002</v>
      </c>
    </row>
    <row r="4850" spans="1:12" x14ac:dyDescent="0.25">
      <c r="A4850" t="s">
        <v>734</v>
      </c>
      <c r="B4850">
        <v>2018</v>
      </c>
      <c r="C4850" t="s">
        <v>697</v>
      </c>
      <c r="D4850">
        <v>5.0091999999999999</v>
      </c>
      <c r="E4850">
        <v>5.0091999999999999</v>
      </c>
      <c r="F4850">
        <v>5.0091999999999999</v>
      </c>
      <c r="G4850">
        <v>5.0091999999999999</v>
      </c>
      <c r="H4850">
        <v>5.0091999999999999</v>
      </c>
      <c r="I4850">
        <v>5.0091999999999999</v>
      </c>
      <c r="J4850">
        <v>5.0091999999999999</v>
      </c>
      <c r="K4850">
        <v>5.0091999999999999</v>
      </c>
      <c r="L4850">
        <v>5.0091999999999999</v>
      </c>
    </row>
    <row r="4851" spans="1:12" x14ac:dyDescent="0.25">
      <c r="A4851" t="s">
        <v>734</v>
      </c>
      <c r="B4851">
        <v>2018</v>
      </c>
      <c r="C4851" t="s">
        <v>700</v>
      </c>
      <c r="D4851">
        <v>1.7777000000000001</v>
      </c>
      <c r="E4851">
        <v>1.7777000000000001</v>
      </c>
      <c r="F4851">
        <v>1.7777000000000001</v>
      </c>
      <c r="G4851">
        <v>1.7777000000000001</v>
      </c>
      <c r="H4851">
        <v>1.7777000000000001</v>
      </c>
      <c r="I4851">
        <v>1.7777000000000001</v>
      </c>
      <c r="J4851">
        <v>1.7777000000000001</v>
      </c>
      <c r="K4851">
        <v>1.7777000000000001</v>
      </c>
      <c r="L4851">
        <v>1.7777000000000001</v>
      </c>
    </row>
    <row r="4852" spans="1:12" x14ac:dyDescent="0.25">
      <c r="A4852" t="s">
        <v>734</v>
      </c>
      <c r="B4852">
        <v>2018</v>
      </c>
      <c r="C4852" t="s">
        <v>701</v>
      </c>
      <c r="D4852">
        <v>1.3532</v>
      </c>
      <c r="E4852">
        <v>1.3532</v>
      </c>
      <c r="F4852">
        <v>1.3532</v>
      </c>
      <c r="G4852">
        <v>1.3532</v>
      </c>
      <c r="H4852">
        <v>1.3532</v>
      </c>
      <c r="I4852">
        <v>1.3532</v>
      </c>
      <c r="J4852">
        <v>1.3532</v>
      </c>
      <c r="K4852">
        <v>1.3532</v>
      </c>
      <c r="L4852">
        <v>1.3532</v>
      </c>
    </row>
    <row r="4853" spans="1:12" x14ac:dyDescent="0.25">
      <c r="A4853" t="s">
        <v>735</v>
      </c>
      <c r="B4853">
        <v>2018</v>
      </c>
      <c r="C4853" t="s">
        <v>698</v>
      </c>
      <c r="D4853">
        <v>0.40500000000000003</v>
      </c>
      <c r="E4853">
        <v>0.40500000000000003</v>
      </c>
      <c r="F4853">
        <v>0.40500000000000003</v>
      </c>
      <c r="G4853">
        <v>0.40500000000000003</v>
      </c>
      <c r="H4853">
        <v>0.40500000000000003</v>
      </c>
      <c r="I4853">
        <v>0.40500000000000003</v>
      </c>
      <c r="J4853">
        <v>0.40500000000000003</v>
      </c>
      <c r="K4853">
        <v>0.40500000000000003</v>
      </c>
      <c r="L4853">
        <v>0.40500000000000003</v>
      </c>
    </row>
    <row r="4854" spans="1:12" x14ac:dyDescent="0.25">
      <c r="A4854" t="s">
        <v>735</v>
      </c>
      <c r="B4854">
        <v>2018</v>
      </c>
      <c r="C4854" t="s">
        <v>702</v>
      </c>
      <c r="D4854">
        <v>7.8399999999999997E-2</v>
      </c>
      <c r="E4854">
        <v>7.8399999999999997E-2</v>
      </c>
      <c r="F4854">
        <v>7.8399999999999997E-2</v>
      </c>
      <c r="G4854">
        <v>7.8399999999999997E-2</v>
      </c>
      <c r="H4854">
        <v>7.8399999999999997E-2</v>
      </c>
      <c r="I4854">
        <v>7.8399999999999997E-2</v>
      </c>
      <c r="J4854">
        <v>7.8399999999999997E-2</v>
      </c>
      <c r="K4854">
        <v>7.8399999999999997E-2</v>
      </c>
      <c r="L4854">
        <v>7.8399999999999997E-2</v>
      </c>
    </row>
    <row r="4855" spans="1:12" x14ac:dyDescent="0.25">
      <c r="A4855" t="s">
        <v>735</v>
      </c>
      <c r="B4855">
        <v>2018</v>
      </c>
      <c r="C4855" t="s">
        <v>700</v>
      </c>
      <c r="D4855">
        <v>0.3921</v>
      </c>
      <c r="E4855">
        <v>0.3921</v>
      </c>
      <c r="F4855">
        <v>0.3921</v>
      </c>
      <c r="G4855">
        <v>0.3921</v>
      </c>
      <c r="H4855">
        <v>0.3921</v>
      </c>
      <c r="I4855">
        <v>0.3921</v>
      </c>
      <c r="J4855">
        <v>0.3921</v>
      </c>
      <c r="K4855">
        <v>0.3921</v>
      </c>
      <c r="L4855">
        <v>0.3921</v>
      </c>
    </row>
    <row r="4856" spans="1:12" x14ac:dyDescent="0.25">
      <c r="A4856" t="s">
        <v>735</v>
      </c>
      <c r="B4856">
        <v>2018</v>
      </c>
      <c r="C4856" t="s">
        <v>697</v>
      </c>
      <c r="D4856">
        <v>1.2788999999999999</v>
      </c>
      <c r="E4856">
        <v>1.2788999999999999</v>
      </c>
      <c r="F4856">
        <v>1.2788999999999999</v>
      </c>
      <c r="G4856">
        <v>1.2788999999999999</v>
      </c>
      <c r="H4856">
        <v>1.2788999999999999</v>
      </c>
      <c r="I4856">
        <v>1.2788999999999999</v>
      </c>
      <c r="J4856">
        <v>1.2788999999999999</v>
      </c>
      <c r="K4856">
        <v>1.2788999999999999</v>
      </c>
      <c r="L4856">
        <v>1.2788999999999999</v>
      </c>
    </row>
    <row r="4857" spans="1:12" x14ac:dyDescent="0.25">
      <c r="A4857" t="s">
        <v>735</v>
      </c>
      <c r="B4857">
        <v>2018</v>
      </c>
      <c r="C4857" t="s">
        <v>703</v>
      </c>
      <c r="D4857">
        <v>1.55E-2</v>
      </c>
      <c r="E4857">
        <v>1.55E-2</v>
      </c>
      <c r="F4857">
        <v>1.55E-2</v>
      </c>
      <c r="G4857">
        <v>1.55E-2</v>
      </c>
      <c r="H4857">
        <v>1.55E-2</v>
      </c>
      <c r="I4857">
        <v>1.55E-2</v>
      </c>
      <c r="J4857">
        <v>1.55E-2</v>
      </c>
      <c r="K4857">
        <v>1.55E-2</v>
      </c>
      <c r="L4857">
        <v>1.55E-2</v>
      </c>
    </row>
    <row r="4858" spans="1:12" x14ac:dyDescent="0.25">
      <c r="A4858" t="s">
        <v>735</v>
      </c>
      <c r="B4858">
        <v>2018</v>
      </c>
      <c r="C4858" t="s">
        <v>701</v>
      </c>
      <c r="D4858">
        <v>0.35249999999999998</v>
      </c>
      <c r="E4858">
        <v>0.35249999999999998</v>
      </c>
      <c r="F4858">
        <v>0.35249999999999998</v>
      </c>
      <c r="G4858">
        <v>0.35249999999999998</v>
      </c>
      <c r="H4858">
        <v>0.35249999999999998</v>
      </c>
      <c r="I4858">
        <v>0.35249999999999998</v>
      </c>
      <c r="J4858">
        <v>0.35249999999999998</v>
      </c>
      <c r="K4858">
        <v>0.35249999999999998</v>
      </c>
      <c r="L4858">
        <v>0.35249999999999998</v>
      </c>
    </row>
    <row r="4859" spans="1:12" x14ac:dyDescent="0.25">
      <c r="A4859" t="s">
        <v>735</v>
      </c>
      <c r="B4859">
        <v>2018</v>
      </c>
      <c r="C4859" t="s">
        <v>699</v>
      </c>
      <c r="D4859">
        <v>3.5299999999999998E-2</v>
      </c>
      <c r="E4859">
        <v>3.5299999999999998E-2</v>
      </c>
      <c r="F4859">
        <v>3.5299999999999998E-2</v>
      </c>
      <c r="G4859">
        <v>3.5299999999999998E-2</v>
      </c>
      <c r="H4859">
        <v>3.5299999999999998E-2</v>
      </c>
      <c r="I4859">
        <v>3.5299999999999998E-2</v>
      </c>
      <c r="J4859">
        <v>3.5299999999999998E-2</v>
      </c>
      <c r="K4859">
        <v>3.5299999999999998E-2</v>
      </c>
      <c r="L4859">
        <v>3.5299999999999998E-2</v>
      </c>
    </row>
    <row r="4860" spans="1:12" x14ac:dyDescent="0.25">
      <c r="A4860" t="s">
        <v>736</v>
      </c>
      <c r="B4860">
        <v>2018</v>
      </c>
      <c r="C4860" t="s">
        <v>701</v>
      </c>
      <c r="D4860">
        <v>2.9495</v>
      </c>
      <c r="E4860">
        <v>2.9495</v>
      </c>
      <c r="F4860">
        <v>2.9495</v>
      </c>
      <c r="G4860">
        <v>2.9495</v>
      </c>
      <c r="H4860">
        <v>2.9495</v>
      </c>
      <c r="I4860">
        <v>2.9495</v>
      </c>
      <c r="J4860">
        <v>2.9495</v>
      </c>
      <c r="K4860">
        <v>2.9495</v>
      </c>
      <c r="L4860">
        <v>2.9495</v>
      </c>
    </row>
    <row r="4861" spans="1:12" x14ac:dyDescent="0.25">
      <c r="A4861" t="s">
        <v>736</v>
      </c>
      <c r="B4861">
        <v>2018</v>
      </c>
      <c r="C4861" t="s">
        <v>703</v>
      </c>
      <c r="D4861">
        <v>0.14710000000000001</v>
      </c>
      <c r="E4861">
        <v>0.14710000000000001</v>
      </c>
      <c r="F4861">
        <v>0.14710000000000001</v>
      </c>
      <c r="G4861">
        <v>0.14710000000000001</v>
      </c>
      <c r="H4861">
        <v>0.14710000000000001</v>
      </c>
      <c r="I4861">
        <v>0.14710000000000001</v>
      </c>
      <c r="J4861">
        <v>0.14710000000000001</v>
      </c>
      <c r="K4861">
        <v>0.14710000000000001</v>
      </c>
      <c r="L4861">
        <v>0.14710000000000001</v>
      </c>
    </row>
    <row r="4862" spans="1:12" x14ac:dyDescent="0.25">
      <c r="A4862" t="s">
        <v>736</v>
      </c>
      <c r="B4862">
        <v>2018</v>
      </c>
      <c r="C4862" t="s">
        <v>699</v>
      </c>
      <c r="D4862">
        <v>0.33379999999999999</v>
      </c>
      <c r="E4862">
        <v>0.33379999999999999</v>
      </c>
      <c r="F4862">
        <v>0.33379999999999999</v>
      </c>
      <c r="G4862">
        <v>0.33379999999999999</v>
      </c>
      <c r="H4862">
        <v>0.33379999999999999</v>
      </c>
      <c r="I4862">
        <v>0.33379999999999999</v>
      </c>
      <c r="J4862">
        <v>0.33379999999999999</v>
      </c>
      <c r="K4862">
        <v>0.33379999999999999</v>
      </c>
      <c r="L4862">
        <v>0.33379999999999999</v>
      </c>
    </row>
    <row r="4863" spans="1:12" x14ac:dyDescent="0.25">
      <c r="A4863" t="s">
        <v>736</v>
      </c>
      <c r="B4863">
        <v>2018</v>
      </c>
      <c r="C4863" t="s">
        <v>697</v>
      </c>
      <c r="D4863">
        <v>10.3431</v>
      </c>
      <c r="E4863">
        <v>10.3431</v>
      </c>
      <c r="F4863">
        <v>10.3431</v>
      </c>
      <c r="G4863">
        <v>10.3431</v>
      </c>
      <c r="H4863">
        <v>10.3431</v>
      </c>
      <c r="I4863">
        <v>10.3431</v>
      </c>
      <c r="J4863">
        <v>10.3431</v>
      </c>
      <c r="K4863">
        <v>10.3431</v>
      </c>
      <c r="L4863">
        <v>10.3431</v>
      </c>
    </row>
    <row r="4864" spans="1:12" x14ac:dyDescent="0.25">
      <c r="A4864" t="s">
        <v>736</v>
      </c>
      <c r="B4864">
        <v>2018</v>
      </c>
      <c r="C4864" t="s">
        <v>700</v>
      </c>
      <c r="D4864">
        <v>3.7113999999999998</v>
      </c>
      <c r="E4864">
        <v>3.7113999999999998</v>
      </c>
      <c r="F4864">
        <v>3.7113999999999998</v>
      </c>
      <c r="G4864">
        <v>3.7113999999999998</v>
      </c>
      <c r="H4864">
        <v>3.7113999999999998</v>
      </c>
      <c r="I4864">
        <v>3.7113999999999998</v>
      </c>
      <c r="J4864">
        <v>3.7113999999999998</v>
      </c>
      <c r="K4864">
        <v>3.7113999999999998</v>
      </c>
      <c r="L4864">
        <v>3.7113999999999998</v>
      </c>
    </row>
    <row r="4865" spans="1:12" x14ac:dyDescent="0.25">
      <c r="A4865" t="s">
        <v>736</v>
      </c>
      <c r="B4865">
        <v>2018</v>
      </c>
      <c r="C4865" t="s">
        <v>702</v>
      </c>
      <c r="D4865">
        <v>0.74250000000000005</v>
      </c>
      <c r="E4865">
        <v>0.74250000000000005</v>
      </c>
      <c r="F4865">
        <v>0.74250000000000005</v>
      </c>
      <c r="G4865">
        <v>0.74250000000000005</v>
      </c>
      <c r="H4865">
        <v>0.74250000000000005</v>
      </c>
      <c r="I4865">
        <v>0.74250000000000005</v>
      </c>
      <c r="J4865">
        <v>0.74250000000000005</v>
      </c>
      <c r="K4865">
        <v>0.74250000000000005</v>
      </c>
      <c r="L4865">
        <v>0.74250000000000005</v>
      </c>
    </row>
    <row r="4866" spans="1:12" x14ac:dyDescent="0.25">
      <c r="A4866" t="s">
        <v>736</v>
      </c>
      <c r="B4866">
        <v>2018</v>
      </c>
      <c r="C4866" t="s">
        <v>698</v>
      </c>
      <c r="D4866">
        <v>2.4588000000000001</v>
      </c>
      <c r="E4866">
        <v>2.4588000000000001</v>
      </c>
      <c r="F4866">
        <v>2.4588000000000001</v>
      </c>
      <c r="G4866">
        <v>2.4588000000000001</v>
      </c>
      <c r="H4866">
        <v>2.4588000000000001</v>
      </c>
      <c r="I4866">
        <v>2.4588000000000001</v>
      </c>
      <c r="J4866">
        <v>2.4588000000000001</v>
      </c>
      <c r="K4866">
        <v>2.4588000000000001</v>
      </c>
      <c r="L4866">
        <v>2.4588000000000001</v>
      </c>
    </row>
    <row r="4867" spans="1:12" x14ac:dyDescent="0.25">
      <c r="A4867" t="s">
        <v>737</v>
      </c>
      <c r="B4867">
        <v>2018</v>
      </c>
      <c r="C4867" t="s">
        <v>702</v>
      </c>
      <c r="D4867">
        <v>0.39510000000000001</v>
      </c>
      <c r="E4867">
        <v>0.39510000000000001</v>
      </c>
      <c r="F4867">
        <v>0.39510000000000001</v>
      </c>
      <c r="G4867">
        <v>0.39510000000000001</v>
      </c>
      <c r="H4867">
        <v>0.39510000000000001</v>
      </c>
      <c r="I4867">
        <v>0.39510000000000001</v>
      </c>
      <c r="J4867">
        <v>0.39510000000000001</v>
      </c>
      <c r="K4867">
        <v>0.39510000000000001</v>
      </c>
      <c r="L4867">
        <v>0.39510000000000001</v>
      </c>
    </row>
    <row r="4868" spans="1:12" x14ac:dyDescent="0.25">
      <c r="A4868" t="s">
        <v>737</v>
      </c>
      <c r="B4868">
        <v>2018</v>
      </c>
      <c r="C4868" t="s">
        <v>698</v>
      </c>
      <c r="D4868">
        <v>1.7813000000000001</v>
      </c>
      <c r="E4868">
        <v>1.7813000000000001</v>
      </c>
      <c r="F4868">
        <v>1.7813000000000001</v>
      </c>
      <c r="G4868">
        <v>1.7813000000000001</v>
      </c>
      <c r="H4868">
        <v>1.7813000000000001</v>
      </c>
      <c r="I4868">
        <v>1.7813000000000001</v>
      </c>
      <c r="J4868">
        <v>1.7813000000000001</v>
      </c>
      <c r="K4868">
        <v>1.7813000000000001</v>
      </c>
      <c r="L4868">
        <v>1.7813000000000001</v>
      </c>
    </row>
    <row r="4869" spans="1:12" x14ac:dyDescent="0.25">
      <c r="A4869" t="s">
        <v>737</v>
      </c>
      <c r="B4869">
        <v>2018</v>
      </c>
      <c r="C4869" t="s">
        <v>697</v>
      </c>
      <c r="D4869">
        <v>6.4537000000000004</v>
      </c>
      <c r="E4869">
        <v>6.4537000000000004</v>
      </c>
      <c r="F4869">
        <v>6.4537000000000004</v>
      </c>
      <c r="G4869">
        <v>6.4537000000000004</v>
      </c>
      <c r="H4869">
        <v>6.4537000000000004</v>
      </c>
      <c r="I4869">
        <v>6.4537000000000004</v>
      </c>
      <c r="J4869">
        <v>6.4537000000000004</v>
      </c>
      <c r="K4869">
        <v>6.4537000000000004</v>
      </c>
      <c r="L4869">
        <v>6.4537000000000004</v>
      </c>
    </row>
    <row r="4870" spans="1:12" x14ac:dyDescent="0.25">
      <c r="A4870" t="s">
        <v>737</v>
      </c>
      <c r="B4870">
        <v>2018</v>
      </c>
      <c r="C4870" t="s">
        <v>699</v>
      </c>
      <c r="D4870">
        <v>0.17760000000000001</v>
      </c>
      <c r="E4870">
        <v>0.17760000000000001</v>
      </c>
      <c r="F4870">
        <v>0.17760000000000001</v>
      </c>
      <c r="G4870">
        <v>0.17760000000000001</v>
      </c>
      <c r="H4870">
        <v>0.17760000000000001</v>
      </c>
      <c r="I4870">
        <v>0.17760000000000001</v>
      </c>
      <c r="J4870">
        <v>0.17760000000000001</v>
      </c>
      <c r="K4870">
        <v>0.17760000000000001</v>
      </c>
      <c r="L4870">
        <v>0.17760000000000001</v>
      </c>
    </row>
    <row r="4871" spans="1:12" x14ac:dyDescent="0.25">
      <c r="A4871" t="s">
        <v>737</v>
      </c>
      <c r="B4871">
        <v>2018</v>
      </c>
      <c r="C4871" t="s">
        <v>700</v>
      </c>
      <c r="D4871">
        <v>1.9749000000000001</v>
      </c>
      <c r="E4871">
        <v>1.9749000000000001</v>
      </c>
      <c r="F4871">
        <v>1.9749000000000001</v>
      </c>
      <c r="G4871">
        <v>1.9749000000000001</v>
      </c>
      <c r="H4871">
        <v>1.9749000000000001</v>
      </c>
      <c r="I4871">
        <v>1.9749000000000001</v>
      </c>
      <c r="J4871">
        <v>1.9749000000000001</v>
      </c>
      <c r="K4871">
        <v>1.9749000000000001</v>
      </c>
      <c r="L4871">
        <v>1.9749000000000001</v>
      </c>
    </row>
    <row r="4872" spans="1:12" x14ac:dyDescent="0.25">
      <c r="A4872" t="s">
        <v>737</v>
      </c>
      <c r="B4872">
        <v>2018</v>
      </c>
      <c r="C4872" t="s">
        <v>703</v>
      </c>
      <c r="D4872">
        <v>7.8299999999999995E-2</v>
      </c>
      <c r="E4872">
        <v>7.8299999999999995E-2</v>
      </c>
      <c r="F4872">
        <v>7.8299999999999995E-2</v>
      </c>
      <c r="G4872">
        <v>7.8299999999999995E-2</v>
      </c>
      <c r="H4872">
        <v>7.8299999999999995E-2</v>
      </c>
      <c r="I4872">
        <v>7.8299999999999995E-2</v>
      </c>
      <c r="J4872">
        <v>7.8299999999999995E-2</v>
      </c>
      <c r="K4872">
        <v>7.8299999999999995E-2</v>
      </c>
      <c r="L4872">
        <v>7.8299999999999995E-2</v>
      </c>
    </row>
    <row r="4873" spans="1:12" x14ac:dyDescent="0.25">
      <c r="A4873" t="s">
        <v>737</v>
      </c>
      <c r="B4873">
        <v>2018</v>
      </c>
      <c r="C4873" t="s">
        <v>701</v>
      </c>
      <c r="D4873">
        <v>2.0464000000000002</v>
      </c>
      <c r="E4873">
        <v>2.0464000000000002</v>
      </c>
      <c r="F4873">
        <v>2.0464000000000002</v>
      </c>
      <c r="G4873">
        <v>2.0464000000000002</v>
      </c>
      <c r="H4873">
        <v>2.0464000000000002</v>
      </c>
      <c r="I4873">
        <v>2.0464000000000002</v>
      </c>
      <c r="J4873">
        <v>2.0464000000000002</v>
      </c>
      <c r="K4873">
        <v>2.0464000000000002</v>
      </c>
      <c r="L4873">
        <v>2.0464000000000002</v>
      </c>
    </row>
    <row r="4874" spans="1:12" x14ac:dyDescent="0.25">
      <c r="A4874" t="s">
        <v>738</v>
      </c>
      <c r="B4874">
        <v>2018</v>
      </c>
      <c r="C4874" t="s">
        <v>703</v>
      </c>
      <c r="D4874">
        <v>4.7999999999999996E-3</v>
      </c>
      <c r="E4874">
        <v>4.7999999999999996E-3</v>
      </c>
      <c r="F4874">
        <v>4.7999999999999996E-3</v>
      </c>
      <c r="G4874">
        <v>4.7999999999999996E-3</v>
      </c>
      <c r="H4874">
        <v>4.7999999999999996E-3</v>
      </c>
      <c r="I4874">
        <v>4.7999999999999996E-3</v>
      </c>
      <c r="J4874">
        <v>4.7999999999999996E-3</v>
      </c>
      <c r="K4874">
        <v>4.7999999999999996E-3</v>
      </c>
      <c r="L4874">
        <v>4.7999999999999996E-3</v>
      </c>
    </row>
    <row r="4875" spans="1:12" x14ac:dyDescent="0.25">
      <c r="A4875" t="s">
        <v>738</v>
      </c>
      <c r="B4875">
        <v>2018</v>
      </c>
      <c r="C4875" t="s">
        <v>701</v>
      </c>
      <c r="D4875">
        <v>0.14299999999999999</v>
      </c>
      <c r="E4875">
        <v>0.14299999999999999</v>
      </c>
      <c r="F4875">
        <v>0.14299999999999999</v>
      </c>
      <c r="G4875">
        <v>0.14299999999999999</v>
      </c>
      <c r="H4875">
        <v>0.14299999999999999</v>
      </c>
      <c r="I4875">
        <v>0.14299999999999999</v>
      </c>
      <c r="J4875">
        <v>0.14299999999999999</v>
      </c>
      <c r="K4875">
        <v>0.14299999999999999</v>
      </c>
      <c r="L4875">
        <v>0.14299999999999999</v>
      </c>
    </row>
    <row r="4876" spans="1:12" x14ac:dyDescent="0.25">
      <c r="A4876" t="s">
        <v>738</v>
      </c>
      <c r="B4876">
        <v>2018</v>
      </c>
      <c r="C4876" t="s">
        <v>700</v>
      </c>
      <c r="D4876">
        <v>0.1198</v>
      </c>
      <c r="E4876">
        <v>0.1198</v>
      </c>
      <c r="F4876">
        <v>0.1198</v>
      </c>
      <c r="G4876">
        <v>0.1198</v>
      </c>
      <c r="H4876">
        <v>0.1198</v>
      </c>
      <c r="I4876">
        <v>0.1198</v>
      </c>
      <c r="J4876">
        <v>0.1198</v>
      </c>
      <c r="K4876">
        <v>0.1198</v>
      </c>
      <c r="L4876">
        <v>0.1198</v>
      </c>
    </row>
    <row r="4877" spans="1:12" x14ac:dyDescent="0.25">
      <c r="A4877" t="s">
        <v>738</v>
      </c>
      <c r="B4877">
        <v>2018</v>
      </c>
      <c r="C4877" t="s">
        <v>702</v>
      </c>
      <c r="D4877">
        <v>2.4E-2</v>
      </c>
      <c r="E4877">
        <v>2.4E-2</v>
      </c>
      <c r="F4877">
        <v>2.4E-2</v>
      </c>
      <c r="G4877">
        <v>2.4E-2</v>
      </c>
      <c r="H4877">
        <v>2.4E-2</v>
      </c>
      <c r="I4877">
        <v>2.4E-2</v>
      </c>
      <c r="J4877">
        <v>2.4E-2</v>
      </c>
      <c r="K4877">
        <v>2.4E-2</v>
      </c>
      <c r="L4877">
        <v>2.4E-2</v>
      </c>
    </row>
    <row r="4878" spans="1:12" x14ac:dyDescent="0.25">
      <c r="A4878" t="s">
        <v>738</v>
      </c>
      <c r="B4878">
        <v>2018</v>
      </c>
      <c r="C4878" t="s">
        <v>697</v>
      </c>
      <c r="D4878">
        <v>0.44219999999999998</v>
      </c>
      <c r="E4878">
        <v>0.44219999999999998</v>
      </c>
      <c r="F4878">
        <v>0.44219999999999998</v>
      </c>
      <c r="G4878">
        <v>0.44219999999999998</v>
      </c>
      <c r="H4878">
        <v>0.44219999999999998</v>
      </c>
      <c r="I4878">
        <v>0.44219999999999998</v>
      </c>
      <c r="J4878">
        <v>0.44219999999999998</v>
      </c>
      <c r="K4878">
        <v>0.44219999999999998</v>
      </c>
      <c r="L4878">
        <v>0.44219999999999998</v>
      </c>
    </row>
    <row r="4879" spans="1:12" x14ac:dyDescent="0.25">
      <c r="A4879" t="s">
        <v>738</v>
      </c>
      <c r="B4879">
        <v>2018</v>
      </c>
      <c r="C4879" t="s">
        <v>699</v>
      </c>
      <c r="D4879">
        <v>1.0800000000000001E-2</v>
      </c>
      <c r="E4879">
        <v>1.0800000000000001E-2</v>
      </c>
      <c r="F4879">
        <v>1.0800000000000001E-2</v>
      </c>
      <c r="G4879">
        <v>1.0800000000000001E-2</v>
      </c>
      <c r="H4879">
        <v>1.0800000000000001E-2</v>
      </c>
      <c r="I4879">
        <v>1.0800000000000001E-2</v>
      </c>
      <c r="J4879">
        <v>1.0800000000000001E-2</v>
      </c>
      <c r="K4879">
        <v>1.0800000000000001E-2</v>
      </c>
      <c r="L4879">
        <v>1.0800000000000001E-2</v>
      </c>
    </row>
    <row r="4880" spans="1:12" x14ac:dyDescent="0.25">
      <c r="A4880" t="s">
        <v>738</v>
      </c>
      <c r="B4880">
        <v>2018</v>
      </c>
      <c r="C4880" t="s">
        <v>698</v>
      </c>
      <c r="D4880">
        <v>0.1399</v>
      </c>
      <c r="E4880">
        <v>0.1399</v>
      </c>
      <c r="F4880">
        <v>0.1399</v>
      </c>
      <c r="G4880">
        <v>0.1399</v>
      </c>
      <c r="H4880">
        <v>0.1399</v>
      </c>
      <c r="I4880">
        <v>0.1399</v>
      </c>
      <c r="J4880">
        <v>0.1399</v>
      </c>
      <c r="K4880">
        <v>0.1399</v>
      </c>
      <c r="L4880">
        <v>0.1399</v>
      </c>
    </row>
    <row r="4881" spans="1:12" x14ac:dyDescent="0.25">
      <c r="A4881" t="s">
        <v>739</v>
      </c>
      <c r="B4881">
        <v>2018</v>
      </c>
      <c r="C4881" t="s">
        <v>697</v>
      </c>
      <c r="D4881">
        <v>7.2169999999999996</v>
      </c>
      <c r="E4881">
        <v>7.2169999999999996</v>
      </c>
      <c r="F4881">
        <v>7.2169999999999996</v>
      </c>
      <c r="G4881">
        <v>7.2169999999999996</v>
      </c>
      <c r="H4881">
        <v>7.2169999999999996</v>
      </c>
      <c r="I4881">
        <v>7.2169999999999996</v>
      </c>
      <c r="J4881">
        <v>7.2169999999999996</v>
      </c>
      <c r="K4881">
        <v>7.2169999999999996</v>
      </c>
      <c r="L4881">
        <v>7.2169999999999996</v>
      </c>
    </row>
    <row r="4882" spans="1:12" x14ac:dyDescent="0.25">
      <c r="A4882" t="s">
        <v>739</v>
      </c>
      <c r="B4882">
        <v>2018</v>
      </c>
      <c r="C4882" t="s">
        <v>701</v>
      </c>
      <c r="D4882">
        <v>2.2166999999999999</v>
      </c>
      <c r="E4882">
        <v>2.2166999999999999</v>
      </c>
      <c r="F4882">
        <v>2.2166999999999999</v>
      </c>
      <c r="G4882">
        <v>2.2166999999999999</v>
      </c>
      <c r="H4882">
        <v>2.2166999999999999</v>
      </c>
      <c r="I4882">
        <v>2.2166999999999999</v>
      </c>
      <c r="J4882">
        <v>2.2166999999999999</v>
      </c>
      <c r="K4882">
        <v>2.2166999999999999</v>
      </c>
      <c r="L4882">
        <v>2.2166999999999999</v>
      </c>
    </row>
    <row r="4883" spans="1:12" x14ac:dyDescent="0.25">
      <c r="A4883" t="s">
        <v>739</v>
      </c>
      <c r="B4883">
        <v>2018</v>
      </c>
      <c r="C4883" t="s">
        <v>700</v>
      </c>
      <c r="D4883">
        <v>2.2063999999999999</v>
      </c>
      <c r="E4883">
        <v>2.2063999999999999</v>
      </c>
      <c r="F4883">
        <v>2.2063999999999999</v>
      </c>
      <c r="G4883">
        <v>2.2063999999999999</v>
      </c>
      <c r="H4883">
        <v>2.2063999999999999</v>
      </c>
      <c r="I4883">
        <v>2.2063999999999999</v>
      </c>
      <c r="J4883">
        <v>2.2063999999999999</v>
      </c>
      <c r="K4883">
        <v>2.2063999999999999</v>
      </c>
      <c r="L4883">
        <v>2.2063999999999999</v>
      </c>
    </row>
    <row r="4884" spans="1:12" x14ac:dyDescent="0.25">
      <c r="A4884" t="s">
        <v>739</v>
      </c>
      <c r="B4884">
        <v>2018</v>
      </c>
      <c r="C4884" t="s">
        <v>703</v>
      </c>
      <c r="D4884">
        <v>8.7499999999999994E-2</v>
      </c>
      <c r="E4884">
        <v>8.7499999999999994E-2</v>
      </c>
      <c r="F4884">
        <v>8.7499999999999994E-2</v>
      </c>
      <c r="G4884">
        <v>8.7499999999999994E-2</v>
      </c>
      <c r="H4884">
        <v>8.7499999999999994E-2</v>
      </c>
      <c r="I4884">
        <v>8.7499999999999994E-2</v>
      </c>
      <c r="J4884">
        <v>8.7499999999999994E-2</v>
      </c>
      <c r="K4884">
        <v>8.7499999999999994E-2</v>
      </c>
      <c r="L4884">
        <v>8.7499999999999994E-2</v>
      </c>
    </row>
    <row r="4885" spans="1:12" x14ac:dyDescent="0.25">
      <c r="A4885" t="s">
        <v>739</v>
      </c>
      <c r="B4885">
        <v>2018</v>
      </c>
      <c r="C4885" t="s">
        <v>698</v>
      </c>
      <c r="D4885">
        <v>2.0666000000000002</v>
      </c>
      <c r="E4885">
        <v>2.0666000000000002</v>
      </c>
      <c r="F4885">
        <v>2.0666000000000002</v>
      </c>
      <c r="G4885">
        <v>2.0666000000000002</v>
      </c>
      <c r="H4885">
        <v>2.0666000000000002</v>
      </c>
      <c r="I4885">
        <v>2.0666000000000002</v>
      </c>
      <c r="J4885">
        <v>2.0666000000000002</v>
      </c>
      <c r="K4885">
        <v>2.0666000000000002</v>
      </c>
      <c r="L4885">
        <v>2.0666000000000002</v>
      </c>
    </row>
    <row r="4886" spans="1:12" x14ac:dyDescent="0.25">
      <c r="A4886" t="s">
        <v>739</v>
      </c>
      <c r="B4886">
        <v>2018</v>
      </c>
      <c r="C4886" t="s">
        <v>702</v>
      </c>
      <c r="D4886">
        <v>0.44140000000000001</v>
      </c>
      <c r="E4886">
        <v>0.44140000000000001</v>
      </c>
      <c r="F4886">
        <v>0.44140000000000001</v>
      </c>
      <c r="G4886">
        <v>0.44140000000000001</v>
      </c>
      <c r="H4886">
        <v>0.44140000000000001</v>
      </c>
      <c r="I4886">
        <v>0.44140000000000001</v>
      </c>
      <c r="J4886">
        <v>0.44140000000000001</v>
      </c>
      <c r="K4886">
        <v>0.44140000000000001</v>
      </c>
      <c r="L4886">
        <v>0.44140000000000001</v>
      </c>
    </row>
    <row r="4887" spans="1:12" x14ac:dyDescent="0.25">
      <c r="A4887" t="s">
        <v>739</v>
      </c>
      <c r="B4887">
        <v>2018</v>
      </c>
      <c r="C4887" t="s">
        <v>699</v>
      </c>
      <c r="D4887">
        <v>0.19850000000000001</v>
      </c>
      <c r="E4887">
        <v>0.19850000000000001</v>
      </c>
      <c r="F4887">
        <v>0.19850000000000001</v>
      </c>
      <c r="G4887">
        <v>0.19850000000000001</v>
      </c>
      <c r="H4887">
        <v>0.19850000000000001</v>
      </c>
      <c r="I4887">
        <v>0.19850000000000001</v>
      </c>
      <c r="J4887">
        <v>0.19850000000000001</v>
      </c>
      <c r="K4887">
        <v>0.19850000000000001</v>
      </c>
      <c r="L4887">
        <v>0.19850000000000001</v>
      </c>
    </row>
    <row r="4888" spans="1:12" x14ac:dyDescent="0.25">
      <c r="A4888" t="s">
        <v>740</v>
      </c>
      <c r="B4888">
        <v>2018</v>
      </c>
      <c r="C4888" t="s">
        <v>701</v>
      </c>
      <c r="D4888">
        <v>0.74690000000000001</v>
      </c>
      <c r="E4888">
        <v>0.74690000000000001</v>
      </c>
      <c r="F4888">
        <v>0.74690000000000001</v>
      </c>
      <c r="G4888">
        <v>0.74690000000000001</v>
      </c>
      <c r="H4888">
        <v>0.74690000000000001</v>
      </c>
      <c r="I4888">
        <v>0.74690000000000001</v>
      </c>
      <c r="J4888">
        <v>0.74690000000000001</v>
      </c>
      <c r="K4888">
        <v>0.74690000000000001</v>
      </c>
      <c r="L4888">
        <v>0.74690000000000001</v>
      </c>
    </row>
    <row r="4889" spans="1:12" x14ac:dyDescent="0.25">
      <c r="A4889" t="s">
        <v>740</v>
      </c>
      <c r="B4889">
        <v>2018</v>
      </c>
      <c r="C4889" t="s">
        <v>700</v>
      </c>
      <c r="D4889">
        <v>0.70189999999999997</v>
      </c>
      <c r="E4889">
        <v>0.70189999999999997</v>
      </c>
      <c r="F4889">
        <v>0.70189999999999997</v>
      </c>
      <c r="G4889">
        <v>0.70189999999999997</v>
      </c>
      <c r="H4889">
        <v>0.70189999999999997</v>
      </c>
      <c r="I4889">
        <v>0.70189999999999997</v>
      </c>
      <c r="J4889">
        <v>0.70189999999999997</v>
      </c>
      <c r="K4889">
        <v>0.70189999999999997</v>
      </c>
      <c r="L4889">
        <v>0.70189999999999997</v>
      </c>
    </row>
    <row r="4890" spans="1:12" x14ac:dyDescent="0.25">
      <c r="A4890" t="s">
        <v>740</v>
      </c>
      <c r="B4890">
        <v>2018</v>
      </c>
      <c r="C4890" t="s">
        <v>703</v>
      </c>
      <c r="D4890">
        <v>2.7799999999999998E-2</v>
      </c>
      <c r="E4890">
        <v>2.7799999999999998E-2</v>
      </c>
      <c r="F4890">
        <v>2.7799999999999998E-2</v>
      </c>
      <c r="G4890">
        <v>2.7799999999999998E-2</v>
      </c>
      <c r="H4890">
        <v>2.7799999999999998E-2</v>
      </c>
      <c r="I4890">
        <v>2.7799999999999998E-2</v>
      </c>
      <c r="J4890">
        <v>2.7799999999999998E-2</v>
      </c>
      <c r="K4890">
        <v>2.7799999999999998E-2</v>
      </c>
      <c r="L4890">
        <v>2.7799999999999998E-2</v>
      </c>
    </row>
    <row r="4891" spans="1:12" x14ac:dyDescent="0.25">
      <c r="A4891" t="s">
        <v>740</v>
      </c>
      <c r="B4891">
        <v>2018</v>
      </c>
      <c r="C4891" t="s">
        <v>699</v>
      </c>
      <c r="D4891">
        <v>6.3100000000000003E-2</v>
      </c>
      <c r="E4891">
        <v>6.3100000000000003E-2</v>
      </c>
      <c r="F4891">
        <v>6.3100000000000003E-2</v>
      </c>
      <c r="G4891">
        <v>6.3100000000000003E-2</v>
      </c>
      <c r="H4891">
        <v>6.3100000000000003E-2</v>
      </c>
      <c r="I4891">
        <v>6.3100000000000003E-2</v>
      </c>
      <c r="J4891">
        <v>6.3100000000000003E-2</v>
      </c>
      <c r="K4891">
        <v>6.3100000000000003E-2</v>
      </c>
      <c r="L4891">
        <v>6.3100000000000003E-2</v>
      </c>
    </row>
    <row r="4892" spans="1:12" x14ac:dyDescent="0.25">
      <c r="A4892" t="s">
        <v>740</v>
      </c>
      <c r="B4892">
        <v>2018</v>
      </c>
      <c r="C4892" t="s">
        <v>702</v>
      </c>
      <c r="D4892">
        <v>0.1404</v>
      </c>
      <c r="E4892">
        <v>0.1404</v>
      </c>
      <c r="F4892">
        <v>0.1404</v>
      </c>
      <c r="G4892">
        <v>0.1404</v>
      </c>
      <c r="H4892">
        <v>0.1404</v>
      </c>
      <c r="I4892">
        <v>0.1404</v>
      </c>
      <c r="J4892">
        <v>0.1404</v>
      </c>
      <c r="K4892">
        <v>0.1404</v>
      </c>
      <c r="L4892">
        <v>0.1404</v>
      </c>
    </row>
    <row r="4893" spans="1:12" x14ac:dyDescent="0.25">
      <c r="A4893" t="s">
        <v>740</v>
      </c>
      <c r="B4893">
        <v>2018</v>
      </c>
      <c r="C4893" t="s">
        <v>697</v>
      </c>
      <c r="D4893">
        <v>2.4310999999999998</v>
      </c>
      <c r="E4893">
        <v>2.4310999999999998</v>
      </c>
      <c r="F4893">
        <v>2.4310999999999998</v>
      </c>
      <c r="G4893">
        <v>2.4310999999999998</v>
      </c>
      <c r="H4893">
        <v>2.4310999999999998</v>
      </c>
      <c r="I4893">
        <v>2.4310999999999998</v>
      </c>
      <c r="J4893">
        <v>2.4310999999999998</v>
      </c>
      <c r="K4893">
        <v>2.4310999999999998</v>
      </c>
      <c r="L4893">
        <v>2.4310999999999998</v>
      </c>
    </row>
    <row r="4894" spans="1:12" x14ac:dyDescent="0.25">
      <c r="A4894" t="s">
        <v>740</v>
      </c>
      <c r="B4894">
        <v>2018</v>
      </c>
      <c r="C4894" t="s">
        <v>698</v>
      </c>
      <c r="D4894">
        <v>0.75090000000000001</v>
      </c>
      <c r="E4894">
        <v>0.75090000000000001</v>
      </c>
      <c r="F4894">
        <v>0.75090000000000001</v>
      </c>
      <c r="G4894">
        <v>0.75090000000000001</v>
      </c>
      <c r="H4894">
        <v>0.75090000000000001</v>
      </c>
      <c r="I4894">
        <v>0.75090000000000001</v>
      </c>
      <c r="J4894">
        <v>0.75090000000000001</v>
      </c>
      <c r="K4894">
        <v>0.75090000000000001</v>
      </c>
      <c r="L4894">
        <v>0.75090000000000001</v>
      </c>
    </row>
    <row r="4895" spans="1:12" x14ac:dyDescent="0.25">
      <c r="A4895" t="s">
        <v>741</v>
      </c>
      <c r="B4895">
        <v>2018</v>
      </c>
      <c r="C4895" t="s">
        <v>703</v>
      </c>
      <c r="D4895">
        <v>3.1199999999999999E-2</v>
      </c>
      <c r="E4895">
        <v>3.1199999999999999E-2</v>
      </c>
      <c r="F4895">
        <v>3.1199999999999999E-2</v>
      </c>
      <c r="G4895">
        <v>3.1199999999999999E-2</v>
      </c>
      <c r="H4895">
        <v>3.1199999999999999E-2</v>
      </c>
      <c r="I4895">
        <v>3.1199999999999999E-2</v>
      </c>
      <c r="J4895">
        <v>3.1199999999999999E-2</v>
      </c>
      <c r="K4895">
        <v>3.1199999999999999E-2</v>
      </c>
      <c r="L4895">
        <v>3.1199999999999999E-2</v>
      </c>
    </row>
    <row r="4896" spans="1:12" x14ac:dyDescent="0.25">
      <c r="A4896" t="s">
        <v>741</v>
      </c>
      <c r="B4896">
        <v>2018</v>
      </c>
      <c r="C4896" t="s">
        <v>700</v>
      </c>
      <c r="D4896">
        <v>0.78779999999999994</v>
      </c>
      <c r="E4896">
        <v>0.78779999999999994</v>
      </c>
      <c r="F4896">
        <v>0.78779999999999994</v>
      </c>
      <c r="G4896">
        <v>0.78779999999999994</v>
      </c>
      <c r="H4896">
        <v>0.78779999999999994</v>
      </c>
      <c r="I4896">
        <v>0.78779999999999994</v>
      </c>
      <c r="J4896">
        <v>0.78779999999999994</v>
      </c>
      <c r="K4896">
        <v>0.78779999999999994</v>
      </c>
      <c r="L4896">
        <v>0.78779999999999994</v>
      </c>
    </row>
    <row r="4897" spans="1:12" x14ac:dyDescent="0.25">
      <c r="A4897" t="s">
        <v>741</v>
      </c>
      <c r="B4897">
        <v>2018</v>
      </c>
      <c r="C4897" t="s">
        <v>699</v>
      </c>
      <c r="D4897">
        <v>7.0900000000000005E-2</v>
      </c>
      <c r="E4897">
        <v>7.0900000000000005E-2</v>
      </c>
      <c r="F4897">
        <v>7.0900000000000005E-2</v>
      </c>
      <c r="G4897">
        <v>7.0900000000000005E-2</v>
      </c>
      <c r="H4897">
        <v>7.0900000000000005E-2</v>
      </c>
      <c r="I4897">
        <v>7.0900000000000005E-2</v>
      </c>
      <c r="J4897">
        <v>7.0900000000000005E-2</v>
      </c>
      <c r="K4897">
        <v>7.0900000000000005E-2</v>
      </c>
      <c r="L4897">
        <v>7.0900000000000005E-2</v>
      </c>
    </row>
    <row r="4898" spans="1:12" x14ac:dyDescent="0.25">
      <c r="A4898" t="s">
        <v>741</v>
      </c>
      <c r="B4898">
        <v>2018</v>
      </c>
      <c r="C4898" t="s">
        <v>698</v>
      </c>
      <c r="D4898">
        <v>0.58540000000000003</v>
      </c>
      <c r="E4898">
        <v>0.58540000000000003</v>
      </c>
      <c r="F4898">
        <v>0.58540000000000003</v>
      </c>
      <c r="G4898">
        <v>0.58540000000000003</v>
      </c>
      <c r="H4898">
        <v>0.58540000000000003</v>
      </c>
      <c r="I4898">
        <v>0.58540000000000003</v>
      </c>
      <c r="J4898">
        <v>0.58540000000000003</v>
      </c>
      <c r="K4898">
        <v>0.58540000000000003</v>
      </c>
      <c r="L4898">
        <v>0.58540000000000003</v>
      </c>
    </row>
    <row r="4899" spans="1:12" x14ac:dyDescent="0.25">
      <c r="A4899" t="s">
        <v>741</v>
      </c>
      <c r="B4899">
        <v>2018</v>
      </c>
      <c r="C4899" t="s">
        <v>697</v>
      </c>
      <c r="D4899">
        <v>2.3206000000000002</v>
      </c>
      <c r="E4899">
        <v>2.3206000000000002</v>
      </c>
      <c r="F4899">
        <v>2.3206000000000002</v>
      </c>
      <c r="G4899">
        <v>2.3206000000000002</v>
      </c>
      <c r="H4899">
        <v>2.3206000000000002</v>
      </c>
      <c r="I4899">
        <v>2.3206000000000002</v>
      </c>
      <c r="J4899">
        <v>2.3206000000000002</v>
      </c>
      <c r="K4899">
        <v>2.3206000000000002</v>
      </c>
      <c r="L4899">
        <v>2.3206000000000002</v>
      </c>
    </row>
    <row r="4900" spans="1:12" x14ac:dyDescent="0.25">
      <c r="A4900" t="s">
        <v>741</v>
      </c>
      <c r="B4900">
        <v>2018</v>
      </c>
      <c r="C4900" t="s">
        <v>702</v>
      </c>
      <c r="D4900">
        <v>0.15759999999999999</v>
      </c>
      <c r="E4900">
        <v>0.15759999999999999</v>
      </c>
      <c r="F4900">
        <v>0.15759999999999999</v>
      </c>
      <c r="G4900">
        <v>0.15759999999999999</v>
      </c>
      <c r="H4900">
        <v>0.15759999999999999</v>
      </c>
      <c r="I4900">
        <v>0.15759999999999999</v>
      </c>
      <c r="J4900">
        <v>0.15759999999999999</v>
      </c>
      <c r="K4900">
        <v>0.15759999999999999</v>
      </c>
      <c r="L4900">
        <v>0.15759999999999999</v>
      </c>
    </row>
    <row r="4901" spans="1:12" x14ac:dyDescent="0.25">
      <c r="A4901" t="s">
        <v>741</v>
      </c>
      <c r="B4901">
        <v>2018</v>
      </c>
      <c r="C4901" t="s">
        <v>701</v>
      </c>
      <c r="D4901">
        <v>0.68769999999999998</v>
      </c>
      <c r="E4901">
        <v>0.68769999999999998</v>
      </c>
      <c r="F4901">
        <v>0.68769999999999998</v>
      </c>
      <c r="G4901">
        <v>0.68769999999999998</v>
      </c>
      <c r="H4901">
        <v>0.68769999999999998</v>
      </c>
      <c r="I4901">
        <v>0.68769999999999998</v>
      </c>
      <c r="J4901">
        <v>0.68769999999999998</v>
      </c>
      <c r="K4901">
        <v>0.68769999999999998</v>
      </c>
      <c r="L4901">
        <v>0.68769999999999998</v>
      </c>
    </row>
    <row r="4902" spans="1:12" x14ac:dyDescent="0.25">
      <c r="A4902" t="s">
        <v>742</v>
      </c>
      <c r="B4902">
        <v>2018</v>
      </c>
      <c r="C4902" t="s">
        <v>700</v>
      </c>
      <c r="D4902">
        <v>2.4180000000000001</v>
      </c>
      <c r="E4902">
        <v>2.4180000000000001</v>
      </c>
      <c r="F4902">
        <v>2.4180000000000001</v>
      </c>
      <c r="G4902">
        <v>2.4180000000000001</v>
      </c>
      <c r="H4902">
        <v>2.4180000000000001</v>
      </c>
      <c r="I4902">
        <v>2.4180000000000001</v>
      </c>
      <c r="J4902">
        <v>2.4180000000000001</v>
      </c>
      <c r="K4902">
        <v>2.4180000000000001</v>
      </c>
      <c r="L4902">
        <v>2.4180000000000001</v>
      </c>
    </row>
    <row r="4903" spans="1:12" x14ac:dyDescent="0.25">
      <c r="A4903" t="s">
        <v>742</v>
      </c>
      <c r="B4903">
        <v>2018</v>
      </c>
      <c r="C4903" t="s">
        <v>699</v>
      </c>
      <c r="D4903">
        <v>0.2175</v>
      </c>
      <c r="E4903">
        <v>0.2175</v>
      </c>
      <c r="F4903">
        <v>0.2175</v>
      </c>
      <c r="G4903">
        <v>0.2175</v>
      </c>
      <c r="H4903">
        <v>0.2175</v>
      </c>
      <c r="I4903">
        <v>0.2175</v>
      </c>
      <c r="J4903">
        <v>0.2175</v>
      </c>
      <c r="K4903">
        <v>0.2175</v>
      </c>
      <c r="L4903">
        <v>0.2175</v>
      </c>
    </row>
    <row r="4904" spans="1:12" x14ac:dyDescent="0.25">
      <c r="A4904" t="s">
        <v>742</v>
      </c>
      <c r="B4904">
        <v>2018</v>
      </c>
      <c r="C4904" t="s">
        <v>698</v>
      </c>
      <c r="D4904">
        <v>1.7910999999999999</v>
      </c>
      <c r="E4904">
        <v>1.7910999999999999</v>
      </c>
      <c r="F4904">
        <v>1.7910999999999999</v>
      </c>
      <c r="G4904">
        <v>1.7910999999999999</v>
      </c>
      <c r="H4904">
        <v>1.7910999999999999</v>
      </c>
      <c r="I4904">
        <v>1.7910999999999999</v>
      </c>
      <c r="J4904">
        <v>1.7910999999999999</v>
      </c>
      <c r="K4904">
        <v>1.7910999999999999</v>
      </c>
      <c r="L4904">
        <v>1.7910999999999999</v>
      </c>
    </row>
    <row r="4905" spans="1:12" x14ac:dyDescent="0.25">
      <c r="A4905" t="s">
        <v>742</v>
      </c>
      <c r="B4905">
        <v>2018</v>
      </c>
      <c r="C4905" t="s">
        <v>701</v>
      </c>
      <c r="D4905">
        <v>1.9665999999999999</v>
      </c>
      <c r="E4905">
        <v>1.9665999999999999</v>
      </c>
      <c r="F4905">
        <v>1.9665999999999999</v>
      </c>
      <c r="G4905">
        <v>1.9665999999999999</v>
      </c>
      <c r="H4905">
        <v>1.9665999999999999</v>
      </c>
      <c r="I4905">
        <v>1.9665999999999999</v>
      </c>
      <c r="J4905">
        <v>1.9665999999999999</v>
      </c>
      <c r="K4905">
        <v>1.9665999999999999</v>
      </c>
      <c r="L4905">
        <v>1.9665999999999999</v>
      </c>
    </row>
    <row r="4906" spans="1:12" x14ac:dyDescent="0.25">
      <c r="A4906" t="s">
        <v>742</v>
      </c>
      <c r="B4906">
        <v>2018</v>
      </c>
      <c r="C4906" t="s">
        <v>702</v>
      </c>
      <c r="D4906">
        <v>0.48380000000000001</v>
      </c>
      <c r="E4906">
        <v>0.48380000000000001</v>
      </c>
      <c r="F4906">
        <v>0.48380000000000001</v>
      </c>
      <c r="G4906">
        <v>0.48380000000000001</v>
      </c>
      <c r="H4906">
        <v>0.48380000000000001</v>
      </c>
      <c r="I4906">
        <v>0.48380000000000001</v>
      </c>
      <c r="J4906">
        <v>0.48380000000000001</v>
      </c>
      <c r="K4906">
        <v>0.48380000000000001</v>
      </c>
      <c r="L4906">
        <v>0.48380000000000001</v>
      </c>
    </row>
    <row r="4907" spans="1:12" x14ac:dyDescent="0.25">
      <c r="A4907" t="s">
        <v>742</v>
      </c>
      <c r="B4907">
        <v>2018</v>
      </c>
      <c r="C4907" t="s">
        <v>697</v>
      </c>
      <c r="D4907">
        <v>6.9728000000000003</v>
      </c>
      <c r="E4907">
        <v>6.9728000000000003</v>
      </c>
      <c r="F4907">
        <v>6.9728000000000003</v>
      </c>
      <c r="G4907">
        <v>6.9728000000000003</v>
      </c>
      <c r="H4907">
        <v>6.9728000000000003</v>
      </c>
      <c r="I4907">
        <v>6.9728000000000003</v>
      </c>
      <c r="J4907">
        <v>6.9728000000000003</v>
      </c>
      <c r="K4907">
        <v>6.9728000000000003</v>
      </c>
      <c r="L4907">
        <v>6.9728000000000003</v>
      </c>
    </row>
    <row r="4908" spans="1:12" x14ac:dyDescent="0.25">
      <c r="A4908" t="s">
        <v>742</v>
      </c>
      <c r="B4908">
        <v>2018</v>
      </c>
      <c r="C4908" t="s">
        <v>703</v>
      </c>
      <c r="D4908">
        <v>9.5799999999999996E-2</v>
      </c>
      <c r="E4908">
        <v>9.5799999999999996E-2</v>
      </c>
      <c r="F4908">
        <v>9.5799999999999996E-2</v>
      </c>
      <c r="G4908">
        <v>9.5799999999999996E-2</v>
      </c>
      <c r="H4908">
        <v>9.5799999999999996E-2</v>
      </c>
      <c r="I4908">
        <v>9.5799999999999996E-2</v>
      </c>
      <c r="J4908">
        <v>9.5799999999999996E-2</v>
      </c>
      <c r="K4908">
        <v>9.5799999999999996E-2</v>
      </c>
      <c r="L4908">
        <v>9.5799999999999996E-2</v>
      </c>
    </row>
    <row r="4909" spans="1:12" x14ac:dyDescent="0.25">
      <c r="A4909" t="s">
        <v>743</v>
      </c>
      <c r="B4909">
        <v>2018</v>
      </c>
      <c r="C4909" t="s">
        <v>703</v>
      </c>
      <c r="D4909">
        <v>8.6E-3</v>
      </c>
      <c r="E4909">
        <v>8.6E-3</v>
      </c>
      <c r="F4909">
        <v>8.6E-3</v>
      </c>
      <c r="G4909">
        <v>8.6E-3</v>
      </c>
      <c r="H4909">
        <v>8.6E-3</v>
      </c>
      <c r="I4909">
        <v>8.6E-3</v>
      </c>
      <c r="J4909">
        <v>8.6E-3</v>
      </c>
      <c r="K4909">
        <v>8.6E-3</v>
      </c>
      <c r="L4909">
        <v>8.6E-3</v>
      </c>
    </row>
    <row r="4910" spans="1:12" x14ac:dyDescent="0.25">
      <c r="A4910" t="s">
        <v>743</v>
      </c>
      <c r="B4910">
        <v>2018</v>
      </c>
      <c r="C4910" t="s">
        <v>702</v>
      </c>
      <c r="D4910">
        <v>4.36E-2</v>
      </c>
      <c r="E4910">
        <v>4.36E-2</v>
      </c>
      <c r="F4910">
        <v>4.36E-2</v>
      </c>
      <c r="G4910">
        <v>4.36E-2</v>
      </c>
      <c r="H4910">
        <v>4.36E-2</v>
      </c>
      <c r="I4910">
        <v>4.36E-2</v>
      </c>
      <c r="J4910">
        <v>4.36E-2</v>
      </c>
      <c r="K4910">
        <v>4.36E-2</v>
      </c>
      <c r="L4910">
        <v>4.36E-2</v>
      </c>
    </row>
    <row r="4911" spans="1:12" x14ac:dyDescent="0.25">
      <c r="A4911" t="s">
        <v>743</v>
      </c>
      <c r="B4911">
        <v>2018</v>
      </c>
      <c r="C4911" t="s">
        <v>701</v>
      </c>
      <c r="D4911">
        <v>0.16980000000000001</v>
      </c>
      <c r="E4911">
        <v>0.16980000000000001</v>
      </c>
      <c r="F4911">
        <v>0.16980000000000001</v>
      </c>
      <c r="G4911">
        <v>0.16980000000000001</v>
      </c>
      <c r="H4911">
        <v>0.16980000000000001</v>
      </c>
      <c r="I4911">
        <v>0.16980000000000001</v>
      </c>
      <c r="J4911">
        <v>0.16980000000000001</v>
      </c>
      <c r="K4911">
        <v>0.16980000000000001</v>
      </c>
      <c r="L4911">
        <v>0.16980000000000001</v>
      </c>
    </row>
    <row r="4912" spans="1:12" x14ac:dyDescent="0.25">
      <c r="A4912" t="s">
        <v>743</v>
      </c>
      <c r="B4912">
        <v>2018</v>
      </c>
      <c r="C4912" t="s">
        <v>700</v>
      </c>
      <c r="D4912">
        <v>0.21779999999999999</v>
      </c>
      <c r="E4912">
        <v>0.21779999999999999</v>
      </c>
      <c r="F4912">
        <v>0.21779999999999999</v>
      </c>
      <c r="G4912">
        <v>0.21779999999999999</v>
      </c>
      <c r="H4912">
        <v>0.21779999999999999</v>
      </c>
      <c r="I4912">
        <v>0.21779999999999999</v>
      </c>
      <c r="J4912">
        <v>0.21779999999999999</v>
      </c>
      <c r="K4912">
        <v>0.21779999999999999</v>
      </c>
      <c r="L4912">
        <v>0.21779999999999999</v>
      </c>
    </row>
    <row r="4913" spans="1:12" x14ac:dyDescent="0.25">
      <c r="A4913" t="s">
        <v>743</v>
      </c>
      <c r="B4913">
        <v>2018</v>
      </c>
      <c r="C4913" t="s">
        <v>698</v>
      </c>
      <c r="D4913">
        <v>0.15260000000000001</v>
      </c>
      <c r="E4913">
        <v>0.15260000000000001</v>
      </c>
      <c r="F4913">
        <v>0.15260000000000001</v>
      </c>
      <c r="G4913">
        <v>0.15260000000000001</v>
      </c>
      <c r="H4913">
        <v>0.15260000000000001</v>
      </c>
      <c r="I4913">
        <v>0.15260000000000001</v>
      </c>
      <c r="J4913">
        <v>0.15260000000000001</v>
      </c>
      <c r="K4913">
        <v>0.15260000000000001</v>
      </c>
      <c r="L4913">
        <v>0.15260000000000001</v>
      </c>
    </row>
    <row r="4914" spans="1:12" x14ac:dyDescent="0.25">
      <c r="A4914" t="s">
        <v>743</v>
      </c>
      <c r="B4914">
        <v>2018</v>
      </c>
      <c r="C4914" t="s">
        <v>699</v>
      </c>
      <c r="D4914">
        <v>1.9599999999999999E-2</v>
      </c>
      <c r="E4914">
        <v>1.9599999999999999E-2</v>
      </c>
      <c r="F4914">
        <v>1.9599999999999999E-2</v>
      </c>
      <c r="G4914">
        <v>1.9599999999999999E-2</v>
      </c>
      <c r="H4914">
        <v>1.9599999999999999E-2</v>
      </c>
      <c r="I4914">
        <v>1.9599999999999999E-2</v>
      </c>
      <c r="J4914">
        <v>1.9599999999999999E-2</v>
      </c>
      <c r="K4914">
        <v>1.9599999999999999E-2</v>
      </c>
      <c r="L4914">
        <v>1.9599999999999999E-2</v>
      </c>
    </row>
    <row r="4915" spans="1:12" x14ac:dyDescent="0.25">
      <c r="A4915" t="s">
        <v>743</v>
      </c>
      <c r="B4915">
        <v>2018</v>
      </c>
      <c r="C4915" t="s">
        <v>697</v>
      </c>
      <c r="D4915">
        <v>0.61199999999999999</v>
      </c>
      <c r="E4915">
        <v>0.61199999999999999</v>
      </c>
      <c r="F4915">
        <v>0.61199999999999999</v>
      </c>
      <c r="G4915">
        <v>0.61199999999999999</v>
      </c>
      <c r="H4915">
        <v>0.61199999999999999</v>
      </c>
      <c r="I4915">
        <v>0.61199999999999999</v>
      </c>
      <c r="J4915">
        <v>0.61199999999999999</v>
      </c>
      <c r="K4915">
        <v>0.61199999999999999</v>
      </c>
      <c r="L4915">
        <v>0.61199999999999999</v>
      </c>
    </row>
    <row r="4916" spans="1:12" x14ac:dyDescent="0.25">
      <c r="A4916" t="s">
        <v>744</v>
      </c>
      <c r="B4916">
        <v>2018</v>
      </c>
      <c r="C4916" t="s">
        <v>701</v>
      </c>
      <c r="D4916">
        <v>0.97589999999999999</v>
      </c>
      <c r="E4916">
        <v>0.97589999999999999</v>
      </c>
      <c r="F4916">
        <v>0.97589999999999999</v>
      </c>
      <c r="G4916">
        <v>0.97589999999999999</v>
      </c>
      <c r="H4916">
        <v>0.97589999999999999</v>
      </c>
      <c r="I4916">
        <v>0.97589999999999999</v>
      </c>
      <c r="J4916">
        <v>0.97589999999999999</v>
      </c>
      <c r="K4916">
        <v>0.97589999999999999</v>
      </c>
      <c r="L4916">
        <v>0.97589999999999999</v>
      </c>
    </row>
    <row r="4917" spans="1:12" x14ac:dyDescent="0.25">
      <c r="A4917" t="s">
        <v>744</v>
      </c>
      <c r="B4917">
        <v>2018</v>
      </c>
      <c r="C4917" t="s">
        <v>698</v>
      </c>
      <c r="D4917">
        <v>0.80769999999999997</v>
      </c>
      <c r="E4917">
        <v>0.80769999999999997</v>
      </c>
      <c r="F4917">
        <v>0.80769999999999997</v>
      </c>
      <c r="G4917">
        <v>0.80769999999999997</v>
      </c>
      <c r="H4917">
        <v>0.80769999999999997</v>
      </c>
      <c r="I4917">
        <v>0.80769999999999997</v>
      </c>
      <c r="J4917">
        <v>0.80769999999999997</v>
      </c>
      <c r="K4917">
        <v>0.80769999999999997</v>
      </c>
      <c r="L4917">
        <v>0.80769999999999997</v>
      </c>
    </row>
    <row r="4918" spans="1:12" x14ac:dyDescent="0.25">
      <c r="A4918" t="s">
        <v>744</v>
      </c>
      <c r="B4918">
        <v>2018</v>
      </c>
      <c r="C4918" t="s">
        <v>697</v>
      </c>
      <c r="D4918">
        <v>2.9805999999999999</v>
      </c>
      <c r="E4918">
        <v>2.9805999999999999</v>
      </c>
      <c r="F4918">
        <v>2.9805999999999999</v>
      </c>
      <c r="G4918">
        <v>2.9805999999999999</v>
      </c>
      <c r="H4918">
        <v>2.9805999999999999</v>
      </c>
      <c r="I4918">
        <v>2.9805999999999999</v>
      </c>
      <c r="J4918">
        <v>2.9805999999999999</v>
      </c>
      <c r="K4918">
        <v>2.9805999999999999</v>
      </c>
      <c r="L4918">
        <v>2.9805999999999999</v>
      </c>
    </row>
    <row r="4919" spans="1:12" x14ac:dyDescent="0.25">
      <c r="A4919" t="s">
        <v>744</v>
      </c>
      <c r="B4919">
        <v>2018</v>
      </c>
      <c r="C4919" t="s">
        <v>699</v>
      </c>
      <c r="D4919">
        <v>8.1000000000000003E-2</v>
      </c>
      <c r="E4919">
        <v>8.1000000000000003E-2</v>
      </c>
      <c r="F4919">
        <v>8.1000000000000003E-2</v>
      </c>
      <c r="G4919">
        <v>8.1000000000000003E-2</v>
      </c>
      <c r="H4919">
        <v>8.1000000000000003E-2</v>
      </c>
      <c r="I4919">
        <v>8.1000000000000003E-2</v>
      </c>
      <c r="J4919">
        <v>8.1000000000000003E-2</v>
      </c>
      <c r="K4919">
        <v>8.1000000000000003E-2</v>
      </c>
      <c r="L4919">
        <v>8.1000000000000003E-2</v>
      </c>
    </row>
    <row r="4920" spans="1:12" x14ac:dyDescent="0.25">
      <c r="A4920" t="s">
        <v>744</v>
      </c>
      <c r="B4920">
        <v>2018</v>
      </c>
      <c r="C4920" t="s">
        <v>702</v>
      </c>
      <c r="D4920">
        <v>0.18010000000000001</v>
      </c>
      <c r="E4920">
        <v>0.18010000000000001</v>
      </c>
      <c r="F4920">
        <v>0.18010000000000001</v>
      </c>
      <c r="G4920">
        <v>0.18010000000000001</v>
      </c>
      <c r="H4920">
        <v>0.18010000000000001</v>
      </c>
      <c r="I4920">
        <v>0.18010000000000001</v>
      </c>
      <c r="J4920">
        <v>0.18010000000000001</v>
      </c>
      <c r="K4920">
        <v>0.18010000000000001</v>
      </c>
      <c r="L4920">
        <v>0.18010000000000001</v>
      </c>
    </row>
    <row r="4921" spans="1:12" x14ac:dyDescent="0.25">
      <c r="A4921" t="s">
        <v>744</v>
      </c>
      <c r="B4921">
        <v>2018</v>
      </c>
      <c r="C4921" t="s">
        <v>703</v>
      </c>
      <c r="D4921">
        <v>3.5700000000000003E-2</v>
      </c>
      <c r="E4921">
        <v>3.5700000000000003E-2</v>
      </c>
      <c r="F4921">
        <v>3.5700000000000003E-2</v>
      </c>
      <c r="G4921">
        <v>3.5700000000000003E-2</v>
      </c>
      <c r="H4921">
        <v>3.5700000000000003E-2</v>
      </c>
      <c r="I4921">
        <v>3.5700000000000003E-2</v>
      </c>
      <c r="J4921">
        <v>3.5700000000000003E-2</v>
      </c>
      <c r="K4921">
        <v>3.5700000000000003E-2</v>
      </c>
      <c r="L4921">
        <v>3.5700000000000003E-2</v>
      </c>
    </row>
    <row r="4922" spans="1:12" x14ac:dyDescent="0.25">
      <c r="A4922" t="s">
        <v>744</v>
      </c>
      <c r="B4922">
        <v>2018</v>
      </c>
      <c r="C4922" t="s">
        <v>700</v>
      </c>
      <c r="D4922">
        <v>0.90029999999999999</v>
      </c>
      <c r="E4922">
        <v>0.90029999999999999</v>
      </c>
      <c r="F4922">
        <v>0.90029999999999999</v>
      </c>
      <c r="G4922">
        <v>0.90029999999999999</v>
      </c>
      <c r="H4922">
        <v>0.90029999999999999</v>
      </c>
      <c r="I4922">
        <v>0.90029999999999999</v>
      </c>
      <c r="J4922">
        <v>0.90029999999999999</v>
      </c>
      <c r="K4922">
        <v>0.90029999999999999</v>
      </c>
      <c r="L4922">
        <v>0.90029999999999999</v>
      </c>
    </row>
    <row r="4923" spans="1:12" x14ac:dyDescent="0.25">
      <c r="A4923" t="s">
        <v>745</v>
      </c>
      <c r="B4923">
        <v>2018</v>
      </c>
      <c r="C4923" t="s">
        <v>699</v>
      </c>
      <c r="D4923">
        <v>1.3599999999999999E-2</v>
      </c>
      <c r="E4923">
        <v>1.3599999999999999E-2</v>
      </c>
      <c r="F4923">
        <v>1.3599999999999999E-2</v>
      </c>
      <c r="G4923">
        <v>1.3599999999999999E-2</v>
      </c>
      <c r="H4923">
        <v>1.3599999999999999E-2</v>
      </c>
      <c r="I4923">
        <v>1.3599999999999999E-2</v>
      </c>
      <c r="J4923">
        <v>1.3599999999999999E-2</v>
      </c>
      <c r="K4923">
        <v>1.3599999999999999E-2</v>
      </c>
      <c r="L4923">
        <v>1.3599999999999999E-2</v>
      </c>
    </row>
    <row r="4924" spans="1:12" x14ac:dyDescent="0.25">
      <c r="A4924" t="s">
        <v>745</v>
      </c>
      <c r="B4924">
        <v>2018</v>
      </c>
      <c r="C4924" t="s">
        <v>702</v>
      </c>
      <c r="D4924">
        <v>3.0300000000000001E-2</v>
      </c>
      <c r="E4924">
        <v>3.0300000000000001E-2</v>
      </c>
      <c r="F4924">
        <v>3.0300000000000001E-2</v>
      </c>
      <c r="G4924">
        <v>3.0300000000000001E-2</v>
      </c>
      <c r="H4924">
        <v>3.0300000000000001E-2</v>
      </c>
      <c r="I4924">
        <v>3.0300000000000001E-2</v>
      </c>
      <c r="J4924">
        <v>3.0300000000000001E-2</v>
      </c>
      <c r="K4924">
        <v>3.0300000000000001E-2</v>
      </c>
      <c r="L4924">
        <v>3.0300000000000001E-2</v>
      </c>
    </row>
    <row r="4925" spans="1:12" x14ac:dyDescent="0.25">
      <c r="A4925" t="s">
        <v>745</v>
      </c>
      <c r="B4925">
        <v>2018</v>
      </c>
      <c r="C4925" t="s">
        <v>701</v>
      </c>
      <c r="D4925">
        <v>0.16109999999999999</v>
      </c>
      <c r="E4925">
        <v>0.16109999999999999</v>
      </c>
      <c r="F4925">
        <v>0.16109999999999999</v>
      </c>
      <c r="G4925">
        <v>0.16109999999999999</v>
      </c>
      <c r="H4925">
        <v>0.16109999999999999</v>
      </c>
      <c r="I4925">
        <v>0.16109999999999999</v>
      </c>
      <c r="J4925">
        <v>0.16109999999999999</v>
      </c>
      <c r="K4925">
        <v>0.16109999999999999</v>
      </c>
      <c r="L4925">
        <v>0.16109999999999999</v>
      </c>
    </row>
    <row r="4926" spans="1:12" x14ac:dyDescent="0.25">
      <c r="A4926" t="s">
        <v>745</v>
      </c>
      <c r="B4926">
        <v>2018</v>
      </c>
      <c r="C4926" t="s">
        <v>698</v>
      </c>
      <c r="D4926">
        <v>0.1447</v>
      </c>
      <c r="E4926">
        <v>0.1447</v>
      </c>
      <c r="F4926">
        <v>0.1447</v>
      </c>
      <c r="G4926">
        <v>0.1447</v>
      </c>
      <c r="H4926">
        <v>0.1447</v>
      </c>
      <c r="I4926">
        <v>0.1447</v>
      </c>
      <c r="J4926">
        <v>0.1447</v>
      </c>
      <c r="K4926">
        <v>0.1447</v>
      </c>
      <c r="L4926">
        <v>0.1447</v>
      </c>
    </row>
    <row r="4927" spans="1:12" x14ac:dyDescent="0.25">
      <c r="A4927" t="s">
        <v>745</v>
      </c>
      <c r="B4927">
        <v>2018</v>
      </c>
      <c r="C4927" t="s">
        <v>703</v>
      </c>
      <c r="D4927">
        <v>6.0000000000000001E-3</v>
      </c>
      <c r="E4927">
        <v>6.0000000000000001E-3</v>
      </c>
      <c r="F4927">
        <v>6.0000000000000001E-3</v>
      </c>
      <c r="G4927">
        <v>6.0000000000000001E-3</v>
      </c>
      <c r="H4927">
        <v>6.0000000000000001E-3</v>
      </c>
      <c r="I4927">
        <v>6.0000000000000001E-3</v>
      </c>
      <c r="J4927">
        <v>6.0000000000000001E-3</v>
      </c>
      <c r="K4927">
        <v>6.0000000000000001E-3</v>
      </c>
      <c r="L4927">
        <v>6.0000000000000001E-3</v>
      </c>
    </row>
    <row r="4928" spans="1:12" x14ac:dyDescent="0.25">
      <c r="A4928" t="s">
        <v>745</v>
      </c>
      <c r="B4928">
        <v>2018</v>
      </c>
      <c r="C4928" t="s">
        <v>700</v>
      </c>
      <c r="D4928">
        <v>0.1517</v>
      </c>
      <c r="E4928">
        <v>0.1517</v>
      </c>
      <c r="F4928">
        <v>0.1517</v>
      </c>
      <c r="G4928">
        <v>0.1517</v>
      </c>
      <c r="H4928">
        <v>0.1517</v>
      </c>
      <c r="I4928">
        <v>0.1517</v>
      </c>
      <c r="J4928">
        <v>0.1517</v>
      </c>
      <c r="K4928">
        <v>0.1517</v>
      </c>
      <c r="L4928">
        <v>0.1517</v>
      </c>
    </row>
    <row r="4929" spans="1:12" x14ac:dyDescent="0.25">
      <c r="A4929" t="s">
        <v>745</v>
      </c>
      <c r="B4929">
        <v>2018</v>
      </c>
      <c r="C4929" t="s">
        <v>697</v>
      </c>
      <c r="D4929">
        <v>0.50749999999999995</v>
      </c>
      <c r="E4929">
        <v>0.50749999999999995</v>
      </c>
      <c r="F4929">
        <v>0.50749999999999995</v>
      </c>
      <c r="G4929">
        <v>0.50749999999999995</v>
      </c>
      <c r="H4929">
        <v>0.50749999999999995</v>
      </c>
      <c r="I4929">
        <v>0.50749999999999995</v>
      </c>
      <c r="J4929">
        <v>0.50749999999999995</v>
      </c>
      <c r="K4929">
        <v>0.50749999999999995</v>
      </c>
      <c r="L4929">
        <v>0.50749999999999995</v>
      </c>
    </row>
    <row r="4930" spans="1:12" x14ac:dyDescent="0.25">
      <c r="A4930" t="s">
        <v>746</v>
      </c>
      <c r="B4930">
        <v>2018</v>
      </c>
      <c r="C4930" t="s">
        <v>701</v>
      </c>
      <c r="D4930">
        <v>1.3055000000000001</v>
      </c>
      <c r="E4930">
        <v>1.3055000000000001</v>
      </c>
      <c r="F4930">
        <v>1.3055000000000001</v>
      </c>
      <c r="G4930">
        <v>1.3055000000000001</v>
      </c>
      <c r="H4930">
        <v>1.3055000000000001</v>
      </c>
      <c r="I4930">
        <v>1.3055000000000001</v>
      </c>
      <c r="J4930">
        <v>1.3055000000000001</v>
      </c>
      <c r="K4930">
        <v>1.3055000000000001</v>
      </c>
      <c r="L4930">
        <v>1.3055000000000001</v>
      </c>
    </row>
    <row r="4931" spans="1:12" x14ac:dyDescent="0.25">
      <c r="A4931" t="s">
        <v>746</v>
      </c>
      <c r="B4931">
        <v>2018</v>
      </c>
      <c r="C4931" t="s">
        <v>698</v>
      </c>
      <c r="D4931">
        <v>1.1689000000000001</v>
      </c>
      <c r="E4931">
        <v>1.1689000000000001</v>
      </c>
      <c r="F4931">
        <v>1.1689000000000001</v>
      </c>
      <c r="G4931">
        <v>1.1689000000000001</v>
      </c>
      <c r="H4931">
        <v>1.1689000000000001</v>
      </c>
      <c r="I4931">
        <v>1.1689000000000001</v>
      </c>
      <c r="J4931">
        <v>1.1689000000000001</v>
      </c>
      <c r="K4931">
        <v>1.1689000000000001</v>
      </c>
      <c r="L4931">
        <v>1.1689000000000001</v>
      </c>
    </row>
    <row r="4932" spans="1:12" x14ac:dyDescent="0.25">
      <c r="A4932" t="s">
        <v>746</v>
      </c>
      <c r="B4932">
        <v>2018</v>
      </c>
      <c r="C4932" t="s">
        <v>700</v>
      </c>
      <c r="D4932">
        <v>1.2632000000000001</v>
      </c>
      <c r="E4932">
        <v>1.2632000000000001</v>
      </c>
      <c r="F4932">
        <v>1.2632000000000001</v>
      </c>
      <c r="G4932">
        <v>1.2632000000000001</v>
      </c>
      <c r="H4932">
        <v>1.2632000000000001</v>
      </c>
      <c r="I4932">
        <v>1.2632000000000001</v>
      </c>
      <c r="J4932">
        <v>1.2632000000000001</v>
      </c>
      <c r="K4932">
        <v>1.2632000000000001</v>
      </c>
      <c r="L4932">
        <v>1.2632000000000001</v>
      </c>
    </row>
    <row r="4933" spans="1:12" x14ac:dyDescent="0.25">
      <c r="A4933" t="s">
        <v>746</v>
      </c>
      <c r="B4933">
        <v>2018</v>
      </c>
      <c r="C4933" t="s">
        <v>702</v>
      </c>
      <c r="D4933">
        <v>0.25269999999999998</v>
      </c>
      <c r="E4933">
        <v>0.25269999999999998</v>
      </c>
      <c r="F4933">
        <v>0.25269999999999998</v>
      </c>
      <c r="G4933">
        <v>0.25269999999999998</v>
      </c>
      <c r="H4933">
        <v>0.25269999999999998</v>
      </c>
      <c r="I4933">
        <v>0.25269999999999998</v>
      </c>
      <c r="J4933">
        <v>0.25269999999999998</v>
      </c>
      <c r="K4933">
        <v>0.25269999999999998</v>
      </c>
      <c r="L4933">
        <v>0.25269999999999998</v>
      </c>
    </row>
    <row r="4934" spans="1:12" x14ac:dyDescent="0.25">
      <c r="A4934" t="s">
        <v>746</v>
      </c>
      <c r="B4934">
        <v>2018</v>
      </c>
      <c r="C4934" t="s">
        <v>703</v>
      </c>
      <c r="D4934">
        <v>5.0099999999999999E-2</v>
      </c>
      <c r="E4934">
        <v>5.0099999999999999E-2</v>
      </c>
      <c r="F4934">
        <v>5.0099999999999999E-2</v>
      </c>
      <c r="G4934">
        <v>5.0099999999999999E-2</v>
      </c>
      <c r="H4934">
        <v>5.0099999999999999E-2</v>
      </c>
      <c r="I4934">
        <v>5.0099999999999999E-2</v>
      </c>
      <c r="J4934">
        <v>5.0099999999999999E-2</v>
      </c>
      <c r="K4934">
        <v>5.0099999999999999E-2</v>
      </c>
      <c r="L4934">
        <v>5.0099999999999999E-2</v>
      </c>
    </row>
    <row r="4935" spans="1:12" x14ac:dyDescent="0.25">
      <c r="A4935" t="s">
        <v>746</v>
      </c>
      <c r="B4935">
        <v>2018</v>
      </c>
      <c r="C4935" t="s">
        <v>699</v>
      </c>
      <c r="D4935">
        <v>0.11360000000000001</v>
      </c>
      <c r="E4935">
        <v>0.11360000000000001</v>
      </c>
      <c r="F4935">
        <v>0.11360000000000001</v>
      </c>
      <c r="G4935">
        <v>0.11360000000000001</v>
      </c>
      <c r="H4935">
        <v>0.11360000000000001</v>
      </c>
      <c r="I4935">
        <v>0.11360000000000001</v>
      </c>
      <c r="J4935">
        <v>0.11360000000000001</v>
      </c>
      <c r="K4935">
        <v>0.11360000000000001</v>
      </c>
      <c r="L4935">
        <v>0.11360000000000001</v>
      </c>
    </row>
    <row r="4936" spans="1:12" x14ac:dyDescent="0.25">
      <c r="A4936" t="s">
        <v>746</v>
      </c>
      <c r="B4936">
        <v>2018</v>
      </c>
      <c r="C4936" t="s">
        <v>697</v>
      </c>
      <c r="D4936">
        <v>4.1539000000000001</v>
      </c>
      <c r="E4936">
        <v>4.1539000000000001</v>
      </c>
      <c r="F4936">
        <v>4.1539000000000001</v>
      </c>
      <c r="G4936">
        <v>4.1539000000000001</v>
      </c>
      <c r="H4936">
        <v>4.1539000000000001</v>
      </c>
      <c r="I4936">
        <v>4.1539000000000001</v>
      </c>
      <c r="J4936">
        <v>4.1539000000000001</v>
      </c>
      <c r="K4936">
        <v>4.1539000000000001</v>
      </c>
      <c r="L4936">
        <v>4.1539000000000001</v>
      </c>
    </row>
    <row r="4937" spans="1:12" x14ac:dyDescent="0.25">
      <c r="A4937" t="s">
        <v>747</v>
      </c>
      <c r="B4937">
        <v>2018</v>
      </c>
      <c r="C4937" t="s">
        <v>699</v>
      </c>
      <c r="D4937">
        <v>0.47370000000000001</v>
      </c>
      <c r="E4937">
        <v>0.47370000000000001</v>
      </c>
      <c r="F4937">
        <v>0.47370000000000001</v>
      </c>
      <c r="G4937">
        <v>0.47370000000000001</v>
      </c>
      <c r="H4937">
        <v>0.47370000000000001</v>
      </c>
      <c r="I4937">
        <v>0.47370000000000001</v>
      </c>
      <c r="J4937">
        <v>0.47370000000000001</v>
      </c>
      <c r="K4937">
        <v>0.47370000000000001</v>
      </c>
      <c r="L4937">
        <v>0.47370000000000001</v>
      </c>
    </row>
    <row r="4938" spans="1:12" x14ac:dyDescent="0.25">
      <c r="A4938" t="s">
        <v>747</v>
      </c>
      <c r="B4938">
        <v>2018</v>
      </c>
      <c r="C4938" t="s">
        <v>702</v>
      </c>
      <c r="D4938">
        <v>1.0536000000000001</v>
      </c>
      <c r="E4938">
        <v>1.0536000000000001</v>
      </c>
      <c r="F4938">
        <v>1.0536000000000001</v>
      </c>
      <c r="G4938">
        <v>1.0536000000000001</v>
      </c>
      <c r="H4938">
        <v>1.0536000000000001</v>
      </c>
      <c r="I4938">
        <v>1.0536000000000001</v>
      </c>
      <c r="J4938">
        <v>1.0536000000000001</v>
      </c>
      <c r="K4938">
        <v>1.0536000000000001</v>
      </c>
      <c r="L4938">
        <v>1.0536000000000001</v>
      </c>
    </row>
    <row r="4939" spans="1:12" x14ac:dyDescent="0.25">
      <c r="A4939" t="s">
        <v>747</v>
      </c>
      <c r="B4939">
        <v>2018</v>
      </c>
      <c r="C4939" t="s">
        <v>697</v>
      </c>
      <c r="D4939">
        <v>16.307700000000001</v>
      </c>
      <c r="E4939">
        <v>16.307700000000001</v>
      </c>
      <c r="F4939">
        <v>16.307700000000001</v>
      </c>
      <c r="G4939">
        <v>16.307700000000001</v>
      </c>
      <c r="H4939">
        <v>16.307700000000001</v>
      </c>
      <c r="I4939">
        <v>16.307700000000001</v>
      </c>
      <c r="J4939">
        <v>16.307700000000001</v>
      </c>
      <c r="K4939">
        <v>16.307700000000001</v>
      </c>
      <c r="L4939">
        <v>16.307700000000001</v>
      </c>
    </row>
    <row r="4940" spans="1:12" x14ac:dyDescent="0.25">
      <c r="A4940" t="s">
        <v>747</v>
      </c>
      <c r="B4940">
        <v>2018</v>
      </c>
      <c r="C4940" t="s">
        <v>698</v>
      </c>
      <c r="D4940">
        <v>4.2095000000000002</v>
      </c>
      <c r="E4940">
        <v>4.2095000000000002</v>
      </c>
      <c r="F4940">
        <v>4.2095000000000002</v>
      </c>
      <c r="G4940">
        <v>4.2095000000000002</v>
      </c>
      <c r="H4940">
        <v>4.2095000000000002</v>
      </c>
      <c r="I4940">
        <v>4.2095000000000002</v>
      </c>
      <c r="J4940">
        <v>4.2095000000000002</v>
      </c>
      <c r="K4940">
        <v>4.2095000000000002</v>
      </c>
      <c r="L4940">
        <v>4.2095000000000002</v>
      </c>
    </row>
    <row r="4941" spans="1:12" x14ac:dyDescent="0.25">
      <c r="A4941" t="s">
        <v>747</v>
      </c>
      <c r="B4941">
        <v>2018</v>
      </c>
      <c r="C4941" t="s">
        <v>701</v>
      </c>
      <c r="D4941">
        <v>5.0957999999999997</v>
      </c>
      <c r="E4941">
        <v>5.0957999999999997</v>
      </c>
      <c r="F4941">
        <v>5.0957999999999997</v>
      </c>
      <c r="G4941">
        <v>5.0957999999999997</v>
      </c>
      <c r="H4941">
        <v>5.0957999999999997</v>
      </c>
      <c r="I4941">
        <v>5.0957999999999997</v>
      </c>
      <c r="J4941">
        <v>5.0957999999999997</v>
      </c>
      <c r="K4941">
        <v>5.0957999999999997</v>
      </c>
      <c r="L4941">
        <v>5.0957999999999997</v>
      </c>
    </row>
    <row r="4942" spans="1:12" x14ac:dyDescent="0.25">
      <c r="A4942" t="s">
        <v>747</v>
      </c>
      <c r="B4942">
        <v>2018</v>
      </c>
      <c r="C4942" t="s">
        <v>700</v>
      </c>
      <c r="D4942">
        <v>5.2664</v>
      </c>
      <c r="E4942">
        <v>5.2664</v>
      </c>
      <c r="F4942">
        <v>5.2664</v>
      </c>
      <c r="G4942">
        <v>5.2664</v>
      </c>
      <c r="H4942">
        <v>5.2664</v>
      </c>
      <c r="I4942">
        <v>5.2664</v>
      </c>
      <c r="J4942">
        <v>5.2664</v>
      </c>
      <c r="K4942">
        <v>5.2664</v>
      </c>
      <c r="L4942">
        <v>5.2664</v>
      </c>
    </row>
    <row r="4943" spans="1:12" x14ac:dyDescent="0.25">
      <c r="A4943" t="s">
        <v>747</v>
      </c>
      <c r="B4943">
        <v>2018</v>
      </c>
      <c r="C4943" t="s">
        <v>703</v>
      </c>
      <c r="D4943">
        <v>0.2087</v>
      </c>
      <c r="E4943">
        <v>0.2087</v>
      </c>
      <c r="F4943">
        <v>0.2087</v>
      </c>
      <c r="G4943">
        <v>0.2087</v>
      </c>
      <c r="H4943">
        <v>0.2087</v>
      </c>
      <c r="I4943">
        <v>0.2087</v>
      </c>
      <c r="J4943">
        <v>0.2087</v>
      </c>
      <c r="K4943">
        <v>0.2087</v>
      </c>
      <c r="L4943">
        <v>0.2087</v>
      </c>
    </row>
    <row r="4944" spans="1:12" x14ac:dyDescent="0.25">
      <c r="A4944" t="s">
        <v>748</v>
      </c>
      <c r="B4944">
        <v>2018</v>
      </c>
      <c r="C4944" t="s">
        <v>700</v>
      </c>
      <c r="D4944">
        <v>0.55020000000000002</v>
      </c>
      <c r="E4944">
        <v>0.55020000000000002</v>
      </c>
      <c r="F4944">
        <v>0.55020000000000002</v>
      </c>
      <c r="G4944">
        <v>0.55020000000000002</v>
      </c>
      <c r="H4944">
        <v>0.55020000000000002</v>
      </c>
      <c r="I4944">
        <v>0.55020000000000002</v>
      </c>
      <c r="J4944">
        <v>0.55020000000000002</v>
      </c>
      <c r="K4944">
        <v>0.55020000000000002</v>
      </c>
      <c r="L4944">
        <v>0.55020000000000002</v>
      </c>
    </row>
    <row r="4945" spans="1:12" x14ac:dyDescent="0.25">
      <c r="A4945" t="s">
        <v>748</v>
      </c>
      <c r="B4945">
        <v>2018</v>
      </c>
      <c r="C4945" t="s">
        <v>697</v>
      </c>
      <c r="D4945">
        <v>1.6408</v>
      </c>
      <c r="E4945">
        <v>1.6408</v>
      </c>
      <c r="F4945">
        <v>1.6408</v>
      </c>
      <c r="G4945">
        <v>1.6408</v>
      </c>
      <c r="H4945">
        <v>1.6408</v>
      </c>
      <c r="I4945">
        <v>1.6408</v>
      </c>
      <c r="J4945">
        <v>1.6408</v>
      </c>
      <c r="K4945">
        <v>1.6408</v>
      </c>
      <c r="L4945">
        <v>1.6408</v>
      </c>
    </row>
    <row r="4946" spans="1:12" x14ac:dyDescent="0.25">
      <c r="A4946" t="s">
        <v>748</v>
      </c>
      <c r="B4946">
        <v>2018</v>
      </c>
      <c r="C4946" t="s">
        <v>702</v>
      </c>
      <c r="D4946">
        <v>0.1101</v>
      </c>
      <c r="E4946">
        <v>0.1101</v>
      </c>
      <c r="F4946">
        <v>0.1101</v>
      </c>
      <c r="G4946">
        <v>0.1101</v>
      </c>
      <c r="H4946">
        <v>0.1101</v>
      </c>
      <c r="I4946">
        <v>0.1101</v>
      </c>
      <c r="J4946">
        <v>0.1101</v>
      </c>
      <c r="K4946">
        <v>0.1101</v>
      </c>
      <c r="L4946">
        <v>0.1101</v>
      </c>
    </row>
    <row r="4947" spans="1:12" x14ac:dyDescent="0.25">
      <c r="A4947" t="s">
        <v>748</v>
      </c>
      <c r="B4947">
        <v>2018</v>
      </c>
      <c r="C4947" t="s">
        <v>703</v>
      </c>
      <c r="D4947">
        <v>2.18E-2</v>
      </c>
      <c r="E4947">
        <v>2.18E-2</v>
      </c>
      <c r="F4947">
        <v>2.18E-2</v>
      </c>
      <c r="G4947">
        <v>2.18E-2</v>
      </c>
      <c r="H4947">
        <v>2.18E-2</v>
      </c>
      <c r="I4947">
        <v>2.18E-2</v>
      </c>
      <c r="J4947">
        <v>2.18E-2</v>
      </c>
      <c r="K4947">
        <v>2.18E-2</v>
      </c>
      <c r="L4947">
        <v>2.18E-2</v>
      </c>
    </row>
    <row r="4948" spans="1:12" x14ac:dyDescent="0.25">
      <c r="A4948" t="s">
        <v>748</v>
      </c>
      <c r="B4948">
        <v>2018</v>
      </c>
      <c r="C4948" t="s">
        <v>699</v>
      </c>
      <c r="D4948">
        <v>4.9500000000000002E-2</v>
      </c>
      <c r="E4948">
        <v>4.9500000000000002E-2</v>
      </c>
      <c r="F4948">
        <v>4.9500000000000002E-2</v>
      </c>
      <c r="G4948">
        <v>4.9500000000000002E-2</v>
      </c>
      <c r="H4948">
        <v>4.9500000000000002E-2</v>
      </c>
      <c r="I4948">
        <v>4.9500000000000002E-2</v>
      </c>
      <c r="J4948">
        <v>4.9500000000000002E-2</v>
      </c>
      <c r="K4948">
        <v>4.9500000000000002E-2</v>
      </c>
      <c r="L4948">
        <v>4.9500000000000002E-2</v>
      </c>
    </row>
    <row r="4949" spans="1:12" x14ac:dyDescent="0.25">
      <c r="A4949" t="s">
        <v>748</v>
      </c>
      <c r="B4949">
        <v>2018</v>
      </c>
      <c r="C4949" t="s">
        <v>701</v>
      </c>
      <c r="D4949">
        <v>0.4506</v>
      </c>
      <c r="E4949">
        <v>0.4506</v>
      </c>
      <c r="F4949">
        <v>0.4506</v>
      </c>
      <c r="G4949">
        <v>0.4506</v>
      </c>
      <c r="H4949">
        <v>0.4506</v>
      </c>
      <c r="I4949">
        <v>0.4506</v>
      </c>
      <c r="J4949">
        <v>0.4506</v>
      </c>
      <c r="K4949">
        <v>0.4506</v>
      </c>
      <c r="L4949">
        <v>0.4506</v>
      </c>
    </row>
    <row r="4950" spans="1:12" x14ac:dyDescent="0.25">
      <c r="A4950" t="s">
        <v>748</v>
      </c>
      <c r="B4950">
        <v>2018</v>
      </c>
      <c r="C4950" t="s">
        <v>698</v>
      </c>
      <c r="D4950">
        <v>0.45850000000000002</v>
      </c>
      <c r="E4950">
        <v>0.45850000000000002</v>
      </c>
      <c r="F4950">
        <v>0.45850000000000002</v>
      </c>
      <c r="G4950">
        <v>0.45850000000000002</v>
      </c>
      <c r="H4950">
        <v>0.45850000000000002</v>
      </c>
      <c r="I4950">
        <v>0.45850000000000002</v>
      </c>
      <c r="J4950">
        <v>0.45850000000000002</v>
      </c>
      <c r="K4950">
        <v>0.45850000000000002</v>
      </c>
      <c r="L4950">
        <v>0.45850000000000002</v>
      </c>
    </row>
    <row r="4951" spans="1:12" x14ac:dyDescent="0.25">
      <c r="A4951" t="s">
        <v>749</v>
      </c>
      <c r="B4951">
        <v>2018</v>
      </c>
      <c r="C4951" t="s">
        <v>701</v>
      </c>
      <c r="D4951">
        <v>0.1106</v>
      </c>
      <c r="E4951">
        <v>0.1106</v>
      </c>
      <c r="F4951">
        <v>0.1106</v>
      </c>
      <c r="G4951">
        <v>0.1106</v>
      </c>
      <c r="H4951">
        <v>0.1106</v>
      </c>
      <c r="I4951">
        <v>0.1106</v>
      </c>
      <c r="J4951">
        <v>0.1106</v>
      </c>
      <c r="K4951">
        <v>0.1106</v>
      </c>
      <c r="L4951">
        <v>0.1106</v>
      </c>
    </row>
    <row r="4952" spans="1:12" x14ac:dyDescent="0.25">
      <c r="A4952" t="s">
        <v>749</v>
      </c>
      <c r="B4952">
        <v>2018</v>
      </c>
      <c r="C4952" t="s">
        <v>697</v>
      </c>
      <c r="D4952">
        <v>0.40010000000000001</v>
      </c>
      <c r="E4952">
        <v>0.40010000000000001</v>
      </c>
      <c r="F4952">
        <v>0.40010000000000001</v>
      </c>
      <c r="G4952">
        <v>0.40010000000000001</v>
      </c>
      <c r="H4952">
        <v>0.40010000000000001</v>
      </c>
      <c r="I4952">
        <v>0.40010000000000001</v>
      </c>
      <c r="J4952">
        <v>0.40010000000000001</v>
      </c>
      <c r="K4952">
        <v>0.40010000000000001</v>
      </c>
      <c r="L4952">
        <v>0.40010000000000001</v>
      </c>
    </row>
    <row r="4953" spans="1:12" x14ac:dyDescent="0.25">
      <c r="A4953" t="s">
        <v>749</v>
      </c>
      <c r="B4953">
        <v>2018</v>
      </c>
      <c r="C4953" t="s">
        <v>700</v>
      </c>
      <c r="D4953">
        <v>0.12959999999999999</v>
      </c>
      <c r="E4953">
        <v>0.12959999999999999</v>
      </c>
      <c r="F4953">
        <v>0.12959999999999999</v>
      </c>
      <c r="G4953">
        <v>0.12959999999999999</v>
      </c>
      <c r="H4953">
        <v>0.12959999999999999</v>
      </c>
      <c r="I4953">
        <v>0.12959999999999999</v>
      </c>
      <c r="J4953">
        <v>0.12959999999999999</v>
      </c>
      <c r="K4953">
        <v>0.12959999999999999</v>
      </c>
      <c r="L4953">
        <v>0.12959999999999999</v>
      </c>
    </row>
    <row r="4954" spans="1:12" x14ac:dyDescent="0.25">
      <c r="A4954" t="s">
        <v>749</v>
      </c>
      <c r="B4954">
        <v>2018</v>
      </c>
      <c r="C4954" t="s">
        <v>698</v>
      </c>
      <c r="D4954">
        <v>0.1172</v>
      </c>
      <c r="E4954">
        <v>0.1172</v>
      </c>
      <c r="F4954">
        <v>0.1172</v>
      </c>
      <c r="G4954">
        <v>0.1172</v>
      </c>
      <c r="H4954">
        <v>0.1172</v>
      </c>
      <c r="I4954">
        <v>0.1172</v>
      </c>
      <c r="J4954">
        <v>0.1172</v>
      </c>
      <c r="K4954">
        <v>0.1172</v>
      </c>
      <c r="L4954">
        <v>0.1172</v>
      </c>
    </row>
    <row r="4955" spans="1:12" x14ac:dyDescent="0.25">
      <c r="A4955" t="s">
        <v>749</v>
      </c>
      <c r="B4955">
        <v>2018</v>
      </c>
      <c r="C4955" t="s">
        <v>702</v>
      </c>
      <c r="D4955">
        <v>2.5899999999999999E-2</v>
      </c>
      <c r="E4955">
        <v>2.5899999999999999E-2</v>
      </c>
      <c r="F4955">
        <v>2.5899999999999999E-2</v>
      </c>
      <c r="G4955">
        <v>2.5899999999999999E-2</v>
      </c>
      <c r="H4955">
        <v>2.5899999999999999E-2</v>
      </c>
      <c r="I4955">
        <v>2.5899999999999999E-2</v>
      </c>
      <c r="J4955">
        <v>2.5899999999999999E-2</v>
      </c>
      <c r="K4955">
        <v>2.5899999999999999E-2</v>
      </c>
      <c r="L4955">
        <v>2.5899999999999999E-2</v>
      </c>
    </row>
    <row r="4956" spans="1:12" x14ac:dyDescent="0.25">
      <c r="A4956" t="s">
        <v>749</v>
      </c>
      <c r="B4956">
        <v>2018</v>
      </c>
      <c r="C4956" t="s">
        <v>699</v>
      </c>
      <c r="D4956">
        <v>1.17E-2</v>
      </c>
      <c r="E4956">
        <v>1.17E-2</v>
      </c>
      <c r="F4956">
        <v>1.17E-2</v>
      </c>
      <c r="G4956">
        <v>1.17E-2</v>
      </c>
      <c r="H4956">
        <v>1.17E-2</v>
      </c>
      <c r="I4956">
        <v>1.17E-2</v>
      </c>
      <c r="J4956">
        <v>1.17E-2</v>
      </c>
      <c r="K4956">
        <v>1.17E-2</v>
      </c>
      <c r="L4956">
        <v>1.17E-2</v>
      </c>
    </row>
    <row r="4957" spans="1:12" x14ac:dyDescent="0.25">
      <c r="A4957" t="s">
        <v>749</v>
      </c>
      <c r="B4957">
        <v>2018</v>
      </c>
      <c r="C4957" t="s">
        <v>703</v>
      </c>
      <c r="D4957">
        <v>5.1000000000000004E-3</v>
      </c>
      <c r="E4957">
        <v>5.1000000000000004E-3</v>
      </c>
      <c r="F4957">
        <v>5.1000000000000004E-3</v>
      </c>
      <c r="G4957">
        <v>5.1000000000000004E-3</v>
      </c>
      <c r="H4957">
        <v>5.1000000000000004E-3</v>
      </c>
      <c r="I4957">
        <v>5.1000000000000004E-3</v>
      </c>
      <c r="J4957">
        <v>5.1000000000000004E-3</v>
      </c>
      <c r="K4957">
        <v>5.1000000000000004E-3</v>
      </c>
      <c r="L4957">
        <v>5.1000000000000004E-3</v>
      </c>
    </row>
    <row r="4958" spans="1:12" x14ac:dyDescent="0.25">
      <c r="A4958" t="s">
        <v>750</v>
      </c>
      <c r="B4958">
        <v>2018</v>
      </c>
      <c r="C4958" t="s">
        <v>703</v>
      </c>
      <c r="D4958">
        <v>6.5600000000000006E-2</v>
      </c>
      <c r="E4958">
        <v>6.5600000000000006E-2</v>
      </c>
      <c r="F4958">
        <v>6.5600000000000006E-2</v>
      </c>
      <c r="G4958">
        <v>6.5600000000000006E-2</v>
      </c>
      <c r="H4958">
        <v>6.5600000000000006E-2</v>
      </c>
      <c r="I4958">
        <v>6.5600000000000006E-2</v>
      </c>
      <c r="J4958">
        <v>6.5600000000000006E-2</v>
      </c>
      <c r="K4958">
        <v>6.5600000000000006E-2</v>
      </c>
      <c r="L4958">
        <v>6.5600000000000006E-2</v>
      </c>
    </row>
    <row r="4959" spans="1:12" x14ac:dyDescent="0.25">
      <c r="A4959" t="s">
        <v>750</v>
      </c>
      <c r="B4959">
        <v>2018</v>
      </c>
      <c r="C4959" t="s">
        <v>701</v>
      </c>
      <c r="D4959">
        <v>1.6177999999999999</v>
      </c>
      <c r="E4959">
        <v>1.6177999999999999</v>
      </c>
      <c r="F4959">
        <v>1.6177999999999999</v>
      </c>
      <c r="G4959">
        <v>1.6177999999999999</v>
      </c>
      <c r="H4959">
        <v>1.6177999999999999</v>
      </c>
      <c r="I4959">
        <v>1.6177999999999999</v>
      </c>
      <c r="J4959">
        <v>1.6177999999999999</v>
      </c>
      <c r="K4959">
        <v>1.6177999999999999</v>
      </c>
      <c r="L4959">
        <v>1.6177999999999999</v>
      </c>
    </row>
    <row r="4960" spans="1:12" x14ac:dyDescent="0.25">
      <c r="A4960" t="s">
        <v>750</v>
      </c>
      <c r="B4960">
        <v>2018</v>
      </c>
      <c r="C4960" t="s">
        <v>702</v>
      </c>
      <c r="D4960">
        <v>0.33119999999999999</v>
      </c>
      <c r="E4960">
        <v>0.33119999999999999</v>
      </c>
      <c r="F4960">
        <v>0.33119999999999999</v>
      </c>
      <c r="G4960">
        <v>0.33119999999999999</v>
      </c>
      <c r="H4960">
        <v>0.33119999999999999</v>
      </c>
      <c r="I4960">
        <v>0.33119999999999999</v>
      </c>
      <c r="J4960">
        <v>0.33119999999999999</v>
      </c>
      <c r="K4960">
        <v>0.33119999999999999</v>
      </c>
      <c r="L4960">
        <v>0.33119999999999999</v>
      </c>
    </row>
    <row r="4961" spans="1:12" x14ac:dyDescent="0.25">
      <c r="A4961" t="s">
        <v>750</v>
      </c>
      <c r="B4961">
        <v>2018</v>
      </c>
      <c r="C4961" t="s">
        <v>700</v>
      </c>
      <c r="D4961">
        <v>1.6554</v>
      </c>
      <c r="E4961">
        <v>1.6554</v>
      </c>
      <c r="F4961">
        <v>1.6554</v>
      </c>
      <c r="G4961">
        <v>1.6554</v>
      </c>
      <c r="H4961">
        <v>1.6554</v>
      </c>
      <c r="I4961">
        <v>1.6554</v>
      </c>
      <c r="J4961">
        <v>1.6554</v>
      </c>
      <c r="K4961">
        <v>1.6554</v>
      </c>
      <c r="L4961">
        <v>1.6554</v>
      </c>
    </row>
    <row r="4962" spans="1:12" x14ac:dyDescent="0.25">
      <c r="A4962" t="s">
        <v>750</v>
      </c>
      <c r="B4962">
        <v>2018</v>
      </c>
      <c r="C4962" t="s">
        <v>697</v>
      </c>
      <c r="D4962">
        <v>5.2321999999999997</v>
      </c>
      <c r="E4962">
        <v>5.2321999999999997</v>
      </c>
      <c r="F4962">
        <v>5.2321999999999997</v>
      </c>
      <c r="G4962">
        <v>5.2321999999999997</v>
      </c>
      <c r="H4962">
        <v>5.2321999999999997</v>
      </c>
      <c r="I4962">
        <v>5.2321999999999997</v>
      </c>
      <c r="J4962">
        <v>5.2321999999999997</v>
      </c>
      <c r="K4962">
        <v>5.2321999999999997</v>
      </c>
      <c r="L4962">
        <v>5.2321999999999997</v>
      </c>
    </row>
    <row r="4963" spans="1:12" x14ac:dyDescent="0.25">
      <c r="A4963" t="s">
        <v>750</v>
      </c>
      <c r="B4963">
        <v>2018</v>
      </c>
      <c r="C4963" t="s">
        <v>698</v>
      </c>
      <c r="D4963">
        <v>1.4134</v>
      </c>
      <c r="E4963">
        <v>1.4134</v>
      </c>
      <c r="F4963">
        <v>1.4134</v>
      </c>
      <c r="G4963">
        <v>1.4134</v>
      </c>
      <c r="H4963">
        <v>1.4134</v>
      </c>
      <c r="I4963">
        <v>1.4134</v>
      </c>
      <c r="J4963">
        <v>1.4134</v>
      </c>
      <c r="K4963">
        <v>1.4134</v>
      </c>
      <c r="L4963">
        <v>1.4134</v>
      </c>
    </row>
    <row r="4964" spans="1:12" x14ac:dyDescent="0.25">
      <c r="A4964" t="s">
        <v>750</v>
      </c>
      <c r="B4964">
        <v>2018</v>
      </c>
      <c r="C4964" t="s">
        <v>699</v>
      </c>
      <c r="D4964">
        <v>0.1489</v>
      </c>
      <c r="E4964">
        <v>0.1489</v>
      </c>
      <c r="F4964">
        <v>0.1489</v>
      </c>
      <c r="G4964">
        <v>0.1489</v>
      </c>
      <c r="H4964">
        <v>0.1489</v>
      </c>
      <c r="I4964">
        <v>0.1489</v>
      </c>
      <c r="J4964">
        <v>0.1489</v>
      </c>
      <c r="K4964">
        <v>0.1489</v>
      </c>
      <c r="L4964">
        <v>0.1489</v>
      </c>
    </row>
    <row r="4965" spans="1:12" x14ac:dyDescent="0.25">
      <c r="A4965" t="s">
        <v>751</v>
      </c>
      <c r="B4965">
        <v>2018</v>
      </c>
      <c r="C4965" t="s">
        <v>701</v>
      </c>
      <c r="D4965">
        <v>0.85160000000000002</v>
      </c>
      <c r="E4965">
        <v>0.85160000000000002</v>
      </c>
      <c r="F4965">
        <v>0.85160000000000002</v>
      </c>
      <c r="G4965">
        <v>0.85160000000000002</v>
      </c>
      <c r="H4965">
        <v>0.85160000000000002</v>
      </c>
      <c r="I4965">
        <v>0.85160000000000002</v>
      </c>
      <c r="J4965">
        <v>0.85160000000000002</v>
      </c>
      <c r="K4965">
        <v>0.85160000000000002</v>
      </c>
      <c r="L4965">
        <v>0.85160000000000002</v>
      </c>
    </row>
    <row r="4966" spans="1:12" x14ac:dyDescent="0.25">
      <c r="A4966" t="s">
        <v>751</v>
      </c>
      <c r="B4966">
        <v>2018</v>
      </c>
      <c r="C4966" t="s">
        <v>699</v>
      </c>
      <c r="D4966">
        <v>0.12659999999999999</v>
      </c>
      <c r="E4966">
        <v>0.12659999999999999</v>
      </c>
      <c r="F4966">
        <v>0.12659999999999999</v>
      </c>
      <c r="G4966">
        <v>0.12659999999999999</v>
      </c>
      <c r="H4966">
        <v>0.12659999999999999</v>
      </c>
      <c r="I4966">
        <v>0.12659999999999999</v>
      </c>
      <c r="J4966">
        <v>0.12659999999999999</v>
      </c>
      <c r="K4966">
        <v>0.12659999999999999</v>
      </c>
      <c r="L4966">
        <v>0.12659999999999999</v>
      </c>
    </row>
    <row r="4967" spans="1:12" x14ac:dyDescent="0.25">
      <c r="A4967" t="s">
        <v>751</v>
      </c>
      <c r="B4967">
        <v>2018</v>
      </c>
      <c r="C4967" t="s">
        <v>697</v>
      </c>
      <c r="D4967">
        <v>3.7292999999999998</v>
      </c>
      <c r="E4967">
        <v>3.7292999999999998</v>
      </c>
      <c r="F4967">
        <v>3.7292999999999998</v>
      </c>
      <c r="G4967">
        <v>3.7292999999999998</v>
      </c>
      <c r="H4967">
        <v>3.7292999999999998</v>
      </c>
      <c r="I4967">
        <v>3.7292999999999998</v>
      </c>
      <c r="J4967">
        <v>3.7292999999999998</v>
      </c>
      <c r="K4967">
        <v>3.7292999999999998</v>
      </c>
      <c r="L4967">
        <v>3.7292999999999998</v>
      </c>
    </row>
    <row r="4968" spans="1:12" x14ac:dyDescent="0.25">
      <c r="A4968" t="s">
        <v>751</v>
      </c>
      <c r="B4968">
        <v>2018</v>
      </c>
      <c r="C4968" t="s">
        <v>702</v>
      </c>
      <c r="D4968">
        <v>0.28149999999999997</v>
      </c>
      <c r="E4968">
        <v>0.28149999999999997</v>
      </c>
      <c r="F4968">
        <v>0.28149999999999997</v>
      </c>
      <c r="G4968">
        <v>0.28149999999999997</v>
      </c>
      <c r="H4968">
        <v>0.28149999999999997</v>
      </c>
      <c r="I4968">
        <v>0.28149999999999997</v>
      </c>
      <c r="J4968">
        <v>0.28149999999999997</v>
      </c>
      <c r="K4968">
        <v>0.28149999999999997</v>
      </c>
      <c r="L4968">
        <v>0.28149999999999997</v>
      </c>
    </row>
    <row r="4969" spans="1:12" x14ac:dyDescent="0.25">
      <c r="A4969" t="s">
        <v>751</v>
      </c>
      <c r="B4969">
        <v>2018</v>
      </c>
      <c r="C4969" t="s">
        <v>700</v>
      </c>
      <c r="D4969">
        <v>1.407</v>
      </c>
      <c r="E4969">
        <v>1.407</v>
      </c>
      <c r="F4969">
        <v>1.407</v>
      </c>
      <c r="G4969">
        <v>1.407</v>
      </c>
      <c r="H4969">
        <v>1.407</v>
      </c>
      <c r="I4969">
        <v>1.407</v>
      </c>
      <c r="J4969">
        <v>1.407</v>
      </c>
      <c r="K4969">
        <v>1.407</v>
      </c>
      <c r="L4969">
        <v>1.407</v>
      </c>
    </row>
    <row r="4970" spans="1:12" x14ac:dyDescent="0.25">
      <c r="A4970" t="s">
        <v>751</v>
      </c>
      <c r="B4970">
        <v>2018</v>
      </c>
      <c r="C4970" t="s">
        <v>698</v>
      </c>
      <c r="D4970">
        <v>1.0067999999999999</v>
      </c>
      <c r="E4970">
        <v>1.0067999999999999</v>
      </c>
      <c r="F4970">
        <v>1.0067999999999999</v>
      </c>
      <c r="G4970">
        <v>1.0067999999999999</v>
      </c>
      <c r="H4970">
        <v>1.0067999999999999</v>
      </c>
      <c r="I4970">
        <v>1.0067999999999999</v>
      </c>
      <c r="J4970">
        <v>1.0067999999999999</v>
      </c>
      <c r="K4970">
        <v>1.0067999999999999</v>
      </c>
      <c r="L4970">
        <v>1.0067999999999999</v>
      </c>
    </row>
    <row r="4971" spans="1:12" x14ac:dyDescent="0.25">
      <c r="A4971" t="s">
        <v>751</v>
      </c>
      <c r="B4971">
        <v>2018</v>
      </c>
      <c r="C4971" t="s">
        <v>703</v>
      </c>
      <c r="D4971">
        <v>5.5800000000000002E-2</v>
      </c>
      <c r="E4971">
        <v>5.5800000000000002E-2</v>
      </c>
      <c r="F4971">
        <v>5.5800000000000002E-2</v>
      </c>
      <c r="G4971">
        <v>5.5800000000000002E-2</v>
      </c>
      <c r="H4971">
        <v>5.5800000000000002E-2</v>
      </c>
      <c r="I4971">
        <v>5.5800000000000002E-2</v>
      </c>
      <c r="J4971">
        <v>5.5800000000000002E-2</v>
      </c>
      <c r="K4971">
        <v>5.5800000000000002E-2</v>
      </c>
      <c r="L4971">
        <v>5.5800000000000002E-2</v>
      </c>
    </row>
    <row r="4972" spans="1:12" x14ac:dyDescent="0.25">
      <c r="A4972" t="s">
        <v>752</v>
      </c>
      <c r="B4972">
        <v>2018</v>
      </c>
      <c r="C4972" t="s">
        <v>697</v>
      </c>
      <c r="D4972">
        <v>0.31569999999999998</v>
      </c>
      <c r="E4972">
        <v>0.31569999999999998</v>
      </c>
      <c r="F4972">
        <v>0.31569999999999998</v>
      </c>
      <c r="G4972">
        <v>0.31569999999999998</v>
      </c>
      <c r="H4972">
        <v>0.31569999999999998</v>
      </c>
      <c r="I4972">
        <v>0.31569999999999998</v>
      </c>
      <c r="J4972">
        <v>0.31569999999999998</v>
      </c>
      <c r="K4972">
        <v>0.31569999999999998</v>
      </c>
      <c r="L4972">
        <v>0.31569999999999998</v>
      </c>
    </row>
    <row r="4973" spans="1:12" x14ac:dyDescent="0.25">
      <c r="A4973" t="s">
        <v>752</v>
      </c>
      <c r="B4973">
        <v>2018</v>
      </c>
      <c r="C4973" t="s">
        <v>701</v>
      </c>
      <c r="D4973">
        <v>0.11990000000000001</v>
      </c>
      <c r="E4973">
        <v>0.11990000000000001</v>
      </c>
      <c r="F4973">
        <v>0.11990000000000001</v>
      </c>
      <c r="G4973">
        <v>0.11990000000000001</v>
      </c>
      <c r="H4973">
        <v>0.11990000000000001</v>
      </c>
      <c r="I4973">
        <v>0.11990000000000001</v>
      </c>
      <c r="J4973">
        <v>0.11990000000000001</v>
      </c>
      <c r="K4973">
        <v>0.11990000000000001</v>
      </c>
      <c r="L4973">
        <v>0.11990000000000001</v>
      </c>
    </row>
    <row r="4974" spans="1:12" x14ac:dyDescent="0.25">
      <c r="A4974" t="s">
        <v>752</v>
      </c>
      <c r="B4974">
        <v>2018</v>
      </c>
      <c r="C4974" t="s">
        <v>699</v>
      </c>
      <c r="D4974">
        <v>8.3999999999999995E-3</v>
      </c>
      <c r="E4974">
        <v>8.3999999999999995E-3</v>
      </c>
      <c r="F4974">
        <v>8.3999999999999995E-3</v>
      </c>
      <c r="G4974">
        <v>8.3999999999999995E-3</v>
      </c>
      <c r="H4974">
        <v>8.3999999999999995E-3</v>
      </c>
      <c r="I4974">
        <v>8.3999999999999995E-3</v>
      </c>
      <c r="J4974">
        <v>8.3999999999999995E-3</v>
      </c>
      <c r="K4974">
        <v>8.3999999999999995E-3</v>
      </c>
      <c r="L4974">
        <v>8.3999999999999995E-3</v>
      </c>
    </row>
    <row r="4975" spans="1:12" x14ac:dyDescent="0.25">
      <c r="A4975" t="s">
        <v>752</v>
      </c>
      <c r="B4975">
        <v>2018</v>
      </c>
      <c r="C4975" t="s">
        <v>703</v>
      </c>
      <c r="D4975">
        <v>3.7000000000000002E-3</v>
      </c>
      <c r="E4975">
        <v>3.7000000000000002E-3</v>
      </c>
      <c r="F4975">
        <v>3.7000000000000002E-3</v>
      </c>
      <c r="G4975">
        <v>3.7000000000000002E-3</v>
      </c>
      <c r="H4975">
        <v>3.7000000000000002E-3</v>
      </c>
      <c r="I4975">
        <v>3.7000000000000002E-3</v>
      </c>
      <c r="J4975">
        <v>3.7000000000000002E-3</v>
      </c>
      <c r="K4975">
        <v>3.7000000000000002E-3</v>
      </c>
      <c r="L4975">
        <v>3.7000000000000002E-3</v>
      </c>
    </row>
    <row r="4976" spans="1:12" x14ac:dyDescent="0.25">
      <c r="A4976" t="s">
        <v>752</v>
      </c>
      <c r="B4976">
        <v>2018</v>
      </c>
      <c r="C4976" t="s">
        <v>698</v>
      </c>
      <c r="D4976">
        <v>7.22E-2</v>
      </c>
      <c r="E4976">
        <v>7.22E-2</v>
      </c>
      <c r="F4976">
        <v>7.22E-2</v>
      </c>
      <c r="G4976">
        <v>7.22E-2</v>
      </c>
      <c r="H4976">
        <v>7.22E-2</v>
      </c>
      <c r="I4976">
        <v>7.22E-2</v>
      </c>
      <c r="J4976">
        <v>7.22E-2</v>
      </c>
      <c r="K4976">
        <v>7.22E-2</v>
      </c>
      <c r="L4976">
        <v>7.22E-2</v>
      </c>
    </row>
    <row r="4977" spans="1:12" x14ac:dyDescent="0.25">
      <c r="A4977" t="s">
        <v>752</v>
      </c>
      <c r="B4977">
        <v>2018</v>
      </c>
      <c r="C4977" t="s">
        <v>700</v>
      </c>
      <c r="D4977">
        <v>9.2999999999999999E-2</v>
      </c>
      <c r="E4977">
        <v>9.2999999999999999E-2</v>
      </c>
      <c r="F4977">
        <v>9.2999999999999999E-2</v>
      </c>
      <c r="G4977">
        <v>9.2999999999999999E-2</v>
      </c>
      <c r="H4977">
        <v>9.2999999999999999E-2</v>
      </c>
      <c r="I4977">
        <v>9.2999999999999999E-2</v>
      </c>
      <c r="J4977">
        <v>9.2999999999999999E-2</v>
      </c>
      <c r="K4977">
        <v>9.2999999999999999E-2</v>
      </c>
      <c r="L4977">
        <v>9.2999999999999999E-2</v>
      </c>
    </row>
    <row r="4978" spans="1:12" x14ac:dyDescent="0.25">
      <c r="A4978" t="s">
        <v>752</v>
      </c>
      <c r="B4978">
        <v>2018</v>
      </c>
      <c r="C4978" t="s">
        <v>702</v>
      </c>
      <c r="D4978">
        <v>1.8599999999999998E-2</v>
      </c>
      <c r="E4978">
        <v>1.8599999999999998E-2</v>
      </c>
      <c r="F4978">
        <v>1.8599999999999998E-2</v>
      </c>
      <c r="G4978">
        <v>1.8599999999999998E-2</v>
      </c>
      <c r="H4978">
        <v>1.8599999999999998E-2</v>
      </c>
      <c r="I4978">
        <v>1.8599999999999998E-2</v>
      </c>
      <c r="J4978">
        <v>1.8599999999999998E-2</v>
      </c>
      <c r="K4978">
        <v>1.8599999999999998E-2</v>
      </c>
      <c r="L4978">
        <v>1.8599999999999998E-2</v>
      </c>
    </row>
    <row r="4979" spans="1:12" x14ac:dyDescent="0.25">
      <c r="A4979" t="s">
        <v>753</v>
      </c>
      <c r="B4979">
        <v>2018</v>
      </c>
      <c r="C4979" t="s">
        <v>698</v>
      </c>
      <c r="D4979">
        <v>0.2964</v>
      </c>
      <c r="E4979">
        <v>0.2964</v>
      </c>
      <c r="F4979">
        <v>0.2964</v>
      </c>
      <c r="G4979">
        <v>0.2964</v>
      </c>
      <c r="H4979">
        <v>0.2964</v>
      </c>
      <c r="I4979">
        <v>0.2964</v>
      </c>
      <c r="J4979">
        <v>0.2964</v>
      </c>
      <c r="K4979">
        <v>0.2964</v>
      </c>
      <c r="L4979">
        <v>0.2964</v>
      </c>
    </row>
    <row r="4980" spans="1:12" x14ac:dyDescent="0.25">
      <c r="A4980" t="s">
        <v>753</v>
      </c>
      <c r="B4980">
        <v>2018</v>
      </c>
      <c r="C4980" t="s">
        <v>702</v>
      </c>
      <c r="D4980">
        <v>6.8699999999999997E-2</v>
      </c>
      <c r="E4980">
        <v>6.8699999999999997E-2</v>
      </c>
      <c r="F4980">
        <v>6.8699999999999997E-2</v>
      </c>
      <c r="G4980">
        <v>6.8699999999999997E-2</v>
      </c>
      <c r="H4980">
        <v>6.8699999999999997E-2</v>
      </c>
      <c r="I4980">
        <v>6.8699999999999997E-2</v>
      </c>
      <c r="J4980">
        <v>6.8699999999999997E-2</v>
      </c>
      <c r="K4980">
        <v>6.8699999999999997E-2</v>
      </c>
      <c r="L4980">
        <v>6.8699999999999997E-2</v>
      </c>
    </row>
    <row r="4981" spans="1:12" x14ac:dyDescent="0.25">
      <c r="A4981" t="s">
        <v>753</v>
      </c>
      <c r="B4981">
        <v>2018</v>
      </c>
      <c r="C4981" t="s">
        <v>697</v>
      </c>
      <c r="D4981">
        <v>1.1279999999999999</v>
      </c>
      <c r="E4981">
        <v>1.1279999999999999</v>
      </c>
      <c r="F4981">
        <v>1.1279999999999999</v>
      </c>
      <c r="G4981">
        <v>1.1279999999999999</v>
      </c>
      <c r="H4981">
        <v>1.1279999999999999</v>
      </c>
      <c r="I4981">
        <v>1.1279999999999999</v>
      </c>
      <c r="J4981">
        <v>1.1279999999999999</v>
      </c>
      <c r="K4981">
        <v>1.1279999999999999</v>
      </c>
      <c r="L4981">
        <v>1.1279999999999999</v>
      </c>
    </row>
    <row r="4982" spans="1:12" x14ac:dyDescent="0.25">
      <c r="A4982" t="s">
        <v>753</v>
      </c>
      <c r="B4982">
        <v>2018</v>
      </c>
      <c r="C4982" t="s">
        <v>699</v>
      </c>
      <c r="D4982">
        <v>3.09E-2</v>
      </c>
      <c r="E4982">
        <v>3.09E-2</v>
      </c>
      <c r="F4982">
        <v>3.09E-2</v>
      </c>
      <c r="G4982">
        <v>3.09E-2</v>
      </c>
      <c r="H4982">
        <v>3.09E-2</v>
      </c>
      <c r="I4982">
        <v>3.09E-2</v>
      </c>
      <c r="J4982">
        <v>3.09E-2</v>
      </c>
      <c r="K4982">
        <v>3.09E-2</v>
      </c>
      <c r="L4982">
        <v>3.09E-2</v>
      </c>
    </row>
    <row r="4983" spans="1:12" x14ac:dyDescent="0.25">
      <c r="A4983" t="s">
        <v>753</v>
      </c>
      <c r="B4983">
        <v>2018</v>
      </c>
      <c r="C4983" t="s">
        <v>701</v>
      </c>
      <c r="D4983">
        <v>0.37530000000000002</v>
      </c>
      <c r="E4983">
        <v>0.37530000000000002</v>
      </c>
      <c r="F4983">
        <v>0.37530000000000002</v>
      </c>
      <c r="G4983">
        <v>0.37530000000000002</v>
      </c>
      <c r="H4983">
        <v>0.37530000000000002</v>
      </c>
      <c r="I4983">
        <v>0.37530000000000002</v>
      </c>
      <c r="J4983">
        <v>0.37530000000000002</v>
      </c>
      <c r="K4983">
        <v>0.37530000000000002</v>
      </c>
      <c r="L4983">
        <v>0.37530000000000002</v>
      </c>
    </row>
    <row r="4984" spans="1:12" x14ac:dyDescent="0.25">
      <c r="A4984" t="s">
        <v>753</v>
      </c>
      <c r="B4984">
        <v>2018</v>
      </c>
      <c r="C4984" t="s">
        <v>703</v>
      </c>
      <c r="D4984">
        <v>1.3599999999999999E-2</v>
      </c>
      <c r="E4984">
        <v>1.3599999999999999E-2</v>
      </c>
      <c r="F4984">
        <v>1.3599999999999999E-2</v>
      </c>
      <c r="G4984">
        <v>1.3599999999999999E-2</v>
      </c>
      <c r="H4984">
        <v>1.3599999999999999E-2</v>
      </c>
      <c r="I4984">
        <v>1.3599999999999999E-2</v>
      </c>
      <c r="J4984">
        <v>1.3599999999999999E-2</v>
      </c>
      <c r="K4984">
        <v>1.3599999999999999E-2</v>
      </c>
      <c r="L4984">
        <v>1.3599999999999999E-2</v>
      </c>
    </row>
    <row r="4985" spans="1:12" x14ac:dyDescent="0.25">
      <c r="A4985" t="s">
        <v>753</v>
      </c>
      <c r="B4985">
        <v>2018</v>
      </c>
      <c r="C4985" t="s">
        <v>700</v>
      </c>
      <c r="D4985">
        <v>0.34320000000000001</v>
      </c>
      <c r="E4985">
        <v>0.34320000000000001</v>
      </c>
      <c r="F4985">
        <v>0.34320000000000001</v>
      </c>
      <c r="G4985">
        <v>0.34320000000000001</v>
      </c>
      <c r="H4985">
        <v>0.34320000000000001</v>
      </c>
      <c r="I4985">
        <v>0.34320000000000001</v>
      </c>
      <c r="J4985">
        <v>0.34320000000000001</v>
      </c>
      <c r="K4985">
        <v>0.34320000000000001</v>
      </c>
      <c r="L4985">
        <v>0.34320000000000001</v>
      </c>
    </row>
    <row r="4986" spans="1:12" x14ac:dyDescent="0.25">
      <c r="A4986" t="s">
        <v>754</v>
      </c>
      <c r="B4986">
        <v>2018</v>
      </c>
      <c r="C4986" t="s">
        <v>701</v>
      </c>
      <c r="D4986">
        <v>1.1454</v>
      </c>
      <c r="E4986">
        <v>1.1454</v>
      </c>
      <c r="F4986">
        <v>1.1454</v>
      </c>
      <c r="G4986">
        <v>1.1454</v>
      </c>
      <c r="H4986">
        <v>1.1454</v>
      </c>
      <c r="I4986">
        <v>1.1454</v>
      </c>
      <c r="J4986">
        <v>1.1454</v>
      </c>
      <c r="K4986">
        <v>1.1454</v>
      </c>
      <c r="L4986">
        <v>1.1454</v>
      </c>
    </row>
    <row r="4987" spans="1:12" x14ac:dyDescent="0.25">
      <c r="A4987" t="s">
        <v>754</v>
      </c>
      <c r="B4987">
        <v>2018</v>
      </c>
      <c r="C4987" t="s">
        <v>700</v>
      </c>
      <c r="D4987">
        <v>1.1292</v>
      </c>
      <c r="E4987">
        <v>1.1292</v>
      </c>
      <c r="F4987">
        <v>1.1292</v>
      </c>
      <c r="G4987">
        <v>1.1292</v>
      </c>
      <c r="H4987">
        <v>1.1292</v>
      </c>
      <c r="I4987">
        <v>1.1292</v>
      </c>
      <c r="J4987">
        <v>1.1292</v>
      </c>
      <c r="K4987">
        <v>1.1292</v>
      </c>
      <c r="L4987">
        <v>1.1292</v>
      </c>
    </row>
    <row r="4988" spans="1:12" x14ac:dyDescent="0.25">
      <c r="A4988" t="s">
        <v>754</v>
      </c>
      <c r="B4988">
        <v>2018</v>
      </c>
      <c r="C4988" t="s">
        <v>697</v>
      </c>
      <c r="D4988">
        <v>3.6099000000000001</v>
      </c>
      <c r="E4988">
        <v>3.6099000000000001</v>
      </c>
      <c r="F4988">
        <v>3.6099000000000001</v>
      </c>
      <c r="G4988">
        <v>3.6099000000000001</v>
      </c>
      <c r="H4988">
        <v>3.6099000000000001</v>
      </c>
      <c r="I4988">
        <v>3.6099000000000001</v>
      </c>
      <c r="J4988">
        <v>3.6099000000000001</v>
      </c>
      <c r="K4988">
        <v>3.6099000000000001</v>
      </c>
      <c r="L4988">
        <v>3.6099000000000001</v>
      </c>
    </row>
    <row r="4989" spans="1:12" x14ac:dyDescent="0.25">
      <c r="A4989" t="s">
        <v>754</v>
      </c>
      <c r="B4989">
        <v>2018</v>
      </c>
      <c r="C4989" t="s">
        <v>702</v>
      </c>
      <c r="D4989">
        <v>0.22589999999999999</v>
      </c>
      <c r="E4989">
        <v>0.22589999999999999</v>
      </c>
      <c r="F4989">
        <v>0.22589999999999999</v>
      </c>
      <c r="G4989">
        <v>0.22589999999999999</v>
      </c>
      <c r="H4989">
        <v>0.22589999999999999</v>
      </c>
      <c r="I4989">
        <v>0.22589999999999999</v>
      </c>
      <c r="J4989">
        <v>0.22589999999999999</v>
      </c>
      <c r="K4989">
        <v>0.22589999999999999</v>
      </c>
      <c r="L4989">
        <v>0.22589999999999999</v>
      </c>
    </row>
    <row r="4990" spans="1:12" x14ac:dyDescent="0.25">
      <c r="A4990" t="s">
        <v>754</v>
      </c>
      <c r="B4990">
        <v>2018</v>
      </c>
      <c r="C4990" t="s">
        <v>699</v>
      </c>
      <c r="D4990">
        <v>0.1016</v>
      </c>
      <c r="E4990">
        <v>0.1016</v>
      </c>
      <c r="F4990">
        <v>0.1016</v>
      </c>
      <c r="G4990">
        <v>0.1016</v>
      </c>
      <c r="H4990">
        <v>0.1016</v>
      </c>
      <c r="I4990">
        <v>0.1016</v>
      </c>
      <c r="J4990">
        <v>0.1016</v>
      </c>
      <c r="K4990">
        <v>0.1016</v>
      </c>
      <c r="L4990">
        <v>0.1016</v>
      </c>
    </row>
    <row r="4991" spans="1:12" x14ac:dyDescent="0.25">
      <c r="A4991" t="s">
        <v>754</v>
      </c>
      <c r="B4991">
        <v>2018</v>
      </c>
      <c r="C4991" t="s">
        <v>703</v>
      </c>
      <c r="D4991">
        <v>4.48E-2</v>
      </c>
      <c r="E4991">
        <v>4.48E-2</v>
      </c>
      <c r="F4991">
        <v>4.48E-2</v>
      </c>
      <c r="G4991">
        <v>4.48E-2</v>
      </c>
      <c r="H4991">
        <v>4.48E-2</v>
      </c>
      <c r="I4991">
        <v>4.48E-2</v>
      </c>
      <c r="J4991">
        <v>4.48E-2</v>
      </c>
      <c r="K4991">
        <v>4.48E-2</v>
      </c>
      <c r="L4991">
        <v>4.48E-2</v>
      </c>
    </row>
    <row r="4992" spans="1:12" x14ac:dyDescent="0.25">
      <c r="A4992" t="s">
        <v>754</v>
      </c>
      <c r="B4992">
        <v>2018</v>
      </c>
      <c r="C4992" t="s">
        <v>698</v>
      </c>
      <c r="D4992">
        <v>0.96299999999999997</v>
      </c>
      <c r="E4992">
        <v>0.96299999999999997</v>
      </c>
      <c r="F4992">
        <v>0.96299999999999997</v>
      </c>
      <c r="G4992">
        <v>0.96299999999999997</v>
      </c>
      <c r="H4992">
        <v>0.96299999999999997</v>
      </c>
      <c r="I4992">
        <v>0.96299999999999997</v>
      </c>
      <c r="J4992">
        <v>0.96299999999999997</v>
      </c>
      <c r="K4992">
        <v>0.96299999999999997</v>
      </c>
      <c r="L4992">
        <v>0.96299999999999997</v>
      </c>
    </row>
    <row r="4993" spans="1:12" x14ac:dyDescent="0.25">
      <c r="A4993" t="s">
        <v>755</v>
      </c>
      <c r="B4993">
        <v>2018</v>
      </c>
      <c r="C4993" t="s">
        <v>699</v>
      </c>
      <c r="D4993">
        <v>8.9999999999999993E-3</v>
      </c>
      <c r="E4993">
        <v>8.9999999999999993E-3</v>
      </c>
      <c r="F4993">
        <v>8.9999999999999993E-3</v>
      </c>
      <c r="G4993">
        <v>8.9999999999999993E-3</v>
      </c>
      <c r="H4993">
        <v>8.9999999999999993E-3</v>
      </c>
      <c r="I4993">
        <v>8.9999999999999993E-3</v>
      </c>
      <c r="J4993">
        <v>8.9999999999999993E-3</v>
      </c>
      <c r="K4993">
        <v>8.9999999999999993E-3</v>
      </c>
      <c r="L4993">
        <v>8.9999999999999993E-3</v>
      </c>
    </row>
    <row r="4994" spans="1:12" x14ac:dyDescent="0.25">
      <c r="A4994" t="s">
        <v>755</v>
      </c>
      <c r="B4994">
        <v>2018</v>
      </c>
      <c r="C4994" t="s">
        <v>702</v>
      </c>
      <c r="D4994">
        <v>2.01E-2</v>
      </c>
      <c r="E4994">
        <v>2.01E-2</v>
      </c>
      <c r="F4994">
        <v>2.01E-2</v>
      </c>
      <c r="G4994">
        <v>2.01E-2</v>
      </c>
      <c r="H4994">
        <v>2.01E-2</v>
      </c>
      <c r="I4994">
        <v>2.01E-2</v>
      </c>
      <c r="J4994">
        <v>2.01E-2</v>
      </c>
      <c r="K4994">
        <v>2.01E-2</v>
      </c>
      <c r="L4994">
        <v>2.01E-2</v>
      </c>
    </row>
    <row r="4995" spans="1:12" x14ac:dyDescent="0.25">
      <c r="A4995" t="s">
        <v>755</v>
      </c>
      <c r="B4995">
        <v>2018</v>
      </c>
      <c r="C4995" t="s">
        <v>700</v>
      </c>
      <c r="D4995">
        <v>0.10050000000000001</v>
      </c>
      <c r="E4995">
        <v>0.10050000000000001</v>
      </c>
      <c r="F4995">
        <v>0.10050000000000001</v>
      </c>
      <c r="G4995">
        <v>0.10050000000000001</v>
      </c>
      <c r="H4995">
        <v>0.10050000000000001</v>
      </c>
      <c r="I4995">
        <v>0.10050000000000001</v>
      </c>
      <c r="J4995">
        <v>0.10050000000000001</v>
      </c>
      <c r="K4995">
        <v>0.10050000000000001</v>
      </c>
      <c r="L4995">
        <v>0.10050000000000001</v>
      </c>
    </row>
    <row r="4996" spans="1:12" x14ac:dyDescent="0.25">
      <c r="A4996" t="s">
        <v>755</v>
      </c>
      <c r="B4996">
        <v>2018</v>
      </c>
      <c r="C4996" t="s">
        <v>698</v>
      </c>
      <c r="D4996">
        <v>0.1363</v>
      </c>
      <c r="E4996">
        <v>0.1363</v>
      </c>
      <c r="F4996">
        <v>0.1363</v>
      </c>
      <c r="G4996">
        <v>0.1363</v>
      </c>
      <c r="H4996">
        <v>0.1363</v>
      </c>
      <c r="I4996">
        <v>0.1363</v>
      </c>
      <c r="J4996">
        <v>0.1363</v>
      </c>
      <c r="K4996">
        <v>0.1363</v>
      </c>
      <c r="L4996">
        <v>0.1363</v>
      </c>
    </row>
    <row r="4997" spans="1:12" x14ac:dyDescent="0.25">
      <c r="A4997" t="s">
        <v>755</v>
      </c>
      <c r="B4997">
        <v>2018</v>
      </c>
      <c r="C4997" t="s">
        <v>701</v>
      </c>
      <c r="D4997">
        <v>9.74E-2</v>
      </c>
      <c r="E4997">
        <v>9.74E-2</v>
      </c>
      <c r="F4997">
        <v>9.74E-2</v>
      </c>
      <c r="G4997">
        <v>9.74E-2</v>
      </c>
      <c r="H4997">
        <v>9.74E-2</v>
      </c>
      <c r="I4997">
        <v>9.74E-2</v>
      </c>
      <c r="J4997">
        <v>9.74E-2</v>
      </c>
      <c r="K4997">
        <v>9.74E-2</v>
      </c>
      <c r="L4997">
        <v>9.74E-2</v>
      </c>
    </row>
    <row r="4998" spans="1:12" x14ac:dyDescent="0.25">
      <c r="A4998" t="s">
        <v>755</v>
      </c>
      <c r="B4998">
        <v>2018</v>
      </c>
      <c r="C4998" t="s">
        <v>697</v>
      </c>
      <c r="D4998">
        <v>0.36730000000000002</v>
      </c>
      <c r="E4998">
        <v>0.36730000000000002</v>
      </c>
      <c r="F4998">
        <v>0.36730000000000002</v>
      </c>
      <c r="G4998">
        <v>0.36730000000000002</v>
      </c>
      <c r="H4998">
        <v>0.36730000000000002</v>
      </c>
      <c r="I4998">
        <v>0.36730000000000002</v>
      </c>
      <c r="J4998">
        <v>0.36730000000000002</v>
      </c>
      <c r="K4998">
        <v>0.36730000000000002</v>
      </c>
      <c r="L4998">
        <v>0.36730000000000002</v>
      </c>
    </row>
    <row r="4999" spans="1:12" x14ac:dyDescent="0.25">
      <c r="A4999" t="s">
        <v>755</v>
      </c>
      <c r="B4999">
        <v>2018</v>
      </c>
      <c r="C4999" t="s">
        <v>703</v>
      </c>
      <c r="D4999">
        <v>4.0000000000000001E-3</v>
      </c>
      <c r="E4999">
        <v>4.0000000000000001E-3</v>
      </c>
      <c r="F4999">
        <v>4.0000000000000001E-3</v>
      </c>
      <c r="G4999">
        <v>4.0000000000000001E-3</v>
      </c>
      <c r="H4999">
        <v>4.0000000000000001E-3</v>
      </c>
      <c r="I4999">
        <v>4.0000000000000001E-3</v>
      </c>
      <c r="J4999">
        <v>4.0000000000000001E-3</v>
      </c>
      <c r="K4999">
        <v>4.0000000000000001E-3</v>
      </c>
      <c r="L4999">
        <v>4.0000000000000001E-3</v>
      </c>
    </row>
    <row r="5000" spans="1:12" x14ac:dyDescent="0.25">
      <c r="A5000" t="s">
        <v>696</v>
      </c>
      <c r="B5000">
        <v>2019</v>
      </c>
      <c r="C5000" t="s">
        <v>701</v>
      </c>
      <c r="D5000">
        <v>1.0765</v>
      </c>
      <c r="E5000">
        <v>1.0765</v>
      </c>
      <c r="F5000">
        <v>1.0765</v>
      </c>
      <c r="G5000">
        <v>1.0765</v>
      </c>
      <c r="H5000">
        <v>1.0765</v>
      </c>
      <c r="I5000">
        <v>1.0765</v>
      </c>
      <c r="J5000">
        <v>1.0765</v>
      </c>
      <c r="K5000">
        <v>1.0765</v>
      </c>
      <c r="L5000">
        <v>1.0765</v>
      </c>
    </row>
    <row r="5001" spans="1:12" x14ac:dyDescent="0.25">
      <c r="A5001" t="s">
        <v>696</v>
      </c>
      <c r="B5001">
        <v>2019</v>
      </c>
      <c r="C5001" t="s">
        <v>699</v>
      </c>
      <c r="D5001">
        <v>9.3399999999999997E-2</v>
      </c>
      <c r="E5001">
        <v>9.3399999999999997E-2</v>
      </c>
      <c r="F5001">
        <v>7.6399999999999996E-2</v>
      </c>
      <c r="G5001">
        <v>9.3399999999999997E-2</v>
      </c>
      <c r="H5001">
        <v>7.6399999999999996E-2</v>
      </c>
      <c r="I5001">
        <v>7.6399999999999996E-2</v>
      </c>
      <c r="J5001">
        <v>9.3399999999999997E-2</v>
      </c>
      <c r="K5001">
        <v>7.6399999999999996E-2</v>
      </c>
      <c r="L5001">
        <v>7.6399999999999996E-2</v>
      </c>
    </row>
    <row r="5002" spans="1:12" x14ac:dyDescent="0.25">
      <c r="A5002" t="s">
        <v>696</v>
      </c>
      <c r="B5002">
        <v>2019</v>
      </c>
      <c r="C5002" t="s">
        <v>703</v>
      </c>
      <c r="D5002">
        <v>3.5099999999999999E-2</v>
      </c>
      <c r="E5002">
        <v>3.5099999999999999E-2</v>
      </c>
      <c r="F5002">
        <v>3.5099999999999999E-2</v>
      </c>
      <c r="G5002">
        <v>3.5099999999999999E-2</v>
      </c>
      <c r="H5002">
        <v>3.5099999999999999E-2</v>
      </c>
      <c r="I5002">
        <v>3.5099999999999999E-2</v>
      </c>
      <c r="J5002">
        <v>3.5099999999999999E-2</v>
      </c>
      <c r="K5002">
        <v>3.5099999999999999E-2</v>
      </c>
      <c r="L5002">
        <v>3.5099999999999999E-2</v>
      </c>
    </row>
    <row r="5003" spans="1:12" x14ac:dyDescent="0.25">
      <c r="A5003" t="s">
        <v>696</v>
      </c>
      <c r="B5003">
        <v>2019</v>
      </c>
      <c r="C5003" t="s">
        <v>698</v>
      </c>
      <c r="D5003">
        <v>0.95440000000000003</v>
      </c>
      <c r="E5003">
        <v>0.95440000000000003</v>
      </c>
      <c r="F5003">
        <v>0.95440000000000003</v>
      </c>
      <c r="G5003">
        <v>0.95440000000000003</v>
      </c>
      <c r="H5003">
        <v>0.95440000000000003</v>
      </c>
      <c r="I5003">
        <v>0.95440000000000003</v>
      </c>
      <c r="J5003">
        <v>0.95440000000000003</v>
      </c>
      <c r="K5003">
        <v>0.95440000000000003</v>
      </c>
      <c r="L5003">
        <v>0.95440000000000003</v>
      </c>
    </row>
    <row r="5004" spans="1:12" x14ac:dyDescent="0.25">
      <c r="A5004" t="s">
        <v>696</v>
      </c>
      <c r="B5004">
        <v>2019</v>
      </c>
      <c r="C5004" t="s">
        <v>702</v>
      </c>
      <c r="D5004">
        <v>0.17829999999999999</v>
      </c>
      <c r="E5004">
        <v>0.17829999999999999</v>
      </c>
      <c r="F5004">
        <v>6.7299999999999999E-2</v>
      </c>
      <c r="G5004">
        <v>0.17829999999999999</v>
      </c>
      <c r="H5004">
        <v>6.7299999999999999E-2</v>
      </c>
      <c r="I5004">
        <v>6.7299999999999999E-2</v>
      </c>
      <c r="J5004">
        <v>0.17829999999999999</v>
      </c>
      <c r="K5004">
        <v>6.7299999999999999E-2</v>
      </c>
      <c r="L5004">
        <v>6.7299999999999999E-2</v>
      </c>
    </row>
    <row r="5005" spans="1:12" x14ac:dyDescent="0.25">
      <c r="A5005" t="s">
        <v>696</v>
      </c>
      <c r="B5005">
        <v>2019</v>
      </c>
      <c r="C5005" t="s">
        <v>700</v>
      </c>
      <c r="D5005">
        <v>0.93640000000000001</v>
      </c>
      <c r="E5005">
        <v>0.91059999999999997</v>
      </c>
      <c r="F5005">
        <v>0.90090000000000003</v>
      </c>
      <c r="G5005">
        <v>0.93640000000000001</v>
      </c>
      <c r="H5005">
        <v>0.88160000000000005</v>
      </c>
      <c r="I5005">
        <v>0.90090000000000003</v>
      </c>
      <c r="J5005">
        <v>0.93640000000000001</v>
      </c>
      <c r="K5005">
        <v>0.88160000000000005</v>
      </c>
      <c r="L5005">
        <v>0.87509999999999999</v>
      </c>
    </row>
    <row r="5006" spans="1:12" x14ac:dyDescent="0.25">
      <c r="A5006" t="s">
        <v>696</v>
      </c>
      <c r="B5006">
        <v>2019</v>
      </c>
      <c r="C5006" t="s">
        <v>697</v>
      </c>
      <c r="D5006">
        <v>3.2742</v>
      </c>
      <c r="E5006">
        <v>3.2484000000000002</v>
      </c>
      <c r="F5006">
        <v>3.1107</v>
      </c>
      <c r="G5006">
        <v>3.2742</v>
      </c>
      <c r="H5006">
        <v>3.0914000000000001</v>
      </c>
      <c r="I5006">
        <v>3.1107</v>
      </c>
      <c r="J5006">
        <v>3.2742</v>
      </c>
      <c r="K5006">
        <v>3.0914000000000001</v>
      </c>
      <c r="L5006">
        <v>3.0849000000000002</v>
      </c>
    </row>
    <row r="5007" spans="1:12" x14ac:dyDescent="0.25">
      <c r="A5007" t="s">
        <v>704</v>
      </c>
      <c r="B5007">
        <v>2019</v>
      </c>
      <c r="C5007" t="s">
        <v>697</v>
      </c>
      <c r="D5007">
        <v>0.432</v>
      </c>
      <c r="E5007">
        <v>0.42780000000000001</v>
      </c>
      <c r="F5007">
        <v>0.40539999999999998</v>
      </c>
      <c r="G5007">
        <v>0.432</v>
      </c>
      <c r="H5007">
        <v>0.40229999999999999</v>
      </c>
      <c r="I5007">
        <v>0.40539999999999998</v>
      </c>
      <c r="J5007">
        <v>0.432</v>
      </c>
      <c r="K5007">
        <v>0.40229999999999999</v>
      </c>
      <c r="L5007">
        <v>0.4012</v>
      </c>
    </row>
    <row r="5008" spans="1:12" x14ac:dyDescent="0.25">
      <c r="A5008" t="s">
        <v>704</v>
      </c>
      <c r="B5008">
        <v>2019</v>
      </c>
      <c r="C5008" t="s">
        <v>699</v>
      </c>
      <c r="D5008">
        <v>1.52E-2</v>
      </c>
      <c r="E5008">
        <v>1.52E-2</v>
      </c>
      <c r="F5008">
        <v>1.24E-2</v>
      </c>
      <c r="G5008">
        <v>1.52E-2</v>
      </c>
      <c r="H5008">
        <v>1.24E-2</v>
      </c>
      <c r="I5008">
        <v>1.24E-2</v>
      </c>
      <c r="J5008">
        <v>1.52E-2</v>
      </c>
      <c r="K5008">
        <v>1.24E-2</v>
      </c>
      <c r="L5008">
        <v>1.24E-2</v>
      </c>
    </row>
    <row r="5009" spans="1:12" x14ac:dyDescent="0.25">
      <c r="A5009" t="s">
        <v>704</v>
      </c>
      <c r="B5009">
        <v>2019</v>
      </c>
      <c r="C5009" t="s">
        <v>701</v>
      </c>
      <c r="D5009">
        <v>0.1411</v>
      </c>
      <c r="E5009">
        <v>0.1411</v>
      </c>
      <c r="F5009">
        <v>0.1411</v>
      </c>
      <c r="G5009">
        <v>0.1411</v>
      </c>
      <c r="H5009">
        <v>0.1411</v>
      </c>
      <c r="I5009">
        <v>0.1411</v>
      </c>
      <c r="J5009">
        <v>0.1411</v>
      </c>
      <c r="K5009">
        <v>0.1411</v>
      </c>
      <c r="L5009">
        <v>0.1411</v>
      </c>
    </row>
    <row r="5010" spans="1:12" x14ac:dyDescent="0.25">
      <c r="A5010" t="s">
        <v>704</v>
      </c>
      <c r="B5010">
        <v>2019</v>
      </c>
      <c r="C5010" t="s">
        <v>700</v>
      </c>
      <c r="D5010">
        <v>0.15210000000000001</v>
      </c>
      <c r="E5010">
        <v>0.1479</v>
      </c>
      <c r="F5010">
        <v>0.14630000000000001</v>
      </c>
      <c r="G5010">
        <v>0.15210000000000001</v>
      </c>
      <c r="H5010">
        <v>0.14319999999999999</v>
      </c>
      <c r="I5010">
        <v>0.14630000000000001</v>
      </c>
      <c r="J5010">
        <v>0.15210000000000001</v>
      </c>
      <c r="K5010">
        <v>0.14319999999999999</v>
      </c>
      <c r="L5010">
        <v>0.1421</v>
      </c>
    </row>
    <row r="5011" spans="1:12" x14ac:dyDescent="0.25">
      <c r="A5011" t="s">
        <v>704</v>
      </c>
      <c r="B5011">
        <v>2019</v>
      </c>
      <c r="C5011" t="s">
        <v>703</v>
      </c>
      <c r="D5011">
        <v>5.7000000000000002E-3</v>
      </c>
      <c r="E5011">
        <v>5.7000000000000002E-3</v>
      </c>
      <c r="F5011">
        <v>5.7000000000000002E-3</v>
      </c>
      <c r="G5011">
        <v>5.7000000000000002E-3</v>
      </c>
      <c r="H5011">
        <v>5.7000000000000002E-3</v>
      </c>
      <c r="I5011">
        <v>5.7000000000000002E-3</v>
      </c>
      <c r="J5011">
        <v>5.7000000000000002E-3</v>
      </c>
      <c r="K5011">
        <v>5.7000000000000002E-3</v>
      </c>
      <c r="L5011">
        <v>5.7000000000000002E-3</v>
      </c>
    </row>
    <row r="5012" spans="1:12" x14ac:dyDescent="0.25">
      <c r="A5012" t="s">
        <v>704</v>
      </c>
      <c r="B5012">
        <v>2019</v>
      </c>
      <c r="C5012" t="s">
        <v>702</v>
      </c>
      <c r="D5012">
        <v>2.9000000000000001E-2</v>
      </c>
      <c r="E5012">
        <v>2.9000000000000001E-2</v>
      </c>
      <c r="F5012">
        <v>1.09E-2</v>
      </c>
      <c r="G5012">
        <v>2.9000000000000001E-2</v>
      </c>
      <c r="H5012">
        <v>1.09E-2</v>
      </c>
      <c r="I5012">
        <v>1.09E-2</v>
      </c>
      <c r="J5012">
        <v>2.9000000000000001E-2</v>
      </c>
      <c r="K5012">
        <v>1.09E-2</v>
      </c>
      <c r="L5012">
        <v>1.09E-2</v>
      </c>
    </row>
    <row r="5013" spans="1:12" x14ac:dyDescent="0.25">
      <c r="A5013" t="s">
        <v>704</v>
      </c>
      <c r="B5013">
        <v>2019</v>
      </c>
      <c r="C5013" t="s">
        <v>698</v>
      </c>
      <c r="D5013">
        <v>8.8999999999999996E-2</v>
      </c>
      <c r="E5013">
        <v>8.8999999999999996E-2</v>
      </c>
      <c r="F5013">
        <v>8.8999999999999996E-2</v>
      </c>
      <c r="G5013">
        <v>8.8999999999999996E-2</v>
      </c>
      <c r="H5013">
        <v>8.8999999999999996E-2</v>
      </c>
      <c r="I5013">
        <v>8.8999999999999996E-2</v>
      </c>
      <c r="J5013">
        <v>8.8999999999999996E-2</v>
      </c>
      <c r="K5013">
        <v>8.8999999999999996E-2</v>
      </c>
      <c r="L5013">
        <v>8.8999999999999996E-2</v>
      </c>
    </row>
    <row r="5014" spans="1:12" x14ac:dyDescent="0.25">
      <c r="A5014" t="s">
        <v>706</v>
      </c>
      <c r="B5014">
        <v>2019</v>
      </c>
      <c r="C5014" t="s">
        <v>701</v>
      </c>
      <c r="D5014">
        <v>1.4410000000000001</v>
      </c>
      <c r="E5014">
        <v>1.4410000000000001</v>
      </c>
      <c r="F5014">
        <v>1.4410000000000001</v>
      </c>
      <c r="G5014">
        <v>1.4410000000000001</v>
      </c>
      <c r="H5014">
        <v>1.4410000000000001</v>
      </c>
      <c r="I5014">
        <v>1.4410000000000001</v>
      </c>
      <c r="J5014">
        <v>1.4410000000000001</v>
      </c>
      <c r="K5014">
        <v>1.4410000000000001</v>
      </c>
      <c r="L5014">
        <v>1.4410000000000001</v>
      </c>
    </row>
    <row r="5015" spans="1:12" x14ac:dyDescent="0.25">
      <c r="A5015" t="s">
        <v>706</v>
      </c>
      <c r="B5015">
        <v>2019</v>
      </c>
      <c r="C5015" t="s">
        <v>700</v>
      </c>
      <c r="D5015">
        <v>1.6394</v>
      </c>
      <c r="E5015">
        <v>1.5942000000000001</v>
      </c>
      <c r="F5015">
        <v>1.5771999999999999</v>
      </c>
      <c r="G5015">
        <v>1.6394</v>
      </c>
      <c r="H5015">
        <v>1.5435000000000001</v>
      </c>
      <c r="I5015">
        <v>1.5771999999999999</v>
      </c>
      <c r="J5015">
        <v>1.6394</v>
      </c>
      <c r="K5015">
        <v>1.5435000000000001</v>
      </c>
      <c r="L5015">
        <v>1.532</v>
      </c>
    </row>
    <row r="5016" spans="1:12" x14ac:dyDescent="0.25">
      <c r="A5016" t="s">
        <v>706</v>
      </c>
      <c r="B5016">
        <v>2019</v>
      </c>
      <c r="C5016" t="s">
        <v>703</v>
      </c>
      <c r="D5016">
        <v>6.1499999999999999E-2</v>
      </c>
      <c r="E5016">
        <v>6.1499999999999999E-2</v>
      </c>
      <c r="F5016">
        <v>6.1499999999999999E-2</v>
      </c>
      <c r="G5016">
        <v>6.1499999999999999E-2</v>
      </c>
      <c r="H5016">
        <v>6.1499999999999999E-2</v>
      </c>
      <c r="I5016">
        <v>6.1499999999999999E-2</v>
      </c>
      <c r="J5016">
        <v>6.1499999999999999E-2</v>
      </c>
      <c r="K5016">
        <v>6.1499999999999999E-2</v>
      </c>
      <c r="L5016">
        <v>6.1499999999999999E-2</v>
      </c>
    </row>
    <row r="5017" spans="1:12" x14ac:dyDescent="0.25">
      <c r="A5017" t="s">
        <v>706</v>
      </c>
      <c r="B5017">
        <v>2019</v>
      </c>
      <c r="C5017" t="s">
        <v>697</v>
      </c>
      <c r="D5017">
        <v>4.6605999999999996</v>
      </c>
      <c r="E5017">
        <v>4.6154000000000002</v>
      </c>
      <c r="F5017">
        <v>4.3743999999999996</v>
      </c>
      <c r="G5017">
        <v>4.6605999999999996</v>
      </c>
      <c r="H5017">
        <v>4.3406000000000002</v>
      </c>
      <c r="I5017">
        <v>4.3743999999999996</v>
      </c>
      <c r="J5017">
        <v>4.6605999999999996</v>
      </c>
      <c r="K5017">
        <v>4.3406000000000002</v>
      </c>
      <c r="L5017">
        <v>4.3292000000000002</v>
      </c>
    </row>
    <row r="5018" spans="1:12" x14ac:dyDescent="0.25">
      <c r="A5018" t="s">
        <v>706</v>
      </c>
      <c r="B5018">
        <v>2019</v>
      </c>
      <c r="C5018" t="s">
        <v>699</v>
      </c>
      <c r="D5018">
        <v>0.1636</v>
      </c>
      <c r="E5018">
        <v>0.1636</v>
      </c>
      <c r="F5018">
        <v>0.1338</v>
      </c>
      <c r="G5018">
        <v>0.1636</v>
      </c>
      <c r="H5018">
        <v>0.1338</v>
      </c>
      <c r="I5018">
        <v>0.1338</v>
      </c>
      <c r="J5018">
        <v>0.1636</v>
      </c>
      <c r="K5018">
        <v>0.1338</v>
      </c>
      <c r="L5018">
        <v>0.1338</v>
      </c>
    </row>
    <row r="5019" spans="1:12" x14ac:dyDescent="0.25">
      <c r="A5019" t="s">
        <v>706</v>
      </c>
      <c r="B5019">
        <v>2019</v>
      </c>
      <c r="C5019" t="s">
        <v>702</v>
      </c>
      <c r="D5019">
        <v>0.31209999999999999</v>
      </c>
      <c r="E5019">
        <v>0.31209999999999999</v>
      </c>
      <c r="F5019">
        <v>0.1178</v>
      </c>
      <c r="G5019">
        <v>0.31209999999999999</v>
      </c>
      <c r="H5019">
        <v>0.1178</v>
      </c>
      <c r="I5019">
        <v>0.1178</v>
      </c>
      <c r="J5019">
        <v>0.31209999999999999</v>
      </c>
      <c r="K5019">
        <v>0.1178</v>
      </c>
      <c r="L5019">
        <v>0.1178</v>
      </c>
    </row>
    <row r="5020" spans="1:12" x14ac:dyDescent="0.25">
      <c r="A5020" t="s">
        <v>706</v>
      </c>
      <c r="B5020">
        <v>2019</v>
      </c>
      <c r="C5020" t="s">
        <v>698</v>
      </c>
      <c r="D5020">
        <v>1.0429999999999999</v>
      </c>
      <c r="E5020">
        <v>1.0429999999999999</v>
      </c>
      <c r="F5020">
        <v>1.0429999999999999</v>
      </c>
      <c r="G5020">
        <v>1.0429999999999999</v>
      </c>
      <c r="H5020">
        <v>1.0429999999999999</v>
      </c>
      <c r="I5020">
        <v>1.0429999999999999</v>
      </c>
      <c r="J5020">
        <v>1.0429999999999999</v>
      </c>
      <c r="K5020">
        <v>1.0429999999999999</v>
      </c>
      <c r="L5020">
        <v>1.0429999999999999</v>
      </c>
    </row>
    <row r="5021" spans="1:12" x14ac:dyDescent="0.25">
      <c r="A5021" t="s">
        <v>708</v>
      </c>
      <c r="B5021">
        <v>2019</v>
      </c>
      <c r="C5021" t="s">
        <v>703</v>
      </c>
      <c r="D5021">
        <v>2.2700000000000001E-2</v>
      </c>
      <c r="E5021">
        <v>2.2700000000000001E-2</v>
      </c>
      <c r="F5021">
        <v>2.2700000000000001E-2</v>
      </c>
      <c r="G5021">
        <v>2.2700000000000001E-2</v>
      </c>
      <c r="H5021">
        <v>2.2700000000000001E-2</v>
      </c>
      <c r="I5021">
        <v>2.2700000000000001E-2</v>
      </c>
      <c r="J5021">
        <v>2.2700000000000001E-2</v>
      </c>
      <c r="K5021">
        <v>2.2700000000000001E-2</v>
      </c>
      <c r="L5021">
        <v>2.2700000000000001E-2</v>
      </c>
    </row>
    <row r="5022" spans="1:12" x14ac:dyDescent="0.25">
      <c r="A5022" t="s">
        <v>708</v>
      </c>
      <c r="B5022">
        <v>2019</v>
      </c>
      <c r="C5022" t="s">
        <v>701</v>
      </c>
      <c r="D5022">
        <v>0.67149999999999999</v>
      </c>
      <c r="E5022">
        <v>0.67149999999999999</v>
      </c>
      <c r="F5022">
        <v>0.67149999999999999</v>
      </c>
      <c r="G5022">
        <v>0.67149999999999999</v>
      </c>
      <c r="H5022">
        <v>0.67149999999999999</v>
      </c>
      <c r="I5022">
        <v>0.67149999999999999</v>
      </c>
      <c r="J5022">
        <v>0.67149999999999999</v>
      </c>
      <c r="K5022">
        <v>0.67149999999999999</v>
      </c>
      <c r="L5022">
        <v>0.67149999999999999</v>
      </c>
    </row>
    <row r="5023" spans="1:12" x14ac:dyDescent="0.25">
      <c r="A5023" t="s">
        <v>708</v>
      </c>
      <c r="B5023">
        <v>2019</v>
      </c>
      <c r="C5023" t="s">
        <v>700</v>
      </c>
      <c r="D5023">
        <v>0.60409999999999997</v>
      </c>
      <c r="E5023">
        <v>0.58740000000000003</v>
      </c>
      <c r="F5023">
        <v>0.58120000000000005</v>
      </c>
      <c r="G5023">
        <v>0.60409999999999997</v>
      </c>
      <c r="H5023">
        <v>0.56869999999999998</v>
      </c>
      <c r="I5023">
        <v>0.58120000000000005</v>
      </c>
      <c r="J5023">
        <v>0.60409999999999997</v>
      </c>
      <c r="K5023">
        <v>0.56869999999999998</v>
      </c>
      <c r="L5023">
        <v>0.5645</v>
      </c>
    </row>
    <row r="5024" spans="1:12" x14ac:dyDescent="0.25">
      <c r="A5024" t="s">
        <v>708</v>
      </c>
      <c r="B5024">
        <v>2019</v>
      </c>
      <c r="C5024" t="s">
        <v>698</v>
      </c>
      <c r="D5024">
        <v>0.50839999999999996</v>
      </c>
      <c r="E5024">
        <v>0.50839999999999996</v>
      </c>
      <c r="F5024">
        <v>0.50839999999999996</v>
      </c>
      <c r="G5024">
        <v>0.50839999999999996</v>
      </c>
      <c r="H5024">
        <v>0.50839999999999996</v>
      </c>
      <c r="I5024">
        <v>0.50839999999999996</v>
      </c>
      <c r="J5024">
        <v>0.50839999999999996</v>
      </c>
      <c r="K5024">
        <v>0.50839999999999996</v>
      </c>
      <c r="L5024">
        <v>0.50839999999999996</v>
      </c>
    </row>
    <row r="5025" spans="1:12" x14ac:dyDescent="0.25">
      <c r="A5025" t="s">
        <v>708</v>
      </c>
      <c r="B5025">
        <v>2019</v>
      </c>
      <c r="C5025" t="s">
        <v>699</v>
      </c>
      <c r="D5025">
        <v>6.0299999999999999E-2</v>
      </c>
      <c r="E5025">
        <v>6.0299999999999999E-2</v>
      </c>
      <c r="F5025">
        <v>4.9299999999999997E-2</v>
      </c>
      <c r="G5025">
        <v>6.0299999999999999E-2</v>
      </c>
      <c r="H5025">
        <v>4.9299999999999997E-2</v>
      </c>
      <c r="I5025">
        <v>4.9299999999999997E-2</v>
      </c>
      <c r="J5025">
        <v>6.0299999999999999E-2</v>
      </c>
      <c r="K5025">
        <v>4.9299999999999997E-2</v>
      </c>
      <c r="L5025">
        <v>4.9299999999999997E-2</v>
      </c>
    </row>
    <row r="5026" spans="1:12" x14ac:dyDescent="0.25">
      <c r="A5026" t="s">
        <v>708</v>
      </c>
      <c r="B5026">
        <v>2019</v>
      </c>
      <c r="C5026" t="s">
        <v>702</v>
      </c>
      <c r="D5026">
        <v>0.115</v>
      </c>
      <c r="E5026">
        <v>0.115</v>
      </c>
      <c r="F5026">
        <v>4.3400000000000001E-2</v>
      </c>
      <c r="G5026">
        <v>0.115</v>
      </c>
      <c r="H5026">
        <v>4.3400000000000001E-2</v>
      </c>
      <c r="I5026">
        <v>4.3400000000000001E-2</v>
      </c>
      <c r="J5026">
        <v>0.115</v>
      </c>
      <c r="K5026">
        <v>4.3400000000000001E-2</v>
      </c>
      <c r="L5026">
        <v>4.3400000000000001E-2</v>
      </c>
    </row>
    <row r="5027" spans="1:12" x14ac:dyDescent="0.25">
      <c r="A5027" t="s">
        <v>708</v>
      </c>
      <c r="B5027">
        <v>2019</v>
      </c>
      <c r="C5027" t="s">
        <v>697</v>
      </c>
      <c r="D5027">
        <v>1.9819</v>
      </c>
      <c r="E5027">
        <v>1.9653</v>
      </c>
      <c r="F5027">
        <v>1.8764000000000001</v>
      </c>
      <c r="G5027">
        <v>1.9819</v>
      </c>
      <c r="H5027">
        <v>1.8640000000000001</v>
      </c>
      <c r="I5027">
        <v>1.8764000000000001</v>
      </c>
      <c r="J5027">
        <v>1.9819</v>
      </c>
      <c r="K5027">
        <v>1.8640000000000001</v>
      </c>
      <c r="L5027">
        <v>1.8597999999999999</v>
      </c>
    </row>
    <row r="5028" spans="1:12" x14ac:dyDescent="0.25">
      <c r="A5028" t="s">
        <v>709</v>
      </c>
      <c r="B5028">
        <v>2019</v>
      </c>
      <c r="C5028" t="s">
        <v>703</v>
      </c>
      <c r="D5028">
        <v>0.3115</v>
      </c>
      <c r="E5028">
        <v>0.3115</v>
      </c>
      <c r="F5028">
        <v>0.3115</v>
      </c>
      <c r="G5028">
        <v>0.3115</v>
      </c>
      <c r="H5028">
        <v>0.3115</v>
      </c>
      <c r="I5028">
        <v>0.3115</v>
      </c>
      <c r="J5028">
        <v>0.3115</v>
      </c>
      <c r="K5028">
        <v>0.3115</v>
      </c>
      <c r="L5028">
        <v>0.3115</v>
      </c>
    </row>
    <row r="5029" spans="1:12" x14ac:dyDescent="0.25">
      <c r="A5029" t="s">
        <v>709</v>
      </c>
      <c r="B5029">
        <v>2019</v>
      </c>
      <c r="C5029" t="s">
        <v>701</v>
      </c>
      <c r="D5029">
        <v>6.9390999999999998</v>
      </c>
      <c r="E5029">
        <v>6.9390999999999998</v>
      </c>
      <c r="F5029">
        <v>6.9390999999999998</v>
      </c>
      <c r="G5029">
        <v>6.9390999999999998</v>
      </c>
      <c r="H5029">
        <v>6.9390999999999998</v>
      </c>
      <c r="I5029">
        <v>6.9390999999999998</v>
      </c>
      <c r="J5029">
        <v>6.9390999999999998</v>
      </c>
      <c r="K5029">
        <v>6.9390999999999998</v>
      </c>
      <c r="L5029">
        <v>6.9390999999999998</v>
      </c>
    </row>
    <row r="5030" spans="1:12" x14ac:dyDescent="0.25">
      <c r="A5030" t="s">
        <v>709</v>
      </c>
      <c r="B5030">
        <v>2019</v>
      </c>
      <c r="C5030" t="s">
        <v>697</v>
      </c>
      <c r="D5030">
        <v>22.939399999999999</v>
      </c>
      <c r="E5030">
        <v>22.7105</v>
      </c>
      <c r="F5030">
        <v>21.490200000000002</v>
      </c>
      <c r="G5030">
        <v>22.939399999999999</v>
      </c>
      <c r="H5030">
        <v>21.319199999999999</v>
      </c>
      <c r="I5030">
        <v>21.490200000000002</v>
      </c>
      <c r="J5030">
        <v>22.939399999999999</v>
      </c>
      <c r="K5030">
        <v>21.319199999999999</v>
      </c>
      <c r="L5030">
        <v>21.261399999999998</v>
      </c>
    </row>
    <row r="5031" spans="1:12" x14ac:dyDescent="0.25">
      <c r="A5031" t="s">
        <v>709</v>
      </c>
      <c r="B5031">
        <v>2019</v>
      </c>
      <c r="C5031" t="s">
        <v>700</v>
      </c>
      <c r="D5031">
        <v>8.2993000000000006</v>
      </c>
      <c r="E5031">
        <v>8.0703999999999994</v>
      </c>
      <c r="F5031">
        <v>7.9843000000000002</v>
      </c>
      <c r="G5031">
        <v>8.2993000000000006</v>
      </c>
      <c r="H5031">
        <v>7.8133999999999997</v>
      </c>
      <c r="I5031">
        <v>7.9843000000000002</v>
      </c>
      <c r="J5031">
        <v>8.2993000000000006</v>
      </c>
      <c r="K5031">
        <v>7.8133999999999997</v>
      </c>
      <c r="L5031">
        <v>7.7554999999999996</v>
      </c>
    </row>
    <row r="5032" spans="1:12" x14ac:dyDescent="0.25">
      <c r="A5032" t="s">
        <v>709</v>
      </c>
      <c r="B5032">
        <v>2019</v>
      </c>
      <c r="C5032" t="s">
        <v>698</v>
      </c>
      <c r="D5032">
        <v>4.9816000000000003</v>
      </c>
      <c r="E5032">
        <v>4.9816000000000003</v>
      </c>
      <c r="F5032">
        <v>4.9816000000000003</v>
      </c>
      <c r="G5032">
        <v>4.9816000000000003</v>
      </c>
      <c r="H5032">
        <v>4.9816000000000003</v>
      </c>
      <c r="I5032">
        <v>4.9816000000000003</v>
      </c>
      <c r="J5032">
        <v>4.9816000000000003</v>
      </c>
      <c r="K5032">
        <v>4.9816000000000003</v>
      </c>
      <c r="L5032">
        <v>4.9816000000000003</v>
      </c>
    </row>
    <row r="5033" spans="1:12" x14ac:dyDescent="0.25">
      <c r="A5033" t="s">
        <v>709</v>
      </c>
      <c r="B5033">
        <v>2019</v>
      </c>
      <c r="C5033" t="s">
        <v>702</v>
      </c>
      <c r="D5033">
        <v>1.5799000000000001</v>
      </c>
      <c r="E5033">
        <v>1.5799000000000001</v>
      </c>
      <c r="F5033">
        <v>0.59660000000000002</v>
      </c>
      <c r="G5033">
        <v>1.5799000000000001</v>
      </c>
      <c r="H5033">
        <v>0.59660000000000002</v>
      </c>
      <c r="I5033">
        <v>0.59660000000000002</v>
      </c>
      <c r="J5033">
        <v>1.5799000000000001</v>
      </c>
      <c r="K5033">
        <v>0.59660000000000002</v>
      </c>
      <c r="L5033">
        <v>0.59660000000000002</v>
      </c>
    </row>
    <row r="5034" spans="1:12" x14ac:dyDescent="0.25">
      <c r="A5034" t="s">
        <v>709</v>
      </c>
      <c r="B5034">
        <v>2019</v>
      </c>
      <c r="C5034" t="s">
        <v>699</v>
      </c>
      <c r="D5034">
        <v>0.82799999999999996</v>
      </c>
      <c r="E5034">
        <v>0.82799999999999996</v>
      </c>
      <c r="F5034">
        <v>0.67710000000000004</v>
      </c>
      <c r="G5034">
        <v>0.82799999999999996</v>
      </c>
      <c r="H5034">
        <v>0.67710000000000004</v>
      </c>
      <c r="I5034">
        <v>0.67710000000000004</v>
      </c>
      <c r="J5034">
        <v>0.82799999999999996</v>
      </c>
      <c r="K5034">
        <v>0.67710000000000004</v>
      </c>
      <c r="L5034">
        <v>0.67710000000000004</v>
      </c>
    </row>
    <row r="5035" spans="1:12" x14ac:dyDescent="0.25">
      <c r="A5035" t="s">
        <v>710</v>
      </c>
      <c r="B5035">
        <v>2019</v>
      </c>
      <c r="C5035" t="s">
        <v>698</v>
      </c>
      <c r="D5035">
        <v>0.76259999999999994</v>
      </c>
      <c r="E5035">
        <v>0.76259999999999994</v>
      </c>
      <c r="F5035">
        <v>0.76259999999999994</v>
      </c>
      <c r="G5035">
        <v>0.76259999999999994</v>
      </c>
      <c r="H5035">
        <v>0.76259999999999994</v>
      </c>
      <c r="I5035">
        <v>0.76259999999999994</v>
      </c>
      <c r="J5035">
        <v>0.76259999999999994</v>
      </c>
      <c r="K5035">
        <v>0.76259999999999994</v>
      </c>
      <c r="L5035">
        <v>0.76259999999999994</v>
      </c>
    </row>
    <row r="5036" spans="1:12" x14ac:dyDescent="0.25">
      <c r="A5036" t="s">
        <v>710</v>
      </c>
      <c r="B5036">
        <v>2019</v>
      </c>
      <c r="C5036" t="s">
        <v>703</v>
      </c>
      <c r="D5036">
        <v>3.9E-2</v>
      </c>
      <c r="E5036">
        <v>3.9E-2</v>
      </c>
      <c r="F5036">
        <v>3.9E-2</v>
      </c>
      <c r="G5036">
        <v>3.9E-2</v>
      </c>
      <c r="H5036">
        <v>3.9E-2</v>
      </c>
      <c r="I5036">
        <v>3.9E-2</v>
      </c>
      <c r="J5036">
        <v>3.9E-2</v>
      </c>
      <c r="K5036">
        <v>3.9E-2</v>
      </c>
      <c r="L5036">
        <v>3.9E-2</v>
      </c>
    </row>
    <row r="5037" spans="1:12" x14ac:dyDescent="0.25">
      <c r="A5037" t="s">
        <v>710</v>
      </c>
      <c r="B5037">
        <v>2019</v>
      </c>
      <c r="C5037" t="s">
        <v>699</v>
      </c>
      <c r="D5037">
        <v>0.1037</v>
      </c>
      <c r="E5037">
        <v>0.1037</v>
      </c>
      <c r="F5037">
        <v>8.48E-2</v>
      </c>
      <c r="G5037">
        <v>0.1037</v>
      </c>
      <c r="H5037">
        <v>8.48E-2</v>
      </c>
      <c r="I5037">
        <v>8.48E-2</v>
      </c>
      <c r="J5037">
        <v>0.1037</v>
      </c>
      <c r="K5037">
        <v>8.48E-2</v>
      </c>
      <c r="L5037">
        <v>8.48E-2</v>
      </c>
    </row>
    <row r="5038" spans="1:12" x14ac:dyDescent="0.25">
      <c r="A5038" t="s">
        <v>710</v>
      </c>
      <c r="B5038">
        <v>2019</v>
      </c>
      <c r="C5038" t="s">
        <v>700</v>
      </c>
      <c r="D5038">
        <v>1.0389999999999999</v>
      </c>
      <c r="E5038">
        <v>1.0103</v>
      </c>
      <c r="F5038">
        <v>0.99960000000000004</v>
      </c>
      <c r="G5038">
        <v>1.0389999999999999</v>
      </c>
      <c r="H5038">
        <v>0.97819999999999996</v>
      </c>
      <c r="I5038">
        <v>0.99960000000000004</v>
      </c>
      <c r="J5038">
        <v>1.0389999999999999</v>
      </c>
      <c r="K5038">
        <v>0.97819999999999996</v>
      </c>
      <c r="L5038">
        <v>0.97089999999999999</v>
      </c>
    </row>
    <row r="5039" spans="1:12" x14ac:dyDescent="0.25">
      <c r="A5039" t="s">
        <v>710</v>
      </c>
      <c r="B5039">
        <v>2019</v>
      </c>
      <c r="C5039" t="s">
        <v>697</v>
      </c>
      <c r="D5039">
        <v>3.1549999999999998</v>
      </c>
      <c r="E5039">
        <v>3.1263999999999998</v>
      </c>
      <c r="F5039">
        <v>2.9735999999999998</v>
      </c>
      <c r="G5039">
        <v>3.1549999999999998</v>
      </c>
      <c r="H5039">
        <v>2.9521999999999999</v>
      </c>
      <c r="I5039">
        <v>2.9735999999999998</v>
      </c>
      <c r="J5039">
        <v>3.1549999999999998</v>
      </c>
      <c r="K5039">
        <v>2.9521999999999999</v>
      </c>
      <c r="L5039">
        <v>2.9449999999999998</v>
      </c>
    </row>
    <row r="5040" spans="1:12" x14ac:dyDescent="0.25">
      <c r="A5040" t="s">
        <v>710</v>
      </c>
      <c r="B5040">
        <v>2019</v>
      </c>
      <c r="C5040" t="s">
        <v>702</v>
      </c>
      <c r="D5040">
        <v>0.1978</v>
      </c>
      <c r="E5040">
        <v>0.1978</v>
      </c>
      <c r="F5040">
        <v>7.4700000000000003E-2</v>
      </c>
      <c r="G5040">
        <v>0.1978</v>
      </c>
      <c r="H5040">
        <v>7.4700000000000003E-2</v>
      </c>
      <c r="I5040">
        <v>7.4700000000000003E-2</v>
      </c>
      <c r="J5040">
        <v>0.1978</v>
      </c>
      <c r="K5040">
        <v>7.4700000000000003E-2</v>
      </c>
      <c r="L5040">
        <v>7.4700000000000003E-2</v>
      </c>
    </row>
    <row r="5041" spans="1:12" x14ac:dyDescent="0.25">
      <c r="A5041" t="s">
        <v>710</v>
      </c>
      <c r="B5041">
        <v>2019</v>
      </c>
      <c r="C5041" t="s">
        <v>701</v>
      </c>
      <c r="D5041">
        <v>1.0129999999999999</v>
      </c>
      <c r="E5041">
        <v>1.0129999999999999</v>
      </c>
      <c r="F5041">
        <v>1.0129999999999999</v>
      </c>
      <c r="G5041">
        <v>1.0129999999999999</v>
      </c>
      <c r="H5041">
        <v>1.0129999999999999</v>
      </c>
      <c r="I5041">
        <v>1.0129999999999999</v>
      </c>
      <c r="J5041">
        <v>1.0129999999999999</v>
      </c>
      <c r="K5041">
        <v>1.0129999999999999</v>
      </c>
      <c r="L5041">
        <v>1.0129999999999999</v>
      </c>
    </row>
    <row r="5042" spans="1:12" x14ac:dyDescent="0.25">
      <c r="A5042" t="s">
        <v>711</v>
      </c>
      <c r="B5042">
        <v>2019</v>
      </c>
      <c r="C5042" t="s">
        <v>701</v>
      </c>
      <c r="D5042">
        <v>0.62760000000000005</v>
      </c>
      <c r="E5042">
        <v>0.62760000000000005</v>
      </c>
      <c r="F5042">
        <v>0.62760000000000005</v>
      </c>
      <c r="G5042">
        <v>0.62760000000000005</v>
      </c>
      <c r="H5042">
        <v>0.62760000000000005</v>
      </c>
      <c r="I5042">
        <v>0.62760000000000005</v>
      </c>
      <c r="J5042">
        <v>0.62760000000000005</v>
      </c>
      <c r="K5042">
        <v>0.62760000000000005</v>
      </c>
      <c r="L5042">
        <v>0.62760000000000005</v>
      </c>
    </row>
    <row r="5043" spans="1:12" x14ac:dyDescent="0.25">
      <c r="A5043" t="s">
        <v>711</v>
      </c>
      <c r="B5043">
        <v>2019</v>
      </c>
      <c r="C5043" t="s">
        <v>700</v>
      </c>
      <c r="D5043">
        <v>0.72870000000000001</v>
      </c>
      <c r="E5043">
        <v>0.70860000000000001</v>
      </c>
      <c r="F5043">
        <v>0.70099999999999996</v>
      </c>
      <c r="G5043">
        <v>0.72870000000000001</v>
      </c>
      <c r="H5043">
        <v>0.68600000000000005</v>
      </c>
      <c r="I5043">
        <v>0.70099999999999996</v>
      </c>
      <c r="J5043">
        <v>0.72870000000000001</v>
      </c>
      <c r="K5043">
        <v>0.68600000000000005</v>
      </c>
      <c r="L5043">
        <v>0.68100000000000005</v>
      </c>
    </row>
    <row r="5044" spans="1:12" x14ac:dyDescent="0.25">
      <c r="A5044" t="s">
        <v>711</v>
      </c>
      <c r="B5044">
        <v>2019</v>
      </c>
      <c r="C5044" t="s">
        <v>699</v>
      </c>
      <c r="D5044">
        <v>7.2700000000000001E-2</v>
      </c>
      <c r="E5044">
        <v>7.2700000000000001E-2</v>
      </c>
      <c r="F5044">
        <v>5.9499999999999997E-2</v>
      </c>
      <c r="G5044">
        <v>7.2700000000000001E-2</v>
      </c>
      <c r="H5044">
        <v>5.9499999999999997E-2</v>
      </c>
      <c r="I5044">
        <v>5.9499999999999997E-2</v>
      </c>
      <c r="J5044">
        <v>7.2700000000000001E-2</v>
      </c>
      <c r="K5044">
        <v>5.9499999999999997E-2</v>
      </c>
      <c r="L5044">
        <v>5.9499999999999997E-2</v>
      </c>
    </row>
    <row r="5045" spans="1:12" x14ac:dyDescent="0.25">
      <c r="A5045" t="s">
        <v>711</v>
      </c>
      <c r="B5045">
        <v>2019</v>
      </c>
      <c r="C5045" t="s">
        <v>703</v>
      </c>
      <c r="D5045">
        <v>2.7300000000000001E-2</v>
      </c>
      <c r="E5045">
        <v>2.7300000000000001E-2</v>
      </c>
      <c r="F5045">
        <v>2.7300000000000001E-2</v>
      </c>
      <c r="G5045">
        <v>2.7300000000000001E-2</v>
      </c>
      <c r="H5045">
        <v>2.7300000000000001E-2</v>
      </c>
      <c r="I5045">
        <v>2.7300000000000001E-2</v>
      </c>
      <c r="J5045">
        <v>2.7300000000000001E-2</v>
      </c>
      <c r="K5045">
        <v>2.7300000000000001E-2</v>
      </c>
      <c r="L5045">
        <v>2.7300000000000001E-2</v>
      </c>
    </row>
    <row r="5046" spans="1:12" x14ac:dyDescent="0.25">
      <c r="A5046" t="s">
        <v>711</v>
      </c>
      <c r="B5046">
        <v>2019</v>
      </c>
      <c r="C5046" t="s">
        <v>702</v>
      </c>
      <c r="D5046">
        <v>0.13869999999999999</v>
      </c>
      <c r="E5046">
        <v>0.13869999999999999</v>
      </c>
      <c r="F5046">
        <v>5.2400000000000002E-2</v>
      </c>
      <c r="G5046">
        <v>0.13869999999999999</v>
      </c>
      <c r="H5046">
        <v>5.2400000000000002E-2</v>
      </c>
      <c r="I5046">
        <v>5.2400000000000002E-2</v>
      </c>
      <c r="J5046">
        <v>0.13869999999999999</v>
      </c>
      <c r="K5046">
        <v>5.2400000000000002E-2</v>
      </c>
      <c r="L5046">
        <v>5.2400000000000002E-2</v>
      </c>
    </row>
    <row r="5047" spans="1:12" x14ac:dyDescent="0.25">
      <c r="A5047" t="s">
        <v>711</v>
      </c>
      <c r="B5047">
        <v>2019</v>
      </c>
      <c r="C5047" t="s">
        <v>697</v>
      </c>
      <c r="D5047">
        <v>2.1006</v>
      </c>
      <c r="E5047">
        <v>2.0804999999999998</v>
      </c>
      <c r="F5047">
        <v>1.9733000000000001</v>
      </c>
      <c r="G5047">
        <v>2.1006</v>
      </c>
      <c r="H5047">
        <v>1.9582999999999999</v>
      </c>
      <c r="I5047">
        <v>1.9733000000000001</v>
      </c>
      <c r="J5047">
        <v>2.1006</v>
      </c>
      <c r="K5047">
        <v>1.9582999999999999</v>
      </c>
      <c r="L5047">
        <v>1.9533</v>
      </c>
    </row>
    <row r="5048" spans="1:12" x14ac:dyDescent="0.25">
      <c r="A5048" t="s">
        <v>711</v>
      </c>
      <c r="B5048">
        <v>2019</v>
      </c>
      <c r="C5048" t="s">
        <v>698</v>
      </c>
      <c r="D5048">
        <v>0.50549999999999995</v>
      </c>
      <c r="E5048">
        <v>0.50549999999999995</v>
      </c>
      <c r="F5048">
        <v>0.50549999999999995</v>
      </c>
      <c r="G5048">
        <v>0.50549999999999995</v>
      </c>
      <c r="H5048">
        <v>0.50549999999999995</v>
      </c>
      <c r="I5048">
        <v>0.50549999999999995</v>
      </c>
      <c r="J5048">
        <v>0.50549999999999995</v>
      </c>
      <c r="K5048">
        <v>0.50549999999999995</v>
      </c>
      <c r="L5048">
        <v>0.50549999999999995</v>
      </c>
    </row>
    <row r="5049" spans="1:12" x14ac:dyDescent="0.25">
      <c r="A5049" t="s">
        <v>712</v>
      </c>
      <c r="B5049">
        <v>2019</v>
      </c>
      <c r="C5049" t="s">
        <v>697</v>
      </c>
      <c r="D5049">
        <v>0.6109</v>
      </c>
      <c r="E5049">
        <v>0.60570000000000002</v>
      </c>
      <c r="F5049">
        <v>0.57779999999999998</v>
      </c>
      <c r="G5049">
        <v>0.6109</v>
      </c>
      <c r="H5049">
        <v>0.57389999999999997</v>
      </c>
      <c r="I5049">
        <v>0.57779999999999998</v>
      </c>
      <c r="J5049">
        <v>0.6109</v>
      </c>
      <c r="K5049">
        <v>0.57389999999999997</v>
      </c>
      <c r="L5049">
        <v>0.57250000000000001</v>
      </c>
    </row>
    <row r="5050" spans="1:12" x14ac:dyDescent="0.25">
      <c r="A5050" t="s">
        <v>712</v>
      </c>
      <c r="B5050">
        <v>2019</v>
      </c>
      <c r="C5050" t="s">
        <v>700</v>
      </c>
      <c r="D5050">
        <v>0.19</v>
      </c>
      <c r="E5050">
        <v>0.1847</v>
      </c>
      <c r="F5050">
        <v>0.18279999999999999</v>
      </c>
      <c r="G5050">
        <v>0.19</v>
      </c>
      <c r="H5050">
        <v>0.1789</v>
      </c>
      <c r="I5050">
        <v>0.18279999999999999</v>
      </c>
      <c r="J5050">
        <v>0.19</v>
      </c>
      <c r="K5050">
        <v>0.1789</v>
      </c>
      <c r="L5050">
        <v>0.17749999999999999</v>
      </c>
    </row>
    <row r="5051" spans="1:12" x14ac:dyDescent="0.25">
      <c r="A5051" t="s">
        <v>712</v>
      </c>
      <c r="B5051">
        <v>2019</v>
      </c>
      <c r="C5051" t="s">
        <v>702</v>
      </c>
      <c r="D5051">
        <v>3.6200000000000003E-2</v>
      </c>
      <c r="E5051">
        <v>3.6200000000000003E-2</v>
      </c>
      <c r="F5051">
        <v>1.37E-2</v>
      </c>
      <c r="G5051">
        <v>3.6200000000000003E-2</v>
      </c>
      <c r="H5051">
        <v>1.37E-2</v>
      </c>
      <c r="I5051">
        <v>1.37E-2</v>
      </c>
      <c r="J5051">
        <v>3.6200000000000003E-2</v>
      </c>
      <c r="K5051">
        <v>1.37E-2</v>
      </c>
      <c r="L5051">
        <v>1.37E-2</v>
      </c>
    </row>
    <row r="5052" spans="1:12" x14ac:dyDescent="0.25">
      <c r="A5052" t="s">
        <v>712</v>
      </c>
      <c r="B5052">
        <v>2019</v>
      </c>
      <c r="C5052" t="s">
        <v>699</v>
      </c>
      <c r="D5052">
        <v>1.9E-2</v>
      </c>
      <c r="E5052">
        <v>1.9E-2</v>
      </c>
      <c r="F5052">
        <v>1.55E-2</v>
      </c>
      <c r="G5052">
        <v>1.9E-2</v>
      </c>
      <c r="H5052">
        <v>1.55E-2</v>
      </c>
      <c r="I5052">
        <v>1.55E-2</v>
      </c>
      <c r="J5052">
        <v>1.9E-2</v>
      </c>
      <c r="K5052">
        <v>1.55E-2</v>
      </c>
      <c r="L5052">
        <v>1.55E-2</v>
      </c>
    </row>
    <row r="5053" spans="1:12" x14ac:dyDescent="0.25">
      <c r="A5053" t="s">
        <v>712</v>
      </c>
      <c r="B5053">
        <v>2019</v>
      </c>
      <c r="C5053" t="s">
        <v>701</v>
      </c>
      <c r="D5053">
        <v>0.2122</v>
      </c>
      <c r="E5053">
        <v>0.2122</v>
      </c>
      <c r="F5053">
        <v>0.2122</v>
      </c>
      <c r="G5053">
        <v>0.2122</v>
      </c>
      <c r="H5053">
        <v>0.2122</v>
      </c>
      <c r="I5053">
        <v>0.2122</v>
      </c>
      <c r="J5053">
        <v>0.2122</v>
      </c>
      <c r="K5053">
        <v>0.2122</v>
      </c>
      <c r="L5053">
        <v>0.2122</v>
      </c>
    </row>
    <row r="5054" spans="1:12" x14ac:dyDescent="0.25">
      <c r="A5054" t="s">
        <v>712</v>
      </c>
      <c r="B5054">
        <v>2019</v>
      </c>
      <c r="C5054" t="s">
        <v>698</v>
      </c>
      <c r="D5054">
        <v>0.14649999999999999</v>
      </c>
      <c r="E5054">
        <v>0.14649999999999999</v>
      </c>
      <c r="F5054">
        <v>0.14649999999999999</v>
      </c>
      <c r="G5054">
        <v>0.14649999999999999</v>
      </c>
      <c r="H5054">
        <v>0.14649999999999999</v>
      </c>
      <c r="I5054">
        <v>0.14649999999999999</v>
      </c>
      <c r="J5054">
        <v>0.14649999999999999</v>
      </c>
      <c r="K5054">
        <v>0.14649999999999999</v>
      </c>
      <c r="L5054">
        <v>0.14649999999999999</v>
      </c>
    </row>
    <row r="5055" spans="1:12" x14ac:dyDescent="0.25">
      <c r="A5055" t="s">
        <v>712</v>
      </c>
      <c r="B5055">
        <v>2019</v>
      </c>
      <c r="C5055" t="s">
        <v>703</v>
      </c>
      <c r="D5055">
        <v>7.1000000000000004E-3</v>
      </c>
      <c r="E5055">
        <v>7.1000000000000004E-3</v>
      </c>
      <c r="F5055">
        <v>7.1000000000000004E-3</v>
      </c>
      <c r="G5055">
        <v>7.1000000000000004E-3</v>
      </c>
      <c r="H5055">
        <v>7.1000000000000004E-3</v>
      </c>
      <c r="I5055">
        <v>7.1000000000000004E-3</v>
      </c>
      <c r="J5055">
        <v>7.1000000000000004E-3</v>
      </c>
      <c r="K5055">
        <v>7.1000000000000004E-3</v>
      </c>
      <c r="L5055">
        <v>7.1000000000000004E-3</v>
      </c>
    </row>
    <row r="5056" spans="1:12" x14ac:dyDescent="0.25">
      <c r="A5056" t="s">
        <v>713</v>
      </c>
      <c r="B5056">
        <v>2019</v>
      </c>
      <c r="C5056" t="s">
        <v>698</v>
      </c>
      <c r="D5056">
        <v>3.2206000000000001</v>
      </c>
      <c r="E5056">
        <v>3.2206000000000001</v>
      </c>
      <c r="F5056">
        <v>3.2206000000000001</v>
      </c>
      <c r="G5056">
        <v>3.2206000000000001</v>
      </c>
      <c r="H5056">
        <v>3.2206000000000001</v>
      </c>
      <c r="I5056">
        <v>3.2206000000000001</v>
      </c>
      <c r="J5056">
        <v>3.2206000000000001</v>
      </c>
      <c r="K5056">
        <v>3.2206000000000001</v>
      </c>
      <c r="L5056">
        <v>3.2206000000000001</v>
      </c>
    </row>
    <row r="5057" spans="1:12" x14ac:dyDescent="0.25">
      <c r="A5057" t="s">
        <v>713</v>
      </c>
      <c r="B5057">
        <v>2019</v>
      </c>
      <c r="C5057" t="s">
        <v>697</v>
      </c>
      <c r="D5057">
        <v>14.1464</v>
      </c>
      <c r="E5057">
        <v>14.020799999999999</v>
      </c>
      <c r="F5057">
        <v>13.3508</v>
      </c>
      <c r="G5057">
        <v>14.1464</v>
      </c>
      <c r="H5057">
        <v>13.2569</v>
      </c>
      <c r="I5057">
        <v>13.3508</v>
      </c>
      <c r="J5057">
        <v>14.1464</v>
      </c>
      <c r="K5057">
        <v>13.2569</v>
      </c>
      <c r="L5057">
        <v>13.225199999999999</v>
      </c>
    </row>
    <row r="5058" spans="1:12" x14ac:dyDescent="0.25">
      <c r="A5058" t="s">
        <v>713</v>
      </c>
      <c r="B5058">
        <v>2019</v>
      </c>
      <c r="C5058" t="s">
        <v>703</v>
      </c>
      <c r="D5058">
        <v>0.17100000000000001</v>
      </c>
      <c r="E5058">
        <v>0.17100000000000001</v>
      </c>
      <c r="F5058">
        <v>0.17100000000000001</v>
      </c>
      <c r="G5058">
        <v>0.17100000000000001</v>
      </c>
      <c r="H5058">
        <v>0.17100000000000001</v>
      </c>
      <c r="I5058">
        <v>0.17100000000000001</v>
      </c>
      <c r="J5058">
        <v>0.17100000000000001</v>
      </c>
      <c r="K5058">
        <v>0.17100000000000001</v>
      </c>
      <c r="L5058">
        <v>0.17100000000000001</v>
      </c>
    </row>
    <row r="5059" spans="1:12" x14ac:dyDescent="0.25">
      <c r="A5059" t="s">
        <v>713</v>
      </c>
      <c r="B5059">
        <v>2019</v>
      </c>
      <c r="C5059" t="s">
        <v>700</v>
      </c>
      <c r="D5059">
        <v>4.5563000000000002</v>
      </c>
      <c r="E5059">
        <v>4.4306999999999999</v>
      </c>
      <c r="F5059">
        <v>4.3834999999999997</v>
      </c>
      <c r="G5059">
        <v>4.5563000000000002</v>
      </c>
      <c r="H5059">
        <v>4.2896000000000001</v>
      </c>
      <c r="I5059">
        <v>4.3834999999999997</v>
      </c>
      <c r="J5059">
        <v>4.5563000000000002</v>
      </c>
      <c r="K5059">
        <v>4.2896000000000001</v>
      </c>
      <c r="L5059">
        <v>4.2577999999999996</v>
      </c>
    </row>
    <row r="5060" spans="1:12" x14ac:dyDescent="0.25">
      <c r="A5060" t="s">
        <v>713</v>
      </c>
      <c r="B5060">
        <v>2019</v>
      </c>
      <c r="C5060" t="s">
        <v>699</v>
      </c>
      <c r="D5060">
        <v>0.4546</v>
      </c>
      <c r="E5060">
        <v>0.4546</v>
      </c>
      <c r="F5060">
        <v>0.37169999999999997</v>
      </c>
      <c r="G5060">
        <v>0.4546</v>
      </c>
      <c r="H5060">
        <v>0.37169999999999997</v>
      </c>
      <c r="I5060">
        <v>0.37169999999999997</v>
      </c>
      <c r="J5060">
        <v>0.4546</v>
      </c>
      <c r="K5060">
        <v>0.37169999999999997</v>
      </c>
      <c r="L5060">
        <v>0.37169999999999997</v>
      </c>
    </row>
    <row r="5061" spans="1:12" x14ac:dyDescent="0.25">
      <c r="A5061" t="s">
        <v>713</v>
      </c>
      <c r="B5061">
        <v>2019</v>
      </c>
      <c r="C5061" t="s">
        <v>702</v>
      </c>
      <c r="D5061">
        <v>0.86739999999999995</v>
      </c>
      <c r="E5061">
        <v>0.86739999999999995</v>
      </c>
      <c r="F5061">
        <v>0.32750000000000001</v>
      </c>
      <c r="G5061">
        <v>0.86739999999999995</v>
      </c>
      <c r="H5061">
        <v>0.32750000000000001</v>
      </c>
      <c r="I5061">
        <v>0.32750000000000001</v>
      </c>
      <c r="J5061">
        <v>0.86739999999999995</v>
      </c>
      <c r="K5061">
        <v>0.32750000000000001</v>
      </c>
      <c r="L5061">
        <v>0.32750000000000001</v>
      </c>
    </row>
    <row r="5062" spans="1:12" x14ac:dyDescent="0.25">
      <c r="A5062" t="s">
        <v>713</v>
      </c>
      <c r="B5062">
        <v>2019</v>
      </c>
      <c r="C5062" t="s">
        <v>701</v>
      </c>
      <c r="D5062">
        <v>4.8765000000000001</v>
      </c>
      <c r="E5062">
        <v>4.8765000000000001</v>
      </c>
      <c r="F5062">
        <v>4.8765000000000001</v>
      </c>
      <c r="G5062">
        <v>4.8765000000000001</v>
      </c>
      <c r="H5062">
        <v>4.8765000000000001</v>
      </c>
      <c r="I5062">
        <v>4.8765000000000001</v>
      </c>
      <c r="J5062">
        <v>4.8765000000000001</v>
      </c>
      <c r="K5062">
        <v>4.8765000000000001</v>
      </c>
      <c r="L5062">
        <v>4.8765000000000001</v>
      </c>
    </row>
    <row r="5063" spans="1:12" x14ac:dyDescent="0.25">
      <c r="A5063" t="s">
        <v>714</v>
      </c>
      <c r="B5063">
        <v>2019</v>
      </c>
      <c r="C5063" t="s">
        <v>701</v>
      </c>
      <c r="D5063">
        <v>2.2185000000000001</v>
      </c>
      <c r="E5063">
        <v>2.2185000000000001</v>
      </c>
      <c r="F5063">
        <v>2.2185000000000001</v>
      </c>
      <c r="G5063">
        <v>2.2185000000000001</v>
      </c>
      <c r="H5063">
        <v>2.2185000000000001</v>
      </c>
      <c r="I5063">
        <v>2.2185000000000001</v>
      </c>
      <c r="J5063">
        <v>2.2185000000000001</v>
      </c>
      <c r="K5063">
        <v>2.2185000000000001</v>
      </c>
      <c r="L5063">
        <v>2.2185000000000001</v>
      </c>
    </row>
    <row r="5064" spans="1:12" x14ac:dyDescent="0.25">
      <c r="A5064" t="s">
        <v>714</v>
      </c>
      <c r="B5064">
        <v>2019</v>
      </c>
      <c r="C5064" t="s">
        <v>702</v>
      </c>
      <c r="D5064">
        <v>0.40539999999999998</v>
      </c>
      <c r="E5064">
        <v>0.40539999999999998</v>
      </c>
      <c r="F5064">
        <v>0.15310000000000001</v>
      </c>
      <c r="G5064">
        <v>0.40539999999999998</v>
      </c>
      <c r="H5064">
        <v>0.15310000000000001</v>
      </c>
      <c r="I5064">
        <v>0.15310000000000001</v>
      </c>
      <c r="J5064">
        <v>0.40539999999999998</v>
      </c>
      <c r="K5064">
        <v>0.15310000000000001</v>
      </c>
      <c r="L5064">
        <v>0.15310000000000001</v>
      </c>
    </row>
    <row r="5065" spans="1:12" x14ac:dyDescent="0.25">
      <c r="A5065" t="s">
        <v>714</v>
      </c>
      <c r="B5065">
        <v>2019</v>
      </c>
      <c r="C5065" t="s">
        <v>703</v>
      </c>
      <c r="D5065">
        <v>7.9899999999999999E-2</v>
      </c>
      <c r="E5065">
        <v>7.9899999999999999E-2</v>
      </c>
      <c r="F5065">
        <v>7.9899999999999999E-2</v>
      </c>
      <c r="G5065">
        <v>7.9899999999999999E-2</v>
      </c>
      <c r="H5065">
        <v>7.9899999999999999E-2</v>
      </c>
      <c r="I5065">
        <v>7.9899999999999999E-2</v>
      </c>
      <c r="J5065">
        <v>7.9899999999999999E-2</v>
      </c>
      <c r="K5065">
        <v>7.9899999999999999E-2</v>
      </c>
      <c r="L5065">
        <v>7.9899999999999999E-2</v>
      </c>
    </row>
    <row r="5066" spans="1:12" x14ac:dyDescent="0.25">
      <c r="A5066" t="s">
        <v>714</v>
      </c>
      <c r="B5066">
        <v>2019</v>
      </c>
      <c r="C5066" t="s">
        <v>700</v>
      </c>
      <c r="D5066">
        <v>2.1294</v>
      </c>
      <c r="E5066">
        <v>2.0707</v>
      </c>
      <c r="F5066">
        <v>2.0486</v>
      </c>
      <c r="G5066">
        <v>2.1294</v>
      </c>
      <c r="H5066">
        <v>2.0047000000000001</v>
      </c>
      <c r="I5066">
        <v>2.0486</v>
      </c>
      <c r="J5066">
        <v>2.1294</v>
      </c>
      <c r="K5066">
        <v>2.0047000000000001</v>
      </c>
      <c r="L5066">
        <v>1.9899</v>
      </c>
    </row>
    <row r="5067" spans="1:12" x14ac:dyDescent="0.25">
      <c r="A5067" t="s">
        <v>714</v>
      </c>
      <c r="B5067">
        <v>2019</v>
      </c>
      <c r="C5067" t="s">
        <v>697</v>
      </c>
      <c r="D5067">
        <v>6.7527999999999997</v>
      </c>
      <c r="E5067">
        <v>6.694</v>
      </c>
      <c r="F5067">
        <v>6.3808999999999996</v>
      </c>
      <c r="G5067">
        <v>6.7527999999999997</v>
      </c>
      <c r="H5067">
        <v>6.3371000000000004</v>
      </c>
      <c r="I5067">
        <v>6.3808999999999996</v>
      </c>
      <c r="J5067">
        <v>6.7527999999999997</v>
      </c>
      <c r="K5067">
        <v>6.3371000000000004</v>
      </c>
      <c r="L5067">
        <v>6.3221999999999996</v>
      </c>
    </row>
    <row r="5068" spans="1:12" x14ac:dyDescent="0.25">
      <c r="A5068" t="s">
        <v>714</v>
      </c>
      <c r="B5068">
        <v>2019</v>
      </c>
      <c r="C5068" t="s">
        <v>699</v>
      </c>
      <c r="D5068">
        <v>0.21249999999999999</v>
      </c>
      <c r="E5068">
        <v>0.21249999999999999</v>
      </c>
      <c r="F5068">
        <v>0.17369999999999999</v>
      </c>
      <c r="G5068">
        <v>0.21249999999999999</v>
      </c>
      <c r="H5068">
        <v>0.17369999999999999</v>
      </c>
      <c r="I5068">
        <v>0.17369999999999999</v>
      </c>
      <c r="J5068">
        <v>0.21249999999999999</v>
      </c>
      <c r="K5068">
        <v>0.17369999999999999</v>
      </c>
      <c r="L5068">
        <v>0.17369999999999999</v>
      </c>
    </row>
    <row r="5069" spans="1:12" x14ac:dyDescent="0.25">
      <c r="A5069" t="s">
        <v>714</v>
      </c>
      <c r="B5069">
        <v>2019</v>
      </c>
      <c r="C5069" t="s">
        <v>698</v>
      </c>
      <c r="D5069">
        <v>1.7071000000000001</v>
      </c>
      <c r="E5069">
        <v>1.7071000000000001</v>
      </c>
      <c r="F5069">
        <v>1.7071000000000001</v>
      </c>
      <c r="G5069">
        <v>1.7071000000000001</v>
      </c>
      <c r="H5069">
        <v>1.7071000000000001</v>
      </c>
      <c r="I5069">
        <v>1.7071000000000001</v>
      </c>
      <c r="J5069">
        <v>1.7071000000000001</v>
      </c>
      <c r="K5069">
        <v>1.7071000000000001</v>
      </c>
      <c r="L5069">
        <v>1.7071000000000001</v>
      </c>
    </row>
    <row r="5070" spans="1:12" x14ac:dyDescent="0.25">
      <c r="A5070" t="s">
        <v>715</v>
      </c>
      <c r="B5070">
        <v>2019</v>
      </c>
      <c r="C5070" t="s">
        <v>703</v>
      </c>
      <c r="D5070">
        <v>1.0500000000000001E-2</v>
      </c>
      <c r="E5070">
        <v>1.0500000000000001E-2</v>
      </c>
      <c r="F5070">
        <v>1.0500000000000001E-2</v>
      </c>
      <c r="G5070">
        <v>1.0500000000000001E-2</v>
      </c>
      <c r="H5070">
        <v>1.0500000000000001E-2</v>
      </c>
      <c r="I5070">
        <v>1.0500000000000001E-2</v>
      </c>
      <c r="J5070">
        <v>1.0500000000000001E-2</v>
      </c>
      <c r="K5070">
        <v>1.0500000000000001E-2</v>
      </c>
      <c r="L5070">
        <v>1.0500000000000001E-2</v>
      </c>
    </row>
    <row r="5071" spans="1:12" x14ac:dyDescent="0.25">
      <c r="A5071" t="s">
        <v>715</v>
      </c>
      <c r="B5071">
        <v>2019</v>
      </c>
      <c r="C5071" t="s">
        <v>699</v>
      </c>
      <c r="D5071">
        <v>2.7900000000000001E-2</v>
      </c>
      <c r="E5071">
        <v>2.7900000000000001E-2</v>
      </c>
      <c r="F5071">
        <v>2.2800000000000001E-2</v>
      </c>
      <c r="G5071">
        <v>2.7900000000000001E-2</v>
      </c>
      <c r="H5071">
        <v>2.2800000000000001E-2</v>
      </c>
      <c r="I5071">
        <v>2.2800000000000001E-2</v>
      </c>
      <c r="J5071">
        <v>2.7900000000000001E-2</v>
      </c>
      <c r="K5071">
        <v>2.2800000000000001E-2</v>
      </c>
      <c r="L5071">
        <v>2.2800000000000001E-2</v>
      </c>
    </row>
    <row r="5072" spans="1:12" x14ac:dyDescent="0.25">
      <c r="A5072" t="s">
        <v>715</v>
      </c>
      <c r="B5072">
        <v>2019</v>
      </c>
      <c r="C5072" t="s">
        <v>701</v>
      </c>
      <c r="D5072">
        <v>0.24809999999999999</v>
      </c>
      <c r="E5072">
        <v>0.24809999999999999</v>
      </c>
      <c r="F5072">
        <v>0.24809999999999999</v>
      </c>
      <c r="G5072">
        <v>0.24809999999999999</v>
      </c>
      <c r="H5072">
        <v>0.24809999999999999</v>
      </c>
      <c r="I5072">
        <v>0.24809999999999999</v>
      </c>
      <c r="J5072">
        <v>0.24809999999999999</v>
      </c>
      <c r="K5072">
        <v>0.24809999999999999</v>
      </c>
      <c r="L5072">
        <v>0.24809999999999999</v>
      </c>
    </row>
    <row r="5073" spans="1:12" x14ac:dyDescent="0.25">
      <c r="A5073" t="s">
        <v>715</v>
      </c>
      <c r="B5073">
        <v>2019</v>
      </c>
      <c r="C5073" t="s">
        <v>702</v>
      </c>
      <c r="D5073">
        <v>5.3199999999999997E-2</v>
      </c>
      <c r="E5073">
        <v>5.3199999999999997E-2</v>
      </c>
      <c r="F5073">
        <v>2.01E-2</v>
      </c>
      <c r="G5073">
        <v>5.3199999999999997E-2</v>
      </c>
      <c r="H5073">
        <v>2.01E-2</v>
      </c>
      <c r="I5073">
        <v>2.01E-2</v>
      </c>
      <c r="J5073">
        <v>5.3199999999999997E-2</v>
      </c>
      <c r="K5073">
        <v>2.01E-2</v>
      </c>
      <c r="L5073">
        <v>2.01E-2</v>
      </c>
    </row>
    <row r="5074" spans="1:12" x14ac:dyDescent="0.25">
      <c r="A5074" t="s">
        <v>715</v>
      </c>
      <c r="B5074">
        <v>2019</v>
      </c>
      <c r="C5074" t="s">
        <v>700</v>
      </c>
      <c r="D5074">
        <v>0.27950000000000003</v>
      </c>
      <c r="E5074">
        <v>0.27179999999999999</v>
      </c>
      <c r="F5074">
        <v>0.26889999999999997</v>
      </c>
      <c r="G5074">
        <v>0.27950000000000003</v>
      </c>
      <c r="H5074">
        <v>0.2631</v>
      </c>
      <c r="I5074">
        <v>0.26889999999999997</v>
      </c>
      <c r="J5074">
        <v>0.27950000000000003</v>
      </c>
      <c r="K5074">
        <v>0.2631</v>
      </c>
      <c r="L5074">
        <v>0.26119999999999999</v>
      </c>
    </row>
    <row r="5075" spans="1:12" x14ac:dyDescent="0.25">
      <c r="A5075" t="s">
        <v>715</v>
      </c>
      <c r="B5075">
        <v>2019</v>
      </c>
      <c r="C5075" t="s">
        <v>697</v>
      </c>
      <c r="D5075">
        <v>0.79690000000000005</v>
      </c>
      <c r="E5075">
        <v>0.78910000000000002</v>
      </c>
      <c r="F5075">
        <v>0.748</v>
      </c>
      <c r="G5075">
        <v>0.79690000000000005</v>
      </c>
      <c r="H5075">
        <v>0.74229999999999996</v>
      </c>
      <c r="I5075">
        <v>0.748</v>
      </c>
      <c r="J5075">
        <v>0.79690000000000005</v>
      </c>
      <c r="K5075">
        <v>0.74229999999999996</v>
      </c>
      <c r="L5075">
        <v>0.74029999999999996</v>
      </c>
    </row>
    <row r="5076" spans="1:12" x14ac:dyDescent="0.25">
      <c r="A5076" t="s">
        <v>715</v>
      </c>
      <c r="B5076">
        <v>2019</v>
      </c>
      <c r="C5076" t="s">
        <v>698</v>
      </c>
      <c r="D5076">
        <v>0.1777</v>
      </c>
      <c r="E5076">
        <v>0.1777</v>
      </c>
      <c r="F5076">
        <v>0.1777</v>
      </c>
      <c r="G5076">
        <v>0.1777</v>
      </c>
      <c r="H5076">
        <v>0.1777</v>
      </c>
      <c r="I5076">
        <v>0.1777</v>
      </c>
      <c r="J5076">
        <v>0.1777</v>
      </c>
      <c r="K5076">
        <v>0.1777</v>
      </c>
      <c r="L5076">
        <v>0.1777</v>
      </c>
    </row>
    <row r="5077" spans="1:12" x14ac:dyDescent="0.25">
      <c r="A5077" t="s">
        <v>716</v>
      </c>
      <c r="B5077">
        <v>2019</v>
      </c>
      <c r="C5077" t="s">
        <v>702</v>
      </c>
      <c r="D5077">
        <v>6.5000000000000002E-2</v>
      </c>
      <c r="E5077">
        <v>6.5000000000000002E-2</v>
      </c>
      <c r="F5077">
        <v>2.4500000000000001E-2</v>
      </c>
      <c r="G5077">
        <v>6.5000000000000002E-2</v>
      </c>
      <c r="H5077">
        <v>2.4500000000000001E-2</v>
      </c>
      <c r="I5077">
        <v>2.4500000000000001E-2</v>
      </c>
      <c r="J5077">
        <v>6.5000000000000002E-2</v>
      </c>
      <c r="K5077">
        <v>2.4500000000000001E-2</v>
      </c>
      <c r="L5077">
        <v>2.4500000000000001E-2</v>
      </c>
    </row>
    <row r="5078" spans="1:12" x14ac:dyDescent="0.25">
      <c r="A5078" t="s">
        <v>716</v>
      </c>
      <c r="B5078">
        <v>2019</v>
      </c>
      <c r="C5078" t="s">
        <v>703</v>
      </c>
      <c r="D5078">
        <v>1.2800000000000001E-2</v>
      </c>
      <c r="E5078">
        <v>1.2800000000000001E-2</v>
      </c>
      <c r="F5078">
        <v>1.2800000000000001E-2</v>
      </c>
      <c r="G5078">
        <v>1.2800000000000001E-2</v>
      </c>
      <c r="H5078">
        <v>1.2800000000000001E-2</v>
      </c>
      <c r="I5078">
        <v>1.2800000000000001E-2</v>
      </c>
      <c r="J5078">
        <v>1.2800000000000001E-2</v>
      </c>
      <c r="K5078">
        <v>1.2800000000000001E-2</v>
      </c>
      <c r="L5078">
        <v>1.2800000000000001E-2</v>
      </c>
    </row>
    <row r="5079" spans="1:12" x14ac:dyDescent="0.25">
      <c r="A5079" t="s">
        <v>716</v>
      </c>
      <c r="B5079">
        <v>2019</v>
      </c>
      <c r="C5079" t="s">
        <v>700</v>
      </c>
      <c r="D5079">
        <v>0.34139999999999998</v>
      </c>
      <c r="E5079">
        <v>0.33200000000000002</v>
      </c>
      <c r="F5079">
        <v>0.32850000000000001</v>
      </c>
      <c r="G5079">
        <v>0.34139999999999998</v>
      </c>
      <c r="H5079">
        <v>0.32140000000000002</v>
      </c>
      <c r="I5079">
        <v>0.32850000000000001</v>
      </c>
      <c r="J5079">
        <v>0.34139999999999998</v>
      </c>
      <c r="K5079">
        <v>0.32140000000000002</v>
      </c>
      <c r="L5079">
        <v>0.31900000000000001</v>
      </c>
    </row>
    <row r="5080" spans="1:12" x14ac:dyDescent="0.25">
      <c r="A5080" t="s">
        <v>716</v>
      </c>
      <c r="B5080">
        <v>2019</v>
      </c>
      <c r="C5080" t="s">
        <v>697</v>
      </c>
      <c r="D5080">
        <v>1.0238</v>
      </c>
      <c r="E5080">
        <v>1.0144</v>
      </c>
      <c r="F5080">
        <v>0.96419999999999995</v>
      </c>
      <c r="G5080">
        <v>1.0238</v>
      </c>
      <c r="H5080">
        <v>0.95720000000000005</v>
      </c>
      <c r="I5080">
        <v>0.96419999999999995</v>
      </c>
      <c r="J5080">
        <v>1.0238</v>
      </c>
      <c r="K5080">
        <v>0.95720000000000005</v>
      </c>
      <c r="L5080">
        <v>0.95479999999999998</v>
      </c>
    </row>
    <row r="5081" spans="1:12" x14ac:dyDescent="0.25">
      <c r="A5081" t="s">
        <v>716</v>
      </c>
      <c r="B5081">
        <v>2019</v>
      </c>
      <c r="C5081" t="s">
        <v>698</v>
      </c>
      <c r="D5081">
        <v>0.25069999999999998</v>
      </c>
      <c r="E5081">
        <v>0.25069999999999998</v>
      </c>
      <c r="F5081">
        <v>0.25069999999999998</v>
      </c>
      <c r="G5081">
        <v>0.25069999999999998</v>
      </c>
      <c r="H5081">
        <v>0.25069999999999998</v>
      </c>
      <c r="I5081">
        <v>0.25069999999999998</v>
      </c>
      <c r="J5081">
        <v>0.25069999999999998</v>
      </c>
      <c r="K5081">
        <v>0.25069999999999998</v>
      </c>
      <c r="L5081">
        <v>0.25069999999999998</v>
      </c>
    </row>
    <row r="5082" spans="1:12" x14ac:dyDescent="0.25">
      <c r="A5082" t="s">
        <v>716</v>
      </c>
      <c r="B5082">
        <v>2019</v>
      </c>
      <c r="C5082" t="s">
        <v>699</v>
      </c>
      <c r="D5082">
        <v>3.4099999999999998E-2</v>
      </c>
      <c r="E5082">
        <v>3.4099999999999998E-2</v>
      </c>
      <c r="F5082">
        <v>2.7900000000000001E-2</v>
      </c>
      <c r="G5082">
        <v>3.4099999999999998E-2</v>
      </c>
      <c r="H5082">
        <v>2.7900000000000001E-2</v>
      </c>
      <c r="I5082">
        <v>2.7900000000000001E-2</v>
      </c>
      <c r="J5082">
        <v>3.4099999999999998E-2</v>
      </c>
      <c r="K5082">
        <v>2.7900000000000001E-2</v>
      </c>
      <c r="L5082">
        <v>2.7900000000000001E-2</v>
      </c>
    </row>
    <row r="5083" spans="1:12" x14ac:dyDescent="0.25">
      <c r="A5083" t="s">
        <v>716</v>
      </c>
      <c r="B5083">
        <v>2019</v>
      </c>
      <c r="C5083" t="s">
        <v>701</v>
      </c>
      <c r="D5083">
        <v>0.31979999999999997</v>
      </c>
      <c r="E5083">
        <v>0.31979999999999997</v>
      </c>
      <c r="F5083">
        <v>0.31979999999999997</v>
      </c>
      <c r="G5083">
        <v>0.31979999999999997</v>
      </c>
      <c r="H5083">
        <v>0.31979999999999997</v>
      </c>
      <c r="I5083">
        <v>0.31979999999999997</v>
      </c>
      <c r="J5083">
        <v>0.31979999999999997</v>
      </c>
      <c r="K5083">
        <v>0.31979999999999997</v>
      </c>
      <c r="L5083">
        <v>0.31979999999999997</v>
      </c>
    </row>
    <row r="5084" spans="1:12" x14ac:dyDescent="0.25">
      <c r="A5084" t="s">
        <v>717</v>
      </c>
      <c r="B5084">
        <v>2019</v>
      </c>
      <c r="C5084" t="s">
        <v>700</v>
      </c>
      <c r="D5084">
        <v>2.6238000000000001</v>
      </c>
      <c r="E5084">
        <v>2.5514000000000001</v>
      </c>
      <c r="F5084">
        <v>2.5242</v>
      </c>
      <c r="G5084">
        <v>2.6238000000000001</v>
      </c>
      <c r="H5084">
        <v>2.4701</v>
      </c>
      <c r="I5084">
        <v>2.5242</v>
      </c>
      <c r="J5084">
        <v>2.6238000000000001</v>
      </c>
      <c r="K5084">
        <v>2.4701</v>
      </c>
      <c r="L5084">
        <v>2.4519000000000002</v>
      </c>
    </row>
    <row r="5085" spans="1:12" x14ac:dyDescent="0.25">
      <c r="A5085" t="s">
        <v>717</v>
      </c>
      <c r="B5085">
        <v>2019</v>
      </c>
      <c r="C5085" t="s">
        <v>701</v>
      </c>
      <c r="D5085">
        <v>2.6395</v>
      </c>
      <c r="E5085">
        <v>2.6395</v>
      </c>
      <c r="F5085">
        <v>2.6395</v>
      </c>
      <c r="G5085">
        <v>2.6395</v>
      </c>
      <c r="H5085">
        <v>2.6395</v>
      </c>
      <c r="I5085">
        <v>2.6395</v>
      </c>
      <c r="J5085">
        <v>2.6395</v>
      </c>
      <c r="K5085">
        <v>2.6395</v>
      </c>
      <c r="L5085">
        <v>2.6395</v>
      </c>
    </row>
    <row r="5086" spans="1:12" x14ac:dyDescent="0.25">
      <c r="A5086" t="s">
        <v>717</v>
      </c>
      <c r="B5086">
        <v>2019</v>
      </c>
      <c r="C5086" t="s">
        <v>703</v>
      </c>
      <c r="D5086">
        <v>9.8500000000000004E-2</v>
      </c>
      <c r="E5086">
        <v>9.8500000000000004E-2</v>
      </c>
      <c r="F5086">
        <v>9.8500000000000004E-2</v>
      </c>
      <c r="G5086">
        <v>9.8500000000000004E-2</v>
      </c>
      <c r="H5086">
        <v>9.8500000000000004E-2</v>
      </c>
      <c r="I5086">
        <v>9.8500000000000004E-2</v>
      </c>
      <c r="J5086">
        <v>9.8500000000000004E-2</v>
      </c>
      <c r="K5086">
        <v>9.8500000000000004E-2</v>
      </c>
      <c r="L5086">
        <v>9.8500000000000004E-2</v>
      </c>
    </row>
    <row r="5087" spans="1:12" x14ac:dyDescent="0.25">
      <c r="A5087" t="s">
        <v>717</v>
      </c>
      <c r="B5087">
        <v>2019</v>
      </c>
      <c r="C5087" t="s">
        <v>702</v>
      </c>
      <c r="D5087">
        <v>0.4995</v>
      </c>
      <c r="E5087">
        <v>0.4995</v>
      </c>
      <c r="F5087">
        <v>0.18859999999999999</v>
      </c>
      <c r="G5087">
        <v>0.4995</v>
      </c>
      <c r="H5087">
        <v>0.18859999999999999</v>
      </c>
      <c r="I5087">
        <v>0.18859999999999999</v>
      </c>
      <c r="J5087">
        <v>0.4995</v>
      </c>
      <c r="K5087">
        <v>0.18859999999999999</v>
      </c>
      <c r="L5087">
        <v>0.18859999999999999</v>
      </c>
    </row>
    <row r="5088" spans="1:12" x14ac:dyDescent="0.25">
      <c r="A5088" t="s">
        <v>717</v>
      </c>
      <c r="B5088">
        <v>2019</v>
      </c>
      <c r="C5088" t="s">
        <v>699</v>
      </c>
      <c r="D5088">
        <v>0.26179999999999998</v>
      </c>
      <c r="E5088">
        <v>0.26179999999999998</v>
      </c>
      <c r="F5088">
        <v>0.21410000000000001</v>
      </c>
      <c r="G5088">
        <v>0.26179999999999998</v>
      </c>
      <c r="H5088">
        <v>0.21410000000000001</v>
      </c>
      <c r="I5088">
        <v>0.21410000000000001</v>
      </c>
      <c r="J5088">
        <v>0.26179999999999998</v>
      </c>
      <c r="K5088">
        <v>0.21410000000000001</v>
      </c>
      <c r="L5088">
        <v>0.21410000000000001</v>
      </c>
    </row>
    <row r="5089" spans="1:12" x14ac:dyDescent="0.25">
      <c r="A5089" t="s">
        <v>717</v>
      </c>
      <c r="B5089">
        <v>2019</v>
      </c>
      <c r="C5089" t="s">
        <v>697</v>
      </c>
      <c r="D5089">
        <v>7.8981000000000003</v>
      </c>
      <c r="E5089">
        <v>7.8257000000000003</v>
      </c>
      <c r="F5089">
        <v>7.4398999999999997</v>
      </c>
      <c r="G5089">
        <v>7.8981000000000003</v>
      </c>
      <c r="H5089">
        <v>7.3859000000000004</v>
      </c>
      <c r="I5089">
        <v>7.4398999999999997</v>
      </c>
      <c r="J5089">
        <v>7.8981000000000003</v>
      </c>
      <c r="K5089">
        <v>7.3859000000000004</v>
      </c>
      <c r="L5089">
        <v>7.3676000000000004</v>
      </c>
    </row>
    <row r="5090" spans="1:12" x14ac:dyDescent="0.25">
      <c r="A5090" t="s">
        <v>717</v>
      </c>
      <c r="B5090">
        <v>2019</v>
      </c>
      <c r="C5090" t="s">
        <v>698</v>
      </c>
      <c r="D5090">
        <v>1.7750999999999999</v>
      </c>
      <c r="E5090">
        <v>1.7750999999999999</v>
      </c>
      <c r="F5090">
        <v>1.7750999999999999</v>
      </c>
      <c r="G5090">
        <v>1.7750999999999999</v>
      </c>
      <c r="H5090">
        <v>1.7750999999999999</v>
      </c>
      <c r="I5090">
        <v>1.7750999999999999</v>
      </c>
      <c r="J5090">
        <v>1.7750999999999999</v>
      </c>
      <c r="K5090">
        <v>1.7750999999999999</v>
      </c>
      <c r="L5090">
        <v>1.7750999999999999</v>
      </c>
    </row>
    <row r="5091" spans="1:12" x14ac:dyDescent="0.25">
      <c r="A5091" t="s">
        <v>718</v>
      </c>
      <c r="B5091">
        <v>2019</v>
      </c>
      <c r="C5091" t="s">
        <v>700</v>
      </c>
      <c r="D5091">
        <v>1.3119000000000001</v>
      </c>
      <c r="E5091">
        <v>1.2758</v>
      </c>
      <c r="F5091">
        <v>1.2621</v>
      </c>
      <c r="G5091">
        <v>1.3119000000000001</v>
      </c>
      <c r="H5091">
        <v>1.2351000000000001</v>
      </c>
      <c r="I5091">
        <v>1.2621</v>
      </c>
      <c r="J5091">
        <v>1.3119000000000001</v>
      </c>
      <c r="K5091">
        <v>1.2351000000000001</v>
      </c>
      <c r="L5091">
        <v>1.226</v>
      </c>
    </row>
    <row r="5092" spans="1:12" x14ac:dyDescent="0.25">
      <c r="A5092" t="s">
        <v>718</v>
      </c>
      <c r="B5092">
        <v>2019</v>
      </c>
      <c r="C5092" t="s">
        <v>699</v>
      </c>
      <c r="D5092">
        <v>0.13089999999999999</v>
      </c>
      <c r="E5092">
        <v>0.13089999999999999</v>
      </c>
      <c r="F5092">
        <v>0.107</v>
      </c>
      <c r="G5092">
        <v>0.13089999999999999</v>
      </c>
      <c r="H5092">
        <v>0.107</v>
      </c>
      <c r="I5092">
        <v>0.107</v>
      </c>
      <c r="J5092">
        <v>0.13089999999999999</v>
      </c>
      <c r="K5092">
        <v>0.107</v>
      </c>
      <c r="L5092">
        <v>0.107</v>
      </c>
    </row>
    <row r="5093" spans="1:12" x14ac:dyDescent="0.25">
      <c r="A5093" t="s">
        <v>718</v>
      </c>
      <c r="B5093">
        <v>2019</v>
      </c>
      <c r="C5093" t="s">
        <v>697</v>
      </c>
      <c r="D5093">
        <v>4.2911000000000001</v>
      </c>
      <c r="E5093">
        <v>4.2549000000000001</v>
      </c>
      <c r="F5093">
        <v>4.0620000000000003</v>
      </c>
      <c r="G5093">
        <v>4.2911000000000001</v>
      </c>
      <c r="H5093">
        <v>4.0350000000000001</v>
      </c>
      <c r="I5093">
        <v>4.0620000000000003</v>
      </c>
      <c r="J5093">
        <v>4.2911000000000001</v>
      </c>
      <c r="K5093">
        <v>4.0350000000000001</v>
      </c>
      <c r="L5093">
        <v>4.0258000000000003</v>
      </c>
    </row>
    <row r="5094" spans="1:12" x14ac:dyDescent="0.25">
      <c r="A5094" t="s">
        <v>718</v>
      </c>
      <c r="B5094">
        <v>2019</v>
      </c>
      <c r="C5094" t="s">
        <v>702</v>
      </c>
      <c r="D5094">
        <v>0.24970000000000001</v>
      </c>
      <c r="E5094">
        <v>0.24970000000000001</v>
      </c>
      <c r="F5094">
        <v>9.4299999999999995E-2</v>
      </c>
      <c r="G5094">
        <v>0.24970000000000001</v>
      </c>
      <c r="H5094">
        <v>9.4299999999999995E-2</v>
      </c>
      <c r="I5094">
        <v>9.4299999999999995E-2</v>
      </c>
      <c r="J5094">
        <v>0.24970000000000001</v>
      </c>
      <c r="K5094">
        <v>9.4299999999999995E-2</v>
      </c>
      <c r="L5094">
        <v>9.4299999999999995E-2</v>
      </c>
    </row>
    <row r="5095" spans="1:12" x14ac:dyDescent="0.25">
      <c r="A5095" t="s">
        <v>718</v>
      </c>
      <c r="B5095">
        <v>2019</v>
      </c>
      <c r="C5095" t="s">
        <v>701</v>
      </c>
      <c r="D5095">
        <v>1.379</v>
      </c>
      <c r="E5095">
        <v>1.379</v>
      </c>
      <c r="F5095">
        <v>1.379</v>
      </c>
      <c r="G5095">
        <v>1.379</v>
      </c>
      <c r="H5095">
        <v>1.379</v>
      </c>
      <c r="I5095">
        <v>1.379</v>
      </c>
      <c r="J5095">
        <v>1.379</v>
      </c>
      <c r="K5095">
        <v>1.379</v>
      </c>
      <c r="L5095">
        <v>1.379</v>
      </c>
    </row>
    <row r="5096" spans="1:12" x14ac:dyDescent="0.25">
      <c r="A5096" t="s">
        <v>718</v>
      </c>
      <c r="B5096">
        <v>2019</v>
      </c>
      <c r="C5096" t="s">
        <v>698</v>
      </c>
      <c r="D5096">
        <v>1.1702999999999999</v>
      </c>
      <c r="E5096">
        <v>1.1702999999999999</v>
      </c>
      <c r="F5096">
        <v>1.1702999999999999</v>
      </c>
      <c r="G5096">
        <v>1.1702999999999999</v>
      </c>
      <c r="H5096">
        <v>1.1702999999999999</v>
      </c>
      <c r="I5096">
        <v>1.1702999999999999</v>
      </c>
      <c r="J5096">
        <v>1.1702999999999999</v>
      </c>
      <c r="K5096">
        <v>1.1702999999999999</v>
      </c>
      <c r="L5096">
        <v>1.1702999999999999</v>
      </c>
    </row>
    <row r="5097" spans="1:12" x14ac:dyDescent="0.25">
      <c r="A5097" t="s">
        <v>718</v>
      </c>
      <c r="B5097">
        <v>2019</v>
      </c>
      <c r="C5097" t="s">
        <v>703</v>
      </c>
      <c r="D5097">
        <v>4.9200000000000001E-2</v>
      </c>
      <c r="E5097">
        <v>4.9200000000000001E-2</v>
      </c>
      <c r="F5097">
        <v>4.9200000000000001E-2</v>
      </c>
      <c r="G5097">
        <v>4.9200000000000001E-2</v>
      </c>
      <c r="H5097">
        <v>4.9200000000000001E-2</v>
      </c>
      <c r="I5097">
        <v>4.9200000000000001E-2</v>
      </c>
      <c r="J5097">
        <v>4.9200000000000001E-2</v>
      </c>
      <c r="K5097">
        <v>4.9200000000000001E-2</v>
      </c>
      <c r="L5097">
        <v>4.9200000000000001E-2</v>
      </c>
    </row>
    <row r="5098" spans="1:12" x14ac:dyDescent="0.25">
      <c r="A5098" t="s">
        <v>719</v>
      </c>
      <c r="B5098">
        <v>2019</v>
      </c>
      <c r="C5098" t="s">
        <v>698</v>
      </c>
      <c r="D5098">
        <v>0.4884</v>
      </c>
      <c r="E5098">
        <v>0.4884</v>
      </c>
      <c r="F5098">
        <v>0.4884</v>
      </c>
      <c r="G5098">
        <v>0.4884</v>
      </c>
      <c r="H5098">
        <v>0.4884</v>
      </c>
      <c r="I5098">
        <v>0.4884</v>
      </c>
      <c r="J5098">
        <v>0.4884</v>
      </c>
      <c r="K5098">
        <v>0.4884</v>
      </c>
      <c r="L5098">
        <v>0.4884</v>
      </c>
    </row>
    <row r="5099" spans="1:12" x14ac:dyDescent="0.25">
      <c r="A5099" t="s">
        <v>719</v>
      </c>
      <c r="B5099">
        <v>2019</v>
      </c>
      <c r="C5099" t="s">
        <v>703</v>
      </c>
      <c r="D5099">
        <v>2.2499999999999999E-2</v>
      </c>
      <c r="E5099">
        <v>2.2499999999999999E-2</v>
      </c>
      <c r="F5099">
        <v>2.2499999999999999E-2</v>
      </c>
      <c r="G5099">
        <v>2.2499999999999999E-2</v>
      </c>
      <c r="H5099">
        <v>2.2499999999999999E-2</v>
      </c>
      <c r="I5099">
        <v>2.2499999999999999E-2</v>
      </c>
      <c r="J5099">
        <v>2.2499999999999999E-2</v>
      </c>
      <c r="K5099">
        <v>2.2499999999999999E-2</v>
      </c>
      <c r="L5099">
        <v>2.2499999999999999E-2</v>
      </c>
    </row>
    <row r="5100" spans="1:12" x14ac:dyDescent="0.25">
      <c r="A5100" t="s">
        <v>719</v>
      </c>
      <c r="B5100">
        <v>2019</v>
      </c>
      <c r="C5100" t="s">
        <v>700</v>
      </c>
      <c r="D5100">
        <v>0.60040000000000004</v>
      </c>
      <c r="E5100">
        <v>0.58389999999999997</v>
      </c>
      <c r="F5100">
        <v>0.5776</v>
      </c>
      <c r="G5100">
        <v>0.60040000000000004</v>
      </c>
      <c r="H5100">
        <v>0.56530000000000002</v>
      </c>
      <c r="I5100">
        <v>0.5776</v>
      </c>
      <c r="J5100">
        <v>0.60040000000000004</v>
      </c>
      <c r="K5100">
        <v>0.56530000000000002</v>
      </c>
      <c r="L5100">
        <v>0.56110000000000004</v>
      </c>
    </row>
    <row r="5101" spans="1:12" x14ac:dyDescent="0.25">
      <c r="A5101" t="s">
        <v>719</v>
      </c>
      <c r="B5101">
        <v>2019</v>
      </c>
      <c r="C5101" t="s">
        <v>697</v>
      </c>
      <c r="D5101">
        <v>1.9355</v>
      </c>
      <c r="E5101">
        <v>1.9189000000000001</v>
      </c>
      <c r="F5101">
        <v>1.8307</v>
      </c>
      <c r="G5101">
        <v>1.9355</v>
      </c>
      <c r="H5101">
        <v>1.8183</v>
      </c>
      <c r="I5101">
        <v>1.8307</v>
      </c>
      <c r="J5101">
        <v>1.9355</v>
      </c>
      <c r="K5101">
        <v>1.8183</v>
      </c>
      <c r="L5101">
        <v>1.8141</v>
      </c>
    </row>
    <row r="5102" spans="1:12" x14ac:dyDescent="0.25">
      <c r="A5102" t="s">
        <v>719</v>
      </c>
      <c r="B5102">
        <v>2019</v>
      </c>
      <c r="C5102" t="s">
        <v>699</v>
      </c>
      <c r="D5102">
        <v>5.9900000000000002E-2</v>
      </c>
      <c r="E5102">
        <v>5.9900000000000002E-2</v>
      </c>
      <c r="F5102">
        <v>4.9000000000000002E-2</v>
      </c>
      <c r="G5102">
        <v>5.9900000000000002E-2</v>
      </c>
      <c r="H5102">
        <v>4.9000000000000002E-2</v>
      </c>
      <c r="I5102">
        <v>4.9000000000000002E-2</v>
      </c>
      <c r="J5102">
        <v>5.9900000000000002E-2</v>
      </c>
      <c r="K5102">
        <v>4.9000000000000002E-2</v>
      </c>
      <c r="L5102">
        <v>4.9000000000000002E-2</v>
      </c>
    </row>
    <row r="5103" spans="1:12" x14ac:dyDescent="0.25">
      <c r="A5103" t="s">
        <v>719</v>
      </c>
      <c r="B5103">
        <v>2019</v>
      </c>
      <c r="C5103" t="s">
        <v>702</v>
      </c>
      <c r="D5103">
        <v>0.1143</v>
      </c>
      <c r="E5103">
        <v>0.1143</v>
      </c>
      <c r="F5103">
        <v>4.3200000000000002E-2</v>
      </c>
      <c r="G5103">
        <v>0.1143</v>
      </c>
      <c r="H5103">
        <v>4.3200000000000002E-2</v>
      </c>
      <c r="I5103">
        <v>4.3200000000000002E-2</v>
      </c>
      <c r="J5103">
        <v>0.1143</v>
      </c>
      <c r="K5103">
        <v>4.3200000000000002E-2</v>
      </c>
      <c r="L5103">
        <v>4.3200000000000002E-2</v>
      </c>
    </row>
    <row r="5104" spans="1:12" x14ac:dyDescent="0.25">
      <c r="A5104" t="s">
        <v>719</v>
      </c>
      <c r="B5104">
        <v>2019</v>
      </c>
      <c r="C5104" t="s">
        <v>701</v>
      </c>
      <c r="D5104">
        <v>0.64990000000000003</v>
      </c>
      <c r="E5104">
        <v>0.64990000000000003</v>
      </c>
      <c r="F5104">
        <v>0.64990000000000003</v>
      </c>
      <c r="G5104">
        <v>0.64990000000000003</v>
      </c>
      <c r="H5104">
        <v>0.64990000000000003</v>
      </c>
      <c r="I5104">
        <v>0.64990000000000003</v>
      </c>
      <c r="J5104">
        <v>0.64990000000000003</v>
      </c>
      <c r="K5104">
        <v>0.64990000000000003</v>
      </c>
      <c r="L5104">
        <v>0.64990000000000003</v>
      </c>
    </row>
    <row r="5105" spans="1:12" x14ac:dyDescent="0.25">
      <c r="A5105" t="s">
        <v>720</v>
      </c>
      <c r="B5105">
        <v>2019</v>
      </c>
      <c r="C5105" t="s">
        <v>698</v>
      </c>
      <c r="D5105">
        <v>0.46970000000000001</v>
      </c>
      <c r="E5105">
        <v>0.46970000000000001</v>
      </c>
      <c r="F5105">
        <v>0.46970000000000001</v>
      </c>
      <c r="G5105">
        <v>0.46970000000000001</v>
      </c>
      <c r="H5105">
        <v>0.46970000000000001</v>
      </c>
      <c r="I5105">
        <v>0.46970000000000001</v>
      </c>
      <c r="J5105">
        <v>0.46970000000000001</v>
      </c>
      <c r="K5105">
        <v>0.46970000000000001</v>
      </c>
      <c r="L5105">
        <v>0.46970000000000001</v>
      </c>
    </row>
    <row r="5106" spans="1:12" x14ac:dyDescent="0.25">
      <c r="A5106" t="s">
        <v>720</v>
      </c>
      <c r="B5106">
        <v>2019</v>
      </c>
      <c r="C5106" t="s">
        <v>697</v>
      </c>
      <c r="D5106">
        <v>1.8353999999999999</v>
      </c>
      <c r="E5106">
        <v>1.8196000000000001</v>
      </c>
      <c r="F5106">
        <v>1.7354000000000001</v>
      </c>
      <c r="G5106">
        <v>1.8353999999999999</v>
      </c>
      <c r="H5106">
        <v>1.7236</v>
      </c>
      <c r="I5106">
        <v>1.7354000000000001</v>
      </c>
      <c r="J5106">
        <v>1.8353999999999999</v>
      </c>
      <c r="K5106">
        <v>1.7236</v>
      </c>
      <c r="L5106">
        <v>1.7196</v>
      </c>
    </row>
    <row r="5107" spans="1:12" x14ac:dyDescent="0.25">
      <c r="A5107" t="s">
        <v>720</v>
      </c>
      <c r="B5107">
        <v>2019</v>
      </c>
      <c r="C5107" t="s">
        <v>702</v>
      </c>
      <c r="D5107">
        <v>0.109</v>
      </c>
      <c r="E5107">
        <v>0.109</v>
      </c>
      <c r="F5107">
        <v>4.1200000000000001E-2</v>
      </c>
      <c r="G5107">
        <v>0.109</v>
      </c>
      <c r="H5107">
        <v>4.1200000000000001E-2</v>
      </c>
      <c r="I5107">
        <v>4.1200000000000001E-2</v>
      </c>
      <c r="J5107">
        <v>0.109</v>
      </c>
      <c r="K5107">
        <v>4.1200000000000001E-2</v>
      </c>
      <c r="L5107">
        <v>4.1200000000000001E-2</v>
      </c>
    </row>
    <row r="5108" spans="1:12" x14ac:dyDescent="0.25">
      <c r="A5108" t="s">
        <v>720</v>
      </c>
      <c r="B5108">
        <v>2019</v>
      </c>
      <c r="C5108" t="s">
        <v>700</v>
      </c>
      <c r="D5108">
        <v>0.57269999999999999</v>
      </c>
      <c r="E5108">
        <v>0.55689999999999995</v>
      </c>
      <c r="F5108">
        <v>0.55089999999999995</v>
      </c>
      <c r="G5108">
        <v>0.57269999999999999</v>
      </c>
      <c r="H5108">
        <v>0.53910000000000002</v>
      </c>
      <c r="I5108">
        <v>0.55089999999999995</v>
      </c>
      <c r="J5108">
        <v>0.57269999999999999</v>
      </c>
      <c r="K5108">
        <v>0.53910000000000002</v>
      </c>
      <c r="L5108">
        <v>0.53520000000000001</v>
      </c>
    </row>
    <row r="5109" spans="1:12" x14ac:dyDescent="0.25">
      <c r="A5109" t="s">
        <v>720</v>
      </c>
      <c r="B5109">
        <v>2019</v>
      </c>
      <c r="C5109" t="s">
        <v>703</v>
      </c>
      <c r="D5109">
        <v>2.1499999999999998E-2</v>
      </c>
      <c r="E5109">
        <v>2.1499999999999998E-2</v>
      </c>
      <c r="F5109">
        <v>2.1499999999999998E-2</v>
      </c>
      <c r="G5109">
        <v>2.1499999999999998E-2</v>
      </c>
      <c r="H5109">
        <v>2.1499999999999998E-2</v>
      </c>
      <c r="I5109">
        <v>2.1499999999999998E-2</v>
      </c>
      <c r="J5109">
        <v>2.1499999999999998E-2</v>
      </c>
      <c r="K5109">
        <v>2.1499999999999998E-2</v>
      </c>
      <c r="L5109">
        <v>2.1499999999999998E-2</v>
      </c>
    </row>
    <row r="5110" spans="1:12" x14ac:dyDescent="0.25">
      <c r="A5110" t="s">
        <v>720</v>
      </c>
      <c r="B5110">
        <v>2019</v>
      </c>
      <c r="C5110" t="s">
        <v>699</v>
      </c>
      <c r="D5110">
        <v>5.7099999999999998E-2</v>
      </c>
      <c r="E5110">
        <v>5.7099999999999998E-2</v>
      </c>
      <c r="F5110">
        <v>4.6699999999999998E-2</v>
      </c>
      <c r="G5110">
        <v>5.7099999999999998E-2</v>
      </c>
      <c r="H5110">
        <v>4.6699999999999998E-2</v>
      </c>
      <c r="I5110">
        <v>4.6699999999999998E-2</v>
      </c>
      <c r="J5110">
        <v>5.7099999999999998E-2</v>
      </c>
      <c r="K5110">
        <v>4.6699999999999998E-2</v>
      </c>
      <c r="L5110">
        <v>4.6699999999999998E-2</v>
      </c>
    </row>
    <row r="5111" spans="1:12" x14ac:dyDescent="0.25">
      <c r="A5111" t="s">
        <v>720</v>
      </c>
      <c r="B5111">
        <v>2019</v>
      </c>
      <c r="C5111" t="s">
        <v>701</v>
      </c>
      <c r="D5111">
        <v>0.60540000000000005</v>
      </c>
      <c r="E5111">
        <v>0.60540000000000005</v>
      </c>
      <c r="F5111">
        <v>0.60540000000000005</v>
      </c>
      <c r="G5111">
        <v>0.60540000000000005</v>
      </c>
      <c r="H5111">
        <v>0.60540000000000005</v>
      </c>
      <c r="I5111">
        <v>0.60540000000000005</v>
      </c>
      <c r="J5111">
        <v>0.60540000000000005</v>
      </c>
      <c r="K5111">
        <v>0.60540000000000005</v>
      </c>
      <c r="L5111">
        <v>0.60540000000000005</v>
      </c>
    </row>
    <row r="5112" spans="1:12" x14ac:dyDescent="0.25">
      <c r="A5112" t="s">
        <v>721</v>
      </c>
      <c r="B5112">
        <v>2019</v>
      </c>
      <c r="C5112" t="s">
        <v>700</v>
      </c>
      <c r="D5112">
        <v>0.87590000000000001</v>
      </c>
      <c r="E5112">
        <v>0.85170000000000001</v>
      </c>
      <c r="F5112">
        <v>0.84260000000000002</v>
      </c>
      <c r="G5112">
        <v>0.87590000000000001</v>
      </c>
      <c r="H5112">
        <v>0.8246</v>
      </c>
      <c r="I5112">
        <v>0.84260000000000002</v>
      </c>
      <c r="J5112">
        <v>0.87590000000000001</v>
      </c>
      <c r="K5112">
        <v>0.8246</v>
      </c>
      <c r="L5112">
        <v>0.81850000000000001</v>
      </c>
    </row>
    <row r="5113" spans="1:12" x14ac:dyDescent="0.25">
      <c r="A5113" t="s">
        <v>721</v>
      </c>
      <c r="B5113">
        <v>2019</v>
      </c>
      <c r="C5113" t="s">
        <v>703</v>
      </c>
      <c r="D5113">
        <v>3.2899999999999999E-2</v>
      </c>
      <c r="E5113">
        <v>3.2899999999999999E-2</v>
      </c>
      <c r="F5113">
        <v>3.2899999999999999E-2</v>
      </c>
      <c r="G5113">
        <v>3.2899999999999999E-2</v>
      </c>
      <c r="H5113">
        <v>3.2899999999999999E-2</v>
      </c>
      <c r="I5113">
        <v>3.2899999999999999E-2</v>
      </c>
      <c r="J5113">
        <v>3.2899999999999999E-2</v>
      </c>
      <c r="K5113">
        <v>3.2899999999999999E-2</v>
      </c>
      <c r="L5113">
        <v>3.2899999999999999E-2</v>
      </c>
    </row>
    <row r="5114" spans="1:12" x14ac:dyDescent="0.25">
      <c r="A5114" t="s">
        <v>721</v>
      </c>
      <c r="B5114">
        <v>2019</v>
      </c>
      <c r="C5114" t="s">
        <v>697</v>
      </c>
      <c r="D5114">
        <v>2.8845000000000001</v>
      </c>
      <c r="E5114">
        <v>2.8603000000000001</v>
      </c>
      <c r="F5114">
        <v>2.7315999999999998</v>
      </c>
      <c r="G5114">
        <v>2.8845000000000001</v>
      </c>
      <c r="H5114">
        <v>2.7134999999999998</v>
      </c>
      <c r="I5114">
        <v>2.7315999999999998</v>
      </c>
      <c r="J5114">
        <v>2.8845000000000001</v>
      </c>
      <c r="K5114">
        <v>2.7134999999999998</v>
      </c>
      <c r="L5114">
        <v>2.7073999999999998</v>
      </c>
    </row>
    <row r="5115" spans="1:12" x14ac:dyDescent="0.25">
      <c r="A5115" t="s">
        <v>721</v>
      </c>
      <c r="B5115">
        <v>2019</v>
      </c>
      <c r="C5115" t="s">
        <v>701</v>
      </c>
      <c r="D5115">
        <v>0.96970000000000001</v>
      </c>
      <c r="E5115">
        <v>0.96970000000000001</v>
      </c>
      <c r="F5115">
        <v>0.96970000000000001</v>
      </c>
      <c r="G5115">
        <v>0.96970000000000001</v>
      </c>
      <c r="H5115">
        <v>0.96970000000000001</v>
      </c>
      <c r="I5115">
        <v>0.96970000000000001</v>
      </c>
      <c r="J5115">
        <v>0.96970000000000001</v>
      </c>
      <c r="K5115">
        <v>0.96970000000000001</v>
      </c>
      <c r="L5115">
        <v>0.96970000000000001</v>
      </c>
    </row>
    <row r="5116" spans="1:12" x14ac:dyDescent="0.25">
      <c r="A5116" t="s">
        <v>721</v>
      </c>
      <c r="B5116">
        <v>2019</v>
      </c>
      <c r="C5116" t="s">
        <v>699</v>
      </c>
      <c r="D5116">
        <v>8.7400000000000005E-2</v>
      </c>
      <c r="E5116">
        <v>8.7400000000000005E-2</v>
      </c>
      <c r="F5116">
        <v>7.1499999999999994E-2</v>
      </c>
      <c r="G5116">
        <v>8.7400000000000005E-2</v>
      </c>
      <c r="H5116">
        <v>7.1499999999999994E-2</v>
      </c>
      <c r="I5116">
        <v>7.1499999999999994E-2</v>
      </c>
      <c r="J5116">
        <v>8.7400000000000005E-2</v>
      </c>
      <c r="K5116">
        <v>7.1499999999999994E-2</v>
      </c>
      <c r="L5116">
        <v>7.1499999999999994E-2</v>
      </c>
    </row>
    <row r="5117" spans="1:12" x14ac:dyDescent="0.25">
      <c r="A5117" t="s">
        <v>721</v>
      </c>
      <c r="B5117">
        <v>2019</v>
      </c>
      <c r="C5117" t="s">
        <v>698</v>
      </c>
      <c r="D5117">
        <v>0.752</v>
      </c>
      <c r="E5117">
        <v>0.752</v>
      </c>
      <c r="F5117">
        <v>0.752</v>
      </c>
      <c r="G5117">
        <v>0.752</v>
      </c>
      <c r="H5117">
        <v>0.752</v>
      </c>
      <c r="I5117">
        <v>0.752</v>
      </c>
      <c r="J5117">
        <v>0.752</v>
      </c>
      <c r="K5117">
        <v>0.752</v>
      </c>
      <c r="L5117">
        <v>0.752</v>
      </c>
    </row>
    <row r="5118" spans="1:12" x14ac:dyDescent="0.25">
      <c r="A5118" t="s">
        <v>721</v>
      </c>
      <c r="B5118">
        <v>2019</v>
      </c>
      <c r="C5118" t="s">
        <v>702</v>
      </c>
      <c r="D5118">
        <v>0.16669999999999999</v>
      </c>
      <c r="E5118">
        <v>0.16669999999999999</v>
      </c>
      <c r="F5118">
        <v>6.3E-2</v>
      </c>
      <c r="G5118">
        <v>0.16669999999999999</v>
      </c>
      <c r="H5118">
        <v>6.3E-2</v>
      </c>
      <c r="I5118">
        <v>6.3E-2</v>
      </c>
      <c r="J5118">
        <v>0.16669999999999999</v>
      </c>
      <c r="K5118">
        <v>6.3E-2</v>
      </c>
      <c r="L5118">
        <v>6.3E-2</v>
      </c>
    </row>
    <row r="5119" spans="1:12" x14ac:dyDescent="0.25">
      <c r="A5119" t="s">
        <v>722</v>
      </c>
      <c r="B5119">
        <v>2019</v>
      </c>
      <c r="C5119" t="s">
        <v>701</v>
      </c>
      <c r="D5119">
        <v>1.0167999999999999</v>
      </c>
      <c r="E5119">
        <v>1.0167999999999999</v>
      </c>
      <c r="F5119">
        <v>1.0167999999999999</v>
      </c>
      <c r="G5119">
        <v>1.0167999999999999</v>
      </c>
      <c r="H5119">
        <v>1.0167999999999999</v>
      </c>
      <c r="I5119">
        <v>1.0167999999999999</v>
      </c>
      <c r="J5119">
        <v>1.0167999999999999</v>
      </c>
      <c r="K5119">
        <v>1.0167999999999999</v>
      </c>
      <c r="L5119">
        <v>1.0167999999999999</v>
      </c>
    </row>
    <row r="5120" spans="1:12" x14ac:dyDescent="0.25">
      <c r="A5120" t="s">
        <v>722</v>
      </c>
      <c r="B5120">
        <v>2019</v>
      </c>
      <c r="C5120" t="s">
        <v>703</v>
      </c>
      <c r="D5120">
        <v>3.5099999999999999E-2</v>
      </c>
      <c r="E5120">
        <v>3.5099999999999999E-2</v>
      </c>
      <c r="F5120">
        <v>3.5099999999999999E-2</v>
      </c>
      <c r="G5120">
        <v>3.5099999999999999E-2</v>
      </c>
      <c r="H5120">
        <v>3.5099999999999999E-2</v>
      </c>
      <c r="I5120">
        <v>3.5099999999999999E-2</v>
      </c>
      <c r="J5120">
        <v>3.5099999999999999E-2</v>
      </c>
      <c r="K5120">
        <v>3.5099999999999999E-2</v>
      </c>
      <c r="L5120">
        <v>3.5099999999999999E-2</v>
      </c>
    </row>
    <row r="5121" spans="1:12" x14ac:dyDescent="0.25">
      <c r="A5121" t="s">
        <v>722</v>
      </c>
      <c r="B5121">
        <v>2019</v>
      </c>
      <c r="C5121" t="s">
        <v>702</v>
      </c>
      <c r="D5121">
        <v>0.17810000000000001</v>
      </c>
      <c r="E5121">
        <v>0.17810000000000001</v>
      </c>
      <c r="F5121">
        <v>6.7199999999999996E-2</v>
      </c>
      <c r="G5121">
        <v>0.17810000000000001</v>
      </c>
      <c r="H5121">
        <v>6.7199999999999996E-2</v>
      </c>
      <c r="I5121">
        <v>6.7199999999999996E-2</v>
      </c>
      <c r="J5121">
        <v>0.17810000000000001</v>
      </c>
      <c r="K5121">
        <v>6.7199999999999996E-2</v>
      </c>
      <c r="L5121">
        <v>6.7199999999999996E-2</v>
      </c>
    </row>
    <row r="5122" spans="1:12" x14ac:dyDescent="0.25">
      <c r="A5122" t="s">
        <v>722</v>
      </c>
      <c r="B5122">
        <v>2019</v>
      </c>
      <c r="C5122" t="s">
        <v>699</v>
      </c>
      <c r="D5122">
        <v>9.3299999999999994E-2</v>
      </c>
      <c r="E5122">
        <v>9.3299999999999994E-2</v>
      </c>
      <c r="F5122">
        <v>7.6300000000000007E-2</v>
      </c>
      <c r="G5122">
        <v>9.3299999999999994E-2</v>
      </c>
      <c r="H5122">
        <v>7.6300000000000007E-2</v>
      </c>
      <c r="I5122">
        <v>7.6300000000000007E-2</v>
      </c>
      <c r="J5122">
        <v>9.3299999999999994E-2</v>
      </c>
      <c r="K5122">
        <v>7.6300000000000007E-2</v>
      </c>
      <c r="L5122">
        <v>7.6300000000000007E-2</v>
      </c>
    </row>
    <row r="5123" spans="1:12" x14ac:dyDescent="0.25">
      <c r="A5123" t="s">
        <v>722</v>
      </c>
      <c r="B5123">
        <v>2019</v>
      </c>
      <c r="C5123" t="s">
        <v>697</v>
      </c>
      <c r="D5123">
        <v>2.9973999999999998</v>
      </c>
      <c r="E5123">
        <v>2.9716</v>
      </c>
      <c r="F5123">
        <v>2.8340999999999998</v>
      </c>
      <c r="G5123">
        <v>2.9973999999999998</v>
      </c>
      <c r="H5123">
        <v>2.8148</v>
      </c>
      <c r="I5123">
        <v>2.8340999999999998</v>
      </c>
      <c r="J5123">
        <v>2.9973999999999998</v>
      </c>
      <c r="K5123">
        <v>2.8148</v>
      </c>
      <c r="L5123">
        <v>2.8083</v>
      </c>
    </row>
    <row r="5124" spans="1:12" x14ac:dyDescent="0.25">
      <c r="A5124" t="s">
        <v>722</v>
      </c>
      <c r="B5124">
        <v>2019</v>
      </c>
      <c r="C5124" t="s">
        <v>698</v>
      </c>
      <c r="D5124">
        <v>0.73860000000000003</v>
      </c>
      <c r="E5124">
        <v>0.73860000000000003</v>
      </c>
      <c r="F5124">
        <v>0.73860000000000003</v>
      </c>
      <c r="G5124">
        <v>0.73860000000000003</v>
      </c>
      <c r="H5124">
        <v>0.73860000000000003</v>
      </c>
      <c r="I5124">
        <v>0.73860000000000003</v>
      </c>
      <c r="J5124">
        <v>0.73860000000000003</v>
      </c>
      <c r="K5124">
        <v>0.73860000000000003</v>
      </c>
      <c r="L5124">
        <v>0.73860000000000003</v>
      </c>
    </row>
    <row r="5125" spans="1:12" x14ac:dyDescent="0.25">
      <c r="A5125" t="s">
        <v>722</v>
      </c>
      <c r="B5125">
        <v>2019</v>
      </c>
      <c r="C5125" t="s">
        <v>700</v>
      </c>
      <c r="D5125">
        <v>0.9355</v>
      </c>
      <c r="E5125">
        <v>0.90969999999999995</v>
      </c>
      <c r="F5125">
        <v>0.9</v>
      </c>
      <c r="G5125">
        <v>0.9355</v>
      </c>
      <c r="H5125">
        <v>0.88070000000000004</v>
      </c>
      <c r="I5125">
        <v>0.9</v>
      </c>
      <c r="J5125">
        <v>0.9355</v>
      </c>
      <c r="K5125">
        <v>0.88070000000000004</v>
      </c>
      <c r="L5125">
        <v>0.87419999999999998</v>
      </c>
    </row>
    <row r="5126" spans="1:12" x14ac:dyDescent="0.25">
      <c r="A5126" t="s">
        <v>723</v>
      </c>
      <c r="B5126">
        <v>2019</v>
      </c>
      <c r="C5126" t="s">
        <v>700</v>
      </c>
      <c r="D5126">
        <v>0.2792</v>
      </c>
      <c r="E5126">
        <v>0.27150000000000002</v>
      </c>
      <c r="F5126">
        <v>0.26860000000000001</v>
      </c>
      <c r="G5126">
        <v>0.2792</v>
      </c>
      <c r="H5126">
        <v>0.26279999999999998</v>
      </c>
      <c r="I5126">
        <v>0.26860000000000001</v>
      </c>
      <c r="J5126">
        <v>0.2792</v>
      </c>
      <c r="K5126">
        <v>0.26279999999999998</v>
      </c>
      <c r="L5126">
        <v>0.26090000000000002</v>
      </c>
    </row>
    <row r="5127" spans="1:12" x14ac:dyDescent="0.25">
      <c r="A5127" t="s">
        <v>723</v>
      </c>
      <c r="B5127">
        <v>2019</v>
      </c>
      <c r="C5127" t="s">
        <v>702</v>
      </c>
      <c r="D5127">
        <v>5.3100000000000001E-2</v>
      </c>
      <c r="E5127">
        <v>5.3100000000000001E-2</v>
      </c>
      <c r="F5127">
        <v>2.01E-2</v>
      </c>
      <c r="G5127">
        <v>5.3100000000000001E-2</v>
      </c>
      <c r="H5127">
        <v>2.01E-2</v>
      </c>
      <c r="I5127">
        <v>2.01E-2</v>
      </c>
      <c r="J5127">
        <v>5.3100000000000001E-2</v>
      </c>
      <c r="K5127">
        <v>2.01E-2</v>
      </c>
      <c r="L5127">
        <v>2.01E-2</v>
      </c>
    </row>
    <row r="5128" spans="1:12" x14ac:dyDescent="0.25">
      <c r="A5128" t="s">
        <v>723</v>
      </c>
      <c r="B5128">
        <v>2019</v>
      </c>
      <c r="C5128" t="s">
        <v>703</v>
      </c>
      <c r="D5128">
        <v>1.0500000000000001E-2</v>
      </c>
      <c r="E5128">
        <v>1.0500000000000001E-2</v>
      </c>
      <c r="F5128">
        <v>1.0500000000000001E-2</v>
      </c>
      <c r="G5128">
        <v>1.0500000000000001E-2</v>
      </c>
      <c r="H5128">
        <v>1.0500000000000001E-2</v>
      </c>
      <c r="I5128">
        <v>1.0500000000000001E-2</v>
      </c>
      <c r="J5128">
        <v>1.0500000000000001E-2</v>
      </c>
      <c r="K5128">
        <v>1.0500000000000001E-2</v>
      </c>
      <c r="L5128">
        <v>1.0500000000000001E-2</v>
      </c>
    </row>
    <row r="5129" spans="1:12" x14ac:dyDescent="0.25">
      <c r="A5129" t="s">
        <v>723</v>
      </c>
      <c r="B5129">
        <v>2019</v>
      </c>
      <c r="C5129" t="s">
        <v>699</v>
      </c>
      <c r="D5129">
        <v>2.7900000000000001E-2</v>
      </c>
      <c r="E5129">
        <v>2.7900000000000001E-2</v>
      </c>
      <c r="F5129">
        <v>2.2800000000000001E-2</v>
      </c>
      <c r="G5129">
        <v>2.7900000000000001E-2</v>
      </c>
      <c r="H5129">
        <v>2.2800000000000001E-2</v>
      </c>
      <c r="I5129">
        <v>2.2800000000000001E-2</v>
      </c>
      <c r="J5129">
        <v>2.7900000000000001E-2</v>
      </c>
      <c r="K5129">
        <v>2.2800000000000001E-2</v>
      </c>
      <c r="L5129">
        <v>2.2800000000000001E-2</v>
      </c>
    </row>
    <row r="5130" spans="1:12" x14ac:dyDescent="0.25">
      <c r="A5130" t="s">
        <v>723</v>
      </c>
      <c r="B5130">
        <v>2019</v>
      </c>
      <c r="C5130" t="s">
        <v>698</v>
      </c>
      <c r="D5130">
        <v>0.22359999999999999</v>
      </c>
      <c r="E5130">
        <v>0.22359999999999999</v>
      </c>
      <c r="F5130">
        <v>0.22359999999999999</v>
      </c>
      <c r="G5130">
        <v>0.22359999999999999</v>
      </c>
      <c r="H5130">
        <v>0.22359999999999999</v>
      </c>
      <c r="I5130">
        <v>0.22359999999999999</v>
      </c>
      <c r="J5130">
        <v>0.22359999999999999</v>
      </c>
      <c r="K5130">
        <v>0.22359999999999999</v>
      </c>
      <c r="L5130">
        <v>0.22359999999999999</v>
      </c>
    </row>
    <row r="5131" spans="1:12" x14ac:dyDescent="0.25">
      <c r="A5131" t="s">
        <v>723</v>
      </c>
      <c r="B5131">
        <v>2019</v>
      </c>
      <c r="C5131" t="s">
        <v>701</v>
      </c>
      <c r="D5131">
        <v>0.27350000000000002</v>
      </c>
      <c r="E5131">
        <v>0.27350000000000002</v>
      </c>
      <c r="F5131">
        <v>0.27350000000000002</v>
      </c>
      <c r="G5131">
        <v>0.27350000000000002</v>
      </c>
      <c r="H5131">
        <v>0.27350000000000002</v>
      </c>
      <c r="I5131">
        <v>0.27350000000000002</v>
      </c>
      <c r="J5131">
        <v>0.27350000000000002</v>
      </c>
      <c r="K5131">
        <v>0.27350000000000002</v>
      </c>
      <c r="L5131">
        <v>0.27350000000000002</v>
      </c>
    </row>
    <row r="5132" spans="1:12" x14ac:dyDescent="0.25">
      <c r="A5132" t="s">
        <v>723</v>
      </c>
      <c r="B5132">
        <v>2019</v>
      </c>
      <c r="C5132" t="s">
        <v>697</v>
      </c>
      <c r="D5132">
        <v>0.86770000000000003</v>
      </c>
      <c r="E5132">
        <v>0.86</v>
      </c>
      <c r="F5132">
        <v>0.81899999999999995</v>
      </c>
      <c r="G5132">
        <v>0.86770000000000003</v>
      </c>
      <c r="H5132">
        <v>0.81320000000000003</v>
      </c>
      <c r="I5132">
        <v>0.81899999999999995</v>
      </c>
      <c r="J5132">
        <v>0.86770000000000003</v>
      </c>
      <c r="K5132">
        <v>0.81320000000000003</v>
      </c>
      <c r="L5132">
        <v>0.81130000000000002</v>
      </c>
    </row>
    <row r="5133" spans="1:12" x14ac:dyDescent="0.25">
      <c r="A5133" t="s">
        <v>724</v>
      </c>
      <c r="B5133">
        <v>2019</v>
      </c>
      <c r="C5133" t="s">
        <v>702</v>
      </c>
      <c r="D5133">
        <v>0.24349999999999999</v>
      </c>
      <c r="E5133">
        <v>0.24349999999999999</v>
      </c>
      <c r="F5133">
        <v>9.1999999999999998E-2</v>
      </c>
      <c r="G5133">
        <v>0.24349999999999999</v>
      </c>
      <c r="H5133">
        <v>9.1999999999999998E-2</v>
      </c>
      <c r="I5133">
        <v>9.1999999999999998E-2</v>
      </c>
      <c r="J5133">
        <v>0.24349999999999999</v>
      </c>
      <c r="K5133">
        <v>9.1999999999999998E-2</v>
      </c>
      <c r="L5133">
        <v>9.1999999999999998E-2</v>
      </c>
    </row>
    <row r="5134" spans="1:12" x14ac:dyDescent="0.25">
      <c r="A5134" t="s">
        <v>724</v>
      </c>
      <c r="B5134">
        <v>2019</v>
      </c>
      <c r="C5134" t="s">
        <v>700</v>
      </c>
      <c r="D5134">
        <v>1.2791999999999999</v>
      </c>
      <c r="E5134">
        <v>1.244</v>
      </c>
      <c r="F5134">
        <v>1.2306999999999999</v>
      </c>
      <c r="G5134">
        <v>1.2791999999999999</v>
      </c>
      <c r="H5134">
        <v>1.2042999999999999</v>
      </c>
      <c r="I5134">
        <v>1.2306999999999999</v>
      </c>
      <c r="J5134">
        <v>1.2791999999999999</v>
      </c>
      <c r="K5134">
        <v>1.2042999999999999</v>
      </c>
      <c r="L5134">
        <v>1.1954</v>
      </c>
    </row>
    <row r="5135" spans="1:12" x14ac:dyDescent="0.25">
      <c r="A5135" t="s">
        <v>724</v>
      </c>
      <c r="B5135">
        <v>2019</v>
      </c>
      <c r="C5135" t="s">
        <v>699</v>
      </c>
      <c r="D5135">
        <v>0.12759999999999999</v>
      </c>
      <c r="E5135">
        <v>0.12759999999999999</v>
      </c>
      <c r="F5135">
        <v>0.10440000000000001</v>
      </c>
      <c r="G5135">
        <v>0.12759999999999999</v>
      </c>
      <c r="H5135">
        <v>0.10440000000000001</v>
      </c>
      <c r="I5135">
        <v>0.10440000000000001</v>
      </c>
      <c r="J5135">
        <v>0.12759999999999999</v>
      </c>
      <c r="K5135">
        <v>0.10440000000000001</v>
      </c>
      <c r="L5135">
        <v>0.10440000000000001</v>
      </c>
    </row>
    <row r="5136" spans="1:12" x14ac:dyDescent="0.25">
      <c r="A5136" t="s">
        <v>724</v>
      </c>
      <c r="B5136">
        <v>2019</v>
      </c>
      <c r="C5136" t="s">
        <v>703</v>
      </c>
      <c r="D5136">
        <v>4.8000000000000001E-2</v>
      </c>
      <c r="E5136">
        <v>4.8000000000000001E-2</v>
      </c>
      <c r="F5136">
        <v>4.8000000000000001E-2</v>
      </c>
      <c r="G5136">
        <v>4.8000000000000001E-2</v>
      </c>
      <c r="H5136">
        <v>4.8000000000000001E-2</v>
      </c>
      <c r="I5136">
        <v>4.8000000000000001E-2</v>
      </c>
      <c r="J5136">
        <v>4.8000000000000001E-2</v>
      </c>
      <c r="K5136">
        <v>4.8000000000000001E-2</v>
      </c>
      <c r="L5136">
        <v>4.8000000000000001E-2</v>
      </c>
    </row>
    <row r="5137" spans="1:12" x14ac:dyDescent="0.25">
      <c r="A5137" t="s">
        <v>724</v>
      </c>
      <c r="B5137">
        <v>2019</v>
      </c>
      <c r="C5137" t="s">
        <v>701</v>
      </c>
      <c r="D5137">
        <v>1.2919</v>
      </c>
      <c r="E5137">
        <v>1.2919</v>
      </c>
      <c r="F5137">
        <v>1.2919</v>
      </c>
      <c r="G5137">
        <v>1.2919</v>
      </c>
      <c r="H5137">
        <v>1.2919</v>
      </c>
      <c r="I5137">
        <v>1.2919</v>
      </c>
      <c r="J5137">
        <v>1.2919</v>
      </c>
      <c r="K5137">
        <v>1.2919</v>
      </c>
      <c r="L5137">
        <v>1.2919</v>
      </c>
    </row>
    <row r="5138" spans="1:12" x14ac:dyDescent="0.25">
      <c r="A5138" t="s">
        <v>724</v>
      </c>
      <c r="B5138">
        <v>2019</v>
      </c>
      <c r="C5138" t="s">
        <v>697</v>
      </c>
      <c r="D5138">
        <v>3.9154</v>
      </c>
      <c r="E5138">
        <v>3.8801000000000001</v>
      </c>
      <c r="F5138">
        <v>3.6920000000000002</v>
      </c>
      <c r="G5138">
        <v>3.9154</v>
      </c>
      <c r="H5138">
        <v>3.6656</v>
      </c>
      <c r="I5138">
        <v>3.6920000000000002</v>
      </c>
      <c r="J5138">
        <v>3.9154</v>
      </c>
      <c r="K5138">
        <v>3.6656</v>
      </c>
      <c r="L5138">
        <v>3.6566999999999998</v>
      </c>
    </row>
    <row r="5139" spans="1:12" x14ac:dyDescent="0.25">
      <c r="A5139" t="s">
        <v>724</v>
      </c>
      <c r="B5139">
        <v>2019</v>
      </c>
      <c r="C5139" t="s">
        <v>698</v>
      </c>
      <c r="D5139">
        <v>0.92500000000000004</v>
      </c>
      <c r="E5139">
        <v>0.92500000000000004</v>
      </c>
      <c r="F5139">
        <v>0.92500000000000004</v>
      </c>
      <c r="G5139">
        <v>0.92500000000000004</v>
      </c>
      <c r="H5139">
        <v>0.92500000000000004</v>
      </c>
      <c r="I5139">
        <v>0.92500000000000004</v>
      </c>
      <c r="J5139">
        <v>0.92500000000000004</v>
      </c>
      <c r="K5139">
        <v>0.92500000000000004</v>
      </c>
      <c r="L5139">
        <v>0.92500000000000004</v>
      </c>
    </row>
    <row r="5140" spans="1:12" x14ac:dyDescent="0.25">
      <c r="A5140" t="s">
        <v>725</v>
      </c>
      <c r="B5140">
        <v>2019</v>
      </c>
      <c r="C5140" t="s">
        <v>702</v>
      </c>
      <c r="D5140">
        <v>0.25850000000000001</v>
      </c>
      <c r="E5140">
        <v>0.25850000000000001</v>
      </c>
      <c r="F5140">
        <v>9.7600000000000006E-2</v>
      </c>
      <c r="G5140">
        <v>0.25850000000000001</v>
      </c>
      <c r="H5140">
        <v>9.7600000000000006E-2</v>
      </c>
      <c r="I5140">
        <v>9.7600000000000006E-2</v>
      </c>
      <c r="J5140">
        <v>0.25850000000000001</v>
      </c>
      <c r="K5140">
        <v>9.7600000000000006E-2</v>
      </c>
      <c r="L5140">
        <v>9.7600000000000006E-2</v>
      </c>
    </row>
    <row r="5141" spans="1:12" x14ac:dyDescent="0.25">
      <c r="A5141" t="s">
        <v>725</v>
      </c>
      <c r="B5141">
        <v>2019</v>
      </c>
      <c r="C5141" t="s">
        <v>703</v>
      </c>
      <c r="D5141">
        <v>5.0999999999999997E-2</v>
      </c>
      <c r="E5141">
        <v>5.0999999999999997E-2</v>
      </c>
      <c r="F5141">
        <v>5.0999999999999997E-2</v>
      </c>
      <c r="G5141">
        <v>5.0999999999999997E-2</v>
      </c>
      <c r="H5141">
        <v>5.0999999999999997E-2</v>
      </c>
      <c r="I5141">
        <v>5.0999999999999997E-2</v>
      </c>
      <c r="J5141">
        <v>5.0999999999999997E-2</v>
      </c>
      <c r="K5141">
        <v>5.0999999999999997E-2</v>
      </c>
      <c r="L5141">
        <v>5.0999999999999997E-2</v>
      </c>
    </row>
    <row r="5142" spans="1:12" x14ac:dyDescent="0.25">
      <c r="A5142" t="s">
        <v>725</v>
      </c>
      <c r="B5142">
        <v>2019</v>
      </c>
      <c r="C5142" t="s">
        <v>697</v>
      </c>
      <c r="D5142">
        <v>3.9036</v>
      </c>
      <c r="E5142">
        <v>3.8660999999999999</v>
      </c>
      <c r="F5142">
        <v>3.6665000000000001</v>
      </c>
      <c r="G5142">
        <v>3.9036</v>
      </c>
      <c r="H5142">
        <v>3.6385000000000001</v>
      </c>
      <c r="I5142">
        <v>3.6665000000000001</v>
      </c>
      <c r="J5142">
        <v>3.9036</v>
      </c>
      <c r="K5142">
        <v>3.6385000000000001</v>
      </c>
      <c r="L5142">
        <v>3.629</v>
      </c>
    </row>
    <row r="5143" spans="1:12" x14ac:dyDescent="0.25">
      <c r="A5143" t="s">
        <v>725</v>
      </c>
      <c r="B5143">
        <v>2019</v>
      </c>
      <c r="C5143" t="s">
        <v>701</v>
      </c>
      <c r="D5143">
        <v>1.1838</v>
      </c>
      <c r="E5143">
        <v>1.1838</v>
      </c>
      <c r="F5143">
        <v>1.1838</v>
      </c>
      <c r="G5143">
        <v>1.1838</v>
      </c>
      <c r="H5143">
        <v>1.1838</v>
      </c>
      <c r="I5143">
        <v>1.1838</v>
      </c>
      <c r="J5143">
        <v>1.1838</v>
      </c>
      <c r="K5143">
        <v>1.1838</v>
      </c>
      <c r="L5143">
        <v>1.1838</v>
      </c>
    </row>
    <row r="5144" spans="1:12" x14ac:dyDescent="0.25">
      <c r="A5144" t="s">
        <v>725</v>
      </c>
      <c r="B5144">
        <v>2019</v>
      </c>
      <c r="C5144" t="s">
        <v>700</v>
      </c>
      <c r="D5144">
        <v>1.3577999999999999</v>
      </c>
      <c r="E5144">
        <v>1.3203</v>
      </c>
      <c r="F5144">
        <v>1.3062</v>
      </c>
      <c r="G5144">
        <v>1.3577999999999999</v>
      </c>
      <c r="H5144">
        <v>1.2783</v>
      </c>
      <c r="I5144">
        <v>1.3062</v>
      </c>
      <c r="J5144">
        <v>1.3577999999999999</v>
      </c>
      <c r="K5144">
        <v>1.2783</v>
      </c>
      <c r="L5144">
        <v>1.2687999999999999</v>
      </c>
    </row>
    <row r="5145" spans="1:12" x14ac:dyDescent="0.25">
      <c r="A5145" t="s">
        <v>725</v>
      </c>
      <c r="B5145">
        <v>2019</v>
      </c>
      <c r="C5145" t="s">
        <v>699</v>
      </c>
      <c r="D5145">
        <v>0.13550000000000001</v>
      </c>
      <c r="E5145">
        <v>0.13550000000000001</v>
      </c>
      <c r="F5145">
        <v>0.1108</v>
      </c>
      <c r="G5145">
        <v>0.13550000000000001</v>
      </c>
      <c r="H5145">
        <v>0.1108</v>
      </c>
      <c r="I5145">
        <v>0.1108</v>
      </c>
      <c r="J5145">
        <v>0.13550000000000001</v>
      </c>
      <c r="K5145">
        <v>0.1108</v>
      </c>
      <c r="L5145">
        <v>0.1108</v>
      </c>
    </row>
    <row r="5146" spans="1:12" x14ac:dyDescent="0.25">
      <c r="A5146" t="s">
        <v>725</v>
      </c>
      <c r="B5146">
        <v>2019</v>
      </c>
      <c r="C5146" t="s">
        <v>698</v>
      </c>
      <c r="D5146">
        <v>0.91710000000000003</v>
      </c>
      <c r="E5146">
        <v>0.91710000000000003</v>
      </c>
      <c r="F5146">
        <v>0.91710000000000003</v>
      </c>
      <c r="G5146">
        <v>0.91710000000000003</v>
      </c>
      <c r="H5146">
        <v>0.91710000000000003</v>
      </c>
      <c r="I5146">
        <v>0.91710000000000003</v>
      </c>
      <c r="J5146">
        <v>0.91710000000000003</v>
      </c>
      <c r="K5146">
        <v>0.91710000000000003</v>
      </c>
      <c r="L5146">
        <v>0.91710000000000003</v>
      </c>
    </row>
    <row r="5147" spans="1:12" x14ac:dyDescent="0.25">
      <c r="A5147" t="s">
        <v>726</v>
      </c>
      <c r="B5147">
        <v>2019</v>
      </c>
      <c r="C5147" t="s">
        <v>701</v>
      </c>
      <c r="D5147">
        <v>2.2065999999999999</v>
      </c>
      <c r="E5147">
        <v>2.2065999999999999</v>
      </c>
      <c r="F5147">
        <v>2.2065999999999999</v>
      </c>
      <c r="G5147">
        <v>2.2065999999999999</v>
      </c>
      <c r="H5147">
        <v>2.2065999999999999</v>
      </c>
      <c r="I5147">
        <v>2.2065999999999999</v>
      </c>
      <c r="J5147">
        <v>2.2065999999999999</v>
      </c>
      <c r="K5147">
        <v>2.2065999999999999</v>
      </c>
      <c r="L5147">
        <v>2.2065999999999999</v>
      </c>
    </row>
    <row r="5148" spans="1:12" x14ac:dyDescent="0.25">
      <c r="A5148" t="s">
        <v>726</v>
      </c>
      <c r="B5148">
        <v>2019</v>
      </c>
      <c r="C5148" t="s">
        <v>703</v>
      </c>
      <c r="D5148">
        <v>7.9600000000000004E-2</v>
      </c>
      <c r="E5148">
        <v>7.9600000000000004E-2</v>
      </c>
      <c r="F5148">
        <v>7.9600000000000004E-2</v>
      </c>
      <c r="G5148">
        <v>7.9600000000000004E-2</v>
      </c>
      <c r="H5148">
        <v>7.9600000000000004E-2</v>
      </c>
      <c r="I5148">
        <v>7.9600000000000004E-2</v>
      </c>
      <c r="J5148">
        <v>7.9600000000000004E-2</v>
      </c>
      <c r="K5148">
        <v>7.9600000000000004E-2</v>
      </c>
      <c r="L5148">
        <v>7.9600000000000004E-2</v>
      </c>
    </row>
    <row r="5149" spans="1:12" x14ac:dyDescent="0.25">
      <c r="A5149" t="s">
        <v>726</v>
      </c>
      <c r="B5149">
        <v>2019</v>
      </c>
      <c r="C5149" t="s">
        <v>699</v>
      </c>
      <c r="D5149">
        <v>0.2117</v>
      </c>
      <c r="E5149">
        <v>0.2117</v>
      </c>
      <c r="F5149">
        <v>0.1731</v>
      </c>
      <c r="G5149">
        <v>0.2117</v>
      </c>
      <c r="H5149">
        <v>0.1731</v>
      </c>
      <c r="I5149">
        <v>0.1731</v>
      </c>
      <c r="J5149">
        <v>0.2117</v>
      </c>
      <c r="K5149">
        <v>0.1731</v>
      </c>
      <c r="L5149">
        <v>0.1731</v>
      </c>
    </row>
    <row r="5150" spans="1:12" x14ac:dyDescent="0.25">
      <c r="A5150" t="s">
        <v>726</v>
      </c>
      <c r="B5150">
        <v>2019</v>
      </c>
      <c r="C5150" t="s">
        <v>702</v>
      </c>
      <c r="D5150">
        <v>0.40389999999999998</v>
      </c>
      <c r="E5150">
        <v>0.40389999999999998</v>
      </c>
      <c r="F5150">
        <v>0.1525</v>
      </c>
      <c r="G5150">
        <v>0.40389999999999998</v>
      </c>
      <c r="H5150">
        <v>0.1525</v>
      </c>
      <c r="I5150">
        <v>0.1525</v>
      </c>
      <c r="J5150">
        <v>0.40389999999999998</v>
      </c>
      <c r="K5150">
        <v>0.1525</v>
      </c>
      <c r="L5150">
        <v>0.1525</v>
      </c>
    </row>
    <row r="5151" spans="1:12" x14ac:dyDescent="0.25">
      <c r="A5151" t="s">
        <v>726</v>
      </c>
      <c r="B5151">
        <v>2019</v>
      </c>
      <c r="C5151" t="s">
        <v>698</v>
      </c>
      <c r="D5151">
        <v>1.59</v>
      </c>
      <c r="E5151">
        <v>1.59</v>
      </c>
      <c r="F5151">
        <v>1.59</v>
      </c>
      <c r="G5151">
        <v>1.59</v>
      </c>
      <c r="H5151">
        <v>1.59</v>
      </c>
      <c r="I5151">
        <v>1.59</v>
      </c>
      <c r="J5151">
        <v>1.59</v>
      </c>
      <c r="K5151">
        <v>1.59</v>
      </c>
      <c r="L5151">
        <v>1.59</v>
      </c>
    </row>
    <row r="5152" spans="1:12" x14ac:dyDescent="0.25">
      <c r="A5152" t="s">
        <v>726</v>
      </c>
      <c r="B5152">
        <v>2019</v>
      </c>
      <c r="C5152" t="s">
        <v>697</v>
      </c>
      <c r="D5152">
        <v>6.6132999999999997</v>
      </c>
      <c r="E5152">
        <v>6.5548000000000002</v>
      </c>
      <c r="F5152">
        <v>6.2427999999999999</v>
      </c>
      <c r="G5152">
        <v>6.6132999999999997</v>
      </c>
      <c r="H5152">
        <v>6.1990999999999996</v>
      </c>
      <c r="I5152">
        <v>6.2427999999999999</v>
      </c>
      <c r="J5152">
        <v>6.6132999999999997</v>
      </c>
      <c r="K5152">
        <v>6.1990999999999996</v>
      </c>
      <c r="L5152">
        <v>6.1843000000000004</v>
      </c>
    </row>
    <row r="5153" spans="1:12" x14ac:dyDescent="0.25">
      <c r="A5153" t="s">
        <v>726</v>
      </c>
      <c r="B5153">
        <v>2019</v>
      </c>
      <c r="C5153" t="s">
        <v>700</v>
      </c>
      <c r="D5153">
        <v>2.1215000000000002</v>
      </c>
      <c r="E5153">
        <v>2.0630000000000002</v>
      </c>
      <c r="F5153">
        <v>2.0409999999999999</v>
      </c>
      <c r="G5153">
        <v>2.1215000000000002</v>
      </c>
      <c r="H5153">
        <v>1.9973000000000001</v>
      </c>
      <c r="I5153">
        <v>2.0409999999999999</v>
      </c>
      <c r="J5153">
        <v>2.1215000000000002</v>
      </c>
      <c r="K5153">
        <v>1.9973000000000001</v>
      </c>
      <c r="L5153">
        <v>1.9824999999999999</v>
      </c>
    </row>
    <row r="5154" spans="1:12" x14ac:dyDescent="0.25">
      <c r="A5154" t="s">
        <v>727</v>
      </c>
      <c r="B5154">
        <v>2019</v>
      </c>
      <c r="C5154" t="s">
        <v>702</v>
      </c>
      <c r="D5154">
        <v>0.22140000000000001</v>
      </c>
      <c r="E5154">
        <v>0.22140000000000001</v>
      </c>
      <c r="F5154">
        <v>8.3599999999999994E-2</v>
      </c>
      <c r="G5154">
        <v>0.22140000000000001</v>
      </c>
      <c r="H5154">
        <v>8.3599999999999994E-2</v>
      </c>
      <c r="I5154">
        <v>8.3599999999999994E-2</v>
      </c>
      <c r="J5154">
        <v>0.22140000000000001</v>
      </c>
      <c r="K5154">
        <v>8.3599999999999994E-2</v>
      </c>
      <c r="L5154">
        <v>8.3599999999999994E-2</v>
      </c>
    </row>
    <row r="5155" spans="1:12" x14ac:dyDescent="0.25">
      <c r="A5155" t="s">
        <v>727</v>
      </c>
      <c r="B5155">
        <v>2019</v>
      </c>
      <c r="C5155" t="s">
        <v>697</v>
      </c>
      <c r="D5155">
        <v>3.6456</v>
      </c>
      <c r="E5155">
        <v>3.6135000000000002</v>
      </c>
      <c r="F5155">
        <v>3.4424999999999999</v>
      </c>
      <c r="G5155">
        <v>3.6456</v>
      </c>
      <c r="H5155">
        <v>3.4184999999999999</v>
      </c>
      <c r="I5155">
        <v>3.4424999999999999</v>
      </c>
      <c r="J5155">
        <v>3.6456</v>
      </c>
      <c r="K5155">
        <v>3.4184999999999999</v>
      </c>
      <c r="L5155">
        <v>3.4104000000000001</v>
      </c>
    </row>
    <row r="5156" spans="1:12" x14ac:dyDescent="0.25">
      <c r="A5156" t="s">
        <v>727</v>
      </c>
      <c r="B5156">
        <v>2019</v>
      </c>
      <c r="C5156" t="s">
        <v>701</v>
      </c>
      <c r="D5156">
        <v>1.1954</v>
      </c>
      <c r="E5156">
        <v>1.1954</v>
      </c>
      <c r="F5156">
        <v>1.1954</v>
      </c>
      <c r="G5156">
        <v>1.1954</v>
      </c>
      <c r="H5156">
        <v>1.1954</v>
      </c>
      <c r="I5156">
        <v>1.1954</v>
      </c>
      <c r="J5156">
        <v>1.1954</v>
      </c>
      <c r="K5156">
        <v>1.1954</v>
      </c>
      <c r="L5156">
        <v>1.1954</v>
      </c>
    </row>
    <row r="5157" spans="1:12" x14ac:dyDescent="0.25">
      <c r="A5157" t="s">
        <v>727</v>
      </c>
      <c r="B5157">
        <v>2019</v>
      </c>
      <c r="C5157" t="s">
        <v>700</v>
      </c>
      <c r="D5157">
        <v>1.163</v>
      </c>
      <c r="E5157">
        <v>1.1309</v>
      </c>
      <c r="F5157">
        <v>1.1188</v>
      </c>
      <c r="G5157">
        <v>1.163</v>
      </c>
      <c r="H5157">
        <v>1.0949</v>
      </c>
      <c r="I5157">
        <v>1.1188</v>
      </c>
      <c r="J5157">
        <v>1.163</v>
      </c>
      <c r="K5157">
        <v>1.0949</v>
      </c>
      <c r="L5157">
        <v>1.0868</v>
      </c>
    </row>
    <row r="5158" spans="1:12" x14ac:dyDescent="0.25">
      <c r="A5158" t="s">
        <v>727</v>
      </c>
      <c r="B5158">
        <v>2019</v>
      </c>
      <c r="C5158" t="s">
        <v>698</v>
      </c>
      <c r="D5158">
        <v>0.90610000000000002</v>
      </c>
      <c r="E5158">
        <v>0.90610000000000002</v>
      </c>
      <c r="F5158">
        <v>0.90610000000000002</v>
      </c>
      <c r="G5158">
        <v>0.90610000000000002</v>
      </c>
      <c r="H5158">
        <v>0.90610000000000002</v>
      </c>
      <c r="I5158">
        <v>0.90610000000000002</v>
      </c>
      <c r="J5158">
        <v>0.90610000000000002</v>
      </c>
      <c r="K5158">
        <v>0.90610000000000002</v>
      </c>
      <c r="L5158">
        <v>0.90610000000000002</v>
      </c>
    </row>
    <row r="5159" spans="1:12" x14ac:dyDescent="0.25">
      <c r="A5159" t="s">
        <v>727</v>
      </c>
      <c r="B5159">
        <v>2019</v>
      </c>
      <c r="C5159" t="s">
        <v>703</v>
      </c>
      <c r="D5159">
        <v>4.36E-2</v>
      </c>
      <c r="E5159">
        <v>4.36E-2</v>
      </c>
      <c r="F5159">
        <v>4.36E-2</v>
      </c>
      <c r="G5159">
        <v>4.36E-2</v>
      </c>
      <c r="H5159">
        <v>4.36E-2</v>
      </c>
      <c r="I5159">
        <v>4.36E-2</v>
      </c>
      <c r="J5159">
        <v>4.36E-2</v>
      </c>
      <c r="K5159">
        <v>4.36E-2</v>
      </c>
      <c r="L5159">
        <v>4.36E-2</v>
      </c>
    </row>
    <row r="5160" spans="1:12" x14ac:dyDescent="0.25">
      <c r="A5160" t="s">
        <v>727</v>
      </c>
      <c r="B5160">
        <v>2019</v>
      </c>
      <c r="C5160" t="s">
        <v>699</v>
      </c>
      <c r="D5160">
        <v>0.11600000000000001</v>
      </c>
      <c r="E5160">
        <v>0.11600000000000001</v>
      </c>
      <c r="F5160">
        <v>9.4899999999999998E-2</v>
      </c>
      <c r="G5160">
        <v>0.11600000000000001</v>
      </c>
      <c r="H5160">
        <v>9.4899999999999998E-2</v>
      </c>
      <c r="I5160">
        <v>9.4899999999999998E-2</v>
      </c>
      <c r="J5160">
        <v>0.11600000000000001</v>
      </c>
      <c r="K5160">
        <v>9.4899999999999998E-2</v>
      </c>
      <c r="L5160">
        <v>9.4899999999999998E-2</v>
      </c>
    </row>
    <row r="5161" spans="1:12" x14ac:dyDescent="0.25">
      <c r="A5161" t="s">
        <v>728</v>
      </c>
      <c r="B5161">
        <v>2019</v>
      </c>
      <c r="C5161" t="s">
        <v>698</v>
      </c>
      <c r="D5161">
        <v>0.57889999999999997</v>
      </c>
      <c r="E5161">
        <v>0.57889999999999997</v>
      </c>
      <c r="F5161">
        <v>0.57889999999999997</v>
      </c>
      <c r="G5161">
        <v>0.57889999999999997</v>
      </c>
      <c r="H5161">
        <v>0.57889999999999997</v>
      </c>
      <c r="I5161">
        <v>0.57889999999999997</v>
      </c>
      <c r="J5161">
        <v>0.57889999999999997</v>
      </c>
      <c r="K5161">
        <v>0.57889999999999997</v>
      </c>
      <c r="L5161">
        <v>0.57889999999999997</v>
      </c>
    </row>
    <row r="5162" spans="1:12" x14ac:dyDescent="0.25">
      <c r="A5162" t="s">
        <v>728</v>
      </c>
      <c r="B5162">
        <v>2019</v>
      </c>
      <c r="C5162" t="s">
        <v>697</v>
      </c>
      <c r="D5162">
        <v>2.0345</v>
      </c>
      <c r="E5162">
        <v>2.0177999999999998</v>
      </c>
      <c r="F5162">
        <v>1.9291</v>
      </c>
      <c r="G5162">
        <v>2.0345</v>
      </c>
      <c r="H5162">
        <v>1.9166000000000001</v>
      </c>
      <c r="I5162">
        <v>1.9291</v>
      </c>
      <c r="J5162">
        <v>2.0345</v>
      </c>
      <c r="K5162">
        <v>1.9166000000000001</v>
      </c>
      <c r="L5162">
        <v>1.9124000000000001</v>
      </c>
    </row>
    <row r="5163" spans="1:12" x14ac:dyDescent="0.25">
      <c r="A5163" t="s">
        <v>728</v>
      </c>
      <c r="B5163">
        <v>2019</v>
      </c>
      <c r="C5163" t="s">
        <v>699</v>
      </c>
      <c r="D5163">
        <v>6.0199999999999997E-2</v>
      </c>
      <c r="E5163">
        <v>6.0199999999999997E-2</v>
      </c>
      <c r="F5163">
        <v>4.9200000000000001E-2</v>
      </c>
      <c r="G5163">
        <v>6.0199999999999997E-2</v>
      </c>
      <c r="H5163">
        <v>4.9200000000000001E-2</v>
      </c>
      <c r="I5163">
        <v>4.9200000000000001E-2</v>
      </c>
      <c r="J5163">
        <v>6.0199999999999997E-2</v>
      </c>
      <c r="K5163">
        <v>4.9200000000000001E-2</v>
      </c>
      <c r="L5163">
        <v>4.9200000000000001E-2</v>
      </c>
    </row>
    <row r="5164" spans="1:12" x14ac:dyDescent="0.25">
      <c r="A5164" t="s">
        <v>728</v>
      </c>
      <c r="B5164">
        <v>2019</v>
      </c>
      <c r="C5164" t="s">
        <v>700</v>
      </c>
      <c r="D5164">
        <v>0.60360000000000003</v>
      </c>
      <c r="E5164">
        <v>0.58689999999999998</v>
      </c>
      <c r="F5164">
        <v>0.58069999999999999</v>
      </c>
      <c r="G5164">
        <v>0.60360000000000003</v>
      </c>
      <c r="H5164">
        <v>0.56820000000000004</v>
      </c>
      <c r="I5164">
        <v>0.58069999999999999</v>
      </c>
      <c r="J5164">
        <v>0.60360000000000003</v>
      </c>
      <c r="K5164">
        <v>0.56820000000000004</v>
      </c>
      <c r="L5164">
        <v>0.56399999999999995</v>
      </c>
    </row>
    <row r="5165" spans="1:12" x14ac:dyDescent="0.25">
      <c r="A5165" t="s">
        <v>728</v>
      </c>
      <c r="B5165">
        <v>2019</v>
      </c>
      <c r="C5165" t="s">
        <v>703</v>
      </c>
      <c r="D5165">
        <v>2.2700000000000001E-2</v>
      </c>
      <c r="E5165">
        <v>2.2700000000000001E-2</v>
      </c>
      <c r="F5165">
        <v>2.2700000000000001E-2</v>
      </c>
      <c r="G5165">
        <v>2.2700000000000001E-2</v>
      </c>
      <c r="H5165">
        <v>2.2700000000000001E-2</v>
      </c>
      <c r="I5165">
        <v>2.2700000000000001E-2</v>
      </c>
      <c r="J5165">
        <v>2.2700000000000001E-2</v>
      </c>
      <c r="K5165">
        <v>2.2700000000000001E-2</v>
      </c>
      <c r="L5165">
        <v>2.2700000000000001E-2</v>
      </c>
    </row>
    <row r="5166" spans="1:12" x14ac:dyDescent="0.25">
      <c r="A5166" t="s">
        <v>728</v>
      </c>
      <c r="B5166">
        <v>2019</v>
      </c>
      <c r="C5166" t="s">
        <v>701</v>
      </c>
      <c r="D5166">
        <v>0.65429999999999999</v>
      </c>
      <c r="E5166">
        <v>0.65429999999999999</v>
      </c>
      <c r="F5166">
        <v>0.65429999999999999</v>
      </c>
      <c r="G5166">
        <v>0.65429999999999999</v>
      </c>
      <c r="H5166">
        <v>0.65429999999999999</v>
      </c>
      <c r="I5166">
        <v>0.65429999999999999</v>
      </c>
      <c r="J5166">
        <v>0.65429999999999999</v>
      </c>
      <c r="K5166">
        <v>0.65429999999999999</v>
      </c>
      <c r="L5166">
        <v>0.65429999999999999</v>
      </c>
    </row>
    <row r="5167" spans="1:12" x14ac:dyDescent="0.25">
      <c r="A5167" t="s">
        <v>728</v>
      </c>
      <c r="B5167">
        <v>2019</v>
      </c>
      <c r="C5167" t="s">
        <v>702</v>
      </c>
      <c r="D5167">
        <v>0.1149</v>
      </c>
      <c r="E5167">
        <v>0.1149</v>
      </c>
      <c r="F5167">
        <v>4.3400000000000001E-2</v>
      </c>
      <c r="G5167">
        <v>0.1149</v>
      </c>
      <c r="H5167">
        <v>4.3400000000000001E-2</v>
      </c>
      <c r="I5167">
        <v>4.3400000000000001E-2</v>
      </c>
      <c r="J5167">
        <v>0.1149</v>
      </c>
      <c r="K5167">
        <v>4.3400000000000001E-2</v>
      </c>
      <c r="L5167">
        <v>4.3400000000000001E-2</v>
      </c>
    </row>
    <row r="5168" spans="1:12" x14ac:dyDescent="0.25">
      <c r="A5168" t="s">
        <v>729</v>
      </c>
      <c r="B5168">
        <v>2019</v>
      </c>
      <c r="C5168" t="s">
        <v>699</v>
      </c>
      <c r="D5168">
        <v>0.12239999999999999</v>
      </c>
      <c r="E5168">
        <v>0.12239999999999999</v>
      </c>
      <c r="F5168">
        <v>0.1</v>
      </c>
      <c r="G5168">
        <v>0.12239999999999999</v>
      </c>
      <c r="H5168">
        <v>0.1</v>
      </c>
      <c r="I5168">
        <v>0.1</v>
      </c>
      <c r="J5168">
        <v>0.12239999999999999</v>
      </c>
      <c r="K5168">
        <v>0.1</v>
      </c>
      <c r="L5168">
        <v>0.1</v>
      </c>
    </row>
    <row r="5169" spans="1:12" x14ac:dyDescent="0.25">
      <c r="A5169" t="s">
        <v>729</v>
      </c>
      <c r="B5169">
        <v>2019</v>
      </c>
      <c r="C5169" t="s">
        <v>702</v>
      </c>
      <c r="D5169">
        <v>0.2334</v>
      </c>
      <c r="E5169">
        <v>0.2334</v>
      </c>
      <c r="F5169">
        <v>8.8099999999999998E-2</v>
      </c>
      <c r="G5169">
        <v>0.2334</v>
      </c>
      <c r="H5169">
        <v>8.8099999999999998E-2</v>
      </c>
      <c r="I5169">
        <v>8.8099999999999998E-2</v>
      </c>
      <c r="J5169">
        <v>0.2334</v>
      </c>
      <c r="K5169">
        <v>8.8099999999999998E-2</v>
      </c>
      <c r="L5169">
        <v>8.8099999999999998E-2</v>
      </c>
    </row>
    <row r="5170" spans="1:12" x14ac:dyDescent="0.25">
      <c r="A5170" t="s">
        <v>729</v>
      </c>
      <c r="B5170">
        <v>2019</v>
      </c>
      <c r="C5170" t="s">
        <v>701</v>
      </c>
      <c r="D5170">
        <v>1.3170999999999999</v>
      </c>
      <c r="E5170">
        <v>1.3170999999999999</v>
      </c>
      <c r="F5170">
        <v>1.3170999999999999</v>
      </c>
      <c r="G5170">
        <v>1.3170999999999999</v>
      </c>
      <c r="H5170">
        <v>1.3170999999999999</v>
      </c>
      <c r="I5170">
        <v>1.3170999999999999</v>
      </c>
      <c r="J5170">
        <v>1.3170999999999999</v>
      </c>
      <c r="K5170">
        <v>1.3170999999999999</v>
      </c>
      <c r="L5170">
        <v>1.3170999999999999</v>
      </c>
    </row>
    <row r="5171" spans="1:12" x14ac:dyDescent="0.25">
      <c r="A5171" t="s">
        <v>729</v>
      </c>
      <c r="B5171">
        <v>2019</v>
      </c>
      <c r="C5171" t="s">
        <v>697</v>
      </c>
      <c r="D5171">
        <v>3.9201000000000001</v>
      </c>
      <c r="E5171">
        <v>3.8862999999999999</v>
      </c>
      <c r="F5171">
        <v>3.706</v>
      </c>
      <c r="G5171">
        <v>3.9201000000000001</v>
      </c>
      <c r="H5171">
        <v>3.6806999999999999</v>
      </c>
      <c r="I5171">
        <v>3.706</v>
      </c>
      <c r="J5171">
        <v>3.9201000000000001</v>
      </c>
      <c r="K5171">
        <v>3.6806999999999999</v>
      </c>
      <c r="L5171">
        <v>3.6722000000000001</v>
      </c>
    </row>
    <row r="5172" spans="1:12" x14ac:dyDescent="0.25">
      <c r="A5172" t="s">
        <v>729</v>
      </c>
      <c r="B5172">
        <v>2019</v>
      </c>
      <c r="C5172" t="s">
        <v>700</v>
      </c>
      <c r="D5172">
        <v>1.2262999999999999</v>
      </c>
      <c r="E5172">
        <v>1.1924999999999999</v>
      </c>
      <c r="F5172">
        <v>1.1798</v>
      </c>
      <c r="G5172">
        <v>1.2262999999999999</v>
      </c>
      <c r="H5172">
        <v>1.1545000000000001</v>
      </c>
      <c r="I5172">
        <v>1.1798</v>
      </c>
      <c r="J5172">
        <v>1.2262999999999999</v>
      </c>
      <c r="K5172">
        <v>1.1545000000000001</v>
      </c>
      <c r="L5172">
        <v>1.1459999999999999</v>
      </c>
    </row>
    <row r="5173" spans="1:12" x14ac:dyDescent="0.25">
      <c r="A5173" t="s">
        <v>729</v>
      </c>
      <c r="B5173">
        <v>2019</v>
      </c>
      <c r="C5173" t="s">
        <v>703</v>
      </c>
      <c r="D5173">
        <v>4.5999999999999999E-2</v>
      </c>
      <c r="E5173">
        <v>4.5999999999999999E-2</v>
      </c>
      <c r="F5173">
        <v>4.5999999999999999E-2</v>
      </c>
      <c r="G5173">
        <v>4.5999999999999999E-2</v>
      </c>
      <c r="H5173">
        <v>4.5999999999999999E-2</v>
      </c>
      <c r="I5173">
        <v>4.5999999999999999E-2</v>
      </c>
      <c r="J5173">
        <v>4.5999999999999999E-2</v>
      </c>
      <c r="K5173">
        <v>4.5999999999999999E-2</v>
      </c>
      <c r="L5173">
        <v>4.5999999999999999E-2</v>
      </c>
    </row>
    <row r="5174" spans="1:12" x14ac:dyDescent="0.25">
      <c r="A5174" t="s">
        <v>729</v>
      </c>
      <c r="B5174">
        <v>2019</v>
      </c>
      <c r="C5174" t="s">
        <v>698</v>
      </c>
      <c r="D5174">
        <v>0.97489999999999999</v>
      </c>
      <c r="E5174">
        <v>0.97489999999999999</v>
      </c>
      <c r="F5174">
        <v>0.97489999999999999</v>
      </c>
      <c r="G5174">
        <v>0.97489999999999999</v>
      </c>
      <c r="H5174">
        <v>0.97489999999999999</v>
      </c>
      <c r="I5174">
        <v>0.97489999999999999</v>
      </c>
      <c r="J5174">
        <v>0.97489999999999999</v>
      </c>
      <c r="K5174">
        <v>0.97489999999999999</v>
      </c>
      <c r="L5174">
        <v>0.97489999999999999</v>
      </c>
    </row>
    <row r="5175" spans="1:12" x14ac:dyDescent="0.25">
      <c r="A5175" t="s">
        <v>730</v>
      </c>
      <c r="B5175">
        <v>2019</v>
      </c>
      <c r="C5175" t="s">
        <v>700</v>
      </c>
      <c r="D5175">
        <v>0.20230000000000001</v>
      </c>
      <c r="E5175">
        <v>0.19670000000000001</v>
      </c>
      <c r="F5175">
        <v>0.1946</v>
      </c>
      <c r="G5175">
        <v>0.20230000000000001</v>
      </c>
      <c r="H5175">
        <v>0.1905</v>
      </c>
      <c r="I5175">
        <v>0.1946</v>
      </c>
      <c r="J5175">
        <v>0.20230000000000001</v>
      </c>
      <c r="K5175">
        <v>0.1905</v>
      </c>
      <c r="L5175">
        <v>0.18909999999999999</v>
      </c>
    </row>
    <row r="5176" spans="1:12" x14ac:dyDescent="0.25">
      <c r="A5176" t="s">
        <v>730</v>
      </c>
      <c r="B5176">
        <v>2019</v>
      </c>
      <c r="C5176" t="s">
        <v>703</v>
      </c>
      <c r="D5176">
        <v>7.6E-3</v>
      </c>
      <c r="E5176">
        <v>7.6E-3</v>
      </c>
      <c r="F5176">
        <v>7.6E-3</v>
      </c>
      <c r="G5176">
        <v>7.6E-3</v>
      </c>
      <c r="H5176">
        <v>7.6E-3</v>
      </c>
      <c r="I5176">
        <v>7.6E-3</v>
      </c>
      <c r="J5176">
        <v>7.6E-3</v>
      </c>
      <c r="K5176">
        <v>7.6E-3</v>
      </c>
      <c r="L5176">
        <v>7.6E-3</v>
      </c>
    </row>
    <row r="5177" spans="1:12" x14ac:dyDescent="0.25">
      <c r="A5177" t="s">
        <v>730</v>
      </c>
      <c r="B5177">
        <v>2019</v>
      </c>
      <c r="C5177" t="s">
        <v>698</v>
      </c>
      <c r="D5177">
        <v>0.17649999999999999</v>
      </c>
      <c r="E5177">
        <v>0.17649999999999999</v>
      </c>
      <c r="F5177">
        <v>0.17649999999999999</v>
      </c>
      <c r="G5177">
        <v>0.17649999999999999</v>
      </c>
      <c r="H5177">
        <v>0.17649999999999999</v>
      </c>
      <c r="I5177">
        <v>0.17649999999999999</v>
      </c>
      <c r="J5177">
        <v>0.17649999999999999</v>
      </c>
      <c r="K5177">
        <v>0.17649999999999999</v>
      </c>
      <c r="L5177">
        <v>0.17649999999999999</v>
      </c>
    </row>
    <row r="5178" spans="1:12" x14ac:dyDescent="0.25">
      <c r="A5178" t="s">
        <v>730</v>
      </c>
      <c r="B5178">
        <v>2019</v>
      </c>
      <c r="C5178" t="s">
        <v>702</v>
      </c>
      <c r="D5178">
        <v>3.85E-2</v>
      </c>
      <c r="E5178">
        <v>3.85E-2</v>
      </c>
      <c r="F5178">
        <v>1.4500000000000001E-2</v>
      </c>
      <c r="G5178">
        <v>3.85E-2</v>
      </c>
      <c r="H5178">
        <v>1.4500000000000001E-2</v>
      </c>
      <c r="I5178">
        <v>1.4500000000000001E-2</v>
      </c>
      <c r="J5178">
        <v>3.85E-2</v>
      </c>
      <c r="K5178">
        <v>1.4500000000000001E-2</v>
      </c>
      <c r="L5178">
        <v>1.4500000000000001E-2</v>
      </c>
    </row>
    <row r="5179" spans="1:12" x14ac:dyDescent="0.25">
      <c r="A5179" t="s">
        <v>730</v>
      </c>
      <c r="B5179">
        <v>2019</v>
      </c>
      <c r="C5179" t="s">
        <v>697</v>
      </c>
      <c r="D5179">
        <v>0.65210000000000001</v>
      </c>
      <c r="E5179">
        <v>0.64649999999999996</v>
      </c>
      <c r="F5179">
        <v>0.61680000000000001</v>
      </c>
      <c r="G5179">
        <v>0.65210000000000001</v>
      </c>
      <c r="H5179">
        <v>0.61260000000000003</v>
      </c>
      <c r="I5179">
        <v>0.61680000000000001</v>
      </c>
      <c r="J5179">
        <v>0.65210000000000001</v>
      </c>
      <c r="K5179">
        <v>0.61260000000000003</v>
      </c>
      <c r="L5179">
        <v>0.61119999999999997</v>
      </c>
    </row>
    <row r="5180" spans="1:12" x14ac:dyDescent="0.25">
      <c r="A5180" t="s">
        <v>730</v>
      </c>
      <c r="B5180">
        <v>2019</v>
      </c>
      <c r="C5180" t="s">
        <v>699</v>
      </c>
      <c r="D5180">
        <v>2.0199999999999999E-2</v>
      </c>
      <c r="E5180">
        <v>2.0199999999999999E-2</v>
      </c>
      <c r="F5180">
        <v>1.6500000000000001E-2</v>
      </c>
      <c r="G5180">
        <v>2.0199999999999999E-2</v>
      </c>
      <c r="H5180">
        <v>1.6500000000000001E-2</v>
      </c>
      <c r="I5180">
        <v>1.6500000000000001E-2</v>
      </c>
      <c r="J5180">
        <v>2.0199999999999999E-2</v>
      </c>
      <c r="K5180">
        <v>1.6500000000000001E-2</v>
      </c>
      <c r="L5180">
        <v>1.6500000000000001E-2</v>
      </c>
    </row>
    <row r="5181" spans="1:12" x14ac:dyDescent="0.25">
      <c r="A5181" t="s">
        <v>730</v>
      </c>
      <c r="B5181">
        <v>2019</v>
      </c>
      <c r="C5181" t="s">
        <v>701</v>
      </c>
      <c r="D5181">
        <v>0.20699999999999999</v>
      </c>
      <c r="E5181">
        <v>0.20699999999999999</v>
      </c>
      <c r="F5181">
        <v>0.20699999999999999</v>
      </c>
      <c r="G5181">
        <v>0.20699999999999999</v>
      </c>
      <c r="H5181">
        <v>0.20699999999999999</v>
      </c>
      <c r="I5181">
        <v>0.20699999999999999</v>
      </c>
      <c r="J5181">
        <v>0.20699999999999999</v>
      </c>
      <c r="K5181">
        <v>0.20699999999999999</v>
      </c>
      <c r="L5181">
        <v>0.20699999999999999</v>
      </c>
    </row>
    <row r="5182" spans="1:12" x14ac:dyDescent="0.25">
      <c r="A5182" t="s">
        <v>731</v>
      </c>
      <c r="B5182">
        <v>2019</v>
      </c>
      <c r="C5182" t="s">
        <v>702</v>
      </c>
      <c r="D5182">
        <v>6.8099999999999994E-2</v>
      </c>
      <c r="E5182">
        <v>6.8099999999999994E-2</v>
      </c>
      <c r="F5182">
        <v>2.5700000000000001E-2</v>
      </c>
      <c r="G5182">
        <v>6.8099999999999994E-2</v>
      </c>
      <c r="H5182">
        <v>2.5700000000000001E-2</v>
      </c>
      <c r="I5182">
        <v>2.5700000000000001E-2</v>
      </c>
      <c r="J5182">
        <v>6.8099999999999994E-2</v>
      </c>
      <c r="K5182">
        <v>2.5700000000000001E-2</v>
      </c>
      <c r="L5182">
        <v>2.5700000000000001E-2</v>
      </c>
    </row>
    <row r="5183" spans="1:12" x14ac:dyDescent="0.25">
      <c r="A5183" t="s">
        <v>731</v>
      </c>
      <c r="B5183">
        <v>2019</v>
      </c>
      <c r="C5183" t="s">
        <v>701</v>
      </c>
      <c r="D5183">
        <v>0.38929999999999998</v>
      </c>
      <c r="E5183">
        <v>0.38929999999999998</v>
      </c>
      <c r="F5183">
        <v>0.38929999999999998</v>
      </c>
      <c r="G5183">
        <v>0.38929999999999998</v>
      </c>
      <c r="H5183">
        <v>0.38929999999999998</v>
      </c>
      <c r="I5183">
        <v>0.38929999999999998</v>
      </c>
      <c r="J5183">
        <v>0.38929999999999998</v>
      </c>
      <c r="K5183">
        <v>0.38929999999999998</v>
      </c>
      <c r="L5183">
        <v>0.38929999999999998</v>
      </c>
    </row>
    <row r="5184" spans="1:12" x14ac:dyDescent="0.25">
      <c r="A5184" t="s">
        <v>731</v>
      </c>
      <c r="B5184">
        <v>2019</v>
      </c>
      <c r="C5184" t="s">
        <v>700</v>
      </c>
      <c r="D5184">
        <v>0.35749999999999998</v>
      </c>
      <c r="E5184">
        <v>0.34760000000000002</v>
      </c>
      <c r="F5184">
        <v>0.34389999999999998</v>
      </c>
      <c r="G5184">
        <v>0.35749999999999998</v>
      </c>
      <c r="H5184">
        <v>0.33660000000000001</v>
      </c>
      <c r="I5184">
        <v>0.34389999999999998</v>
      </c>
      <c r="J5184">
        <v>0.35749999999999998</v>
      </c>
      <c r="K5184">
        <v>0.33660000000000001</v>
      </c>
      <c r="L5184">
        <v>0.33410000000000001</v>
      </c>
    </row>
    <row r="5185" spans="1:12" x14ac:dyDescent="0.25">
      <c r="A5185" t="s">
        <v>731</v>
      </c>
      <c r="B5185">
        <v>2019</v>
      </c>
      <c r="C5185" t="s">
        <v>697</v>
      </c>
      <c r="D5185">
        <v>1.1594</v>
      </c>
      <c r="E5185">
        <v>1.1495</v>
      </c>
      <c r="F5185">
        <v>1.0969</v>
      </c>
      <c r="G5185">
        <v>1.1594</v>
      </c>
      <c r="H5185">
        <v>1.0895999999999999</v>
      </c>
      <c r="I5185">
        <v>1.0969</v>
      </c>
      <c r="J5185">
        <v>1.1594</v>
      </c>
      <c r="K5185">
        <v>1.0895999999999999</v>
      </c>
      <c r="L5185">
        <v>1.0871</v>
      </c>
    </row>
    <row r="5186" spans="1:12" x14ac:dyDescent="0.25">
      <c r="A5186" t="s">
        <v>731</v>
      </c>
      <c r="B5186">
        <v>2019</v>
      </c>
      <c r="C5186" t="s">
        <v>699</v>
      </c>
      <c r="D5186">
        <v>3.5700000000000003E-2</v>
      </c>
      <c r="E5186">
        <v>3.5700000000000003E-2</v>
      </c>
      <c r="F5186">
        <v>2.92E-2</v>
      </c>
      <c r="G5186">
        <v>3.5700000000000003E-2</v>
      </c>
      <c r="H5186">
        <v>2.92E-2</v>
      </c>
      <c r="I5186">
        <v>2.92E-2</v>
      </c>
      <c r="J5186">
        <v>3.5700000000000003E-2</v>
      </c>
      <c r="K5186">
        <v>2.92E-2</v>
      </c>
      <c r="L5186">
        <v>2.92E-2</v>
      </c>
    </row>
    <row r="5187" spans="1:12" x14ac:dyDescent="0.25">
      <c r="A5187" t="s">
        <v>731</v>
      </c>
      <c r="B5187">
        <v>2019</v>
      </c>
      <c r="C5187" t="s">
        <v>703</v>
      </c>
      <c r="D5187">
        <v>1.34E-2</v>
      </c>
      <c r="E5187">
        <v>1.34E-2</v>
      </c>
      <c r="F5187">
        <v>1.34E-2</v>
      </c>
      <c r="G5187">
        <v>1.34E-2</v>
      </c>
      <c r="H5187">
        <v>1.34E-2</v>
      </c>
      <c r="I5187">
        <v>1.34E-2</v>
      </c>
      <c r="J5187">
        <v>1.34E-2</v>
      </c>
      <c r="K5187">
        <v>1.34E-2</v>
      </c>
      <c r="L5187">
        <v>1.34E-2</v>
      </c>
    </row>
    <row r="5188" spans="1:12" x14ac:dyDescent="0.25">
      <c r="A5188" t="s">
        <v>731</v>
      </c>
      <c r="B5188">
        <v>2019</v>
      </c>
      <c r="C5188" t="s">
        <v>698</v>
      </c>
      <c r="D5188">
        <v>0.2954</v>
      </c>
      <c r="E5188">
        <v>0.2954</v>
      </c>
      <c r="F5188">
        <v>0.2954</v>
      </c>
      <c r="G5188">
        <v>0.2954</v>
      </c>
      <c r="H5188">
        <v>0.2954</v>
      </c>
      <c r="I5188">
        <v>0.2954</v>
      </c>
      <c r="J5188">
        <v>0.2954</v>
      </c>
      <c r="K5188">
        <v>0.2954</v>
      </c>
      <c r="L5188">
        <v>0.2954</v>
      </c>
    </row>
    <row r="5189" spans="1:12" x14ac:dyDescent="0.25">
      <c r="A5189" t="s">
        <v>732</v>
      </c>
      <c r="B5189">
        <v>2019</v>
      </c>
      <c r="C5189" t="s">
        <v>699</v>
      </c>
      <c r="D5189">
        <v>6.6799999999999998E-2</v>
      </c>
      <c r="E5189">
        <v>6.6799999999999998E-2</v>
      </c>
      <c r="F5189">
        <v>5.4600000000000003E-2</v>
      </c>
      <c r="G5189">
        <v>6.6799999999999998E-2</v>
      </c>
      <c r="H5189">
        <v>5.4600000000000003E-2</v>
      </c>
      <c r="I5189">
        <v>5.4600000000000003E-2</v>
      </c>
      <c r="J5189">
        <v>6.6799999999999998E-2</v>
      </c>
      <c r="K5189">
        <v>5.4600000000000003E-2</v>
      </c>
      <c r="L5189">
        <v>5.4600000000000003E-2</v>
      </c>
    </row>
    <row r="5190" spans="1:12" x14ac:dyDescent="0.25">
      <c r="A5190" t="s">
        <v>732</v>
      </c>
      <c r="B5190">
        <v>2019</v>
      </c>
      <c r="C5190" t="s">
        <v>702</v>
      </c>
      <c r="D5190">
        <v>0.1275</v>
      </c>
      <c r="E5190">
        <v>0.1275</v>
      </c>
      <c r="F5190">
        <v>4.8099999999999997E-2</v>
      </c>
      <c r="G5190">
        <v>0.1275</v>
      </c>
      <c r="H5190">
        <v>4.8099999999999997E-2</v>
      </c>
      <c r="I5190">
        <v>4.8099999999999997E-2</v>
      </c>
      <c r="J5190">
        <v>0.1275</v>
      </c>
      <c r="K5190">
        <v>4.8099999999999997E-2</v>
      </c>
      <c r="L5190">
        <v>4.8099999999999997E-2</v>
      </c>
    </row>
    <row r="5191" spans="1:12" x14ac:dyDescent="0.25">
      <c r="A5191" t="s">
        <v>732</v>
      </c>
      <c r="B5191">
        <v>2019</v>
      </c>
      <c r="C5191" t="s">
        <v>698</v>
      </c>
      <c r="D5191">
        <v>0.43209999999999998</v>
      </c>
      <c r="E5191">
        <v>0.43209999999999998</v>
      </c>
      <c r="F5191">
        <v>0.43209999999999998</v>
      </c>
      <c r="G5191">
        <v>0.43209999999999998</v>
      </c>
      <c r="H5191">
        <v>0.43209999999999998</v>
      </c>
      <c r="I5191">
        <v>0.43209999999999998</v>
      </c>
      <c r="J5191">
        <v>0.43209999999999998</v>
      </c>
      <c r="K5191">
        <v>0.43209999999999998</v>
      </c>
      <c r="L5191">
        <v>0.43209999999999998</v>
      </c>
    </row>
    <row r="5192" spans="1:12" x14ac:dyDescent="0.25">
      <c r="A5192" t="s">
        <v>732</v>
      </c>
      <c r="B5192">
        <v>2019</v>
      </c>
      <c r="C5192" t="s">
        <v>703</v>
      </c>
      <c r="D5192">
        <v>2.5100000000000001E-2</v>
      </c>
      <c r="E5192">
        <v>2.5100000000000001E-2</v>
      </c>
      <c r="F5192">
        <v>2.5100000000000001E-2</v>
      </c>
      <c r="G5192">
        <v>2.5100000000000001E-2</v>
      </c>
      <c r="H5192">
        <v>2.5100000000000001E-2</v>
      </c>
      <c r="I5192">
        <v>2.5100000000000001E-2</v>
      </c>
      <c r="J5192">
        <v>2.5100000000000001E-2</v>
      </c>
      <c r="K5192">
        <v>2.5100000000000001E-2</v>
      </c>
      <c r="L5192">
        <v>2.5100000000000001E-2</v>
      </c>
    </row>
    <row r="5193" spans="1:12" x14ac:dyDescent="0.25">
      <c r="A5193" t="s">
        <v>732</v>
      </c>
      <c r="B5193">
        <v>2019</v>
      </c>
      <c r="C5193" t="s">
        <v>697</v>
      </c>
      <c r="D5193">
        <v>1.9157999999999999</v>
      </c>
      <c r="E5193">
        <v>1.8974</v>
      </c>
      <c r="F5193">
        <v>1.7988999999999999</v>
      </c>
      <c r="G5193">
        <v>1.9157999999999999</v>
      </c>
      <c r="H5193">
        <v>1.7850999999999999</v>
      </c>
      <c r="I5193">
        <v>1.7988999999999999</v>
      </c>
      <c r="J5193">
        <v>1.9157999999999999</v>
      </c>
      <c r="K5193">
        <v>1.7850999999999999</v>
      </c>
      <c r="L5193">
        <v>1.7804</v>
      </c>
    </row>
    <row r="5194" spans="1:12" x14ac:dyDescent="0.25">
      <c r="A5194" t="s">
        <v>732</v>
      </c>
      <c r="B5194">
        <v>2019</v>
      </c>
      <c r="C5194" t="s">
        <v>701</v>
      </c>
      <c r="D5194">
        <v>0.59470000000000001</v>
      </c>
      <c r="E5194">
        <v>0.59470000000000001</v>
      </c>
      <c r="F5194">
        <v>0.59470000000000001</v>
      </c>
      <c r="G5194">
        <v>0.59470000000000001</v>
      </c>
      <c r="H5194">
        <v>0.59470000000000001</v>
      </c>
      <c r="I5194">
        <v>0.59470000000000001</v>
      </c>
      <c r="J5194">
        <v>0.59470000000000001</v>
      </c>
      <c r="K5194">
        <v>0.59470000000000001</v>
      </c>
      <c r="L5194">
        <v>0.59470000000000001</v>
      </c>
    </row>
    <row r="5195" spans="1:12" x14ac:dyDescent="0.25">
      <c r="A5195" t="s">
        <v>732</v>
      </c>
      <c r="B5195">
        <v>2019</v>
      </c>
      <c r="C5195" t="s">
        <v>700</v>
      </c>
      <c r="D5195">
        <v>0.66959999999999997</v>
      </c>
      <c r="E5195">
        <v>0.65110000000000001</v>
      </c>
      <c r="F5195">
        <v>0.64419999999999999</v>
      </c>
      <c r="G5195">
        <v>0.66959999999999997</v>
      </c>
      <c r="H5195">
        <v>0.63039999999999996</v>
      </c>
      <c r="I5195">
        <v>0.64419999999999999</v>
      </c>
      <c r="J5195">
        <v>0.66959999999999997</v>
      </c>
      <c r="K5195">
        <v>0.63039999999999996</v>
      </c>
      <c r="L5195">
        <v>0.62570000000000003</v>
      </c>
    </row>
    <row r="5196" spans="1:12" x14ac:dyDescent="0.25">
      <c r="A5196" t="s">
        <v>733</v>
      </c>
      <c r="B5196">
        <v>2019</v>
      </c>
      <c r="C5196" t="s">
        <v>700</v>
      </c>
      <c r="D5196">
        <v>0.30020000000000002</v>
      </c>
      <c r="E5196">
        <v>0.29189999999999999</v>
      </c>
      <c r="F5196">
        <v>0.2888</v>
      </c>
      <c r="G5196">
        <v>0.30020000000000002</v>
      </c>
      <c r="H5196">
        <v>0.28260000000000002</v>
      </c>
      <c r="I5196">
        <v>0.2888</v>
      </c>
      <c r="J5196">
        <v>0.30020000000000002</v>
      </c>
      <c r="K5196">
        <v>0.28260000000000002</v>
      </c>
      <c r="L5196">
        <v>0.28050000000000003</v>
      </c>
    </row>
    <row r="5197" spans="1:12" x14ac:dyDescent="0.25">
      <c r="A5197" t="s">
        <v>733</v>
      </c>
      <c r="B5197">
        <v>2019</v>
      </c>
      <c r="C5197" t="s">
        <v>697</v>
      </c>
      <c r="D5197">
        <v>0.87549999999999994</v>
      </c>
      <c r="E5197">
        <v>0.86719999999999997</v>
      </c>
      <c r="F5197">
        <v>0.82310000000000005</v>
      </c>
      <c r="G5197">
        <v>0.87549999999999994</v>
      </c>
      <c r="H5197">
        <v>0.81689999999999996</v>
      </c>
      <c r="I5197">
        <v>0.82310000000000005</v>
      </c>
      <c r="J5197">
        <v>0.87549999999999994</v>
      </c>
      <c r="K5197">
        <v>0.81689999999999996</v>
      </c>
      <c r="L5197">
        <v>0.81479999999999997</v>
      </c>
    </row>
    <row r="5198" spans="1:12" x14ac:dyDescent="0.25">
      <c r="A5198" t="s">
        <v>733</v>
      </c>
      <c r="B5198">
        <v>2019</v>
      </c>
      <c r="C5198" t="s">
        <v>703</v>
      </c>
      <c r="D5198">
        <v>1.1299999999999999E-2</v>
      </c>
      <c r="E5198">
        <v>1.1299999999999999E-2</v>
      </c>
      <c r="F5198">
        <v>1.1299999999999999E-2</v>
      </c>
      <c r="G5198">
        <v>1.1299999999999999E-2</v>
      </c>
      <c r="H5198">
        <v>1.1299999999999999E-2</v>
      </c>
      <c r="I5198">
        <v>1.1299999999999999E-2</v>
      </c>
      <c r="J5198">
        <v>1.1299999999999999E-2</v>
      </c>
      <c r="K5198">
        <v>1.1299999999999999E-2</v>
      </c>
      <c r="L5198">
        <v>1.1299999999999999E-2</v>
      </c>
    </row>
    <row r="5199" spans="1:12" x14ac:dyDescent="0.25">
      <c r="A5199" t="s">
        <v>733</v>
      </c>
      <c r="B5199">
        <v>2019</v>
      </c>
      <c r="C5199" t="s">
        <v>701</v>
      </c>
      <c r="D5199">
        <v>0.26229999999999998</v>
      </c>
      <c r="E5199">
        <v>0.26229999999999998</v>
      </c>
      <c r="F5199">
        <v>0.26229999999999998</v>
      </c>
      <c r="G5199">
        <v>0.26229999999999998</v>
      </c>
      <c r="H5199">
        <v>0.26229999999999998</v>
      </c>
      <c r="I5199">
        <v>0.26229999999999998</v>
      </c>
      <c r="J5199">
        <v>0.26229999999999998</v>
      </c>
      <c r="K5199">
        <v>0.26229999999999998</v>
      </c>
      <c r="L5199">
        <v>0.26229999999999998</v>
      </c>
    </row>
    <row r="5200" spans="1:12" x14ac:dyDescent="0.25">
      <c r="A5200" t="s">
        <v>733</v>
      </c>
      <c r="B5200">
        <v>2019</v>
      </c>
      <c r="C5200" t="s">
        <v>698</v>
      </c>
      <c r="D5200">
        <v>0.21460000000000001</v>
      </c>
      <c r="E5200">
        <v>0.21460000000000001</v>
      </c>
      <c r="F5200">
        <v>0.21460000000000001</v>
      </c>
      <c r="G5200">
        <v>0.21460000000000001</v>
      </c>
      <c r="H5200">
        <v>0.21460000000000001</v>
      </c>
      <c r="I5200">
        <v>0.21460000000000001</v>
      </c>
      <c r="J5200">
        <v>0.21460000000000001</v>
      </c>
      <c r="K5200">
        <v>0.21460000000000001</v>
      </c>
      <c r="L5200">
        <v>0.21460000000000001</v>
      </c>
    </row>
    <row r="5201" spans="1:12" x14ac:dyDescent="0.25">
      <c r="A5201" t="s">
        <v>733</v>
      </c>
      <c r="B5201">
        <v>2019</v>
      </c>
      <c r="C5201" t="s">
        <v>699</v>
      </c>
      <c r="D5201">
        <v>2.9899999999999999E-2</v>
      </c>
      <c r="E5201">
        <v>2.9899999999999999E-2</v>
      </c>
      <c r="F5201">
        <v>2.4500000000000001E-2</v>
      </c>
      <c r="G5201">
        <v>2.9899999999999999E-2</v>
      </c>
      <c r="H5201">
        <v>2.4500000000000001E-2</v>
      </c>
      <c r="I5201">
        <v>2.4500000000000001E-2</v>
      </c>
      <c r="J5201">
        <v>2.9899999999999999E-2</v>
      </c>
      <c r="K5201">
        <v>2.4500000000000001E-2</v>
      </c>
      <c r="L5201">
        <v>2.4500000000000001E-2</v>
      </c>
    </row>
    <row r="5202" spans="1:12" x14ac:dyDescent="0.25">
      <c r="A5202" t="s">
        <v>733</v>
      </c>
      <c r="B5202">
        <v>2019</v>
      </c>
      <c r="C5202" t="s">
        <v>702</v>
      </c>
      <c r="D5202">
        <v>5.7099999999999998E-2</v>
      </c>
      <c r="E5202">
        <v>5.7099999999999998E-2</v>
      </c>
      <c r="F5202">
        <v>2.1600000000000001E-2</v>
      </c>
      <c r="G5202">
        <v>5.7099999999999998E-2</v>
      </c>
      <c r="H5202">
        <v>2.1600000000000001E-2</v>
      </c>
      <c r="I5202">
        <v>2.1600000000000001E-2</v>
      </c>
      <c r="J5202">
        <v>5.7099999999999998E-2</v>
      </c>
      <c r="K5202">
        <v>2.1600000000000001E-2</v>
      </c>
      <c r="L5202">
        <v>2.1600000000000001E-2</v>
      </c>
    </row>
    <row r="5203" spans="1:12" x14ac:dyDescent="0.25">
      <c r="A5203" t="s">
        <v>734</v>
      </c>
      <c r="B5203">
        <v>2019</v>
      </c>
      <c r="C5203" t="s">
        <v>700</v>
      </c>
      <c r="D5203">
        <v>1.8714</v>
      </c>
      <c r="E5203">
        <v>1.8198000000000001</v>
      </c>
      <c r="F5203">
        <v>1.8004</v>
      </c>
      <c r="G5203">
        <v>1.8714</v>
      </c>
      <c r="H5203">
        <v>1.7618</v>
      </c>
      <c r="I5203">
        <v>1.8004</v>
      </c>
      <c r="J5203">
        <v>1.8714</v>
      </c>
      <c r="K5203">
        <v>1.7618</v>
      </c>
      <c r="L5203">
        <v>1.7487999999999999</v>
      </c>
    </row>
    <row r="5204" spans="1:12" x14ac:dyDescent="0.25">
      <c r="A5204" t="s">
        <v>734</v>
      </c>
      <c r="B5204">
        <v>2019</v>
      </c>
      <c r="C5204" t="s">
        <v>699</v>
      </c>
      <c r="D5204">
        <v>0.1867</v>
      </c>
      <c r="E5204">
        <v>0.1867</v>
      </c>
      <c r="F5204">
        <v>0.1527</v>
      </c>
      <c r="G5204">
        <v>0.1867</v>
      </c>
      <c r="H5204">
        <v>0.1527</v>
      </c>
      <c r="I5204">
        <v>0.1527</v>
      </c>
      <c r="J5204">
        <v>0.1867</v>
      </c>
      <c r="K5204">
        <v>0.1527</v>
      </c>
      <c r="L5204">
        <v>0.1527</v>
      </c>
    </row>
    <row r="5205" spans="1:12" x14ac:dyDescent="0.25">
      <c r="A5205" t="s">
        <v>734</v>
      </c>
      <c r="B5205">
        <v>2019</v>
      </c>
      <c r="C5205" t="s">
        <v>702</v>
      </c>
      <c r="D5205">
        <v>0.35620000000000002</v>
      </c>
      <c r="E5205">
        <v>0.35620000000000002</v>
      </c>
      <c r="F5205">
        <v>0.13450000000000001</v>
      </c>
      <c r="G5205">
        <v>0.35620000000000002</v>
      </c>
      <c r="H5205">
        <v>0.13450000000000001</v>
      </c>
      <c r="I5205">
        <v>0.13450000000000001</v>
      </c>
      <c r="J5205">
        <v>0.35620000000000002</v>
      </c>
      <c r="K5205">
        <v>0.13450000000000001</v>
      </c>
      <c r="L5205">
        <v>0.13450000000000001</v>
      </c>
    </row>
    <row r="5206" spans="1:12" x14ac:dyDescent="0.25">
      <c r="A5206" t="s">
        <v>734</v>
      </c>
      <c r="B5206">
        <v>2019</v>
      </c>
      <c r="C5206" t="s">
        <v>697</v>
      </c>
      <c r="D5206">
        <v>5.2733999999999996</v>
      </c>
      <c r="E5206">
        <v>5.2218</v>
      </c>
      <c r="F5206">
        <v>4.9466000000000001</v>
      </c>
      <c r="G5206">
        <v>5.2733999999999996</v>
      </c>
      <c r="H5206">
        <v>4.9081000000000001</v>
      </c>
      <c r="I5206">
        <v>4.9466000000000001</v>
      </c>
      <c r="J5206">
        <v>5.2733999999999996</v>
      </c>
      <c r="K5206">
        <v>4.9081000000000001</v>
      </c>
      <c r="L5206">
        <v>4.8949999999999996</v>
      </c>
    </row>
    <row r="5207" spans="1:12" x14ac:dyDescent="0.25">
      <c r="A5207" t="s">
        <v>734</v>
      </c>
      <c r="B5207">
        <v>2019</v>
      </c>
      <c r="C5207" t="s">
        <v>701</v>
      </c>
      <c r="D5207">
        <v>1.5578000000000001</v>
      </c>
      <c r="E5207">
        <v>1.5578000000000001</v>
      </c>
      <c r="F5207">
        <v>1.5578000000000001</v>
      </c>
      <c r="G5207">
        <v>1.5578000000000001</v>
      </c>
      <c r="H5207">
        <v>1.5578000000000001</v>
      </c>
      <c r="I5207">
        <v>1.5578000000000001</v>
      </c>
      <c r="J5207">
        <v>1.5578000000000001</v>
      </c>
      <c r="K5207">
        <v>1.5578000000000001</v>
      </c>
      <c r="L5207">
        <v>1.5578000000000001</v>
      </c>
    </row>
    <row r="5208" spans="1:12" x14ac:dyDescent="0.25">
      <c r="A5208" t="s">
        <v>734</v>
      </c>
      <c r="B5208">
        <v>2019</v>
      </c>
      <c r="C5208" t="s">
        <v>698</v>
      </c>
      <c r="D5208">
        <v>1.2311000000000001</v>
      </c>
      <c r="E5208">
        <v>1.2311000000000001</v>
      </c>
      <c r="F5208">
        <v>1.2311000000000001</v>
      </c>
      <c r="G5208">
        <v>1.2311000000000001</v>
      </c>
      <c r="H5208">
        <v>1.2311000000000001</v>
      </c>
      <c r="I5208">
        <v>1.2311000000000001</v>
      </c>
      <c r="J5208">
        <v>1.2311000000000001</v>
      </c>
      <c r="K5208">
        <v>1.2311000000000001</v>
      </c>
      <c r="L5208">
        <v>1.2311000000000001</v>
      </c>
    </row>
    <row r="5209" spans="1:12" x14ac:dyDescent="0.25">
      <c r="A5209" t="s">
        <v>734</v>
      </c>
      <c r="B5209">
        <v>2019</v>
      </c>
      <c r="C5209" t="s">
        <v>703</v>
      </c>
      <c r="D5209">
        <v>7.0199999999999999E-2</v>
      </c>
      <c r="E5209">
        <v>7.0199999999999999E-2</v>
      </c>
      <c r="F5209">
        <v>7.0199999999999999E-2</v>
      </c>
      <c r="G5209">
        <v>7.0199999999999999E-2</v>
      </c>
      <c r="H5209">
        <v>7.0199999999999999E-2</v>
      </c>
      <c r="I5209">
        <v>7.0199999999999999E-2</v>
      </c>
      <c r="J5209">
        <v>7.0199999999999999E-2</v>
      </c>
      <c r="K5209">
        <v>7.0199999999999999E-2</v>
      </c>
      <c r="L5209">
        <v>7.0199999999999999E-2</v>
      </c>
    </row>
    <row r="5210" spans="1:12" x14ac:dyDescent="0.25">
      <c r="A5210" t="s">
        <v>735</v>
      </c>
      <c r="B5210">
        <v>2019</v>
      </c>
      <c r="C5210" t="s">
        <v>701</v>
      </c>
      <c r="D5210">
        <v>0.39810000000000001</v>
      </c>
      <c r="E5210">
        <v>0.39810000000000001</v>
      </c>
      <c r="F5210">
        <v>0.39810000000000001</v>
      </c>
      <c r="G5210">
        <v>0.39810000000000001</v>
      </c>
      <c r="H5210">
        <v>0.39810000000000001</v>
      </c>
      <c r="I5210">
        <v>0.39810000000000001</v>
      </c>
      <c r="J5210">
        <v>0.39810000000000001</v>
      </c>
      <c r="K5210">
        <v>0.39810000000000001</v>
      </c>
      <c r="L5210">
        <v>0.39810000000000001</v>
      </c>
    </row>
    <row r="5211" spans="1:12" x14ac:dyDescent="0.25">
      <c r="A5211" t="s">
        <v>735</v>
      </c>
      <c r="B5211">
        <v>2019</v>
      </c>
      <c r="C5211" t="s">
        <v>702</v>
      </c>
      <c r="D5211">
        <v>7.85E-2</v>
      </c>
      <c r="E5211">
        <v>7.85E-2</v>
      </c>
      <c r="F5211">
        <v>2.9700000000000001E-2</v>
      </c>
      <c r="G5211">
        <v>7.85E-2</v>
      </c>
      <c r="H5211">
        <v>2.9700000000000001E-2</v>
      </c>
      <c r="I5211">
        <v>2.9700000000000001E-2</v>
      </c>
      <c r="J5211">
        <v>7.85E-2</v>
      </c>
      <c r="K5211">
        <v>2.9700000000000001E-2</v>
      </c>
      <c r="L5211">
        <v>2.9700000000000001E-2</v>
      </c>
    </row>
    <row r="5212" spans="1:12" x14ac:dyDescent="0.25">
      <c r="A5212" t="s">
        <v>735</v>
      </c>
      <c r="B5212">
        <v>2019</v>
      </c>
      <c r="C5212" t="s">
        <v>703</v>
      </c>
      <c r="D5212">
        <v>1.55E-2</v>
      </c>
      <c r="E5212">
        <v>1.55E-2</v>
      </c>
      <c r="F5212">
        <v>1.55E-2</v>
      </c>
      <c r="G5212">
        <v>1.55E-2</v>
      </c>
      <c r="H5212">
        <v>1.55E-2</v>
      </c>
      <c r="I5212">
        <v>1.55E-2</v>
      </c>
      <c r="J5212">
        <v>1.55E-2</v>
      </c>
      <c r="K5212">
        <v>1.55E-2</v>
      </c>
      <c r="L5212">
        <v>1.55E-2</v>
      </c>
    </row>
    <row r="5213" spans="1:12" x14ac:dyDescent="0.25">
      <c r="A5213" t="s">
        <v>735</v>
      </c>
      <c r="B5213">
        <v>2019</v>
      </c>
      <c r="C5213" t="s">
        <v>698</v>
      </c>
      <c r="D5213">
        <v>0.38219999999999998</v>
      </c>
      <c r="E5213">
        <v>0.38219999999999998</v>
      </c>
      <c r="F5213">
        <v>0.38219999999999998</v>
      </c>
      <c r="G5213">
        <v>0.38219999999999998</v>
      </c>
      <c r="H5213">
        <v>0.38219999999999998</v>
      </c>
      <c r="I5213">
        <v>0.38219999999999998</v>
      </c>
      <c r="J5213">
        <v>0.38219999999999998</v>
      </c>
      <c r="K5213">
        <v>0.38219999999999998</v>
      </c>
      <c r="L5213">
        <v>0.38219999999999998</v>
      </c>
    </row>
    <row r="5214" spans="1:12" x14ac:dyDescent="0.25">
      <c r="A5214" t="s">
        <v>735</v>
      </c>
      <c r="B5214">
        <v>2019</v>
      </c>
      <c r="C5214" t="s">
        <v>699</v>
      </c>
      <c r="D5214">
        <v>4.1200000000000001E-2</v>
      </c>
      <c r="E5214">
        <v>4.1200000000000001E-2</v>
      </c>
      <c r="F5214">
        <v>3.3700000000000001E-2</v>
      </c>
      <c r="G5214">
        <v>4.1200000000000001E-2</v>
      </c>
      <c r="H5214">
        <v>3.3700000000000001E-2</v>
      </c>
      <c r="I5214">
        <v>3.3700000000000001E-2</v>
      </c>
      <c r="J5214">
        <v>4.1200000000000001E-2</v>
      </c>
      <c r="K5214">
        <v>3.3700000000000001E-2</v>
      </c>
      <c r="L5214">
        <v>3.3700000000000001E-2</v>
      </c>
    </row>
    <row r="5215" spans="1:12" x14ac:dyDescent="0.25">
      <c r="A5215" t="s">
        <v>735</v>
      </c>
      <c r="B5215">
        <v>2019</v>
      </c>
      <c r="C5215" t="s">
        <v>697</v>
      </c>
      <c r="D5215">
        <v>1.3281000000000001</v>
      </c>
      <c r="E5215">
        <v>1.3167</v>
      </c>
      <c r="F5215">
        <v>1.256</v>
      </c>
      <c r="G5215">
        <v>1.3281000000000001</v>
      </c>
      <c r="H5215">
        <v>1.2475000000000001</v>
      </c>
      <c r="I5215">
        <v>1.256</v>
      </c>
      <c r="J5215">
        <v>1.3281000000000001</v>
      </c>
      <c r="K5215">
        <v>1.2475000000000001</v>
      </c>
      <c r="L5215">
        <v>1.2445999999999999</v>
      </c>
    </row>
    <row r="5216" spans="1:12" x14ac:dyDescent="0.25">
      <c r="A5216" t="s">
        <v>735</v>
      </c>
      <c r="B5216">
        <v>2019</v>
      </c>
      <c r="C5216" t="s">
        <v>700</v>
      </c>
      <c r="D5216">
        <v>0.41260000000000002</v>
      </c>
      <c r="E5216">
        <v>0.4012</v>
      </c>
      <c r="F5216">
        <v>0.39689999999999998</v>
      </c>
      <c r="G5216">
        <v>0.41260000000000002</v>
      </c>
      <c r="H5216">
        <v>0.38840000000000002</v>
      </c>
      <c r="I5216">
        <v>0.39689999999999998</v>
      </c>
      <c r="J5216">
        <v>0.41260000000000002</v>
      </c>
      <c r="K5216">
        <v>0.38840000000000002</v>
      </c>
      <c r="L5216">
        <v>0.38550000000000001</v>
      </c>
    </row>
    <row r="5217" spans="1:12" x14ac:dyDescent="0.25">
      <c r="A5217" t="s">
        <v>736</v>
      </c>
      <c r="B5217">
        <v>2019</v>
      </c>
      <c r="C5217" t="s">
        <v>701</v>
      </c>
      <c r="D5217">
        <v>3.3936999999999999</v>
      </c>
      <c r="E5217">
        <v>3.3936999999999999</v>
      </c>
      <c r="F5217">
        <v>3.3936999999999999</v>
      </c>
      <c r="G5217">
        <v>3.3936999999999999</v>
      </c>
      <c r="H5217">
        <v>3.3936999999999999</v>
      </c>
      <c r="I5217">
        <v>3.3936999999999999</v>
      </c>
      <c r="J5217">
        <v>3.3936999999999999</v>
      </c>
      <c r="K5217">
        <v>3.3936999999999999</v>
      </c>
      <c r="L5217">
        <v>3.3936999999999999</v>
      </c>
    </row>
    <row r="5218" spans="1:12" x14ac:dyDescent="0.25">
      <c r="A5218" t="s">
        <v>736</v>
      </c>
      <c r="B5218">
        <v>2019</v>
      </c>
      <c r="C5218" t="s">
        <v>699</v>
      </c>
      <c r="D5218">
        <v>0.38850000000000001</v>
      </c>
      <c r="E5218">
        <v>0.38850000000000001</v>
      </c>
      <c r="F5218">
        <v>0.31769999999999998</v>
      </c>
      <c r="G5218">
        <v>0.38850000000000001</v>
      </c>
      <c r="H5218">
        <v>0.31769999999999998</v>
      </c>
      <c r="I5218">
        <v>0.31769999999999998</v>
      </c>
      <c r="J5218">
        <v>0.38850000000000001</v>
      </c>
      <c r="K5218">
        <v>0.31769999999999998</v>
      </c>
      <c r="L5218">
        <v>0.31769999999999998</v>
      </c>
    </row>
    <row r="5219" spans="1:12" x14ac:dyDescent="0.25">
      <c r="A5219" t="s">
        <v>736</v>
      </c>
      <c r="B5219">
        <v>2019</v>
      </c>
      <c r="C5219" t="s">
        <v>700</v>
      </c>
      <c r="D5219">
        <v>3.8940000000000001</v>
      </c>
      <c r="E5219">
        <v>3.7867000000000002</v>
      </c>
      <c r="F5219">
        <v>3.7463000000000002</v>
      </c>
      <c r="G5219">
        <v>3.8940000000000001</v>
      </c>
      <c r="H5219">
        <v>3.6659999999999999</v>
      </c>
      <c r="I5219">
        <v>3.7463000000000002</v>
      </c>
      <c r="J5219">
        <v>3.8940000000000001</v>
      </c>
      <c r="K5219">
        <v>3.6659999999999999</v>
      </c>
      <c r="L5219">
        <v>3.6389</v>
      </c>
    </row>
    <row r="5220" spans="1:12" x14ac:dyDescent="0.25">
      <c r="A5220" t="s">
        <v>736</v>
      </c>
      <c r="B5220">
        <v>2019</v>
      </c>
      <c r="C5220" t="s">
        <v>702</v>
      </c>
      <c r="D5220">
        <v>0.74129999999999996</v>
      </c>
      <c r="E5220">
        <v>0.74129999999999996</v>
      </c>
      <c r="F5220">
        <v>0.27989999999999998</v>
      </c>
      <c r="G5220">
        <v>0.74129999999999996</v>
      </c>
      <c r="H5220">
        <v>0.27989999999999998</v>
      </c>
      <c r="I5220">
        <v>0.27989999999999998</v>
      </c>
      <c r="J5220">
        <v>0.74129999999999996</v>
      </c>
      <c r="K5220">
        <v>0.27989999999999998</v>
      </c>
      <c r="L5220">
        <v>0.27989999999999998</v>
      </c>
    </row>
    <row r="5221" spans="1:12" x14ac:dyDescent="0.25">
      <c r="A5221" t="s">
        <v>736</v>
      </c>
      <c r="B5221">
        <v>2019</v>
      </c>
      <c r="C5221" t="s">
        <v>697</v>
      </c>
      <c r="D5221">
        <v>10.910299999999999</v>
      </c>
      <c r="E5221">
        <v>10.803000000000001</v>
      </c>
      <c r="F5221">
        <v>10.230399999999999</v>
      </c>
      <c r="G5221">
        <v>10.910299999999999</v>
      </c>
      <c r="H5221">
        <v>10.1502</v>
      </c>
      <c r="I5221">
        <v>10.230399999999999</v>
      </c>
      <c r="J5221">
        <v>10.910299999999999</v>
      </c>
      <c r="K5221">
        <v>10.1502</v>
      </c>
      <c r="L5221">
        <v>10.122999999999999</v>
      </c>
    </row>
    <row r="5222" spans="1:12" x14ac:dyDescent="0.25">
      <c r="A5222" t="s">
        <v>736</v>
      </c>
      <c r="B5222">
        <v>2019</v>
      </c>
      <c r="C5222" t="s">
        <v>703</v>
      </c>
      <c r="D5222">
        <v>0.14610000000000001</v>
      </c>
      <c r="E5222">
        <v>0.14610000000000001</v>
      </c>
      <c r="F5222">
        <v>0.14610000000000001</v>
      </c>
      <c r="G5222">
        <v>0.14610000000000001</v>
      </c>
      <c r="H5222">
        <v>0.14610000000000001</v>
      </c>
      <c r="I5222">
        <v>0.14610000000000001</v>
      </c>
      <c r="J5222">
        <v>0.14610000000000001</v>
      </c>
      <c r="K5222">
        <v>0.14610000000000001</v>
      </c>
      <c r="L5222">
        <v>0.14610000000000001</v>
      </c>
    </row>
    <row r="5223" spans="1:12" x14ac:dyDescent="0.25">
      <c r="A5223" t="s">
        <v>736</v>
      </c>
      <c r="B5223">
        <v>2019</v>
      </c>
      <c r="C5223" t="s">
        <v>698</v>
      </c>
      <c r="D5223">
        <v>2.3466999999999998</v>
      </c>
      <c r="E5223">
        <v>2.3466999999999998</v>
      </c>
      <c r="F5223">
        <v>2.3466999999999998</v>
      </c>
      <c r="G5223">
        <v>2.3466999999999998</v>
      </c>
      <c r="H5223">
        <v>2.3466999999999998</v>
      </c>
      <c r="I5223">
        <v>2.3466999999999998</v>
      </c>
      <c r="J5223">
        <v>2.3466999999999998</v>
      </c>
      <c r="K5223">
        <v>2.3466999999999998</v>
      </c>
      <c r="L5223">
        <v>2.3466999999999998</v>
      </c>
    </row>
    <row r="5224" spans="1:12" x14ac:dyDescent="0.25">
      <c r="A5224" t="s">
        <v>737</v>
      </c>
      <c r="B5224">
        <v>2019</v>
      </c>
      <c r="C5224" t="s">
        <v>699</v>
      </c>
      <c r="D5224">
        <v>0.20930000000000001</v>
      </c>
      <c r="E5224">
        <v>0.20930000000000001</v>
      </c>
      <c r="F5224">
        <v>0.17119999999999999</v>
      </c>
      <c r="G5224">
        <v>0.20930000000000001</v>
      </c>
      <c r="H5224">
        <v>0.17119999999999999</v>
      </c>
      <c r="I5224">
        <v>0.17119999999999999</v>
      </c>
      <c r="J5224">
        <v>0.20930000000000001</v>
      </c>
      <c r="K5224">
        <v>0.17119999999999999</v>
      </c>
      <c r="L5224">
        <v>0.17119999999999999</v>
      </c>
    </row>
    <row r="5225" spans="1:12" x14ac:dyDescent="0.25">
      <c r="A5225" t="s">
        <v>737</v>
      </c>
      <c r="B5225">
        <v>2019</v>
      </c>
      <c r="C5225" t="s">
        <v>700</v>
      </c>
      <c r="D5225">
        <v>2.0983000000000001</v>
      </c>
      <c r="E5225">
        <v>2.0404</v>
      </c>
      <c r="F5225">
        <v>2.0186999999999999</v>
      </c>
      <c r="G5225">
        <v>2.0983000000000001</v>
      </c>
      <c r="H5225">
        <v>1.9754</v>
      </c>
      <c r="I5225">
        <v>2.0186999999999999</v>
      </c>
      <c r="J5225">
        <v>2.0983000000000001</v>
      </c>
      <c r="K5225">
        <v>1.9754</v>
      </c>
      <c r="L5225">
        <v>1.9608000000000001</v>
      </c>
    </row>
    <row r="5226" spans="1:12" x14ac:dyDescent="0.25">
      <c r="A5226" t="s">
        <v>737</v>
      </c>
      <c r="B5226">
        <v>2019</v>
      </c>
      <c r="C5226" t="s">
        <v>698</v>
      </c>
      <c r="D5226">
        <v>1.6907000000000001</v>
      </c>
      <c r="E5226">
        <v>1.6907000000000001</v>
      </c>
      <c r="F5226">
        <v>1.6907000000000001</v>
      </c>
      <c r="G5226">
        <v>1.6907000000000001</v>
      </c>
      <c r="H5226">
        <v>1.6907000000000001</v>
      </c>
      <c r="I5226">
        <v>1.6907000000000001</v>
      </c>
      <c r="J5226">
        <v>1.6907000000000001</v>
      </c>
      <c r="K5226">
        <v>1.6907000000000001</v>
      </c>
      <c r="L5226">
        <v>1.6907000000000001</v>
      </c>
    </row>
    <row r="5227" spans="1:12" x14ac:dyDescent="0.25">
      <c r="A5227" t="s">
        <v>737</v>
      </c>
      <c r="B5227">
        <v>2019</v>
      </c>
      <c r="C5227" t="s">
        <v>701</v>
      </c>
      <c r="D5227">
        <v>2.3121999999999998</v>
      </c>
      <c r="E5227">
        <v>2.3121999999999998</v>
      </c>
      <c r="F5227">
        <v>2.3121999999999998</v>
      </c>
      <c r="G5227">
        <v>2.3121999999999998</v>
      </c>
      <c r="H5227">
        <v>2.3121999999999998</v>
      </c>
      <c r="I5227">
        <v>2.3121999999999998</v>
      </c>
      <c r="J5227">
        <v>2.3121999999999998</v>
      </c>
      <c r="K5227">
        <v>2.3121999999999998</v>
      </c>
      <c r="L5227">
        <v>2.3121999999999998</v>
      </c>
    </row>
    <row r="5228" spans="1:12" x14ac:dyDescent="0.25">
      <c r="A5228" t="s">
        <v>737</v>
      </c>
      <c r="B5228">
        <v>2019</v>
      </c>
      <c r="C5228" t="s">
        <v>697</v>
      </c>
      <c r="D5228">
        <v>6.7888000000000002</v>
      </c>
      <c r="E5228">
        <v>6.7309000000000001</v>
      </c>
      <c r="F5228">
        <v>6.4223999999999997</v>
      </c>
      <c r="G5228">
        <v>6.7888000000000002</v>
      </c>
      <c r="H5228">
        <v>6.3792</v>
      </c>
      <c r="I5228">
        <v>6.4223999999999997</v>
      </c>
      <c r="J5228">
        <v>6.7888000000000002</v>
      </c>
      <c r="K5228">
        <v>6.3792</v>
      </c>
      <c r="L5228">
        <v>6.3644999999999996</v>
      </c>
    </row>
    <row r="5229" spans="1:12" x14ac:dyDescent="0.25">
      <c r="A5229" t="s">
        <v>737</v>
      </c>
      <c r="B5229">
        <v>2019</v>
      </c>
      <c r="C5229" t="s">
        <v>702</v>
      </c>
      <c r="D5229">
        <v>0.39939999999999998</v>
      </c>
      <c r="E5229">
        <v>0.39939999999999998</v>
      </c>
      <c r="F5229">
        <v>0.15079999999999999</v>
      </c>
      <c r="G5229">
        <v>0.39939999999999998</v>
      </c>
      <c r="H5229">
        <v>0.15079999999999999</v>
      </c>
      <c r="I5229">
        <v>0.15079999999999999</v>
      </c>
      <c r="J5229">
        <v>0.39939999999999998</v>
      </c>
      <c r="K5229">
        <v>0.15079999999999999</v>
      </c>
      <c r="L5229">
        <v>0.15079999999999999</v>
      </c>
    </row>
    <row r="5230" spans="1:12" x14ac:dyDescent="0.25">
      <c r="A5230" t="s">
        <v>737</v>
      </c>
      <c r="B5230">
        <v>2019</v>
      </c>
      <c r="C5230" t="s">
        <v>703</v>
      </c>
      <c r="D5230">
        <v>7.8700000000000006E-2</v>
      </c>
      <c r="E5230">
        <v>7.8700000000000006E-2</v>
      </c>
      <c r="F5230">
        <v>7.8700000000000006E-2</v>
      </c>
      <c r="G5230">
        <v>7.8700000000000006E-2</v>
      </c>
      <c r="H5230">
        <v>7.8700000000000006E-2</v>
      </c>
      <c r="I5230">
        <v>7.8700000000000006E-2</v>
      </c>
      <c r="J5230">
        <v>7.8700000000000006E-2</v>
      </c>
      <c r="K5230">
        <v>7.8700000000000006E-2</v>
      </c>
      <c r="L5230">
        <v>7.8700000000000006E-2</v>
      </c>
    </row>
    <row r="5231" spans="1:12" x14ac:dyDescent="0.25">
      <c r="A5231" t="s">
        <v>738</v>
      </c>
      <c r="B5231">
        <v>2019</v>
      </c>
      <c r="C5231" t="s">
        <v>700</v>
      </c>
      <c r="D5231">
        <v>0.12540000000000001</v>
      </c>
      <c r="E5231">
        <v>0.12189999999999999</v>
      </c>
      <c r="F5231">
        <v>0.1206</v>
      </c>
      <c r="G5231">
        <v>0.12540000000000001</v>
      </c>
      <c r="H5231">
        <v>0.1181</v>
      </c>
      <c r="I5231">
        <v>0.1206</v>
      </c>
      <c r="J5231">
        <v>0.12540000000000001</v>
      </c>
      <c r="K5231">
        <v>0.1181</v>
      </c>
      <c r="L5231">
        <v>0.1172</v>
      </c>
    </row>
    <row r="5232" spans="1:12" x14ac:dyDescent="0.25">
      <c r="A5232" t="s">
        <v>738</v>
      </c>
      <c r="B5232">
        <v>2019</v>
      </c>
      <c r="C5232" t="s">
        <v>698</v>
      </c>
      <c r="D5232">
        <v>0.13150000000000001</v>
      </c>
      <c r="E5232">
        <v>0.13150000000000001</v>
      </c>
      <c r="F5232">
        <v>0.13150000000000001</v>
      </c>
      <c r="G5232">
        <v>0.13150000000000001</v>
      </c>
      <c r="H5232">
        <v>0.13150000000000001</v>
      </c>
      <c r="I5232">
        <v>0.13150000000000001</v>
      </c>
      <c r="J5232">
        <v>0.13150000000000001</v>
      </c>
      <c r="K5232">
        <v>0.13150000000000001</v>
      </c>
      <c r="L5232">
        <v>0.13150000000000001</v>
      </c>
    </row>
    <row r="5233" spans="1:12" x14ac:dyDescent="0.25">
      <c r="A5233" t="s">
        <v>738</v>
      </c>
      <c r="B5233">
        <v>2019</v>
      </c>
      <c r="C5233" t="s">
        <v>703</v>
      </c>
      <c r="D5233">
        <v>4.7000000000000002E-3</v>
      </c>
      <c r="E5233">
        <v>4.7000000000000002E-3</v>
      </c>
      <c r="F5233">
        <v>4.7000000000000002E-3</v>
      </c>
      <c r="G5233">
        <v>4.7000000000000002E-3</v>
      </c>
      <c r="H5233">
        <v>4.7000000000000002E-3</v>
      </c>
      <c r="I5233">
        <v>4.7000000000000002E-3</v>
      </c>
      <c r="J5233">
        <v>4.7000000000000002E-3</v>
      </c>
      <c r="K5233">
        <v>4.7000000000000002E-3</v>
      </c>
      <c r="L5233">
        <v>4.7000000000000002E-3</v>
      </c>
    </row>
    <row r="5234" spans="1:12" x14ac:dyDescent="0.25">
      <c r="A5234" t="s">
        <v>738</v>
      </c>
      <c r="B5234">
        <v>2019</v>
      </c>
      <c r="C5234" t="s">
        <v>699</v>
      </c>
      <c r="D5234">
        <v>1.2500000000000001E-2</v>
      </c>
      <c r="E5234">
        <v>1.2500000000000001E-2</v>
      </c>
      <c r="F5234">
        <v>1.0200000000000001E-2</v>
      </c>
      <c r="G5234">
        <v>1.2500000000000001E-2</v>
      </c>
      <c r="H5234">
        <v>1.0200000000000001E-2</v>
      </c>
      <c r="I5234">
        <v>1.0200000000000001E-2</v>
      </c>
      <c r="J5234">
        <v>1.2500000000000001E-2</v>
      </c>
      <c r="K5234">
        <v>1.0200000000000001E-2</v>
      </c>
      <c r="L5234">
        <v>1.0200000000000001E-2</v>
      </c>
    </row>
    <row r="5235" spans="1:12" x14ac:dyDescent="0.25">
      <c r="A5235" t="s">
        <v>738</v>
      </c>
      <c r="B5235">
        <v>2019</v>
      </c>
      <c r="C5235" t="s">
        <v>701</v>
      </c>
      <c r="D5235">
        <v>0.15840000000000001</v>
      </c>
      <c r="E5235">
        <v>0.15840000000000001</v>
      </c>
      <c r="F5235">
        <v>0.15840000000000001</v>
      </c>
      <c r="G5235">
        <v>0.15840000000000001</v>
      </c>
      <c r="H5235">
        <v>0.15840000000000001</v>
      </c>
      <c r="I5235">
        <v>0.15840000000000001</v>
      </c>
      <c r="J5235">
        <v>0.15840000000000001</v>
      </c>
      <c r="K5235">
        <v>0.15840000000000001</v>
      </c>
      <c r="L5235">
        <v>0.15840000000000001</v>
      </c>
    </row>
    <row r="5236" spans="1:12" x14ac:dyDescent="0.25">
      <c r="A5236" t="s">
        <v>738</v>
      </c>
      <c r="B5236">
        <v>2019</v>
      </c>
      <c r="C5236" t="s">
        <v>702</v>
      </c>
      <c r="D5236">
        <v>2.3900000000000001E-2</v>
      </c>
      <c r="E5236">
        <v>2.3900000000000001E-2</v>
      </c>
      <c r="F5236">
        <v>8.9999999999999993E-3</v>
      </c>
      <c r="G5236">
        <v>2.3900000000000001E-2</v>
      </c>
      <c r="H5236">
        <v>8.9999999999999993E-3</v>
      </c>
      <c r="I5236">
        <v>8.9999999999999993E-3</v>
      </c>
      <c r="J5236">
        <v>2.3900000000000001E-2</v>
      </c>
      <c r="K5236">
        <v>8.9999999999999993E-3</v>
      </c>
      <c r="L5236">
        <v>8.9999999999999993E-3</v>
      </c>
    </row>
    <row r="5237" spans="1:12" x14ac:dyDescent="0.25">
      <c r="A5237" t="s">
        <v>738</v>
      </c>
      <c r="B5237">
        <v>2019</v>
      </c>
      <c r="C5237" t="s">
        <v>697</v>
      </c>
      <c r="D5237">
        <v>0.45639999999999997</v>
      </c>
      <c r="E5237">
        <v>0.45300000000000001</v>
      </c>
      <c r="F5237">
        <v>0.4345</v>
      </c>
      <c r="G5237">
        <v>0.45639999999999997</v>
      </c>
      <c r="H5237">
        <v>0.43190000000000001</v>
      </c>
      <c r="I5237">
        <v>0.4345</v>
      </c>
      <c r="J5237">
        <v>0.45639999999999997</v>
      </c>
      <c r="K5237">
        <v>0.43190000000000001</v>
      </c>
      <c r="L5237">
        <v>0.43109999999999998</v>
      </c>
    </row>
    <row r="5238" spans="1:12" x14ac:dyDescent="0.25">
      <c r="A5238" t="s">
        <v>739</v>
      </c>
      <c r="B5238">
        <v>2019</v>
      </c>
      <c r="C5238" t="s">
        <v>703</v>
      </c>
      <c r="D5238">
        <v>8.6800000000000002E-2</v>
      </c>
      <c r="E5238">
        <v>8.6800000000000002E-2</v>
      </c>
      <c r="F5238">
        <v>8.6800000000000002E-2</v>
      </c>
      <c r="G5238">
        <v>8.6800000000000002E-2</v>
      </c>
      <c r="H5238">
        <v>8.6800000000000002E-2</v>
      </c>
      <c r="I5238">
        <v>8.6800000000000002E-2</v>
      </c>
      <c r="J5238">
        <v>8.6800000000000002E-2</v>
      </c>
      <c r="K5238">
        <v>8.6800000000000002E-2</v>
      </c>
      <c r="L5238">
        <v>8.6800000000000002E-2</v>
      </c>
    </row>
    <row r="5239" spans="1:12" x14ac:dyDescent="0.25">
      <c r="A5239" t="s">
        <v>739</v>
      </c>
      <c r="B5239">
        <v>2019</v>
      </c>
      <c r="C5239" t="s">
        <v>697</v>
      </c>
      <c r="D5239">
        <v>7.4774000000000003</v>
      </c>
      <c r="E5239">
        <v>7.4135999999999997</v>
      </c>
      <c r="F5239">
        <v>7.0735000000000001</v>
      </c>
      <c r="G5239">
        <v>7.4774000000000003</v>
      </c>
      <c r="H5239">
        <v>7.0259</v>
      </c>
      <c r="I5239">
        <v>7.0735000000000001</v>
      </c>
      <c r="J5239">
        <v>7.4774000000000003</v>
      </c>
      <c r="K5239">
        <v>7.0259</v>
      </c>
      <c r="L5239">
        <v>7.0098000000000003</v>
      </c>
    </row>
    <row r="5240" spans="1:12" x14ac:dyDescent="0.25">
      <c r="A5240" t="s">
        <v>739</v>
      </c>
      <c r="B5240">
        <v>2019</v>
      </c>
      <c r="C5240" t="s">
        <v>701</v>
      </c>
      <c r="D5240">
        <v>2.4540000000000002</v>
      </c>
      <c r="E5240">
        <v>2.4540000000000002</v>
      </c>
      <c r="F5240">
        <v>2.4540000000000002</v>
      </c>
      <c r="G5240">
        <v>2.4540000000000002</v>
      </c>
      <c r="H5240">
        <v>2.4540000000000002</v>
      </c>
      <c r="I5240">
        <v>2.4540000000000002</v>
      </c>
      <c r="J5240">
        <v>2.4540000000000002</v>
      </c>
      <c r="K5240">
        <v>2.4540000000000002</v>
      </c>
      <c r="L5240">
        <v>2.4540000000000002</v>
      </c>
    </row>
    <row r="5241" spans="1:12" x14ac:dyDescent="0.25">
      <c r="A5241" t="s">
        <v>739</v>
      </c>
      <c r="B5241">
        <v>2019</v>
      </c>
      <c r="C5241" t="s">
        <v>698</v>
      </c>
      <c r="D5241">
        <v>1.9528000000000001</v>
      </c>
      <c r="E5241">
        <v>1.9528000000000001</v>
      </c>
      <c r="F5241">
        <v>1.9528000000000001</v>
      </c>
      <c r="G5241">
        <v>1.9528000000000001</v>
      </c>
      <c r="H5241">
        <v>1.9528000000000001</v>
      </c>
      <c r="I5241">
        <v>1.9528000000000001</v>
      </c>
      <c r="J5241">
        <v>1.9528000000000001</v>
      </c>
      <c r="K5241">
        <v>1.9528000000000001</v>
      </c>
      <c r="L5241">
        <v>1.9528000000000001</v>
      </c>
    </row>
    <row r="5242" spans="1:12" x14ac:dyDescent="0.25">
      <c r="A5242" t="s">
        <v>739</v>
      </c>
      <c r="B5242">
        <v>2019</v>
      </c>
      <c r="C5242" t="s">
        <v>699</v>
      </c>
      <c r="D5242">
        <v>0.23069999999999999</v>
      </c>
      <c r="E5242">
        <v>0.23069999999999999</v>
      </c>
      <c r="F5242">
        <v>0.18870000000000001</v>
      </c>
      <c r="G5242">
        <v>0.23069999999999999</v>
      </c>
      <c r="H5242">
        <v>0.18870000000000001</v>
      </c>
      <c r="I5242">
        <v>0.18870000000000001</v>
      </c>
      <c r="J5242">
        <v>0.23069999999999999</v>
      </c>
      <c r="K5242">
        <v>0.18870000000000001</v>
      </c>
      <c r="L5242">
        <v>0.18870000000000001</v>
      </c>
    </row>
    <row r="5243" spans="1:12" x14ac:dyDescent="0.25">
      <c r="A5243" t="s">
        <v>739</v>
      </c>
      <c r="B5243">
        <v>2019</v>
      </c>
      <c r="C5243" t="s">
        <v>700</v>
      </c>
      <c r="D5243">
        <v>2.3128000000000002</v>
      </c>
      <c r="E5243">
        <v>2.2490000000000001</v>
      </c>
      <c r="F5243">
        <v>2.2250000000000001</v>
      </c>
      <c r="G5243">
        <v>2.3128000000000002</v>
      </c>
      <c r="H5243">
        <v>2.1774</v>
      </c>
      <c r="I5243">
        <v>2.2250000000000001</v>
      </c>
      <c r="J5243">
        <v>2.3128000000000002</v>
      </c>
      <c r="K5243">
        <v>2.1774</v>
      </c>
      <c r="L5243">
        <v>2.1613000000000002</v>
      </c>
    </row>
    <row r="5244" spans="1:12" x14ac:dyDescent="0.25">
      <c r="A5244" t="s">
        <v>739</v>
      </c>
      <c r="B5244">
        <v>2019</v>
      </c>
      <c r="C5244" t="s">
        <v>702</v>
      </c>
      <c r="D5244">
        <v>0.44030000000000002</v>
      </c>
      <c r="E5244">
        <v>0.44030000000000002</v>
      </c>
      <c r="F5244">
        <v>0.16619999999999999</v>
      </c>
      <c r="G5244">
        <v>0.44030000000000002</v>
      </c>
      <c r="H5244">
        <v>0.16619999999999999</v>
      </c>
      <c r="I5244">
        <v>0.16619999999999999</v>
      </c>
      <c r="J5244">
        <v>0.44030000000000002</v>
      </c>
      <c r="K5244">
        <v>0.16619999999999999</v>
      </c>
      <c r="L5244">
        <v>0.16619999999999999</v>
      </c>
    </row>
    <row r="5245" spans="1:12" x14ac:dyDescent="0.25">
      <c r="A5245" t="s">
        <v>740</v>
      </c>
      <c r="B5245">
        <v>2019</v>
      </c>
      <c r="C5245" t="s">
        <v>702</v>
      </c>
      <c r="D5245">
        <v>0.1406</v>
      </c>
      <c r="E5245">
        <v>0.1406</v>
      </c>
      <c r="F5245">
        <v>5.3100000000000001E-2</v>
      </c>
      <c r="G5245">
        <v>0.1406</v>
      </c>
      <c r="H5245">
        <v>5.3100000000000001E-2</v>
      </c>
      <c r="I5245">
        <v>5.3100000000000001E-2</v>
      </c>
      <c r="J5245">
        <v>0.1406</v>
      </c>
      <c r="K5245">
        <v>5.3100000000000001E-2</v>
      </c>
      <c r="L5245">
        <v>5.3100000000000001E-2</v>
      </c>
    </row>
    <row r="5246" spans="1:12" x14ac:dyDescent="0.25">
      <c r="A5246" t="s">
        <v>740</v>
      </c>
      <c r="B5246">
        <v>2019</v>
      </c>
      <c r="C5246" t="s">
        <v>697</v>
      </c>
      <c r="D5246">
        <v>2.5253999999999999</v>
      </c>
      <c r="E5246">
        <v>2.5049999999999999</v>
      </c>
      <c r="F5246">
        <v>2.3963999999999999</v>
      </c>
      <c r="G5246">
        <v>2.5253999999999999</v>
      </c>
      <c r="H5246">
        <v>2.3812000000000002</v>
      </c>
      <c r="I5246">
        <v>2.3963999999999999</v>
      </c>
      <c r="J5246">
        <v>2.5253999999999999</v>
      </c>
      <c r="K5246">
        <v>2.3812000000000002</v>
      </c>
      <c r="L5246">
        <v>2.3759999999999999</v>
      </c>
    </row>
    <row r="5247" spans="1:12" x14ac:dyDescent="0.25">
      <c r="A5247" t="s">
        <v>740</v>
      </c>
      <c r="B5247">
        <v>2019</v>
      </c>
      <c r="C5247" t="s">
        <v>698</v>
      </c>
      <c r="D5247">
        <v>0.70809999999999995</v>
      </c>
      <c r="E5247">
        <v>0.70809999999999995</v>
      </c>
      <c r="F5247">
        <v>0.70809999999999995</v>
      </c>
      <c r="G5247">
        <v>0.70809999999999995</v>
      </c>
      <c r="H5247">
        <v>0.70809999999999995</v>
      </c>
      <c r="I5247">
        <v>0.70809999999999995</v>
      </c>
      <c r="J5247">
        <v>0.70809999999999995</v>
      </c>
      <c r="K5247">
        <v>0.70809999999999995</v>
      </c>
      <c r="L5247">
        <v>0.70809999999999995</v>
      </c>
    </row>
    <row r="5248" spans="1:12" x14ac:dyDescent="0.25">
      <c r="A5248" t="s">
        <v>740</v>
      </c>
      <c r="B5248">
        <v>2019</v>
      </c>
      <c r="C5248" t="s">
        <v>700</v>
      </c>
      <c r="D5248">
        <v>0.73880000000000001</v>
      </c>
      <c r="E5248">
        <v>0.71840000000000004</v>
      </c>
      <c r="F5248">
        <v>0.71079999999999999</v>
      </c>
      <c r="G5248">
        <v>0.73880000000000001</v>
      </c>
      <c r="H5248">
        <v>0.69550000000000001</v>
      </c>
      <c r="I5248">
        <v>0.71079999999999999</v>
      </c>
      <c r="J5248">
        <v>0.73880000000000001</v>
      </c>
      <c r="K5248">
        <v>0.69550000000000001</v>
      </c>
      <c r="L5248">
        <v>0.69040000000000001</v>
      </c>
    </row>
    <row r="5249" spans="1:12" x14ac:dyDescent="0.25">
      <c r="A5249" t="s">
        <v>740</v>
      </c>
      <c r="B5249">
        <v>2019</v>
      </c>
      <c r="C5249" t="s">
        <v>703</v>
      </c>
      <c r="D5249">
        <v>2.7699999999999999E-2</v>
      </c>
      <c r="E5249">
        <v>2.7699999999999999E-2</v>
      </c>
      <c r="F5249">
        <v>2.7699999999999999E-2</v>
      </c>
      <c r="G5249">
        <v>2.7699999999999999E-2</v>
      </c>
      <c r="H5249">
        <v>2.7699999999999999E-2</v>
      </c>
      <c r="I5249">
        <v>2.7699999999999999E-2</v>
      </c>
      <c r="J5249">
        <v>2.7699999999999999E-2</v>
      </c>
      <c r="K5249">
        <v>2.7699999999999999E-2</v>
      </c>
      <c r="L5249">
        <v>2.7699999999999999E-2</v>
      </c>
    </row>
    <row r="5250" spans="1:12" x14ac:dyDescent="0.25">
      <c r="A5250" t="s">
        <v>740</v>
      </c>
      <c r="B5250">
        <v>2019</v>
      </c>
      <c r="C5250" t="s">
        <v>701</v>
      </c>
      <c r="D5250">
        <v>0.83640000000000003</v>
      </c>
      <c r="E5250">
        <v>0.83640000000000003</v>
      </c>
      <c r="F5250">
        <v>0.83640000000000003</v>
      </c>
      <c r="G5250">
        <v>0.83640000000000003</v>
      </c>
      <c r="H5250">
        <v>0.83640000000000003</v>
      </c>
      <c r="I5250">
        <v>0.83640000000000003</v>
      </c>
      <c r="J5250">
        <v>0.83640000000000003</v>
      </c>
      <c r="K5250">
        <v>0.83640000000000003</v>
      </c>
      <c r="L5250">
        <v>0.83640000000000003</v>
      </c>
    </row>
    <row r="5251" spans="1:12" x14ac:dyDescent="0.25">
      <c r="A5251" t="s">
        <v>740</v>
      </c>
      <c r="B5251">
        <v>2019</v>
      </c>
      <c r="C5251" t="s">
        <v>699</v>
      </c>
      <c r="D5251">
        <v>7.3700000000000002E-2</v>
      </c>
      <c r="E5251">
        <v>7.3700000000000002E-2</v>
      </c>
      <c r="F5251">
        <v>6.0299999999999999E-2</v>
      </c>
      <c r="G5251">
        <v>7.3700000000000002E-2</v>
      </c>
      <c r="H5251">
        <v>6.0299999999999999E-2</v>
      </c>
      <c r="I5251">
        <v>6.0299999999999999E-2</v>
      </c>
      <c r="J5251">
        <v>7.3700000000000002E-2</v>
      </c>
      <c r="K5251">
        <v>6.0299999999999999E-2</v>
      </c>
      <c r="L5251">
        <v>6.0299999999999999E-2</v>
      </c>
    </row>
    <row r="5252" spans="1:12" x14ac:dyDescent="0.25">
      <c r="A5252" t="s">
        <v>741</v>
      </c>
      <c r="B5252">
        <v>2019</v>
      </c>
      <c r="C5252" t="s">
        <v>703</v>
      </c>
      <c r="D5252">
        <v>3.1399999999999997E-2</v>
      </c>
      <c r="E5252">
        <v>3.1399999999999997E-2</v>
      </c>
      <c r="F5252">
        <v>3.1399999999999997E-2</v>
      </c>
      <c r="G5252">
        <v>3.1399999999999997E-2</v>
      </c>
      <c r="H5252">
        <v>3.1399999999999997E-2</v>
      </c>
      <c r="I5252">
        <v>3.1399999999999997E-2</v>
      </c>
      <c r="J5252">
        <v>3.1399999999999997E-2</v>
      </c>
      <c r="K5252">
        <v>3.1399999999999997E-2</v>
      </c>
      <c r="L5252">
        <v>3.1399999999999997E-2</v>
      </c>
    </row>
    <row r="5253" spans="1:12" x14ac:dyDescent="0.25">
      <c r="A5253" t="s">
        <v>741</v>
      </c>
      <c r="B5253">
        <v>2019</v>
      </c>
      <c r="C5253" t="s">
        <v>699</v>
      </c>
      <c r="D5253">
        <v>8.3400000000000002E-2</v>
      </c>
      <c r="E5253">
        <v>8.3400000000000002E-2</v>
      </c>
      <c r="F5253">
        <v>6.8199999999999997E-2</v>
      </c>
      <c r="G5253">
        <v>8.3400000000000002E-2</v>
      </c>
      <c r="H5253">
        <v>6.8199999999999997E-2</v>
      </c>
      <c r="I5253">
        <v>6.8199999999999997E-2</v>
      </c>
      <c r="J5253">
        <v>8.3400000000000002E-2</v>
      </c>
      <c r="K5253">
        <v>6.8199999999999997E-2</v>
      </c>
      <c r="L5253">
        <v>6.8199999999999997E-2</v>
      </c>
    </row>
    <row r="5254" spans="1:12" x14ac:dyDescent="0.25">
      <c r="A5254" t="s">
        <v>741</v>
      </c>
      <c r="B5254">
        <v>2019</v>
      </c>
      <c r="C5254" t="s">
        <v>700</v>
      </c>
      <c r="D5254">
        <v>0.83579999999999999</v>
      </c>
      <c r="E5254">
        <v>0.81279999999999997</v>
      </c>
      <c r="F5254">
        <v>0.80410000000000004</v>
      </c>
      <c r="G5254">
        <v>0.83579999999999999</v>
      </c>
      <c r="H5254">
        <v>0.78690000000000004</v>
      </c>
      <c r="I5254">
        <v>0.80410000000000004</v>
      </c>
      <c r="J5254">
        <v>0.83579999999999999</v>
      </c>
      <c r="K5254">
        <v>0.78690000000000004</v>
      </c>
      <c r="L5254">
        <v>0.78110000000000002</v>
      </c>
    </row>
    <row r="5255" spans="1:12" x14ac:dyDescent="0.25">
      <c r="A5255" t="s">
        <v>741</v>
      </c>
      <c r="B5255">
        <v>2019</v>
      </c>
      <c r="C5255" t="s">
        <v>698</v>
      </c>
      <c r="D5255">
        <v>0.55869999999999997</v>
      </c>
      <c r="E5255">
        <v>0.55869999999999997</v>
      </c>
      <c r="F5255">
        <v>0.55869999999999997</v>
      </c>
      <c r="G5255">
        <v>0.55869999999999997</v>
      </c>
      <c r="H5255">
        <v>0.55869999999999997</v>
      </c>
      <c r="I5255">
        <v>0.55869999999999997</v>
      </c>
      <c r="J5255">
        <v>0.55869999999999997</v>
      </c>
      <c r="K5255">
        <v>0.55869999999999997</v>
      </c>
      <c r="L5255">
        <v>0.55869999999999997</v>
      </c>
    </row>
    <row r="5256" spans="1:12" x14ac:dyDescent="0.25">
      <c r="A5256" t="s">
        <v>741</v>
      </c>
      <c r="B5256">
        <v>2019</v>
      </c>
      <c r="C5256" t="s">
        <v>697</v>
      </c>
      <c r="D5256">
        <v>2.4506000000000001</v>
      </c>
      <c r="E5256">
        <v>2.4276</v>
      </c>
      <c r="F5256">
        <v>2.3047</v>
      </c>
      <c r="G5256">
        <v>2.4506000000000001</v>
      </c>
      <c r="H5256">
        <v>2.2873999999999999</v>
      </c>
      <c r="I5256">
        <v>2.3047</v>
      </c>
      <c r="J5256">
        <v>2.4506000000000001</v>
      </c>
      <c r="K5256">
        <v>2.2873999999999999</v>
      </c>
      <c r="L5256">
        <v>2.2816000000000001</v>
      </c>
    </row>
    <row r="5257" spans="1:12" x14ac:dyDescent="0.25">
      <c r="A5257" t="s">
        <v>741</v>
      </c>
      <c r="B5257">
        <v>2019</v>
      </c>
      <c r="C5257" t="s">
        <v>702</v>
      </c>
      <c r="D5257">
        <v>0.15909999999999999</v>
      </c>
      <c r="E5257">
        <v>0.15909999999999999</v>
      </c>
      <c r="F5257">
        <v>6.0100000000000001E-2</v>
      </c>
      <c r="G5257">
        <v>0.15909999999999999</v>
      </c>
      <c r="H5257">
        <v>6.0100000000000001E-2</v>
      </c>
      <c r="I5257">
        <v>6.0100000000000001E-2</v>
      </c>
      <c r="J5257">
        <v>0.15909999999999999</v>
      </c>
      <c r="K5257">
        <v>6.0100000000000001E-2</v>
      </c>
      <c r="L5257">
        <v>6.0100000000000001E-2</v>
      </c>
    </row>
    <row r="5258" spans="1:12" x14ac:dyDescent="0.25">
      <c r="A5258" t="s">
        <v>741</v>
      </c>
      <c r="B5258">
        <v>2019</v>
      </c>
      <c r="C5258" t="s">
        <v>701</v>
      </c>
      <c r="D5258">
        <v>0.78220000000000001</v>
      </c>
      <c r="E5258">
        <v>0.78220000000000001</v>
      </c>
      <c r="F5258">
        <v>0.78220000000000001</v>
      </c>
      <c r="G5258">
        <v>0.78220000000000001</v>
      </c>
      <c r="H5258">
        <v>0.78220000000000001</v>
      </c>
      <c r="I5258">
        <v>0.78220000000000001</v>
      </c>
      <c r="J5258">
        <v>0.78220000000000001</v>
      </c>
      <c r="K5258">
        <v>0.78220000000000001</v>
      </c>
      <c r="L5258">
        <v>0.78220000000000001</v>
      </c>
    </row>
    <row r="5259" spans="1:12" x14ac:dyDescent="0.25">
      <c r="A5259" t="s">
        <v>742</v>
      </c>
      <c r="B5259">
        <v>2019</v>
      </c>
      <c r="C5259" t="s">
        <v>702</v>
      </c>
      <c r="D5259">
        <v>0.48299999999999998</v>
      </c>
      <c r="E5259">
        <v>0.48299999999999998</v>
      </c>
      <c r="F5259">
        <v>0.18240000000000001</v>
      </c>
      <c r="G5259">
        <v>0.48299999999999998</v>
      </c>
      <c r="H5259">
        <v>0.18240000000000001</v>
      </c>
      <c r="I5259">
        <v>0.18240000000000001</v>
      </c>
      <c r="J5259">
        <v>0.48299999999999998</v>
      </c>
      <c r="K5259">
        <v>0.18240000000000001</v>
      </c>
      <c r="L5259">
        <v>0.18240000000000001</v>
      </c>
    </row>
    <row r="5260" spans="1:12" x14ac:dyDescent="0.25">
      <c r="A5260" t="s">
        <v>742</v>
      </c>
      <c r="B5260">
        <v>2019</v>
      </c>
      <c r="C5260" t="s">
        <v>699</v>
      </c>
      <c r="D5260">
        <v>0.25309999999999999</v>
      </c>
      <c r="E5260">
        <v>0.25309999999999999</v>
      </c>
      <c r="F5260">
        <v>0.20699999999999999</v>
      </c>
      <c r="G5260">
        <v>0.25309999999999999</v>
      </c>
      <c r="H5260">
        <v>0.20699999999999999</v>
      </c>
      <c r="I5260">
        <v>0.20699999999999999</v>
      </c>
      <c r="J5260">
        <v>0.25309999999999999</v>
      </c>
      <c r="K5260">
        <v>0.20699999999999999</v>
      </c>
      <c r="L5260">
        <v>0.20699999999999999</v>
      </c>
    </row>
    <row r="5261" spans="1:12" x14ac:dyDescent="0.25">
      <c r="A5261" t="s">
        <v>742</v>
      </c>
      <c r="B5261">
        <v>2019</v>
      </c>
      <c r="C5261" t="s">
        <v>697</v>
      </c>
      <c r="D5261">
        <v>7.3388999999999998</v>
      </c>
      <c r="E5261">
        <v>7.2690000000000001</v>
      </c>
      <c r="F5261">
        <v>6.8959000000000001</v>
      </c>
      <c r="G5261">
        <v>7.3388999999999998</v>
      </c>
      <c r="H5261">
        <v>6.8436000000000003</v>
      </c>
      <c r="I5261">
        <v>6.8959000000000001</v>
      </c>
      <c r="J5261">
        <v>7.3388999999999998</v>
      </c>
      <c r="K5261">
        <v>6.8436000000000003</v>
      </c>
      <c r="L5261">
        <v>6.8258999999999999</v>
      </c>
    </row>
    <row r="5262" spans="1:12" x14ac:dyDescent="0.25">
      <c r="A5262" t="s">
        <v>742</v>
      </c>
      <c r="B5262">
        <v>2019</v>
      </c>
      <c r="C5262" t="s">
        <v>700</v>
      </c>
      <c r="D5262">
        <v>2.5373000000000001</v>
      </c>
      <c r="E5262">
        <v>2.4672999999999998</v>
      </c>
      <c r="F5262">
        <v>2.4409999999999998</v>
      </c>
      <c r="G5262">
        <v>2.5373000000000001</v>
      </c>
      <c r="H5262">
        <v>2.3887</v>
      </c>
      <c r="I5262">
        <v>2.4409999999999998</v>
      </c>
      <c r="J5262">
        <v>2.5373000000000001</v>
      </c>
      <c r="K5262">
        <v>2.3887</v>
      </c>
      <c r="L5262">
        <v>2.3711000000000002</v>
      </c>
    </row>
    <row r="5263" spans="1:12" x14ac:dyDescent="0.25">
      <c r="A5263" t="s">
        <v>742</v>
      </c>
      <c r="B5263">
        <v>2019</v>
      </c>
      <c r="C5263" t="s">
        <v>698</v>
      </c>
      <c r="D5263">
        <v>1.7035</v>
      </c>
      <c r="E5263">
        <v>1.7035</v>
      </c>
      <c r="F5263">
        <v>1.7035</v>
      </c>
      <c r="G5263">
        <v>1.7035</v>
      </c>
      <c r="H5263">
        <v>1.7035</v>
      </c>
      <c r="I5263">
        <v>1.7035</v>
      </c>
      <c r="J5263">
        <v>1.7035</v>
      </c>
      <c r="K5263">
        <v>1.7035</v>
      </c>
      <c r="L5263">
        <v>1.7035</v>
      </c>
    </row>
    <row r="5264" spans="1:12" x14ac:dyDescent="0.25">
      <c r="A5264" t="s">
        <v>742</v>
      </c>
      <c r="B5264">
        <v>2019</v>
      </c>
      <c r="C5264" t="s">
        <v>701</v>
      </c>
      <c r="D5264">
        <v>2.2667000000000002</v>
      </c>
      <c r="E5264">
        <v>2.2667000000000002</v>
      </c>
      <c r="F5264">
        <v>2.2667000000000002</v>
      </c>
      <c r="G5264">
        <v>2.2667000000000002</v>
      </c>
      <c r="H5264">
        <v>2.2667000000000002</v>
      </c>
      <c r="I5264">
        <v>2.2667000000000002</v>
      </c>
      <c r="J5264">
        <v>2.2667000000000002</v>
      </c>
      <c r="K5264">
        <v>2.2667000000000002</v>
      </c>
      <c r="L5264">
        <v>2.2667000000000002</v>
      </c>
    </row>
    <row r="5265" spans="1:12" x14ac:dyDescent="0.25">
      <c r="A5265" t="s">
        <v>742</v>
      </c>
      <c r="B5265">
        <v>2019</v>
      </c>
      <c r="C5265" t="s">
        <v>703</v>
      </c>
      <c r="D5265">
        <v>9.5200000000000007E-2</v>
      </c>
      <c r="E5265">
        <v>9.5200000000000007E-2</v>
      </c>
      <c r="F5265">
        <v>9.5200000000000007E-2</v>
      </c>
      <c r="G5265">
        <v>9.5200000000000007E-2</v>
      </c>
      <c r="H5265">
        <v>9.5200000000000007E-2</v>
      </c>
      <c r="I5265">
        <v>9.5200000000000007E-2</v>
      </c>
      <c r="J5265">
        <v>9.5200000000000007E-2</v>
      </c>
      <c r="K5265">
        <v>9.5200000000000007E-2</v>
      </c>
      <c r="L5265">
        <v>9.5200000000000007E-2</v>
      </c>
    </row>
    <row r="5266" spans="1:12" x14ac:dyDescent="0.25">
      <c r="A5266" t="s">
        <v>743</v>
      </c>
      <c r="B5266">
        <v>2019</v>
      </c>
      <c r="C5266" t="s">
        <v>697</v>
      </c>
      <c r="D5266">
        <v>0.64459999999999995</v>
      </c>
      <c r="E5266">
        <v>0.63829999999999998</v>
      </c>
      <c r="F5266">
        <v>0.60470000000000002</v>
      </c>
      <c r="G5266">
        <v>0.64459999999999995</v>
      </c>
      <c r="H5266">
        <v>0.6</v>
      </c>
      <c r="I5266">
        <v>0.60470000000000002</v>
      </c>
      <c r="J5266">
        <v>0.64459999999999995</v>
      </c>
      <c r="K5266">
        <v>0.6</v>
      </c>
      <c r="L5266">
        <v>0.59840000000000004</v>
      </c>
    </row>
    <row r="5267" spans="1:12" x14ac:dyDescent="0.25">
      <c r="A5267" t="s">
        <v>743</v>
      </c>
      <c r="B5267">
        <v>2019</v>
      </c>
      <c r="C5267" t="s">
        <v>698</v>
      </c>
      <c r="D5267">
        <v>0.1454</v>
      </c>
      <c r="E5267">
        <v>0.1454</v>
      </c>
      <c r="F5267">
        <v>0.1454</v>
      </c>
      <c r="G5267">
        <v>0.1454</v>
      </c>
      <c r="H5267">
        <v>0.1454</v>
      </c>
      <c r="I5267">
        <v>0.1454</v>
      </c>
      <c r="J5267">
        <v>0.1454</v>
      </c>
      <c r="K5267">
        <v>0.1454</v>
      </c>
      <c r="L5267">
        <v>0.1454</v>
      </c>
    </row>
    <row r="5268" spans="1:12" x14ac:dyDescent="0.25">
      <c r="A5268" t="s">
        <v>743</v>
      </c>
      <c r="B5268">
        <v>2019</v>
      </c>
      <c r="C5268" t="s">
        <v>699</v>
      </c>
      <c r="D5268">
        <v>2.2800000000000001E-2</v>
      </c>
      <c r="E5268">
        <v>2.2800000000000001E-2</v>
      </c>
      <c r="F5268">
        <v>1.8700000000000001E-2</v>
      </c>
      <c r="G5268">
        <v>2.2800000000000001E-2</v>
      </c>
      <c r="H5268">
        <v>1.8700000000000001E-2</v>
      </c>
      <c r="I5268">
        <v>1.8700000000000001E-2</v>
      </c>
      <c r="J5268">
        <v>2.2800000000000001E-2</v>
      </c>
      <c r="K5268">
        <v>1.8700000000000001E-2</v>
      </c>
      <c r="L5268">
        <v>1.8700000000000001E-2</v>
      </c>
    </row>
    <row r="5269" spans="1:12" x14ac:dyDescent="0.25">
      <c r="A5269" t="s">
        <v>743</v>
      </c>
      <c r="B5269">
        <v>2019</v>
      </c>
      <c r="C5269" t="s">
        <v>700</v>
      </c>
      <c r="D5269">
        <v>0.2288</v>
      </c>
      <c r="E5269">
        <v>0.2225</v>
      </c>
      <c r="F5269">
        <v>0.22009999999999999</v>
      </c>
      <c r="G5269">
        <v>0.2288</v>
      </c>
      <c r="H5269">
        <v>0.21540000000000001</v>
      </c>
      <c r="I5269">
        <v>0.22009999999999999</v>
      </c>
      <c r="J5269">
        <v>0.2288</v>
      </c>
      <c r="K5269">
        <v>0.21540000000000001</v>
      </c>
      <c r="L5269">
        <v>0.21379999999999999</v>
      </c>
    </row>
    <row r="5270" spans="1:12" x14ac:dyDescent="0.25">
      <c r="A5270" t="s">
        <v>743</v>
      </c>
      <c r="B5270">
        <v>2019</v>
      </c>
      <c r="C5270" t="s">
        <v>702</v>
      </c>
      <c r="D5270">
        <v>4.36E-2</v>
      </c>
      <c r="E5270">
        <v>4.36E-2</v>
      </c>
      <c r="F5270">
        <v>1.6400000000000001E-2</v>
      </c>
      <c r="G5270">
        <v>4.36E-2</v>
      </c>
      <c r="H5270">
        <v>1.6400000000000001E-2</v>
      </c>
      <c r="I5270">
        <v>1.6400000000000001E-2</v>
      </c>
      <c r="J5270">
        <v>4.36E-2</v>
      </c>
      <c r="K5270">
        <v>1.6400000000000001E-2</v>
      </c>
      <c r="L5270">
        <v>1.6400000000000001E-2</v>
      </c>
    </row>
    <row r="5271" spans="1:12" x14ac:dyDescent="0.25">
      <c r="A5271" t="s">
        <v>743</v>
      </c>
      <c r="B5271">
        <v>2019</v>
      </c>
      <c r="C5271" t="s">
        <v>701</v>
      </c>
      <c r="D5271">
        <v>0.19550000000000001</v>
      </c>
      <c r="E5271">
        <v>0.19550000000000001</v>
      </c>
      <c r="F5271">
        <v>0.19550000000000001</v>
      </c>
      <c r="G5271">
        <v>0.19550000000000001</v>
      </c>
      <c r="H5271">
        <v>0.19550000000000001</v>
      </c>
      <c r="I5271">
        <v>0.19550000000000001</v>
      </c>
      <c r="J5271">
        <v>0.19550000000000001</v>
      </c>
      <c r="K5271">
        <v>0.19550000000000001</v>
      </c>
      <c r="L5271">
        <v>0.19550000000000001</v>
      </c>
    </row>
    <row r="5272" spans="1:12" x14ac:dyDescent="0.25">
      <c r="A5272" t="s">
        <v>743</v>
      </c>
      <c r="B5272">
        <v>2019</v>
      </c>
      <c r="C5272" t="s">
        <v>703</v>
      </c>
      <c r="D5272">
        <v>8.6E-3</v>
      </c>
      <c r="E5272">
        <v>8.6E-3</v>
      </c>
      <c r="F5272">
        <v>8.6E-3</v>
      </c>
      <c r="G5272">
        <v>8.6E-3</v>
      </c>
      <c r="H5272">
        <v>8.6E-3</v>
      </c>
      <c r="I5272">
        <v>8.6E-3</v>
      </c>
      <c r="J5272">
        <v>8.6E-3</v>
      </c>
      <c r="K5272">
        <v>8.6E-3</v>
      </c>
      <c r="L5272">
        <v>8.6E-3</v>
      </c>
    </row>
    <row r="5273" spans="1:12" x14ac:dyDescent="0.25">
      <c r="A5273" t="s">
        <v>744</v>
      </c>
      <c r="B5273">
        <v>2019</v>
      </c>
      <c r="C5273" t="s">
        <v>699</v>
      </c>
      <c r="D5273">
        <v>9.4899999999999998E-2</v>
      </c>
      <c r="E5273">
        <v>9.4899999999999998E-2</v>
      </c>
      <c r="F5273">
        <v>7.7600000000000002E-2</v>
      </c>
      <c r="G5273">
        <v>9.4899999999999998E-2</v>
      </c>
      <c r="H5273">
        <v>7.7600000000000002E-2</v>
      </c>
      <c r="I5273">
        <v>7.7600000000000002E-2</v>
      </c>
      <c r="J5273">
        <v>9.4899999999999998E-2</v>
      </c>
      <c r="K5273">
        <v>7.7600000000000002E-2</v>
      </c>
      <c r="L5273">
        <v>7.7600000000000002E-2</v>
      </c>
    </row>
    <row r="5274" spans="1:12" x14ac:dyDescent="0.25">
      <c r="A5274" t="s">
        <v>744</v>
      </c>
      <c r="B5274">
        <v>2019</v>
      </c>
      <c r="C5274" t="s">
        <v>697</v>
      </c>
      <c r="D5274">
        <v>3.1248999999999998</v>
      </c>
      <c r="E5274">
        <v>3.0987</v>
      </c>
      <c r="F5274">
        <v>2.9588999999999999</v>
      </c>
      <c r="G5274">
        <v>3.1248999999999998</v>
      </c>
      <c r="H5274">
        <v>2.9392999999999998</v>
      </c>
      <c r="I5274">
        <v>2.9588999999999999</v>
      </c>
      <c r="J5274">
        <v>3.1248999999999998</v>
      </c>
      <c r="K5274">
        <v>2.9392999999999998</v>
      </c>
      <c r="L5274">
        <v>2.9327000000000001</v>
      </c>
    </row>
    <row r="5275" spans="1:12" x14ac:dyDescent="0.25">
      <c r="A5275" t="s">
        <v>744</v>
      </c>
      <c r="B5275">
        <v>2019</v>
      </c>
      <c r="C5275" t="s">
        <v>702</v>
      </c>
      <c r="D5275">
        <v>0.18099999999999999</v>
      </c>
      <c r="E5275">
        <v>0.18099999999999999</v>
      </c>
      <c r="F5275">
        <v>6.83E-2</v>
      </c>
      <c r="G5275">
        <v>0.18099999999999999</v>
      </c>
      <c r="H5275">
        <v>6.83E-2</v>
      </c>
      <c r="I5275">
        <v>6.83E-2</v>
      </c>
      <c r="J5275">
        <v>0.18099999999999999</v>
      </c>
      <c r="K5275">
        <v>6.83E-2</v>
      </c>
      <c r="L5275">
        <v>6.83E-2</v>
      </c>
    </row>
    <row r="5276" spans="1:12" x14ac:dyDescent="0.25">
      <c r="A5276" t="s">
        <v>744</v>
      </c>
      <c r="B5276">
        <v>2019</v>
      </c>
      <c r="C5276" t="s">
        <v>701</v>
      </c>
      <c r="D5276">
        <v>1.0972</v>
      </c>
      <c r="E5276">
        <v>1.0972</v>
      </c>
      <c r="F5276">
        <v>1.0972</v>
      </c>
      <c r="G5276">
        <v>1.0972</v>
      </c>
      <c r="H5276">
        <v>1.0972</v>
      </c>
      <c r="I5276">
        <v>1.0972</v>
      </c>
      <c r="J5276">
        <v>1.0972</v>
      </c>
      <c r="K5276">
        <v>1.0972</v>
      </c>
      <c r="L5276">
        <v>1.0972</v>
      </c>
    </row>
    <row r="5277" spans="1:12" x14ac:dyDescent="0.25">
      <c r="A5277" t="s">
        <v>744</v>
      </c>
      <c r="B5277">
        <v>2019</v>
      </c>
      <c r="C5277" t="s">
        <v>698</v>
      </c>
      <c r="D5277">
        <v>0.76549999999999996</v>
      </c>
      <c r="E5277">
        <v>0.76549999999999996</v>
      </c>
      <c r="F5277">
        <v>0.76549999999999996</v>
      </c>
      <c r="G5277">
        <v>0.76549999999999996</v>
      </c>
      <c r="H5277">
        <v>0.76549999999999996</v>
      </c>
      <c r="I5277">
        <v>0.76549999999999996</v>
      </c>
      <c r="J5277">
        <v>0.76549999999999996</v>
      </c>
      <c r="K5277">
        <v>0.76549999999999996</v>
      </c>
      <c r="L5277">
        <v>0.76549999999999996</v>
      </c>
    </row>
    <row r="5278" spans="1:12" x14ac:dyDescent="0.25">
      <c r="A5278" t="s">
        <v>744</v>
      </c>
      <c r="B5278">
        <v>2019</v>
      </c>
      <c r="C5278" t="s">
        <v>703</v>
      </c>
      <c r="D5278">
        <v>3.5700000000000003E-2</v>
      </c>
      <c r="E5278">
        <v>3.5700000000000003E-2</v>
      </c>
      <c r="F5278">
        <v>3.5700000000000003E-2</v>
      </c>
      <c r="G5278">
        <v>3.5700000000000003E-2</v>
      </c>
      <c r="H5278">
        <v>3.5700000000000003E-2</v>
      </c>
      <c r="I5278">
        <v>3.5700000000000003E-2</v>
      </c>
      <c r="J5278">
        <v>3.5700000000000003E-2</v>
      </c>
      <c r="K5278">
        <v>3.5700000000000003E-2</v>
      </c>
      <c r="L5278">
        <v>3.5700000000000003E-2</v>
      </c>
    </row>
    <row r="5279" spans="1:12" x14ac:dyDescent="0.25">
      <c r="A5279" t="s">
        <v>744</v>
      </c>
      <c r="B5279">
        <v>2019</v>
      </c>
      <c r="C5279" t="s">
        <v>700</v>
      </c>
      <c r="D5279">
        <v>0.95079999999999998</v>
      </c>
      <c r="E5279">
        <v>0.92449999999999999</v>
      </c>
      <c r="F5279">
        <v>0.91469999999999996</v>
      </c>
      <c r="G5279">
        <v>0.95079999999999998</v>
      </c>
      <c r="H5279">
        <v>0.89510000000000001</v>
      </c>
      <c r="I5279">
        <v>0.91469999999999996</v>
      </c>
      <c r="J5279">
        <v>0.95079999999999998</v>
      </c>
      <c r="K5279">
        <v>0.89510000000000001</v>
      </c>
      <c r="L5279">
        <v>0.88849999999999996</v>
      </c>
    </row>
    <row r="5280" spans="1:12" x14ac:dyDescent="0.25">
      <c r="A5280" t="s">
        <v>745</v>
      </c>
      <c r="B5280">
        <v>2019</v>
      </c>
      <c r="C5280" t="s">
        <v>698</v>
      </c>
      <c r="D5280">
        <v>0.13669999999999999</v>
      </c>
      <c r="E5280">
        <v>0.13669999999999999</v>
      </c>
      <c r="F5280">
        <v>0.13669999999999999</v>
      </c>
      <c r="G5280">
        <v>0.13669999999999999</v>
      </c>
      <c r="H5280">
        <v>0.13669999999999999</v>
      </c>
      <c r="I5280">
        <v>0.13669999999999999</v>
      </c>
      <c r="J5280">
        <v>0.13669999999999999</v>
      </c>
      <c r="K5280">
        <v>0.13669999999999999</v>
      </c>
      <c r="L5280">
        <v>0.13669999999999999</v>
      </c>
    </row>
    <row r="5281" spans="1:12" x14ac:dyDescent="0.25">
      <c r="A5281" t="s">
        <v>745</v>
      </c>
      <c r="B5281">
        <v>2019</v>
      </c>
      <c r="C5281" t="s">
        <v>700</v>
      </c>
      <c r="D5281">
        <v>0.15909999999999999</v>
      </c>
      <c r="E5281">
        <v>0.15479999999999999</v>
      </c>
      <c r="F5281">
        <v>0.15310000000000001</v>
      </c>
      <c r="G5281">
        <v>0.15909999999999999</v>
      </c>
      <c r="H5281">
        <v>0.14979999999999999</v>
      </c>
      <c r="I5281">
        <v>0.15310000000000001</v>
      </c>
      <c r="J5281">
        <v>0.15909999999999999</v>
      </c>
      <c r="K5281">
        <v>0.14979999999999999</v>
      </c>
      <c r="L5281">
        <v>0.1487</v>
      </c>
    </row>
    <row r="5282" spans="1:12" x14ac:dyDescent="0.25">
      <c r="A5282" t="s">
        <v>745</v>
      </c>
      <c r="B5282">
        <v>2019</v>
      </c>
      <c r="C5282" t="s">
        <v>702</v>
      </c>
      <c r="D5282">
        <v>3.0300000000000001E-2</v>
      </c>
      <c r="E5282">
        <v>3.0300000000000001E-2</v>
      </c>
      <c r="F5282">
        <v>1.14E-2</v>
      </c>
      <c r="G5282">
        <v>3.0300000000000001E-2</v>
      </c>
      <c r="H5282">
        <v>1.14E-2</v>
      </c>
      <c r="I5282">
        <v>1.14E-2</v>
      </c>
      <c r="J5282">
        <v>3.0300000000000001E-2</v>
      </c>
      <c r="K5282">
        <v>1.14E-2</v>
      </c>
      <c r="L5282">
        <v>1.14E-2</v>
      </c>
    </row>
    <row r="5283" spans="1:12" x14ac:dyDescent="0.25">
      <c r="A5283" t="s">
        <v>745</v>
      </c>
      <c r="B5283">
        <v>2019</v>
      </c>
      <c r="C5283" t="s">
        <v>703</v>
      </c>
      <c r="D5283">
        <v>6.0000000000000001E-3</v>
      </c>
      <c r="E5283">
        <v>6.0000000000000001E-3</v>
      </c>
      <c r="F5283">
        <v>6.0000000000000001E-3</v>
      </c>
      <c r="G5283">
        <v>6.0000000000000001E-3</v>
      </c>
      <c r="H5283">
        <v>6.0000000000000001E-3</v>
      </c>
      <c r="I5283">
        <v>6.0000000000000001E-3</v>
      </c>
      <c r="J5283">
        <v>6.0000000000000001E-3</v>
      </c>
      <c r="K5283">
        <v>6.0000000000000001E-3</v>
      </c>
      <c r="L5283">
        <v>6.0000000000000001E-3</v>
      </c>
    </row>
    <row r="5284" spans="1:12" x14ac:dyDescent="0.25">
      <c r="A5284" t="s">
        <v>745</v>
      </c>
      <c r="B5284">
        <v>2019</v>
      </c>
      <c r="C5284" t="s">
        <v>697</v>
      </c>
      <c r="D5284">
        <v>0.52669999999999995</v>
      </c>
      <c r="E5284">
        <v>0.52229999999999999</v>
      </c>
      <c r="F5284">
        <v>0.49890000000000001</v>
      </c>
      <c r="G5284">
        <v>0.52669999999999995</v>
      </c>
      <c r="H5284">
        <v>0.49569999999999997</v>
      </c>
      <c r="I5284">
        <v>0.49890000000000001</v>
      </c>
      <c r="J5284">
        <v>0.52669999999999995</v>
      </c>
      <c r="K5284">
        <v>0.49569999999999997</v>
      </c>
      <c r="L5284">
        <v>0.4945</v>
      </c>
    </row>
    <row r="5285" spans="1:12" x14ac:dyDescent="0.25">
      <c r="A5285" t="s">
        <v>745</v>
      </c>
      <c r="B5285">
        <v>2019</v>
      </c>
      <c r="C5285" t="s">
        <v>701</v>
      </c>
      <c r="D5285">
        <v>0.1787</v>
      </c>
      <c r="E5285">
        <v>0.1787</v>
      </c>
      <c r="F5285">
        <v>0.1787</v>
      </c>
      <c r="G5285">
        <v>0.1787</v>
      </c>
      <c r="H5285">
        <v>0.1787</v>
      </c>
      <c r="I5285">
        <v>0.1787</v>
      </c>
      <c r="J5285">
        <v>0.1787</v>
      </c>
      <c r="K5285">
        <v>0.1787</v>
      </c>
      <c r="L5285">
        <v>0.1787</v>
      </c>
    </row>
    <row r="5286" spans="1:12" x14ac:dyDescent="0.25">
      <c r="A5286" t="s">
        <v>745</v>
      </c>
      <c r="B5286">
        <v>2019</v>
      </c>
      <c r="C5286" t="s">
        <v>699</v>
      </c>
      <c r="D5286">
        <v>1.5900000000000001E-2</v>
      </c>
      <c r="E5286">
        <v>1.5900000000000001E-2</v>
      </c>
      <c r="F5286">
        <v>1.2999999999999999E-2</v>
      </c>
      <c r="G5286">
        <v>1.5900000000000001E-2</v>
      </c>
      <c r="H5286">
        <v>1.2999999999999999E-2</v>
      </c>
      <c r="I5286">
        <v>1.2999999999999999E-2</v>
      </c>
      <c r="J5286">
        <v>1.5900000000000001E-2</v>
      </c>
      <c r="K5286">
        <v>1.2999999999999999E-2</v>
      </c>
      <c r="L5286">
        <v>1.2999999999999999E-2</v>
      </c>
    </row>
    <row r="5287" spans="1:12" x14ac:dyDescent="0.25">
      <c r="A5287" t="s">
        <v>746</v>
      </c>
      <c r="B5287">
        <v>2019</v>
      </c>
      <c r="C5287" t="s">
        <v>701</v>
      </c>
      <c r="D5287">
        <v>1.4675</v>
      </c>
      <c r="E5287">
        <v>1.4675</v>
      </c>
      <c r="F5287">
        <v>1.4675</v>
      </c>
      <c r="G5287">
        <v>1.4675</v>
      </c>
      <c r="H5287">
        <v>1.4675</v>
      </c>
      <c r="I5287">
        <v>1.4675</v>
      </c>
      <c r="J5287">
        <v>1.4675</v>
      </c>
      <c r="K5287">
        <v>1.4675</v>
      </c>
      <c r="L5287">
        <v>1.4675</v>
      </c>
    </row>
    <row r="5288" spans="1:12" x14ac:dyDescent="0.25">
      <c r="A5288" t="s">
        <v>746</v>
      </c>
      <c r="B5288">
        <v>2019</v>
      </c>
      <c r="C5288" t="s">
        <v>699</v>
      </c>
      <c r="D5288">
        <v>0.13320000000000001</v>
      </c>
      <c r="E5288">
        <v>0.13320000000000001</v>
      </c>
      <c r="F5288">
        <v>0.1089</v>
      </c>
      <c r="G5288">
        <v>0.13320000000000001</v>
      </c>
      <c r="H5288">
        <v>0.1089</v>
      </c>
      <c r="I5288">
        <v>0.1089</v>
      </c>
      <c r="J5288">
        <v>0.13320000000000001</v>
      </c>
      <c r="K5288">
        <v>0.1089</v>
      </c>
      <c r="L5288">
        <v>0.1089</v>
      </c>
    </row>
    <row r="5289" spans="1:12" x14ac:dyDescent="0.25">
      <c r="A5289" t="s">
        <v>746</v>
      </c>
      <c r="B5289">
        <v>2019</v>
      </c>
      <c r="C5289" t="s">
        <v>702</v>
      </c>
      <c r="D5289">
        <v>0.25419999999999998</v>
      </c>
      <c r="E5289">
        <v>0.25419999999999998</v>
      </c>
      <c r="F5289">
        <v>9.6000000000000002E-2</v>
      </c>
      <c r="G5289">
        <v>0.25419999999999998</v>
      </c>
      <c r="H5289">
        <v>9.6000000000000002E-2</v>
      </c>
      <c r="I5289">
        <v>9.6000000000000002E-2</v>
      </c>
      <c r="J5289">
        <v>0.25419999999999998</v>
      </c>
      <c r="K5289">
        <v>9.6000000000000002E-2</v>
      </c>
      <c r="L5289">
        <v>9.6000000000000002E-2</v>
      </c>
    </row>
    <row r="5290" spans="1:12" x14ac:dyDescent="0.25">
      <c r="A5290" t="s">
        <v>746</v>
      </c>
      <c r="B5290">
        <v>2019</v>
      </c>
      <c r="C5290" t="s">
        <v>697</v>
      </c>
      <c r="D5290">
        <v>4.3475000000000001</v>
      </c>
      <c r="E5290">
        <v>4.3106999999999998</v>
      </c>
      <c r="F5290">
        <v>4.1143000000000001</v>
      </c>
      <c r="G5290">
        <v>4.3475000000000001</v>
      </c>
      <c r="H5290">
        <v>4.0868000000000002</v>
      </c>
      <c r="I5290">
        <v>4.1143000000000001</v>
      </c>
      <c r="J5290">
        <v>4.3475000000000001</v>
      </c>
      <c r="K5290">
        <v>4.0868000000000002</v>
      </c>
      <c r="L5290">
        <v>4.0774999999999997</v>
      </c>
    </row>
    <row r="5291" spans="1:12" x14ac:dyDescent="0.25">
      <c r="A5291" t="s">
        <v>746</v>
      </c>
      <c r="B5291">
        <v>2019</v>
      </c>
      <c r="C5291" t="s">
        <v>698</v>
      </c>
      <c r="D5291">
        <v>1.1072</v>
      </c>
      <c r="E5291">
        <v>1.1072</v>
      </c>
      <c r="F5291">
        <v>1.1072</v>
      </c>
      <c r="G5291">
        <v>1.1072</v>
      </c>
      <c r="H5291">
        <v>1.1072</v>
      </c>
      <c r="I5291">
        <v>1.1072</v>
      </c>
      <c r="J5291">
        <v>1.1072</v>
      </c>
      <c r="K5291">
        <v>1.1072</v>
      </c>
      <c r="L5291">
        <v>1.1072</v>
      </c>
    </row>
    <row r="5292" spans="1:12" x14ac:dyDescent="0.25">
      <c r="A5292" t="s">
        <v>746</v>
      </c>
      <c r="B5292">
        <v>2019</v>
      </c>
      <c r="C5292" t="s">
        <v>700</v>
      </c>
      <c r="D5292">
        <v>1.3352999999999999</v>
      </c>
      <c r="E5292">
        <v>1.2985</v>
      </c>
      <c r="F5292">
        <v>1.2846</v>
      </c>
      <c r="G5292">
        <v>1.3352999999999999</v>
      </c>
      <c r="H5292">
        <v>1.2571000000000001</v>
      </c>
      <c r="I5292">
        <v>1.2846</v>
      </c>
      <c r="J5292">
        <v>1.3352999999999999</v>
      </c>
      <c r="K5292">
        <v>1.2571000000000001</v>
      </c>
      <c r="L5292">
        <v>1.2478</v>
      </c>
    </row>
    <row r="5293" spans="1:12" x14ac:dyDescent="0.25">
      <c r="A5293" t="s">
        <v>746</v>
      </c>
      <c r="B5293">
        <v>2019</v>
      </c>
      <c r="C5293" t="s">
        <v>703</v>
      </c>
      <c r="D5293">
        <v>5.0099999999999999E-2</v>
      </c>
      <c r="E5293">
        <v>5.0099999999999999E-2</v>
      </c>
      <c r="F5293">
        <v>5.0099999999999999E-2</v>
      </c>
      <c r="G5293">
        <v>5.0099999999999999E-2</v>
      </c>
      <c r="H5293">
        <v>5.0099999999999999E-2</v>
      </c>
      <c r="I5293">
        <v>5.0099999999999999E-2</v>
      </c>
      <c r="J5293">
        <v>5.0099999999999999E-2</v>
      </c>
      <c r="K5293">
        <v>5.0099999999999999E-2</v>
      </c>
      <c r="L5293">
        <v>5.0099999999999999E-2</v>
      </c>
    </row>
    <row r="5294" spans="1:12" x14ac:dyDescent="0.25">
      <c r="A5294" t="s">
        <v>747</v>
      </c>
      <c r="B5294">
        <v>2019</v>
      </c>
      <c r="C5294" t="s">
        <v>703</v>
      </c>
      <c r="D5294">
        <v>0.21029999999999999</v>
      </c>
      <c r="E5294">
        <v>0.21029999999999999</v>
      </c>
      <c r="F5294">
        <v>0.21029999999999999</v>
      </c>
      <c r="G5294">
        <v>0.21029999999999999</v>
      </c>
      <c r="H5294">
        <v>0.21029999999999999</v>
      </c>
      <c r="I5294">
        <v>0.21029999999999999</v>
      </c>
      <c r="J5294">
        <v>0.21029999999999999</v>
      </c>
      <c r="K5294">
        <v>0.21029999999999999</v>
      </c>
      <c r="L5294">
        <v>0.21029999999999999</v>
      </c>
    </row>
    <row r="5295" spans="1:12" x14ac:dyDescent="0.25">
      <c r="A5295" t="s">
        <v>747</v>
      </c>
      <c r="B5295">
        <v>2019</v>
      </c>
      <c r="C5295" t="s">
        <v>700</v>
      </c>
      <c r="D5295">
        <v>5.6029</v>
      </c>
      <c r="E5295">
        <v>5.4484000000000004</v>
      </c>
      <c r="F5295">
        <v>5.3902999999999999</v>
      </c>
      <c r="G5295">
        <v>5.6029</v>
      </c>
      <c r="H5295">
        <v>5.2748999999999997</v>
      </c>
      <c r="I5295">
        <v>5.3902999999999999</v>
      </c>
      <c r="J5295">
        <v>5.6029</v>
      </c>
      <c r="K5295">
        <v>5.2748999999999997</v>
      </c>
      <c r="L5295">
        <v>5.2358000000000002</v>
      </c>
    </row>
    <row r="5296" spans="1:12" x14ac:dyDescent="0.25">
      <c r="A5296" t="s">
        <v>747</v>
      </c>
      <c r="B5296">
        <v>2019</v>
      </c>
      <c r="C5296" t="s">
        <v>697</v>
      </c>
      <c r="D5296">
        <v>17.2074</v>
      </c>
      <c r="E5296">
        <v>17.053000000000001</v>
      </c>
      <c r="F5296">
        <v>16.229099999999999</v>
      </c>
      <c r="G5296">
        <v>17.2074</v>
      </c>
      <c r="H5296">
        <v>16.113700000000001</v>
      </c>
      <c r="I5296">
        <v>16.229099999999999</v>
      </c>
      <c r="J5296">
        <v>17.2074</v>
      </c>
      <c r="K5296">
        <v>16.113700000000001</v>
      </c>
      <c r="L5296">
        <v>16.0746</v>
      </c>
    </row>
    <row r="5297" spans="1:12" x14ac:dyDescent="0.25">
      <c r="A5297" t="s">
        <v>747</v>
      </c>
      <c r="B5297">
        <v>2019</v>
      </c>
      <c r="C5297" t="s">
        <v>698</v>
      </c>
      <c r="D5297">
        <v>4.0113000000000003</v>
      </c>
      <c r="E5297">
        <v>4.0113000000000003</v>
      </c>
      <c r="F5297">
        <v>4.0113000000000003</v>
      </c>
      <c r="G5297">
        <v>4.0113000000000003</v>
      </c>
      <c r="H5297">
        <v>4.0113000000000003</v>
      </c>
      <c r="I5297">
        <v>4.0113000000000003</v>
      </c>
      <c r="J5297">
        <v>4.0113000000000003</v>
      </c>
      <c r="K5297">
        <v>4.0113000000000003</v>
      </c>
      <c r="L5297">
        <v>4.0113000000000003</v>
      </c>
    </row>
    <row r="5298" spans="1:12" x14ac:dyDescent="0.25">
      <c r="A5298" t="s">
        <v>747</v>
      </c>
      <c r="B5298">
        <v>2019</v>
      </c>
      <c r="C5298" t="s">
        <v>699</v>
      </c>
      <c r="D5298">
        <v>0.55900000000000005</v>
      </c>
      <c r="E5298">
        <v>0.55900000000000005</v>
      </c>
      <c r="F5298">
        <v>0.45710000000000001</v>
      </c>
      <c r="G5298">
        <v>0.55900000000000005</v>
      </c>
      <c r="H5298">
        <v>0.45710000000000001</v>
      </c>
      <c r="I5298">
        <v>0.45710000000000001</v>
      </c>
      <c r="J5298">
        <v>0.55900000000000005</v>
      </c>
      <c r="K5298">
        <v>0.45710000000000001</v>
      </c>
      <c r="L5298">
        <v>0.45710000000000001</v>
      </c>
    </row>
    <row r="5299" spans="1:12" x14ac:dyDescent="0.25">
      <c r="A5299" t="s">
        <v>747</v>
      </c>
      <c r="B5299">
        <v>2019</v>
      </c>
      <c r="C5299" t="s">
        <v>702</v>
      </c>
      <c r="D5299">
        <v>1.0666</v>
      </c>
      <c r="E5299">
        <v>1.0666</v>
      </c>
      <c r="F5299">
        <v>0.4027</v>
      </c>
      <c r="G5299">
        <v>1.0666</v>
      </c>
      <c r="H5299">
        <v>0.4027</v>
      </c>
      <c r="I5299">
        <v>0.4027</v>
      </c>
      <c r="J5299">
        <v>1.0666</v>
      </c>
      <c r="K5299">
        <v>0.4027</v>
      </c>
      <c r="L5299">
        <v>0.4027</v>
      </c>
    </row>
    <row r="5300" spans="1:12" x14ac:dyDescent="0.25">
      <c r="A5300" t="s">
        <v>747</v>
      </c>
      <c r="B5300">
        <v>2019</v>
      </c>
      <c r="C5300" t="s">
        <v>701</v>
      </c>
      <c r="D5300">
        <v>5.7573999999999996</v>
      </c>
      <c r="E5300">
        <v>5.7573999999999996</v>
      </c>
      <c r="F5300">
        <v>5.7573999999999996</v>
      </c>
      <c r="G5300">
        <v>5.7573999999999996</v>
      </c>
      <c r="H5300">
        <v>5.7573999999999996</v>
      </c>
      <c r="I5300">
        <v>5.7573999999999996</v>
      </c>
      <c r="J5300">
        <v>5.7573999999999996</v>
      </c>
      <c r="K5300">
        <v>5.7573999999999996</v>
      </c>
      <c r="L5300">
        <v>5.7573999999999996</v>
      </c>
    </row>
    <row r="5301" spans="1:12" x14ac:dyDescent="0.25">
      <c r="A5301" t="s">
        <v>748</v>
      </c>
      <c r="B5301">
        <v>2019</v>
      </c>
      <c r="C5301" t="s">
        <v>698</v>
      </c>
      <c r="D5301">
        <v>0.43630000000000002</v>
      </c>
      <c r="E5301">
        <v>0.43630000000000002</v>
      </c>
      <c r="F5301">
        <v>0.43630000000000002</v>
      </c>
      <c r="G5301">
        <v>0.43630000000000002</v>
      </c>
      <c r="H5301">
        <v>0.43630000000000002</v>
      </c>
      <c r="I5301">
        <v>0.43630000000000002</v>
      </c>
      <c r="J5301">
        <v>0.43630000000000002</v>
      </c>
      <c r="K5301">
        <v>0.43630000000000002</v>
      </c>
      <c r="L5301">
        <v>0.43630000000000002</v>
      </c>
    </row>
    <row r="5302" spans="1:12" x14ac:dyDescent="0.25">
      <c r="A5302" t="s">
        <v>748</v>
      </c>
      <c r="B5302">
        <v>2019</v>
      </c>
      <c r="C5302" t="s">
        <v>699</v>
      </c>
      <c r="D5302">
        <v>5.8400000000000001E-2</v>
      </c>
      <c r="E5302">
        <v>5.8400000000000001E-2</v>
      </c>
      <c r="F5302">
        <v>4.7699999999999999E-2</v>
      </c>
      <c r="G5302">
        <v>5.8400000000000001E-2</v>
      </c>
      <c r="H5302">
        <v>4.7699999999999999E-2</v>
      </c>
      <c r="I5302">
        <v>4.7699999999999999E-2</v>
      </c>
      <c r="J5302">
        <v>5.8400000000000001E-2</v>
      </c>
      <c r="K5302">
        <v>4.7699999999999999E-2</v>
      </c>
      <c r="L5302">
        <v>4.7699999999999999E-2</v>
      </c>
    </row>
    <row r="5303" spans="1:12" x14ac:dyDescent="0.25">
      <c r="A5303" t="s">
        <v>748</v>
      </c>
      <c r="B5303">
        <v>2019</v>
      </c>
      <c r="C5303" t="s">
        <v>700</v>
      </c>
      <c r="D5303">
        <v>0.58520000000000005</v>
      </c>
      <c r="E5303">
        <v>0.56899999999999995</v>
      </c>
      <c r="F5303">
        <v>0.56299999999999994</v>
      </c>
      <c r="G5303">
        <v>0.58520000000000005</v>
      </c>
      <c r="H5303">
        <v>0.55089999999999995</v>
      </c>
      <c r="I5303">
        <v>0.56299999999999994</v>
      </c>
      <c r="J5303">
        <v>0.58520000000000005</v>
      </c>
      <c r="K5303">
        <v>0.55089999999999995</v>
      </c>
      <c r="L5303">
        <v>0.54679999999999995</v>
      </c>
    </row>
    <row r="5304" spans="1:12" x14ac:dyDescent="0.25">
      <c r="A5304" t="s">
        <v>748</v>
      </c>
      <c r="B5304">
        <v>2019</v>
      </c>
      <c r="C5304" t="s">
        <v>701</v>
      </c>
      <c r="D5304">
        <v>0.51259999999999994</v>
      </c>
      <c r="E5304">
        <v>0.51259999999999994</v>
      </c>
      <c r="F5304">
        <v>0.51259999999999994</v>
      </c>
      <c r="G5304">
        <v>0.51259999999999994</v>
      </c>
      <c r="H5304">
        <v>0.51259999999999994</v>
      </c>
      <c r="I5304">
        <v>0.51259999999999994</v>
      </c>
      <c r="J5304">
        <v>0.51259999999999994</v>
      </c>
      <c r="K5304">
        <v>0.51259999999999994</v>
      </c>
      <c r="L5304">
        <v>0.51259999999999994</v>
      </c>
    </row>
    <row r="5305" spans="1:12" x14ac:dyDescent="0.25">
      <c r="A5305" t="s">
        <v>748</v>
      </c>
      <c r="B5305">
        <v>2019</v>
      </c>
      <c r="C5305" t="s">
        <v>702</v>
      </c>
      <c r="D5305">
        <v>0.1114</v>
      </c>
      <c r="E5305">
        <v>0.1114</v>
      </c>
      <c r="F5305">
        <v>4.2099999999999999E-2</v>
      </c>
      <c r="G5305">
        <v>0.1114</v>
      </c>
      <c r="H5305">
        <v>4.2099999999999999E-2</v>
      </c>
      <c r="I5305">
        <v>4.2099999999999999E-2</v>
      </c>
      <c r="J5305">
        <v>0.1114</v>
      </c>
      <c r="K5305">
        <v>4.2099999999999999E-2</v>
      </c>
      <c r="L5305">
        <v>4.2099999999999999E-2</v>
      </c>
    </row>
    <row r="5306" spans="1:12" x14ac:dyDescent="0.25">
      <c r="A5306" t="s">
        <v>748</v>
      </c>
      <c r="B5306">
        <v>2019</v>
      </c>
      <c r="C5306" t="s">
        <v>703</v>
      </c>
      <c r="D5306">
        <v>2.1999999999999999E-2</v>
      </c>
      <c r="E5306">
        <v>2.1999999999999999E-2</v>
      </c>
      <c r="F5306">
        <v>2.1999999999999999E-2</v>
      </c>
      <c r="G5306">
        <v>2.1999999999999999E-2</v>
      </c>
      <c r="H5306">
        <v>2.1999999999999999E-2</v>
      </c>
      <c r="I5306">
        <v>2.1999999999999999E-2</v>
      </c>
      <c r="J5306">
        <v>2.1999999999999999E-2</v>
      </c>
      <c r="K5306">
        <v>2.1999999999999999E-2</v>
      </c>
      <c r="L5306">
        <v>2.1999999999999999E-2</v>
      </c>
    </row>
    <row r="5307" spans="1:12" x14ac:dyDescent="0.25">
      <c r="A5307" t="s">
        <v>748</v>
      </c>
      <c r="B5307">
        <v>2019</v>
      </c>
      <c r="C5307" t="s">
        <v>697</v>
      </c>
      <c r="D5307">
        <v>1.7259</v>
      </c>
      <c r="E5307">
        <v>1.7098</v>
      </c>
      <c r="F5307">
        <v>1.6236999999999999</v>
      </c>
      <c r="G5307">
        <v>1.7259</v>
      </c>
      <c r="H5307">
        <v>1.6116999999999999</v>
      </c>
      <c r="I5307">
        <v>1.6236999999999999</v>
      </c>
      <c r="J5307">
        <v>1.7259</v>
      </c>
      <c r="K5307">
        <v>1.6116999999999999</v>
      </c>
      <c r="L5307">
        <v>1.6075999999999999</v>
      </c>
    </row>
    <row r="5308" spans="1:12" x14ac:dyDescent="0.25">
      <c r="A5308" t="s">
        <v>749</v>
      </c>
      <c r="B5308">
        <v>2019</v>
      </c>
      <c r="C5308" t="s">
        <v>699</v>
      </c>
      <c r="D5308">
        <v>1.3599999999999999E-2</v>
      </c>
      <c r="E5308">
        <v>1.3599999999999999E-2</v>
      </c>
      <c r="F5308">
        <v>1.11E-2</v>
      </c>
      <c r="G5308">
        <v>1.3599999999999999E-2</v>
      </c>
      <c r="H5308">
        <v>1.11E-2</v>
      </c>
      <c r="I5308">
        <v>1.11E-2</v>
      </c>
      <c r="J5308">
        <v>1.3599999999999999E-2</v>
      </c>
      <c r="K5308">
        <v>1.11E-2</v>
      </c>
      <c r="L5308">
        <v>1.11E-2</v>
      </c>
    </row>
    <row r="5309" spans="1:12" x14ac:dyDescent="0.25">
      <c r="A5309" t="s">
        <v>749</v>
      </c>
      <c r="B5309">
        <v>2019</v>
      </c>
      <c r="C5309" t="s">
        <v>702</v>
      </c>
      <c r="D5309">
        <v>2.5999999999999999E-2</v>
      </c>
      <c r="E5309">
        <v>2.5999999999999999E-2</v>
      </c>
      <c r="F5309">
        <v>9.7999999999999997E-3</v>
      </c>
      <c r="G5309">
        <v>2.5999999999999999E-2</v>
      </c>
      <c r="H5309">
        <v>9.7999999999999997E-3</v>
      </c>
      <c r="I5309">
        <v>9.7999999999999997E-3</v>
      </c>
      <c r="J5309">
        <v>2.5999999999999999E-2</v>
      </c>
      <c r="K5309">
        <v>9.7999999999999997E-3</v>
      </c>
      <c r="L5309">
        <v>9.7999999999999997E-3</v>
      </c>
    </row>
    <row r="5310" spans="1:12" x14ac:dyDescent="0.25">
      <c r="A5310" t="s">
        <v>749</v>
      </c>
      <c r="B5310">
        <v>2019</v>
      </c>
      <c r="C5310" t="s">
        <v>697</v>
      </c>
      <c r="D5310">
        <v>0.42059999999999997</v>
      </c>
      <c r="E5310">
        <v>0.41689999999999999</v>
      </c>
      <c r="F5310">
        <v>0.39679999999999999</v>
      </c>
      <c r="G5310">
        <v>0.42059999999999997</v>
      </c>
      <c r="H5310">
        <v>0.39400000000000002</v>
      </c>
      <c r="I5310">
        <v>0.39679999999999999</v>
      </c>
      <c r="J5310">
        <v>0.42059999999999997</v>
      </c>
      <c r="K5310">
        <v>0.39400000000000002</v>
      </c>
      <c r="L5310">
        <v>0.39300000000000002</v>
      </c>
    </row>
    <row r="5311" spans="1:12" x14ac:dyDescent="0.25">
      <c r="A5311" t="s">
        <v>749</v>
      </c>
      <c r="B5311">
        <v>2019</v>
      </c>
      <c r="C5311" t="s">
        <v>701</v>
      </c>
      <c r="D5311">
        <v>0.12839999999999999</v>
      </c>
      <c r="E5311">
        <v>0.12839999999999999</v>
      </c>
      <c r="F5311">
        <v>0.12839999999999999</v>
      </c>
      <c r="G5311">
        <v>0.12839999999999999</v>
      </c>
      <c r="H5311">
        <v>0.12839999999999999</v>
      </c>
      <c r="I5311">
        <v>0.12839999999999999</v>
      </c>
      <c r="J5311">
        <v>0.12839999999999999</v>
      </c>
      <c r="K5311">
        <v>0.12839999999999999</v>
      </c>
      <c r="L5311">
        <v>0.12839999999999999</v>
      </c>
    </row>
    <row r="5312" spans="1:12" x14ac:dyDescent="0.25">
      <c r="A5312" t="s">
        <v>749</v>
      </c>
      <c r="B5312">
        <v>2019</v>
      </c>
      <c r="C5312" t="s">
        <v>703</v>
      </c>
      <c r="D5312">
        <v>5.1000000000000004E-3</v>
      </c>
      <c r="E5312">
        <v>5.1000000000000004E-3</v>
      </c>
      <c r="F5312">
        <v>5.1000000000000004E-3</v>
      </c>
      <c r="G5312">
        <v>5.1000000000000004E-3</v>
      </c>
      <c r="H5312">
        <v>5.1000000000000004E-3</v>
      </c>
      <c r="I5312">
        <v>5.1000000000000004E-3</v>
      </c>
      <c r="J5312">
        <v>5.1000000000000004E-3</v>
      </c>
      <c r="K5312">
        <v>5.1000000000000004E-3</v>
      </c>
      <c r="L5312">
        <v>5.1000000000000004E-3</v>
      </c>
    </row>
    <row r="5313" spans="1:12" x14ac:dyDescent="0.25">
      <c r="A5313" t="s">
        <v>749</v>
      </c>
      <c r="B5313">
        <v>2019</v>
      </c>
      <c r="C5313" t="s">
        <v>700</v>
      </c>
      <c r="D5313">
        <v>0.13650000000000001</v>
      </c>
      <c r="E5313">
        <v>0.1328</v>
      </c>
      <c r="F5313">
        <v>0.13139999999999999</v>
      </c>
      <c r="G5313">
        <v>0.13650000000000001</v>
      </c>
      <c r="H5313">
        <v>0.1285</v>
      </c>
      <c r="I5313">
        <v>0.13139999999999999</v>
      </c>
      <c r="J5313">
        <v>0.13650000000000001</v>
      </c>
      <c r="K5313">
        <v>0.1285</v>
      </c>
      <c r="L5313">
        <v>0.12759999999999999</v>
      </c>
    </row>
    <row r="5314" spans="1:12" x14ac:dyDescent="0.25">
      <c r="A5314" t="s">
        <v>749</v>
      </c>
      <c r="B5314">
        <v>2019</v>
      </c>
      <c r="C5314" t="s">
        <v>698</v>
      </c>
      <c r="D5314">
        <v>0.111</v>
      </c>
      <c r="E5314">
        <v>0.111</v>
      </c>
      <c r="F5314">
        <v>0.111</v>
      </c>
      <c r="G5314">
        <v>0.111</v>
      </c>
      <c r="H5314">
        <v>0.111</v>
      </c>
      <c r="I5314">
        <v>0.111</v>
      </c>
      <c r="J5314">
        <v>0.111</v>
      </c>
      <c r="K5314">
        <v>0.111</v>
      </c>
      <c r="L5314">
        <v>0.111</v>
      </c>
    </row>
    <row r="5315" spans="1:12" x14ac:dyDescent="0.25">
      <c r="A5315" t="s">
        <v>750</v>
      </c>
      <c r="B5315">
        <v>2019</v>
      </c>
      <c r="C5315" t="s">
        <v>697</v>
      </c>
      <c r="D5315">
        <v>5.4897999999999998</v>
      </c>
      <c r="E5315">
        <v>5.4414999999999996</v>
      </c>
      <c r="F5315">
        <v>5.1837</v>
      </c>
      <c r="G5315">
        <v>5.4897999999999998</v>
      </c>
      <c r="H5315">
        <v>5.1475999999999997</v>
      </c>
      <c r="I5315">
        <v>5.1837</v>
      </c>
      <c r="J5315">
        <v>5.4897999999999998</v>
      </c>
      <c r="K5315">
        <v>5.1475999999999997</v>
      </c>
      <c r="L5315">
        <v>5.1353999999999997</v>
      </c>
    </row>
    <row r="5316" spans="1:12" x14ac:dyDescent="0.25">
      <c r="A5316" t="s">
        <v>750</v>
      </c>
      <c r="B5316">
        <v>2019</v>
      </c>
      <c r="C5316" t="s">
        <v>702</v>
      </c>
      <c r="D5316">
        <v>0.3337</v>
      </c>
      <c r="E5316">
        <v>0.3337</v>
      </c>
      <c r="F5316">
        <v>0.126</v>
      </c>
      <c r="G5316">
        <v>0.3337</v>
      </c>
      <c r="H5316">
        <v>0.126</v>
      </c>
      <c r="I5316">
        <v>0.126</v>
      </c>
      <c r="J5316">
        <v>0.3337</v>
      </c>
      <c r="K5316">
        <v>0.126</v>
      </c>
      <c r="L5316">
        <v>0.126</v>
      </c>
    </row>
    <row r="5317" spans="1:12" x14ac:dyDescent="0.25">
      <c r="A5317" t="s">
        <v>750</v>
      </c>
      <c r="B5317">
        <v>2019</v>
      </c>
      <c r="C5317" t="s">
        <v>701</v>
      </c>
      <c r="D5317">
        <v>1.82</v>
      </c>
      <c r="E5317">
        <v>1.82</v>
      </c>
      <c r="F5317">
        <v>1.82</v>
      </c>
      <c r="G5317">
        <v>1.82</v>
      </c>
      <c r="H5317">
        <v>1.82</v>
      </c>
      <c r="I5317">
        <v>1.82</v>
      </c>
      <c r="J5317">
        <v>1.82</v>
      </c>
      <c r="K5317">
        <v>1.82</v>
      </c>
      <c r="L5317">
        <v>1.82</v>
      </c>
    </row>
    <row r="5318" spans="1:12" x14ac:dyDescent="0.25">
      <c r="A5318" t="s">
        <v>750</v>
      </c>
      <c r="B5318">
        <v>2019</v>
      </c>
      <c r="C5318" t="s">
        <v>698</v>
      </c>
      <c r="D5318">
        <v>1.3424</v>
      </c>
      <c r="E5318">
        <v>1.3424</v>
      </c>
      <c r="F5318">
        <v>1.3424</v>
      </c>
      <c r="G5318">
        <v>1.3424</v>
      </c>
      <c r="H5318">
        <v>1.3424</v>
      </c>
      <c r="I5318">
        <v>1.3424</v>
      </c>
      <c r="J5318">
        <v>1.3424</v>
      </c>
      <c r="K5318">
        <v>1.3424</v>
      </c>
      <c r="L5318">
        <v>1.3424</v>
      </c>
    </row>
    <row r="5319" spans="1:12" x14ac:dyDescent="0.25">
      <c r="A5319" t="s">
        <v>750</v>
      </c>
      <c r="B5319">
        <v>2019</v>
      </c>
      <c r="C5319" t="s">
        <v>703</v>
      </c>
      <c r="D5319">
        <v>6.5799999999999997E-2</v>
      </c>
      <c r="E5319">
        <v>6.5799999999999997E-2</v>
      </c>
      <c r="F5319">
        <v>6.5799999999999997E-2</v>
      </c>
      <c r="G5319">
        <v>6.5799999999999997E-2</v>
      </c>
      <c r="H5319">
        <v>6.5799999999999997E-2</v>
      </c>
      <c r="I5319">
        <v>6.5799999999999997E-2</v>
      </c>
      <c r="J5319">
        <v>6.5799999999999997E-2</v>
      </c>
      <c r="K5319">
        <v>6.5799999999999997E-2</v>
      </c>
      <c r="L5319">
        <v>6.5799999999999997E-2</v>
      </c>
    </row>
    <row r="5320" spans="1:12" x14ac:dyDescent="0.25">
      <c r="A5320" t="s">
        <v>750</v>
      </c>
      <c r="B5320">
        <v>2019</v>
      </c>
      <c r="C5320" t="s">
        <v>699</v>
      </c>
      <c r="D5320">
        <v>0.1749</v>
      </c>
      <c r="E5320">
        <v>0.1749</v>
      </c>
      <c r="F5320">
        <v>0.14299999999999999</v>
      </c>
      <c r="G5320">
        <v>0.1749</v>
      </c>
      <c r="H5320">
        <v>0.14299999999999999</v>
      </c>
      <c r="I5320">
        <v>0.14299999999999999</v>
      </c>
      <c r="J5320">
        <v>0.1749</v>
      </c>
      <c r="K5320">
        <v>0.14299999999999999</v>
      </c>
      <c r="L5320">
        <v>0.14299999999999999</v>
      </c>
    </row>
    <row r="5321" spans="1:12" x14ac:dyDescent="0.25">
      <c r="A5321" t="s">
        <v>750</v>
      </c>
      <c r="B5321">
        <v>2019</v>
      </c>
      <c r="C5321" t="s">
        <v>700</v>
      </c>
      <c r="D5321">
        <v>1.7531000000000001</v>
      </c>
      <c r="E5321">
        <v>1.7047000000000001</v>
      </c>
      <c r="F5321">
        <v>1.6866000000000001</v>
      </c>
      <c r="G5321">
        <v>1.7531000000000001</v>
      </c>
      <c r="H5321">
        <v>1.6504000000000001</v>
      </c>
      <c r="I5321">
        <v>1.6866000000000001</v>
      </c>
      <c r="J5321">
        <v>1.7531000000000001</v>
      </c>
      <c r="K5321">
        <v>1.6504000000000001</v>
      </c>
      <c r="L5321">
        <v>1.6382000000000001</v>
      </c>
    </row>
    <row r="5322" spans="1:12" x14ac:dyDescent="0.25">
      <c r="A5322" t="s">
        <v>751</v>
      </c>
      <c r="B5322">
        <v>2019</v>
      </c>
      <c r="C5322" t="s">
        <v>701</v>
      </c>
      <c r="D5322">
        <v>0.96909999999999996</v>
      </c>
      <c r="E5322">
        <v>0.96909999999999996</v>
      </c>
      <c r="F5322">
        <v>0.96909999999999996</v>
      </c>
      <c r="G5322">
        <v>0.96909999999999996</v>
      </c>
      <c r="H5322">
        <v>0.96909999999999996</v>
      </c>
      <c r="I5322">
        <v>0.96909999999999996</v>
      </c>
      <c r="J5322">
        <v>0.96909999999999996</v>
      </c>
      <c r="K5322">
        <v>0.96909999999999996</v>
      </c>
      <c r="L5322">
        <v>0.96909999999999996</v>
      </c>
    </row>
    <row r="5323" spans="1:12" x14ac:dyDescent="0.25">
      <c r="A5323" t="s">
        <v>751</v>
      </c>
      <c r="B5323">
        <v>2019</v>
      </c>
      <c r="C5323" t="s">
        <v>699</v>
      </c>
      <c r="D5323">
        <v>0.14940000000000001</v>
      </c>
      <c r="E5323">
        <v>0.14940000000000001</v>
      </c>
      <c r="F5323">
        <v>0.1222</v>
      </c>
      <c r="G5323">
        <v>0.14940000000000001</v>
      </c>
      <c r="H5323">
        <v>0.1222</v>
      </c>
      <c r="I5323">
        <v>0.1222</v>
      </c>
      <c r="J5323">
        <v>0.14940000000000001</v>
      </c>
      <c r="K5323">
        <v>0.1222</v>
      </c>
      <c r="L5323">
        <v>0.1222</v>
      </c>
    </row>
    <row r="5324" spans="1:12" x14ac:dyDescent="0.25">
      <c r="A5324" t="s">
        <v>751</v>
      </c>
      <c r="B5324">
        <v>2019</v>
      </c>
      <c r="C5324" t="s">
        <v>700</v>
      </c>
      <c r="D5324">
        <v>1.4972000000000001</v>
      </c>
      <c r="E5324">
        <v>1.456</v>
      </c>
      <c r="F5324">
        <v>1.4403999999999999</v>
      </c>
      <c r="G5324">
        <v>1.4972000000000001</v>
      </c>
      <c r="H5324">
        <v>1.4096</v>
      </c>
      <c r="I5324">
        <v>1.4403999999999999</v>
      </c>
      <c r="J5324">
        <v>1.4972000000000001</v>
      </c>
      <c r="K5324">
        <v>1.4096</v>
      </c>
      <c r="L5324">
        <v>1.3991</v>
      </c>
    </row>
    <row r="5325" spans="1:12" x14ac:dyDescent="0.25">
      <c r="A5325" t="s">
        <v>751</v>
      </c>
      <c r="B5325">
        <v>2019</v>
      </c>
      <c r="C5325" t="s">
        <v>702</v>
      </c>
      <c r="D5325">
        <v>0.28499999999999998</v>
      </c>
      <c r="E5325">
        <v>0.28499999999999998</v>
      </c>
      <c r="F5325">
        <v>0.1076</v>
      </c>
      <c r="G5325">
        <v>0.28499999999999998</v>
      </c>
      <c r="H5325">
        <v>0.1076</v>
      </c>
      <c r="I5325">
        <v>0.1076</v>
      </c>
      <c r="J5325">
        <v>0.28499999999999998</v>
      </c>
      <c r="K5325">
        <v>0.1076</v>
      </c>
      <c r="L5325">
        <v>0.1076</v>
      </c>
    </row>
    <row r="5326" spans="1:12" x14ac:dyDescent="0.25">
      <c r="A5326" t="s">
        <v>751</v>
      </c>
      <c r="B5326">
        <v>2019</v>
      </c>
      <c r="C5326" t="s">
        <v>703</v>
      </c>
      <c r="D5326">
        <v>5.62E-2</v>
      </c>
      <c r="E5326">
        <v>5.62E-2</v>
      </c>
      <c r="F5326">
        <v>5.62E-2</v>
      </c>
      <c r="G5326">
        <v>5.62E-2</v>
      </c>
      <c r="H5326">
        <v>5.62E-2</v>
      </c>
      <c r="I5326">
        <v>5.62E-2</v>
      </c>
      <c r="J5326">
        <v>5.62E-2</v>
      </c>
      <c r="K5326">
        <v>5.62E-2</v>
      </c>
      <c r="L5326">
        <v>5.62E-2</v>
      </c>
    </row>
    <row r="5327" spans="1:12" x14ac:dyDescent="0.25">
      <c r="A5327" t="s">
        <v>751</v>
      </c>
      <c r="B5327">
        <v>2019</v>
      </c>
      <c r="C5327" t="s">
        <v>697</v>
      </c>
      <c r="D5327">
        <v>3.9091</v>
      </c>
      <c r="E5327">
        <v>3.8677999999999999</v>
      </c>
      <c r="F5327">
        <v>3.6476000000000002</v>
      </c>
      <c r="G5327">
        <v>3.9091</v>
      </c>
      <c r="H5327">
        <v>3.6168</v>
      </c>
      <c r="I5327">
        <v>3.6476000000000002</v>
      </c>
      <c r="J5327">
        <v>3.9091</v>
      </c>
      <c r="K5327">
        <v>3.6168</v>
      </c>
      <c r="L5327">
        <v>3.6063000000000001</v>
      </c>
    </row>
    <row r="5328" spans="1:12" x14ac:dyDescent="0.25">
      <c r="A5328" t="s">
        <v>751</v>
      </c>
      <c r="B5328">
        <v>2019</v>
      </c>
      <c r="C5328" t="s">
        <v>698</v>
      </c>
      <c r="D5328">
        <v>0.95220000000000005</v>
      </c>
      <c r="E5328">
        <v>0.95220000000000005</v>
      </c>
      <c r="F5328">
        <v>0.95220000000000005</v>
      </c>
      <c r="G5328">
        <v>0.95220000000000005</v>
      </c>
      <c r="H5328">
        <v>0.95220000000000005</v>
      </c>
      <c r="I5328">
        <v>0.95220000000000005</v>
      </c>
      <c r="J5328">
        <v>0.95220000000000005</v>
      </c>
      <c r="K5328">
        <v>0.95220000000000005</v>
      </c>
      <c r="L5328">
        <v>0.95220000000000005</v>
      </c>
    </row>
    <row r="5329" spans="1:12" x14ac:dyDescent="0.25">
      <c r="A5329" t="s">
        <v>752</v>
      </c>
      <c r="B5329">
        <v>2019</v>
      </c>
      <c r="C5329" t="s">
        <v>697</v>
      </c>
      <c r="D5329">
        <v>0.3291</v>
      </c>
      <c r="E5329">
        <v>0.32640000000000002</v>
      </c>
      <c r="F5329">
        <v>0.31230000000000002</v>
      </c>
      <c r="G5329">
        <v>0.3291</v>
      </c>
      <c r="H5329">
        <v>0.31030000000000002</v>
      </c>
      <c r="I5329">
        <v>0.31230000000000002</v>
      </c>
      <c r="J5329">
        <v>0.3291</v>
      </c>
      <c r="K5329">
        <v>0.31030000000000002</v>
      </c>
      <c r="L5329">
        <v>0.30959999999999999</v>
      </c>
    </row>
    <row r="5330" spans="1:12" x14ac:dyDescent="0.25">
      <c r="A5330" t="s">
        <v>752</v>
      </c>
      <c r="B5330">
        <v>2019</v>
      </c>
      <c r="C5330" t="s">
        <v>701</v>
      </c>
      <c r="D5330">
        <v>0.13270000000000001</v>
      </c>
      <c r="E5330">
        <v>0.13270000000000001</v>
      </c>
      <c r="F5330">
        <v>0.13270000000000001</v>
      </c>
      <c r="G5330">
        <v>0.13270000000000001</v>
      </c>
      <c r="H5330">
        <v>0.13270000000000001</v>
      </c>
      <c r="I5330">
        <v>0.13270000000000001</v>
      </c>
      <c r="J5330">
        <v>0.13270000000000001</v>
      </c>
      <c r="K5330">
        <v>0.13270000000000001</v>
      </c>
      <c r="L5330">
        <v>0.13270000000000001</v>
      </c>
    </row>
    <row r="5331" spans="1:12" x14ac:dyDescent="0.25">
      <c r="A5331" t="s">
        <v>752</v>
      </c>
      <c r="B5331">
        <v>2019</v>
      </c>
      <c r="C5331" t="s">
        <v>699</v>
      </c>
      <c r="D5331">
        <v>9.5999999999999992E-3</v>
      </c>
      <c r="E5331">
        <v>9.5999999999999992E-3</v>
      </c>
      <c r="F5331">
        <v>7.9000000000000008E-3</v>
      </c>
      <c r="G5331">
        <v>9.5999999999999992E-3</v>
      </c>
      <c r="H5331">
        <v>7.9000000000000008E-3</v>
      </c>
      <c r="I5331">
        <v>7.9000000000000008E-3</v>
      </c>
      <c r="J5331">
        <v>9.5999999999999992E-3</v>
      </c>
      <c r="K5331">
        <v>7.9000000000000008E-3</v>
      </c>
      <c r="L5331">
        <v>7.9000000000000008E-3</v>
      </c>
    </row>
    <row r="5332" spans="1:12" x14ac:dyDescent="0.25">
      <c r="A5332" t="s">
        <v>752</v>
      </c>
      <c r="B5332">
        <v>2019</v>
      </c>
      <c r="C5332" t="s">
        <v>698</v>
      </c>
      <c r="D5332">
        <v>6.83E-2</v>
      </c>
      <c r="E5332">
        <v>6.83E-2</v>
      </c>
      <c r="F5332">
        <v>6.83E-2</v>
      </c>
      <c r="G5332">
        <v>6.83E-2</v>
      </c>
      <c r="H5332">
        <v>6.83E-2</v>
      </c>
      <c r="I5332">
        <v>6.83E-2</v>
      </c>
      <c r="J5332">
        <v>6.83E-2</v>
      </c>
      <c r="K5332">
        <v>6.83E-2</v>
      </c>
      <c r="L5332">
        <v>6.83E-2</v>
      </c>
    </row>
    <row r="5333" spans="1:12" x14ac:dyDescent="0.25">
      <c r="A5333" t="s">
        <v>752</v>
      </c>
      <c r="B5333">
        <v>2019</v>
      </c>
      <c r="C5333" t="s">
        <v>702</v>
      </c>
      <c r="D5333">
        <v>1.84E-2</v>
      </c>
      <c r="E5333">
        <v>1.84E-2</v>
      </c>
      <c r="F5333">
        <v>6.8999999999999999E-3</v>
      </c>
      <c r="G5333">
        <v>1.84E-2</v>
      </c>
      <c r="H5333">
        <v>6.8999999999999999E-3</v>
      </c>
      <c r="I5333">
        <v>6.8999999999999999E-3</v>
      </c>
      <c r="J5333">
        <v>1.84E-2</v>
      </c>
      <c r="K5333">
        <v>6.8999999999999999E-3</v>
      </c>
      <c r="L5333">
        <v>6.8999999999999999E-3</v>
      </c>
    </row>
    <row r="5334" spans="1:12" x14ac:dyDescent="0.25">
      <c r="A5334" t="s">
        <v>752</v>
      </c>
      <c r="B5334">
        <v>2019</v>
      </c>
      <c r="C5334" t="s">
        <v>703</v>
      </c>
      <c r="D5334">
        <v>3.5999999999999999E-3</v>
      </c>
      <c r="E5334">
        <v>3.5999999999999999E-3</v>
      </c>
      <c r="F5334">
        <v>3.5999999999999999E-3</v>
      </c>
      <c r="G5334">
        <v>3.5999999999999999E-3</v>
      </c>
      <c r="H5334">
        <v>3.5999999999999999E-3</v>
      </c>
      <c r="I5334">
        <v>3.5999999999999999E-3</v>
      </c>
      <c r="J5334">
        <v>3.5999999999999999E-3</v>
      </c>
      <c r="K5334">
        <v>3.5999999999999999E-3</v>
      </c>
      <c r="L5334">
        <v>3.5999999999999999E-3</v>
      </c>
    </row>
    <row r="5335" spans="1:12" x14ac:dyDescent="0.25">
      <c r="A5335" t="s">
        <v>752</v>
      </c>
      <c r="B5335">
        <v>2019</v>
      </c>
      <c r="C5335" t="s">
        <v>700</v>
      </c>
      <c r="D5335">
        <v>9.6500000000000002E-2</v>
      </c>
      <c r="E5335">
        <v>9.3799999999999994E-2</v>
      </c>
      <c r="F5335">
        <v>9.2799999999999994E-2</v>
      </c>
      <c r="G5335">
        <v>9.6500000000000002E-2</v>
      </c>
      <c r="H5335">
        <v>9.0800000000000006E-2</v>
      </c>
      <c r="I5335">
        <v>9.2799999999999994E-2</v>
      </c>
      <c r="J5335">
        <v>9.6500000000000002E-2</v>
      </c>
      <c r="K5335">
        <v>9.0800000000000006E-2</v>
      </c>
      <c r="L5335">
        <v>9.01E-2</v>
      </c>
    </row>
    <row r="5336" spans="1:12" x14ac:dyDescent="0.25">
      <c r="A5336" t="s">
        <v>753</v>
      </c>
      <c r="B5336">
        <v>2019</v>
      </c>
      <c r="C5336" t="s">
        <v>701</v>
      </c>
      <c r="D5336">
        <v>0.41770000000000002</v>
      </c>
      <c r="E5336">
        <v>0.41770000000000002</v>
      </c>
      <c r="F5336">
        <v>0.41770000000000002</v>
      </c>
      <c r="G5336">
        <v>0.41770000000000002</v>
      </c>
      <c r="H5336">
        <v>0.41770000000000002</v>
      </c>
      <c r="I5336">
        <v>0.41770000000000002</v>
      </c>
      <c r="J5336">
        <v>0.41770000000000002</v>
      </c>
      <c r="K5336">
        <v>0.41770000000000002</v>
      </c>
      <c r="L5336">
        <v>0.41770000000000002</v>
      </c>
    </row>
    <row r="5337" spans="1:12" x14ac:dyDescent="0.25">
      <c r="A5337" t="s">
        <v>753</v>
      </c>
      <c r="B5337">
        <v>2019</v>
      </c>
      <c r="C5337" t="s">
        <v>697</v>
      </c>
      <c r="D5337">
        <v>1.1745000000000001</v>
      </c>
      <c r="E5337">
        <v>1.1646000000000001</v>
      </c>
      <c r="F5337">
        <v>1.1117999999999999</v>
      </c>
      <c r="G5337">
        <v>1.1745000000000001</v>
      </c>
      <c r="H5337">
        <v>1.1044</v>
      </c>
      <c r="I5337">
        <v>1.1117999999999999</v>
      </c>
      <c r="J5337">
        <v>1.1745000000000001</v>
      </c>
      <c r="K5337">
        <v>1.1044</v>
      </c>
      <c r="L5337">
        <v>1.1019000000000001</v>
      </c>
    </row>
    <row r="5338" spans="1:12" x14ac:dyDescent="0.25">
      <c r="A5338" t="s">
        <v>753</v>
      </c>
      <c r="B5338">
        <v>2019</v>
      </c>
      <c r="C5338" t="s">
        <v>702</v>
      </c>
      <c r="D5338">
        <v>6.83E-2</v>
      </c>
      <c r="E5338">
        <v>6.83E-2</v>
      </c>
      <c r="F5338">
        <v>2.58E-2</v>
      </c>
      <c r="G5338">
        <v>6.83E-2</v>
      </c>
      <c r="H5338">
        <v>2.58E-2</v>
      </c>
      <c r="I5338">
        <v>2.58E-2</v>
      </c>
      <c r="J5338">
        <v>6.83E-2</v>
      </c>
      <c r="K5338">
        <v>2.58E-2</v>
      </c>
      <c r="L5338">
        <v>2.58E-2</v>
      </c>
    </row>
    <row r="5339" spans="1:12" x14ac:dyDescent="0.25">
      <c r="A5339" t="s">
        <v>753</v>
      </c>
      <c r="B5339">
        <v>2019</v>
      </c>
      <c r="C5339" t="s">
        <v>700</v>
      </c>
      <c r="D5339">
        <v>0.35870000000000002</v>
      </c>
      <c r="E5339">
        <v>0.34889999999999999</v>
      </c>
      <c r="F5339">
        <v>0.34510000000000002</v>
      </c>
      <c r="G5339">
        <v>0.35870000000000002</v>
      </c>
      <c r="H5339">
        <v>0.3377</v>
      </c>
      <c r="I5339">
        <v>0.34510000000000002</v>
      </c>
      <c r="J5339">
        <v>0.35870000000000002</v>
      </c>
      <c r="K5339">
        <v>0.3377</v>
      </c>
      <c r="L5339">
        <v>0.3352</v>
      </c>
    </row>
    <row r="5340" spans="1:12" x14ac:dyDescent="0.25">
      <c r="A5340" t="s">
        <v>753</v>
      </c>
      <c r="B5340">
        <v>2019</v>
      </c>
      <c r="C5340" t="s">
        <v>703</v>
      </c>
      <c r="D5340">
        <v>1.35E-2</v>
      </c>
      <c r="E5340">
        <v>1.35E-2</v>
      </c>
      <c r="F5340">
        <v>1.35E-2</v>
      </c>
      <c r="G5340">
        <v>1.35E-2</v>
      </c>
      <c r="H5340">
        <v>1.35E-2</v>
      </c>
      <c r="I5340">
        <v>1.35E-2</v>
      </c>
      <c r="J5340">
        <v>1.35E-2</v>
      </c>
      <c r="K5340">
        <v>1.35E-2</v>
      </c>
      <c r="L5340">
        <v>1.35E-2</v>
      </c>
    </row>
    <row r="5341" spans="1:12" x14ac:dyDescent="0.25">
      <c r="A5341" t="s">
        <v>753</v>
      </c>
      <c r="B5341">
        <v>2019</v>
      </c>
      <c r="C5341" t="s">
        <v>699</v>
      </c>
      <c r="D5341">
        <v>3.5799999999999998E-2</v>
      </c>
      <c r="E5341">
        <v>3.5799999999999998E-2</v>
      </c>
      <c r="F5341">
        <v>2.93E-2</v>
      </c>
      <c r="G5341">
        <v>3.5799999999999998E-2</v>
      </c>
      <c r="H5341">
        <v>2.93E-2</v>
      </c>
      <c r="I5341">
        <v>2.93E-2</v>
      </c>
      <c r="J5341">
        <v>3.5799999999999998E-2</v>
      </c>
      <c r="K5341">
        <v>2.93E-2</v>
      </c>
      <c r="L5341">
        <v>2.93E-2</v>
      </c>
    </row>
    <row r="5342" spans="1:12" x14ac:dyDescent="0.25">
      <c r="A5342" t="s">
        <v>753</v>
      </c>
      <c r="B5342">
        <v>2019</v>
      </c>
      <c r="C5342" t="s">
        <v>698</v>
      </c>
      <c r="D5342">
        <v>0.28039999999999998</v>
      </c>
      <c r="E5342">
        <v>0.28039999999999998</v>
      </c>
      <c r="F5342">
        <v>0.28039999999999998</v>
      </c>
      <c r="G5342">
        <v>0.28039999999999998</v>
      </c>
      <c r="H5342">
        <v>0.28039999999999998</v>
      </c>
      <c r="I5342">
        <v>0.28039999999999998</v>
      </c>
      <c r="J5342">
        <v>0.28039999999999998</v>
      </c>
      <c r="K5342">
        <v>0.28039999999999998</v>
      </c>
      <c r="L5342">
        <v>0.28039999999999998</v>
      </c>
    </row>
    <row r="5343" spans="1:12" x14ac:dyDescent="0.25">
      <c r="A5343" t="s">
        <v>754</v>
      </c>
      <c r="B5343">
        <v>2019</v>
      </c>
      <c r="C5343" t="s">
        <v>700</v>
      </c>
      <c r="D5343">
        <v>1.1882999999999999</v>
      </c>
      <c r="E5343">
        <v>1.1555</v>
      </c>
      <c r="F5343">
        <v>1.1432</v>
      </c>
      <c r="G5343">
        <v>1.1882999999999999</v>
      </c>
      <c r="H5343">
        <v>1.1187</v>
      </c>
      <c r="I5343">
        <v>1.1432</v>
      </c>
      <c r="J5343">
        <v>1.1882999999999999</v>
      </c>
      <c r="K5343">
        <v>1.1187</v>
      </c>
      <c r="L5343">
        <v>1.1104000000000001</v>
      </c>
    </row>
    <row r="5344" spans="1:12" x14ac:dyDescent="0.25">
      <c r="A5344" t="s">
        <v>754</v>
      </c>
      <c r="B5344">
        <v>2019</v>
      </c>
      <c r="C5344" t="s">
        <v>701</v>
      </c>
      <c r="D5344">
        <v>1.2732000000000001</v>
      </c>
      <c r="E5344">
        <v>1.2732000000000001</v>
      </c>
      <c r="F5344">
        <v>1.2732000000000001</v>
      </c>
      <c r="G5344">
        <v>1.2732000000000001</v>
      </c>
      <c r="H5344">
        <v>1.2732000000000001</v>
      </c>
      <c r="I5344">
        <v>1.2732000000000001</v>
      </c>
      <c r="J5344">
        <v>1.2732000000000001</v>
      </c>
      <c r="K5344">
        <v>1.2732000000000001</v>
      </c>
      <c r="L5344">
        <v>1.2732000000000001</v>
      </c>
    </row>
    <row r="5345" spans="1:12" x14ac:dyDescent="0.25">
      <c r="A5345" t="s">
        <v>754</v>
      </c>
      <c r="B5345">
        <v>2019</v>
      </c>
      <c r="C5345" t="s">
        <v>698</v>
      </c>
      <c r="D5345">
        <v>0.91300000000000003</v>
      </c>
      <c r="E5345">
        <v>0.91300000000000003</v>
      </c>
      <c r="F5345">
        <v>0.91300000000000003</v>
      </c>
      <c r="G5345">
        <v>0.91300000000000003</v>
      </c>
      <c r="H5345">
        <v>0.91300000000000003</v>
      </c>
      <c r="I5345">
        <v>0.91300000000000003</v>
      </c>
      <c r="J5345">
        <v>0.91300000000000003</v>
      </c>
      <c r="K5345">
        <v>0.91300000000000003</v>
      </c>
      <c r="L5345">
        <v>0.91300000000000003</v>
      </c>
    </row>
    <row r="5346" spans="1:12" x14ac:dyDescent="0.25">
      <c r="A5346" t="s">
        <v>754</v>
      </c>
      <c r="B5346">
        <v>2019</v>
      </c>
      <c r="C5346" t="s">
        <v>702</v>
      </c>
      <c r="D5346">
        <v>0.22620000000000001</v>
      </c>
      <c r="E5346">
        <v>0.22620000000000001</v>
      </c>
      <c r="F5346">
        <v>8.5400000000000004E-2</v>
      </c>
      <c r="G5346">
        <v>0.22620000000000001</v>
      </c>
      <c r="H5346">
        <v>8.5400000000000004E-2</v>
      </c>
      <c r="I5346">
        <v>8.5400000000000004E-2</v>
      </c>
      <c r="J5346">
        <v>0.22620000000000001</v>
      </c>
      <c r="K5346">
        <v>8.5400000000000004E-2</v>
      </c>
      <c r="L5346">
        <v>8.5400000000000004E-2</v>
      </c>
    </row>
    <row r="5347" spans="1:12" x14ac:dyDescent="0.25">
      <c r="A5347" t="s">
        <v>754</v>
      </c>
      <c r="B5347">
        <v>2019</v>
      </c>
      <c r="C5347" t="s">
        <v>697</v>
      </c>
      <c r="D5347">
        <v>3.7639</v>
      </c>
      <c r="E5347">
        <v>3.7311000000000001</v>
      </c>
      <c r="F5347">
        <v>3.5564</v>
      </c>
      <c r="G5347">
        <v>3.7639</v>
      </c>
      <c r="H5347">
        <v>3.5318999999999998</v>
      </c>
      <c r="I5347">
        <v>3.5564</v>
      </c>
      <c r="J5347">
        <v>3.7639</v>
      </c>
      <c r="K5347">
        <v>3.5318999999999998</v>
      </c>
      <c r="L5347">
        <v>3.5236000000000001</v>
      </c>
    </row>
    <row r="5348" spans="1:12" x14ac:dyDescent="0.25">
      <c r="A5348" t="s">
        <v>754</v>
      </c>
      <c r="B5348">
        <v>2019</v>
      </c>
      <c r="C5348" t="s">
        <v>703</v>
      </c>
      <c r="D5348">
        <v>4.4600000000000001E-2</v>
      </c>
      <c r="E5348">
        <v>4.4600000000000001E-2</v>
      </c>
      <c r="F5348">
        <v>4.4600000000000001E-2</v>
      </c>
      <c r="G5348">
        <v>4.4600000000000001E-2</v>
      </c>
      <c r="H5348">
        <v>4.4600000000000001E-2</v>
      </c>
      <c r="I5348">
        <v>4.4600000000000001E-2</v>
      </c>
      <c r="J5348">
        <v>4.4600000000000001E-2</v>
      </c>
      <c r="K5348">
        <v>4.4600000000000001E-2</v>
      </c>
      <c r="L5348">
        <v>4.4600000000000001E-2</v>
      </c>
    </row>
    <row r="5349" spans="1:12" x14ac:dyDescent="0.25">
      <c r="A5349" t="s">
        <v>754</v>
      </c>
      <c r="B5349">
        <v>2019</v>
      </c>
      <c r="C5349" t="s">
        <v>699</v>
      </c>
      <c r="D5349">
        <v>0.1186</v>
      </c>
      <c r="E5349">
        <v>0.1186</v>
      </c>
      <c r="F5349">
        <v>9.69E-2</v>
      </c>
      <c r="G5349">
        <v>0.1186</v>
      </c>
      <c r="H5349">
        <v>9.69E-2</v>
      </c>
      <c r="I5349">
        <v>9.69E-2</v>
      </c>
      <c r="J5349">
        <v>0.1186</v>
      </c>
      <c r="K5349">
        <v>9.69E-2</v>
      </c>
      <c r="L5349">
        <v>9.69E-2</v>
      </c>
    </row>
    <row r="5350" spans="1:12" x14ac:dyDescent="0.25">
      <c r="A5350" t="s">
        <v>755</v>
      </c>
      <c r="B5350">
        <v>2019</v>
      </c>
      <c r="C5350" t="s">
        <v>700</v>
      </c>
      <c r="D5350">
        <v>0.10539999999999999</v>
      </c>
      <c r="E5350">
        <v>0.10249999999999999</v>
      </c>
      <c r="F5350">
        <v>0.1014</v>
      </c>
      <c r="G5350">
        <v>0.10539999999999999</v>
      </c>
      <c r="H5350">
        <v>9.9199999999999997E-2</v>
      </c>
      <c r="I5350">
        <v>0.1014</v>
      </c>
      <c r="J5350">
        <v>0.10539999999999999</v>
      </c>
      <c r="K5350">
        <v>9.9199999999999997E-2</v>
      </c>
      <c r="L5350">
        <v>9.8500000000000004E-2</v>
      </c>
    </row>
    <row r="5351" spans="1:12" x14ac:dyDescent="0.25">
      <c r="A5351" t="s">
        <v>755</v>
      </c>
      <c r="B5351">
        <v>2019</v>
      </c>
      <c r="C5351" t="s">
        <v>701</v>
      </c>
      <c r="D5351">
        <v>0.1099</v>
      </c>
      <c r="E5351">
        <v>0.1099</v>
      </c>
      <c r="F5351">
        <v>0.1099</v>
      </c>
      <c r="G5351">
        <v>0.1099</v>
      </c>
      <c r="H5351">
        <v>0.1099</v>
      </c>
      <c r="I5351">
        <v>0.1099</v>
      </c>
      <c r="J5351">
        <v>0.1099</v>
      </c>
      <c r="K5351">
        <v>0.1099</v>
      </c>
      <c r="L5351">
        <v>0.1099</v>
      </c>
    </row>
    <row r="5352" spans="1:12" x14ac:dyDescent="0.25">
      <c r="A5352" t="s">
        <v>755</v>
      </c>
      <c r="B5352">
        <v>2019</v>
      </c>
      <c r="C5352" t="s">
        <v>698</v>
      </c>
      <c r="D5352">
        <v>0.1278</v>
      </c>
      <c r="E5352">
        <v>0.1278</v>
      </c>
      <c r="F5352">
        <v>0.1278</v>
      </c>
      <c r="G5352">
        <v>0.1278</v>
      </c>
      <c r="H5352">
        <v>0.1278</v>
      </c>
      <c r="I5352">
        <v>0.1278</v>
      </c>
      <c r="J5352">
        <v>0.1278</v>
      </c>
      <c r="K5352">
        <v>0.1278</v>
      </c>
      <c r="L5352">
        <v>0.1278</v>
      </c>
    </row>
    <row r="5353" spans="1:12" x14ac:dyDescent="0.25">
      <c r="A5353" t="s">
        <v>755</v>
      </c>
      <c r="B5353">
        <v>2019</v>
      </c>
      <c r="C5353" t="s">
        <v>703</v>
      </c>
      <c r="D5353">
        <v>4.0000000000000001E-3</v>
      </c>
      <c r="E5353">
        <v>4.0000000000000001E-3</v>
      </c>
      <c r="F5353">
        <v>4.0000000000000001E-3</v>
      </c>
      <c r="G5353">
        <v>4.0000000000000001E-3</v>
      </c>
      <c r="H5353">
        <v>4.0000000000000001E-3</v>
      </c>
      <c r="I5353">
        <v>4.0000000000000001E-3</v>
      </c>
      <c r="J5353">
        <v>4.0000000000000001E-3</v>
      </c>
      <c r="K5353">
        <v>4.0000000000000001E-3</v>
      </c>
      <c r="L5353">
        <v>4.0000000000000001E-3</v>
      </c>
    </row>
    <row r="5354" spans="1:12" x14ac:dyDescent="0.25">
      <c r="A5354" t="s">
        <v>755</v>
      </c>
      <c r="B5354">
        <v>2019</v>
      </c>
      <c r="C5354" t="s">
        <v>699</v>
      </c>
      <c r="D5354">
        <v>1.0500000000000001E-2</v>
      </c>
      <c r="E5354">
        <v>1.0500000000000001E-2</v>
      </c>
      <c r="F5354">
        <v>8.6E-3</v>
      </c>
      <c r="G5354">
        <v>1.0500000000000001E-2</v>
      </c>
      <c r="H5354">
        <v>8.6E-3</v>
      </c>
      <c r="I5354">
        <v>8.6E-3</v>
      </c>
      <c r="J5354">
        <v>1.0500000000000001E-2</v>
      </c>
      <c r="K5354">
        <v>8.6E-3</v>
      </c>
      <c r="L5354">
        <v>8.6E-3</v>
      </c>
    </row>
    <row r="5355" spans="1:12" x14ac:dyDescent="0.25">
      <c r="A5355" t="s">
        <v>755</v>
      </c>
      <c r="B5355">
        <v>2019</v>
      </c>
      <c r="C5355" t="s">
        <v>702</v>
      </c>
      <c r="D5355">
        <v>2.01E-2</v>
      </c>
      <c r="E5355">
        <v>2.01E-2</v>
      </c>
      <c r="F5355">
        <v>7.6E-3</v>
      </c>
      <c r="G5355">
        <v>2.01E-2</v>
      </c>
      <c r="H5355">
        <v>7.6E-3</v>
      </c>
      <c r="I5355">
        <v>7.6E-3</v>
      </c>
      <c r="J5355">
        <v>2.01E-2</v>
      </c>
      <c r="K5355">
        <v>7.6E-3</v>
      </c>
      <c r="L5355">
        <v>7.6E-3</v>
      </c>
    </row>
    <row r="5356" spans="1:12" x14ac:dyDescent="0.25">
      <c r="A5356" t="s">
        <v>755</v>
      </c>
      <c r="B5356">
        <v>2019</v>
      </c>
      <c r="C5356" t="s">
        <v>697</v>
      </c>
      <c r="D5356">
        <v>0.37769999999999998</v>
      </c>
      <c r="E5356">
        <v>0.37480000000000002</v>
      </c>
      <c r="F5356">
        <v>0.35930000000000001</v>
      </c>
      <c r="G5356">
        <v>0.37769999999999998</v>
      </c>
      <c r="H5356">
        <v>0.35709999999999997</v>
      </c>
      <c r="I5356">
        <v>0.35930000000000001</v>
      </c>
      <c r="J5356">
        <v>0.37769999999999998</v>
      </c>
      <c r="K5356">
        <v>0.35709999999999997</v>
      </c>
      <c r="L5356">
        <v>0.35639999999999999</v>
      </c>
    </row>
    <row r="5357" spans="1:12" x14ac:dyDescent="0.25">
      <c r="A5357" t="s">
        <v>696</v>
      </c>
      <c r="B5357">
        <v>2020</v>
      </c>
      <c r="C5357" t="s">
        <v>703</v>
      </c>
      <c r="D5357">
        <v>3.5000000000000003E-2</v>
      </c>
      <c r="E5357">
        <v>3.5000000000000003E-2</v>
      </c>
      <c r="F5357">
        <v>3.5000000000000003E-2</v>
      </c>
      <c r="G5357">
        <v>3.15E-2</v>
      </c>
      <c r="H5357">
        <v>3.5000000000000003E-2</v>
      </c>
      <c r="I5357">
        <v>3.15E-2</v>
      </c>
      <c r="J5357">
        <v>3.5000000000000003E-2</v>
      </c>
      <c r="K5357">
        <v>3.5000000000000003E-2</v>
      </c>
      <c r="L5357">
        <v>3.15E-2</v>
      </c>
    </row>
    <row r="5358" spans="1:12" x14ac:dyDescent="0.25">
      <c r="A5358" t="s">
        <v>696</v>
      </c>
      <c r="B5358">
        <v>2020</v>
      </c>
      <c r="C5358" t="s">
        <v>697</v>
      </c>
      <c r="D5358">
        <v>3.3767</v>
      </c>
      <c r="E5358">
        <v>3.3226</v>
      </c>
      <c r="F5358">
        <v>3.1760000000000002</v>
      </c>
      <c r="G5358">
        <v>3.2486000000000002</v>
      </c>
      <c r="H5358">
        <v>3.1368999999999998</v>
      </c>
      <c r="I5358">
        <v>3.0747</v>
      </c>
      <c r="J5358">
        <v>3.3767</v>
      </c>
      <c r="K5358">
        <v>3.1255000000000002</v>
      </c>
      <c r="L5358">
        <v>3.0266000000000002</v>
      </c>
    </row>
    <row r="5359" spans="1:12" x14ac:dyDescent="0.25">
      <c r="A5359" t="s">
        <v>696</v>
      </c>
      <c r="B5359">
        <v>2020</v>
      </c>
      <c r="C5359" t="s">
        <v>699</v>
      </c>
      <c r="D5359">
        <v>0.1009</v>
      </c>
      <c r="E5359">
        <v>0.1009</v>
      </c>
      <c r="F5359">
        <v>7.6899999999999996E-2</v>
      </c>
      <c r="G5359">
        <v>9.9599999999999994E-2</v>
      </c>
      <c r="H5359">
        <v>7.6899999999999996E-2</v>
      </c>
      <c r="I5359">
        <v>7.6899999999999996E-2</v>
      </c>
      <c r="J5359">
        <v>0.1009</v>
      </c>
      <c r="K5359">
        <v>7.6899999999999996E-2</v>
      </c>
      <c r="L5359">
        <v>7.6899999999999996E-2</v>
      </c>
    </row>
    <row r="5360" spans="1:12" x14ac:dyDescent="0.25">
      <c r="A5360" t="s">
        <v>696</v>
      </c>
      <c r="B5360">
        <v>2020</v>
      </c>
      <c r="C5360" t="s">
        <v>702</v>
      </c>
      <c r="D5360">
        <v>0.17829999999999999</v>
      </c>
      <c r="E5360">
        <v>0.17829999999999999</v>
      </c>
      <c r="F5360">
        <v>6.7299999999999999E-2</v>
      </c>
      <c r="G5360">
        <v>0.1605</v>
      </c>
      <c r="H5360">
        <v>6.7299999999999999E-2</v>
      </c>
      <c r="I5360">
        <v>6.5500000000000003E-2</v>
      </c>
      <c r="J5360">
        <v>0.17829999999999999</v>
      </c>
      <c r="K5360">
        <v>6.7299999999999999E-2</v>
      </c>
      <c r="L5360">
        <v>6.5500000000000003E-2</v>
      </c>
    </row>
    <row r="5361" spans="1:12" x14ac:dyDescent="0.25">
      <c r="A5361" t="s">
        <v>696</v>
      </c>
      <c r="B5361">
        <v>2020</v>
      </c>
      <c r="C5361" t="s">
        <v>701</v>
      </c>
      <c r="D5361">
        <v>1.1849000000000001</v>
      </c>
      <c r="E5361">
        <v>1.1849000000000001</v>
      </c>
      <c r="F5361">
        <v>1.1849000000000001</v>
      </c>
      <c r="G5361">
        <v>1.1422000000000001</v>
      </c>
      <c r="H5361">
        <v>1.1849000000000001</v>
      </c>
      <c r="I5361">
        <v>1.1422000000000001</v>
      </c>
      <c r="J5361">
        <v>1.1849000000000001</v>
      </c>
      <c r="K5361">
        <v>1.1849000000000001</v>
      </c>
      <c r="L5361">
        <v>1.1422000000000001</v>
      </c>
    </row>
    <row r="5362" spans="1:12" x14ac:dyDescent="0.25">
      <c r="A5362" t="s">
        <v>696</v>
      </c>
      <c r="B5362">
        <v>2020</v>
      </c>
      <c r="C5362" t="s">
        <v>698</v>
      </c>
      <c r="D5362">
        <v>0.89780000000000004</v>
      </c>
      <c r="E5362">
        <v>0.89780000000000004</v>
      </c>
      <c r="F5362">
        <v>0.89780000000000004</v>
      </c>
      <c r="G5362">
        <v>0.88570000000000004</v>
      </c>
      <c r="H5362">
        <v>0.89780000000000004</v>
      </c>
      <c r="I5362">
        <v>0.88570000000000004</v>
      </c>
      <c r="J5362">
        <v>0.89780000000000004</v>
      </c>
      <c r="K5362">
        <v>0.89780000000000004</v>
      </c>
      <c r="L5362">
        <v>0.88570000000000004</v>
      </c>
    </row>
    <row r="5363" spans="1:12" x14ac:dyDescent="0.25">
      <c r="A5363" t="s">
        <v>696</v>
      </c>
      <c r="B5363">
        <v>2020</v>
      </c>
      <c r="C5363" t="s">
        <v>700</v>
      </c>
      <c r="D5363">
        <v>0.9798</v>
      </c>
      <c r="E5363">
        <v>0.92569999999999997</v>
      </c>
      <c r="F5363">
        <v>0.91410000000000002</v>
      </c>
      <c r="G5363">
        <v>0.92920000000000003</v>
      </c>
      <c r="H5363">
        <v>0.875</v>
      </c>
      <c r="I5363">
        <v>0.87290000000000001</v>
      </c>
      <c r="J5363">
        <v>0.9798</v>
      </c>
      <c r="K5363">
        <v>0.86360000000000003</v>
      </c>
      <c r="L5363">
        <v>0.82479999999999998</v>
      </c>
    </row>
    <row r="5364" spans="1:12" x14ac:dyDescent="0.25">
      <c r="A5364" t="s">
        <v>704</v>
      </c>
      <c r="B5364">
        <v>2020</v>
      </c>
      <c r="C5364" t="s">
        <v>698</v>
      </c>
      <c r="D5364">
        <v>8.5199999999999998E-2</v>
      </c>
      <c r="E5364">
        <v>8.5199999999999998E-2</v>
      </c>
      <c r="F5364">
        <v>8.5199999999999998E-2</v>
      </c>
      <c r="G5364">
        <v>8.3199999999999996E-2</v>
      </c>
      <c r="H5364">
        <v>8.5199999999999998E-2</v>
      </c>
      <c r="I5364">
        <v>8.3199999999999996E-2</v>
      </c>
      <c r="J5364">
        <v>8.5199999999999998E-2</v>
      </c>
      <c r="K5364">
        <v>8.5199999999999998E-2</v>
      </c>
      <c r="L5364">
        <v>8.3199999999999996E-2</v>
      </c>
    </row>
    <row r="5365" spans="1:12" x14ac:dyDescent="0.25">
      <c r="A5365" t="s">
        <v>704</v>
      </c>
      <c r="B5365">
        <v>2020</v>
      </c>
      <c r="C5365" t="s">
        <v>700</v>
      </c>
      <c r="D5365">
        <v>0.1605</v>
      </c>
      <c r="E5365">
        <v>0.15160000000000001</v>
      </c>
      <c r="F5365">
        <v>0.1497</v>
      </c>
      <c r="G5365">
        <v>0.1522</v>
      </c>
      <c r="H5365">
        <v>0.14330000000000001</v>
      </c>
      <c r="I5365">
        <v>0.1429</v>
      </c>
      <c r="J5365">
        <v>0.1605</v>
      </c>
      <c r="K5365">
        <v>0.1414</v>
      </c>
      <c r="L5365">
        <v>0.1351</v>
      </c>
    </row>
    <row r="5366" spans="1:12" x14ac:dyDescent="0.25">
      <c r="A5366" t="s">
        <v>704</v>
      </c>
      <c r="B5366">
        <v>2020</v>
      </c>
      <c r="C5366" t="s">
        <v>697</v>
      </c>
      <c r="D5366">
        <v>0.45479999999999998</v>
      </c>
      <c r="E5366">
        <v>0.44590000000000002</v>
      </c>
      <c r="F5366">
        <v>0.4219</v>
      </c>
      <c r="G5366">
        <v>0.43490000000000001</v>
      </c>
      <c r="H5366">
        <v>0.41549999999999998</v>
      </c>
      <c r="I5366">
        <v>0.40649999999999997</v>
      </c>
      <c r="J5366">
        <v>0.45479999999999998</v>
      </c>
      <c r="K5366">
        <v>0.41360000000000002</v>
      </c>
      <c r="L5366">
        <v>0.39860000000000001</v>
      </c>
    </row>
    <row r="5367" spans="1:12" x14ac:dyDescent="0.25">
      <c r="A5367" t="s">
        <v>704</v>
      </c>
      <c r="B5367">
        <v>2020</v>
      </c>
      <c r="C5367" t="s">
        <v>701</v>
      </c>
      <c r="D5367">
        <v>0.15770000000000001</v>
      </c>
      <c r="E5367">
        <v>0.15770000000000001</v>
      </c>
      <c r="F5367">
        <v>0.15770000000000001</v>
      </c>
      <c r="G5367">
        <v>0.15179999999999999</v>
      </c>
      <c r="H5367">
        <v>0.15770000000000001</v>
      </c>
      <c r="I5367">
        <v>0.15179999999999999</v>
      </c>
      <c r="J5367">
        <v>0.15770000000000001</v>
      </c>
      <c r="K5367">
        <v>0.15770000000000001</v>
      </c>
      <c r="L5367">
        <v>0.15179999999999999</v>
      </c>
    </row>
    <row r="5368" spans="1:12" x14ac:dyDescent="0.25">
      <c r="A5368" t="s">
        <v>704</v>
      </c>
      <c r="B5368">
        <v>2020</v>
      </c>
      <c r="C5368" t="s">
        <v>703</v>
      </c>
      <c r="D5368">
        <v>5.7000000000000002E-3</v>
      </c>
      <c r="E5368">
        <v>5.7000000000000002E-3</v>
      </c>
      <c r="F5368">
        <v>5.7000000000000002E-3</v>
      </c>
      <c r="G5368">
        <v>5.1999999999999998E-3</v>
      </c>
      <c r="H5368">
        <v>5.7000000000000002E-3</v>
      </c>
      <c r="I5368">
        <v>5.1999999999999998E-3</v>
      </c>
      <c r="J5368">
        <v>5.7000000000000002E-3</v>
      </c>
      <c r="K5368">
        <v>5.7000000000000002E-3</v>
      </c>
      <c r="L5368">
        <v>5.1999999999999998E-3</v>
      </c>
    </row>
    <row r="5369" spans="1:12" x14ac:dyDescent="0.25">
      <c r="A5369" t="s">
        <v>704</v>
      </c>
      <c r="B5369">
        <v>2020</v>
      </c>
      <c r="C5369" t="s">
        <v>699</v>
      </c>
      <c r="D5369">
        <v>1.6500000000000001E-2</v>
      </c>
      <c r="E5369">
        <v>1.6500000000000001E-2</v>
      </c>
      <c r="F5369">
        <v>1.26E-2</v>
      </c>
      <c r="G5369">
        <v>1.6299999999999999E-2</v>
      </c>
      <c r="H5369">
        <v>1.26E-2</v>
      </c>
      <c r="I5369">
        <v>1.26E-2</v>
      </c>
      <c r="J5369">
        <v>1.6500000000000001E-2</v>
      </c>
      <c r="K5369">
        <v>1.26E-2</v>
      </c>
      <c r="L5369">
        <v>1.26E-2</v>
      </c>
    </row>
    <row r="5370" spans="1:12" x14ac:dyDescent="0.25">
      <c r="A5370" t="s">
        <v>704</v>
      </c>
      <c r="B5370">
        <v>2020</v>
      </c>
      <c r="C5370" t="s">
        <v>702</v>
      </c>
      <c r="D5370">
        <v>2.92E-2</v>
      </c>
      <c r="E5370">
        <v>2.92E-2</v>
      </c>
      <c r="F5370">
        <v>1.0999999999999999E-2</v>
      </c>
      <c r="G5370">
        <v>2.63E-2</v>
      </c>
      <c r="H5370">
        <v>1.0999999999999999E-2</v>
      </c>
      <c r="I5370">
        <v>1.0699999999999999E-2</v>
      </c>
      <c r="J5370">
        <v>2.92E-2</v>
      </c>
      <c r="K5370">
        <v>1.0999999999999999E-2</v>
      </c>
      <c r="L5370">
        <v>1.0699999999999999E-2</v>
      </c>
    </row>
    <row r="5371" spans="1:12" x14ac:dyDescent="0.25">
      <c r="A5371" t="s">
        <v>706</v>
      </c>
      <c r="B5371">
        <v>2020</v>
      </c>
      <c r="C5371" t="s">
        <v>700</v>
      </c>
      <c r="D5371">
        <v>1.7521</v>
      </c>
      <c r="E5371">
        <v>1.6554</v>
      </c>
      <c r="F5371">
        <v>1.6346000000000001</v>
      </c>
      <c r="G5371">
        <v>1.6616</v>
      </c>
      <c r="H5371">
        <v>1.5647</v>
      </c>
      <c r="I5371">
        <v>1.5609999999999999</v>
      </c>
      <c r="J5371">
        <v>1.7521</v>
      </c>
      <c r="K5371">
        <v>1.5442</v>
      </c>
      <c r="L5371">
        <v>1.4749000000000001</v>
      </c>
    </row>
    <row r="5372" spans="1:12" x14ac:dyDescent="0.25">
      <c r="A5372" t="s">
        <v>706</v>
      </c>
      <c r="B5372">
        <v>2020</v>
      </c>
      <c r="C5372" t="s">
        <v>702</v>
      </c>
      <c r="D5372">
        <v>0.31890000000000002</v>
      </c>
      <c r="E5372">
        <v>0.31890000000000002</v>
      </c>
      <c r="F5372">
        <v>0.12039999999999999</v>
      </c>
      <c r="G5372">
        <v>0.28699999999999998</v>
      </c>
      <c r="H5372">
        <v>0.12039999999999999</v>
      </c>
      <c r="I5372">
        <v>0.1172</v>
      </c>
      <c r="J5372">
        <v>0.31890000000000002</v>
      </c>
      <c r="K5372">
        <v>0.12039999999999999</v>
      </c>
      <c r="L5372">
        <v>0.1172</v>
      </c>
    </row>
    <row r="5373" spans="1:12" x14ac:dyDescent="0.25">
      <c r="A5373" t="s">
        <v>706</v>
      </c>
      <c r="B5373">
        <v>2020</v>
      </c>
      <c r="C5373" t="s">
        <v>703</v>
      </c>
      <c r="D5373">
        <v>6.2600000000000003E-2</v>
      </c>
      <c r="E5373">
        <v>6.2600000000000003E-2</v>
      </c>
      <c r="F5373">
        <v>6.2600000000000003E-2</v>
      </c>
      <c r="G5373">
        <v>5.6300000000000003E-2</v>
      </c>
      <c r="H5373">
        <v>6.2600000000000003E-2</v>
      </c>
      <c r="I5373">
        <v>5.6300000000000003E-2</v>
      </c>
      <c r="J5373">
        <v>6.2600000000000003E-2</v>
      </c>
      <c r="K5373">
        <v>6.2600000000000003E-2</v>
      </c>
      <c r="L5373">
        <v>5.6300000000000003E-2</v>
      </c>
    </row>
    <row r="5374" spans="1:12" x14ac:dyDescent="0.25">
      <c r="A5374" t="s">
        <v>706</v>
      </c>
      <c r="B5374">
        <v>2020</v>
      </c>
      <c r="C5374" t="s">
        <v>701</v>
      </c>
      <c r="D5374">
        <v>1.6298999999999999</v>
      </c>
      <c r="E5374">
        <v>1.6298999999999999</v>
      </c>
      <c r="F5374">
        <v>1.6298999999999999</v>
      </c>
      <c r="G5374">
        <v>1.5688</v>
      </c>
      <c r="H5374">
        <v>1.6298999999999999</v>
      </c>
      <c r="I5374">
        <v>1.5688</v>
      </c>
      <c r="J5374">
        <v>1.6298999999999999</v>
      </c>
      <c r="K5374">
        <v>1.6298999999999999</v>
      </c>
      <c r="L5374">
        <v>1.5688</v>
      </c>
    </row>
    <row r="5375" spans="1:12" x14ac:dyDescent="0.25">
      <c r="A5375" t="s">
        <v>706</v>
      </c>
      <c r="B5375">
        <v>2020</v>
      </c>
      <c r="C5375" t="s">
        <v>699</v>
      </c>
      <c r="D5375">
        <v>0.1804</v>
      </c>
      <c r="E5375">
        <v>0.1804</v>
      </c>
      <c r="F5375">
        <v>0.13750000000000001</v>
      </c>
      <c r="G5375">
        <v>0.17810000000000001</v>
      </c>
      <c r="H5375">
        <v>0.13750000000000001</v>
      </c>
      <c r="I5375">
        <v>0.13750000000000001</v>
      </c>
      <c r="J5375">
        <v>0.1804</v>
      </c>
      <c r="K5375">
        <v>0.13750000000000001</v>
      </c>
      <c r="L5375">
        <v>0.13750000000000001</v>
      </c>
    </row>
    <row r="5376" spans="1:12" x14ac:dyDescent="0.25">
      <c r="A5376" t="s">
        <v>706</v>
      </c>
      <c r="B5376">
        <v>2020</v>
      </c>
      <c r="C5376" t="s">
        <v>698</v>
      </c>
      <c r="D5376">
        <v>0.99970000000000003</v>
      </c>
      <c r="E5376">
        <v>0.99970000000000003</v>
      </c>
      <c r="F5376">
        <v>0.99970000000000003</v>
      </c>
      <c r="G5376">
        <v>0.97809999999999997</v>
      </c>
      <c r="H5376">
        <v>0.99970000000000003</v>
      </c>
      <c r="I5376">
        <v>0.97809999999999997</v>
      </c>
      <c r="J5376">
        <v>0.99970000000000003</v>
      </c>
      <c r="K5376">
        <v>0.99970000000000003</v>
      </c>
      <c r="L5376">
        <v>0.97809999999999997</v>
      </c>
    </row>
    <row r="5377" spans="1:12" x14ac:dyDescent="0.25">
      <c r="A5377" t="s">
        <v>706</v>
      </c>
      <c r="B5377">
        <v>2020</v>
      </c>
      <c r="C5377" t="s">
        <v>697</v>
      </c>
      <c r="D5377">
        <v>4.9435000000000002</v>
      </c>
      <c r="E5377">
        <v>4.8468</v>
      </c>
      <c r="F5377">
        <v>4.5846</v>
      </c>
      <c r="G5377">
        <v>4.7298999999999998</v>
      </c>
      <c r="H5377">
        <v>4.5147000000000004</v>
      </c>
      <c r="I5377">
        <v>4.4188000000000001</v>
      </c>
      <c r="J5377">
        <v>4.9435000000000002</v>
      </c>
      <c r="K5377">
        <v>4.4943</v>
      </c>
      <c r="L5377">
        <v>4.3327999999999998</v>
      </c>
    </row>
    <row r="5378" spans="1:12" x14ac:dyDescent="0.25">
      <c r="A5378" t="s">
        <v>708</v>
      </c>
      <c r="B5378">
        <v>2020</v>
      </c>
      <c r="C5378" t="s">
        <v>700</v>
      </c>
      <c r="D5378">
        <v>0.63400000000000001</v>
      </c>
      <c r="E5378">
        <v>0.59899999999999998</v>
      </c>
      <c r="F5378">
        <v>0.59150000000000003</v>
      </c>
      <c r="G5378">
        <v>0.60129999999999995</v>
      </c>
      <c r="H5378">
        <v>0.56620000000000004</v>
      </c>
      <c r="I5378">
        <v>0.56489999999999996</v>
      </c>
      <c r="J5378">
        <v>0.63400000000000001</v>
      </c>
      <c r="K5378">
        <v>0.55879999999999996</v>
      </c>
      <c r="L5378">
        <v>0.53369999999999995</v>
      </c>
    </row>
    <row r="5379" spans="1:12" x14ac:dyDescent="0.25">
      <c r="A5379" t="s">
        <v>708</v>
      </c>
      <c r="B5379">
        <v>2020</v>
      </c>
      <c r="C5379" t="s">
        <v>698</v>
      </c>
      <c r="D5379">
        <v>0.48049999999999998</v>
      </c>
      <c r="E5379">
        <v>0.48049999999999998</v>
      </c>
      <c r="F5379">
        <v>0.48049999999999998</v>
      </c>
      <c r="G5379">
        <v>0.47270000000000001</v>
      </c>
      <c r="H5379">
        <v>0.48049999999999998</v>
      </c>
      <c r="I5379">
        <v>0.47270000000000001</v>
      </c>
      <c r="J5379">
        <v>0.48049999999999998</v>
      </c>
      <c r="K5379">
        <v>0.48049999999999998</v>
      </c>
      <c r="L5379">
        <v>0.47270000000000001</v>
      </c>
    </row>
    <row r="5380" spans="1:12" x14ac:dyDescent="0.25">
      <c r="A5380" t="s">
        <v>708</v>
      </c>
      <c r="B5380">
        <v>2020</v>
      </c>
      <c r="C5380" t="s">
        <v>703</v>
      </c>
      <c r="D5380">
        <v>2.2599999999999999E-2</v>
      </c>
      <c r="E5380">
        <v>2.2599999999999999E-2</v>
      </c>
      <c r="F5380">
        <v>2.2599999999999999E-2</v>
      </c>
      <c r="G5380">
        <v>2.0400000000000001E-2</v>
      </c>
      <c r="H5380">
        <v>2.2599999999999999E-2</v>
      </c>
      <c r="I5380">
        <v>2.0400000000000001E-2</v>
      </c>
      <c r="J5380">
        <v>2.2599999999999999E-2</v>
      </c>
      <c r="K5380">
        <v>2.2599999999999999E-2</v>
      </c>
      <c r="L5380">
        <v>2.0400000000000001E-2</v>
      </c>
    </row>
    <row r="5381" spans="1:12" x14ac:dyDescent="0.25">
      <c r="A5381" t="s">
        <v>708</v>
      </c>
      <c r="B5381">
        <v>2020</v>
      </c>
      <c r="C5381" t="s">
        <v>702</v>
      </c>
      <c r="D5381">
        <v>0.1154</v>
      </c>
      <c r="E5381">
        <v>0.1154</v>
      </c>
      <c r="F5381">
        <v>4.36E-2</v>
      </c>
      <c r="G5381">
        <v>0.10390000000000001</v>
      </c>
      <c r="H5381">
        <v>4.36E-2</v>
      </c>
      <c r="I5381">
        <v>4.24E-2</v>
      </c>
      <c r="J5381">
        <v>0.1154</v>
      </c>
      <c r="K5381">
        <v>4.36E-2</v>
      </c>
      <c r="L5381">
        <v>4.24E-2</v>
      </c>
    </row>
    <row r="5382" spans="1:12" x14ac:dyDescent="0.25">
      <c r="A5382" t="s">
        <v>708</v>
      </c>
      <c r="B5382">
        <v>2020</v>
      </c>
      <c r="C5382" t="s">
        <v>699</v>
      </c>
      <c r="D5382">
        <v>6.5299999999999997E-2</v>
      </c>
      <c r="E5382">
        <v>6.5299999999999997E-2</v>
      </c>
      <c r="F5382">
        <v>4.9799999999999997E-2</v>
      </c>
      <c r="G5382">
        <v>6.4500000000000002E-2</v>
      </c>
      <c r="H5382">
        <v>4.9799999999999997E-2</v>
      </c>
      <c r="I5382">
        <v>4.9799999999999997E-2</v>
      </c>
      <c r="J5382">
        <v>6.5299999999999997E-2</v>
      </c>
      <c r="K5382">
        <v>4.9799999999999997E-2</v>
      </c>
      <c r="L5382">
        <v>4.9799999999999997E-2</v>
      </c>
    </row>
    <row r="5383" spans="1:12" x14ac:dyDescent="0.25">
      <c r="A5383" t="s">
        <v>708</v>
      </c>
      <c r="B5383">
        <v>2020</v>
      </c>
      <c r="C5383" t="s">
        <v>701</v>
      </c>
      <c r="D5383">
        <v>0.74119999999999997</v>
      </c>
      <c r="E5383">
        <v>0.74119999999999997</v>
      </c>
      <c r="F5383">
        <v>0.74119999999999997</v>
      </c>
      <c r="G5383">
        <v>0.71430000000000005</v>
      </c>
      <c r="H5383">
        <v>0.74119999999999997</v>
      </c>
      <c r="I5383">
        <v>0.71430000000000005</v>
      </c>
      <c r="J5383">
        <v>0.74119999999999997</v>
      </c>
      <c r="K5383">
        <v>0.74119999999999997</v>
      </c>
      <c r="L5383">
        <v>0.71430000000000005</v>
      </c>
    </row>
    <row r="5384" spans="1:12" x14ac:dyDescent="0.25">
      <c r="A5384" t="s">
        <v>708</v>
      </c>
      <c r="B5384">
        <v>2020</v>
      </c>
      <c r="C5384" t="s">
        <v>697</v>
      </c>
      <c r="D5384">
        <v>2.0590999999999999</v>
      </c>
      <c r="E5384">
        <v>2.0240999999999998</v>
      </c>
      <c r="F5384">
        <v>1.9292</v>
      </c>
      <c r="G5384">
        <v>1.9770000000000001</v>
      </c>
      <c r="H5384">
        <v>1.9038999999999999</v>
      </c>
      <c r="I5384">
        <v>1.8645</v>
      </c>
      <c r="J5384">
        <v>2.0590999999999999</v>
      </c>
      <c r="K5384">
        <v>1.8965000000000001</v>
      </c>
      <c r="L5384">
        <v>1.8332999999999999</v>
      </c>
    </row>
    <row r="5385" spans="1:12" x14ac:dyDescent="0.25">
      <c r="A5385" t="s">
        <v>709</v>
      </c>
      <c r="B5385">
        <v>2020</v>
      </c>
      <c r="C5385" t="s">
        <v>703</v>
      </c>
      <c r="D5385">
        <v>0.31219999999999998</v>
      </c>
      <c r="E5385">
        <v>0.31219999999999998</v>
      </c>
      <c r="F5385">
        <v>0.31219999999999998</v>
      </c>
      <c r="G5385">
        <v>0.28100000000000003</v>
      </c>
      <c r="H5385">
        <v>0.31219999999999998</v>
      </c>
      <c r="I5385">
        <v>0.28100000000000003</v>
      </c>
      <c r="J5385">
        <v>0.31219999999999998</v>
      </c>
      <c r="K5385">
        <v>0.31219999999999998</v>
      </c>
      <c r="L5385">
        <v>0.28100000000000003</v>
      </c>
    </row>
    <row r="5386" spans="1:12" x14ac:dyDescent="0.25">
      <c r="A5386" t="s">
        <v>709</v>
      </c>
      <c r="B5386">
        <v>2020</v>
      </c>
      <c r="C5386" t="s">
        <v>697</v>
      </c>
      <c r="D5386">
        <v>24.057600000000001</v>
      </c>
      <c r="E5386">
        <v>23.5747</v>
      </c>
      <c r="F5386">
        <v>22.265999999999998</v>
      </c>
      <c r="G5386">
        <v>23.003900000000002</v>
      </c>
      <c r="H5386">
        <v>21.917300000000001</v>
      </c>
      <c r="I5386">
        <v>21.4514</v>
      </c>
      <c r="J5386">
        <v>24.057600000000001</v>
      </c>
      <c r="K5386">
        <v>21.815300000000001</v>
      </c>
      <c r="L5386">
        <v>21.021799999999999</v>
      </c>
    </row>
    <row r="5387" spans="1:12" x14ac:dyDescent="0.25">
      <c r="A5387" t="s">
        <v>709</v>
      </c>
      <c r="B5387">
        <v>2020</v>
      </c>
      <c r="C5387" t="s">
        <v>702</v>
      </c>
      <c r="D5387">
        <v>1.5916999999999999</v>
      </c>
      <c r="E5387">
        <v>1.5916999999999999</v>
      </c>
      <c r="F5387">
        <v>0.60099999999999998</v>
      </c>
      <c r="G5387">
        <v>1.4325000000000001</v>
      </c>
      <c r="H5387">
        <v>0.60099999999999998</v>
      </c>
      <c r="I5387">
        <v>0.58499999999999996</v>
      </c>
      <c r="J5387">
        <v>1.5916999999999999</v>
      </c>
      <c r="K5387">
        <v>0.60099999999999998</v>
      </c>
      <c r="L5387">
        <v>0.58499999999999996</v>
      </c>
    </row>
    <row r="5388" spans="1:12" x14ac:dyDescent="0.25">
      <c r="A5388" t="s">
        <v>709</v>
      </c>
      <c r="B5388">
        <v>2020</v>
      </c>
      <c r="C5388" t="s">
        <v>701</v>
      </c>
      <c r="D5388">
        <v>7.7207999999999997</v>
      </c>
      <c r="E5388">
        <v>7.7207999999999997</v>
      </c>
      <c r="F5388">
        <v>7.7207999999999997</v>
      </c>
      <c r="G5388">
        <v>7.4286000000000003</v>
      </c>
      <c r="H5388">
        <v>7.7207999999999997</v>
      </c>
      <c r="I5388">
        <v>7.4286000000000003</v>
      </c>
      <c r="J5388">
        <v>7.7207999999999997</v>
      </c>
      <c r="K5388">
        <v>7.7207999999999997</v>
      </c>
      <c r="L5388">
        <v>7.4286000000000003</v>
      </c>
    </row>
    <row r="5389" spans="1:12" x14ac:dyDescent="0.25">
      <c r="A5389" t="s">
        <v>709</v>
      </c>
      <c r="B5389">
        <v>2020</v>
      </c>
      <c r="C5389" t="s">
        <v>699</v>
      </c>
      <c r="D5389">
        <v>0.90039999999999998</v>
      </c>
      <c r="E5389">
        <v>0.90039999999999998</v>
      </c>
      <c r="F5389">
        <v>0.68620000000000003</v>
      </c>
      <c r="G5389">
        <v>0.88900000000000001</v>
      </c>
      <c r="H5389">
        <v>0.68620000000000003</v>
      </c>
      <c r="I5389">
        <v>0.68620000000000003</v>
      </c>
      <c r="J5389">
        <v>0.90039999999999998</v>
      </c>
      <c r="K5389">
        <v>0.68620000000000003</v>
      </c>
      <c r="L5389">
        <v>0.68620000000000003</v>
      </c>
    </row>
    <row r="5390" spans="1:12" x14ac:dyDescent="0.25">
      <c r="A5390" t="s">
        <v>709</v>
      </c>
      <c r="B5390">
        <v>2020</v>
      </c>
      <c r="C5390" t="s">
        <v>698</v>
      </c>
      <c r="D5390">
        <v>4.7876000000000003</v>
      </c>
      <c r="E5390">
        <v>4.7876000000000003</v>
      </c>
      <c r="F5390">
        <v>4.7876000000000003</v>
      </c>
      <c r="G5390">
        <v>4.6798000000000002</v>
      </c>
      <c r="H5390">
        <v>4.7876000000000003</v>
      </c>
      <c r="I5390">
        <v>4.6798000000000002</v>
      </c>
      <c r="J5390">
        <v>4.7876000000000003</v>
      </c>
      <c r="K5390">
        <v>4.7876000000000003</v>
      </c>
      <c r="L5390">
        <v>4.6798000000000002</v>
      </c>
    </row>
    <row r="5391" spans="1:12" x14ac:dyDescent="0.25">
      <c r="A5391" t="s">
        <v>709</v>
      </c>
      <c r="B5391">
        <v>2020</v>
      </c>
      <c r="C5391" t="s">
        <v>700</v>
      </c>
      <c r="D5391">
        <v>8.7447999999999997</v>
      </c>
      <c r="E5391">
        <v>8.2620000000000005</v>
      </c>
      <c r="F5391">
        <v>8.1582000000000008</v>
      </c>
      <c r="G5391">
        <v>8.2928999999999995</v>
      </c>
      <c r="H5391">
        <v>7.8094999999999999</v>
      </c>
      <c r="I5391">
        <v>7.7908999999999997</v>
      </c>
      <c r="J5391">
        <v>8.7447999999999997</v>
      </c>
      <c r="K5391">
        <v>7.7074999999999996</v>
      </c>
      <c r="L5391">
        <v>7.3612000000000002</v>
      </c>
    </row>
    <row r="5392" spans="1:12" x14ac:dyDescent="0.25">
      <c r="A5392" t="s">
        <v>710</v>
      </c>
      <c r="B5392">
        <v>2020</v>
      </c>
      <c r="C5392" t="s">
        <v>703</v>
      </c>
      <c r="D5392">
        <v>3.9E-2</v>
      </c>
      <c r="E5392">
        <v>3.9E-2</v>
      </c>
      <c r="F5392">
        <v>3.9E-2</v>
      </c>
      <c r="G5392">
        <v>3.5099999999999999E-2</v>
      </c>
      <c r="H5392">
        <v>3.9E-2</v>
      </c>
      <c r="I5392">
        <v>3.5099999999999999E-2</v>
      </c>
      <c r="J5392">
        <v>3.9E-2</v>
      </c>
      <c r="K5392">
        <v>3.9E-2</v>
      </c>
      <c r="L5392">
        <v>3.5099999999999999E-2</v>
      </c>
    </row>
    <row r="5393" spans="1:12" x14ac:dyDescent="0.25">
      <c r="A5393" t="s">
        <v>710</v>
      </c>
      <c r="B5393">
        <v>2020</v>
      </c>
      <c r="C5393" t="s">
        <v>697</v>
      </c>
      <c r="D5393">
        <v>3.2991999999999999</v>
      </c>
      <c r="E5393">
        <v>3.2387999999999999</v>
      </c>
      <c r="F5393">
        <v>3.0750999999999999</v>
      </c>
      <c r="G5393">
        <v>3.1623999999999999</v>
      </c>
      <c r="H5393">
        <v>3.0314999999999999</v>
      </c>
      <c r="I5393">
        <v>2.9681999999999999</v>
      </c>
      <c r="J5393">
        <v>3.2991999999999999</v>
      </c>
      <c r="K5393">
        <v>3.0186999999999999</v>
      </c>
      <c r="L5393">
        <v>2.9144999999999999</v>
      </c>
    </row>
    <row r="5394" spans="1:12" x14ac:dyDescent="0.25">
      <c r="A5394" t="s">
        <v>710</v>
      </c>
      <c r="B5394">
        <v>2020</v>
      </c>
      <c r="C5394" t="s">
        <v>702</v>
      </c>
      <c r="D5394">
        <v>0.1991</v>
      </c>
      <c r="E5394">
        <v>0.1991</v>
      </c>
      <c r="F5394">
        <v>7.5200000000000003E-2</v>
      </c>
      <c r="G5394">
        <v>0.1792</v>
      </c>
      <c r="H5394">
        <v>7.5200000000000003E-2</v>
      </c>
      <c r="I5394">
        <v>7.3200000000000001E-2</v>
      </c>
      <c r="J5394">
        <v>0.1991</v>
      </c>
      <c r="K5394">
        <v>7.5200000000000003E-2</v>
      </c>
      <c r="L5394">
        <v>7.3200000000000001E-2</v>
      </c>
    </row>
    <row r="5395" spans="1:12" x14ac:dyDescent="0.25">
      <c r="A5395" t="s">
        <v>710</v>
      </c>
      <c r="B5395">
        <v>2020</v>
      </c>
      <c r="C5395" t="s">
        <v>701</v>
      </c>
      <c r="D5395">
        <v>1.1308</v>
      </c>
      <c r="E5395">
        <v>1.1308</v>
      </c>
      <c r="F5395">
        <v>1.1308</v>
      </c>
      <c r="G5395">
        <v>1.0891999999999999</v>
      </c>
      <c r="H5395">
        <v>1.1308</v>
      </c>
      <c r="I5395">
        <v>1.0891999999999999</v>
      </c>
      <c r="J5395">
        <v>1.1308</v>
      </c>
      <c r="K5395">
        <v>1.1308</v>
      </c>
      <c r="L5395">
        <v>1.0891999999999999</v>
      </c>
    </row>
    <row r="5396" spans="1:12" x14ac:dyDescent="0.25">
      <c r="A5396" t="s">
        <v>710</v>
      </c>
      <c r="B5396">
        <v>2020</v>
      </c>
      <c r="C5396" t="s">
        <v>700</v>
      </c>
      <c r="D5396">
        <v>1.0936999999999999</v>
      </c>
      <c r="E5396">
        <v>1.0333000000000001</v>
      </c>
      <c r="F5396">
        <v>1.0204</v>
      </c>
      <c r="G5396">
        <v>1.0371999999999999</v>
      </c>
      <c r="H5396">
        <v>0.97670000000000001</v>
      </c>
      <c r="I5396">
        <v>0.97440000000000004</v>
      </c>
      <c r="J5396">
        <v>1.0936999999999999</v>
      </c>
      <c r="K5396">
        <v>0.96399999999999997</v>
      </c>
      <c r="L5396">
        <v>0.92069999999999996</v>
      </c>
    </row>
    <row r="5397" spans="1:12" x14ac:dyDescent="0.25">
      <c r="A5397" t="s">
        <v>710</v>
      </c>
      <c r="B5397">
        <v>2020</v>
      </c>
      <c r="C5397" t="s">
        <v>698</v>
      </c>
      <c r="D5397">
        <v>0.72389999999999999</v>
      </c>
      <c r="E5397">
        <v>0.72389999999999999</v>
      </c>
      <c r="F5397">
        <v>0.72389999999999999</v>
      </c>
      <c r="G5397">
        <v>0.71040000000000003</v>
      </c>
      <c r="H5397">
        <v>0.72389999999999999</v>
      </c>
      <c r="I5397">
        <v>0.71040000000000003</v>
      </c>
      <c r="J5397">
        <v>0.72389999999999999</v>
      </c>
      <c r="K5397">
        <v>0.72389999999999999</v>
      </c>
      <c r="L5397">
        <v>0.71040000000000003</v>
      </c>
    </row>
    <row r="5398" spans="1:12" x14ac:dyDescent="0.25">
      <c r="A5398" t="s">
        <v>710</v>
      </c>
      <c r="B5398">
        <v>2020</v>
      </c>
      <c r="C5398" t="s">
        <v>699</v>
      </c>
      <c r="D5398">
        <v>0.11260000000000001</v>
      </c>
      <c r="E5398">
        <v>0.11260000000000001</v>
      </c>
      <c r="F5398">
        <v>8.5800000000000001E-2</v>
      </c>
      <c r="G5398">
        <v>0.11119999999999999</v>
      </c>
      <c r="H5398">
        <v>8.5800000000000001E-2</v>
      </c>
      <c r="I5398">
        <v>8.5800000000000001E-2</v>
      </c>
      <c r="J5398">
        <v>0.11260000000000001</v>
      </c>
      <c r="K5398">
        <v>8.5800000000000001E-2</v>
      </c>
      <c r="L5398">
        <v>8.5800000000000001E-2</v>
      </c>
    </row>
    <row r="5399" spans="1:12" x14ac:dyDescent="0.25">
      <c r="A5399" t="s">
        <v>711</v>
      </c>
      <c r="B5399">
        <v>2020</v>
      </c>
      <c r="C5399" t="s">
        <v>698</v>
      </c>
      <c r="D5399">
        <v>0.47949999999999998</v>
      </c>
      <c r="E5399">
        <v>0.47949999999999998</v>
      </c>
      <c r="F5399">
        <v>0.47949999999999998</v>
      </c>
      <c r="G5399">
        <v>0.47010000000000002</v>
      </c>
      <c r="H5399">
        <v>0.47949999999999998</v>
      </c>
      <c r="I5399">
        <v>0.47010000000000002</v>
      </c>
      <c r="J5399">
        <v>0.47949999999999998</v>
      </c>
      <c r="K5399">
        <v>0.47949999999999998</v>
      </c>
      <c r="L5399">
        <v>0.47010000000000002</v>
      </c>
    </row>
    <row r="5400" spans="1:12" x14ac:dyDescent="0.25">
      <c r="A5400" t="s">
        <v>711</v>
      </c>
      <c r="B5400">
        <v>2020</v>
      </c>
      <c r="C5400" t="s">
        <v>699</v>
      </c>
      <c r="D5400">
        <v>7.8399999999999997E-2</v>
      </c>
      <c r="E5400">
        <v>7.8399999999999997E-2</v>
      </c>
      <c r="F5400">
        <v>5.9799999999999999E-2</v>
      </c>
      <c r="G5400">
        <v>7.7399999999999997E-2</v>
      </c>
      <c r="H5400">
        <v>5.9799999999999999E-2</v>
      </c>
      <c r="I5400">
        <v>5.9799999999999999E-2</v>
      </c>
      <c r="J5400">
        <v>7.8399999999999997E-2</v>
      </c>
      <c r="K5400">
        <v>5.9799999999999999E-2</v>
      </c>
      <c r="L5400">
        <v>5.9799999999999999E-2</v>
      </c>
    </row>
    <row r="5401" spans="1:12" x14ac:dyDescent="0.25">
      <c r="A5401" t="s">
        <v>711</v>
      </c>
      <c r="B5401">
        <v>2020</v>
      </c>
      <c r="C5401" t="s">
        <v>703</v>
      </c>
      <c r="D5401">
        <v>2.7199999999999998E-2</v>
      </c>
      <c r="E5401">
        <v>2.7199999999999998E-2</v>
      </c>
      <c r="F5401">
        <v>2.7199999999999998E-2</v>
      </c>
      <c r="G5401">
        <v>2.4500000000000001E-2</v>
      </c>
      <c r="H5401">
        <v>2.7199999999999998E-2</v>
      </c>
      <c r="I5401">
        <v>2.4500000000000001E-2</v>
      </c>
      <c r="J5401">
        <v>2.7199999999999998E-2</v>
      </c>
      <c r="K5401">
        <v>2.7199999999999998E-2</v>
      </c>
      <c r="L5401">
        <v>2.4500000000000001E-2</v>
      </c>
    </row>
    <row r="5402" spans="1:12" x14ac:dyDescent="0.25">
      <c r="A5402" t="s">
        <v>711</v>
      </c>
      <c r="B5402">
        <v>2020</v>
      </c>
      <c r="C5402" t="s">
        <v>702</v>
      </c>
      <c r="D5402">
        <v>0.1386</v>
      </c>
      <c r="E5402">
        <v>0.1386</v>
      </c>
      <c r="F5402">
        <v>5.2299999999999999E-2</v>
      </c>
      <c r="G5402">
        <v>0.12479999999999999</v>
      </c>
      <c r="H5402">
        <v>5.2299999999999999E-2</v>
      </c>
      <c r="I5402">
        <v>5.0900000000000001E-2</v>
      </c>
      <c r="J5402">
        <v>0.1386</v>
      </c>
      <c r="K5402">
        <v>5.2299999999999999E-2</v>
      </c>
      <c r="L5402">
        <v>5.0900000000000001E-2</v>
      </c>
    </row>
    <row r="5403" spans="1:12" x14ac:dyDescent="0.25">
      <c r="A5403" t="s">
        <v>711</v>
      </c>
      <c r="B5403">
        <v>2020</v>
      </c>
      <c r="C5403" t="s">
        <v>697</v>
      </c>
      <c r="D5403">
        <v>2.1726000000000001</v>
      </c>
      <c r="E5403">
        <v>2.1305000000000001</v>
      </c>
      <c r="F5403">
        <v>2.0165000000000002</v>
      </c>
      <c r="G5403">
        <v>2.0817999999999999</v>
      </c>
      <c r="H5403">
        <v>1.9862</v>
      </c>
      <c r="I5403">
        <v>1.9466000000000001</v>
      </c>
      <c r="J5403">
        <v>2.1726000000000001</v>
      </c>
      <c r="K5403">
        <v>1.9773000000000001</v>
      </c>
      <c r="L5403">
        <v>1.9092</v>
      </c>
    </row>
    <row r="5404" spans="1:12" x14ac:dyDescent="0.25">
      <c r="A5404" t="s">
        <v>711</v>
      </c>
      <c r="B5404">
        <v>2020</v>
      </c>
      <c r="C5404" t="s">
        <v>700</v>
      </c>
      <c r="D5404">
        <v>0.76160000000000005</v>
      </c>
      <c r="E5404">
        <v>0.71950000000000003</v>
      </c>
      <c r="F5404">
        <v>0.71050000000000002</v>
      </c>
      <c r="G5404">
        <v>0.72219999999999995</v>
      </c>
      <c r="H5404">
        <v>0.68010000000000004</v>
      </c>
      <c r="I5404">
        <v>0.67849999999999999</v>
      </c>
      <c r="J5404">
        <v>0.76160000000000005</v>
      </c>
      <c r="K5404">
        <v>0.67120000000000002</v>
      </c>
      <c r="L5404">
        <v>0.6411</v>
      </c>
    </row>
    <row r="5405" spans="1:12" x14ac:dyDescent="0.25">
      <c r="A5405" t="s">
        <v>711</v>
      </c>
      <c r="B5405">
        <v>2020</v>
      </c>
      <c r="C5405" t="s">
        <v>701</v>
      </c>
      <c r="D5405">
        <v>0.68730000000000002</v>
      </c>
      <c r="E5405">
        <v>0.68730000000000002</v>
      </c>
      <c r="F5405">
        <v>0.68730000000000002</v>
      </c>
      <c r="G5405">
        <v>0.66290000000000004</v>
      </c>
      <c r="H5405">
        <v>0.68730000000000002</v>
      </c>
      <c r="I5405">
        <v>0.66290000000000004</v>
      </c>
      <c r="J5405">
        <v>0.68730000000000002</v>
      </c>
      <c r="K5405">
        <v>0.68730000000000002</v>
      </c>
      <c r="L5405">
        <v>0.66290000000000004</v>
      </c>
    </row>
    <row r="5406" spans="1:12" x14ac:dyDescent="0.25">
      <c r="A5406" t="s">
        <v>712</v>
      </c>
      <c r="B5406">
        <v>2020</v>
      </c>
      <c r="C5406" t="s">
        <v>697</v>
      </c>
      <c r="D5406">
        <v>0.63690000000000002</v>
      </c>
      <c r="E5406">
        <v>0.62580000000000002</v>
      </c>
      <c r="F5406">
        <v>0.59599999999999997</v>
      </c>
      <c r="G5406">
        <v>0.61099999999999999</v>
      </c>
      <c r="H5406">
        <v>0.58799999999999997</v>
      </c>
      <c r="I5406">
        <v>0.5756</v>
      </c>
      <c r="J5406">
        <v>0.63690000000000002</v>
      </c>
      <c r="K5406">
        <v>0.5857</v>
      </c>
      <c r="L5406">
        <v>0.56569999999999998</v>
      </c>
    </row>
    <row r="5407" spans="1:12" x14ac:dyDescent="0.25">
      <c r="A5407" t="s">
        <v>712</v>
      </c>
      <c r="B5407">
        <v>2020</v>
      </c>
      <c r="C5407" t="s">
        <v>703</v>
      </c>
      <c r="D5407">
        <v>7.1000000000000004E-3</v>
      </c>
      <c r="E5407">
        <v>7.1000000000000004E-3</v>
      </c>
      <c r="F5407">
        <v>7.1000000000000004E-3</v>
      </c>
      <c r="G5407">
        <v>6.4000000000000003E-3</v>
      </c>
      <c r="H5407">
        <v>7.1000000000000004E-3</v>
      </c>
      <c r="I5407">
        <v>6.4000000000000003E-3</v>
      </c>
      <c r="J5407">
        <v>7.1000000000000004E-3</v>
      </c>
      <c r="K5407">
        <v>7.1000000000000004E-3</v>
      </c>
      <c r="L5407">
        <v>6.4000000000000003E-3</v>
      </c>
    </row>
    <row r="5408" spans="1:12" x14ac:dyDescent="0.25">
      <c r="A5408" t="s">
        <v>712</v>
      </c>
      <c r="B5408">
        <v>2020</v>
      </c>
      <c r="C5408" t="s">
        <v>699</v>
      </c>
      <c r="D5408">
        <v>2.0500000000000001E-2</v>
      </c>
      <c r="E5408">
        <v>2.0500000000000001E-2</v>
      </c>
      <c r="F5408">
        <v>1.5699999999999999E-2</v>
      </c>
      <c r="G5408">
        <v>2.0299999999999999E-2</v>
      </c>
      <c r="H5408">
        <v>1.5699999999999999E-2</v>
      </c>
      <c r="I5408">
        <v>1.5699999999999999E-2</v>
      </c>
      <c r="J5408">
        <v>2.0500000000000001E-2</v>
      </c>
      <c r="K5408">
        <v>1.5699999999999999E-2</v>
      </c>
      <c r="L5408">
        <v>1.5699999999999999E-2</v>
      </c>
    </row>
    <row r="5409" spans="1:12" x14ac:dyDescent="0.25">
      <c r="A5409" t="s">
        <v>712</v>
      </c>
      <c r="B5409">
        <v>2020</v>
      </c>
      <c r="C5409" t="s">
        <v>702</v>
      </c>
      <c r="D5409">
        <v>3.6299999999999999E-2</v>
      </c>
      <c r="E5409">
        <v>3.6299999999999999E-2</v>
      </c>
      <c r="F5409">
        <v>1.37E-2</v>
      </c>
      <c r="G5409">
        <v>3.27E-2</v>
      </c>
      <c r="H5409">
        <v>1.37E-2</v>
      </c>
      <c r="I5409">
        <v>1.3299999999999999E-2</v>
      </c>
      <c r="J5409">
        <v>3.6299999999999999E-2</v>
      </c>
      <c r="K5409">
        <v>1.37E-2</v>
      </c>
      <c r="L5409">
        <v>1.3299999999999999E-2</v>
      </c>
    </row>
    <row r="5410" spans="1:12" x14ac:dyDescent="0.25">
      <c r="A5410" t="s">
        <v>712</v>
      </c>
      <c r="B5410">
        <v>2020</v>
      </c>
      <c r="C5410" t="s">
        <v>701</v>
      </c>
      <c r="D5410">
        <v>0.23449999999999999</v>
      </c>
      <c r="E5410">
        <v>0.23449999999999999</v>
      </c>
      <c r="F5410">
        <v>0.23449999999999999</v>
      </c>
      <c r="G5410">
        <v>0.22600000000000001</v>
      </c>
      <c r="H5410">
        <v>0.23449999999999999</v>
      </c>
      <c r="I5410">
        <v>0.22600000000000001</v>
      </c>
      <c r="J5410">
        <v>0.23449999999999999</v>
      </c>
      <c r="K5410">
        <v>0.23449999999999999</v>
      </c>
      <c r="L5410">
        <v>0.22600000000000001</v>
      </c>
    </row>
    <row r="5411" spans="1:12" x14ac:dyDescent="0.25">
      <c r="A5411" t="s">
        <v>712</v>
      </c>
      <c r="B5411">
        <v>2020</v>
      </c>
      <c r="C5411" t="s">
        <v>700</v>
      </c>
      <c r="D5411">
        <v>0.1996</v>
      </c>
      <c r="E5411">
        <v>0.1885</v>
      </c>
      <c r="F5411">
        <v>0.1862</v>
      </c>
      <c r="G5411">
        <v>0.1893</v>
      </c>
      <c r="H5411">
        <v>0.1782</v>
      </c>
      <c r="I5411">
        <v>0.17780000000000001</v>
      </c>
      <c r="J5411">
        <v>0.1996</v>
      </c>
      <c r="K5411">
        <v>0.1759</v>
      </c>
      <c r="L5411">
        <v>0.16800000000000001</v>
      </c>
    </row>
    <row r="5412" spans="1:12" x14ac:dyDescent="0.25">
      <c r="A5412" t="s">
        <v>712</v>
      </c>
      <c r="B5412">
        <v>2020</v>
      </c>
      <c r="C5412" t="s">
        <v>698</v>
      </c>
      <c r="D5412">
        <v>0.13880000000000001</v>
      </c>
      <c r="E5412">
        <v>0.13880000000000001</v>
      </c>
      <c r="F5412">
        <v>0.13880000000000001</v>
      </c>
      <c r="G5412">
        <v>0.1363</v>
      </c>
      <c r="H5412">
        <v>0.13880000000000001</v>
      </c>
      <c r="I5412">
        <v>0.1363</v>
      </c>
      <c r="J5412">
        <v>0.13880000000000001</v>
      </c>
      <c r="K5412">
        <v>0.13880000000000001</v>
      </c>
      <c r="L5412">
        <v>0.1363</v>
      </c>
    </row>
    <row r="5413" spans="1:12" x14ac:dyDescent="0.25">
      <c r="A5413" t="s">
        <v>713</v>
      </c>
      <c r="B5413">
        <v>2020</v>
      </c>
      <c r="C5413" t="s">
        <v>699</v>
      </c>
      <c r="D5413">
        <v>0.49940000000000001</v>
      </c>
      <c r="E5413">
        <v>0.49940000000000001</v>
      </c>
      <c r="F5413">
        <v>0.3805</v>
      </c>
      <c r="G5413">
        <v>0.49299999999999999</v>
      </c>
      <c r="H5413">
        <v>0.3805</v>
      </c>
      <c r="I5413">
        <v>0.3805</v>
      </c>
      <c r="J5413">
        <v>0.49940000000000001</v>
      </c>
      <c r="K5413">
        <v>0.3805</v>
      </c>
      <c r="L5413">
        <v>0.3805</v>
      </c>
    </row>
    <row r="5414" spans="1:12" x14ac:dyDescent="0.25">
      <c r="A5414" t="s">
        <v>713</v>
      </c>
      <c r="B5414">
        <v>2020</v>
      </c>
      <c r="C5414" t="s">
        <v>697</v>
      </c>
      <c r="D5414">
        <v>14.932600000000001</v>
      </c>
      <c r="E5414">
        <v>14.664899999999999</v>
      </c>
      <c r="F5414">
        <v>13.9391</v>
      </c>
      <c r="G5414">
        <v>14.311299999999999</v>
      </c>
      <c r="H5414">
        <v>13.745699999999999</v>
      </c>
      <c r="I5414">
        <v>13.4503</v>
      </c>
      <c r="J5414">
        <v>14.932600000000001</v>
      </c>
      <c r="K5414">
        <v>13.6891</v>
      </c>
      <c r="L5414">
        <v>13.212</v>
      </c>
    </row>
    <row r="5415" spans="1:12" x14ac:dyDescent="0.25">
      <c r="A5415" t="s">
        <v>713</v>
      </c>
      <c r="B5415">
        <v>2020</v>
      </c>
      <c r="C5415" t="s">
        <v>701</v>
      </c>
      <c r="D5415">
        <v>5.4564000000000004</v>
      </c>
      <c r="E5415">
        <v>5.4564000000000004</v>
      </c>
      <c r="F5415">
        <v>5.4564000000000004</v>
      </c>
      <c r="G5415">
        <v>5.2572999999999999</v>
      </c>
      <c r="H5415">
        <v>5.4564000000000004</v>
      </c>
      <c r="I5415">
        <v>5.2572999999999999</v>
      </c>
      <c r="J5415">
        <v>5.4564000000000004</v>
      </c>
      <c r="K5415">
        <v>5.4564000000000004</v>
      </c>
      <c r="L5415">
        <v>5.2572999999999999</v>
      </c>
    </row>
    <row r="5416" spans="1:12" x14ac:dyDescent="0.25">
      <c r="A5416" t="s">
        <v>713</v>
      </c>
      <c r="B5416">
        <v>2020</v>
      </c>
      <c r="C5416" t="s">
        <v>700</v>
      </c>
      <c r="D5416">
        <v>4.8495999999999997</v>
      </c>
      <c r="E5416">
        <v>4.5818000000000003</v>
      </c>
      <c r="F5416">
        <v>4.5243000000000002</v>
      </c>
      <c r="G5416">
        <v>4.5990000000000002</v>
      </c>
      <c r="H5416">
        <v>4.3308999999999997</v>
      </c>
      <c r="I5416">
        <v>4.3205999999999998</v>
      </c>
      <c r="J5416">
        <v>4.8495999999999997</v>
      </c>
      <c r="K5416">
        <v>4.2743000000000002</v>
      </c>
      <c r="L5416">
        <v>4.0823</v>
      </c>
    </row>
    <row r="5417" spans="1:12" x14ac:dyDescent="0.25">
      <c r="A5417" t="s">
        <v>713</v>
      </c>
      <c r="B5417">
        <v>2020</v>
      </c>
      <c r="C5417" t="s">
        <v>698</v>
      </c>
      <c r="D5417">
        <v>3.0714000000000001</v>
      </c>
      <c r="E5417">
        <v>3.0714000000000001</v>
      </c>
      <c r="F5417">
        <v>3.0714000000000001</v>
      </c>
      <c r="G5417">
        <v>3.0116000000000001</v>
      </c>
      <c r="H5417">
        <v>3.0714000000000001</v>
      </c>
      <c r="I5417">
        <v>3.0116000000000001</v>
      </c>
      <c r="J5417">
        <v>3.0714000000000001</v>
      </c>
      <c r="K5417">
        <v>3.0714000000000001</v>
      </c>
      <c r="L5417">
        <v>3.0116000000000001</v>
      </c>
    </row>
    <row r="5418" spans="1:12" x14ac:dyDescent="0.25">
      <c r="A5418" t="s">
        <v>713</v>
      </c>
      <c r="B5418">
        <v>2020</v>
      </c>
      <c r="C5418" t="s">
        <v>702</v>
      </c>
      <c r="D5418">
        <v>0.88270000000000004</v>
      </c>
      <c r="E5418">
        <v>0.88270000000000004</v>
      </c>
      <c r="F5418">
        <v>0.33329999999999999</v>
      </c>
      <c r="G5418">
        <v>0.7944</v>
      </c>
      <c r="H5418">
        <v>0.33329999999999999</v>
      </c>
      <c r="I5418">
        <v>0.32440000000000002</v>
      </c>
      <c r="J5418">
        <v>0.88270000000000004</v>
      </c>
      <c r="K5418">
        <v>0.33329999999999999</v>
      </c>
      <c r="L5418">
        <v>0.32440000000000002</v>
      </c>
    </row>
    <row r="5419" spans="1:12" x14ac:dyDescent="0.25">
      <c r="A5419" t="s">
        <v>713</v>
      </c>
      <c r="B5419">
        <v>2020</v>
      </c>
      <c r="C5419" t="s">
        <v>703</v>
      </c>
      <c r="D5419">
        <v>0.1731</v>
      </c>
      <c r="E5419">
        <v>0.1731</v>
      </c>
      <c r="F5419">
        <v>0.1731</v>
      </c>
      <c r="G5419">
        <v>0.15579999999999999</v>
      </c>
      <c r="H5419">
        <v>0.1731</v>
      </c>
      <c r="I5419">
        <v>0.15579999999999999</v>
      </c>
      <c r="J5419">
        <v>0.1731</v>
      </c>
      <c r="K5419">
        <v>0.1731</v>
      </c>
      <c r="L5419">
        <v>0.15579999999999999</v>
      </c>
    </row>
    <row r="5420" spans="1:12" x14ac:dyDescent="0.25">
      <c r="A5420" t="s">
        <v>714</v>
      </c>
      <c r="B5420">
        <v>2020</v>
      </c>
      <c r="C5420" t="s">
        <v>697</v>
      </c>
      <c r="D5420">
        <v>7.0454999999999997</v>
      </c>
      <c r="E5420">
        <v>6.9215</v>
      </c>
      <c r="F5420">
        <v>6.5853000000000002</v>
      </c>
      <c r="G5420">
        <v>6.7596999999999996</v>
      </c>
      <c r="H5420">
        <v>6.4957000000000003</v>
      </c>
      <c r="I5420">
        <v>6.3609</v>
      </c>
      <c r="J5420">
        <v>7.0454999999999997</v>
      </c>
      <c r="K5420">
        <v>6.4695</v>
      </c>
      <c r="L5420">
        <v>6.2504999999999997</v>
      </c>
    </row>
    <row r="5421" spans="1:12" x14ac:dyDescent="0.25">
      <c r="A5421" t="s">
        <v>714</v>
      </c>
      <c r="B5421">
        <v>2020</v>
      </c>
      <c r="C5421" t="s">
        <v>702</v>
      </c>
      <c r="D5421">
        <v>0.40889999999999999</v>
      </c>
      <c r="E5421">
        <v>0.40889999999999999</v>
      </c>
      <c r="F5421">
        <v>0.15440000000000001</v>
      </c>
      <c r="G5421">
        <v>0.36799999999999999</v>
      </c>
      <c r="H5421">
        <v>0.15440000000000001</v>
      </c>
      <c r="I5421">
        <v>0.15029999999999999</v>
      </c>
      <c r="J5421">
        <v>0.40889999999999999</v>
      </c>
      <c r="K5421">
        <v>0.15440000000000001</v>
      </c>
      <c r="L5421">
        <v>0.15029999999999999</v>
      </c>
    </row>
    <row r="5422" spans="1:12" x14ac:dyDescent="0.25">
      <c r="A5422" t="s">
        <v>714</v>
      </c>
      <c r="B5422">
        <v>2020</v>
      </c>
      <c r="C5422" t="s">
        <v>700</v>
      </c>
      <c r="D5422">
        <v>2.2467000000000001</v>
      </c>
      <c r="E5422">
        <v>2.1227</v>
      </c>
      <c r="F5422">
        <v>2.0960000000000001</v>
      </c>
      <c r="G5422">
        <v>2.1305999999999998</v>
      </c>
      <c r="H5422">
        <v>2.0064000000000002</v>
      </c>
      <c r="I5422">
        <v>2.0015999999999998</v>
      </c>
      <c r="J5422">
        <v>2.2467000000000001</v>
      </c>
      <c r="K5422">
        <v>1.9802</v>
      </c>
      <c r="L5422">
        <v>1.8912</v>
      </c>
    </row>
    <row r="5423" spans="1:12" x14ac:dyDescent="0.25">
      <c r="A5423" t="s">
        <v>714</v>
      </c>
      <c r="B5423">
        <v>2020</v>
      </c>
      <c r="C5423" t="s">
        <v>703</v>
      </c>
      <c r="D5423">
        <v>8.0199999999999994E-2</v>
      </c>
      <c r="E5423">
        <v>8.0199999999999994E-2</v>
      </c>
      <c r="F5423">
        <v>8.0199999999999994E-2</v>
      </c>
      <c r="G5423">
        <v>7.22E-2</v>
      </c>
      <c r="H5423">
        <v>8.0199999999999994E-2</v>
      </c>
      <c r="I5423">
        <v>7.22E-2</v>
      </c>
      <c r="J5423">
        <v>8.0199999999999994E-2</v>
      </c>
      <c r="K5423">
        <v>8.0199999999999994E-2</v>
      </c>
      <c r="L5423">
        <v>7.22E-2</v>
      </c>
    </row>
    <row r="5424" spans="1:12" x14ac:dyDescent="0.25">
      <c r="A5424" t="s">
        <v>714</v>
      </c>
      <c r="B5424">
        <v>2020</v>
      </c>
      <c r="C5424" t="s">
        <v>698</v>
      </c>
      <c r="D5424">
        <v>1.6177999999999999</v>
      </c>
      <c r="E5424">
        <v>1.6177999999999999</v>
      </c>
      <c r="F5424">
        <v>1.6177999999999999</v>
      </c>
      <c r="G5424">
        <v>1.5901000000000001</v>
      </c>
      <c r="H5424">
        <v>1.6177999999999999</v>
      </c>
      <c r="I5424">
        <v>1.5901000000000001</v>
      </c>
      <c r="J5424">
        <v>1.6177999999999999</v>
      </c>
      <c r="K5424">
        <v>1.6177999999999999</v>
      </c>
      <c r="L5424">
        <v>1.5901000000000001</v>
      </c>
    </row>
    <row r="5425" spans="1:12" x14ac:dyDescent="0.25">
      <c r="A5425" t="s">
        <v>714</v>
      </c>
      <c r="B5425">
        <v>2020</v>
      </c>
      <c r="C5425" t="s">
        <v>701</v>
      </c>
      <c r="D5425">
        <v>2.4605000000000001</v>
      </c>
      <c r="E5425">
        <v>2.4605000000000001</v>
      </c>
      <c r="F5425">
        <v>2.4605000000000001</v>
      </c>
      <c r="G5425">
        <v>2.3704000000000001</v>
      </c>
      <c r="H5425">
        <v>2.4605000000000001</v>
      </c>
      <c r="I5425">
        <v>2.3704000000000001</v>
      </c>
      <c r="J5425">
        <v>2.4605000000000001</v>
      </c>
      <c r="K5425">
        <v>2.4605000000000001</v>
      </c>
      <c r="L5425">
        <v>2.3704000000000001</v>
      </c>
    </row>
    <row r="5426" spans="1:12" x14ac:dyDescent="0.25">
      <c r="A5426" t="s">
        <v>714</v>
      </c>
      <c r="B5426">
        <v>2020</v>
      </c>
      <c r="C5426" t="s">
        <v>699</v>
      </c>
      <c r="D5426">
        <v>0.23130000000000001</v>
      </c>
      <c r="E5426">
        <v>0.23130000000000001</v>
      </c>
      <c r="F5426">
        <v>0.17630000000000001</v>
      </c>
      <c r="G5426">
        <v>0.22839999999999999</v>
      </c>
      <c r="H5426">
        <v>0.17630000000000001</v>
      </c>
      <c r="I5426">
        <v>0.17630000000000001</v>
      </c>
      <c r="J5426">
        <v>0.23130000000000001</v>
      </c>
      <c r="K5426">
        <v>0.17630000000000001</v>
      </c>
      <c r="L5426">
        <v>0.17630000000000001</v>
      </c>
    </row>
    <row r="5427" spans="1:12" x14ac:dyDescent="0.25">
      <c r="A5427" t="s">
        <v>715</v>
      </c>
      <c r="B5427">
        <v>2020</v>
      </c>
      <c r="C5427" t="s">
        <v>703</v>
      </c>
      <c r="D5427">
        <v>1.04E-2</v>
      </c>
      <c r="E5427">
        <v>1.04E-2</v>
      </c>
      <c r="F5427">
        <v>1.04E-2</v>
      </c>
      <c r="G5427">
        <v>9.4000000000000004E-3</v>
      </c>
      <c r="H5427">
        <v>1.04E-2</v>
      </c>
      <c r="I5427">
        <v>9.4000000000000004E-3</v>
      </c>
      <c r="J5427">
        <v>1.04E-2</v>
      </c>
      <c r="K5427">
        <v>1.04E-2</v>
      </c>
      <c r="L5427">
        <v>9.4000000000000004E-3</v>
      </c>
    </row>
    <row r="5428" spans="1:12" x14ac:dyDescent="0.25">
      <c r="A5428" t="s">
        <v>715</v>
      </c>
      <c r="B5428">
        <v>2020</v>
      </c>
      <c r="C5428" t="s">
        <v>702</v>
      </c>
      <c r="D5428">
        <v>5.33E-2</v>
      </c>
      <c r="E5428">
        <v>5.33E-2</v>
      </c>
      <c r="F5428">
        <v>2.01E-2</v>
      </c>
      <c r="G5428">
        <v>4.7899999999999998E-2</v>
      </c>
      <c r="H5428">
        <v>2.01E-2</v>
      </c>
      <c r="I5428">
        <v>1.9599999999999999E-2</v>
      </c>
      <c r="J5428">
        <v>5.33E-2</v>
      </c>
      <c r="K5428">
        <v>2.01E-2</v>
      </c>
      <c r="L5428">
        <v>1.9599999999999999E-2</v>
      </c>
    </row>
    <row r="5429" spans="1:12" x14ac:dyDescent="0.25">
      <c r="A5429" t="s">
        <v>715</v>
      </c>
      <c r="B5429">
        <v>2020</v>
      </c>
      <c r="C5429" t="s">
        <v>698</v>
      </c>
      <c r="D5429">
        <v>0.1691</v>
      </c>
      <c r="E5429">
        <v>0.1691</v>
      </c>
      <c r="F5429">
        <v>0.1691</v>
      </c>
      <c r="G5429">
        <v>0.16550000000000001</v>
      </c>
      <c r="H5429">
        <v>0.1691</v>
      </c>
      <c r="I5429">
        <v>0.16550000000000001</v>
      </c>
      <c r="J5429">
        <v>0.1691</v>
      </c>
      <c r="K5429">
        <v>0.1691</v>
      </c>
      <c r="L5429">
        <v>0.16550000000000001</v>
      </c>
    </row>
    <row r="5430" spans="1:12" x14ac:dyDescent="0.25">
      <c r="A5430" t="s">
        <v>715</v>
      </c>
      <c r="B5430">
        <v>2020</v>
      </c>
      <c r="C5430" t="s">
        <v>699</v>
      </c>
      <c r="D5430">
        <v>3.0099999999999998E-2</v>
      </c>
      <c r="E5430">
        <v>3.0099999999999998E-2</v>
      </c>
      <c r="F5430">
        <v>2.3E-2</v>
      </c>
      <c r="G5430">
        <v>2.9700000000000001E-2</v>
      </c>
      <c r="H5430">
        <v>2.3E-2</v>
      </c>
      <c r="I5430">
        <v>2.3E-2</v>
      </c>
      <c r="J5430">
        <v>3.0099999999999998E-2</v>
      </c>
      <c r="K5430">
        <v>2.3E-2</v>
      </c>
      <c r="L5430">
        <v>2.3E-2</v>
      </c>
    </row>
    <row r="5431" spans="1:12" x14ac:dyDescent="0.25">
      <c r="A5431" t="s">
        <v>715</v>
      </c>
      <c r="B5431">
        <v>2020</v>
      </c>
      <c r="C5431" t="s">
        <v>700</v>
      </c>
      <c r="D5431">
        <v>0.29260000000000003</v>
      </c>
      <c r="E5431">
        <v>0.27650000000000002</v>
      </c>
      <c r="F5431">
        <v>0.27300000000000002</v>
      </c>
      <c r="G5431">
        <v>0.27750000000000002</v>
      </c>
      <c r="H5431">
        <v>0.26129999999999998</v>
      </c>
      <c r="I5431">
        <v>0.26069999999999999</v>
      </c>
      <c r="J5431">
        <v>0.29260000000000003</v>
      </c>
      <c r="K5431">
        <v>0.25790000000000002</v>
      </c>
      <c r="L5431">
        <v>0.24629999999999999</v>
      </c>
    </row>
    <row r="5432" spans="1:12" x14ac:dyDescent="0.25">
      <c r="A5432" t="s">
        <v>715</v>
      </c>
      <c r="B5432">
        <v>2020</v>
      </c>
      <c r="C5432" t="s">
        <v>701</v>
      </c>
      <c r="D5432">
        <v>0.27489999999999998</v>
      </c>
      <c r="E5432">
        <v>0.27489999999999998</v>
      </c>
      <c r="F5432">
        <v>0.27489999999999998</v>
      </c>
      <c r="G5432">
        <v>0.2646</v>
      </c>
      <c r="H5432">
        <v>0.27489999999999998</v>
      </c>
      <c r="I5432">
        <v>0.2646</v>
      </c>
      <c r="J5432">
        <v>0.27489999999999998</v>
      </c>
      <c r="K5432">
        <v>0.27489999999999998</v>
      </c>
      <c r="L5432">
        <v>0.2646</v>
      </c>
    </row>
    <row r="5433" spans="1:12" x14ac:dyDescent="0.25">
      <c r="A5433" t="s">
        <v>715</v>
      </c>
      <c r="B5433">
        <v>2020</v>
      </c>
      <c r="C5433" t="s">
        <v>697</v>
      </c>
      <c r="D5433">
        <v>0.83050000000000002</v>
      </c>
      <c r="E5433">
        <v>0.81430000000000002</v>
      </c>
      <c r="F5433">
        <v>0.77059999999999995</v>
      </c>
      <c r="G5433">
        <v>0.79469999999999996</v>
      </c>
      <c r="H5433">
        <v>0.75890000000000002</v>
      </c>
      <c r="I5433">
        <v>0.74280000000000002</v>
      </c>
      <c r="J5433">
        <v>0.83050000000000002</v>
      </c>
      <c r="K5433">
        <v>0.75549999999999995</v>
      </c>
      <c r="L5433">
        <v>0.72840000000000005</v>
      </c>
    </row>
    <row r="5434" spans="1:12" x14ac:dyDescent="0.25">
      <c r="A5434" t="s">
        <v>716</v>
      </c>
      <c r="B5434">
        <v>2020</v>
      </c>
      <c r="C5434" t="s">
        <v>698</v>
      </c>
      <c r="D5434">
        <v>0.23830000000000001</v>
      </c>
      <c r="E5434">
        <v>0.23830000000000001</v>
      </c>
      <c r="F5434">
        <v>0.23830000000000001</v>
      </c>
      <c r="G5434">
        <v>0.23380000000000001</v>
      </c>
      <c r="H5434">
        <v>0.23830000000000001</v>
      </c>
      <c r="I5434">
        <v>0.23380000000000001</v>
      </c>
      <c r="J5434">
        <v>0.23830000000000001</v>
      </c>
      <c r="K5434">
        <v>0.23830000000000001</v>
      </c>
      <c r="L5434">
        <v>0.23380000000000001</v>
      </c>
    </row>
    <row r="5435" spans="1:12" x14ac:dyDescent="0.25">
      <c r="A5435" t="s">
        <v>716</v>
      </c>
      <c r="B5435">
        <v>2020</v>
      </c>
      <c r="C5435" t="s">
        <v>703</v>
      </c>
      <c r="D5435">
        <v>1.29E-2</v>
      </c>
      <c r="E5435">
        <v>1.29E-2</v>
      </c>
      <c r="F5435">
        <v>1.29E-2</v>
      </c>
      <c r="G5435">
        <v>1.1599999999999999E-2</v>
      </c>
      <c r="H5435">
        <v>1.29E-2</v>
      </c>
      <c r="I5435">
        <v>1.1599999999999999E-2</v>
      </c>
      <c r="J5435">
        <v>1.29E-2</v>
      </c>
      <c r="K5435">
        <v>1.29E-2</v>
      </c>
      <c r="L5435">
        <v>1.1599999999999999E-2</v>
      </c>
    </row>
    <row r="5436" spans="1:12" x14ac:dyDescent="0.25">
      <c r="A5436" t="s">
        <v>716</v>
      </c>
      <c r="B5436">
        <v>2020</v>
      </c>
      <c r="C5436" t="s">
        <v>701</v>
      </c>
      <c r="D5436">
        <v>0.35820000000000002</v>
      </c>
      <c r="E5436">
        <v>0.35820000000000002</v>
      </c>
      <c r="F5436">
        <v>0.35820000000000002</v>
      </c>
      <c r="G5436">
        <v>0.34489999999999998</v>
      </c>
      <c r="H5436">
        <v>0.35820000000000002</v>
      </c>
      <c r="I5436">
        <v>0.34489999999999998</v>
      </c>
      <c r="J5436">
        <v>0.35820000000000002</v>
      </c>
      <c r="K5436">
        <v>0.35820000000000002</v>
      </c>
      <c r="L5436">
        <v>0.34489999999999998</v>
      </c>
    </row>
    <row r="5437" spans="1:12" x14ac:dyDescent="0.25">
      <c r="A5437" t="s">
        <v>716</v>
      </c>
      <c r="B5437">
        <v>2020</v>
      </c>
      <c r="C5437" t="s">
        <v>699</v>
      </c>
      <c r="D5437">
        <v>3.7100000000000001E-2</v>
      </c>
      <c r="E5437">
        <v>3.7100000000000001E-2</v>
      </c>
      <c r="F5437">
        <v>2.8299999999999999E-2</v>
      </c>
      <c r="G5437">
        <v>3.6700000000000003E-2</v>
      </c>
      <c r="H5437">
        <v>2.8299999999999999E-2</v>
      </c>
      <c r="I5437">
        <v>2.8299999999999999E-2</v>
      </c>
      <c r="J5437">
        <v>3.7100000000000001E-2</v>
      </c>
      <c r="K5437">
        <v>2.8299999999999999E-2</v>
      </c>
      <c r="L5437">
        <v>2.8299999999999999E-2</v>
      </c>
    </row>
    <row r="5438" spans="1:12" x14ac:dyDescent="0.25">
      <c r="A5438" t="s">
        <v>716</v>
      </c>
      <c r="B5438">
        <v>2020</v>
      </c>
      <c r="C5438" t="s">
        <v>697</v>
      </c>
      <c r="D5438">
        <v>1.073</v>
      </c>
      <c r="E5438">
        <v>1.0530999999999999</v>
      </c>
      <c r="F5438">
        <v>0.99909999999999999</v>
      </c>
      <c r="G5438">
        <v>1.0283</v>
      </c>
      <c r="H5438">
        <v>0.98470000000000002</v>
      </c>
      <c r="I5438">
        <v>0.96419999999999995</v>
      </c>
      <c r="J5438">
        <v>1.073</v>
      </c>
      <c r="K5438">
        <v>0.98050000000000004</v>
      </c>
      <c r="L5438">
        <v>0.94650000000000001</v>
      </c>
    </row>
    <row r="5439" spans="1:12" x14ac:dyDescent="0.25">
      <c r="A5439" t="s">
        <v>716</v>
      </c>
      <c r="B5439">
        <v>2020</v>
      </c>
      <c r="C5439" t="s">
        <v>702</v>
      </c>
      <c r="D5439">
        <v>6.5699999999999995E-2</v>
      </c>
      <c r="E5439">
        <v>6.5699999999999995E-2</v>
      </c>
      <c r="F5439">
        <v>2.4799999999999999E-2</v>
      </c>
      <c r="G5439">
        <v>5.91E-2</v>
      </c>
      <c r="H5439">
        <v>2.4799999999999999E-2</v>
      </c>
      <c r="I5439">
        <v>2.41E-2</v>
      </c>
      <c r="J5439">
        <v>6.5699999999999995E-2</v>
      </c>
      <c r="K5439">
        <v>2.4799999999999999E-2</v>
      </c>
      <c r="L5439">
        <v>2.41E-2</v>
      </c>
    </row>
    <row r="5440" spans="1:12" x14ac:dyDescent="0.25">
      <c r="A5440" t="s">
        <v>716</v>
      </c>
      <c r="B5440">
        <v>2020</v>
      </c>
      <c r="C5440" t="s">
        <v>700</v>
      </c>
      <c r="D5440">
        <v>0.36080000000000001</v>
      </c>
      <c r="E5440">
        <v>0.34089999999999998</v>
      </c>
      <c r="F5440">
        <v>0.33660000000000001</v>
      </c>
      <c r="G5440">
        <v>0.34210000000000002</v>
      </c>
      <c r="H5440">
        <v>0.32219999999999999</v>
      </c>
      <c r="I5440">
        <v>0.32140000000000002</v>
      </c>
      <c r="J5440">
        <v>0.36080000000000001</v>
      </c>
      <c r="K5440">
        <v>0.318</v>
      </c>
      <c r="L5440">
        <v>0.30370000000000003</v>
      </c>
    </row>
    <row r="5441" spans="1:12" x14ac:dyDescent="0.25">
      <c r="A5441" t="s">
        <v>717</v>
      </c>
      <c r="B5441">
        <v>2020</v>
      </c>
      <c r="C5441" t="s">
        <v>700</v>
      </c>
      <c r="D5441">
        <v>2.7425000000000002</v>
      </c>
      <c r="E5441">
        <v>2.5911</v>
      </c>
      <c r="F5441">
        <v>2.5585</v>
      </c>
      <c r="G5441">
        <v>2.6008</v>
      </c>
      <c r="H5441">
        <v>2.4491999999999998</v>
      </c>
      <c r="I5441">
        <v>2.4434</v>
      </c>
      <c r="J5441">
        <v>2.7425000000000002</v>
      </c>
      <c r="K5441">
        <v>2.4171999999999998</v>
      </c>
      <c r="L5441">
        <v>2.3086000000000002</v>
      </c>
    </row>
    <row r="5442" spans="1:12" x14ac:dyDescent="0.25">
      <c r="A5442" t="s">
        <v>717</v>
      </c>
      <c r="B5442">
        <v>2020</v>
      </c>
      <c r="C5442" t="s">
        <v>699</v>
      </c>
      <c r="D5442">
        <v>0.28239999999999998</v>
      </c>
      <c r="E5442">
        <v>0.28239999999999998</v>
      </c>
      <c r="F5442">
        <v>0.2152</v>
      </c>
      <c r="G5442">
        <v>0.27879999999999999</v>
      </c>
      <c r="H5442">
        <v>0.2152</v>
      </c>
      <c r="I5442">
        <v>0.2152</v>
      </c>
      <c r="J5442">
        <v>0.28239999999999998</v>
      </c>
      <c r="K5442">
        <v>0.2152</v>
      </c>
      <c r="L5442">
        <v>0.2152</v>
      </c>
    </row>
    <row r="5443" spans="1:12" x14ac:dyDescent="0.25">
      <c r="A5443" t="s">
        <v>717</v>
      </c>
      <c r="B5443">
        <v>2020</v>
      </c>
      <c r="C5443" t="s">
        <v>702</v>
      </c>
      <c r="D5443">
        <v>0.49919999999999998</v>
      </c>
      <c r="E5443">
        <v>0.49919999999999998</v>
      </c>
      <c r="F5443">
        <v>0.1885</v>
      </c>
      <c r="G5443">
        <v>0.44929999999999998</v>
      </c>
      <c r="H5443">
        <v>0.1885</v>
      </c>
      <c r="I5443">
        <v>0.1835</v>
      </c>
      <c r="J5443">
        <v>0.49919999999999998</v>
      </c>
      <c r="K5443">
        <v>0.1885</v>
      </c>
      <c r="L5443">
        <v>0.1835</v>
      </c>
    </row>
    <row r="5444" spans="1:12" x14ac:dyDescent="0.25">
      <c r="A5444" t="s">
        <v>717</v>
      </c>
      <c r="B5444">
        <v>2020</v>
      </c>
      <c r="C5444" t="s">
        <v>703</v>
      </c>
      <c r="D5444">
        <v>9.7900000000000001E-2</v>
      </c>
      <c r="E5444">
        <v>9.7900000000000001E-2</v>
      </c>
      <c r="F5444">
        <v>9.7900000000000001E-2</v>
      </c>
      <c r="G5444">
        <v>8.8099999999999998E-2</v>
      </c>
      <c r="H5444">
        <v>9.7900000000000001E-2</v>
      </c>
      <c r="I5444">
        <v>8.8099999999999998E-2</v>
      </c>
      <c r="J5444">
        <v>9.7900000000000001E-2</v>
      </c>
      <c r="K5444">
        <v>9.7900000000000001E-2</v>
      </c>
      <c r="L5444">
        <v>8.8099999999999998E-2</v>
      </c>
    </row>
    <row r="5445" spans="1:12" x14ac:dyDescent="0.25">
      <c r="A5445" t="s">
        <v>717</v>
      </c>
      <c r="B5445">
        <v>2020</v>
      </c>
      <c r="C5445" t="s">
        <v>698</v>
      </c>
      <c r="D5445">
        <v>1.6850000000000001</v>
      </c>
      <c r="E5445">
        <v>1.6850000000000001</v>
      </c>
      <c r="F5445">
        <v>1.6850000000000001</v>
      </c>
      <c r="G5445">
        <v>1.6512</v>
      </c>
      <c r="H5445">
        <v>1.6850000000000001</v>
      </c>
      <c r="I5445">
        <v>1.6512</v>
      </c>
      <c r="J5445">
        <v>1.6850000000000001</v>
      </c>
      <c r="K5445">
        <v>1.6850000000000001</v>
      </c>
      <c r="L5445">
        <v>1.6512</v>
      </c>
    </row>
    <row r="5446" spans="1:12" x14ac:dyDescent="0.25">
      <c r="A5446" t="s">
        <v>717</v>
      </c>
      <c r="B5446">
        <v>2020</v>
      </c>
      <c r="C5446" t="s">
        <v>701</v>
      </c>
      <c r="D5446">
        <v>2.9119999999999999</v>
      </c>
      <c r="E5446">
        <v>2.9119999999999999</v>
      </c>
      <c r="F5446">
        <v>2.9119999999999999</v>
      </c>
      <c r="G5446">
        <v>2.8033000000000001</v>
      </c>
      <c r="H5446">
        <v>2.9119999999999999</v>
      </c>
      <c r="I5446">
        <v>2.8033000000000001</v>
      </c>
      <c r="J5446">
        <v>2.9119999999999999</v>
      </c>
      <c r="K5446">
        <v>2.9119999999999999</v>
      </c>
      <c r="L5446">
        <v>2.8033000000000001</v>
      </c>
    </row>
    <row r="5447" spans="1:12" x14ac:dyDescent="0.25">
      <c r="A5447" t="s">
        <v>717</v>
      </c>
      <c r="B5447">
        <v>2020</v>
      </c>
      <c r="C5447" t="s">
        <v>697</v>
      </c>
      <c r="D5447">
        <v>8.2189999999999994</v>
      </c>
      <c r="E5447">
        <v>8.0676000000000005</v>
      </c>
      <c r="F5447">
        <v>7.6570999999999998</v>
      </c>
      <c r="G5447">
        <v>7.8715999999999999</v>
      </c>
      <c r="H5447">
        <v>7.5477999999999996</v>
      </c>
      <c r="I5447">
        <v>7.3846999999999996</v>
      </c>
      <c r="J5447">
        <v>8.2189999999999994</v>
      </c>
      <c r="K5447">
        <v>7.5157999999999996</v>
      </c>
      <c r="L5447">
        <v>7.2499000000000002</v>
      </c>
    </row>
    <row r="5448" spans="1:12" x14ac:dyDescent="0.25">
      <c r="A5448" t="s">
        <v>718</v>
      </c>
      <c r="B5448">
        <v>2020</v>
      </c>
      <c r="C5448" t="s">
        <v>700</v>
      </c>
      <c r="D5448">
        <v>1.373</v>
      </c>
      <c r="E5448">
        <v>1.2971999999999999</v>
      </c>
      <c r="F5448">
        <v>1.2808999999999999</v>
      </c>
      <c r="G5448">
        <v>1.3021</v>
      </c>
      <c r="H5448">
        <v>1.2262</v>
      </c>
      <c r="I5448">
        <v>1.2233000000000001</v>
      </c>
      <c r="J5448">
        <v>1.373</v>
      </c>
      <c r="K5448">
        <v>1.2101999999999999</v>
      </c>
      <c r="L5448">
        <v>1.1557999999999999</v>
      </c>
    </row>
    <row r="5449" spans="1:12" x14ac:dyDescent="0.25">
      <c r="A5449" t="s">
        <v>718</v>
      </c>
      <c r="B5449">
        <v>2020</v>
      </c>
      <c r="C5449" t="s">
        <v>703</v>
      </c>
      <c r="D5449">
        <v>4.9000000000000002E-2</v>
      </c>
      <c r="E5449">
        <v>4.9000000000000002E-2</v>
      </c>
      <c r="F5449">
        <v>4.9000000000000002E-2</v>
      </c>
      <c r="G5449">
        <v>4.41E-2</v>
      </c>
      <c r="H5449">
        <v>4.9000000000000002E-2</v>
      </c>
      <c r="I5449">
        <v>4.41E-2</v>
      </c>
      <c r="J5449">
        <v>4.9000000000000002E-2</v>
      </c>
      <c r="K5449">
        <v>4.9000000000000002E-2</v>
      </c>
      <c r="L5449">
        <v>4.41E-2</v>
      </c>
    </row>
    <row r="5450" spans="1:12" x14ac:dyDescent="0.25">
      <c r="A5450" t="s">
        <v>718</v>
      </c>
      <c r="B5450">
        <v>2020</v>
      </c>
      <c r="C5450" t="s">
        <v>697</v>
      </c>
      <c r="D5450">
        <v>4.4413999999999998</v>
      </c>
      <c r="E5450">
        <v>4.3655999999999997</v>
      </c>
      <c r="F5450">
        <v>4.1600999999999999</v>
      </c>
      <c r="G5450">
        <v>4.2652999999999999</v>
      </c>
      <c r="H5450">
        <v>4.1052999999999997</v>
      </c>
      <c r="I5450">
        <v>4.0216000000000003</v>
      </c>
      <c r="J5450">
        <v>4.4413999999999998</v>
      </c>
      <c r="K5450">
        <v>4.0892999999999997</v>
      </c>
      <c r="L5450">
        <v>3.9540999999999999</v>
      </c>
    </row>
    <row r="5451" spans="1:12" x14ac:dyDescent="0.25">
      <c r="A5451" t="s">
        <v>718</v>
      </c>
      <c r="B5451">
        <v>2020</v>
      </c>
      <c r="C5451" t="s">
        <v>698</v>
      </c>
      <c r="D5451">
        <v>1.1039000000000001</v>
      </c>
      <c r="E5451">
        <v>1.1039000000000001</v>
      </c>
      <c r="F5451">
        <v>1.1039000000000001</v>
      </c>
      <c r="G5451">
        <v>1.087</v>
      </c>
      <c r="H5451">
        <v>1.1039000000000001</v>
      </c>
      <c r="I5451">
        <v>1.087</v>
      </c>
      <c r="J5451">
        <v>1.1039000000000001</v>
      </c>
      <c r="K5451">
        <v>1.1039000000000001</v>
      </c>
      <c r="L5451">
        <v>1.087</v>
      </c>
    </row>
    <row r="5452" spans="1:12" x14ac:dyDescent="0.25">
      <c r="A5452" t="s">
        <v>718</v>
      </c>
      <c r="B5452">
        <v>2020</v>
      </c>
      <c r="C5452" t="s">
        <v>699</v>
      </c>
      <c r="D5452">
        <v>0.1414</v>
      </c>
      <c r="E5452">
        <v>0.1414</v>
      </c>
      <c r="F5452">
        <v>0.1077</v>
      </c>
      <c r="G5452">
        <v>0.1396</v>
      </c>
      <c r="H5452">
        <v>0.1077</v>
      </c>
      <c r="I5452">
        <v>0.1077</v>
      </c>
      <c r="J5452">
        <v>0.1414</v>
      </c>
      <c r="K5452">
        <v>0.1077</v>
      </c>
      <c r="L5452">
        <v>0.1077</v>
      </c>
    </row>
    <row r="5453" spans="1:12" x14ac:dyDescent="0.25">
      <c r="A5453" t="s">
        <v>718</v>
      </c>
      <c r="B5453">
        <v>2020</v>
      </c>
      <c r="C5453" t="s">
        <v>702</v>
      </c>
      <c r="D5453">
        <v>0.24990000000000001</v>
      </c>
      <c r="E5453">
        <v>0.24990000000000001</v>
      </c>
      <c r="F5453">
        <v>9.4399999999999998E-2</v>
      </c>
      <c r="G5453">
        <v>0.22489999999999999</v>
      </c>
      <c r="H5453">
        <v>9.4399999999999998E-2</v>
      </c>
      <c r="I5453">
        <v>9.1800000000000007E-2</v>
      </c>
      <c r="J5453">
        <v>0.24990000000000001</v>
      </c>
      <c r="K5453">
        <v>9.4399999999999998E-2</v>
      </c>
      <c r="L5453">
        <v>9.1800000000000007E-2</v>
      </c>
    </row>
    <row r="5454" spans="1:12" x14ac:dyDescent="0.25">
      <c r="A5454" t="s">
        <v>718</v>
      </c>
      <c r="B5454">
        <v>2020</v>
      </c>
      <c r="C5454" t="s">
        <v>701</v>
      </c>
      <c r="D5454">
        <v>1.5241</v>
      </c>
      <c r="E5454">
        <v>1.5241</v>
      </c>
      <c r="F5454">
        <v>1.5241</v>
      </c>
      <c r="G5454">
        <v>1.4676</v>
      </c>
      <c r="H5454">
        <v>1.5241</v>
      </c>
      <c r="I5454">
        <v>1.4676</v>
      </c>
      <c r="J5454">
        <v>1.5241</v>
      </c>
      <c r="K5454">
        <v>1.5241</v>
      </c>
      <c r="L5454">
        <v>1.4676</v>
      </c>
    </row>
    <row r="5455" spans="1:12" x14ac:dyDescent="0.25">
      <c r="A5455" t="s">
        <v>719</v>
      </c>
      <c r="B5455">
        <v>2020</v>
      </c>
      <c r="C5455" t="s">
        <v>701</v>
      </c>
      <c r="D5455">
        <v>0.7157</v>
      </c>
      <c r="E5455">
        <v>0.7157</v>
      </c>
      <c r="F5455">
        <v>0.7157</v>
      </c>
      <c r="G5455">
        <v>0.68930000000000002</v>
      </c>
      <c r="H5455">
        <v>0.7157</v>
      </c>
      <c r="I5455">
        <v>0.68930000000000002</v>
      </c>
      <c r="J5455">
        <v>0.7157</v>
      </c>
      <c r="K5455">
        <v>0.7157</v>
      </c>
      <c r="L5455">
        <v>0.68930000000000002</v>
      </c>
    </row>
    <row r="5456" spans="1:12" x14ac:dyDescent="0.25">
      <c r="A5456" t="s">
        <v>719</v>
      </c>
      <c r="B5456">
        <v>2020</v>
      </c>
      <c r="C5456" t="s">
        <v>697</v>
      </c>
      <c r="D5456">
        <v>2.0034000000000001</v>
      </c>
      <c r="E5456">
        <v>1.9688000000000001</v>
      </c>
      <c r="F5456">
        <v>1.8752</v>
      </c>
      <c r="G5456">
        <v>1.9225000000000001</v>
      </c>
      <c r="H5456">
        <v>1.8502000000000001</v>
      </c>
      <c r="I5456">
        <v>1.8113999999999999</v>
      </c>
      <c r="J5456">
        <v>2.0034000000000001</v>
      </c>
      <c r="K5456">
        <v>1.8429</v>
      </c>
      <c r="L5456">
        <v>1.7806</v>
      </c>
    </row>
    <row r="5457" spans="1:12" x14ac:dyDescent="0.25">
      <c r="A5457" t="s">
        <v>719</v>
      </c>
      <c r="B5457">
        <v>2020</v>
      </c>
      <c r="C5457" t="s">
        <v>702</v>
      </c>
      <c r="D5457">
        <v>0.1139</v>
      </c>
      <c r="E5457">
        <v>0.1139</v>
      </c>
      <c r="F5457">
        <v>4.2999999999999997E-2</v>
      </c>
      <c r="G5457">
        <v>0.10249999999999999</v>
      </c>
      <c r="H5457">
        <v>4.2999999999999997E-2</v>
      </c>
      <c r="I5457">
        <v>4.19E-2</v>
      </c>
      <c r="J5457">
        <v>0.1139</v>
      </c>
      <c r="K5457">
        <v>4.2999999999999997E-2</v>
      </c>
      <c r="L5457">
        <v>4.19E-2</v>
      </c>
    </row>
    <row r="5458" spans="1:12" x14ac:dyDescent="0.25">
      <c r="A5458" t="s">
        <v>719</v>
      </c>
      <c r="B5458">
        <v>2020</v>
      </c>
      <c r="C5458" t="s">
        <v>698</v>
      </c>
      <c r="D5458">
        <v>0.46110000000000001</v>
      </c>
      <c r="E5458">
        <v>0.46110000000000001</v>
      </c>
      <c r="F5458">
        <v>0.46110000000000001</v>
      </c>
      <c r="G5458">
        <v>0.45340000000000003</v>
      </c>
      <c r="H5458">
        <v>0.46110000000000001</v>
      </c>
      <c r="I5458">
        <v>0.45340000000000003</v>
      </c>
      <c r="J5458">
        <v>0.46110000000000001</v>
      </c>
      <c r="K5458">
        <v>0.46110000000000001</v>
      </c>
      <c r="L5458">
        <v>0.45340000000000003</v>
      </c>
    </row>
    <row r="5459" spans="1:12" x14ac:dyDescent="0.25">
      <c r="A5459" t="s">
        <v>719</v>
      </c>
      <c r="B5459">
        <v>2020</v>
      </c>
      <c r="C5459" t="s">
        <v>703</v>
      </c>
      <c r="D5459">
        <v>2.23E-2</v>
      </c>
      <c r="E5459">
        <v>2.23E-2</v>
      </c>
      <c r="F5459">
        <v>2.23E-2</v>
      </c>
      <c r="G5459">
        <v>2.01E-2</v>
      </c>
      <c r="H5459">
        <v>2.23E-2</v>
      </c>
      <c r="I5459">
        <v>2.01E-2</v>
      </c>
      <c r="J5459">
        <v>2.23E-2</v>
      </c>
      <c r="K5459">
        <v>2.23E-2</v>
      </c>
      <c r="L5459">
        <v>2.01E-2</v>
      </c>
    </row>
    <row r="5460" spans="1:12" x14ac:dyDescent="0.25">
      <c r="A5460" t="s">
        <v>719</v>
      </c>
      <c r="B5460">
        <v>2020</v>
      </c>
      <c r="C5460" t="s">
        <v>700</v>
      </c>
      <c r="D5460">
        <v>0.62580000000000002</v>
      </c>
      <c r="E5460">
        <v>0.59130000000000005</v>
      </c>
      <c r="F5460">
        <v>0.58379999999999999</v>
      </c>
      <c r="G5460">
        <v>0.59350000000000003</v>
      </c>
      <c r="H5460">
        <v>0.55889999999999995</v>
      </c>
      <c r="I5460">
        <v>0.55759999999999998</v>
      </c>
      <c r="J5460">
        <v>0.62580000000000002</v>
      </c>
      <c r="K5460">
        <v>0.55159999999999998</v>
      </c>
      <c r="L5460">
        <v>0.52680000000000005</v>
      </c>
    </row>
    <row r="5461" spans="1:12" x14ac:dyDescent="0.25">
      <c r="A5461" t="s">
        <v>719</v>
      </c>
      <c r="B5461">
        <v>2020</v>
      </c>
      <c r="C5461" t="s">
        <v>699</v>
      </c>
      <c r="D5461">
        <v>6.4399999999999999E-2</v>
      </c>
      <c r="E5461">
        <v>6.4399999999999999E-2</v>
      </c>
      <c r="F5461">
        <v>4.9099999999999998E-2</v>
      </c>
      <c r="G5461">
        <v>6.3600000000000004E-2</v>
      </c>
      <c r="H5461">
        <v>4.9099999999999998E-2</v>
      </c>
      <c r="I5461">
        <v>4.9099999999999998E-2</v>
      </c>
      <c r="J5461">
        <v>6.4399999999999999E-2</v>
      </c>
      <c r="K5461">
        <v>4.9099999999999998E-2</v>
      </c>
      <c r="L5461">
        <v>4.9099999999999998E-2</v>
      </c>
    </row>
    <row r="5462" spans="1:12" x14ac:dyDescent="0.25">
      <c r="A5462" t="s">
        <v>720</v>
      </c>
      <c r="B5462">
        <v>2020</v>
      </c>
      <c r="C5462" t="s">
        <v>701</v>
      </c>
      <c r="D5462">
        <v>0.66869999999999996</v>
      </c>
      <c r="E5462">
        <v>0.66869999999999996</v>
      </c>
      <c r="F5462">
        <v>0.66869999999999996</v>
      </c>
      <c r="G5462">
        <v>0.64400000000000002</v>
      </c>
      <c r="H5462">
        <v>0.66869999999999996</v>
      </c>
      <c r="I5462">
        <v>0.64400000000000002</v>
      </c>
      <c r="J5462">
        <v>0.66869999999999996</v>
      </c>
      <c r="K5462">
        <v>0.66869999999999996</v>
      </c>
      <c r="L5462">
        <v>0.64400000000000002</v>
      </c>
    </row>
    <row r="5463" spans="1:12" x14ac:dyDescent="0.25">
      <c r="A5463" t="s">
        <v>720</v>
      </c>
      <c r="B5463">
        <v>2020</v>
      </c>
      <c r="C5463" t="s">
        <v>703</v>
      </c>
      <c r="D5463">
        <v>2.1399999999999999E-2</v>
      </c>
      <c r="E5463">
        <v>2.1399999999999999E-2</v>
      </c>
      <c r="F5463">
        <v>2.1399999999999999E-2</v>
      </c>
      <c r="G5463">
        <v>1.9199999999999998E-2</v>
      </c>
      <c r="H5463">
        <v>2.1399999999999999E-2</v>
      </c>
      <c r="I5463">
        <v>1.9199999999999998E-2</v>
      </c>
      <c r="J5463">
        <v>2.1399999999999999E-2</v>
      </c>
      <c r="K5463">
        <v>2.1399999999999999E-2</v>
      </c>
      <c r="L5463">
        <v>1.9199999999999998E-2</v>
      </c>
    </row>
    <row r="5464" spans="1:12" x14ac:dyDescent="0.25">
      <c r="A5464" t="s">
        <v>720</v>
      </c>
      <c r="B5464">
        <v>2020</v>
      </c>
      <c r="C5464" t="s">
        <v>699</v>
      </c>
      <c r="D5464">
        <v>6.1699999999999998E-2</v>
      </c>
      <c r="E5464">
        <v>6.1699999999999998E-2</v>
      </c>
      <c r="F5464">
        <v>4.7E-2</v>
      </c>
      <c r="G5464">
        <v>6.0900000000000003E-2</v>
      </c>
      <c r="H5464">
        <v>4.7E-2</v>
      </c>
      <c r="I5464">
        <v>4.7E-2</v>
      </c>
      <c r="J5464">
        <v>6.1699999999999998E-2</v>
      </c>
      <c r="K5464">
        <v>4.7E-2</v>
      </c>
      <c r="L5464">
        <v>4.7E-2</v>
      </c>
    </row>
    <row r="5465" spans="1:12" x14ac:dyDescent="0.25">
      <c r="A5465" t="s">
        <v>720</v>
      </c>
      <c r="B5465">
        <v>2020</v>
      </c>
      <c r="C5465" t="s">
        <v>698</v>
      </c>
      <c r="D5465">
        <v>0.44369999999999998</v>
      </c>
      <c r="E5465">
        <v>0.44369999999999998</v>
      </c>
      <c r="F5465">
        <v>0.44369999999999998</v>
      </c>
      <c r="G5465">
        <v>0.43640000000000001</v>
      </c>
      <c r="H5465">
        <v>0.44369999999999998</v>
      </c>
      <c r="I5465">
        <v>0.43640000000000001</v>
      </c>
      <c r="J5465">
        <v>0.44369999999999998</v>
      </c>
      <c r="K5465">
        <v>0.44369999999999998</v>
      </c>
      <c r="L5465">
        <v>0.43640000000000001</v>
      </c>
    </row>
    <row r="5466" spans="1:12" x14ac:dyDescent="0.25">
      <c r="A5466" t="s">
        <v>720</v>
      </c>
      <c r="B5466">
        <v>2020</v>
      </c>
      <c r="C5466" t="s">
        <v>702</v>
      </c>
      <c r="D5466">
        <v>0.109</v>
      </c>
      <c r="E5466">
        <v>0.109</v>
      </c>
      <c r="F5466">
        <v>4.1200000000000001E-2</v>
      </c>
      <c r="G5466">
        <v>9.8100000000000007E-2</v>
      </c>
      <c r="H5466">
        <v>4.1200000000000001E-2</v>
      </c>
      <c r="I5466">
        <v>4.0099999999999997E-2</v>
      </c>
      <c r="J5466">
        <v>0.109</v>
      </c>
      <c r="K5466">
        <v>4.1200000000000001E-2</v>
      </c>
      <c r="L5466">
        <v>4.0099999999999997E-2</v>
      </c>
    </row>
    <row r="5467" spans="1:12" x14ac:dyDescent="0.25">
      <c r="A5467" t="s">
        <v>720</v>
      </c>
      <c r="B5467">
        <v>2020</v>
      </c>
      <c r="C5467" t="s">
        <v>697</v>
      </c>
      <c r="D5467">
        <v>1.9034</v>
      </c>
      <c r="E5467">
        <v>1.8703000000000001</v>
      </c>
      <c r="F5467">
        <v>1.7806999999999999</v>
      </c>
      <c r="G5467">
        <v>1.8265</v>
      </c>
      <c r="H5467">
        <v>1.7567999999999999</v>
      </c>
      <c r="I5467">
        <v>1.7202</v>
      </c>
      <c r="J5467">
        <v>1.9034</v>
      </c>
      <c r="K5467">
        <v>1.7499</v>
      </c>
      <c r="L5467">
        <v>1.6908000000000001</v>
      </c>
    </row>
    <row r="5468" spans="1:12" x14ac:dyDescent="0.25">
      <c r="A5468" t="s">
        <v>720</v>
      </c>
      <c r="B5468">
        <v>2020</v>
      </c>
      <c r="C5468" t="s">
        <v>700</v>
      </c>
      <c r="D5468">
        <v>0.59889999999999999</v>
      </c>
      <c r="E5468">
        <v>0.56579999999999997</v>
      </c>
      <c r="F5468">
        <v>0.55869999999999997</v>
      </c>
      <c r="G5468">
        <v>0.56789999999999996</v>
      </c>
      <c r="H5468">
        <v>0.53480000000000005</v>
      </c>
      <c r="I5468">
        <v>0.53359999999999996</v>
      </c>
      <c r="J5468">
        <v>0.59889999999999999</v>
      </c>
      <c r="K5468">
        <v>0.52790000000000004</v>
      </c>
      <c r="L5468">
        <v>0.50409999999999999</v>
      </c>
    </row>
    <row r="5469" spans="1:12" x14ac:dyDescent="0.25">
      <c r="A5469" t="s">
        <v>721</v>
      </c>
      <c r="B5469">
        <v>2020</v>
      </c>
      <c r="C5469" t="s">
        <v>698</v>
      </c>
      <c r="D5469">
        <v>0.70989999999999998</v>
      </c>
      <c r="E5469">
        <v>0.70989999999999998</v>
      </c>
      <c r="F5469">
        <v>0.70989999999999998</v>
      </c>
      <c r="G5469">
        <v>0.6986</v>
      </c>
      <c r="H5469">
        <v>0.70989999999999998</v>
      </c>
      <c r="I5469">
        <v>0.6986</v>
      </c>
      <c r="J5469">
        <v>0.70989999999999998</v>
      </c>
      <c r="K5469">
        <v>0.70989999999999998</v>
      </c>
      <c r="L5469">
        <v>0.6986</v>
      </c>
    </row>
    <row r="5470" spans="1:12" x14ac:dyDescent="0.25">
      <c r="A5470" t="s">
        <v>721</v>
      </c>
      <c r="B5470">
        <v>2020</v>
      </c>
      <c r="C5470" t="s">
        <v>701</v>
      </c>
      <c r="D5470">
        <v>1.0673999999999999</v>
      </c>
      <c r="E5470">
        <v>1.0673999999999999</v>
      </c>
      <c r="F5470">
        <v>1.0673999999999999</v>
      </c>
      <c r="G5470">
        <v>1.0286</v>
      </c>
      <c r="H5470">
        <v>1.0673999999999999</v>
      </c>
      <c r="I5470">
        <v>1.0286</v>
      </c>
      <c r="J5470">
        <v>1.0673999999999999</v>
      </c>
      <c r="K5470">
        <v>1.0673999999999999</v>
      </c>
      <c r="L5470">
        <v>1.0286</v>
      </c>
    </row>
    <row r="5471" spans="1:12" x14ac:dyDescent="0.25">
      <c r="A5471" t="s">
        <v>721</v>
      </c>
      <c r="B5471">
        <v>2020</v>
      </c>
      <c r="C5471" t="s">
        <v>699</v>
      </c>
      <c r="D5471">
        <v>9.4399999999999998E-2</v>
      </c>
      <c r="E5471">
        <v>9.4399999999999998E-2</v>
      </c>
      <c r="F5471">
        <v>7.1900000000000006E-2</v>
      </c>
      <c r="G5471">
        <v>9.3200000000000005E-2</v>
      </c>
      <c r="H5471">
        <v>7.1900000000000006E-2</v>
      </c>
      <c r="I5471">
        <v>7.1900000000000006E-2</v>
      </c>
      <c r="J5471">
        <v>9.4399999999999998E-2</v>
      </c>
      <c r="K5471">
        <v>7.1900000000000006E-2</v>
      </c>
      <c r="L5471">
        <v>7.1900000000000006E-2</v>
      </c>
    </row>
    <row r="5472" spans="1:12" x14ac:dyDescent="0.25">
      <c r="A5472" t="s">
        <v>721</v>
      </c>
      <c r="B5472">
        <v>2020</v>
      </c>
      <c r="C5472" t="s">
        <v>703</v>
      </c>
      <c r="D5472">
        <v>3.27E-2</v>
      </c>
      <c r="E5472">
        <v>3.27E-2</v>
      </c>
      <c r="F5472">
        <v>3.27E-2</v>
      </c>
      <c r="G5472">
        <v>2.9499999999999998E-2</v>
      </c>
      <c r="H5472">
        <v>3.27E-2</v>
      </c>
      <c r="I5472">
        <v>2.9499999999999998E-2</v>
      </c>
      <c r="J5472">
        <v>3.27E-2</v>
      </c>
      <c r="K5472">
        <v>3.27E-2</v>
      </c>
      <c r="L5472">
        <v>2.9499999999999998E-2</v>
      </c>
    </row>
    <row r="5473" spans="1:12" x14ac:dyDescent="0.25">
      <c r="A5473" t="s">
        <v>721</v>
      </c>
      <c r="B5473">
        <v>2020</v>
      </c>
      <c r="C5473" t="s">
        <v>702</v>
      </c>
      <c r="D5473">
        <v>0.16689999999999999</v>
      </c>
      <c r="E5473">
        <v>0.16689999999999999</v>
      </c>
      <c r="F5473">
        <v>6.3E-2</v>
      </c>
      <c r="G5473">
        <v>0.1502</v>
      </c>
      <c r="H5473">
        <v>6.3E-2</v>
      </c>
      <c r="I5473">
        <v>6.13E-2</v>
      </c>
      <c r="J5473">
        <v>0.16689999999999999</v>
      </c>
      <c r="K5473">
        <v>6.3E-2</v>
      </c>
      <c r="L5473">
        <v>6.13E-2</v>
      </c>
    </row>
    <row r="5474" spans="1:12" x14ac:dyDescent="0.25">
      <c r="A5474" t="s">
        <v>721</v>
      </c>
      <c r="B5474">
        <v>2020</v>
      </c>
      <c r="C5474" t="s">
        <v>700</v>
      </c>
      <c r="D5474">
        <v>0.91669999999999996</v>
      </c>
      <c r="E5474">
        <v>0.86609999999999998</v>
      </c>
      <c r="F5474">
        <v>0.85519999999999996</v>
      </c>
      <c r="G5474">
        <v>0.86929999999999996</v>
      </c>
      <c r="H5474">
        <v>0.81859999999999999</v>
      </c>
      <c r="I5474">
        <v>0.81669999999999998</v>
      </c>
      <c r="J5474">
        <v>0.91669999999999996</v>
      </c>
      <c r="K5474">
        <v>0.80800000000000005</v>
      </c>
      <c r="L5474">
        <v>0.77170000000000005</v>
      </c>
    </row>
    <row r="5475" spans="1:12" x14ac:dyDescent="0.25">
      <c r="A5475" t="s">
        <v>721</v>
      </c>
      <c r="B5475">
        <v>2020</v>
      </c>
      <c r="C5475" t="s">
        <v>697</v>
      </c>
      <c r="D5475">
        <v>2.9878999999999998</v>
      </c>
      <c r="E5475">
        <v>2.9373</v>
      </c>
      <c r="F5475">
        <v>2.8001</v>
      </c>
      <c r="G5475">
        <v>2.8693</v>
      </c>
      <c r="H5475">
        <v>2.7635000000000001</v>
      </c>
      <c r="I5475">
        <v>2.7065999999999999</v>
      </c>
      <c r="J5475">
        <v>2.9878999999999998</v>
      </c>
      <c r="K5475">
        <v>2.7528000000000001</v>
      </c>
      <c r="L5475">
        <v>2.6616</v>
      </c>
    </row>
    <row r="5476" spans="1:12" x14ac:dyDescent="0.25">
      <c r="A5476" t="s">
        <v>722</v>
      </c>
      <c r="B5476">
        <v>2020</v>
      </c>
      <c r="C5476" t="s">
        <v>700</v>
      </c>
      <c r="D5476">
        <v>0.9778</v>
      </c>
      <c r="E5476">
        <v>0.92379999999999995</v>
      </c>
      <c r="F5476">
        <v>0.91220000000000001</v>
      </c>
      <c r="G5476">
        <v>0.92720000000000002</v>
      </c>
      <c r="H5476">
        <v>0.87319999999999998</v>
      </c>
      <c r="I5476">
        <v>0.87109999999999999</v>
      </c>
      <c r="J5476">
        <v>0.9778</v>
      </c>
      <c r="K5476">
        <v>0.86180000000000001</v>
      </c>
      <c r="L5476">
        <v>0.82310000000000005</v>
      </c>
    </row>
    <row r="5477" spans="1:12" x14ac:dyDescent="0.25">
      <c r="A5477" t="s">
        <v>722</v>
      </c>
      <c r="B5477">
        <v>2020</v>
      </c>
      <c r="C5477" t="s">
        <v>699</v>
      </c>
      <c r="D5477">
        <v>0.1007</v>
      </c>
      <c r="E5477">
        <v>0.1007</v>
      </c>
      <c r="F5477">
        <v>7.6700000000000004E-2</v>
      </c>
      <c r="G5477">
        <v>9.9400000000000002E-2</v>
      </c>
      <c r="H5477">
        <v>7.6700000000000004E-2</v>
      </c>
      <c r="I5477">
        <v>7.6700000000000004E-2</v>
      </c>
      <c r="J5477">
        <v>0.1007</v>
      </c>
      <c r="K5477">
        <v>7.6700000000000004E-2</v>
      </c>
      <c r="L5477">
        <v>7.6700000000000004E-2</v>
      </c>
    </row>
    <row r="5478" spans="1:12" x14ac:dyDescent="0.25">
      <c r="A5478" t="s">
        <v>722</v>
      </c>
      <c r="B5478">
        <v>2020</v>
      </c>
      <c r="C5478" t="s">
        <v>701</v>
      </c>
      <c r="D5478">
        <v>1.1174999999999999</v>
      </c>
      <c r="E5478">
        <v>1.1174999999999999</v>
      </c>
      <c r="F5478">
        <v>1.1174999999999999</v>
      </c>
      <c r="G5478">
        <v>1.0769</v>
      </c>
      <c r="H5478">
        <v>1.1174999999999999</v>
      </c>
      <c r="I5478">
        <v>1.0769</v>
      </c>
      <c r="J5478">
        <v>1.1174999999999999</v>
      </c>
      <c r="K5478">
        <v>1.1174999999999999</v>
      </c>
      <c r="L5478">
        <v>1.0769</v>
      </c>
    </row>
    <row r="5479" spans="1:12" x14ac:dyDescent="0.25">
      <c r="A5479" t="s">
        <v>722</v>
      </c>
      <c r="B5479">
        <v>2020</v>
      </c>
      <c r="C5479" t="s">
        <v>698</v>
      </c>
      <c r="D5479">
        <v>0.69830000000000003</v>
      </c>
      <c r="E5479">
        <v>0.69830000000000003</v>
      </c>
      <c r="F5479">
        <v>0.69830000000000003</v>
      </c>
      <c r="G5479">
        <v>0.68630000000000002</v>
      </c>
      <c r="H5479">
        <v>0.69830000000000003</v>
      </c>
      <c r="I5479">
        <v>0.68630000000000002</v>
      </c>
      <c r="J5479">
        <v>0.69830000000000003</v>
      </c>
      <c r="K5479">
        <v>0.69830000000000003</v>
      </c>
      <c r="L5479">
        <v>0.68630000000000002</v>
      </c>
    </row>
    <row r="5480" spans="1:12" x14ac:dyDescent="0.25">
      <c r="A5480" t="s">
        <v>722</v>
      </c>
      <c r="B5480">
        <v>2020</v>
      </c>
      <c r="C5480" t="s">
        <v>697</v>
      </c>
      <c r="D5480">
        <v>3.1072000000000002</v>
      </c>
      <c r="E5480">
        <v>3.0531999999999999</v>
      </c>
      <c r="F5480">
        <v>2.9068999999999998</v>
      </c>
      <c r="G5480">
        <v>2.9813999999999998</v>
      </c>
      <c r="H5480">
        <v>2.8679000000000001</v>
      </c>
      <c r="I5480">
        <v>2.8077999999999999</v>
      </c>
      <c r="J5480">
        <v>3.1072000000000002</v>
      </c>
      <c r="K5480">
        <v>2.8565</v>
      </c>
      <c r="L5480">
        <v>2.7597</v>
      </c>
    </row>
    <row r="5481" spans="1:12" x14ac:dyDescent="0.25">
      <c r="A5481" t="s">
        <v>722</v>
      </c>
      <c r="B5481">
        <v>2020</v>
      </c>
      <c r="C5481" t="s">
        <v>702</v>
      </c>
      <c r="D5481">
        <v>0.17799999999999999</v>
      </c>
      <c r="E5481">
        <v>0.17799999999999999</v>
      </c>
      <c r="F5481">
        <v>6.7199999999999996E-2</v>
      </c>
      <c r="G5481">
        <v>0.16020000000000001</v>
      </c>
      <c r="H5481">
        <v>6.7199999999999996E-2</v>
      </c>
      <c r="I5481">
        <v>6.54E-2</v>
      </c>
      <c r="J5481">
        <v>0.17799999999999999</v>
      </c>
      <c r="K5481">
        <v>6.7199999999999996E-2</v>
      </c>
      <c r="L5481">
        <v>6.54E-2</v>
      </c>
    </row>
    <row r="5482" spans="1:12" x14ac:dyDescent="0.25">
      <c r="A5482" t="s">
        <v>722</v>
      </c>
      <c r="B5482">
        <v>2020</v>
      </c>
      <c r="C5482" t="s">
        <v>703</v>
      </c>
      <c r="D5482">
        <v>3.49E-2</v>
      </c>
      <c r="E5482">
        <v>3.49E-2</v>
      </c>
      <c r="F5482">
        <v>3.49E-2</v>
      </c>
      <c r="G5482">
        <v>3.1399999999999997E-2</v>
      </c>
      <c r="H5482">
        <v>3.49E-2</v>
      </c>
      <c r="I5482">
        <v>3.1399999999999997E-2</v>
      </c>
      <c r="J5482">
        <v>3.49E-2</v>
      </c>
      <c r="K5482">
        <v>3.49E-2</v>
      </c>
      <c r="L5482">
        <v>3.1399999999999997E-2</v>
      </c>
    </row>
    <row r="5483" spans="1:12" x14ac:dyDescent="0.25">
      <c r="A5483" t="s">
        <v>723</v>
      </c>
      <c r="B5483">
        <v>2020</v>
      </c>
      <c r="C5483" t="s">
        <v>701</v>
      </c>
      <c r="D5483">
        <v>0.30009999999999998</v>
      </c>
      <c r="E5483">
        <v>0.30009999999999998</v>
      </c>
      <c r="F5483">
        <v>0.30009999999999998</v>
      </c>
      <c r="G5483">
        <v>0.28970000000000001</v>
      </c>
      <c r="H5483">
        <v>0.30009999999999998</v>
      </c>
      <c r="I5483">
        <v>0.28970000000000001</v>
      </c>
      <c r="J5483">
        <v>0.30009999999999998</v>
      </c>
      <c r="K5483">
        <v>0.30009999999999998</v>
      </c>
      <c r="L5483">
        <v>0.28970000000000001</v>
      </c>
    </row>
    <row r="5484" spans="1:12" x14ac:dyDescent="0.25">
      <c r="A5484" t="s">
        <v>723</v>
      </c>
      <c r="B5484">
        <v>2020</v>
      </c>
      <c r="C5484" t="s">
        <v>700</v>
      </c>
      <c r="D5484">
        <v>0.29189999999999999</v>
      </c>
      <c r="E5484">
        <v>0.2757</v>
      </c>
      <c r="F5484">
        <v>0.27229999999999999</v>
      </c>
      <c r="G5484">
        <v>0.27679999999999999</v>
      </c>
      <c r="H5484">
        <v>0.2606</v>
      </c>
      <c r="I5484">
        <v>0.26</v>
      </c>
      <c r="J5484">
        <v>0.29189999999999999</v>
      </c>
      <c r="K5484">
        <v>0.25719999999999998</v>
      </c>
      <c r="L5484">
        <v>0.2457</v>
      </c>
    </row>
    <row r="5485" spans="1:12" x14ac:dyDescent="0.25">
      <c r="A5485" t="s">
        <v>723</v>
      </c>
      <c r="B5485">
        <v>2020</v>
      </c>
      <c r="C5485" t="s">
        <v>698</v>
      </c>
      <c r="D5485">
        <v>0.21129999999999999</v>
      </c>
      <c r="E5485">
        <v>0.21129999999999999</v>
      </c>
      <c r="F5485">
        <v>0.21129999999999999</v>
      </c>
      <c r="G5485">
        <v>0.2077</v>
      </c>
      <c r="H5485">
        <v>0.21129999999999999</v>
      </c>
      <c r="I5485">
        <v>0.2077</v>
      </c>
      <c r="J5485">
        <v>0.21129999999999999</v>
      </c>
      <c r="K5485">
        <v>0.21129999999999999</v>
      </c>
      <c r="L5485">
        <v>0.2077</v>
      </c>
    </row>
    <row r="5486" spans="1:12" x14ac:dyDescent="0.25">
      <c r="A5486" t="s">
        <v>723</v>
      </c>
      <c r="B5486">
        <v>2020</v>
      </c>
      <c r="C5486" t="s">
        <v>697</v>
      </c>
      <c r="D5486">
        <v>0.89680000000000004</v>
      </c>
      <c r="E5486">
        <v>0.88070000000000004</v>
      </c>
      <c r="F5486">
        <v>0.83699999999999997</v>
      </c>
      <c r="G5486">
        <v>0.86109999999999998</v>
      </c>
      <c r="H5486">
        <v>0.82540000000000002</v>
      </c>
      <c r="I5486">
        <v>0.80930000000000002</v>
      </c>
      <c r="J5486">
        <v>0.89680000000000004</v>
      </c>
      <c r="K5486">
        <v>0.82199999999999995</v>
      </c>
      <c r="L5486">
        <v>0.79490000000000005</v>
      </c>
    </row>
    <row r="5487" spans="1:12" x14ac:dyDescent="0.25">
      <c r="A5487" t="s">
        <v>723</v>
      </c>
      <c r="B5487">
        <v>2020</v>
      </c>
      <c r="C5487" t="s">
        <v>699</v>
      </c>
      <c r="D5487">
        <v>3.0099999999999998E-2</v>
      </c>
      <c r="E5487">
        <v>3.0099999999999998E-2</v>
      </c>
      <c r="F5487">
        <v>2.29E-2</v>
      </c>
      <c r="G5487">
        <v>2.9700000000000001E-2</v>
      </c>
      <c r="H5487">
        <v>2.29E-2</v>
      </c>
      <c r="I5487">
        <v>2.29E-2</v>
      </c>
      <c r="J5487">
        <v>3.0099999999999998E-2</v>
      </c>
      <c r="K5487">
        <v>2.29E-2</v>
      </c>
      <c r="L5487">
        <v>2.29E-2</v>
      </c>
    </row>
    <row r="5488" spans="1:12" x14ac:dyDescent="0.25">
      <c r="A5488" t="s">
        <v>723</v>
      </c>
      <c r="B5488">
        <v>2020</v>
      </c>
      <c r="C5488" t="s">
        <v>703</v>
      </c>
      <c r="D5488">
        <v>1.04E-2</v>
      </c>
      <c r="E5488">
        <v>1.04E-2</v>
      </c>
      <c r="F5488">
        <v>1.04E-2</v>
      </c>
      <c r="G5488">
        <v>9.4000000000000004E-3</v>
      </c>
      <c r="H5488">
        <v>1.04E-2</v>
      </c>
      <c r="I5488">
        <v>9.4000000000000004E-3</v>
      </c>
      <c r="J5488">
        <v>1.04E-2</v>
      </c>
      <c r="K5488">
        <v>1.04E-2</v>
      </c>
      <c r="L5488">
        <v>9.4000000000000004E-3</v>
      </c>
    </row>
    <row r="5489" spans="1:12" x14ac:dyDescent="0.25">
      <c r="A5489" t="s">
        <v>723</v>
      </c>
      <c r="B5489">
        <v>2020</v>
      </c>
      <c r="C5489" t="s">
        <v>702</v>
      </c>
      <c r="D5489">
        <v>5.3100000000000001E-2</v>
      </c>
      <c r="E5489">
        <v>5.3100000000000001E-2</v>
      </c>
      <c r="F5489">
        <v>2.01E-2</v>
      </c>
      <c r="G5489">
        <v>4.7800000000000002E-2</v>
      </c>
      <c r="H5489">
        <v>2.01E-2</v>
      </c>
      <c r="I5489">
        <v>1.95E-2</v>
      </c>
      <c r="J5489">
        <v>5.3100000000000001E-2</v>
      </c>
      <c r="K5489">
        <v>2.01E-2</v>
      </c>
      <c r="L5489">
        <v>1.95E-2</v>
      </c>
    </row>
    <row r="5490" spans="1:12" x14ac:dyDescent="0.25">
      <c r="A5490" t="s">
        <v>724</v>
      </c>
      <c r="B5490">
        <v>2020</v>
      </c>
      <c r="C5490" t="s">
        <v>697</v>
      </c>
      <c r="D5490">
        <v>4.0852000000000004</v>
      </c>
      <c r="E5490">
        <v>4.0107999999999997</v>
      </c>
      <c r="F5490">
        <v>3.8094000000000001</v>
      </c>
      <c r="G5490">
        <v>3.9152999999999998</v>
      </c>
      <c r="H5490">
        <v>3.7557</v>
      </c>
      <c r="I5490">
        <v>3.6762999999999999</v>
      </c>
      <c r="J5490">
        <v>4.0852000000000004</v>
      </c>
      <c r="K5490">
        <v>3.74</v>
      </c>
      <c r="L5490">
        <v>3.6101999999999999</v>
      </c>
    </row>
    <row r="5491" spans="1:12" x14ac:dyDescent="0.25">
      <c r="A5491" t="s">
        <v>724</v>
      </c>
      <c r="B5491">
        <v>2020</v>
      </c>
      <c r="C5491" t="s">
        <v>702</v>
      </c>
      <c r="D5491">
        <v>0.245</v>
      </c>
      <c r="E5491">
        <v>0.245</v>
      </c>
      <c r="F5491">
        <v>9.2499999999999999E-2</v>
      </c>
      <c r="G5491">
        <v>0.2205</v>
      </c>
      <c r="H5491">
        <v>9.2499999999999999E-2</v>
      </c>
      <c r="I5491">
        <v>9.01E-2</v>
      </c>
      <c r="J5491">
        <v>0.245</v>
      </c>
      <c r="K5491">
        <v>9.2499999999999999E-2</v>
      </c>
      <c r="L5491">
        <v>9.01E-2</v>
      </c>
    </row>
    <row r="5492" spans="1:12" x14ac:dyDescent="0.25">
      <c r="A5492" t="s">
        <v>724</v>
      </c>
      <c r="B5492">
        <v>2020</v>
      </c>
      <c r="C5492" t="s">
        <v>701</v>
      </c>
      <c r="D5492">
        <v>1.4288000000000001</v>
      </c>
      <c r="E5492">
        <v>1.4288000000000001</v>
      </c>
      <c r="F5492">
        <v>1.4288000000000001</v>
      </c>
      <c r="G5492">
        <v>1.3762000000000001</v>
      </c>
      <c r="H5492">
        <v>1.4288000000000001</v>
      </c>
      <c r="I5492">
        <v>1.3762000000000001</v>
      </c>
      <c r="J5492">
        <v>1.4288000000000001</v>
      </c>
      <c r="K5492">
        <v>1.4288000000000001</v>
      </c>
      <c r="L5492">
        <v>1.3762000000000001</v>
      </c>
    </row>
    <row r="5493" spans="1:12" x14ac:dyDescent="0.25">
      <c r="A5493" t="s">
        <v>724</v>
      </c>
      <c r="B5493">
        <v>2020</v>
      </c>
      <c r="C5493" t="s">
        <v>698</v>
      </c>
      <c r="D5493">
        <v>0.87839999999999996</v>
      </c>
      <c r="E5493">
        <v>0.87839999999999996</v>
      </c>
      <c r="F5493">
        <v>0.87839999999999996</v>
      </c>
      <c r="G5493">
        <v>0.86180000000000001</v>
      </c>
      <c r="H5493">
        <v>0.87839999999999996</v>
      </c>
      <c r="I5493">
        <v>0.86180000000000001</v>
      </c>
      <c r="J5493">
        <v>0.87839999999999996</v>
      </c>
      <c r="K5493">
        <v>0.87839999999999996</v>
      </c>
      <c r="L5493">
        <v>0.86180000000000001</v>
      </c>
    </row>
    <row r="5494" spans="1:12" x14ac:dyDescent="0.25">
      <c r="A5494" t="s">
        <v>724</v>
      </c>
      <c r="B5494">
        <v>2020</v>
      </c>
      <c r="C5494" t="s">
        <v>703</v>
      </c>
      <c r="D5494">
        <v>4.8099999999999997E-2</v>
      </c>
      <c r="E5494">
        <v>4.8099999999999997E-2</v>
      </c>
      <c r="F5494">
        <v>4.8099999999999997E-2</v>
      </c>
      <c r="G5494">
        <v>4.3299999999999998E-2</v>
      </c>
      <c r="H5494">
        <v>4.8099999999999997E-2</v>
      </c>
      <c r="I5494">
        <v>4.3299999999999998E-2</v>
      </c>
      <c r="J5494">
        <v>4.8099999999999997E-2</v>
      </c>
      <c r="K5494">
        <v>4.8099999999999997E-2</v>
      </c>
      <c r="L5494">
        <v>4.3299999999999998E-2</v>
      </c>
    </row>
    <row r="5495" spans="1:12" x14ac:dyDescent="0.25">
      <c r="A5495" t="s">
        <v>724</v>
      </c>
      <c r="B5495">
        <v>2020</v>
      </c>
      <c r="C5495" t="s">
        <v>699</v>
      </c>
      <c r="D5495">
        <v>0.1386</v>
      </c>
      <c r="E5495">
        <v>0.1386</v>
      </c>
      <c r="F5495">
        <v>0.1056</v>
      </c>
      <c r="G5495">
        <v>0.13689999999999999</v>
      </c>
      <c r="H5495">
        <v>0.1056</v>
      </c>
      <c r="I5495">
        <v>0.1056</v>
      </c>
      <c r="J5495">
        <v>0.1386</v>
      </c>
      <c r="K5495">
        <v>0.1056</v>
      </c>
      <c r="L5495">
        <v>0.1056</v>
      </c>
    </row>
    <row r="5496" spans="1:12" x14ac:dyDescent="0.25">
      <c r="A5496" t="s">
        <v>724</v>
      </c>
      <c r="B5496">
        <v>2020</v>
      </c>
      <c r="C5496" t="s">
        <v>700</v>
      </c>
      <c r="D5496">
        <v>1.3462000000000001</v>
      </c>
      <c r="E5496">
        <v>1.2719</v>
      </c>
      <c r="F5496">
        <v>1.2559</v>
      </c>
      <c r="G5496">
        <v>1.2766999999999999</v>
      </c>
      <c r="H5496">
        <v>1.2021999999999999</v>
      </c>
      <c r="I5496">
        <v>1.1994</v>
      </c>
      <c r="J5496">
        <v>1.3462000000000001</v>
      </c>
      <c r="K5496">
        <v>1.1865000000000001</v>
      </c>
      <c r="L5496">
        <v>1.1332</v>
      </c>
    </row>
    <row r="5497" spans="1:12" x14ac:dyDescent="0.25">
      <c r="A5497" t="s">
        <v>725</v>
      </c>
      <c r="B5497">
        <v>2020</v>
      </c>
      <c r="C5497" t="s">
        <v>703</v>
      </c>
      <c r="D5497">
        <v>5.0700000000000002E-2</v>
      </c>
      <c r="E5497">
        <v>5.0700000000000002E-2</v>
      </c>
      <c r="F5497">
        <v>5.0700000000000002E-2</v>
      </c>
      <c r="G5497">
        <v>4.5600000000000002E-2</v>
      </c>
      <c r="H5497">
        <v>5.0700000000000002E-2</v>
      </c>
      <c r="I5497">
        <v>4.5600000000000002E-2</v>
      </c>
      <c r="J5497">
        <v>5.0700000000000002E-2</v>
      </c>
      <c r="K5497">
        <v>5.0700000000000002E-2</v>
      </c>
      <c r="L5497">
        <v>4.5600000000000002E-2</v>
      </c>
    </row>
    <row r="5498" spans="1:12" x14ac:dyDescent="0.25">
      <c r="A5498" t="s">
        <v>725</v>
      </c>
      <c r="B5498">
        <v>2020</v>
      </c>
      <c r="C5498" t="s">
        <v>697</v>
      </c>
      <c r="D5498">
        <v>4.0444000000000004</v>
      </c>
      <c r="E5498">
        <v>3.9660000000000002</v>
      </c>
      <c r="F5498">
        <v>3.7534000000000001</v>
      </c>
      <c r="G5498">
        <v>3.8746999999999998</v>
      </c>
      <c r="H5498">
        <v>3.6968000000000001</v>
      </c>
      <c r="I5498">
        <v>3.6225999999999998</v>
      </c>
      <c r="J5498">
        <v>4.0444000000000004</v>
      </c>
      <c r="K5498">
        <v>3.6802000000000001</v>
      </c>
      <c r="L5498">
        <v>3.5528</v>
      </c>
    </row>
    <row r="5499" spans="1:12" x14ac:dyDescent="0.25">
      <c r="A5499" t="s">
        <v>725</v>
      </c>
      <c r="B5499">
        <v>2020</v>
      </c>
      <c r="C5499" t="s">
        <v>699</v>
      </c>
      <c r="D5499">
        <v>0.14630000000000001</v>
      </c>
      <c r="E5499">
        <v>0.14630000000000001</v>
      </c>
      <c r="F5499">
        <v>0.1115</v>
      </c>
      <c r="G5499">
        <v>0.1444</v>
      </c>
      <c r="H5499">
        <v>0.1115</v>
      </c>
      <c r="I5499">
        <v>0.1115</v>
      </c>
      <c r="J5499">
        <v>0.14630000000000001</v>
      </c>
      <c r="K5499">
        <v>0.1115</v>
      </c>
      <c r="L5499">
        <v>0.1115</v>
      </c>
    </row>
    <row r="5500" spans="1:12" x14ac:dyDescent="0.25">
      <c r="A5500" t="s">
        <v>725</v>
      </c>
      <c r="B5500">
        <v>2020</v>
      </c>
      <c r="C5500" t="s">
        <v>701</v>
      </c>
      <c r="D5500">
        <v>1.2977000000000001</v>
      </c>
      <c r="E5500">
        <v>1.2977000000000001</v>
      </c>
      <c r="F5500">
        <v>1.2977000000000001</v>
      </c>
      <c r="G5500">
        <v>1.2517</v>
      </c>
      <c r="H5500">
        <v>1.2977000000000001</v>
      </c>
      <c r="I5500">
        <v>1.2517</v>
      </c>
      <c r="J5500">
        <v>1.2977000000000001</v>
      </c>
      <c r="K5500">
        <v>1.2977000000000001</v>
      </c>
      <c r="L5500">
        <v>1.2517</v>
      </c>
    </row>
    <row r="5501" spans="1:12" x14ac:dyDescent="0.25">
      <c r="A5501" t="s">
        <v>725</v>
      </c>
      <c r="B5501">
        <v>2020</v>
      </c>
      <c r="C5501" t="s">
        <v>700</v>
      </c>
      <c r="D5501">
        <v>1.4204000000000001</v>
      </c>
      <c r="E5501">
        <v>1.3420000000000001</v>
      </c>
      <c r="F5501">
        <v>1.3250999999999999</v>
      </c>
      <c r="G5501">
        <v>1.347</v>
      </c>
      <c r="H5501">
        <v>1.2685</v>
      </c>
      <c r="I5501">
        <v>1.2655000000000001</v>
      </c>
      <c r="J5501">
        <v>1.4204000000000001</v>
      </c>
      <c r="K5501">
        <v>1.2519</v>
      </c>
      <c r="L5501">
        <v>1.1957</v>
      </c>
    </row>
    <row r="5502" spans="1:12" x14ac:dyDescent="0.25">
      <c r="A5502" t="s">
        <v>725</v>
      </c>
      <c r="B5502">
        <v>2020</v>
      </c>
      <c r="C5502" t="s">
        <v>702</v>
      </c>
      <c r="D5502">
        <v>0.25850000000000001</v>
      </c>
      <c r="E5502">
        <v>0.25850000000000001</v>
      </c>
      <c r="F5502">
        <v>9.7600000000000006E-2</v>
      </c>
      <c r="G5502">
        <v>0.23269999999999999</v>
      </c>
      <c r="H5502">
        <v>9.7600000000000006E-2</v>
      </c>
      <c r="I5502">
        <v>9.5000000000000001E-2</v>
      </c>
      <c r="J5502">
        <v>0.25850000000000001</v>
      </c>
      <c r="K5502">
        <v>9.7600000000000006E-2</v>
      </c>
      <c r="L5502">
        <v>9.5000000000000001E-2</v>
      </c>
    </row>
    <row r="5503" spans="1:12" x14ac:dyDescent="0.25">
      <c r="A5503" t="s">
        <v>725</v>
      </c>
      <c r="B5503">
        <v>2020</v>
      </c>
      <c r="C5503" t="s">
        <v>698</v>
      </c>
      <c r="D5503">
        <v>0.87080000000000002</v>
      </c>
      <c r="E5503">
        <v>0.87080000000000002</v>
      </c>
      <c r="F5503">
        <v>0.87080000000000002</v>
      </c>
      <c r="G5503">
        <v>0.85329999999999995</v>
      </c>
      <c r="H5503">
        <v>0.87080000000000002</v>
      </c>
      <c r="I5503">
        <v>0.85329999999999995</v>
      </c>
      <c r="J5503">
        <v>0.87080000000000002</v>
      </c>
      <c r="K5503">
        <v>0.87080000000000002</v>
      </c>
      <c r="L5503">
        <v>0.85329999999999995</v>
      </c>
    </row>
    <row r="5504" spans="1:12" x14ac:dyDescent="0.25">
      <c r="A5504" t="s">
        <v>726</v>
      </c>
      <c r="B5504">
        <v>2020</v>
      </c>
      <c r="C5504" t="s">
        <v>701</v>
      </c>
      <c r="D5504">
        <v>2.4340999999999999</v>
      </c>
      <c r="E5504">
        <v>2.4340999999999999</v>
      </c>
      <c r="F5504">
        <v>2.4340999999999999</v>
      </c>
      <c r="G5504">
        <v>2.3437999999999999</v>
      </c>
      <c r="H5504">
        <v>2.4340999999999999</v>
      </c>
      <c r="I5504">
        <v>2.3437999999999999</v>
      </c>
      <c r="J5504">
        <v>2.4340999999999999</v>
      </c>
      <c r="K5504">
        <v>2.4340999999999999</v>
      </c>
      <c r="L5504">
        <v>2.3437999999999999</v>
      </c>
    </row>
    <row r="5505" spans="1:12" x14ac:dyDescent="0.25">
      <c r="A5505" t="s">
        <v>726</v>
      </c>
      <c r="B5505">
        <v>2020</v>
      </c>
      <c r="C5505" t="s">
        <v>697</v>
      </c>
      <c r="D5505">
        <v>6.8658999999999999</v>
      </c>
      <c r="E5505">
        <v>6.7435999999999998</v>
      </c>
      <c r="F5505">
        <v>6.4119000000000002</v>
      </c>
      <c r="G5505">
        <v>6.5826000000000002</v>
      </c>
      <c r="H5505">
        <v>6.3235000000000001</v>
      </c>
      <c r="I5505">
        <v>6.1891999999999996</v>
      </c>
      <c r="J5505">
        <v>6.8658999999999999</v>
      </c>
      <c r="K5505">
        <v>6.2976999999999999</v>
      </c>
      <c r="L5505">
        <v>6.0803000000000003</v>
      </c>
    </row>
    <row r="5506" spans="1:12" x14ac:dyDescent="0.25">
      <c r="A5506" t="s">
        <v>726</v>
      </c>
      <c r="B5506">
        <v>2020</v>
      </c>
      <c r="C5506" t="s">
        <v>699</v>
      </c>
      <c r="D5506">
        <v>0.22819999999999999</v>
      </c>
      <c r="E5506">
        <v>0.22819999999999999</v>
      </c>
      <c r="F5506">
        <v>0.1739</v>
      </c>
      <c r="G5506">
        <v>0.2253</v>
      </c>
      <c r="H5506">
        <v>0.1739</v>
      </c>
      <c r="I5506">
        <v>0.1739</v>
      </c>
      <c r="J5506">
        <v>0.22819999999999999</v>
      </c>
      <c r="K5506">
        <v>0.1739</v>
      </c>
      <c r="L5506">
        <v>0.1739</v>
      </c>
    </row>
    <row r="5507" spans="1:12" x14ac:dyDescent="0.25">
      <c r="A5507" t="s">
        <v>726</v>
      </c>
      <c r="B5507">
        <v>2020</v>
      </c>
      <c r="C5507" t="s">
        <v>700</v>
      </c>
      <c r="D5507">
        <v>2.2161</v>
      </c>
      <c r="E5507">
        <v>2.0937000000000001</v>
      </c>
      <c r="F5507">
        <v>2.0674000000000001</v>
      </c>
      <c r="G5507">
        <v>2.1015999999999999</v>
      </c>
      <c r="H5507">
        <v>1.9791000000000001</v>
      </c>
      <c r="I5507">
        <v>1.9743999999999999</v>
      </c>
      <c r="J5507">
        <v>2.2161</v>
      </c>
      <c r="K5507">
        <v>1.9532</v>
      </c>
      <c r="L5507">
        <v>1.8654999999999999</v>
      </c>
    </row>
    <row r="5508" spans="1:12" x14ac:dyDescent="0.25">
      <c r="A5508" t="s">
        <v>726</v>
      </c>
      <c r="B5508">
        <v>2020</v>
      </c>
      <c r="C5508" t="s">
        <v>702</v>
      </c>
      <c r="D5508">
        <v>0.40339999999999998</v>
      </c>
      <c r="E5508">
        <v>0.40339999999999998</v>
      </c>
      <c r="F5508">
        <v>0.15229999999999999</v>
      </c>
      <c r="G5508">
        <v>0.36299999999999999</v>
      </c>
      <c r="H5508">
        <v>0.15229999999999999</v>
      </c>
      <c r="I5508">
        <v>0.1482</v>
      </c>
      <c r="J5508">
        <v>0.40339999999999998</v>
      </c>
      <c r="K5508">
        <v>0.15229999999999999</v>
      </c>
      <c r="L5508">
        <v>0.1482</v>
      </c>
    </row>
    <row r="5509" spans="1:12" x14ac:dyDescent="0.25">
      <c r="A5509" t="s">
        <v>726</v>
      </c>
      <c r="B5509">
        <v>2020</v>
      </c>
      <c r="C5509" t="s">
        <v>703</v>
      </c>
      <c r="D5509">
        <v>7.9100000000000004E-2</v>
      </c>
      <c r="E5509">
        <v>7.9100000000000004E-2</v>
      </c>
      <c r="F5509">
        <v>7.9100000000000004E-2</v>
      </c>
      <c r="G5509">
        <v>7.1199999999999999E-2</v>
      </c>
      <c r="H5509">
        <v>7.9100000000000004E-2</v>
      </c>
      <c r="I5509">
        <v>7.1199999999999999E-2</v>
      </c>
      <c r="J5509">
        <v>7.9100000000000004E-2</v>
      </c>
      <c r="K5509">
        <v>7.9100000000000004E-2</v>
      </c>
      <c r="L5509">
        <v>7.1199999999999999E-2</v>
      </c>
    </row>
    <row r="5510" spans="1:12" x14ac:dyDescent="0.25">
      <c r="A5510" t="s">
        <v>726</v>
      </c>
      <c r="B5510">
        <v>2020</v>
      </c>
      <c r="C5510" t="s">
        <v>698</v>
      </c>
      <c r="D5510">
        <v>1.5049999999999999</v>
      </c>
      <c r="E5510">
        <v>1.5049999999999999</v>
      </c>
      <c r="F5510">
        <v>1.5049999999999999</v>
      </c>
      <c r="G5510">
        <v>1.4777</v>
      </c>
      <c r="H5510">
        <v>1.5049999999999999</v>
      </c>
      <c r="I5510">
        <v>1.4777</v>
      </c>
      <c r="J5510">
        <v>1.5049999999999999</v>
      </c>
      <c r="K5510">
        <v>1.5049999999999999</v>
      </c>
      <c r="L5510">
        <v>1.4777</v>
      </c>
    </row>
    <row r="5511" spans="1:12" x14ac:dyDescent="0.25">
      <c r="A5511" t="s">
        <v>727</v>
      </c>
      <c r="B5511">
        <v>2020</v>
      </c>
      <c r="C5511" t="s">
        <v>697</v>
      </c>
      <c r="D5511">
        <v>3.8</v>
      </c>
      <c r="E5511">
        <v>3.7324999999999999</v>
      </c>
      <c r="F5511">
        <v>3.5495000000000001</v>
      </c>
      <c r="G5511">
        <v>3.6442000000000001</v>
      </c>
      <c r="H5511">
        <v>3.5007000000000001</v>
      </c>
      <c r="I5511">
        <v>3.4270999999999998</v>
      </c>
      <c r="J5511">
        <v>3.8</v>
      </c>
      <c r="K5511">
        <v>3.4864999999999999</v>
      </c>
      <c r="L5511">
        <v>3.3671000000000002</v>
      </c>
    </row>
    <row r="5512" spans="1:12" x14ac:dyDescent="0.25">
      <c r="A5512" t="s">
        <v>727</v>
      </c>
      <c r="B5512">
        <v>2020</v>
      </c>
      <c r="C5512" t="s">
        <v>701</v>
      </c>
      <c r="D5512">
        <v>1.3269</v>
      </c>
      <c r="E5512">
        <v>1.3269</v>
      </c>
      <c r="F5512">
        <v>1.3269</v>
      </c>
      <c r="G5512">
        <v>1.2775000000000001</v>
      </c>
      <c r="H5512">
        <v>1.3269</v>
      </c>
      <c r="I5512">
        <v>1.2775000000000001</v>
      </c>
      <c r="J5512">
        <v>1.3269</v>
      </c>
      <c r="K5512">
        <v>1.3269</v>
      </c>
      <c r="L5512">
        <v>1.2775000000000001</v>
      </c>
    </row>
    <row r="5513" spans="1:12" x14ac:dyDescent="0.25">
      <c r="A5513" t="s">
        <v>727</v>
      </c>
      <c r="B5513">
        <v>2020</v>
      </c>
      <c r="C5513" t="s">
        <v>700</v>
      </c>
      <c r="D5513">
        <v>1.2225999999999999</v>
      </c>
      <c r="E5513">
        <v>1.1551</v>
      </c>
      <c r="F5513">
        <v>1.1406000000000001</v>
      </c>
      <c r="G5513">
        <v>1.1594</v>
      </c>
      <c r="H5513">
        <v>1.0918000000000001</v>
      </c>
      <c r="I5513">
        <v>1.0891999999999999</v>
      </c>
      <c r="J5513">
        <v>1.2225999999999999</v>
      </c>
      <c r="K5513">
        <v>1.0775999999999999</v>
      </c>
      <c r="L5513">
        <v>1.0290999999999999</v>
      </c>
    </row>
    <row r="5514" spans="1:12" x14ac:dyDescent="0.25">
      <c r="A5514" t="s">
        <v>727</v>
      </c>
      <c r="B5514">
        <v>2020</v>
      </c>
      <c r="C5514" t="s">
        <v>699</v>
      </c>
      <c r="D5514">
        <v>0.12590000000000001</v>
      </c>
      <c r="E5514">
        <v>0.12590000000000001</v>
      </c>
      <c r="F5514">
        <v>9.5899999999999999E-2</v>
      </c>
      <c r="G5514">
        <v>0.12429999999999999</v>
      </c>
      <c r="H5514">
        <v>9.5899999999999999E-2</v>
      </c>
      <c r="I5514">
        <v>9.5899999999999999E-2</v>
      </c>
      <c r="J5514">
        <v>0.12590000000000001</v>
      </c>
      <c r="K5514">
        <v>9.5899999999999999E-2</v>
      </c>
      <c r="L5514">
        <v>9.5899999999999999E-2</v>
      </c>
    </row>
    <row r="5515" spans="1:12" x14ac:dyDescent="0.25">
      <c r="A5515" t="s">
        <v>727</v>
      </c>
      <c r="B5515">
        <v>2020</v>
      </c>
      <c r="C5515" t="s">
        <v>698</v>
      </c>
      <c r="D5515">
        <v>0.85840000000000005</v>
      </c>
      <c r="E5515">
        <v>0.85840000000000005</v>
      </c>
      <c r="F5515">
        <v>0.85840000000000005</v>
      </c>
      <c r="G5515">
        <v>0.84340000000000004</v>
      </c>
      <c r="H5515">
        <v>0.85840000000000005</v>
      </c>
      <c r="I5515">
        <v>0.84340000000000004</v>
      </c>
      <c r="J5515">
        <v>0.85840000000000005</v>
      </c>
      <c r="K5515">
        <v>0.85840000000000005</v>
      </c>
      <c r="L5515">
        <v>0.84340000000000004</v>
      </c>
    </row>
    <row r="5516" spans="1:12" x14ac:dyDescent="0.25">
      <c r="A5516" t="s">
        <v>727</v>
      </c>
      <c r="B5516">
        <v>2020</v>
      </c>
      <c r="C5516" t="s">
        <v>702</v>
      </c>
      <c r="D5516">
        <v>0.2225</v>
      </c>
      <c r="E5516">
        <v>0.2225</v>
      </c>
      <c r="F5516">
        <v>8.4000000000000005E-2</v>
      </c>
      <c r="G5516">
        <v>0.20030000000000001</v>
      </c>
      <c r="H5516">
        <v>8.4000000000000005E-2</v>
      </c>
      <c r="I5516">
        <v>8.1799999999999998E-2</v>
      </c>
      <c r="J5516">
        <v>0.2225</v>
      </c>
      <c r="K5516">
        <v>8.4000000000000005E-2</v>
      </c>
      <c r="L5516">
        <v>8.1799999999999998E-2</v>
      </c>
    </row>
    <row r="5517" spans="1:12" x14ac:dyDescent="0.25">
      <c r="A5517" t="s">
        <v>727</v>
      </c>
      <c r="B5517">
        <v>2020</v>
      </c>
      <c r="C5517" t="s">
        <v>703</v>
      </c>
      <c r="D5517">
        <v>4.36E-2</v>
      </c>
      <c r="E5517">
        <v>4.36E-2</v>
      </c>
      <c r="F5517">
        <v>4.36E-2</v>
      </c>
      <c r="G5517">
        <v>3.9300000000000002E-2</v>
      </c>
      <c r="H5517">
        <v>4.36E-2</v>
      </c>
      <c r="I5517">
        <v>3.9300000000000002E-2</v>
      </c>
      <c r="J5517">
        <v>4.36E-2</v>
      </c>
      <c r="K5517">
        <v>4.36E-2</v>
      </c>
      <c r="L5517">
        <v>3.9300000000000002E-2</v>
      </c>
    </row>
    <row r="5518" spans="1:12" x14ac:dyDescent="0.25">
      <c r="A5518" t="s">
        <v>728</v>
      </c>
      <c r="B5518">
        <v>2020</v>
      </c>
      <c r="C5518" t="s">
        <v>701</v>
      </c>
      <c r="D5518">
        <v>0.71899999999999997</v>
      </c>
      <c r="E5518">
        <v>0.71899999999999997</v>
      </c>
      <c r="F5518">
        <v>0.71899999999999997</v>
      </c>
      <c r="G5518">
        <v>0.69289999999999996</v>
      </c>
      <c r="H5518">
        <v>0.71899999999999997</v>
      </c>
      <c r="I5518">
        <v>0.69289999999999996</v>
      </c>
      <c r="J5518">
        <v>0.71899999999999997</v>
      </c>
      <c r="K5518">
        <v>0.71899999999999997</v>
      </c>
      <c r="L5518">
        <v>0.69289999999999996</v>
      </c>
    </row>
    <row r="5519" spans="1:12" x14ac:dyDescent="0.25">
      <c r="A5519" t="s">
        <v>728</v>
      </c>
      <c r="B5519">
        <v>2020</v>
      </c>
      <c r="C5519" t="s">
        <v>699</v>
      </c>
      <c r="D5519">
        <v>6.5000000000000002E-2</v>
      </c>
      <c r="E5519">
        <v>6.5000000000000002E-2</v>
      </c>
      <c r="F5519">
        <v>4.9500000000000002E-2</v>
      </c>
      <c r="G5519">
        <v>6.4100000000000004E-2</v>
      </c>
      <c r="H5519">
        <v>4.9500000000000002E-2</v>
      </c>
      <c r="I5519">
        <v>4.9500000000000002E-2</v>
      </c>
      <c r="J5519">
        <v>6.5000000000000002E-2</v>
      </c>
      <c r="K5519">
        <v>4.9500000000000002E-2</v>
      </c>
      <c r="L5519">
        <v>4.9500000000000002E-2</v>
      </c>
    </row>
    <row r="5520" spans="1:12" x14ac:dyDescent="0.25">
      <c r="A5520" t="s">
        <v>728</v>
      </c>
      <c r="B5520">
        <v>2020</v>
      </c>
      <c r="C5520" t="s">
        <v>697</v>
      </c>
      <c r="D5520">
        <v>2.0972</v>
      </c>
      <c r="E5520">
        <v>2.0623999999999998</v>
      </c>
      <c r="F5520">
        <v>1.968</v>
      </c>
      <c r="G5520">
        <v>2.0160999999999998</v>
      </c>
      <c r="H5520">
        <v>1.9428000000000001</v>
      </c>
      <c r="I5520">
        <v>1.9040999999999999</v>
      </c>
      <c r="J5520">
        <v>2.0972</v>
      </c>
      <c r="K5520">
        <v>1.9355</v>
      </c>
      <c r="L5520">
        <v>1.8731</v>
      </c>
    </row>
    <row r="5521" spans="1:12" x14ac:dyDescent="0.25">
      <c r="A5521" t="s">
        <v>728</v>
      </c>
      <c r="B5521">
        <v>2020</v>
      </c>
      <c r="C5521" t="s">
        <v>700</v>
      </c>
      <c r="D5521">
        <v>0.63090000000000002</v>
      </c>
      <c r="E5521">
        <v>0.59599999999999997</v>
      </c>
      <c r="F5521">
        <v>0.58850000000000002</v>
      </c>
      <c r="G5521">
        <v>0.59830000000000005</v>
      </c>
      <c r="H5521">
        <v>0.56340000000000001</v>
      </c>
      <c r="I5521">
        <v>0.56200000000000006</v>
      </c>
      <c r="J5521">
        <v>0.63090000000000002</v>
      </c>
      <c r="K5521">
        <v>0.55600000000000005</v>
      </c>
      <c r="L5521">
        <v>0.53100000000000003</v>
      </c>
    </row>
    <row r="5522" spans="1:12" x14ac:dyDescent="0.25">
      <c r="A5522" t="s">
        <v>728</v>
      </c>
      <c r="B5522">
        <v>2020</v>
      </c>
      <c r="C5522" t="s">
        <v>698</v>
      </c>
      <c r="D5522">
        <v>0.54500000000000004</v>
      </c>
      <c r="E5522">
        <v>0.54500000000000004</v>
      </c>
      <c r="F5522">
        <v>0.54500000000000004</v>
      </c>
      <c r="G5522">
        <v>0.53720000000000001</v>
      </c>
      <c r="H5522">
        <v>0.54500000000000004</v>
      </c>
      <c r="I5522">
        <v>0.53720000000000001</v>
      </c>
      <c r="J5522">
        <v>0.54500000000000004</v>
      </c>
      <c r="K5522">
        <v>0.54500000000000004</v>
      </c>
      <c r="L5522">
        <v>0.53720000000000001</v>
      </c>
    </row>
    <row r="5523" spans="1:12" x14ac:dyDescent="0.25">
      <c r="A5523" t="s">
        <v>728</v>
      </c>
      <c r="B5523">
        <v>2020</v>
      </c>
      <c r="C5523" t="s">
        <v>703</v>
      </c>
      <c r="D5523">
        <v>2.2499999999999999E-2</v>
      </c>
      <c r="E5523">
        <v>2.2499999999999999E-2</v>
      </c>
      <c r="F5523">
        <v>2.2499999999999999E-2</v>
      </c>
      <c r="G5523">
        <v>2.0299999999999999E-2</v>
      </c>
      <c r="H5523">
        <v>2.2499999999999999E-2</v>
      </c>
      <c r="I5523">
        <v>2.0299999999999999E-2</v>
      </c>
      <c r="J5523">
        <v>2.2499999999999999E-2</v>
      </c>
      <c r="K5523">
        <v>2.2499999999999999E-2</v>
      </c>
      <c r="L5523">
        <v>2.0299999999999999E-2</v>
      </c>
    </row>
    <row r="5524" spans="1:12" x14ac:dyDescent="0.25">
      <c r="A5524" t="s">
        <v>728</v>
      </c>
      <c r="B5524">
        <v>2020</v>
      </c>
      <c r="C5524" t="s">
        <v>702</v>
      </c>
      <c r="D5524">
        <v>0.1148</v>
      </c>
      <c r="E5524">
        <v>0.1148</v>
      </c>
      <c r="F5524">
        <v>4.3400000000000001E-2</v>
      </c>
      <c r="G5524">
        <v>0.1033</v>
      </c>
      <c r="H5524">
        <v>4.3400000000000001E-2</v>
      </c>
      <c r="I5524">
        <v>4.2200000000000001E-2</v>
      </c>
      <c r="J5524">
        <v>0.1148</v>
      </c>
      <c r="K5524">
        <v>4.3400000000000001E-2</v>
      </c>
      <c r="L5524">
        <v>4.2200000000000001E-2</v>
      </c>
    </row>
    <row r="5525" spans="1:12" x14ac:dyDescent="0.25">
      <c r="A5525" t="s">
        <v>729</v>
      </c>
      <c r="B5525">
        <v>2020</v>
      </c>
      <c r="C5525" t="s">
        <v>703</v>
      </c>
      <c r="D5525">
        <v>4.5900000000000003E-2</v>
      </c>
      <c r="E5525">
        <v>4.5900000000000003E-2</v>
      </c>
      <c r="F5525">
        <v>4.5900000000000003E-2</v>
      </c>
      <c r="G5525">
        <v>4.1300000000000003E-2</v>
      </c>
      <c r="H5525">
        <v>4.5900000000000003E-2</v>
      </c>
      <c r="I5525">
        <v>4.1300000000000003E-2</v>
      </c>
      <c r="J5525">
        <v>4.5900000000000003E-2</v>
      </c>
      <c r="K5525">
        <v>4.5900000000000003E-2</v>
      </c>
      <c r="L5525">
        <v>4.1300000000000003E-2</v>
      </c>
    </row>
    <row r="5526" spans="1:12" x14ac:dyDescent="0.25">
      <c r="A5526" t="s">
        <v>729</v>
      </c>
      <c r="B5526">
        <v>2020</v>
      </c>
      <c r="C5526" t="s">
        <v>698</v>
      </c>
      <c r="D5526">
        <v>0.92220000000000002</v>
      </c>
      <c r="E5526">
        <v>0.92220000000000002</v>
      </c>
      <c r="F5526">
        <v>0.92220000000000002</v>
      </c>
      <c r="G5526">
        <v>0.90629999999999999</v>
      </c>
      <c r="H5526">
        <v>0.92220000000000002</v>
      </c>
      <c r="I5526">
        <v>0.90629999999999999</v>
      </c>
      <c r="J5526">
        <v>0.92220000000000002</v>
      </c>
      <c r="K5526">
        <v>0.92220000000000002</v>
      </c>
      <c r="L5526">
        <v>0.90629999999999999</v>
      </c>
    </row>
    <row r="5527" spans="1:12" x14ac:dyDescent="0.25">
      <c r="A5527" t="s">
        <v>729</v>
      </c>
      <c r="B5527">
        <v>2020</v>
      </c>
      <c r="C5527" t="s">
        <v>699</v>
      </c>
      <c r="D5527">
        <v>0.1323</v>
      </c>
      <c r="E5527">
        <v>0.1323</v>
      </c>
      <c r="F5527">
        <v>0.1008</v>
      </c>
      <c r="G5527">
        <v>0.13059999999999999</v>
      </c>
      <c r="H5527">
        <v>0.1008</v>
      </c>
      <c r="I5527">
        <v>0.1008</v>
      </c>
      <c r="J5527">
        <v>0.1323</v>
      </c>
      <c r="K5527">
        <v>0.1008</v>
      </c>
      <c r="L5527">
        <v>0.1008</v>
      </c>
    </row>
    <row r="5528" spans="1:12" x14ac:dyDescent="0.25">
      <c r="A5528" t="s">
        <v>729</v>
      </c>
      <c r="B5528">
        <v>2020</v>
      </c>
      <c r="C5528" t="s">
        <v>697</v>
      </c>
      <c r="D5528">
        <v>4.0761000000000003</v>
      </c>
      <c r="E5528">
        <v>4.0050999999999997</v>
      </c>
      <c r="F5528">
        <v>3.8129</v>
      </c>
      <c r="G5528">
        <v>3.9104000000000001</v>
      </c>
      <c r="H5528">
        <v>3.7616999999999998</v>
      </c>
      <c r="I5528">
        <v>3.6823000000000001</v>
      </c>
      <c r="J5528">
        <v>4.0761000000000003</v>
      </c>
      <c r="K5528">
        <v>3.7467000000000001</v>
      </c>
      <c r="L5528">
        <v>3.6192000000000002</v>
      </c>
    </row>
    <row r="5529" spans="1:12" x14ac:dyDescent="0.25">
      <c r="A5529" t="s">
        <v>729</v>
      </c>
      <c r="B5529">
        <v>2020</v>
      </c>
      <c r="C5529" t="s">
        <v>701</v>
      </c>
      <c r="D5529">
        <v>1.4574</v>
      </c>
      <c r="E5529">
        <v>1.4574</v>
      </c>
      <c r="F5529">
        <v>1.4574</v>
      </c>
      <c r="G5529">
        <v>1.4036</v>
      </c>
      <c r="H5529">
        <v>1.4574</v>
      </c>
      <c r="I5529">
        <v>1.4036</v>
      </c>
      <c r="J5529">
        <v>1.4574</v>
      </c>
      <c r="K5529">
        <v>1.4574</v>
      </c>
      <c r="L5529">
        <v>1.4036</v>
      </c>
    </row>
    <row r="5530" spans="1:12" x14ac:dyDescent="0.25">
      <c r="A5530" t="s">
        <v>729</v>
      </c>
      <c r="B5530">
        <v>2020</v>
      </c>
      <c r="C5530" t="s">
        <v>700</v>
      </c>
      <c r="D5530">
        <v>1.2846</v>
      </c>
      <c r="E5530">
        <v>1.2136</v>
      </c>
      <c r="F5530">
        <v>1.1983999999999999</v>
      </c>
      <c r="G5530">
        <v>1.2181999999999999</v>
      </c>
      <c r="H5530">
        <v>1.1472</v>
      </c>
      <c r="I5530">
        <v>1.1444000000000001</v>
      </c>
      <c r="J5530">
        <v>1.2846</v>
      </c>
      <c r="K5530">
        <v>1.1322000000000001</v>
      </c>
      <c r="L5530">
        <v>1.0812999999999999</v>
      </c>
    </row>
    <row r="5531" spans="1:12" x14ac:dyDescent="0.25">
      <c r="A5531" t="s">
        <v>729</v>
      </c>
      <c r="B5531">
        <v>2020</v>
      </c>
      <c r="C5531" t="s">
        <v>702</v>
      </c>
      <c r="D5531">
        <v>0.23380000000000001</v>
      </c>
      <c r="E5531">
        <v>0.23380000000000001</v>
      </c>
      <c r="F5531">
        <v>8.8300000000000003E-2</v>
      </c>
      <c r="G5531">
        <v>0.2104</v>
      </c>
      <c r="H5531">
        <v>8.8300000000000003E-2</v>
      </c>
      <c r="I5531">
        <v>8.5900000000000004E-2</v>
      </c>
      <c r="J5531">
        <v>0.23380000000000001</v>
      </c>
      <c r="K5531">
        <v>8.8300000000000003E-2</v>
      </c>
      <c r="L5531">
        <v>8.5900000000000004E-2</v>
      </c>
    </row>
    <row r="5532" spans="1:12" x14ac:dyDescent="0.25">
      <c r="A5532" t="s">
        <v>730</v>
      </c>
      <c r="B5532">
        <v>2020</v>
      </c>
      <c r="C5532" t="s">
        <v>700</v>
      </c>
      <c r="D5532">
        <v>0.21190000000000001</v>
      </c>
      <c r="E5532">
        <v>0.20019999999999999</v>
      </c>
      <c r="F5532">
        <v>0.19769999999999999</v>
      </c>
      <c r="G5532">
        <v>0.20100000000000001</v>
      </c>
      <c r="H5532">
        <v>0.18920000000000001</v>
      </c>
      <c r="I5532">
        <v>0.1888</v>
      </c>
      <c r="J5532">
        <v>0.21190000000000001</v>
      </c>
      <c r="K5532">
        <v>0.18679999999999999</v>
      </c>
      <c r="L5532">
        <v>0.1784</v>
      </c>
    </row>
    <row r="5533" spans="1:12" x14ac:dyDescent="0.25">
      <c r="A5533" t="s">
        <v>730</v>
      </c>
      <c r="B5533">
        <v>2020</v>
      </c>
      <c r="C5533" t="s">
        <v>703</v>
      </c>
      <c r="D5533">
        <v>7.6E-3</v>
      </c>
      <c r="E5533">
        <v>7.6E-3</v>
      </c>
      <c r="F5533">
        <v>7.6E-3</v>
      </c>
      <c r="G5533">
        <v>6.7999999999999996E-3</v>
      </c>
      <c r="H5533">
        <v>7.6E-3</v>
      </c>
      <c r="I5533">
        <v>6.7999999999999996E-3</v>
      </c>
      <c r="J5533">
        <v>7.6E-3</v>
      </c>
      <c r="K5533">
        <v>7.6E-3</v>
      </c>
      <c r="L5533">
        <v>6.7999999999999996E-3</v>
      </c>
    </row>
    <row r="5534" spans="1:12" x14ac:dyDescent="0.25">
      <c r="A5534" t="s">
        <v>730</v>
      </c>
      <c r="B5534">
        <v>2020</v>
      </c>
      <c r="C5534" t="s">
        <v>701</v>
      </c>
      <c r="D5534">
        <v>0.23019999999999999</v>
      </c>
      <c r="E5534">
        <v>0.23019999999999999</v>
      </c>
      <c r="F5534">
        <v>0.23019999999999999</v>
      </c>
      <c r="G5534">
        <v>0.2218</v>
      </c>
      <c r="H5534">
        <v>0.23019999999999999</v>
      </c>
      <c r="I5534">
        <v>0.2218</v>
      </c>
      <c r="J5534">
        <v>0.23019999999999999</v>
      </c>
      <c r="K5534">
        <v>0.23019999999999999</v>
      </c>
      <c r="L5534">
        <v>0.2218</v>
      </c>
    </row>
    <row r="5535" spans="1:12" x14ac:dyDescent="0.25">
      <c r="A5535" t="s">
        <v>730</v>
      </c>
      <c r="B5535">
        <v>2020</v>
      </c>
      <c r="C5535" t="s">
        <v>699</v>
      </c>
      <c r="D5535">
        <v>2.18E-2</v>
      </c>
      <c r="E5535">
        <v>2.18E-2</v>
      </c>
      <c r="F5535">
        <v>1.66E-2</v>
      </c>
      <c r="G5535">
        <v>2.1499999999999998E-2</v>
      </c>
      <c r="H5535">
        <v>1.66E-2</v>
      </c>
      <c r="I5535">
        <v>1.66E-2</v>
      </c>
      <c r="J5535">
        <v>2.18E-2</v>
      </c>
      <c r="K5535">
        <v>1.66E-2</v>
      </c>
      <c r="L5535">
        <v>1.66E-2</v>
      </c>
    </row>
    <row r="5536" spans="1:12" x14ac:dyDescent="0.25">
      <c r="A5536" t="s">
        <v>730</v>
      </c>
      <c r="B5536">
        <v>2020</v>
      </c>
      <c r="C5536" t="s">
        <v>702</v>
      </c>
      <c r="D5536">
        <v>3.8600000000000002E-2</v>
      </c>
      <c r="E5536">
        <v>3.8600000000000002E-2</v>
      </c>
      <c r="F5536">
        <v>1.46E-2</v>
      </c>
      <c r="G5536">
        <v>3.4700000000000002E-2</v>
      </c>
      <c r="H5536">
        <v>1.46E-2</v>
      </c>
      <c r="I5536">
        <v>1.4200000000000001E-2</v>
      </c>
      <c r="J5536">
        <v>3.8600000000000002E-2</v>
      </c>
      <c r="K5536">
        <v>1.46E-2</v>
      </c>
      <c r="L5536">
        <v>1.4200000000000001E-2</v>
      </c>
    </row>
    <row r="5537" spans="1:12" x14ac:dyDescent="0.25">
      <c r="A5537" t="s">
        <v>730</v>
      </c>
      <c r="B5537">
        <v>2020</v>
      </c>
      <c r="C5537" t="s">
        <v>697</v>
      </c>
      <c r="D5537">
        <v>0.67659999999999998</v>
      </c>
      <c r="E5537">
        <v>0.66490000000000005</v>
      </c>
      <c r="F5537">
        <v>0.63319999999999999</v>
      </c>
      <c r="G5537">
        <v>0.64980000000000004</v>
      </c>
      <c r="H5537">
        <v>0.62480000000000002</v>
      </c>
      <c r="I5537">
        <v>0.61219999999999997</v>
      </c>
      <c r="J5537">
        <v>0.67659999999999998</v>
      </c>
      <c r="K5537">
        <v>0.62229999999999996</v>
      </c>
      <c r="L5537">
        <v>0.60170000000000001</v>
      </c>
    </row>
    <row r="5538" spans="1:12" x14ac:dyDescent="0.25">
      <c r="A5538" t="s">
        <v>730</v>
      </c>
      <c r="B5538">
        <v>2020</v>
      </c>
      <c r="C5538" t="s">
        <v>698</v>
      </c>
      <c r="D5538">
        <v>0.1666</v>
      </c>
      <c r="E5538">
        <v>0.1666</v>
      </c>
      <c r="F5538">
        <v>0.1666</v>
      </c>
      <c r="G5538">
        <v>0.16389999999999999</v>
      </c>
      <c r="H5538">
        <v>0.1666</v>
      </c>
      <c r="I5538">
        <v>0.16389999999999999</v>
      </c>
      <c r="J5538">
        <v>0.1666</v>
      </c>
      <c r="K5538">
        <v>0.1666</v>
      </c>
      <c r="L5538">
        <v>0.16389999999999999</v>
      </c>
    </row>
    <row r="5539" spans="1:12" x14ac:dyDescent="0.25">
      <c r="A5539" t="s">
        <v>731</v>
      </c>
      <c r="B5539">
        <v>2020</v>
      </c>
      <c r="C5539" t="s">
        <v>702</v>
      </c>
      <c r="D5539">
        <v>6.8000000000000005E-2</v>
      </c>
      <c r="E5539">
        <v>6.8000000000000005E-2</v>
      </c>
      <c r="F5539">
        <v>2.5700000000000001E-2</v>
      </c>
      <c r="G5539">
        <v>6.1199999999999997E-2</v>
      </c>
      <c r="H5539">
        <v>2.5700000000000001E-2</v>
      </c>
      <c r="I5539">
        <v>2.5000000000000001E-2</v>
      </c>
      <c r="J5539">
        <v>6.8000000000000005E-2</v>
      </c>
      <c r="K5539">
        <v>2.5700000000000001E-2</v>
      </c>
      <c r="L5539">
        <v>2.5000000000000001E-2</v>
      </c>
    </row>
    <row r="5540" spans="1:12" x14ac:dyDescent="0.25">
      <c r="A5540" t="s">
        <v>731</v>
      </c>
      <c r="B5540">
        <v>2020</v>
      </c>
      <c r="C5540" t="s">
        <v>699</v>
      </c>
      <c r="D5540">
        <v>3.85E-2</v>
      </c>
      <c r="E5540">
        <v>3.85E-2</v>
      </c>
      <c r="F5540">
        <v>2.93E-2</v>
      </c>
      <c r="G5540">
        <v>3.7999999999999999E-2</v>
      </c>
      <c r="H5540">
        <v>2.93E-2</v>
      </c>
      <c r="I5540">
        <v>2.93E-2</v>
      </c>
      <c r="J5540">
        <v>3.85E-2</v>
      </c>
      <c r="K5540">
        <v>2.93E-2</v>
      </c>
      <c r="L5540">
        <v>2.93E-2</v>
      </c>
    </row>
    <row r="5541" spans="1:12" x14ac:dyDescent="0.25">
      <c r="A5541" t="s">
        <v>731</v>
      </c>
      <c r="B5541">
        <v>2020</v>
      </c>
      <c r="C5541" t="s">
        <v>697</v>
      </c>
      <c r="D5541">
        <v>1.202</v>
      </c>
      <c r="E5541">
        <v>1.1813</v>
      </c>
      <c r="F5541">
        <v>1.1254999999999999</v>
      </c>
      <c r="G5541">
        <v>1.1536</v>
      </c>
      <c r="H5541">
        <v>1.1106</v>
      </c>
      <c r="I5541">
        <v>1.0872999999999999</v>
      </c>
      <c r="J5541">
        <v>1.202</v>
      </c>
      <c r="K5541">
        <v>1.1062000000000001</v>
      </c>
      <c r="L5541">
        <v>1.069</v>
      </c>
    </row>
    <row r="5542" spans="1:12" x14ac:dyDescent="0.25">
      <c r="A5542" t="s">
        <v>731</v>
      </c>
      <c r="B5542">
        <v>2020</v>
      </c>
      <c r="C5542" t="s">
        <v>703</v>
      </c>
      <c r="D5542">
        <v>1.3299999999999999E-2</v>
      </c>
      <c r="E5542">
        <v>1.3299999999999999E-2</v>
      </c>
      <c r="F5542">
        <v>1.3299999999999999E-2</v>
      </c>
      <c r="G5542">
        <v>1.2E-2</v>
      </c>
      <c r="H5542">
        <v>1.3299999999999999E-2</v>
      </c>
      <c r="I5542">
        <v>1.2E-2</v>
      </c>
      <c r="J5542">
        <v>1.3299999999999999E-2</v>
      </c>
      <c r="K5542">
        <v>1.3299999999999999E-2</v>
      </c>
      <c r="L5542">
        <v>1.2E-2</v>
      </c>
    </row>
    <row r="5543" spans="1:12" x14ac:dyDescent="0.25">
      <c r="A5543" t="s">
        <v>731</v>
      </c>
      <c r="B5543">
        <v>2020</v>
      </c>
      <c r="C5543" t="s">
        <v>701</v>
      </c>
      <c r="D5543">
        <v>0.42970000000000003</v>
      </c>
      <c r="E5543">
        <v>0.42970000000000003</v>
      </c>
      <c r="F5543">
        <v>0.42970000000000003</v>
      </c>
      <c r="G5543">
        <v>0.4138</v>
      </c>
      <c r="H5543">
        <v>0.42970000000000003</v>
      </c>
      <c r="I5543">
        <v>0.4138</v>
      </c>
      <c r="J5543">
        <v>0.42970000000000003</v>
      </c>
      <c r="K5543">
        <v>0.42970000000000003</v>
      </c>
      <c r="L5543">
        <v>0.4138</v>
      </c>
    </row>
    <row r="5544" spans="1:12" x14ac:dyDescent="0.25">
      <c r="A5544" t="s">
        <v>731</v>
      </c>
      <c r="B5544">
        <v>2020</v>
      </c>
      <c r="C5544" t="s">
        <v>698</v>
      </c>
      <c r="D5544">
        <v>0.27900000000000003</v>
      </c>
      <c r="E5544">
        <v>0.27900000000000003</v>
      </c>
      <c r="F5544">
        <v>0.27900000000000003</v>
      </c>
      <c r="G5544">
        <v>0.27439999999999998</v>
      </c>
      <c r="H5544">
        <v>0.27900000000000003</v>
      </c>
      <c r="I5544">
        <v>0.27439999999999998</v>
      </c>
      <c r="J5544">
        <v>0.27900000000000003</v>
      </c>
      <c r="K5544">
        <v>0.27900000000000003</v>
      </c>
      <c r="L5544">
        <v>0.27439999999999998</v>
      </c>
    </row>
    <row r="5545" spans="1:12" x14ac:dyDescent="0.25">
      <c r="A5545" t="s">
        <v>731</v>
      </c>
      <c r="B5545">
        <v>2020</v>
      </c>
      <c r="C5545" t="s">
        <v>700</v>
      </c>
      <c r="D5545">
        <v>0.3735</v>
      </c>
      <c r="E5545">
        <v>0.35289999999999999</v>
      </c>
      <c r="F5545">
        <v>0.34839999999999999</v>
      </c>
      <c r="G5545">
        <v>0.35420000000000001</v>
      </c>
      <c r="H5545">
        <v>0.33350000000000002</v>
      </c>
      <c r="I5545">
        <v>0.33279999999999998</v>
      </c>
      <c r="J5545">
        <v>0.3735</v>
      </c>
      <c r="K5545">
        <v>0.32919999999999999</v>
      </c>
      <c r="L5545">
        <v>0.31440000000000001</v>
      </c>
    </row>
    <row r="5546" spans="1:12" x14ac:dyDescent="0.25">
      <c r="A5546" t="s">
        <v>732</v>
      </c>
      <c r="B5546">
        <v>2020</v>
      </c>
      <c r="C5546" t="s">
        <v>701</v>
      </c>
      <c r="D5546">
        <v>0.67259999999999998</v>
      </c>
      <c r="E5546">
        <v>0.67259999999999998</v>
      </c>
      <c r="F5546">
        <v>0.67259999999999998</v>
      </c>
      <c r="G5546">
        <v>0.64739999999999998</v>
      </c>
      <c r="H5546">
        <v>0.67259999999999998</v>
      </c>
      <c r="I5546">
        <v>0.64739999999999998</v>
      </c>
      <c r="J5546">
        <v>0.67259999999999998</v>
      </c>
      <c r="K5546">
        <v>0.67259999999999998</v>
      </c>
      <c r="L5546">
        <v>0.64739999999999998</v>
      </c>
    </row>
    <row r="5547" spans="1:12" x14ac:dyDescent="0.25">
      <c r="A5547" t="s">
        <v>732</v>
      </c>
      <c r="B5547">
        <v>2020</v>
      </c>
      <c r="C5547" t="s">
        <v>697</v>
      </c>
      <c r="D5547">
        <v>2.0310999999999999</v>
      </c>
      <c r="E5547">
        <v>1.9916</v>
      </c>
      <c r="F5547">
        <v>1.8846000000000001</v>
      </c>
      <c r="G5547">
        <v>1.9437</v>
      </c>
      <c r="H5547">
        <v>1.8561000000000001</v>
      </c>
      <c r="I5547">
        <v>1.8167</v>
      </c>
      <c r="J5547">
        <v>2.0310999999999999</v>
      </c>
      <c r="K5547">
        <v>1.8476999999999999</v>
      </c>
      <c r="L5547">
        <v>1.7816000000000001</v>
      </c>
    </row>
    <row r="5548" spans="1:12" x14ac:dyDescent="0.25">
      <c r="A5548" t="s">
        <v>732</v>
      </c>
      <c r="B5548">
        <v>2020</v>
      </c>
      <c r="C5548" t="s">
        <v>700</v>
      </c>
      <c r="D5548">
        <v>0.71530000000000005</v>
      </c>
      <c r="E5548">
        <v>0.67579999999999996</v>
      </c>
      <c r="F5548">
        <v>0.6673</v>
      </c>
      <c r="G5548">
        <v>0.67830000000000001</v>
      </c>
      <c r="H5548">
        <v>0.63880000000000003</v>
      </c>
      <c r="I5548">
        <v>0.63729999999999998</v>
      </c>
      <c r="J5548">
        <v>0.71530000000000005</v>
      </c>
      <c r="K5548">
        <v>0.63039999999999996</v>
      </c>
      <c r="L5548">
        <v>0.60209999999999997</v>
      </c>
    </row>
    <row r="5549" spans="1:12" x14ac:dyDescent="0.25">
      <c r="A5549" t="s">
        <v>732</v>
      </c>
      <c r="B5549">
        <v>2020</v>
      </c>
      <c r="C5549" t="s">
        <v>698</v>
      </c>
      <c r="D5549">
        <v>0.41389999999999999</v>
      </c>
      <c r="E5549">
        <v>0.41389999999999999</v>
      </c>
      <c r="F5549">
        <v>0.41389999999999999</v>
      </c>
      <c r="G5549">
        <v>0.40510000000000002</v>
      </c>
      <c r="H5549">
        <v>0.41389999999999999</v>
      </c>
      <c r="I5549">
        <v>0.40510000000000002</v>
      </c>
      <c r="J5549">
        <v>0.41389999999999999</v>
      </c>
      <c r="K5549">
        <v>0.41389999999999999</v>
      </c>
      <c r="L5549">
        <v>0.40510000000000002</v>
      </c>
    </row>
    <row r="5550" spans="1:12" x14ac:dyDescent="0.25">
      <c r="A5550" t="s">
        <v>732</v>
      </c>
      <c r="B5550">
        <v>2020</v>
      </c>
      <c r="C5550" t="s">
        <v>699</v>
      </c>
      <c r="D5550">
        <v>7.3700000000000002E-2</v>
      </c>
      <c r="E5550">
        <v>7.3700000000000002E-2</v>
      </c>
      <c r="F5550">
        <v>5.6099999999999997E-2</v>
      </c>
      <c r="G5550">
        <v>7.2700000000000001E-2</v>
      </c>
      <c r="H5550">
        <v>5.6099999999999997E-2</v>
      </c>
      <c r="I5550">
        <v>5.6099999999999997E-2</v>
      </c>
      <c r="J5550">
        <v>7.3700000000000002E-2</v>
      </c>
      <c r="K5550">
        <v>5.6099999999999997E-2</v>
      </c>
      <c r="L5550">
        <v>5.6099999999999997E-2</v>
      </c>
    </row>
    <row r="5551" spans="1:12" x14ac:dyDescent="0.25">
      <c r="A5551" t="s">
        <v>732</v>
      </c>
      <c r="B5551">
        <v>2020</v>
      </c>
      <c r="C5551" t="s">
        <v>703</v>
      </c>
      <c r="D5551">
        <v>2.5499999999999998E-2</v>
      </c>
      <c r="E5551">
        <v>2.5499999999999998E-2</v>
      </c>
      <c r="F5551">
        <v>2.5499999999999998E-2</v>
      </c>
      <c r="G5551">
        <v>2.3E-2</v>
      </c>
      <c r="H5551">
        <v>2.5499999999999998E-2</v>
      </c>
      <c r="I5551">
        <v>2.3E-2</v>
      </c>
      <c r="J5551">
        <v>2.5499999999999998E-2</v>
      </c>
      <c r="K5551">
        <v>2.5499999999999998E-2</v>
      </c>
      <c r="L5551">
        <v>2.3E-2</v>
      </c>
    </row>
    <row r="5552" spans="1:12" x14ac:dyDescent="0.25">
      <c r="A5552" t="s">
        <v>732</v>
      </c>
      <c r="B5552">
        <v>2020</v>
      </c>
      <c r="C5552" t="s">
        <v>702</v>
      </c>
      <c r="D5552">
        <v>0.13020000000000001</v>
      </c>
      <c r="E5552">
        <v>0.13020000000000001</v>
      </c>
      <c r="F5552">
        <v>4.9200000000000001E-2</v>
      </c>
      <c r="G5552">
        <v>0.1172</v>
      </c>
      <c r="H5552">
        <v>4.9200000000000001E-2</v>
      </c>
      <c r="I5552">
        <v>4.7800000000000002E-2</v>
      </c>
      <c r="J5552">
        <v>0.13020000000000001</v>
      </c>
      <c r="K5552">
        <v>4.9200000000000001E-2</v>
      </c>
      <c r="L5552">
        <v>4.7800000000000002E-2</v>
      </c>
    </row>
    <row r="5553" spans="1:12" x14ac:dyDescent="0.25">
      <c r="A5553" t="s">
        <v>733</v>
      </c>
      <c r="B5553">
        <v>2020</v>
      </c>
      <c r="C5553" t="s">
        <v>702</v>
      </c>
      <c r="D5553">
        <v>5.7500000000000002E-2</v>
      </c>
      <c r="E5553">
        <v>5.7500000000000002E-2</v>
      </c>
      <c r="F5553">
        <v>2.1700000000000001E-2</v>
      </c>
      <c r="G5553">
        <v>5.1799999999999999E-2</v>
      </c>
      <c r="H5553">
        <v>2.1700000000000001E-2</v>
      </c>
      <c r="I5553">
        <v>2.1100000000000001E-2</v>
      </c>
      <c r="J5553">
        <v>5.7500000000000002E-2</v>
      </c>
      <c r="K5553">
        <v>2.1700000000000001E-2</v>
      </c>
      <c r="L5553">
        <v>2.1100000000000001E-2</v>
      </c>
    </row>
    <row r="5554" spans="1:12" x14ac:dyDescent="0.25">
      <c r="A5554" t="s">
        <v>733</v>
      </c>
      <c r="B5554">
        <v>2020</v>
      </c>
      <c r="C5554" t="s">
        <v>703</v>
      </c>
      <c r="D5554">
        <v>1.1299999999999999E-2</v>
      </c>
      <c r="E5554">
        <v>1.1299999999999999E-2</v>
      </c>
      <c r="F5554">
        <v>1.1299999999999999E-2</v>
      </c>
      <c r="G5554">
        <v>1.0200000000000001E-2</v>
      </c>
      <c r="H5554">
        <v>1.1299999999999999E-2</v>
      </c>
      <c r="I5554">
        <v>1.0200000000000001E-2</v>
      </c>
      <c r="J5554">
        <v>1.1299999999999999E-2</v>
      </c>
      <c r="K5554">
        <v>1.1299999999999999E-2</v>
      </c>
      <c r="L5554">
        <v>1.0200000000000001E-2</v>
      </c>
    </row>
    <row r="5555" spans="1:12" x14ac:dyDescent="0.25">
      <c r="A5555" t="s">
        <v>733</v>
      </c>
      <c r="B5555">
        <v>2020</v>
      </c>
      <c r="C5555" t="s">
        <v>700</v>
      </c>
      <c r="D5555">
        <v>0.31590000000000001</v>
      </c>
      <c r="E5555">
        <v>0.29849999999999999</v>
      </c>
      <c r="F5555">
        <v>0.29470000000000002</v>
      </c>
      <c r="G5555">
        <v>0.29959999999999998</v>
      </c>
      <c r="H5555">
        <v>0.28210000000000002</v>
      </c>
      <c r="I5555">
        <v>0.28149999999999997</v>
      </c>
      <c r="J5555">
        <v>0.31590000000000001</v>
      </c>
      <c r="K5555">
        <v>0.27839999999999998</v>
      </c>
      <c r="L5555">
        <v>0.26590000000000003</v>
      </c>
    </row>
    <row r="5556" spans="1:12" x14ac:dyDescent="0.25">
      <c r="A5556" t="s">
        <v>733</v>
      </c>
      <c r="B5556">
        <v>2020</v>
      </c>
      <c r="C5556" t="s">
        <v>698</v>
      </c>
      <c r="D5556">
        <v>0.2039</v>
      </c>
      <c r="E5556">
        <v>0.2039</v>
      </c>
      <c r="F5556">
        <v>0.2039</v>
      </c>
      <c r="G5556">
        <v>0.2</v>
      </c>
      <c r="H5556">
        <v>0.2039</v>
      </c>
      <c r="I5556">
        <v>0.2</v>
      </c>
      <c r="J5556">
        <v>0.2039</v>
      </c>
      <c r="K5556">
        <v>0.2039</v>
      </c>
      <c r="L5556">
        <v>0.2</v>
      </c>
    </row>
    <row r="5557" spans="1:12" x14ac:dyDescent="0.25">
      <c r="A5557" t="s">
        <v>733</v>
      </c>
      <c r="B5557">
        <v>2020</v>
      </c>
      <c r="C5557" t="s">
        <v>701</v>
      </c>
      <c r="D5557">
        <v>0.2893</v>
      </c>
      <c r="E5557">
        <v>0.2893</v>
      </c>
      <c r="F5557">
        <v>0.2893</v>
      </c>
      <c r="G5557">
        <v>0.27900000000000003</v>
      </c>
      <c r="H5557">
        <v>0.2893</v>
      </c>
      <c r="I5557">
        <v>0.27900000000000003</v>
      </c>
      <c r="J5557">
        <v>0.2893</v>
      </c>
      <c r="K5557">
        <v>0.2893</v>
      </c>
      <c r="L5557">
        <v>0.27900000000000003</v>
      </c>
    </row>
    <row r="5558" spans="1:12" x14ac:dyDescent="0.25">
      <c r="A5558" t="s">
        <v>733</v>
      </c>
      <c r="B5558">
        <v>2020</v>
      </c>
      <c r="C5558" t="s">
        <v>697</v>
      </c>
      <c r="D5558">
        <v>0.91039999999999999</v>
      </c>
      <c r="E5558">
        <v>0.89290000000000003</v>
      </c>
      <c r="F5558">
        <v>0.84570000000000001</v>
      </c>
      <c r="G5558">
        <v>0.87260000000000004</v>
      </c>
      <c r="H5558">
        <v>0.83309999999999995</v>
      </c>
      <c r="I5558">
        <v>0.8165</v>
      </c>
      <c r="J5558">
        <v>0.91039999999999999</v>
      </c>
      <c r="K5558">
        <v>0.82940000000000003</v>
      </c>
      <c r="L5558">
        <v>0.80100000000000005</v>
      </c>
    </row>
    <row r="5559" spans="1:12" x14ac:dyDescent="0.25">
      <c r="A5559" t="s">
        <v>733</v>
      </c>
      <c r="B5559">
        <v>2020</v>
      </c>
      <c r="C5559" t="s">
        <v>699</v>
      </c>
      <c r="D5559">
        <v>3.2500000000000001E-2</v>
      </c>
      <c r="E5559">
        <v>3.2500000000000001E-2</v>
      </c>
      <c r="F5559">
        <v>2.4799999999999999E-2</v>
      </c>
      <c r="G5559">
        <v>3.2099999999999997E-2</v>
      </c>
      <c r="H5559">
        <v>2.4799999999999999E-2</v>
      </c>
      <c r="I5559">
        <v>2.4799999999999999E-2</v>
      </c>
      <c r="J5559">
        <v>3.2500000000000001E-2</v>
      </c>
      <c r="K5559">
        <v>2.4799999999999999E-2</v>
      </c>
      <c r="L5559">
        <v>2.4799999999999999E-2</v>
      </c>
    </row>
    <row r="5560" spans="1:12" x14ac:dyDescent="0.25">
      <c r="A5560" t="s">
        <v>734</v>
      </c>
      <c r="B5560">
        <v>2020</v>
      </c>
      <c r="C5560" t="s">
        <v>702</v>
      </c>
      <c r="D5560">
        <v>0.35680000000000001</v>
      </c>
      <c r="E5560">
        <v>0.35680000000000001</v>
      </c>
      <c r="F5560">
        <v>0.13469999999999999</v>
      </c>
      <c r="G5560">
        <v>0.3211</v>
      </c>
      <c r="H5560">
        <v>0.13469999999999999</v>
      </c>
      <c r="I5560">
        <v>0.13109999999999999</v>
      </c>
      <c r="J5560">
        <v>0.35680000000000001</v>
      </c>
      <c r="K5560">
        <v>0.13469999999999999</v>
      </c>
      <c r="L5560">
        <v>0.13109999999999999</v>
      </c>
    </row>
    <row r="5561" spans="1:12" x14ac:dyDescent="0.25">
      <c r="A5561" t="s">
        <v>734</v>
      </c>
      <c r="B5561">
        <v>2020</v>
      </c>
      <c r="C5561" t="s">
        <v>703</v>
      </c>
      <c r="D5561">
        <v>7.0000000000000007E-2</v>
      </c>
      <c r="E5561">
        <v>7.0000000000000007E-2</v>
      </c>
      <c r="F5561">
        <v>7.0000000000000007E-2</v>
      </c>
      <c r="G5561">
        <v>6.3E-2</v>
      </c>
      <c r="H5561">
        <v>7.0000000000000007E-2</v>
      </c>
      <c r="I5561">
        <v>6.3E-2</v>
      </c>
      <c r="J5561">
        <v>7.0000000000000007E-2</v>
      </c>
      <c r="K5561">
        <v>7.0000000000000007E-2</v>
      </c>
      <c r="L5561">
        <v>6.3E-2</v>
      </c>
    </row>
    <row r="5562" spans="1:12" x14ac:dyDescent="0.25">
      <c r="A5562" t="s">
        <v>734</v>
      </c>
      <c r="B5562">
        <v>2020</v>
      </c>
      <c r="C5562" t="s">
        <v>699</v>
      </c>
      <c r="D5562">
        <v>0.2019</v>
      </c>
      <c r="E5562">
        <v>0.2019</v>
      </c>
      <c r="F5562">
        <v>0.15379999999999999</v>
      </c>
      <c r="G5562">
        <v>0.1993</v>
      </c>
      <c r="H5562">
        <v>0.15379999999999999</v>
      </c>
      <c r="I5562">
        <v>0.15379999999999999</v>
      </c>
      <c r="J5562">
        <v>0.2019</v>
      </c>
      <c r="K5562">
        <v>0.15379999999999999</v>
      </c>
      <c r="L5562">
        <v>0.15379999999999999</v>
      </c>
    </row>
    <row r="5563" spans="1:12" x14ac:dyDescent="0.25">
      <c r="A5563" t="s">
        <v>734</v>
      </c>
      <c r="B5563">
        <v>2020</v>
      </c>
      <c r="C5563" t="s">
        <v>698</v>
      </c>
      <c r="D5563">
        <v>1.1704000000000001</v>
      </c>
      <c r="E5563">
        <v>1.1704000000000001</v>
      </c>
      <c r="F5563">
        <v>1.1704000000000001</v>
      </c>
      <c r="G5563">
        <v>1.1463000000000001</v>
      </c>
      <c r="H5563">
        <v>1.1704000000000001</v>
      </c>
      <c r="I5563">
        <v>1.1463000000000001</v>
      </c>
      <c r="J5563">
        <v>1.1704000000000001</v>
      </c>
      <c r="K5563">
        <v>1.1704000000000001</v>
      </c>
      <c r="L5563">
        <v>1.1463000000000001</v>
      </c>
    </row>
    <row r="5564" spans="1:12" x14ac:dyDescent="0.25">
      <c r="A5564" t="s">
        <v>734</v>
      </c>
      <c r="B5564">
        <v>2020</v>
      </c>
      <c r="C5564" t="s">
        <v>697</v>
      </c>
      <c r="D5564">
        <v>5.4686000000000003</v>
      </c>
      <c r="E5564">
        <v>5.3602999999999996</v>
      </c>
      <c r="F5564">
        <v>5.0669000000000004</v>
      </c>
      <c r="G5564">
        <v>5.2365000000000004</v>
      </c>
      <c r="H5564">
        <v>4.9888000000000003</v>
      </c>
      <c r="I5564">
        <v>4.8884999999999996</v>
      </c>
      <c r="J5564">
        <v>5.4686000000000003</v>
      </c>
      <c r="K5564">
        <v>4.9659000000000004</v>
      </c>
      <c r="L5564">
        <v>4.7920999999999996</v>
      </c>
    </row>
    <row r="5565" spans="1:12" x14ac:dyDescent="0.25">
      <c r="A5565" t="s">
        <v>734</v>
      </c>
      <c r="B5565">
        <v>2020</v>
      </c>
      <c r="C5565" t="s">
        <v>701</v>
      </c>
      <c r="D5565">
        <v>1.7091000000000001</v>
      </c>
      <c r="E5565">
        <v>1.7091000000000001</v>
      </c>
      <c r="F5565">
        <v>1.7091000000000001</v>
      </c>
      <c r="G5565">
        <v>1.6477999999999999</v>
      </c>
      <c r="H5565">
        <v>1.7091000000000001</v>
      </c>
      <c r="I5565">
        <v>1.6477999999999999</v>
      </c>
      <c r="J5565">
        <v>1.7091000000000001</v>
      </c>
      <c r="K5565">
        <v>1.7091000000000001</v>
      </c>
      <c r="L5565">
        <v>1.6477999999999999</v>
      </c>
    </row>
    <row r="5566" spans="1:12" x14ac:dyDescent="0.25">
      <c r="A5566" t="s">
        <v>734</v>
      </c>
      <c r="B5566">
        <v>2020</v>
      </c>
      <c r="C5566" t="s">
        <v>700</v>
      </c>
      <c r="D5566">
        <v>1.9603999999999999</v>
      </c>
      <c r="E5566">
        <v>1.8521000000000001</v>
      </c>
      <c r="F5566">
        <v>1.8289</v>
      </c>
      <c r="G5566">
        <v>1.8591</v>
      </c>
      <c r="H5566">
        <v>1.7506999999999999</v>
      </c>
      <c r="I5566">
        <v>1.7464999999999999</v>
      </c>
      <c r="J5566">
        <v>1.9603999999999999</v>
      </c>
      <c r="K5566">
        <v>1.7278</v>
      </c>
      <c r="L5566">
        <v>1.6501999999999999</v>
      </c>
    </row>
    <row r="5567" spans="1:12" x14ac:dyDescent="0.25">
      <c r="A5567" t="s">
        <v>735</v>
      </c>
      <c r="B5567">
        <v>2020</v>
      </c>
      <c r="C5567" t="s">
        <v>697</v>
      </c>
      <c r="D5567">
        <v>1.3725000000000001</v>
      </c>
      <c r="E5567">
        <v>1.3487</v>
      </c>
      <c r="F5567">
        <v>1.2841</v>
      </c>
      <c r="G5567">
        <v>1.3187</v>
      </c>
      <c r="H5567">
        <v>1.2667999999999999</v>
      </c>
      <c r="I5567">
        <v>1.242</v>
      </c>
      <c r="J5567">
        <v>1.3725000000000001</v>
      </c>
      <c r="K5567">
        <v>1.2618</v>
      </c>
      <c r="L5567">
        <v>1.2208000000000001</v>
      </c>
    </row>
    <row r="5568" spans="1:12" x14ac:dyDescent="0.25">
      <c r="A5568" t="s">
        <v>735</v>
      </c>
      <c r="B5568">
        <v>2020</v>
      </c>
      <c r="C5568" t="s">
        <v>698</v>
      </c>
      <c r="D5568">
        <v>0.36030000000000001</v>
      </c>
      <c r="E5568">
        <v>0.36030000000000001</v>
      </c>
      <c r="F5568">
        <v>0.36030000000000001</v>
      </c>
      <c r="G5568">
        <v>0.35489999999999999</v>
      </c>
      <c r="H5568">
        <v>0.36030000000000001</v>
      </c>
      <c r="I5568">
        <v>0.35489999999999999</v>
      </c>
      <c r="J5568">
        <v>0.36030000000000001</v>
      </c>
      <c r="K5568">
        <v>0.36030000000000001</v>
      </c>
      <c r="L5568">
        <v>0.35489999999999999</v>
      </c>
    </row>
    <row r="5569" spans="1:12" x14ac:dyDescent="0.25">
      <c r="A5569" t="s">
        <v>735</v>
      </c>
      <c r="B5569">
        <v>2020</v>
      </c>
      <c r="C5569" t="s">
        <v>700</v>
      </c>
      <c r="D5569">
        <v>0.43190000000000001</v>
      </c>
      <c r="E5569">
        <v>0.40799999999999997</v>
      </c>
      <c r="F5569">
        <v>0.40289999999999998</v>
      </c>
      <c r="G5569">
        <v>0.40949999999999998</v>
      </c>
      <c r="H5569">
        <v>0.38569999999999999</v>
      </c>
      <c r="I5569">
        <v>0.38469999999999999</v>
      </c>
      <c r="J5569">
        <v>0.43190000000000001</v>
      </c>
      <c r="K5569">
        <v>0.38059999999999999</v>
      </c>
      <c r="L5569">
        <v>0.36349999999999999</v>
      </c>
    </row>
    <row r="5570" spans="1:12" x14ac:dyDescent="0.25">
      <c r="A5570" t="s">
        <v>735</v>
      </c>
      <c r="B5570">
        <v>2020</v>
      </c>
      <c r="C5570" t="s">
        <v>701</v>
      </c>
      <c r="D5570">
        <v>0.44190000000000002</v>
      </c>
      <c r="E5570">
        <v>0.44190000000000002</v>
      </c>
      <c r="F5570">
        <v>0.44190000000000002</v>
      </c>
      <c r="G5570">
        <v>0.42570000000000002</v>
      </c>
      <c r="H5570">
        <v>0.44190000000000002</v>
      </c>
      <c r="I5570">
        <v>0.42570000000000002</v>
      </c>
      <c r="J5570">
        <v>0.44190000000000002</v>
      </c>
      <c r="K5570">
        <v>0.44190000000000002</v>
      </c>
      <c r="L5570">
        <v>0.42570000000000002</v>
      </c>
    </row>
    <row r="5571" spans="1:12" x14ac:dyDescent="0.25">
      <c r="A5571" t="s">
        <v>735</v>
      </c>
      <c r="B5571">
        <v>2020</v>
      </c>
      <c r="C5571" t="s">
        <v>702</v>
      </c>
      <c r="D5571">
        <v>7.8600000000000003E-2</v>
      </c>
      <c r="E5571">
        <v>7.8600000000000003E-2</v>
      </c>
      <c r="F5571">
        <v>2.9700000000000001E-2</v>
      </c>
      <c r="G5571">
        <v>7.0699999999999999E-2</v>
      </c>
      <c r="H5571">
        <v>2.9700000000000001E-2</v>
      </c>
      <c r="I5571">
        <v>2.8899999999999999E-2</v>
      </c>
      <c r="J5571">
        <v>7.8600000000000003E-2</v>
      </c>
      <c r="K5571">
        <v>2.9700000000000001E-2</v>
      </c>
      <c r="L5571">
        <v>2.8899999999999999E-2</v>
      </c>
    </row>
    <row r="5572" spans="1:12" x14ac:dyDescent="0.25">
      <c r="A5572" t="s">
        <v>735</v>
      </c>
      <c r="B5572">
        <v>2020</v>
      </c>
      <c r="C5572" t="s">
        <v>703</v>
      </c>
      <c r="D5572">
        <v>1.54E-2</v>
      </c>
      <c r="E5572">
        <v>1.54E-2</v>
      </c>
      <c r="F5572">
        <v>1.54E-2</v>
      </c>
      <c r="G5572">
        <v>1.3899999999999999E-2</v>
      </c>
      <c r="H5572">
        <v>1.54E-2</v>
      </c>
      <c r="I5572">
        <v>1.3899999999999999E-2</v>
      </c>
      <c r="J5572">
        <v>1.54E-2</v>
      </c>
      <c r="K5572">
        <v>1.54E-2</v>
      </c>
      <c r="L5572">
        <v>1.3899999999999999E-2</v>
      </c>
    </row>
    <row r="5573" spans="1:12" x14ac:dyDescent="0.25">
      <c r="A5573" t="s">
        <v>735</v>
      </c>
      <c r="B5573">
        <v>2020</v>
      </c>
      <c r="C5573" t="s">
        <v>699</v>
      </c>
      <c r="D5573">
        <v>4.4499999999999998E-2</v>
      </c>
      <c r="E5573">
        <v>4.4499999999999998E-2</v>
      </c>
      <c r="F5573">
        <v>3.39E-2</v>
      </c>
      <c r="G5573">
        <v>4.3900000000000002E-2</v>
      </c>
      <c r="H5573">
        <v>3.39E-2</v>
      </c>
      <c r="I5573">
        <v>3.39E-2</v>
      </c>
      <c r="J5573">
        <v>4.4499999999999998E-2</v>
      </c>
      <c r="K5573">
        <v>3.39E-2</v>
      </c>
      <c r="L5573">
        <v>3.39E-2</v>
      </c>
    </row>
    <row r="5574" spans="1:12" x14ac:dyDescent="0.25">
      <c r="A5574" t="s">
        <v>736</v>
      </c>
      <c r="B5574">
        <v>2020</v>
      </c>
      <c r="C5574" t="s">
        <v>700</v>
      </c>
      <c r="D5574">
        <v>4.0664999999999996</v>
      </c>
      <c r="E5574">
        <v>3.8420000000000001</v>
      </c>
      <c r="F5574">
        <v>3.7936999999999999</v>
      </c>
      <c r="G5574">
        <v>3.8563999999999998</v>
      </c>
      <c r="H5574">
        <v>3.6315</v>
      </c>
      <c r="I5574">
        <v>3.6229</v>
      </c>
      <c r="J5574">
        <v>4.0664999999999996</v>
      </c>
      <c r="K5574">
        <v>3.5840999999999998</v>
      </c>
      <c r="L5574">
        <v>3.4230999999999998</v>
      </c>
    </row>
    <row r="5575" spans="1:12" x14ac:dyDescent="0.25">
      <c r="A5575" t="s">
        <v>736</v>
      </c>
      <c r="B5575">
        <v>2020</v>
      </c>
      <c r="C5575" t="s">
        <v>701</v>
      </c>
      <c r="D5575">
        <v>3.7132999999999998</v>
      </c>
      <c r="E5575">
        <v>3.7132999999999998</v>
      </c>
      <c r="F5575">
        <v>3.7132999999999998</v>
      </c>
      <c r="G5575">
        <v>3.5815999999999999</v>
      </c>
      <c r="H5575">
        <v>3.7132999999999998</v>
      </c>
      <c r="I5575">
        <v>3.5815999999999999</v>
      </c>
      <c r="J5575">
        <v>3.7132999999999998</v>
      </c>
      <c r="K5575">
        <v>3.7132999999999998</v>
      </c>
      <c r="L5575">
        <v>3.5815999999999999</v>
      </c>
    </row>
    <row r="5576" spans="1:12" x14ac:dyDescent="0.25">
      <c r="A5576" t="s">
        <v>736</v>
      </c>
      <c r="B5576">
        <v>2020</v>
      </c>
      <c r="C5576" t="s">
        <v>698</v>
      </c>
      <c r="D5576">
        <v>2.2345000000000002</v>
      </c>
      <c r="E5576">
        <v>2.2345000000000002</v>
      </c>
      <c r="F5576">
        <v>2.2345000000000002</v>
      </c>
      <c r="G5576">
        <v>2.1842999999999999</v>
      </c>
      <c r="H5576">
        <v>2.2345000000000002</v>
      </c>
      <c r="I5576">
        <v>2.1842999999999999</v>
      </c>
      <c r="J5576">
        <v>2.2345000000000002</v>
      </c>
      <c r="K5576">
        <v>2.2345000000000002</v>
      </c>
      <c r="L5576">
        <v>2.1842999999999999</v>
      </c>
    </row>
    <row r="5577" spans="1:12" x14ac:dyDescent="0.25">
      <c r="A5577" t="s">
        <v>736</v>
      </c>
      <c r="B5577">
        <v>2020</v>
      </c>
      <c r="C5577" t="s">
        <v>697</v>
      </c>
      <c r="D5577">
        <v>11.318300000000001</v>
      </c>
      <c r="E5577">
        <v>11.0938</v>
      </c>
      <c r="F5577">
        <v>10.485200000000001</v>
      </c>
      <c r="G5577">
        <v>10.8325</v>
      </c>
      <c r="H5577">
        <v>10.323</v>
      </c>
      <c r="I5577">
        <v>10.1106</v>
      </c>
      <c r="J5577">
        <v>11.318300000000001</v>
      </c>
      <c r="K5577">
        <v>10.275600000000001</v>
      </c>
      <c r="L5577">
        <v>9.9108000000000001</v>
      </c>
    </row>
    <row r="5578" spans="1:12" x14ac:dyDescent="0.25">
      <c r="A5578" t="s">
        <v>736</v>
      </c>
      <c r="B5578">
        <v>2020</v>
      </c>
      <c r="C5578" t="s">
        <v>702</v>
      </c>
      <c r="D5578">
        <v>0.74019999999999997</v>
      </c>
      <c r="E5578">
        <v>0.74019999999999997</v>
      </c>
      <c r="F5578">
        <v>0.27950000000000003</v>
      </c>
      <c r="G5578">
        <v>0.66610000000000003</v>
      </c>
      <c r="H5578">
        <v>0.27950000000000003</v>
      </c>
      <c r="I5578">
        <v>0.27200000000000002</v>
      </c>
      <c r="J5578">
        <v>0.74019999999999997</v>
      </c>
      <c r="K5578">
        <v>0.27950000000000003</v>
      </c>
      <c r="L5578">
        <v>0.27200000000000002</v>
      </c>
    </row>
    <row r="5579" spans="1:12" x14ac:dyDescent="0.25">
      <c r="A5579" t="s">
        <v>736</v>
      </c>
      <c r="B5579">
        <v>2020</v>
      </c>
      <c r="C5579" t="s">
        <v>703</v>
      </c>
      <c r="D5579">
        <v>0.1452</v>
      </c>
      <c r="E5579">
        <v>0.1452</v>
      </c>
      <c r="F5579">
        <v>0.1452</v>
      </c>
      <c r="G5579">
        <v>0.13070000000000001</v>
      </c>
      <c r="H5579">
        <v>0.1452</v>
      </c>
      <c r="I5579">
        <v>0.13070000000000001</v>
      </c>
      <c r="J5579">
        <v>0.1452</v>
      </c>
      <c r="K5579">
        <v>0.1452</v>
      </c>
      <c r="L5579">
        <v>0.13070000000000001</v>
      </c>
    </row>
    <row r="5580" spans="1:12" x14ac:dyDescent="0.25">
      <c r="A5580" t="s">
        <v>736</v>
      </c>
      <c r="B5580">
        <v>2020</v>
      </c>
      <c r="C5580" t="s">
        <v>699</v>
      </c>
      <c r="D5580">
        <v>0.41870000000000002</v>
      </c>
      <c r="E5580">
        <v>0.41870000000000002</v>
      </c>
      <c r="F5580">
        <v>0.31909999999999999</v>
      </c>
      <c r="G5580">
        <v>0.41339999999999999</v>
      </c>
      <c r="H5580">
        <v>0.31909999999999999</v>
      </c>
      <c r="I5580">
        <v>0.31909999999999999</v>
      </c>
      <c r="J5580">
        <v>0.41870000000000002</v>
      </c>
      <c r="K5580">
        <v>0.31909999999999999</v>
      </c>
      <c r="L5580">
        <v>0.31909999999999999</v>
      </c>
    </row>
    <row r="5581" spans="1:12" x14ac:dyDescent="0.25">
      <c r="A5581" t="s">
        <v>737</v>
      </c>
      <c r="B5581">
        <v>2020</v>
      </c>
      <c r="C5581" t="s">
        <v>700</v>
      </c>
      <c r="D5581">
        <v>2.2189000000000001</v>
      </c>
      <c r="E5581">
        <v>2.0962999999999998</v>
      </c>
      <c r="F5581">
        <v>2.0699999999999998</v>
      </c>
      <c r="G5581">
        <v>2.1042000000000001</v>
      </c>
      <c r="H5581">
        <v>1.9815</v>
      </c>
      <c r="I5581">
        <v>1.9767999999999999</v>
      </c>
      <c r="J5581">
        <v>2.2189000000000001</v>
      </c>
      <c r="K5581">
        <v>1.9556</v>
      </c>
      <c r="L5581">
        <v>1.8677999999999999</v>
      </c>
    </row>
    <row r="5582" spans="1:12" x14ac:dyDescent="0.25">
      <c r="A5582" t="s">
        <v>737</v>
      </c>
      <c r="B5582">
        <v>2020</v>
      </c>
      <c r="C5582" t="s">
        <v>698</v>
      </c>
      <c r="D5582">
        <v>1.6031</v>
      </c>
      <c r="E5582">
        <v>1.6031</v>
      </c>
      <c r="F5582">
        <v>1.6031</v>
      </c>
      <c r="G5582">
        <v>1.5757000000000001</v>
      </c>
      <c r="H5582">
        <v>1.6031</v>
      </c>
      <c r="I5582">
        <v>1.5757000000000001</v>
      </c>
      <c r="J5582">
        <v>1.6031</v>
      </c>
      <c r="K5582">
        <v>1.6031</v>
      </c>
      <c r="L5582">
        <v>1.5757000000000001</v>
      </c>
    </row>
    <row r="5583" spans="1:12" x14ac:dyDescent="0.25">
      <c r="A5583" t="s">
        <v>737</v>
      </c>
      <c r="B5583">
        <v>2020</v>
      </c>
      <c r="C5583" t="s">
        <v>701</v>
      </c>
      <c r="D5583">
        <v>2.5712999999999999</v>
      </c>
      <c r="E5583">
        <v>2.5712999999999999</v>
      </c>
      <c r="F5583">
        <v>2.5712999999999999</v>
      </c>
      <c r="G5583">
        <v>2.4780000000000002</v>
      </c>
      <c r="H5583">
        <v>2.5712999999999999</v>
      </c>
      <c r="I5583">
        <v>2.4780000000000002</v>
      </c>
      <c r="J5583">
        <v>2.5712999999999999</v>
      </c>
      <c r="K5583">
        <v>2.5712999999999999</v>
      </c>
      <c r="L5583">
        <v>2.4780000000000002</v>
      </c>
    </row>
    <row r="5584" spans="1:12" x14ac:dyDescent="0.25">
      <c r="A5584" t="s">
        <v>737</v>
      </c>
      <c r="B5584">
        <v>2020</v>
      </c>
      <c r="C5584" t="s">
        <v>702</v>
      </c>
      <c r="D5584">
        <v>0.40389999999999998</v>
      </c>
      <c r="E5584">
        <v>0.40389999999999998</v>
      </c>
      <c r="F5584">
        <v>0.1525</v>
      </c>
      <c r="G5584">
        <v>0.36349999999999999</v>
      </c>
      <c r="H5584">
        <v>0.1525</v>
      </c>
      <c r="I5584">
        <v>0.1484</v>
      </c>
      <c r="J5584">
        <v>0.40389999999999998</v>
      </c>
      <c r="K5584">
        <v>0.1525</v>
      </c>
      <c r="L5584">
        <v>0.1484</v>
      </c>
    </row>
    <row r="5585" spans="1:12" x14ac:dyDescent="0.25">
      <c r="A5585" t="s">
        <v>737</v>
      </c>
      <c r="B5585">
        <v>2020</v>
      </c>
      <c r="C5585" t="s">
        <v>697</v>
      </c>
      <c r="D5585">
        <v>7.1048</v>
      </c>
      <c r="E5585">
        <v>6.9823000000000004</v>
      </c>
      <c r="F5585">
        <v>6.6502999999999997</v>
      </c>
      <c r="G5585">
        <v>6.8182</v>
      </c>
      <c r="H5585">
        <v>6.5617999999999999</v>
      </c>
      <c r="I5585">
        <v>6.4242999999999997</v>
      </c>
      <c r="J5585">
        <v>7.1048</v>
      </c>
      <c r="K5585">
        <v>6.5358999999999998</v>
      </c>
      <c r="L5585">
        <v>6.3152999999999997</v>
      </c>
    </row>
    <row r="5586" spans="1:12" x14ac:dyDescent="0.25">
      <c r="A5586" t="s">
        <v>737</v>
      </c>
      <c r="B5586">
        <v>2020</v>
      </c>
      <c r="C5586" t="s">
        <v>703</v>
      </c>
      <c r="D5586">
        <v>7.9200000000000007E-2</v>
      </c>
      <c r="E5586">
        <v>7.9200000000000007E-2</v>
      </c>
      <c r="F5586">
        <v>7.9200000000000007E-2</v>
      </c>
      <c r="G5586">
        <v>7.1300000000000002E-2</v>
      </c>
      <c r="H5586">
        <v>7.9200000000000007E-2</v>
      </c>
      <c r="I5586">
        <v>7.1300000000000002E-2</v>
      </c>
      <c r="J5586">
        <v>7.9200000000000007E-2</v>
      </c>
      <c r="K5586">
        <v>7.9200000000000007E-2</v>
      </c>
      <c r="L5586">
        <v>7.1300000000000002E-2</v>
      </c>
    </row>
    <row r="5587" spans="1:12" x14ac:dyDescent="0.25">
      <c r="A5587" t="s">
        <v>737</v>
      </c>
      <c r="B5587">
        <v>2020</v>
      </c>
      <c r="C5587" t="s">
        <v>699</v>
      </c>
      <c r="D5587">
        <v>0.22850000000000001</v>
      </c>
      <c r="E5587">
        <v>0.22850000000000001</v>
      </c>
      <c r="F5587">
        <v>0.1741</v>
      </c>
      <c r="G5587">
        <v>0.22559999999999999</v>
      </c>
      <c r="H5587">
        <v>0.1741</v>
      </c>
      <c r="I5587">
        <v>0.1741</v>
      </c>
      <c r="J5587">
        <v>0.22850000000000001</v>
      </c>
      <c r="K5587">
        <v>0.1741</v>
      </c>
      <c r="L5587">
        <v>0.1741</v>
      </c>
    </row>
    <row r="5588" spans="1:12" x14ac:dyDescent="0.25">
      <c r="A5588" t="s">
        <v>738</v>
      </c>
      <c r="B5588">
        <v>2020</v>
      </c>
      <c r="C5588" t="s">
        <v>702</v>
      </c>
      <c r="D5588">
        <v>2.3800000000000002E-2</v>
      </c>
      <c r="E5588">
        <v>2.3800000000000002E-2</v>
      </c>
      <c r="F5588">
        <v>8.9999999999999993E-3</v>
      </c>
      <c r="G5588">
        <v>2.1399999999999999E-2</v>
      </c>
      <c r="H5588">
        <v>8.9999999999999993E-3</v>
      </c>
      <c r="I5588">
        <v>8.6999999999999994E-3</v>
      </c>
      <c r="J5588">
        <v>2.3800000000000002E-2</v>
      </c>
      <c r="K5588">
        <v>8.9999999999999993E-3</v>
      </c>
      <c r="L5588">
        <v>8.6999999999999994E-3</v>
      </c>
    </row>
    <row r="5589" spans="1:12" x14ac:dyDescent="0.25">
      <c r="A5589" t="s">
        <v>738</v>
      </c>
      <c r="B5589">
        <v>2020</v>
      </c>
      <c r="C5589" t="s">
        <v>700</v>
      </c>
      <c r="D5589">
        <v>0.13059999999999999</v>
      </c>
      <c r="E5589">
        <v>0.12330000000000001</v>
      </c>
      <c r="F5589">
        <v>0.12180000000000001</v>
      </c>
      <c r="G5589">
        <v>0.12379999999999999</v>
      </c>
      <c r="H5589">
        <v>0.1166</v>
      </c>
      <c r="I5589">
        <v>0.1163</v>
      </c>
      <c r="J5589">
        <v>0.13059999999999999</v>
      </c>
      <c r="K5589">
        <v>0.11509999999999999</v>
      </c>
      <c r="L5589">
        <v>0.1099</v>
      </c>
    </row>
    <row r="5590" spans="1:12" x14ac:dyDescent="0.25">
      <c r="A5590" t="s">
        <v>738</v>
      </c>
      <c r="B5590">
        <v>2020</v>
      </c>
      <c r="C5590" t="s">
        <v>703</v>
      </c>
      <c r="D5590">
        <v>4.7000000000000002E-3</v>
      </c>
      <c r="E5590">
        <v>4.7000000000000002E-3</v>
      </c>
      <c r="F5590">
        <v>4.7000000000000002E-3</v>
      </c>
      <c r="G5590">
        <v>4.1999999999999997E-3</v>
      </c>
      <c r="H5590">
        <v>4.7000000000000002E-3</v>
      </c>
      <c r="I5590">
        <v>4.1999999999999997E-3</v>
      </c>
      <c r="J5590">
        <v>4.7000000000000002E-3</v>
      </c>
      <c r="K5590">
        <v>4.7000000000000002E-3</v>
      </c>
      <c r="L5590">
        <v>4.1999999999999997E-3</v>
      </c>
    </row>
    <row r="5591" spans="1:12" x14ac:dyDescent="0.25">
      <c r="A5591" t="s">
        <v>738</v>
      </c>
      <c r="B5591">
        <v>2020</v>
      </c>
      <c r="C5591" t="s">
        <v>699</v>
      </c>
      <c r="D5591">
        <v>1.34E-2</v>
      </c>
      <c r="E5591">
        <v>1.34E-2</v>
      </c>
      <c r="F5591">
        <v>1.0200000000000001E-2</v>
      </c>
      <c r="G5591">
        <v>1.3299999999999999E-2</v>
      </c>
      <c r="H5591">
        <v>1.0200000000000001E-2</v>
      </c>
      <c r="I5591">
        <v>1.0200000000000001E-2</v>
      </c>
      <c r="J5591">
        <v>1.34E-2</v>
      </c>
      <c r="K5591">
        <v>1.0200000000000001E-2</v>
      </c>
      <c r="L5591">
        <v>1.0200000000000001E-2</v>
      </c>
    </row>
    <row r="5592" spans="1:12" x14ac:dyDescent="0.25">
      <c r="A5592" t="s">
        <v>738</v>
      </c>
      <c r="B5592">
        <v>2020</v>
      </c>
      <c r="C5592" t="s">
        <v>697</v>
      </c>
      <c r="D5592">
        <v>0.47049999999999997</v>
      </c>
      <c r="E5592">
        <v>0.46329999999999999</v>
      </c>
      <c r="F5592">
        <v>0.44379999999999997</v>
      </c>
      <c r="G5592">
        <v>0.45279999999999998</v>
      </c>
      <c r="H5592">
        <v>0.43859999999999999</v>
      </c>
      <c r="I5592">
        <v>0.42970000000000003</v>
      </c>
      <c r="J5592">
        <v>0.47049999999999997</v>
      </c>
      <c r="K5592">
        <v>0.437</v>
      </c>
      <c r="L5592">
        <v>0.42330000000000001</v>
      </c>
    </row>
    <row r="5593" spans="1:12" x14ac:dyDescent="0.25">
      <c r="A5593" t="s">
        <v>738</v>
      </c>
      <c r="B5593">
        <v>2020</v>
      </c>
      <c r="C5593" t="s">
        <v>698</v>
      </c>
      <c r="D5593">
        <v>0.1235</v>
      </c>
      <c r="E5593">
        <v>0.1235</v>
      </c>
      <c r="F5593">
        <v>0.1235</v>
      </c>
      <c r="G5593">
        <v>0.12189999999999999</v>
      </c>
      <c r="H5593">
        <v>0.1235</v>
      </c>
      <c r="I5593">
        <v>0.12189999999999999</v>
      </c>
      <c r="J5593">
        <v>0.1235</v>
      </c>
      <c r="K5593">
        <v>0.1235</v>
      </c>
      <c r="L5593">
        <v>0.12189999999999999</v>
      </c>
    </row>
    <row r="5594" spans="1:12" x14ac:dyDescent="0.25">
      <c r="A5594" t="s">
        <v>738</v>
      </c>
      <c r="B5594">
        <v>2020</v>
      </c>
      <c r="C5594" t="s">
        <v>701</v>
      </c>
      <c r="D5594">
        <v>0.17460000000000001</v>
      </c>
      <c r="E5594">
        <v>0.17460000000000001</v>
      </c>
      <c r="F5594">
        <v>0.17460000000000001</v>
      </c>
      <c r="G5594">
        <v>0.16830000000000001</v>
      </c>
      <c r="H5594">
        <v>0.17460000000000001</v>
      </c>
      <c r="I5594">
        <v>0.16830000000000001</v>
      </c>
      <c r="J5594">
        <v>0.17460000000000001</v>
      </c>
      <c r="K5594">
        <v>0.17460000000000001</v>
      </c>
      <c r="L5594">
        <v>0.16830000000000001</v>
      </c>
    </row>
    <row r="5595" spans="1:12" x14ac:dyDescent="0.25">
      <c r="A5595" t="s">
        <v>739</v>
      </c>
      <c r="B5595">
        <v>2020</v>
      </c>
      <c r="C5595" t="s">
        <v>698</v>
      </c>
      <c r="D5595">
        <v>1.8425</v>
      </c>
      <c r="E5595">
        <v>1.8425</v>
      </c>
      <c r="F5595">
        <v>1.8425</v>
      </c>
      <c r="G5595">
        <v>1.8128</v>
      </c>
      <c r="H5595">
        <v>1.8425</v>
      </c>
      <c r="I5595">
        <v>1.8128</v>
      </c>
      <c r="J5595">
        <v>1.8425</v>
      </c>
      <c r="K5595">
        <v>1.8425</v>
      </c>
      <c r="L5595">
        <v>1.8128</v>
      </c>
    </row>
    <row r="5596" spans="1:12" x14ac:dyDescent="0.25">
      <c r="A5596" t="s">
        <v>739</v>
      </c>
      <c r="B5596">
        <v>2020</v>
      </c>
      <c r="C5596" t="s">
        <v>700</v>
      </c>
      <c r="D5596">
        <v>2.4125000000000001</v>
      </c>
      <c r="E5596">
        <v>2.2793000000000001</v>
      </c>
      <c r="F5596">
        <v>2.2507000000000001</v>
      </c>
      <c r="G5596">
        <v>2.2879</v>
      </c>
      <c r="H5596">
        <v>2.1545000000000001</v>
      </c>
      <c r="I5596">
        <v>2.1494</v>
      </c>
      <c r="J5596">
        <v>2.4125000000000001</v>
      </c>
      <c r="K5596">
        <v>2.1263000000000001</v>
      </c>
      <c r="L5596">
        <v>2.0308000000000002</v>
      </c>
    </row>
    <row r="5597" spans="1:12" x14ac:dyDescent="0.25">
      <c r="A5597" t="s">
        <v>739</v>
      </c>
      <c r="B5597">
        <v>2020</v>
      </c>
      <c r="C5597" t="s">
        <v>699</v>
      </c>
      <c r="D5597">
        <v>0.24840000000000001</v>
      </c>
      <c r="E5597">
        <v>0.24840000000000001</v>
      </c>
      <c r="F5597">
        <v>0.1893</v>
      </c>
      <c r="G5597">
        <v>0.24529999999999999</v>
      </c>
      <c r="H5597">
        <v>0.1893</v>
      </c>
      <c r="I5597">
        <v>0.1893</v>
      </c>
      <c r="J5597">
        <v>0.24840000000000001</v>
      </c>
      <c r="K5597">
        <v>0.1893</v>
      </c>
      <c r="L5597">
        <v>0.1893</v>
      </c>
    </row>
    <row r="5598" spans="1:12" x14ac:dyDescent="0.25">
      <c r="A5598" t="s">
        <v>739</v>
      </c>
      <c r="B5598">
        <v>2020</v>
      </c>
      <c r="C5598" t="s">
        <v>701</v>
      </c>
      <c r="D5598">
        <v>2.7037</v>
      </c>
      <c r="E5598">
        <v>2.7037</v>
      </c>
      <c r="F5598">
        <v>2.7037</v>
      </c>
      <c r="G5598">
        <v>2.6036999999999999</v>
      </c>
      <c r="H5598">
        <v>2.7037</v>
      </c>
      <c r="I5598">
        <v>2.6036999999999999</v>
      </c>
      <c r="J5598">
        <v>2.7037</v>
      </c>
      <c r="K5598">
        <v>2.7037</v>
      </c>
      <c r="L5598">
        <v>2.6036999999999999</v>
      </c>
    </row>
    <row r="5599" spans="1:12" x14ac:dyDescent="0.25">
      <c r="A5599" t="s">
        <v>739</v>
      </c>
      <c r="B5599">
        <v>2020</v>
      </c>
      <c r="C5599" t="s">
        <v>703</v>
      </c>
      <c r="D5599">
        <v>8.6099999999999996E-2</v>
      </c>
      <c r="E5599">
        <v>8.6099999999999996E-2</v>
      </c>
      <c r="F5599">
        <v>8.6099999999999996E-2</v>
      </c>
      <c r="G5599">
        <v>7.7499999999999999E-2</v>
      </c>
      <c r="H5599">
        <v>8.6099999999999996E-2</v>
      </c>
      <c r="I5599">
        <v>7.7499999999999999E-2</v>
      </c>
      <c r="J5599">
        <v>8.6099999999999996E-2</v>
      </c>
      <c r="K5599">
        <v>8.6099999999999996E-2</v>
      </c>
      <c r="L5599">
        <v>7.7499999999999999E-2</v>
      </c>
    </row>
    <row r="5600" spans="1:12" x14ac:dyDescent="0.25">
      <c r="A5600" t="s">
        <v>739</v>
      </c>
      <c r="B5600">
        <v>2020</v>
      </c>
      <c r="C5600" t="s">
        <v>702</v>
      </c>
      <c r="D5600">
        <v>0.43909999999999999</v>
      </c>
      <c r="E5600">
        <v>0.43909999999999999</v>
      </c>
      <c r="F5600">
        <v>0.1658</v>
      </c>
      <c r="G5600">
        <v>0.3952</v>
      </c>
      <c r="H5600">
        <v>0.1658</v>
      </c>
      <c r="I5600">
        <v>0.16139999999999999</v>
      </c>
      <c r="J5600">
        <v>0.43909999999999999</v>
      </c>
      <c r="K5600">
        <v>0.1658</v>
      </c>
      <c r="L5600">
        <v>0.16139999999999999</v>
      </c>
    </row>
    <row r="5601" spans="1:12" x14ac:dyDescent="0.25">
      <c r="A5601" t="s">
        <v>739</v>
      </c>
      <c r="B5601">
        <v>2020</v>
      </c>
      <c r="C5601" t="s">
        <v>697</v>
      </c>
      <c r="D5601">
        <v>7.7324000000000002</v>
      </c>
      <c r="E5601">
        <v>7.5991999999999997</v>
      </c>
      <c r="F5601">
        <v>7.2382</v>
      </c>
      <c r="G5601">
        <v>7.4222999999999999</v>
      </c>
      <c r="H5601">
        <v>7.1420000000000003</v>
      </c>
      <c r="I5601">
        <v>6.9939999999999998</v>
      </c>
      <c r="J5601">
        <v>7.7324000000000002</v>
      </c>
      <c r="K5601">
        <v>7.1138000000000003</v>
      </c>
      <c r="L5601">
        <v>6.8754999999999997</v>
      </c>
    </row>
    <row r="5602" spans="1:12" x14ac:dyDescent="0.25">
      <c r="A5602" t="s">
        <v>740</v>
      </c>
      <c r="B5602">
        <v>2020</v>
      </c>
      <c r="C5602" t="s">
        <v>703</v>
      </c>
      <c r="D5602">
        <v>2.76E-2</v>
      </c>
      <c r="E5602">
        <v>2.76E-2</v>
      </c>
      <c r="F5602">
        <v>2.76E-2</v>
      </c>
      <c r="G5602">
        <v>2.4899999999999999E-2</v>
      </c>
      <c r="H5602">
        <v>2.76E-2</v>
      </c>
      <c r="I5602">
        <v>2.4899999999999999E-2</v>
      </c>
      <c r="J5602">
        <v>2.76E-2</v>
      </c>
      <c r="K5602">
        <v>2.76E-2</v>
      </c>
      <c r="L5602">
        <v>2.4899999999999999E-2</v>
      </c>
    </row>
    <row r="5603" spans="1:12" x14ac:dyDescent="0.25">
      <c r="A5603" t="s">
        <v>740</v>
      </c>
      <c r="B5603">
        <v>2020</v>
      </c>
      <c r="C5603" t="s">
        <v>700</v>
      </c>
      <c r="D5603">
        <v>0.77400000000000002</v>
      </c>
      <c r="E5603">
        <v>0.73129999999999995</v>
      </c>
      <c r="F5603">
        <v>0.72209999999999996</v>
      </c>
      <c r="G5603">
        <v>0.73399999999999999</v>
      </c>
      <c r="H5603">
        <v>0.69120000000000004</v>
      </c>
      <c r="I5603">
        <v>0.68959999999999999</v>
      </c>
      <c r="J5603">
        <v>0.77400000000000002</v>
      </c>
      <c r="K5603">
        <v>0.68220000000000003</v>
      </c>
      <c r="L5603">
        <v>0.65149999999999997</v>
      </c>
    </row>
    <row r="5604" spans="1:12" x14ac:dyDescent="0.25">
      <c r="A5604" t="s">
        <v>740</v>
      </c>
      <c r="B5604">
        <v>2020</v>
      </c>
      <c r="C5604" t="s">
        <v>699</v>
      </c>
      <c r="D5604">
        <v>7.9699999999999993E-2</v>
      </c>
      <c r="E5604">
        <v>7.9699999999999993E-2</v>
      </c>
      <c r="F5604">
        <v>6.0699999999999997E-2</v>
      </c>
      <c r="G5604">
        <v>7.8700000000000006E-2</v>
      </c>
      <c r="H5604">
        <v>6.0699999999999997E-2</v>
      </c>
      <c r="I5604">
        <v>6.0699999999999997E-2</v>
      </c>
      <c r="J5604">
        <v>7.9699999999999993E-2</v>
      </c>
      <c r="K5604">
        <v>6.0699999999999997E-2</v>
      </c>
      <c r="L5604">
        <v>6.0699999999999997E-2</v>
      </c>
    </row>
    <row r="5605" spans="1:12" x14ac:dyDescent="0.25">
      <c r="A5605" t="s">
        <v>740</v>
      </c>
      <c r="B5605">
        <v>2020</v>
      </c>
      <c r="C5605" t="s">
        <v>702</v>
      </c>
      <c r="D5605">
        <v>0.1409</v>
      </c>
      <c r="E5605">
        <v>0.1409</v>
      </c>
      <c r="F5605">
        <v>5.3199999999999997E-2</v>
      </c>
      <c r="G5605">
        <v>0.1268</v>
      </c>
      <c r="H5605">
        <v>5.3199999999999997E-2</v>
      </c>
      <c r="I5605">
        <v>5.1799999999999999E-2</v>
      </c>
      <c r="J5605">
        <v>0.1409</v>
      </c>
      <c r="K5605">
        <v>5.3199999999999997E-2</v>
      </c>
      <c r="L5605">
        <v>5.1799999999999999E-2</v>
      </c>
    </row>
    <row r="5606" spans="1:12" x14ac:dyDescent="0.25">
      <c r="A5606" t="s">
        <v>740</v>
      </c>
      <c r="B5606">
        <v>2020</v>
      </c>
      <c r="C5606" t="s">
        <v>701</v>
      </c>
      <c r="D5606">
        <v>0.92159999999999997</v>
      </c>
      <c r="E5606">
        <v>0.92159999999999997</v>
      </c>
      <c r="F5606">
        <v>0.92159999999999997</v>
      </c>
      <c r="G5606">
        <v>0.88829999999999998</v>
      </c>
      <c r="H5606">
        <v>0.92159999999999997</v>
      </c>
      <c r="I5606">
        <v>0.88829999999999998</v>
      </c>
      <c r="J5606">
        <v>0.92159999999999997</v>
      </c>
      <c r="K5606">
        <v>0.92159999999999997</v>
      </c>
      <c r="L5606">
        <v>0.88829999999999998</v>
      </c>
    </row>
    <row r="5607" spans="1:12" x14ac:dyDescent="0.25">
      <c r="A5607" t="s">
        <v>740</v>
      </c>
      <c r="B5607">
        <v>2020</v>
      </c>
      <c r="C5607" t="s">
        <v>698</v>
      </c>
      <c r="D5607">
        <v>0.66710000000000003</v>
      </c>
      <c r="E5607">
        <v>0.66710000000000003</v>
      </c>
      <c r="F5607">
        <v>0.66710000000000003</v>
      </c>
      <c r="G5607">
        <v>0.65759999999999996</v>
      </c>
      <c r="H5607">
        <v>0.66710000000000003</v>
      </c>
      <c r="I5607">
        <v>0.65759999999999996</v>
      </c>
      <c r="J5607">
        <v>0.66710000000000003</v>
      </c>
      <c r="K5607">
        <v>0.66710000000000003</v>
      </c>
      <c r="L5607">
        <v>0.65759999999999996</v>
      </c>
    </row>
    <row r="5608" spans="1:12" x14ac:dyDescent="0.25">
      <c r="A5608" t="s">
        <v>740</v>
      </c>
      <c r="B5608">
        <v>2020</v>
      </c>
      <c r="C5608" t="s">
        <v>697</v>
      </c>
      <c r="D5608">
        <v>2.6110000000000002</v>
      </c>
      <c r="E5608">
        <v>2.5682</v>
      </c>
      <c r="F5608">
        <v>2.4523999999999999</v>
      </c>
      <c r="G5608">
        <v>2.5102000000000002</v>
      </c>
      <c r="H5608">
        <v>2.4215</v>
      </c>
      <c r="I5608">
        <v>2.3727999999999998</v>
      </c>
      <c r="J5608">
        <v>2.6110000000000002</v>
      </c>
      <c r="K5608">
        <v>2.4125000000000001</v>
      </c>
      <c r="L5608">
        <v>2.3348</v>
      </c>
    </row>
    <row r="5609" spans="1:12" x14ac:dyDescent="0.25">
      <c r="A5609" t="s">
        <v>741</v>
      </c>
      <c r="B5609">
        <v>2020</v>
      </c>
      <c r="C5609" t="s">
        <v>703</v>
      </c>
      <c r="D5609">
        <v>3.15E-2</v>
      </c>
      <c r="E5609">
        <v>3.15E-2</v>
      </c>
      <c r="F5609">
        <v>3.15E-2</v>
      </c>
      <c r="G5609">
        <v>2.8400000000000002E-2</v>
      </c>
      <c r="H5609">
        <v>3.15E-2</v>
      </c>
      <c r="I5609">
        <v>2.8400000000000002E-2</v>
      </c>
      <c r="J5609">
        <v>3.15E-2</v>
      </c>
      <c r="K5609">
        <v>3.15E-2</v>
      </c>
      <c r="L5609">
        <v>2.8400000000000002E-2</v>
      </c>
    </row>
    <row r="5610" spans="1:12" x14ac:dyDescent="0.25">
      <c r="A5610" t="s">
        <v>741</v>
      </c>
      <c r="B5610">
        <v>2020</v>
      </c>
      <c r="C5610" t="s">
        <v>701</v>
      </c>
      <c r="D5610">
        <v>0.87529999999999997</v>
      </c>
      <c r="E5610">
        <v>0.87529999999999997</v>
      </c>
      <c r="F5610">
        <v>0.87529999999999997</v>
      </c>
      <c r="G5610">
        <v>0.84289999999999998</v>
      </c>
      <c r="H5610">
        <v>0.87529999999999997</v>
      </c>
      <c r="I5610">
        <v>0.84289999999999998</v>
      </c>
      <c r="J5610">
        <v>0.87529999999999997</v>
      </c>
      <c r="K5610">
        <v>0.87529999999999997</v>
      </c>
      <c r="L5610">
        <v>0.84289999999999998</v>
      </c>
    </row>
    <row r="5611" spans="1:12" x14ac:dyDescent="0.25">
      <c r="A5611" t="s">
        <v>741</v>
      </c>
      <c r="B5611">
        <v>2020</v>
      </c>
      <c r="C5611" t="s">
        <v>699</v>
      </c>
      <c r="D5611">
        <v>9.0899999999999995E-2</v>
      </c>
      <c r="E5611">
        <v>9.0899999999999995E-2</v>
      </c>
      <c r="F5611">
        <v>6.93E-2</v>
      </c>
      <c r="G5611">
        <v>8.9700000000000002E-2</v>
      </c>
      <c r="H5611">
        <v>6.93E-2</v>
      </c>
      <c r="I5611">
        <v>6.93E-2</v>
      </c>
      <c r="J5611">
        <v>9.0899999999999995E-2</v>
      </c>
      <c r="K5611">
        <v>6.93E-2</v>
      </c>
      <c r="L5611">
        <v>6.93E-2</v>
      </c>
    </row>
    <row r="5612" spans="1:12" x14ac:dyDescent="0.25">
      <c r="A5612" t="s">
        <v>741</v>
      </c>
      <c r="B5612">
        <v>2020</v>
      </c>
      <c r="C5612" t="s">
        <v>702</v>
      </c>
      <c r="D5612">
        <v>0.16070000000000001</v>
      </c>
      <c r="E5612">
        <v>0.16070000000000001</v>
      </c>
      <c r="F5612">
        <v>6.0699999999999997E-2</v>
      </c>
      <c r="G5612">
        <v>0.14460000000000001</v>
      </c>
      <c r="H5612">
        <v>6.0699999999999997E-2</v>
      </c>
      <c r="I5612">
        <v>5.8999999999999997E-2</v>
      </c>
      <c r="J5612">
        <v>0.16070000000000001</v>
      </c>
      <c r="K5612">
        <v>6.0699999999999997E-2</v>
      </c>
      <c r="L5612">
        <v>5.8999999999999997E-2</v>
      </c>
    </row>
    <row r="5613" spans="1:12" x14ac:dyDescent="0.25">
      <c r="A5613" t="s">
        <v>741</v>
      </c>
      <c r="B5613">
        <v>2020</v>
      </c>
      <c r="C5613" t="s">
        <v>700</v>
      </c>
      <c r="D5613">
        <v>0.88270000000000004</v>
      </c>
      <c r="E5613">
        <v>0.83399999999999996</v>
      </c>
      <c r="F5613">
        <v>0.82350000000000001</v>
      </c>
      <c r="G5613">
        <v>0.83709999999999996</v>
      </c>
      <c r="H5613">
        <v>0.7883</v>
      </c>
      <c r="I5613">
        <v>0.78639999999999999</v>
      </c>
      <c r="J5613">
        <v>0.88270000000000004</v>
      </c>
      <c r="K5613">
        <v>0.77800000000000002</v>
      </c>
      <c r="L5613">
        <v>0.74309999999999998</v>
      </c>
    </row>
    <row r="5614" spans="1:12" x14ac:dyDescent="0.25">
      <c r="A5614" t="s">
        <v>741</v>
      </c>
      <c r="B5614">
        <v>2020</v>
      </c>
      <c r="C5614" t="s">
        <v>697</v>
      </c>
      <c r="D5614">
        <v>2.5735000000000001</v>
      </c>
      <c r="E5614">
        <v>2.5247000000000002</v>
      </c>
      <c r="F5614">
        <v>2.3925999999999998</v>
      </c>
      <c r="G5614">
        <v>2.4641999999999999</v>
      </c>
      <c r="H5614">
        <v>2.3574000000000002</v>
      </c>
      <c r="I5614">
        <v>2.3075000000000001</v>
      </c>
      <c r="J5614">
        <v>2.5735000000000001</v>
      </c>
      <c r="K5614">
        <v>2.3471000000000002</v>
      </c>
      <c r="L5614">
        <v>2.2641</v>
      </c>
    </row>
    <row r="5615" spans="1:12" x14ac:dyDescent="0.25">
      <c r="A5615" t="s">
        <v>741</v>
      </c>
      <c r="B5615">
        <v>2020</v>
      </c>
      <c r="C5615" t="s">
        <v>698</v>
      </c>
      <c r="D5615">
        <v>0.53239999999999998</v>
      </c>
      <c r="E5615">
        <v>0.53239999999999998</v>
      </c>
      <c r="F5615">
        <v>0.53239999999999998</v>
      </c>
      <c r="G5615">
        <v>0.52149999999999996</v>
      </c>
      <c r="H5615">
        <v>0.53239999999999998</v>
      </c>
      <c r="I5615">
        <v>0.52149999999999996</v>
      </c>
      <c r="J5615">
        <v>0.53239999999999998</v>
      </c>
      <c r="K5615">
        <v>0.53239999999999998</v>
      </c>
      <c r="L5615">
        <v>0.52149999999999996</v>
      </c>
    </row>
    <row r="5616" spans="1:12" x14ac:dyDescent="0.25">
      <c r="A5616" t="s">
        <v>742</v>
      </c>
      <c r="B5616">
        <v>2020</v>
      </c>
      <c r="C5616" t="s">
        <v>702</v>
      </c>
      <c r="D5616">
        <v>0.48220000000000002</v>
      </c>
      <c r="E5616">
        <v>0.48220000000000002</v>
      </c>
      <c r="F5616">
        <v>0.18210000000000001</v>
      </c>
      <c r="G5616">
        <v>0.434</v>
      </c>
      <c r="H5616">
        <v>0.18210000000000001</v>
      </c>
      <c r="I5616">
        <v>0.1772</v>
      </c>
      <c r="J5616">
        <v>0.48220000000000002</v>
      </c>
      <c r="K5616">
        <v>0.18210000000000001</v>
      </c>
      <c r="L5616">
        <v>0.1772</v>
      </c>
    </row>
    <row r="5617" spans="1:12" x14ac:dyDescent="0.25">
      <c r="A5617" t="s">
        <v>742</v>
      </c>
      <c r="B5617">
        <v>2020</v>
      </c>
      <c r="C5617" t="s">
        <v>703</v>
      </c>
      <c r="D5617">
        <v>9.4600000000000004E-2</v>
      </c>
      <c r="E5617">
        <v>9.4600000000000004E-2</v>
      </c>
      <c r="F5617">
        <v>9.4600000000000004E-2</v>
      </c>
      <c r="G5617">
        <v>8.5099999999999995E-2</v>
      </c>
      <c r="H5617">
        <v>9.4600000000000004E-2</v>
      </c>
      <c r="I5617">
        <v>8.5099999999999995E-2</v>
      </c>
      <c r="J5617">
        <v>9.4600000000000004E-2</v>
      </c>
      <c r="K5617">
        <v>9.4600000000000004E-2</v>
      </c>
      <c r="L5617">
        <v>8.5099999999999995E-2</v>
      </c>
    </row>
    <row r="5618" spans="1:12" x14ac:dyDescent="0.25">
      <c r="A5618" t="s">
        <v>742</v>
      </c>
      <c r="B5618">
        <v>2020</v>
      </c>
      <c r="C5618" t="s">
        <v>701</v>
      </c>
      <c r="D5618">
        <v>2.4809000000000001</v>
      </c>
      <c r="E5618">
        <v>2.4809000000000001</v>
      </c>
      <c r="F5618">
        <v>2.4809000000000001</v>
      </c>
      <c r="G5618">
        <v>2.3935</v>
      </c>
      <c r="H5618">
        <v>2.4809000000000001</v>
      </c>
      <c r="I5618">
        <v>2.3935</v>
      </c>
      <c r="J5618">
        <v>2.4809000000000001</v>
      </c>
      <c r="K5618">
        <v>2.4809000000000001</v>
      </c>
      <c r="L5618">
        <v>2.3935</v>
      </c>
    </row>
    <row r="5619" spans="1:12" x14ac:dyDescent="0.25">
      <c r="A5619" t="s">
        <v>742</v>
      </c>
      <c r="B5619">
        <v>2020</v>
      </c>
      <c r="C5619" t="s">
        <v>697</v>
      </c>
      <c r="D5619">
        <v>7.5968</v>
      </c>
      <c r="E5619">
        <v>7.4505999999999997</v>
      </c>
      <c r="F5619">
        <v>7.0541</v>
      </c>
      <c r="G5619">
        <v>7.2786999999999997</v>
      </c>
      <c r="H5619">
        <v>6.9484000000000004</v>
      </c>
      <c r="I5619">
        <v>6.8083999999999998</v>
      </c>
      <c r="J5619">
        <v>7.5968</v>
      </c>
      <c r="K5619">
        <v>6.9175000000000004</v>
      </c>
      <c r="L5619">
        <v>6.6782000000000004</v>
      </c>
    </row>
    <row r="5620" spans="1:12" x14ac:dyDescent="0.25">
      <c r="A5620" t="s">
        <v>742</v>
      </c>
      <c r="B5620">
        <v>2020</v>
      </c>
      <c r="C5620" t="s">
        <v>698</v>
      </c>
      <c r="D5620">
        <v>1.6169</v>
      </c>
      <c r="E5620">
        <v>1.6169</v>
      </c>
      <c r="F5620">
        <v>1.6169</v>
      </c>
      <c r="G5620">
        <v>1.5843</v>
      </c>
      <c r="H5620">
        <v>1.6169</v>
      </c>
      <c r="I5620">
        <v>1.5843</v>
      </c>
      <c r="J5620">
        <v>1.6169</v>
      </c>
      <c r="K5620">
        <v>1.6169</v>
      </c>
      <c r="L5620">
        <v>1.5843</v>
      </c>
    </row>
    <row r="5621" spans="1:12" x14ac:dyDescent="0.25">
      <c r="A5621" t="s">
        <v>742</v>
      </c>
      <c r="B5621">
        <v>2020</v>
      </c>
      <c r="C5621" t="s">
        <v>700</v>
      </c>
      <c r="D5621">
        <v>2.6494</v>
      </c>
      <c r="E5621">
        <v>2.5030999999999999</v>
      </c>
      <c r="F5621">
        <v>2.4716999999999998</v>
      </c>
      <c r="G5621">
        <v>2.5125000000000002</v>
      </c>
      <c r="H5621">
        <v>2.3660000000000001</v>
      </c>
      <c r="I5621">
        <v>2.3603999999999998</v>
      </c>
      <c r="J5621">
        <v>2.6494</v>
      </c>
      <c r="K5621">
        <v>2.3351000000000002</v>
      </c>
      <c r="L5621">
        <v>2.2302</v>
      </c>
    </row>
    <row r="5622" spans="1:12" x14ac:dyDescent="0.25">
      <c r="A5622" t="s">
        <v>742</v>
      </c>
      <c r="B5622">
        <v>2020</v>
      </c>
      <c r="C5622" t="s">
        <v>699</v>
      </c>
      <c r="D5622">
        <v>0.27279999999999999</v>
      </c>
      <c r="E5622">
        <v>0.27279999999999999</v>
      </c>
      <c r="F5622">
        <v>0.2079</v>
      </c>
      <c r="G5622">
        <v>0.26929999999999998</v>
      </c>
      <c r="H5622">
        <v>0.2079</v>
      </c>
      <c r="I5622">
        <v>0.2079</v>
      </c>
      <c r="J5622">
        <v>0.27279999999999999</v>
      </c>
      <c r="K5622">
        <v>0.2079</v>
      </c>
      <c r="L5622">
        <v>0.2079</v>
      </c>
    </row>
    <row r="5623" spans="1:12" x14ac:dyDescent="0.25">
      <c r="A5623" t="s">
        <v>743</v>
      </c>
      <c r="B5623">
        <v>2020</v>
      </c>
      <c r="C5623" t="s">
        <v>702</v>
      </c>
      <c r="D5623">
        <v>4.3499999999999997E-2</v>
      </c>
      <c r="E5623">
        <v>4.3499999999999997E-2</v>
      </c>
      <c r="F5623">
        <v>1.6400000000000001E-2</v>
      </c>
      <c r="G5623">
        <v>3.9199999999999999E-2</v>
      </c>
      <c r="H5623">
        <v>1.6400000000000001E-2</v>
      </c>
      <c r="I5623">
        <v>1.6E-2</v>
      </c>
      <c r="J5623">
        <v>4.3499999999999997E-2</v>
      </c>
      <c r="K5623">
        <v>1.6400000000000001E-2</v>
      </c>
      <c r="L5623">
        <v>1.6E-2</v>
      </c>
    </row>
    <row r="5624" spans="1:12" x14ac:dyDescent="0.25">
      <c r="A5624" t="s">
        <v>743</v>
      </c>
      <c r="B5624">
        <v>2020</v>
      </c>
      <c r="C5624" t="s">
        <v>699</v>
      </c>
      <c r="D5624">
        <v>2.46E-2</v>
      </c>
      <c r="E5624">
        <v>2.46E-2</v>
      </c>
      <c r="F5624">
        <v>1.8800000000000001E-2</v>
      </c>
      <c r="G5624">
        <v>2.4299999999999999E-2</v>
      </c>
      <c r="H5624">
        <v>1.8800000000000001E-2</v>
      </c>
      <c r="I5624">
        <v>1.8800000000000001E-2</v>
      </c>
      <c r="J5624">
        <v>2.46E-2</v>
      </c>
      <c r="K5624">
        <v>1.8800000000000001E-2</v>
      </c>
      <c r="L5624">
        <v>1.8800000000000001E-2</v>
      </c>
    </row>
    <row r="5625" spans="1:12" x14ac:dyDescent="0.25">
      <c r="A5625" t="s">
        <v>743</v>
      </c>
      <c r="B5625">
        <v>2020</v>
      </c>
      <c r="C5625" t="s">
        <v>700</v>
      </c>
      <c r="D5625">
        <v>0.23910000000000001</v>
      </c>
      <c r="E5625">
        <v>0.22589999999999999</v>
      </c>
      <c r="F5625">
        <v>0.22309999999999999</v>
      </c>
      <c r="G5625">
        <v>0.2268</v>
      </c>
      <c r="H5625">
        <v>0.21360000000000001</v>
      </c>
      <c r="I5625">
        <v>0.21310000000000001</v>
      </c>
      <c r="J5625">
        <v>0.23910000000000001</v>
      </c>
      <c r="K5625">
        <v>0.21079999999999999</v>
      </c>
      <c r="L5625">
        <v>0.20130000000000001</v>
      </c>
    </row>
    <row r="5626" spans="1:12" x14ac:dyDescent="0.25">
      <c r="A5626" t="s">
        <v>743</v>
      </c>
      <c r="B5626">
        <v>2020</v>
      </c>
      <c r="C5626" t="s">
        <v>701</v>
      </c>
      <c r="D5626">
        <v>0.21410000000000001</v>
      </c>
      <c r="E5626">
        <v>0.21410000000000001</v>
      </c>
      <c r="F5626">
        <v>0.21410000000000001</v>
      </c>
      <c r="G5626">
        <v>0.20649999999999999</v>
      </c>
      <c r="H5626">
        <v>0.21410000000000001</v>
      </c>
      <c r="I5626">
        <v>0.20649999999999999</v>
      </c>
      <c r="J5626">
        <v>0.21410000000000001</v>
      </c>
      <c r="K5626">
        <v>0.21410000000000001</v>
      </c>
      <c r="L5626">
        <v>0.20649999999999999</v>
      </c>
    </row>
    <row r="5627" spans="1:12" x14ac:dyDescent="0.25">
      <c r="A5627" t="s">
        <v>743</v>
      </c>
      <c r="B5627">
        <v>2020</v>
      </c>
      <c r="C5627" t="s">
        <v>697</v>
      </c>
      <c r="D5627">
        <v>0.66820000000000002</v>
      </c>
      <c r="E5627">
        <v>0.65500000000000003</v>
      </c>
      <c r="F5627">
        <v>0.61919999999999997</v>
      </c>
      <c r="G5627">
        <v>0.63970000000000005</v>
      </c>
      <c r="H5627">
        <v>0.60970000000000002</v>
      </c>
      <c r="I5627">
        <v>0.59730000000000005</v>
      </c>
      <c r="J5627">
        <v>0.66820000000000002</v>
      </c>
      <c r="K5627">
        <v>0.6069</v>
      </c>
      <c r="L5627">
        <v>0.58550000000000002</v>
      </c>
    </row>
    <row r="5628" spans="1:12" x14ac:dyDescent="0.25">
      <c r="A5628" t="s">
        <v>743</v>
      </c>
      <c r="B5628">
        <v>2020</v>
      </c>
      <c r="C5628" t="s">
        <v>698</v>
      </c>
      <c r="D5628">
        <v>0.13830000000000001</v>
      </c>
      <c r="E5628">
        <v>0.13830000000000001</v>
      </c>
      <c r="F5628">
        <v>0.13830000000000001</v>
      </c>
      <c r="G5628">
        <v>0.1353</v>
      </c>
      <c r="H5628">
        <v>0.13830000000000001</v>
      </c>
      <c r="I5628">
        <v>0.1353</v>
      </c>
      <c r="J5628">
        <v>0.13830000000000001</v>
      </c>
      <c r="K5628">
        <v>0.13830000000000001</v>
      </c>
      <c r="L5628">
        <v>0.1353</v>
      </c>
    </row>
    <row r="5629" spans="1:12" x14ac:dyDescent="0.25">
      <c r="A5629" t="s">
        <v>743</v>
      </c>
      <c r="B5629">
        <v>2020</v>
      </c>
      <c r="C5629" t="s">
        <v>703</v>
      </c>
      <c r="D5629">
        <v>8.5000000000000006E-3</v>
      </c>
      <c r="E5629">
        <v>8.5000000000000006E-3</v>
      </c>
      <c r="F5629">
        <v>8.5000000000000006E-3</v>
      </c>
      <c r="G5629">
        <v>7.7000000000000002E-3</v>
      </c>
      <c r="H5629">
        <v>8.5000000000000006E-3</v>
      </c>
      <c r="I5629">
        <v>7.7000000000000002E-3</v>
      </c>
      <c r="J5629">
        <v>8.5000000000000006E-3</v>
      </c>
      <c r="K5629">
        <v>8.5000000000000006E-3</v>
      </c>
      <c r="L5629">
        <v>7.7000000000000002E-3</v>
      </c>
    </row>
    <row r="5630" spans="1:12" x14ac:dyDescent="0.25">
      <c r="A5630" t="s">
        <v>744</v>
      </c>
      <c r="B5630">
        <v>2020</v>
      </c>
      <c r="C5630" t="s">
        <v>703</v>
      </c>
      <c r="D5630">
        <v>3.5700000000000003E-2</v>
      </c>
      <c r="E5630">
        <v>3.5700000000000003E-2</v>
      </c>
      <c r="F5630">
        <v>3.5700000000000003E-2</v>
      </c>
      <c r="G5630">
        <v>3.2099999999999997E-2</v>
      </c>
      <c r="H5630">
        <v>3.5700000000000003E-2</v>
      </c>
      <c r="I5630">
        <v>3.2099999999999997E-2</v>
      </c>
      <c r="J5630">
        <v>3.5700000000000003E-2</v>
      </c>
      <c r="K5630">
        <v>3.5700000000000003E-2</v>
      </c>
      <c r="L5630">
        <v>3.2099999999999997E-2</v>
      </c>
    </row>
    <row r="5631" spans="1:12" x14ac:dyDescent="0.25">
      <c r="A5631" t="s">
        <v>744</v>
      </c>
      <c r="B5631">
        <v>2020</v>
      </c>
      <c r="C5631" t="s">
        <v>701</v>
      </c>
      <c r="D5631">
        <v>1.2132000000000001</v>
      </c>
      <c r="E5631">
        <v>1.2132000000000001</v>
      </c>
      <c r="F5631">
        <v>1.2132000000000001</v>
      </c>
      <c r="G5631">
        <v>1.1695</v>
      </c>
      <c r="H5631">
        <v>1.2132000000000001</v>
      </c>
      <c r="I5631">
        <v>1.1695</v>
      </c>
      <c r="J5631">
        <v>1.2132000000000001</v>
      </c>
      <c r="K5631">
        <v>1.2132000000000001</v>
      </c>
      <c r="L5631">
        <v>1.1695</v>
      </c>
    </row>
    <row r="5632" spans="1:12" x14ac:dyDescent="0.25">
      <c r="A5632" t="s">
        <v>744</v>
      </c>
      <c r="B5632">
        <v>2020</v>
      </c>
      <c r="C5632" t="s">
        <v>702</v>
      </c>
      <c r="D5632">
        <v>0.18190000000000001</v>
      </c>
      <c r="E5632">
        <v>0.18190000000000001</v>
      </c>
      <c r="F5632">
        <v>6.8699999999999997E-2</v>
      </c>
      <c r="G5632">
        <v>0.16370000000000001</v>
      </c>
      <c r="H5632">
        <v>6.8699999999999997E-2</v>
      </c>
      <c r="I5632">
        <v>6.6799999999999998E-2</v>
      </c>
      <c r="J5632">
        <v>0.18190000000000001</v>
      </c>
      <c r="K5632">
        <v>6.8699999999999997E-2</v>
      </c>
      <c r="L5632">
        <v>6.6799999999999998E-2</v>
      </c>
    </row>
    <row r="5633" spans="1:12" x14ac:dyDescent="0.25">
      <c r="A5633" t="s">
        <v>744</v>
      </c>
      <c r="B5633">
        <v>2020</v>
      </c>
      <c r="C5633" t="s">
        <v>698</v>
      </c>
      <c r="D5633">
        <v>0.72460000000000002</v>
      </c>
      <c r="E5633">
        <v>0.72460000000000002</v>
      </c>
      <c r="F5633">
        <v>0.72460000000000002</v>
      </c>
      <c r="G5633">
        <v>0.71220000000000006</v>
      </c>
      <c r="H5633">
        <v>0.72460000000000002</v>
      </c>
      <c r="I5633">
        <v>0.71220000000000006</v>
      </c>
      <c r="J5633">
        <v>0.72460000000000002</v>
      </c>
      <c r="K5633">
        <v>0.72460000000000002</v>
      </c>
      <c r="L5633">
        <v>0.71220000000000006</v>
      </c>
    </row>
    <row r="5634" spans="1:12" x14ac:dyDescent="0.25">
      <c r="A5634" t="s">
        <v>744</v>
      </c>
      <c r="B5634">
        <v>2020</v>
      </c>
      <c r="C5634" t="s">
        <v>697</v>
      </c>
      <c r="D5634">
        <v>3.2574000000000001</v>
      </c>
      <c r="E5634">
        <v>3.2021999999999999</v>
      </c>
      <c r="F5634">
        <v>3.0527000000000002</v>
      </c>
      <c r="G5634">
        <v>3.1267</v>
      </c>
      <c r="H5634">
        <v>3.0129000000000001</v>
      </c>
      <c r="I5634">
        <v>2.9493</v>
      </c>
      <c r="J5634">
        <v>3.2574000000000001</v>
      </c>
      <c r="K5634">
        <v>3.0011999999999999</v>
      </c>
      <c r="L5634">
        <v>2.9001999999999999</v>
      </c>
    </row>
    <row r="5635" spans="1:12" x14ac:dyDescent="0.25">
      <c r="A5635" t="s">
        <v>744</v>
      </c>
      <c r="B5635">
        <v>2020</v>
      </c>
      <c r="C5635" t="s">
        <v>700</v>
      </c>
      <c r="D5635">
        <v>0.99919999999999998</v>
      </c>
      <c r="E5635">
        <v>0.94399999999999995</v>
      </c>
      <c r="F5635">
        <v>0.93220000000000003</v>
      </c>
      <c r="G5635">
        <v>0.9476</v>
      </c>
      <c r="H5635">
        <v>0.89229999999999998</v>
      </c>
      <c r="I5635">
        <v>0.89019999999999999</v>
      </c>
      <c r="J5635">
        <v>0.99919999999999998</v>
      </c>
      <c r="K5635">
        <v>0.88070000000000004</v>
      </c>
      <c r="L5635">
        <v>0.84109999999999996</v>
      </c>
    </row>
    <row r="5636" spans="1:12" x14ac:dyDescent="0.25">
      <c r="A5636" t="s">
        <v>744</v>
      </c>
      <c r="B5636">
        <v>2020</v>
      </c>
      <c r="C5636" t="s">
        <v>699</v>
      </c>
      <c r="D5636">
        <v>0.10290000000000001</v>
      </c>
      <c r="E5636">
        <v>0.10290000000000001</v>
      </c>
      <c r="F5636">
        <v>7.8399999999999997E-2</v>
      </c>
      <c r="G5636">
        <v>0.1016</v>
      </c>
      <c r="H5636">
        <v>7.8399999999999997E-2</v>
      </c>
      <c r="I5636">
        <v>7.8399999999999997E-2</v>
      </c>
      <c r="J5636">
        <v>0.10290000000000001</v>
      </c>
      <c r="K5636">
        <v>7.8399999999999997E-2</v>
      </c>
      <c r="L5636">
        <v>7.8399999999999997E-2</v>
      </c>
    </row>
    <row r="5637" spans="1:12" x14ac:dyDescent="0.25">
      <c r="A5637" t="s">
        <v>745</v>
      </c>
      <c r="B5637">
        <v>2020</v>
      </c>
      <c r="C5637" t="s">
        <v>702</v>
      </c>
      <c r="D5637">
        <v>3.0200000000000001E-2</v>
      </c>
      <c r="E5637">
        <v>3.0200000000000001E-2</v>
      </c>
      <c r="F5637">
        <v>1.14E-2</v>
      </c>
      <c r="G5637">
        <v>2.7199999999999998E-2</v>
      </c>
      <c r="H5637">
        <v>1.14E-2</v>
      </c>
      <c r="I5637">
        <v>1.11E-2</v>
      </c>
      <c r="J5637">
        <v>3.0200000000000001E-2</v>
      </c>
      <c r="K5637">
        <v>1.14E-2</v>
      </c>
      <c r="L5637">
        <v>1.11E-2</v>
      </c>
    </row>
    <row r="5638" spans="1:12" x14ac:dyDescent="0.25">
      <c r="A5638" t="s">
        <v>745</v>
      </c>
      <c r="B5638">
        <v>2020</v>
      </c>
      <c r="C5638" t="s">
        <v>703</v>
      </c>
      <c r="D5638">
        <v>5.8999999999999999E-3</v>
      </c>
      <c r="E5638">
        <v>5.8999999999999999E-3</v>
      </c>
      <c r="F5638">
        <v>5.8999999999999999E-3</v>
      </c>
      <c r="G5638">
        <v>5.3E-3</v>
      </c>
      <c r="H5638">
        <v>5.8999999999999999E-3</v>
      </c>
      <c r="I5638">
        <v>5.3E-3</v>
      </c>
      <c r="J5638">
        <v>5.8999999999999999E-3</v>
      </c>
      <c r="K5638">
        <v>5.8999999999999999E-3</v>
      </c>
      <c r="L5638">
        <v>5.3E-3</v>
      </c>
    </row>
    <row r="5639" spans="1:12" x14ac:dyDescent="0.25">
      <c r="A5639" t="s">
        <v>745</v>
      </c>
      <c r="B5639">
        <v>2020</v>
      </c>
      <c r="C5639" t="s">
        <v>699</v>
      </c>
      <c r="D5639">
        <v>1.7100000000000001E-2</v>
      </c>
      <c r="E5639">
        <v>1.7100000000000001E-2</v>
      </c>
      <c r="F5639">
        <v>1.2999999999999999E-2</v>
      </c>
      <c r="G5639">
        <v>1.6899999999999998E-2</v>
      </c>
      <c r="H5639">
        <v>1.2999999999999999E-2</v>
      </c>
      <c r="I5639">
        <v>1.2999999999999999E-2</v>
      </c>
      <c r="J5639">
        <v>1.7100000000000001E-2</v>
      </c>
      <c r="K5639">
        <v>1.2999999999999999E-2</v>
      </c>
      <c r="L5639">
        <v>1.2999999999999999E-2</v>
      </c>
    </row>
    <row r="5640" spans="1:12" x14ac:dyDescent="0.25">
      <c r="A5640" t="s">
        <v>745</v>
      </c>
      <c r="B5640">
        <v>2020</v>
      </c>
      <c r="C5640" t="s">
        <v>697</v>
      </c>
      <c r="D5640">
        <v>0.54569999999999996</v>
      </c>
      <c r="E5640">
        <v>0.53649999999999998</v>
      </c>
      <c r="F5640">
        <v>0.51160000000000005</v>
      </c>
      <c r="G5640">
        <v>0.52400000000000002</v>
      </c>
      <c r="H5640">
        <v>0.505</v>
      </c>
      <c r="I5640">
        <v>0.4945</v>
      </c>
      <c r="J5640">
        <v>0.54569999999999996</v>
      </c>
      <c r="K5640">
        <v>0.50309999999999999</v>
      </c>
      <c r="L5640">
        <v>0.48630000000000001</v>
      </c>
    </row>
    <row r="5641" spans="1:12" x14ac:dyDescent="0.25">
      <c r="A5641" t="s">
        <v>745</v>
      </c>
      <c r="B5641">
        <v>2020</v>
      </c>
      <c r="C5641" t="s">
        <v>701</v>
      </c>
      <c r="D5641">
        <v>0.1973</v>
      </c>
      <c r="E5641">
        <v>0.1973</v>
      </c>
      <c r="F5641">
        <v>0.1973</v>
      </c>
      <c r="G5641">
        <v>0.19</v>
      </c>
      <c r="H5641">
        <v>0.1973</v>
      </c>
      <c r="I5641">
        <v>0.19</v>
      </c>
      <c r="J5641">
        <v>0.1973</v>
      </c>
      <c r="K5641">
        <v>0.1973</v>
      </c>
      <c r="L5641">
        <v>0.19</v>
      </c>
    </row>
    <row r="5642" spans="1:12" x14ac:dyDescent="0.25">
      <c r="A5642" t="s">
        <v>745</v>
      </c>
      <c r="B5642">
        <v>2020</v>
      </c>
      <c r="C5642" t="s">
        <v>698</v>
      </c>
      <c r="D5642">
        <v>0.129</v>
      </c>
      <c r="E5642">
        <v>0.129</v>
      </c>
      <c r="F5642">
        <v>0.129</v>
      </c>
      <c r="G5642">
        <v>0.12690000000000001</v>
      </c>
      <c r="H5642">
        <v>0.129</v>
      </c>
      <c r="I5642">
        <v>0.12690000000000001</v>
      </c>
      <c r="J5642">
        <v>0.129</v>
      </c>
      <c r="K5642">
        <v>0.129</v>
      </c>
      <c r="L5642">
        <v>0.12690000000000001</v>
      </c>
    </row>
    <row r="5643" spans="1:12" x14ac:dyDescent="0.25">
      <c r="A5643" t="s">
        <v>745</v>
      </c>
      <c r="B5643">
        <v>2020</v>
      </c>
      <c r="C5643" t="s">
        <v>700</v>
      </c>
      <c r="D5643">
        <v>0.16619999999999999</v>
      </c>
      <c r="E5643">
        <v>0.157</v>
      </c>
      <c r="F5643">
        <v>0.155</v>
      </c>
      <c r="G5643">
        <v>0.15759999999999999</v>
      </c>
      <c r="H5643">
        <v>0.1484</v>
      </c>
      <c r="I5643">
        <v>0.14799999999999999</v>
      </c>
      <c r="J5643">
        <v>0.16619999999999999</v>
      </c>
      <c r="K5643">
        <v>0.1464</v>
      </c>
      <c r="L5643">
        <v>0.1399</v>
      </c>
    </row>
    <row r="5644" spans="1:12" x14ac:dyDescent="0.25">
      <c r="A5644" t="s">
        <v>746</v>
      </c>
      <c r="B5644">
        <v>2020</v>
      </c>
      <c r="C5644" t="s">
        <v>697</v>
      </c>
      <c r="D5644">
        <v>4.5266000000000002</v>
      </c>
      <c r="E5644">
        <v>4.4490999999999996</v>
      </c>
      <c r="F5644">
        <v>4.2388000000000003</v>
      </c>
      <c r="G5644">
        <v>4.3452999999999999</v>
      </c>
      <c r="H5644">
        <v>4.1828000000000003</v>
      </c>
      <c r="I5644">
        <v>4.0959000000000003</v>
      </c>
      <c r="J5644">
        <v>4.5266000000000002</v>
      </c>
      <c r="K5644">
        <v>4.1664000000000003</v>
      </c>
      <c r="L5644">
        <v>4.0269000000000004</v>
      </c>
    </row>
    <row r="5645" spans="1:12" x14ac:dyDescent="0.25">
      <c r="A5645" t="s">
        <v>746</v>
      </c>
      <c r="B5645">
        <v>2020</v>
      </c>
      <c r="C5645" t="s">
        <v>700</v>
      </c>
      <c r="D5645">
        <v>1.4049</v>
      </c>
      <c r="E5645">
        <v>1.3272999999999999</v>
      </c>
      <c r="F5645">
        <v>1.3106</v>
      </c>
      <c r="G5645">
        <v>1.3323</v>
      </c>
      <c r="H5645">
        <v>1.2545999999999999</v>
      </c>
      <c r="I5645">
        <v>1.2516</v>
      </c>
      <c r="J5645">
        <v>1.4049</v>
      </c>
      <c r="K5645">
        <v>1.2382</v>
      </c>
      <c r="L5645">
        <v>1.1826000000000001</v>
      </c>
    </row>
    <row r="5646" spans="1:12" x14ac:dyDescent="0.25">
      <c r="A5646" t="s">
        <v>746</v>
      </c>
      <c r="B5646">
        <v>2020</v>
      </c>
      <c r="C5646" t="s">
        <v>699</v>
      </c>
      <c r="D5646">
        <v>0.1447</v>
      </c>
      <c r="E5646">
        <v>0.1447</v>
      </c>
      <c r="F5646">
        <v>0.11020000000000001</v>
      </c>
      <c r="G5646">
        <v>0.14280000000000001</v>
      </c>
      <c r="H5646">
        <v>0.11020000000000001</v>
      </c>
      <c r="I5646">
        <v>0.11020000000000001</v>
      </c>
      <c r="J5646">
        <v>0.1447</v>
      </c>
      <c r="K5646">
        <v>0.11020000000000001</v>
      </c>
      <c r="L5646">
        <v>0.11020000000000001</v>
      </c>
    </row>
    <row r="5647" spans="1:12" x14ac:dyDescent="0.25">
      <c r="A5647" t="s">
        <v>746</v>
      </c>
      <c r="B5647">
        <v>2020</v>
      </c>
      <c r="C5647" t="s">
        <v>702</v>
      </c>
      <c r="D5647">
        <v>0.25569999999999998</v>
      </c>
      <c r="E5647">
        <v>0.25569999999999998</v>
      </c>
      <c r="F5647">
        <v>9.6600000000000005E-2</v>
      </c>
      <c r="G5647">
        <v>0.2301</v>
      </c>
      <c r="H5647">
        <v>9.6600000000000005E-2</v>
      </c>
      <c r="I5647">
        <v>9.4E-2</v>
      </c>
      <c r="J5647">
        <v>0.25569999999999998</v>
      </c>
      <c r="K5647">
        <v>9.6600000000000005E-2</v>
      </c>
      <c r="L5647">
        <v>9.4E-2</v>
      </c>
    </row>
    <row r="5648" spans="1:12" x14ac:dyDescent="0.25">
      <c r="A5648" t="s">
        <v>746</v>
      </c>
      <c r="B5648">
        <v>2020</v>
      </c>
      <c r="C5648" t="s">
        <v>701</v>
      </c>
      <c r="D5648">
        <v>1.6235999999999999</v>
      </c>
      <c r="E5648">
        <v>1.6235999999999999</v>
      </c>
      <c r="F5648">
        <v>1.6235999999999999</v>
      </c>
      <c r="G5648">
        <v>1.5647</v>
      </c>
      <c r="H5648">
        <v>1.6235999999999999</v>
      </c>
      <c r="I5648">
        <v>1.5647</v>
      </c>
      <c r="J5648">
        <v>1.6235999999999999</v>
      </c>
      <c r="K5648">
        <v>1.6235999999999999</v>
      </c>
      <c r="L5648">
        <v>1.5647</v>
      </c>
    </row>
    <row r="5649" spans="1:12" x14ac:dyDescent="0.25">
      <c r="A5649" t="s">
        <v>746</v>
      </c>
      <c r="B5649">
        <v>2020</v>
      </c>
      <c r="C5649" t="s">
        <v>703</v>
      </c>
      <c r="D5649">
        <v>5.0200000000000002E-2</v>
      </c>
      <c r="E5649">
        <v>5.0200000000000002E-2</v>
      </c>
      <c r="F5649">
        <v>5.0200000000000002E-2</v>
      </c>
      <c r="G5649">
        <v>4.5100000000000001E-2</v>
      </c>
      <c r="H5649">
        <v>5.0200000000000002E-2</v>
      </c>
      <c r="I5649">
        <v>4.5100000000000001E-2</v>
      </c>
      <c r="J5649">
        <v>5.0200000000000002E-2</v>
      </c>
      <c r="K5649">
        <v>5.0200000000000002E-2</v>
      </c>
      <c r="L5649">
        <v>4.5100000000000001E-2</v>
      </c>
    </row>
    <row r="5650" spans="1:12" x14ac:dyDescent="0.25">
      <c r="A5650" t="s">
        <v>746</v>
      </c>
      <c r="B5650">
        <v>2020</v>
      </c>
      <c r="C5650" t="s">
        <v>698</v>
      </c>
      <c r="D5650">
        <v>1.0476000000000001</v>
      </c>
      <c r="E5650">
        <v>1.0476000000000001</v>
      </c>
      <c r="F5650">
        <v>1.0476000000000001</v>
      </c>
      <c r="G5650">
        <v>1.0302</v>
      </c>
      <c r="H5650">
        <v>1.0476000000000001</v>
      </c>
      <c r="I5650">
        <v>1.0302</v>
      </c>
      <c r="J5650">
        <v>1.0476000000000001</v>
      </c>
      <c r="K5650">
        <v>1.0476000000000001</v>
      </c>
      <c r="L5650">
        <v>1.0302</v>
      </c>
    </row>
    <row r="5651" spans="1:12" x14ac:dyDescent="0.25">
      <c r="A5651" t="s">
        <v>747</v>
      </c>
      <c r="B5651">
        <v>2020</v>
      </c>
      <c r="C5651" t="s">
        <v>701</v>
      </c>
      <c r="D5651">
        <v>6.4067999999999996</v>
      </c>
      <c r="E5651">
        <v>6.4067999999999996</v>
      </c>
      <c r="F5651">
        <v>6.4067999999999996</v>
      </c>
      <c r="G5651">
        <v>6.1715999999999998</v>
      </c>
      <c r="H5651">
        <v>6.4067999999999996</v>
      </c>
      <c r="I5651">
        <v>6.1715999999999998</v>
      </c>
      <c r="J5651">
        <v>6.4067999999999996</v>
      </c>
      <c r="K5651">
        <v>6.4067999999999996</v>
      </c>
      <c r="L5651">
        <v>6.1715999999999998</v>
      </c>
    </row>
    <row r="5652" spans="1:12" x14ac:dyDescent="0.25">
      <c r="A5652" t="s">
        <v>747</v>
      </c>
      <c r="B5652">
        <v>2020</v>
      </c>
      <c r="C5652" t="s">
        <v>699</v>
      </c>
      <c r="D5652">
        <v>0.6109</v>
      </c>
      <c r="E5652">
        <v>0.6109</v>
      </c>
      <c r="F5652">
        <v>0.46550000000000002</v>
      </c>
      <c r="G5652">
        <v>0.60319999999999996</v>
      </c>
      <c r="H5652">
        <v>0.46550000000000002</v>
      </c>
      <c r="I5652">
        <v>0.46550000000000002</v>
      </c>
      <c r="J5652">
        <v>0.6109</v>
      </c>
      <c r="K5652">
        <v>0.46550000000000002</v>
      </c>
      <c r="L5652">
        <v>0.46550000000000002</v>
      </c>
    </row>
    <row r="5653" spans="1:12" x14ac:dyDescent="0.25">
      <c r="A5653" t="s">
        <v>747</v>
      </c>
      <c r="B5653">
        <v>2020</v>
      </c>
      <c r="C5653" t="s">
        <v>700</v>
      </c>
      <c r="D5653">
        <v>5.9329000000000001</v>
      </c>
      <c r="E5653">
        <v>5.6052999999999997</v>
      </c>
      <c r="F5653">
        <v>5.5349000000000004</v>
      </c>
      <c r="G5653">
        <v>5.6262999999999996</v>
      </c>
      <c r="H5653">
        <v>5.2983000000000002</v>
      </c>
      <c r="I5653">
        <v>5.2857000000000003</v>
      </c>
      <c r="J5653">
        <v>5.9329000000000001</v>
      </c>
      <c r="K5653">
        <v>5.2290999999999999</v>
      </c>
      <c r="L5653">
        <v>4.9942000000000002</v>
      </c>
    </row>
    <row r="5654" spans="1:12" x14ac:dyDescent="0.25">
      <c r="A5654" t="s">
        <v>747</v>
      </c>
      <c r="B5654">
        <v>2020</v>
      </c>
      <c r="C5654" t="s">
        <v>697</v>
      </c>
      <c r="D5654">
        <v>18.059899999999999</v>
      </c>
      <c r="E5654">
        <v>17.732299999999999</v>
      </c>
      <c r="F5654">
        <v>16.8444</v>
      </c>
      <c r="G5654">
        <v>17.308</v>
      </c>
      <c r="H5654">
        <v>16.607800000000001</v>
      </c>
      <c r="I5654">
        <v>16.2547</v>
      </c>
      <c r="J5654">
        <v>18.059899999999999</v>
      </c>
      <c r="K5654">
        <v>16.538599999999999</v>
      </c>
      <c r="L5654">
        <v>15.963200000000001</v>
      </c>
    </row>
    <row r="5655" spans="1:12" x14ac:dyDescent="0.25">
      <c r="A5655" t="s">
        <v>747</v>
      </c>
      <c r="B5655">
        <v>2020</v>
      </c>
      <c r="C5655" t="s">
        <v>702</v>
      </c>
      <c r="D5655">
        <v>1.0799000000000001</v>
      </c>
      <c r="E5655">
        <v>1.0799000000000001</v>
      </c>
      <c r="F5655">
        <v>0.4078</v>
      </c>
      <c r="G5655">
        <v>0.97189999999999999</v>
      </c>
      <c r="H5655">
        <v>0.4078</v>
      </c>
      <c r="I5655">
        <v>0.39689999999999998</v>
      </c>
      <c r="J5655">
        <v>1.0799000000000001</v>
      </c>
      <c r="K5655">
        <v>0.4078</v>
      </c>
      <c r="L5655">
        <v>0.39689999999999998</v>
      </c>
    </row>
    <row r="5656" spans="1:12" x14ac:dyDescent="0.25">
      <c r="A5656" t="s">
        <v>747</v>
      </c>
      <c r="B5656">
        <v>2020</v>
      </c>
      <c r="C5656" t="s">
        <v>703</v>
      </c>
      <c r="D5656">
        <v>0.21179999999999999</v>
      </c>
      <c r="E5656">
        <v>0.21179999999999999</v>
      </c>
      <c r="F5656">
        <v>0.21179999999999999</v>
      </c>
      <c r="G5656">
        <v>0.19059999999999999</v>
      </c>
      <c r="H5656">
        <v>0.21179999999999999</v>
      </c>
      <c r="I5656">
        <v>0.19059999999999999</v>
      </c>
      <c r="J5656">
        <v>0.21179999999999999</v>
      </c>
      <c r="K5656">
        <v>0.21179999999999999</v>
      </c>
      <c r="L5656">
        <v>0.19059999999999999</v>
      </c>
    </row>
    <row r="5657" spans="1:12" x14ac:dyDescent="0.25">
      <c r="A5657" t="s">
        <v>747</v>
      </c>
      <c r="B5657">
        <v>2020</v>
      </c>
      <c r="C5657" t="s">
        <v>698</v>
      </c>
      <c r="D5657">
        <v>3.8176000000000001</v>
      </c>
      <c r="E5657">
        <v>3.8176000000000001</v>
      </c>
      <c r="F5657">
        <v>3.8176000000000001</v>
      </c>
      <c r="G5657">
        <v>3.7444999999999999</v>
      </c>
      <c r="H5657">
        <v>3.8176000000000001</v>
      </c>
      <c r="I5657">
        <v>3.7444999999999999</v>
      </c>
      <c r="J5657">
        <v>3.8176000000000001</v>
      </c>
      <c r="K5657">
        <v>3.8176000000000001</v>
      </c>
      <c r="L5657">
        <v>3.7444999999999999</v>
      </c>
    </row>
    <row r="5658" spans="1:12" x14ac:dyDescent="0.25">
      <c r="A5658" t="s">
        <v>748</v>
      </c>
      <c r="B5658">
        <v>2020</v>
      </c>
      <c r="C5658" t="s">
        <v>702</v>
      </c>
      <c r="D5658">
        <v>0.1128</v>
      </c>
      <c r="E5658">
        <v>0.1128</v>
      </c>
      <c r="F5658">
        <v>4.2599999999999999E-2</v>
      </c>
      <c r="G5658">
        <v>0.10150000000000001</v>
      </c>
      <c r="H5658">
        <v>4.2599999999999999E-2</v>
      </c>
      <c r="I5658">
        <v>4.1399999999999999E-2</v>
      </c>
      <c r="J5658">
        <v>0.1128</v>
      </c>
      <c r="K5658">
        <v>4.2599999999999999E-2</v>
      </c>
      <c r="L5658">
        <v>4.1399999999999999E-2</v>
      </c>
    </row>
    <row r="5659" spans="1:12" x14ac:dyDescent="0.25">
      <c r="A5659" t="s">
        <v>748</v>
      </c>
      <c r="B5659">
        <v>2020</v>
      </c>
      <c r="C5659" t="s">
        <v>701</v>
      </c>
      <c r="D5659">
        <v>0.57430000000000003</v>
      </c>
      <c r="E5659">
        <v>0.57430000000000003</v>
      </c>
      <c r="F5659">
        <v>0.57430000000000003</v>
      </c>
      <c r="G5659">
        <v>0.55279999999999996</v>
      </c>
      <c r="H5659">
        <v>0.57430000000000003</v>
      </c>
      <c r="I5659">
        <v>0.55279999999999996</v>
      </c>
      <c r="J5659">
        <v>0.57430000000000003</v>
      </c>
      <c r="K5659">
        <v>0.57430000000000003</v>
      </c>
      <c r="L5659">
        <v>0.55279999999999996</v>
      </c>
    </row>
    <row r="5660" spans="1:12" x14ac:dyDescent="0.25">
      <c r="A5660" t="s">
        <v>748</v>
      </c>
      <c r="B5660">
        <v>2020</v>
      </c>
      <c r="C5660" t="s">
        <v>703</v>
      </c>
      <c r="D5660">
        <v>2.2100000000000002E-2</v>
      </c>
      <c r="E5660">
        <v>2.2100000000000002E-2</v>
      </c>
      <c r="F5660">
        <v>2.2100000000000002E-2</v>
      </c>
      <c r="G5660">
        <v>1.9900000000000001E-2</v>
      </c>
      <c r="H5660">
        <v>2.2100000000000002E-2</v>
      </c>
      <c r="I5660">
        <v>1.9900000000000001E-2</v>
      </c>
      <c r="J5660">
        <v>2.2100000000000002E-2</v>
      </c>
      <c r="K5660">
        <v>2.2100000000000002E-2</v>
      </c>
      <c r="L5660">
        <v>1.9900000000000001E-2</v>
      </c>
    </row>
    <row r="5661" spans="1:12" x14ac:dyDescent="0.25">
      <c r="A5661" t="s">
        <v>748</v>
      </c>
      <c r="B5661">
        <v>2020</v>
      </c>
      <c r="C5661" t="s">
        <v>700</v>
      </c>
      <c r="D5661">
        <v>0.61950000000000005</v>
      </c>
      <c r="E5661">
        <v>0.58530000000000004</v>
      </c>
      <c r="F5661">
        <v>0.57799999999999996</v>
      </c>
      <c r="G5661">
        <v>0.58750000000000002</v>
      </c>
      <c r="H5661">
        <v>0.55330000000000001</v>
      </c>
      <c r="I5661">
        <v>0.55189999999999995</v>
      </c>
      <c r="J5661">
        <v>0.61950000000000005</v>
      </c>
      <c r="K5661">
        <v>0.54600000000000004</v>
      </c>
      <c r="L5661">
        <v>0.52149999999999996</v>
      </c>
    </row>
    <row r="5662" spans="1:12" x14ac:dyDescent="0.25">
      <c r="A5662" t="s">
        <v>748</v>
      </c>
      <c r="B5662">
        <v>2020</v>
      </c>
      <c r="C5662" t="s">
        <v>697</v>
      </c>
      <c r="D5662">
        <v>1.8071999999999999</v>
      </c>
      <c r="E5662">
        <v>1.7729999999999999</v>
      </c>
      <c r="F5662">
        <v>1.6802999999999999</v>
      </c>
      <c r="G5662">
        <v>1.7318</v>
      </c>
      <c r="H5662">
        <v>1.6556</v>
      </c>
      <c r="I5662">
        <v>1.6217999999999999</v>
      </c>
      <c r="J5662">
        <v>1.8071999999999999</v>
      </c>
      <c r="K5662">
        <v>1.6484000000000001</v>
      </c>
      <c r="L5662">
        <v>1.5912999999999999</v>
      </c>
    </row>
    <row r="5663" spans="1:12" x14ac:dyDescent="0.25">
      <c r="A5663" t="s">
        <v>748</v>
      </c>
      <c r="B5663">
        <v>2020</v>
      </c>
      <c r="C5663" t="s">
        <v>698</v>
      </c>
      <c r="D5663">
        <v>0.4148</v>
      </c>
      <c r="E5663">
        <v>0.4148</v>
      </c>
      <c r="F5663">
        <v>0.4148</v>
      </c>
      <c r="G5663">
        <v>0.40710000000000002</v>
      </c>
      <c r="H5663">
        <v>0.4148</v>
      </c>
      <c r="I5663">
        <v>0.40710000000000002</v>
      </c>
      <c r="J5663">
        <v>0.4148</v>
      </c>
      <c r="K5663">
        <v>0.4148</v>
      </c>
      <c r="L5663">
        <v>0.40710000000000002</v>
      </c>
    </row>
    <row r="5664" spans="1:12" x14ac:dyDescent="0.25">
      <c r="A5664" t="s">
        <v>748</v>
      </c>
      <c r="B5664">
        <v>2020</v>
      </c>
      <c r="C5664" t="s">
        <v>699</v>
      </c>
      <c r="D5664">
        <v>6.3799999999999996E-2</v>
      </c>
      <c r="E5664">
        <v>6.3799999999999996E-2</v>
      </c>
      <c r="F5664">
        <v>4.8599999999999997E-2</v>
      </c>
      <c r="G5664">
        <v>6.3E-2</v>
      </c>
      <c r="H5664">
        <v>4.8599999999999997E-2</v>
      </c>
      <c r="I5664">
        <v>4.8599999999999997E-2</v>
      </c>
      <c r="J5664">
        <v>6.3799999999999996E-2</v>
      </c>
      <c r="K5664">
        <v>4.8599999999999997E-2</v>
      </c>
      <c r="L5664">
        <v>4.8599999999999997E-2</v>
      </c>
    </row>
    <row r="5665" spans="1:12" x14ac:dyDescent="0.25">
      <c r="A5665" t="s">
        <v>749</v>
      </c>
      <c r="B5665">
        <v>2020</v>
      </c>
      <c r="C5665" t="s">
        <v>702</v>
      </c>
      <c r="D5665">
        <v>2.5999999999999999E-2</v>
      </c>
      <c r="E5665">
        <v>2.5999999999999999E-2</v>
      </c>
      <c r="F5665">
        <v>9.7999999999999997E-3</v>
      </c>
      <c r="G5665">
        <v>2.3400000000000001E-2</v>
      </c>
      <c r="H5665">
        <v>9.7999999999999997E-3</v>
      </c>
      <c r="I5665">
        <v>9.5999999999999992E-3</v>
      </c>
      <c r="J5665">
        <v>2.5999999999999999E-2</v>
      </c>
      <c r="K5665">
        <v>9.7999999999999997E-3</v>
      </c>
      <c r="L5665">
        <v>9.5999999999999992E-3</v>
      </c>
    </row>
    <row r="5666" spans="1:12" x14ac:dyDescent="0.25">
      <c r="A5666" t="s">
        <v>749</v>
      </c>
      <c r="B5666">
        <v>2020</v>
      </c>
      <c r="C5666" t="s">
        <v>703</v>
      </c>
      <c r="D5666">
        <v>5.1000000000000004E-3</v>
      </c>
      <c r="E5666">
        <v>5.1000000000000004E-3</v>
      </c>
      <c r="F5666">
        <v>5.1000000000000004E-3</v>
      </c>
      <c r="G5666">
        <v>4.5999999999999999E-3</v>
      </c>
      <c r="H5666">
        <v>5.1000000000000004E-3</v>
      </c>
      <c r="I5666">
        <v>4.5999999999999999E-3</v>
      </c>
      <c r="J5666">
        <v>5.1000000000000004E-3</v>
      </c>
      <c r="K5666">
        <v>5.1000000000000004E-3</v>
      </c>
      <c r="L5666">
        <v>4.5999999999999999E-3</v>
      </c>
    </row>
    <row r="5667" spans="1:12" x14ac:dyDescent="0.25">
      <c r="A5667" t="s">
        <v>749</v>
      </c>
      <c r="B5667">
        <v>2020</v>
      </c>
      <c r="C5667" t="s">
        <v>699</v>
      </c>
      <c r="D5667">
        <v>1.47E-2</v>
      </c>
      <c r="E5667">
        <v>1.47E-2</v>
      </c>
      <c r="F5667">
        <v>1.12E-2</v>
      </c>
      <c r="G5667">
        <v>1.4500000000000001E-2</v>
      </c>
      <c r="H5667">
        <v>1.12E-2</v>
      </c>
      <c r="I5667">
        <v>1.12E-2</v>
      </c>
      <c r="J5667">
        <v>1.47E-2</v>
      </c>
      <c r="K5667">
        <v>1.12E-2</v>
      </c>
      <c r="L5667">
        <v>1.12E-2</v>
      </c>
    </row>
    <row r="5668" spans="1:12" x14ac:dyDescent="0.25">
      <c r="A5668" t="s">
        <v>749</v>
      </c>
      <c r="B5668">
        <v>2020</v>
      </c>
      <c r="C5668" t="s">
        <v>697</v>
      </c>
      <c r="D5668">
        <v>0.435</v>
      </c>
      <c r="E5668">
        <v>0.42709999999999998</v>
      </c>
      <c r="F5668">
        <v>0.40570000000000001</v>
      </c>
      <c r="G5668">
        <v>0.41770000000000002</v>
      </c>
      <c r="H5668">
        <v>0.4</v>
      </c>
      <c r="I5668">
        <v>0.39229999999999998</v>
      </c>
      <c r="J5668">
        <v>0.435</v>
      </c>
      <c r="K5668">
        <v>0.39839999999999998</v>
      </c>
      <c r="L5668">
        <v>0.38519999999999999</v>
      </c>
    </row>
    <row r="5669" spans="1:12" x14ac:dyDescent="0.25">
      <c r="A5669" t="s">
        <v>749</v>
      </c>
      <c r="B5669">
        <v>2020</v>
      </c>
      <c r="C5669" t="s">
        <v>698</v>
      </c>
      <c r="D5669">
        <v>0.10489999999999999</v>
      </c>
      <c r="E5669">
        <v>0.10489999999999999</v>
      </c>
      <c r="F5669">
        <v>0.10489999999999999</v>
      </c>
      <c r="G5669">
        <v>0.1032</v>
      </c>
      <c r="H5669">
        <v>0.10489999999999999</v>
      </c>
      <c r="I5669">
        <v>0.1032</v>
      </c>
      <c r="J5669">
        <v>0.10489999999999999</v>
      </c>
      <c r="K5669">
        <v>0.10489999999999999</v>
      </c>
      <c r="L5669">
        <v>0.1032</v>
      </c>
    </row>
    <row r="5670" spans="1:12" x14ac:dyDescent="0.25">
      <c r="A5670" t="s">
        <v>749</v>
      </c>
      <c r="B5670">
        <v>2020</v>
      </c>
      <c r="C5670" t="s">
        <v>700</v>
      </c>
      <c r="D5670">
        <v>0.1431</v>
      </c>
      <c r="E5670">
        <v>0.13519999999999999</v>
      </c>
      <c r="F5670">
        <v>0.13350000000000001</v>
      </c>
      <c r="G5670">
        <v>0.13569999999999999</v>
      </c>
      <c r="H5670">
        <v>0.1278</v>
      </c>
      <c r="I5670">
        <v>0.1275</v>
      </c>
      <c r="J5670">
        <v>0.1431</v>
      </c>
      <c r="K5670">
        <v>0.12609999999999999</v>
      </c>
      <c r="L5670">
        <v>0.1205</v>
      </c>
    </row>
    <row r="5671" spans="1:12" x14ac:dyDescent="0.25">
      <c r="A5671" t="s">
        <v>749</v>
      </c>
      <c r="B5671">
        <v>2020</v>
      </c>
      <c r="C5671" t="s">
        <v>701</v>
      </c>
      <c r="D5671">
        <v>0.1411</v>
      </c>
      <c r="E5671">
        <v>0.1411</v>
      </c>
      <c r="F5671">
        <v>0.1411</v>
      </c>
      <c r="G5671">
        <v>0.13619999999999999</v>
      </c>
      <c r="H5671">
        <v>0.1411</v>
      </c>
      <c r="I5671">
        <v>0.13619999999999999</v>
      </c>
      <c r="J5671">
        <v>0.1411</v>
      </c>
      <c r="K5671">
        <v>0.1411</v>
      </c>
      <c r="L5671">
        <v>0.13619999999999999</v>
      </c>
    </row>
    <row r="5672" spans="1:12" x14ac:dyDescent="0.25">
      <c r="A5672" t="s">
        <v>750</v>
      </c>
      <c r="B5672">
        <v>2020</v>
      </c>
      <c r="C5672" t="s">
        <v>700</v>
      </c>
      <c r="D5672">
        <v>1.8475999999999999</v>
      </c>
      <c r="E5672">
        <v>1.7456</v>
      </c>
      <c r="F5672">
        <v>1.7237</v>
      </c>
      <c r="G5672">
        <v>1.7521</v>
      </c>
      <c r="H5672">
        <v>1.65</v>
      </c>
      <c r="I5672">
        <v>1.6460999999999999</v>
      </c>
      <c r="J5672">
        <v>1.8475999999999999</v>
      </c>
      <c r="K5672">
        <v>1.6284000000000001</v>
      </c>
      <c r="L5672">
        <v>1.5552999999999999</v>
      </c>
    </row>
    <row r="5673" spans="1:12" x14ac:dyDescent="0.25">
      <c r="A5673" t="s">
        <v>750</v>
      </c>
      <c r="B5673">
        <v>2020</v>
      </c>
      <c r="C5673" t="s">
        <v>698</v>
      </c>
      <c r="D5673">
        <v>1.2733000000000001</v>
      </c>
      <c r="E5673">
        <v>1.2733000000000001</v>
      </c>
      <c r="F5673">
        <v>1.2733000000000001</v>
      </c>
      <c r="G5673">
        <v>1.2504999999999999</v>
      </c>
      <c r="H5673">
        <v>1.2733000000000001</v>
      </c>
      <c r="I5673">
        <v>1.2504999999999999</v>
      </c>
      <c r="J5673">
        <v>1.2733000000000001</v>
      </c>
      <c r="K5673">
        <v>1.2733000000000001</v>
      </c>
      <c r="L5673">
        <v>1.2504999999999999</v>
      </c>
    </row>
    <row r="5674" spans="1:12" x14ac:dyDescent="0.25">
      <c r="A5674" t="s">
        <v>750</v>
      </c>
      <c r="B5674">
        <v>2020</v>
      </c>
      <c r="C5674" t="s">
        <v>701</v>
      </c>
      <c r="D5674">
        <v>2.0160999999999998</v>
      </c>
      <c r="E5674">
        <v>2.0160999999999998</v>
      </c>
      <c r="F5674">
        <v>2.0160999999999998</v>
      </c>
      <c r="G5674">
        <v>1.9421999999999999</v>
      </c>
      <c r="H5674">
        <v>2.0160999999999998</v>
      </c>
      <c r="I5674">
        <v>1.9421999999999999</v>
      </c>
      <c r="J5674">
        <v>2.0160999999999998</v>
      </c>
      <c r="K5674">
        <v>2.0160999999999998</v>
      </c>
      <c r="L5674">
        <v>1.9421999999999999</v>
      </c>
    </row>
    <row r="5675" spans="1:12" x14ac:dyDescent="0.25">
      <c r="A5675" t="s">
        <v>750</v>
      </c>
      <c r="B5675">
        <v>2020</v>
      </c>
      <c r="C5675" t="s">
        <v>697</v>
      </c>
      <c r="D5675">
        <v>5.7294</v>
      </c>
      <c r="E5675">
        <v>5.6273999999999997</v>
      </c>
      <c r="F5675">
        <v>5.3509000000000002</v>
      </c>
      <c r="G5675">
        <v>5.4946999999999999</v>
      </c>
      <c r="H5675">
        <v>5.2773000000000003</v>
      </c>
      <c r="I5675">
        <v>5.1666999999999996</v>
      </c>
      <c r="J5675">
        <v>5.7294</v>
      </c>
      <c r="K5675">
        <v>5.2557</v>
      </c>
      <c r="L5675">
        <v>5.0758999999999999</v>
      </c>
    </row>
    <row r="5676" spans="1:12" x14ac:dyDescent="0.25">
      <c r="A5676" t="s">
        <v>750</v>
      </c>
      <c r="B5676">
        <v>2020</v>
      </c>
      <c r="C5676" t="s">
        <v>702</v>
      </c>
      <c r="D5676">
        <v>0.33629999999999999</v>
      </c>
      <c r="E5676">
        <v>0.33629999999999999</v>
      </c>
      <c r="F5676">
        <v>0.127</v>
      </c>
      <c r="G5676">
        <v>0.30270000000000002</v>
      </c>
      <c r="H5676">
        <v>0.127</v>
      </c>
      <c r="I5676">
        <v>0.1236</v>
      </c>
      <c r="J5676">
        <v>0.33629999999999999</v>
      </c>
      <c r="K5676">
        <v>0.127</v>
      </c>
      <c r="L5676">
        <v>0.1236</v>
      </c>
    </row>
    <row r="5677" spans="1:12" x14ac:dyDescent="0.25">
      <c r="A5677" t="s">
        <v>750</v>
      </c>
      <c r="B5677">
        <v>2020</v>
      </c>
      <c r="C5677" t="s">
        <v>703</v>
      </c>
      <c r="D5677">
        <v>6.6000000000000003E-2</v>
      </c>
      <c r="E5677">
        <v>6.6000000000000003E-2</v>
      </c>
      <c r="F5677">
        <v>6.6000000000000003E-2</v>
      </c>
      <c r="G5677">
        <v>5.9400000000000001E-2</v>
      </c>
      <c r="H5677">
        <v>6.6000000000000003E-2</v>
      </c>
      <c r="I5677">
        <v>5.9400000000000001E-2</v>
      </c>
      <c r="J5677">
        <v>6.6000000000000003E-2</v>
      </c>
      <c r="K5677">
        <v>6.6000000000000003E-2</v>
      </c>
      <c r="L5677">
        <v>5.9400000000000001E-2</v>
      </c>
    </row>
    <row r="5678" spans="1:12" x14ac:dyDescent="0.25">
      <c r="A5678" t="s">
        <v>750</v>
      </c>
      <c r="B5678">
        <v>2020</v>
      </c>
      <c r="C5678" t="s">
        <v>699</v>
      </c>
      <c r="D5678">
        <v>0.19020000000000001</v>
      </c>
      <c r="E5678">
        <v>0.19020000000000001</v>
      </c>
      <c r="F5678">
        <v>0.14499999999999999</v>
      </c>
      <c r="G5678">
        <v>0.18779999999999999</v>
      </c>
      <c r="H5678">
        <v>0.14499999999999999</v>
      </c>
      <c r="I5678">
        <v>0.14499999999999999</v>
      </c>
      <c r="J5678">
        <v>0.19020000000000001</v>
      </c>
      <c r="K5678">
        <v>0.14499999999999999</v>
      </c>
      <c r="L5678">
        <v>0.14499999999999999</v>
      </c>
    </row>
    <row r="5679" spans="1:12" x14ac:dyDescent="0.25">
      <c r="A5679" t="s">
        <v>751</v>
      </c>
      <c r="B5679">
        <v>2020</v>
      </c>
      <c r="C5679" t="s">
        <v>703</v>
      </c>
      <c r="D5679">
        <v>5.6599999999999998E-2</v>
      </c>
      <c r="E5679">
        <v>5.6599999999999998E-2</v>
      </c>
      <c r="F5679">
        <v>5.6599999999999998E-2</v>
      </c>
      <c r="G5679">
        <v>5.0900000000000001E-2</v>
      </c>
      <c r="H5679">
        <v>5.6599999999999998E-2</v>
      </c>
      <c r="I5679">
        <v>5.0900000000000001E-2</v>
      </c>
      <c r="J5679">
        <v>5.6599999999999998E-2</v>
      </c>
      <c r="K5679">
        <v>5.6599999999999998E-2</v>
      </c>
      <c r="L5679">
        <v>5.0900000000000001E-2</v>
      </c>
    </row>
    <row r="5680" spans="1:12" x14ac:dyDescent="0.25">
      <c r="A5680" t="s">
        <v>751</v>
      </c>
      <c r="B5680">
        <v>2020</v>
      </c>
      <c r="C5680" t="s">
        <v>697</v>
      </c>
      <c r="D5680">
        <v>4.0594999999999999</v>
      </c>
      <c r="E5680">
        <v>3.972</v>
      </c>
      <c r="F5680">
        <v>3.7347999999999999</v>
      </c>
      <c r="G5680">
        <v>3.8797999999999999</v>
      </c>
      <c r="H5680">
        <v>3.6716000000000002</v>
      </c>
      <c r="I5680">
        <v>3.5983999999999998</v>
      </c>
      <c r="J5680">
        <v>4.0594999999999999</v>
      </c>
      <c r="K5680">
        <v>3.6530999999999998</v>
      </c>
      <c r="L5680">
        <v>3.5206</v>
      </c>
    </row>
    <row r="5681" spans="1:12" x14ac:dyDescent="0.25">
      <c r="A5681" t="s">
        <v>751</v>
      </c>
      <c r="B5681">
        <v>2020</v>
      </c>
      <c r="C5681" t="s">
        <v>698</v>
      </c>
      <c r="D5681">
        <v>0.89610000000000001</v>
      </c>
      <c r="E5681">
        <v>0.89610000000000001</v>
      </c>
      <c r="F5681">
        <v>0.89610000000000001</v>
      </c>
      <c r="G5681">
        <v>0.87660000000000005</v>
      </c>
      <c r="H5681">
        <v>0.89610000000000001</v>
      </c>
      <c r="I5681">
        <v>0.87660000000000005</v>
      </c>
      <c r="J5681">
        <v>0.89610000000000001</v>
      </c>
      <c r="K5681">
        <v>0.89610000000000001</v>
      </c>
      <c r="L5681">
        <v>0.87660000000000005</v>
      </c>
    </row>
    <row r="5682" spans="1:12" x14ac:dyDescent="0.25">
      <c r="A5682" t="s">
        <v>751</v>
      </c>
      <c r="B5682">
        <v>2020</v>
      </c>
      <c r="C5682" t="s">
        <v>701</v>
      </c>
      <c r="D5682">
        <v>1.0701000000000001</v>
      </c>
      <c r="E5682">
        <v>1.0701000000000001</v>
      </c>
      <c r="F5682">
        <v>1.0701000000000001</v>
      </c>
      <c r="G5682">
        <v>1.0284</v>
      </c>
      <c r="H5682">
        <v>1.0701000000000001</v>
      </c>
      <c r="I5682">
        <v>1.0284</v>
      </c>
      <c r="J5682">
        <v>1.0701000000000001</v>
      </c>
      <c r="K5682">
        <v>1.0701000000000001</v>
      </c>
      <c r="L5682">
        <v>1.0284</v>
      </c>
    </row>
    <row r="5683" spans="1:12" x14ac:dyDescent="0.25">
      <c r="A5683" t="s">
        <v>751</v>
      </c>
      <c r="B5683">
        <v>2020</v>
      </c>
      <c r="C5683" t="s">
        <v>699</v>
      </c>
      <c r="D5683">
        <v>0.16320000000000001</v>
      </c>
      <c r="E5683">
        <v>0.16320000000000001</v>
      </c>
      <c r="F5683">
        <v>0.1244</v>
      </c>
      <c r="G5683">
        <v>0.16109999999999999</v>
      </c>
      <c r="H5683">
        <v>0.1244</v>
      </c>
      <c r="I5683">
        <v>0.1244</v>
      </c>
      <c r="J5683">
        <v>0.16320000000000001</v>
      </c>
      <c r="K5683">
        <v>0.1244</v>
      </c>
      <c r="L5683">
        <v>0.1244</v>
      </c>
    </row>
    <row r="5684" spans="1:12" x14ac:dyDescent="0.25">
      <c r="A5684" t="s">
        <v>751</v>
      </c>
      <c r="B5684">
        <v>2020</v>
      </c>
      <c r="C5684" t="s">
        <v>702</v>
      </c>
      <c r="D5684">
        <v>0.28849999999999998</v>
      </c>
      <c r="E5684">
        <v>0.28849999999999998</v>
      </c>
      <c r="F5684">
        <v>0.1089</v>
      </c>
      <c r="G5684">
        <v>0.2596</v>
      </c>
      <c r="H5684">
        <v>0.1089</v>
      </c>
      <c r="I5684">
        <v>0.106</v>
      </c>
      <c r="J5684">
        <v>0.28849999999999998</v>
      </c>
      <c r="K5684">
        <v>0.1089</v>
      </c>
      <c r="L5684">
        <v>0.106</v>
      </c>
    </row>
    <row r="5685" spans="1:12" x14ac:dyDescent="0.25">
      <c r="A5685" t="s">
        <v>751</v>
      </c>
      <c r="B5685">
        <v>2020</v>
      </c>
      <c r="C5685" t="s">
        <v>700</v>
      </c>
      <c r="D5685">
        <v>1.585</v>
      </c>
      <c r="E5685">
        <v>1.4975000000000001</v>
      </c>
      <c r="F5685">
        <v>1.4785999999999999</v>
      </c>
      <c r="G5685">
        <v>1.5031000000000001</v>
      </c>
      <c r="H5685">
        <v>1.4154</v>
      </c>
      <c r="I5685">
        <v>1.4120999999999999</v>
      </c>
      <c r="J5685">
        <v>1.585</v>
      </c>
      <c r="K5685">
        <v>1.397</v>
      </c>
      <c r="L5685">
        <v>1.3342000000000001</v>
      </c>
    </row>
    <row r="5686" spans="1:12" x14ac:dyDescent="0.25">
      <c r="A5686" t="s">
        <v>752</v>
      </c>
      <c r="B5686">
        <v>2020</v>
      </c>
      <c r="C5686" t="s">
        <v>702</v>
      </c>
      <c r="D5686">
        <v>1.8100000000000002E-2</v>
      </c>
      <c r="E5686">
        <v>1.8100000000000002E-2</v>
      </c>
      <c r="F5686">
        <v>6.7999999999999996E-3</v>
      </c>
      <c r="G5686">
        <v>1.6299999999999999E-2</v>
      </c>
      <c r="H5686">
        <v>6.7999999999999996E-3</v>
      </c>
      <c r="I5686">
        <v>6.7000000000000002E-3</v>
      </c>
      <c r="J5686">
        <v>1.8100000000000002E-2</v>
      </c>
      <c r="K5686">
        <v>6.7999999999999996E-3</v>
      </c>
      <c r="L5686">
        <v>6.7000000000000002E-3</v>
      </c>
    </row>
    <row r="5687" spans="1:12" x14ac:dyDescent="0.25">
      <c r="A5687" t="s">
        <v>752</v>
      </c>
      <c r="B5687">
        <v>2020</v>
      </c>
      <c r="C5687" t="s">
        <v>698</v>
      </c>
      <c r="D5687">
        <v>6.4500000000000002E-2</v>
      </c>
      <c r="E5687">
        <v>6.4500000000000002E-2</v>
      </c>
      <c r="F5687">
        <v>6.4500000000000002E-2</v>
      </c>
      <c r="G5687">
        <v>6.3299999999999995E-2</v>
      </c>
      <c r="H5687">
        <v>6.4500000000000002E-2</v>
      </c>
      <c r="I5687">
        <v>6.3299999999999995E-2</v>
      </c>
      <c r="J5687">
        <v>6.4500000000000002E-2</v>
      </c>
      <c r="K5687">
        <v>6.4500000000000002E-2</v>
      </c>
      <c r="L5687">
        <v>6.3299999999999995E-2</v>
      </c>
    </row>
    <row r="5688" spans="1:12" x14ac:dyDescent="0.25">
      <c r="A5688" t="s">
        <v>752</v>
      </c>
      <c r="B5688">
        <v>2020</v>
      </c>
      <c r="C5688" t="s">
        <v>697</v>
      </c>
      <c r="D5688">
        <v>0.34029999999999999</v>
      </c>
      <c r="E5688">
        <v>0.33479999999999999</v>
      </c>
      <c r="F5688">
        <v>0.31990000000000002</v>
      </c>
      <c r="G5688">
        <v>0.3266</v>
      </c>
      <c r="H5688">
        <v>0.316</v>
      </c>
      <c r="I5688">
        <v>0.30890000000000001</v>
      </c>
      <c r="J5688">
        <v>0.34029999999999999</v>
      </c>
      <c r="K5688">
        <v>0.31480000000000002</v>
      </c>
      <c r="L5688">
        <v>0.30399999999999999</v>
      </c>
    </row>
    <row r="5689" spans="1:12" x14ac:dyDescent="0.25">
      <c r="A5689" t="s">
        <v>752</v>
      </c>
      <c r="B5689">
        <v>2020</v>
      </c>
      <c r="C5689" t="s">
        <v>699</v>
      </c>
      <c r="D5689">
        <v>1.03E-2</v>
      </c>
      <c r="E5689">
        <v>1.03E-2</v>
      </c>
      <c r="F5689">
        <v>7.7999999999999996E-3</v>
      </c>
      <c r="G5689">
        <v>1.01E-2</v>
      </c>
      <c r="H5689">
        <v>7.7999999999999996E-3</v>
      </c>
      <c r="I5689">
        <v>7.7999999999999996E-3</v>
      </c>
      <c r="J5689">
        <v>1.03E-2</v>
      </c>
      <c r="K5689">
        <v>7.7999999999999996E-3</v>
      </c>
      <c r="L5689">
        <v>7.7999999999999996E-3</v>
      </c>
    </row>
    <row r="5690" spans="1:12" x14ac:dyDescent="0.25">
      <c r="A5690" t="s">
        <v>752</v>
      </c>
      <c r="B5690">
        <v>2020</v>
      </c>
      <c r="C5690" t="s">
        <v>701</v>
      </c>
      <c r="D5690">
        <v>0.1444</v>
      </c>
      <c r="E5690">
        <v>0.1444</v>
      </c>
      <c r="F5690">
        <v>0.1444</v>
      </c>
      <c r="G5690">
        <v>0.13930000000000001</v>
      </c>
      <c r="H5690">
        <v>0.1444</v>
      </c>
      <c r="I5690">
        <v>0.13930000000000001</v>
      </c>
      <c r="J5690">
        <v>0.1444</v>
      </c>
      <c r="K5690">
        <v>0.1444</v>
      </c>
      <c r="L5690">
        <v>0.13930000000000001</v>
      </c>
    </row>
    <row r="5691" spans="1:12" x14ac:dyDescent="0.25">
      <c r="A5691" t="s">
        <v>752</v>
      </c>
      <c r="B5691">
        <v>2020</v>
      </c>
      <c r="C5691" t="s">
        <v>703</v>
      </c>
      <c r="D5691">
        <v>3.5999999999999999E-3</v>
      </c>
      <c r="E5691">
        <v>3.5999999999999999E-3</v>
      </c>
      <c r="F5691">
        <v>3.5999999999999999E-3</v>
      </c>
      <c r="G5691">
        <v>3.2000000000000002E-3</v>
      </c>
      <c r="H5691">
        <v>3.5999999999999999E-3</v>
      </c>
      <c r="I5691">
        <v>3.2000000000000002E-3</v>
      </c>
      <c r="J5691">
        <v>3.5999999999999999E-3</v>
      </c>
      <c r="K5691">
        <v>3.5999999999999999E-3</v>
      </c>
      <c r="L5691">
        <v>3.2000000000000002E-3</v>
      </c>
    </row>
    <row r="5692" spans="1:12" x14ac:dyDescent="0.25">
      <c r="A5692" t="s">
        <v>752</v>
      </c>
      <c r="B5692">
        <v>2020</v>
      </c>
      <c r="C5692" t="s">
        <v>700</v>
      </c>
      <c r="D5692">
        <v>9.9599999999999994E-2</v>
      </c>
      <c r="E5692">
        <v>9.4100000000000003E-2</v>
      </c>
      <c r="F5692">
        <v>9.2899999999999996E-2</v>
      </c>
      <c r="G5692">
        <v>9.4399999999999998E-2</v>
      </c>
      <c r="H5692">
        <v>8.8900000000000007E-2</v>
      </c>
      <c r="I5692">
        <v>8.8700000000000001E-2</v>
      </c>
      <c r="J5692">
        <v>9.9599999999999994E-2</v>
      </c>
      <c r="K5692">
        <v>8.7800000000000003E-2</v>
      </c>
      <c r="L5692">
        <v>8.3799999999999999E-2</v>
      </c>
    </row>
    <row r="5693" spans="1:12" x14ac:dyDescent="0.25">
      <c r="A5693" t="s">
        <v>753</v>
      </c>
      <c r="B5693">
        <v>2020</v>
      </c>
      <c r="C5693" t="s">
        <v>698</v>
      </c>
      <c r="D5693">
        <v>0.26490000000000002</v>
      </c>
      <c r="E5693">
        <v>0.26490000000000002</v>
      </c>
      <c r="F5693">
        <v>0.26490000000000002</v>
      </c>
      <c r="G5693">
        <v>0.26029999999999998</v>
      </c>
      <c r="H5693">
        <v>0.26490000000000002</v>
      </c>
      <c r="I5693">
        <v>0.26029999999999998</v>
      </c>
      <c r="J5693">
        <v>0.26490000000000002</v>
      </c>
      <c r="K5693">
        <v>0.26490000000000002</v>
      </c>
      <c r="L5693">
        <v>0.26029999999999998</v>
      </c>
    </row>
    <row r="5694" spans="1:12" x14ac:dyDescent="0.25">
      <c r="A5694" t="s">
        <v>753</v>
      </c>
      <c r="B5694">
        <v>2020</v>
      </c>
      <c r="C5694" t="s">
        <v>700</v>
      </c>
      <c r="D5694">
        <v>0.37319999999999998</v>
      </c>
      <c r="E5694">
        <v>0.35260000000000002</v>
      </c>
      <c r="F5694">
        <v>0.34810000000000002</v>
      </c>
      <c r="G5694">
        <v>0.35389999999999999</v>
      </c>
      <c r="H5694">
        <v>0.33329999999999999</v>
      </c>
      <c r="I5694">
        <v>0.33250000000000002</v>
      </c>
      <c r="J5694">
        <v>0.37319999999999998</v>
      </c>
      <c r="K5694">
        <v>0.32890000000000003</v>
      </c>
      <c r="L5694">
        <v>0.31409999999999999</v>
      </c>
    </row>
    <row r="5695" spans="1:12" x14ac:dyDescent="0.25">
      <c r="A5695" t="s">
        <v>753</v>
      </c>
      <c r="B5695">
        <v>2020</v>
      </c>
      <c r="C5695" t="s">
        <v>703</v>
      </c>
      <c r="D5695">
        <v>1.3299999999999999E-2</v>
      </c>
      <c r="E5695">
        <v>1.3299999999999999E-2</v>
      </c>
      <c r="F5695">
        <v>1.3299999999999999E-2</v>
      </c>
      <c r="G5695">
        <v>1.2E-2</v>
      </c>
      <c r="H5695">
        <v>1.3299999999999999E-2</v>
      </c>
      <c r="I5695">
        <v>1.2E-2</v>
      </c>
      <c r="J5695">
        <v>1.3299999999999999E-2</v>
      </c>
      <c r="K5695">
        <v>1.3299999999999999E-2</v>
      </c>
      <c r="L5695">
        <v>1.2E-2</v>
      </c>
    </row>
    <row r="5696" spans="1:12" x14ac:dyDescent="0.25">
      <c r="A5696" t="s">
        <v>753</v>
      </c>
      <c r="B5696">
        <v>2020</v>
      </c>
      <c r="C5696" t="s">
        <v>701</v>
      </c>
      <c r="D5696">
        <v>0.45729999999999998</v>
      </c>
      <c r="E5696">
        <v>0.45729999999999998</v>
      </c>
      <c r="F5696">
        <v>0.45729999999999998</v>
      </c>
      <c r="G5696">
        <v>0.44080000000000003</v>
      </c>
      <c r="H5696">
        <v>0.45729999999999998</v>
      </c>
      <c r="I5696">
        <v>0.44080000000000003</v>
      </c>
      <c r="J5696">
        <v>0.45729999999999998</v>
      </c>
      <c r="K5696">
        <v>0.45729999999999998</v>
      </c>
      <c r="L5696">
        <v>0.44080000000000003</v>
      </c>
    </row>
    <row r="5697" spans="1:12" x14ac:dyDescent="0.25">
      <c r="A5697" t="s">
        <v>753</v>
      </c>
      <c r="B5697">
        <v>2020</v>
      </c>
      <c r="C5697" t="s">
        <v>697</v>
      </c>
      <c r="D5697">
        <v>1.2150000000000001</v>
      </c>
      <c r="E5697">
        <v>1.1943999999999999</v>
      </c>
      <c r="F5697">
        <v>1.1385000000000001</v>
      </c>
      <c r="G5697">
        <v>1.1659999999999999</v>
      </c>
      <c r="H5697">
        <v>1.1236999999999999</v>
      </c>
      <c r="I5697">
        <v>1.0998000000000001</v>
      </c>
      <c r="J5697">
        <v>1.2150000000000001</v>
      </c>
      <c r="K5697">
        <v>1.1193</v>
      </c>
      <c r="L5697">
        <v>1.0813999999999999</v>
      </c>
    </row>
    <row r="5698" spans="1:12" x14ac:dyDescent="0.25">
      <c r="A5698" t="s">
        <v>753</v>
      </c>
      <c r="B5698">
        <v>2020</v>
      </c>
      <c r="C5698" t="s">
        <v>699</v>
      </c>
      <c r="D5698">
        <v>3.8399999999999997E-2</v>
      </c>
      <c r="E5698">
        <v>3.8399999999999997E-2</v>
      </c>
      <c r="F5698">
        <v>2.93E-2</v>
      </c>
      <c r="G5698">
        <v>3.7900000000000003E-2</v>
      </c>
      <c r="H5698">
        <v>2.93E-2</v>
      </c>
      <c r="I5698">
        <v>2.93E-2</v>
      </c>
      <c r="J5698">
        <v>3.8399999999999997E-2</v>
      </c>
      <c r="K5698">
        <v>2.93E-2</v>
      </c>
      <c r="L5698">
        <v>2.93E-2</v>
      </c>
    </row>
    <row r="5699" spans="1:12" x14ac:dyDescent="0.25">
      <c r="A5699" t="s">
        <v>753</v>
      </c>
      <c r="B5699">
        <v>2020</v>
      </c>
      <c r="C5699" t="s">
        <v>702</v>
      </c>
      <c r="D5699">
        <v>6.7900000000000002E-2</v>
      </c>
      <c r="E5699">
        <v>6.7900000000000002E-2</v>
      </c>
      <c r="F5699">
        <v>2.5600000000000001E-2</v>
      </c>
      <c r="G5699">
        <v>6.1100000000000002E-2</v>
      </c>
      <c r="H5699">
        <v>2.5600000000000001E-2</v>
      </c>
      <c r="I5699">
        <v>2.5000000000000001E-2</v>
      </c>
      <c r="J5699">
        <v>6.7900000000000002E-2</v>
      </c>
      <c r="K5699">
        <v>2.5600000000000001E-2</v>
      </c>
      <c r="L5699">
        <v>2.5000000000000001E-2</v>
      </c>
    </row>
    <row r="5700" spans="1:12" x14ac:dyDescent="0.25">
      <c r="A5700" t="s">
        <v>754</v>
      </c>
      <c r="B5700">
        <v>2020</v>
      </c>
      <c r="C5700" t="s">
        <v>699</v>
      </c>
      <c r="D5700">
        <v>0.12809999999999999</v>
      </c>
      <c r="E5700">
        <v>0.12809999999999999</v>
      </c>
      <c r="F5700">
        <v>9.7600000000000006E-2</v>
      </c>
      <c r="G5700">
        <v>0.1265</v>
      </c>
      <c r="H5700">
        <v>9.7600000000000006E-2</v>
      </c>
      <c r="I5700">
        <v>9.7600000000000006E-2</v>
      </c>
      <c r="J5700">
        <v>0.12809999999999999</v>
      </c>
      <c r="K5700">
        <v>9.7600000000000006E-2</v>
      </c>
      <c r="L5700">
        <v>9.7600000000000006E-2</v>
      </c>
    </row>
    <row r="5701" spans="1:12" x14ac:dyDescent="0.25">
      <c r="A5701" t="s">
        <v>754</v>
      </c>
      <c r="B5701">
        <v>2020</v>
      </c>
      <c r="C5701" t="s">
        <v>697</v>
      </c>
      <c r="D5701">
        <v>3.9157999999999999</v>
      </c>
      <c r="E5701">
        <v>3.8471000000000002</v>
      </c>
      <c r="F5701">
        <v>3.6608999999999998</v>
      </c>
      <c r="G5701">
        <v>3.7553999999999998</v>
      </c>
      <c r="H5701">
        <v>3.6113</v>
      </c>
      <c r="I5701">
        <v>3.5346000000000002</v>
      </c>
      <c r="J5701">
        <v>3.9157999999999999</v>
      </c>
      <c r="K5701">
        <v>3.5968</v>
      </c>
      <c r="L5701">
        <v>3.4733999999999998</v>
      </c>
    </row>
    <row r="5702" spans="1:12" x14ac:dyDescent="0.25">
      <c r="A5702" t="s">
        <v>754</v>
      </c>
      <c r="B5702">
        <v>2020</v>
      </c>
      <c r="C5702" t="s">
        <v>701</v>
      </c>
      <c r="D5702">
        <v>1.4084000000000001</v>
      </c>
      <c r="E5702">
        <v>1.4084000000000001</v>
      </c>
      <c r="F5702">
        <v>1.4084000000000001</v>
      </c>
      <c r="G5702">
        <v>1.3563000000000001</v>
      </c>
      <c r="H5702">
        <v>1.4084000000000001</v>
      </c>
      <c r="I5702">
        <v>1.3563000000000001</v>
      </c>
      <c r="J5702">
        <v>1.4084000000000001</v>
      </c>
      <c r="K5702">
        <v>1.4084000000000001</v>
      </c>
      <c r="L5702">
        <v>1.3563000000000001</v>
      </c>
    </row>
    <row r="5703" spans="1:12" x14ac:dyDescent="0.25">
      <c r="A5703" t="s">
        <v>754</v>
      </c>
      <c r="B5703">
        <v>2020</v>
      </c>
      <c r="C5703" t="s">
        <v>698</v>
      </c>
      <c r="D5703">
        <v>0.86429999999999996</v>
      </c>
      <c r="E5703">
        <v>0.86429999999999996</v>
      </c>
      <c r="F5703">
        <v>0.86429999999999996</v>
      </c>
      <c r="G5703">
        <v>0.84899999999999998</v>
      </c>
      <c r="H5703">
        <v>0.86429999999999996</v>
      </c>
      <c r="I5703">
        <v>0.84899999999999998</v>
      </c>
      <c r="J5703">
        <v>0.86429999999999996</v>
      </c>
      <c r="K5703">
        <v>0.86429999999999996</v>
      </c>
      <c r="L5703">
        <v>0.84899999999999998</v>
      </c>
    </row>
    <row r="5704" spans="1:12" x14ac:dyDescent="0.25">
      <c r="A5704" t="s">
        <v>754</v>
      </c>
      <c r="B5704">
        <v>2020</v>
      </c>
      <c r="C5704" t="s">
        <v>700</v>
      </c>
      <c r="D5704">
        <v>1.2442</v>
      </c>
      <c r="E5704">
        <v>1.1755</v>
      </c>
      <c r="F5704">
        <v>1.1607000000000001</v>
      </c>
      <c r="G5704">
        <v>1.1798999999999999</v>
      </c>
      <c r="H5704">
        <v>1.1111</v>
      </c>
      <c r="I5704">
        <v>1.1084000000000001</v>
      </c>
      <c r="J5704">
        <v>1.2442</v>
      </c>
      <c r="K5704">
        <v>1.0966</v>
      </c>
      <c r="L5704">
        <v>1.0472999999999999</v>
      </c>
    </row>
    <row r="5705" spans="1:12" x14ac:dyDescent="0.25">
      <c r="A5705" t="s">
        <v>754</v>
      </c>
      <c r="B5705">
        <v>2020</v>
      </c>
      <c r="C5705" t="s">
        <v>703</v>
      </c>
      <c r="D5705">
        <v>4.4400000000000002E-2</v>
      </c>
      <c r="E5705">
        <v>4.4400000000000002E-2</v>
      </c>
      <c r="F5705">
        <v>4.4400000000000002E-2</v>
      </c>
      <c r="G5705">
        <v>0.04</v>
      </c>
      <c r="H5705">
        <v>4.4400000000000002E-2</v>
      </c>
      <c r="I5705">
        <v>0.04</v>
      </c>
      <c r="J5705">
        <v>4.4400000000000002E-2</v>
      </c>
      <c r="K5705">
        <v>4.4400000000000002E-2</v>
      </c>
      <c r="L5705">
        <v>0.04</v>
      </c>
    </row>
    <row r="5706" spans="1:12" x14ac:dyDescent="0.25">
      <c r="A5706" t="s">
        <v>754</v>
      </c>
      <c r="B5706">
        <v>2020</v>
      </c>
      <c r="C5706" t="s">
        <v>702</v>
      </c>
      <c r="D5706">
        <v>0.22650000000000001</v>
      </c>
      <c r="E5706">
        <v>0.22650000000000001</v>
      </c>
      <c r="F5706">
        <v>8.5500000000000007E-2</v>
      </c>
      <c r="G5706">
        <v>0.20380000000000001</v>
      </c>
      <c r="H5706">
        <v>8.5500000000000007E-2</v>
      </c>
      <c r="I5706">
        <v>8.3199999999999996E-2</v>
      </c>
      <c r="J5706">
        <v>0.22650000000000001</v>
      </c>
      <c r="K5706">
        <v>8.5500000000000007E-2</v>
      </c>
      <c r="L5706">
        <v>8.3199999999999996E-2</v>
      </c>
    </row>
    <row r="5707" spans="1:12" x14ac:dyDescent="0.25">
      <c r="A5707" t="s">
        <v>755</v>
      </c>
      <c r="B5707">
        <v>2020</v>
      </c>
      <c r="C5707" t="s">
        <v>703</v>
      </c>
      <c r="D5707">
        <v>3.8999999999999998E-3</v>
      </c>
      <c r="E5707">
        <v>3.8999999999999998E-3</v>
      </c>
      <c r="F5707">
        <v>3.8999999999999998E-3</v>
      </c>
      <c r="G5707">
        <v>3.5000000000000001E-3</v>
      </c>
      <c r="H5707">
        <v>3.8999999999999998E-3</v>
      </c>
      <c r="I5707">
        <v>3.5000000000000001E-3</v>
      </c>
      <c r="J5707">
        <v>3.8999999999999998E-3</v>
      </c>
      <c r="K5707">
        <v>3.8999999999999998E-3</v>
      </c>
      <c r="L5707">
        <v>3.5000000000000001E-3</v>
      </c>
    </row>
    <row r="5708" spans="1:12" x14ac:dyDescent="0.25">
      <c r="A5708" t="s">
        <v>755</v>
      </c>
      <c r="B5708">
        <v>2020</v>
      </c>
      <c r="C5708" t="s">
        <v>701</v>
      </c>
      <c r="D5708">
        <v>0.12180000000000001</v>
      </c>
      <c r="E5708">
        <v>0.12180000000000001</v>
      </c>
      <c r="F5708">
        <v>0.12180000000000001</v>
      </c>
      <c r="G5708">
        <v>0.1174</v>
      </c>
      <c r="H5708">
        <v>0.12180000000000001</v>
      </c>
      <c r="I5708">
        <v>0.1174</v>
      </c>
      <c r="J5708">
        <v>0.12180000000000001</v>
      </c>
      <c r="K5708">
        <v>0.12180000000000001</v>
      </c>
      <c r="L5708">
        <v>0.1174</v>
      </c>
    </row>
    <row r="5709" spans="1:12" x14ac:dyDescent="0.25">
      <c r="A5709" t="s">
        <v>755</v>
      </c>
      <c r="B5709">
        <v>2020</v>
      </c>
      <c r="C5709" t="s">
        <v>702</v>
      </c>
      <c r="D5709">
        <v>0.02</v>
      </c>
      <c r="E5709">
        <v>0.02</v>
      </c>
      <c r="F5709">
        <v>7.6E-3</v>
      </c>
      <c r="G5709">
        <v>1.7999999999999999E-2</v>
      </c>
      <c r="H5709">
        <v>7.6E-3</v>
      </c>
      <c r="I5709">
        <v>7.4000000000000003E-3</v>
      </c>
      <c r="J5709">
        <v>0.02</v>
      </c>
      <c r="K5709">
        <v>7.6E-3</v>
      </c>
      <c r="L5709">
        <v>7.4000000000000003E-3</v>
      </c>
    </row>
    <row r="5710" spans="1:12" x14ac:dyDescent="0.25">
      <c r="A5710" t="s">
        <v>755</v>
      </c>
      <c r="B5710">
        <v>2020</v>
      </c>
      <c r="C5710" t="s">
        <v>698</v>
      </c>
      <c r="D5710">
        <v>0.1198</v>
      </c>
      <c r="E5710">
        <v>0.1198</v>
      </c>
      <c r="F5710">
        <v>0.1198</v>
      </c>
      <c r="G5710">
        <v>0.11849999999999999</v>
      </c>
      <c r="H5710">
        <v>0.1198</v>
      </c>
      <c r="I5710">
        <v>0.11849999999999999</v>
      </c>
      <c r="J5710">
        <v>0.1198</v>
      </c>
      <c r="K5710">
        <v>0.1198</v>
      </c>
      <c r="L5710">
        <v>0.11849999999999999</v>
      </c>
    </row>
    <row r="5711" spans="1:12" x14ac:dyDescent="0.25">
      <c r="A5711" t="s">
        <v>755</v>
      </c>
      <c r="B5711">
        <v>2020</v>
      </c>
      <c r="C5711" t="s">
        <v>699</v>
      </c>
      <c r="D5711">
        <v>1.1299999999999999E-2</v>
      </c>
      <c r="E5711">
        <v>1.1299999999999999E-2</v>
      </c>
      <c r="F5711">
        <v>8.6E-3</v>
      </c>
      <c r="G5711">
        <v>1.12E-2</v>
      </c>
      <c r="H5711">
        <v>8.6E-3</v>
      </c>
      <c r="I5711">
        <v>8.6E-3</v>
      </c>
      <c r="J5711">
        <v>1.1299999999999999E-2</v>
      </c>
      <c r="K5711">
        <v>8.6E-3</v>
      </c>
      <c r="L5711">
        <v>8.6E-3</v>
      </c>
    </row>
    <row r="5712" spans="1:12" x14ac:dyDescent="0.25">
      <c r="A5712" t="s">
        <v>755</v>
      </c>
      <c r="B5712">
        <v>2020</v>
      </c>
      <c r="C5712" t="s">
        <v>700</v>
      </c>
      <c r="D5712">
        <v>0.11</v>
      </c>
      <c r="E5712">
        <v>0.10390000000000001</v>
      </c>
      <c r="F5712">
        <v>0.1026</v>
      </c>
      <c r="G5712">
        <v>0.1043</v>
      </c>
      <c r="H5712">
        <v>9.8199999999999996E-2</v>
      </c>
      <c r="I5712">
        <v>9.8000000000000004E-2</v>
      </c>
      <c r="J5712">
        <v>0.11</v>
      </c>
      <c r="K5712">
        <v>9.7000000000000003E-2</v>
      </c>
      <c r="L5712">
        <v>9.2600000000000002E-2</v>
      </c>
    </row>
    <row r="5713" spans="1:12" x14ac:dyDescent="0.25">
      <c r="A5713" t="s">
        <v>755</v>
      </c>
      <c r="B5713">
        <v>2020</v>
      </c>
      <c r="C5713" t="s">
        <v>697</v>
      </c>
      <c r="D5713">
        <v>0.38700000000000001</v>
      </c>
      <c r="E5713">
        <v>0.38090000000000002</v>
      </c>
      <c r="F5713">
        <v>0.3644</v>
      </c>
      <c r="G5713">
        <v>0.373</v>
      </c>
      <c r="H5713">
        <v>0.36</v>
      </c>
      <c r="I5713">
        <v>0.35339999999999999</v>
      </c>
      <c r="J5713">
        <v>0.38700000000000001</v>
      </c>
      <c r="K5713">
        <v>0.35880000000000001</v>
      </c>
      <c r="L5713">
        <v>0.34799999999999998</v>
      </c>
    </row>
    <row r="5714" spans="1:12" x14ac:dyDescent="0.25">
      <c r="A5714" t="s">
        <v>696</v>
      </c>
      <c r="B5714">
        <v>2021</v>
      </c>
      <c r="C5714" t="s">
        <v>702</v>
      </c>
      <c r="D5714">
        <v>0.1784</v>
      </c>
      <c r="E5714">
        <v>0.1784</v>
      </c>
      <c r="F5714">
        <v>6.7400000000000002E-2</v>
      </c>
      <c r="G5714">
        <v>0.16059999999999999</v>
      </c>
      <c r="H5714">
        <v>6.7400000000000002E-2</v>
      </c>
      <c r="I5714">
        <v>6.5600000000000006E-2</v>
      </c>
      <c r="J5714">
        <v>0.1784</v>
      </c>
      <c r="K5714">
        <v>6.7400000000000002E-2</v>
      </c>
      <c r="L5714">
        <v>6.5600000000000006E-2</v>
      </c>
    </row>
    <row r="5715" spans="1:12" x14ac:dyDescent="0.25">
      <c r="A5715" t="s">
        <v>696</v>
      </c>
      <c r="B5715">
        <v>2021</v>
      </c>
      <c r="C5715" t="s">
        <v>699</v>
      </c>
      <c r="D5715">
        <v>9.8799999999999999E-2</v>
      </c>
      <c r="E5715">
        <v>9.8799999999999999E-2</v>
      </c>
      <c r="F5715">
        <v>6.9500000000000006E-2</v>
      </c>
      <c r="G5715">
        <v>9.69E-2</v>
      </c>
      <c r="H5715">
        <v>6.9500000000000006E-2</v>
      </c>
      <c r="I5715">
        <v>6.9500000000000006E-2</v>
      </c>
      <c r="J5715">
        <v>9.8799999999999999E-2</v>
      </c>
      <c r="K5715">
        <v>6.9500000000000006E-2</v>
      </c>
      <c r="L5715">
        <v>6.9500000000000006E-2</v>
      </c>
    </row>
    <row r="5716" spans="1:12" x14ac:dyDescent="0.25">
      <c r="A5716" t="s">
        <v>696</v>
      </c>
      <c r="B5716">
        <v>2021</v>
      </c>
      <c r="C5716" t="s">
        <v>697</v>
      </c>
      <c r="D5716">
        <v>3.4540999999999999</v>
      </c>
      <c r="E5716">
        <v>3.3694999999999999</v>
      </c>
      <c r="F5716">
        <v>3.1873</v>
      </c>
      <c r="G5716">
        <v>3.2829000000000002</v>
      </c>
      <c r="H5716">
        <v>3.1282000000000001</v>
      </c>
      <c r="I5716">
        <v>3.0552999999999999</v>
      </c>
      <c r="J5716">
        <v>3.4540999999999999</v>
      </c>
      <c r="K5716">
        <v>3.1107999999999998</v>
      </c>
      <c r="L5716">
        <v>2.9824999999999999</v>
      </c>
    </row>
    <row r="5717" spans="1:12" x14ac:dyDescent="0.25">
      <c r="A5717" t="s">
        <v>696</v>
      </c>
      <c r="B5717">
        <v>2021</v>
      </c>
      <c r="C5717" t="s">
        <v>701</v>
      </c>
      <c r="D5717">
        <v>1.2782</v>
      </c>
      <c r="E5717">
        <v>1.2782</v>
      </c>
      <c r="F5717">
        <v>1.2782</v>
      </c>
      <c r="G5717">
        <v>1.2274</v>
      </c>
      <c r="H5717">
        <v>1.2782</v>
      </c>
      <c r="I5717">
        <v>1.2274</v>
      </c>
      <c r="J5717">
        <v>1.2782</v>
      </c>
      <c r="K5717">
        <v>1.2782</v>
      </c>
      <c r="L5717">
        <v>1.2274</v>
      </c>
    </row>
    <row r="5718" spans="1:12" x14ac:dyDescent="0.25">
      <c r="A5718" t="s">
        <v>696</v>
      </c>
      <c r="B5718">
        <v>2021</v>
      </c>
      <c r="C5718" t="s">
        <v>703</v>
      </c>
      <c r="D5718">
        <v>3.4799999999999998E-2</v>
      </c>
      <c r="E5718">
        <v>3.4799999999999998E-2</v>
      </c>
      <c r="F5718">
        <v>3.4799999999999998E-2</v>
      </c>
      <c r="G5718">
        <v>3.1300000000000001E-2</v>
      </c>
      <c r="H5718">
        <v>3.4799999999999998E-2</v>
      </c>
      <c r="I5718">
        <v>3.1300000000000001E-2</v>
      </c>
      <c r="J5718">
        <v>3.4799999999999998E-2</v>
      </c>
      <c r="K5718">
        <v>3.4799999999999998E-2</v>
      </c>
      <c r="L5718">
        <v>3.1300000000000001E-2</v>
      </c>
    </row>
    <row r="5719" spans="1:12" x14ac:dyDescent="0.25">
      <c r="A5719" t="s">
        <v>696</v>
      </c>
      <c r="B5719">
        <v>2021</v>
      </c>
      <c r="C5719" t="s">
        <v>700</v>
      </c>
      <c r="D5719">
        <v>1.0201</v>
      </c>
      <c r="E5719">
        <v>0.9355</v>
      </c>
      <c r="F5719">
        <v>0.92400000000000004</v>
      </c>
      <c r="G5719">
        <v>0.96430000000000005</v>
      </c>
      <c r="H5719">
        <v>0.8649</v>
      </c>
      <c r="I5719">
        <v>0.88229999999999997</v>
      </c>
      <c r="J5719">
        <v>1.0201</v>
      </c>
      <c r="K5719">
        <v>0.84750000000000003</v>
      </c>
      <c r="L5719">
        <v>0.80940000000000001</v>
      </c>
    </row>
    <row r="5720" spans="1:12" x14ac:dyDescent="0.25">
      <c r="A5720" t="s">
        <v>696</v>
      </c>
      <c r="B5720">
        <v>2021</v>
      </c>
      <c r="C5720" t="s">
        <v>698</v>
      </c>
      <c r="D5720">
        <v>0.84379999999999999</v>
      </c>
      <c r="E5720">
        <v>0.84379999999999999</v>
      </c>
      <c r="F5720">
        <v>0.8135</v>
      </c>
      <c r="G5720">
        <v>0.8024</v>
      </c>
      <c r="H5720">
        <v>0.8135</v>
      </c>
      <c r="I5720">
        <v>0.77929999999999999</v>
      </c>
      <c r="J5720">
        <v>0.84379999999999999</v>
      </c>
      <c r="K5720">
        <v>0.8135</v>
      </c>
      <c r="L5720">
        <v>0.77929999999999999</v>
      </c>
    </row>
    <row r="5721" spans="1:12" x14ac:dyDescent="0.25">
      <c r="A5721" t="s">
        <v>704</v>
      </c>
      <c r="B5721">
        <v>2021</v>
      </c>
      <c r="C5721" t="s">
        <v>701</v>
      </c>
      <c r="D5721">
        <v>0.17280000000000001</v>
      </c>
      <c r="E5721">
        <v>0.17280000000000001</v>
      </c>
      <c r="F5721">
        <v>0.17280000000000001</v>
      </c>
      <c r="G5721">
        <v>0.1658</v>
      </c>
      <c r="H5721">
        <v>0.17280000000000001</v>
      </c>
      <c r="I5721">
        <v>0.1658</v>
      </c>
      <c r="J5721">
        <v>0.17280000000000001</v>
      </c>
      <c r="K5721">
        <v>0.17280000000000001</v>
      </c>
      <c r="L5721">
        <v>0.1658</v>
      </c>
    </row>
    <row r="5722" spans="1:12" x14ac:dyDescent="0.25">
      <c r="A5722" t="s">
        <v>704</v>
      </c>
      <c r="B5722">
        <v>2021</v>
      </c>
      <c r="C5722" t="s">
        <v>702</v>
      </c>
      <c r="D5722">
        <v>2.9499999999999998E-2</v>
      </c>
      <c r="E5722">
        <v>2.9499999999999998E-2</v>
      </c>
      <c r="F5722">
        <v>1.11E-2</v>
      </c>
      <c r="G5722">
        <v>2.6499999999999999E-2</v>
      </c>
      <c r="H5722">
        <v>1.11E-2</v>
      </c>
      <c r="I5722">
        <v>1.0800000000000001E-2</v>
      </c>
      <c r="J5722">
        <v>2.9499999999999998E-2</v>
      </c>
      <c r="K5722">
        <v>1.11E-2</v>
      </c>
      <c r="L5722">
        <v>1.0800000000000001E-2</v>
      </c>
    </row>
    <row r="5723" spans="1:12" x14ac:dyDescent="0.25">
      <c r="A5723" t="s">
        <v>704</v>
      </c>
      <c r="B5723">
        <v>2021</v>
      </c>
      <c r="C5723" t="s">
        <v>698</v>
      </c>
      <c r="D5723">
        <v>8.1500000000000003E-2</v>
      </c>
      <c r="E5723">
        <v>8.1500000000000003E-2</v>
      </c>
      <c r="F5723">
        <v>7.9299999999999995E-2</v>
      </c>
      <c r="G5723">
        <v>7.7200000000000005E-2</v>
      </c>
      <c r="H5723">
        <v>7.9299999999999995E-2</v>
      </c>
      <c r="I5723">
        <v>7.5499999999999998E-2</v>
      </c>
      <c r="J5723">
        <v>8.1500000000000003E-2</v>
      </c>
      <c r="K5723">
        <v>7.9299999999999995E-2</v>
      </c>
      <c r="L5723">
        <v>7.5499999999999998E-2</v>
      </c>
    </row>
    <row r="5724" spans="1:12" x14ac:dyDescent="0.25">
      <c r="A5724" t="s">
        <v>704</v>
      </c>
      <c r="B5724">
        <v>2021</v>
      </c>
      <c r="C5724" t="s">
        <v>697</v>
      </c>
      <c r="D5724">
        <v>0.47439999999999999</v>
      </c>
      <c r="E5724">
        <v>0.46039999999999998</v>
      </c>
      <c r="F5724">
        <v>0.433</v>
      </c>
      <c r="G5724">
        <v>0.45</v>
      </c>
      <c r="H5724">
        <v>0.42330000000000001</v>
      </c>
      <c r="I5724">
        <v>0.41449999999999998</v>
      </c>
      <c r="J5724">
        <v>0.47439999999999999</v>
      </c>
      <c r="K5724">
        <v>0.4204</v>
      </c>
      <c r="L5724">
        <v>0.40250000000000002</v>
      </c>
    </row>
    <row r="5725" spans="1:12" x14ac:dyDescent="0.25">
      <c r="A5725" t="s">
        <v>704</v>
      </c>
      <c r="B5725">
        <v>2021</v>
      </c>
      <c r="C5725" t="s">
        <v>700</v>
      </c>
      <c r="D5725">
        <v>0.16850000000000001</v>
      </c>
      <c r="E5725">
        <v>0.1545</v>
      </c>
      <c r="F5725">
        <v>0.15260000000000001</v>
      </c>
      <c r="G5725">
        <v>0.15920000000000001</v>
      </c>
      <c r="H5725">
        <v>0.14280000000000001</v>
      </c>
      <c r="I5725">
        <v>0.1457</v>
      </c>
      <c r="J5725">
        <v>0.16850000000000001</v>
      </c>
      <c r="K5725">
        <v>0.14000000000000001</v>
      </c>
      <c r="L5725">
        <v>0.13370000000000001</v>
      </c>
    </row>
    <row r="5726" spans="1:12" x14ac:dyDescent="0.25">
      <c r="A5726" t="s">
        <v>704</v>
      </c>
      <c r="B5726">
        <v>2021</v>
      </c>
      <c r="C5726" t="s">
        <v>699</v>
      </c>
      <c r="D5726">
        <v>1.6299999999999999E-2</v>
      </c>
      <c r="E5726">
        <v>1.6299999999999999E-2</v>
      </c>
      <c r="F5726">
        <v>1.15E-2</v>
      </c>
      <c r="G5726">
        <v>1.6E-2</v>
      </c>
      <c r="H5726">
        <v>1.15E-2</v>
      </c>
      <c r="I5726">
        <v>1.15E-2</v>
      </c>
      <c r="J5726">
        <v>1.6299999999999999E-2</v>
      </c>
      <c r="K5726">
        <v>1.15E-2</v>
      </c>
      <c r="L5726">
        <v>1.15E-2</v>
      </c>
    </row>
    <row r="5727" spans="1:12" x14ac:dyDescent="0.25">
      <c r="A5727" t="s">
        <v>704</v>
      </c>
      <c r="B5727">
        <v>2021</v>
      </c>
      <c r="C5727" t="s">
        <v>703</v>
      </c>
      <c r="D5727">
        <v>5.7999999999999996E-3</v>
      </c>
      <c r="E5727">
        <v>5.7999999999999996E-3</v>
      </c>
      <c r="F5727">
        <v>5.7999999999999996E-3</v>
      </c>
      <c r="G5727">
        <v>5.1999999999999998E-3</v>
      </c>
      <c r="H5727">
        <v>5.7999999999999996E-3</v>
      </c>
      <c r="I5727">
        <v>5.1999999999999998E-3</v>
      </c>
      <c r="J5727">
        <v>5.7999999999999996E-3</v>
      </c>
      <c r="K5727">
        <v>5.7999999999999996E-3</v>
      </c>
      <c r="L5727">
        <v>5.1999999999999998E-3</v>
      </c>
    </row>
    <row r="5728" spans="1:12" x14ac:dyDescent="0.25">
      <c r="A5728" t="s">
        <v>706</v>
      </c>
      <c r="B5728">
        <v>2021</v>
      </c>
      <c r="C5728" t="s">
        <v>703</v>
      </c>
      <c r="D5728">
        <v>6.3600000000000004E-2</v>
      </c>
      <c r="E5728">
        <v>6.3600000000000004E-2</v>
      </c>
      <c r="F5728">
        <v>6.3600000000000004E-2</v>
      </c>
      <c r="G5728">
        <v>5.7200000000000001E-2</v>
      </c>
      <c r="H5728">
        <v>6.3600000000000004E-2</v>
      </c>
      <c r="I5728">
        <v>5.7200000000000001E-2</v>
      </c>
      <c r="J5728">
        <v>6.3600000000000004E-2</v>
      </c>
      <c r="K5728">
        <v>6.3600000000000004E-2</v>
      </c>
      <c r="L5728">
        <v>5.7200000000000001E-2</v>
      </c>
    </row>
    <row r="5729" spans="1:12" x14ac:dyDescent="0.25">
      <c r="A5729" t="s">
        <v>706</v>
      </c>
      <c r="B5729">
        <v>2021</v>
      </c>
      <c r="C5729" t="s">
        <v>698</v>
      </c>
      <c r="D5729">
        <v>0.95889999999999997</v>
      </c>
      <c r="E5729">
        <v>0.95889999999999997</v>
      </c>
      <c r="F5729">
        <v>0.93100000000000005</v>
      </c>
      <c r="G5729">
        <v>0.90900000000000003</v>
      </c>
      <c r="H5729">
        <v>0.93100000000000005</v>
      </c>
      <c r="I5729">
        <v>0.88770000000000004</v>
      </c>
      <c r="J5729">
        <v>0.95889999999999997</v>
      </c>
      <c r="K5729">
        <v>0.93100000000000005</v>
      </c>
      <c r="L5729">
        <v>0.88770000000000004</v>
      </c>
    </row>
    <row r="5730" spans="1:12" x14ac:dyDescent="0.25">
      <c r="A5730" t="s">
        <v>706</v>
      </c>
      <c r="B5730">
        <v>2021</v>
      </c>
      <c r="C5730" t="s">
        <v>700</v>
      </c>
      <c r="D5730">
        <v>1.8631</v>
      </c>
      <c r="E5730">
        <v>1.7087000000000001</v>
      </c>
      <c r="F5730">
        <v>1.6876</v>
      </c>
      <c r="G5730">
        <v>1.7612000000000001</v>
      </c>
      <c r="H5730">
        <v>1.5797000000000001</v>
      </c>
      <c r="I5730">
        <v>1.6113999999999999</v>
      </c>
      <c r="J5730">
        <v>1.8631</v>
      </c>
      <c r="K5730">
        <v>1.548</v>
      </c>
      <c r="L5730">
        <v>1.4782999999999999</v>
      </c>
    </row>
    <row r="5731" spans="1:12" x14ac:dyDescent="0.25">
      <c r="A5731" t="s">
        <v>706</v>
      </c>
      <c r="B5731">
        <v>2021</v>
      </c>
      <c r="C5731" t="s">
        <v>697</v>
      </c>
      <c r="D5731">
        <v>5.2</v>
      </c>
      <c r="E5731">
        <v>5.0456000000000003</v>
      </c>
      <c r="F5731">
        <v>4.7403000000000004</v>
      </c>
      <c r="G5731">
        <v>4.9316000000000004</v>
      </c>
      <c r="H5731">
        <v>4.6323999999999996</v>
      </c>
      <c r="I5731">
        <v>4.5369000000000002</v>
      </c>
      <c r="J5731">
        <v>5.2</v>
      </c>
      <c r="K5731">
        <v>4.6006</v>
      </c>
      <c r="L5731">
        <v>4.4038000000000004</v>
      </c>
    </row>
    <row r="5732" spans="1:12" x14ac:dyDescent="0.25">
      <c r="A5732" t="s">
        <v>706</v>
      </c>
      <c r="B5732">
        <v>2021</v>
      </c>
      <c r="C5732" t="s">
        <v>702</v>
      </c>
      <c r="D5732">
        <v>0.32590000000000002</v>
      </c>
      <c r="E5732">
        <v>0.32590000000000002</v>
      </c>
      <c r="F5732">
        <v>0.1231</v>
      </c>
      <c r="G5732">
        <v>0.29330000000000001</v>
      </c>
      <c r="H5732">
        <v>0.1231</v>
      </c>
      <c r="I5732">
        <v>0.1198</v>
      </c>
      <c r="J5732">
        <v>0.32590000000000002</v>
      </c>
      <c r="K5732">
        <v>0.1231</v>
      </c>
      <c r="L5732">
        <v>0.1198</v>
      </c>
    </row>
    <row r="5733" spans="1:12" x14ac:dyDescent="0.25">
      <c r="A5733" t="s">
        <v>706</v>
      </c>
      <c r="B5733">
        <v>2021</v>
      </c>
      <c r="C5733" t="s">
        <v>699</v>
      </c>
      <c r="D5733">
        <v>0.18049999999999999</v>
      </c>
      <c r="E5733">
        <v>0.18049999999999999</v>
      </c>
      <c r="F5733">
        <v>0.12690000000000001</v>
      </c>
      <c r="G5733">
        <v>0.17699999999999999</v>
      </c>
      <c r="H5733">
        <v>0.12690000000000001</v>
      </c>
      <c r="I5733">
        <v>0.12690000000000001</v>
      </c>
      <c r="J5733">
        <v>0.18049999999999999</v>
      </c>
      <c r="K5733">
        <v>0.12690000000000001</v>
      </c>
      <c r="L5733">
        <v>0.12690000000000001</v>
      </c>
    </row>
    <row r="5734" spans="1:12" x14ac:dyDescent="0.25">
      <c r="A5734" t="s">
        <v>706</v>
      </c>
      <c r="B5734">
        <v>2021</v>
      </c>
      <c r="C5734" t="s">
        <v>701</v>
      </c>
      <c r="D5734">
        <v>1.8081</v>
      </c>
      <c r="E5734">
        <v>1.8081</v>
      </c>
      <c r="F5734">
        <v>1.8081</v>
      </c>
      <c r="G5734">
        <v>1.7339</v>
      </c>
      <c r="H5734">
        <v>1.8081</v>
      </c>
      <c r="I5734">
        <v>1.7339</v>
      </c>
      <c r="J5734">
        <v>1.8081</v>
      </c>
      <c r="K5734">
        <v>1.8081</v>
      </c>
      <c r="L5734">
        <v>1.7339</v>
      </c>
    </row>
    <row r="5735" spans="1:12" x14ac:dyDescent="0.25">
      <c r="A5735" t="s">
        <v>708</v>
      </c>
      <c r="B5735">
        <v>2021</v>
      </c>
      <c r="C5735" t="s">
        <v>699</v>
      </c>
      <c r="D5735">
        <v>6.4100000000000004E-2</v>
      </c>
      <c r="E5735">
        <v>6.4100000000000004E-2</v>
      </c>
      <c r="F5735">
        <v>4.5100000000000001E-2</v>
      </c>
      <c r="G5735">
        <v>6.2899999999999998E-2</v>
      </c>
      <c r="H5735">
        <v>4.5100000000000001E-2</v>
      </c>
      <c r="I5735">
        <v>4.5100000000000001E-2</v>
      </c>
      <c r="J5735">
        <v>6.4100000000000004E-2</v>
      </c>
      <c r="K5735">
        <v>4.5100000000000001E-2</v>
      </c>
      <c r="L5735">
        <v>4.5100000000000001E-2</v>
      </c>
    </row>
    <row r="5736" spans="1:12" x14ac:dyDescent="0.25">
      <c r="A5736" t="s">
        <v>708</v>
      </c>
      <c r="B5736">
        <v>2021</v>
      </c>
      <c r="C5736" t="s">
        <v>701</v>
      </c>
      <c r="D5736">
        <v>0.80179999999999996</v>
      </c>
      <c r="E5736">
        <v>0.80179999999999996</v>
      </c>
      <c r="F5736">
        <v>0.80179999999999996</v>
      </c>
      <c r="G5736">
        <v>0.76980000000000004</v>
      </c>
      <c r="H5736">
        <v>0.80179999999999996</v>
      </c>
      <c r="I5736">
        <v>0.76980000000000004</v>
      </c>
      <c r="J5736">
        <v>0.80179999999999996</v>
      </c>
      <c r="K5736">
        <v>0.80179999999999996</v>
      </c>
      <c r="L5736">
        <v>0.76980000000000004</v>
      </c>
    </row>
    <row r="5737" spans="1:12" x14ac:dyDescent="0.25">
      <c r="A5737" t="s">
        <v>708</v>
      </c>
      <c r="B5737">
        <v>2021</v>
      </c>
      <c r="C5737" t="s">
        <v>698</v>
      </c>
      <c r="D5737">
        <v>0.45400000000000001</v>
      </c>
      <c r="E5737">
        <v>0.45400000000000001</v>
      </c>
      <c r="F5737">
        <v>0.43869999999999998</v>
      </c>
      <c r="G5737">
        <v>0.43120000000000003</v>
      </c>
      <c r="H5737">
        <v>0.43869999999999998</v>
      </c>
      <c r="I5737">
        <v>0.41959999999999997</v>
      </c>
      <c r="J5737">
        <v>0.45400000000000001</v>
      </c>
      <c r="K5737">
        <v>0.43869999999999998</v>
      </c>
      <c r="L5737">
        <v>0.41959999999999997</v>
      </c>
    </row>
    <row r="5738" spans="1:12" x14ac:dyDescent="0.25">
      <c r="A5738" t="s">
        <v>708</v>
      </c>
      <c r="B5738">
        <v>2021</v>
      </c>
      <c r="C5738" t="s">
        <v>700</v>
      </c>
      <c r="D5738">
        <v>0.66210000000000002</v>
      </c>
      <c r="E5738">
        <v>0.60729999999999995</v>
      </c>
      <c r="F5738">
        <v>0.5998</v>
      </c>
      <c r="G5738">
        <v>0.62590000000000001</v>
      </c>
      <c r="H5738">
        <v>0.56140000000000001</v>
      </c>
      <c r="I5738">
        <v>0.57269999999999999</v>
      </c>
      <c r="J5738">
        <v>0.66210000000000002</v>
      </c>
      <c r="K5738">
        <v>0.55010000000000003</v>
      </c>
      <c r="L5738">
        <v>0.52539999999999998</v>
      </c>
    </row>
    <row r="5739" spans="1:12" x14ac:dyDescent="0.25">
      <c r="A5739" t="s">
        <v>708</v>
      </c>
      <c r="B5739">
        <v>2021</v>
      </c>
      <c r="C5739" t="s">
        <v>703</v>
      </c>
      <c r="D5739">
        <v>2.2599999999999999E-2</v>
      </c>
      <c r="E5739">
        <v>2.2599999999999999E-2</v>
      </c>
      <c r="F5739">
        <v>2.2599999999999999E-2</v>
      </c>
      <c r="G5739">
        <v>2.0299999999999999E-2</v>
      </c>
      <c r="H5739">
        <v>2.2599999999999999E-2</v>
      </c>
      <c r="I5739">
        <v>2.0299999999999999E-2</v>
      </c>
      <c r="J5739">
        <v>2.2599999999999999E-2</v>
      </c>
      <c r="K5739">
        <v>2.2599999999999999E-2</v>
      </c>
      <c r="L5739">
        <v>2.0299999999999999E-2</v>
      </c>
    </row>
    <row r="5740" spans="1:12" x14ac:dyDescent="0.25">
      <c r="A5740" t="s">
        <v>708</v>
      </c>
      <c r="B5740">
        <v>2021</v>
      </c>
      <c r="C5740" t="s">
        <v>702</v>
      </c>
      <c r="D5740">
        <v>0.1158</v>
      </c>
      <c r="E5740">
        <v>0.1158</v>
      </c>
      <c r="F5740">
        <v>4.3700000000000003E-2</v>
      </c>
      <c r="G5740">
        <v>0.1042</v>
      </c>
      <c r="H5740">
        <v>4.3700000000000003E-2</v>
      </c>
      <c r="I5740">
        <v>4.2599999999999999E-2</v>
      </c>
      <c r="J5740">
        <v>0.1158</v>
      </c>
      <c r="K5740">
        <v>4.3700000000000003E-2</v>
      </c>
      <c r="L5740">
        <v>4.2599999999999999E-2</v>
      </c>
    </row>
    <row r="5741" spans="1:12" x14ac:dyDescent="0.25">
      <c r="A5741" t="s">
        <v>708</v>
      </c>
      <c r="B5741">
        <v>2021</v>
      </c>
      <c r="C5741" t="s">
        <v>697</v>
      </c>
      <c r="D5741">
        <v>2.1204999999999998</v>
      </c>
      <c r="E5741">
        <v>2.0655999999999999</v>
      </c>
      <c r="F5741">
        <v>1.9517</v>
      </c>
      <c r="G5741">
        <v>2.0145</v>
      </c>
      <c r="H5741">
        <v>1.9134</v>
      </c>
      <c r="I5741">
        <v>1.8701000000000001</v>
      </c>
      <c r="J5741">
        <v>2.1204999999999998</v>
      </c>
      <c r="K5741">
        <v>1.9020999999999999</v>
      </c>
      <c r="L5741">
        <v>1.8228</v>
      </c>
    </row>
    <row r="5742" spans="1:12" x14ac:dyDescent="0.25">
      <c r="A5742" t="s">
        <v>709</v>
      </c>
      <c r="B5742">
        <v>2021</v>
      </c>
      <c r="C5742" t="s">
        <v>701</v>
      </c>
      <c r="D5742">
        <v>8.4262999999999995</v>
      </c>
      <c r="E5742">
        <v>8.4262999999999995</v>
      </c>
      <c r="F5742">
        <v>8.4262999999999995</v>
      </c>
      <c r="G5742">
        <v>8.0775000000000006</v>
      </c>
      <c r="H5742">
        <v>8.4262999999999995</v>
      </c>
      <c r="I5742">
        <v>8.0775000000000006</v>
      </c>
      <c r="J5742">
        <v>8.4262999999999995</v>
      </c>
      <c r="K5742">
        <v>8.4262999999999995</v>
      </c>
      <c r="L5742">
        <v>8.0775000000000006</v>
      </c>
    </row>
    <row r="5743" spans="1:12" x14ac:dyDescent="0.25">
      <c r="A5743" t="s">
        <v>709</v>
      </c>
      <c r="B5743">
        <v>2021</v>
      </c>
      <c r="C5743" t="s">
        <v>699</v>
      </c>
      <c r="D5743">
        <v>0.88800000000000001</v>
      </c>
      <c r="E5743">
        <v>0.88800000000000001</v>
      </c>
      <c r="F5743">
        <v>0.62460000000000004</v>
      </c>
      <c r="G5743">
        <v>0.87119999999999997</v>
      </c>
      <c r="H5743">
        <v>0.62460000000000004</v>
      </c>
      <c r="I5743">
        <v>0.62460000000000004</v>
      </c>
      <c r="J5743">
        <v>0.88800000000000001</v>
      </c>
      <c r="K5743">
        <v>0.62460000000000004</v>
      </c>
      <c r="L5743">
        <v>0.62460000000000004</v>
      </c>
    </row>
    <row r="5744" spans="1:12" x14ac:dyDescent="0.25">
      <c r="A5744" t="s">
        <v>709</v>
      </c>
      <c r="B5744">
        <v>2021</v>
      </c>
      <c r="C5744" t="s">
        <v>697</v>
      </c>
      <c r="D5744">
        <v>25.013500000000001</v>
      </c>
      <c r="E5744">
        <v>24.253699999999998</v>
      </c>
      <c r="F5744">
        <v>22.888200000000001</v>
      </c>
      <c r="G5744">
        <v>23.7134</v>
      </c>
      <c r="H5744">
        <v>22.357299999999999</v>
      </c>
      <c r="I5744">
        <v>21.774899999999999</v>
      </c>
      <c r="J5744">
        <v>25.013500000000001</v>
      </c>
      <c r="K5744">
        <v>22.2011</v>
      </c>
      <c r="L5744">
        <v>21.12</v>
      </c>
    </row>
    <row r="5745" spans="1:12" x14ac:dyDescent="0.25">
      <c r="A5745" t="s">
        <v>709</v>
      </c>
      <c r="B5745">
        <v>2021</v>
      </c>
      <c r="C5745" t="s">
        <v>700</v>
      </c>
      <c r="D5745">
        <v>9.1677999999999997</v>
      </c>
      <c r="E5745">
        <v>8.4079999999999995</v>
      </c>
      <c r="F5745">
        <v>8.3041</v>
      </c>
      <c r="G5745">
        <v>8.6661000000000001</v>
      </c>
      <c r="H5745">
        <v>7.7731000000000003</v>
      </c>
      <c r="I5745">
        <v>7.9291</v>
      </c>
      <c r="J5745">
        <v>9.1677999999999997</v>
      </c>
      <c r="K5745">
        <v>7.617</v>
      </c>
      <c r="L5745">
        <v>7.2742000000000004</v>
      </c>
    </row>
    <row r="5746" spans="1:12" x14ac:dyDescent="0.25">
      <c r="A5746" t="s">
        <v>709</v>
      </c>
      <c r="B5746">
        <v>2021</v>
      </c>
      <c r="C5746" t="s">
        <v>702</v>
      </c>
      <c r="D5746">
        <v>1.6034999999999999</v>
      </c>
      <c r="E5746">
        <v>1.6034999999999999</v>
      </c>
      <c r="F5746">
        <v>0.60550000000000004</v>
      </c>
      <c r="G5746">
        <v>1.4432</v>
      </c>
      <c r="H5746">
        <v>0.60550000000000004</v>
      </c>
      <c r="I5746">
        <v>0.58930000000000005</v>
      </c>
      <c r="J5746">
        <v>1.6034999999999999</v>
      </c>
      <c r="K5746">
        <v>0.60550000000000004</v>
      </c>
      <c r="L5746">
        <v>0.58930000000000005</v>
      </c>
    </row>
    <row r="5747" spans="1:12" x14ac:dyDescent="0.25">
      <c r="A5747" t="s">
        <v>709</v>
      </c>
      <c r="B5747">
        <v>2021</v>
      </c>
      <c r="C5747" t="s">
        <v>703</v>
      </c>
      <c r="D5747">
        <v>0.313</v>
      </c>
      <c r="E5747">
        <v>0.313</v>
      </c>
      <c r="F5747">
        <v>0.313</v>
      </c>
      <c r="G5747">
        <v>0.28170000000000001</v>
      </c>
      <c r="H5747">
        <v>0.313</v>
      </c>
      <c r="I5747">
        <v>0.28170000000000001</v>
      </c>
      <c r="J5747">
        <v>0.313</v>
      </c>
      <c r="K5747">
        <v>0.313</v>
      </c>
      <c r="L5747">
        <v>0.28170000000000001</v>
      </c>
    </row>
    <row r="5748" spans="1:12" x14ac:dyDescent="0.25">
      <c r="A5748" t="s">
        <v>709</v>
      </c>
      <c r="B5748">
        <v>2021</v>
      </c>
      <c r="C5748" t="s">
        <v>698</v>
      </c>
      <c r="D5748">
        <v>4.6147999999999998</v>
      </c>
      <c r="E5748">
        <v>4.6147999999999998</v>
      </c>
      <c r="F5748">
        <v>4.6147999999999998</v>
      </c>
      <c r="G5748">
        <v>4.3738000000000001</v>
      </c>
      <c r="H5748">
        <v>4.6147999999999998</v>
      </c>
      <c r="I5748">
        <v>4.2727000000000004</v>
      </c>
      <c r="J5748">
        <v>4.6147999999999998</v>
      </c>
      <c r="K5748">
        <v>4.6147999999999998</v>
      </c>
      <c r="L5748">
        <v>4.2727000000000004</v>
      </c>
    </row>
    <row r="5749" spans="1:12" x14ac:dyDescent="0.25">
      <c r="A5749" t="s">
        <v>710</v>
      </c>
      <c r="B5749">
        <v>2021</v>
      </c>
      <c r="C5749" t="s">
        <v>698</v>
      </c>
      <c r="D5749">
        <v>0.68710000000000004</v>
      </c>
      <c r="E5749">
        <v>0.68710000000000004</v>
      </c>
      <c r="F5749">
        <v>0.66539999999999999</v>
      </c>
      <c r="G5749">
        <v>0.65210000000000001</v>
      </c>
      <c r="H5749">
        <v>0.66539999999999999</v>
      </c>
      <c r="I5749">
        <v>0.63549999999999995</v>
      </c>
      <c r="J5749">
        <v>0.68710000000000004</v>
      </c>
      <c r="K5749">
        <v>0.66539999999999999</v>
      </c>
      <c r="L5749">
        <v>0.63549999999999995</v>
      </c>
    </row>
    <row r="5750" spans="1:12" x14ac:dyDescent="0.25">
      <c r="A5750" t="s">
        <v>710</v>
      </c>
      <c r="B5750">
        <v>2021</v>
      </c>
      <c r="C5750" t="s">
        <v>701</v>
      </c>
      <c r="D5750">
        <v>1.2377</v>
      </c>
      <c r="E5750">
        <v>1.2377</v>
      </c>
      <c r="F5750">
        <v>1.2377</v>
      </c>
      <c r="G5750">
        <v>1.1878</v>
      </c>
      <c r="H5750">
        <v>1.2377</v>
      </c>
      <c r="I5750">
        <v>1.1878</v>
      </c>
      <c r="J5750">
        <v>1.2377</v>
      </c>
      <c r="K5750">
        <v>1.2377</v>
      </c>
      <c r="L5750">
        <v>1.1878</v>
      </c>
    </row>
    <row r="5751" spans="1:12" x14ac:dyDescent="0.25">
      <c r="A5751" t="s">
        <v>710</v>
      </c>
      <c r="B5751">
        <v>2021</v>
      </c>
      <c r="C5751" t="s">
        <v>703</v>
      </c>
      <c r="D5751">
        <v>3.9100000000000003E-2</v>
      </c>
      <c r="E5751">
        <v>3.9100000000000003E-2</v>
      </c>
      <c r="F5751">
        <v>3.9100000000000003E-2</v>
      </c>
      <c r="G5751">
        <v>3.5200000000000002E-2</v>
      </c>
      <c r="H5751">
        <v>3.9100000000000003E-2</v>
      </c>
      <c r="I5751">
        <v>3.5200000000000002E-2</v>
      </c>
      <c r="J5751">
        <v>3.9100000000000003E-2</v>
      </c>
      <c r="K5751">
        <v>3.9100000000000003E-2</v>
      </c>
      <c r="L5751">
        <v>3.5200000000000002E-2</v>
      </c>
    </row>
    <row r="5752" spans="1:12" x14ac:dyDescent="0.25">
      <c r="A5752" t="s">
        <v>710</v>
      </c>
      <c r="B5752">
        <v>2021</v>
      </c>
      <c r="C5752" t="s">
        <v>697</v>
      </c>
      <c r="D5752">
        <v>3.4209999999999998</v>
      </c>
      <c r="E5752">
        <v>3.3260000000000001</v>
      </c>
      <c r="F5752">
        <v>3.1335999999999999</v>
      </c>
      <c r="G5752">
        <v>3.2473000000000001</v>
      </c>
      <c r="H5752">
        <v>3.0672999999999999</v>
      </c>
      <c r="I5752">
        <v>3.0011000000000001</v>
      </c>
      <c r="J5752">
        <v>3.4209999999999998</v>
      </c>
      <c r="K5752">
        <v>3.0478000000000001</v>
      </c>
      <c r="L5752">
        <v>2.9192999999999998</v>
      </c>
    </row>
    <row r="5753" spans="1:12" x14ac:dyDescent="0.25">
      <c r="A5753" t="s">
        <v>710</v>
      </c>
      <c r="B5753">
        <v>2021</v>
      </c>
      <c r="C5753" t="s">
        <v>700</v>
      </c>
      <c r="D5753">
        <v>1.1456999999999999</v>
      </c>
      <c r="E5753">
        <v>1.0507</v>
      </c>
      <c r="F5753">
        <v>1.0377000000000001</v>
      </c>
      <c r="G5753">
        <v>1.083</v>
      </c>
      <c r="H5753">
        <v>0.97140000000000004</v>
      </c>
      <c r="I5753">
        <v>0.9909</v>
      </c>
      <c r="J5753">
        <v>1.1456999999999999</v>
      </c>
      <c r="K5753">
        <v>0.95189999999999997</v>
      </c>
      <c r="L5753">
        <v>0.90900000000000003</v>
      </c>
    </row>
    <row r="5754" spans="1:12" x14ac:dyDescent="0.25">
      <c r="A5754" t="s">
        <v>710</v>
      </c>
      <c r="B5754">
        <v>2021</v>
      </c>
      <c r="C5754" t="s">
        <v>699</v>
      </c>
      <c r="D5754">
        <v>0.111</v>
      </c>
      <c r="E5754">
        <v>0.111</v>
      </c>
      <c r="F5754">
        <v>7.8E-2</v>
      </c>
      <c r="G5754">
        <v>0.1089</v>
      </c>
      <c r="H5754">
        <v>7.8E-2</v>
      </c>
      <c r="I5754">
        <v>7.8E-2</v>
      </c>
      <c r="J5754">
        <v>0.111</v>
      </c>
      <c r="K5754">
        <v>7.8E-2</v>
      </c>
      <c r="L5754">
        <v>7.8E-2</v>
      </c>
    </row>
    <row r="5755" spans="1:12" x14ac:dyDescent="0.25">
      <c r="A5755" t="s">
        <v>710</v>
      </c>
      <c r="B5755">
        <v>2021</v>
      </c>
      <c r="C5755" t="s">
        <v>702</v>
      </c>
      <c r="D5755">
        <v>0.20039999999999999</v>
      </c>
      <c r="E5755">
        <v>0.20039999999999999</v>
      </c>
      <c r="F5755">
        <v>7.5700000000000003E-2</v>
      </c>
      <c r="G5755">
        <v>0.18029999999999999</v>
      </c>
      <c r="H5755">
        <v>7.5700000000000003E-2</v>
      </c>
      <c r="I5755">
        <v>7.3599999999999999E-2</v>
      </c>
      <c r="J5755">
        <v>0.20039999999999999</v>
      </c>
      <c r="K5755">
        <v>7.5700000000000003E-2</v>
      </c>
      <c r="L5755">
        <v>7.3599999999999999E-2</v>
      </c>
    </row>
    <row r="5756" spans="1:12" x14ac:dyDescent="0.25">
      <c r="A5756" t="s">
        <v>711</v>
      </c>
      <c r="B5756">
        <v>2021</v>
      </c>
      <c r="C5756" t="s">
        <v>703</v>
      </c>
      <c r="D5756">
        <v>2.7E-2</v>
      </c>
      <c r="E5756">
        <v>2.7E-2</v>
      </c>
      <c r="F5756">
        <v>2.7E-2</v>
      </c>
      <c r="G5756">
        <v>2.4299999999999999E-2</v>
      </c>
      <c r="H5756">
        <v>2.7E-2</v>
      </c>
      <c r="I5756">
        <v>2.4299999999999999E-2</v>
      </c>
      <c r="J5756">
        <v>2.7E-2</v>
      </c>
      <c r="K5756">
        <v>2.7E-2</v>
      </c>
      <c r="L5756">
        <v>2.4299999999999999E-2</v>
      </c>
    </row>
    <row r="5757" spans="1:12" x14ac:dyDescent="0.25">
      <c r="A5757" t="s">
        <v>711</v>
      </c>
      <c r="B5757">
        <v>2021</v>
      </c>
      <c r="C5757" t="s">
        <v>700</v>
      </c>
      <c r="D5757">
        <v>0.79169999999999996</v>
      </c>
      <c r="E5757">
        <v>0.72609999999999997</v>
      </c>
      <c r="F5757">
        <v>0.71709999999999996</v>
      </c>
      <c r="G5757">
        <v>0.74839999999999995</v>
      </c>
      <c r="H5757">
        <v>0.67130000000000001</v>
      </c>
      <c r="I5757">
        <v>0.68479999999999996</v>
      </c>
      <c r="J5757">
        <v>0.79169999999999996</v>
      </c>
      <c r="K5757">
        <v>0.65780000000000005</v>
      </c>
      <c r="L5757">
        <v>0.62819999999999998</v>
      </c>
    </row>
    <row r="5758" spans="1:12" x14ac:dyDescent="0.25">
      <c r="A5758" t="s">
        <v>711</v>
      </c>
      <c r="B5758">
        <v>2021</v>
      </c>
      <c r="C5758" t="s">
        <v>702</v>
      </c>
      <c r="D5758">
        <v>0.13850000000000001</v>
      </c>
      <c r="E5758">
        <v>0.13850000000000001</v>
      </c>
      <c r="F5758">
        <v>5.2299999999999999E-2</v>
      </c>
      <c r="G5758">
        <v>0.1246</v>
      </c>
      <c r="H5758">
        <v>5.2299999999999999E-2</v>
      </c>
      <c r="I5758">
        <v>5.0900000000000001E-2</v>
      </c>
      <c r="J5758">
        <v>0.13850000000000001</v>
      </c>
      <c r="K5758">
        <v>5.2299999999999999E-2</v>
      </c>
      <c r="L5758">
        <v>5.0900000000000001E-2</v>
      </c>
    </row>
    <row r="5759" spans="1:12" x14ac:dyDescent="0.25">
      <c r="A5759" t="s">
        <v>711</v>
      </c>
      <c r="B5759">
        <v>2021</v>
      </c>
      <c r="C5759" t="s">
        <v>701</v>
      </c>
      <c r="D5759">
        <v>0.73939999999999995</v>
      </c>
      <c r="E5759">
        <v>0.73939999999999995</v>
      </c>
      <c r="F5759">
        <v>0.73939999999999995</v>
      </c>
      <c r="G5759">
        <v>0.71050000000000002</v>
      </c>
      <c r="H5759">
        <v>0.73939999999999995</v>
      </c>
      <c r="I5759">
        <v>0.71050000000000002</v>
      </c>
      <c r="J5759">
        <v>0.73939999999999995</v>
      </c>
      <c r="K5759">
        <v>0.73939999999999995</v>
      </c>
      <c r="L5759">
        <v>0.71050000000000002</v>
      </c>
    </row>
    <row r="5760" spans="1:12" x14ac:dyDescent="0.25">
      <c r="A5760" t="s">
        <v>711</v>
      </c>
      <c r="B5760">
        <v>2021</v>
      </c>
      <c r="C5760" t="s">
        <v>697</v>
      </c>
      <c r="D5760">
        <v>2.2279</v>
      </c>
      <c r="E5760">
        <v>2.1623000000000001</v>
      </c>
      <c r="F5760">
        <v>2.0303</v>
      </c>
      <c r="G5760">
        <v>2.1143999999999998</v>
      </c>
      <c r="H5760">
        <v>1.9844999999999999</v>
      </c>
      <c r="I5760">
        <v>1.9450000000000001</v>
      </c>
      <c r="J5760">
        <v>2.2279</v>
      </c>
      <c r="K5760">
        <v>1.9710000000000001</v>
      </c>
      <c r="L5760">
        <v>1.8884000000000001</v>
      </c>
    </row>
    <row r="5761" spans="1:12" x14ac:dyDescent="0.25">
      <c r="A5761" t="s">
        <v>711</v>
      </c>
      <c r="B5761">
        <v>2021</v>
      </c>
      <c r="C5761" t="s">
        <v>698</v>
      </c>
      <c r="D5761">
        <v>0.4546</v>
      </c>
      <c r="E5761">
        <v>0.4546</v>
      </c>
      <c r="F5761">
        <v>0.44059999999999999</v>
      </c>
      <c r="G5761">
        <v>0.43130000000000002</v>
      </c>
      <c r="H5761">
        <v>0.44059999999999999</v>
      </c>
      <c r="I5761">
        <v>0.42059999999999997</v>
      </c>
      <c r="J5761">
        <v>0.4546</v>
      </c>
      <c r="K5761">
        <v>0.44059999999999999</v>
      </c>
      <c r="L5761">
        <v>0.42059999999999997</v>
      </c>
    </row>
    <row r="5762" spans="1:12" x14ac:dyDescent="0.25">
      <c r="A5762" t="s">
        <v>711</v>
      </c>
      <c r="B5762">
        <v>2021</v>
      </c>
      <c r="C5762" t="s">
        <v>699</v>
      </c>
      <c r="D5762">
        <v>7.6700000000000004E-2</v>
      </c>
      <c r="E5762">
        <v>7.6700000000000004E-2</v>
      </c>
      <c r="F5762">
        <v>5.3900000000000003E-2</v>
      </c>
      <c r="G5762">
        <v>7.5200000000000003E-2</v>
      </c>
      <c r="H5762">
        <v>5.3900000000000003E-2</v>
      </c>
      <c r="I5762">
        <v>5.3900000000000003E-2</v>
      </c>
      <c r="J5762">
        <v>7.6700000000000004E-2</v>
      </c>
      <c r="K5762">
        <v>5.3900000000000003E-2</v>
      </c>
      <c r="L5762">
        <v>5.3900000000000003E-2</v>
      </c>
    </row>
    <row r="5763" spans="1:12" x14ac:dyDescent="0.25">
      <c r="A5763" t="s">
        <v>712</v>
      </c>
      <c r="B5763">
        <v>2021</v>
      </c>
      <c r="C5763" t="s">
        <v>701</v>
      </c>
      <c r="D5763">
        <v>0.25380000000000003</v>
      </c>
      <c r="E5763">
        <v>0.25380000000000003</v>
      </c>
      <c r="F5763">
        <v>0.25380000000000003</v>
      </c>
      <c r="G5763">
        <v>0.2437</v>
      </c>
      <c r="H5763">
        <v>0.25380000000000003</v>
      </c>
      <c r="I5763">
        <v>0.2437</v>
      </c>
      <c r="J5763">
        <v>0.25380000000000003</v>
      </c>
      <c r="K5763">
        <v>0.25380000000000003</v>
      </c>
      <c r="L5763">
        <v>0.2437</v>
      </c>
    </row>
    <row r="5764" spans="1:12" x14ac:dyDescent="0.25">
      <c r="A5764" t="s">
        <v>712</v>
      </c>
      <c r="B5764">
        <v>2021</v>
      </c>
      <c r="C5764" t="s">
        <v>700</v>
      </c>
      <c r="D5764">
        <v>0.20849999999999999</v>
      </c>
      <c r="E5764">
        <v>0.19120000000000001</v>
      </c>
      <c r="F5764">
        <v>0.18890000000000001</v>
      </c>
      <c r="G5764">
        <v>0.1971</v>
      </c>
      <c r="H5764">
        <v>0.17680000000000001</v>
      </c>
      <c r="I5764">
        <v>0.18029999999999999</v>
      </c>
      <c r="J5764">
        <v>0.20849999999999999</v>
      </c>
      <c r="K5764">
        <v>0.17319999999999999</v>
      </c>
      <c r="L5764">
        <v>0.16539999999999999</v>
      </c>
    </row>
    <row r="5765" spans="1:12" x14ac:dyDescent="0.25">
      <c r="A5765" t="s">
        <v>712</v>
      </c>
      <c r="B5765">
        <v>2021</v>
      </c>
      <c r="C5765" t="s">
        <v>699</v>
      </c>
      <c r="D5765">
        <v>2.0199999999999999E-2</v>
      </c>
      <c r="E5765">
        <v>2.0199999999999999E-2</v>
      </c>
      <c r="F5765">
        <v>1.4200000000000001E-2</v>
      </c>
      <c r="G5765">
        <v>1.9800000000000002E-2</v>
      </c>
      <c r="H5765">
        <v>1.4200000000000001E-2</v>
      </c>
      <c r="I5765">
        <v>1.4200000000000001E-2</v>
      </c>
      <c r="J5765">
        <v>2.0199999999999999E-2</v>
      </c>
      <c r="K5765">
        <v>1.4200000000000001E-2</v>
      </c>
      <c r="L5765">
        <v>1.4200000000000001E-2</v>
      </c>
    </row>
    <row r="5766" spans="1:12" x14ac:dyDescent="0.25">
      <c r="A5766" t="s">
        <v>712</v>
      </c>
      <c r="B5766">
        <v>2021</v>
      </c>
      <c r="C5766" t="s">
        <v>697</v>
      </c>
      <c r="D5766">
        <v>0.65759999999999996</v>
      </c>
      <c r="E5766">
        <v>0.64029999999999998</v>
      </c>
      <c r="F5766">
        <v>0.60499999999999998</v>
      </c>
      <c r="G5766">
        <v>0.62470000000000003</v>
      </c>
      <c r="H5766">
        <v>0.59289999999999998</v>
      </c>
      <c r="I5766">
        <v>0.5796</v>
      </c>
      <c r="J5766">
        <v>0.65759999999999996</v>
      </c>
      <c r="K5766">
        <v>0.58940000000000003</v>
      </c>
      <c r="L5766">
        <v>0.56469999999999998</v>
      </c>
    </row>
    <row r="5767" spans="1:12" x14ac:dyDescent="0.25">
      <c r="A5767" t="s">
        <v>712</v>
      </c>
      <c r="B5767">
        <v>2021</v>
      </c>
      <c r="C5767" t="s">
        <v>703</v>
      </c>
      <c r="D5767">
        <v>7.1000000000000004E-3</v>
      </c>
      <c r="E5767">
        <v>7.1000000000000004E-3</v>
      </c>
      <c r="F5767">
        <v>7.1000000000000004E-3</v>
      </c>
      <c r="G5767">
        <v>6.4000000000000003E-3</v>
      </c>
      <c r="H5767">
        <v>7.1000000000000004E-3</v>
      </c>
      <c r="I5767">
        <v>6.4000000000000003E-3</v>
      </c>
      <c r="J5767">
        <v>7.1000000000000004E-3</v>
      </c>
      <c r="K5767">
        <v>7.1000000000000004E-3</v>
      </c>
      <c r="L5767">
        <v>6.4000000000000003E-3</v>
      </c>
    </row>
    <row r="5768" spans="1:12" x14ac:dyDescent="0.25">
      <c r="A5768" t="s">
        <v>712</v>
      </c>
      <c r="B5768">
        <v>2021</v>
      </c>
      <c r="C5768" t="s">
        <v>698</v>
      </c>
      <c r="D5768">
        <v>0.13150000000000001</v>
      </c>
      <c r="E5768">
        <v>0.13150000000000001</v>
      </c>
      <c r="F5768">
        <v>0.12720000000000001</v>
      </c>
      <c r="G5768">
        <v>0.12479999999999999</v>
      </c>
      <c r="H5768">
        <v>0.12720000000000001</v>
      </c>
      <c r="I5768">
        <v>0.1215</v>
      </c>
      <c r="J5768">
        <v>0.13150000000000001</v>
      </c>
      <c r="K5768">
        <v>0.12720000000000001</v>
      </c>
      <c r="L5768">
        <v>0.1215</v>
      </c>
    </row>
    <row r="5769" spans="1:12" x14ac:dyDescent="0.25">
      <c r="A5769" t="s">
        <v>712</v>
      </c>
      <c r="B5769">
        <v>2021</v>
      </c>
      <c r="C5769" t="s">
        <v>702</v>
      </c>
      <c r="D5769">
        <v>3.6499999999999998E-2</v>
      </c>
      <c r="E5769">
        <v>3.6499999999999998E-2</v>
      </c>
      <c r="F5769">
        <v>1.38E-2</v>
      </c>
      <c r="G5769">
        <v>3.2800000000000003E-2</v>
      </c>
      <c r="H5769">
        <v>1.38E-2</v>
      </c>
      <c r="I5769">
        <v>1.34E-2</v>
      </c>
      <c r="J5769">
        <v>3.6499999999999998E-2</v>
      </c>
      <c r="K5769">
        <v>1.38E-2</v>
      </c>
      <c r="L5769">
        <v>1.34E-2</v>
      </c>
    </row>
    <row r="5770" spans="1:12" x14ac:dyDescent="0.25">
      <c r="A5770" t="s">
        <v>713</v>
      </c>
      <c r="B5770">
        <v>2021</v>
      </c>
      <c r="C5770" t="s">
        <v>702</v>
      </c>
      <c r="D5770">
        <v>0.89849999999999997</v>
      </c>
      <c r="E5770">
        <v>0.89849999999999997</v>
      </c>
      <c r="F5770">
        <v>0.33929999999999999</v>
      </c>
      <c r="G5770">
        <v>0.80859999999999999</v>
      </c>
      <c r="H5770">
        <v>0.33929999999999999</v>
      </c>
      <c r="I5770">
        <v>0.33019999999999999</v>
      </c>
      <c r="J5770">
        <v>0.89849999999999997</v>
      </c>
      <c r="K5770">
        <v>0.33929999999999999</v>
      </c>
      <c r="L5770">
        <v>0.33019999999999999</v>
      </c>
    </row>
    <row r="5771" spans="1:12" x14ac:dyDescent="0.25">
      <c r="A5771" t="s">
        <v>713</v>
      </c>
      <c r="B5771">
        <v>2021</v>
      </c>
      <c r="C5771" t="s">
        <v>701</v>
      </c>
      <c r="D5771">
        <v>5.9846000000000004</v>
      </c>
      <c r="E5771">
        <v>5.9846000000000004</v>
      </c>
      <c r="F5771">
        <v>5.9846000000000004</v>
      </c>
      <c r="G5771">
        <v>5.7445000000000004</v>
      </c>
      <c r="H5771">
        <v>5.9846000000000004</v>
      </c>
      <c r="I5771">
        <v>5.7445000000000004</v>
      </c>
      <c r="J5771">
        <v>5.9846000000000004</v>
      </c>
      <c r="K5771">
        <v>5.9846000000000004</v>
      </c>
      <c r="L5771">
        <v>5.7445000000000004</v>
      </c>
    </row>
    <row r="5772" spans="1:12" x14ac:dyDescent="0.25">
      <c r="A5772" t="s">
        <v>713</v>
      </c>
      <c r="B5772">
        <v>2021</v>
      </c>
      <c r="C5772" t="s">
        <v>699</v>
      </c>
      <c r="D5772">
        <v>0.49759999999999999</v>
      </c>
      <c r="E5772">
        <v>0.49759999999999999</v>
      </c>
      <c r="F5772">
        <v>0.34989999999999999</v>
      </c>
      <c r="G5772">
        <v>0.48809999999999998</v>
      </c>
      <c r="H5772">
        <v>0.34989999999999999</v>
      </c>
      <c r="I5772">
        <v>0.34989999999999999</v>
      </c>
      <c r="J5772">
        <v>0.49759999999999999</v>
      </c>
      <c r="K5772">
        <v>0.34989999999999999</v>
      </c>
      <c r="L5772">
        <v>0.34989999999999999</v>
      </c>
    </row>
    <row r="5773" spans="1:12" x14ac:dyDescent="0.25">
      <c r="A5773" t="s">
        <v>713</v>
      </c>
      <c r="B5773">
        <v>2021</v>
      </c>
      <c r="C5773" t="s">
        <v>703</v>
      </c>
      <c r="D5773">
        <v>0.1754</v>
      </c>
      <c r="E5773">
        <v>0.1754</v>
      </c>
      <c r="F5773">
        <v>0.1754</v>
      </c>
      <c r="G5773">
        <v>0.1578</v>
      </c>
      <c r="H5773">
        <v>0.1754</v>
      </c>
      <c r="I5773">
        <v>0.1578</v>
      </c>
      <c r="J5773">
        <v>0.1754</v>
      </c>
      <c r="K5773">
        <v>0.1754</v>
      </c>
      <c r="L5773">
        <v>0.1578</v>
      </c>
    </row>
    <row r="5774" spans="1:12" x14ac:dyDescent="0.25">
      <c r="A5774" t="s">
        <v>713</v>
      </c>
      <c r="B5774">
        <v>2021</v>
      </c>
      <c r="C5774" t="s">
        <v>700</v>
      </c>
      <c r="D5774">
        <v>5.1367000000000003</v>
      </c>
      <c r="E5774">
        <v>4.7110000000000003</v>
      </c>
      <c r="F5774">
        <v>4.6528</v>
      </c>
      <c r="G5774">
        <v>4.8555999999999999</v>
      </c>
      <c r="H5774">
        <v>4.3552999999999997</v>
      </c>
      <c r="I5774">
        <v>4.4427000000000003</v>
      </c>
      <c r="J5774">
        <v>5.1367000000000003</v>
      </c>
      <c r="K5774">
        <v>4.2678000000000003</v>
      </c>
      <c r="L5774">
        <v>4.0757000000000003</v>
      </c>
    </row>
    <row r="5775" spans="1:12" x14ac:dyDescent="0.25">
      <c r="A5775" t="s">
        <v>713</v>
      </c>
      <c r="B5775">
        <v>2021</v>
      </c>
      <c r="C5775" t="s">
        <v>697</v>
      </c>
      <c r="D5775">
        <v>15.623100000000001</v>
      </c>
      <c r="E5775">
        <v>15.1973</v>
      </c>
      <c r="F5775">
        <v>14.341900000000001</v>
      </c>
      <c r="G5775">
        <v>14.834899999999999</v>
      </c>
      <c r="H5775">
        <v>14.0444</v>
      </c>
      <c r="I5775">
        <v>13.7363</v>
      </c>
      <c r="J5775">
        <v>15.623100000000001</v>
      </c>
      <c r="K5775">
        <v>13.956899999999999</v>
      </c>
      <c r="L5775">
        <v>13.369300000000001</v>
      </c>
    </row>
    <row r="5776" spans="1:12" x14ac:dyDescent="0.25">
      <c r="A5776" t="s">
        <v>713</v>
      </c>
      <c r="B5776">
        <v>2021</v>
      </c>
      <c r="C5776" t="s">
        <v>698</v>
      </c>
      <c r="D5776">
        <v>2.9304000000000001</v>
      </c>
      <c r="E5776">
        <v>2.9304000000000001</v>
      </c>
      <c r="F5776">
        <v>2.8401000000000001</v>
      </c>
      <c r="G5776">
        <v>2.7803</v>
      </c>
      <c r="H5776">
        <v>2.8401000000000001</v>
      </c>
      <c r="I5776">
        <v>2.7111999999999998</v>
      </c>
      <c r="J5776">
        <v>2.9304000000000001</v>
      </c>
      <c r="K5776">
        <v>2.8401000000000001</v>
      </c>
      <c r="L5776">
        <v>2.7111999999999998</v>
      </c>
    </row>
    <row r="5777" spans="1:12" x14ac:dyDescent="0.25">
      <c r="A5777" t="s">
        <v>714</v>
      </c>
      <c r="B5777">
        <v>2021</v>
      </c>
      <c r="C5777" t="s">
        <v>701</v>
      </c>
      <c r="D5777">
        <v>2.6743000000000001</v>
      </c>
      <c r="E5777">
        <v>2.6743000000000001</v>
      </c>
      <c r="F5777">
        <v>2.6743000000000001</v>
      </c>
      <c r="G5777">
        <v>2.5667</v>
      </c>
      <c r="H5777">
        <v>2.6743000000000001</v>
      </c>
      <c r="I5777">
        <v>2.5667</v>
      </c>
      <c r="J5777">
        <v>2.6743000000000001</v>
      </c>
      <c r="K5777">
        <v>2.6743000000000001</v>
      </c>
      <c r="L5777">
        <v>2.5667</v>
      </c>
    </row>
    <row r="5778" spans="1:12" x14ac:dyDescent="0.25">
      <c r="A5778" t="s">
        <v>714</v>
      </c>
      <c r="B5778">
        <v>2021</v>
      </c>
      <c r="C5778" t="s">
        <v>699</v>
      </c>
      <c r="D5778">
        <v>0.22839999999999999</v>
      </c>
      <c r="E5778">
        <v>0.22839999999999999</v>
      </c>
      <c r="F5778">
        <v>0.16070000000000001</v>
      </c>
      <c r="G5778">
        <v>0.22409999999999999</v>
      </c>
      <c r="H5778">
        <v>0.16070000000000001</v>
      </c>
      <c r="I5778">
        <v>0.16070000000000001</v>
      </c>
      <c r="J5778">
        <v>0.22839999999999999</v>
      </c>
      <c r="K5778">
        <v>0.16070000000000001</v>
      </c>
      <c r="L5778">
        <v>0.16070000000000001</v>
      </c>
    </row>
    <row r="5779" spans="1:12" x14ac:dyDescent="0.25">
      <c r="A5779" t="s">
        <v>714</v>
      </c>
      <c r="B5779">
        <v>2021</v>
      </c>
      <c r="C5779" t="s">
        <v>700</v>
      </c>
      <c r="D5779">
        <v>2.3582999999999998</v>
      </c>
      <c r="E5779">
        <v>2.1627999999999998</v>
      </c>
      <c r="F5779">
        <v>2.1360999999999999</v>
      </c>
      <c r="G5779">
        <v>2.2292000000000001</v>
      </c>
      <c r="H5779">
        <v>1.9995000000000001</v>
      </c>
      <c r="I5779">
        <v>2.0396999999999998</v>
      </c>
      <c r="J5779">
        <v>2.3582999999999998</v>
      </c>
      <c r="K5779">
        <v>1.9593</v>
      </c>
      <c r="L5779">
        <v>1.8712</v>
      </c>
    </row>
    <row r="5780" spans="1:12" x14ac:dyDescent="0.25">
      <c r="A5780" t="s">
        <v>714</v>
      </c>
      <c r="B5780">
        <v>2021</v>
      </c>
      <c r="C5780" t="s">
        <v>702</v>
      </c>
      <c r="D5780">
        <v>0.41249999999999998</v>
      </c>
      <c r="E5780">
        <v>0.41249999999999998</v>
      </c>
      <c r="F5780">
        <v>0.15579999999999999</v>
      </c>
      <c r="G5780">
        <v>0.37119999999999997</v>
      </c>
      <c r="H5780">
        <v>0.15579999999999999</v>
      </c>
      <c r="I5780">
        <v>0.15160000000000001</v>
      </c>
      <c r="J5780">
        <v>0.41249999999999998</v>
      </c>
      <c r="K5780">
        <v>0.15579999999999999</v>
      </c>
      <c r="L5780">
        <v>0.15160000000000001</v>
      </c>
    </row>
    <row r="5781" spans="1:12" x14ac:dyDescent="0.25">
      <c r="A5781" t="s">
        <v>714</v>
      </c>
      <c r="B5781">
        <v>2021</v>
      </c>
      <c r="C5781" t="s">
        <v>697</v>
      </c>
      <c r="D5781">
        <v>7.2868000000000004</v>
      </c>
      <c r="E5781">
        <v>7.0914000000000001</v>
      </c>
      <c r="F5781">
        <v>6.6898</v>
      </c>
      <c r="G5781">
        <v>6.9192</v>
      </c>
      <c r="H5781">
        <v>6.5532000000000004</v>
      </c>
      <c r="I5781">
        <v>6.4081000000000001</v>
      </c>
      <c r="J5781">
        <v>7.2868000000000004</v>
      </c>
      <c r="K5781">
        <v>6.5129999999999999</v>
      </c>
      <c r="L5781">
        <v>6.2396000000000003</v>
      </c>
    </row>
    <row r="5782" spans="1:12" x14ac:dyDescent="0.25">
      <c r="A5782" t="s">
        <v>714</v>
      </c>
      <c r="B5782">
        <v>2021</v>
      </c>
      <c r="C5782" t="s">
        <v>703</v>
      </c>
      <c r="D5782">
        <v>8.0500000000000002E-2</v>
      </c>
      <c r="E5782">
        <v>8.0500000000000002E-2</v>
      </c>
      <c r="F5782">
        <v>8.0500000000000002E-2</v>
      </c>
      <c r="G5782">
        <v>7.2499999999999995E-2</v>
      </c>
      <c r="H5782">
        <v>8.0500000000000002E-2</v>
      </c>
      <c r="I5782">
        <v>7.2499999999999995E-2</v>
      </c>
      <c r="J5782">
        <v>8.0500000000000002E-2</v>
      </c>
      <c r="K5782">
        <v>8.0500000000000002E-2</v>
      </c>
      <c r="L5782">
        <v>7.2499999999999995E-2</v>
      </c>
    </row>
    <row r="5783" spans="1:12" x14ac:dyDescent="0.25">
      <c r="A5783" t="s">
        <v>714</v>
      </c>
      <c r="B5783">
        <v>2021</v>
      </c>
      <c r="C5783" t="s">
        <v>698</v>
      </c>
      <c r="D5783">
        <v>1.5327999999999999</v>
      </c>
      <c r="E5783">
        <v>1.5327999999999999</v>
      </c>
      <c r="F5783">
        <v>1.4823999999999999</v>
      </c>
      <c r="G5783">
        <v>1.4556</v>
      </c>
      <c r="H5783">
        <v>1.4823999999999999</v>
      </c>
      <c r="I5783">
        <v>1.4171</v>
      </c>
      <c r="J5783">
        <v>1.5327999999999999</v>
      </c>
      <c r="K5783">
        <v>1.4823999999999999</v>
      </c>
      <c r="L5783">
        <v>1.4171</v>
      </c>
    </row>
    <row r="5784" spans="1:12" x14ac:dyDescent="0.25">
      <c r="A5784" t="s">
        <v>715</v>
      </c>
      <c r="B5784">
        <v>2021</v>
      </c>
      <c r="C5784" t="s">
        <v>702</v>
      </c>
      <c r="D5784">
        <v>5.33E-2</v>
      </c>
      <c r="E5784">
        <v>5.33E-2</v>
      </c>
      <c r="F5784">
        <v>2.01E-2</v>
      </c>
      <c r="G5784">
        <v>4.8000000000000001E-2</v>
      </c>
      <c r="H5784">
        <v>2.01E-2</v>
      </c>
      <c r="I5784">
        <v>1.9599999999999999E-2</v>
      </c>
      <c r="J5784">
        <v>5.33E-2</v>
      </c>
      <c r="K5784">
        <v>2.01E-2</v>
      </c>
      <c r="L5784">
        <v>1.9599999999999999E-2</v>
      </c>
    </row>
    <row r="5785" spans="1:12" x14ac:dyDescent="0.25">
      <c r="A5785" t="s">
        <v>715</v>
      </c>
      <c r="B5785">
        <v>2021</v>
      </c>
      <c r="C5785" t="s">
        <v>697</v>
      </c>
      <c r="D5785">
        <v>0.85780000000000001</v>
      </c>
      <c r="E5785">
        <v>0.83260000000000001</v>
      </c>
      <c r="F5785">
        <v>0.78239999999999998</v>
      </c>
      <c r="G5785">
        <v>0.81359999999999999</v>
      </c>
      <c r="H5785">
        <v>0.76480000000000004</v>
      </c>
      <c r="I5785">
        <v>0.74890000000000001</v>
      </c>
      <c r="J5785">
        <v>0.85780000000000001</v>
      </c>
      <c r="K5785">
        <v>0.75960000000000005</v>
      </c>
      <c r="L5785">
        <v>0.72709999999999997</v>
      </c>
    </row>
    <row r="5786" spans="1:12" x14ac:dyDescent="0.25">
      <c r="A5786" t="s">
        <v>715</v>
      </c>
      <c r="B5786">
        <v>2021</v>
      </c>
      <c r="C5786" t="s">
        <v>698</v>
      </c>
      <c r="D5786">
        <v>0.16089999999999999</v>
      </c>
      <c r="E5786">
        <v>0.16089999999999999</v>
      </c>
      <c r="F5786">
        <v>0.15609999999999999</v>
      </c>
      <c r="G5786">
        <v>0.1525</v>
      </c>
      <c r="H5786">
        <v>0.15609999999999999</v>
      </c>
      <c r="I5786">
        <v>0.1489</v>
      </c>
      <c r="J5786">
        <v>0.16089999999999999</v>
      </c>
      <c r="K5786">
        <v>0.15609999999999999</v>
      </c>
      <c r="L5786">
        <v>0.1489</v>
      </c>
    </row>
    <row r="5787" spans="1:12" x14ac:dyDescent="0.25">
      <c r="A5787" t="s">
        <v>715</v>
      </c>
      <c r="B5787">
        <v>2021</v>
      </c>
      <c r="C5787" t="s">
        <v>701</v>
      </c>
      <c r="D5787">
        <v>0.29880000000000001</v>
      </c>
      <c r="E5787">
        <v>0.29880000000000001</v>
      </c>
      <c r="F5787">
        <v>0.29880000000000001</v>
      </c>
      <c r="G5787">
        <v>0.28660000000000002</v>
      </c>
      <c r="H5787">
        <v>0.29880000000000001</v>
      </c>
      <c r="I5787">
        <v>0.28660000000000002</v>
      </c>
      <c r="J5787">
        <v>0.29880000000000001</v>
      </c>
      <c r="K5787">
        <v>0.29880000000000001</v>
      </c>
      <c r="L5787">
        <v>0.28660000000000002</v>
      </c>
    </row>
    <row r="5788" spans="1:12" x14ac:dyDescent="0.25">
      <c r="A5788" t="s">
        <v>715</v>
      </c>
      <c r="B5788">
        <v>2021</v>
      </c>
      <c r="C5788" t="s">
        <v>700</v>
      </c>
      <c r="D5788">
        <v>0.3049</v>
      </c>
      <c r="E5788">
        <v>0.27960000000000002</v>
      </c>
      <c r="F5788">
        <v>0.27610000000000001</v>
      </c>
      <c r="G5788">
        <v>0.28820000000000001</v>
      </c>
      <c r="H5788">
        <v>0.25850000000000001</v>
      </c>
      <c r="I5788">
        <v>0.26369999999999999</v>
      </c>
      <c r="J5788">
        <v>0.3049</v>
      </c>
      <c r="K5788">
        <v>0.25330000000000003</v>
      </c>
      <c r="L5788">
        <v>0.2419</v>
      </c>
    </row>
    <row r="5789" spans="1:12" x14ac:dyDescent="0.25">
      <c r="A5789" t="s">
        <v>715</v>
      </c>
      <c r="B5789">
        <v>2021</v>
      </c>
      <c r="C5789" t="s">
        <v>703</v>
      </c>
      <c r="D5789">
        <v>1.04E-2</v>
      </c>
      <c r="E5789">
        <v>1.04E-2</v>
      </c>
      <c r="F5789">
        <v>1.04E-2</v>
      </c>
      <c r="G5789">
        <v>9.4000000000000004E-3</v>
      </c>
      <c r="H5789">
        <v>1.04E-2</v>
      </c>
      <c r="I5789">
        <v>9.4000000000000004E-3</v>
      </c>
      <c r="J5789">
        <v>1.04E-2</v>
      </c>
      <c r="K5789">
        <v>1.04E-2</v>
      </c>
      <c r="L5789">
        <v>9.4000000000000004E-3</v>
      </c>
    </row>
    <row r="5790" spans="1:12" x14ac:dyDescent="0.25">
      <c r="A5790" t="s">
        <v>715</v>
      </c>
      <c r="B5790">
        <v>2021</v>
      </c>
      <c r="C5790" t="s">
        <v>699</v>
      </c>
      <c r="D5790">
        <v>2.9499999999999998E-2</v>
      </c>
      <c r="E5790">
        <v>2.9499999999999998E-2</v>
      </c>
      <c r="F5790">
        <v>2.0799999999999999E-2</v>
      </c>
      <c r="G5790">
        <v>2.9000000000000001E-2</v>
      </c>
      <c r="H5790">
        <v>2.0799999999999999E-2</v>
      </c>
      <c r="I5790">
        <v>2.0799999999999999E-2</v>
      </c>
      <c r="J5790">
        <v>2.9499999999999998E-2</v>
      </c>
      <c r="K5790">
        <v>2.0799999999999999E-2</v>
      </c>
      <c r="L5790">
        <v>2.0799999999999999E-2</v>
      </c>
    </row>
    <row r="5791" spans="1:12" x14ac:dyDescent="0.25">
      <c r="A5791" t="s">
        <v>716</v>
      </c>
      <c r="B5791">
        <v>2021</v>
      </c>
      <c r="C5791" t="s">
        <v>699</v>
      </c>
      <c r="D5791">
        <v>3.6700000000000003E-2</v>
      </c>
      <c r="E5791">
        <v>3.6700000000000003E-2</v>
      </c>
      <c r="F5791">
        <v>2.58E-2</v>
      </c>
      <c r="G5791">
        <v>3.5999999999999997E-2</v>
      </c>
      <c r="H5791">
        <v>2.58E-2</v>
      </c>
      <c r="I5791">
        <v>2.58E-2</v>
      </c>
      <c r="J5791">
        <v>3.6700000000000003E-2</v>
      </c>
      <c r="K5791">
        <v>2.58E-2</v>
      </c>
      <c r="L5791">
        <v>2.58E-2</v>
      </c>
    </row>
    <row r="5792" spans="1:12" x14ac:dyDescent="0.25">
      <c r="A5792" t="s">
        <v>716</v>
      </c>
      <c r="B5792">
        <v>2021</v>
      </c>
      <c r="C5792" t="s">
        <v>701</v>
      </c>
      <c r="D5792">
        <v>0.39329999999999998</v>
      </c>
      <c r="E5792">
        <v>0.39329999999999998</v>
      </c>
      <c r="F5792">
        <v>0.39329999999999998</v>
      </c>
      <c r="G5792">
        <v>0.37740000000000001</v>
      </c>
      <c r="H5792">
        <v>0.39329999999999998</v>
      </c>
      <c r="I5792">
        <v>0.37740000000000001</v>
      </c>
      <c r="J5792">
        <v>0.39329999999999998</v>
      </c>
      <c r="K5792">
        <v>0.39329999999999998</v>
      </c>
      <c r="L5792">
        <v>0.37740000000000001</v>
      </c>
    </row>
    <row r="5793" spans="1:12" x14ac:dyDescent="0.25">
      <c r="A5793" t="s">
        <v>716</v>
      </c>
      <c r="B5793">
        <v>2021</v>
      </c>
      <c r="C5793" t="s">
        <v>698</v>
      </c>
      <c r="D5793">
        <v>0.22650000000000001</v>
      </c>
      <c r="E5793">
        <v>0.22650000000000001</v>
      </c>
      <c r="F5793">
        <v>0.21929999999999999</v>
      </c>
      <c r="G5793">
        <v>0.21490000000000001</v>
      </c>
      <c r="H5793">
        <v>0.21929999999999999</v>
      </c>
      <c r="I5793">
        <v>0.20949999999999999</v>
      </c>
      <c r="J5793">
        <v>0.22650000000000001</v>
      </c>
      <c r="K5793">
        <v>0.21929999999999999</v>
      </c>
      <c r="L5793">
        <v>0.20949999999999999</v>
      </c>
    </row>
    <row r="5794" spans="1:12" x14ac:dyDescent="0.25">
      <c r="A5794" t="s">
        <v>716</v>
      </c>
      <c r="B5794">
        <v>2021</v>
      </c>
      <c r="C5794" t="s">
        <v>703</v>
      </c>
      <c r="D5794">
        <v>1.29E-2</v>
      </c>
      <c r="E5794">
        <v>1.29E-2</v>
      </c>
      <c r="F5794">
        <v>1.29E-2</v>
      </c>
      <c r="G5794">
        <v>1.17E-2</v>
      </c>
      <c r="H5794">
        <v>1.29E-2</v>
      </c>
      <c r="I5794">
        <v>1.17E-2</v>
      </c>
      <c r="J5794">
        <v>1.29E-2</v>
      </c>
      <c r="K5794">
        <v>1.29E-2</v>
      </c>
      <c r="L5794">
        <v>1.17E-2</v>
      </c>
    </row>
    <row r="5795" spans="1:12" x14ac:dyDescent="0.25">
      <c r="A5795" t="s">
        <v>716</v>
      </c>
      <c r="B5795">
        <v>2021</v>
      </c>
      <c r="C5795" t="s">
        <v>697</v>
      </c>
      <c r="D5795">
        <v>1.1151</v>
      </c>
      <c r="E5795">
        <v>1.0837000000000001</v>
      </c>
      <c r="F5795">
        <v>1.0201</v>
      </c>
      <c r="G5795">
        <v>1.0583</v>
      </c>
      <c r="H5795">
        <v>0.99809999999999999</v>
      </c>
      <c r="I5795">
        <v>0.9768</v>
      </c>
      <c r="J5795">
        <v>1.1151</v>
      </c>
      <c r="K5795">
        <v>0.99160000000000004</v>
      </c>
      <c r="L5795">
        <v>0.94969999999999999</v>
      </c>
    </row>
    <row r="5796" spans="1:12" x14ac:dyDescent="0.25">
      <c r="A5796" t="s">
        <v>716</v>
      </c>
      <c r="B5796">
        <v>2021</v>
      </c>
      <c r="C5796" t="s">
        <v>700</v>
      </c>
      <c r="D5796">
        <v>0.37930000000000003</v>
      </c>
      <c r="E5796">
        <v>0.34789999999999999</v>
      </c>
      <c r="F5796">
        <v>0.34360000000000002</v>
      </c>
      <c r="G5796">
        <v>0.35859999999999997</v>
      </c>
      <c r="H5796">
        <v>0.3216</v>
      </c>
      <c r="I5796">
        <v>0.3281</v>
      </c>
      <c r="J5796">
        <v>0.37930000000000003</v>
      </c>
      <c r="K5796">
        <v>0.31519999999999998</v>
      </c>
      <c r="L5796">
        <v>0.30099999999999999</v>
      </c>
    </row>
    <row r="5797" spans="1:12" x14ac:dyDescent="0.25">
      <c r="A5797" t="s">
        <v>716</v>
      </c>
      <c r="B5797">
        <v>2021</v>
      </c>
      <c r="C5797" t="s">
        <v>702</v>
      </c>
      <c r="D5797">
        <v>6.6299999999999998E-2</v>
      </c>
      <c r="E5797">
        <v>6.6299999999999998E-2</v>
      </c>
      <c r="F5797">
        <v>2.5100000000000001E-2</v>
      </c>
      <c r="G5797">
        <v>5.9700000000000003E-2</v>
      </c>
      <c r="H5797">
        <v>2.5100000000000001E-2</v>
      </c>
      <c r="I5797">
        <v>2.4400000000000002E-2</v>
      </c>
      <c r="J5797">
        <v>6.6299999999999998E-2</v>
      </c>
      <c r="K5797">
        <v>2.5100000000000001E-2</v>
      </c>
      <c r="L5797">
        <v>2.4400000000000002E-2</v>
      </c>
    </row>
    <row r="5798" spans="1:12" x14ac:dyDescent="0.25">
      <c r="A5798" t="s">
        <v>717</v>
      </c>
      <c r="B5798">
        <v>2021</v>
      </c>
      <c r="C5798" t="s">
        <v>698</v>
      </c>
      <c r="D5798">
        <v>1.599</v>
      </c>
      <c r="E5798">
        <v>1.599</v>
      </c>
      <c r="F5798">
        <v>1.5501</v>
      </c>
      <c r="G5798">
        <v>1.5167999999999999</v>
      </c>
      <c r="H5798">
        <v>1.5501</v>
      </c>
      <c r="I5798">
        <v>1.4795</v>
      </c>
      <c r="J5798">
        <v>1.599</v>
      </c>
      <c r="K5798">
        <v>1.5501</v>
      </c>
      <c r="L5798">
        <v>1.4795</v>
      </c>
    </row>
    <row r="5799" spans="1:12" x14ac:dyDescent="0.25">
      <c r="A5799" t="s">
        <v>717</v>
      </c>
      <c r="B5799">
        <v>2021</v>
      </c>
      <c r="C5799" t="s">
        <v>700</v>
      </c>
      <c r="D5799">
        <v>2.8521000000000001</v>
      </c>
      <c r="E5799">
        <v>2.6156999999999999</v>
      </c>
      <c r="F5799">
        <v>2.5834000000000001</v>
      </c>
      <c r="G5799">
        <v>2.6960000000000002</v>
      </c>
      <c r="H5799">
        <v>2.4182000000000001</v>
      </c>
      <c r="I5799">
        <v>2.4666999999999999</v>
      </c>
      <c r="J5799">
        <v>2.8521000000000001</v>
      </c>
      <c r="K5799">
        <v>2.3696000000000002</v>
      </c>
      <c r="L5799">
        <v>2.2629999999999999</v>
      </c>
    </row>
    <row r="5800" spans="1:12" x14ac:dyDescent="0.25">
      <c r="A5800" t="s">
        <v>717</v>
      </c>
      <c r="B5800">
        <v>2021</v>
      </c>
      <c r="C5800" t="s">
        <v>703</v>
      </c>
      <c r="D5800">
        <v>9.74E-2</v>
      </c>
      <c r="E5800">
        <v>9.74E-2</v>
      </c>
      <c r="F5800">
        <v>9.74E-2</v>
      </c>
      <c r="G5800">
        <v>8.7599999999999997E-2</v>
      </c>
      <c r="H5800">
        <v>9.74E-2</v>
      </c>
      <c r="I5800">
        <v>8.7599999999999997E-2</v>
      </c>
      <c r="J5800">
        <v>9.74E-2</v>
      </c>
      <c r="K5800">
        <v>9.74E-2</v>
      </c>
      <c r="L5800">
        <v>8.7599999999999997E-2</v>
      </c>
    </row>
    <row r="5801" spans="1:12" x14ac:dyDescent="0.25">
      <c r="A5801" t="s">
        <v>717</v>
      </c>
      <c r="B5801">
        <v>2021</v>
      </c>
      <c r="C5801" t="s">
        <v>699</v>
      </c>
      <c r="D5801">
        <v>0.27629999999999999</v>
      </c>
      <c r="E5801">
        <v>0.27629999999999999</v>
      </c>
      <c r="F5801">
        <v>0.1943</v>
      </c>
      <c r="G5801">
        <v>0.27100000000000002</v>
      </c>
      <c r="H5801">
        <v>0.1943</v>
      </c>
      <c r="I5801">
        <v>0.1943</v>
      </c>
      <c r="J5801">
        <v>0.27629999999999999</v>
      </c>
      <c r="K5801">
        <v>0.1943</v>
      </c>
      <c r="L5801">
        <v>0.1943</v>
      </c>
    </row>
    <row r="5802" spans="1:12" x14ac:dyDescent="0.25">
      <c r="A5802" t="s">
        <v>717</v>
      </c>
      <c r="B5802">
        <v>2021</v>
      </c>
      <c r="C5802" t="s">
        <v>697</v>
      </c>
      <c r="D5802">
        <v>8.4701000000000004</v>
      </c>
      <c r="E5802">
        <v>8.2337000000000007</v>
      </c>
      <c r="F5802">
        <v>7.7601000000000004</v>
      </c>
      <c r="G5802">
        <v>8.0382999999999996</v>
      </c>
      <c r="H5802">
        <v>7.5949</v>
      </c>
      <c r="I5802">
        <v>7.4292999999999996</v>
      </c>
      <c r="J5802">
        <v>8.4701000000000004</v>
      </c>
      <c r="K5802">
        <v>7.5462999999999996</v>
      </c>
      <c r="L5802">
        <v>7.2256</v>
      </c>
    </row>
    <row r="5803" spans="1:12" x14ac:dyDescent="0.25">
      <c r="A5803" t="s">
        <v>717</v>
      </c>
      <c r="B5803">
        <v>2021</v>
      </c>
      <c r="C5803" t="s">
        <v>701</v>
      </c>
      <c r="D5803">
        <v>3.1465000000000001</v>
      </c>
      <c r="E5803">
        <v>3.1465000000000001</v>
      </c>
      <c r="F5803">
        <v>3.1465000000000001</v>
      </c>
      <c r="G5803">
        <v>3.0177999999999998</v>
      </c>
      <c r="H5803">
        <v>3.1465000000000001</v>
      </c>
      <c r="I5803">
        <v>3.0177999999999998</v>
      </c>
      <c r="J5803">
        <v>3.1465000000000001</v>
      </c>
      <c r="K5803">
        <v>3.1465000000000001</v>
      </c>
      <c r="L5803">
        <v>3.0177999999999998</v>
      </c>
    </row>
    <row r="5804" spans="1:12" x14ac:dyDescent="0.25">
      <c r="A5804" t="s">
        <v>717</v>
      </c>
      <c r="B5804">
        <v>2021</v>
      </c>
      <c r="C5804" t="s">
        <v>702</v>
      </c>
      <c r="D5804">
        <v>0.49890000000000001</v>
      </c>
      <c r="E5804">
        <v>0.49890000000000001</v>
      </c>
      <c r="F5804">
        <v>0.18840000000000001</v>
      </c>
      <c r="G5804">
        <v>0.44900000000000001</v>
      </c>
      <c r="H5804">
        <v>0.18840000000000001</v>
      </c>
      <c r="I5804">
        <v>0.18329999999999999</v>
      </c>
      <c r="J5804">
        <v>0.49890000000000001</v>
      </c>
      <c r="K5804">
        <v>0.18840000000000001</v>
      </c>
      <c r="L5804">
        <v>0.18329999999999999</v>
      </c>
    </row>
    <row r="5805" spans="1:12" x14ac:dyDescent="0.25">
      <c r="A5805" t="s">
        <v>718</v>
      </c>
      <c r="B5805">
        <v>2021</v>
      </c>
      <c r="C5805" t="s">
        <v>701</v>
      </c>
      <c r="D5805">
        <v>1.6496999999999999</v>
      </c>
      <c r="E5805">
        <v>1.6496999999999999</v>
      </c>
      <c r="F5805">
        <v>1.6496999999999999</v>
      </c>
      <c r="G5805">
        <v>1.5826</v>
      </c>
      <c r="H5805">
        <v>1.6496999999999999</v>
      </c>
      <c r="I5805">
        <v>1.5826</v>
      </c>
      <c r="J5805">
        <v>1.6496999999999999</v>
      </c>
      <c r="K5805">
        <v>1.6496999999999999</v>
      </c>
      <c r="L5805">
        <v>1.5826</v>
      </c>
    </row>
    <row r="5806" spans="1:12" x14ac:dyDescent="0.25">
      <c r="A5806" t="s">
        <v>718</v>
      </c>
      <c r="B5806">
        <v>2021</v>
      </c>
      <c r="C5806" t="s">
        <v>697</v>
      </c>
      <c r="D5806">
        <v>4.5572999999999997</v>
      </c>
      <c r="E5806">
        <v>4.4387999999999996</v>
      </c>
      <c r="F5806">
        <v>4.1901000000000002</v>
      </c>
      <c r="G5806">
        <v>4.3277999999999999</v>
      </c>
      <c r="H5806">
        <v>4.1073000000000004</v>
      </c>
      <c r="I5806">
        <v>4.0138999999999996</v>
      </c>
      <c r="J5806">
        <v>4.5572999999999997</v>
      </c>
      <c r="K5806">
        <v>4.0830000000000002</v>
      </c>
      <c r="L5806">
        <v>3.9117000000000002</v>
      </c>
    </row>
    <row r="5807" spans="1:12" x14ac:dyDescent="0.25">
      <c r="A5807" t="s">
        <v>718</v>
      </c>
      <c r="B5807">
        <v>2021</v>
      </c>
      <c r="C5807" t="s">
        <v>702</v>
      </c>
      <c r="D5807">
        <v>0.25009999999999999</v>
      </c>
      <c r="E5807">
        <v>0.25009999999999999</v>
      </c>
      <c r="F5807">
        <v>9.4399999999999998E-2</v>
      </c>
      <c r="G5807">
        <v>0.22509999999999999</v>
      </c>
      <c r="H5807">
        <v>9.4399999999999998E-2</v>
      </c>
      <c r="I5807">
        <v>9.1899999999999996E-2</v>
      </c>
      <c r="J5807">
        <v>0.25009999999999999</v>
      </c>
      <c r="K5807">
        <v>9.4399999999999998E-2</v>
      </c>
      <c r="L5807">
        <v>9.1899999999999996E-2</v>
      </c>
    </row>
    <row r="5808" spans="1:12" x14ac:dyDescent="0.25">
      <c r="A5808" t="s">
        <v>718</v>
      </c>
      <c r="B5808">
        <v>2021</v>
      </c>
      <c r="C5808" t="s">
        <v>698</v>
      </c>
      <c r="D5808">
        <v>1.0405</v>
      </c>
      <c r="E5808">
        <v>1.0405</v>
      </c>
      <c r="F5808">
        <v>1.0046999999999999</v>
      </c>
      <c r="G5808">
        <v>0.98880000000000001</v>
      </c>
      <c r="H5808">
        <v>1.0046999999999999</v>
      </c>
      <c r="I5808">
        <v>0.96150000000000002</v>
      </c>
      <c r="J5808">
        <v>1.0405</v>
      </c>
      <c r="K5808">
        <v>1.0046999999999999</v>
      </c>
      <c r="L5808">
        <v>0.96150000000000002</v>
      </c>
    </row>
    <row r="5809" spans="1:12" x14ac:dyDescent="0.25">
      <c r="A5809" t="s">
        <v>718</v>
      </c>
      <c r="B5809">
        <v>2021</v>
      </c>
      <c r="C5809" t="s">
        <v>700</v>
      </c>
      <c r="D5809">
        <v>1.4297</v>
      </c>
      <c r="E5809">
        <v>1.3111999999999999</v>
      </c>
      <c r="F5809">
        <v>1.2949999999999999</v>
      </c>
      <c r="G5809">
        <v>1.3514999999999999</v>
      </c>
      <c r="H5809">
        <v>1.2121999999999999</v>
      </c>
      <c r="I5809">
        <v>1.2365999999999999</v>
      </c>
      <c r="J5809">
        <v>1.4297</v>
      </c>
      <c r="K5809">
        <v>1.1879</v>
      </c>
      <c r="L5809">
        <v>1.1344000000000001</v>
      </c>
    </row>
    <row r="5810" spans="1:12" x14ac:dyDescent="0.25">
      <c r="A5810" t="s">
        <v>718</v>
      </c>
      <c r="B5810">
        <v>2021</v>
      </c>
      <c r="C5810" t="s">
        <v>703</v>
      </c>
      <c r="D5810">
        <v>4.8800000000000003E-2</v>
      </c>
      <c r="E5810">
        <v>4.8800000000000003E-2</v>
      </c>
      <c r="F5810">
        <v>4.8800000000000003E-2</v>
      </c>
      <c r="G5810">
        <v>4.3900000000000002E-2</v>
      </c>
      <c r="H5810">
        <v>4.8800000000000003E-2</v>
      </c>
      <c r="I5810">
        <v>4.3900000000000002E-2</v>
      </c>
      <c r="J5810">
        <v>4.8800000000000003E-2</v>
      </c>
      <c r="K5810">
        <v>4.8800000000000003E-2</v>
      </c>
      <c r="L5810">
        <v>4.3900000000000002E-2</v>
      </c>
    </row>
    <row r="5811" spans="1:12" x14ac:dyDescent="0.25">
      <c r="A5811" t="s">
        <v>718</v>
      </c>
      <c r="B5811">
        <v>2021</v>
      </c>
      <c r="C5811" t="s">
        <v>699</v>
      </c>
      <c r="D5811">
        <v>0.13850000000000001</v>
      </c>
      <c r="E5811">
        <v>0.13850000000000001</v>
      </c>
      <c r="F5811">
        <v>9.74E-2</v>
      </c>
      <c r="G5811">
        <v>0.13589999999999999</v>
      </c>
      <c r="H5811">
        <v>9.74E-2</v>
      </c>
      <c r="I5811">
        <v>9.74E-2</v>
      </c>
      <c r="J5811">
        <v>0.13850000000000001</v>
      </c>
      <c r="K5811">
        <v>9.74E-2</v>
      </c>
      <c r="L5811">
        <v>9.74E-2</v>
      </c>
    </row>
    <row r="5812" spans="1:12" x14ac:dyDescent="0.25">
      <c r="A5812" t="s">
        <v>719</v>
      </c>
      <c r="B5812">
        <v>2021</v>
      </c>
      <c r="C5812" t="s">
        <v>697</v>
      </c>
      <c r="D5812">
        <v>2.0541</v>
      </c>
      <c r="E5812">
        <v>2.0004</v>
      </c>
      <c r="F5812">
        <v>1.8892</v>
      </c>
      <c r="G5812">
        <v>1.9508000000000001</v>
      </c>
      <c r="H5812">
        <v>1.8516999999999999</v>
      </c>
      <c r="I5812">
        <v>1.8097000000000001</v>
      </c>
      <c r="J5812">
        <v>2.0541</v>
      </c>
      <c r="K5812">
        <v>1.8406</v>
      </c>
      <c r="L5812">
        <v>1.7633000000000001</v>
      </c>
    </row>
    <row r="5813" spans="1:12" x14ac:dyDescent="0.25">
      <c r="A5813" t="s">
        <v>719</v>
      </c>
      <c r="B5813">
        <v>2021</v>
      </c>
      <c r="C5813" t="s">
        <v>698</v>
      </c>
      <c r="D5813">
        <v>0.435</v>
      </c>
      <c r="E5813">
        <v>0.435</v>
      </c>
      <c r="F5813">
        <v>0.42059999999999997</v>
      </c>
      <c r="G5813">
        <v>0.41320000000000001</v>
      </c>
      <c r="H5813">
        <v>0.42059999999999997</v>
      </c>
      <c r="I5813">
        <v>0.40210000000000001</v>
      </c>
      <c r="J5813">
        <v>0.435</v>
      </c>
      <c r="K5813">
        <v>0.42059999999999997</v>
      </c>
      <c r="L5813">
        <v>0.40210000000000001</v>
      </c>
    </row>
    <row r="5814" spans="1:12" x14ac:dyDescent="0.25">
      <c r="A5814" t="s">
        <v>719</v>
      </c>
      <c r="B5814">
        <v>2021</v>
      </c>
      <c r="C5814" t="s">
        <v>700</v>
      </c>
      <c r="D5814">
        <v>0.64890000000000003</v>
      </c>
      <c r="E5814">
        <v>0.59509999999999996</v>
      </c>
      <c r="F5814">
        <v>0.5877</v>
      </c>
      <c r="G5814">
        <v>0.61339999999999995</v>
      </c>
      <c r="H5814">
        <v>0.55020000000000002</v>
      </c>
      <c r="I5814">
        <v>0.56120000000000003</v>
      </c>
      <c r="J5814">
        <v>0.64890000000000003</v>
      </c>
      <c r="K5814">
        <v>0.53910000000000002</v>
      </c>
      <c r="L5814">
        <v>0.51480000000000004</v>
      </c>
    </row>
    <row r="5815" spans="1:12" x14ac:dyDescent="0.25">
      <c r="A5815" t="s">
        <v>719</v>
      </c>
      <c r="B5815">
        <v>2021</v>
      </c>
      <c r="C5815" t="s">
        <v>701</v>
      </c>
      <c r="D5815">
        <v>0.77170000000000005</v>
      </c>
      <c r="E5815">
        <v>0.77170000000000005</v>
      </c>
      <c r="F5815">
        <v>0.77170000000000005</v>
      </c>
      <c r="G5815">
        <v>0.74050000000000005</v>
      </c>
      <c r="H5815">
        <v>0.77170000000000005</v>
      </c>
      <c r="I5815">
        <v>0.74050000000000005</v>
      </c>
      <c r="J5815">
        <v>0.77170000000000005</v>
      </c>
      <c r="K5815">
        <v>0.77170000000000005</v>
      </c>
      <c r="L5815">
        <v>0.74050000000000005</v>
      </c>
    </row>
    <row r="5816" spans="1:12" x14ac:dyDescent="0.25">
      <c r="A5816" t="s">
        <v>719</v>
      </c>
      <c r="B5816">
        <v>2021</v>
      </c>
      <c r="C5816" t="s">
        <v>699</v>
      </c>
      <c r="D5816">
        <v>6.2899999999999998E-2</v>
      </c>
      <c r="E5816">
        <v>6.2899999999999998E-2</v>
      </c>
      <c r="F5816">
        <v>4.4200000000000003E-2</v>
      </c>
      <c r="G5816">
        <v>6.1699999999999998E-2</v>
      </c>
      <c r="H5816">
        <v>4.4200000000000003E-2</v>
      </c>
      <c r="I5816">
        <v>4.4200000000000003E-2</v>
      </c>
      <c r="J5816">
        <v>6.2899999999999998E-2</v>
      </c>
      <c r="K5816">
        <v>4.4200000000000003E-2</v>
      </c>
      <c r="L5816">
        <v>4.4200000000000003E-2</v>
      </c>
    </row>
    <row r="5817" spans="1:12" x14ac:dyDescent="0.25">
      <c r="A5817" t="s">
        <v>719</v>
      </c>
      <c r="B5817">
        <v>2021</v>
      </c>
      <c r="C5817" t="s">
        <v>703</v>
      </c>
      <c r="D5817">
        <v>2.2200000000000001E-2</v>
      </c>
      <c r="E5817">
        <v>2.2200000000000001E-2</v>
      </c>
      <c r="F5817">
        <v>2.2200000000000001E-2</v>
      </c>
      <c r="G5817">
        <v>1.9900000000000001E-2</v>
      </c>
      <c r="H5817">
        <v>2.2200000000000001E-2</v>
      </c>
      <c r="I5817">
        <v>1.9900000000000001E-2</v>
      </c>
      <c r="J5817">
        <v>2.2200000000000001E-2</v>
      </c>
      <c r="K5817">
        <v>2.2200000000000001E-2</v>
      </c>
      <c r="L5817">
        <v>1.9900000000000001E-2</v>
      </c>
    </row>
    <row r="5818" spans="1:12" x14ac:dyDescent="0.25">
      <c r="A5818" t="s">
        <v>719</v>
      </c>
      <c r="B5818">
        <v>2021</v>
      </c>
      <c r="C5818" t="s">
        <v>702</v>
      </c>
      <c r="D5818">
        <v>0.1135</v>
      </c>
      <c r="E5818">
        <v>0.1135</v>
      </c>
      <c r="F5818">
        <v>4.2900000000000001E-2</v>
      </c>
      <c r="G5818">
        <v>0.1021</v>
      </c>
      <c r="H5818">
        <v>4.2900000000000001E-2</v>
      </c>
      <c r="I5818">
        <v>4.1700000000000001E-2</v>
      </c>
      <c r="J5818">
        <v>0.1135</v>
      </c>
      <c r="K5818">
        <v>4.2900000000000001E-2</v>
      </c>
      <c r="L5818">
        <v>4.1700000000000001E-2</v>
      </c>
    </row>
    <row r="5819" spans="1:12" x14ac:dyDescent="0.25">
      <c r="A5819" t="s">
        <v>720</v>
      </c>
      <c r="B5819">
        <v>2021</v>
      </c>
      <c r="C5819" t="s">
        <v>702</v>
      </c>
      <c r="D5819">
        <v>0.109</v>
      </c>
      <c r="E5819">
        <v>0.109</v>
      </c>
      <c r="F5819">
        <v>4.1200000000000001E-2</v>
      </c>
      <c r="G5819">
        <v>9.8100000000000007E-2</v>
      </c>
      <c r="H5819">
        <v>4.1200000000000001E-2</v>
      </c>
      <c r="I5819">
        <v>4.0099999999999997E-2</v>
      </c>
      <c r="J5819">
        <v>0.109</v>
      </c>
      <c r="K5819">
        <v>4.1200000000000001E-2</v>
      </c>
      <c r="L5819">
        <v>4.0099999999999997E-2</v>
      </c>
    </row>
    <row r="5820" spans="1:12" x14ac:dyDescent="0.25">
      <c r="A5820" t="s">
        <v>720</v>
      </c>
      <c r="B5820">
        <v>2021</v>
      </c>
      <c r="C5820" t="s">
        <v>699</v>
      </c>
      <c r="D5820">
        <v>6.0400000000000002E-2</v>
      </c>
      <c r="E5820">
        <v>6.0400000000000002E-2</v>
      </c>
      <c r="F5820">
        <v>4.2500000000000003E-2</v>
      </c>
      <c r="G5820">
        <v>5.9200000000000003E-2</v>
      </c>
      <c r="H5820">
        <v>4.2500000000000003E-2</v>
      </c>
      <c r="I5820">
        <v>4.2500000000000003E-2</v>
      </c>
      <c r="J5820">
        <v>6.0400000000000002E-2</v>
      </c>
      <c r="K5820">
        <v>4.2500000000000003E-2</v>
      </c>
      <c r="L5820">
        <v>4.2500000000000003E-2</v>
      </c>
    </row>
    <row r="5821" spans="1:12" x14ac:dyDescent="0.25">
      <c r="A5821" t="s">
        <v>720</v>
      </c>
      <c r="B5821">
        <v>2021</v>
      </c>
      <c r="C5821" t="s">
        <v>698</v>
      </c>
      <c r="D5821">
        <v>0.41899999999999998</v>
      </c>
      <c r="E5821">
        <v>0.41899999999999998</v>
      </c>
      <c r="F5821">
        <v>0.40500000000000003</v>
      </c>
      <c r="G5821">
        <v>0.39800000000000002</v>
      </c>
      <c r="H5821">
        <v>0.40500000000000003</v>
      </c>
      <c r="I5821">
        <v>0.38729999999999998</v>
      </c>
      <c r="J5821">
        <v>0.41899999999999998</v>
      </c>
      <c r="K5821">
        <v>0.40500000000000003</v>
      </c>
      <c r="L5821">
        <v>0.38729999999999998</v>
      </c>
    </row>
    <row r="5822" spans="1:12" x14ac:dyDescent="0.25">
      <c r="A5822" t="s">
        <v>720</v>
      </c>
      <c r="B5822">
        <v>2021</v>
      </c>
      <c r="C5822" t="s">
        <v>703</v>
      </c>
      <c r="D5822">
        <v>2.1299999999999999E-2</v>
      </c>
      <c r="E5822">
        <v>2.1299999999999999E-2</v>
      </c>
      <c r="F5822">
        <v>2.1299999999999999E-2</v>
      </c>
      <c r="G5822">
        <v>1.9099999999999999E-2</v>
      </c>
      <c r="H5822">
        <v>2.1299999999999999E-2</v>
      </c>
      <c r="I5822">
        <v>1.9099999999999999E-2</v>
      </c>
      <c r="J5822">
        <v>2.1299999999999999E-2</v>
      </c>
      <c r="K5822">
        <v>2.1299999999999999E-2</v>
      </c>
      <c r="L5822">
        <v>1.9099999999999999E-2</v>
      </c>
    </row>
    <row r="5823" spans="1:12" x14ac:dyDescent="0.25">
      <c r="A5823" t="s">
        <v>720</v>
      </c>
      <c r="B5823">
        <v>2021</v>
      </c>
      <c r="C5823" t="s">
        <v>697</v>
      </c>
      <c r="D5823">
        <v>1.956</v>
      </c>
      <c r="E5823">
        <v>1.9044000000000001</v>
      </c>
      <c r="F5823">
        <v>1.7976000000000001</v>
      </c>
      <c r="G5823">
        <v>1.8573999999999999</v>
      </c>
      <c r="H5823">
        <v>1.7615000000000001</v>
      </c>
      <c r="I5823">
        <v>1.7218</v>
      </c>
      <c r="J5823">
        <v>1.956</v>
      </c>
      <c r="K5823">
        <v>1.7508999999999999</v>
      </c>
      <c r="L5823">
        <v>1.6773</v>
      </c>
    </row>
    <row r="5824" spans="1:12" x14ac:dyDescent="0.25">
      <c r="A5824" t="s">
        <v>720</v>
      </c>
      <c r="B5824">
        <v>2021</v>
      </c>
      <c r="C5824" t="s">
        <v>701</v>
      </c>
      <c r="D5824">
        <v>0.72330000000000005</v>
      </c>
      <c r="E5824">
        <v>0.72330000000000005</v>
      </c>
      <c r="F5824">
        <v>0.72330000000000005</v>
      </c>
      <c r="G5824">
        <v>0.69389999999999996</v>
      </c>
      <c r="H5824">
        <v>0.72330000000000005</v>
      </c>
      <c r="I5824">
        <v>0.69389999999999996</v>
      </c>
      <c r="J5824">
        <v>0.72330000000000005</v>
      </c>
      <c r="K5824">
        <v>0.72330000000000005</v>
      </c>
      <c r="L5824">
        <v>0.69389999999999996</v>
      </c>
    </row>
    <row r="5825" spans="1:12" x14ac:dyDescent="0.25">
      <c r="A5825" t="s">
        <v>720</v>
      </c>
      <c r="B5825">
        <v>2021</v>
      </c>
      <c r="C5825" t="s">
        <v>700</v>
      </c>
      <c r="D5825">
        <v>0.62309999999999999</v>
      </c>
      <c r="E5825">
        <v>0.57150000000000001</v>
      </c>
      <c r="F5825">
        <v>0.56440000000000001</v>
      </c>
      <c r="G5825">
        <v>0.58899999999999997</v>
      </c>
      <c r="H5825">
        <v>0.52829999999999999</v>
      </c>
      <c r="I5825">
        <v>0.53890000000000005</v>
      </c>
      <c r="J5825">
        <v>0.62309999999999999</v>
      </c>
      <c r="K5825">
        <v>0.51770000000000005</v>
      </c>
      <c r="L5825">
        <v>0.49440000000000001</v>
      </c>
    </row>
    <row r="5826" spans="1:12" x14ac:dyDescent="0.25">
      <c r="A5826" t="s">
        <v>721</v>
      </c>
      <c r="B5826">
        <v>2021</v>
      </c>
      <c r="C5826" t="s">
        <v>703</v>
      </c>
      <c r="D5826">
        <v>3.2599999999999997E-2</v>
      </c>
      <c r="E5826">
        <v>3.2599999999999997E-2</v>
      </c>
      <c r="F5826">
        <v>3.2599999999999997E-2</v>
      </c>
      <c r="G5826">
        <v>2.93E-2</v>
      </c>
      <c r="H5826">
        <v>3.2599999999999997E-2</v>
      </c>
      <c r="I5826">
        <v>2.93E-2</v>
      </c>
      <c r="J5826">
        <v>3.2599999999999997E-2</v>
      </c>
      <c r="K5826">
        <v>3.2599999999999997E-2</v>
      </c>
      <c r="L5826">
        <v>2.93E-2</v>
      </c>
    </row>
    <row r="5827" spans="1:12" x14ac:dyDescent="0.25">
      <c r="A5827" t="s">
        <v>721</v>
      </c>
      <c r="B5827">
        <v>2021</v>
      </c>
      <c r="C5827" t="s">
        <v>701</v>
      </c>
      <c r="D5827">
        <v>1.1513</v>
      </c>
      <c r="E5827">
        <v>1.1513</v>
      </c>
      <c r="F5827">
        <v>1.1513</v>
      </c>
      <c r="G5827">
        <v>1.1053999999999999</v>
      </c>
      <c r="H5827">
        <v>1.1513</v>
      </c>
      <c r="I5827">
        <v>1.1053999999999999</v>
      </c>
      <c r="J5827">
        <v>1.1513</v>
      </c>
      <c r="K5827">
        <v>1.1513</v>
      </c>
      <c r="L5827">
        <v>1.1053999999999999</v>
      </c>
    </row>
    <row r="5828" spans="1:12" x14ac:dyDescent="0.25">
      <c r="A5828" t="s">
        <v>721</v>
      </c>
      <c r="B5828">
        <v>2021</v>
      </c>
      <c r="C5828" t="s">
        <v>698</v>
      </c>
      <c r="D5828">
        <v>0.66969999999999996</v>
      </c>
      <c r="E5828">
        <v>0.66969999999999996</v>
      </c>
      <c r="F5828">
        <v>0.64700000000000002</v>
      </c>
      <c r="G5828">
        <v>0.63629999999999998</v>
      </c>
      <c r="H5828">
        <v>0.64700000000000002</v>
      </c>
      <c r="I5828">
        <v>0.61890000000000001</v>
      </c>
      <c r="J5828">
        <v>0.66969999999999996</v>
      </c>
      <c r="K5828">
        <v>0.64700000000000002</v>
      </c>
      <c r="L5828">
        <v>0.61890000000000001</v>
      </c>
    </row>
    <row r="5829" spans="1:12" x14ac:dyDescent="0.25">
      <c r="A5829" t="s">
        <v>721</v>
      </c>
      <c r="B5829">
        <v>2021</v>
      </c>
      <c r="C5829" t="s">
        <v>699</v>
      </c>
      <c r="D5829">
        <v>9.2499999999999999E-2</v>
      </c>
      <c r="E5829">
        <v>9.2499999999999999E-2</v>
      </c>
      <c r="F5829">
        <v>6.5000000000000002E-2</v>
      </c>
      <c r="G5829">
        <v>9.0700000000000003E-2</v>
      </c>
      <c r="H5829">
        <v>6.5000000000000002E-2</v>
      </c>
      <c r="I5829">
        <v>6.5000000000000002E-2</v>
      </c>
      <c r="J5829">
        <v>9.2499999999999999E-2</v>
      </c>
      <c r="K5829">
        <v>6.5000000000000002E-2</v>
      </c>
      <c r="L5829">
        <v>6.5000000000000002E-2</v>
      </c>
    </row>
    <row r="5830" spans="1:12" x14ac:dyDescent="0.25">
      <c r="A5830" t="s">
        <v>721</v>
      </c>
      <c r="B5830">
        <v>2021</v>
      </c>
      <c r="C5830" t="s">
        <v>702</v>
      </c>
      <c r="D5830">
        <v>0.16700000000000001</v>
      </c>
      <c r="E5830">
        <v>0.16700000000000001</v>
      </c>
      <c r="F5830">
        <v>6.3E-2</v>
      </c>
      <c r="G5830">
        <v>0.15029999999999999</v>
      </c>
      <c r="H5830">
        <v>6.3E-2</v>
      </c>
      <c r="I5830">
        <v>6.1400000000000003E-2</v>
      </c>
      <c r="J5830">
        <v>0.16700000000000001</v>
      </c>
      <c r="K5830">
        <v>6.3E-2</v>
      </c>
      <c r="L5830">
        <v>6.1400000000000003E-2</v>
      </c>
    </row>
    <row r="5831" spans="1:12" x14ac:dyDescent="0.25">
      <c r="A5831" t="s">
        <v>721</v>
      </c>
      <c r="B5831">
        <v>2021</v>
      </c>
      <c r="C5831" t="s">
        <v>700</v>
      </c>
      <c r="D5831">
        <v>0.9546</v>
      </c>
      <c r="E5831">
        <v>0.87549999999999994</v>
      </c>
      <c r="F5831">
        <v>0.86460000000000004</v>
      </c>
      <c r="G5831">
        <v>0.90229999999999999</v>
      </c>
      <c r="H5831">
        <v>0.80940000000000001</v>
      </c>
      <c r="I5831">
        <v>0.8256</v>
      </c>
      <c r="J5831">
        <v>0.9546</v>
      </c>
      <c r="K5831">
        <v>0.79310000000000003</v>
      </c>
      <c r="L5831">
        <v>0.75739999999999996</v>
      </c>
    </row>
    <row r="5832" spans="1:12" x14ac:dyDescent="0.25">
      <c r="A5832" t="s">
        <v>721</v>
      </c>
      <c r="B5832">
        <v>2021</v>
      </c>
      <c r="C5832" t="s">
        <v>697</v>
      </c>
      <c r="D5832">
        <v>3.0676000000000001</v>
      </c>
      <c r="E5832">
        <v>2.9885000000000002</v>
      </c>
      <c r="F5832">
        <v>2.8237000000000001</v>
      </c>
      <c r="G5832">
        <v>2.9142999999999999</v>
      </c>
      <c r="H5832">
        <v>2.7684000000000002</v>
      </c>
      <c r="I5832">
        <v>2.7056</v>
      </c>
      <c r="J5832">
        <v>3.0676000000000001</v>
      </c>
      <c r="K5832">
        <v>2.7521</v>
      </c>
      <c r="L5832">
        <v>2.6374</v>
      </c>
    </row>
    <row r="5833" spans="1:12" x14ac:dyDescent="0.25">
      <c r="A5833" t="s">
        <v>722</v>
      </c>
      <c r="B5833">
        <v>2021</v>
      </c>
      <c r="C5833" t="s">
        <v>700</v>
      </c>
      <c r="D5833">
        <v>1.0168999999999999</v>
      </c>
      <c r="E5833">
        <v>0.93259999999999998</v>
      </c>
      <c r="F5833">
        <v>0.92110000000000003</v>
      </c>
      <c r="G5833">
        <v>0.96120000000000005</v>
      </c>
      <c r="H5833">
        <v>0.86219999999999997</v>
      </c>
      <c r="I5833">
        <v>0.87949999999999995</v>
      </c>
      <c r="J5833">
        <v>1.0168999999999999</v>
      </c>
      <c r="K5833">
        <v>0.8448</v>
      </c>
      <c r="L5833">
        <v>0.80679999999999996</v>
      </c>
    </row>
    <row r="5834" spans="1:12" x14ac:dyDescent="0.25">
      <c r="A5834" t="s">
        <v>722</v>
      </c>
      <c r="B5834">
        <v>2021</v>
      </c>
      <c r="C5834" t="s">
        <v>698</v>
      </c>
      <c r="D5834">
        <v>0.65990000000000004</v>
      </c>
      <c r="E5834">
        <v>0.65990000000000004</v>
      </c>
      <c r="F5834">
        <v>0.63819999999999999</v>
      </c>
      <c r="G5834">
        <v>0.62660000000000005</v>
      </c>
      <c r="H5834">
        <v>0.63819999999999999</v>
      </c>
      <c r="I5834">
        <v>0.61009999999999998</v>
      </c>
      <c r="J5834">
        <v>0.65990000000000004</v>
      </c>
      <c r="K5834">
        <v>0.63819999999999999</v>
      </c>
      <c r="L5834">
        <v>0.61009999999999998</v>
      </c>
    </row>
    <row r="5835" spans="1:12" x14ac:dyDescent="0.25">
      <c r="A5835" t="s">
        <v>722</v>
      </c>
      <c r="B5835">
        <v>2021</v>
      </c>
      <c r="C5835" t="s">
        <v>703</v>
      </c>
      <c r="D5835">
        <v>3.4700000000000002E-2</v>
      </c>
      <c r="E5835">
        <v>3.4700000000000002E-2</v>
      </c>
      <c r="F5835">
        <v>3.4700000000000002E-2</v>
      </c>
      <c r="G5835">
        <v>3.1199999999999999E-2</v>
      </c>
      <c r="H5835">
        <v>3.4700000000000002E-2</v>
      </c>
      <c r="I5835">
        <v>3.1199999999999999E-2</v>
      </c>
      <c r="J5835">
        <v>3.4700000000000002E-2</v>
      </c>
      <c r="K5835">
        <v>3.4700000000000002E-2</v>
      </c>
      <c r="L5835">
        <v>3.1199999999999999E-2</v>
      </c>
    </row>
    <row r="5836" spans="1:12" x14ac:dyDescent="0.25">
      <c r="A5836" t="s">
        <v>722</v>
      </c>
      <c r="B5836">
        <v>2021</v>
      </c>
      <c r="C5836" t="s">
        <v>702</v>
      </c>
      <c r="D5836">
        <v>0.1779</v>
      </c>
      <c r="E5836">
        <v>0.1779</v>
      </c>
      <c r="F5836">
        <v>6.7199999999999996E-2</v>
      </c>
      <c r="G5836">
        <v>0.16009999999999999</v>
      </c>
      <c r="H5836">
        <v>6.7199999999999996E-2</v>
      </c>
      <c r="I5836">
        <v>6.54E-2</v>
      </c>
      <c r="J5836">
        <v>0.1779</v>
      </c>
      <c r="K5836">
        <v>6.7199999999999996E-2</v>
      </c>
      <c r="L5836">
        <v>6.54E-2</v>
      </c>
    </row>
    <row r="5837" spans="1:12" x14ac:dyDescent="0.25">
      <c r="A5837" t="s">
        <v>722</v>
      </c>
      <c r="B5837">
        <v>2021</v>
      </c>
      <c r="C5837" t="s">
        <v>699</v>
      </c>
      <c r="D5837">
        <v>9.8500000000000004E-2</v>
      </c>
      <c r="E5837">
        <v>9.8500000000000004E-2</v>
      </c>
      <c r="F5837">
        <v>6.93E-2</v>
      </c>
      <c r="G5837">
        <v>9.6600000000000005E-2</v>
      </c>
      <c r="H5837">
        <v>6.93E-2</v>
      </c>
      <c r="I5837">
        <v>6.93E-2</v>
      </c>
      <c r="J5837">
        <v>9.8500000000000004E-2</v>
      </c>
      <c r="K5837">
        <v>6.93E-2</v>
      </c>
      <c r="L5837">
        <v>6.93E-2</v>
      </c>
    </row>
    <row r="5838" spans="1:12" x14ac:dyDescent="0.25">
      <c r="A5838" t="s">
        <v>722</v>
      </c>
      <c r="B5838">
        <v>2021</v>
      </c>
      <c r="C5838" t="s">
        <v>701</v>
      </c>
      <c r="D5838">
        <v>1.2037</v>
      </c>
      <c r="E5838">
        <v>1.2037</v>
      </c>
      <c r="F5838">
        <v>1.2037</v>
      </c>
      <c r="G5838">
        <v>1.1555</v>
      </c>
      <c r="H5838">
        <v>1.2037</v>
      </c>
      <c r="I5838">
        <v>1.1555</v>
      </c>
      <c r="J5838">
        <v>1.2037</v>
      </c>
      <c r="K5838">
        <v>1.2037</v>
      </c>
      <c r="L5838">
        <v>1.1555</v>
      </c>
    </row>
    <row r="5839" spans="1:12" x14ac:dyDescent="0.25">
      <c r="A5839" t="s">
        <v>722</v>
      </c>
      <c r="B5839">
        <v>2021</v>
      </c>
      <c r="C5839" t="s">
        <v>697</v>
      </c>
      <c r="D5839">
        <v>3.1915</v>
      </c>
      <c r="E5839">
        <v>3.1072000000000002</v>
      </c>
      <c r="F5839">
        <v>2.9340999999999999</v>
      </c>
      <c r="G5839">
        <v>3.0312999999999999</v>
      </c>
      <c r="H5839">
        <v>2.8752</v>
      </c>
      <c r="I5839">
        <v>2.8109999999999999</v>
      </c>
      <c r="J5839">
        <v>3.1915</v>
      </c>
      <c r="K5839">
        <v>2.8578999999999999</v>
      </c>
      <c r="L5839">
        <v>2.7383000000000002</v>
      </c>
    </row>
    <row r="5840" spans="1:12" x14ac:dyDescent="0.25">
      <c r="A5840" t="s">
        <v>723</v>
      </c>
      <c r="B5840">
        <v>2021</v>
      </c>
      <c r="C5840" t="s">
        <v>701</v>
      </c>
      <c r="D5840">
        <v>0.32329999999999998</v>
      </c>
      <c r="E5840">
        <v>0.32329999999999998</v>
      </c>
      <c r="F5840">
        <v>0.32329999999999998</v>
      </c>
      <c r="G5840">
        <v>0.311</v>
      </c>
      <c r="H5840">
        <v>0.32329999999999998</v>
      </c>
      <c r="I5840">
        <v>0.311</v>
      </c>
      <c r="J5840">
        <v>0.32329999999999998</v>
      </c>
      <c r="K5840">
        <v>0.32329999999999998</v>
      </c>
      <c r="L5840">
        <v>0.311</v>
      </c>
    </row>
    <row r="5841" spans="1:12" x14ac:dyDescent="0.25">
      <c r="A5841" t="s">
        <v>723</v>
      </c>
      <c r="B5841">
        <v>2021</v>
      </c>
      <c r="C5841" t="s">
        <v>700</v>
      </c>
      <c r="D5841">
        <v>0.30349999999999999</v>
      </c>
      <c r="E5841">
        <v>0.27829999999999999</v>
      </c>
      <c r="F5841">
        <v>0.27489999999999998</v>
      </c>
      <c r="G5841">
        <v>0.28689999999999999</v>
      </c>
      <c r="H5841">
        <v>0.25729999999999997</v>
      </c>
      <c r="I5841">
        <v>0.26250000000000001</v>
      </c>
      <c r="J5841">
        <v>0.30349999999999999</v>
      </c>
      <c r="K5841">
        <v>0.25219999999999998</v>
      </c>
      <c r="L5841">
        <v>0.24079999999999999</v>
      </c>
    </row>
    <row r="5842" spans="1:12" x14ac:dyDescent="0.25">
      <c r="A5842" t="s">
        <v>723</v>
      </c>
      <c r="B5842">
        <v>2021</v>
      </c>
      <c r="C5842" t="s">
        <v>703</v>
      </c>
      <c r="D5842">
        <v>1.04E-2</v>
      </c>
      <c r="E5842">
        <v>1.04E-2</v>
      </c>
      <c r="F5842">
        <v>1.04E-2</v>
      </c>
      <c r="G5842">
        <v>9.2999999999999992E-3</v>
      </c>
      <c r="H5842">
        <v>1.04E-2</v>
      </c>
      <c r="I5842">
        <v>9.2999999999999992E-3</v>
      </c>
      <c r="J5842">
        <v>1.04E-2</v>
      </c>
      <c r="K5842">
        <v>1.04E-2</v>
      </c>
      <c r="L5842">
        <v>9.2999999999999992E-3</v>
      </c>
    </row>
    <row r="5843" spans="1:12" x14ac:dyDescent="0.25">
      <c r="A5843" t="s">
        <v>723</v>
      </c>
      <c r="B5843">
        <v>2021</v>
      </c>
      <c r="C5843" t="s">
        <v>699</v>
      </c>
      <c r="D5843">
        <v>2.9399999999999999E-2</v>
      </c>
      <c r="E5843">
        <v>2.9399999999999999E-2</v>
      </c>
      <c r="F5843">
        <v>2.07E-2</v>
      </c>
      <c r="G5843">
        <v>2.8799999999999999E-2</v>
      </c>
      <c r="H5843">
        <v>2.07E-2</v>
      </c>
      <c r="I5843">
        <v>2.07E-2</v>
      </c>
      <c r="J5843">
        <v>2.9399999999999999E-2</v>
      </c>
      <c r="K5843">
        <v>2.07E-2</v>
      </c>
      <c r="L5843">
        <v>2.07E-2</v>
      </c>
    </row>
    <row r="5844" spans="1:12" x14ac:dyDescent="0.25">
      <c r="A5844" t="s">
        <v>723</v>
      </c>
      <c r="B5844">
        <v>2021</v>
      </c>
      <c r="C5844" t="s">
        <v>702</v>
      </c>
      <c r="D5844">
        <v>5.3100000000000001E-2</v>
      </c>
      <c r="E5844">
        <v>5.3100000000000001E-2</v>
      </c>
      <c r="F5844">
        <v>0.02</v>
      </c>
      <c r="G5844">
        <v>4.7800000000000002E-2</v>
      </c>
      <c r="H5844">
        <v>0.02</v>
      </c>
      <c r="I5844">
        <v>1.95E-2</v>
      </c>
      <c r="J5844">
        <v>5.3100000000000001E-2</v>
      </c>
      <c r="K5844">
        <v>0.02</v>
      </c>
      <c r="L5844">
        <v>1.95E-2</v>
      </c>
    </row>
    <row r="5845" spans="1:12" x14ac:dyDescent="0.25">
      <c r="A5845" t="s">
        <v>723</v>
      </c>
      <c r="B5845">
        <v>2021</v>
      </c>
      <c r="C5845" t="s">
        <v>697</v>
      </c>
      <c r="D5845">
        <v>0.91920000000000002</v>
      </c>
      <c r="E5845">
        <v>0.89410000000000001</v>
      </c>
      <c r="F5845">
        <v>0.84230000000000005</v>
      </c>
      <c r="G5845">
        <v>0.87339999999999995</v>
      </c>
      <c r="H5845">
        <v>0.82469999999999999</v>
      </c>
      <c r="I5845">
        <v>0.80759999999999998</v>
      </c>
      <c r="J5845">
        <v>0.91920000000000002</v>
      </c>
      <c r="K5845">
        <v>0.81950000000000001</v>
      </c>
      <c r="L5845">
        <v>0.78590000000000004</v>
      </c>
    </row>
    <row r="5846" spans="1:12" x14ac:dyDescent="0.25">
      <c r="A5846" t="s">
        <v>723</v>
      </c>
      <c r="B5846">
        <v>2021</v>
      </c>
      <c r="C5846" t="s">
        <v>698</v>
      </c>
      <c r="D5846">
        <v>0.1996</v>
      </c>
      <c r="E5846">
        <v>0.1996</v>
      </c>
      <c r="F5846">
        <v>0.193</v>
      </c>
      <c r="G5846">
        <v>0.18959999999999999</v>
      </c>
      <c r="H5846">
        <v>0.193</v>
      </c>
      <c r="I5846">
        <v>0.1845</v>
      </c>
      <c r="J5846">
        <v>0.1996</v>
      </c>
      <c r="K5846">
        <v>0.193</v>
      </c>
      <c r="L5846">
        <v>0.1845</v>
      </c>
    </row>
    <row r="5847" spans="1:12" x14ac:dyDescent="0.25">
      <c r="A5847" t="s">
        <v>724</v>
      </c>
      <c r="B5847">
        <v>2021</v>
      </c>
      <c r="C5847" t="s">
        <v>702</v>
      </c>
      <c r="D5847">
        <v>0.2465</v>
      </c>
      <c r="E5847">
        <v>0.2465</v>
      </c>
      <c r="F5847">
        <v>9.3100000000000002E-2</v>
      </c>
      <c r="G5847">
        <v>0.22189999999999999</v>
      </c>
      <c r="H5847">
        <v>9.3100000000000002E-2</v>
      </c>
      <c r="I5847">
        <v>9.06E-2</v>
      </c>
      <c r="J5847">
        <v>0.2465</v>
      </c>
      <c r="K5847">
        <v>9.3100000000000002E-2</v>
      </c>
      <c r="L5847">
        <v>9.06E-2</v>
      </c>
    </row>
    <row r="5848" spans="1:12" x14ac:dyDescent="0.25">
      <c r="A5848" t="s">
        <v>724</v>
      </c>
      <c r="B5848">
        <v>2021</v>
      </c>
      <c r="C5848" t="s">
        <v>703</v>
      </c>
      <c r="D5848">
        <v>4.8099999999999997E-2</v>
      </c>
      <c r="E5848">
        <v>4.8099999999999997E-2</v>
      </c>
      <c r="F5848">
        <v>4.8099999999999997E-2</v>
      </c>
      <c r="G5848">
        <v>4.3299999999999998E-2</v>
      </c>
      <c r="H5848">
        <v>4.8099999999999997E-2</v>
      </c>
      <c r="I5848">
        <v>4.3299999999999998E-2</v>
      </c>
      <c r="J5848">
        <v>4.8099999999999997E-2</v>
      </c>
      <c r="K5848">
        <v>4.8099999999999997E-2</v>
      </c>
      <c r="L5848">
        <v>4.3299999999999998E-2</v>
      </c>
    </row>
    <row r="5849" spans="1:12" x14ac:dyDescent="0.25">
      <c r="A5849" t="s">
        <v>724</v>
      </c>
      <c r="B5849">
        <v>2021</v>
      </c>
      <c r="C5849" t="s">
        <v>701</v>
      </c>
      <c r="D5849">
        <v>1.5486</v>
      </c>
      <c r="E5849">
        <v>1.5486</v>
      </c>
      <c r="F5849">
        <v>1.5486</v>
      </c>
      <c r="G5849">
        <v>1.4859</v>
      </c>
      <c r="H5849">
        <v>1.5486</v>
      </c>
      <c r="I5849">
        <v>1.4859</v>
      </c>
      <c r="J5849">
        <v>1.5486</v>
      </c>
      <c r="K5849">
        <v>1.5486</v>
      </c>
      <c r="L5849">
        <v>1.4859</v>
      </c>
    </row>
    <row r="5850" spans="1:12" x14ac:dyDescent="0.25">
      <c r="A5850" t="s">
        <v>724</v>
      </c>
      <c r="B5850">
        <v>2021</v>
      </c>
      <c r="C5850" t="s">
        <v>697</v>
      </c>
      <c r="D5850">
        <v>4.2230999999999996</v>
      </c>
      <c r="E5850">
        <v>4.1063000000000001</v>
      </c>
      <c r="F5850">
        <v>3.8702000000000001</v>
      </c>
      <c r="G5850">
        <v>4.0087000000000002</v>
      </c>
      <c r="H5850">
        <v>3.7885</v>
      </c>
      <c r="I5850">
        <v>3.7061999999999999</v>
      </c>
      <c r="J5850">
        <v>4.2230999999999996</v>
      </c>
      <c r="K5850">
        <v>3.7645</v>
      </c>
      <c r="L5850">
        <v>3.6055999999999999</v>
      </c>
    </row>
    <row r="5851" spans="1:12" x14ac:dyDescent="0.25">
      <c r="A5851" t="s">
        <v>724</v>
      </c>
      <c r="B5851">
        <v>2021</v>
      </c>
      <c r="C5851" t="s">
        <v>700</v>
      </c>
      <c r="D5851">
        <v>1.4094</v>
      </c>
      <c r="E5851">
        <v>1.2926</v>
      </c>
      <c r="F5851">
        <v>1.2766</v>
      </c>
      <c r="G5851">
        <v>1.3323</v>
      </c>
      <c r="H5851">
        <v>1.1950000000000001</v>
      </c>
      <c r="I5851">
        <v>1.2190000000000001</v>
      </c>
      <c r="J5851">
        <v>1.4094</v>
      </c>
      <c r="K5851">
        <v>1.171</v>
      </c>
      <c r="L5851">
        <v>1.1183000000000001</v>
      </c>
    </row>
    <row r="5852" spans="1:12" x14ac:dyDescent="0.25">
      <c r="A5852" t="s">
        <v>724</v>
      </c>
      <c r="B5852">
        <v>2021</v>
      </c>
      <c r="C5852" t="s">
        <v>698</v>
      </c>
      <c r="D5852">
        <v>0.83399999999999996</v>
      </c>
      <c r="E5852">
        <v>0.83399999999999996</v>
      </c>
      <c r="F5852">
        <v>0.80779999999999996</v>
      </c>
      <c r="G5852">
        <v>0.79139999999999999</v>
      </c>
      <c r="H5852">
        <v>0.80779999999999996</v>
      </c>
      <c r="I5852">
        <v>0.77139999999999997</v>
      </c>
      <c r="J5852">
        <v>0.83399999999999996</v>
      </c>
      <c r="K5852">
        <v>0.80779999999999996</v>
      </c>
      <c r="L5852">
        <v>0.77139999999999997</v>
      </c>
    </row>
    <row r="5853" spans="1:12" x14ac:dyDescent="0.25">
      <c r="A5853" t="s">
        <v>724</v>
      </c>
      <c r="B5853">
        <v>2021</v>
      </c>
      <c r="C5853" t="s">
        <v>699</v>
      </c>
      <c r="D5853">
        <v>0.13650000000000001</v>
      </c>
      <c r="E5853">
        <v>0.13650000000000001</v>
      </c>
      <c r="F5853">
        <v>9.6000000000000002E-2</v>
      </c>
      <c r="G5853">
        <v>0.13389999999999999</v>
      </c>
      <c r="H5853">
        <v>9.6000000000000002E-2</v>
      </c>
      <c r="I5853">
        <v>9.6000000000000002E-2</v>
      </c>
      <c r="J5853">
        <v>0.13650000000000001</v>
      </c>
      <c r="K5853">
        <v>9.6000000000000002E-2</v>
      </c>
      <c r="L5853">
        <v>9.6000000000000002E-2</v>
      </c>
    </row>
    <row r="5854" spans="1:12" x14ac:dyDescent="0.25">
      <c r="A5854" t="s">
        <v>725</v>
      </c>
      <c r="B5854">
        <v>2021</v>
      </c>
      <c r="C5854" t="s">
        <v>700</v>
      </c>
      <c r="D5854">
        <v>1.4783999999999999</v>
      </c>
      <c r="E5854">
        <v>1.3559000000000001</v>
      </c>
      <c r="F5854">
        <v>1.3391</v>
      </c>
      <c r="G5854">
        <v>1.3975</v>
      </c>
      <c r="H5854">
        <v>1.2535000000000001</v>
      </c>
      <c r="I5854">
        <v>1.2786999999999999</v>
      </c>
      <c r="J5854">
        <v>1.4783999999999999</v>
      </c>
      <c r="K5854">
        <v>1.2282999999999999</v>
      </c>
      <c r="L5854">
        <v>1.1731</v>
      </c>
    </row>
    <row r="5855" spans="1:12" x14ac:dyDescent="0.25">
      <c r="A5855" t="s">
        <v>725</v>
      </c>
      <c r="B5855">
        <v>2021</v>
      </c>
      <c r="C5855" t="s">
        <v>697</v>
      </c>
      <c r="D5855">
        <v>4.1551</v>
      </c>
      <c r="E5855">
        <v>4.0326000000000004</v>
      </c>
      <c r="F5855">
        <v>3.7871000000000001</v>
      </c>
      <c r="G5855">
        <v>3.9436</v>
      </c>
      <c r="H5855">
        <v>3.7014999999999998</v>
      </c>
      <c r="I5855">
        <v>3.6280000000000001</v>
      </c>
      <c r="J5855">
        <v>4.1551</v>
      </c>
      <c r="K5855">
        <v>3.6762999999999999</v>
      </c>
      <c r="L5855">
        <v>3.5224000000000002</v>
      </c>
    </row>
    <row r="5856" spans="1:12" x14ac:dyDescent="0.25">
      <c r="A5856" t="s">
        <v>725</v>
      </c>
      <c r="B5856">
        <v>2021</v>
      </c>
      <c r="C5856" t="s">
        <v>702</v>
      </c>
      <c r="D5856">
        <v>0.2586</v>
      </c>
      <c r="E5856">
        <v>0.2586</v>
      </c>
      <c r="F5856">
        <v>9.7600000000000006E-2</v>
      </c>
      <c r="G5856">
        <v>0.23269999999999999</v>
      </c>
      <c r="H5856">
        <v>9.7600000000000006E-2</v>
      </c>
      <c r="I5856">
        <v>9.5000000000000001E-2</v>
      </c>
      <c r="J5856">
        <v>0.2586</v>
      </c>
      <c r="K5856">
        <v>9.7600000000000006E-2</v>
      </c>
      <c r="L5856">
        <v>9.5000000000000001E-2</v>
      </c>
    </row>
    <row r="5857" spans="1:12" x14ac:dyDescent="0.25">
      <c r="A5857" t="s">
        <v>725</v>
      </c>
      <c r="B5857">
        <v>2021</v>
      </c>
      <c r="C5857" t="s">
        <v>698</v>
      </c>
      <c r="D5857">
        <v>0.82669999999999999</v>
      </c>
      <c r="E5857">
        <v>0.82669999999999999</v>
      </c>
      <c r="F5857">
        <v>0.80149999999999999</v>
      </c>
      <c r="G5857">
        <v>0.78420000000000001</v>
      </c>
      <c r="H5857">
        <v>0.80149999999999999</v>
      </c>
      <c r="I5857">
        <v>0.76490000000000002</v>
      </c>
      <c r="J5857">
        <v>0.82669999999999999</v>
      </c>
      <c r="K5857">
        <v>0.80149999999999999</v>
      </c>
      <c r="L5857">
        <v>0.76490000000000002</v>
      </c>
    </row>
    <row r="5858" spans="1:12" x14ac:dyDescent="0.25">
      <c r="A5858" t="s">
        <v>725</v>
      </c>
      <c r="B5858">
        <v>2021</v>
      </c>
      <c r="C5858" t="s">
        <v>701</v>
      </c>
      <c r="D5858">
        <v>1.3976999999999999</v>
      </c>
      <c r="E5858">
        <v>1.3976999999999999</v>
      </c>
      <c r="F5858">
        <v>1.3976999999999999</v>
      </c>
      <c r="G5858">
        <v>1.3432999999999999</v>
      </c>
      <c r="H5858">
        <v>1.3976999999999999</v>
      </c>
      <c r="I5858">
        <v>1.3432999999999999</v>
      </c>
      <c r="J5858">
        <v>1.3976999999999999</v>
      </c>
      <c r="K5858">
        <v>1.3976999999999999</v>
      </c>
      <c r="L5858">
        <v>1.3432999999999999</v>
      </c>
    </row>
    <row r="5859" spans="1:12" x14ac:dyDescent="0.25">
      <c r="A5859" t="s">
        <v>725</v>
      </c>
      <c r="B5859">
        <v>2021</v>
      </c>
      <c r="C5859" t="s">
        <v>699</v>
      </c>
      <c r="D5859">
        <v>0.14319999999999999</v>
      </c>
      <c r="E5859">
        <v>0.14319999999999999</v>
      </c>
      <c r="F5859">
        <v>0.1007</v>
      </c>
      <c r="G5859">
        <v>0.14050000000000001</v>
      </c>
      <c r="H5859">
        <v>0.1007</v>
      </c>
      <c r="I5859">
        <v>0.1007</v>
      </c>
      <c r="J5859">
        <v>0.14319999999999999</v>
      </c>
      <c r="K5859">
        <v>0.1007</v>
      </c>
      <c r="L5859">
        <v>0.1007</v>
      </c>
    </row>
    <row r="5860" spans="1:12" x14ac:dyDescent="0.25">
      <c r="A5860" t="s">
        <v>725</v>
      </c>
      <c r="B5860">
        <v>2021</v>
      </c>
      <c r="C5860" t="s">
        <v>703</v>
      </c>
      <c r="D5860">
        <v>5.0500000000000003E-2</v>
      </c>
      <c r="E5860">
        <v>5.0500000000000003E-2</v>
      </c>
      <c r="F5860">
        <v>5.0500000000000003E-2</v>
      </c>
      <c r="G5860">
        <v>4.5400000000000003E-2</v>
      </c>
      <c r="H5860">
        <v>5.0500000000000003E-2</v>
      </c>
      <c r="I5860">
        <v>4.5400000000000003E-2</v>
      </c>
      <c r="J5860">
        <v>5.0500000000000003E-2</v>
      </c>
      <c r="K5860">
        <v>5.0500000000000003E-2</v>
      </c>
      <c r="L5860">
        <v>4.5400000000000003E-2</v>
      </c>
    </row>
    <row r="5861" spans="1:12" x14ac:dyDescent="0.25">
      <c r="A5861" t="s">
        <v>726</v>
      </c>
      <c r="B5861">
        <v>2021</v>
      </c>
      <c r="C5861" t="s">
        <v>701</v>
      </c>
      <c r="D5861">
        <v>2.6292</v>
      </c>
      <c r="E5861">
        <v>2.6292</v>
      </c>
      <c r="F5861">
        <v>2.6292</v>
      </c>
      <c r="G5861">
        <v>2.5221</v>
      </c>
      <c r="H5861">
        <v>2.6292</v>
      </c>
      <c r="I5861">
        <v>2.5221</v>
      </c>
      <c r="J5861">
        <v>2.6292</v>
      </c>
      <c r="K5861">
        <v>2.6292</v>
      </c>
      <c r="L5861">
        <v>2.5221</v>
      </c>
    </row>
    <row r="5862" spans="1:12" x14ac:dyDescent="0.25">
      <c r="A5862" t="s">
        <v>726</v>
      </c>
      <c r="B5862">
        <v>2021</v>
      </c>
      <c r="C5862" t="s">
        <v>697</v>
      </c>
      <c r="D5862">
        <v>7.0601000000000003</v>
      </c>
      <c r="E5862">
        <v>6.8692000000000002</v>
      </c>
      <c r="F5862">
        <v>6.4805999999999999</v>
      </c>
      <c r="G5862">
        <v>6.7024999999999997</v>
      </c>
      <c r="H5862">
        <v>6.3472</v>
      </c>
      <c r="I5862">
        <v>6.2060000000000004</v>
      </c>
      <c r="J5862">
        <v>7.0601000000000003</v>
      </c>
      <c r="K5862">
        <v>6.3079999999999998</v>
      </c>
      <c r="L5862">
        <v>6.0415000000000001</v>
      </c>
    </row>
    <row r="5863" spans="1:12" x14ac:dyDescent="0.25">
      <c r="A5863" t="s">
        <v>726</v>
      </c>
      <c r="B5863">
        <v>2021</v>
      </c>
      <c r="C5863" t="s">
        <v>699</v>
      </c>
      <c r="D5863">
        <v>0.22309999999999999</v>
      </c>
      <c r="E5863">
        <v>0.22309999999999999</v>
      </c>
      <c r="F5863">
        <v>0.15690000000000001</v>
      </c>
      <c r="G5863">
        <v>0.21879999999999999</v>
      </c>
      <c r="H5863">
        <v>0.15690000000000001</v>
      </c>
      <c r="I5863">
        <v>0.15690000000000001</v>
      </c>
      <c r="J5863">
        <v>0.22309999999999999</v>
      </c>
      <c r="K5863">
        <v>0.15690000000000001</v>
      </c>
      <c r="L5863">
        <v>0.15690000000000001</v>
      </c>
    </row>
    <row r="5864" spans="1:12" x14ac:dyDescent="0.25">
      <c r="A5864" t="s">
        <v>726</v>
      </c>
      <c r="B5864">
        <v>2021</v>
      </c>
      <c r="C5864" t="s">
        <v>703</v>
      </c>
      <c r="D5864">
        <v>7.8600000000000003E-2</v>
      </c>
      <c r="E5864">
        <v>7.8600000000000003E-2</v>
      </c>
      <c r="F5864">
        <v>7.8600000000000003E-2</v>
      </c>
      <c r="G5864">
        <v>7.0699999999999999E-2</v>
      </c>
      <c r="H5864">
        <v>7.8600000000000003E-2</v>
      </c>
      <c r="I5864">
        <v>7.0699999999999999E-2</v>
      </c>
      <c r="J5864">
        <v>7.8600000000000003E-2</v>
      </c>
      <c r="K5864">
        <v>7.8600000000000003E-2</v>
      </c>
      <c r="L5864">
        <v>7.0699999999999999E-2</v>
      </c>
    </row>
    <row r="5865" spans="1:12" x14ac:dyDescent="0.25">
      <c r="A5865" t="s">
        <v>726</v>
      </c>
      <c r="B5865">
        <v>2021</v>
      </c>
      <c r="C5865" t="s">
        <v>700</v>
      </c>
      <c r="D5865">
        <v>2.3027000000000002</v>
      </c>
      <c r="E5865">
        <v>2.1118999999999999</v>
      </c>
      <c r="F5865">
        <v>2.0857999999999999</v>
      </c>
      <c r="G5865">
        <v>2.1766999999999999</v>
      </c>
      <c r="H5865">
        <v>1.9523999999999999</v>
      </c>
      <c r="I5865">
        <v>1.9916</v>
      </c>
      <c r="J5865">
        <v>2.3027000000000002</v>
      </c>
      <c r="K5865">
        <v>1.9132</v>
      </c>
      <c r="L5865">
        <v>1.8270999999999999</v>
      </c>
    </row>
    <row r="5866" spans="1:12" x14ac:dyDescent="0.25">
      <c r="A5866" t="s">
        <v>726</v>
      </c>
      <c r="B5866">
        <v>2021</v>
      </c>
      <c r="C5866" t="s">
        <v>702</v>
      </c>
      <c r="D5866">
        <v>0.40279999999999999</v>
      </c>
      <c r="E5866">
        <v>0.40279999999999999</v>
      </c>
      <c r="F5866">
        <v>0.15210000000000001</v>
      </c>
      <c r="G5866">
        <v>0.36249999999999999</v>
      </c>
      <c r="H5866">
        <v>0.15210000000000001</v>
      </c>
      <c r="I5866">
        <v>0.14799999999999999</v>
      </c>
      <c r="J5866">
        <v>0.40279999999999999</v>
      </c>
      <c r="K5866">
        <v>0.15210000000000001</v>
      </c>
      <c r="L5866">
        <v>0.14799999999999999</v>
      </c>
    </row>
    <row r="5867" spans="1:12" x14ac:dyDescent="0.25">
      <c r="A5867" t="s">
        <v>726</v>
      </c>
      <c r="B5867">
        <v>2021</v>
      </c>
      <c r="C5867" t="s">
        <v>698</v>
      </c>
      <c r="D5867">
        <v>1.4237</v>
      </c>
      <c r="E5867">
        <v>1.4237</v>
      </c>
      <c r="F5867">
        <v>1.3779999999999999</v>
      </c>
      <c r="G5867">
        <v>1.3515999999999999</v>
      </c>
      <c r="H5867">
        <v>1.3779999999999999</v>
      </c>
      <c r="I5867">
        <v>1.3166</v>
      </c>
      <c r="J5867">
        <v>1.4237</v>
      </c>
      <c r="K5867">
        <v>1.3779999999999999</v>
      </c>
      <c r="L5867">
        <v>1.3166</v>
      </c>
    </row>
    <row r="5868" spans="1:12" x14ac:dyDescent="0.25">
      <c r="A5868" t="s">
        <v>727</v>
      </c>
      <c r="B5868">
        <v>2021</v>
      </c>
      <c r="C5868" t="s">
        <v>698</v>
      </c>
      <c r="D5868">
        <v>0.81299999999999994</v>
      </c>
      <c r="E5868">
        <v>0.81299999999999994</v>
      </c>
      <c r="F5868">
        <v>0.78649999999999998</v>
      </c>
      <c r="G5868">
        <v>0.77190000000000003</v>
      </c>
      <c r="H5868">
        <v>0.78649999999999998</v>
      </c>
      <c r="I5868">
        <v>0.75170000000000003</v>
      </c>
      <c r="J5868">
        <v>0.81299999999999994</v>
      </c>
      <c r="K5868">
        <v>0.78649999999999998</v>
      </c>
      <c r="L5868">
        <v>0.75170000000000003</v>
      </c>
    </row>
    <row r="5869" spans="1:12" x14ac:dyDescent="0.25">
      <c r="A5869" t="s">
        <v>727</v>
      </c>
      <c r="B5869">
        <v>2021</v>
      </c>
      <c r="C5869" t="s">
        <v>703</v>
      </c>
      <c r="D5869">
        <v>4.36E-2</v>
      </c>
      <c r="E5869">
        <v>4.36E-2</v>
      </c>
      <c r="F5869">
        <v>4.36E-2</v>
      </c>
      <c r="G5869">
        <v>3.9300000000000002E-2</v>
      </c>
      <c r="H5869">
        <v>4.36E-2</v>
      </c>
      <c r="I5869">
        <v>3.9300000000000002E-2</v>
      </c>
      <c r="J5869">
        <v>4.36E-2</v>
      </c>
      <c r="K5869">
        <v>4.36E-2</v>
      </c>
      <c r="L5869">
        <v>3.9300000000000002E-2</v>
      </c>
    </row>
    <row r="5870" spans="1:12" x14ac:dyDescent="0.25">
      <c r="A5870" t="s">
        <v>727</v>
      </c>
      <c r="B5870">
        <v>2021</v>
      </c>
      <c r="C5870" t="s">
        <v>699</v>
      </c>
      <c r="D5870">
        <v>0.1239</v>
      </c>
      <c r="E5870">
        <v>0.1239</v>
      </c>
      <c r="F5870">
        <v>8.7099999999999997E-2</v>
      </c>
      <c r="G5870">
        <v>0.1215</v>
      </c>
      <c r="H5870">
        <v>8.7099999999999997E-2</v>
      </c>
      <c r="I5870">
        <v>8.7099999999999997E-2</v>
      </c>
      <c r="J5870">
        <v>0.1239</v>
      </c>
      <c r="K5870">
        <v>8.7099999999999997E-2</v>
      </c>
      <c r="L5870">
        <v>8.7099999999999997E-2</v>
      </c>
    </row>
    <row r="5871" spans="1:12" x14ac:dyDescent="0.25">
      <c r="A5871" t="s">
        <v>727</v>
      </c>
      <c r="B5871">
        <v>2021</v>
      </c>
      <c r="C5871" t="s">
        <v>697</v>
      </c>
      <c r="D5871">
        <v>3.9249999999999998</v>
      </c>
      <c r="E5871">
        <v>3.819</v>
      </c>
      <c r="F5871">
        <v>3.6021000000000001</v>
      </c>
      <c r="G5871">
        <v>3.726</v>
      </c>
      <c r="H5871">
        <v>3.5280999999999998</v>
      </c>
      <c r="I5871">
        <v>3.4496000000000002</v>
      </c>
      <c r="J5871">
        <v>3.9249999999999998</v>
      </c>
      <c r="K5871">
        <v>3.5063</v>
      </c>
      <c r="L5871">
        <v>3.3582000000000001</v>
      </c>
    </row>
    <row r="5872" spans="1:12" x14ac:dyDescent="0.25">
      <c r="A5872" t="s">
        <v>727</v>
      </c>
      <c r="B5872">
        <v>2021</v>
      </c>
      <c r="C5872" t="s">
        <v>700</v>
      </c>
      <c r="D5872">
        <v>1.2786</v>
      </c>
      <c r="E5872">
        <v>1.1726000000000001</v>
      </c>
      <c r="F5872">
        <v>1.1580999999999999</v>
      </c>
      <c r="G5872">
        <v>1.2085999999999999</v>
      </c>
      <c r="H5872">
        <v>1.0841000000000001</v>
      </c>
      <c r="I5872">
        <v>1.1057999999999999</v>
      </c>
      <c r="J5872">
        <v>1.2786</v>
      </c>
      <c r="K5872">
        <v>1.0623</v>
      </c>
      <c r="L5872">
        <v>1.0145</v>
      </c>
    </row>
    <row r="5873" spans="1:12" x14ac:dyDescent="0.25">
      <c r="A5873" t="s">
        <v>727</v>
      </c>
      <c r="B5873">
        <v>2021</v>
      </c>
      <c r="C5873" t="s">
        <v>702</v>
      </c>
      <c r="D5873">
        <v>0.22359999999999999</v>
      </c>
      <c r="E5873">
        <v>0.22359999999999999</v>
      </c>
      <c r="F5873">
        <v>8.4400000000000003E-2</v>
      </c>
      <c r="G5873">
        <v>0.20130000000000001</v>
      </c>
      <c r="H5873">
        <v>8.4400000000000003E-2</v>
      </c>
      <c r="I5873">
        <v>8.2199999999999995E-2</v>
      </c>
      <c r="J5873">
        <v>0.22359999999999999</v>
      </c>
      <c r="K5873">
        <v>8.4400000000000003E-2</v>
      </c>
      <c r="L5873">
        <v>8.2199999999999995E-2</v>
      </c>
    </row>
    <row r="5874" spans="1:12" x14ac:dyDescent="0.25">
      <c r="A5874" t="s">
        <v>727</v>
      </c>
      <c r="B5874">
        <v>2021</v>
      </c>
      <c r="C5874" t="s">
        <v>701</v>
      </c>
      <c r="D5874">
        <v>1.4422999999999999</v>
      </c>
      <c r="E5874">
        <v>1.4422999999999999</v>
      </c>
      <c r="F5874">
        <v>1.4422999999999999</v>
      </c>
      <c r="G5874">
        <v>1.3834</v>
      </c>
      <c r="H5874">
        <v>1.4422999999999999</v>
      </c>
      <c r="I5874">
        <v>1.3834</v>
      </c>
      <c r="J5874">
        <v>1.4422999999999999</v>
      </c>
      <c r="K5874">
        <v>1.4422999999999999</v>
      </c>
      <c r="L5874">
        <v>1.3834</v>
      </c>
    </row>
    <row r="5875" spans="1:12" x14ac:dyDescent="0.25">
      <c r="A5875" t="s">
        <v>728</v>
      </c>
      <c r="B5875">
        <v>2021</v>
      </c>
      <c r="C5875" t="s">
        <v>700</v>
      </c>
      <c r="D5875">
        <v>0.65600000000000003</v>
      </c>
      <c r="E5875">
        <v>0.60170000000000001</v>
      </c>
      <c r="F5875">
        <v>0.59419999999999995</v>
      </c>
      <c r="G5875">
        <v>0.62009999999999998</v>
      </c>
      <c r="H5875">
        <v>0.55620000000000003</v>
      </c>
      <c r="I5875">
        <v>0.56740000000000002</v>
      </c>
      <c r="J5875">
        <v>0.65600000000000003</v>
      </c>
      <c r="K5875">
        <v>0.54510000000000003</v>
      </c>
      <c r="L5875">
        <v>0.52049999999999996</v>
      </c>
    </row>
    <row r="5876" spans="1:12" x14ac:dyDescent="0.25">
      <c r="A5876" t="s">
        <v>728</v>
      </c>
      <c r="B5876">
        <v>2021</v>
      </c>
      <c r="C5876" t="s">
        <v>703</v>
      </c>
      <c r="D5876">
        <v>2.24E-2</v>
      </c>
      <c r="E5876">
        <v>2.24E-2</v>
      </c>
      <c r="F5876">
        <v>2.24E-2</v>
      </c>
      <c r="G5876">
        <v>2.0199999999999999E-2</v>
      </c>
      <c r="H5876">
        <v>2.24E-2</v>
      </c>
      <c r="I5876">
        <v>2.0199999999999999E-2</v>
      </c>
      <c r="J5876">
        <v>2.24E-2</v>
      </c>
      <c r="K5876">
        <v>2.24E-2</v>
      </c>
      <c r="L5876">
        <v>2.0199999999999999E-2</v>
      </c>
    </row>
    <row r="5877" spans="1:12" x14ac:dyDescent="0.25">
      <c r="A5877" t="s">
        <v>728</v>
      </c>
      <c r="B5877">
        <v>2021</v>
      </c>
      <c r="C5877" t="s">
        <v>701</v>
      </c>
      <c r="D5877">
        <v>0.77439999999999998</v>
      </c>
      <c r="E5877">
        <v>0.77439999999999998</v>
      </c>
      <c r="F5877">
        <v>0.77439999999999998</v>
      </c>
      <c r="G5877">
        <v>0.74339999999999995</v>
      </c>
      <c r="H5877">
        <v>0.77439999999999998</v>
      </c>
      <c r="I5877">
        <v>0.74339999999999995</v>
      </c>
      <c r="J5877">
        <v>0.77439999999999998</v>
      </c>
      <c r="K5877">
        <v>0.77439999999999998</v>
      </c>
      <c r="L5877">
        <v>0.74339999999999995</v>
      </c>
    </row>
    <row r="5878" spans="1:12" x14ac:dyDescent="0.25">
      <c r="A5878" t="s">
        <v>728</v>
      </c>
      <c r="B5878">
        <v>2021</v>
      </c>
      <c r="C5878" t="s">
        <v>699</v>
      </c>
      <c r="D5878">
        <v>6.3500000000000001E-2</v>
      </c>
      <c r="E5878">
        <v>6.3500000000000001E-2</v>
      </c>
      <c r="F5878">
        <v>4.4699999999999997E-2</v>
      </c>
      <c r="G5878">
        <v>6.2300000000000001E-2</v>
      </c>
      <c r="H5878">
        <v>4.4699999999999997E-2</v>
      </c>
      <c r="I5878">
        <v>4.4699999999999997E-2</v>
      </c>
      <c r="J5878">
        <v>6.3500000000000001E-2</v>
      </c>
      <c r="K5878">
        <v>4.4699999999999997E-2</v>
      </c>
      <c r="L5878">
        <v>4.4699999999999997E-2</v>
      </c>
    </row>
    <row r="5879" spans="1:12" x14ac:dyDescent="0.25">
      <c r="A5879" t="s">
        <v>728</v>
      </c>
      <c r="B5879">
        <v>2021</v>
      </c>
      <c r="C5879" t="s">
        <v>698</v>
      </c>
      <c r="D5879">
        <v>0.51270000000000004</v>
      </c>
      <c r="E5879">
        <v>0.51270000000000004</v>
      </c>
      <c r="F5879">
        <v>0.49459999999999998</v>
      </c>
      <c r="G5879">
        <v>0.4874</v>
      </c>
      <c r="H5879">
        <v>0.49459999999999998</v>
      </c>
      <c r="I5879">
        <v>0.47360000000000002</v>
      </c>
      <c r="J5879">
        <v>0.51270000000000004</v>
      </c>
      <c r="K5879">
        <v>0.49459999999999998</v>
      </c>
      <c r="L5879">
        <v>0.47360000000000002</v>
      </c>
    </row>
    <row r="5880" spans="1:12" x14ac:dyDescent="0.25">
      <c r="A5880" t="s">
        <v>728</v>
      </c>
      <c r="B5880">
        <v>2021</v>
      </c>
      <c r="C5880" t="s">
        <v>702</v>
      </c>
      <c r="D5880">
        <v>0.1147</v>
      </c>
      <c r="E5880">
        <v>0.1147</v>
      </c>
      <c r="F5880">
        <v>4.3299999999999998E-2</v>
      </c>
      <c r="G5880">
        <v>0.1033</v>
      </c>
      <c r="H5880">
        <v>4.3299999999999998E-2</v>
      </c>
      <c r="I5880">
        <v>4.2200000000000001E-2</v>
      </c>
      <c r="J5880">
        <v>0.1147</v>
      </c>
      <c r="K5880">
        <v>4.3299999999999998E-2</v>
      </c>
      <c r="L5880">
        <v>4.2200000000000001E-2</v>
      </c>
    </row>
    <row r="5881" spans="1:12" x14ac:dyDescent="0.25">
      <c r="A5881" t="s">
        <v>728</v>
      </c>
      <c r="B5881">
        <v>2021</v>
      </c>
      <c r="C5881" t="s">
        <v>697</v>
      </c>
      <c r="D5881">
        <v>2.1438999999999999</v>
      </c>
      <c r="E5881">
        <v>2.0895000000000001</v>
      </c>
      <c r="F5881">
        <v>1.9737</v>
      </c>
      <c r="G5881">
        <v>2.0367999999999999</v>
      </c>
      <c r="H5881">
        <v>1.9357</v>
      </c>
      <c r="I5881">
        <v>1.8915</v>
      </c>
      <c r="J5881">
        <v>2.1438999999999999</v>
      </c>
      <c r="K5881">
        <v>1.9246000000000001</v>
      </c>
      <c r="L5881">
        <v>1.8446</v>
      </c>
    </row>
    <row r="5882" spans="1:12" x14ac:dyDescent="0.25">
      <c r="A5882" t="s">
        <v>729</v>
      </c>
      <c r="B5882">
        <v>2021</v>
      </c>
      <c r="C5882" t="s">
        <v>700</v>
      </c>
      <c r="D5882">
        <v>1.3387</v>
      </c>
      <c r="E5882">
        <v>1.2278</v>
      </c>
      <c r="F5882">
        <v>1.2125999999999999</v>
      </c>
      <c r="G5882">
        <v>1.2654000000000001</v>
      </c>
      <c r="H5882">
        <v>1.1351</v>
      </c>
      <c r="I5882">
        <v>1.1577999999999999</v>
      </c>
      <c r="J5882">
        <v>1.3387</v>
      </c>
      <c r="K5882">
        <v>1.1122000000000001</v>
      </c>
      <c r="L5882">
        <v>1.0622</v>
      </c>
    </row>
    <row r="5883" spans="1:12" x14ac:dyDescent="0.25">
      <c r="A5883" t="s">
        <v>729</v>
      </c>
      <c r="B5883">
        <v>2021</v>
      </c>
      <c r="C5883" t="s">
        <v>701</v>
      </c>
      <c r="D5883">
        <v>1.5791999999999999</v>
      </c>
      <c r="E5883">
        <v>1.5791999999999999</v>
      </c>
      <c r="F5883">
        <v>1.5791999999999999</v>
      </c>
      <c r="G5883">
        <v>1.5152000000000001</v>
      </c>
      <c r="H5883">
        <v>1.5791999999999999</v>
      </c>
      <c r="I5883">
        <v>1.5152000000000001</v>
      </c>
      <c r="J5883">
        <v>1.5791999999999999</v>
      </c>
      <c r="K5883">
        <v>1.5791999999999999</v>
      </c>
      <c r="L5883">
        <v>1.5152000000000001</v>
      </c>
    </row>
    <row r="5884" spans="1:12" x14ac:dyDescent="0.25">
      <c r="A5884" t="s">
        <v>729</v>
      </c>
      <c r="B5884">
        <v>2021</v>
      </c>
      <c r="C5884" t="s">
        <v>703</v>
      </c>
      <c r="D5884">
        <v>4.5699999999999998E-2</v>
      </c>
      <c r="E5884">
        <v>4.5699999999999998E-2</v>
      </c>
      <c r="F5884">
        <v>4.5699999999999998E-2</v>
      </c>
      <c r="G5884">
        <v>4.1099999999999998E-2</v>
      </c>
      <c r="H5884">
        <v>4.5699999999999998E-2</v>
      </c>
      <c r="I5884">
        <v>4.1099999999999998E-2</v>
      </c>
      <c r="J5884">
        <v>4.5699999999999998E-2</v>
      </c>
      <c r="K5884">
        <v>4.5699999999999998E-2</v>
      </c>
      <c r="L5884">
        <v>4.1099999999999998E-2</v>
      </c>
    </row>
    <row r="5885" spans="1:12" x14ac:dyDescent="0.25">
      <c r="A5885" t="s">
        <v>729</v>
      </c>
      <c r="B5885">
        <v>2021</v>
      </c>
      <c r="C5885" t="s">
        <v>702</v>
      </c>
      <c r="D5885">
        <v>0.23419999999999999</v>
      </c>
      <c r="E5885">
        <v>0.23419999999999999</v>
      </c>
      <c r="F5885">
        <v>8.8400000000000006E-2</v>
      </c>
      <c r="G5885">
        <v>0.2107</v>
      </c>
      <c r="H5885">
        <v>8.8400000000000006E-2</v>
      </c>
      <c r="I5885">
        <v>8.6099999999999996E-2</v>
      </c>
      <c r="J5885">
        <v>0.23419999999999999</v>
      </c>
      <c r="K5885">
        <v>8.8400000000000006E-2</v>
      </c>
      <c r="L5885">
        <v>8.6099999999999996E-2</v>
      </c>
    </row>
    <row r="5886" spans="1:12" x14ac:dyDescent="0.25">
      <c r="A5886" t="s">
        <v>729</v>
      </c>
      <c r="B5886">
        <v>2021</v>
      </c>
      <c r="C5886" t="s">
        <v>699</v>
      </c>
      <c r="D5886">
        <v>0.12970000000000001</v>
      </c>
      <c r="E5886">
        <v>0.12970000000000001</v>
      </c>
      <c r="F5886">
        <v>9.1200000000000003E-2</v>
      </c>
      <c r="G5886">
        <v>0.12720000000000001</v>
      </c>
      <c r="H5886">
        <v>9.1200000000000003E-2</v>
      </c>
      <c r="I5886">
        <v>9.1200000000000003E-2</v>
      </c>
      <c r="J5886">
        <v>0.12970000000000001</v>
      </c>
      <c r="K5886">
        <v>9.1200000000000003E-2</v>
      </c>
      <c r="L5886">
        <v>9.1200000000000003E-2</v>
      </c>
    </row>
    <row r="5887" spans="1:12" x14ac:dyDescent="0.25">
      <c r="A5887" t="s">
        <v>729</v>
      </c>
      <c r="B5887">
        <v>2021</v>
      </c>
      <c r="C5887" t="s">
        <v>697</v>
      </c>
      <c r="D5887">
        <v>4.1993</v>
      </c>
      <c r="E5887">
        <v>4.0883000000000003</v>
      </c>
      <c r="F5887">
        <v>3.8603000000000001</v>
      </c>
      <c r="G5887">
        <v>3.9876</v>
      </c>
      <c r="H5887">
        <v>3.7827999999999999</v>
      </c>
      <c r="I5887">
        <v>3.6974</v>
      </c>
      <c r="J5887">
        <v>4.1993</v>
      </c>
      <c r="K5887">
        <v>3.76</v>
      </c>
      <c r="L5887">
        <v>3.6017999999999999</v>
      </c>
    </row>
    <row r="5888" spans="1:12" x14ac:dyDescent="0.25">
      <c r="A5888" t="s">
        <v>729</v>
      </c>
      <c r="B5888">
        <v>2021</v>
      </c>
      <c r="C5888" t="s">
        <v>698</v>
      </c>
      <c r="D5888">
        <v>0.87190000000000001</v>
      </c>
      <c r="E5888">
        <v>0.87190000000000001</v>
      </c>
      <c r="F5888">
        <v>0.84319999999999995</v>
      </c>
      <c r="G5888">
        <v>0.82799999999999996</v>
      </c>
      <c r="H5888">
        <v>0.84319999999999995</v>
      </c>
      <c r="I5888">
        <v>0.80600000000000005</v>
      </c>
      <c r="J5888">
        <v>0.87190000000000001</v>
      </c>
      <c r="K5888">
        <v>0.84319999999999995</v>
      </c>
      <c r="L5888">
        <v>0.80600000000000005</v>
      </c>
    </row>
    <row r="5889" spans="1:12" x14ac:dyDescent="0.25">
      <c r="A5889" t="s">
        <v>730</v>
      </c>
      <c r="B5889">
        <v>2021</v>
      </c>
      <c r="C5889" t="s">
        <v>698</v>
      </c>
      <c r="D5889">
        <v>0.15709999999999999</v>
      </c>
      <c r="E5889">
        <v>0.15709999999999999</v>
      </c>
      <c r="F5889">
        <v>0.1517</v>
      </c>
      <c r="G5889">
        <v>0.14929999999999999</v>
      </c>
      <c r="H5889">
        <v>0.1517</v>
      </c>
      <c r="I5889">
        <v>0.1452</v>
      </c>
      <c r="J5889">
        <v>0.15709999999999999</v>
      </c>
      <c r="K5889">
        <v>0.1517</v>
      </c>
      <c r="L5889">
        <v>0.1452</v>
      </c>
    </row>
    <row r="5890" spans="1:12" x14ac:dyDescent="0.25">
      <c r="A5890" t="s">
        <v>730</v>
      </c>
      <c r="B5890">
        <v>2021</v>
      </c>
      <c r="C5890" t="s">
        <v>699</v>
      </c>
      <c r="D5890">
        <v>2.1399999999999999E-2</v>
      </c>
      <c r="E5890">
        <v>2.1399999999999999E-2</v>
      </c>
      <c r="F5890">
        <v>1.4999999999999999E-2</v>
      </c>
      <c r="G5890">
        <v>2.1000000000000001E-2</v>
      </c>
      <c r="H5890">
        <v>1.4999999999999999E-2</v>
      </c>
      <c r="I5890">
        <v>1.4999999999999999E-2</v>
      </c>
      <c r="J5890">
        <v>2.1399999999999999E-2</v>
      </c>
      <c r="K5890">
        <v>1.4999999999999999E-2</v>
      </c>
      <c r="L5890">
        <v>1.4999999999999999E-2</v>
      </c>
    </row>
    <row r="5891" spans="1:12" x14ac:dyDescent="0.25">
      <c r="A5891" t="s">
        <v>730</v>
      </c>
      <c r="B5891">
        <v>2021</v>
      </c>
      <c r="C5891" t="s">
        <v>702</v>
      </c>
      <c r="D5891">
        <v>3.8600000000000002E-2</v>
      </c>
      <c r="E5891">
        <v>3.8600000000000002E-2</v>
      </c>
      <c r="F5891">
        <v>1.46E-2</v>
      </c>
      <c r="G5891">
        <v>3.4799999999999998E-2</v>
      </c>
      <c r="H5891">
        <v>1.46E-2</v>
      </c>
      <c r="I5891">
        <v>1.4200000000000001E-2</v>
      </c>
      <c r="J5891">
        <v>3.8600000000000002E-2</v>
      </c>
      <c r="K5891">
        <v>1.46E-2</v>
      </c>
      <c r="L5891">
        <v>1.4200000000000001E-2</v>
      </c>
    </row>
    <row r="5892" spans="1:12" x14ac:dyDescent="0.25">
      <c r="A5892" t="s">
        <v>730</v>
      </c>
      <c r="B5892">
        <v>2021</v>
      </c>
      <c r="C5892" t="s">
        <v>701</v>
      </c>
      <c r="D5892">
        <v>0.25080000000000002</v>
      </c>
      <c r="E5892">
        <v>0.25080000000000002</v>
      </c>
      <c r="F5892">
        <v>0.25080000000000002</v>
      </c>
      <c r="G5892">
        <v>0.24079999999999999</v>
      </c>
      <c r="H5892">
        <v>0.25080000000000002</v>
      </c>
      <c r="I5892">
        <v>0.24079999999999999</v>
      </c>
      <c r="J5892">
        <v>0.25080000000000002</v>
      </c>
      <c r="K5892">
        <v>0.25080000000000002</v>
      </c>
      <c r="L5892">
        <v>0.24079999999999999</v>
      </c>
    </row>
    <row r="5893" spans="1:12" x14ac:dyDescent="0.25">
      <c r="A5893" t="s">
        <v>730</v>
      </c>
      <c r="B5893">
        <v>2021</v>
      </c>
      <c r="C5893" t="s">
        <v>697</v>
      </c>
      <c r="D5893">
        <v>0.69620000000000004</v>
      </c>
      <c r="E5893">
        <v>0.67789999999999995</v>
      </c>
      <c r="F5893">
        <v>0.63970000000000005</v>
      </c>
      <c r="G5893">
        <v>0.6613</v>
      </c>
      <c r="H5893">
        <v>0.62690000000000001</v>
      </c>
      <c r="I5893">
        <v>0.6129</v>
      </c>
      <c r="J5893">
        <v>0.69620000000000004</v>
      </c>
      <c r="K5893">
        <v>0.62319999999999998</v>
      </c>
      <c r="L5893">
        <v>0.59719999999999995</v>
      </c>
    </row>
    <row r="5894" spans="1:12" x14ac:dyDescent="0.25">
      <c r="A5894" t="s">
        <v>730</v>
      </c>
      <c r="B5894">
        <v>2021</v>
      </c>
      <c r="C5894" t="s">
        <v>703</v>
      </c>
      <c r="D5894">
        <v>7.4999999999999997E-3</v>
      </c>
      <c r="E5894">
        <v>7.4999999999999997E-3</v>
      </c>
      <c r="F5894">
        <v>7.4999999999999997E-3</v>
      </c>
      <c r="G5894">
        <v>6.7999999999999996E-3</v>
      </c>
      <c r="H5894">
        <v>7.4999999999999997E-3</v>
      </c>
      <c r="I5894">
        <v>6.7999999999999996E-3</v>
      </c>
      <c r="J5894">
        <v>7.4999999999999997E-3</v>
      </c>
      <c r="K5894">
        <v>7.4999999999999997E-3</v>
      </c>
      <c r="L5894">
        <v>6.7999999999999996E-3</v>
      </c>
    </row>
    <row r="5895" spans="1:12" x14ac:dyDescent="0.25">
      <c r="A5895" t="s">
        <v>730</v>
      </c>
      <c r="B5895">
        <v>2021</v>
      </c>
      <c r="C5895" t="s">
        <v>700</v>
      </c>
      <c r="D5895">
        <v>0.2208</v>
      </c>
      <c r="E5895">
        <v>0.20250000000000001</v>
      </c>
      <c r="F5895">
        <v>0.2</v>
      </c>
      <c r="G5895">
        <v>0.2087</v>
      </c>
      <c r="H5895">
        <v>0.18720000000000001</v>
      </c>
      <c r="I5895">
        <v>0.19089999999999999</v>
      </c>
      <c r="J5895">
        <v>0.2208</v>
      </c>
      <c r="K5895">
        <v>0.18340000000000001</v>
      </c>
      <c r="L5895">
        <v>0.17519999999999999</v>
      </c>
    </row>
    <row r="5896" spans="1:12" x14ac:dyDescent="0.25">
      <c r="A5896" t="s">
        <v>731</v>
      </c>
      <c r="B5896">
        <v>2021</v>
      </c>
      <c r="C5896" t="s">
        <v>699</v>
      </c>
      <c r="D5896">
        <v>3.7600000000000001E-2</v>
      </c>
      <c r="E5896">
        <v>3.7600000000000001E-2</v>
      </c>
      <c r="F5896">
        <v>2.64E-2</v>
      </c>
      <c r="G5896">
        <v>3.6900000000000002E-2</v>
      </c>
      <c r="H5896">
        <v>2.64E-2</v>
      </c>
      <c r="I5896">
        <v>2.64E-2</v>
      </c>
      <c r="J5896">
        <v>3.7600000000000001E-2</v>
      </c>
      <c r="K5896">
        <v>2.64E-2</v>
      </c>
      <c r="L5896">
        <v>2.64E-2</v>
      </c>
    </row>
    <row r="5897" spans="1:12" x14ac:dyDescent="0.25">
      <c r="A5897" t="s">
        <v>731</v>
      </c>
      <c r="B5897">
        <v>2021</v>
      </c>
      <c r="C5897" t="s">
        <v>697</v>
      </c>
      <c r="D5897">
        <v>1.2347999999999999</v>
      </c>
      <c r="E5897">
        <v>1.2025999999999999</v>
      </c>
      <c r="F5897">
        <v>1.1359999999999999</v>
      </c>
      <c r="G5897">
        <v>1.1727000000000001</v>
      </c>
      <c r="H5897">
        <v>1.1134999999999999</v>
      </c>
      <c r="I5897">
        <v>1.0882000000000001</v>
      </c>
      <c r="J5897">
        <v>1.2347999999999999</v>
      </c>
      <c r="K5897">
        <v>1.1069</v>
      </c>
      <c r="L5897">
        <v>1.0604</v>
      </c>
    </row>
    <row r="5898" spans="1:12" x14ac:dyDescent="0.25">
      <c r="A5898" t="s">
        <v>731</v>
      </c>
      <c r="B5898">
        <v>2021</v>
      </c>
      <c r="C5898" t="s">
        <v>698</v>
      </c>
      <c r="D5898">
        <v>0.26329999999999998</v>
      </c>
      <c r="E5898">
        <v>0.26329999999999998</v>
      </c>
      <c r="F5898">
        <v>0.2545</v>
      </c>
      <c r="G5898">
        <v>0.25009999999999999</v>
      </c>
      <c r="H5898">
        <v>0.2545</v>
      </c>
      <c r="I5898">
        <v>0.24340000000000001</v>
      </c>
      <c r="J5898">
        <v>0.26329999999999998</v>
      </c>
      <c r="K5898">
        <v>0.2545</v>
      </c>
      <c r="L5898">
        <v>0.24340000000000001</v>
      </c>
    </row>
    <row r="5899" spans="1:12" x14ac:dyDescent="0.25">
      <c r="A5899" t="s">
        <v>731</v>
      </c>
      <c r="B5899">
        <v>2021</v>
      </c>
      <c r="C5899" t="s">
        <v>701</v>
      </c>
      <c r="D5899">
        <v>0.46439999999999998</v>
      </c>
      <c r="E5899">
        <v>0.46439999999999998</v>
      </c>
      <c r="F5899">
        <v>0.46439999999999998</v>
      </c>
      <c r="G5899">
        <v>0.4456</v>
      </c>
      <c r="H5899">
        <v>0.46439999999999998</v>
      </c>
      <c r="I5899">
        <v>0.4456</v>
      </c>
      <c r="J5899">
        <v>0.46439999999999998</v>
      </c>
      <c r="K5899">
        <v>0.46439999999999998</v>
      </c>
      <c r="L5899">
        <v>0.4456</v>
      </c>
    </row>
    <row r="5900" spans="1:12" x14ac:dyDescent="0.25">
      <c r="A5900" t="s">
        <v>731</v>
      </c>
      <c r="B5900">
        <v>2021</v>
      </c>
      <c r="C5900" t="s">
        <v>702</v>
      </c>
      <c r="D5900">
        <v>6.7900000000000002E-2</v>
      </c>
      <c r="E5900">
        <v>6.7900000000000002E-2</v>
      </c>
      <c r="F5900">
        <v>2.5600000000000001E-2</v>
      </c>
      <c r="G5900">
        <v>6.1100000000000002E-2</v>
      </c>
      <c r="H5900">
        <v>2.5600000000000001E-2</v>
      </c>
      <c r="I5900">
        <v>2.5000000000000001E-2</v>
      </c>
      <c r="J5900">
        <v>6.7900000000000002E-2</v>
      </c>
      <c r="K5900">
        <v>2.5600000000000001E-2</v>
      </c>
      <c r="L5900">
        <v>2.5000000000000001E-2</v>
      </c>
    </row>
    <row r="5901" spans="1:12" x14ac:dyDescent="0.25">
      <c r="A5901" t="s">
        <v>731</v>
      </c>
      <c r="B5901">
        <v>2021</v>
      </c>
      <c r="C5901" t="s">
        <v>700</v>
      </c>
      <c r="D5901">
        <v>0.38819999999999999</v>
      </c>
      <c r="E5901">
        <v>0.35610000000000003</v>
      </c>
      <c r="F5901">
        <v>0.35170000000000001</v>
      </c>
      <c r="G5901">
        <v>0.36699999999999999</v>
      </c>
      <c r="H5901">
        <v>0.32919999999999999</v>
      </c>
      <c r="I5901">
        <v>0.33579999999999999</v>
      </c>
      <c r="J5901">
        <v>0.38819999999999999</v>
      </c>
      <c r="K5901">
        <v>0.3226</v>
      </c>
      <c r="L5901">
        <v>0.308</v>
      </c>
    </row>
    <row r="5902" spans="1:12" x14ac:dyDescent="0.25">
      <c r="A5902" t="s">
        <v>731</v>
      </c>
      <c r="B5902">
        <v>2021</v>
      </c>
      <c r="C5902" t="s">
        <v>703</v>
      </c>
      <c r="D5902">
        <v>1.3299999999999999E-2</v>
      </c>
      <c r="E5902">
        <v>1.3299999999999999E-2</v>
      </c>
      <c r="F5902">
        <v>1.3299999999999999E-2</v>
      </c>
      <c r="G5902">
        <v>1.1900000000000001E-2</v>
      </c>
      <c r="H5902">
        <v>1.3299999999999999E-2</v>
      </c>
      <c r="I5902">
        <v>1.1900000000000001E-2</v>
      </c>
      <c r="J5902">
        <v>1.3299999999999999E-2</v>
      </c>
      <c r="K5902">
        <v>1.3299999999999999E-2</v>
      </c>
      <c r="L5902">
        <v>1.1900000000000001E-2</v>
      </c>
    </row>
    <row r="5903" spans="1:12" x14ac:dyDescent="0.25">
      <c r="A5903" t="s">
        <v>732</v>
      </c>
      <c r="B5903">
        <v>2021</v>
      </c>
      <c r="C5903" t="s">
        <v>700</v>
      </c>
      <c r="D5903">
        <v>0.76</v>
      </c>
      <c r="E5903">
        <v>0.69699999999999995</v>
      </c>
      <c r="F5903">
        <v>0.68840000000000001</v>
      </c>
      <c r="G5903">
        <v>0.71840000000000004</v>
      </c>
      <c r="H5903">
        <v>0.64439999999999997</v>
      </c>
      <c r="I5903">
        <v>0.6573</v>
      </c>
      <c r="J5903">
        <v>0.76</v>
      </c>
      <c r="K5903">
        <v>0.63139999999999996</v>
      </c>
      <c r="L5903">
        <v>0.60299999999999998</v>
      </c>
    </row>
    <row r="5904" spans="1:12" x14ac:dyDescent="0.25">
      <c r="A5904" t="s">
        <v>732</v>
      </c>
      <c r="B5904">
        <v>2021</v>
      </c>
      <c r="C5904" t="s">
        <v>697</v>
      </c>
      <c r="D5904">
        <v>2.1349</v>
      </c>
      <c r="E5904">
        <v>2.0720000000000001</v>
      </c>
      <c r="F5904">
        <v>1.9471000000000001</v>
      </c>
      <c r="G5904">
        <v>2.0249000000000001</v>
      </c>
      <c r="H5904">
        <v>1.9031</v>
      </c>
      <c r="I5904">
        <v>1.8636999999999999</v>
      </c>
      <c r="J5904">
        <v>2.1349</v>
      </c>
      <c r="K5904">
        <v>1.8902000000000001</v>
      </c>
      <c r="L5904">
        <v>1.8093999999999999</v>
      </c>
    </row>
    <row r="5905" spans="1:12" x14ac:dyDescent="0.25">
      <c r="A5905" t="s">
        <v>732</v>
      </c>
      <c r="B5905">
        <v>2021</v>
      </c>
      <c r="C5905" t="s">
        <v>702</v>
      </c>
      <c r="D5905">
        <v>0.13289999999999999</v>
      </c>
      <c r="E5905">
        <v>0.13289999999999999</v>
      </c>
      <c r="F5905">
        <v>5.0200000000000002E-2</v>
      </c>
      <c r="G5905">
        <v>0.1196</v>
      </c>
      <c r="H5905">
        <v>5.0200000000000002E-2</v>
      </c>
      <c r="I5905">
        <v>4.8899999999999999E-2</v>
      </c>
      <c r="J5905">
        <v>0.13289999999999999</v>
      </c>
      <c r="K5905">
        <v>5.0200000000000002E-2</v>
      </c>
      <c r="L5905">
        <v>4.8899999999999999E-2</v>
      </c>
    </row>
    <row r="5906" spans="1:12" x14ac:dyDescent="0.25">
      <c r="A5906" t="s">
        <v>732</v>
      </c>
      <c r="B5906">
        <v>2021</v>
      </c>
      <c r="C5906" t="s">
        <v>698</v>
      </c>
      <c r="D5906">
        <v>0.3967</v>
      </c>
      <c r="E5906">
        <v>0.3967</v>
      </c>
      <c r="F5906">
        <v>0.3851</v>
      </c>
      <c r="G5906">
        <v>0.37609999999999999</v>
      </c>
      <c r="H5906">
        <v>0.3851</v>
      </c>
      <c r="I5906">
        <v>0.36720000000000003</v>
      </c>
      <c r="J5906">
        <v>0.3967</v>
      </c>
      <c r="K5906">
        <v>0.3851</v>
      </c>
      <c r="L5906">
        <v>0.36720000000000003</v>
      </c>
    </row>
    <row r="5907" spans="1:12" x14ac:dyDescent="0.25">
      <c r="A5907" t="s">
        <v>732</v>
      </c>
      <c r="B5907">
        <v>2021</v>
      </c>
      <c r="C5907" t="s">
        <v>701</v>
      </c>
      <c r="D5907">
        <v>0.74580000000000002</v>
      </c>
      <c r="E5907">
        <v>0.74580000000000002</v>
      </c>
      <c r="F5907">
        <v>0.74580000000000002</v>
      </c>
      <c r="G5907">
        <v>0.71519999999999995</v>
      </c>
      <c r="H5907">
        <v>0.74580000000000002</v>
      </c>
      <c r="I5907">
        <v>0.71519999999999995</v>
      </c>
      <c r="J5907">
        <v>0.74580000000000002</v>
      </c>
      <c r="K5907">
        <v>0.74580000000000002</v>
      </c>
      <c r="L5907">
        <v>0.71519999999999995</v>
      </c>
    </row>
    <row r="5908" spans="1:12" x14ac:dyDescent="0.25">
      <c r="A5908" t="s">
        <v>732</v>
      </c>
      <c r="B5908">
        <v>2021</v>
      </c>
      <c r="C5908" t="s">
        <v>699</v>
      </c>
      <c r="D5908">
        <v>7.3599999999999999E-2</v>
      </c>
      <c r="E5908">
        <v>7.3599999999999999E-2</v>
      </c>
      <c r="F5908">
        <v>5.1799999999999999E-2</v>
      </c>
      <c r="G5908">
        <v>7.22E-2</v>
      </c>
      <c r="H5908">
        <v>5.1799999999999999E-2</v>
      </c>
      <c r="I5908">
        <v>5.1799999999999999E-2</v>
      </c>
      <c r="J5908">
        <v>7.3599999999999999E-2</v>
      </c>
      <c r="K5908">
        <v>5.1799999999999999E-2</v>
      </c>
      <c r="L5908">
        <v>5.1799999999999999E-2</v>
      </c>
    </row>
    <row r="5909" spans="1:12" x14ac:dyDescent="0.25">
      <c r="A5909" t="s">
        <v>732</v>
      </c>
      <c r="B5909">
        <v>2021</v>
      </c>
      <c r="C5909" t="s">
        <v>703</v>
      </c>
      <c r="D5909">
        <v>2.5899999999999999E-2</v>
      </c>
      <c r="E5909">
        <v>2.5899999999999999E-2</v>
      </c>
      <c r="F5909">
        <v>2.5899999999999999E-2</v>
      </c>
      <c r="G5909">
        <v>2.3300000000000001E-2</v>
      </c>
      <c r="H5909">
        <v>2.5899999999999999E-2</v>
      </c>
      <c r="I5909">
        <v>2.3300000000000001E-2</v>
      </c>
      <c r="J5909">
        <v>2.5899999999999999E-2</v>
      </c>
      <c r="K5909">
        <v>2.5899999999999999E-2</v>
      </c>
      <c r="L5909">
        <v>2.3300000000000001E-2</v>
      </c>
    </row>
    <row r="5910" spans="1:12" x14ac:dyDescent="0.25">
      <c r="A5910" t="s">
        <v>733</v>
      </c>
      <c r="B5910">
        <v>2021</v>
      </c>
      <c r="C5910" t="s">
        <v>700</v>
      </c>
      <c r="D5910">
        <v>0.33069999999999999</v>
      </c>
      <c r="E5910">
        <v>0.30330000000000001</v>
      </c>
      <c r="F5910">
        <v>0.29959999999999998</v>
      </c>
      <c r="G5910">
        <v>0.31259999999999999</v>
      </c>
      <c r="H5910">
        <v>0.28039999999999998</v>
      </c>
      <c r="I5910">
        <v>0.28610000000000002</v>
      </c>
      <c r="J5910">
        <v>0.33069999999999999</v>
      </c>
      <c r="K5910">
        <v>0.27479999999999999</v>
      </c>
      <c r="L5910">
        <v>0.26240000000000002</v>
      </c>
    </row>
    <row r="5911" spans="1:12" x14ac:dyDescent="0.25">
      <c r="A5911" t="s">
        <v>733</v>
      </c>
      <c r="B5911">
        <v>2021</v>
      </c>
      <c r="C5911" t="s">
        <v>702</v>
      </c>
      <c r="D5911">
        <v>5.7799999999999997E-2</v>
      </c>
      <c r="E5911">
        <v>5.7799999999999997E-2</v>
      </c>
      <c r="F5911">
        <v>2.18E-2</v>
      </c>
      <c r="G5911">
        <v>5.21E-2</v>
      </c>
      <c r="H5911">
        <v>2.18E-2</v>
      </c>
      <c r="I5911">
        <v>2.1299999999999999E-2</v>
      </c>
      <c r="J5911">
        <v>5.7799999999999997E-2</v>
      </c>
      <c r="K5911">
        <v>2.18E-2</v>
      </c>
      <c r="L5911">
        <v>2.1299999999999999E-2</v>
      </c>
    </row>
    <row r="5912" spans="1:12" x14ac:dyDescent="0.25">
      <c r="A5912" t="s">
        <v>733</v>
      </c>
      <c r="B5912">
        <v>2021</v>
      </c>
      <c r="C5912" t="s">
        <v>701</v>
      </c>
      <c r="D5912">
        <v>0.3135</v>
      </c>
      <c r="E5912">
        <v>0.3135</v>
      </c>
      <c r="F5912">
        <v>0.3135</v>
      </c>
      <c r="G5912">
        <v>0.30120000000000002</v>
      </c>
      <c r="H5912">
        <v>0.3135</v>
      </c>
      <c r="I5912">
        <v>0.30120000000000002</v>
      </c>
      <c r="J5912">
        <v>0.3135</v>
      </c>
      <c r="K5912">
        <v>0.3135</v>
      </c>
      <c r="L5912">
        <v>0.30120000000000002</v>
      </c>
    </row>
    <row r="5913" spans="1:12" x14ac:dyDescent="0.25">
      <c r="A5913" t="s">
        <v>733</v>
      </c>
      <c r="B5913">
        <v>2021</v>
      </c>
      <c r="C5913" t="s">
        <v>703</v>
      </c>
      <c r="D5913">
        <v>1.1299999999999999E-2</v>
      </c>
      <c r="E5913">
        <v>1.1299999999999999E-2</v>
      </c>
      <c r="F5913">
        <v>1.1299999999999999E-2</v>
      </c>
      <c r="G5913">
        <v>1.0200000000000001E-2</v>
      </c>
      <c r="H5913">
        <v>1.1299999999999999E-2</v>
      </c>
      <c r="I5913">
        <v>1.0200000000000001E-2</v>
      </c>
      <c r="J5913">
        <v>1.1299999999999999E-2</v>
      </c>
      <c r="K5913">
        <v>1.1299999999999999E-2</v>
      </c>
      <c r="L5913">
        <v>1.0200000000000001E-2</v>
      </c>
    </row>
    <row r="5914" spans="1:12" x14ac:dyDescent="0.25">
      <c r="A5914" t="s">
        <v>733</v>
      </c>
      <c r="B5914">
        <v>2021</v>
      </c>
      <c r="C5914" t="s">
        <v>699</v>
      </c>
      <c r="D5914">
        <v>3.2000000000000001E-2</v>
      </c>
      <c r="E5914">
        <v>3.2000000000000001E-2</v>
      </c>
      <c r="F5914">
        <v>2.2499999999999999E-2</v>
      </c>
      <c r="G5914">
        <v>3.1399999999999997E-2</v>
      </c>
      <c r="H5914">
        <v>2.2499999999999999E-2</v>
      </c>
      <c r="I5914">
        <v>2.2499999999999999E-2</v>
      </c>
      <c r="J5914">
        <v>3.2000000000000001E-2</v>
      </c>
      <c r="K5914">
        <v>2.2499999999999999E-2</v>
      </c>
      <c r="L5914">
        <v>2.2499999999999999E-2</v>
      </c>
    </row>
    <row r="5915" spans="1:12" x14ac:dyDescent="0.25">
      <c r="A5915" t="s">
        <v>733</v>
      </c>
      <c r="B5915">
        <v>2021</v>
      </c>
      <c r="C5915" t="s">
        <v>698</v>
      </c>
      <c r="D5915">
        <v>0.19359999999999999</v>
      </c>
      <c r="E5915">
        <v>0.19359999999999999</v>
      </c>
      <c r="F5915">
        <v>0.18759999999999999</v>
      </c>
      <c r="G5915">
        <v>0.1837</v>
      </c>
      <c r="H5915">
        <v>0.18759999999999999</v>
      </c>
      <c r="I5915">
        <v>0.17910000000000001</v>
      </c>
      <c r="J5915">
        <v>0.19359999999999999</v>
      </c>
      <c r="K5915">
        <v>0.18759999999999999</v>
      </c>
      <c r="L5915">
        <v>0.17910000000000001</v>
      </c>
    </row>
    <row r="5916" spans="1:12" x14ac:dyDescent="0.25">
      <c r="A5916" t="s">
        <v>733</v>
      </c>
      <c r="B5916">
        <v>2021</v>
      </c>
      <c r="C5916" t="s">
        <v>697</v>
      </c>
      <c r="D5916">
        <v>0.93899999999999995</v>
      </c>
      <c r="E5916">
        <v>0.91159999999999997</v>
      </c>
      <c r="F5916">
        <v>0.85629999999999995</v>
      </c>
      <c r="G5916">
        <v>0.89129999999999998</v>
      </c>
      <c r="H5916">
        <v>0.83709999999999996</v>
      </c>
      <c r="I5916">
        <v>0.82030000000000003</v>
      </c>
      <c r="J5916">
        <v>0.93899999999999995</v>
      </c>
      <c r="K5916">
        <v>0.83150000000000002</v>
      </c>
      <c r="L5916">
        <v>0.79669999999999996</v>
      </c>
    </row>
    <row r="5917" spans="1:12" x14ac:dyDescent="0.25">
      <c r="A5917" t="s">
        <v>734</v>
      </c>
      <c r="B5917">
        <v>2021</v>
      </c>
      <c r="C5917" t="s">
        <v>703</v>
      </c>
      <c r="D5917">
        <v>6.9699999999999998E-2</v>
      </c>
      <c r="E5917">
        <v>6.9699999999999998E-2</v>
      </c>
      <c r="F5917">
        <v>6.9699999999999998E-2</v>
      </c>
      <c r="G5917">
        <v>6.2799999999999995E-2</v>
      </c>
      <c r="H5917">
        <v>6.9699999999999998E-2</v>
      </c>
      <c r="I5917">
        <v>6.2799999999999995E-2</v>
      </c>
      <c r="J5917">
        <v>6.9699999999999998E-2</v>
      </c>
      <c r="K5917">
        <v>6.9699999999999998E-2</v>
      </c>
      <c r="L5917">
        <v>6.2799999999999995E-2</v>
      </c>
    </row>
    <row r="5918" spans="1:12" x14ac:dyDescent="0.25">
      <c r="A5918" t="s">
        <v>734</v>
      </c>
      <c r="B5918">
        <v>2021</v>
      </c>
      <c r="C5918" t="s">
        <v>698</v>
      </c>
      <c r="D5918">
        <v>1.1125</v>
      </c>
      <c r="E5918">
        <v>1.1125</v>
      </c>
      <c r="F5918">
        <v>1.0790999999999999</v>
      </c>
      <c r="G5918">
        <v>1.0550999999999999</v>
      </c>
      <c r="H5918">
        <v>1.0790999999999999</v>
      </c>
      <c r="I5918">
        <v>1.0295000000000001</v>
      </c>
      <c r="J5918">
        <v>1.1125</v>
      </c>
      <c r="K5918">
        <v>1.0790999999999999</v>
      </c>
      <c r="L5918">
        <v>1.0295000000000001</v>
      </c>
    </row>
    <row r="5919" spans="1:12" x14ac:dyDescent="0.25">
      <c r="A5919" t="s">
        <v>734</v>
      </c>
      <c r="B5919">
        <v>2021</v>
      </c>
      <c r="C5919" t="s">
        <v>702</v>
      </c>
      <c r="D5919">
        <v>0.3574</v>
      </c>
      <c r="E5919">
        <v>0.3574</v>
      </c>
      <c r="F5919">
        <v>0.13489999999999999</v>
      </c>
      <c r="G5919">
        <v>0.3216</v>
      </c>
      <c r="H5919">
        <v>0.13489999999999999</v>
      </c>
      <c r="I5919">
        <v>0.1313</v>
      </c>
      <c r="J5919">
        <v>0.3574</v>
      </c>
      <c r="K5919">
        <v>0.13489999999999999</v>
      </c>
      <c r="L5919">
        <v>0.1313</v>
      </c>
    </row>
    <row r="5920" spans="1:12" x14ac:dyDescent="0.25">
      <c r="A5920" t="s">
        <v>734</v>
      </c>
      <c r="B5920">
        <v>2021</v>
      </c>
      <c r="C5920" t="s">
        <v>700</v>
      </c>
      <c r="D5920">
        <v>2.0430999999999999</v>
      </c>
      <c r="E5920">
        <v>1.8736999999999999</v>
      </c>
      <c r="F5920">
        <v>1.8506</v>
      </c>
      <c r="G5920">
        <v>1.9313</v>
      </c>
      <c r="H5920">
        <v>1.7323</v>
      </c>
      <c r="I5920">
        <v>1.7669999999999999</v>
      </c>
      <c r="J5920">
        <v>2.0430999999999999</v>
      </c>
      <c r="K5920">
        <v>1.6975</v>
      </c>
      <c r="L5920">
        <v>1.6211</v>
      </c>
    </row>
    <row r="5921" spans="1:12" x14ac:dyDescent="0.25">
      <c r="A5921" t="s">
        <v>734</v>
      </c>
      <c r="B5921">
        <v>2021</v>
      </c>
      <c r="C5921" t="s">
        <v>701</v>
      </c>
      <c r="D5921">
        <v>1.8425</v>
      </c>
      <c r="E5921">
        <v>1.8425</v>
      </c>
      <c r="F5921">
        <v>1.8425</v>
      </c>
      <c r="G5921">
        <v>1.7698</v>
      </c>
      <c r="H5921">
        <v>1.8425</v>
      </c>
      <c r="I5921">
        <v>1.7698</v>
      </c>
      <c r="J5921">
        <v>1.8425</v>
      </c>
      <c r="K5921">
        <v>1.8425</v>
      </c>
      <c r="L5921">
        <v>1.7698</v>
      </c>
    </row>
    <row r="5922" spans="1:12" x14ac:dyDescent="0.25">
      <c r="A5922" t="s">
        <v>734</v>
      </c>
      <c r="B5922">
        <v>2021</v>
      </c>
      <c r="C5922" t="s">
        <v>699</v>
      </c>
      <c r="D5922">
        <v>0.19789999999999999</v>
      </c>
      <c r="E5922">
        <v>0.19789999999999999</v>
      </c>
      <c r="F5922">
        <v>0.13919999999999999</v>
      </c>
      <c r="G5922">
        <v>0.19409999999999999</v>
      </c>
      <c r="H5922">
        <v>0.13919999999999999</v>
      </c>
      <c r="I5922">
        <v>0.13919999999999999</v>
      </c>
      <c r="J5922">
        <v>0.19789999999999999</v>
      </c>
      <c r="K5922">
        <v>0.13919999999999999</v>
      </c>
      <c r="L5922">
        <v>0.13919999999999999</v>
      </c>
    </row>
    <row r="5923" spans="1:12" x14ac:dyDescent="0.25">
      <c r="A5923" t="s">
        <v>734</v>
      </c>
      <c r="B5923">
        <v>2021</v>
      </c>
      <c r="C5923" t="s">
        <v>697</v>
      </c>
      <c r="D5923">
        <v>5.6230000000000002</v>
      </c>
      <c r="E5923">
        <v>5.4537000000000004</v>
      </c>
      <c r="F5923">
        <v>5.1159999999999997</v>
      </c>
      <c r="G5923">
        <v>5.3346999999999998</v>
      </c>
      <c r="H5923">
        <v>4.9977</v>
      </c>
      <c r="I5923">
        <v>4.8997000000000002</v>
      </c>
      <c r="J5923">
        <v>5.6230000000000002</v>
      </c>
      <c r="K5923">
        <v>4.9627999999999997</v>
      </c>
      <c r="L5923">
        <v>4.7537000000000003</v>
      </c>
    </row>
    <row r="5924" spans="1:12" x14ac:dyDescent="0.25">
      <c r="A5924" t="s">
        <v>735</v>
      </c>
      <c r="B5924">
        <v>2021</v>
      </c>
      <c r="C5924" t="s">
        <v>698</v>
      </c>
      <c r="D5924">
        <v>0.33929999999999999</v>
      </c>
      <c r="E5924">
        <v>0.33929999999999999</v>
      </c>
      <c r="F5924">
        <v>0.32740000000000002</v>
      </c>
      <c r="G5924">
        <v>0.32250000000000001</v>
      </c>
      <c r="H5924">
        <v>0.32740000000000002</v>
      </c>
      <c r="I5924">
        <v>0.31340000000000001</v>
      </c>
      <c r="J5924">
        <v>0.33929999999999999</v>
      </c>
      <c r="K5924">
        <v>0.32740000000000002</v>
      </c>
      <c r="L5924">
        <v>0.31340000000000001</v>
      </c>
    </row>
    <row r="5925" spans="1:12" x14ac:dyDescent="0.25">
      <c r="A5925" t="s">
        <v>735</v>
      </c>
      <c r="B5925">
        <v>2021</v>
      </c>
      <c r="C5925" t="s">
        <v>701</v>
      </c>
      <c r="D5925">
        <v>0.48080000000000001</v>
      </c>
      <c r="E5925">
        <v>0.48080000000000001</v>
      </c>
      <c r="F5925">
        <v>0.48080000000000001</v>
      </c>
      <c r="G5925">
        <v>0.46139999999999998</v>
      </c>
      <c r="H5925">
        <v>0.48080000000000001</v>
      </c>
      <c r="I5925">
        <v>0.46139999999999998</v>
      </c>
      <c r="J5925">
        <v>0.48080000000000001</v>
      </c>
      <c r="K5925">
        <v>0.48080000000000001</v>
      </c>
      <c r="L5925">
        <v>0.46139999999999998</v>
      </c>
    </row>
    <row r="5926" spans="1:12" x14ac:dyDescent="0.25">
      <c r="A5926" t="s">
        <v>735</v>
      </c>
      <c r="B5926">
        <v>2021</v>
      </c>
      <c r="C5926" t="s">
        <v>697</v>
      </c>
      <c r="D5926">
        <v>1.4073</v>
      </c>
      <c r="E5926">
        <v>1.37</v>
      </c>
      <c r="F5926">
        <v>1.2911999999999999</v>
      </c>
      <c r="G5926">
        <v>1.3362000000000001</v>
      </c>
      <c r="H5926">
        <v>1.2652000000000001</v>
      </c>
      <c r="I5926">
        <v>1.2371000000000001</v>
      </c>
      <c r="J5926">
        <v>1.4073</v>
      </c>
      <c r="K5926">
        <v>1.2575000000000001</v>
      </c>
      <c r="L5926">
        <v>1.2050000000000001</v>
      </c>
    </row>
    <row r="5927" spans="1:12" x14ac:dyDescent="0.25">
      <c r="A5927" t="s">
        <v>735</v>
      </c>
      <c r="B5927">
        <v>2021</v>
      </c>
      <c r="C5927" t="s">
        <v>699</v>
      </c>
      <c r="D5927">
        <v>4.36E-2</v>
      </c>
      <c r="E5927">
        <v>4.36E-2</v>
      </c>
      <c r="F5927">
        <v>3.0599999999999999E-2</v>
      </c>
      <c r="G5927">
        <v>4.2700000000000002E-2</v>
      </c>
      <c r="H5927">
        <v>3.0599999999999999E-2</v>
      </c>
      <c r="I5927">
        <v>3.0599999999999999E-2</v>
      </c>
      <c r="J5927">
        <v>4.36E-2</v>
      </c>
      <c r="K5927">
        <v>3.0599999999999999E-2</v>
      </c>
      <c r="L5927">
        <v>3.0599999999999999E-2</v>
      </c>
    </row>
    <row r="5928" spans="1:12" x14ac:dyDescent="0.25">
      <c r="A5928" t="s">
        <v>735</v>
      </c>
      <c r="B5928">
        <v>2021</v>
      </c>
      <c r="C5928" t="s">
        <v>702</v>
      </c>
      <c r="D5928">
        <v>7.8600000000000003E-2</v>
      </c>
      <c r="E5928">
        <v>7.8600000000000003E-2</v>
      </c>
      <c r="F5928">
        <v>2.9700000000000001E-2</v>
      </c>
      <c r="G5928">
        <v>7.0800000000000002E-2</v>
      </c>
      <c r="H5928">
        <v>2.9700000000000001E-2</v>
      </c>
      <c r="I5928">
        <v>2.8899999999999999E-2</v>
      </c>
      <c r="J5928">
        <v>7.8600000000000003E-2</v>
      </c>
      <c r="K5928">
        <v>2.9700000000000001E-2</v>
      </c>
      <c r="L5928">
        <v>2.8899999999999999E-2</v>
      </c>
    </row>
    <row r="5929" spans="1:12" x14ac:dyDescent="0.25">
      <c r="A5929" t="s">
        <v>735</v>
      </c>
      <c r="B5929">
        <v>2021</v>
      </c>
      <c r="C5929" t="s">
        <v>700</v>
      </c>
      <c r="D5929">
        <v>0.4496</v>
      </c>
      <c r="E5929">
        <v>0.41239999999999999</v>
      </c>
      <c r="F5929">
        <v>0.4073</v>
      </c>
      <c r="G5929">
        <v>0.42499999999999999</v>
      </c>
      <c r="H5929">
        <v>0.38119999999999998</v>
      </c>
      <c r="I5929">
        <v>0.38890000000000002</v>
      </c>
      <c r="J5929">
        <v>0.4496</v>
      </c>
      <c r="K5929">
        <v>0.37359999999999999</v>
      </c>
      <c r="L5929">
        <v>0.35680000000000001</v>
      </c>
    </row>
    <row r="5930" spans="1:12" x14ac:dyDescent="0.25">
      <c r="A5930" t="s">
        <v>735</v>
      </c>
      <c r="B5930">
        <v>2021</v>
      </c>
      <c r="C5930" t="s">
        <v>703</v>
      </c>
      <c r="D5930">
        <v>1.5299999999999999E-2</v>
      </c>
      <c r="E5930">
        <v>1.5299999999999999E-2</v>
      </c>
      <c r="F5930">
        <v>1.5299999999999999E-2</v>
      </c>
      <c r="G5930">
        <v>1.38E-2</v>
      </c>
      <c r="H5930">
        <v>1.5299999999999999E-2</v>
      </c>
      <c r="I5930">
        <v>1.38E-2</v>
      </c>
      <c r="J5930">
        <v>1.5299999999999999E-2</v>
      </c>
      <c r="K5930">
        <v>1.5299999999999999E-2</v>
      </c>
      <c r="L5930">
        <v>1.38E-2</v>
      </c>
    </row>
    <row r="5931" spans="1:12" x14ac:dyDescent="0.25">
      <c r="A5931" t="s">
        <v>736</v>
      </c>
      <c r="B5931">
        <v>2021</v>
      </c>
      <c r="C5931" t="s">
        <v>700</v>
      </c>
      <c r="D5931">
        <v>4.2255000000000003</v>
      </c>
      <c r="E5931">
        <v>3.8753000000000002</v>
      </c>
      <c r="F5931">
        <v>3.8273999999999999</v>
      </c>
      <c r="G5931">
        <v>3.9943</v>
      </c>
      <c r="H5931">
        <v>3.5827</v>
      </c>
      <c r="I5931">
        <v>3.6545999999999998</v>
      </c>
      <c r="J5931">
        <v>4.2255000000000003</v>
      </c>
      <c r="K5931">
        <v>3.5106999999999999</v>
      </c>
      <c r="L5931">
        <v>3.3527</v>
      </c>
    </row>
    <row r="5932" spans="1:12" x14ac:dyDescent="0.25">
      <c r="A5932" t="s">
        <v>736</v>
      </c>
      <c r="B5932">
        <v>2021</v>
      </c>
      <c r="C5932" t="s">
        <v>702</v>
      </c>
      <c r="D5932">
        <v>0.73909999999999998</v>
      </c>
      <c r="E5932">
        <v>0.73909999999999998</v>
      </c>
      <c r="F5932">
        <v>0.27910000000000001</v>
      </c>
      <c r="G5932">
        <v>0.66520000000000001</v>
      </c>
      <c r="H5932">
        <v>0.27910000000000001</v>
      </c>
      <c r="I5932">
        <v>0.27160000000000001</v>
      </c>
      <c r="J5932">
        <v>0.73909999999999998</v>
      </c>
      <c r="K5932">
        <v>0.27910000000000001</v>
      </c>
      <c r="L5932">
        <v>0.27160000000000001</v>
      </c>
    </row>
    <row r="5933" spans="1:12" x14ac:dyDescent="0.25">
      <c r="A5933" t="s">
        <v>736</v>
      </c>
      <c r="B5933">
        <v>2021</v>
      </c>
      <c r="C5933" t="s">
        <v>699</v>
      </c>
      <c r="D5933">
        <v>0.4093</v>
      </c>
      <c r="E5933">
        <v>0.4093</v>
      </c>
      <c r="F5933">
        <v>0.28789999999999999</v>
      </c>
      <c r="G5933">
        <v>0.40150000000000002</v>
      </c>
      <c r="H5933">
        <v>0.28789999999999999</v>
      </c>
      <c r="I5933">
        <v>0.28789999999999999</v>
      </c>
      <c r="J5933">
        <v>0.4093</v>
      </c>
      <c r="K5933">
        <v>0.28789999999999999</v>
      </c>
      <c r="L5933">
        <v>0.28789999999999999</v>
      </c>
    </row>
    <row r="5934" spans="1:12" x14ac:dyDescent="0.25">
      <c r="A5934" t="s">
        <v>736</v>
      </c>
      <c r="B5934">
        <v>2021</v>
      </c>
      <c r="C5934" t="s">
        <v>698</v>
      </c>
      <c r="D5934">
        <v>2.1272000000000002</v>
      </c>
      <c r="E5934">
        <v>2.1272000000000002</v>
      </c>
      <c r="F5934">
        <v>2.0663</v>
      </c>
      <c r="G5934">
        <v>2.0160999999999998</v>
      </c>
      <c r="H5934">
        <v>2.0663</v>
      </c>
      <c r="I5934">
        <v>1.9695</v>
      </c>
      <c r="J5934">
        <v>2.1272000000000002</v>
      </c>
      <c r="K5934">
        <v>2.0663</v>
      </c>
      <c r="L5934">
        <v>1.9695</v>
      </c>
    </row>
    <row r="5935" spans="1:12" x14ac:dyDescent="0.25">
      <c r="A5935" t="s">
        <v>736</v>
      </c>
      <c r="B5935">
        <v>2021</v>
      </c>
      <c r="C5935" t="s">
        <v>703</v>
      </c>
      <c r="D5935">
        <v>0.14419999999999999</v>
      </c>
      <c r="E5935">
        <v>0.14419999999999999</v>
      </c>
      <c r="F5935">
        <v>0.14419999999999999</v>
      </c>
      <c r="G5935">
        <v>0.1298</v>
      </c>
      <c r="H5935">
        <v>0.14419999999999999</v>
      </c>
      <c r="I5935">
        <v>0.1298</v>
      </c>
      <c r="J5935">
        <v>0.14419999999999999</v>
      </c>
      <c r="K5935">
        <v>0.14419999999999999</v>
      </c>
      <c r="L5935">
        <v>0.1298</v>
      </c>
    </row>
    <row r="5936" spans="1:12" x14ac:dyDescent="0.25">
      <c r="A5936" t="s">
        <v>736</v>
      </c>
      <c r="B5936">
        <v>2021</v>
      </c>
      <c r="C5936" t="s">
        <v>697</v>
      </c>
      <c r="D5936">
        <v>11.638</v>
      </c>
      <c r="E5936">
        <v>11.287800000000001</v>
      </c>
      <c r="F5936">
        <v>10.5975</v>
      </c>
      <c r="G5936">
        <v>11.043900000000001</v>
      </c>
      <c r="H5936">
        <v>10.3528</v>
      </c>
      <c r="I5936">
        <v>10.150499999999999</v>
      </c>
      <c r="J5936">
        <v>11.638</v>
      </c>
      <c r="K5936">
        <v>10.280799999999999</v>
      </c>
      <c r="L5936">
        <v>9.8485999999999994</v>
      </c>
    </row>
    <row r="5937" spans="1:12" x14ac:dyDescent="0.25">
      <c r="A5937" t="s">
        <v>736</v>
      </c>
      <c r="B5937">
        <v>2021</v>
      </c>
      <c r="C5937" t="s">
        <v>701</v>
      </c>
      <c r="D5937">
        <v>3.9927000000000001</v>
      </c>
      <c r="E5937">
        <v>3.9927000000000001</v>
      </c>
      <c r="F5937">
        <v>3.9927000000000001</v>
      </c>
      <c r="G5937">
        <v>3.8370000000000002</v>
      </c>
      <c r="H5937">
        <v>3.9927000000000001</v>
      </c>
      <c r="I5937">
        <v>3.8370000000000002</v>
      </c>
      <c r="J5937">
        <v>3.9927000000000001</v>
      </c>
      <c r="K5937">
        <v>3.9927000000000001</v>
      </c>
      <c r="L5937">
        <v>3.8370000000000002</v>
      </c>
    </row>
    <row r="5938" spans="1:12" x14ac:dyDescent="0.25">
      <c r="A5938" t="s">
        <v>737</v>
      </c>
      <c r="B5938">
        <v>2021</v>
      </c>
      <c r="C5938" t="s">
        <v>700</v>
      </c>
      <c r="D5938">
        <v>2.3346</v>
      </c>
      <c r="E5938">
        <v>2.1410999999999998</v>
      </c>
      <c r="F5938">
        <v>2.1147</v>
      </c>
      <c r="G5938">
        <v>2.2069000000000001</v>
      </c>
      <c r="H5938">
        <v>1.9795</v>
      </c>
      <c r="I5938">
        <v>2.0192000000000001</v>
      </c>
      <c r="J5938">
        <v>2.3346</v>
      </c>
      <c r="K5938">
        <v>1.9397</v>
      </c>
      <c r="L5938">
        <v>1.8524</v>
      </c>
    </row>
    <row r="5939" spans="1:12" x14ac:dyDescent="0.25">
      <c r="A5939" t="s">
        <v>737</v>
      </c>
      <c r="B5939">
        <v>2021</v>
      </c>
      <c r="C5939" t="s">
        <v>701</v>
      </c>
      <c r="D5939">
        <v>2.8024</v>
      </c>
      <c r="E5939">
        <v>2.8024</v>
      </c>
      <c r="F5939">
        <v>2.8024</v>
      </c>
      <c r="G5939">
        <v>2.6903999999999999</v>
      </c>
      <c r="H5939">
        <v>2.8024</v>
      </c>
      <c r="I5939">
        <v>2.6903999999999999</v>
      </c>
      <c r="J5939">
        <v>2.8024</v>
      </c>
      <c r="K5939">
        <v>2.8024</v>
      </c>
      <c r="L5939">
        <v>2.6903999999999999</v>
      </c>
    </row>
    <row r="5940" spans="1:12" x14ac:dyDescent="0.25">
      <c r="A5940" t="s">
        <v>737</v>
      </c>
      <c r="B5940">
        <v>2021</v>
      </c>
      <c r="C5940" t="s">
        <v>702</v>
      </c>
      <c r="D5940">
        <v>0.40839999999999999</v>
      </c>
      <c r="E5940">
        <v>0.40839999999999999</v>
      </c>
      <c r="F5940">
        <v>0.1542</v>
      </c>
      <c r="G5940">
        <v>0.36749999999999999</v>
      </c>
      <c r="H5940">
        <v>0.1542</v>
      </c>
      <c r="I5940">
        <v>0.15010000000000001</v>
      </c>
      <c r="J5940">
        <v>0.40839999999999999</v>
      </c>
      <c r="K5940">
        <v>0.1542</v>
      </c>
      <c r="L5940">
        <v>0.15010000000000001</v>
      </c>
    </row>
    <row r="5941" spans="1:12" x14ac:dyDescent="0.25">
      <c r="A5941" t="s">
        <v>737</v>
      </c>
      <c r="B5941">
        <v>2021</v>
      </c>
      <c r="C5941" t="s">
        <v>698</v>
      </c>
      <c r="D5941">
        <v>1.5198</v>
      </c>
      <c r="E5941">
        <v>1.5198</v>
      </c>
      <c r="F5941">
        <v>1.4698</v>
      </c>
      <c r="G5941">
        <v>1.4432</v>
      </c>
      <c r="H5941">
        <v>1.4698</v>
      </c>
      <c r="I5941">
        <v>1.4051</v>
      </c>
      <c r="J5941">
        <v>1.5198</v>
      </c>
      <c r="K5941">
        <v>1.4698</v>
      </c>
      <c r="L5941">
        <v>1.4051</v>
      </c>
    </row>
    <row r="5942" spans="1:12" x14ac:dyDescent="0.25">
      <c r="A5942" t="s">
        <v>737</v>
      </c>
      <c r="B5942">
        <v>2021</v>
      </c>
      <c r="C5942" t="s">
        <v>703</v>
      </c>
      <c r="D5942">
        <v>7.9699999999999993E-2</v>
      </c>
      <c r="E5942">
        <v>7.9699999999999993E-2</v>
      </c>
      <c r="F5942">
        <v>7.9699999999999993E-2</v>
      </c>
      <c r="G5942">
        <v>7.17E-2</v>
      </c>
      <c r="H5942">
        <v>7.9699999999999993E-2</v>
      </c>
      <c r="I5942">
        <v>7.17E-2</v>
      </c>
      <c r="J5942">
        <v>7.9699999999999993E-2</v>
      </c>
      <c r="K5942">
        <v>7.9699999999999993E-2</v>
      </c>
      <c r="L5942">
        <v>7.17E-2</v>
      </c>
    </row>
    <row r="5943" spans="1:12" x14ac:dyDescent="0.25">
      <c r="A5943" t="s">
        <v>737</v>
      </c>
      <c r="B5943">
        <v>2021</v>
      </c>
      <c r="C5943" t="s">
        <v>699</v>
      </c>
      <c r="D5943">
        <v>0.2261</v>
      </c>
      <c r="E5943">
        <v>0.2261</v>
      </c>
      <c r="F5943">
        <v>0.159</v>
      </c>
      <c r="G5943">
        <v>0.2218</v>
      </c>
      <c r="H5943">
        <v>0.159</v>
      </c>
      <c r="I5943">
        <v>0.159</v>
      </c>
      <c r="J5943">
        <v>0.2261</v>
      </c>
      <c r="K5943">
        <v>0.159</v>
      </c>
      <c r="L5943">
        <v>0.159</v>
      </c>
    </row>
    <row r="5944" spans="1:12" x14ac:dyDescent="0.25">
      <c r="A5944" t="s">
        <v>737</v>
      </c>
      <c r="B5944">
        <v>2021</v>
      </c>
      <c r="C5944" t="s">
        <v>697</v>
      </c>
      <c r="D5944">
        <v>7.3710000000000004</v>
      </c>
      <c r="E5944">
        <v>7.1775000000000002</v>
      </c>
      <c r="F5944">
        <v>6.7797999999999998</v>
      </c>
      <c r="G5944">
        <v>7.0015999999999998</v>
      </c>
      <c r="H5944">
        <v>6.6445999999999996</v>
      </c>
      <c r="I5944">
        <v>6.4954999999999998</v>
      </c>
      <c r="J5944">
        <v>7.3710000000000004</v>
      </c>
      <c r="K5944">
        <v>6.6048</v>
      </c>
      <c r="L5944">
        <v>6.3288000000000002</v>
      </c>
    </row>
    <row r="5945" spans="1:12" x14ac:dyDescent="0.25">
      <c r="A5945" t="s">
        <v>738</v>
      </c>
      <c r="B5945">
        <v>2021</v>
      </c>
      <c r="C5945" t="s">
        <v>699</v>
      </c>
      <c r="D5945">
        <v>1.3100000000000001E-2</v>
      </c>
      <c r="E5945">
        <v>1.3100000000000001E-2</v>
      </c>
      <c r="F5945">
        <v>9.1999999999999998E-3</v>
      </c>
      <c r="G5945">
        <v>1.2800000000000001E-2</v>
      </c>
      <c r="H5945">
        <v>9.1999999999999998E-3</v>
      </c>
      <c r="I5945">
        <v>9.1999999999999998E-3</v>
      </c>
      <c r="J5945">
        <v>1.3100000000000001E-2</v>
      </c>
      <c r="K5945">
        <v>9.1999999999999998E-3</v>
      </c>
      <c r="L5945">
        <v>9.1999999999999998E-3</v>
      </c>
    </row>
    <row r="5946" spans="1:12" x14ac:dyDescent="0.25">
      <c r="A5946" t="s">
        <v>738</v>
      </c>
      <c r="B5946">
        <v>2021</v>
      </c>
      <c r="C5946" t="s">
        <v>700</v>
      </c>
      <c r="D5946">
        <v>0.13519999999999999</v>
      </c>
      <c r="E5946">
        <v>0.124</v>
      </c>
      <c r="F5946">
        <v>0.1225</v>
      </c>
      <c r="G5946">
        <v>0.1278</v>
      </c>
      <c r="H5946">
        <v>0.11459999999999999</v>
      </c>
      <c r="I5946">
        <v>0.1169</v>
      </c>
      <c r="J5946">
        <v>0.13519999999999999</v>
      </c>
      <c r="K5946">
        <v>0.1123</v>
      </c>
      <c r="L5946">
        <v>0.10730000000000001</v>
      </c>
    </row>
    <row r="5947" spans="1:12" x14ac:dyDescent="0.25">
      <c r="A5947" t="s">
        <v>738</v>
      </c>
      <c r="B5947">
        <v>2021</v>
      </c>
      <c r="C5947" t="s">
        <v>701</v>
      </c>
      <c r="D5947">
        <v>0.1883</v>
      </c>
      <c r="E5947">
        <v>0.1883</v>
      </c>
      <c r="F5947">
        <v>0.1883</v>
      </c>
      <c r="G5947">
        <v>0.18079999999999999</v>
      </c>
      <c r="H5947">
        <v>0.1883</v>
      </c>
      <c r="I5947">
        <v>0.18079999999999999</v>
      </c>
      <c r="J5947">
        <v>0.1883</v>
      </c>
      <c r="K5947">
        <v>0.1883</v>
      </c>
      <c r="L5947">
        <v>0.18079999999999999</v>
      </c>
    </row>
    <row r="5948" spans="1:12" x14ac:dyDescent="0.25">
      <c r="A5948" t="s">
        <v>738</v>
      </c>
      <c r="B5948">
        <v>2021</v>
      </c>
      <c r="C5948" t="s">
        <v>703</v>
      </c>
      <c r="D5948">
        <v>4.5999999999999999E-3</v>
      </c>
      <c r="E5948">
        <v>4.5999999999999999E-3</v>
      </c>
      <c r="F5948">
        <v>4.5999999999999999E-3</v>
      </c>
      <c r="G5948">
        <v>4.1999999999999997E-3</v>
      </c>
      <c r="H5948">
        <v>4.5999999999999999E-3</v>
      </c>
      <c r="I5948">
        <v>4.1999999999999997E-3</v>
      </c>
      <c r="J5948">
        <v>4.5999999999999999E-3</v>
      </c>
      <c r="K5948">
        <v>4.5999999999999999E-3</v>
      </c>
      <c r="L5948">
        <v>4.1999999999999997E-3</v>
      </c>
    </row>
    <row r="5949" spans="1:12" x14ac:dyDescent="0.25">
      <c r="A5949" t="s">
        <v>738</v>
      </c>
      <c r="B5949">
        <v>2021</v>
      </c>
      <c r="C5949" t="s">
        <v>697</v>
      </c>
      <c r="D5949">
        <v>0.48070000000000002</v>
      </c>
      <c r="E5949">
        <v>0.46949999999999997</v>
      </c>
      <c r="F5949">
        <v>0.44519999999999998</v>
      </c>
      <c r="G5949">
        <v>0.45710000000000001</v>
      </c>
      <c r="H5949">
        <v>0.43730000000000002</v>
      </c>
      <c r="I5949">
        <v>0.42680000000000001</v>
      </c>
      <c r="J5949">
        <v>0.48070000000000002</v>
      </c>
      <c r="K5949">
        <v>0.435</v>
      </c>
      <c r="L5949">
        <v>0.41710000000000003</v>
      </c>
    </row>
    <row r="5950" spans="1:12" x14ac:dyDescent="0.25">
      <c r="A5950" t="s">
        <v>738</v>
      </c>
      <c r="B5950">
        <v>2021</v>
      </c>
      <c r="C5950" t="s">
        <v>698</v>
      </c>
      <c r="D5950">
        <v>0.1159</v>
      </c>
      <c r="E5950">
        <v>0.1159</v>
      </c>
      <c r="F5950">
        <v>0.11169999999999999</v>
      </c>
      <c r="G5950">
        <v>0.11020000000000001</v>
      </c>
      <c r="H5950">
        <v>0.11169999999999999</v>
      </c>
      <c r="I5950">
        <v>0.107</v>
      </c>
      <c r="J5950">
        <v>0.1159</v>
      </c>
      <c r="K5950">
        <v>0.11169999999999999</v>
      </c>
      <c r="L5950">
        <v>0.107</v>
      </c>
    </row>
    <row r="5951" spans="1:12" x14ac:dyDescent="0.25">
      <c r="A5951" t="s">
        <v>738</v>
      </c>
      <c r="B5951">
        <v>2021</v>
      </c>
      <c r="C5951" t="s">
        <v>702</v>
      </c>
      <c r="D5951">
        <v>2.3599999999999999E-2</v>
      </c>
      <c r="E5951">
        <v>2.3599999999999999E-2</v>
      </c>
      <c r="F5951">
        <v>8.8999999999999999E-3</v>
      </c>
      <c r="G5951">
        <v>2.1299999999999999E-2</v>
      </c>
      <c r="H5951">
        <v>8.8999999999999999E-3</v>
      </c>
      <c r="I5951">
        <v>8.6999999999999994E-3</v>
      </c>
      <c r="J5951">
        <v>2.3599999999999999E-2</v>
      </c>
      <c r="K5951">
        <v>8.8999999999999999E-3</v>
      </c>
      <c r="L5951">
        <v>8.6999999999999994E-3</v>
      </c>
    </row>
    <row r="5952" spans="1:12" x14ac:dyDescent="0.25">
      <c r="A5952" t="s">
        <v>739</v>
      </c>
      <c r="B5952">
        <v>2021</v>
      </c>
      <c r="C5952" t="s">
        <v>697</v>
      </c>
      <c r="D5952">
        <v>7.9237000000000002</v>
      </c>
      <c r="E5952">
        <v>7.7161999999999997</v>
      </c>
      <c r="F5952">
        <v>7.2847</v>
      </c>
      <c r="G5952">
        <v>7.5244999999999997</v>
      </c>
      <c r="H5952">
        <v>7.1397000000000004</v>
      </c>
      <c r="I5952">
        <v>6.9779</v>
      </c>
      <c r="J5952">
        <v>7.9237000000000002</v>
      </c>
      <c r="K5952">
        <v>7.0971000000000002</v>
      </c>
      <c r="L5952">
        <v>6.7991000000000001</v>
      </c>
    </row>
    <row r="5953" spans="1:12" x14ac:dyDescent="0.25">
      <c r="A5953" t="s">
        <v>739</v>
      </c>
      <c r="B5953">
        <v>2021</v>
      </c>
      <c r="C5953" t="s">
        <v>701</v>
      </c>
      <c r="D5953">
        <v>2.9169999999999998</v>
      </c>
      <c r="E5953">
        <v>2.9169999999999998</v>
      </c>
      <c r="F5953">
        <v>2.9169999999999998</v>
      </c>
      <c r="G5953">
        <v>2.7986</v>
      </c>
      <c r="H5953">
        <v>2.9169999999999998</v>
      </c>
      <c r="I5953">
        <v>2.7986</v>
      </c>
      <c r="J5953">
        <v>2.9169999999999998</v>
      </c>
      <c r="K5953">
        <v>2.9169999999999998</v>
      </c>
      <c r="L5953">
        <v>2.7986</v>
      </c>
    </row>
    <row r="5954" spans="1:12" x14ac:dyDescent="0.25">
      <c r="A5954" t="s">
        <v>739</v>
      </c>
      <c r="B5954">
        <v>2021</v>
      </c>
      <c r="C5954" t="s">
        <v>700</v>
      </c>
      <c r="D5954">
        <v>2.5036</v>
      </c>
      <c r="E5954">
        <v>2.2961</v>
      </c>
      <c r="F5954">
        <v>2.2677999999999998</v>
      </c>
      <c r="G5954">
        <v>2.3666</v>
      </c>
      <c r="H5954">
        <v>2.1227999999999998</v>
      </c>
      <c r="I5954">
        <v>2.1654</v>
      </c>
      <c r="J5954">
        <v>2.5036</v>
      </c>
      <c r="K5954">
        <v>2.0800999999999998</v>
      </c>
      <c r="L5954">
        <v>1.9864999999999999</v>
      </c>
    </row>
    <row r="5955" spans="1:12" x14ac:dyDescent="0.25">
      <c r="A5955" t="s">
        <v>739</v>
      </c>
      <c r="B5955">
        <v>2021</v>
      </c>
      <c r="C5955" t="s">
        <v>703</v>
      </c>
      <c r="D5955">
        <v>8.5500000000000007E-2</v>
      </c>
      <c r="E5955">
        <v>8.5500000000000007E-2</v>
      </c>
      <c r="F5955">
        <v>8.5500000000000007E-2</v>
      </c>
      <c r="G5955">
        <v>7.6899999999999996E-2</v>
      </c>
      <c r="H5955">
        <v>8.5500000000000007E-2</v>
      </c>
      <c r="I5955">
        <v>7.6899999999999996E-2</v>
      </c>
      <c r="J5955">
        <v>8.5500000000000007E-2</v>
      </c>
      <c r="K5955">
        <v>8.5500000000000007E-2</v>
      </c>
      <c r="L5955">
        <v>7.6899999999999996E-2</v>
      </c>
    </row>
    <row r="5956" spans="1:12" x14ac:dyDescent="0.25">
      <c r="A5956" t="s">
        <v>739</v>
      </c>
      <c r="B5956">
        <v>2021</v>
      </c>
      <c r="C5956" t="s">
        <v>702</v>
      </c>
      <c r="D5956">
        <v>0.43790000000000001</v>
      </c>
      <c r="E5956">
        <v>0.43790000000000001</v>
      </c>
      <c r="F5956">
        <v>0.16539999999999999</v>
      </c>
      <c r="G5956">
        <v>0.39410000000000001</v>
      </c>
      <c r="H5956">
        <v>0.16539999999999999</v>
      </c>
      <c r="I5956">
        <v>0.16089999999999999</v>
      </c>
      <c r="J5956">
        <v>0.43790000000000001</v>
      </c>
      <c r="K5956">
        <v>0.16539999999999999</v>
      </c>
      <c r="L5956">
        <v>0.16089999999999999</v>
      </c>
    </row>
    <row r="5957" spans="1:12" x14ac:dyDescent="0.25">
      <c r="A5957" t="s">
        <v>739</v>
      </c>
      <c r="B5957">
        <v>2021</v>
      </c>
      <c r="C5957" t="s">
        <v>699</v>
      </c>
      <c r="D5957">
        <v>0.24249999999999999</v>
      </c>
      <c r="E5957">
        <v>0.24249999999999999</v>
      </c>
      <c r="F5957">
        <v>0.1706</v>
      </c>
      <c r="G5957">
        <v>0.2379</v>
      </c>
      <c r="H5957">
        <v>0.1706</v>
      </c>
      <c r="I5957">
        <v>0.1706</v>
      </c>
      <c r="J5957">
        <v>0.24249999999999999</v>
      </c>
      <c r="K5957">
        <v>0.1706</v>
      </c>
      <c r="L5957">
        <v>0.1706</v>
      </c>
    </row>
    <row r="5958" spans="1:12" x14ac:dyDescent="0.25">
      <c r="A5958" t="s">
        <v>739</v>
      </c>
      <c r="B5958">
        <v>2021</v>
      </c>
      <c r="C5958" t="s">
        <v>698</v>
      </c>
      <c r="D5958">
        <v>1.7372000000000001</v>
      </c>
      <c r="E5958">
        <v>1.7372000000000001</v>
      </c>
      <c r="F5958">
        <v>1.6785000000000001</v>
      </c>
      <c r="G5958">
        <v>1.6504000000000001</v>
      </c>
      <c r="H5958">
        <v>1.6785000000000001</v>
      </c>
      <c r="I5958">
        <v>1.6055999999999999</v>
      </c>
      <c r="J5958">
        <v>1.7372000000000001</v>
      </c>
      <c r="K5958">
        <v>1.6785000000000001</v>
      </c>
      <c r="L5958">
        <v>1.6055999999999999</v>
      </c>
    </row>
    <row r="5959" spans="1:12" x14ac:dyDescent="0.25">
      <c r="A5959" t="s">
        <v>740</v>
      </c>
      <c r="B5959">
        <v>2021</v>
      </c>
      <c r="C5959" t="s">
        <v>701</v>
      </c>
      <c r="D5959">
        <v>0.99539999999999995</v>
      </c>
      <c r="E5959">
        <v>0.99539999999999995</v>
      </c>
      <c r="F5959">
        <v>0.99539999999999995</v>
      </c>
      <c r="G5959">
        <v>0.95579999999999998</v>
      </c>
      <c r="H5959">
        <v>0.99539999999999995</v>
      </c>
      <c r="I5959">
        <v>0.95579999999999998</v>
      </c>
      <c r="J5959">
        <v>0.99539999999999995</v>
      </c>
      <c r="K5959">
        <v>0.99539999999999995</v>
      </c>
      <c r="L5959">
        <v>0.95579999999999998</v>
      </c>
    </row>
    <row r="5960" spans="1:12" x14ac:dyDescent="0.25">
      <c r="A5960" t="s">
        <v>740</v>
      </c>
      <c r="B5960">
        <v>2021</v>
      </c>
      <c r="C5960" t="s">
        <v>703</v>
      </c>
      <c r="D5960">
        <v>2.75E-2</v>
      </c>
      <c r="E5960">
        <v>2.75E-2</v>
      </c>
      <c r="F5960">
        <v>2.75E-2</v>
      </c>
      <c r="G5960">
        <v>2.4799999999999999E-2</v>
      </c>
      <c r="H5960">
        <v>2.75E-2</v>
      </c>
      <c r="I5960">
        <v>2.4799999999999999E-2</v>
      </c>
      <c r="J5960">
        <v>2.75E-2</v>
      </c>
      <c r="K5960">
        <v>2.75E-2</v>
      </c>
      <c r="L5960">
        <v>2.4799999999999999E-2</v>
      </c>
    </row>
    <row r="5961" spans="1:12" x14ac:dyDescent="0.25">
      <c r="A5961" t="s">
        <v>740</v>
      </c>
      <c r="B5961">
        <v>2021</v>
      </c>
      <c r="C5961" t="s">
        <v>702</v>
      </c>
      <c r="D5961">
        <v>0.1411</v>
      </c>
      <c r="E5961">
        <v>0.1411</v>
      </c>
      <c r="F5961">
        <v>5.33E-2</v>
      </c>
      <c r="G5961">
        <v>0.127</v>
      </c>
      <c r="H5961">
        <v>5.33E-2</v>
      </c>
      <c r="I5961">
        <v>5.1900000000000002E-2</v>
      </c>
      <c r="J5961">
        <v>0.1411</v>
      </c>
      <c r="K5961">
        <v>5.33E-2</v>
      </c>
      <c r="L5961">
        <v>5.1900000000000002E-2</v>
      </c>
    </row>
    <row r="5962" spans="1:12" x14ac:dyDescent="0.25">
      <c r="A5962" t="s">
        <v>740</v>
      </c>
      <c r="B5962">
        <v>2021</v>
      </c>
      <c r="C5962" t="s">
        <v>697</v>
      </c>
      <c r="D5962">
        <v>2.6772</v>
      </c>
      <c r="E5962">
        <v>2.6103000000000001</v>
      </c>
      <c r="F5962">
        <v>2.468</v>
      </c>
      <c r="G5962">
        <v>2.5440999999999998</v>
      </c>
      <c r="H5962">
        <v>2.4213</v>
      </c>
      <c r="I5962">
        <v>2.3654000000000002</v>
      </c>
      <c r="J5962">
        <v>2.6772</v>
      </c>
      <c r="K5962">
        <v>2.4075000000000002</v>
      </c>
      <c r="L5962">
        <v>2.3077999999999999</v>
      </c>
    </row>
    <row r="5963" spans="1:12" x14ac:dyDescent="0.25">
      <c r="A5963" t="s">
        <v>740</v>
      </c>
      <c r="B5963">
        <v>2021</v>
      </c>
      <c r="C5963" t="s">
        <v>699</v>
      </c>
      <c r="D5963">
        <v>7.8200000000000006E-2</v>
      </c>
      <c r="E5963">
        <v>7.8200000000000006E-2</v>
      </c>
      <c r="F5963">
        <v>5.5E-2</v>
      </c>
      <c r="G5963">
        <v>7.6700000000000004E-2</v>
      </c>
      <c r="H5963">
        <v>5.5E-2</v>
      </c>
      <c r="I5963">
        <v>5.5E-2</v>
      </c>
      <c r="J5963">
        <v>7.8200000000000006E-2</v>
      </c>
      <c r="K5963">
        <v>5.5E-2</v>
      </c>
      <c r="L5963">
        <v>5.5E-2</v>
      </c>
    </row>
    <row r="5964" spans="1:12" x14ac:dyDescent="0.25">
      <c r="A5964" t="s">
        <v>740</v>
      </c>
      <c r="B5964">
        <v>2021</v>
      </c>
      <c r="C5964" t="s">
        <v>700</v>
      </c>
      <c r="D5964">
        <v>0.80689999999999995</v>
      </c>
      <c r="E5964">
        <v>0.74009999999999998</v>
      </c>
      <c r="F5964">
        <v>0.73089999999999999</v>
      </c>
      <c r="G5964">
        <v>0.76280000000000003</v>
      </c>
      <c r="H5964">
        <v>0.68420000000000003</v>
      </c>
      <c r="I5964">
        <v>0.69789999999999996</v>
      </c>
      <c r="J5964">
        <v>0.80689999999999995</v>
      </c>
      <c r="K5964">
        <v>0.6704</v>
      </c>
      <c r="L5964">
        <v>0.64029999999999998</v>
      </c>
    </row>
    <row r="5965" spans="1:12" x14ac:dyDescent="0.25">
      <c r="A5965" t="s">
        <v>740</v>
      </c>
      <c r="B5965">
        <v>2021</v>
      </c>
      <c r="C5965" t="s">
        <v>698</v>
      </c>
      <c r="D5965">
        <v>0.628</v>
      </c>
      <c r="E5965">
        <v>0.628</v>
      </c>
      <c r="F5965">
        <v>0.60589999999999999</v>
      </c>
      <c r="G5965">
        <v>0.59699999999999998</v>
      </c>
      <c r="H5965">
        <v>0.60589999999999999</v>
      </c>
      <c r="I5965">
        <v>0.58009999999999995</v>
      </c>
      <c r="J5965">
        <v>0.628</v>
      </c>
      <c r="K5965">
        <v>0.60589999999999999</v>
      </c>
      <c r="L5965">
        <v>0.58009999999999995</v>
      </c>
    </row>
    <row r="5966" spans="1:12" x14ac:dyDescent="0.25">
      <c r="A5966" t="s">
        <v>741</v>
      </c>
      <c r="B5966">
        <v>2021</v>
      </c>
      <c r="C5966" t="s">
        <v>701</v>
      </c>
      <c r="D5966">
        <v>0.96060000000000001</v>
      </c>
      <c r="E5966">
        <v>0.96060000000000001</v>
      </c>
      <c r="F5966">
        <v>0.96060000000000001</v>
      </c>
      <c r="G5966">
        <v>0.92159999999999997</v>
      </c>
      <c r="H5966">
        <v>0.96060000000000001</v>
      </c>
      <c r="I5966">
        <v>0.92159999999999997</v>
      </c>
      <c r="J5966">
        <v>0.96060000000000001</v>
      </c>
      <c r="K5966">
        <v>0.96060000000000001</v>
      </c>
      <c r="L5966">
        <v>0.92159999999999997</v>
      </c>
    </row>
    <row r="5967" spans="1:12" x14ac:dyDescent="0.25">
      <c r="A5967" t="s">
        <v>741</v>
      </c>
      <c r="B5967">
        <v>2021</v>
      </c>
      <c r="C5967" t="s">
        <v>703</v>
      </c>
      <c r="D5967">
        <v>3.1699999999999999E-2</v>
      </c>
      <c r="E5967">
        <v>3.1699999999999999E-2</v>
      </c>
      <c r="F5967">
        <v>3.1699999999999999E-2</v>
      </c>
      <c r="G5967">
        <v>2.8500000000000001E-2</v>
      </c>
      <c r="H5967">
        <v>3.1699999999999999E-2</v>
      </c>
      <c r="I5967">
        <v>2.8500000000000001E-2</v>
      </c>
      <c r="J5967">
        <v>3.1699999999999999E-2</v>
      </c>
      <c r="K5967">
        <v>3.1699999999999999E-2</v>
      </c>
      <c r="L5967">
        <v>2.8500000000000001E-2</v>
      </c>
    </row>
    <row r="5968" spans="1:12" x14ac:dyDescent="0.25">
      <c r="A5968" t="s">
        <v>741</v>
      </c>
      <c r="B5968">
        <v>2021</v>
      </c>
      <c r="C5968" t="s">
        <v>699</v>
      </c>
      <c r="D5968">
        <v>8.9899999999999994E-2</v>
      </c>
      <c r="E5968">
        <v>8.9899999999999994E-2</v>
      </c>
      <c r="F5968">
        <v>6.3200000000000006E-2</v>
      </c>
      <c r="G5968">
        <v>8.8200000000000001E-2</v>
      </c>
      <c r="H5968">
        <v>6.3200000000000006E-2</v>
      </c>
      <c r="I5968">
        <v>6.3200000000000006E-2</v>
      </c>
      <c r="J5968">
        <v>8.9899999999999994E-2</v>
      </c>
      <c r="K5968">
        <v>6.3200000000000006E-2</v>
      </c>
      <c r="L5968">
        <v>6.3200000000000006E-2</v>
      </c>
    </row>
    <row r="5969" spans="1:12" x14ac:dyDescent="0.25">
      <c r="A5969" t="s">
        <v>741</v>
      </c>
      <c r="B5969">
        <v>2021</v>
      </c>
      <c r="C5969" t="s">
        <v>702</v>
      </c>
      <c r="D5969">
        <v>0.1623</v>
      </c>
      <c r="E5969">
        <v>0.1623</v>
      </c>
      <c r="F5969">
        <v>6.13E-2</v>
      </c>
      <c r="G5969">
        <v>0.14599999999999999</v>
      </c>
      <c r="H5969">
        <v>6.13E-2</v>
      </c>
      <c r="I5969">
        <v>5.96E-2</v>
      </c>
      <c r="J5969">
        <v>0.1623</v>
      </c>
      <c r="K5969">
        <v>6.13E-2</v>
      </c>
      <c r="L5969">
        <v>5.96E-2</v>
      </c>
    </row>
    <row r="5970" spans="1:12" x14ac:dyDescent="0.25">
      <c r="A5970" t="s">
        <v>741</v>
      </c>
      <c r="B5970">
        <v>2021</v>
      </c>
      <c r="C5970" t="s">
        <v>697</v>
      </c>
      <c r="D5970">
        <v>2.6795</v>
      </c>
      <c r="E5970">
        <v>2.6025999999999998</v>
      </c>
      <c r="F5970">
        <v>2.4491999999999998</v>
      </c>
      <c r="G5970">
        <v>2.5425</v>
      </c>
      <c r="H5970">
        <v>2.3954</v>
      </c>
      <c r="I5970">
        <v>2.3449</v>
      </c>
      <c r="J5970">
        <v>2.6795</v>
      </c>
      <c r="K5970">
        <v>2.3795999999999999</v>
      </c>
      <c r="L5970">
        <v>2.2786</v>
      </c>
    </row>
    <row r="5971" spans="1:12" x14ac:dyDescent="0.25">
      <c r="A5971" t="s">
        <v>741</v>
      </c>
      <c r="B5971">
        <v>2021</v>
      </c>
      <c r="C5971" t="s">
        <v>700</v>
      </c>
      <c r="D5971">
        <v>0.92769999999999997</v>
      </c>
      <c r="E5971">
        <v>0.8508</v>
      </c>
      <c r="F5971">
        <v>0.84030000000000005</v>
      </c>
      <c r="G5971">
        <v>0.87690000000000001</v>
      </c>
      <c r="H5971">
        <v>0.78659999999999997</v>
      </c>
      <c r="I5971">
        <v>0.8024</v>
      </c>
      <c r="J5971">
        <v>0.92769999999999997</v>
      </c>
      <c r="K5971">
        <v>0.77080000000000004</v>
      </c>
      <c r="L5971">
        <v>0.73609999999999998</v>
      </c>
    </row>
    <row r="5972" spans="1:12" x14ac:dyDescent="0.25">
      <c r="A5972" t="s">
        <v>741</v>
      </c>
      <c r="B5972">
        <v>2021</v>
      </c>
      <c r="C5972" t="s">
        <v>698</v>
      </c>
      <c r="D5972">
        <v>0.50739999999999996</v>
      </c>
      <c r="E5972">
        <v>0.50739999999999996</v>
      </c>
      <c r="F5972">
        <v>0.49209999999999998</v>
      </c>
      <c r="G5972">
        <v>0.48130000000000001</v>
      </c>
      <c r="H5972">
        <v>0.49209999999999998</v>
      </c>
      <c r="I5972">
        <v>0.46960000000000002</v>
      </c>
      <c r="J5972">
        <v>0.50739999999999996</v>
      </c>
      <c r="K5972">
        <v>0.49209999999999998</v>
      </c>
      <c r="L5972">
        <v>0.46960000000000002</v>
      </c>
    </row>
    <row r="5973" spans="1:12" x14ac:dyDescent="0.25">
      <c r="A5973" t="s">
        <v>742</v>
      </c>
      <c r="B5973">
        <v>2021</v>
      </c>
      <c r="C5973" t="s">
        <v>699</v>
      </c>
      <c r="D5973">
        <v>0.2666</v>
      </c>
      <c r="E5973">
        <v>0.2666</v>
      </c>
      <c r="F5973">
        <v>0.1875</v>
      </c>
      <c r="G5973">
        <v>0.26150000000000001</v>
      </c>
      <c r="H5973">
        <v>0.1875</v>
      </c>
      <c r="I5973">
        <v>0.1875</v>
      </c>
      <c r="J5973">
        <v>0.2666</v>
      </c>
      <c r="K5973">
        <v>0.1875</v>
      </c>
      <c r="L5973">
        <v>0.1875</v>
      </c>
    </row>
    <row r="5974" spans="1:12" x14ac:dyDescent="0.25">
      <c r="A5974" t="s">
        <v>742</v>
      </c>
      <c r="B5974">
        <v>2021</v>
      </c>
      <c r="C5974" t="s">
        <v>703</v>
      </c>
      <c r="D5974">
        <v>9.4E-2</v>
      </c>
      <c r="E5974">
        <v>9.4E-2</v>
      </c>
      <c r="F5974">
        <v>9.4E-2</v>
      </c>
      <c r="G5974">
        <v>8.4599999999999995E-2</v>
      </c>
      <c r="H5974">
        <v>9.4E-2</v>
      </c>
      <c r="I5974">
        <v>8.4599999999999995E-2</v>
      </c>
      <c r="J5974">
        <v>9.4E-2</v>
      </c>
      <c r="K5974">
        <v>9.4E-2</v>
      </c>
      <c r="L5974">
        <v>8.4599999999999995E-2</v>
      </c>
    </row>
    <row r="5975" spans="1:12" x14ac:dyDescent="0.25">
      <c r="A5975" t="s">
        <v>742</v>
      </c>
      <c r="B5975">
        <v>2021</v>
      </c>
      <c r="C5975" t="s">
        <v>700</v>
      </c>
      <c r="D5975">
        <v>2.7522000000000002</v>
      </c>
      <c r="E5975">
        <v>2.5240999999999998</v>
      </c>
      <c r="F5975">
        <v>2.4929000000000001</v>
      </c>
      <c r="G5975">
        <v>2.6015999999999999</v>
      </c>
      <c r="H5975">
        <v>2.3334999999999999</v>
      </c>
      <c r="I5975">
        <v>2.3803000000000001</v>
      </c>
      <c r="J5975">
        <v>2.7522000000000002</v>
      </c>
      <c r="K5975">
        <v>2.2866</v>
      </c>
      <c r="L5975">
        <v>2.1837</v>
      </c>
    </row>
    <row r="5976" spans="1:12" x14ac:dyDescent="0.25">
      <c r="A5976" t="s">
        <v>742</v>
      </c>
      <c r="B5976">
        <v>2021</v>
      </c>
      <c r="C5976" t="s">
        <v>701</v>
      </c>
      <c r="D5976">
        <v>2.6677</v>
      </c>
      <c r="E5976">
        <v>2.6677</v>
      </c>
      <c r="F5976">
        <v>2.6677</v>
      </c>
      <c r="G5976">
        <v>2.5642999999999998</v>
      </c>
      <c r="H5976">
        <v>2.6677</v>
      </c>
      <c r="I5976">
        <v>2.5642999999999998</v>
      </c>
      <c r="J5976">
        <v>2.6677</v>
      </c>
      <c r="K5976">
        <v>2.6677</v>
      </c>
      <c r="L5976">
        <v>2.5642999999999998</v>
      </c>
    </row>
    <row r="5977" spans="1:12" x14ac:dyDescent="0.25">
      <c r="A5977" t="s">
        <v>742</v>
      </c>
      <c r="B5977">
        <v>2021</v>
      </c>
      <c r="C5977" t="s">
        <v>697</v>
      </c>
      <c r="D5977">
        <v>7.7958999999999996</v>
      </c>
      <c r="E5977">
        <v>7.5678000000000001</v>
      </c>
      <c r="F5977">
        <v>7.1111000000000004</v>
      </c>
      <c r="G5977">
        <v>7.4004000000000003</v>
      </c>
      <c r="H5977">
        <v>6.9516999999999998</v>
      </c>
      <c r="I5977">
        <v>6.8131000000000004</v>
      </c>
      <c r="J5977">
        <v>7.7958999999999996</v>
      </c>
      <c r="K5977">
        <v>6.9048999999999996</v>
      </c>
      <c r="L5977">
        <v>6.6165000000000003</v>
      </c>
    </row>
    <row r="5978" spans="1:12" x14ac:dyDescent="0.25">
      <c r="A5978" t="s">
        <v>742</v>
      </c>
      <c r="B5978">
        <v>2021</v>
      </c>
      <c r="C5978" t="s">
        <v>702</v>
      </c>
      <c r="D5978">
        <v>0.48139999999999999</v>
      </c>
      <c r="E5978">
        <v>0.48139999999999999</v>
      </c>
      <c r="F5978">
        <v>0.18179999999999999</v>
      </c>
      <c r="G5978">
        <v>0.43319999999999997</v>
      </c>
      <c r="H5978">
        <v>0.18179999999999999</v>
      </c>
      <c r="I5978">
        <v>0.1769</v>
      </c>
      <c r="J5978">
        <v>0.48139999999999999</v>
      </c>
      <c r="K5978">
        <v>0.18179999999999999</v>
      </c>
      <c r="L5978">
        <v>0.1769</v>
      </c>
    </row>
    <row r="5979" spans="1:12" x14ac:dyDescent="0.25">
      <c r="A5979" t="s">
        <v>742</v>
      </c>
      <c r="B5979">
        <v>2021</v>
      </c>
      <c r="C5979" t="s">
        <v>698</v>
      </c>
      <c r="D5979">
        <v>1.5341</v>
      </c>
      <c r="E5979">
        <v>1.5341</v>
      </c>
      <c r="F5979">
        <v>1.4874000000000001</v>
      </c>
      <c r="G5979">
        <v>1.4552</v>
      </c>
      <c r="H5979">
        <v>1.4874000000000001</v>
      </c>
      <c r="I5979">
        <v>1.4195</v>
      </c>
      <c r="J5979">
        <v>1.5341</v>
      </c>
      <c r="K5979">
        <v>1.4874000000000001</v>
      </c>
      <c r="L5979">
        <v>1.4195</v>
      </c>
    </row>
    <row r="5980" spans="1:12" x14ac:dyDescent="0.25">
      <c r="A5980" t="s">
        <v>743</v>
      </c>
      <c r="B5980">
        <v>2021</v>
      </c>
      <c r="C5980" t="s">
        <v>702</v>
      </c>
      <c r="D5980">
        <v>4.3499999999999997E-2</v>
      </c>
      <c r="E5980">
        <v>4.3499999999999997E-2</v>
      </c>
      <c r="F5980">
        <v>1.6400000000000001E-2</v>
      </c>
      <c r="G5980">
        <v>3.9100000000000003E-2</v>
      </c>
      <c r="H5980">
        <v>1.6400000000000001E-2</v>
      </c>
      <c r="I5980">
        <v>1.6E-2</v>
      </c>
      <c r="J5980">
        <v>4.3499999999999997E-2</v>
      </c>
      <c r="K5980">
        <v>1.6400000000000001E-2</v>
      </c>
      <c r="L5980">
        <v>1.6E-2</v>
      </c>
    </row>
    <row r="5981" spans="1:12" x14ac:dyDescent="0.25">
      <c r="A5981" t="s">
        <v>743</v>
      </c>
      <c r="B5981">
        <v>2021</v>
      </c>
      <c r="C5981" t="s">
        <v>703</v>
      </c>
      <c r="D5981">
        <v>8.5000000000000006E-3</v>
      </c>
      <c r="E5981">
        <v>8.5000000000000006E-3</v>
      </c>
      <c r="F5981">
        <v>8.5000000000000006E-3</v>
      </c>
      <c r="G5981">
        <v>7.6E-3</v>
      </c>
      <c r="H5981">
        <v>8.5000000000000006E-3</v>
      </c>
      <c r="I5981">
        <v>7.6E-3</v>
      </c>
      <c r="J5981">
        <v>8.5000000000000006E-3</v>
      </c>
      <c r="K5981">
        <v>8.5000000000000006E-3</v>
      </c>
      <c r="L5981">
        <v>7.6E-3</v>
      </c>
    </row>
    <row r="5982" spans="1:12" x14ac:dyDescent="0.25">
      <c r="A5982" t="s">
        <v>743</v>
      </c>
      <c r="B5982">
        <v>2021</v>
      </c>
      <c r="C5982" t="s">
        <v>699</v>
      </c>
      <c r="D5982">
        <v>2.41E-2</v>
      </c>
      <c r="E5982">
        <v>2.41E-2</v>
      </c>
      <c r="F5982">
        <v>1.6899999999999998E-2</v>
      </c>
      <c r="G5982">
        <v>2.3599999999999999E-2</v>
      </c>
      <c r="H5982">
        <v>1.6899999999999998E-2</v>
      </c>
      <c r="I5982">
        <v>1.6899999999999998E-2</v>
      </c>
      <c r="J5982">
        <v>2.41E-2</v>
      </c>
      <c r="K5982">
        <v>1.6899999999999998E-2</v>
      </c>
      <c r="L5982">
        <v>1.6899999999999998E-2</v>
      </c>
    </row>
    <row r="5983" spans="1:12" x14ac:dyDescent="0.25">
      <c r="A5983" t="s">
        <v>743</v>
      </c>
      <c r="B5983">
        <v>2021</v>
      </c>
      <c r="C5983" t="s">
        <v>700</v>
      </c>
      <c r="D5983">
        <v>0.24859999999999999</v>
      </c>
      <c r="E5983">
        <v>0.22800000000000001</v>
      </c>
      <c r="F5983">
        <v>0.22520000000000001</v>
      </c>
      <c r="G5983">
        <v>0.23499999999999999</v>
      </c>
      <c r="H5983">
        <v>0.21079999999999999</v>
      </c>
      <c r="I5983">
        <v>0.215</v>
      </c>
      <c r="J5983">
        <v>0.24859999999999999</v>
      </c>
      <c r="K5983">
        <v>0.20660000000000001</v>
      </c>
      <c r="L5983">
        <v>0.1973</v>
      </c>
    </row>
    <row r="5984" spans="1:12" x14ac:dyDescent="0.25">
      <c r="A5984" t="s">
        <v>743</v>
      </c>
      <c r="B5984">
        <v>2021</v>
      </c>
      <c r="C5984" t="s">
        <v>697</v>
      </c>
      <c r="D5984">
        <v>0.6865</v>
      </c>
      <c r="E5984">
        <v>0.66590000000000005</v>
      </c>
      <c r="F5984">
        <v>0.625</v>
      </c>
      <c r="G5984">
        <v>0.65139999999999998</v>
      </c>
      <c r="H5984">
        <v>0.61060000000000003</v>
      </c>
      <c r="I5984">
        <v>0.59860000000000002</v>
      </c>
      <c r="J5984">
        <v>0.6865</v>
      </c>
      <c r="K5984">
        <v>0.60629999999999995</v>
      </c>
      <c r="L5984">
        <v>0.58079999999999998</v>
      </c>
    </row>
    <row r="5985" spans="1:12" x14ac:dyDescent="0.25">
      <c r="A5985" t="s">
        <v>743</v>
      </c>
      <c r="B5985">
        <v>2021</v>
      </c>
      <c r="C5985" t="s">
        <v>701</v>
      </c>
      <c r="D5985">
        <v>0.2303</v>
      </c>
      <c r="E5985">
        <v>0.2303</v>
      </c>
      <c r="F5985">
        <v>0.2303</v>
      </c>
      <c r="G5985">
        <v>0.2213</v>
      </c>
      <c r="H5985">
        <v>0.2303</v>
      </c>
      <c r="I5985">
        <v>0.2213</v>
      </c>
      <c r="J5985">
        <v>0.2303</v>
      </c>
      <c r="K5985">
        <v>0.2303</v>
      </c>
      <c r="L5985">
        <v>0.2213</v>
      </c>
    </row>
    <row r="5986" spans="1:12" x14ac:dyDescent="0.25">
      <c r="A5986" t="s">
        <v>743</v>
      </c>
      <c r="B5986">
        <v>2021</v>
      </c>
      <c r="C5986" t="s">
        <v>698</v>
      </c>
      <c r="D5986">
        <v>0.13150000000000001</v>
      </c>
      <c r="E5986">
        <v>0.13150000000000001</v>
      </c>
      <c r="F5986">
        <v>0.12759999999999999</v>
      </c>
      <c r="G5986">
        <v>0.1246</v>
      </c>
      <c r="H5986">
        <v>0.12759999999999999</v>
      </c>
      <c r="I5986">
        <v>0.1217</v>
      </c>
      <c r="J5986">
        <v>0.13150000000000001</v>
      </c>
      <c r="K5986">
        <v>0.12759999999999999</v>
      </c>
      <c r="L5986">
        <v>0.1217</v>
      </c>
    </row>
    <row r="5987" spans="1:12" x14ac:dyDescent="0.25">
      <c r="A5987" t="s">
        <v>744</v>
      </c>
      <c r="B5987">
        <v>2021</v>
      </c>
      <c r="C5987" t="s">
        <v>700</v>
      </c>
      <c r="D5987">
        <v>1.0447</v>
      </c>
      <c r="E5987">
        <v>0.95809999999999995</v>
      </c>
      <c r="F5987">
        <v>0.94630000000000003</v>
      </c>
      <c r="G5987">
        <v>0.98750000000000004</v>
      </c>
      <c r="H5987">
        <v>0.88580000000000003</v>
      </c>
      <c r="I5987">
        <v>0.90359999999999996</v>
      </c>
      <c r="J5987">
        <v>1.0447</v>
      </c>
      <c r="K5987">
        <v>0.86799999999999999</v>
      </c>
      <c r="L5987">
        <v>0.82889999999999997</v>
      </c>
    </row>
    <row r="5988" spans="1:12" x14ac:dyDescent="0.25">
      <c r="A5988" t="s">
        <v>744</v>
      </c>
      <c r="B5988">
        <v>2021</v>
      </c>
      <c r="C5988" t="s">
        <v>699</v>
      </c>
      <c r="D5988">
        <v>0.1012</v>
      </c>
      <c r="E5988">
        <v>0.1012</v>
      </c>
      <c r="F5988">
        <v>7.1199999999999999E-2</v>
      </c>
      <c r="G5988">
        <v>9.9299999999999999E-2</v>
      </c>
      <c r="H5988">
        <v>7.1199999999999999E-2</v>
      </c>
      <c r="I5988">
        <v>7.1199999999999999E-2</v>
      </c>
      <c r="J5988">
        <v>0.1012</v>
      </c>
      <c r="K5988">
        <v>7.1199999999999999E-2</v>
      </c>
      <c r="L5988">
        <v>7.1199999999999999E-2</v>
      </c>
    </row>
    <row r="5989" spans="1:12" x14ac:dyDescent="0.25">
      <c r="A5989" t="s">
        <v>744</v>
      </c>
      <c r="B5989">
        <v>2021</v>
      </c>
      <c r="C5989" t="s">
        <v>701</v>
      </c>
      <c r="D5989">
        <v>1.3145</v>
      </c>
      <c r="E5989">
        <v>1.3145</v>
      </c>
      <c r="F5989">
        <v>1.3145</v>
      </c>
      <c r="G5989">
        <v>1.2623</v>
      </c>
      <c r="H5989">
        <v>1.3145</v>
      </c>
      <c r="I5989">
        <v>1.2623</v>
      </c>
      <c r="J5989">
        <v>1.3145</v>
      </c>
      <c r="K5989">
        <v>1.3145</v>
      </c>
      <c r="L5989">
        <v>1.2623</v>
      </c>
    </row>
    <row r="5990" spans="1:12" x14ac:dyDescent="0.25">
      <c r="A5990" t="s">
        <v>744</v>
      </c>
      <c r="B5990">
        <v>2021</v>
      </c>
      <c r="C5990" t="s">
        <v>698</v>
      </c>
      <c r="D5990">
        <v>0.6855</v>
      </c>
      <c r="E5990">
        <v>0.6855</v>
      </c>
      <c r="F5990">
        <v>0.66290000000000004</v>
      </c>
      <c r="G5990">
        <v>0.65100000000000002</v>
      </c>
      <c r="H5990">
        <v>0.66290000000000004</v>
      </c>
      <c r="I5990">
        <v>0.63380000000000003</v>
      </c>
      <c r="J5990">
        <v>0.6855</v>
      </c>
      <c r="K5990">
        <v>0.66290000000000004</v>
      </c>
      <c r="L5990">
        <v>0.63380000000000003</v>
      </c>
    </row>
    <row r="5991" spans="1:12" x14ac:dyDescent="0.25">
      <c r="A5991" t="s">
        <v>744</v>
      </c>
      <c r="B5991">
        <v>2021</v>
      </c>
      <c r="C5991" t="s">
        <v>702</v>
      </c>
      <c r="D5991">
        <v>0.1827</v>
      </c>
      <c r="E5991">
        <v>0.1827</v>
      </c>
      <c r="F5991">
        <v>6.9000000000000006E-2</v>
      </c>
      <c r="G5991">
        <v>0.16450000000000001</v>
      </c>
      <c r="H5991">
        <v>6.9000000000000006E-2</v>
      </c>
      <c r="I5991">
        <v>6.7199999999999996E-2</v>
      </c>
      <c r="J5991">
        <v>0.1827</v>
      </c>
      <c r="K5991">
        <v>6.9000000000000006E-2</v>
      </c>
      <c r="L5991">
        <v>6.7199999999999996E-2</v>
      </c>
    </row>
    <row r="5992" spans="1:12" x14ac:dyDescent="0.25">
      <c r="A5992" t="s">
        <v>744</v>
      </c>
      <c r="B5992">
        <v>2021</v>
      </c>
      <c r="C5992" t="s">
        <v>697</v>
      </c>
      <c r="D5992">
        <v>3.3643000000000001</v>
      </c>
      <c r="E5992">
        <v>3.2776999999999998</v>
      </c>
      <c r="F5992">
        <v>3.0994999999999999</v>
      </c>
      <c r="G5992">
        <v>3.1966999999999999</v>
      </c>
      <c r="H5992">
        <v>3.0390000000000001</v>
      </c>
      <c r="I5992">
        <v>2.97</v>
      </c>
      <c r="J5992">
        <v>3.3643000000000001</v>
      </c>
      <c r="K5992">
        <v>3.0211999999999999</v>
      </c>
      <c r="L5992">
        <v>2.8954</v>
      </c>
    </row>
    <row r="5993" spans="1:12" x14ac:dyDescent="0.25">
      <c r="A5993" t="s">
        <v>744</v>
      </c>
      <c r="B5993">
        <v>2021</v>
      </c>
      <c r="C5993" t="s">
        <v>703</v>
      </c>
      <c r="D5993">
        <v>3.5700000000000003E-2</v>
      </c>
      <c r="E5993">
        <v>3.5700000000000003E-2</v>
      </c>
      <c r="F5993">
        <v>3.5700000000000003E-2</v>
      </c>
      <c r="G5993">
        <v>3.2099999999999997E-2</v>
      </c>
      <c r="H5993">
        <v>3.5700000000000003E-2</v>
      </c>
      <c r="I5993">
        <v>3.2099999999999997E-2</v>
      </c>
      <c r="J5993">
        <v>3.5700000000000003E-2</v>
      </c>
      <c r="K5993">
        <v>3.5700000000000003E-2</v>
      </c>
      <c r="L5993">
        <v>3.2099999999999997E-2</v>
      </c>
    </row>
    <row r="5994" spans="1:12" x14ac:dyDescent="0.25">
      <c r="A5994" t="s">
        <v>745</v>
      </c>
      <c r="B5994">
        <v>2021</v>
      </c>
      <c r="C5994" t="s">
        <v>699</v>
      </c>
      <c r="D5994">
        <v>1.67E-2</v>
      </c>
      <c r="E5994">
        <v>1.67E-2</v>
      </c>
      <c r="F5994">
        <v>1.18E-2</v>
      </c>
      <c r="G5994">
        <v>1.6400000000000001E-2</v>
      </c>
      <c r="H5994">
        <v>1.18E-2</v>
      </c>
      <c r="I5994">
        <v>1.18E-2</v>
      </c>
      <c r="J5994">
        <v>1.67E-2</v>
      </c>
      <c r="K5994">
        <v>1.18E-2</v>
      </c>
      <c r="L5994">
        <v>1.18E-2</v>
      </c>
    </row>
    <row r="5995" spans="1:12" x14ac:dyDescent="0.25">
      <c r="A5995" t="s">
        <v>745</v>
      </c>
      <c r="B5995">
        <v>2021</v>
      </c>
      <c r="C5995" t="s">
        <v>697</v>
      </c>
      <c r="D5995">
        <v>0.56010000000000004</v>
      </c>
      <c r="E5995">
        <v>0.54579999999999995</v>
      </c>
      <c r="F5995">
        <v>0.51590000000000003</v>
      </c>
      <c r="G5995">
        <v>0.53200000000000003</v>
      </c>
      <c r="H5995">
        <v>0.50590000000000002</v>
      </c>
      <c r="I5995">
        <v>0.49430000000000002</v>
      </c>
      <c r="J5995">
        <v>0.56010000000000004</v>
      </c>
      <c r="K5995">
        <v>0.503</v>
      </c>
      <c r="L5995">
        <v>0.48199999999999998</v>
      </c>
    </row>
    <row r="5996" spans="1:12" x14ac:dyDescent="0.25">
      <c r="A5996" t="s">
        <v>745</v>
      </c>
      <c r="B5996">
        <v>2021</v>
      </c>
      <c r="C5996" t="s">
        <v>703</v>
      </c>
      <c r="D5996">
        <v>5.8999999999999999E-3</v>
      </c>
      <c r="E5996">
        <v>5.8999999999999999E-3</v>
      </c>
      <c r="F5996">
        <v>5.8999999999999999E-3</v>
      </c>
      <c r="G5996">
        <v>5.3E-3</v>
      </c>
      <c r="H5996">
        <v>5.8999999999999999E-3</v>
      </c>
      <c r="I5996">
        <v>5.3E-3</v>
      </c>
      <c r="J5996">
        <v>5.8999999999999999E-3</v>
      </c>
      <c r="K5996">
        <v>5.8999999999999999E-3</v>
      </c>
      <c r="L5996">
        <v>5.3E-3</v>
      </c>
    </row>
    <row r="5997" spans="1:12" x14ac:dyDescent="0.25">
      <c r="A5997" t="s">
        <v>745</v>
      </c>
      <c r="B5997">
        <v>2021</v>
      </c>
      <c r="C5997" t="s">
        <v>698</v>
      </c>
      <c r="D5997">
        <v>0.1216</v>
      </c>
      <c r="E5997">
        <v>0.1216</v>
      </c>
      <c r="F5997">
        <v>0.1174</v>
      </c>
      <c r="G5997">
        <v>0.11550000000000001</v>
      </c>
      <c r="H5997">
        <v>0.1174</v>
      </c>
      <c r="I5997">
        <v>0.1123</v>
      </c>
      <c r="J5997">
        <v>0.1216</v>
      </c>
      <c r="K5997">
        <v>0.1174</v>
      </c>
      <c r="L5997">
        <v>0.1123</v>
      </c>
    </row>
    <row r="5998" spans="1:12" x14ac:dyDescent="0.25">
      <c r="A5998" t="s">
        <v>745</v>
      </c>
      <c r="B5998">
        <v>2021</v>
      </c>
      <c r="C5998" t="s">
        <v>700</v>
      </c>
      <c r="D5998">
        <v>0.1726</v>
      </c>
      <c r="E5998">
        <v>0.1583</v>
      </c>
      <c r="F5998">
        <v>0.15629999999999999</v>
      </c>
      <c r="G5998">
        <v>0.16309999999999999</v>
      </c>
      <c r="H5998">
        <v>0.14630000000000001</v>
      </c>
      <c r="I5998">
        <v>0.14929999999999999</v>
      </c>
      <c r="J5998">
        <v>0.1726</v>
      </c>
      <c r="K5998">
        <v>0.1434</v>
      </c>
      <c r="L5998">
        <v>0.13689999999999999</v>
      </c>
    </row>
    <row r="5999" spans="1:12" x14ac:dyDescent="0.25">
      <c r="A5999" t="s">
        <v>745</v>
      </c>
      <c r="B5999">
        <v>2021</v>
      </c>
      <c r="C5999" t="s">
        <v>701</v>
      </c>
      <c r="D5999">
        <v>0.21310000000000001</v>
      </c>
      <c r="E5999">
        <v>0.21310000000000001</v>
      </c>
      <c r="F5999">
        <v>0.21310000000000001</v>
      </c>
      <c r="G5999">
        <v>0.20449999999999999</v>
      </c>
      <c r="H5999">
        <v>0.21310000000000001</v>
      </c>
      <c r="I5999">
        <v>0.20449999999999999</v>
      </c>
      <c r="J5999">
        <v>0.21310000000000001</v>
      </c>
      <c r="K5999">
        <v>0.21310000000000001</v>
      </c>
      <c r="L5999">
        <v>0.20449999999999999</v>
      </c>
    </row>
    <row r="6000" spans="1:12" x14ac:dyDescent="0.25">
      <c r="A6000" t="s">
        <v>745</v>
      </c>
      <c r="B6000">
        <v>2021</v>
      </c>
      <c r="C6000" t="s">
        <v>702</v>
      </c>
      <c r="D6000">
        <v>3.0200000000000001E-2</v>
      </c>
      <c r="E6000">
        <v>3.0200000000000001E-2</v>
      </c>
      <c r="F6000">
        <v>1.14E-2</v>
      </c>
      <c r="G6000">
        <v>2.7199999999999998E-2</v>
      </c>
      <c r="H6000">
        <v>1.14E-2</v>
      </c>
      <c r="I6000">
        <v>1.11E-2</v>
      </c>
      <c r="J6000">
        <v>3.0200000000000001E-2</v>
      </c>
      <c r="K6000">
        <v>1.14E-2</v>
      </c>
      <c r="L6000">
        <v>1.11E-2</v>
      </c>
    </row>
    <row r="6001" spans="1:12" x14ac:dyDescent="0.25">
      <c r="A6001" t="s">
        <v>746</v>
      </c>
      <c r="B6001">
        <v>2021</v>
      </c>
      <c r="C6001" t="s">
        <v>701</v>
      </c>
      <c r="D6001">
        <v>1.7605999999999999</v>
      </c>
      <c r="E6001">
        <v>1.7605999999999999</v>
      </c>
      <c r="F6001">
        <v>1.7605999999999999</v>
      </c>
      <c r="G6001">
        <v>1.6901999999999999</v>
      </c>
      <c r="H6001">
        <v>1.7605999999999999</v>
      </c>
      <c r="I6001">
        <v>1.6901999999999999</v>
      </c>
      <c r="J6001">
        <v>1.7605999999999999</v>
      </c>
      <c r="K6001">
        <v>1.7605999999999999</v>
      </c>
      <c r="L6001">
        <v>1.6901999999999999</v>
      </c>
    </row>
    <row r="6002" spans="1:12" x14ac:dyDescent="0.25">
      <c r="A6002" t="s">
        <v>746</v>
      </c>
      <c r="B6002">
        <v>2021</v>
      </c>
      <c r="C6002" t="s">
        <v>699</v>
      </c>
      <c r="D6002">
        <v>0.14249999999999999</v>
      </c>
      <c r="E6002">
        <v>0.14249999999999999</v>
      </c>
      <c r="F6002">
        <v>0.1002</v>
      </c>
      <c r="G6002">
        <v>0.13980000000000001</v>
      </c>
      <c r="H6002">
        <v>0.1002</v>
      </c>
      <c r="I6002">
        <v>0.1002</v>
      </c>
      <c r="J6002">
        <v>0.14249999999999999</v>
      </c>
      <c r="K6002">
        <v>0.1002</v>
      </c>
      <c r="L6002">
        <v>0.1002</v>
      </c>
    </row>
    <row r="6003" spans="1:12" x14ac:dyDescent="0.25">
      <c r="A6003" t="s">
        <v>746</v>
      </c>
      <c r="B6003">
        <v>2021</v>
      </c>
      <c r="C6003" t="s">
        <v>698</v>
      </c>
      <c r="D6003">
        <v>0.99080000000000001</v>
      </c>
      <c r="E6003">
        <v>0.99080000000000001</v>
      </c>
      <c r="F6003">
        <v>0.9577</v>
      </c>
      <c r="G6003">
        <v>0.94110000000000005</v>
      </c>
      <c r="H6003">
        <v>0.9577</v>
      </c>
      <c r="I6003">
        <v>0.91579999999999995</v>
      </c>
      <c r="J6003">
        <v>0.99080000000000001</v>
      </c>
      <c r="K6003">
        <v>0.9577</v>
      </c>
      <c r="L6003">
        <v>0.91579999999999995</v>
      </c>
    </row>
    <row r="6004" spans="1:12" x14ac:dyDescent="0.25">
      <c r="A6004" t="s">
        <v>746</v>
      </c>
      <c r="B6004">
        <v>2021</v>
      </c>
      <c r="C6004" t="s">
        <v>703</v>
      </c>
      <c r="D6004">
        <v>5.0200000000000002E-2</v>
      </c>
      <c r="E6004">
        <v>5.0200000000000002E-2</v>
      </c>
      <c r="F6004">
        <v>5.0200000000000002E-2</v>
      </c>
      <c r="G6004">
        <v>4.5199999999999997E-2</v>
      </c>
      <c r="H6004">
        <v>5.0200000000000002E-2</v>
      </c>
      <c r="I6004">
        <v>4.5199999999999997E-2</v>
      </c>
      <c r="J6004">
        <v>5.0200000000000002E-2</v>
      </c>
      <c r="K6004">
        <v>5.0200000000000002E-2</v>
      </c>
      <c r="L6004">
        <v>4.5199999999999997E-2</v>
      </c>
    </row>
    <row r="6005" spans="1:12" x14ac:dyDescent="0.25">
      <c r="A6005" t="s">
        <v>746</v>
      </c>
      <c r="B6005">
        <v>2021</v>
      </c>
      <c r="C6005" t="s">
        <v>702</v>
      </c>
      <c r="D6005">
        <v>0.25729999999999997</v>
      </c>
      <c r="E6005">
        <v>0.25729999999999997</v>
      </c>
      <c r="F6005">
        <v>9.7100000000000006E-2</v>
      </c>
      <c r="G6005">
        <v>0.23150000000000001</v>
      </c>
      <c r="H6005">
        <v>9.7100000000000006E-2</v>
      </c>
      <c r="I6005">
        <v>9.4500000000000001E-2</v>
      </c>
      <c r="J6005">
        <v>0.25729999999999997</v>
      </c>
      <c r="K6005">
        <v>9.7100000000000006E-2</v>
      </c>
      <c r="L6005">
        <v>9.4500000000000001E-2</v>
      </c>
    </row>
    <row r="6006" spans="1:12" x14ac:dyDescent="0.25">
      <c r="A6006" t="s">
        <v>746</v>
      </c>
      <c r="B6006">
        <v>2021</v>
      </c>
      <c r="C6006" t="s">
        <v>697</v>
      </c>
      <c r="D6006">
        <v>4.6721000000000004</v>
      </c>
      <c r="E6006">
        <v>4.5502000000000002</v>
      </c>
      <c r="F6006">
        <v>4.2980999999999998</v>
      </c>
      <c r="G6006">
        <v>4.4381000000000004</v>
      </c>
      <c r="H6006">
        <v>4.2129000000000003</v>
      </c>
      <c r="I6006">
        <v>4.1180000000000003</v>
      </c>
      <c r="J6006">
        <v>4.6721000000000004</v>
      </c>
      <c r="K6006">
        <v>4.1878000000000002</v>
      </c>
      <c r="L6006">
        <v>4.0129999999999999</v>
      </c>
    </row>
    <row r="6007" spans="1:12" x14ac:dyDescent="0.25">
      <c r="A6007" t="s">
        <v>746</v>
      </c>
      <c r="B6007">
        <v>2021</v>
      </c>
      <c r="C6007" t="s">
        <v>700</v>
      </c>
      <c r="D6007">
        <v>1.4708000000000001</v>
      </c>
      <c r="E6007">
        <v>1.3489</v>
      </c>
      <c r="F6007">
        <v>1.3322000000000001</v>
      </c>
      <c r="G6007">
        <v>1.3903000000000001</v>
      </c>
      <c r="H6007">
        <v>1.2470000000000001</v>
      </c>
      <c r="I6007">
        <v>1.2721</v>
      </c>
      <c r="J6007">
        <v>1.4708000000000001</v>
      </c>
      <c r="K6007">
        <v>1.222</v>
      </c>
      <c r="L6007">
        <v>1.167</v>
      </c>
    </row>
    <row r="6008" spans="1:12" x14ac:dyDescent="0.25">
      <c r="A6008" t="s">
        <v>747</v>
      </c>
      <c r="B6008">
        <v>2021</v>
      </c>
      <c r="C6008" t="s">
        <v>701</v>
      </c>
      <c r="D6008">
        <v>6.9885000000000002</v>
      </c>
      <c r="E6008">
        <v>6.9885000000000002</v>
      </c>
      <c r="F6008">
        <v>6.9885000000000002</v>
      </c>
      <c r="G6008">
        <v>6.7065000000000001</v>
      </c>
      <c r="H6008">
        <v>6.9885000000000002</v>
      </c>
      <c r="I6008">
        <v>6.7065000000000001</v>
      </c>
      <c r="J6008">
        <v>6.9885000000000002</v>
      </c>
      <c r="K6008">
        <v>6.9885000000000002</v>
      </c>
      <c r="L6008">
        <v>6.7065000000000001</v>
      </c>
    </row>
    <row r="6009" spans="1:12" x14ac:dyDescent="0.25">
      <c r="A6009" t="s">
        <v>747</v>
      </c>
      <c r="B6009">
        <v>2021</v>
      </c>
      <c r="C6009" t="s">
        <v>697</v>
      </c>
      <c r="D6009">
        <v>18.786000000000001</v>
      </c>
      <c r="E6009">
        <v>18.267900000000001</v>
      </c>
      <c r="F6009">
        <v>17.223700000000001</v>
      </c>
      <c r="G6009">
        <v>17.8339</v>
      </c>
      <c r="H6009">
        <v>16.861599999999999</v>
      </c>
      <c r="I6009">
        <v>16.494499999999999</v>
      </c>
      <c r="J6009">
        <v>18.786000000000001</v>
      </c>
      <c r="K6009">
        <v>16.755099999999999</v>
      </c>
      <c r="L6009">
        <v>16.047999999999998</v>
      </c>
    </row>
    <row r="6010" spans="1:12" x14ac:dyDescent="0.25">
      <c r="A6010" t="s">
        <v>747</v>
      </c>
      <c r="B6010">
        <v>2021</v>
      </c>
      <c r="C6010" t="s">
        <v>700</v>
      </c>
      <c r="D6010">
        <v>6.2512999999999996</v>
      </c>
      <c r="E6010">
        <v>5.7332000000000001</v>
      </c>
      <c r="F6010">
        <v>5.6623000000000001</v>
      </c>
      <c r="G6010">
        <v>5.9090999999999996</v>
      </c>
      <c r="H6010">
        <v>5.3003</v>
      </c>
      <c r="I6010">
        <v>5.4066000000000001</v>
      </c>
      <c r="J6010">
        <v>6.2512999999999996</v>
      </c>
      <c r="K6010">
        <v>5.1938000000000004</v>
      </c>
      <c r="L6010">
        <v>4.9600999999999997</v>
      </c>
    </row>
    <row r="6011" spans="1:12" x14ac:dyDescent="0.25">
      <c r="A6011" t="s">
        <v>747</v>
      </c>
      <c r="B6011">
        <v>2021</v>
      </c>
      <c r="C6011" t="s">
        <v>698</v>
      </c>
      <c r="D6011">
        <v>3.6337999999999999</v>
      </c>
      <c r="E6011">
        <v>3.6337999999999999</v>
      </c>
      <c r="F6011">
        <v>3.5207000000000002</v>
      </c>
      <c r="G6011">
        <v>3.4481000000000002</v>
      </c>
      <c r="H6011">
        <v>3.5207000000000002</v>
      </c>
      <c r="I6011">
        <v>3.3616000000000001</v>
      </c>
      <c r="J6011">
        <v>3.6337999999999999</v>
      </c>
      <c r="K6011">
        <v>3.5207000000000002</v>
      </c>
      <c r="L6011">
        <v>3.3616000000000001</v>
      </c>
    </row>
    <row r="6012" spans="1:12" x14ac:dyDescent="0.25">
      <c r="A6012" t="s">
        <v>747</v>
      </c>
      <c r="B6012">
        <v>2021</v>
      </c>
      <c r="C6012" t="s">
        <v>699</v>
      </c>
      <c r="D6012">
        <v>0.60550000000000004</v>
      </c>
      <c r="E6012">
        <v>0.60550000000000004</v>
      </c>
      <c r="F6012">
        <v>0.4259</v>
      </c>
      <c r="G6012">
        <v>0.59399999999999997</v>
      </c>
      <c r="H6012">
        <v>0.4259</v>
      </c>
      <c r="I6012">
        <v>0.4259</v>
      </c>
      <c r="J6012">
        <v>0.60550000000000004</v>
      </c>
      <c r="K6012">
        <v>0.4259</v>
      </c>
      <c r="L6012">
        <v>0.4259</v>
      </c>
    </row>
    <row r="6013" spans="1:12" x14ac:dyDescent="0.25">
      <c r="A6013" t="s">
        <v>747</v>
      </c>
      <c r="B6013">
        <v>2021</v>
      </c>
      <c r="C6013" t="s">
        <v>702</v>
      </c>
      <c r="D6013">
        <v>1.0933999999999999</v>
      </c>
      <c r="E6013">
        <v>1.0933999999999999</v>
      </c>
      <c r="F6013">
        <v>0.41289999999999999</v>
      </c>
      <c r="G6013">
        <v>0.98409999999999997</v>
      </c>
      <c r="H6013">
        <v>0.41289999999999999</v>
      </c>
      <c r="I6013">
        <v>0.40179999999999999</v>
      </c>
      <c r="J6013">
        <v>1.0933999999999999</v>
      </c>
      <c r="K6013">
        <v>0.41289999999999999</v>
      </c>
      <c r="L6013">
        <v>0.40179999999999999</v>
      </c>
    </row>
    <row r="6014" spans="1:12" x14ac:dyDescent="0.25">
      <c r="A6014" t="s">
        <v>747</v>
      </c>
      <c r="B6014">
        <v>2021</v>
      </c>
      <c r="C6014" t="s">
        <v>703</v>
      </c>
      <c r="D6014">
        <v>0.21340000000000001</v>
      </c>
      <c r="E6014">
        <v>0.21340000000000001</v>
      </c>
      <c r="F6014">
        <v>0.21340000000000001</v>
      </c>
      <c r="G6014">
        <v>0.19209999999999999</v>
      </c>
      <c r="H6014">
        <v>0.21340000000000001</v>
      </c>
      <c r="I6014">
        <v>0.19209999999999999</v>
      </c>
      <c r="J6014">
        <v>0.21340000000000001</v>
      </c>
      <c r="K6014">
        <v>0.21340000000000001</v>
      </c>
      <c r="L6014">
        <v>0.19209999999999999</v>
      </c>
    </row>
    <row r="6015" spans="1:12" x14ac:dyDescent="0.25">
      <c r="A6015" t="s">
        <v>748</v>
      </c>
      <c r="B6015">
        <v>2021</v>
      </c>
      <c r="C6015" t="s">
        <v>701</v>
      </c>
      <c r="D6015">
        <v>0.63109999999999999</v>
      </c>
      <c r="E6015">
        <v>0.63109999999999999</v>
      </c>
      <c r="F6015">
        <v>0.63109999999999999</v>
      </c>
      <c r="G6015">
        <v>0.60519999999999996</v>
      </c>
      <c r="H6015">
        <v>0.63109999999999999</v>
      </c>
      <c r="I6015">
        <v>0.60519999999999996</v>
      </c>
      <c r="J6015">
        <v>0.63109999999999999</v>
      </c>
      <c r="K6015">
        <v>0.63109999999999999</v>
      </c>
      <c r="L6015">
        <v>0.60519999999999996</v>
      </c>
    </row>
    <row r="6016" spans="1:12" x14ac:dyDescent="0.25">
      <c r="A6016" t="s">
        <v>748</v>
      </c>
      <c r="B6016">
        <v>2021</v>
      </c>
      <c r="C6016" t="s">
        <v>698</v>
      </c>
      <c r="D6016">
        <v>0.39429999999999998</v>
      </c>
      <c r="E6016">
        <v>0.39429999999999998</v>
      </c>
      <c r="F6016">
        <v>0.38179999999999997</v>
      </c>
      <c r="G6016">
        <v>0.37419999999999998</v>
      </c>
      <c r="H6016">
        <v>0.38179999999999997</v>
      </c>
      <c r="I6016">
        <v>0.36470000000000002</v>
      </c>
      <c r="J6016">
        <v>0.39429999999999998</v>
      </c>
      <c r="K6016">
        <v>0.38179999999999997</v>
      </c>
      <c r="L6016">
        <v>0.36470000000000002</v>
      </c>
    </row>
    <row r="6017" spans="1:12" x14ac:dyDescent="0.25">
      <c r="A6017" t="s">
        <v>748</v>
      </c>
      <c r="B6017">
        <v>2021</v>
      </c>
      <c r="C6017" t="s">
        <v>700</v>
      </c>
      <c r="D6017">
        <v>0.65269999999999995</v>
      </c>
      <c r="E6017">
        <v>0.59860000000000002</v>
      </c>
      <c r="F6017">
        <v>0.59119999999999995</v>
      </c>
      <c r="G6017">
        <v>0.61699999999999999</v>
      </c>
      <c r="H6017">
        <v>0.5534</v>
      </c>
      <c r="I6017">
        <v>0.5645</v>
      </c>
      <c r="J6017">
        <v>0.65269999999999995</v>
      </c>
      <c r="K6017">
        <v>0.5423</v>
      </c>
      <c r="L6017">
        <v>0.51790000000000003</v>
      </c>
    </row>
    <row r="6018" spans="1:12" x14ac:dyDescent="0.25">
      <c r="A6018" t="s">
        <v>748</v>
      </c>
      <c r="B6018">
        <v>2021</v>
      </c>
      <c r="C6018" t="s">
        <v>699</v>
      </c>
      <c r="D6018">
        <v>6.3200000000000006E-2</v>
      </c>
      <c r="E6018">
        <v>6.3200000000000006E-2</v>
      </c>
      <c r="F6018">
        <v>4.4499999999999998E-2</v>
      </c>
      <c r="G6018">
        <v>6.2E-2</v>
      </c>
      <c r="H6018">
        <v>4.4499999999999998E-2</v>
      </c>
      <c r="I6018">
        <v>4.4499999999999998E-2</v>
      </c>
      <c r="J6018">
        <v>6.3200000000000006E-2</v>
      </c>
      <c r="K6018">
        <v>4.4499999999999998E-2</v>
      </c>
      <c r="L6018">
        <v>4.4499999999999998E-2</v>
      </c>
    </row>
    <row r="6019" spans="1:12" x14ac:dyDescent="0.25">
      <c r="A6019" t="s">
        <v>748</v>
      </c>
      <c r="B6019">
        <v>2021</v>
      </c>
      <c r="C6019" t="s">
        <v>703</v>
      </c>
      <c r="D6019">
        <v>2.23E-2</v>
      </c>
      <c r="E6019">
        <v>2.23E-2</v>
      </c>
      <c r="F6019">
        <v>2.23E-2</v>
      </c>
      <c r="G6019">
        <v>2.01E-2</v>
      </c>
      <c r="H6019">
        <v>2.23E-2</v>
      </c>
      <c r="I6019">
        <v>2.01E-2</v>
      </c>
      <c r="J6019">
        <v>2.23E-2</v>
      </c>
      <c r="K6019">
        <v>2.23E-2</v>
      </c>
      <c r="L6019">
        <v>2.01E-2</v>
      </c>
    </row>
    <row r="6020" spans="1:12" x14ac:dyDescent="0.25">
      <c r="A6020" t="s">
        <v>748</v>
      </c>
      <c r="B6020">
        <v>2021</v>
      </c>
      <c r="C6020" t="s">
        <v>702</v>
      </c>
      <c r="D6020">
        <v>0.1142</v>
      </c>
      <c r="E6020">
        <v>0.1142</v>
      </c>
      <c r="F6020">
        <v>4.3099999999999999E-2</v>
      </c>
      <c r="G6020">
        <v>0.1028</v>
      </c>
      <c r="H6020">
        <v>4.3099999999999999E-2</v>
      </c>
      <c r="I6020">
        <v>4.2000000000000003E-2</v>
      </c>
      <c r="J6020">
        <v>0.1142</v>
      </c>
      <c r="K6020">
        <v>4.3099999999999999E-2</v>
      </c>
      <c r="L6020">
        <v>4.2000000000000003E-2</v>
      </c>
    </row>
    <row r="6021" spans="1:12" x14ac:dyDescent="0.25">
      <c r="A6021" t="s">
        <v>748</v>
      </c>
      <c r="B6021">
        <v>2021</v>
      </c>
      <c r="C6021" t="s">
        <v>697</v>
      </c>
      <c r="D6021">
        <v>1.8777999999999999</v>
      </c>
      <c r="E6021">
        <v>1.8237000000000001</v>
      </c>
      <c r="F6021">
        <v>1.714</v>
      </c>
      <c r="G6021">
        <v>1.7813000000000001</v>
      </c>
      <c r="H6021">
        <v>1.6761999999999999</v>
      </c>
      <c r="I6021">
        <v>1.6409</v>
      </c>
      <c r="J6021">
        <v>1.8777999999999999</v>
      </c>
      <c r="K6021">
        <v>1.6651</v>
      </c>
      <c r="L6021">
        <v>1.5943000000000001</v>
      </c>
    </row>
    <row r="6022" spans="1:12" x14ac:dyDescent="0.25">
      <c r="A6022" t="s">
        <v>749</v>
      </c>
      <c r="B6022">
        <v>2021</v>
      </c>
      <c r="C6022" t="s">
        <v>699</v>
      </c>
      <c r="D6022">
        <v>1.4500000000000001E-2</v>
      </c>
      <c r="E6022">
        <v>1.4500000000000001E-2</v>
      </c>
      <c r="F6022">
        <v>1.0200000000000001E-2</v>
      </c>
      <c r="G6022">
        <v>1.4200000000000001E-2</v>
      </c>
      <c r="H6022">
        <v>1.0200000000000001E-2</v>
      </c>
      <c r="I6022">
        <v>1.0200000000000001E-2</v>
      </c>
      <c r="J6022">
        <v>1.4500000000000001E-2</v>
      </c>
      <c r="K6022">
        <v>1.0200000000000001E-2</v>
      </c>
      <c r="L6022">
        <v>1.0200000000000001E-2</v>
      </c>
    </row>
    <row r="6023" spans="1:12" x14ac:dyDescent="0.25">
      <c r="A6023" t="s">
        <v>749</v>
      </c>
      <c r="B6023">
        <v>2021</v>
      </c>
      <c r="C6023" t="s">
        <v>702</v>
      </c>
      <c r="D6023">
        <v>2.6100000000000002E-2</v>
      </c>
      <c r="E6023">
        <v>2.6100000000000002E-2</v>
      </c>
      <c r="F6023">
        <v>9.9000000000000008E-3</v>
      </c>
      <c r="G6023">
        <v>2.35E-2</v>
      </c>
      <c r="H6023">
        <v>9.9000000000000008E-3</v>
      </c>
      <c r="I6023">
        <v>9.5999999999999992E-3</v>
      </c>
      <c r="J6023">
        <v>2.6100000000000002E-2</v>
      </c>
      <c r="K6023">
        <v>9.9000000000000008E-3</v>
      </c>
      <c r="L6023">
        <v>9.5999999999999992E-3</v>
      </c>
    </row>
    <row r="6024" spans="1:12" x14ac:dyDescent="0.25">
      <c r="A6024" t="s">
        <v>749</v>
      </c>
      <c r="B6024">
        <v>2021</v>
      </c>
      <c r="C6024" t="s">
        <v>698</v>
      </c>
      <c r="D6024">
        <v>9.9199999999999997E-2</v>
      </c>
      <c r="E6024">
        <v>9.9199999999999997E-2</v>
      </c>
      <c r="F6024">
        <v>9.5899999999999999E-2</v>
      </c>
      <c r="G6024">
        <v>9.4200000000000006E-2</v>
      </c>
      <c r="H6024">
        <v>9.5899999999999999E-2</v>
      </c>
      <c r="I6024">
        <v>9.1700000000000004E-2</v>
      </c>
      <c r="J6024">
        <v>9.9199999999999997E-2</v>
      </c>
      <c r="K6024">
        <v>9.5899999999999999E-2</v>
      </c>
      <c r="L6024">
        <v>9.1700000000000004E-2</v>
      </c>
    </row>
    <row r="6025" spans="1:12" x14ac:dyDescent="0.25">
      <c r="A6025" t="s">
        <v>749</v>
      </c>
      <c r="B6025">
        <v>2021</v>
      </c>
      <c r="C6025" t="s">
        <v>697</v>
      </c>
      <c r="D6025">
        <v>0.44640000000000002</v>
      </c>
      <c r="E6025">
        <v>0.434</v>
      </c>
      <c r="F6025">
        <v>0.40849999999999997</v>
      </c>
      <c r="G6025">
        <v>0.42399999999999999</v>
      </c>
      <c r="H6025">
        <v>0.39989999999999998</v>
      </c>
      <c r="I6025">
        <v>0.3916</v>
      </c>
      <c r="J6025">
        <v>0.44640000000000002</v>
      </c>
      <c r="K6025">
        <v>0.39729999999999999</v>
      </c>
      <c r="L6025">
        <v>0.38090000000000002</v>
      </c>
    </row>
    <row r="6026" spans="1:12" x14ac:dyDescent="0.25">
      <c r="A6026" t="s">
        <v>749</v>
      </c>
      <c r="B6026">
        <v>2021</v>
      </c>
      <c r="C6026" t="s">
        <v>700</v>
      </c>
      <c r="D6026">
        <v>0.1492</v>
      </c>
      <c r="E6026">
        <v>0.1368</v>
      </c>
      <c r="F6026">
        <v>0.1351</v>
      </c>
      <c r="G6026">
        <v>0.14099999999999999</v>
      </c>
      <c r="H6026">
        <v>0.1265</v>
      </c>
      <c r="I6026">
        <v>0.129</v>
      </c>
      <c r="J6026">
        <v>0.1492</v>
      </c>
      <c r="K6026">
        <v>0.124</v>
      </c>
      <c r="L6026">
        <v>0.11840000000000001</v>
      </c>
    </row>
    <row r="6027" spans="1:12" x14ac:dyDescent="0.25">
      <c r="A6027" t="s">
        <v>749</v>
      </c>
      <c r="B6027">
        <v>2021</v>
      </c>
      <c r="C6027" t="s">
        <v>701</v>
      </c>
      <c r="D6027">
        <v>0.15240000000000001</v>
      </c>
      <c r="E6027">
        <v>0.15240000000000001</v>
      </c>
      <c r="F6027">
        <v>0.15240000000000001</v>
      </c>
      <c r="G6027">
        <v>0.14649999999999999</v>
      </c>
      <c r="H6027">
        <v>0.15240000000000001</v>
      </c>
      <c r="I6027">
        <v>0.14649999999999999</v>
      </c>
      <c r="J6027">
        <v>0.15240000000000001</v>
      </c>
      <c r="K6027">
        <v>0.15240000000000001</v>
      </c>
      <c r="L6027">
        <v>0.14649999999999999</v>
      </c>
    </row>
    <row r="6028" spans="1:12" x14ac:dyDescent="0.25">
      <c r="A6028" t="s">
        <v>749</v>
      </c>
      <c r="B6028">
        <v>2021</v>
      </c>
      <c r="C6028" t="s">
        <v>703</v>
      </c>
      <c r="D6028">
        <v>5.1000000000000004E-3</v>
      </c>
      <c r="E6028">
        <v>5.1000000000000004E-3</v>
      </c>
      <c r="F6028">
        <v>5.1000000000000004E-3</v>
      </c>
      <c r="G6028">
        <v>4.5999999999999999E-3</v>
      </c>
      <c r="H6028">
        <v>5.1000000000000004E-3</v>
      </c>
      <c r="I6028">
        <v>4.5999999999999999E-3</v>
      </c>
      <c r="J6028">
        <v>5.1000000000000004E-3</v>
      </c>
      <c r="K6028">
        <v>5.1000000000000004E-3</v>
      </c>
      <c r="L6028">
        <v>4.5999999999999999E-3</v>
      </c>
    </row>
    <row r="6029" spans="1:12" x14ac:dyDescent="0.25">
      <c r="A6029" t="s">
        <v>750</v>
      </c>
      <c r="B6029">
        <v>2021</v>
      </c>
      <c r="C6029" t="s">
        <v>698</v>
      </c>
      <c r="D6029">
        <v>1.2075</v>
      </c>
      <c r="E6029">
        <v>1.2075</v>
      </c>
      <c r="F6029">
        <v>1.1686000000000001</v>
      </c>
      <c r="G6029">
        <v>1.1463000000000001</v>
      </c>
      <c r="H6029">
        <v>1.1686000000000001</v>
      </c>
      <c r="I6029">
        <v>1.1166</v>
      </c>
      <c r="J6029">
        <v>1.2075</v>
      </c>
      <c r="K6029">
        <v>1.1686000000000001</v>
      </c>
      <c r="L6029">
        <v>1.1166</v>
      </c>
    </row>
    <row r="6030" spans="1:12" x14ac:dyDescent="0.25">
      <c r="A6030" t="s">
        <v>750</v>
      </c>
      <c r="B6030">
        <v>2021</v>
      </c>
      <c r="C6030" t="s">
        <v>702</v>
      </c>
      <c r="D6030">
        <v>0.33889999999999998</v>
      </c>
      <c r="E6030">
        <v>0.33889999999999998</v>
      </c>
      <c r="F6030">
        <v>0.128</v>
      </c>
      <c r="G6030">
        <v>0.30499999999999999</v>
      </c>
      <c r="H6030">
        <v>0.128</v>
      </c>
      <c r="I6030">
        <v>0.1245</v>
      </c>
      <c r="J6030">
        <v>0.33889999999999998</v>
      </c>
      <c r="K6030">
        <v>0.128</v>
      </c>
      <c r="L6030">
        <v>0.1245</v>
      </c>
    </row>
    <row r="6031" spans="1:12" x14ac:dyDescent="0.25">
      <c r="A6031" t="s">
        <v>750</v>
      </c>
      <c r="B6031">
        <v>2021</v>
      </c>
      <c r="C6031" t="s">
        <v>700</v>
      </c>
      <c r="D6031">
        <v>1.9373</v>
      </c>
      <c r="E6031">
        <v>1.7767999999999999</v>
      </c>
      <c r="F6031">
        <v>1.7547999999999999</v>
      </c>
      <c r="G6031">
        <v>1.8312999999999999</v>
      </c>
      <c r="H6031">
        <v>1.6426000000000001</v>
      </c>
      <c r="I6031">
        <v>1.6756</v>
      </c>
      <c r="J6031">
        <v>1.9373</v>
      </c>
      <c r="K6031">
        <v>1.6095999999999999</v>
      </c>
      <c r="L6031">
        <v>1.5371999999999999</v>
      </c>
    </row>
    <row r="6032" spans="1:12" x14ac:dyDescent="0.25">
      <c r="A6032" t="s">
        <v>750</v>
      </c>
      <c r="B6032">
        <v>2021</v>
      </c>
      <c r="C6032" t="s">
        <v>699</v>
      </c>
      <c r="D6032">
        <v>0.18770000000000001</v>
      </c>
      <c r="E6032">
        <v>0.18770000000000001</v>
      </c>
      <c r="F6032">
        <v>0.13200000000000001</v>
      </c>
      <c r="G6032">
        <v>0.18410000000000001</v>
      </c>
      <c r="H6032">
        <v>0.13200000000000001</v>
      </c>
      <c r="I6032">
        <v>0.13200000000000001</v>
      </c>
      <c r="J6032">
        <v>0.18770000000000001</v>
      </c>
      <c r="K6032">
        <v>0.13200000000000001</v>
      </c>
      <c r="L6032">
        <v>0.13200000000000001</v>
      </c>
    </row>
    <row r="6033" spans="1:12" x14ac:dyDescent="0.25">
      <c r="A6033" t="s">
        <v>750</v>
      </c>
      <c r="B6033">
        <v>2021</v>
      </c>
      <c r="C6033" t="s">
        <v>701</v>
      </c>
      <c r="D6033">
        <v>2.1888000000000001</v>
      </c>
      <c r="E6033">
        <v>2.1888000000000001</v>
      </c>
      <c r="F6033">
        <v>2.1888000000000001</v>
      </c>
      <c r="G6033">
        <v>2.1006</v>
      </c>
      <c r="H6033">
        <v>2.1888000000000001</v>
      </c>
      <c r="I6033">
        <v>2.1006</v>
      </c>
      <c r="J6033">
        <v>2.1888000000000001</v>
      </c>
      <c r="K6033">
        <v>2.1888000000000001</v>
      </c>
      <c r="L6033">
        <v>2.1006</v>
      </c>
    </row>
    <row r="6034" spans="1:12" x14ac:dyDescent="0.25">
      <c r="A6034" t="s">
        <v>750</v>
      </c>
      <c r="B6034">
        <v>2021</v>
      </c>
      <c r="C6034" t="s">
        <v>697</v>
      </c>
      <c r="D6034">
        <v>5.9263000000000003</v>
      </c>
      <c r="E6034">
        <v>5.7656999999999998</v>
      </c>
      <c r="F6034">
        <v>5.4382999999999999</v>
      </c>
      <c r="G6034">
        <v>5.6269</v>
      </c>
      <c r="H6034">
        <v>5.3261000000000003</v>
      </c>
      <c r="I6034">
        <v>5.2088000000000001</v>
      </c>
      <c r="J6034">
        <v>5.9263000000000003</v>
      </c>
      <c r="K6034">
        <v>5.2930999999999999</v>
      </c>
      <c r="L6034">
        <v>5.0704000000000002</v>
      </c>
    </row>
    <row r="6035" spans="1:12" x14ac:dyDescent="0.25">
      <c r="A6035" t="s">
        <v>750</v>
      </c>
      <c r="B6035">
        <v>2021</v>
      </c>
      <c r="C6035" t="s">
        <v>703</v>
      </c>
      <c r="D6035">
        <v>6.6100000000000006E-2</v>
      </c>
      <c r="E6035">
        <v>6.6100000000000006E-2</v>
      </c>
      <c r="F6035">
        <v>6.6100000000000006E-2</v>
      </c>
      <c r="G6035">
        <v>5.9499999999999997E-2</v>
      </c>
      <c r="H6035">
        <v>6.6100000000000006E-2</v>
      </c>
      <c r="I6035">
        <v>5.9499999999999997E-2</v>
      </c>
      <c r="J6035">
        <v>6.6100000000000006E-2</v>
      </c>
      <c r="K6035">
        <v>6.6100000000000006E-2</v>
      </c>
      <c r="L6035">
        <v>5.9499999999999997E-2</v>
      </c>
    </row>
    <row r="6036" spans="1:12" x14ac:dyDescent="0.25">
      <c r="A6036" t="s">
        <v>751</v>
      </c>
      <c r="B6036">
        <v>2021</v>
      </c>
      <c r="C6036" t="s">
        <v>698</v>
      </c>
      <c r="D6036">
        <v>0.84109999999999996</v>
      </c>
      <c r="E6036">
        <v>0.84109999999999996</v>
      </c>
      <c r="F6036">
        <v>0.84109999999999996</v>
      </c>
      <c r="G6036">
        <v>0.81969999999999998</v>
      </c>
      <c r="H6036">
        <v>0.84109999999999996</v>
      </c>
      <c r="I6036">
        <v>0.81969999999999998</v>
      </c>
      <c r="J6036">
        <v>0.84109999999999996</v>
      </c>
      <c r="K6036">
        <v>0.84109999999999996</v>
      </c>
      <c r="L6036">
        <v>0.81969999999999998</v>
      </c>
    </row>
    <row r="6037" spans="1:12" x14ac:dyDescent="0.25">
      <c r="A6037" t="s">
        <v>751</v>
      </c>
      <c r="B6037">
        <v>2021</v>
      </c>
      <c r="C6037" t="s">
        <v>701</v>
      </c>
      <c r="D6037">
        <v>1.1600999999999999</v>
      </c>
      <c r="E6037">
        <v>1.1600999999999999</v>
      </c>
      <c r="F6037">
        <v>1.1600999999999999</v>
      </c>
      <c r="G6037">
        <v>1.1108</v>
      </c>
      <c r="H6037">
        <v>1.1600999999999999</v>
      </c>
      <c r="I6037">
        <v>1.1108</v>
      </c>
      <c r="J6037">
        <v>1.1600999999999999</v>
      </c>
      <c r="K6037">
        <v>1.1600999999999999</v>
      </c>
      <c r="L6037">
        <v>1.1108</v>
      </c>
    </row>
    <row r="6038" spans="1:12" x14ac:dyDescent="0.25">
      <c r="A6038" t="s">
        <v>751</v>
      </c>
      <c r="B6038">
        <v>2021</v>
      </c>
      <c r="C6038" t="s">
        <v>703</v>
      </c>
      <c r="D6038">
        <v>5.6899999999999999E-2</v>
      </c>
      <c r="E6038">
        <v>5.6899999999999999E-2</v>
      </c>
      <c r="F6038">
        <v>5.6899999999999999E-2</v>
      </c>
      <c r="G6038">
        <v>5.1200000000000002E-2</v>
      </c>
      <c r="H6038">
        <v>5.6899999999999999E-2</v>
      </c>
      <c r="I6038">
        <v>5.1200000000000002E-2</v>
      </c>
      <c r="J6038">
        <v>5.6899999999999999E-2</v>
      </c>
      <c r="K6038">
        <v>5.6899999999999999E-2</v>
      </c>
      <c r="L6038">
        <v>5.1200000000000002E-2</v>
      </c>
    </row>
    <row r="6039" spans="1:12" x14ac:dyDescent="0.25">
      <c r="A6039" t="s">
        <v>751</v>
      </c>
      <c r="B6039">
        <v>2021</v>
      </c>
      <c r="C6039" t="s">
        <v>697</v>
      </c>
      <c r="D6039">
        <v>4.1790000000000003</v>
      </c>
      <c r="E6039">
        <v>4.0407999999999999</v>
      </c>
      <c r="F6039">
        <v>3.7924000000000002</v>
      </c>
      <c r="G6039">
        <v>3.9792000000000001</v>
      </c>
      <c r="H6039">
        <v>3.6958000000000002</v>
      </c>
      <c r="I6039">
        <v>3.6448999999999998</v>
      </c>
      <c r="J6039">
        <v>4.1790000000000003</v>
      </c>
      <c r="K6039">
        <v>3.6674000000000002</v>
      </c>
      <c r="L6039">
        <v>3.5257999999999998</v>
      </c>
    </row>
    <row r="6040" spans="1:12" x14ac:dyDescent="0.25">
      <c r="A6040" t="s">
        <v>751</v>
      </c>
      <c r="B6040">
        <v>2021</v>
      </c>
      <c r="C6040" t="s">
        <v>702</v>
      </c>
      <c r="D6040">
        <v>0.29170000000000001</v>
      </c>
      <c r="E6040">
        <v>0.29170000000000001</v>
      </c>
      <c r="F6040">
        <v>0.1101</v>
      </c>
      <c r="G6040">
        <v>0.26250000000000001</v>
      </c>
      <c r="H6040">
        <v>0.1101</v>
      </c>
      <c r="I6040">
        <v>0.1072</v>
      </c>
      <c r="J6040">
        <v>0.29170000000000001</v>
      </c>
      <c r="K6040">
        <v>0.1101</v>
      </c>
      <c r="L6040">
        <v>0.1072</v>
      </c>
    </row>
    <row r="6041" spans="1:12" x14ac:dyDescent="0.25">
      <c r="A6041" t="s">
        <v>751</v>
      </c>
      <c r="B6041">
        <v>2021</v>
      </c>
      <c r="C6041" t="s">
        <v>700</v>
      </c>
      <c r="D6041">
        <v>1.6677</v>
      </c>
      <c r="E6041">
        <v>1.5295000000000001</v>
      </c>
      <c r="F6041">
        <v>1.5105999999999999</v>
      </c>
      <c r="G6041">
        <v>1.5764</v>
      </c>
      <c r="H6041">
        <v>1.4139999999999999</v>
      </c>
      <c r="I6041">
        <v>1.4423999999999999</v>
      </c>
      <c r="J6041">
        <v>1.6677</v>
      </c>
      <c r="K6041">
        <v>1.3855999999999999</v>
      </c>
      <c r="L6041">
        <v>1.3232999999999999</v>
      </c>
    </row>
    <row r="6042" spans="1:12" x14ac:dyDescent="0.25">
      <c r="A6042" t="s">
        <v>751</v>
      </c>
      <c r="B6042">
        <v>2021</v>
      </c>
      <c r="C6042" t="s">
        <v>699</v>
      </c>
      <c r="D6042">
        <v>0.1615</v>
      </c>
      <c r="E6042">
        <v>0.1615</v>
      </c>
      <c r="F6042">
        <v>0.11360000000000001</v>
      </c>
      <c r="G6042">
        <v>0.1585</v>
      </c>
      <c r="H6042">
        <v>0.11360000000000001</v>
      </c>
      <c r="I6042">
        <v>0.11360000000000001</v>
      </c>
      <c r="J6042">
        <v>0.1615</v>
      </c>
      <c r="K6042">
        <v>0.11360000000000001</v>
      </c>
      <c r="L6042">
        <v>0.11360000000000001</v>
      </c>
    </row>
    <row r="6043" spans="1:12" x14ac:dyDescent="0.25">
      <c r="A6043" t="s">
        <v>752</v>
      </c>
      <c r="B6043">
        <v>2021</v>
      </c>
      <c r="C6043" t="s">
        <v>699</v>
      </c>
      <c r="D6043">
        <v>9.9000000000000008E-3</v>
      </c>
      <c r="E6043">
        <v>9.9000000000000008E-3</v>
      </c>
      <c r="F6043">
        <v>7.0000000000000001E-3</v>
      </c>
      <c r="G6043">
        <v>9.7000000000000003E-3</v>
      </c>
      <c r="H6043">
        <v>7.0000000000000001E-3</v>
      </c>
      <c r="I6043">
        <v>7.0000000000000001E-3</v>
      </c>
      <c r="J6043">
        <v>9.9000000000000008E-3</v>
      </c>
      <c r="K6043">
        <v>7.0000000000000001E-3</v>
      </c>
      <c r="L6043">
        <v>7.0000000000000001E-3</v>
      </c>
    </row>
    <row r="6044" spans="1:12" x14ac:dyDescent="0.25">
      <c r="A6044" t="s">
        <v>752</v>
      </c>
      <c r="B6044">
        <v>2021</v>
      </c>
      <c r="C6044" t="s">
        <v>702</v>
      </c>
      <c r="D6044">
        <v>1.7899999999999999E-2</v>
      </c>
      <c r="E6044">
        <v>1.7899999999999999E-2</v>
      </c>
      <c r="F6044">
        <v>6.7999999999999996E-3</v>
      </c>
      <c r="G6044">
        <v>1.61E-2</v>
      </c>
      <c r="H6044">
        <v>6.7999999999999996E-3</v>
      </c>
      <c r="I6044">
        <v>6.6E-3</v>
      </c>
      <c r="J6044">
        <v>1.7899999999999999E-2</v>
      </c>
      <c r="K6044">
        <v>6.7999999999999996E-3</v>
      </c>
      <c r="L6044">
        <v>6.6E-3</v>
      </c>
    </row>
    <row r="6045" spans="1:12" x14ac:dyDescent="0.25">
      <c r="A6045" t="s">
        <v>752</v>
      </c>
      <c r="B6045">
        <v>2021</v>
      </c>
      <c r="C6045" t="s">
        <v>703</v>
      </c>
      <c r="D6045">
        <v>3.5000000000000001E-3</v>
      </c>
      <c r="E6045">
        <v>3.5000000000000001E-3</v>
      </c>
      <c r="F6045">
        <v>3.5000000000000001E-3</v>
      </c>
      <c r="G6045">
        <v>3.0999999999999999E-3</v>
      </c>
      <c r="H6045">
        <v>3.5000000000000001E-3</v>
      </c>
      <c r="I6045">
        <v>3.0999999999999999E-3</v>
      </c>
      <c r="J6045">
        <v>3.5000000000000001E-3</v>
      </c>
      <c r="K6045">
        <v>3.5000000000000001E-3</v>
      </c>
      <c r="L6045">
        <v>3.0999999999999999E-3</v>
      </c>
    </row>
    <row r="6046" spans="1:12" x14ac:dyDescent="0.25">
      <c r="A6046" t="s">
        <v>752</v>
      </c>
      <c r="B6046">
        <v>2021</v>
      </c>
      <c r="C6046" t="s">
        <v>697</v>
      </c>
      <c r="D6046">
        <v>0.34810000000000002</v>
      </c>
      <c r="E6046">
        <v>0.3397</v>
      </c>
      <c r="F6046">
        <v>0.32250000000000001</v>
      </c>
      <c r="G6046">
        <v>0.33110000000000001</v>
      </c>
      <c r="H6046">
        <v>0.31659999999999999</v>
      </c>
      <c r="I6046">
        <v>0.30919999999999997</v>
      </c>
      <c r="J6046">
        <v>0.34810000000000002</v>
      </c>
      <c r="K6046">
        <v>0.31490000000000001</v>
      </c>
      <c r="L6046">
        <v>0.3019</v>
      </c>
    </row>
    <row r="6047" spans="1:12" x14ac:dyDescent="0.25">
      <c r="A6047" t="s">
        <v>752</v>
      </c>
      <c r="B6047">
        <v>2021</v>
      </c>
      <c r="C6047" t="s">
        <v>698</v>
      </c>
      <c r="D6047">
        <v>6.08E-2</v>
      </c>
      <c r="E6047">
        <v>6.08E-2</v>
      </c>
      <c r="F6047">
        <v>5.8900000000000001E-2</v>
      </c>
      <c r="G6047">
        <v>5.7700000000000001E-2</v>
      </c>
      <c r="H6047">
        <v>5.8900000000000001E-2</v>
      </c>
      <c r="I6047">
        <v>5.6300000000000003E-2</v>
      </c>
      <c r="J6047">
        <v>6.08E-2</v>
      </c>
      <c r="K6047">
        <v>5.8900000000000001E-2</v>
      </c>
      <c r="L6047">
        <v>5.6300000000000003E-2</v>
      </c>
    </row>
    <row r="6048" spans="1:12" x14ac:dyDescent="0.25">
      <c r="A6048" t="s">
        <v>752</v>
      </c>
      <c r="B6048">
        <v>2021</v>
      </c>
      <c r="C6048" t="s">
        <v>701</v>
      </c>
      <c r="D6048">
        <v>0.15379999999999999</v>
      </c>
      <c r="E6048">
        <v>0.15379999999999999</v>
      </c>
      <c r="F6048">
        <v>0.15379999999999999</v>
      </c>
      <c r="G6048">
        <v>0.14779999999999999</v>
      </c>
      <c r="H6048">
        <v>0.15379999999999999</v>
      </c>
      <c r="I6048">
        <v>0.14779999999999999</v>
      </c>
      <c r="J6048">
        <v>0.15379999999999999</v>
      </c>
      <c r="K6048">
        <v>0.15379999999999999</v>
      </c>
      <c r="L6048">
        <v>0.14779999999999999</v>
      </c>
    </row>
    <row r="6049" spans="1:12" x14ac:dyDescent="0.25">
      <c r="A6049" t="s">
        <v>752</v>
      </c>
      <c r="B6049">
        <v>2021</v>
      </c>
      <c r="C6049" t="s">
        <v>700</v>
      </c>
      <c r="D6049">
        <v>0.1022</v>
      </c>
      <c r="E6049">
        <v>9.3799999999999994E-2</v>
      </c>
      <c r="F6049">
        <v>9.2600000000000002E-2</v>
      </c>
      <c r="G6049">
        <v>9.6600000000000005E-2</v>
      </c>
      <c r="H6049">
        <v>8.6699999999999999E-2</v>
      </c>
      <c r="I6049">
        <v>8.8400000000000006E-2</v>
      </c>
      <c r="J6049">
        <v>0.1022</v>
      </c>
      <c r="K6049">
        <v>8.4900000000000003E-2</v>
      </c>
      <c r="L6049">
        <v>8.1100000000000005E-2</v>
      </c>
    </row>
    <row r="6050" spans="1:12" x14ac:dyDescent="0.25">
      <c r="A6050" t="s">
        <v>753</v>
      </c>
      <c r="B6050">
        <v>2021</v>
      </c>
      <c r="C6050" t="s">
        <v>701</v>
      </c>
      <c r="D6050">
        <v>0.4904</v>
      </c>
      <c r="E6050">
        <v>0.4904</v>
      </c>
      <c r="F6050">
        <v>0.4904</v>
      </c>
      <c r="G6050">
        <v>0.47089999999999999</v>
      </c>
      <c r="H6050">
        <v>0.4904</v>
      </c>
      <c r="I6050">
        <v>0.47089999999999999</v>
      </c>
      <c r="J6050">
        <v>0.4904</v>
      </c>
      <c r="K6050">
        <v>0.4904</v>
      </c>
      <c r="L6050">
        <v>0.47089999999999999</v>
      </c>
    </row>
    <row r="6051" spans="1:12" x14ac:dyDescent="0.25">
      <c r="A6051" t="s">
        <v>753</v>
      </c>
      <c r="B6051">
        <v>2021</v>
      </c>
      <c r="C6051" t="s">
        <v>699</v>
      </c>
      <c r="D6051">
        <v>3.7400000000000003E-2</v>
      </c>
      <c r="E6051">
        <v>3.7400000000000003E-2</v>
      </c>
      <c r="F6051">
        <v>2.63E-2</v>
      </c>
      <c r="G6051">
        <v>3.6700000000000003E-2</v>
      </c>
      <c r="H6051">
        <v>2.63E-2</v>
      </c>
      <c r="I6051">
        <v>2.63E-2</v>
      </c>
      <c r="J6051">
        <v>3.7400000000000003E-2</v>
      </c>
      <c r="K6051">
        <v>2.63E-2</v>
      </c>
      <c r="L6051">
        <v>2.63E-2</v>
      </c>
    </row>
    <row r="6052" spans="1:12" x14ac:dyDescent="0.25">
      <c r="A6052" t="s">
        <v>753</v>
      </c>
      <c r="B6052">
        <v>2021</v>
      </c>
      <c r="C6052" t="s">
        <v>702</v>
      </c>
      <c r="D6052">
        <v>6.7500000000000004E-2</v>
      </c>
      <c r="E6052">
        <v>6.7500000000000004E-2</v>
      </c>
      <c r="F6052">
        <v>2.5499999999999998E-2</v>
      </c>
      <c r="G6052">
        <v>6.08E-2</v>
      </c>
      <c r="H6052">
        <v>2.5499999999999998E-2</v>
      </c>
      <c r="I6052">
        <v>2.4799999999999999E-2</v>
      </c>
      <c r="J6052">
        <v>6.7500000000000004E-2</v>
      </c>
      <c r="K6052">
        <v>2.5499999999999998E-2</v>
      </c>
      <c r="L6052">
        <v>2.4799999999999999E-2</v>
      </c>
    </row>
    <row r="6053" spans="1:12" x14ac:dyDescent="0.25">
      <c r="A6053" t="s">
        <v>753</v>
      </c>
      <c r="B6053">
        <v>2021</v>
      </c>
      <c r="C6053" t="s">
        <v>700</v>
      </c>
      <c r="D6053">
        <v>0.3861</v>
      </c>
      <c r="E6053">
        <v>0.35410000000000003</v>
      </c>
      <c r="F6053">
        <v>0.34970000000000001</v>
      </c>
      <c r="G6053">
        <v>0.36499999999999999</v>
      </c>
      <c r="H6053">
        <v>0.32740000000000002</v>
      </c>
      <c r="I6053">
        <v>0.33389999999999997</v>
      </c>
      <c r="J6053">
        <v>0.3861</v>
      </c>
      <c r="K6053">
        <v>0.32079999999999997</v>
      </c>
      <c r="L6053">
        <v>0.30640000000000001</v>
      </c>
    </row>
    <row r="6054" spans="1:12" x14ac:dyDescent="0.25">
      <c r="A6054" t="s">
        <v>753</v>
      </c>
      <c r="B6054">
        <v>2021</v>
      </c>
      <c r="C6054" t="s">
        <v>703</v>
      </c>
      <c r="D6054">
        <v>1.32E-2</v>
      </c>
      <c r="E6054">
        <v>1.32E-2</v>
      </c>
      <c r="F6054">
        <v>1.32E-2</v>
      </c>
      <c r="G6054">
        <v>1.1900000000000001E-2</v>
      </c>
      <c r="H6054">
        <v>1.32E-2</v>
      </c>
      <c r="I6054">
        <v>1.1900000000000001E-2</v>
      </c>
      <c r="J6054">
        <v>1.32E-2</v>
      </c>
      <c r="K6054">
        <v>1.32E-2</v>
      </c>
      <c r="L6054">
        <v>1.1900000000000001E-2</v>
      </c>
    </row>
    <row r="6055" spans="1:12" x14ac:dyDescent="0.25">
      <c r="A6055" t="s">
        <v>753</v>
      </c>
      <c r="B6055">
        <v>2021</v>
      </c>
      <c r="C6055" t="s">
        <v>697</v>
      </c>
      <c r="D6055">
        <v>1.2444999999999999</v>
      </c>
      <c r="E6055">
        <v>1.2124999999999999</v>
      </c>
      <c r="F6055">
        <v>1.1468</v>
      </c>
      <c r="G6055">
        <v>1.1826000000000001</v>
      </c>
      <c r="H6055">
        <v>1.1245000000000001</v>
      </c>
      <c r="I6055">
        <v>1.0989</v>
      </c>
      <c r="J6055">
        <v>1.2444999999999999</v>
      </c>
      <c r="K6055">
        <v>1.1178999999999999</v>
      </c>
      <c r="L6055">
        <v>1.0713999999999999</v>
      </c>
    </row>
    <row r="6056" spans="1:12" x14ac:dyDescent="0.25">
      <c r="A6056" t="s">
        <v>753</v>
      </c>
      <c r="B6056">
        <v>2021</v>
      </c>
      <c r="C6056" t="s">
        <v>698</v>
      </c>
      <c r="D6056">
        <v>0.24990000000000001</v>
      </c>
      <c r="E6056">
        <v>0.24990000000000001</v>
      </c>
      <c r="F6056">
        <v>0.2417</v>
      </c>
      <c r="G6056">
        <v>0.23730000000000001</v>
      </c>
      <c r="H6056">
        <v>0.2417</v>
      </c>
      <c r="I6056">
        <v>0.2311</v>
      </c>
      <c r="J6056">
        <v>0.24990000000000001</v>
      </c>
      <c r="K6056">
        <v>0.2417</v>
      </c>
      <c r="L6056">
        <v>0.2311</v>
      </c>
    </row>
    <row r="6057" spans="1:12" x14ac:dyDescent="0.25">
      <c r="A6057" t="s">
        <v>754</v>
      </c>
      <c r="B6057">
        <v>2021</v>
      </c>
      <c r="C6057" t="s">
        <v>702</v>
      </c>
      <c r="D6057">
        <v>0.22670000000000001</v>
      </c>
      <c r="E6057">
        <v>0.22670000000000001</v>
      </c>
      <c r="F6057">
        <v>8.5599999999999996E-2</v>
      </c>
      <c r="G6057">
        <v>0.20399999999999999</v>
      </c>
      <c r="H6057">
        <v>8.5599999999999996E-2</v>
      </c>
      <c r="I6057">
        <v>8.3299999999999999E-2</v>
      </c>
      <c r="J6057">
        <v>0.22670000000000001</v>
      </c>
      <c r="K6057">
        <v>8.5599999999999996E-2</v>
      </c>
      <c r="L6057">
        <v>8.3299999999999999E-2</v>
      </c>
    </row>
    <row r="6058" spans="1:12" x14ac:dyDescent="0.25">
      <c r="A6058" t="s">
        <v>754</v>
      </c>
      <c r="B6058">
        <v>2021</v>
      </c>
      <c r="C6058" t="s">
        <v>699</v>
      </c>
      <c r="D6058">
        <v>0.1255</v>
      </c>
      <c r="E6058">
        <v>0.1255</v>
      </c>
      <c r="F6058">
        <v>8.8300000000000003E-2</v>
      </c>
      <c r="G6058">
        <v>0.1231</v>
      </c>
      <c r="H6058">
        <v>8.8300000000000003E-2</v>
      </c>
      <c r="I6058">
        <v>8.8300000000000003E-2</v>
      </c>
      <c r="J6058">
        <v>0.1255</v>
      </c>
      <c r="K6058">
        <v>8.8300000000000003E-2</v>
      </c>
      <c r="L6058">
        <v>8.8300000000000003E-2</v>
      </c>
    </row>
    <row r="6059" spans="1:12" x14ac:dyDescent="0.25">
      <c r="A6059" t="s">
        <v>754</v>
      </c>
      <c r="B6059">
        <v>2021</v>
      </c>
      <c r="C6059" t="s">
        <v>701</v>
      </c>
      <c r="D6059">
        <v>1.5253000000000001</v>
      </c>
      <c r="E6059">
        <v>1.5253000000000001</v>
      </c>
      <c r="F6059">
        <v>1.5253000000000001</v>
      </c>
      <c r="G6059">
        <v>1.4634</v>
      </c>
      <c r="H6059">
        <v>1.5253000000000001</v>
      </c>
      <c r="I6059">
        <v>1.4634</v>
      </c>
      <c r="J6059">
        <v>1.5253000000000001</v>
      </c>
      <c r="K6059">
        <v>1.5253000000000001</v>
      </c>
      <c r="L6059">
        <v>1.4634</v>
      </c>
    </row>
    <row r="6060" spans="1:12" x14ac:dyDescent="0.25">
      <c r="A6060" t="s">
        <v>754</v>
      </c>
      <c r="B6060">
        <v>2021</v>
      </c>
      <c r="C6060" t="s">
        <v>697</v>
      </c>
      <c r="D6060">
        <v>4.0353000000000003</v>
      </c>
      <c r="E6060">
        <v>3.9279000000000002</v>
      </c>
      <c r="F6060">
        <v>3.7084000000000001</v>
      </c>
      <c r="G6060">
        <v>3.8317000000000001</v>
      </c>
      <c r="H6060">
        <v>3.6334</v>
      </c>
      <c r="I6060">
        <v>3.5516999999999999</v>
      </c>
      <c r="J6060">
        <v>4.0353000000000003</v>
      </c>
      <c r="K6060">
        <v>3.6113</v>
      </c>
      <c r="L6060">
        <v>3.4592000000000001</v>
      </c>
    </row>
    <row r="6061" spans="1:12" x14ac:dyDescent="0.25">
      <c r="A6061" t="s">
        <v>754</v>
      </c>
      <c r="B6061">
        <v>2021</v>
      </c>
      <c r="C6061" t="s">
        <v>700</v>
      </c>
      <c r="D6061">
        <v>1.2959000000000001</v>
      </c>
      <c r="E6061">
        <v>1.1884999999999999</v>
      </c>
      <c r="F6061">
        <v>1.1738</v>
      </c>
      <c r="G6061">
        <v>1.2250000000000001</v>
      </c>
      <c r="H6061">
        <v>1.0987</v>
      </c>
      <c r="I6061">
        <v>1.1208</v>
      </c>
      <c r="J6061">
        <v>1.2959000000000001</v>
      </c>
      <c r="K6061">
        <v>1.0767</v>
      </c>
      <c r="L6061">
        <v>1.0282</v>
      </c>
    </row>
    <row r="6062" spans="1:12" x14ac:dyDescent="0.25">
      <c r="A6062" t="s">
        <v>754</v>
      </c>
      <c r="B6062">
        <v>2021</v>
      </c>
      <c r="C6062" t="s">
        <v>698</v>
      </c>
      <c r="D6062">
        <v>0.81769999999999998</v>
      </c>
      <c r="E6062">
        <v>0.81769999999999998</v>
      </c>
      <c r="F6062">
        <v>0.79120000000000001</v>
      </c>
      <c r="G6062">
        <v>0.77639999999999998</v>
      </c>
      <c r="H6062">
        <v>0.79120000000000001</v>
      </c>
      <c r="I6062">
        <v>0.75609999999999999</v>
      </c>
      <c r="J6062">
        <v>0.81769999999999998</v>
      </c>
      <c r="K6062">
        <v>0.79120000000000001</v>
      </c>
      <c r="L6062">
        <v>0.75609999999999999</v>
      </c>
    </row>
    <row r="6063" spans="1:12" x14ac:dyDescent="0.25">
      <c r="A6063" t="s">
        <v>754</v>
      </c>
      <c r="B6063">
        <v>2021</v>
      </c>
      <c r="C6063" t="s">
        <v>703</v>
      </c>
      <c r="D6063">
        <v>4.4200000000000003E-2</v>
      </c>
      <c r="E6063">
        <v>4.4200000000000003E-2</v>
      </c>
      <c r="F6063">
        <v>4.4200000000000003E-2</v>
      </c>
      <c r="G6063">
        <v>3.9800000000000002E-2</v>
      </c>
      <c r="H6063">
        <v>4.4200000000000003E-2</v>
      </c>
      <c r="I6063">
        <v>3.9800000000000002E-2</v>
      </c>
      <c r="J6063">
        <v>4.4200000000000003E-2</v>
      </c>
      <c r="K6063">
        <v>4.4200000000000003E-2</v>
      </c>
      <c r="L6063">
        <v>3.9800000000000002E-2</v>
      </c>
    </row>
    <row r="6064" spans="1:12" x14ac:dyDescent="0.25">
      <c r="A6064" t="s">
        <v>755</v>
      </c>
      <c r="B6064">
        <v>2021</v>
      </c>
      <c r="C6064" t="s">
        <v>697</v>
      </c>
      <c r="D6064">
        <v>0.39369999999999999</v>
      </c>
      <c r="E6064">
        <v>0.38419999999999999</v>
      </c>
      <c r="F6064">
        <v>0.36299999999999999</v>
      </c>
      <c r="G6064">
        <v>0.37409999999999999</v>
      </c>
      <c r="H6064">
        <v>0.35630000000000001</v>
      </c>
      <c r="I6064">
        <v>0.34799999999999998</v>
      </c>
      <c r="J6064">
        <v>0.39369999999999999</v>
      </c>
      <c r="K6064">
        <v>0.35439999999999999</v>
      </c>
      <c r="L6064">
        <v>0.33979999999999999</v>
      </c>
    </row>
    <row r="6065" spans="1:12" x14ac:dyDescent="0.25">
      <c r="A6065" t="s">
        <v>755</v>
      </c>
      <c r="B6065">
        <v>2021</v>
      </c>
      <c r="C6065" t="s">
        <v>700</v>
      </c>
      <c r="D6065">
        <v>0.1142</v>
      </c>
      <c r="E6065">
        <v>0.1047</v>
      </c>
      <c r="F6065">
        <v>0.10340000000000001</v>
      </c>
      <c r="G6065">
        <v>0.108</v>
      </c>
      <c r="H6065">
        <v>9.6799999999999997E-2</v>
      </c>
      <c r="I6065">
        <v>9.8799999999999999E-2</v>
      </c>
      <c r="J6065">
        <v>0.1142</v>
      </c>
      <c r="K6065">
        <v>9.4899999999999998E-2</v>
      </c>
      <c r="L6065">
        <v>9.06E-2</v>
      </c>
    </row>
    <row r="6066" spans="1:12" x14ac:dyDescent="0.25">
      <c r="A6066" t="s">
        <v>755</v>
      </c>
      <c r="B6066">
        <v>2021</v>
      </c>
      <c r="C6066" t="s">
        <v>699</v>
      </c>
      <c r="D6066">
        <v>1.11E-2</v>
      </c>
      <c r="E6066">
        <v>1.11E-2</v>
      </c>
      <c r="F6066">
        <v>7.7999999999999996E-3</v>
      </c>
      <c r="G6066">
        <v>1.09E-2</v>
      </c>
      <c r="H6066">
        <v>7.7999999999999996E-3</v>
      </c>
      <c r="I6066">
        <v>7.7999999999999996E-3</v>
      </c>
      <c r="J6066">
        <v>1.11E-2</v>
      </c>
      <c r="K6066">
        <v>7.7999999999999996E-3</v>
      </c>
      <c r="L6066">
        <v>7.7999999999999996E-3</v>
      </c>
    </row>
    <row r="6067" spans="1:12" x14ac:dyDescent="0.25">
      <c r="A6067" t="s">
        <v>755</v>
      </c>
      <c r="B6067">
        <v>2021</v>
      </c>
      <c r="C6067" t="s">
        <v>703</v>
      </c>
      <c r="D6067">
        <v>3.8999999999999998E-3</v>
      </c>
      <c r="E6067">
        <v>3.8999999999999998E-3</v>
      </c>
      <c r="F6067">
        <v>3.8999999999999998E-3</v>
      </c>
      <c r="G6067">
        <v>3.5000000000000001E-3</v>
      </c>
      <c r="H6067">
        <v>3.8999999999999998E-3</v>
      </c>
      <c r="I6067">
        <v>3.5000000000000001E-3</v>
      </c>
      <c r="J6067">
        <v>3.8999999999999998E-3</v>
      </c>
      <c r="K6067">
        <v>3.8999999999999998E-3</v>
      </c>
      <c r="L6067">
        <v>3.5000000000000001E-3</v>
      </c>
    </row>
    <row r="6068" spans="1:12" x14ac:dyDescent="0.25">
      <c r="A6068" t="s">
        <v>755</v>
      </c>
      <c r="B6068">
        <v>2021</v>
      </c>
      <c r="C6068" t="s">
        <v>698</v>
      </c>
      <c r="D6068">
        <v>0.11219999999999999</v>
      </c>
      <c r="E6068">
        <v>0.11219999999999999</v>
      </c>
      <c r="F6068">
        <v>0.108</v>
      </c>
      <c r="G6068">
        <v>0.10680000000000001</v>
      </c>
      <c r="H6068">
        <v>0.108</v>
      </c>
      <c r="I6068">
        <v>0.10349999999999999</v>
      </c>
      <c r="J6068">
        <v>0.11219999999999999</v>
      </c>
      <c r="K6068">
        <v>0.108</v>
      </c>
      <c r="L6068">
        <v>0.10349999999999999</v>
      </c>
    </row>
    <row r="6069" spans="1:12" x14ac:dyDescent="0.25">
      <c r="A6069" t="s">
        <v>755</v>
      </c>
      <c r="B6069">
        <v>2021</v>
      </c>
      <c r="C6069" t="s">
        <v>701</v>
      </c>
      <c r="D6069">
        <v>0.1323</v>
      </c>
      <c r="E6069">
        <v>0.1323</v>
      </c>
      <c r="F6069">
        <v>0.1323</v>
      </c>
      <c r="G6069">
        <v>0.12709999999999999</v>
      </c>
      <c r="H6069">
        <v>0.1323</v>
      </c>
      <c r="I6069">
        <v>0.12709999999999999</v>
      </c>
      <c r="J6069">
        <v>0.1323</v>
      </c>
      <c r="K6069">
        <v>0.1323</v>
      </c>
      <c r="L6069">
        <v>0.12709999999999999</v>
      </c>
    </row>
    <row r="6070" spans="1:12" x14ac:dyDescent="0.25">
      <c r="A6070" t="s">
        <v>755</v>
      </c>
      <c r="B6070">
        <v>2021</v>
      </c>
      <c r="C6070" t="s">
        <v>702</v>
      </c>
      <c r="D6070">
        <v>0.02</v>
      </c>
      <c r="E6070">
        <v>0.02</v>
      </c>
      <c r="F6070">
        <v>7.4999999999999997E-3</v>
      </c>
      <c r="G6070">
        <v>1.7999999999999999E-2</v>
      </c>
      <c r="H6070">
        <v>7.4999999999999997E-3</v>
      </c>
      <c r="I6070">
        <v>7.3000000000000001E-3</v>
      </c>
      <c r="J6070">
        <v>0.02</v>
      </c>
      <c r="K6070">
        <v>7.4999999999999997E-3</v>
      </c>
      <c r="L6070">
        <v>7.3000000000000001E-3</v>
      </c>
    </row>
    <row r="6071" spans="1:12" x14ac:dyDescent="0.25">
      <c r="A6071" t="s">
        <v>696</v>
      </c>
      <c r="B6071">
        <v>2022</v>
      </c>
      <c r="C6071" t="s">
        <v>703</v>
      </c>
      <c r="D6071">
        <v>3.4700000000000002E-2</v>
      </c>
      <c r="E6071">
        <v>3.4700000000000002E-2</v>
      </c>
      <c r="F6071">
        <v>3.4700000000000002E-2</v>
      </c>
      <c r="G6071">
        <v>3.1199999999999999E-2</v>
      </c>
      <c r="H6071">
        <v>3.4700000000000002E-2</v>
      </c>
      <c r="I6071">
        <v>3.1199999999999999E-2</v>
      </c>
      <c r="J6071">
        <v>3.4700000000000002E-2</v>
      </c>
      <c r="K6071">
        <v>3.4700000000000002E-2</v>
      </c>
      <c r="L6071">
        <v>3.1199999999999999E-2</v>
      </c>
    </row>
    <row r="6072" spans="1:12" x14ac:dyDescent="0.25">
      <c r="A6072" t="s">
        <v>696</v>
      </c>
      <c r="B6072">
        <v>2022</v>
      </c>
      <c r="C6072" t="s">
        <v>699</v>
      </c>
      <c r="D6072">
        <v>9.9400000000000002E-2</v>
      </c>
      <c r="E6072">
        <v>9.9400000000000002E-2</v>
      </c>
      <c r="F6072">
        <v>6.3399999999999998E-2</v>
      </c>
      <c r="G6072">
        <v>9.69E-2</v>
      </c>
      <c r="H6072">
        <v>6.3399999999999998E-2</v>
      </c>
      <c r="I6072">
        <v>6.3399999999999998E-2</v>
      </c>
      <c r="J6072">
        <v>9.9400000000000002E-2</v>
      </c>
      <c r="K6072">
        <v>6.3399999999999998E-2</v>
      </c>
      <c r="L6072">
        <v>6.3399999999999998E-2</v>
      </c>
    </row>
    <row r="6073" spans="1:12" x14ac:dyDescent="0.25">
      <c r="A6073" t="s">
        <v>696</v>
      </c>
      <c r="B6073">
        <v>2022</v>
      </c>
      <c r="C6073" t="s">
        <v>701</v>
      </c>
      <c r="D6073">
        <v>1.3633</v>
      </c>
      <c r="E6073">
        <v>1.3633</v>
      </c>
      <c r="F6073">
        <v>1.3633</v>
      </c>
      <c r="G6073">
        <v>1.3041</v>
      </c>
      <c r="H6073">
        <v>1.3633</v>
      </c>
      <c r="I6073">
        <v>1.3041</v>
      </c>
      <c r="J6073">
        <v>1.3633</v>
      </c>
      <c r="K6073">
        <v>1.3633</v>
      </c>
      <c r="L6073">
        <v>1.3041</v>
      </c>
    </row>
    <row r="6074" spans="1:12" x14ac:dyDescent="0.25">
      <c r="A6074" t="s">
        <v>696</v>
      </c>
      <c r="B6074">
        <v>2022</v>
      </c>
      <c r="C6074" t="s">
        <v>700</v>
      </c>
      <c r="D6074">
        <v>1.0567</v>
      </c>
      <c r="E6074">
        <v>0.93989999999999996</v>
      </c>
      <c r="F6074">
        <v>0.93049999999999999</v>
      </c>
      <c r="G6074">
        <v>0.99539999999999995</v>
      </c>
      <c r="H6074">
        <v>0.85129999999999995</v>
      </c>
      <c r="I6074">
        <v>0.88829999999999998</v>
      </c>
      <c r="J6074">
        <v>0.99690000000000001</v>
      </c>
      <c r="K6074">
        <v>0.7994</v>
      </c>
      <c r="L6074">
        <v>0.76339999999999997</v>
      </c>
    </row>
    <row r="6075" spans="1:12" x14ac:dyDescent="0.25">
      <c r="A6075" t="s">
        <v>696</v>
      </c>
      <c r="B6075">
        <v>2022</v>
      </c>
      <c r="C6075" t="s">
        <v>698</v>
      </c>
      <c r="D6075">
        <v>0.80669999999999997</v>
      </c>
      <c r="E6075">
        <v>0.80669999999999997</v>
      </c>
      <c r="F6075">
        <v>0.745</v>
      </c>
      <c r="G6075">
        <v>0.76380000000000003</v>
      </c>
      <c r="H6075">
        <v>0.745</v>
      </c>
      <c r="I6075">
        <v>0.71220000000000006</v>
      </c>
      <c r="J6075">
        <v>0.80669999999999997</v>
      </c>
      <c r="K6075">
        <v>0.745</v>
      </c>
      <c r="L6075">
        <v>0.71220000000000006</v>
      </c>
    </row>
    <row r="6076" spans="1:12" x14ac:dyDescent="0.25">
      <c r="A6076" t="s">
        <v>696</v>
      </c>
      <c r="B6076">
        <v>2022</v>
      </c>
      <c r="C6076" t="s">
        <v>697</v>
      </c>
      <c r="D6076">
        <v>3.5392999999999999</v>
      </c>
      <c r="E6076">
        <v>3.4224999999999999</v>
      </c>
      <c r="F6076">
        <v>3.2040999999999999</v>
      </c>
      <c r="G6076">
        <v>3.3519999999999999</v>
      </c>
      <c r="H6076">
        <v>3.125</v>
      </c>
      <c r="I6076">
        <v>3.0648</v>
      </c>
      <c r="J6076">
        <v>3.4794999999999998</v>
      </c>
      <c r="K6076">
        <v>3.073</v>
      </c>
      <c r="L6076">
        <v>2.9398</v>
      </c>
    </row>
    <row r="6077" spans="1:12" x14ac:dyDescent="0.25">
      <c r="A6077" t="s">
        <v>696</v>
      </c>
      <c r="B6077">
        <v>2022</v>
      </c>
      <c r="C6077" t="s">
        <v>702</v>
      </c>
      <c r="D6077">
        <v>0.17849999999999999</v>
      </c>
      <c r="E6077">
        <v>0.17849999999999999</v>
      </c>
      <c r="F6077">
        <v>6.7400000000000002E-2</v>
      </c>
      <c r="G6077">
        <v>0.16070000000000001</v>
      </c>
      <c r="H6077">
        <v>6.7400000000000002E-2</v>
      </c>
      <c r="I6077">
        <v>6.5600000000000006E-2</v>
      </c>
      <c r="J6077">
        <v>0.17849999999999999</v>
      </c>
      <c r="K6077">
        <v>6.7400000000000002E-2</v>
      </c>
      <c r="L6077">
        <v>6.5600000000000006E-2</v>
      </c>
    </row>
    <row r="6078" spans="1:12" x14ac:dyDescent="0.25">
      <c r="A6078" t="s">
        <v>704</v>
      </c>
      <c r="B6078">
        <v>2022</v>
      </c>
      <c r="C6078" t="s">
        <v>702</v>
      </c>
      <c r="D6078">
        <v>2.9700000000000001E-2</v>
      </c>
      <c r="E6078">
        <v>2.9700000000000001E-2</v>
      </c>
      <c r="F6078">
        <v>1.12E-2</v>
      </c>
      <c r="G6078">
        <v>2.6800000000000001E-2</v>
      </c>
      <c r="H6078">
        <v>1.12E-2</v>
      </c>
      <c r="I6078">
        <v>1.09E-2</v>
      </c>
      <c r="J6078">
        <v>2.9700000000000001E-2</v>
      </c>
      <c r="K6078">
        <v>1.12E-2</v>
      </c>
      <c r="L6078">
        <v>1.09E-2</v>
      </c>
    </row>
    <row r="6079" spans="1:12" x14ac:dyDescent="0.25">
      <c r="A6079" t="s">
        <v>704</v>
      </c>
      <c r="B6079">
        <v>2022</v>
      </c>
      <c r="C6079" t="s">
        <v>698</v>
      </c>
      <c r="D6079">
        <v>7.9200000000000007E-2</v>
      </c>
      <c r="E6079">
        <v>7.9200000000000007E-2</v>
      </c>
      <c r="F6079">
        <v>7.4499999999999997E-2</v>
      </c>
      <c r="G6079">
        <v>7.4700000000000003E-2</v>
      </c>
      <c r="H6079">
        <v>7.4499999999999997E-2</v>
      </c>
      <c r="I6079">
        <v>7.0800000000000002E-2</v>
      </c>
      <c r="J6079">
        <v>7.9200000000000007E-2</v>
      </c>
      <c r="K6079">
        <v>7.4499999999999997E-2</v>
      </c>
      <c r="L6079">
        <v>7.0800000000000002E-2</v>
      </c>
    </row>
    <row r="6080" spans="1:12" x14ac:dyDescent="0.25">
      <c r="A6080" t="s">
        <v>704</v>
      </c>
      <c r="B6080">
        <v>2022</v>
      </c>
      <c r="C6080" t="s">
        <v>703</v>
      </c>
      <c r="D6080">
        <v>5.7999999999999996E-3</v>
      </c>
      <c r="E6080">
        <v>5.7999999999999996E-3</v>
      </c>
      <c r="F6080">
        <v>5.7999999999999996E-3</v>
      </c>
      <c r="G6080">
        <v>5.1999999999999998E-3</v>
      </c>
      <c r="H6080">
        <v>5.7999999999999996E-3</v>
      </c>
      <c r="I6080">
        <v>5.1999999999999998E-3</v>
      </c>
      <c r="J6080">
        <v>5.7999999999999996E-3</v>
      </c>
      <c r="K6080">
        <v>5.7999999999999996E-3</v>
      </c>
      <c r="L6080">
        <v>5.1999999999999998E-3</v>
      </c>
    </row>
    <row r="6081" spans="1:12" x14ac:dyDescent="0.25">
      <c r="A6081" t="s">
        <v>704</v>
      </c>
      <c r="B6081">
        <v>2022</v>
      </c>
      <c r="C6081" t="s">
        <v>697</v>
      </c>
      <c r="D6081">
        <v>0.49459999999999998</v>
      </c>
      <c r="E6081">
        <v>0.47520000000000001</v>
      </c>
      <c r="F6081">
        <v>0.44440000000000002</v>
      </c>
      <c r="G6081">
        <v>0.46760000000000002</v>
      </c>
      <c r="H6081">
        <v>0.43130000000000002</v>
      </c>
      <c r="I6081">
        <v>0.42449999999999999</v>
      </c>
      <c r="J6081">
        <v>0.48459999999999998</v>
      </c>
      <c r="K6081">
        <v>0.42259999999999998</v>
      </c>
      <c r="L6081">
        <v>0.4037</v>
      </c>
    </row>
    <row r="6082" spans="1:12" x14ac:dyDescent="0.25">
      <c r="A6082" t="s">
        <v>704</v>
      </c>
      <c r="B6082">
        <v>2022</v>
      </c>
      <c r="C6082" t="s">
        <v>700</v>
      </c>
      <c r="D6082">
        <v>0.17599999999999999</v>
      </c>
      <c r="E6082">
        <v>0.15659999999999999</v>
      </c>
      <c r="F6082">
        <v>0.155</v>
      </c>
      <c r="G6082">
        <v>0.1658</v>
      </c>
      <c r="H6082">
        <v>0.14180000000000001</v>
      </c>
      <c r="I6082">
        <v>0.14799999999999999</v>
      </c>
      <c r="J6082">
        <v>0.16600000000000001</v>
      </c>
      <c r="K6082">
        <v>0.1331</v>
      </c>
      <c r="L6082">
        <v>0.12720000000000001</v>
      </c>
    </row>
    <row r="6083" spans="1:12" x14ac:dyDescent="0.25">
      <c r="A6083" t="s">
        <v>704</v>
      </c>
      <c r="B6083">
        <v>2022</v>
      </c>
      <c r="C6083" t="s">
        <v>699</v>
      </c>
      <c r="D6083">
        <v>1.66E-2</v>
      </c>
      <c r="E6083">
        <v>1.66E-2</v>
      </c>
      <c r="F6083">
        <v>1.06E-2</v>
      </c>
      <c r="G6083">
        <v>1.61E-2</v>
      </c>
      <c r="H6083">
        <v>1.06E-2</v>
      </c>
      <c r="I6083">
        <v>1.06E-2</v>
      </c>
      <c r="J6083">
        <v>1.66E-2</v>
      </c>
      <c r="K6083">
        <v>1.06E-2</v>
      </c>
      <c r="L6083">
        <v>1.06E-2</v>
      </c>
    </row>
    <row r="6084" spans="1:12" x14ac:dyDescent="0.25">
      <c r="A6084" t="s">
        <v>704</v>
      </c>
      <c r="B6084">
        <v>2022</v>
      </c>
      <c r="C6084" t="s">
        <v>701</v>
      </c>
      <c r="D6084">
        <v>0.18740000000000001</v>
      </c>
      <c r="E6084">
        <v>0.18740000000000001</v>
      </c>
      <c r="F6084">
        <v>0.18740000000000001</v>
      </c>
      <c r="G6084">
        <v>0.17910000000000001</v>
      </c>
      <c r="H6084">
        <v>0.18740000000000001</v>
      </c>
      <c r="I6084">
        <v>0.17910000000000001</v>
      </c>
      <c r="J6084">
        <v>0.18740000000000001</v>
      </c>
      <c r="K6084">
        <v>0.18740000000000001</v>
      </c>
      <c r="L6084">
        <v>0.17910000000000001</v>
      </c>
    </row>
    <row r="6085" spans="1:12" x14ac:dyDescent="0.25">
      <c r="A6085" t="s">
        <v>706</v>
      </c>
      <c r="B6085">
        <v>2022</v>
      </c>
      <c r="C6085" t="s">
        <v>700</v>
      </c>
      <c r="D6085">
        <v>1.9711000000000001</v>
      </c>
      <c r="E6085">
        <v>1.7532000000000001</v>
      </c>
      <c r="F6085">
        <v>1.7356</v>
      </c>
      <c r="G6085">
        <v>1.8568</v>
      </c>
      <c r="H6085">
        <v>1.5880000000000001</v>
      </c>
      <c r="I6085">
        <v>1.657</v>
      </c>
      <c r="J6085">
        <v>1.8594999999999999</v>
      </c>
      <c r="K6085">
        <v>1.4910000000000001</v>
      </c>
      <c r="L6085">
        <v>1.4239999999999999</v>
      </c>
    </row>
    <row r="6086" spans="1:12" x14ac:dyDescent="0.25">
      <c r="A6086" t="s">
        <v>706</v>
      </c>
      <c r="B6086">
        <v>2022</v>
      </c>
      <c r="C6086" t="s">
        <v>702</v>
      </c>
      <c r="D6086">
        <v>0.33300000000000002</v>
      </c>
      <c r="E6086">
        <v>0.33300000000000002</v>
      </c>
      <c r="F6086">
        <v>0.12570000000000001</v>
      </c>
      <c r="G6086">
        <v>0.29970000000000002</v>
      </c>
      <c r="H6086">
        <v>0.12570000000000001</v>
      </c>
      <c r="I6086">
        <v>0.12239999999999999</v>
      </c>
      <c r="J6086">
        <v>0.33300000000000002</v>
      </c>
      <c r="K6086">
        <v>0.12570000000000001</v>
      </c>
      <c r="L6086">
        <v>0.12239999999999999</v>
      </c>
    </row>
    <row r="6087" spans="1:12" x14ac:dyDescent="0.25">
      <c r="A6087" t="s">
        <v>706</v>
      </c>
      <c r="B6087">
        <v>2022</v>
      </c>
      <c r="C6087" t="s">
        <v>699</v>
      </c>
      <c r="D6087">
        <v>0.18540000000000001</v>
      </c>
      <c r="E6087">
        <v>0.18540000000000001</v>
      </c>
      <c r="F6087">
        <v>0.1182</v>
      </c>
      <c r="G6087">
        <v>0.1807</v>
      </c>
      <c r="H6087">
        <v>0.1182</v>
      </c>
      <c r="I6087">
        <v>0.1182</v>
      </c>
      <c r="J6087">
        <v>0.18540000000000001</v>
      </c>
      <c r="K6087">
        <v>0.1182</v>
      </c>
      <c r="L6087">
        <v>0.1182</v>
      </c>
    </row>
    <row r="6088" spans="1:12" x14ac:dyDescent="0.25">
      <c r="A6088" t="s">
        <v>706</v>
      </c>
      <c r="B6088">
        <v>2022</v>
      </c>
      <c r="C6088" t="s">
        <v>698</v>
      </c>
      <c r="D6088">
        <v>0.93410000000000004</v>
      </c>
      <c r="E6088">
        <v>0.93410000000000004</v>
      </c>
      <c r="F6088">
        <v>0.87729999999999997</v>
      </c>
      <c r="G6088">
        <v>0.88129999999999997</v>
      </c>
      <c r="H6088">
        <v>0.87729999999999997</v>
      </c>
      <c r="I6088">
        <v>0.83389999999999997</v>
      </c>
      <c r="J6088">
        <v>0.93410000000000004</v>
      </c>
      <c r="K6088">
        <v>0.87729999999999997</v>
      </c>
      <c r="L6088">
        <v>0.83389999999999997</v>
      </c>
    </row>
    <row r="6089" spans="1:12" x14ac:dyDescent="0.25">
      <c r="A6089" t="s">
        <v>706</v>
      </c>
      <c r="B6089">
        <v>2022</v>
      </c>
      <c r="C6089" t="s">
        <v>703</v>
      </c>
      <c r="D6089">
        <v>6.4699999999999994E-2</v>
      </c>
      <c r="E6089">
        <v>6.4699999999999994E-2</v>
      </c>
      <c r="F6089">
        <v>6.4699999999999994E-2</v>
      </c>
      <c r="G6089">
        <v>5.8200000000000002E-2</v>
      </c>
      <c r="H6089">
        <v>6.4699999999999994E-2</v>
      </c>
      <c r="I6089">
        <v>5.8200000000000002E-2</v>
      </c>
      <c r="J6089">
        <v>6.4699999999999994E-2</v>
      </c>
      <c r="K6089">
        <v>6.4699999999999994E-2</v>
      </c>
      <c r="L6089">
        <v>5.8200000000000002E-2</v>
      </c>
    </row>
    <row r="6090" spans="1:12" x14ac:dyDescent="0.25">
      <c r="A6090" t="s">
        <v>706</v>
      </c>
      <c r="B6090">
        <v>2022</v>
      </c>
      <c r="C6090" t="s">
        <v>701</v>
      </c>
      <c r="D6090">
        <v>1.9833000000000001</v>
      </c>
      <c r="E6090">
        <v>1.9833000000000001</v>
      </c>
      <c r="F6090">
        <v>1.9833000000000001</v>
      </c>
      <c r="G6090">
        <v>1.8948</v>
      </c>
      <c r="H6090">
        <v>1.9833000000000001</v>
      </c>
      <c r="I6090">
        <v>1.8948</v>
      </c>
      <c r="J6090">
        <v>1.9833000000000001</v>
      </c>
      <c r="K6090">
        <v>1.9833000000000001</v>
      </c>
      <c r="L6090">
        <v>1.8948</v>
      </c>
    </row>
    <row r="6091" spans="1:12" x14ac:dyDescent="0.25">
      <c r="A6091" t="s">
        <v>706</v>
      </c>
      <c r="B6091">
        <v>2022</v>
      </c>
      <c r="C6091" t="s">
        <v>697</v>
      </c>
      <c r="D6091">
        <v>5.4715999999999996</v>
      </c>
      <c r="E6091">
        <v>5.2537000000000003</v>
      </c>
      <c r="F6091">
        <v>4.9047999999999998</v>
      </c>
      <c r="G6091">
        <v>5.1714000000000002</v>
      </c>
      <c r="H6091">
        <v>4.7572000000000001</v>
      </c>
      <c r="I6091">
        <v>4.6844000000000001</v>
      </c>
      <c r="J6091">
        <v>5.36</v>
      </c>
      <c r="K6091">
        <v>4.6601999999999997</v>
      </c>
      <c r="L6091">
        <v>4.4513999999999996</v>
      </c>
    </row>
    <row r="6092" spans="1:12" x14ac:dyDescent="0.25">
      <c r="A6092" t="s">
        <v>708</v>
      </c>
      <c r="B6092">
        <v>2022</v>
      </c>
      <c r="C6092" t="s">
        <v>697</v>
      </c>
      <c r="D6092">
        <v>2.1850000000000001</v>
      </c>
      <c r="E6092">
        <v>2.109</v>
      </c>
      <c r="F6092">
        <v>1.976</v>
      </c>
      <c r="G6092">
        <v>2.0684999999999998</v>
      </c>
      <c r="H6092">
        <v>1.9244000000000001</v>
      </c>
      <c r="I6092">
        <v>1.8891</v>
      </c>
      <c r="J6092">
        <v>2.1461000000000001</v>
      </c>
      <c r="K6092">
        <v>1.8906000000000001</v>
      </c>
      <c r="L6092">
        <v>1.8078000000000001</v>
      </c>
    </row>
    <row r="6093" spans="1:12" x14ac:dyDescent="0.25">
      <c r="A6093" t="s">
        <v>708</v>
      </c>
      <c r="B6093">
        <v>2022</v>
      </c>
      <c r="C6093" t="s">
        <v>701</v>
      </c>
      <c r="D6093">
        <v>0.85760000000000003</v>
      </c>
      <c r="E6093">
        <v>0.85760000000000003</v>
      </c>
      <c r="F6093">
        <v>0.85760000000000003</v>
      </c>
      <c r="G6093">
        <v>0.82020000000000004</v>
      </c>
      <c r="H6093">
        <v>0.85760000000000003</v>
      </c>
      <c r="I6093">
        <v>0.82020000000000004</v>
      </c>
      <c r="J6093">
        <v>0.85760000000000003</v>
      </c>
      <c r="K6093">
        <v>0.85760000000000003</v>
      </c>
      <c r="L6093">
        <v>0.82020000000000004</v>
      </c>
    </row>
    <row r="6094" spans="1:12" x14ac:dyDescent="0.25">
      <c r="A6094" t="s">
        <v>708</v>
      </c>
      <c r="B6094">
        <v>2022</v>
      </c>
      <c r="C6094" t="s">
        <v>698</v>
      </c>
      <c r="D6094">
        <v>0.43590000000000001</v>
      </c>
      <c r="E6094">
        <v>0.43590000000000001</v>
      </c>
      <c r="F6094">
        <v>0.40489999999999998</v>
      </c>
      <c r="G6094">
        <v>0.41220000000000001</v>
      </c>
      <c r="H6094">
        <v>0.40489999999999998</v>
      </c>
      <c r="I6094">
        <v>0.38629999999999998</v>
      </c>
      <c r="J6094">
        <v>0.43590000000000001</v>
      </c>
      <c r="K6094">
        <v>0.40489999999999998</v>
      </c>
      <c r="L6094">
        <v>0.38629999999999998</v>
      </c>
    </row>
    <row r="6095" spans="1:12" x14ac:dyDescent="0.25">
      <c r="A6095" t="s">
        <v>708</v>
      </c>
      <c r="B6095">
        <v>2022</v>
      </c>
      <c r="C6095" t="s">
        <v>703</v>
      </c>
      <c r="D6095">
        <v>2.2599999999999999E-2</v>
      </c>
      <c r="E6095">
        <v>2.2599999999999999E-2</v>
      </c>
      <c r="F6095">
        <v>2.2599999999999999E-2</v>
      </c>
      <c r="G6095">
        <v>2.0299999999999999E-2</v>
      </c>
      <c r="H6095">
        <v>2.2599999999999999E-2</v>
      </c>
      <c r="I6095">
        <v>2.0299999999999999E-2</v>
      </c>
      <c r="J6095">
        <v>2.2599999999999999E-2</v>
      </c>
      <c r="K6095">
        <v>2.2599999999999999E-2</v>
      </c>
      <c r="L6095">
        <v>2.0299999999999999E-2</v>
      </c>
    </row>
    <row r="6096" spans="1:12" x14ac:dyDescent="0.25">
      <c r="A6096" t="s">
        <v>708</v>
      </c>
      <c r="B6096">
        <v>2022</v>
      </c>
      <c r="C6096" t="s">
        <v>700</v>
      </c>
      <c r="D6096">
        <v>0.68799999999999994</v>
      </c>
      <c r="E6096">
        <v>0.6119</v>
      </c>
      <c r="F6096">
        <v>0.60580000000000001</v>
      </c>
      <c r="G6096">
        <v>0.64810000000000001</v>
      </c>
      <c r="H6096">
        <v>0.55420000000000003</v>
      </c>
      <c r="I6096">
        <v>0.57830000000000004</v>
      </c>
      <c r="J6096">
        <v>0.64900000000000002</v>
      </c>
      <c r="K6096">
        <v>0.52039999999999997</v>
      </c>
      <c r="L6096">
        <v>0.497</v>
      </c>
    </row>
    <row r="6097" spans="1:12" x14ac:dyDescent="0.25">
      <c r="A6097" t="s">
        <v>708</v>
      </c>
      <c r="B6097">
        <v>2022</v>
      </c>
      <c r="C6097" t="s">
        <v>699</v>
      </c>
      <c r="D6097">
        <v>6.4699999999999994E-2</v>
      </c>
      <c r="E6097">
        <v>6.4699999999999994E-2</v>
      </c>
      <c r="F6097">
        <v>4.1200000000000001E-2</v>
      </c>
      <c r="G6097">
        <v>6.3100000000000003E-2</v>
      </c>
      <c r="H6097">
        <v>4.1200000000000001E-2</v>
      </c>
      <c r="I6097">
        <v>4.1200000000000001E-2</v>
      </c>
      <c r="J6097">
        <v>6.4699999999999994E-2</v>
      </c>
      <c r="K6097">
        <v>4.1200000000000001E-2</v>
      </c>
      <c r="L6097">
        <v>4.1200000000000001E-2</v>
      </c>
    </row>
    <row r="6098" spans="1:12" x14ac:dyDescent="0.25">
      <c r="A6098" t="s">
        <v>708</v>
      </c>
      <c r="B6098">
        <v>2022</v>
      </c>
      <c r="C6098" t="s">
        <v>702</v>
      </c>
      <c r="D6098">
        <v>0.1162</v>
      </c>
      <c r="E6098">
        <v>0.1162</v>
      </c>
      <c r="F6098">
        <v>4.3900000000000002E-2</v>
      </c>
      <c r="G6098">
        <v>0.1046</v>
      </c>
      <c r="H6098">
        <v>4.3900000000000002E-2</v>
      </c>
      <c r="I6098">
        <v>4.2700000000000002E-2</v>
      </c>
      <c r="J6098">
        <v>0.1162</v>
      </c>
      <c r="K6098">
        <v>4.3900000000000002E-2</v>
      </c>
      <c r="L6098">
        <v>4.2700000000000002E-2</v>
      </c>
    </row>
    <row r="6099" spans="1:12" x14ac:dyDescent="0.25">
      <c r="A6099" t="s">
        <v>709</v>
      </c>
      <c r="B6099">
        <v>2022</v>
      </c>
      <c r="C6099" t="s">
        <v>697</v>
      </c>
      <c r="D6099">
        <v>25.983799999999999</v>
      </c>
      <c r="E6099">
        <v>24.927</v>
      </c>
      <c r="F6099">
        <v>23.509899999999998</v>
      </c>
      <c r="G6099">
        <v>24.549399999999999</v>
      </c>
      <c r="H6099">
        <v>22.793800000000001</v>
      </c>
      <c r="I6099">
        <v>22.189499999999999</v>
      </c>
      <c r="J6099">
        <v>25.442399999999999</v>
      </c>
      <c r="K6099">
        <v>22.323499999999999</v>
      </c>
      <c r="L6099">
        <v>21.059100000000001</v>
      </c>
    </row>
    <row r="6100" spans="1:12" x14ac:dyDescent="0.25">
      <c r="A6100" t="s">
        <v>709</v>
      </c>
      <c r="B6100">
        <v>2022</v>
      </c>
      <c r="C6100" t="s">
        <v>703</v>
      </c>
      <c r="D6100">
        <v>0.31369999999999998</v>
      </c>
      <c r="E6100">
        <v>0.31369999999999998</v>
      </c>
      <c r="F6100">
        <v>0.31369999999999998</v>
      </c>
      <c r="G6100">
        <v>0.2823</v>
      </c>
      <c r="H6100">
        <v>0.31369999999999998</v>
      </c>
      <c r="I6100">
        <v>0.2823</v>
      </c>
      <c r="J6100">
        <v>0.31369999999999998</v>
      </c>
      <c r="K6100">
        <v>0.31369999999999998</v>
      </c>
      <c r="L6100">
        <v>0.2823</v>
      </c>
    </row>
    <row r="6101" spans="1:12" x14ac:dyDescent="0.25">
      <c r="A6101" t="s">
        <v>709</v>
      </c>
      <c r="B6101">
        <v>2022</v>
      </c>
      <c r="C6101" t="s">
        <v>699</v>
      </c>
      <c r="D6101">
        <v>0.8992</v>
      </c>
      <c r="E6101">
        <v>0.8992</v>
      </c>
      <c r="F6101">
        <v>0.57330000000000003</v>
      </c>
      <c r="G6101">
        <v>0.87649999999999995</v>
      </c>
      <c r="H6101">
        <v>0.57330000000000003</v>
      </c>
      <c r="I6101">
        <v>0.57330000000000003</v>
      </c>
      <c r="J6101">
        <v>0.8992</v>
      </c>
      <c r="K6101">
        <v>0.57330000000000003</v>
      </c>
      <c r="L6101">
        <v>0.57330000000000003</v>
      </c>
    </row>
    <row r="6102" spans="1:12" x14ac:dyDescent="0.25">
      <c r="A6102" t="s">
        <v>709</v>
      </c>
      <c r="B6102">
        <v>2022</v>
      </c>
      <c r="C6102" t="s">
        <v>702</v>
      </c>
      <c r="D6102">
        <v>1.6154999999999999</v>
      </c>
      <c r="E6102">
        <v>1.6154999999999999</v>
      </c>
      <c r="F6102">
        <v>0.61</v>
      </c>
      <c r="G6102">
        <v>1.454</v>
      </c>
      <c r="H6102">
        <v>0.61</v>
      </c>
      <c r="I6102">
        <v>0.59370000000000001</v>
      </c>
      <c r="J6102">
        <v>1.6154999999999999</v>
      </c>
      <c r="K6102">
        <v>0.61</v>
      </c>
      <c r="L6102">
        <v>0.59370000000000001</v>
      </c>
    </row>
    <row r="6103" spans="1:12" x14ac:dyDescent="0.25">
      <c r="A6103" t="s">
        <v>709</v>
      </c>
      <c r="B6103">
        <v>2022</v>
      </c>
      <c r="C6103" t="s">
        <v>700</v>
      </c>
      <c r="D6103">
        <v>9.5622000000000007</v>
      </c>
      <c r="E6103">
        <v>8.5053999999999998</v>
      </c>
      <c r="F6103">
        <v>8.4198000000000004</v>
      </c>
      <c r="G6103">
        <v>9.0076999999999998</v>
      </c>
      <c r="H6103">
        <v>7.7037000000000004</v>
      </c>
      <c r="I6103">
        <v>8.0383999999999993</v>
      </c>
      <c r="J6103">
        <v>9.0208999999999993</v>
      </c>
      <c r="K6103">
        <v>7.2333999999999996</v>
      </c>
      <c r="L6103">
        <v>6.9080000000000004</v>
      </c>
    </row>
    <row r="6104" spans="1:12" x14ac:dyDescent="0.25">
      <c r="A6104" t="s">
        <v>709</v>
      </c>
      <c r="B6104">
        <v>2022</v>
      </c>
      <c r="C6104" t="s">
        <v>698</v>
      </c>
      <c r="D6104">
        <v>4.4981999999999998</v>
      </c>
      <c r="E6104">
        <v>4.4981999999999998</v>
      </c>
      <c r="F6104">
        <v>4.4981999999999998</v>
      </c>
      <c r="G6104">
        <v>4.2435999999999998</v>
      </c>
      <c r="H6104">
        <v>4.4981999999999998</v>
      </c>
      <c r="I6104">
        <v>4.0164</v>
      </c>
      <c r="J6104">
        <v>4.4981999999999998</v>
      </c>
      <c r="K6104">
        <v>4.4981999999999998</v>
      </c>
      <c r="L6104">
        <v>4.0164</v>
      </c>
    </row>
    <row r="6105" spans="1:12" x14ac:dyDescent="0.25">
      <c r="A6105" t="s">
        <v>709</v>
      </c>
      <c r="B6105">
        <v>2022</v>
      </c>
      <c r="C6105" t="s">
        <v>701</v>
      </c>
      <c r="D6105">
        <v>9.0949000000000009</v>
      </c>
      <c r="E6105">
        <v>9.0949000000000009</v>
      </c>
      <c r="F6105">
        <v>9.0949000000000009</v>
      </c>
      <c r="G6105">
        <v>8.6853999999999996</v>
      </c>
      <c r="H6105">
        <v>9.0949000000000009</v>
      </c>
      <c r="I6105">
        <v>8.6853999999999996</v>
      </c>
      <c r="J6105">
        <v>9.0949000000000009</v>
      </c>
      <c r="K6105">
        <v>9.0949000000000009</v>
      </c>
      <c r="L6105">
        <v>8.6853999999999996</v>
      </c>
    </row>
    <row r="6106" spans="1:12" x14ac:dyDescent="0.25">
      <c r="A6106" t="s">
        <v>710</v>
      </c>
      <c r="B6106">
        <v>2022</v>
      </c>
      <c r="C6106" t="s">
        <v>703</v>
      </c>
      <c r="D6106">
        <v>3.9199999999999999E-2</v>
      </c>
      <c r="E6106">
        <v>3.9199999999999999E-2</v>
      </c>
      <c r="F6106">
        <v>3.9199999999999999E-2</v>
      </c>
      <c r="G6106">
        <v>3.5299999999999998E-2</v>
      </c>
      <c r="H6106">
        <v>3.9199999999999999E-2</v>
      </c>
      <c r="I6106">
        <v>3.5299999999999998E-2</v>
      </c>
      <c r="J6106">
        <v>3.9199999999999999E-2</v>
      </c>
      <c r="K6106">
        <v>3.9199999999999999E-2</v>
      </c>
      <c r="L6106">
        <v>3.5299999999999998E-2</v>
      </c>
    </row>
    <row r="6107" spans="1:12" x14ac:dyDescent="0.25">
      <c r="A6107" t="s">
        <v>710</v>
      </c>
      <c r="B6107">
        <v>2022</v>
      </c>
      <c r="C6107" t="s">
        <v>702</v>
      </c>
      <c r="D6107">
        <v>0.20169999999999999</v>
      </c>
      <c r="E6107">
        <v>0.20169999999999999</v>
      </c>
      <c r="F6107">
        <v>7.6200000000000004E-2</v>
      </c>
      <c r="G6107">
        <v>0.18160000000000001</v>
      </c>
      <c r="H6107">
        <v>7.6200000000000004E-2</v>
      </c>
      <c r="I6107">
        <v>7.4099999999999999E-2</v>
      </c>
      <c r="J6107">
        <v>0.20169999999999999</v>
      </c>
      <c r="K6107">
        <v>7.6200000000000004E-2</v>
      </c>
      <c r="L6107">
        <v>7.4099999999999999E-2</v>
      </c>
    </row>
    <row r="6108" spans="1:12" x14ac:dyDescent="0.25">
      <c r="A6108" t="s">
        <v>710</v>
      </c>
      <c r="B6108">
        <v>2022</v>
      </c>
      <c r="C6108" t="s">
        <v>697</v>
      </c>
      <c r="D6108">
        <v>3.5491999999999999</v>
      </c>
      <c r="E6108">
        <v>3.4171999999999998</v>
      </c>
      <c r="F6108">
        <v>3.1959</v>
      </c>
      <c r="G6108">
        <v>3.3574999999999999</v>
      </c>
      <c r="H6108">
        <v>3.1065</v>
      </c>
      <c r="I6108">
        <v>3.0541999999999998</v>
      </c>
      <c r="J6108">
        <v>3.4815999999999998</v>
      </c>
      <c r="K6108">
        <v>3.0478000000000001</v>
      </c>
      <c r="L6108">
        <v>2.9129999999999998</v>
      </c>
    </row>
    <row r="6109" spans="1:12" x14ac:dyDescent="0.25">
      <c r="A6109" t="s">
        <v>710</v>
      </c>
      <c r="B6109">
        <v>2022</v>
      </c>
      <c r="C6109" t="s">
        <v>698</v>
      </c>
      <c r="D6109">
        <v>0.66259999999999997</v>
      </c>
      <c r="E6109">
        <v>0.66259999999999997</v>
      </c>
      <c r="F6109">
        <v>0.61829999999999996</v>
      </c>
      <c r="G6109">
        <v>0.62590000000000001</v>
      </c>
      <c r="H6109">
        <v>0.61829999999999996</v>
      </c>
      <c r="I6109">
        <v>0.58899999999999997</v>
      </c>
      <c r="J6109">
        <v>0.66259999999999997</v>
      </c>
      <c r="K6109">
        <v>0.61829999999999996</v>
      </c>
      <c r="L6109">
        <v>0.58899999999999997</v>
      </c>
    </row>
    <row r="6110" spans="1:12" x14ac:dyDescent="0.25">
      <c r="A6110" t="s">
        <v>710</v>
      </c>
      <c r="B6110">
        <v>2022</v>
      </c>
      <c r="C6110" t="s">
        <v>699</v>
      </c>
      <c r="D6110">
        <v>0.1123</v>
      </c>
      <c r="E6110">
        <v>0.1123</v>
      </c>
      <c r="F6110">
        <v>7.1599999999999997E-2</v>
      </c>
      <c r="G6110">
        <v>0.1094</v>
      </c>
      <c r="H6110">
        <v>7.1599999999999997E-2</v>
      </c>
      <c r="I6110">
        <v>7.1599999999999997E-2</v>
      </c>
      <c r="J6110">
        <v>0.1123</v>
      </c>
      <c r="K6110">
        <v>7.1599999999999997E-2</v>
      </c>
      <c r="L6110">
        <v>7.1599999999999997E-2</v>
      </c>
    </row>
    <row r="6111" spans="1:12" x14ac:dyDescent="0.25">
      <c r="A6111" t="s">
        <v>710</v>
      </c>
      <c r="B6111">
        <v>2022</v>
      </c>
      <c r="C6111" t="s">
        <v>700</v>
      </c>
      <c r="D6111">
        <v>1.1940999999999999</v>
      </c>
      <c r="E6111">
        <v>1.0621</v>
      </c>
      <c r="F6111">
        <v>1.0513999999999999</v>
      </c>
      <c r="G6111">
        <v>1.1248</v>
      </c>
      <c r="H6111">
        <v>0.96199999999999997</v>
      </c>
      <c r="I6111">
        <v>1.0038</v>
      </c>
      <c r="J6111">
        <v>1.1264000000000001</v>
      </c>
      <c r="K6111">
        <v>0.9032</v>
      </c>
      <c r="L6111">
        <v>0.86260000000000003</v>
      </c>
    </row>
    <row r="6112" spans="1:12" x14ac:dyDescent="0.25">
      <c r="A6112" t="s">
        <v>710</v>
      </c>
      <c r="B6112">
        <v>2022</v>
      </c>
      <c r="C6112" t="s">
        <v>701</v>
      </c>
      <c r="D6112">
        <v>1.3392999999999999</v>
      </c>
      <c r="E6112">
        <v>1.3392999999999999</v>
      </c>
      <c r="F6112">
        <v>1.3392999999999999</v>
      </c>
      <c r="G6112">
        <v>1.2805</v>
      </c>
      <c r="H6112">
        <v>1.3392999999999999</v>
      </c>
      <c r="I6112">
        <v>1.2805</v>
      </c>
      <c r="J6112">
        <v>1.3392999999999999</v>
      </c>
      <c r="K6112">
        <v>1.3392999999999999</v>
      </c>
      <c r="L6112">
        <v>1.2805</v>
      </c>
    </row>
    <row r="6113" spans="1:12" x14ac:dyDescent="0.25">
      <c r="A6113" t="s">
        <v>711</v>
      </c>
      <c r="B6113">
        <v>2022</v>
      </c>
      <c r="C6113" t="s">
        <v>703</v>
      </c>
      <c r="D6113">
        <v>2.69E-2</v>
      </c>
      <c r="E6113">
        <v>2.69E-2</v>
      </c>
      <c r="F6113">
        <v>2.69E-2</v>
      </c>
      <c r="G6113">
        <v>2.4199999999999999E-2</v>
      </c>
      <c r="H6113">
        <v>2.69E-2</v>
      </c>
      <c r="I6113">
        <v>2.4199999999999999E-2</v>
      </c>
      <c r="J6113">
        <v>2.69E-2</v>
      </c>
      <c r="K6113">
        <v>2.69E-2</v>
      </c>
      <c r="L6113">
        <v>2.4199999999999999E-2</v>
      </c>
    </row>
    <row r="6114" spans="1:12" x14ac:dyDescent="0.25">
      <c r="A6114" t="s">
        <v>711</v>
      </c>
      <c r="B6114">
        <v>2022</v>
      </c>
      <c r="C6114" t="s">
        <v>697</v>
      </c>
      <c r="D6114">
        <v>2.2852999999999999</v>
      </c>
      <c r="E6114">
        <v>2.1947999999999999</v>
      </c>
      <c r="F6114">
        <v>2.0448</v>
      </c>
      <c r="G6114">
        <v>2.1613000000000002</v>
      </c>
      <c r="H6114">
        <v>1.9835</v>
      </c>
      <c r="I6114">
        <v>1.9548000000000001</v>
      </c>
      <c r="J6114">
        <v>2.2389000000000001</v>
      </c>
      <c r="K6114">
        <v>1.9432</v>
      </c>
      <c r="L6114">
        <v>1.8580000000000001</v>
      </c>
    </row>
    <row r="6115" spans="1:12" x14ac:dyDescent="0.25">
      <c r="A6115" t="s">
        <v>711</v>
      </c>
      <c r="B6115">
        <v>2022</v>
      </c>
      <c r="C6115" t="s">
        <v>699</v>
      </c>
      <c r="D6115">
        <v>7.6999999999999999E-2</v>
      </c>
      <c r="E6115">
        <v>7.6999999999999999E-2</v>
      </c>
      <c r="F6115">
        <v>4.9099999999999998E-2</v>
      </c>
      <c r="G6115">
        <v>7.4999999999999997E-2</v>
      </c>
      <c r="H6115">
        <v>4.9099999999999998E-2</v>
      </c>
      <c r="I6115">
        <v>4.9099999999999998E-2</v>
      </c>
      <c r="J6115">
        <v>7.6999999999999999E-2</v>
      </c>
      <c r="K6115">
        <v>4.9099999999999998E-2</v>
      </c>
      <c r="L6115">
        <v>4.9099999999999998E-2</v>
      </c>
    </row>
    <row r="6116" spans="1:12" x14ac:dyDescent="0.25">
      <c r="A6116" t="s">
        <v>711</v>
      </c>
      <c r="B6116">
        <v>2022</v>
      </c>
      <c r="C6116" t="s">
        <v>698</v>
      </c>
      <c r="D6116">
        <v>0.43759999999999999</v>
      </c>
      <c r="E6116">
        <v>0.43759999999999999</v>
      </c>
      <c r="F6116">
        <v>0.40899999999999997</v>
      </c>
      <c r="G6116">
        <v>0.4133</v>
      </c>
      <c r="H6116">
        <v>0.40899999999999997</v>
      </c>
      <c r="I6116">
        <v>0.38940000000000002</v>
      </c>
      <c r="J6116">
        <v>0.43759999999999999</v>
      </c>
      <c r="K6116">
        <v>0.40899999999999997</v>
      </c>
      <c r="L6116">
        <v>0.38940000000000002</v>
      </c>
    </row>
    <row r="6117" spans="1:12" x14ac:dyDescent="0.25">
      <c r="A6117" t="s">
        <v>711</v>
      </c>
      <c r="B6117">
        <v>2022</v>
      </c>
      <c r="C6117" t="s">
        <v>700</v>
      </c>
      <c r="D6117">
        <v>0.81869999999999998</v>
      </c>
      <c r="E6117">
        <v>0.72819999999999996</v>
      </c>
      <c r="F6117">
        <v>0.72089999999999999</v>
      </c>
      <c r="G6117">
        <v>0.7712</v>
      </c>
      <c r="H6117">
        <v>0.65959999999999996</v>
      </c>
      <c r="I6117">
        <v>0.68820000000000003</v>
      </c>
      <c r="J6117">
        <v>0.77229999999999999</v>
      </c>
      <c r="K6117">
        <v>0.61929999999999996</v>
      </c>
      <c r="L6117">
        <v>0.59140000000000004</v>
      </c>
    </row>
    <row r="6118" spans="1:12" x14ac:dyDescent="0.25">
      <c r="A6118" t="s">
        <v>711</v>
      </c>
      <c r="B6118">
        <v>2022</v>
      </c>
      <c r="C6118" t="s">
        <v>702</v>
      </c>
      <c r="D6118">
        <v>0.13830000000000001</v>
      </c>
      <c r="E6118">
        <v>0.13830000000000001</v>
      </c>
      <c r="F6118">
        <v>5.2200000000000003E-2</v>
      </c>
      <c r="G6118">
        <v>0.1245</v>
      </c>
      <c r="H6118">
        <v>5.2200000000000003E-2</v>
      </c>
      <c r="I6118">
        <v>5.0799999999999998E-2</v>
      </c>
      <c r="J6118">
        <v>0.13830000000000001</v>
      </c>
      <c r="K6118">
        <v>5.2200000000000003E-2</v>
      </c>
      <c r="L6118">
        <v>5.0799999999999998E-2</v>
      </c>
    </row>
    <row r="6119" spans="1:12" x14ac:dyDescent="0.25">
      <c r="A6119" t="s">
        <v>711</v>
      </c>
      <c r="B6119">
        <v>2022</v>
      </c>
      <c r="C6119" t="s">
        <v>701</v>
      </c>
      <c r="D6119">
        <v>0.78680000000000005</v>
      </c>
      <c r="E6119">
        <v>0.78680000000000005</v>
      </c>
      <c r="F6119">
        <v>0.78680000000000005</v>
      </c>
      <c r="G6119">
        <v>0.75309999999999999</v>
      </c>
      <c r="H6119">
        <v>0.78680000000000005</v>
      </c>
      <c r="I6119">
        <v>0.75309999999999999</v>
      </c>
      <c r="J6119">
        <v>0.78680000000000005</v>
      </c>
      <c r="K6119">
        <v>0.78680000000000005</v>
      </c>
      <c r="L6119">
        <v>0.75309999999999999</v>
      </c>
    </row>
    <row r="6120" spans="1:12" x14ac:dyDescent="0.25">
      <c r="A6120" t="s">
        <v>712</v>
      </c>
      <c r="B6120">
        <v>2022</v>
      </c>
      <c r="C6120" t="s">
        <v>698</v>
      </c>
      <c r="D6120">
        <v>0.1265</v>
      </c>
      <c r="E6120">
        <v>0.1265</v>
      </c>
      <c r="F6120">
        <v>0.1178</v>
      </c>
      <c r="G6120">
        <v>0.1195</v>
      </c>
      <c r="H6120">
        <v>0.1178</v>
      </c>
      <c r="I6120">
        <v>0.1123</v>
      </c>
      <c r="J6120">
        <v>0.1265</v>
      </c>
      <c r="K6120">
        <v>0.1178</v>
      </c>
      <c r="L6120">
        <v>0.1123</v>
      </c>
    </row>
    <row r="6121" spans="1:12" x14ac:dyDescent="0.25">
      <c r="A6121" t="s">
        <v>712</v>
      </c>
      <c r="B6121">
        <v>2022</v>
      </c>
      <c r="C6121" t="s">
        <v>697</v>
      </c>
      <c r="D6121">
        <v>0.67889999999999995</v>
      </c>
      <c r="E6121">
        <v>0.65490000000000004</v>
      </c>
      <c r="F6121">
        <v>0.61409999999999998</v>
      </c>
      <c r="G6121">
        <v>0.64259999999999995</v>
      </c>
      <c r="H6121">
        <v>0.59789999999999999</v>
      </c>
      <c r="I6121">
        <v>0.58709999999999996</v>
      </c>
      <c r="J6121">
        <v>0.66659999999999997</v>
      </c>
      <c r="K6121">
        <v>0.58720000000000006</v>
      </c>
      <c r="L6121">
        <v>0.56140000000000001</v>
      </c>
    </row>
    <row r="6122" spans="1:12" x14ac:dyDescent="0.25">
      <c r="A6122" t="s">
        <v>712</v>
      </c>
      <c r="B6122">
        <v>2022</v>
      </c>
      <c r="C6122" t="s">
        <v>702</v>
      </c>
      <c r="D6122">
        <v>3.6600000000000001E-2</v>
      </c>
      <c r="E6122">
        <v>3.6600000000000001E-2</v>
      </c>
      <c r="F6122">
        <v>1.38E-2</v>
      </c>
      <c r="G6122">
        <v>3.2899999999999999E-2</v>
      </c>
      <c r="H6122">
        <v>1.38E-2</v>
      </c>
      <c r="I6122">
        <v>1.35E-2</v>
      </c>
      <c r="J6122">
        <v>3.6600000000000001E-2</v>
      </c>
      <c r="K6122">
        <v>1.38E-2</v>
      </c>
      <c r="L6122">
        <v>1.35E-2</v>
      </c>
    </row>
    <row r="6123" spans="1:12" x14ac:dyDescent="0.25">
      <c r="A6123" t="s">
        <v>712</v>
      </c>
      <c r="B6123">
        <v>2022</v>
      </c>
      <c r="C6123" t="s">
        <v>699</v>
      </c>
      <c r="D6123">
        <v>2.0400000000000001E-2</v>
      </c>
      <c r="E6123">
        <v>2.0400000000000001E-2</v>
      </c>
      <c r="F6123">
        <v>1.2999999999999999E-2</v>
      </c>
      <c r="G6123">
        <v>1.9900000000000001E-2</v>
      </c>
      <c r="H6123">
        <v>1.2999999999999999E-2</v>
      </c>
      <c r="I6123">
        <v>1.2999999999999999E-2</v>
      </c>
      <c r="J6123">
        <v>2.0400000000000001E-2</v>
      </c>
      <c r="K6123">
        <v>1.2999999999999999E-2</v>
      </c>
      <c r="L6123">
        <v>1.2999999999999999E-2</v>
      </c>
    </row>
    <row r="6124" spans="1:12" x14ac:dyDescent="0.25">
      <c r="A6124" t="s">
        <v>712</v>
      </c>
      <c r="B6124">
        <v>2022</v>
      </c>
      <c r="C6124" t="s">
        <v>701</v>
      </c>
      <c r="D6124">
        <v>0.27160000000000001</v>
      </c>
      <c r="E6124">
        <v>0.27160000000000001</v>
      </c>
      <c r="F6124">
        <v>0.27160000000000001</v>
      </c>
      <c r="G6124">
        <v>0.25979999999999998</v>
      </c>
      <c r="H6124">
        <v>0.27160000000000001</v>
      </c>
      <c r="I6124">
        <v>0.25979999999999998</v>
      </c>
      <c r="J6124">
        <v>0.27160000000000001</v>
      </c>
      <c r="K6124">
        <v>0.27160000000000001</v>
      </c>
      <c r="L6124">
        <v>0.25979999999999998</v>
      </c>
    </row>
    <row r="6125" spans="1:12" x14ac:dyDescent="0.25">
      <c r="A6125" t="s">
        <v>712</v>
      </c>
      <c r="B6125">
        <v>2022</v>
      </c>
      <c r="C6125" t="s">
        <v>703</v>
      </c>
      <c r="D6125">
        <v>7.1000000000000004E-3</v>
      </c>
      <c r="E6125">
        <v>7.1000000000000004E-3</v>
      </c>
      <c r="F6125">
        <v>7.1000000000000004E-3</v>
      </c>
      <c r="G6125">
        <v>6.4000000000000003E-3</v>
      </c>
      <c r="H6125">
        <v>7.1000000000000004E-3</v>
      </c>
      <c r="I6125">
        <v>6.4000000000000003E-3</v>
      </c>
      <c r="J6125">
        <v>7.1000000000000004E-3</v>
      </c>
      <c r="K6125">
        <v>7.1000000000000004E-3</v>
      </c>
      <c r="L6125">
        <v>6.4000000000000003E-3</v>
      </c>
    </row>
    <row r="6126" spans="1:12" x14ac:dyDescent="0.25">
      <c r="A6126" t="s">
        <v>712</v>
      </c>
      <c r="B6126">
        <v>2022</v>
      </c>
      <c r="C6126" t="s">
        <v>700</v>
      </c>
      <c r="D6126">
        <v>0.2167</v>
      </c>
      <c r="E6126">
        <v>0.19270000000000001</v>
      </c>
      <c r="F6126">
        <v>0.1908</v>
      </c>
      <c r="G6126">
        <v>0.2041</v>
      </c>
      <c r="H6126">
        <v>0.17460000000000001</v>
      </c>
      <c r="I6126">
        <v>0.18210000000000001</v>
      </c>
      <c r="J6126">
        <v>0.2044</v>
      </c>
      <c r="K6126">
        <v>0.16389999999999999</v>
      </c>
      <c r="L6126">
        <v>0.1565</v>
      </c>
    </row>
    <row r="6127" spans="1:12" x14ac:dyDescent="0.25">
      <c r="A6127" t="s">
        <v>713</v>
      </c>
      <c r="B6127">
        <v>2022</v>
      </c>
      <c r="C6127" t="s">
        <v>701</v>
      </c>
      <c r="D6127">
        <v>6.4916</v>
      </c>
      <c r="E6127">
        <v>6.4916</v>
      </c>
      <c r="F6127">
        <v>6.4916</v>
      </c>
      <c r="G6127">
        <v>6.2072000000000003</v>
      </c>
      <c r="H6127">
        <v>6.4916</v>
      </c>
      <c r="I6127">
        <v>6.2072000000000003</v>
      </c>
      <c r="J6127">
        <v>6.4916</v>
      </c>
      <c r="K6127">
        <v>6.4916</v>
      </c>
      <c r="L6127">
        <v>6.2072000000000003</v>
      </c>
    </row>
    <row r="6128" spans="1:12" x14ac:dyDescent="0.25">
      <c r="A6128" t="s">
        <v>713</v>
      </c>
      <c r="B6128">
        <v>2022</v>
      </c>
      <c r="C6128" t="s">
        <v>697</v>
      </c>
      <c r="D6128">
        <v>16.347999999999999</v>
      </c>
      <c r="E6128">
        <v>15.749700000000001</v>
      </c>
      <c r="F6128">
        <v>14.7631</v>
      </c>
      <c r="G6128">
        <v>15.469200000000001</v>
      </c>
      <c r="H6128">
        <v>14.3576</v>
      </c>
      <c r="I6128">
        <v>14.108000000000001</v>
      </c>
      <c r="J6128">
        <v>16.041499999999999</v>
      </c>
      <c r="K6128">
        <v>14.0914</v>
      </c>
      <c r="L6128">
        <v>13.4679</v>
      </c>
    </row>
    <row r="6129" spans="1:12" x14ac:dyDescent="0.25">
      <c r="A6129" t="s">
        <v>713</v>
      </c>
      <c r="B6129">
        <v>2022</v>
      </c>
      <c r="C6129" t="s">
        <v>702</v>
      </c>
      <c r="D6129">
        <v>0.91469999999999996</v>
      </c>
      <c r="E6129">
        <v>0.91469999999999996</v>
      </c>
      <c r="F6129">
        <v>0.34539999999999998</v>
      </c>
      <c r="G6129">
        <v>0.82320000000000004</v>
      </c>
      <c r="H6129">
        <v>0.34539999999999998</v>
      </c>
      <c r="I6129">
        <v>0.3362</v>
      </c>
      <c r="J6129">
        <v>0.91469999999999996</v>
      </c>
      <c r="K6129">
        <v>0.34539999999999998</v>
      </c>
      <c r="L6129">
        <v>0.3362</v>
      </c>
    </row>
    <row r="6130" spans="1:12" x14ac:dyDescent="0.25">
      <c r="A6130" t="s">
        <v>713</v>
      </c>
      <c r="B6130">
        <v>2022</v>
      </c>
      <c r="C6130" t="s">
        <v>699</v>
      </c>
      <c r="D6130">
        <v>0.5091</v>
      </c>
      <c r="E6130">
        <v>0.5091</v>
      </c>
      <c r="F6130">
        <v>0.3246</v>
      </c>
      <c r="G6130">
        <v>0.49619999999999997</v>
      </c>
      <c r="H6130">
        <v>0.3246</v>
      </c>
      <c r="I6130">
        <v>0.3246</v>
      </c>
      <c r="J6130">
        <v>0.5091</v>
      </c>
      <c r="K6130">
        <v>0.3246</v>
      </c>
      <c r="L6130">
        <v>0.3246</v>
      </c>
    </row>
    <row r="6131" spans="1:12" x14ac:dyDescent="0.25">
      <c r="A6131" t="s">
        <v>713</v>
      </c>
      <c r="B6131">
        <v>2022</v>
      </c>
      <c r="C6131" t="s">
        <v>698</v>
      </c>
      <c r="D6131">
        <v>2.8410000000000002</v>
      </c>
      <c r="E6131">
        <v>2.8410000000000002</v>
      </c>
      <c r="F6131">
        <v>2.6568000000000001</v>
      </c>
      <c r="G6131">
        <v>2.6827000000000001</v>
      </c>
      <c r="H6131">
        <v>2.6568000000000001</v>
      </c>
      <c r="I6131">
        <v>2.5289999999999999</v>
      </c>
      <c r="J6131">
        <v>2.8410000000000002</v>
      </c>
      <c r="K6131">
        <v>2.6568000000000001</v>
      </c>
      <c r="L6131">
        <v>2.5289999999999999</v>
      </c>
    </row>
    <row r="6132" spans="1:12" x14ac:dyDescent="0.25">
      <c r="A6132" t="s">
        <v>713</v>
      </c>
      <c r="B6132">
        <v>2022</v>
      </c>
      <c r="C6132" t="s">
        <v>700</v>
      </c>
      <c r="D6132">
        <v>5.4139999999999997</v>
      </c>
      <c r="E6132">
        <v>4.8155999999999999</v>
      </c>
      <c r="F6132">
        <v>4.7671000000000001</v>
      </c>
      <c r="G6132">
        <v>5.0999999999999996</v>
      </c>
      <c r="H6132">
        <v>4.3616999999999999</v>
      </c>
      <c r="I6132">
        <v>4.5511999999999997</v>
      </c>
      <c r="J6132">
        <v>5.1074999999999999</v>
      </c>
      <c r="K6132">
        <v>4.0953999999999997</v>
      </c>
      <c r="L6132">
        <v>3.9112</v>
      </c>
    </row>
    <row r="6133" spans="1:12" x14ac:dyDescent="0.25">
      <c r="A6133" t="s">
        <v>713</v>
      </c>
      <c r="B6133">
        <v>2022</v>
      </c>
      <c r="C6133" t="s">
        <v>703</v>
      </c>
      <c r="D6133">
        <v>0.17760000000000001</v>
      </c>
      <c r="E6133">
        <v>0.17760000000000001</v>
      </c>
      <c r="F6133">
        <v>0.17760000000000001</v>
      </c>
      <c r="G6133">
        <v>0.1598</v>
      </c>
      <c r="H6133">
        <v>0.17760000000000001</v>
      </c>
      <c r="I6133">
        <v>0.1598</v>
      </c>
      <c r="J6133">
        <v>0.17760000000000001</v>
      </c>
      <c r="K6133">
        <v>0.17760000000000001</v>
      </c>
      <c r="L6133">
        <v>0.1598</v>
      </c>
    </row>
    <row r="6134" spans="1:12" x14ac:dyDescent="0.25">
      <c r="A6134" t="s">
        <v>714</v>
      </c>
      <c r="B6134">
        <v>2022</v>
      </c>
      <c r="C6134" t="s">
        <v>701</v>
      </c>
      <c r="D6134">
        <v>2.8740000000000001</v>
      </c>
      <c r="E6134">
        <v>2.8740000000000001</v>
      </c>
      <c r="F6134">
        <v>2.8740000000000001</v>
      </c>
      <c r="G6134">
        <v>2.7477</v>
      </c>
      <c r="H6134">
        <v>2.8740000000000001</v>
      </c>
      <c r="I6134">
        <v>2.7477</v>
      </c>
      <c r="J6134">
        <v>2.8740000000000001</v>
      </c>
      <c r="K6134">
        <v>2.8740000000000001</v>
      </c>
      <c r="L6134">
        <v>2.7477</v>
      </c>
    </row>
    <row r="6135" spans="1:12" x14ac:dyDescent="0.25">
      <c r="A6135" t="s">
        <v>714</v>
      </c>
      <c r="B6135">
        <v>2022</v>
      </c>
      <c r="C6135" t="s">
        <v>697</v>
      </c>
      <c r="D6135">
        <v>7.5408999999999997</v>
      </c>
      <c r="E6135">
        <v>7.2686999999999999</v>
      </c>
      <c r="F6135">
        <v>6.8011999999999997</v>
      </c>
      <c r="G6135">
        <v>7.1353999999999997</v>
      </c>
      <c r="H6135">
        <v>6.6167999999999996</v>
      </c>
      <c r="I6135">
        <v>6.5004999999999997</v>
      </c>
      <c r="J6135">
        <v>7.4015000000000004</v>
      </c>
      <c r="K6135">
        <v>6.4957000000000003</v>
      </c>
      <c r="L6135">
        <v>6.2093999999999996</v>
      </c>
    </row>
    <row r="6136" spans="1:12" x14ac:dyDescent="0.25">
      <c r="A6136" t="s">
        <v>714</v>
      </c>
      <c r="B6136">
        <v>2022</v>
      </c>
      <c r="C6136" t="s">
        <v>699</v>
      </c>
      <c r="D6136">
        <v>0.2316</v>
      </c>
      <c r="E6136">
        <v>0.2316</v>
      </c>
      <c r="F6136">
        <v>0.14760000000000001</v>
      </c>
      <c r="G6136">
        <v>0.22570000000000001</v>
      </c>
      <c r="H6136">
        <v>0.14760000000000001</v>
      </c>
      <c r="I6136">
        <v>0.14760000000000001</v>
      </c>
      <c r="J6136">
        <v>0.2316</v>
      </c>
      <c r="K6136">
        <v>0.14760000000000001</v>
      </c>
      <c r="L6136">
        <v>0.14760000000000001</v>
      </c>
    </row>
    <row r="6137" spans="1:12" x14ac:dyDescent="0.25">
      <c r="A6137" t="s">
        <v>714</v>
      </c>
      <c r="B6137">
        <v>2022</v>
      </c>
      <c r="C6137" t="s">
        <v>702</v>
      </c>
      <c r="D6137">
        <v>0.41599999999999998</v>
      </c>
      <c r="E6137">
        <v>0.41599999999999998</v>
      </c>
      <c r="F6137">
        <v>0.15709999999999999</v>
      </c>
      <c r="G6137">
        <v>0.37440000000000001</v>
      </c>
      <c r="H6137">
        <v>0.15709999999999999</v>
      </c>
      <c r="I6137">
        <v>0.15290000000000001</v>
      </c>
      <c r="J6137">
        <v>0.41599999999999998</v>
      </c>
      <c r="K6137">
        <v>0.15709999999999999</v>
      </c>
      <c r="L6137">
        <v>0.15290000000000001</v>
      </c>
    </row>
    <row r="6138" spans="1:12" x14ac:dyDescent="0.25">
      <c r="A6138" t="s">
        <v>714</v>
      </c>
      <c r="B6138">
        <v>2022</v>
      </c>
      <c r="C6138" t="s">
        <v>703</v>
      </c>
      <c r="D6138">
        <v>8.0799999999999997E-2</v>
      </c>
      <c r="E6138">
        <v>8.0799999999999997E-2</v>
      </c>
      <c r="F6138">
        <v>8.0799999999999997E-2</v>
      </c>
      <c r="G6138">
        <v>7.2700000000000001E-2</v>
      </c>
      <c r="H6138">
        <v>8.0799999999999997E-2</v>
      </c>
      <c r="I6138">
        <v>7.2700000000000001E-2</v>
      </c>
      <c r="J6138">
        <v>8.0799999999999997E-2</v>
      </c>
      <c r="K6138">
        <v>8.0799999999999997E-2</v>
      </c>
      <c r="L6138">
        <v>7.2700000000000001E-2</v>
      </c>
    </row>
    <row r="6139" spans="1:12" x14ac:dyDescent="0.25">
      <c r="A6139" t="s">
        <v>714</v>
      </c>
      <c r="B6139">
        <v>2022</v>
      </c>
      <c r="C6139" t="s">
        <v>700</v>
      </c>
      <c r="D6139">
        <v>2.4624000000000001</v>
      </c>
      <c r="E6139">
        <v>2.1903000000000001</v>
      </c>
      <c r="F6139">
        <v>2.1682000000000001</v>
      </c>
      <c r="G6139">
        <v>2.3195999999999999</v>
      </c>
      <c r="H6139">
        <v>1.9838</v>
      </c>
      <c r="I6139">
        <v>2.0699999999999998</v>
      </c>
      <c r="J6139">
        <v>2.323</v>
      </c>
      <c r="K6139">
        <v>1.8627</v>
      </c>
      <c r="L6139">
        <v>1.7788999999999999</v>
      </c>
    </row>
    <row r="6140" spans="1:12" x14ac:dyDescent="0.25">
      <c r="A6140" t="s">
        <v>714</v>
      </c>
      <c r="B6140">
        <v>2022</v>
      </c>
      <c r="C6140" t="s">
        <v>698</v>
      </c>
      <c r="D6140">
        <v>1.476</v>
      </c>
      <c r="E6140">
        <v>1.476</v>
      </c>
      <c r="F6140">
        <v>1.3734</v>
      </c>
      <c r="G6140">
        <v>1.3952</v>
      </c>
      <c r="H6140">
        <v>1.3734</v>
      </c>
      <c r="I6140">
        <v>1.3096000000000001</v>
      </c>
      <c r="J6140">
        <v>1.476</v>
      </c>
      <c r="K6140">
        <v>1.3734</v>
      </c>
      <c r="L6140">
        <v>1.3096000000000001</v>
      </c>
    </row>
    <row r="6141" spans="1:12" x14ac:dyDescent="0.25">
      <c r="A6141" t="s">
        <v>715</v>
      </c>
      <c r="B6141">
        <v>2022</v>
      </c>
      <c r="C6141" t="s">
        <v>702</v>
      </c>
      <c r="D6141">
        <v>5.3400000000000003E-2</v>
      </c>
      <c r="E6141">
        <v>5.3400000000000003E-2</v>
      </c>
      <c r="F6141">
        <v>2.0199999999999999E-2</v>
      </c>
      <c r="G6141">
        <v>4.8099999999999997E-2</v>
      </c>
      <c r="H6141">
        <v>2.0199999999999999E-2</v>
      </c>
      <c r="I6141">
        <v>1.9599999999999999E-2</v>
      </c>
      <c r="J6141">
        <v>5.3400000000000003E-2</v>
      </c>
      <c r="K6141">
        <v>2.0199999999999999E-2</v>
      </c>
      <c r="L6141">
        <v>1.9599999999999999E-2</v>
      </c>
    </row>
    <row r="6142" spans="1:12" x14ac:dyDescent="0.25">
      <c r="A6142" t="s">
        <v>715</v>
      </c>
      <c r="B6142">
        <v>2022</v>
      </c>
      <c r="C6142" t="s">
        <v>700</v>
      </c>
      <c r="D6142">
        <v>0.316</v>
      </c>
      <c r="E6142">
        <v>0.28110000000000002</v>
      </c>
      <c r="F6142">
        <v>0.27829999999999999</v>
      </c>
      <c r="G6142">
        <v>0.29770000000000002</v>
      </c>
      <c r="H6142">
        <v>0.25459999999999999</v>
      </c>
      <c r="I6142">
        <v>0.26569999999999999</v>
      </c>
      <c r="J6142">
        <v>0.29809999999999998</v>
      </c>
      <c r="K6142">
        <v>0.23910000000000001</v>
      </c>
      <c r="L6142">
        <v>0.2283</v>
      </c>
    </row>
    <row r="6143" spans="1:12" x14ac:dyDescent="0.25">
      <c r="A6143" t="s">
        <v>715</v>
      </c>
      <c r="B6143">
        <v>2022</v>
      </c>
      <c r="C6143" t="s">
        <v>703</v>
      </c>
      <c r="D6143">
        <v>1.04E-2</v>
      </c>
      <c r="E6143">
        <v>1.04E-2</v>
      </c>
      <c r="F6143">
        <v>1.04E-2</v>
      </c>
      <c r="G6143">
        <v>9.2999999999999992E-3</v>
      </c>
      <c r="H6143">
        <v>1.04E-2</v>
      </c>
      <c r="I6143">
        <v>9.2999999999999992E-3</v>
      </c>
      <c r="J6143">
        <v>1.04E-2</v>
      </c>
      <c r="K6143">
        <v>1.04E-2</v>
      </c>
      <c r="L6143">
        <v>9.2999999999999992E-3</v>
      </c>
    </row>
    <row r="6144" spans="1:12" x14ac:dyDescent="0.25">
      <c r="A6144" t="s">
        <v>715</v>
      </c>
      <c r="B6144">
        <v>2022</v>
      </c>
      <c r="C6144" t="s">
        <v>699</v>
      </c>
      <c r="D6144">
        <v>2.9700000000000001E-2</v>
      </c>
      <c r="E6144">
        <v>2.9700000000000001E-2</v>
      </c>
      <c r="F6144">
        <v>1.89E-2</v>
      </c>
      <c r="G6144">
        <v>2.9000000000000001E-2</v>
      </c>
      <c r="H6144">
        <v>1.89E-2</v>
      </c>
      <c r="I6144">
        <v>1.89E-2</v>
      </c>
      <c r="J6144">
        <v>2.9700000000000001E-2</v>
      </c>
      <c r="K6144">
        <v>1.89E-2</v>
      </c>
      <c r="L6144">
        <v>1.89E-2</v>
      </c>
    </row>
    <row r="6145" spans="1:12" x14ac:dyDescent="0.25">
      <c r="A6145" t="s">
        <v>715</v>
      </c>
      <c r="B6145">
        <v>2022</v>
      </c>
      <c r="C6145" t="s">
        <v>698</v>
      </c>
      <c r="D6145">
        <v>0.15529999999999999</v>
      </c>
      <c r="E6145">
        <v>0.15529999999999999</v>
      </c>
      <c r="F6145">
        <v>0.1457</v>
      </c>
      <c r="G6145">
        <v>0.14660000000000001</v>
      </c>
      <c r="H6145">
        <v>0.1457</v>
      </c>
      <c r="I6145">
        <v>0.13850000000000001</v>
      </c>
      <c r="J6145">
        <v>0.15529999999999999</v>
      </c>
      <c r="K6145">
        <v>0.1457</v>
      </c>
      <c r="L6145">
        <v>0.13850000000000001</v>
      </c>
    </row>
    <row r="6146" spans="1:12" x14ac:dyDescent="0.25">
      <c r="A6146" t="s">
        <v>715</v>
      </c>
      <c r="B6146">
        <v>2022</v>
      </c>
      <c r="C6146" t="s">
        <v>697</v>
      </c>
      <c r="D6146">
        <v>0.8861</v>
      </c>
      <c r="E6146">
        <v>0.85109999999999997</v>
      </c>
      <c r="F6146">
        <v>0.79459999999999997</v>
      </c>
      <c r="G6146">
        <v>0.83760000000000001</v>
      </c>
      <c r="H6146">
        <v>0.77100000000000002</v>
      </c>
      <c r="I6146">
        <v>0.75900000000000001</v>
      </c>
      <c r="J6146">
        <v>0.86819999999999997</v>
      </c>
      <c r="K6146">
        <v>0.75539999999999996</v>
      </c>
      <c r="L6146">
        <v>0.72160000000000002</v>
      </c>
    </row>
    <row r="6147" spans="1:12" x14ac:dyDescent="0.25">
      <c r="A6147" t="s">
        <v>715</v>
      </c>
      <c r="B6147">
        <v>2022</v>
      </c>
      <c r="C6147" t="s">
        <v>701</v>
      </c>
      <c r="D6147">
        <v>0.32119999999999999</v>
      </c>
      <c r="E6147">
        <v>0.32119999999999999</v>
      </c>
      <c r="F6147">
        <v>0.32119999999999999</v>
      </c>
      <c r="G6147">
        <v>0.30690000000000001</v>
      </c>
      <c r="H6147">
        <v>0.32119999999999999</v>
      </c>
      <c r="I6147">
        <v>0.30690000000000001</v>
      </c>
      <c r="J6147">
        <v>0.32119999999999999</v>
      </c>
      <c r="K6147">
        <v>0.32119999999999999</v>
      </c>
      <c r="L6147">
        <v>0.30690000000000001</v>
      </c>
    </row>
    <row r="6148" spans="1:12" x14ac:dyDescent="0.25">
      <c r="A6148" t="s">
        <v>716</v>
      </c>
      <c r="B6148">
        <v>2022</v>
      </c>
      <c r="C6148" t="s">
        <v>698</v>
      </c>
      <c r="D6148">
        <v>0.21870000000000001</v>
      </c>
      <c r="E6148">
        <v>0.21870000000000001</v>
      </c>
      <c r="F6148">
        <v>0.2041</v>
      </c>
      <c r="G6148">
        <v>0.20660000000000001</v>
      </c>
      <c r="H6148">
        <v>0.2041</v>
      </c>
      <c r="I6148">
        <v>0.19439999999999999</v>
      </c>
      <c r="J6148">
        <v>0.21870000000000001</v>
      </c>
      <c r="K6148">
        <v>0.2041</v>
      </c>
      <c r="L6148">
        <v>0.19439999999999999</v>
      </c>
    </row>
    <row r="6149" spans="1:12" x14ac:dyDescent="0.25">
      <c r="A6149" t="s">
        <v>716</v>
      </c>
      <c r="B6149">
        <v>2022</v>
      </c>
      <c r="C6149" t="s">
        <v>701</v>
      </c>
      <c r="D6149">
        <v>0.4269</v>
      </c>
      <c r="E6149">
        <v>0.4269</v>
      </c>
      <c r="F6149">
        <v>0.4269</v>
      </c>
      <c r="G6149">
        <v>0.40799999999999997</v>
      </c>
      <c r="H6149">
        <v>0.4269</v>
      </c>
      <c r="I6149">
        <v>0.40799999999999997</v>
      </c>
      <c r="J6149">
        <v>0.4269</v>
      </c>
      <c r="K6149">
        <v>0.4269</v>
      </c>
      <c r="L6149">
        <v>0.40799999999999997</v>
      </c>
    </row>
    <row r="6150" spans="1:12" x14ac:dyDescent="0.25">
      <c r="A6150" t="s">
        <v>716</v>
      </c>
      <c r="B6150">
        <v>2022</v>
      </c>
      <c r="C6150" t="s">
        <v>703</v>
      </c>
      <c r="D6150">
        <v>1.2999999999999999E-2</v>
      </c>
      <c r="E6150">
        <v>1.2999999999999999E-2</v>
      </c>
      <c r="F6150">
        <v>1.2999999999999999E-2</v>
      </c>
      <c r="G6150">
        <v>1.17E-2</v>
      </c>
      <c r="H6150">
        <v>1.2999999999999999E-2</v>
      </c>
      <c r="I6150">
        <v>1.17E-2</v>
      </c>
      <c r="J6150">
        <v>1.2999999999999999E-2</v>
      </c>
      <c r="K6150">
        <v>1.2999999999999999E-2</v>
      </c>
      <c r="L6150">
        <v>1.17E-2</v>
      </c>
    </row>
    <row r="6151" spans="1:12" x14ac:dyDescent="0.25">
      <c r="A6151" t="s">
        <v>716</v>
      </c>
      <c r="B6151">
        <v>2022</v>
      </c>
      <c r="C6151" t="s">
        <v>699</v>
      </c>
      <c r="D6151">
        <v>3.73E-2</v>
      </c>
      <c r="E6151">
        <v>3.73E-2</v>
      </c>
      <c r="F6151">
        <v>2.3800000000000002E-2</v>
      </c>
      <c r="G6151">
        <v>3.6400000000000002E-2</v>
      </c>
      <c r="H6151">
        <v>2.3800000000000002E-2</v>
      </c>
      <c r="I6151">
        <v>2.3800000000000002E-2</v>
      </c>
      <c r="J6151">
        <v>3.73E-2</v>
      </c>
      <c r="K6151">
        <v>2.3800000000000002E-2</v>
      </c>
      <c r="L6151">
        <v>2.3800000000000002E-2</v>
      </c>
    </row>
    <row r="6152" spans="1:12" x14ac:dyDescent="0.25">
      <c r="A6152" t="s">
        <v>716</v>
      </c>
      <c r="B6152">
        <v>2022</v>
      </c>
      <c r="C6152" t="s">
        <v>702</v>
      </c>
      <c r="D6152">
        <v>6.7000000000000004E-2</v>
      </c>
      <c r="E6152">
        <v>6.7000000000000004E-2</v>
      </c>
      <c r="F6152">
        <v>2.53E-2</v>
      </c>
      <c r="G6152">
        <v>6.0299999999999999E-2</v>
      </c>
      <c r="H6152">
        <v>2.53E-2</v>
      </c>
      <c r="I6152">
        <v>2.46E-2</v>
      </c>
      <c r="J6152">
        <v>6.7000000000000004E-2</v>
      </c>
      <c r="K6152">
        <v>2.53E-2</v>
      </c>
      <c r="L6152">
        <v>2.46E-2</v>
      </c>
    </row>
    <row r="6153" spans="1:12" x14ac:dyDescent="0.25">
      <c r="A6153" t="s">
        <v>716</v>
      </c>
      <c r="B6153">
        <v>2022</v>
      </c>
      <c r="C6153" t="s">
        <v>700</v>
      </c>
      <c r="D6153">
        <v>0.3967</v>
      </c>
      <c r="E6153">
        <v>0.35289999999999999</v>
      </c>
      <c r="F6153">
        <v>0.3493</v>
      </c>
      <c r="G6153">
        <v>0.37369999999999998</v>
      </c>
      <c r="H6153">
        <v>0.3196</v>
      </c>
      <c r="I6153">
        <v>0.33350000000000002</v>
      </c>
      <c r="J6153">
        <v>0.37430000000000002</v>
      </c>
      <c r="K6153">
        <v>0.30009999999999998</v>
      </c>
      <c r="L6153">
        <v>0.28660000000000002</v>
      </c>
    </row>
    <row r="6154" spans="1:12" x14ac:dyDescent="0.25">
      <c r="A6154" t="s">
        <v>716</v>
      </c>
      <c r="B6154">
        <v>2022</v>
      </c>
      <c r="C6154" t="s">
        <v>697</v>
      </c>
      <c r="D6154">
        <v>1.1596</v>
      </c>
      <c r="E6154">
        <v>1.1157999999999999</v>
      </c>
      <c r="F6154">
        <v>1.0424</v>
      </c>
      <c r="G6154">
        <v>1.0967</v>
      </c>
      <c r="H6154">
        <v>1.0126999999999999</v>
      </c>
      <c r="I6154">
        <v>0.99609999999999999</v>
      </c>
      <c r="J6154">
        <v>1.1372</v>
      </c>
      <c r="K6154">
        <v>0.99319999999999997</v>
      </c>
      <c r="L6154">
        <v>0.94920000000000004</v>
      </c>
    </row>
    <row r="6155" spans="1:12" x14ac:dyDescent="0.25">
      <c r="A6155" t="s">
        <v>717</v>
      </c>
      <c r="B6155">
        <v>2022</v>
      </c>
      <c r="C6155" t="s">
        <v>700</v>
      </c>
      <c r="D6155">
        <v>2.9508000000000001</v>
      </c>
      <c r="E6155">
        <v>2.6246</v>
      </c>
      <c r="F6155">
        <v>2.5981999999999998</v>
      </c>
      <c r="G6155">
        <v>2.7795999999999998</v>
      </c>
      <c r="H6155">
        <v>2.3772000000000002</v>
      </c>
      <c r="I6155">
        <v>2.4805000000000001</v>
      </c>
      <c r="J6155">
        <v>2.7837000000000001</v>
      </c>
      <c r="K6155">
        <v>2.2321</v>
      </c>
      <c r="L6155">
        <v>2.1316999999999999</v>
      </c>
    </row>
    <row r="6156" spans="1:12" x14ac:dyDescent="0.25">
      <c r="A6156" t="s">
        <v>717</v>
      </c>
      <c r="B6156">
        <v>2022</v>
      </c>
      <c r="C6156" t="s">
        <v>699</v>
      </c>
      <c r="D6156">
        <v>0.27750000000000002</v>
      </c>
      <c r="E6156">
        <v>0.27750000000000002</v>
      </c>
      <c r="F6156">
        <v>0.1769</v>
      </c>
      <c r="G6156">
        <v>0.27050000000000002</v>
      </c>
      <c r="H6156">
        <v>0.1769</v>
      </c>
      <c r="I6156">
        <v>0.1769</v>
      </c>
      <c r="J6156">
        <v>0.27750000000000002</v>
      </c>
      <c r="K6156">
        <v>0.1769</v>
      </c>
      <c r="L6156">
        <v>0.1769</v>
      </c>
    </row>
    <row r="6157" spans="1:12" x14ac:dyDescent="0.25">
      <c r="A6157" t="s">
        <v>717</v>
      </c>
      <c r="B6157">
        <v>2022</v>
      </c>
      <c r="C6157" t="s">
        <v>702</v>
      </c>
      <c r="D6157">
        <v>0.4985</v>
      </c>
      <c r="E6157">
        <v>0.4985</v>
      </c>
      <c r="F6157">
        <v>0.18820000000000001</v>
      </c>
      <c r="G6157">
        <v>0.44869999999999999</v>
      </c>
      <c r="H6157">
        <v>0.18820000000000001</v>
      </c>
      <c r="I6157">
        <v>0.1832</v>
      </c>
      <c r="J6157">
        <v>0.4985</v>
      </c>
      <c r="K6157">
        <v>0.18820000000000001</v>
      </c>
      <c r="L6157">
        <v>0.1832</v>
      </c>
    </row>
    <row r="6158" spans="1:12" x14ac:dyDescent="0.25">
      <c r="A6158" t="s">
        <v>717</v>
      </c>
      <c r="B6158">
        <v>2022</v>
      </c>
      <c r="C6158" t="s">
        <v>697</v>
      </c>
      <c r="D6158">
        <v>8.7222000000000008</v>
      </c>
      <c r="E6158">
        <v>8.3961000000000006</v>
      </c>
      <c r="F6158">
        <v>7.8592000000000004</v>
      </c>
      <c r="G6158">
        <v>8.2490000000000006</v>
      </c>
      <c r="H6158">
        <v>7.6382000000000003</v>
      </c>
      <c r="I6158">
        <v>7.5077999999999996</v>
      </c>
      <c r="J6158">
        <v>8.5551999999999992</v>
      </c>
      <c r="K6158">
        <v>7.4931000000000001</v>
      </c>
      <c r="L6158">
        <v>7.1589</v>
      </c>
    </row>
    <row r="6159" spans="1:12" x14ac:dyDescent="0.25">
      <c r="A6159" t="s">
        <v>717</v>
      </c>
      <c r="B6159">
        <v>2022</v>
      </c>
      <c r="C6159" t="s">
        <v>701</v>
      </c>
      <c r="D6159">
        <v>3.3582000000000001</v>
      </c>
      <c r="E6159">
        <v>3.3582000000000001</v>
      </c>
      <c r="F6159">
        <v>3.3582000000000001</v>
      </c>
      <c r="G6159">
        <v>3.2084999999999999</v>
      </c>
      <c r="H6159">
        <v>3.3582000000000001</v>
      </c>
      <c r="I6159">
        <v>3.2084999999999999</v>
      </c>
      <c r="J6159">
        <v>3.3582000000000001</v>
      </c>
      <c r="K6159">
        <v>3.3582000000000001</v>
      </c>
      <c r="L6159">
        <v>3.2084999999999999</v>
      </c>
    </row>
    <row r="6160" spans="1:12" x14ac:dyDescent="0.25">
      <c r="A6160" t="s">
        <v>717</v>
      </c>
      <c r="B6160">
        <v>2022</v>
      </c>
      <c r="C6160" t="s">
        <v>698</v>
      </c>
      <c r="D6160">
        <v>1.5404</v>
      </c>
      <c r="E6160">
        <v>1.5404</v>
      </c>
      <c r="F6160">
        <v>1.4408000000000001</v>
      </c>
      <c r="G6160">
        <v>1.4544999999999999</v>
      </c>
      <c r="H6160">
        <v>1.4408000000000001</v>
      </c>
      <c r="I6160">
        <v>1.3714</v>
      </c>
      <c r="J6160">
        <v>1.5404</v>
      </c>
      <c r="K6160">
        <v>1.4408000000000001</v>
      </c>
      <c r="L6160">
        <v>1.3714</v>
      </c>
    </row>
    <row r="6161" spans="1:12" x14ac:dyDescent="0.25">
      <c r="A6161" t="s">
        <v>717</v>
      </c>
      <c r="B6161">
        <v>2022</v>
      </c>
      <c r="C6161" t="s">
        <v>703</v>
      </c>
      <c r="D6161">
        <v>9.6799999999999997E-2</v>
      </c>
      <c r="E6161">
        <v>9.6799999999999997E-2</v>
      </c>
      <c r="F6161">
        <v>9.6799999999999997E-2</v>
      </c>
      <c r="G6161">
        <v>8.7099999999999997E-2</v>
      </c>
      <c r="H6161">
        <v>9.6799999999999997E-2</v>
      </c>
      <c r="I6161">
        <v>8.7099999999999997E-2</v>
      </c>
      <c r="J6161">
        <v>9.6799999999999997E-2</v>
      </c>
      <c r="K6161">
        <v>9.6799999999999997E-2</v>
      </c>
      <c r="L6161">
        <v>8.7099999999999997E-2</v>
      </c>
    </row>
    <row r="6162" spans="1:12" x14ac:dyDescent="0.25">
      <c r="A6162" t="s">
        <v>718</v>
      </c>
      <c r="B6162">
        <v>2022</v>
      </c>
      <c r="C6162" t="s">
        <v>697</v>
      </c>
      <c r="D6162">
        <v>4.6798999999999999</v>
      </c>
      <c r="E6162">
        <v>4.5162000000000004</v>
      </c>
      <c r="F6162">
        <v>4.2237999999999998</v>
      </c>
      <c r="G6162">
        <v>4.4284999999999997</v>
      </c>
      <c r="H6162">
        <v>4.1128999999999998</v>
      </c>
      <c r="I6162">
        <v>4.0373999999999999</v>
      </c>
      <c r="J6162">
        <v>4.5960000000000001</v>
      </c>
      <c r="K6162">
        <v>4.04</v>
      </c>
      <c r="L6162">
        <v>3.8622999999999998</v>
      </c>
    </row>
    <row r="6163" spans="1:12" x14ac:dyDescent="0.25">
      <c r="A6163" t="s">
        <v>718</v>
      </c>
      <c r="B6163">
        <v>2022</v>
      </c>
      <c r="C6163" t="s">
        <v>699</v>
      </c>
      <c r="D6163">
        <v>0.13930000000000001</v>
      </c>
      <c r="E6163">
        <v>0.13930000000000001</v>
      </c>
      <c r="F6163">
        <v>8.8800000000000004E-2</v>
      </c>
      <c r="G6163">
        <v>0.1358</v>
      </c>
      <c r="H6163">
        <v>8.8800000000000004E-2</v>
      </c>
      <c r="I6163">
        <v>8.8800000000000004E-2</v>
      </c>
      <c r="J6163">
        <v>0.13930000000000001</v>
      </c>
      <c r="K6163">
        <v>8.8800000000000004E-2</v>
      </c>
      <c r="L6163">
        <v>8.8800000000000004E-2</v>
      </c>
    </row>
    <row r="6164" spans="1:12" x14ac:dyDescent="0.25">
      <c r="A6164" t="s">
        <v>718</v>
      </c>
      <c r="B6164">
        <v>2022</v>
      </c>
      <c r="C6164" t="s">
        <v>700</v>
      </c>
      <c r="D6164">
        <v>1.4811000000000001</v>
      </c>
      <c r="E6164">
        <v>1.3173999999999999</v>
      </c>
      <c r="F6164">
        <v>1.3041</v>
      </c>
      <c r="G6164">
        <v>1.3952</v>
      </c>
      <c r="H6164">
        <v>1.1932</v>
      </c>
      <c r="I6164">
        <v>1.2451000000000001</v>
      </c>
      <c r="J6164">
        <v>1.3972</v>
      </c>
      <c r="K6164">
        <v>1.1204000000000001</v>
      </c>
      <c r="L6164">
        <v>1.07</v>
      </c>
    </row>
    <row r="6165" spans="1:12" x14ac:dyDescent="0.25">
      <c r="A6165" t="s">
        <v>718</v>
      </c>
      <c r="B6165">
        <v>2022</v>
      </c>
      <c r="C6165" t="s">
        <v>698</v>
      </c>
      <c r="D6165">
        <v>0.99709999999999999</v>
      </c>
      <c r="E6165">
        <v>0.99709999999999999</v>
      </c>
      <c r="F6165">
        <v>0.92420000000000002</v>
      </c>
      <c r="G6165">
        <v>0.94330000000000003</v>
      </c>
      <c r="H6165">
        <v>0.92420000000000002</v>
      </c>
      <c r="I6165">
        <v>0.88249999999999995</v>
      </c>
      <c r="J6165">
        <v>0.99709999999999999</v>
      </c>
      <c r="K6165">
        <v>0.92420000000000002</v>
      </c>
      <c r="L6165">
        <v>0.88249999999999995</v>
      </c>
    </row>
    <row r="6166" spans="1:12" x14ac:dyDescent="0.25">
      <c r="A6166" t="s">
        <v>718</v>
      </c>
      <c r="B6166">
        <v>2022</v>
      </c>
      <c r="C6166" t="s">
        <v>703</v>
      </c>
      <c r="D6166">
        <v>4.8599999999999997E-2</v>
      </c>
      <c r="E6166">
        <v>4.8599999999999997E-2</v>
      </c>
      <c r="F6166">
        <v>4.8599999999999997E-2</v>
      </c>
      <c r="G6166">
        <v>4.3700000000000003E-2</v>
      </c>
      <c r="H6166">
        <v>4.8599999999999997E-2</v>
      </c>
      <c r="I6166">
        <v>4.3700000000000003E-2</v>
      </c>
      <c r="J6166">
        <v>4.8599999999999997E-2</v>
      </c>
      <c r="K6166">
        <v>4.8599999999999997E-2</v>
      </c>
      <c r="L6166">
        <v>4.3700000000000003E-2</v>
      </c>
    </row>
    <row r="6167" spans="1:12" x14ac:dyDescent="0.25">
      <c r="A6167" t="s">
        <v>718</v>
      </c>
      <c r="B6167">
        <v>2022</v>
      </c>
      <c r="C6167" t="s">
        <v>702</v>
      </c>
      <c r="D6167">
        <v>0.25019999999999998</v>
      </c>
      <c r="E6167">
        <v>0.25019999999999998</v>
      </c>
      <c r="F6167">
        <v>9.4500000000000001E-2</v>
      </c>
      <c r="G6167">
        <v>0.22520000000000001</v>
      </c>
      <c r="H6167">
        <v>9.4500000000000001E-2</v>
      </c>
      <c r="I6167">
        <v>9.1999999999999998E-2</v>
      </c>
      <c r="J6167">
        <v>0.25019999999999998</v>
      </c>
      <c r="K6167">
        <v>9.4500000000000001E-2</v>
      </c>
      <c r="L6167">
        <v>9.1999999999999998E-2</v>
      </c>
    </row>
    <row r="6168" spans="1:12" x14ac:dyDescent="0.25">
      <c r="A6168" t="s">
        <v>718</v>
      </c>
      <c r="B6168">
        <v>2022</v>
      </c>
      <c r="C6168" t="s">
        <v>701</v>
      </c>
      <c r="D6168">
        <v>1.7635000000000001</v>
      </c>
      <c r="E6168">
        <v>1.7635000000000001</v>
      </c>
      <c r="F6168">
        <v>1.7635000000000001</v>
      </c>
      <c r="G6168">
        <v>1.6853</v>
      </c>
      <c r="H6168">
        <v>1.7635000000000001</v>
      </c>
      <c r="I6168">
        <v>1.6853</v>
      </c>
      <c r="J6168">
        <v>1.7635000000000001</v>
      </c>
      <c r="K6168">
        <v>1.7635000000000001</v>
      </c>
      <c r="L6168">
        <v>1.6853</v>
      </c>
    </row>
    <row r="6169" spans="1:12" x14ac:dyDescent="0.25">
      <c r="A6169" t="s">
        <v>719</v>
      </c>
      <c r="B6169">
        <v>2022</v>
      </c>
      <c r="C6169" t="s">
        <v>699</v>
      </c>
      <c r="D6169">
        <v>6.2899999999999998E-2</v>
      </c>
      <c r="E6169">
        <v>6.2899999999999998E-2</v>
      </c>
      <c r="F6169">
        <v>4.0099999999999997E-2</v>
      </c>
      <c r="G6169">
        <v>6.13E-2</v>
      </c>
      <c r="H6169">
        <v>4.0099999999999997E-2</v>
      </c>
      <c r="I6169">
        <v>4.0099999999999997E-2</v>
      </c>
      <c r="J6169">
        <v>6.2899999999999998E-2</v>
      </c>
      <c r="K6169">
        <v>4.0099999999999997E-2</v>
      </c>
      <c r="L6169">
        <v>4.0099999999999997E-2</v>
      </c>
    </row>
    <row r="6170" spans="1:12" x14ac:dyDescent="0.25">
      <c r="A6170" t="s">
        <v>719</v>
      </c>
      <c r="B6170">
        <v>2022</v>
      </c>
      <c r="C6170" t="s">
        <v>697</v>
      </c>
      <c r="D6170">
        <v>2.1057000000000001</v>
      </c>
      <c r="E6170">
        <v>2.0316999999999998</v>
      </c>
      <c r="F6170">
        <v>1.9031</v>
      </c>
      <c r="G6170">
        <v>1.9927999999999999</v>
      </c>
      <c r="H6170">
        <v>1.8529</v>
      </c>
      <c r="I6170">
        <v>1.8189</v>
      </c>
      <c r="J6170">
        <v>2.0678000000000001</v>
      </c>
      <c r="K6170">
        <v>1.82</v>
      </c>
      <c r="L6170">
        <v>1.7398</v>
      </c>
    </row>
    <row r="6171" spans="1:12" x14ac:dyDescent="0.25">
      <c r="A6171" t="s">
        <v>719</v>
      </c>
      <c r="B6171">
        <v>2022</v>
      </c>
      <c r="C6171" t="s">
        <v>698</v>
      </c>
      <c r="D6171">
        <v>0.41699999999999998</v>
      </c>
      <c r="E6171">
        <v>0.41699999999999998</v>
      </c>
      <c r="F6171">
        <v>0.38750000000000001</v>
      </c>
      <c r="G6171">
        <v>0.39429999999999998</v>
      </c>
      <c r="H6171">
        <v>0.38750000000000001</v>
      </c>
      <c r="I6171">
        <v>0.36969999999999997</v>
      </c>
      <c r="J6171">
        <v>0.41699999999999998</v>
      </c>
      <c r="K6171">
        <v>0.38750000000000001</v>
      </c>
      <c r="L6171">
        <v>0.36969999999999997</v>
      </c>
    </row>
    <row r="6172" spans="1:12" x14ac:dyDescent="0.25">
      <c r="A6172" t="s">
        <v>719</v>
      </c>
      <c r="B6172">
        <v>2022</v>
      </c>
      <c r="C6172" t="s">
        <v>701</v>
      </c>
      <c r="D6172">
        <v>0.8216</v>
      </c>
      <c r="E6172">
        <v>0.8216</v>
      </c>
      <c r="F6172">
        <v>0.8216</v>
      </c>
      <c r="G6172">
        <v>0.7853</v>
      </c>
      <c r="H6172">
        <v>0.8216</v>
      </c>
      <c r="I6172">
        <v>0.7853</v>
      </c>
      <c r="J6172">
        <v>0.8216</v>
      </c>
      <c r="K6172">
        <v>0.8216</v>
      </c>
      <c r="L6172">
        <v>0.7853</v>
      </c>
    </row>
    <row r="6173" spans="1:12" x14ac:dyDescent="0.25">
      <c r="A6173" t="s">
        <v>719</v>
      </c>
      <c r="B6173">
        <v>2022</v>
      </c>
      <c r="C6173" t="s">
        <v>702</v>
      </c>
      <c r="D6173">
        <v>0.11310000000000001</v>
      </c>
      <c r="E6173">
        <v>0.11310000000000001</v>
      </c>
      <c r="F6173">
        <v>4.2700000000000002E-2</v>
      </c>
      <c r="G6173">
        <v>0.1017</v>
      </c>
      <c r="H6173">
        <v>4.2700000000000002E-2</v>
      </c>
      <c r="I6173">
        <v>4.1500000000000002E-2</v>
      </c>
      <c r="J6173">
        <v>0.11310000000000001</v>
      </c>
      <c r="K6173">
        <v>4.2700000000000002E-2</v>
      </c>
      <c r="L6173">
        <v>4.1500000000000002E-2</v>
      </c>
    </row>
    <row r="6174" spans="1:12" x14ac:dyDescent="0.25">
      <c r="A6174" t="s">
        <v>719</v>
      </c>
      <c r="B6174">
        <v>2022</v>
      </c>
      <c r="C6174" t="s">
        <v>703</v>
      </c>
      <c r="D6174">
        <v>2.1999999999999999E-2</v>
      </c>
      <c r="E6174">
        <v>2.1999999999999999E-2</v>
      </c>
      <c r="F6174">
        <v>2.1999999999999999E-2</v>
      </c>
      <c r="G6174">
        <v>1.9800000000000002E-2</v>
      </c>
      <c r="H6174">
        <v>2.1999999999999999E-2</v>
      </c>
      <c r="I6174">
        <v>1.9800000000000002E-2</v>
      </c>
      <c r="J6174">
        <v>2.1999999999999999E-2</v>
      </c>
      <c r="K6174">
        <v>2.1999999999999999E-2</v>
      </c>
      <c r="L6174">
        <v>1.9800000000000002E-2</v>
      </c>
    </row>
    <row r="6175" spans="1:12" x14ac:dyDescent="0.25">
      <c r="A6175" t="s">
        <v>719</v>
      </c>
      <c r="B6175">
        <v>2022</v>
      </c>
      <c r="C6175" t="s">
        <v>700</v>
      </c>
      <c r="D6175">
        <v>0.66920000000000002</v>
      </c>
      <c r="E6175">
        <v>0.59519999999999995</v>
      </c>
      <c r="F6175">
        <v>0.58919999999999995</v>
      </c>
      <c r="G6175">
        <v>0.63039999999999996</v>
      </c>
      <c r="H6175">
        <v>0.53910000000000002</v>
      </c>
      <c r="I6175">
        <v>0.5625</v>
      </c>
      <c r="J6175">
        <v>0.63129999999999997</v>
      </c>
      <c r="K6175">
        <v>0.50619999999999998</v>
      </c>
      <c r="L6175">
        <v>0.4834</v>
      </c>
    </row>
    <row r="6176" spans="1:12" x14ac:dyDescent="0.25">
      <c r="A6176" t="s">
        <v>720</v>
      </c>
      <c r="B6176">
        <v>2022</v>
      </c>
      <c r="C6176" t="s">
        <v>702</v>
      </c>
      <c r="D6176">
        <v>0.109</v>
      </c>
      <c r="E6176">
        <v>0.109</v>
      </c>
      <c r="F6176">
        <v>4.1099999999999998E-2</v>
      </c>
      <c r="G6176">
        <v>9.8100000000000007E-2</v>
      </c>
      <c r="H6176">
        <v>4.1099999999999998E-2</v>
      </c>
      <c r="I6176">
        <v>0.04</v>
      </c>
      <c r="J6176">
        <v>0.109</v>
      </c>
      <c r="K6176">
        <v>4.1099999999999998E-2</v>
      </c>
      <c r="L6176">
        <v>0.04</v>
      </c>
    </row>
    <row r="6177" spans="1:12" x14ac:dyDescent="0.25">
      <c r="A6177" t="s">
        <v>720</v>
      </c>
      <c r="B6177">
        <v>2022</v>
      </c>
      <c r="C6177" t="s">
        <v>698</v>
      </c>
      <c r="D6177">
        <v>0.40210000000000001</v>
      </c>
      <c r="E6177">
        <v>0.40210000000000001</v>
      </c>
      <c r="F6177">
        <v>0.37359999999999999</v>
      </c>
      <c r="G6177">
        <v>0.38019999999999998</v>
      </c>
      <c r="H6177">
        <v>0.37359999999999999</v>
      </c>
      <c r="I6177">
        <v>0.35639999999999999</v>
      </c>
      <c r="J6177">
        <v>0.40210000000000001</v>
      </c>
      <c r="K6177">
        <v>0.37359999999999999</v>
      </c>
      <c r="L6177">
        <v>0.35639999999999999</v>
      </c>
    </row>
    <row r="6178" spans="1:12" x14ac:dyDescent="0.25">
      <c r="A6178" t="s">
        <v>720</v>
      </c>
      <c r="B6178">
        <v>2022</v>
      </c>
      <c r="C6178" t="s">
        <v>697</v>
      </c>
      <c r="D6178">
        <v>2.0104000000000002</v>
      </c>
      <c r="E6178">
        <v>1.9391</v>
      </c>
      <c r="F6178">
        <v>1.8150999999999999</v>
      </c>
      <c r="G6178">
        <v>1.9023000000000001</v>
      </c>
      <c r="H6178">
        <v>1.7667999999999999</v>
      </c>
      <c r="I6178">
        <v>1.7346999999999999</v>
      </c>
      <c r="J6178">
        <v>1.9739</v>
      </c>
      <c r="K6178">
        <v>1.7351000000000001</v>
      </c>
      <c r="L6178">
        <v>1.6585000000000001</v>
      </c>
    </row>
    <row r="6179" spans="1:12" x14ac:dyDescent="0.25">
      <c r="A6179" t="s">
        <v>720</v>
      </c>
      <c r="B6179">
        <v>2022</v>
      </c>
      <c r="C6179" t="s">
        <v>700</v>
      </c>
      <c r="D6179">
        <v>0.64500000000000002</v>
      </c>
      <c r="E6179">
        <v>0.57369999999999999</v>
      </c>
      <c r="F6179">
        <v>0.56789999999999996</v>
      </c>
      <c r="G6179">
        <v>0.60760000000000003</v>
      </c>
      <c r="H6179">
        <v>0.51959999999999995</v>
      </c>
      <c r="I6179">
        <v>0.54220000000000002</v>
      </c>
      <c r="J6179">
        <v>0.60840000000000005</v>
      </c>
      <c r="K6179">
        <v>0.4879</v>
      </c>
      <c r="L6179">
        <v>0.46589999999999998</v>
      </c>
    </row>
    <row r="6180" spans="1:12" x14ac:dyDescent="0.25">
      <c r="A6180" t="s">
        <v>720</v>
      </c>
      <c r="B6180">
        <v>2022</v>
      </c>
      <c r="C6180" t="s">
        <v>699</v>
      </c>
      <c r="D6180">
        <v>6.0699999999999997E-2</v>
      </c>
      <c r="E6180">
        <v>6.0699999999999997E-2</v>
      </c>
      <c r="F6180">
        <v>3.8699999999999998E-2</v>
      </c>
      <c r="G6180">
        <v>5.91E-2</v>
      </c>
      <c r="H6180">
        <v>3.8699999999999998E-2</v>
      </c>
      <c r="I6180">
        <v>3.8699999999999998E-2</v>
      </c>
      <c r="J6180">
        <v>6.0699999999999997E-2</v>
      </c>
      <c r="K6180">
        <v>3.8699999999999998E-2</v>
      </c>
      <c r="L6180">
        <v>3.8699999999999998E-2</v>
      </c>
    </row>
    <row r="6181" spans="1:12" x14ac:dyDescent="0.25">
      <c r="A6181" t="s">
        <v>720</v>
      </c>
      <c r="B6181">
        <v>2022</v>
      </c>
      <c r="C6181" t="s">
        <v>701</v>
      </c>
      <c r="D6181">
        <v>0.77259999999999995</v>
      </c>
      <c r="E6181">
        <v>0.77259999999999995</v>
      </c>
      <c r="F6181">
        <v>0.77259999999999995</v>
      </c>
      <c r="G6181">
        <v>0.73839999999999995</v>
      </c>
      <c r="H6181">
        <v>0.77259999999999995</v>
      </c>
      <c r="I6181">
        <v>0.73839999999999995</v>
      </c>
      <c r="J6181">
        <v>0.77259999999999995</v>
      </c>
      <c r="K6181">
        <v>0.77259999999999995</v>
      </c>
      <c r="L6181">
        <v>0.73839999999999995</v>
      </c>
    </row>
    <row r="6182" spans="1:12" x14ac:dyDescent="0.25">
      <c r="A6182" t="s">
        <v>720</v>
      </c>
      <c r="B6182">
        <v>2022</v>
      </c>
      <c r="C6182" t="s">
        <v>703</v>
      </c>
      <c r="D6182">
        <v>2.12E-2</v>
      </c>
      <c r="E6182">
        <v>2.12E-2</v>
      </c>
      <c r="F6182">
        <v>2.12E-2</v>
      </c>
      <c r="G6182">
        <v>1.9E-2</v>
      </c>
      <c r="H6182">
        <v>2.12E-2</v>
      </c>
      <c r="I6182">
        <v>1.9E-2</v>
      </c>
      <c r="J6182">
        <v>2.12E-2</v>
      </c>
      <c r="K6182">
        <v>2.12E-2</v>
      </c>
      <c r="L6182">
        <v>1.9E-2</v>
      </c>
    </row>
    <row r="6183" spans="1:12" x14ac:dyDescent="0.25">
      <c r="A6183" t="s">
        <v>721</v>
      </c>
      <c r="B6183">
        <v>2022</v>
      </c>
      <c r="C6183" t="s">
        <v>701</v>
      </c>
      <c r="D6183">
        <v>1.2279</v>
      </c>
      <c r="E6183">
        <v>1.2279</v>
      </c>
      <c r="F6183">
        <v>1.2279</v>
      </c>
      <c r="G6183">
        <v>1.1744000000000001</v>
      </c>
      <c r="H6183">
        <v>1.2279</v>
      </c>
      <c r="I6183">
        <v>1.1744000000000001</v>
      </c>
      <c r="J6183">
        <v>1.2279</v>
      </c>
      <c r="K6183">
        <v>1.2279</v>
      </c>
      <c r="L6183">
        <v>1.1744000000000001</v>
      </c>
    </row>
    <row r="6184" spans="1:12" x14ac:dyDescent="0.25">
      <c r="A6184" t="s">
        <v>721</v>
      </c>
      <c r="B6184">
        <v>2022</v>
      </c>
      <c r="C6184" t="s">
        <v>699</v>
      </c>
      <c r="D6184">
        <v>9.2999999999999999E-2</v>
      </c>
      <c r="E6184">
        <v>9.2999999999999999E-2</v>
      </c>
      <c r="F6184">
        <v>5.9299999999999999E-2</v>
      </c>
      <c r="G6184">
        <v>9.06E-2</v>
      </c>
      <c r="H6184">
        <v>5.9299999999999999E-2</v>
      </c>
      <c r="I6184">
        <v>5.9299999999999999E-2</v>
      </c>
      <c r="J6184">
        <v>9.2999999999999999E-2</v>
      </c>
      <c r="K6184">
        <v>5.9299999999999999E-2</v>
      </c>
      <c r="L6184">
        <v>5.9299999999999999E-2</v>
      </c>
    </row>
    <row r="6185" spans="1:12" x14ac:dyDescent="0.25">
      <c r="A6185" t="s">
        <v>721</v>
      </c>
      <c r="B6185">
        <v>2022</v>
      </c>
      <c r="C6185" t="s">
        <v>698</v>
      </c>
      <c r="D6185">
        <v>0.64229999999999998</v>
      </c>
      <c r="E6185">
        <v>0.64229999999999998</v>
      </c>
      <c r="F6185">
        <v>0.59599999999999997</v>
      </c>
      <c r="G6185">
        <v>0.60750000000000004</v>
      </c>
      <c r="H6185">
        <v>0.59599999999999997</v>
      </c>
      <c r="I6185">
        <v>0.56879999999999997</v>
      </c>
      <c r="J6185">
        <v>0.64229999999999998</v>
      </c>
      <c r="K6185">
        <v>0.59599999999999997</v>
      </c>
      <c r="L6185">
        <v>0.56879999999999997</v>
      </c>
    </row>
    <row r="6186" spans="1:12" x14ac:dyDescent="0.25">
      <c r="A6186" t="s">
        <v>721</v>
      </c>
      <c r="B6186">
        <v>2022</v>
      </c>
      <c r="C6186" t="s">
        <v>702</v>
      </c>
      <c r="D6186">
        <v>0.1671</v>
      </c>
      <c r="E6186">
        <v>0.1671</v>
      </c>
      <c r="F6186">
        <v>6.3100000000000003E-2</v>
      </c>
      <c r="G6186">
        <v>0.15040000000000001</v>
      </c>
      <c r="H6186">
        <v>6.3100000000000003E-2</v>
      </c>
      <c r="I6186">
        <v>6.1400000000000003E-2</v>
      </c>
      <c r="J6186">
        <v>0.1671</v>
      </c>
      <c r="K6186">
        <v>6.3100000000000003E-2</v>
      </c>
      <c r="L6186">
        <v>6.1400000000000003E-2</v>
      </c>
    </row>
    <row r="6187" spans="1:12" x14ac:dyDescent="0.25">
      <c r="A6187" t="s">
        <v>721</v>
      </c>
      <c r="B6187">
        <v>2022</v>
      </c>
      <c r="C6187" t="s">
        <v>703</v>
      </c>
      <c r="D6187">
        <v>3.2399999999999998E-2</v>
      </c>
      <c r="E6187">
        <v>3.2399999999999998E-2</v>
      </c>
      <c r="F6187">
        <v>3.2399999999999998E-2</v>
      </c>
      <c r="G6187">
        <v>2.92E-2</v>
      </c>
      <c r="H6187">
        <v>3.2399999999999998E-2</v>
      </c>
      <c r="I6187">
        <v>2.92E-2</v>
      </c>
      <c r="J6187">
        <v>3.2399999999999998E-2</v>
      </c>
      <c r="K6187">
        <v>3.2399999999999998E-2</v>
      </c>
      <c r="L6187">
        <v>2.92E-2</v>
      </c>
    </row>
    <row r="6188" spans="1:12" x14ac:dyDescent="0.25">
      <c r="A6188" t="s">
        <v>721</v>
      </c>
      <c r="B6188">
        <v>2022</v>
      </c>
      <c r="C6188" t="s">
        <v>697</v>
      </c>
      <c r="D6188">
        <v>3.1516999999999999</v>
      </c>
      <c r="E6188">
        <v>3.0424000000000002</v>
      </c>
      <c r="F6188">
        <v>2.8494999999999999</v>
      </c>
      <c r="G6188">
        <v>2.9836</v>
      </c>
      <c r="H6188">
        <v>2.7755000000000001</v>
      </c>
      <c r="I6188">
        <v>2.7244000000000002</v>
      </c>
      <c r="J6188">
        <v>3.0956999999999999</v>
      </c>
      <c r="K6188">
        <v>2.7267999999999999</v>
      </c>
      <c r="L6188">
        <v>2.6074999999999999</v>
      </c>
    </row>
    <row r="6189" spans="1:12" x14ac:dyDescent="0.25">
      <c r="A6189" t="s">
        <v>721</v>
      </c>
      <c r="B6189">
        <v>2022</v>
      </c>
      <c r="C6189" t="s">
        <v>700</v>
      </c>
      <c r="D6189">
        <v>0.9889</v>
      </c>
      <c r="E6189">
        <v>0.87960000000000005</v>
      </c>
      <c r="F6189">
        <v>0.87080000000000002</v>
      </c>
      <c r="G6189">
        <v>0.93159999999999998</v>
      </c>
      <c r="H6189">
        <v>0.79669999999999996</v>
      </c>
      <c r="I6189">
        <v>0.83130000000000004</v>
      </c>
      <c r="J6189">
        <v>0.93289999999999995</v>
      </c>
      <c r="K6189">
        <v>0.74809999999999999</v>
      </c>
      <c r="L6189">
        <v>0.71440000000000003</v>
      </c>
    </row>
    <row r="6190" spans="1:12" x14ac:dyDescent="0.25">
      <c r="A6190" t="s">
        <v>722</v>
      </c>
      <c r="B6190">
        <v>2022</v>
      </c>
      <c r="C6190" t="s">
        <v>698</v>
      </c>
      <c r="D6190">
        <v>0.63360000000000005</v>
      </c>
      <c r="E6190">
        <v>0.63360000000000005</v>
      </c>
      <c r="F6190">
        <v>0.58950000000000002</v>
      </c>
      <c r="G6190">
        <v>0.59899999999999998</v>
      </c>
      <c r="H6190">
        <v>0.58950000000000002</v>
      </c>
      <c r="I6190">
        <v>0.56210000000000004</v>
      </c>
      <c r="J6190">
        <v>0.63360000000000005</v>
      </c>
      <c r="K6190">
        <v>0.58950000000000002</v>
      </c>
      <c r="L6190">
        <v>0.56210000000000004</v>
      </c>
    </row>
    <row r="6191" spans="1:12" x14ac:dyDescent="0.25">
      <c r="A6191" t="s">
        <v>722</v>
      </c>
      <c r="B6191">
        <v>2022</v>
      </c>
      <c r="C6191" t="s">
        <v>701</v>
      </c>
      <c r="D6191">
        <v>1.282</v>
      </c>
      <c r="E6191">
        <v>1.282</v>
      </c>
      <c r="F6191">
        <v>1.282</v>
      </c>
      <c r="G6191">
        <v>1.226</v>
      </c>
      <c r="H6191">
        <v>1.282</v>
      </c>
      <c r="I6191">
        <v>1.226</v>
      </c>
      <c r="J6191">
        <v>1.282</v>
      </c>
      <c r="K6191">
        <v>1.282</v>
      </c>
      <c r="L6191">
        <v>1.226</v>
      </c>
    </row>
    <row r="6192" spans="1:12" x14ac:dyDescent="0.25">
      <c r="A6192" t="s">
        <v>722</v>
      </c>
      <c r="B6192">
        <v>2022</v>
      </c>
      <c r="C6192" t="s">
        <v>697</v>
      </c>
      <c r="D6192">
        <v>3.2791000000000001</v>
      </c>
      <c r="E6192">
        <v>3.1627999999999998</v>
      </c>
      <c r="F6192">
        <v>2.9626999999999999</v>
      </c>
      <c r="G6192">
        <v>3.1036000000000001</v>
      </c>
      <c r="H6192">
        <v>2.8839000000000001</v>
      </c>
      <c r="I6192">
        <v>2.8321000000000001</v>
      </c>
      <c r="J6192">
        <v>3.2195</v>
      </c>
      <c r="K6192">
        <v>2.8321999999999998</v>
      </c>
      <c r="L6192">
        <v>2.7077</v>
      </c>
    </row>
    <row r="6193" spans="1:12" x14ac:dyDescent="0.25">
      <c r="A6193" t="s">
        <v>722</v>
      </c>
      <c r="B6193">
        <v>2022</v>
      </c>
      <c r="C6193" t="s">
        <v>702</v>
      </c>
      <c r="D6193">
        <v>0.17780000000000001</v>
      </c>
      <c r="E6193">
        <v>0.17780000000000001</v>
      </c>
      <c r="F6193">
        <v>6.7100000000000007E-2</v>
      </c>
      <c r="G6193">
        <v>0.16</v>
      </c>
      <c r="H6193">
        <v>6.7100000000000007E-2</v>
      </c>
      <c r="I6193">
        <v>6.5299999999999997E-2</v>
      </c>
      <c r="J6193">
        <v>0.17780000000000001</v>
      </c>
      <c r="K6193">
        <v>6.7100000000000007E-2</v>
      </c>
      <c r="L6193">
        <v>6.5299999999999997E-2</v>
      </c>
    </row>
    <row r="6194" spans="1:12" x14ac:dyDescent="0.25">
      <c r="A6194" t="s">
        <v>722</v>
      </c>
      <c r="B6194">
        <v>2022</v>
      </c>
      <c r="C6194" t="s">
        <v>703</v>
      </c>
      <c r="D6194">
        <v>3.4500000000000003E-2</v>
      </c>
      <c r="E6194">
        <v>3.4500000000000003E-2</v>
      </c>
      <c r="F6194">
        <v>3.4500000000000003E-2</v>
      </c>
      <c r="G6194">
        <v>3.1099999999999999E-2</v>
      </c>
      <c r="H6194">
        <v>3.4500000000000003E-2</v>
      </c>
      <c r="I6194">
        <v>3.1099999999999999E-2</v>
      </c>
      <c r="J6194">
        <v>3.4500000000000003E-2</v>
      </c>
      <c r="K6194">
        <v>3.4500000000000003E-2</v>
      </c>
      <c r="L6194">
        <v>3.1099999999999999E-2</v>
      </c>
    </row>
    <row r="6195" spans="1:12" x14ac:dyDescent="0.25">
      <c r="A6195" t="s">
        <v>722</v>
      </c>
      <c r="B6195">
        <v>2022</v>
      </c>
      <c r="C6195" t="s">
        <v>699</v>
      </c>
      <c r="D6195">
        <v>9.8900000000000002E-2</v>
      </c>
      <c r="E6195">
        <v>9.8900000000000002E-2</v>
      </c>
      <c r="F6195">
        <v>6.3100000000000003E-2</v>
      </c>
      <c r="G6195">
        <v>9.64E-2</v>
      </c>
      <c r="H6195">
        <v>6.3100000000000003E-2</v>
      </c>
      <c r="I6195">
        <v>6.3100000000000003E-2</v>
      </c>
      <c r="J6195">
        <v>9.8900000000000002E-2</v>
      </c>
      <c r="K6195">
        <v>6.3100000000000003E-2</v>
      </c>
      <c r="L6195">
        <v>6.3100000000000003E-2</v>
      </c>
    </row>
    <row r="6196" spans="1:12" x14ac:dyDescent="0.25">
      <c r="A6196" t="s">
        <v>722</v>
      </c>
      <c r="B6196">
        <v>2022</v>
      </c>
      <c r="C6196" t="s">
        <v>700</v>
      </c>
      <c r="D6196">
        <v>1.0522</v>
      </c>
      <c r="E6196">
        <v>0.93589999999999995</v>
      </c>
      <c r="F6196">
        <v>0.92649999999999999</v>
      </c>
      <c r="G6196">
        <v>0.99109999999999998</v>
      </c>
      <c r="H6196">
        <v>0.84770000000000001</v>
      </c>
      <c r="I6196">
        <v>0.88449999999999995</v>
      </c>
      <c r="J6196">
        <v>0.99260000000000004</v>
      </c>
      <c r="K6196">
        <v>0.79590000000000005</v>
      </c>
      <c r="L6196">
        <v>0.7601</v>
      </c>
    </row>
    <row r="6197" spans="1:12" x14ac:dyDescent="0.25">
      <c r="A6197" t="s">
        <v>723</v>
      </c>
      <c r="B6197">
        <v>2022</v>
      </c>
      <c r="C6197" t="s">
        <v>697</v>
      </c>
      <c r="D6197">
        <v>0.94259999999999999</v>
      </c>
      <c r="E6197">
        <v>0.90800000000000003</v>
      </c>
      <c r="F6197">
        <v>0.84799999999999998</v>
      </c>
      <c r="G6197">
        <v>0.89249999999999996</v>
      </c>
      <c r="H6197">
        <v>0.82450000000000001</v>
      </c>
      <c r="I6197">
        <v>0.81130000000000002</v>
      </c>
      <c r="J6197">
        <v>0.92490000000000006</v>
      </c>
      <c r="K6197">
        <v>0.80910000000000004</v>
      </c>
      <c r="L6197">
        <v>0.7742</v>
      </c>
    </row>
    <row r="6198" spans="1:12" x14ac:dyDescent="0.25">
      <c r="A6198" t="s">
        <v>723</v>
      </c>
      <c r="B6198">
        <v>2022</v>
      </c>
      <c r="C6198" t="s">
        <v>700</v>
      </c>
      <c r="D6198">
        <v>0.31390000000000001</v>
      </c>
      <c r="E6198">
        <v>0.2792</v>
      </c>
      <c r="F6198">
        <v>0.27639999999999998</v>
      </c>
      <c r="G6198">
        <v>0.29559999999999997</v>
      </c>
      <c r="H6198">
        <v>0.25280000000000002</v>
      </c>
      <c r="I6198">
        <v>0.26379999999999998</v>
      </c>
      <c r="J6198">
        <v>0.29609999999999997</v>
      </c>
      <c r="K6198">
        <v>0.2374</v>
      </c>
      <c r="L6198">
        <v>0.22670000000000001</v>
      </c>
    </row>
    <row r="6199" spans="1:12" x14ac:dyDescent="0.25">
      <c r="A6199" t="s">
        <v>723</v>
      </c>
      <c r="B6199">
        <v>2022</v>
      </c>
      <c r="C6199" t="s">
        <v>701</v>
      </c>
      <c r="D6199">
        <v>0.34439999999999998</v>
      </c>
      <c r="E6199">
        <v>0.34439999999999998</v>
      </c>
      <c r="F6199">
        <v>0.34439999999999998</v>
      </c>
      <c r="G6199">
        <v>0.33</v>
      </c>
      <c r="H6199">
        <v>0.34439999999999998</v>
      </c>
      <c r="I6199">
        <v>0.33</v>
      </c>
      <c r="J6199">
        <v>0.34439999999999998</v>
      </c>
      <c r="K6199">
        <v>0.34439999999999998</v>
      </c>
      <c r="L6199">
        <v>0.33</v>
      </c>
    </row>
    <row r="6200" spans="1:12" x14ac:dyDescent="0.25">
      <c r="A6200" t="s">
        <v>723</v>
      </c>
      <c r="B6200">
        <v>2022</v>
      </c>
      <c r="C6200" t="s">
        <v>703</v>
      </c>
      <c r="D6200">
        <v>1.03E-2</v>
      </c>
      <c r="E6200">
        <v>1.03E-2</v>
      </c>
      <c r="F6200">
        <v>1.03E-2</v>
      </c>
      <c r="G6200">
        <v>9.2999999999999992E-3</v>
      </c>
      <c r="H6200">
        <v>1.03E-2</v>
      </c>
      <c r="I6200">
        <v>9.2999999999999992E-3</v>
      </c>
      <c r="J6200">
        <v>1.03E-2</v>
      </c>
      <c r="K6200">
        <v>1.03E-2</v>
      </c>
      <c r="L6200">
        <v>9.2999999999999992E-3</v>
      </c>
    </row>
    <row r="6201" spans="1:12" x14ac:dyDescent="0.25">
      <c r="A6201" t="s">
        <v>723</v>
      </c>
      <c r="B6201">
        <v>2022</v>
      </c>
      <c r="C6201" t="s">
        <v>699</v>
      </c>
      <c r="D6201">
        <v>2.9499999999999998E-2</v>
      </c>
      <c r="E6201">
        <v>2.9499999999999998E-2</v>
      </c>
      <c r="F6201">
        <v>1.8800000000000001E-2</v>
      </c>
      <c r="G6201">
        <v>2.8799999999999999E-2</v>
      </c>
      <c r="H6201">
        <v>1.8800000000000001E-2</v>
      </c>
      <c r="I6201">
        <v>1.8800000000000001E-2</v>
      </c>
      <c r="J6201">
        <v>2.9499999999999998E-2</v>
      </c>
      <c r="K6201">
        <v>1.8800000000000001E-2</v>
      </c>
      <c r="L6201">
        <v>1.8800000000000001E-2</v>
      </c>
    </row>
    <row r="6202" spans="1:12" x14ac:dyDescent="0.25">
      <c r="A6202" t="s">
        <v>723</v>
      </c>
      <c r="B6202">
        <v>2022</v>
      </c>
      <c r="C6202" t="s">
        <v>698</v>
      </c>
      <c r="D6202">
        <v>0.19159999999999999</v>
      </c>
      <c r="E6202">
        <v>0.19159999999999999</v>
      </c>
      <c r="F6202">
        <v>0.17810000000000001</v>
      </c>
      <c r="G6202">
        <v>0.18110000000000001</v>
      </c>
      <c r="H6202">
        <v>0.17810000000000001</v>
      </c>
      <c r="I6202">
        <v>0.1699</v>
      </c>
      <c r="J6202">
        <v>0.19159999999999999</v>
      </c>
      <c r="K6202">
        <v>0.17810000000000001</v>
      </c>
      <c r="L6202">
        <v>0.1699</v>
      </c>
    </row>
    <row r="6203" spans="1:12" x14ac:dyDescent="0.25">
      <c r="A6203" t="s">
        <v>723</v>
      </c>
      <c r="B6203">
        <v>2022</v>
      </c>
      <c r="C6203" t="s">
        <v>702</v>
      </c>
      <c r="D6203">
        <v>5.2999999999999999E-2</v>
      </c>
      <c r="E6203">
        <v>5.2999999999999999E-2</v>
      </c>
      <c r="F6203">
        <v>0.02</v>
      </c>
      <c r="G6203">
        <v>4.7699999999999999E-2</v>
      </c>
      <c r="H6203">
        <v>0.02</v>
      </c>
      <c r="I6203">
        <v>1.95E-2</v>
      </c>
      <c r="J6203">
        <v>5.2999999999999999E-2</v>
      </c>
      <c r="K6203">
        <v>0.02</v>
      </c>
      <c r="L6203">
        <v>1.95E-2</v>
      </c>
    </row>
    <row r="6204" spans="1:12" x14ac:dyDescent="0.25">
      <c r="A6204" t="s">
        <v>724</v>
      </c>
      <c r="B6204">
        <v>2022</v>
      </c>
      <c r="C6204" t="s">
        <v>700</v>
      </c>
      <c r="D6204">
        <v>1.4678</v>
      </c>
      <c r="E6204">
        <v>1.3055000000000001</v>
      </c>
      <c r="F6204">
        <v>1.2924</v>
      </c>
      <c r="G6204">
        <v>1.3826000000000001</v>
      </c>
      <c r="H6204">
        <v>1.1825000000000001</v>
      </c>
      <c r="I6204">
        <v>1.2339</v>
      </c>
      <c r="J6204">
        <v>1.3847</v>
      </c>
      <c r="K6204">
        <v>1.1103000000000001</v>
      </c>
      <c r="L6204">
        <v>1.0603</v>
      </c>
    </row>
    <row r="6205" spans="1:12" x14ac:dyDescent="0.25">
      <c r="A6205" t="s">
        <v>724</v>
      </c>
      <c r="B6205">
        <v>2022</v>
      </c>
      <c r="C6205" t="s">
        <v>698</v>
      </c>
      <c r="D6205">
        <v>0.80420000000000003</v>
      </c>
      <c r="E6205">
        <v>0.80420000000000003</v>
      </c>
      <c r="F6205">
        <v>0.75080000000000002</v>
      </c>
      <c r="G6205">
        <v>0.75970000000000004</v>
      </c>
      <c r="H6205">
        <v>0.75080000000000002</v>
      </c>
      <c r="I6205">
        <v>0.71509999999999996</v>
      </c>
      <c r="J6205">
        <v>0.80420000000000003</v>
      </c>
      <c r="K6205">
        <v>0.75080000000000002</v>
      </c>
      <c r="L6205">
        <v>0.71509999999999996</v>
      </c>
    </row>
    <row r="6206" spans="1:12" x14ac:dyDescent="0.25">
      <c r="A6206" t="s">
        <v>724</v>
      </c>
      <c r="B6206">
        <v>2022</v>
      </c>
      <c r="C6206" t="s">
        <v>699</v>
      </c>
      <c r="D6206">
        <v>0.13800000000000001</v>
      </c>
      <c r="E6206">
        <v>0.13800000000000001</v>
      </c>
      <c r="F6206">
        <v>8.7999999999999995E-2</v>
      </c>
      <c r="G6206">
        <v>0.13450000000000001</v>
      </c>
      <c r="H6206">
        <v>8.7999999999999995E-2</v>
      </c>
      <c r="I6206">
        <v>8.7999999999999995E-2</v>
      </c>
      <c r="J6206">
        <v>0.13800000000000001</v>
      </c>
      <c r="K6206">
        <v>8.7999999999999995E-2</v>
      </c>
      <c r="L6206">
        <v>8.7999999999999995E-2</v>
      </c>
    </row>
    <row r="6207" spans="1:12" x14ac:dyDescent="0.25">
      <c r="A6207" t="s">
        <v>724</v>
      </c>
      <c r="B6207">
        <v>2022</v>
      </c>
      <c r="C6207" t="s">
        <v>701</v>
      </c>
      <c r="D6207">
        <v>1.6595</v>
      </c>
      <c r="E6207">
        <v>1.6595</v>
      </c>
      <c r="F6207">
        <v>1.6595</v>
      </c>
      <c r="G6207">
        <v>1.5863</v>
      </c>
      <c r="H6207">
        <v>1.6595</v>
      </c>
      <c r="I6207">
        <v>1.5863</v>
      </c>
      <c r="J6207">
        <v>1.6595</v>
      </c>
      <c r="K6207">
        <v>1.6595</v>
      </c>
      <c r="L6207">
        <v>1.5863</v>
      </c>
    </row>
    <row r="6208" spans="1:12" x14ac:dyDescent="0.25">
      <c r="A6208" t="s">
        <v>724</v>
      </c>
      <c r="B6208">
        <v>2022</v>
      </c>
      <c r="C6208" t="s">
        <v>703</v>
      </c>
      <c r="D6208">
        <v>4.8099999999999997E-2</v>
      </c>
      <c r="E6208">
        <v>4.8099999999999997E-2</v>
      </c>
      <c r="F6208">
        <v>4.8099999999999997E-2</v>
      </c>
      <c r="G6208">
        <v>4.3299999999999998E-2</v>
      </c>
      <c r="H6208">
        <v>4.8099999999999997E-2</v>
      </c>
      <c r="I6208">
        <v>4.3299999999999998E-2</v>
      </c>
      <c r="J6208">
        <v>4.8099999999999997E-2</v>
      </c>
      <c r="K6208">
        <v>4.8099999999999997E-2</v>
      </c>
      <c r="L6208">
        <v>4.3299999999999998E-2</v>
      </c>
    </row>
    <row r="6209" spans="1:12" x14ac:dyDescent="0.25">
      <c r="A6209" t="s">
        <v>724</v>
      </c>
      <c r="B6209">
        <v>2022</v>
      </c>
      <c r="C6209" t="s">
        <v>697</v>
      </c>
      <c r="D6209">
        <v>4.3657000000000004</v>
      </c>
      <c r="E6209">
        <v>4.2035</v>
      </c>
      <c r="F6209">
        <v>3.9325000000000001</v>
      </c>
      <c r="G6209">
        <v>4.1295999999999999</v>
      </c>
      <c r="H6209">
        <v>3.8226</v>
      </c>
      <c r="I6209">
        <v>3.7576999999999998</v>
      </c>
      <c r="J6209">
        <v>4.2826000000000004</v>
      </c>
      <c r="K6209">
        <v>3.7504</v>
      </c>
      <c r="L6209">
        <v>3.5842000000000001</v>
      </c>
    </row>
    <row r="6210" spans="1:12" x14ac:dyDescent="0.25">
      <c r="A6210" t="s">
        <v>724</v>
      </c>
      <c r="B6210">
        <v>2022</v>
      </c>
      <c r="C6210" t="s">
        <v>702</v>
      </c>
      <c r="D6210">
        <v>0.248</v>
      </c>
      <c r="E6210">
        <v>0.248</v>
      </c>
      <c r="F6210">
        <v>9.3600000000000003E-2</v>
      </c>
      <c r="G6210">
        <v>0.22320000000000001</v>
      </c>
      <c r="H6210">
        <v>9.3600000000000003E-2</v>
      </c>
      <c r="I6210">
        <v>9.11E-2</v>
      </c>
      <c r="J6210">
        <v>0.248</v>
      </c>
      <c r="K6210">
        <v>9.3600000000000003E-2</v>
      </c>
      <c r="L6210">
        <v>9.11E-2</v>
      </c>
    </row>
    <row r="6211" spans="1:12" x14ac:dyDescent="0.25">
      <c r="A6211" t="s">
        <v>725</v>
      </c>
      <c r="B6211">
        <v>2022</v>
      </c>
      <c r="C6211" t="s">
        <v>697</v>
      </c>
      <c r="D6211">
        <v>4.2697000000000003</v>
      </c>
      <c r="E6211">
        <v>4.1005000000000003</v>
      </c>
      <c r="F6211">
        <v>3.8222999999999998</v>
      </c>
      <c r="G6211">
        <v>4.0384000000000002</v>
      </c>
      <c r="H6211">
        <v>3.7075999999999998</v>
      </c>
      <c r="I6211">
        <v>3.6541000000000001</v>
      </c>
      <c r="J6211">
        <v>4.1830999999999996</v>
      </c>
      <c r="K6211">
        <v>3.6322999999999999</v>
      </c>
      <c r="L6211">
        <v>3.4731000000000001</v>
      </c>
    </row>
    <row r="6212" spans="1:12" x14ac:dyDescent="0.25">
      <c r="A6212" t="s">
        <v>725</v>
      </c>
      <c r="B6212">
        <v>2022</v>
      </c>
      <c r="C6212" t="s">
        <v>700</v>
      </c>
      <c r="D6212">
        <v>1.5308999999999999</v>
      </c>
      <c r="E6212">
        <v>1.3616999999999999</v>
      </c>
      <c r="F6212">
        <v>1.3480000000000001</v>
      </c>
      <c r="G6212">
        <v>1.4420999999999999</v>
      </c>
      <c r="H6212">
        <v>1.2333000000000001</v>
      </c>
      <c r="I6212">
        <v>1.2868999999999999</v>
      </c>
      <c r="J6212">
        <v>1.4441999999999999</v>
      </c>
      <c r="K6212">
        <v>1.1579999999999999</v>
      </c>
      <c r="L6212">
        <v>1.1060000000000001</v>
      </c>
    </row>
    <row r="6213" spans="1:12" x14ac:dyDescent="0.25">
      <c r="A6213" t="s">
        <v>725</v>
      </c>
      <c r="B6213">
        <v>2022</v>
      </c>
      <c r="C6213" t="s">
        <v>699</v>
      </c>
      <c r="D6213">
        <v>0.14399999999999999</v>
      </c>
      <c r="E6213">
        <v>0.14399999999999999</v>
      </c>
      <c r="F6213">
        <v>9.1800000000000007E-2</v>
      </c>
      <c r="G6213">
        <v>0.14030000000000001</v>
      </c>
      <c r="H6213">
        <v>9.1800000000000007E-2</v>
      </c>
      <c r="I6213">
        <v>9.1800000000000007E-2</v>
      </c>
      <c r="J6213">
        <v>0.14399999999999999</v>
      </c>
      <c r="K6213">
        <v>9.1800000000000007E-2</v>
      </c>
      <c r="L6213">
        <v>9.1800000000000007E-2</v>
      </c>
    </row>
    <row r="6214" spans="1:12" x14ac:dyDescent="0.25">
      <c r="A6214" t="s">
        <v>725</v>
      </c>
      <c r="B6214">
        <v>2022</v>
      </c>
      <c r="C6214" t="s">
        <v>701</v>
      </c>
      <c r="D6214">
        <v>1.4893000000000001</v>
      </c>
      <c r="E6214">
        <v>1.4893000000000001</v>
      </c>
      <c r="F6214">
        <v>1.4893000000000001</v>
      </c>
      <c r="G6214">
        <v>1.4258</v>
      </c>
      <c r="H6214">
        <v>1.4893000000000001</v>
      </c>
      <c r="I6214">
        <v>1.4258</v>
      </c>
      <c r="J6214">
        <v>1.4893000000000001</v>
      </c>
      <c r="K6214">
        <v>1.4893000000000001</v>
      </c>
      <c r="L6214">
        <v>1.4258</v>
      </c>
    </row>
    <row r="6215" spans="1:12" x14ac:dyDescent="0.25">
      <c r="A6215" t="s">
        <v>725</v>
      </c>
      <c r="B6215">
        <v>2022</v>
      </c>
      <c r="C6215" t="s">
        <v>702</v>
      </c>
      <c r="D6215">
        <v>0.2586</v>
      </c>
      <c r="E6215">
        <v>0.2586</v>
      </c>
      <c r="F6215">
        <v>9.7699999999999995E-2</v>
      </c>
      <c r="G6215">
        <v>0.23280000000000001</v>
      </c>
      <c r="H6215">
        <v>9.7699999999999995E-2</v>
      </c>
      <c r="I6215">
        <v>9.5100000000000004E-2</v>
      </c>
      <c r="J6215">
        <v>0.2586</v>
      </c>
      <c r="K6215">
        <v>9.7699999999999995E-2</v>
      </c>
      <c r="L6215">
        <v>9.5100000000000004E-2</v>
      </c>
    </row>
    <row r="6216" spans="1:12" x14ac:dyDescent="0.25">
      <c r="A6216" t="s">
        <v>725</v>
      </c>
      <c r="B6216">
        <v>2022</v>
      </c>
      <c r="C6216" t="s">
        <v>703</v>
      </c>
      <c r="D6216">
        <v>5.0200000000000002E-2</v>
      </c>
      <c r="E6216">
        <v>5.0200000000000002E-2</v>
      </c>
      <c r="F6216">
        <v>5.0200000000000002E-2</v>
      </c>
      <c r="G6216">
        <v>4.5199999999999997E-2</v>
      </c>
      <c r="H6216">
        <v>5.0200000000000002E-2</v>
      </c>
      <c r="I6216">
        <v>4.5199999999999997E-2</v>
      </c>
      <c r="J6216">
        <v>5.0200000000000002E-2</v>
      </c>
      <c r="K6216">
        <v>5.0200000000000002E-2</v>
      </c>
      <c r="L6216">
        <v>4.5199999999999997E-2</v>
      </c>
    </row>
    <row r="6217" spans="1:12" x14ac:dyDescent="0.25">
      <c r="A6217" t="s">
        <v>725</v>
      </c>
      <c r="B6217">
        <v>2022</v>
      </c>
      <c r="C6217" t="s">
        <v>698</v>
      </c>
      <c r="D6217">
        <v>0.79669999999999996</v>
      </c>
      <c r="E6217">
        <v>0.79669999999999996</v>
      </c>
      <c r="F6217">
        <v>0.74529999999999996</v>
      </c>
      <c r="G6217">
        <v>0.75229999999999997</v>
      </c>
      <c r="H6217">
        <v>0.74529999999999996</v>
      </c>
      <c r="I6217">
        <v>0.70940000000000003</v>
      </c>
      <c r="J6217">
        <v>0.79669999999999996</v>
      </c>
      <c r="K6217">
        <v>0.74529999999999996</v>
      </c>
      <c r="L6217">
        <v>0.70940000000000003</v>
      </c>
    </row>
    <row r="6218" spans="1:12" x14ac:dyDescent="0.25">
      <c r="A6218" t="s">
        <v>726</v>
      </c>
      <c r="B6218">
        <v>2022</v>
      </c>
      <c r="C6218" t="s">
        <v>697</v>
      </c>
      <c r="D6218">
        <v>7.2561</v>
      </c>
      <c r="E6218">
        <v>6.9931000000000001</v>
      </c>
      <c r="F6218">
        <v>6.5472000000000001</v>
      </c>
      <c r="G6218">
        <v>6.8647</v>
      </c>
      <c r="H6218">
        <v>6.3689999999999998</v>
      </c>
      <c r="I6218">
        <v>6.2561</v>
      </c>
      <c r="J6218">
        <v>7.1214000000000004</v>
      </c>
      <c r="K6218">
        <v>6.2519</v>
      </c>
      <c r="L6218">
        <v>5.9748000000000001</v>
      </c>
    </row>
    <row r="6219" spans="1:12" x14ac:dyDescent="0.25">
      <c r="A6219" t="s">
        <v>726</v>
      </c>
      <c r="B6219">
        <v>2022</v>
      </c>
      <c r="C6219" t="s">
        <v>703</v>
      </c>
      <c r="D6219">
        <v>7.8100000000000003E-2</v>
      </c>
      <c r="E6219">
        <v>7.8100000000000003E-2</v>
      </c>
      <c r="F6219">
        <v>7.8100000000000003E-2</v>
      </c>
      <c r="G6219">
        <v>7.0300000000000001E-2</v>
      </c>
      <c r="H6219">
        <v>7.8100000000000003E-2</v>
      </c>
      <c r="I6219">
        <v>7.0300000000000001E-2</v>
      </c>
      <c r="J6219">
        <v>7.8100000000000003E-2</v>
      </c>
      <c r="K6219">
        <v>7.8100000000000003E-2</v>
      </c>
      <c r="L6219">
        <v>7.0300000000000001E-2</v>
      </c>
    </row>
    <row r="6220" spans="1:12" x14ac:dyDescent="0.25">
      <c r="A6220" t="s">
        <v>726</v>
      </c>
      <c r="B6220">
        <v>2022</v>
      </c>
      <c r="C6220" t="s">
        <v>698</v>
      </c>
      <c r="D6220">
        <v>1.3680000000000001</v>
      </c>
      <c r="E6220">
        <v>1.3680000000000001</v>
      </c>
      <c r="F6220">
        <v>1.2747999999999999</v>
      </c>
      <c r="G6220">
        <v>1.2927</v>
      </c>
      <c r="H6220">
        <v>1.2747999999999999</v>
      </c>
      <c r="I6220">
        <v>1.2149000000000001</v>
      </c>
      <c r="J6220">
        <v>1.3680000000000001</v>
      </c>
      <c r="K6220">
        <v>1.2747999999999999</v>
      </c>
      <c r="L6220">
        <v>1.2149000000000001</v>
      </c>
    </row>
    <row r="6221" spans="1:12" x14ac:dyDescent="0.25">
      <c r="A6221" t="s">
        <v>726</v>
      </c>
      <c r="B6221">
        <v>2022</v>
      </c>
      <c r="C6221" t="s">
        <v>700</v>
      </c>
      <c r="D6221">
        <v>2.3799000000000001</v>
      </c>
      <c r="E6221">
        <v>2.1168999999999998</v>
      </c>
      <c r="F6221">
        <v>2.0956000000000001</v>
      </c>
      <c r="G6221">
        <v>2.2418999999999998</v>
      </c>
      <c r="H6221">
        <v>1.9174</v>
      </c>
      <c r="I6221">
        <v>2.0007000000000001</v>
      </c>
      <c r="J6221">
        <v>2.2452000000000001</v>
      </c>
      <c r="K6221">
        <v>1.8003</v>
      </c>
      <c r="L6221">
        <v>1.7193000000000001</v>
      </c>
    </row>
    <row r="6222" spans="1:12" x14ac:dyDescent="0.25">
      <c r="A6222" t="s">
        <v>726</v>
      </c>
      <c r="B6222">
        <v>2022</v>
      </c>
      <c r="C6222" t="s">
        <v>702</v>
      </c>
      <c r="D6222">
        <v>0.40210000000000001</v>
      </c>
      <c r="E6222">
        <v>0.40210000000000001</v>
      </c>
      <c r="F6222">
        <v>0.15179999999999999</v>
      </c>
      <c r="G6222">
        <v>0.3619</v>
      </c>
      <c r="H6222">
        <v>0.15179999999999999</v>
      </c>
      <c r="I6222">
        <v>0.14779999999999999</v>
      </c>
      <c r="J6222">
        <v>0.40210000000000001</v>
      </c>
      <c r="K6222">
        <v>0.15179999999999999</v>
      </c>
      <c r="L6222">
        <v>0.14779999999999999</v>
      </c>
    </row>
    <row r="6223" spans="1:12" x14ac:dyDescent="0.25">
      <c r="A6223" t="s">
        <v>726</v>
      </c>
      <c r="B6223">
        <v>2022</v>
      </c>
      <c r="C6223" t="s">
        <v>701</v>
      </c>
      <c r="D6223">
        <v>2.8041999999999998</v>
      </c>
      <c r="E6223">
        <v>2.8041999999999998</v>
      </c>
      <c r="F6223">
        <v>2.8041999999999998</v>
      </c>
      <c r="G6223">
        <v>2.6798000000000002</v>
      </c>
      <c r="H6223">
        <v>2.8041999999999998</v>
      </c>
      <c r="I6223">
        <v>2.6798000000000002</v>
      </c>
      <c r="J6223">
        <v>2.8041999999999998</v>
      </c>
      <c r="K6223">
        <v>2.8041999999999998</v>
      </c>
      <c r="L6223">
        <v>2.6798000000000002</v>
      </c>
    </row>
    <row r="6224" spans="1:12" x14ac:dyDescent="0.25">
      <c r="A6224" t="s">
        <v>726</v>
      </c>
      <c r="B6224">
        <v>2022</v>
      </c>
      <c r="C6224" t="s">
        <v>699</v>
      </c>
      <c r="D6224">
        <v>0.2238</v>
      </c>
      <c r="E6224">
        <v>0.2238</v>
      </c>
      <c r="F6224">
        <v>0.14269999999999999</v>
      </c>
      <c r="G6224">
        <v>0.21809999999999999</v>
      </c>
      <c r="H6224">
        <v>0.14269999999999999</v>
      </c>
      <c r="I6224">
        <v>0.14269999999999999</v>
      </c>
      <c r="J6224">
        <v>0.2238</v>
      </c>
      <c r="K6224">
        <v>0.14269999999999999</v>
      </c>
      <c r="L6224">
        <v>0.14269999999999999</v>
      </c>
    </row>
    <row r="6225" spans="1:12" x14ac:dyDescent="0.25">
      <c r="A6225" t="s">
        <v>727</v>
      </c>
      <c r="B6225">
        <v>2022</v>
      </c>
      <c r="C6225" t="s">
        <v>699</v>
      </c>
      <c r="D6225">
        <v>0.12509999999999999</v>
      </c>
      <c r="E6225">
        <v>0.12509999999999999</v>
      </c>
      <c r="F6225">
        <v>7.9799999999999996E-2</v>
      </c>
      <c r="G6225">
        <v>0.12189999999999999</v>
      </c>
      <c r="H6225">
        <v>7.9799999999999996E-2</v>
      </c>
      <c r="I6225">
        <v>7.9799999999999996E-2</v>
      </c>
      <c r="J6225">
        <v>0.12509999999999999</v>
      </c>
      <c r="K6225">
        <v>7.9799999999999996E-2</v>
      </c>
      <c r="L6225">
        <v>7.9799999999999996E-2</v>
      </c>
    </row>
    <row r="6226" spans="1:12" x14ac:dyDescent="0.25">
      <c r="A6226" t="s">
        <v>727</v>
      </c>
      <c r="B6226">
        <v>2022</v>
      </c>
      <c r="C6226" t="s">
        <v>701</v>
      </c>
      <c r="D6226">
        <v>1.5481</v>
      </c>
      <c r="E6226">
        <v>1.5481</v>
      </c>
      <c r="F6226">
        <v>1.5481</v>
      </c>
      <c r="G6226">
        <v>1.4793000000000001</v>
      </c>
      <c r="H6226">
        <v>1.5481</v>
      </c>
      <c r="I6226">
        <v>1.4793000000000001</v>
      </c>
      <c r="J6226">
        <v>1.5481</v>
      </c>
      <c r="K6226">
        <v>1.5481</v>
      </c>
      <c r="L6226">
        <v>1.4793000000000001</v>
      </c>
    </row>
    <row r="6227" spans="1:12" x14ac:dyDescent="0.25">
      <c r="A6227" t="s">
        <v>727</v>
      </c>
      <c r="B6227">
        <v>2022</v>
      </c>
      <c r="C6227" t="s">
        <v>703</v>
      </c>
      <c r="D6227">
        <v>4.36E-2</v>
      </c>
      <c r="E6227">
        <v>4.36E-2</v>
      </c>
      <c r="F6227">
        <v>4.36E-2</v>
      </c>
      <c r="G6227">
        <v>3.9300000000000002E-2</v>
      </c>
      <c r="H6227">
        <v>4.36E-2</v>
      </c>
      <c r="I6227">
        <v>3.9300000000000002E-2</v>
      </c>
      <c r="J6227">
        <v>4.36E-2</v>
      </c>
      <c r="K6227">
        <v>4.36E-2</v>
      </c>
      <c r="L6227">
        <v>3.9300000000000002E-2</v>
      </c>
    </row>
    <row r="6228" spans="1:12" x14ac:dyDescent="0.25">
      <c r="A6228" t="s">
        <v>727</v>
      </c>
      <c r="B6228">
        <v>2022</v>
      </c>
      <c r="C6228" t="s">
        <v>698</v>
      </c>
      <c r="D6228">
        <v>0.7823</v>
      </c>
      <c r="E6228">
        <v>0.7823</v>
      </c>
      <c r="F6228">
        <v>0.72840000000000005</v>
      </c>
      <c r="G6228">
        <v>0.73939999999999995</v>
      </c>
      <c r="H6228">
        <v>0.72840000000000005</v>
      </c>
      <c r="I6228">
        <v>0.69440000000000002</v>
      </c>
      <c r="J6228">
        <v>0.7823</v>
      </c>
      <c r="K6228">
        <v>0.72840000000000005</v>
      </c>
      <c r="L6228">
        <v>0.69440000000000002</v>
      </c>
    </row>
    <row r="6229" spans="1:12" x14ac:dyDescent="0.25">
      <c r="A6229" t="s">
        <v>727</v>
      </c>
      <c r="B6229">
        <v>2022</v>
      </c>
      <c r="C6229" t="s">
        <v>700</v>
      </c>
      <c r="D6229">
        <v>1.3301000000000001</v>
      </c>
      <c r="E6229">
        <v>1.1831</v>
      </c>
      <c r="F6229">
        <v>1.1712</v>
      </c>
      <c r="G6229">
        <v>1.2529999999999999</v>
      </c>
      <c r="H6229">
        <v>1.0716000000000001</v>
      </c>
      <c r="I6229">
        <v>1.1182000000000001</v>
      </c>
      <c r="J6229">
        <v>1.2547999999999999</v>
      </c>
      <c r="K6229">
        <v>1.0062</v>
      </c>
      <c r="L6229">
        <v>0.96089999999999998</v>
      </c>
    </row>
    <row r="6230" spans="1:12" x14ac:dyDescent="0.25">
      <c r="A6230" t="s">
        <v>727</v>
      </c>
      <c r="B6230">
        <v>2022</v>
      </c>
      <c r="C6230" t="s">
        <v>697</v>
      </c>
      <c r="D6230">
        <v>4.0540000000000003</v>
      </c>
      <c r="E6230">
        <v>3.907</v>
      </c>
      <c r="F6230">
        <v>3.6560000000000001</v>
      </c>
      <c r="G6230">
        <v>3.8351999999999999</v>
      </c>
      <c r="H6230">
        <v>3.5564</v>
      </c>
      <c r="I6230">
        <v>3.4935</v>
      </c>
      <c r="J6230">
        <v>3.9786999999999999</v>
      </c>
      <c r="K6230">
        <v>3.4910000000000001</v>
      </c>
      <c r="L6230">
        <v>3.3363</v>
      </c>
    </row>
    <row r="6231" spans="1:12" x14ac:dyDescent="0.25">
      <c r="A6231" t="s">
        <v>727</v>
      </c>
      <c r="B6231">
        <v>2022</v>
      </c>
      <c r="C6231" t="s">
        <v>702</v>
      </c>
      <c r="D6231">
        <v>0.22470000000000001</v>
      </c>
      <c r="E6231">
        <v>0.22470000000000001</v>
      </c>
      <c r="F6231">
        <v>8.4900000000000003E-2</v>
      </c>
      <c r="G6231">
        <v>0.20219999999999999</v>
      </c>
      <c r="H6231">
        <v>8.4900000000000003E-2</v>
      </c>
      <c r="I6231">
        <v>8.2600000000000007E-2</v>
      </c>
      <c r="J6231">
        <v>0.22470000000000001</v>
      </c>
      <c r="K6231">
        <v>8.4900000000000003E-2</v>
      </c>
      <c r="L6231">
        <v>8.2600000000000007E-2</v>
      </c>
    </row>
    <row r="6232" spans="1:12" x14ac:dyDescent="0.25">
      <c r="A6232" t="s">
        <v>728</v>
      </c>
      <c r="B6232">
        <v>2022</v>
      </c>
      <c r="C6232" t="s">
        <v>700</v>
      </c>
      <c r="D6232">
        <v>0.67869999999999997</v>
      </c>
      <c r="E6232">
        <v>0.60370000000000001</v>
      </c>
      <c r="F6232">
        <v>0.59760000000000002</v>
      </c>
      <c r="G6232">
        <v>0.63939999999999997</v>
      </c>
      <c r="H6232">
        <v>0.54679999999999995</v>
      </c>
      <c r="I6232">
        <v>0.5706</v>
      </c>
      <c r="J6232">
        <v>0.64029999999999998</v>
      </c>
      <c r="K6232">
        <v>0.51339999999999997</v>
      </c>
      <c r="L6232">
        <v>0.49030000000000001</v>
      </c>
    </row>
    <row r="6233" spans="1:12" x14ac:dyDescent="0.25">
      <c r="A6233" t="s">
        <v>728</v>
      </c>
      <c r="B6233">
        <v>2022</v>
      </c>
      <c r="C6233" t="s">
        <v>699</v>
      </c>
      <c r="D6233">
        <v>6.3799999999999996E-2</v>
      </c>
      <c r="E6233">
        <v>6.3799999999999996E-2</v>
      </c>
      <c r="F6233">
        <v>4.07E-2</v>
      </c>
      <c r="G6233">
        <v>6.2199999999999998E-2</v>
      </c>
      <c r="H6233">
        <v>4.07E-2</v>
      </c>
      <c r="I6233">
        <v>4.07E-2</v>
      </c>
      <c r="J6233">
        <v>6.3799999999999996E-2</v>
      </c>
      <c r="K6233">
        <v>4.07E-2</v>
      </c>
      <c r="L6233">
        <v>4.07E-2</v>
      </c>
    </row>
    <row r="6234" spans="1:12" x14ac:dyDescent="0.25">
      <c r="A6234" t="s">
        <v>728</v>
      </c>
      <c r="B6234">
        <v>2022</v>
      </c>
      <c r="C6234" t="s">
        <v>698</v>
      </c>
      <c r="D6234">
        <v>0.49049999999999999</v>
      </c>
      <c r="E6234">
        <v>0.49049999999999999</v>
      </c>
      <c r="F6234">
        <v>0.45369999999999999</v>
      </c>
      <c r="G6234">
        <v>0.4642</v>
      </c>
      <c r="H6234">
        <v>0.45369999999999999</v>
      </c>
      <c r="I6234">
        <v>0.4335</v>
      </c>
      <c r="J6234">
        <v>0.49049999999999999</v>
      </c>
      <c r="K6234">
        <v>0.45369999999999999</v>
      </c>
      <c r="L6234">
        <v>0.4335</v>
      </c>
    </row>
    <row r="6235" spans="1:12" x14ac:dyDescent="0.25">
      <c r="A6235" t="s">
        <v>728</v>
      </c>
      <c r="B6235">
        <v>2022</v>
      </c>
      <c r="C6235" t="s">
        <v>697</v>
      </c>
      <c r="D6235">
        <v>2.1947999999999999</v>
      </c>
      <c r="E6235">
        <v>2.1198000000000001</v>
      </c>
      <c r="F6235">
        <v>1.9823999999999999</v>
      </c>
      <c r="G6235">
        <v>2.0777999999999999</v>
      </c>
      <c r="H6235">
        <v>1.9315</v>
      </c>
      <c r="I6235">
        <v>1.8956</v>
      </c>
      <c r="J6235">
        <v>2.1564000000000001</v>
      </c>
      <c r="K6235">
        <v>1.8980999999999999</v>
      </c>
      <c r="L6235">
        <v>1.8153999999999999</v>
      </c>
    </row>
    <row r="6236" spans="1:12" x14ac:dyDescent="0.25">
      <c r="A6236" t="s">
        <v>728</v>
      </c>
      <c r="B6236">
        <v>2022</v>
      </c>
      <c r="C6236" t="s">
        <v>702</v>
      </c>
      <c r="D6236">
        <v>0.1147</v>
      </c>
      <c r="E6236">
        <v>0.1147</v>
      </c>
      <c r="F6236">
        <v>4.3299999999999998E-2</v>
      </c>
      <c r="G6236">
        <v>0.1032</v>
      </c>
      <c r="H6236">
        <v>4.3299999999999998E-2</v>
      </c>
      <c r="I6236">
        <v>4.2099999999999999E-2</v>
      </c>
      <c r="J6236">
        <v>0.1147</v>
      </c>
      <c r="K6236">
        <v>4.3299999999999998E-2</v>
      </c>
      <c r="L6236">
        <v>4.2099999999999999E-2</v>
      </c>
    </row>
    <row r="6237" spans="1:12" x14ac:dyDescent="0.25">
      <c r="A6237" t="s">
        <v>728</v>
      </c>
      <c r="B6237">
        <v>2022</v>
      </c>
      <c r="C6237" t="s">
        <v>701</v>
      </c>
      <c r="D6237">
        <v>0.82479999999999998</v>
      </c>
      <c r="E6237">
        <v>0.82479999999999998</v>
      </c>
      <c r="F6237">
        <v>0.82479999999999998</v>
      </c>
      <c r="G6237">
        <v>0.78869999999999996</v>
      </c>
      <c r="H6237">
        <v>0.82479999999999998</v>
      </c>
      <c r="I6237">
        <v>0.78869999999999996</v>
      </c>
      <c r="J6237">
        <v>0.82479999999999998</v>
      </c>
      <c r="K6237">
        <v>0.82479999999999998</v>
      </c>
      <c r="L6237">
        <v>0.78869999999999996</v>
      </c>
    </row>
    <row r="6238" spans="1:12" x14ac:dyDescent="0.25">
      <c r="A6238" t="s">
        <v>728</v>
      </c>
      <c r="B6238">
        <v>2022</v>
      </c>
      <c r="C6238" t="s">
        <v>703</v>
      </c>
      <c r="D6238">
        <v>2.23E-2</v>
      </c>
      <c r="E6238">
        <v>2.23E-2</v>
      </c>
      <c r="F6238">
        <v>2.23E-2</v>
      </c>
      <c r="G6238">
        <v>0.02</v>
      </c>
      <c r="H6238">
        <v>2.23E-2</v>
      </c>
      <c r="I6238">
        <v>0.02</v>
      </c>
      <c r="J6238">
        <v>2.23E-2</v>
      </c>
      <c r="K6238">
        <v>2.23E-2</v>
      </c>
      <c r="L6238">
        <v>0.02</v>
      </c>
    </row>
    <row r="6239" spans="1:12" x14ac:dyDescent="0.25">
      <c r="A6239" t="s">
        <v>729</v>
      </c>
      <c r="B6239">
        <v>2022</v>
      </c>
      <c r="C6239" t="s">
        <v>702</v>
      </c>
      <c r="D6239">
        <v>0.23449999999999999</v>
      </c>
      <c r="E6239">
        <v>0.23449999999999999</v>
      </c>
      <c r="F6239">
        <v>8.8499999999999995E-2</v>
      </c>
      <c r="G6239">
        <v>0.21099999999999999</v>
      </c>
      <c r="H6239">
        <v>8.8499999999999995E-2</v>
      </c>
      <c r="I6239">
        <v>8.6199999999999999E-2</v>
      </c>
      <c r="J6239">
        <v>0.23449999999999999</v>
      </c>
      <c r="K6239">
        <v>8.8499999999999995E-2</v>
      </c>
      <c r="L6239">
        <v>8.6199999999999999E-2</v>
      </c>
    </row>
    <row r="6240" spans="1:12" x14ac:dyDescent="0.25">
      <c r="A6240" t="s">
        <v>729</v>
      </c>
      <c r="B6240">
        <v>2022</v>
      </c>
      <c r="C6240" t="s">
        <v>698</v>
      </c>
      <c r="D6240">
        <v>0.83760000000000001</v>
      </c>
      <c r="E6240">
        <v>0.83760000000000001</v>
      </c>
      <c r="F6240">
        <v>0.7792</v>
      </c>
      <c r="G6240">
        <v>0.79179999999999995</v>
      </c>
      <c r="H6240">
        <v>0.7792</v>
      </c>
      <c r="I6240">
        <v>0.74309999999999998</v>
      </c>
      <c r="J6240">
        <v>0.83760000000000001</v>
      </c>
      <c r="K6240">
        <v>0.7792</v>
      </c>
      <c r="L6240">
        <v>0.74309999999999998</v>
      </c>
    </row>
    <row r="6241" spans="1:12" x14ac:dyDescent="0.25">
      <c r="A6241" t="s">
        <v>729</v>
      </c>
      <c r="B6241">
        <v>2022</v>
      </c>
      <c r="C6241" t="s">
        <v>699</v>
      </c>
      <c r="D6241">
        <v>0.1305</v>
      </c>
      <c r="E6241">
        <v>0.1305</v>
      </c>
      <c r="F6241">
        <v>8.3199999999999996E-2</v>
      </c>
      <c r="G6241">
        <v>0.12720000000000001</v>
      </c>
      <c r="H6241">
        <v>8.3199999999999996E-2</v>
      </c>
      <c r="I6241">
        <v>8.3199999999999996E-2</v>
      </c>
      <c r="J6241">
        <v>0.1305</v>
      </c>
      <c r="K6241">
        <v>8.3199999999999996E-2</v>
      </c>
      <c r="L6241">
        <v>8.3199999999999996E-2</v>
      </c>
    </row>
    <row r="6242" spans="1:12" x14ac:dyDescent="0.25">
      <c r="A6242" t="s">
        <v>729</v>
      </c>
      <c r="B6242">
        <v>2022</v>
      </c>
      <c r="C6242" t="s">
        <v>700</v>
      </c>
      <c r="D6242">
        <v>1.3879999999999999</v>
      </c>
      <c r="E6242">
        <v>1.2345999999999999</v>
      </c>
      <c r="F6242">
        <v>1.2222</v>
      </c>
      <c r="G6242">
        <v>1.3075000000000001</v>
      </c>
      <c r="H6242">
        <v>1.1182000000000001</v>
      </c>
      <c r="I6242">
        <v>1.1668000000000001</v>
      </c>
      <c r="J6242">
        <v>1.3093999999999999</v>
      </c>
      <c r="K6242">
        <v>1.0499000000000001</v>
      </c>
      <c r="L6242">
        <v>1.0026999999999999</v>
      </c>
    </row>
    <row r="6243" spans="1:12" x14ac:dyDescent="0.25">
      <c r="A6243" t="s">
        <v>729</v>
      </c>
      <c r="B6243">
        <v>2022</v>
      </c>
      <c r="C6243" t="s">
        <v>701</v>
      </c>
      <c r="D6243">
        <v>1.6898</v>
      </c>
      <c r="E6243">
        <v>1.6898</v>
      </c>
      <c r="F6243">
        <v>1.6898</v>
      </c>
      <c r="G6243">
        <v>1.6151</v>
      </c>
      <c r="H6243">
        <v>1.6898</v>
      </c>
      <c r="I6243">
        <v>1.6151</v>
      </c>
      <c r="J6243">
        <v>1.6898</v>
      </c>
      <c r="K6243">
        <v>1.6898</v>
      </c>
      <c r="L6243">
        <v>1.6151</v>
      </c>
    </row>
    <row r="6244" spans="1:12" x14ac:dyDescent="0.25">
      <c r="A6244" t="s">
        <v>729</v>
      </c>
      <c r="B6244">
        <v>2022</v>
      </c>
      <c r="C6244" t="s">
        <v>703</v>
      </c>
      <c r="D6244">
        <v>4.5499999999999999E-2</v>
      </c>
      <c r="E6244">
        <v>4.5499999999999999E-2</v>
      </c>
      <c r="F6244">
        <v>4.5499999999999999E-2</v>
      </c>
      <c r="G6244">
        <v>4.1000000000000002E-2</v>
      </c>
      <c r="H6244">
        <v>4.5499999999999999E-2</v>
      </c>
      <c r="I6244">
        <v>4.1000000000000002E-2</v>
      </c>
      <c r="J6244">
        <v>4.5499999999999999E-2</v>
      </c>
      <c r="K6244">
        <v>4.5499999999999999E-2</v>
      </c>
      <c r="L6244">
        <v>4.1000000000000002E-2</v>
      </c>
    </row>
    <row r="6245" spans="1:12" x14ac:dyDescent="0.25">
      <c r="A6245" t="s">
        <v>729</v>
      </c>
      <c r="B6245">
        <v>2022</v>
      </c>
      <c r="C6245" t="s">
        <v>697</v>
      </c>
      <c r="D6245">
        <v>4.3259999999999996</v>
      </c>
      <c r="E6245">
        <v>4.1726000000000001</v>
      </c>
      <c r="F6245">
        <v>3.9085000000000001</v>
      </c>
      <c r="G6245">
        <v>4.0937000000000001</v>
      </c>
      <c r="H6245">
        <v>3.8046000000000002</v>
      </c>
      <c r="I6245">
        <v>3.7353999999999998</v>
      </c>
      <c r="J6245">
        <v>4.2473999999999998</v>
      </c>
      <c r="K6245">
        <v>3.7363</v>
      </c>
      <c r="L6245">
        <v>3.5712999999999999</v>
      </c>
    </row>
    <row r="6246" spans="1:12" x14ac:dyDescent="0.25">
      <c r="A6246" t="s">
        <v>730</v>
      </c>
      <c r="B6246">
        <v>2022</v>
      </c>
      <c r="C6246" t="s">
        <v>697</v>
      </c>
      <c r="D6246">
        <v>0.71709999999999996</v>
      </c>
      <c r="E6246">
        <v>0.69179999999999997</v>
      </c>
      <c r="F6246">
        <v>0.64700000000000002</v>
      </c>
      <c r="G6246">
        <v>0.67879999999999996</v>
      </c>
      <c r="H6246">
        <v>0.62990000000000002</v>
      </c>
      <c r="I6246">
        <v>0.61860000000000004</v>
      </c>
      <c r="J6246">
        <v>0.70420000000000005</v>
      </c>
      <c r="K6246">
        <v>0.61870000000000003</v>
      </c>
      <c r="L6246">
        <v>0.59160000000000001</v>
      </c>
    </row>
    <row r="6247" spans="1:12" x14ac:dyDescent="0.25">
      <c r="A6247" t="s">
        <v>730</v>
      </c>
      <c r="B6247">
        <v>2022</v>
      </c>
      <c r="C6247" t="s">
        <v>700</v>
      </c>
      <c r="D6247">
        <v>0.22869999999999999</v>
      </c>
      <c r="E6247">
        <v>0.20349999999999999</v>
      </c>
      <c r="F6247">
        <v>0.2014</v>
      </c>
      <c r="G6247">
        <v>0.2155</v>
      </c>
      <c r="H6247">
        <v>0.18429999999999999</v>
      </c>
      <c r="I6247">
        <v>0.1923</v>
      </c>
      <c r="J6247">
        <v>0.21579999999999999</v>
      </c>
      <c r="K6247">
        <v>0.17299999999999999</v>
      </c>
      <c r="L6247">
        <v>0.16520000000000001</v>
      </c>
    </row>
    <row r="6248" spans="1:12" x14ac:dyDescent="0.25">
      <c r="A6248" t="s">
        <v>730</v>
      </c>
      <c r="B6248">
        <v>2022</v>
      </c>
      <c r="C6248" t="s">
        <v>699</v>
      </c>
      <c r="D6248">
        <v>2.1499999999999998E-2</v>
      </c>
      <c r="E6248">
        <v>2.1499999999999998E-2</v>
      </c>
      <c r="F6248">
        <v>1.37E-2</v>
      </c>
      <c r="G6248">
        <v>2.1000000000000001E-2</v>
      </c>
      <c r="H6248">
        <v>1.37E-2</v>
      </c>
      <c r="I6248">
        <v>1.37E-2</v>
      </c>
      <c r="J6248">
        <v>2.1499999999999998E-2</v>
      </c>
      <c r="K6248">
        <v>1.37E-2</v>
      </c>
      <c r="L6248">
        <v>1.37E-2</v>
      </c>
    </row>
    <row r="6249" spans="1:12" x14ac:dyDescent="0.25">
      <c r="A6249" t="s">
        <v>730</v>
      </c>
      <c r="B6249">
        <v>2022</v>
      </c>
      <c r="C6249" t="s">
        <v>701</v>
      </c>
      <c r="D6249">
        <v>0.27010000000000001</v>
      </c>
      <c r="E6249">
        <v>0.27010000000000001</v>
      </c>
      <c r="F6249">
        <v>0.27010000000000001</v>
      </c>
      <c r="G6249">
        <v>0.25829999999999997</v>
      </c>
      <c r="H6249">
        <v>0.27010000000000001</v>
      </c>
      <c r="I6249">
        <v>0.25829999999999997</v>
      </c>
      <c r="J6249">
        <v>0.27010000000000001</v>
      </c>
      <c r="K6249">
        <v>0.27010000000000001</v>
      </c>
      <c r="L6249">
        <v>0.25829999999999997</v>
      </c>
    </row>
    <row r="6250" spans="1:12" x14ac:dyDescent="0.25">
      <c r="A6250" t="s">
        <v>730</v>
      </c>
      <c r="B6250">
        <v>2022</v>
      </c>
      <c r="C6250" t="s">
        <v>703</v>
      </c>
      <c r="D6250">
        <v>7.4999999999999997E-3</v>
      </c>
      <c r="E6250">
        <v>7.4999999999999997E-3</v>
      </c>
      <c r="F6250">
        <v>7.4999999999999997E-3</v>
      </c>
      <c r="G6250">
        <v>6.7999999999999996E-3</v>
      </c>
      <c r="H6250">
        <v>7.4999999999999997E-3</v>
      </c>
      <c r="I6250">
        <v>6.7999999999999996E-3</v>
      </c>
      <c r="J6250">
        <v>7.4999999999999997E-3</v>
      </c>
      <c r="K6250">
        <v>7.4999999999999997E-3</v>
      </c>
      <c r="L6250">
        <v>6.7999999999999996E-3</v>
      </c>
    </row>
    <row r="6251" spans="1:12" x14ac:dyDescent="0.25">
      <c r="A6251" t="s">
        <v>730</v>
      </c>
      <c r="B6251">
        <v>2022</v>
      </c>
      <c r="C6251" t="s">
        <v>698</v>
      </c>
      <c r="D6251">
        <v>0.15060000000000001</v>
      </c>
      <c r="E6251">
        <v>0.15060000000000001</v>
      </c>
      <c r="F6251">
        <v>0.13969999999999999</v>
      </c>
      <c r="G6251">
        <v>0.14249999999999999</v>
      </c>
      <c r="H6251">
        <v>0.13969999999999999</v>
      </c>
      <c r="I6251">
        <v>0.13339999999999999</v>
      </c>
      <c r="J6251">
        <v>0.15060000000000001</v>
      </c>
      <c r="K6251">
        <v>0.13969999999999999</v>
      </c>
      <c r="L6251">
        <v>0.13339999999999999</v>
      </c>
    </row>
    <row r="6252" spans="1:12" x14ac:dyDescent="0.25">
      <c r="A6252" t="s">
        <v>730</v>
      </c>
      <c r="B6252">
        <v>2022</v>
      </c>
      <c r="C6252" t="s">
        <v>702</v>
      </c>
      <c r="D6252">
        <v>3.8600000000000002E-2</v>
      </c>
      <c r="E6252">
        <v>3.8600000000000002E-2</v>
      </c>
      <c r="F6252">
        <v>1.46E-2</v>
      </c>
      <c r="G6252">
        <v>3.4799999999999998E-2</v>
      </c>
      <c r="H6252">
        <v>1.46E-2</v>
      </c>
      <c r="I6252">
        <v>1.4200000000000001E-2</v>
      </c>
      <c r="J6252">
        <v>3.8600000000000002E-2</v>
      </c>
      <c r="K6252">
        <v>1.46E-2</v>
      </c>
      <c r="L6252">
        <v>1.4200000000000001E-2</v>
      </c>
    </row>
    <row r="6253" spans="1:12" x14ac:dyDescent="0.25">
      <c r="A6253" t="s">
        <v>731</v>
      </c>
      <c r="B6253">
        <v>2022</v>
      </c>
      <c r="C6253" t="s">
        <v>697</v>
      </c>
      <c r="D6253">
        <v>1.2685999999999999</v>
      </c>
      <c r="E6253">
        <v>1.2242</v>
      </c>
      <c r="F6253">
        <v>1.1467000000000001</v>
      </c>
      <c r="G6253">
        <v>1.2005999999999999</v>
      </c>
      <c r="H6253">
        <v>1.1167</v>
      </c>
      <c r="I6253">
        <v>1.0961000000000001</v>
      </c>
      <c r="J6253">
        <v>1.2458</v>
      </c>
      <c r="K6253">
        <v>1.0969</v>
      </c>
      <c r="L6253">
        <v>1.0486</v>
      </c>
    </row>
    <row r="6254" spans="1:12" x14ac:dyDescent="0.25">
      <c r="A6254" t="s">
        <v>731</v>
      </c>
      <c r="B6254">
        <v>2022</v>
      </c>
      <c r="C6254" t="s">
        <v>701</v>
      </c>
      <c r="D6254">
        <v>0.49580000000000002</v>
      </c>
      <c r="E6254">
        <v>0.49580000000000002</v>
      </c>
      <c r="F6254">
        <v>0.49580000000000002</v>
      </c>
      <c r="G6254">
        <v>0.47389999999999999</v>
      </c>
      <c r="H6254">
        <v>0.49580000000000002</v>
      </c>
      <c r="I6254">
        <v>0.47389999999999999</v>
      </c>
      <c r="J6254">
        <v>0.49580000000000002</v>
      </c>
      <c r="K6254">
        <v>0.49580000000000002</v>
      </c>
      <c r="L6254">
        <v>0.47389999999999999</v>
      </c>
    </row>
    <row r="6255" spans="1:12" x14ac:dyDescent="0.25">
      <c r="A6255" t="s">
        <v>731</v>
      </c>
      <c r="B6255">
        <v>2022</v>
      </c>
      <c r="C6255" t="s">
        <v>698</v>
      </c>
      <c r="D6255">
        <v>0.25259999999999999</v>
      </c>
      <c r="E6255">
        <v>0.25259999999999999</v>
      </c>
      <c r="F6255">
        <v>0.2346</v>
      </c>
      <c r="G6255">
        <v>0.23880000000000001</v>
      </c>
      <c r="H6255">
        <v>0.2346</v>
      </c>
      <c r="I6255">
        <v>0.2238</v>
      </c>
      <c r="J6255">
        <v>0.25259999999999999</v>
      </c>
      <c r="K6255">
        <v>0.2346</v>
      </c>
      <c r="L6255">
        <v>0.2238</v>
      </c>
    </row>
    <row r="6256" spans="1:12" x14ac:dyDescent="0.25">
      <c r="A6256" t="s">
        <v>731</v>
      </c>
      <c r="B6256">
        <v>2022</v>
      </c>
      <c r="C6256" t="s">
        <v>703</v>
      </c>
      <c r="D6256">
        <v>1.32E-2</v>
      </c>
      <c r="E6256">
        <v>1.32E-2</v>
      </c>
      <c r="F6256">
        <v>1.32E-2</v>
      </c>
      <c r="G6256">
        <v>1.1900000000000001E-2</v>
      </c>
      <c r="H6256">
        <v>1.32E-2</v>
      </c>
      <c r="I6256">
        <v>1.1900000000000001E-2</v>
      </c>
      <c r="J6256">
        <v>1.32E-2</v>
      </c>
      <c r="K6256">
        <v>1.32E-2</v>
      </c>
      <c r="L6256">
        <v>1.1900000000000001E-2</v>
      </c>
    </row>
    <row r="6257" spans="1:12" x14ac:dyDescent="0.25">
      <c r="A6257" t="s">
        <v>731</v>
      </c>
      <c r="B6257">
        <v>2022</v>
      </c>
      <c r="C6257" t="s">
        <v>702</v>
      </c>
      <c r="D6257">
        <v>6.7799999999999999E-2</v>
      </c>
      <c r="E6257">
        <v>6.7799999999999999E-2</v>
      </c>
      <c r="F6257">
        <v>2.5600000000000001E-2</v>
      </c>
      <c r="G6257">
        <v>6.0999999999999999E-2</v>
      </c>
      <c r="H6257">
        <v>2.5600000000000001E-2</v>
      </c>
      <c r="I6257">
        <v>2.4899999999999999E-2</v>
      </c>
      <c r="J6257">
        <v>6.7799999999999999E-2</v>
      </c>
      <c r="K6257">
        <v>2.5600000000000001E-2</v>
      </c>
      <c r="L6257">
        <v>2.4899999999999999E-2</v>
      </c>
    </row>
    <row r="6258" spans="1:12" x14ac:dyDescent="0.25">
      <c r="A6258" t="s">
        <v>731</v>
      </c>
      <c r="B6258">
        <v>2022</v>
      </c>
      <c r="C6258" t="s">
        <v>700</v>
      </c>
      <c r="D6258">
        <v>0.40150000000000002</v>
      </c>
      <c r="E6258">
        <v>0.35709999999999997</v>
      </c>
      <c r="F6258">
        <v>0.35349999999999998</v>
      </c>
      <c r="G6258">
        <v>0.37819999999999998</v>
      </c>
      <c r="H6258">
        <v>0.32340000000000002</v>
      </c>
      <c r="I6258">
        <v>0.33750000000000002</v>
      </c>
      <c r="J6258">
        <v>0.37880000000000003</v>
      </c>
      <c r="K6258">
        <v>0.30370000000000003</v>
      </c>
      <c r="L6258">
        <v>0.28999999999999998</v>
      </c>
    </row>
    <row r="6259" spans="1:12" x14ac:dyDescent="0.25">
      <c r="A6259" t="s">
        <v>731</v>
      </c>
      <c r="B6259">
        <v>2022</v>
      </c>
      <c r="C6259" t="s">
        <v>699</v>
      </c>
      <c r="D6259">
        <v>3.78E-2</v>
      </c>
      <c r="E6259">
        <v>3.78E-2</v>
      </c>
      <c r="F6259">
        <v>2.41E-2</v>
      </c>
      <c r="G6259">
        <v>3.6799999999999999E-2</v>
      </c>
      <c r="H6259">
        <v>2.41E-2</v>
      </c>
      <c r="I6259">
        <v>2.41E-2</v>
      </c>
      <c r="J6259">
        <v>3.78E-2</v>
      </c>
      <c r="K6259">
        <v>2.41E-2</v>
      </c>
      <c r="L6259">
        <v>2.41E-2</v>
      </c>
    </row>
    <row r="6260" spans="1:12" x14ac:dyDescent="0.25">
      <c r="A6260" t="s">
        <v>732</v>
      </c>
      <c r="B6260">
        <v>2022</v>
      </c>
      <c r="C6260" t="s">
        <v>698</v>
      </c>
      <c r="D6260">
        <v>0.3861</v>
      </c>
      <c r="E6260">
        <v>0.3861</v>
      </c>
      <c r="F6260">
        <v>0.3624</v>
      </c>
      <c r="G6260">
        <v>0.36430000000000001</v>
      </c>
      <c r="H6260">
        <v>0.3624</v>
      </c>
      <c r="I6260">
        <v>0.34449999999999997</v>
      </c>
      <c r="J6260">
        <v>0.3861</v>
      </c>
      <c r="K6260">
        <v>0.3624</v>
      </c>
      <c r="L6260">
        <v>0.34449999999999997</v>
      </c>
    </row>
    <row r="6261" spans="1:12" x14ac:dyDescent="0.25">
      <c r="A6261" t="s">
        <v>732</v>
      </c>
      <c r="B6261">
        <v>2022</v>
      </c>
      <c r="C6261" t="s">
        <v>702</v>
      </c>
      <c r="D6261">
        <v>0.13569999999999999</v>
      </c>
      <c r="E6261">
        <v>0.13569999999999999</v>
      </c>
      <c r="F6261">
        <v>5.1200000000000002E-2</v>
      </c>
      <c r="G6261">
        <v>0.1221</v>
      </c>
      <c r="H6261">
        <v>5.1200000000000002E-2</v>
      </c>
      <c r="I6261">
        <v>4.99E-2</v>
      </c>
      <c r="J6261">
        <v>0.13569999999999999</v>
      </c>
      <c r="K6261">
        <v>5.1200000000000002E-2</v>
      </c>
      <c r="L6261">
        <v>4.99E-2</v>
      </c>
    </row>
    <row r="6262" spans="1:12" x14ac:dyDescent="0.25">
      <c r="A6262" t="s">
        <v>732</v>
      </c>
      <c r="B6262">
        <v>2022</v>
      </c>
      <c r="C6262" t="s">
        <v>703</v>
      </c>
      <c r="D6262">
        <v>2.63E-2</v>
      </c>
      <c r="E6262">
        <v>2.63E-2</v>
      </c>
      <c r="F6262">
        <v>2.63E-2</v>
      </c>
      <c r="G6262">
        <v>2.3699999999999999E-2</v>
      </c>
      <c r="H6262">
        <v>2.63E-2</v>
      </c>
      <c r="I6262">
        <v>2.3699999999999999E-2</v>
      </c>
      <c r="J6262">
        <v>2.63E-2</v>
      </c>
      <c r="K6262">
        <v>2.63E-2</v>
      </c>
      <c r="L6262">
        <v>2.3699999999999999E-2</v>
      </c>
    </row>
    <row r="6263" spans="1:12" x14ac:dyDescent="0.25">
      <c r="A6263" t="s">
        <v>732</v>
      </c>
      <c r="B6263">
        <v>2022</v>
      </c>
      <c r="C6263" t="s">
        <v>699</v>
      </c>
      <c r="D6263">
        <v>7.5499999999999998E-2</v>
      </c>
      <c r="E6263">
        <v>7.5499999999999998E-2</v>
      </c>
      <c r="F6263">
        <v>4.82E-2</v>
      </c>
      <c r="G6263">
        <v>7.3599999999999999E-2</v>
      </c>
      <c r="H6263">
        <v>4.82E-2</v>
      </c>
      <c r="I6263">
        <v>4.82E-2</v>
      </c>
      <c r="J6263">
        <v>7.5499999999999998E-2</v>
      </c>
      <c r="K6263">
        <v>4.82E-2</v>
      </c>
      <c r="L6263">
        <v>4.82E-2</v>
      </c>
    </row>
    <row r="6264" spans="1:12" x14ac:dyDescent="0.25">
      <c r="A6264" t="s">
        <v>732</v>
      </c>
      <c r="B6264">
        <v>2022</v>
      </c>
      <c r="C6264" t="s">
        <v>700</v>
      </c>
      <c r="D6264">
        <v>0.80320000000000003</v>
      </c>
      <c r="E6264">
        <v>0.71440000000000003</v>
      </c>
      <c r="F6264">
        <v>0.70720000000000005</v>
      </c>
      <c r="G6264">
        <v>0.75660000000000005</v>
      </c>
      <c r="H6264">
        <v>0.64710000000000001</v>
      </c>
      <c r="I6264">
        <v>0.67520000000000002</v>
      </c>
      <c r="J6264">
        <v>0.75770000000000004</v>
      </c>
      <c r="K6264">
        <v>0.60760000000000003</v>
      </c>
      <c r="L6264">
        <v>0.58020000000000005</v>
      </c>
    </row>
    <row r="6265" spans="1:12" x14ac:dyDescent="0.25">
      <c r="A6265" t="s">
        <v>732</v>
      </c>
      <c r="B6265">
        <v>2022</v>
      </c>
      <c r="C6265" t="s">
        <v>697</v>
      </c>
      <c r="D6265">
        <v>2.2442000000000002</v>
      </c>
      <c r="E6265">
        <v>2.1555</v>
      </c>
      <c r="F6265">
        <v>2.0127000000000002</v>
      </c>
      <c r="G6265">
        <v>2.1213000000000002</v>
      </c>
      <c r="H6265">
        <v>1.9525999999999999</v>
      </c>
      <c r="I6265">
        <v>1.9224000000000001</v>
      </c>
      <c r="J6265">
        <v>2.1987999999999999</v>
      </c>
      <c r="K6265">
        <v>1.9131</v>
      </c>
      <c r="L6265">
        <v>1.8274999999999999</v>
      </c>
    </row>
    <row r="6266" spans="1:12" x14ac:dyDescent="0.25">
      <c r="A6266" t="s">
        <v>732</v>
      </c>
      <c r="B6266">
        <v>2022</v>
      </c>
      <c r="C6266" t="s">
        <v>701</v>
      </c>
      <c r="D6266">
        <v>0.81740000000000002</v>
      </c>
      <c r="E6266">
        <v>0.81740000000000002</v>
      </c>
      <c r="F6266">
        <v>0.81740000000000002</v>
      </c>
      <c r="G6266">
        <v>0.78100000000000003</v>
      </c>
      <c r="H6266">
        <v>0.81740000000000002</v>
      </c>
      <c r="I6266">
        <v>0.78100000000000003</v>
      </c>
      <c r="J6266">
        <v>0.81740000000000002</v>
      </c>
      <c r="K6266">
        <v>0.81740000000000002</v>
      </c>
      <c r="L6266">
        <v>0.78100000000000003</v>
      </c>
    </row>
    <row r="6267" spans="1:12" x14ac:dyDescent="0.25">
      <c r="A6267" t="s">
        <v>733</v>
      </c>
      <c r="B6267">
        <v>2022</v>
      </c>
      <c r="C6267" t="s">
        <v>700</v>
      </c>
      <c r="D6267">
        <v>0.34439999999999998</v>
      </c>
      <c r="E6267">
        <v>0.30640000000000001</v>
      </c>
      <c r="F6267">
        <v>0.30330000000000001</v>
      </c>
      <c r="G6267">
        <v>0.32440000000000002</v>
      </c>
      <c r="H6267">
        <v>0.27750000000000002</v>
      </c>
      <c r="I6267">
        <v>0.28949999999999998</v>
      </c>
      <c r="J6267">
        <v>0.32490000000000002</v>
      </c>
      <c r="K6267">
        <v>0.26050000000000001</v>
      </c>
      <c r="L6267">
        <v>0.24879999999999999</v>
      </c>
    </row>
    <row r="6268" spans="1:12" x14ac:dyDescent="0.25">
      <c r="A6268" t="s">
        <v>733</v>
      </c>
      <c r="B6268">
        <v>2022</v>
      </c>
      <c r="C6268" t="s">
        <v>703</v>
      </c>
      <c r="D6268">
        <v>1.1299999999999999E-2</v>
      </c>
      <c r="E6268">
        <v>1.1299999999999999E-2</v>
      </c>
      <c r="F6268">
        <v>1.1299999999999999E-2</v>
      </c>
      <c r="G6268">
        <v>1.0200000000000001E-2</v>
      </c>
      <c r="H6268">
        <v>1.1299999999999999E-2</v>
      </c>
      <c r="I6268">
        <v>1.0200000000000001E-2</v>
      </c>
      <c r="J6268">
        <v>1.1299999999999999E-2</v>
      </c>
      <c r="K6268">
        <v>1.1299999999999999E-2</v>
      </c>
      <c r="L6268">
        <v>1.0200000000000001E-2</v>
      </c>
    </row>
    <row r="6269" spans="1:12" x14ac:dyDescent="0.25">
      <c r="A6269" t="s">
        <v>733</v>
      </c>
      <c r="B6269">
        <v>2022</v>
      </c>
      <c r="C6269" t="s">
        <v>697</v>
      </c>
      <c r="D6269">
        <v>0.96899999999999997</v>
      </c>
      <c r="E6269">
        <v>0.93089999999999995</v>
      </c>
      <c r="F6269">
        <v>0.86750000000000005</v>
      </c>
      <c r="G6269">
        <v>0.91649999999999998</v>
      </c>
      <c r="H6269">
        <v>0.8417</v>
      </c>
      <c r="I6269">
        <v>0.82940000000000003</v>
      </c>
      <c r="J6269">
        <v>0.94950000000000001</v>
      </c>
      <c r="K6269">
        <v>0.82479999999999998</v>
      </c>
      <c r="L6269">
        <v>0.78869999999999996</v>
      </c>
    </row>
    <row r="6270" spans="1:12" x14ac:dyDescent="0.25">
      <c r="A6270" t="s">
        <v>733</v>
      </c>
      <c r="B6270">
        <v>2022</v>
      </c>
      <c r="C6270" t="s">
        <v>698</v>
      </c>
      <c r="D6270">
        <v>0.18679999999999999</v>
      </c>
      <c r="E6270">
        <v>0.18679999999999999</v>
      </c>
      <c r="F6270">
        <v>0.1744</v>
      </c>
      <c r="G6270">
        <v>0.1764</v>
      </c>
      <c r="H6270">
        <v>0.1744</v>
      </c>
      <c r="I6270">
        <v>0.1661</v>
      </c>
      <c r="J6270">
        <v>0.18679999999999999</v>
      </c>
      <c r="K6270">
        <v>0.1744</v>
      </c>
      <c r="L6270">
        <v>0.1661</v>
      </c>
    </row>
    <row r="6271" spans="1:12" x14ac:dyDescent="0.25">
      <c r="A6271" t="s">
        <v>733</v>
      </c>
      <c r="B6271">
        <v>2022</v>
      </c>
      <c r="C6271" t="s">
        <v>701</v>
      </c>
      <c r="D6271">
        <v>0.33589999999999998</v>
      </c>
      <c r="E6271">
        <v>0.33589999999999998</v>
      </c>
      <c r="F6271">
        <v>0.33589999999999998</v>
      </c>
      <c r="G6271">
        <v>0.3216</v>
      </c>
      <c r="H6271">
        <v>0.33589999999999998</v>
      </c>
      <c r="I6271">
        <v>0.3216</v>
      </c>
      <c r="J6271">
        <v>0.33589999999999998</v>
      </c>
      <c r="K6271">
        <v>0.33589999999999998</v>
      </c>
      <c r="L6271">
        <v>0.3216</v>
      </c>
    </row>
    <row r="6272" spans="1:12" x14ac:dyDescent="0.25">
      <c r="A6272" t="s">
        <v>733</v>
      </c>
      <c r="B6272">
        <v>2022</v>
      </c>
      <c r="C6272" t="s">
        <v>702</v>
      </c>
      <c r="D6272">
        <v>5.8200000000000002E-2</v>
      </c>
      <c r="E6272">
        <v>5.8200000000000002E-2</v>
      </c>
      <c r="F6272">
        <v>2.1999999999999999E-2</v>
      </c>
      <c r="G6272">
        <v>5.2400000000000002E-2</v>
      </c>
      <c r="H6272">
        <v>2.1999999999999999E-2</v>
      </c>
      <c r="I6272">
        <v>2.1399999999999999E-2</v>
      </c>
      <c r="J6272">
        <v>5.8200000000000002E-2</v>
      </c>
      <c r="K6272">
        <v>2.1999999999999999E-2</v>
      </c>
      <c r="L6272">
        <v>2.1399999999999999E-2</v>
      </c>
    </row>
    <row r="6273" spans="1:12" x14ac:dyDescent="0.25">
      <c r="A6273" t="s">
        <v>733</v>
      </c>
      <c r="B6273">
        <v>2022</v>
      </c>
      <c r="C6273" t="s">
        <v>699</v>
      </c>
      <c r="D6273">
        <v>3.2399999999999998E-2</v>
      </c>
      <c r="E6273">
        <v>3.2399999999999998E-2</v>
      </c>
      <c r="F6273">
        <v>2.07E-2</v>
      </c>
      <c r="G6273">
        <v>3.1600000000000003E-2</v>
      </c>
      <c r="H6273">
        <v>2.07E-2</v>
      </c>
      <c r="I6273">
        <v>2.07E-2</v>
      </c>
      <c r="J6273">
        <v>3.2399999999999998E-2</v>
      </c>
      <c r="K6273">
        <v>2.07E-2</v>
      </c>
      <c r="L6273">
        <v>2.07E-2</v>
      </c>
    </row>
    <row r="6274" spans="1:12" x14ac:dyDescent="0.25">
      <c r="A6274" t="s">
        <v>734</v>
      </c>
      <c r="B6274">
        <v>2022</v>
      </c>
      <c r="C6274" t="s">
        <v>699</v>
      </c>
      <c r="D6274">
        <v>0.19919999999999999</v>
      </c>
      <c r="E6274">
        <v>0.19919999999999999</v>
      </c>
      <c r="F6274">
        <v>0.127</v>
      </c>
      <c r="G6274">
        <v>0.19420000000000001</v>
      </c>
      <c r="H6274">
        <v>0.127</v>
      </c>
      <c r="I6274">
        <v>0.127</v>
      </c>
      <c r="J6274">
        <v>0.19919999999999999</v>
      </c>
      <c r="K6274">
        <v>0.127</v>
      </c>
      <c r="L6274">
        <v>0.127</v>
      </c>
    </row>
    <row r="6275" spans="1:12" x14ac:dyDescent="0.25">
      <c r="A6275" t="s">
        <v>734</v>
      </c>
      <c r="B6275">
        <v>2022</v>
      </c>
      <c r="C6275" t="s">
        <v>701</v>
      </c>
      <c r="D6275">
        <v>1.9650000000000001</v>
      </c>
      <c r="E6275">
        <v>1.9650000000000001</v>
      </c>
      <c r="F6275">
        <v>1.9650000000000001</v>
      </c>
      <c r="G6275">
        <v>1.8803000000000001</v>
      </c>
      <c r="H6275">
        <v>1.9650000000000001</v>
      </c>
      <c r="I6275">
        <v>1.8803000000000001</v>
      </c>
      <c r="J6275">
        <v>1.9650000000000001</v>
      </c>
      <c r="K6275">
        <v>1.9650000000000001</v>
      </c>
      <c r="L6275">
        <v>1.8803000000000001</v>
      </c>
    </row>
    <row r="6276" spans="1:12" x14ac:dyDescent="0.25">
      <c r="A6276" t="s">
        <v>734</v>
      </c>
      <c r="B6276">
        <v>2022</v>
      </c>
      <c r="C6276" t="s">
        <v>697</v>
      </c>
      <c r="D6276">
        <v>5.7832999999999997</v>
      </c>
      <c r="E6276">
        <v>5.5491999999999999</v>
      </c>
      <c r="F6276">
        <v>5.1670999999999996</v>
      </c>
      <c r="G6276">
        <v>5.4678000000000004</v>
      </c>
      <c r="H6276">
        <v>5.0084</v>
      </c>
      <c r="I6276">
        <v>4.9385000000000003</v>
      </c>
      <c r="J6276">
        <v>5.6632999999999996</v>
      </c>
      <c r="K6276">
        <v>4.9042000000000003</v>
      </c>
      <c r="L6276">
        <v>4.6881000000000004</v>
      </c>
    </row>
    <row r="6277" spans="1:12" x14ac:dyDescent="0.25">
      <c r="A6277" t="s">
        <v>734</v>
      </c>
      <c r="B6277">
        <v>2022</v>
      </c>
      <c r="C6277" t="s">
        <v>700</v>
      </c>
      <c r="D6277">
        <v>2.1183000000000001</v>
      </c>
      <c r="E6277">
        <v>1.8842000000000001</v>
      </c>
      <c r="F6277">
        <v>1.8652</v>
      </c>
      <c r="G6277">
        <v>1.9954000000000001</v>
      </c>
      <c r="H6277">
        <v>1.7065999999999999</v>
      </c>
      <c r="I6277">
        <v>1.7806999999999999</v>
      </c>
      <c r="J6277">
        <v>1.9984</v>
      </c>
      <c r="K6277">
        <v>1.6024</v>
      </c>
      <c r="L6277">
        <v>1.5303</v>
      </c>
    </row>
    <row r="6278" spans="1:12" x14ac:dyDescent="0.25">
      <c r="A6278" t="s">
        <v>734</v>
      </c>
      <c r="B6278">
        <v>2022</v>
      </c>
      <c r="C6278" t="s">
        <v>702</v>
      </c>
      <c r="D6278">
        <v>0.3579</v>
      </c>
      <c r="E6278">
        <v>0.3579</v>
      </c>
      <c r="F6278">
        <v>0.1351</v>
      </c>
      <c r="G6278">
        <v>0.3221</v>
      </c>
      <c r="H6278">
        <v>0.1351</v>
      </c>
      <c r="I6278">
        <v>0.13150000000000001</v>
      </c>
      <c r="J6278">
        <v>0.3579</v>
      </c>
      <c r="K6278">
        <v>0.1351</v>
      </c>
      <c r="L6278">
        <v>0.13150000000000001</v>
      </c>
    </row>
    <row r="6279" spans="1:12" x14ac:dyDescent="0.25">
      <c r="A6279" t="s">
        <v>734</v>
      </c>
      <c r="B6279">
        <v>2022</v>
      </c>
      <c r="C6279" t="s">
        <v>703</v>
      </c>
      <c r="D6279">
        <v>6.9500000000000006E-2</v>
      </c>
      <c r="E6279">
        <v>6.9500000000000006E-2</v>
      </c>
      <c r="F6279">
        <v>6.9500000000000006E-2</v>
      </c>
      <c r="G6279">
        <v>6.25E-2</v>
      </c>
      <c r="H6279">
        <v>6.9500000000000006E-2</v>
      </c>
      <c r="I6279">
        <v>6.25E-2</v>
      </c>
      <c r="J6279">
        <v>6.9500000000000006E-2</v>
      </c>
      <c r="K6279">
        <v>6.9500000000000006E-2</v>
      </c>
      <c r="L6279">
        <v>6.25E-2</v>
      </c>
    </row>
    <row r="6280" spans="1:12" x14ac:dyDescent="0.25">
      <c r="A6280" t="s">
        <v>734</v>
      </c>
      <c r="B6280">
        <v>2022</v>
      </c>
      <c r="C6280" t="s">
        <v>698</v>
      </c>
      <c r="D6280">
        <v>1.0733999999999999</v>
      </c>
      <c r="E6280">
        <v>1.0733999999999999</v>
      </c>
      <c r="F6280">
        <v>1.0052000000000001</v>
      </c>
      <c r="G6280">
        <v>1.0133000000000001</v>
      </c>
      <c r="H6280">
        <v>1.0052000000000001</v>
      </c>
      <c r="I6280">
        <v>0.95640000000000003</v>
      </c>
      <c r="J6280">
        <v>1.0733999999999999</v>
      </c>
      <c r="K6280">
        <v>1.0052000000000001</v>
      </c>
      <c r="L6280">
        <v>0.95640000000000003</v>
      </c>
    </row>
    <row r="6281" spans="1:12" x14ac:dyDescent="0.25">
      <c r="A6281" t="s">
        <v>735</v>
      </c>
      <c r="B6281">
        <v>2022</v>
      </c>
      <c r="C6281" t="s">
        <v>700</v>
      </c>
      <c r="D6281">
        <v>0.46560000000000001</v>
      </c>
      <c r="E6281">
        <v>0.41410000000000002</v>
      </c>
      <c r="F6281">
        <v>0.41</v>
      </c>
      <c r="G6281">
        <v>0.43859999999999999</v>
      </c>
      <c r="H6281">
        <v>0.37509999999999999</v>
      </c>
      <c r="I6281">
        <v>0.39140000000000003</v>
      </c>
      <c r="J6281">
        <v>0.43919999999999998</v>
      </c>
      <c r="K6281">
        <v>0.35220000000000001</v>
      </c>
      <c r="L6281">
        <v>0.33639999999999998</v>
      </c>
    </row>
    <row r="6282" spans="1:12" x14ac:dyDescent="0.25">
      <c r="A6282" t="s">
        <v>735</v>
      </c>
      <c r="B6282">
        <v>2022</v>
      </c>
      <c r="C6282" t="s">
        <v>702</v>
      </c>
      <c r="D6282">
        <v>7.8700000000000006E-2</v>
      </c>
      <c r="E6282">
        <v>7.8700000000000006E-2</v>
      </c>
      <c r="F6282">
        <v>2.9700000000000001E-2</v>
      </c>
      <c r="G6282">
        <v>7.0800000000000002E-2</v>
      </c>
      <c r="H6282">
        <v>2.9700000000000001E-2</v>
      </c>
      <c r="I6282">
        <v>2.8899999999999999E-2</v>
      </c>
      <c r="J6282">
        <v>7.8700000000000006E-2</v>
      </c>
      <c r="K6282">
        <v>2.9700000000000001E-2</v>
      </c>
      <c r="L6282">
        <v>2.8899999999999999E-2</v>
      </c>
    </row>
    <row r="6283" spans="1:12" x14ac:dyDescent="0.25">
      <c r="A6283" t="s">
        <v>735</v>
      </c>
      <c r="B6283">
        <v>2022</v>
      </c>
      <c r="C6283" t="s">
        <v>701</v>
      </c>
      <c r="D6283">
        <v>0.51700000000000002</v>
      </c>
      <c r="E6283">
        <v>0.51700000000000002</v>
      </c>
      <c r="F6283">
        <v>0.51700000000000002</v>
      </c>
      <c r="G6283">
        <v>0.49430000000000002</v>
      </c>
      <c r="H6283">
        <v>0.51700000000000002</v>
      </c>
      <c r="I6283">
        <v>0.49430000000000002</v>
      </c>
      <c r="J6283">
        <v>0.51700000000000002</v>
      </c>
      <c r="K6283">
        <v>0.51700000000000002</v>
      </c>
      <c r="L6283">
        <v>0.49430000000000002</v>
      </c>
    </row>
    <row r="6284" spans="1:12" x14ac:dyDescent="0.25">
      <c r="A6284" t="s">
        <v>735</v>
      </c>
      <c r="B6284">
        <v>2022</v>
      </c>
      <c r="C6284" t="s">
        <v>697</v>
      </c>
      <c r="D6284">
        <v>1.4452</v>
      </c>
      <c r="E6284">
        <v>1.3936999999999999</v>
      </c>
      <c r="F6284">
        <v>1.3006</v>
      </c>
      <c r="G6284">
        <v>1.3674999999999999</v>
      </c>
      <c r="H6284">
        <v>1.2658</v>
      </c>
      <c r="I6284">
        <v>1.2435</v>
      </c>
      <c r="J6284">
        <v>1.4188000000000001</v>
      </c>
      <c r="K6284">
        <v>1.2428999999999999</v>
      </c>
      <c r="L6284">
        <v>1.1884999999999999</v>
      </c>
    </row>
    <row r="6285" spans="1:12" x14ac:dyDescent="0.25">
      <c r="A6285" t="s">
        <v>735</v>
      </c>
      <c r="B6285">
        <v>2022</v>
      </c>
      <c r="C6285" t="s">
        <v>703</v>
      </c>
      <c r="D6285">
        <v>1.5299999999999999E-2</v>
      </c>
      <c r="E6285">
        <v>1.5299999999999999E-2</v>
      </c>
      <c r="F6285">
        <v>1.5299999999999999E-2</v>
      </c>
      <c r="G6285">
        <v>1.37E-2</v>
      </c>
      <c r="H6285">
        <v>1.5299999999999999E-2</v>
      </c>
      <c r="I6285">
        <v>1.37E-2</v>
      </c>
      <c r="J6285">
        <v>1.5299999999999999E-2</v>
      </c>
      <c r="K6285">
        <v>1.5299999999999999E-2</v>
      </c>
      <c r="L6285">
        <v>1.37E-2</v>
      </c>
    </row>
    <row r="6286" spans="1:12" x14ac:dyDescent="0.25">
      <c r="A6286" t="s">
        <v>735</v>
      </c>
      <c r="B6286">
        <v>2022</v>
      </c>
      <c r="C6286" t="s">
        <v>698</v>
      </c>
      <c r="D6286">
        <v>0.32490000000000002</v>
      </c>
      <c r="E6286">
        <v>0.32490000000000002</v>
      </c>
      <c r="F6286">
        <v>0.30080000000000001</v>
      </c>
      <c r="G6286">
        <v>0.30740000000000001</v>
      </c>
      <c r="H6286">
        <v>0.30080000000000001</v>
      </c>
      <c r="I6286">
        <v>0.2873</v>
      </c>
      <c r="J6286">
        <v>0.32490000000000002</v>
      </c>
      <c r="K6286">
        <v>0.30080000000000001</v>
      </c>
      <c r="L6286">
        <v>0.2873</v>
      </c>
    </row>
    <row r="6287" spans="1:12" x14ac:dyDescent="0.25">
      <c r="A6287" t="s">
        <v>735</v>
      </c>
      <c r="B6287">
        <v>2022</v>
      </c>
      <c r="C6287" t="s">
        <v>699</v>
      </c>
      <c r="D6287">
        <v>4.3799999999999999E-2</v>
      </c>
      <c r="E6287">
        <v>4.3799999999999999E-2</v>
      </c>
      <c r="F6287">
        <v>2.7900000000000001E-2</v>
      </c>
      <c r="G6287">
        <v>4.2700000000000002E-2</v>
      </c>
      <c r="H6287">
        <v>2.7900000000000001E-2</v>
      </c>
      <c r="I6287">
        <v>2.7900000000000001E-2</v>
      </c>
      <c r="J6287">
        <v>4.3799999999999999E-2</v>
      </c>
      <c r="K6287">
        <v>2.7900000000000001E-2</v>
      </c>
      <c r="L6287">
        <v>2.7900000000000001E-2</v>
      </c>
    </row>
    <row r="6288" spans="1:12" x14ac:dyDescent="0.25">
      <c r="A6288" t="s">
        <v>736</v>
      </c>
      <c r="B6288">
        <v>2022</v>
      </c>
      <c r="C6288" t="s">
        <v>699</v>
      </c>
      <c r="D6288">
        <v>0.4108</v>
      </c>
      <c r="E6288">
        <v>0.4108</v>
      </c>
      <c r="F6288">
        <v>0.26190000000000002</v>
      </c>
      <c r="G6288">
        <v>0.40039999999999998</v>
      </c>
      <c r="H6288">
        <v>0.26190000000000002</v>
      </c>
      <c r="I6288">
        <v>0.26190000000000002</v>
      </c>
      <c r="J6288">
        <v>0.4108</v>
      </c>
      <c r="K6288">
        <v>0.26190000000000002</v>
      </c>
      <c r="L6288">
        <v>0.26190000000000002</v>
      </c>
    </row>
    <row r="6289" spans="1:12" x14ac:dyDescent="0.25">
      <c r="A6289" t="s">
        <v>736</v>
      </c>
      <c r="B6289">
        <v>2022</v>
      </c>
      <c r="C6289" t="s">
        <v>702</v>
      </c>
      <c r="D6289">
        <v>0.73799999999999999</v>
      </c>
      <c r="E6289">
        <v>0.73799999999999999</v>
      </c>
      <c r="F6289">
        <v>0.2787</v>
      </c>
      <c r="G6289">
        <v>0.66420000000000001</v>
      </c>
      <c r="H6289">
        <v>0.2787</v>
      </c>
      <c r="I6289">
        <v>0.2712</v>
      </c>
      <c r="J6289">
        <v>0.73799999999999999</v>
      </c>
      <c r="K6289">
        <v>0.2787</v>
      </c>
      <c r="L6289">
        <v>0.2712</v>
      </c>
    </row>
    <row r="6290" spans="1:12" x14ac:dyDescent="0.25">
      <c r="A6290" t="s">
        <v>736</v>
      </c>
      <c r="B6290">
        <v>2022</v>
      </c>
      <c r="C6290" t="s">
        <v>697</v>
      </c>
      <c r="D6290">
        <v>11.962199999999999</v>
      </c>
      <c r="E6290">
        <v>11.4794</v>
      </c>
      <c r="F6290">
        <v>10.707700000000001</v>
      </c>
      <c r="G6290">
        <v>11.3127</v>
      </c>
      <c r="H6290">
        <v>10.380599999999999</v>
      </c>
      <c r="I6290">
        <v>10.2347</v>
      </c>
      <c r="J6290">
        <v>11.7149</v>
      </c>
      <c r="K6290">
        <v>10.165699999999999</v>
      </c>
      <c r="L6290">
        <v>9.7182999999999993</v>
      </c>
    </row>
    <row r="6291" spans="1:12" x14ac:dyDescent="0.25">
      <c r="A6291" t="s">
        <v>736</v>
      </c>
      <c r="B6291">
        <v>2022</v>
      </c>
      <c r="C6291" t="s">
        <v>700</v>
      </c>
      <c r="D6291">
        <v>4.3684000000000003</v>
      </c>
      <c r="E6291">
        <v>3.8856000000000002</v>
      </c>
      <c r="F6291">
        <v>3.8464999999999998</v>
      </c>
      <c r="G6291">
        <v>4.1151</v>
      </c>
      <c r="H6291">
        <v>3.5194000000000001</v>
      </c>
      <c r="I6291">
        <v>3.6722999999999999</v>
      </c>
      <c r="J6291">
        <v>4.1211000000000002</v>
      </c>
      <c r="K6291">
        <v>3.3045</v>
      </c>
      <c r="L6291">
        <v>3.1558999999999999</v>
      </c>
    </row>
    <row r="6292" spans="1:12" x14ac:dyDescent="0.25">
      <c r="A6292" t="s">
        <v>736</v>
      </c>
      <c r="B6292">
        <v>2022</v>
      </c>
      <c r="C6292" t="s">
        <v>703</v>
      </c>
      <c r="D6292">
        <v>0.14330000000000001</v>
      </c>
      <c r="E6292">
        <v>0.14330000000000001</v>
      </c>
      <c r="F6292">
        <v>0.14330000000000001</v>
      </c>
      <c r="G6292">
        <v>0.129</v>
      </c>
      <c r="H6292">
        <v>0.14330000000000001</v>
      </c>
      <c r="I6292">
        <v>0.129</v>
      </c>
      <c r="J6292">
        <v>0.14330000000000001</v>
      </c>
      <c r="K6292">
        <v>0.14330000000000001</v>
      </c>
      <c r="L6292">
        <v>0.129</v>
      </c>
    </row>
    <row r="6293" spans="1:12" x14ac:dyDescent="0.25">
      <c r="A6293" t="s">
        <v>736</v>
      </c>
      <c r="B6293">
        <v>2022</v>
      </c>
      <c r="C6293" t="s">
        <v>701</v>
      </c>
      <c r="D6293">
        <v>4.2473000000000001</v>
      </c>
      <c r="E6293">
        <v>4.2473000000000001</v>
      </c>
      <c r="F6293">
        <v>4.2473000000000001</v>
      </c>
      <c r="G6293">
        <v>4.0659999999999998</v>
      </c>
      <c r="H6293">
        <v>4.2473000000000001</v>
      </c>
      <c r="I6293">
        <v>4.0659999999999998</v>
      </c>
      <c r="J6293">
        <v>4.2473000000000001</v>
      </c>
      <c r="K6293">
        <v>4.2473000000000001</v>
      </c>
      <c r="L6293">
        <v>4.0659999999999998</v>
      </c>
    </row>
    <row r="6294" spans="1:12" x14ac:dyDescent="0.25">
      <c r="A6294" t="s">
        <v>736</v>
      </c>
      <c r="B6294">
        <v>2022</v>
      </c>
      <c r="C6294" t="s">
        <v>698</v>
      </c>
      <c r="D6294">
        <v>2.0543</v>
      </c>
      <c r="E6294">
        <v>2.0543</v>
      </c>
      <c r="F6294">
        <v>1.93</v>
      </c>
      <c r="G6294">
        <v>1.9379999999999999</v>
      </c>
      <c r="H6294">
        <v>1.93</v>
      </c>
      <c r="I6294">
        <v>1.8343</v>
      </c>
      <c r="J6294">
        <v>2.0543</v>
      </c>
      <c r="K6294">
        <v>1.93</v>
      </c>
      <c r="L6294">
        <v>1.8343</v>
      </c>
    </row>
    <row r="6295" spans="1:12" x14ac:dyDescent="0.25">
      <c r="A6295" t="s">
        <v>737</v>
      </c>
      <c r="B6295">
        <v>2022</v>
      </c>
      <c r="C6295" t="s">
        <v>700</v>
      </c>
      <c r="D6295">
        <v>2.444</v>
      </c>
      <c r="E6295">
        <v>2.1739000000000002</v>
      </c>
      <c r="F6295">
        <v>2.1520000000000001</v>
      </c>
      <c r="G6295">
        <v>2.3022</v>
      </c>
      <c r="H6295">
        <v>1.9690000000000001</v>
      </c>
      <c r="I6295">
        <v>2.0545</v>
      </c>
      <c r="J6295">
        <v>2.3056000000000001</v>
      </c>
      <c r="K6295">
        <v>1.8488</v>
      </c>
      <c r="L6295">
        <v>1.7656000000000001</v>
      </c>
    </row>
    <row r="6296" spans="1:12" x14ac:dyDescent="0.25">
      <c r="A6296" t="s">
        <v>737</v>
      </c>
      <c r="B6296">
        <v>2022</v>
      </c>
      <c r="C6296" t="s">
        <v>698</v>
      </c>
      <c r="D6296">
        <v>1.4645999999999999</v>
      </c>
      <c r="E6296">
        <v>1.4645999999999999</v>
      </c>
      <c r="F6296">
        <v>1.3628</v>
      </c>
      <c r="G6296">
        <v>1.3845000000000001</v>
      </c>
      <c r="H6296">
        <v>1.3628</v>
      </c>
      <c r="I6296">
        <v>1.2995000000000001</v>
      </c>
      <c r="J6296">
        <v>1.4645999999999999</v>
      </c>
      <c r="K6296">
        <v>1.3628</v>
      </c>
      <c r="L6296">
        <v>1.2995000000000001</v>
      </c>
    </row>
    <row r="6297" spans="1:12" x14ac:dyDescent="0.25">
      <c r="A6297" t="s">
        <v>737</v>
      </c>
      <c r="B6297">
        <v>2022</v>
      </c>
      <c r="C6297" t="s">
        <v>701</v>
      </c>
      <c r="D6297">
        <v>3.02</v>
      </c>
      <c r="E6297">
        <v>3.02</v>
      </c>
      <c r="F6297">
        <v>3.02</v>
      </c>
      <c r="G6297">
        <v>2.8881000000000001</v>
      </c>
      <c r="H6297">
        <v>3.02</v>
      </c>
      <c r="I6297">
        <v>2.8881000000000001</v>
      </c>
      <c r="J6297">
        <v>3.02</v>
      </c>
      <c r="K6297">
        <v>3.02</v>
      </c>
      <c r="L6297">
        <v>2.8881000000000001</v>
      </c>
    </row>
    <row r="6298" spans="1:12" x14ac:dyDescent="0.25">
      <c r="A6298" t="s">
        <v>737</v>
      </c>
      <c r="B6298">
        <v>2022</v>
      </c>
      <c r="C6298" t="s">
        <v>702</v>
      </c>
      <c r="D6298">
        <v>0.41289999999999999</v>
      </c>
      <c r="E6298">
        <v>0.41289999999999999</v>
      </c>
      <c r="F6298">
        <v>0.15590000000000001</v>
      </c>
      <c r="G6298">
        <v>0.37159999999999999</v>
      </c>
      <c r="H6298">
        <v>0.15590000000000001</v>
      </c>
      <c r="I6298">
        <v>0.1517</v>
      </c>
      <c r="J6298">
        <v>0.41289999999999999</v>
      </c>
      <c r="K6298">
        <v>0.15590000000000001</v>
      </c>
      <c r="L6298">
        <v>0.1517</v>
      </c>
    </row>
    <row r="6299" spans="1:12" x14ac:dyDescent="0.25">
      <c r="A6299" t="s">
        <v>737</v>
      </c>
      <c r="B6299">
        <v>2022</v>
      </c>
      <c r="C6299" t="s">
        <v>703</v>
      </c>
      <c r="D6299">
        <v>8.0199999999999994E-2</v>
      </c>
      <c r="E6299">
        <v>8.0199999999999994E-2</v>
      </c>
      <c r="F6299">
        <v>8.0199999999999994E-2</v>
      </c>
      <c r="G6299">
        <v>7.22E-2</v>
      </c>
      <c r="H6299">
        <v>8.0199999999999994E-2</v>
      </c>
      <c r="I6299">
        <v>7.22E-2</v>
      </c>
      <c r="J6299">
        <v>8.0199999999999994E-2</v>
      </c>
      <c r="K6299">
        <v>8.0199999999999994E-2</v>
      </c>
      <c r="L6299">
        <v>7.22E-2</v>
      </c>
    </row>
    <row r="6300" spans="1:12" x14ac:dyDescent="0.25">
      <c r="A6300" t="s">
        <v>737</v>
      </c>
      <c r="B6300">
        <v>2022</v>
      </c>
      <c r="C6300" t="s">
        <v>699</v>
      </c>
      <c r="D6300">
        <v>0.2298</v>
      </c>
      <c r="E6300">
        <v>0.2298</v>
      </c>
      <c r="F6300">
        <v>0.14649999999999999</v>
      </c>
      <c r="G6300">
        <v>0.224</v>
      </c>
      <c r="H6300">
        <v>0.14649999999999999</v>
      </c>
      <c r="I6300">
        <v>0.14649999999999999</v>
      </c>
      <c r="J6300">
        <v>0.2298</v>
      </c>
      <c r="K6300">
        <v>0.14649999999999999</v>
      </c>
      <c r="L6300">
        <v>0.14649999999999999</v>
      </c>
    </row>
    <row r="6301" spans="1:12" x14ac:dyDescent="0.25">
      <c r="A6301" t="s">
        <v>737</v>
      </c>
      <c r="B6301">
        <v>2022</v>
      </c>
      <c r="C6301" t="s">
        <v>697</v>
      </c>
      <c r="D6301">
        <v>7.6515000000000004</v>
      </c>
      <c r="E6301">
        <v>7.3814000000000002</v>
      </c>
      <c r="F6301">
        <v>6.9173999999999998</v>
      </c>
      <c r="G6301">
        <v>7.2426000000000004</v>
      </c>
      <c r="H6301">
        <v>6.7343999999999999</v>
      </c>
      <c r="I6301">
        <v>6.6125999999999996</v>
      </c>
      <c r="J6301">
        <v>7.5130999999999997</v>
      </c>
      <c r="K6301">
        <v>6.6142000000000003</v>
      </c>
      <c r="L6301">
        <v>6.3235999999999999</v>
      </c>
    </row>
    <row r="6302" spans="1:12" x14ac:dyDescent="0.25">
      <c r="A6302" t="s">
        <v>738</v>
      </c>
      <c r="B6302">
        <v>2022</v>
      </c>
      <c r="C6302" t="s">
        <v>702</v>
      </c>
      <c r="D6302">
        <v>2.35E-2</v>
      </c>
      <c r="E6302">
        <v>2.35E-2</v>
      </c>
      <c r="F6302">
        <v>8.8999999999999999E-3</v>
      </c>
      <c r="G6302">
        <v>2.12E-2</v>
      </c>
      <c r="H6302">
        <v>8.8999999999999999E-3</v>
      </c>
      <c r="I6302">
        <v>8.6E-3</v>
      </c>
      <c r="J6302">
        <v>2.35E-2</v>
      </c>
      <c r="K6302">
        <v>8.8999999999999999E-3</v>
      </c>
      <c r="L6302">
        <v>8.6E-3</v>
      </c>
    </row>
    <row r="6303" spans="1:12" x14ac:dyDescent="0.25">
      <c r="A6303" t="s">
        <v>738</v>
      </c>
      <c r="B6303">
        <v>2022</v>
      </c>
      <c r="C6303" t="s">
        <v>697</v>
      </c>
      <c r="D6303">
        <v>0.4914</v>
      </c>
      <c r="E6303">
        <v>0.47610000000000002</v>
      </c>
      <c r="F6303">
        <v>0.44679999999999997</v>
      </c>
      <c r="G6303">
        <v>0.4657</v>
      </c>
      <c r="H6303">
        <v>0.43640000000000001</v>
      </c>
      <c r="I6303">
        <v>0.4274</v>
      </c>
      <c r="J6303">
        <v>0.48359999999999997</v>
      </c>
      <c r="K6303">
        <v>0.42959999999999998</v>
      </c>
      <c r="L6303">
        <v>0.41099999999999998</v>
      </c>
    </row>
    <row r="6304" spans="1:12" x14ac:dyDescent="0.25">
      <c r="A6304" t="s">
        <v>738</v>
      </c>
      <c r="B6304">
        <v>2022</v>
      </c>
      <c r="C6304" t="s">
        <v>701</v>
      </c>
      <c r="D6304">
        <v>0.20039999999999999</v>
      </c>
      <c r="E6304">
        <v>0.20039999999999999</v>
      </c>
      <c r="F6304">
        <v>0.20039999999999999</v>
      </c>
      <c r="G6304">
        <v>0.19170000000000001</v>
      </c>
      <c r="H6304">
        <v>0.20039999999999999</v>
      </c>
      <c r="I6304">
        <v>0.19170000000000001</v>
      </c>
      <c r="J6304">
        <v>0.20039999999999999</v>
      </c>
      <c r="K6304">
        <v>0.20039999999999999</v>
      </c>
      <c r="L6304">
        <v>0.19170000000000001</v>
      </c>
    </row>
    <row r="6305" spans="1:12" x14ac:dyDescent="0.25">
      <c r="A6305" t="s">
        <v>738</v>
      </c>
      <c r="B6305">
        <v>2022</v>
      </c>
      <c r="C6305" t="s">
        <v>700</v>
      </c>
      <c r="D6305">
        <v>0.13930000000000001</v>
      </c>
      <c r="E6305">
        <v>0.1239</v>
      </c>
      <c r="F6305">
        <v>0.1226</v>
      </c>
      <c r="G6305">
        <v>0.13120000000000001</v>
      </c>
      <c r="H6305">
        <v>0.11219999999999999</v>
      </c>
      <c r="I6305">
        <v>0.1171</v>
      </c>
      <c r="J6305">
        <v>0.13139999999999999</v>
      </c>
      <c r="K6305">
        <v>0.10539999999999999</v>
      </c>
      <c r="L6305">
        <v>0.10059999999999999</v>
      </c>
    </row>
    <row r="6306" spans="1:12" x14ac:dyDescent="0.25">
      <c r="A6306" t="s">
        <v>738</v>
      </c>
      <c r="B6306">
        <v>2022</v>
      </c>
      <c r="C6306" t="s">
        <v>699</v>
      </c>
      <c r="D6306">
        <v>1.3100000000000001E-2</v>
      </c>
      <c r="E6306">
        <v>1.3100000000000001E-2</v>
      </c>
      <c r="F6306">
        <v>8.3999999999999995E-3</v>
      </c>
      <c r="G6306">
        <v>1.2800000000000001E-2</v>
      </c>
      <c r="H6306">
        <v>8.3999999999999995E-3</v>
      </c>
      <c r="I6306">
        <v>8.3999999999999995E-3</v>
      </c>
      <c r="J6306">
        <v>1.3100000000000001E-2</v>
      </c>
      <c r="K6306">
        <v>8.3999999999999995E-3</v>
      </c>
      <c r="L6306">
        <v>8.3999999999999995E-3</v>
      </c>
    </row>
    <row r="6307" spans="1:12" x14ac:dyDescent="0.25">
      <c r="A6307" t="s">
        <v>738</v>
      </c>
      <c r="B6307">
        <v>2022</v>
      </c>
      <c r="C6307" t="s">
        <v>703</v>
      </c>
      <c r="D6307">
        <v>4.5999999999999999E-3</v>
      </c>
      <c r="E6307">
        <v>4.5999999999999999E-3</v>
      </c>
      <c r="F6307">
        <v>4.5999999999999999E-3</v>
      </c>
      <c r="G6307">
        <v>4.1000000000000003E-3</v>
      </c>
      <c r="H6307">
        <v>4.5999999999999999E-3</v>
      </c>
      <c r="I6307">
        <v>4.1000000000000003E-3</v>
      </c>
      <c r="J6307">
        <v>4.5999999999999999E-3</v>
      </c>
      <c r="K6307">
        <v>4.5999999999999999E-3</v>
      </c>
      <c r="L6307">
        <v>4.1000000000000003E-3</v>
      </c>
    </row>
    <row r="6308" spans="1:12" x14ac:dyDescent="0.25">
      <c r="A6308" t="s">
        <v>738</v>
      </c>
      <c r="B6308">
        <v>2022</v>
      </c>
      <c r="C6308" t="s">
        <v>698</v>
      </c>
      <c r="D6308">
        <v>0.1106</v>
      </c>
      <c r="E6308">
        <v>0.1106</v>
      </c>
      <c r="F6308">
        <v>0.10199999999999999</v>
      </c>
      <c r="G6308">
        <v>0.1047</v>
      </c>
      <c r="H6308">
        <v>0.10199999999999999</v>
      </c>
      <c r="I6308">
        <v>9.7600000000000006E-2</v>
      </c>
      <c r="J6308">
        <v>0.1106</v>
      </c>
      <c r="K6308">
        <v>0.10199999999999999</v>
      </c>
      <c r="L6308">
        <v>9.7600000000000006E-2</v>
      </c>
    </row>
    <row r="6309" spans="1:12" x14ac:dyDescent="0.25">
      <c r="A6309" t="s">
        <v>739</v>
      </c>
      <c r="B6309">
        <v>2022</v>
      </c>
      <c r="C6309" t="s">
        <v>698</v>
      </c>
      <c r="D6309">
        <v>1.6646000000000001</v>
      </c>
      <c r="E6309">
        <v>1.6646000000000001</v>
      </c>
      <c r="F6309">
        <v>1.5450999999999999</v>
      </c>
      <c r="G6309">
        <v>1.5743</v>
      </c>
      <c r="H6309">
        <v>1.5450999999999999</v>
      </c>
      <c r="I6309">
        <v>1.4745999999999999</v>
      </c>
      <c r="J6309">
        <v>1.6646000000000001</v>
      </c>
      <c r="K6309">
        <v>1.5450999999999999</v>
      </c>
      <c r="L6309">
        <v>1.4745999999999999</v>
      </c>
    </row>
    <row r="6310" spans="1:12" x14ac:dyDescent="0.25">
      <c r="A6310" t="s">
        <v>739</v>
      </c>
      <c r="B6310">
        <v>2022</v>
      </c>
      <c r="C6310" t="s">
        <v>700</v>
      </c>
      <c r="D6310">
        <v>2.5847000000000002</v>
      </c>
      <c r="E6310">
        <v>2.2989999999999999</v>
      </c>
      <c r="F6310">
        <v>2.2757999999999998</v>
      </c>
      <c r="G6310">
        <v>2.4348000000000001</v>
      </c>
      <c r="H6310">
        <v>2.0823</v>
      </c>
      <c r="I6310">
        <v>2.1728000000000001</v>
      </c>
      <c r="J6310">
        <v>2.4382999999999999</v>
      </c>
      <c r="K6310">
        <v>1.9552</v>
      </c>
      <c r="L6310">
        <v>1.8672</v>
      </c>
    </row>
    <row r="6311" spans="1:12" x14ac:dyDescent="0.25">
      <c r="A6311" t="s">
        <v>739</v>
      </c>
      <c r="B6311">
        <v>2022</v>
      </c>
      <c r="C6311" t="s">
        <v>702</v>
      </c>
      <c r="D6311">
        <v>0.43669999999999998</v>
      </c>
      <c r="E6311">
        <v>0.43669999999999998</v>
      </c>
      <c r="F6311">
        <v>0.16489999999999999</v>
      </c>
      <c r="G6311">
        <v>0.39300000000000002</v>
      </c>
      <c r="H6311">
        <v>0.16489999999999999</v>
      </c>
      <c r="I6311">
        <v>0.1605</v>
      </c>
      <c r="J6311">
        <v>0.43669999999999998</v>
      </c>
      <c r="K6311">
        <v>0.16489999999999999</v>
      </c>
      <c r="L6311">
        <v>0.1605</v>
      </c>
    </row>
    <row r="6312" spans="1:12" x14ac:dyDescent="0.25">
      <c r="A6312" t="s">
        <v>739</v>
      </c>
      <c r="B6312">
        <v>2022</v>
      </c>
      <c r="C6312" t="s">
        <v>703</v>
      </c>
      <c r="D6312">
        <v>8.48E-2</v>
      </c>
      <c r="E6312">
        <v>8.48E-2</v>
      </c>
      <c r="F6312">
        <v>8.48E-2</v>
      </c>
      <c r="G6312">
        <v>7.6300000000000007E-2</v>
      </c>
      <c r="H6312">
        <v>8.48E-2</v>
      </c>
      <c r="I6312">
        <v>7.6300000000000007E-2</v>
      </c>
      <c r="J6312">
        <v>8.48E-2</v>
      </c>
      <c r="K6312">
        <v>8.48E-2</v>
      </c>
      <c r="L6312">
        <v>7.6300000000000007E-2</v>
      </c>
    </row>
    <row r="6313" spans="1:12" x14ac:dyDescent="0.25">
      <c r="A6313" t="s">
        <v>739</v>
      </c>
      <c r="B6313">
        <v>2022</v>
      </c>
      <c r="C6313" t="s">
        <v>697</v>
      </c>
      <c r="D6313">
        <v>8.1217000000000006</v>
      </c>
      <c r="E6313">
        <v>7.8360000000000003</v>
      </c>
      <c r="F6313">
        <v>7.3334999999999999</v>
      </c>
      <c r="G6313">
        <v>7.6855000000000002</v>
      </c>
      <c r="H6313">
        <v>7.1398999999999999</v>
      </c>
      <c r="I6313">
        <v>7.0094000000000003</v>
      </c>
      <c r="J6313">
        <v>7.9753999999999996</v>
      </c>
      <c r="K6313">
        <v>7.0128000000000004</v>
      </c>
      <c r="L6313">
        <v>6.7038000000000002</v>
      </c>
    </row>
    <row r="6314" spans="1:12" x14ac:dyDescent="0.25">
      <c r="A6314" t="s">
        <v>739</v>
      </c>
      <c r="B6314">
        <v>2022</v>
      </c>
      <c r="C6314" t="s">
        <v>701</v>
      </c>
      <c r="D6314">
        <v>3.1078999999999999</v>
      </c>
      <c r="E6314">
        <v>3.1078999999999999</v>
      </c>
      <c r="F6314">
        <v>3.1078999999999999</v>
      </c>
      <c r="G6314">
        <v>2.9702999999999999</v>
      </c>
      <c r="H6314">
        <v>3.1078999999999999</v>
      </c>
      <c r="I6314">
        <v>2.9702999999999999</v>
      </c>
      <c r="J6314">
        <v>3.1078999999999999</v>
      </c>
      <c r="K6314">
        <v>3.1078999999999999</v>
      </c>
      <c r="L6314">
        <v>2.9702999999999999</v>
      </c>
    </row>
    <row r="6315" spans="1:12" x14ac:dyDescent="0.25">
      <c r="A6315" t="s">
        <v>739</v>
      </c>
      <c r="B6315">
        <v>2022</v>
      </c>
      <c r="C6315" t="s">
        <v>699</v>
      </c>
      <c r="D6315">
        <v>0.24310000000000001</v>
      </c>
      <c r="E6315">
        <v>0.24310000000000001</v>
      </c>
      <c r="F6315">
        <v>0.155</v>
      </c>
      <c r="G6315">
        <v>0.2369</v>
      </c>
      <c r="H6315">
        <v>0.155</v>
      </c>
      <c r="I6315">
        <v>0.155</v>
      </c>
      <c r="J6315">
        <v>0.24310000000000001</v>
      </c>
      <c r="K6315">
        <v>0.155</v>
      </c>
      <c r="L6315">
        <v>0.155</v>
      </c>
    </row>
    <row r="6316" spans="1:12" x14ac:dyDescent="0.25">
      <c r="A6316" t="s">
        <v>740</v>
      </c>
      <c r="B6316">
        <v>2022</v>
      </c>
      <c r="C6316" t="s">
        <v>700</v>
      </c>
      <c r="D6316">
        <v>0.83709999999999996</v>
      </c>
      <c r="E6316">
        <v>0.74460000000000004</v>
      </c>
      <c r="F6316">
        <v>0.73709999999999998</v>
      </c>
      <c r="G6316">
        <v>0.78859999999999997</v>
      </c>
      <c r="H6316">
        <v>0.6744</v>
      </c>
      <c r="I6316">
        <v>0.70369999999999999</v>
      </c>
      <c r="J6316">
        <v>0.78969999999999996</v>
      </c>
      <c r="K6316">
        <v>0.63329999999999997</v>
      </c>
      <c r="L6316">
        <v>0.6048</v>
      </c>
    </row>
    <row r="6317" spans="1:12" x14ac:dyDescent="0.25">
      <c r="A6317" t="s">
        <v>740</v>
      </c>
      <c r="B6317">
        <v>2022</v>
      </c>
      <c r="C6317" t="s">
        <v>699</v>
      </c>
      <c r="D6317">
        <v>7.8700000000000006E-2</v>
      </c>
      <c r="E6317">
        <v>7.8700000000000006E-2</v>
      </c>
      <c r="F6317">
        <v>5.0200000000000002E-2</v>
      </c>
      <c r="G6317">
        <v>7.6700000000000004E-2</v>
      </c>
      <c r="H6317">
        <v>5.0200000000000002E-2</v>
      </c>
      <c r="I6317">
        <v>5.0200000000000002E-2</v>
      </c>
      <c r="J6317">
        <v>7.8700000000000006E-2</v>
      </c>
      <c r="K6317">
        <v>5.0200000000000002E-2</v>
      </c>
      <c r="L6317">
        <v>5.0200000000000002E-2</v>
      </c>
    </row>
    <row r="6318" spans="1:12" x14ac:dyDescent="0.25">
      <c r="A6318" t="s">
        <v>740</v>
      </c>
      <c r="B6318">
        <v>2022</v>
      </c>
      <c r="C6318" t="s">
        <v>703</v>
      </c>
      <c r="D6318">
        <v>2.75E-2</v>
      </c>
      <c r="E6318">
        <v>2.75E-2</v>
      </c>
      <c r="F6318">
        <v>2.75E-2</v>
      </c>
      <c r="G6318">
        <v>2.47E-2</v>
      </c>
      <c r="H6318">
        <v>2.75E-2</v>
      </c>
      <c r="I6318">
        <v>2.47E-2</v>
      </c>
      <c r="J6318">
        <v>2.75E-2</v>
      </c>
      <c r="K6318">
        <v>2.75E-2</v>
      </c>
      <c r="L6318">
        <v>2.47E-2</v>
      </c>
    </row>
    <row r="6319" spans="1:12" x14ac:dyDescent="0.25">
      <c r="A6319" t="s">
        <v>740</v>
      </c>
      <c r="B6319">
        <v>2022</v>
      </c>
      <c r="C6319" t="s">
        <v>697</v>
      </c>
      <c r="D6319">
        <v>2.7490999999999999</v>
      </c>
      <c r="E6319">
        <v>2.6566000000000001</v>
      </c>
      <c r="F6319">
        <v>2.4874999999999998</v>
      </c>
      <c r="G6319">
        <v>2.6032000000000002</v>
      </c>
      <c r="H6319">
        <v>2.4247999999999998</v>
      </c>
      <c r="I6319">
        <v>2.3788999999999998</v>
      </c>
      <c r="J6319">
        <v>2.7017000000000002</v>
      </c>
      <c r="K6319">
        <v>2.3835999999999999</v>
      </c>
      <c r="L6319">
        <v>2.2799</v>
      </c>
    </row>
    <row r="6320" spans="1:12" x14ac:dyDescent="0.25">
      <c r="A6320" t="s">
        <v>740</v>
      </c>
      <c r="B6320">
        <v>2022</v>
      </c>
      <c r="C6320" t="s">
        <v>701</v>
      </c>
      <c r="D6320">
        <v>1.0630999999999999</v>
      </c>
      <c r="E6320">
        <v>1.0630999999999999</v>
      </c>
      <c r="F6320">
        <v>1.0630999999999999</v>
      </c>
      <c r="G6320">
        <v>1.0167999999999999</v>
      </c>
      <c r="H6320">
        <v>1.0630999999999999</v>
      </c>
      <c r="I6320">
        <v>1.0167999999999999</v>
      </c>
      <c r="J6320">
        <v>1.0630999999999999</v>
      </c>
      <c r="K6320">
        <v>1.0630999999999999</v>
      </c>
      <c r="L6320">
        <v>1.0167999999999999</v>
      </c>
    </row>
    <row r="6321" spans="1:12" x14ac:dyDescent="0.25">
      <c r="A6321" t="s">
        <v>740</v>
      </c>
      <c r="B6321">
        <v>2022</v>
      </c>
      <c r="C6321" t="s">
        <v>698</v>
      </c>
      <c r="D6321">
        <v>0.60129999999999995</v>
      </c>
      <c r="E6321">
        <v>0.60129999999999995</v>
      </c>
      <c r="F6321">
        <v>0.55630000000000002</v>
      </c>
      <c r="G6321">
        <v>0.56910000000000005</v>
      </c>
      <c r="H6321">
        <v>0.55630000000000002</v>
      </c>
      <c r="I6321">
        <v>0.53149999999999997</v>
      </c>
      <c r="J6321">
        <v>0.60129999999999995</v>
      </c>
      <c r="K6321">
        <v>0.55630000000000002</v>
      </c>
      <c r="L6321">
        <v>0.53149999999999997</v>
      </c>
    </row>
    <row r="6322" spans="1:12" x14ac:dyDescent="0.25">
      <c r="A6322" t="s">
        <v>740</v>
      </c>
      <c r="B6322">
        <v>2022</v>
      </c>
      <c r="C6322" t="s">
        <v>702</v>
      </c>
      <c r="D6322">
        <v>0.1414</v>
      </c>
      <c r="E6322">
        <v>0.1414</v>
      </c>
      <c r="F6322">
        <v>5.3400000000000003E-2</v>
      </c>
      <c r="G6322">
        <v>0.1273</v>
      </c>
      <c r="H6322">
        <v>5.3400000000000003E-2</v>
      </c>
      <c r="I6322">
        <v>5.1999999999999998E-2</v>
      </c>
      <c r="J6322">
        <v>0.1414</v>
      </c>
      <c r="K6322">
        <v>5.3400000000000003E-2</v>
      </c>
      <c r="L6322">
        <v>5.1999999999999998E-2</v>
      </c>
    </row>
    <row r="6323" spans="1:12" x14ac:dyDescent="0.25">
      <c r="A6323" t="s">
        <v>741</v>
      </c>
      <c r="B6323">
        <v>2022</v>
      </c>
      <c r="C6323" t="s">
        <v>699</v>
      </c>
      <c r="D6323">
        <v>9.1200000000000003E-2</v>
      </c>
      <c r="E6323">
        <v>9.1200000000000003E-2</v>
      </c>
      <c r="F6323">
        <v>5.8200000000000002E-2</v>
      </c>
      <c r="G6323">
        <v>8.8900000000000007E-2</v>
      </c>
      <c r="H6323">
        <v>5.8200000000000002E-2</v>
      </c>
      <c r="I6323">
        <v>5.8200000000000002E-2</v>
      </c>
      <c r="J6323">
        <v>9.1200000000000003E-2</v>
      </c>
      <c r="K6323">
        <v>5.8200000000000002E-2</v>
      </c>
      <c r="L6323">
        <v>5.8200000000000002E-2</v>
      </c>
    </row>
    <row r="6324" spans="1:12" x14ac:dyDescent="0.25">
      <c r="A6324" t="s">
        <v>741</v>
      </c>
      <c r="B6324">
        <v>2022</v>
      </c>
      <c r="C6324" t="s">
        <v>702</v>
      </c>
      <c r="D6324">
        <v>0.16389999999999999</v>
      </c>
      <c r="E6324">
        <v>0.16389999999999999</v>
      </c>
      <c r="F6324">
        <v>6.1899999999999997E-2</v>
      </c>
      <c r="G6324">
        <v>0.14749999999999999</v>
      </c>
      <c r="H6324">
        <v>6.1899999999999997E-2</v>
      </c>
      <c r="I6324">
        <v>6.0199999999999997E-2</v>
      </c>
      <c r="J6324">
        <v>0.16389999999999999</v>
      </c>
      <c r="K6324">
        <v>6.1899999999999997E-2</v>
      </c>
      <c r="L6324">
        <v>6.0199999999999997E-2</v>
      </c>
    </row>
    <row r="6325" spans="1:12" x14ac:dyDescent="0.25">
      <c r="A6325" t="s">
        <v>741</v>
      </c>
      <c r="B6325">
        <v>2022</v>
      </c>
      <c r="C6325" t="s">
        <v>703</v>
      </c>
      <c r="D6325">
        <v>3.1800000000000002E-2</v>
      </c>
      <c r="E6325">
        <v>3.1800000000000002E-2</v>
      </c>
      <c r="F6325">
        <v>3.1800000000000002E-2</v>
      </c>
      <c r="G6325">
        <v>2.86E-2</v>
      </c>
      <c r="H6325">
        <v>3.1800000000000002E-2</v>
      </c>
      <c r="I6325">
        <v>2.86E-2</v>
      </c>
      <c r="J6325">
        <v>3.1800000000000002E-2</v>
      </c>
      <c r="K6325">
        <v>3.1800000000000002E-2</v>
      </c>
      <c r="L6325">
        <v>2.86E-2</v>
      </c>
    </row>
    <row r="6326" spans="1:12" x14ac:dyDescent="0.25">
      <c r="A6326" t="s">
        <v>741</v>
      </c>
      <c r="B6326">
        <v>2022</v>
      </c>
      <c r="C6326" t="s">
        <v>700</v>
      </c>
      <c r="D6326">
        <v>0.97019999999999995</v>
      </c>
      <c r="E6326">
        <v>0.86299999999999999</v>
      </c>
      <c r="F6326">
        <v>0.85429999999999995</v>
      </c>
      <c r="G6326">
        <v>0.91390000000000005</v>
      </c>
      <c r="H6326">
        <v>0.78159999999999996</v>
      </c>
      <c r="I6326">
        <v>0.81559999999999999</v>
      </c>
      <c r="J6326">
        <v>0.9153</v>
      </c>
      <c r="K6326">
        <v>0.7339</v>
      </c>
      <c r="L6326">
        <v>0.70089999999999997</v>
      </c>
    </row>
    <row r="6327" spans="1:12" x14ac:dyDescent="0.25">
      <c r="A6327" t="s">
        <v>741</v>
      </c>
      <c r="B6327">
        <v>2022</v>
      </c>
      <c r="C6327" t="s">
        <v>698</v>
      </c>
      <c r="D6327">
        <v>0.49109999999999998</v>
      </c>
      <c r="E6327">
        <v>0.49109999999999998</v>
      </c>
      <c r="F6327">
        <v>0.46</v>
      </c>
      <c r="G6327">
        <v>0.46360000000000001</v>
      </c>
      <c r="H6327">
        <v>0.46</v>
      </c>
      <c r="I6327">
        <v>0.43759999999999999</v>
      </c>
      <c r="J6327">
        <v>0.49109999999999998</v>
      </c>
      <c r="K6327">
        <v>0.46</v>
      </c>
      <c r="L6327">
        <v>0.43759999999999999</v>
      </c>
    </row>
    <row r="6328" spans="1:12" x14ac:dyDescent="0.25">
      <c r="A6328" t="s">
        <v>741</v>
      </c>
      <c r="B6328">
        <v>2022</v>
      </c>
      <c r="C6328" t="s">
        <v>697</v>
      </c>
      <c r="D6328">
        <v>2.7907000000000002</v>
      </c>
      <c r="E6328">
        <v>2.6835</v>
      </c>
      <c r="F6328">
        <v>2.5085000000000002</v>
      </c>
      <c r="G6328">
        <v>2.6389</v>
      </c>
      <c r="H6328">
        <v>2.4359000000000002</v>
      </c>
      <c r="I6328">
        <v>2.3965000000000001</v>
      </c>
      <c r="J6328">
        <v>2.7357999999999998</v>
      </c>
      <c r="K6328">
        <v>2.3881000000000001</v>
      </c>
      <c r="L6328">
        <v>2.2818999999999998</v>
      </c>
    </row>
    <row r="6329" spans="1:12" x14ac:dyDescent="0.25">
      <c r="A6329" t="s">
        <v>741</v>
      </c>
      <c r="B6329">
        <v>2022</v>
      </c>
      <c r="C6329" t="s">
        <v>701</v>
      </c>
      <c r="D6329">
        <v>1.0424</v>
      </c>
      <c r="E6329">
        <v>1.0424</v>
      </c>
      <c r="F6329">
        <v>1.0424</v>
      </c>
      <c r="G6329">
        <v>0.99629999999999996</v>
      </c>
      <c r="H6329">
        <v>1.0424</v>
      </c>
      <c r="I6329">
        <v>0.99629999999999996</v>
      </c>
      <c r="J6329">
        <v>1.0424</v>
      </c>
      <c r="K6329">
        <v>1.0424</v>
      </c>
      <c r="L6329">
        <v>0.99629999999999996</v>
      </c>
    </row>
    <row r="6330" spans="1:12" x14ac:dyDescent="0.25">
      <c r="A6330" t="s">
        <v>742</v>
      </c>
      <c r="B6330">
        <v>2022</v>
      </c>
      <c r="C6330" t="s">
        <v>697</v>
      </c>
      <c r="D6330">
        <v>7.9997999999999996</v>
      </c>
      <c r="E6330">
        <v>7.6855000000000002</v>
      </c>
      <c r="F6330">
        <v>7.1688000000000001</v>
      </c>
      <c r="G6330">
        <v>7.5678999999999998</v>
      </c>
      <c r="H6330">
        <v>6.9558</v>
      </c>
      <c r="I6330">
        <v>6.8540999999999999</v>
      </c>
      <c r="J6330">
        <v>7.8388</v>
      </c>
      <c r="K6330">
        <v>6.8159000000000001</v>
      </c>
      <c r="L6330">
        <v>6.5179</v>
      </c>
    </row>
    <row r="6331" spans="1:12" x14ac:dyDescent="0.25">
      <c r="A6331" t="s">
        <v>742</v>
      </c>
      <c r="B6331">
        <v>2022</v>
      </c>
      <c r="C6331" t="s">
        <v>702</v>
      </c>
      <c r="D6331">
        <v>0.48049999999999998</v>
      </c>
      <c r="E6331">
        <v>0.48049999999999998</v>
      </c>
      <c r="F6331">
        <v>0.18140000000000001</v>
      </c>
      <c r="G6331">
        <v>0.43240000000000001</v>
      </c>
      <c r="H6331">
        <v>0.18140000000000001</v>
      </c>
      <c r="I6331">
        <v>0.17660000000000001</v>
      </c>
      <c r="J6331">
        <v>0.48049999999999998</v>
      </c>
      <c r="K6331">
        <v>0.18140000000000001</v>
      </c>
      <c r="L6331">
        <v>0.17660000000000001</v>
      </c>
    </row>
    <row r="6332" spans="1:12" x14ac:dyDescent="0.25">
      <c r="A6332" t="s">
        <v>742</v>
      </c>
      <c r="B6332">
        <v>2022</v>
      </c>
      <c r="C6332" t="s">
        <v>703</v>
      </c>
      <c r="D6332">
        <v>9.3299999999999994E-2</v>
      </c>
      <c r="E6332">
        <v>9.3299999999999994E-2</v>
      </c>
      <c r="F6332">
        <v>9.3299999999999994E-2</v>
      </c>
      <c r="G6332">
        <v>8.4000000000000005E-2</v>
      </c>
      <c r="H6332">
        <v>9.3299999999999994E-2</v>
      </c>
      <c r="I6332">
        <v>8.4000000000000005E-2</v>
      </c>
      <c r="J6332">
        <v>9.3299999999999994E-2</v>
      </c>
      <c r="K6332">
        <v>9.3299999999999994E-2</v>
      </c>
      <c r="L6332">
        <v>8.4000000000000005E-2</v>
      </c>
    </row>
    <row r="6333" spans="1:12" x14ac:dyDescent="0.25">
      <c r="A6333" t="s">
        <v>742</v>
      </c>
      <c r="B6333">
        <v>2022</v>
      </c>
      <c r="C6333" t="s">
        <v>698</v>
      </c>
      <c r="D6333">
        <v>1.4774</v>
      </c>
      <c r="E6333">
        <v>1.4774</v>
      </c>
      <c r="F6333">
        <v>1.3822000000000001</v>
      </c>
      <c r="G6333">
        <v>1.395</v>
      </c>
      <c r="H6333">
        <v>1.3822000000000001</v>
      </c>
      <c r="I6333">
        <v>1.3154999999999999</v>
      </c>
      <c r="J6333">
        <v>1.4774</v>
      </c>
      <c r="K6333">
        <v>1.3822000000000001</v>
      </c>
      <c r="L6333">
        <v>1.3154999999999999</v>
      </c>
    </row>
    <row r="6334" spans="1:12" x14ac:dyDescent="0.25">
      <c r="A6334" t="s">
        <v>742</v>
      </c>
      <c r="B6334">
        <v>2022</v>
      </c>
      <c r="C6334" t="s">
        <v>700</v>
      </c>
      <c r="D6334">
        <v>2.8439000000000001</v>
      </c>
      <c r="E6334">
        <v>2.5295999999999998</v>
      </c>
      <c r="F6334">
        <v>2.5042</v>
      </c>
      <c r="G6334">
        <v>2.6789999999999998</v>
      </c>
      <c r="H6334">
        <v>2.2911999999999999</v>
      </c>
      <c r="I6334">
        <v>2.3906999999999998</v>
      </c>
      <c r="J6334">
        <v>2.6829000000000001</v>
      </c>
      <c r="K6334">
        <v>2.1513</v>
      </c>
      <c r="L6334">
        <v>2.0545</v>
      </c>
    </row>
    <row r="6335" spans="1:12" x14ac:dyDescent="0.25">
      <c r="A6335" t="s">
        <v>742</v>
      </c>
      <c r="B6335">
        <v>2022</v>
      </c>
      <c r="C6335" t="s">
        <v>701</v>
      </c>
      <c r="D6335">
        <v>2.8372000000000002</v>
      </c>
      <c r="E6335">
        <v>2.8372000000000002</v>
      </c>
      <c r="F6335">
        <v>2.8372000000000002</v>
      </c>
      <c r="G6335">
        <v>2.7168000000000001</v>
      </c>
      <c r="H6335">
        <v>2.8372000000000002</v>
      </c>
      <c r="I6335">
        <v>2.7168000000000001</v>
      </c>
      <c r="J6335">
        <v>2.8372000000000002</v>
      </c>
      <c r="K6335">
        <v>2.8372000000000002</v>
      </c>
      <c r="L6335">
        <v>2.7168000000000001</v>
      </c>
    </row>
    <row r="6336" spans="1:12" x14ac:dyDescent="0.25">
      <c r="A6336" t="s">
        <v>742</v>
      </c>
      <c r="B6336">
        <v>2022</v>
      </c>
      <c r="C6336" t="s">
        <v>699</v>
      </c>
      <c r="D6336">
        <v>0.26740000000000003</v>
      </c>
      <c r="E6336">
        <v>0.26740000000000003</v>
      </c>
      <c r="F6336">
        <v>0.17050000000000001</v>
      </c>
      <c r="G6336">
        <v>0.26069999999999999</v>
      </c>
      <c r="H6336">
        <v>0.17050000000000001</v>
      </c>
      <c r="I6336">
        <v>0.17050000000000001</v>
      </c>
      <c r="J6336">
        <v>0.26740000000000003</v>
      </c>
      <c r="K6336">
        <v>0.17050000000000001</v>
      </c>
      <c r="L6336">
        <v>0.17050000000000001</v>
      </c>
    </row>
    <row r="6337" spans="1:12" x14ac:dyDescent="0.25">
      <c r="A6337" t="s">
        <v>743</v>
      </c>
      <c r="B6337">
        <v>2022</v>
      </c>
      <c r="C6337" t="s">
        <v>699</v>
      </c>
      <c r="D6337">
        <v>2.4199999999999999E-2</v>
      </c>
      <c r="E6337">
        <v>2.4199999999999999E-2</v>
      </c>
      <c r="F6337">
        <v>1.54E-2</v>
      </c>
      <c r="G6337">
        <v>2.3599999999999999E-2</v>
      </c>
      <c r="H6337">
        <v>1.54E-2</v>
      </c>
      <c r="I6337">
        <v>1.54E-2</v>
      </c>
      <c r="J6337">
        <v>2.4199999999999999E-2</v>
      </c>
      <c r="K6337">
        <v>1.54E-2</v>
      </c>
      <c r="L6337">
        <v>1.54E-2</v>
      </c>
    </row>
    <row r="6338" spans="1:12" x14ac:dyDescent="0.25">
      <c r="A6338" t="s">
        <v>743</v>
      </c>
      <c r="B6338">
        <v>2022</v>
      </c>
      <c r="C6338" t="s">
        <v>698</v>
      </c>
      <c r="D6338">
        <v>0.1268</v>
      </c>
      <c r="E6338">
        <v>0.1268</v>
      </c>
      <c r="F6338">
        <v>0.11890000000000001</v>
      </c>
      <c r="G6338">
        <v>0.1197</v>
      </c>
      <c r="H6338">
        <v>0.11890000000000001</v>
      </c>
      <c r="I6338">
        <v>0.11310000000000001</v>
      </c>
      <c r="J6338">
        <v>0.1268</v>
      </c>
      <c r="K6338">
        <v>0.11890000000000001</v>
      </c>
      <c r="L6338">
        <v>0.11310000000000001</v>
      </c>
    </row>
    <row r="6339" spans="1:12" x14ac:dyDescent="0.25">
      <c r="A6339" t="s">
        <v>743</v>
      </c>
      <c r="B6339">
        <v>2022</v>
      </c>
      <c r="C6339" t="s">
        <v>701</v>
      </c>
      <c r="D6339">
        <v>0.24510000000000001</v>
      </c>
      <c r="E6339">
        <v>0.24510000000000001</v>
      </c>
      <c r="F6339">
        <v>0.24510000000000001</v>
      </c>
      <c r="G6339">
        <v>0.2346</v>
      </c>
      <c r="H6339">
        <v>0.24510000000000001</v>
      </c>
      <c r="I6339">
        <v>0.2346</v>
      </c>
      <c r="J6339">
        <v>0.24510000000000001</v>
      </c>
      <c r="K6339">
        <v>0.24510000000000001</v>
      </c>
      <c r="L6339">
        <v>0.2346</v>
      </c>
    </row>
    <row r="6340" spans="1:12" x14ac:dyDescent="0.25">
      <c r="A6340" t="s">
        <v>743</v>
      </c>
      <c r="B6340">
        <v>2022</v>
      </c>
      <c r="C6340" t="s">
        <v>703</v>
      </c>
      <c r="D6340">
        <v>8.3999999999999995E-3</v>
      </c>
      <c r="E6340">
        <v>8.3999999999999995E-3</v>
      </c>
      <c r="F6340">
        <v>8.3999999999999995E-3</v>
      </c>
      <c r="G6340">
        <v>7.6E-3</v>
      </c>
      <c r="H6340">
        <v>8.3999999999999995E-3</v>
      </c>
      <c r="I6340">
        <v>7.6E-3</v>
      </c>
      <c r="J6340">
        <v>8.3999999999999995E-3</v>
      </c>
      <c r="K6340">
        <v>8.3999999999999995E-3</v>
      </c>
      <c r="L6340">
        <v>7.6E-3</v>
      </c>
    </row>
    <row r="6341" spans="1:12" x14ac:dyDescent="0.25">
      <c r="A6341" t="s">
        <v>743</v>
      </c>
      <c r="B6341">
        <v>2022</v>
      </c>
      <c r="C6341" t="s">
        <v>700</v>
      </c>
      <c r="D6341">
        <v>0.2571</v>
      </c>
      <c r="E6341">
        <v>0.22869999999999999</v>
      </c>
      <c r="F6341">
        <v>0.22639999999999999</v>
      </c>
      <c r="G6341">
        <v>0.2422</v>
      </c>
      <c r="H6341">
        <v>0.20710000000000001</v>
      </c>
      <c r="I6341">
        <v>0.21609999999999999</v>
      </c>
      <c r="J6341">
        <v>0.24249999999999999</v>
      </c>
      <c r="K6341">
        <v>0.19450000000000001</v>
      </c>
      <c r="L6341">
        <v>0.1857</v>
      </c>
    </row>
    <row r="6342" spans="1:12" x14ac:dyDescent="0.25">
      <c r="A6342" t="s">
        <v>743</v>
      </c>
      <c r="B6342">
        <v>2022</v>
      </c>
      <c r="C6342" t="s">
        <v>697</v>
      </c>
      <c r="D6342">
        <v>0.70499999999999996</v>
      </c>
      <c r="E6342">
        <v>0.67659999999999998</v>
      </c>
      <c r="F6342">
        <v>0.63060000000000005</v>
      </c>
      <c r="G6342">
        <v>0.66669999999999996</v>
      </c>
      <c r="H6342">
        <v>0.61129999999999995</v>
      </c>
      <c r="I6342">
        <v>0.60270000000000001</v>
      </c>
      <c r="J6342">
        <v>0.6905</v>
      </c>
      <c r="K6342">
        <v>0.59870000000000001</v>
      </c>
      <c r="L6342">
        <v>0.57230000000000003</v>
      </c>
    </row>
    <row r="6343" spans="1:12" x14ac:dyDescent="0.25">
      <c r="A6343" t="s">
        <v>743</v>
      </c>
      <c r="B6343">
        <v>2022</v>
      </c>
      <c r="C6343" t="s">
        <v>702</v>
      </c>
      <c r="D6343">
        <v>4.3400000000000001E-2</v>
      </c>
      <c r="E6343">
        <v>4.3400000000000001E-2</v>
      </c>
      <c r="F6343">
        <v>1.6400000000000001E-2</v>
      </c>
      <c r="G6343">
        <v>3.9100000000000003E-2</v>
      </c>
      <c r="H6343">
        <v>1.6400000000000001E-2</v>
      </c>
      <c r="I6343">
        <v>1.6E-2</v>
      </c>
      <c r="J6343">
        <v>4.3400000000000001E-2</v>
      </c>
      <c r="K6343">
        <v>1.6400000000000001E-2</v>
      </c>
      <c r="L6343">
        <v>1.6E-2</v>
      </c>
    </row>
    <row r="6344" spans="1:12" x14ac:dyDescent="0.25">
      <c r="A6344" t="s">
        <v>744</v>
      </c>
      <c r="B6344">
        <v>2022</v>
      </c>
      <c r="C6344" t="s">
        <v>699</v>
      </c>
      <c r="D6344">
        <v>0.1022</v>
      </c>
      <c r="E6344">
        <v>0.1022</v>
      </c>
      <c r="F6344">
        <v>6.5100000000000005E-2</v>
      </c>
      <c r="G6344">
        <v>9.9599999999999994E-2</v>
      </c>
      <c r="H6344">
        <v>6.5100000000000005E-2</v>
      </c>
      <c r="I6344">
        <v>6.5100000000000005E-2</v>
      </c>
      <c r="J6344">
        <v>0.1022</v>
      </c>
      <c r="K6344">
        <v>6.5100000000000005E-2</v>
      </c>
      <c r="L6344">
        <v>6.5100000000000005E-2</v>
      </c>
    </row>
    <row r="6345" spans="1:12" x14ac:dyDescent="0.25">
      <c r="A6345" t="s">
        <v>744</v>
      </c>
      <c r="B6345">
        <v>2022</v>
      </c>
      <c r="C6345" t="s">
        <v>702</v>
      </c>
      <c r="D6345">
        <v>0.18360000000000001</v>
      </c>
      <c r="E6345">
        <v>0.18360000000000001</v>
      </c>
      <c r="F6345">
        <v>6.93E-2</v>
      </c>
      <c r="G6345">
        <v>0.16520000000000001</v>
      </c>
      <c r="H6345">
        <v>6.93E-2</v>
      </c>
      <c r="I6345">
        <v>6.7500000000000004E-2</v>
      </c>
      <c r="J6345">
        <v>0.18360000000000001</v>
      </c>
      <c r="K6345">
        <v>6.93E-2</v>
      </c>
      <c r="L6345">
        <v>6.7500000000000004E-2</v>
      </c>
    </row>
    <row r="6346" spans="1:12" x14ac:dyDescent="0.25">
      <c r="A6346" t="s">
        <v>744</v>
      </c>
      <c r="B6346">
        <v>2022</v>
      </c>
      <c r="C6346" t="s">
        <v>700</v>
      </c>
      <c r="D6346">
        <v>1.0866</v>
      </c>
      <c r="E6346">
        <v>0.96650000000000003</v>
      </c>
      <c r="F6346">
        <v>0.95679999999999998</v>
      </c>
      <c r="G6346">
        <v>1.0236000000000001</v>
      </c>
      <c r="H6346">
        <v>0.87539999999999996</v>
      </c>
      <c r="I6346">
        <v>0.91339999999999999</v>
      </c>
      <c r="J6346">
        <v>1.0250999999999999</v>
      </c>
      <c r="K6346">
        <v>0.82199999999999995</v>
      </c>
      <c r="L6346">
        <v>0.78500000000000003</v>
      </c>
    </row>
    <row r="6347" spans="1:12" x14ac:dyDescent="0.25">
      <c r="A6347" t="s">
        <v>744</v>
      </c>
      <c r="B6347">
        <v>2022</v>
      </c>
      <c r="C6347" t="s">
        <v>698</v>
      </c>
      <c r="D6347">
        <v>0.65920000000000001</v>
      </c>
      <c r="E6347">
        <v>0.65920000000000001</v>
      </c>
      <c r="F6347">
        <v>0.61309999999999998</v>
      </c>
      <c r="G6347">
        <v>0.62309999999999999</v>
      </c>
      <c r="H6347">
        <v>0.61309999999999998</v>
      </c>
      <c r="I6347">
        <v>0.5847</v>
      </c>
      <c r="J6347">
        <v>0.65920000000000001</v>
      </c>
      <c r="K6347">
        <v>0.61309999999999998</v>
      </c>
      <c r="L6347">
        <v>0.5847</v>
      </c>
    </row>
    <row r="6348" spans="1:12" x14ac:dyDescent="0.25">
      <c r="A6348" t="s">
        <v>744</v>
      </c>
      <c r="B6348">
        <v>2022</v>
      </c>
      <c r="C6348" t="s">
        <v>701</v>
      </c>
      <c r="D6348">
        <v>1.4078999999999999</v>
      </c>
      <c r="E6348">
        <v>1.4078999999999999</v>
      </c>
      <c r="F6348">
        <v>1.4078999999999999</v>
      </c>
      <c r="G6348">
        <v>1.3467</v>
      </c>
      <c r="H6348">
        <v>1.4078999999999999</v>
      </c>
      <c r="I6348">
        <v>1.3467</v>
      </c>
      <c r="J6348">
        <v>1.4078999999999999</v>
      </c>
      <c r="K6348">
        <v>1.4078999999999999</v>
      </c>
      <c r="L6348">
        <v>1.3467</v>
      </c>
    </row>
    <row r="6349" spans="1:12" x14ac:dyDescent="0.25">
      <c r="A6349" t="s">
        <v>744</v>
      </c>
      <c r="B6349">
        <v>2022</v>
      </c>
      <c r="C6349" t="s">
        <v>697</v>
      </c>
      <c r="D6349">
        <v>3.4750000000000001</v>
      </c>
      <c r="E6349">
        <v>3.3549000000000002</v>
      </c>
      <c r="F6349">
        <v>3.1478000000000002</v>
      </c>
      <c r="G6349">
        <v>3.2904</v>
      </c>
      <c r="H6349">
        <v>3.0665</v>
      </c>
      <c r="I6349">
        <v>3.0095999999999998</v>
      </c>
      <c r="J6349">
        <v>3.4135</v>
      </c>
      <c r="K6349">
        <v>3.0129999999999999</v>
      </c>
      <c r="L6349">
        <v>2.8811</v>
      </c>
    </row>
    <row r="6350" spans="1:12" x14ac:dyDescent="0.25">
      <c r="A6350" t="s">
        <v>744</v>
      </c>
      <c r="B6350">
        <v>2022</v>
      </c>
      <c r="C6350" t="s">
        <v>703</v>
      </c>
      <c r="D6350">
        <v>3.56E-2</v>
      </c>
      <c r="E6350">
        <v>3.56E-2</v>
      </c>
      <c r="F6350">
        <v>3.56E-2</v>
      </c>
      <c r="G6350">
        <v>3.2099999999999997E-2</v>
      </c>
      <c r="H6350">
        <v>3.56E-2</v>
      </c>
      <c r="I6350">
        <v>3.2099999999999997E-2</v>
      </c>
      <c r="J6350">
        <v>3.56E-2</v>
      </c>
      <c r="K6350">
        <v>3.56E-2</v>
      </c>
      <c r="L6350">
        <v>3.2099999999999997E-2</v>
      </c>
    </row>
    <row r="6351" spans="1:12" x14ac:dyDescent="0.25">
      <c r="A6351" t="s">
        <v>745</v>
      </c>
      <c r="B6351">
        <v>2022</v>
      </c>
      <c r="C6351" t="s">
        <v>703</v>
      </c>
      <c r="D6351">
        <v>5.7999999999999996E-3</v>
      </c>
      <c r="E6351">
        <v>5.7999999999999996E-3</v>
      </c>
      <c r="F6351">
        <v>5.7999999999999996E-3</v>
      </c>
      <c r="G6351">
        <v>5.3E-3</v>
      </c>
      <c r="H6351">
        <v>5.7999999999999996E-3</v>
      </c>
      <c r="I6351">
        <v>5.3E-3</v>
      </c>
      <c r="J6351">
        <v>5.7999999999999996E-3</v>
      </c>
      <c r="K6351">
        <v>5.7999999999999996E-3</v>
      </c>
      <c r="L6351">
        <v>5.3E-3</v>
      </c>
    </row>
    <row r="6352" spans="1:12" x14ac:dyDescent="0.25">
      <c r="A6352" t="s">
        <v>745</v>
      </c>
      <c r="B6352">
        <v>2022</v>
      </c>
      <c r="C6352" t="s">
        <v>701</v>
      </c>
      <c r="D6352">
        <v>0.2273</v>
      </c>
      <c r="E6352">
        <v>0.2273</v>
      </c>
      <c r="F6352">
        <v>0.2273</v>
      </c>
      <c r="G6352">
        <v>0.21729999999999999</v>
      </c>
      <c r="H6352">
        <v>0.2273</v>
      </c>
      <c r="I6352">
        <v>0.21729999999999999</v>
      </c>
      <c r="J6352">
        <v>0.2273</v>
      </c>
      <c r="K6352">
        <v>0.2273</v>
      </c>
      <c r="L6352">
        <v>0.21729999999999999</v>
      </c>
    </row>
    <row r="6353" spans="1:12" x14ac:dyDescent="0.25">
      <c r="A6353" t="s">
        <v>745</v>
      </c>
      <c r="B6353">
        <v>2022</v>
      </c>
      <c r="C6353" t="s">
        <v>699</v>
      </c>
      <c r="D6353">
        <v>1.6799999999999999E-2</v>
      </c>
      <c r="E6353">
        <v>1.6799999999999999E-2</v>
      </c>
      <c r="F6353">
        <v>1.0699999999999999E-2</v>
      </c>
      <c r="G6353">
        <v>1.6299999999999999E-2</v>
      </c>
      <c r="H6353">
        <v>1.0699999999999999E-2</v>
      </c>
      <c r="I6353">
        <v>1.0699999999999999E-2</v>
      </c>
      <c r="J6353">
        <v>1.6799999999999999E-2</v>
      </c>
      <c r="K6353">
        <v>1.0699999999999999E-2</v>
      </c>
      <c r="L6353">
        <v>1.0699999999999999E-2</v>
      </c>
    </row>
    <row r="6354" spans="1:12" x14ac:dyDescent="0.25">
      <c r="A6354" t="s">
        <v>745</v>
      </c>
      <c r="B6354">
        <v>2022</v>
      </c>
      <c r="C6354" t="s">
        <v>698</v>
      </c>
      <c r="D6354">
        <v>0.11650000000000001</v>
      </c>
      <c r="E6354">
        <v>0.11650000000000001</v>
      </c>
      <c r="F6354">
        <v>0.1081</v>
      </c>
      <c r="G6354">
        <v>0.11020000000000001</v>
      </c>
      <c r="H6354">
        <v>0.1081</v>
      </c>
      <c r="I6354">
        <v>0.1031</v>
      </c>
      <c r="J6354">
        <v>0.11650000000000001</v>
      </c>
      <c r="K6354">
        <v>0.1081</v>
      </c>
      <c r="L6354">
        <v>0.1031</v>
      </c>
    </row>
    <row r="6355" spans="1:12" x14ac:dyDescent="0.25">
      <c r="A6355" t="s">
        <v>745</v>
      </c>
      <c r="B6355">
        <v>2022</v>
      </c>
      <c r="C6355" t="s">
        <v>697</v>
      </c>
      <c r="D6355">
        <v>0.57479999999999998</v>
      </c>
      <c r="E6355">
        <v>0.55510000000000004</v>
      </c>
      <c r="F6355">
        <v>0.52029999999999998</v>
      </c>
      <c r="G6355">
        <v>0.54420000000000002</v>
      </c>
      <c r="H6355">
        <v>0.50690000000000002</v>
      </c>
      <c r="I6355">
        <v>0.49740000000000001</v>
      </c>
      <c r="J6355">
        <v>0.56469999999999998</v>
      </c>
      <c r="K6355">
        <v>0.49819999999999998</v>
      </c>
      <c r="L6355">
        <v>0.4763</v>
      </c>
    </row>
    <row r="6356" spans="1:12" x14ac:dyDescent="0.25">
      <c r="A6356" t="s">
        <v>745</v>
      </c>
      <c r="B6356">
        <v>2022</v>
      </c>
      <c r="C6356" t="s">
        <v>700</v>
      </c>
      <c r="D6356">
        <v>0.17829999999999999</v>
      </c>
      <c r="E6356">
        <v>0.15859999999999999</v>
      </c>
      <c r="F6356">
        <v>0.157</v>
      </c>
      <c r="G6356">
        <v>0.16789999999999999</v>
      </c>
      <c r="H6356">
        <v>0.14360000000000001</v>
      </c>
      <c r="I6356">
        <v>0.14990000000000001</v>
      </c>
      <c r="J6356">
        <v>0.16819999999999999</v>
      </c>
      <c r="K6356">
        <v>0.13489999999999999</v>
      </c>
      <c r="L6356">
        <v>0.1288</v>
      </c>
    </row>
    <row r="6357" spans="1:12" x14ac:dyDescent="0.25">
      <c r="A6357" t="s">
        <v>745</v>
      </c>
      <c r="B6357">
        <v>2022</v>
      </c>
      <c r="C6357" t="s">
        <v>702</v>
      </c>
      <c r="D6357">
        <v>3.0099999999999998E-2</v>
      </c>
      <c r="E6357">
        <v>3.0099999999999998E-2</v>
      </c>
      <c r="F6357">
        <v>1.14E-2</v>
      </c>
      <c r="G6357">
        <v>2.7099999999999999E-2</v>
      </c>
      <c r="H6357">
        <v>1.14E-2</v>
      </c>
      <c r="I6357">
        <v>1.11E-2</v>
      </c>
      <c r="J6357">
        <v>3.0099999999999998E-2</v>
      </c>
      <c r="K6357">
        <v>1.14E-2</v>
      </c>
      <c r="L6357">
        <v>1.11E-2</v>
      </c>
    </row>
    <row r="6358" spans="1:12" x14ac:dyDescent="0.25">
      <c r="A6358" t="s">
        <v>746</v>
      </c>
      <c r="B6358">
        <v>2022</v>
      </c>
      <c r="C6358" t="s">
        <v>698</v>
      </c>
      <c r="D6358">
        <v>0.95250000000000001</v>
      </c>
      <c r="E6358">
        <v>0.95250000000000001</v>
      </c>
      <c r="F6358">
        <v>0.88519999999999999</v>
      </c>
      <c r="G6358">
        <v>0.90059999999999996</v>
      </c>
      <c r="H6358">
        <v>0.88519999999999999</v>
      </c>
      <c r="I6358">
        <v>0.84440000000000004</v>
      </c>
      <c r="J6358">
        <v>0.95250000000000001</v>
      </c>
      <c r="K6358">
        <v>0.88519999999999999</v>
      </c>
      <c r="L6358">
        <v>0.84440000000000004</v>
      </c>
    </row>
    <row r="6359" spans="1:12" x14ac:dyDescent="0.25">
      <c r="A6359" t="s">
        <v>746</v>
      </c>
      <c r="B6359">
        <v>2022</v>
      </c>
      <c r="C6359" t="s">
        <v>699</v>
      </c>
      <c r="D6359">
        <v>0.14410000000000001</v>
      </c>
      <c r="E6359">
        <v>0.14410000000000001</v>
      </c>
      <c r="F6359">
        <v>9.1899999999999996E-2</v>
      </c>
      <c r="G6359">
        <v>0.1404</v>
      </c>
      <c r="H6359">
        <v>9.1899999999999996E-2</v>
      </c>
      <c r="I6359">
        <v>9.1899999999999996E-2</v>
      </c>
      <c r="J6359">
        <v>0.14410000000000001</v>
      </c>
      <c r="K6359">
        <v>9.1899999999999996E-2</v>
      </c>
      <c r="L6359">
        <v>9.1899999999999996E-2</v>
      </c>
    </row>
    <row r="6360" spans="1:12" x14ac:dyDescent="0.25">
      <c r="A6360" t="s">
        <v>746</v>
      </c>
      <c r="B6360">
        <v>2022</v>
      </c>
      <c r="C6360" t="s">
        <v>700</v>
      </c>
      <c r="D6360">
        <v>1.532</v>
      </c>
      <c r="E6360">
        <v>1.3627</v>
      </c>
      <c r="F6360">
        <v>1.349</v>
      </c>
      <c r="G6360">
        <v>1.4432</v>
      </c>
      <c r="H6360">
        <v>1.2342</v>
      </c>
      <c r="I6360">
        <v>1.2879</v>
      </c>
      <c r="J6360">
        <v>1.4453</v>
      </c>
      <c r="K6360">
        <v>1.1589</v>
      </c>
      <c r="L6360">
        <v>1.1068</v>
      </c>
    </row>
    <row r="6361" spans="1:12" x14ac:dyDescent="0.25">
      <c r="A6361" t="s">
        <v>746</v>
      </c>
      <c r="B6361">
        <v>2022</v>
      </c>
      <c r="C6361" t="s">
        <v>702</v>
      </c>
      <c r="D6361">
        <v>0.25879999999999997</v>
      </c>
      <c r="E6361">
        <v>0.25879999999999997</v>
      </c>
      <c r="F6361">
        <v>9.7699999999999995E-2</v>
      </c>
      <c r="G6361">
        <v>0.2329</v>
      </c>
      <c r="H6361">
        <v>9.7699999999999995E-2</v>
      </c>
      <c r="I6361">
        <v>9.5100000000000004E-2</v>
      </c>
      <c r="J6361">
        <v>0.25879999999999997</v>
      </c>
      <c r="K6361">
        <v>9.7699999999999995E-2</v>
      </c>
      <c r="L6361">
        <v>9.5100000000000004E-2</v>
      </c>
    </row>
    <row r="6362" spans="1:12" x14ac:dyDescent="0.25">
      <c r="A6362" t="s">
        <v>746</v>
      </c>
      <c r="B6362">
        <v>2022</v>
      </c>
      <c r="C6362" t="s">
        <v>701</v>
      </c>
      <c r="D6362">
        <v>1.8877999999999999</v>
      </c>
      <c r="E6362">
        <v>1.8877999999999999</v>
      </c>
      <c r="F6362">
        <v>1.8877999999999999</v>
      </c>
      <c r="G6362">
        <v>1.8052999999999999</v>
      </c>
      <c r="H6362">
        <v>1.8877999999999999</v>
      </c>
      <c r="I6362">
        <v>1.8052999999999999</v>
      </c>
      <c r="J6362">
        <v>1.8877999999999999</v>
      </c>
      <c r="K6362">
        <v>1.8877999999999999</v>
      </c>
      <c r="L6362">
        <v>1.8052999999999999</v>
      </c>
    </row>
    <row r="6363" spans="1:12" x14ac:dyDescent="0.25">
      <c r="A6363" t="s">
        <v>746</v>
      </c>
      <c r="B6363">
        <v>2022</v>
      </c>
      <c r="C6363" t="s">
        <v>703</v>
      </c>
      <c r="D6363">
        <v>5.0299999999999997E-2</v>
      </c>
      <c r="E6363">
        <v>5.0299999999999997E-2</v>
      </c>
      <c r="F6363">
        <v>5.0299999999999997E-2</v>
      </c>
      <c r="G6363">
        <v>4.5199999999999997E-2</v>
      </c>
      <c r="H6363">
        <v>5.0299999999999997E-2</v>
      </c>
      <c r="I6363">
        <v>4.5199999999999997E-2</v>
      </c>
      <c r="J6363">
        <v>5.0299999999999997E-2</v>
      </c>
      <c r="K6363">
        <v>5.0299999999999997E-2</v>
      </c>
      <c r="L6363">
        <v>4.5199999999999997E-2</v>
      </c>
    </row>
    <row r="6364" spans="1:12" x14ac:dyDescent="0.25">
      <c r="A6364" t="s">
        <v>746</v>
      </c>
      <c r="B6364">
        <v>2022</v>
      </c>
      <c r="C6364" t="s">
        <v>697</v>
      </c>
      <c r="D6364">
        <v>4.8254999999999999</v>
      </c>
      <c r="E6364">
        <v>4.6562000000000001</v>
      </c>
      <c r="F6364">
        <v>4.3617999999999997</v>
      </c>
      <c r="G6364">
        <v>4.5677000000000003</v>
      </c>
      <c r="H6364">
        <v>4.2469999999999999</v>
      </c>
      <c r="I6364">
        <v>4.1698000000000004</v>
      </c>
      <c r="J6364">
        <v>4.7386999999999997</v>
      </c>
      <c r="K6364">
        <v>4.1717000000000004</v>
      </c>
      <c r="L6364">
        <v>3.9887000000000001</v>
      </c>
    </row>
    <row r="6365" spans="1:12" x14ac:dyDescent="0.25">
      <c r="A6365" t="s">
        <v>747</v>
      </c>
      <c r="B6365">
        <v>2022</v>
      </c>
      <c r="C6365" t="s">
        <v>702</v>
      </c>
      <c r="D6365">
        <v>1.1073</v>
      </c>
      <c r="E6365">
        <v>1.1073</v>
      </c>
      <c r="F6365">
        <v>0.41810000000000003</v>
      </c>
      <c r="G6365">
        <v>0.99650000000000005</v>
      </c>
      <c r="H6365">
        <v>0.41810000000000003</v>
      </c>
      <c r="I6365">
        <v>0.40689999999999998</v>
      </c>
      <c r="J6365">
        <v>1.1073</v>
      </c>
      <c r="K6365">
        <v>0.41810000000000003</v>
      </c>
      <c r="L6365">
        <v>0.40689999999999998</v>
      </c>
    </row>
    <row r="6366" spans="1:12" x14ac:dyDescent="0.25">
      <c r="A6366" t="s">
        <v>747</v>
      </c>
      <c r="B6366">
        <v>2022</v>
      </c>
      <c r="C6366" t="s">
        <v>699</v>
      </c>
      <c r="D6366">
        <v>0.61629999999999996</v>
      </c>
      <c r="E6366">
        <v>0.61629999999999996</v>
      </c>
      <c r="F6366">
        <v>0.39300000000000002</v>
      </c>
      <c r="G6366">
        <v>0.60070000000000001</v>
      </c>
      <c r="H6366">
        <v>0.39300000000000002</v>
      </c>
      <c r="I6366">
        <v>0.39300000000000002</v>
      </c>
      <c r="J6366">
        <v>0.61629999999999996</v>
      </c>
      <c r="K6366">
        <v>0.39300000000000002</v>
      </c>
      <c r="L6366">
        <v>0.39300000000000002</v>
      </c>
    </row>
    <row r="6367" spans="1:12" x14ac:dyDescent="0.25">
      <c r="A6367" t="s">
        <v>747</v>
      </c>
      <c r="B6367">
        <v>2022</v>
      </c>
      <c r="C6367" t="s">
        <v>697</v>
      </c>
      <c r="D6367">
        <v>19.545999999999999</v>
      </c>
      <c r="E6367">
        <v>18.8216</v>
      </c>
      <c r="F6367">
        <v>17.619700000000002</v>
      </c>
      <c r="G6367">
        <v>18.4907</v>
      </c>
      <c r="H6367">
        <v>17.128900000000002</v>
      </c>
      <c r="I6367">
        <v>16.836500000000001</v>
      </c>
      <c r="J6367">
        <v>19.174900000000001</v>
      </c>
      <c r="K6367">
        <v>16.8065</v>
      </c>
      <c r="L6367">
        <v>16.061699999999998</v>
      </c>
    </row>
    <row r="6368" spans="1:12" x14ac:dyDescent="0.25">
      <c r="A6368" t="s">
        <v>747</v>
      </c>
      <c r="B6368">
        <v>2022</v>
      </c>
      <c r="C6368" t="s">
        <v>698</v>
      </c>
      <c r="D6368">
        <v>3.5143</v>
      </c>
      <c r="E6368">
        <v>3.5143</v>
      </c>
      <c r="F6368">
        <v>3.2835999999999999</v>
      </c>
      <c r="G6368">
        <v>3.3191000000000002</v>
      </c>
      <c r="H6368">
        <v>3.2835999999999999</v>
      </c>
      <c r="I6368">
        <v>3.1265999999999998</v>
      </c>
      <c r="J6368">
        <v>3.5143</v>
      </c>
      <c r="K6368">
        <v>3.2835999999999999</v>
      </c>
      <c r="L6368">
        <v>3.1265999999999998</v>
      </c>
    </row>
    <row r="6369" spans="1:12" x14ac:dyDescent="0.25">
      <c r="A6369" t="s">
        <v>747</v>
      </c>
      <c r="B6369">
        <v>2022</v>
      </c>
      <c r="C6369" t="s">
        <v>701</v>
      </c>
      <c r="D6369">
        <v>7.5392000000000001</v>
      </c>
      <c r="E6369">
        <v>7.5392000000000001</v>
      </c>
      <c r="F6369">
        <v>7.5392000000000001</v>
      </c>
      <c r="G6369">
        <v>7.2070999999999996</v>
      </c>
      <c r="H6369">
        <v>7.5392000000000001</v>
      </c>
      <c r="I6369">
        <v>7.2070999999999996</v>
      </c>
      <c r="J6369">
        <v>7.5392000000000001</v>
      </c>
      <c r="K6369">
        <v>7.5392000000000001</v>
      </c>
      <c r="L6369">
        <v>7.2070999999999996</v>
      </c>
    </row>
    <row r="6370" spans="1:12" x14ac:dyDescent="0.25">
      <c r="A6370" t="s">
        <v>747</v>
      </c>
      <c r="B6370">
        <v>2022</v>
      </c>
      <c r="C6370" t="s">
        <v>703</v>
      </c>
      <c r="D6370">
        <v>0.215</v>
      </c>
      <c r="E6370">
        <v>0.215</v>
      </c>
      <c r="F6370">
        <v>0.215</v>
      </c>
      <c r="G6370">
        <v>0.19350000000000001</v>
      </c>
      <c r="H6370">
        <v>0.215</v>
      </c>
      <c r="I6370">
        <v>0.19350000000000001</v>
      </c>
      <c r="J6370">
        <v>0.215</v>
      </c>
      <c r="K6370">
        <v>0.215</v>
      </c>
      <c r="L6370">
        <v>0.19350000000000001</v>
      </c>
    </row>
    <row r="6371" spans="1:12" x14ac:dyDescent="0.25">
      <c r="A6371" t="s">
        <v>747</v>
      </c>
      <c r="B6371">
        <v>2022</v>
      </c>
      <c r="C6371" t="s">
        <v>700</v>
      </c>
      <c r="D6371">
        <v>6.5538999999999996</v>
      </c>
      <c r="E6371">
        <v>5.8296000000000001</v>
      </c>
      <c r="F6371">
        <v>5.7709000000000001</v>
      </c>
      <c r="G6371">
        <v>6.1738</v>
      </c>
      <c r="H6371">
        <v>5.28</v>
      </c>
      <c r="I6371">
        <v>5.5095000000000001</v>
      </c>
      <c r="J6371">
        <v>6.1828000000000003</v>
      </c>
      <c r="K6371">
        <v>4.9577</v>
      </c>
      <c r="L6371">
        <v>4.7347000000000001</v>
      </c>
    </row>
    <row r="6372" spans="1:12" x14ac:dyDescent="0.25">
      <c r="A6372" t="s">
        <v>748</v>
      </c>
      <c r="B6372">
        <v>2022</v>
      </c>
      <c r="C6372" t="s">
        <v>697</v>
      </c>
      <c r="D6372">
        <v>1.9537</v>
      </c>
      <c r="E6372">
        <v>1.8781000000000001</v>
      </c>
      <c r="F6372">
        <v>1.7511000000000001</v>
      </c>
      <c r="G6372">
        <v>1.8469</v>
      </c>
      <c r="H6372">
        <v>1.6999</v>
      </c>
      <c r="I6372">
        <v>1.673</v>
      </c>
      <c r="J6372">
        <v>1.915</v>
      </c>
      <c r="K6372">
        <v>1.6661999999999999</v>
      </c>
      <c r="L6372">
        <v>1.5921000000000001</v>
      </c>
    </row>
    <row r="6373" spans="1:12" x14ac:dyDescent="0.25">
      <c r="A6373" t="s">
        <v>748</v>
      </c>
      <c r="B6373">
        <v>2022</v>
      </c>
      <c r="C6373" t="s">
        <v>702</v>
      </c>
      <c r="D6373">
        <v>0.11559999999999999</v>
      </c>
      <c r="E6373">
        <v>0.11559999999999999</v>
      </c>
      <c r="F6373">
        <v>4.3700000000000003E-2</v>
      </c>
      <c r="G6373">
        <v>0.1041</v>
      </c>
      <c r="H6373">
        <v>4.3700000000000003E-2</v>
      </c>
      <c r="I6373">
        <v>4.2500000000000003E-2</v>
      </c>
      <c r="J6373">
        <v>0.11559999999999999</v>
      </c>
      <c r="K6373">
        <v>4.3700000000000003E-2</v>
      </c>
      <c r="L6373">
        <v>4.2500000000000003E-2</v>
      </c>
    </row>
    <row r="6374" spans="1:12" x14ac:dyDescent="0.25">
      <c r="A6374" t="s">
        <v>748</v>
      </c>
      <c r="B6374">
        <v>2022</v>
      </c>
      <c r="C6374" t="s">
        <v>701</v>
      </c>
      <c r="D6374">
        <v>0.68600000000000005</v>
      </c>
      <c r="E6374">
        <v>0.68600000000000005</v>
      </c>
      <c r="F6374">
        <v>0.68600000000000005</v>
      </c>
      <c r="G6374">
        <v>0.65529999999999999</v>
      </c>
      <c r="H6374">
        <v>0.68600000000000005</v>
      </c>
      <c r="I6374">
        <v>0.65529999999999999</v>
      </c>
      <c r="J6374">
        <v>0.68600000000000005</v>
      </c>
      <c r="K6374">
        <v>0.68600000000000005</v>
      </c>
      <c r="L6374">
        <v>0.65529999999999999</v>
      </c>
    </row>
    <row r="6375" spans="1:12" x14ac:dyDescent="0.25">
      <c r="A6375" t="s">
        <v>748</v>
      </c>
      <c r="B6375">
        <v>2022</v>
      </c>
      <c r="C6375" t="s">
        <v>700</v>
      </c>
      <c r="D6375">
        <v>0.68440000000000001</v>
      </c>
      <c r="E6375">
        <v>0.60870000000000002</v>
      </c>
      <c r="F6375">
        <v>0.60260000000000002</v>
      </c>
      <c r="G6375">
        <v>0.64470000000000005</v>
      </c>
      <c r="H6375">
        <v>0.5514</v>
      </c>
      <c r="I6375">
        <v>0.57530000000000003</v>
      </c>
      <c r="J6375">
        <v>0.64559999999999995</v>
      </c>
      <c r="K6375">
        <v>0.51770000000000005</v>
      </c>
      <c r="L6375">
        <v>0.49440000000000001</v>
      </c>
    </row>
    <row r="6376" spans="1:12" x14ac:dyDescent="0.25">
      <c r="A6376" t="s">
        <v>748</v>
      </c>
      <c r="B6376">
        <v>2022</v>
      </c>
      <c r="C6376" t="s">
        <v>698</v>
      </c>
      <c r="D6376">
        <v>0.38090000000000002</v>
      </c>
      <c r="E6376">
        <v>0.38090000000000002</v>
      </c>
      <c r="F6376">
        <v>0.35539999999999999</v>
      </c>
      <c r="G6376">
        <v>0.3599</v>
      </c>
      <c r="H6376">
        <v>0.35539999999999999</v>
      </c>
      <c r="I6376">
        <v>0.33860000000000001</v>
      </c>
      <c r="J6376">
        <v>0.38090000000000002</v>
      </c>
      <c r="K6376">
        <v>0.35539999999999999</v>
      </c>
      <c r="L6376">
        <v>0.33860000000000001</v>
      </c>
    </row>
    <row r="6377" spans="1:12" x14ac:dyDescent="0.25">
      <c r="A6377" t="s">
        <v>748</v>
      </c>
      <c r="B6377">
        <v>2022</v>
      </c>
      <c r="C6377" t="s">
        <v>699</v>
      </c>
      <c r="D6377">
        <v>6.4399999999999999E-2</v>
      </c>
      <c r="E6377">
        <v>6.4399999999999999E-2</v>
      </c>
      <c r="F6377">
        <v>4.1000000000000002E-2</v>
      </c>
      <c r="G6377">
        <v>6.2700000000000006E-2</v>
      </c>
      <c r="H6377">
        <v>4.1000000000000002E-2</v>
      </c>
      <c r="I6377">
        <v>4.1000000000000002E-2</v>
      </c>
      <c r="J6377">
        <v>6.4399999999999999E-2</v>
      </c>
      <c r="K6377">
        <v>4.1000000000000002E-2</v>
      </c>
      <c r="L6377">
        <v>4.1000000000000002E-2</v>
      </c>
    </row>
    <row r="6378" spans="1:12" x14ac:dyDescent="0.25">
      <c r="A6378" t="s">
        <v>748</v>
      </c>
      <c r="B6378">
        <v>2022</v>
      </c>
      <c r="C6378" t="s">
        <v>703</v>
      </c>
      <c r="D6378">
        <v>2.2499999999999999E-2</v>
      </c>
      <c r="E6378">
        <v>2.2499999999999999E-2</v>
      </c>
      <c r="F6378">
        <v>2.2499999999999999E-2</v>
      </c>
      <c r="G6378">
        <v>2.0199999999999999E-2</v>
      </c>
      <c r="H6378">
        <v>2.2499999999999999E-2</v>
      </c>
      <c r="I6378">
        <v>2.0199999999999999E-2</v>
      </c>
      <c r="J6378">
        <v>2.2499999999999999E-2</v>
      </c>
      <c r="K6378">
        <v>2.2499999999999999E-2</v>
      </c>
      <c r="L6378">
        <v>2.0199999999999999E-2</v>
      </c>
    </row>
    <row r="6379" spans="1:12" x14ac:dyDescent="0.25">
      <c r="A6379" t="s">
        <v>749</v>
      </c>
      <c r="B6379">
        <v>2022</v>
      </c>
      <c r="C6379" t="s">
        <v>698</v>
      </c>
      <c r="D6379">
        <v>9.5200000000000007E-2</v>
      </c>
      <c r="E6379">
        <v>9.5200000000000007E-2</v>
      </c>
      <c r="F6379">
        <v>8.8499999999999995E-2</v>
      </c>
      <c r="G6379">
        <v>0.09</v>
      </c>
      <c r="H6379">
        <v>8.8499999999999995E-2</v>
      </c>
      <c r="I6379">
        <v>8.4400000000000003E-2</v>
      </c>
      <c r="J6379">
        <v>9.5200000000000007E-2</v>
      </c>
      <c r="K6379">
        <v>8.8499999999999995E-2</v>
      </c>
      <c r="L6379">
        <v>8.4400000000000003E-2</v>
      </c>
    </row>
    <row r="6380" spans="1:12" x14ac:dyDescent="0.25">
      <c r="A6380" t="s">
        <v>749</v>
      </c>
      <c r="B6380">
        <v>2022</v>
      </c>
      <c r="C6380" t="s">
        <v>699</v>
      </c>
      <c r="D6380">
        <v>1.4500000000000001E-2</v>
      </c>
      <c r="E6380">
        <v>1.4500000000000001E-2</v>
      </c>
      <c r="F6380">
        <v>9.2999999999999992E-3</v>
      </c>
      <c r="G6380">
        <v>1.4200000000000001E-2</v>
      </c>
      <c r="H6380">
        <v>9.2999999999999992E-3</v>
      </c>
      <c r="I6380">
        <v>9.2999999999999992E-3</v>
      </c>
      <c r="J6380">
        <v>1.4500000000000001E-2</v>
      </c>
      <c r="K6380">
        <v>9.2999999999999992E-3</v>
      </c>
      <c r="L6380">
        <v>9.2999999999999992E-3</v>
      </c>
    </row>
    <row r="6381" spans="1:12" x14ac:dyDescent="0.25">
      <c r="A6381" t="s">
        <v>749</v>
      </c>
      <c r="B6381">
        <v>2022</v>
      </c>
      <c r="C6381" t="s">
        <v>701</v>
      </c>
      <c r="D6381">
        <v>0.16270000000000001</v>
      </c>
      <c r="E6381">
        <v>0.16270000000000001</v>
      </c>
      <c r="F6381">
        <v>0.16270000000000001</v>
      </c>
      <c r="G6381">
        <v>0.15590000000000001</v>
      </c>
      <c r="H6381">
        <v>0.16270000000000001</v>
      </c>
      <c r="I6381">
        <v>0.15590000000000001</v>
      </c>
      <c r="J6381">
        <v>0.16270000000000001</v>
      </c>
      <c r="K6381">
        <v>0.16270000000000001</v>
      </c>
      <c r="L6381">
        <v>0.15590000000000001</v>
      </c>
    </row>
    <row r="6382" spans="1:12" x14ac:dyDescent="0.25">
      <c r="A6382" t="s">
        <v>749</v>
      </c>
      <c r="B6382">
        <v>2022</v>
      </c>
      <c r="C6382" t="s">
        <v>703</v>
      </c>
      <c r="D6382">
        <v>5.1000000000000004E-3</v>
      </c>
      <c r="E6382">
        <v>5.1000000000000004E-3</v>
      </c>
      <c r="F6382">
        <v>5.1000000000000004E-3</v>
      </c>
      <c r="G6382">
        <v>4.5999999999999999E-3</v>
      </c>
      <c r="H6382">
        <v>5.1000000000000004E-3</v>
      </c>
      <c r="I6382">
        <v>4.5999999999999999E-3</v>
      </c>
      <c r="J6382">
        <v>5.1000000000000004E-3</v>
      </c>
      <c r="K6382">
        <v>5.1000000000000004E-3</v>
      </c>
      <c r="L6382">
        <v>4.5999999999999999E-3</v>
      </c>
    </row>
    <row r="6383" spans="1:12" x14ac:dyDescent="0.25">
      <c r="A6383" t="s">
        <v>749</v>
      </c>
      <c r="B6383">
        <v>2022</v>
      </c>
      <c r="C6383" t="s">
        <v>697</v>
      </c>
      <c r="D6383">
        <v>0.45839999999999997</v>
      </c>
      <c r="E6383">
        <v>0.44130000000000003</v>
      </c>
      <c r="F6383">
        <v>0.41170000000000001</v>
      </c>
      <c r="G6383">
        <v>0.43390000000000001</v>
      </c>
      <c r="H6383">
        <v>0.40010000000000001</v>
      </c>
      <c r="I6383">
        <v>0.39379999999999998</v>
      </c>
      <c r="J6383">
        <v>0.4496</v>
      </c>
      <c r="K6383">
        <v>0.39250000000000002</v>
      </c>
      <c r="L6383">
        <v>0.3755</v>
      </c>
    </row>
    <row r="6384" spans="1:12" x14ac:dyDescent="0.25">
      <c r="A6384" t="s">
        <v>749</v>
      </c>
      <c r="B6384">
        <v>2022</v>
      </c>
      <c r="C6384" t="s">
        <v>700</v>
      </c>
      <c r="D6384">
        <v>0.1547</v>
      </c>
      <c r="E6384">
        <v>0.1376</v>
      </c>
      <c r="F6384">
        <v>0.13619999999999999</v>
      </c>
      <c r="G6384">
        <v>0.1457</v>
      </c>
      <c r="H6384">
        <v>0.1246</v>
      </c>
      <c r="I6384">
        <v>0.13009999999999999</v>
      </c>
      <c r="J6384">
        <v>0.1459</v>
      </c>
      <c r="K6384">
        <v>0.11700000000000001</v>
      </c>
      <c r="L6384">
        <v>0.1118</v>
      </c>
    </row>
    <row r="6385" spans="1:12" x14ac:dyDescent="0.25">
      <c r="A6385" t="s">
        <v>749</v>
      </c>
      <c r="B6385">
        <v>2022</v>
      </c>
      <c r="C6385" t="s">
        <v>702</v>
      </c>
      <c r="D6385">
        <v>2.6100000000000002E-2</v>
      </c>
      <c r="E6385">
        <v>2.6100000000000002E-2</v>
      </c>
      <c r="F6385">
        <v>9.9000000000000008E-3</v>
      </c>
      <c r="G6385">
        <v>2.35E-2</v>
      </c>
      <c r="H6385">
        <v>9.9000000000000008E-3</v>
      </c>
      <c r="I6385">
        <v>9.5999999999999992E-3</v>
      </c>
      <c r="J6385">
        <v>2.6100000000000002E-2</v>
      </c>
      <c r="K6385">
        <v>9.9000000000000008E-3</v>
      </c>
      <c r="L6385">
        <v>9.5999999999999992E-3</v>
      </c>
    </row>
    <row r="6386" spans="1:12" x14ac:dyDescent="0.25">
      <c r="A6386" t="s">
        <v>750</v>
      </c>
      <c r="B6386">
        <v>2022</v>
      </c>
      <c r="C6386" t="s">
        <v>702</v>
      </c>
      <c r="D6386">
        <v>0.34139999999999998</v>
      </c>
      <c r="E6386">
        <v>0.34139999999999998</v>
      </c>
      <c r="F6386">
        <v>0.12889999999999999</v>
      </c>
      <c r="G6386">
        <v>0.30730000000000002</v>
      </c>
      <c r="H6386">
        <v>0.12889999999999999</v>
      </c>
      <c r="I6386">
        <v>0.1255</v>
      </c>
      <c r="J6386">
        <v>0.34139999999999998</v>
      </c>
      <c r="K6386">
        <v>0.12889999999999999</v>
      </c>
      <c r="L6386">
        <v>0.1255</v>
      </c>
    </row>
    <row r="6387" spans="1:12" x14ac:dyDescent="0.25">
      <c r="A6387" t="s">
        <v>750</v>
      </c>
      <c r="B6387">
        <v>2022</v>
      </c>
      <c r="C6387" t="s">
        <v>701</v>
      </c>
      <c r="D6387">
        <v>2.3498000000000001</v>
      </c>
      <c r="E6387">
        <v>2.3498000000000001</v>
      </c>
      <c r="F6387">
        <v>2.3498000000000001</v>
      </c>
      <c r="G6387">
        <v>2.2465000000000002</v>
      </c>
      <c r="H6387">
        <v>2.3498000000000001</v>
      </c>
      <c r="I6387">
        <v>2.2465000000000002</v>
      </c>
      <c r="J6387">
        <v>2.3498000000000001</v>
      </c>
      <c r="K6387">
        <v>2.3498000000000001</v>
      </c>
      <c r="L6387">
        <v>2.2465000000000002</v>
      </c>
    </row>
    <row r="6388" spans="1:12" x14ac:dyDescent="0.25">
      <c r="A6388" t="s">
        <v>750</v>
      </c>
      <c r="B6388">
        <v>2022</v>
      </c>
      <c r="C6388" t="s">
        <v>703</v>
      </c>
      <c r="D6388">
        <v>6.6299999999999998E-2</v>
      </c>
      <c r="E6388">
        <v>6.6299999999999998E-2</v>
      </c>
      <c r="F6388">
        <v>6.6299999999999998E-2</v>
      </c>
      <c r="G6388">
        <v>5.9700000000000003E-2</v>
      </c>
      <c r="H6388">
        <v>6.6299999999999998E-2</v>
      </c>
      <c r="I6388">
        <v>5.9700000000000003E-2</v>
      </c>
      <c r="J6388">
        <v>6.6299999999999998E-2</v>
      </c>
      <c r="K6388">
        <v>6.6299999999999998E-2</v>
      </c>
      <c r="L6388">
        <v>5.9700000000000003E-2</v>
      </c>
    </row>
    <row r="6389" spans="1:12" x14ac:dyDescent="0.25">
      <c r="A6389" t="s">
        <v>750</v>
      </c>
      <c r="B6389">
        <v>2022</v>
      </c>
      <c r="C6389" t="s">
        <v>700</v>
      </c>
      <c r="D6389">
        <v>2.0209000000000001</v>
      </c>
      <c r="E6389">
        <v>1.7976000000000001</v>
      </c>
      <c r="F6389">
        <v>1.7795000000000001</v>
      </c>
      <c r="G6389">
        <v>1.9036999999999999</v>
      </c>
      <c r="H6389">
        <v>1.6281000000000001</v>
      </c>
      <c r="I6389">
        <v>1.6989000000000001</v>
      </c>
      <c r="J6389">
        <v>1.9065000000000001</v>
      </c>
      <c r="K6389">
        <v>1.5286999999999999</v>
      </c>
      <c r="L6389">
        <v>1.46</v>
      </c>
    </row>
    <row r="6390" spans="1:12" x14ac:dyDescent="0.25">
      <c r="A6390" t="s">
        <v>750</v>
      </c>
      <c r="B6390">
        <v>2022</v>
      </c>
      <c r="C6390" t="s">
        <v>697</v>
      </c>
      <c r="D6390">
        <v>6.1321000000000003</v>
      </c>
      <c r="E6390">
        <v>5.9088000000000003</v>
      </c>
      <c r="F6390">
        <v>5.5298999999999996</v>
      </c>
      <c r="G6390">
        <v>5.8018999999999998</v>
      </c>
      <c r="H6390">
        <v>5.3785999999999996</v>
      </c>
      <c r="I6390">
        <v>5.2850000000000001</v>
      </c>
      <c r="J6390">
        <v>6.0176999999999996</v>
      </c>
      <c r="K6390">
        <v>5.2792000000000003</v>
      </c>
      <c r="L6390">
        <v>5.0461</v>
      </c>
    </row>
    <row r="6391" spans="1:12" x14ac:dyDescent="0.25">
      <c r="A6391" t="s">
        <v>750</v>
      </c>
      <c r="B6391">
        <v>2022</v>
      </c>
      <c r="C6391" t="s">
        <v>699</v>
      </c>
      <c r="D6391">
        <v>0.19</v>
      </c>
      <c r="E6391">
        <v>0.19</v>
      </c>
      <c r="F6391">
        <v>0.1212</v>
      </c>
      <c r="G6391">
        <v>0.1852</v>
      </c>
      <c r="H6391">
        <v>0.1212</v>
      </c>
      <c r="I6391">
        <v>0.1212</v>
      </c>
      <c r="J6391">
        <v>0.19</v>
      </c>
      <c r="K6391">
        <v>0.1212</v>
      </c>
      <c r="L6391">
        <v>0.1212</v>
      </c>
    </row>
    <row r="6392" spans="1:12" x14ac:dyDescent="0.25">
      <c r="A6392" t="s">
        <v>750</v>
      </c>
      <c r="B6392">
        <v>2022</v>
      </c>
      <c r="C6392" t="s">
        <v>698</v>
      </c>
      <c r="D6392">
        <v>1.1636</v>
      </c>
      <c r="E6392">
        <v>1.1636</v>
      </c>
      <c r="F6392">
        <v>1.0843</v>
      </c>
      <c r="G6392">
        <v>1.0995999999999999</v>
      </c>
      <c r="H6392">
        <v>1.0843</v>
      </c>
      <c r="I6392">
        <v>1.0334000000000001</v>
      </c>
      <c r="J6392">
        <v>1.1636</v>
      </c>
      <c r="K6392">
        <v>1.0843</v>
      </c>
      <c r="L6392">
        <v>1.0334000000000001</v>
      </c>
    </row>
    <row r="6393" spans="1:12" x14ac:dyDescent="0.25">
      <c r="A6393" t="s">
        <v>751</v>
      </c>
      <c r="B6393">
        <v>2022</v>
      </c>
      <c r="C6393" t="s">
        <v>703</v>
      </c>
      <c r="D6393">
        <v>5.7200000000000001E-2</v>
      </c>
      <c r="E6393">
        <v>5.7200000000000001E-2</v>
      </c>
      <c r="F6393">
        <v>5.7200000000000001E-2</v>
      </c>
      <c r="G6393">
        <v>5.1499999999999997E-2</v>
      </c>
      <c r="H6393">
        <v>5.7200000000000001E-2</v>
      </c>
      <c r="I6393">
        <v>5.1499999999999997E-2</v>
      </c>
      <c r="J6393">
        <v>5.7200000000000001E-2</v>
      </c>
      <c r="K6393">
        <v>5.7200000000000001E-2</v>
      </c>
      <c r="L6393">
        <v>5.1499999999999997E-2</v>
      </c>
    </row>
    <row r="6394" spans="1:12" x14ac:dyDescent="0.25">
      <c r="A6394" t="s">
        <v>751</v>
      </c>
      <c r="B6394">
        <v>2022</v>
      </c>
      <c r="C6394" t="s">
        <v>697</v>
      </c>
      <c r="D6394">
        <v>4.3023999999999996</v>
      </c>
      <c r="E6394">
        <v>4.1096000000000004</v>
      </c>
      <c r="F6394">
        <v>3.8511000000000002</v>
      </c>
      <c r="G6394">
        <v>4.0814000000000004</v>
      </c>
      <c r="H6394">
        <v>3.7204999999999999</v>
      </c>
      <c r="I6394">
        <v>3.6924000000000001</v>
      </c>
      <c r="J6394">
        <v>4.2035999999999998</v>
      </c>
      <c r="K6394">
        <v>3.6347</v>
      </c>
      <c r="L6394">
        <v>3.4862000000000002</v>
      </c>
    </row>
    <row r="6395" spans="1:12" x14ac:dyDescent="0.25">
      <c r="A6395" t="s">
        <v>751</v>
      </c>
      <c r="B6395">
        <v>2022</v>
      </c>
      <c r="C6395" t="s">
        <v>701</v>
      </c>
      <c r="D6395">
        <v>1.2443</v>
      </c>
      <c r="E6395">
        <v>1.2443</v>
      </c>
      <c r="F6395">
        <v>1.2443</v>
      </c>
      <c r="G6395">
        <v>1.1870000000000001</v>
      </c>
      <c r="H6395">
        <v>1.2443</v>
      </c>
      <c r="I6395">
        <v>1.1870000000000001</v>
      </c>
      <c r="J6395">
        <v>1.2443</v>
      </c>
      <c r="K6395">
        <v>1.2443</v>
      </c>
      <c r="L6395">
        <v>1.1870000000000001</v>
      </c>
    </row>
    <row r="6396" spans="1:12" x14ac:dyDescent="0.25">
      <c r="A6396" t="s">
        <v>751</v>
      </c>
      <c r="B6396">
        <v>2022</v>
      </c>
      <c r="C6396" t="s">
        <v>702</v>
      </c>
      <c r="D6396">
        <v>0.29470000000000002</v>
      </c>
      <c r="E6396">
        <v>0.29470000000000002</v>
      </c>
      <c r="F6396">
        <v>0.1113</v>
      </c>
      <c r="G6396">
        <v>0.26519999999999999</v>
      </c>
      <c r="H6396">
        <v>0.1113</v>
      </c>
      <c r="I6396">
        <v>0.10829999999999999</v>
      </c>
      <c r="J6396">
        <v>0.29470000000000002</v>
      </c>
      <c r="K6396">
        <v>0.1113</v>
      </c>
      <c r="L6396">
        <v>0.10829999999999999</v>
      </c>
    </row>
    <row r="6397" spans="1:12" x14ac:dyDescent="0.25">
      <c r="A6397" t="s">
        <v>751</v>
      </c>
      <c r="B6397">
        <v>2022</v>
      </c>
      <c r="C6397" t="s">
        <v>700</v>
      </c>
      <c r="D6397">
        <v>1.7441</v>
      </c>
      <c r="E6397">
        <v>1.5513999999999999</v>
      </c>
      <c r="F6397">
        <v>1.5358000000000001</v>
      </c>
      <c r="G6397">
        <v>1.643</v>
      </c>
      <c r="H6397">
        <v>1.4051</v>
      </c>
      <c r="I6397">
        <v>1.4661999999999999</v>
      </c>
      <c r="J6397">
        <v>1.6454</v>
      </c>
      <c r="K6397">
        <v>1.3193999999999999</v>
      </c>
      <c r="L6397">
        <v>1.26</v>
      </c>
    </row>
    <row r="6398" spans="1:12" x14ac:dyDescent="0.25">
      <c r="A6398" t="s">
        <v>751</v>
      </c>
      <c r="B6398">
        <v>2022</v>
      </c>
      <c r="C6398" t="s">
        <v>698</v>
      </c>
      <c r="D6398">
        <v>0.79810000000000003</v>
      </c>
      <c r="E6398">
        <v>0.79810000000000003</v>
      </c>
      <c r="F6398">
        <v>0.79810000000000003</v>
      </c>
      <c r="G6398">
        <v>0.77490000000000003</v>
      </c>
      <c r="H6398">
        <v>0.79810000000000003</v>
      </c>
      <c r="I6398">
        <v>0.77490000000000003</v>
      </c>
      <c r="J6398">
        <v>0.79810000000000003</v>
      </c>
      <c r="K6398">
        <v>0.79810000000000003</v>
      </c>
      <c r="L6398">
        <v>0.77490000000000003</v>
      </c>
    </row>
    <row r="6399" spans="1:12" x14ac:dyDescent="0.25">
      <c r="A6399" t="s">
        <v>751</v>
      </c>
      <c r="B6399">
        <v>2022</v>
      </c>
      <c r="C6399" t="s">
        <v>699</v>
      </c>
      <c r="D6399">
        <v>0.16400000000000001</v>
      </c>
      <c r="E6399">
        <v>0.16400000000000001</v>
      </c>
      <c r="F6399">
        <v>0.1046</v>
      </c>
      <c r="G6399">
        <v>0.15989999999999999</v>
      </c>
      <c r="H6399">
        <v>0.1046</v>
      </c>
      <c r="I6399">
        <v>0.1046</v>
      </c>
      <c r="J6399">
        <v>0.16400000000000001</v>
      </c>
      <c r="K6399">
        <v>0.1046</v>
      </c>
      <c r="L6399">
        <v>0.1046</v>
      </c>
    </row>
    <row r="6400" spans="1:12" x14ac:dyDescent="0.25">
      <c r="A6400" t="s">
        <v>752</v>
      </c>
      <c r="B6400">
        <v>2022</v>
      </c>
      <c r="C6400" t="s">
        <v>701</v>
      </c>
      <c r="D6400">
        <v>0.16189999999999999</v>
      </c>
      <c r="E6400">
        <v>0.16189999999999999</v>
      </c>
      <c r="F6400">
        <v>0.16189999999999999</v>
      </c>
      <c r="G6400">
        <v>0.155</v>
      </c>
      <c r="H6400">
        <v>0.16189999999999999</v>
      </c>
      <c r="I6400">
        <v>0.155</v>
      </c>
      <c r="J6400">
        <v>0.16189999999999999</v>
      </c>
      <c r="K6400">
        <v>0.16189999999999999</v>
      </c>
      <c r="L6400">
        <v>0.155</v>
      </c>
    </row>
    <row r="6401" spans="1:12" x14ac:dyDescent="0.25">
      <c r="A6401" t="s">
        <v>752</v>
      </c>
      <c r="B6401">
        <v>2022</v>
      </c>
      <c r="C6401" t="s">
        <v>697</v>
      </c>
      <c r="D6401">
        <v>0.35549999999999998</v>
      </c>
      <c r="E6401">
        <v>0.34399999999999997</v>
      </c>
      <c r="F6401">
        <v>0.3246</v>
      </c>
      <c r="G6401">
        <v>0.33700000000000002</v>
      </c>
      <c r="H6401">
        <v>0.31680000000000003</v>
      </c>
      <c r="I6401">
        <v>0.31040000000000001</v>
      </c>
      <c r="J6401">
        <v>0.34960000000000002</v>
      </c>
      <c r="K6401">
        <v>0.31159999999999999</v>
      </c>
      <c r="L6401">
        <v>0.29809999999999998</v>
      </c>
    </row>
    <row r="6402" spans="1:12" x14ac:dyDescent="0.25">
      <c r="A6402" t="s">
        <v>752</v>
      </c>
      <c r="B6402">
        <v>2022</v>
      </c>
      <c r="C6402" t="s">
        <v>698</v>
      </c>
      <c r="D6402">
        <v>5.8299999999999998E-2</v>
      </c>
      <c r="E6402">
        <v>5.8299999999999998E-2</v>
      </c>
      <c r="F6402">
        <v>5.4399999999999997E-2</v>
      </c>
      <c r="G6402">
        <v>5.5100000000000003E-2</v>
      </c>
      <c r="H6402">
        <v>5.4399999999999997E-2</v>
      </c>
      <c r="I6402">
        <v>5.1799999999999999E-2</v>
      </c>
      <c r="J6402">
        <v>5.8299999999999998E-2</v>
      </c>
      <c r="K6402">
        <v>5.4399999999999997E-2</v>
      </c>
      <c r="L6402">
        <v>5.1799999999999999E-2</v>
      </c>
    </row>
    <row r="6403" spans="1:12" x14ac:dyDescent="0.25">
      <c r="A6403" t="s">
        <v>752</v>
      </c>
      <c r="B6403">
        <v>2022</v>
      </c>
      <c r="C6403" t="s">
        <v>699</v>
      </c>
      <c r="D6403">
        <v>9.7999999999999997E-3</v>
      </c>
      <c r="E6403">
        <v>9.7999999999999997E-3</v>
      </c>
      <c r="F6403">
        <v>6.3E-3</v>
      </c>
      <c r="G6403">
        <v>9.5999999999999992E-3</v>
      </c>
      <c r="H6403">
        <v>6.3E-3</v>
      </c>
      <c r="I6403">
        <v>6.3E-3</v>
      </c>
      <c r="J6403">
        <v>9.7999999999999997E-3</v>
      </c>
      <c r="K6403">
        <v>6.3E-3</v>
      </c>
      <c r="L6403">
        <v>6.3E-3</v>
      </c>
    </row>
    <row r="6404" spans="1:12" x14ac:dyDescent="0.25">
      <c r="A6404" t="s">
        <v>752</v>
      </c>
      <c r="B6404">
        <v>2022</v>
      </c>
      <c r="C6404" t="s">
        <v>703</v>
      </c>
      <c r="D6404">
        <v>3.3999999999999998E-3</v>
      </c>
      <c r="E6404">
        <v>3.3999999999999998E-3</v>
      </c>
      <c r="F6404">
        <v>3.3999999999999998E-3</v>
      </c>
      <c r="G6404">
        <v>3.0999999999999999E-3</v>
      </c>
      <c r="H6404">
        <v>3.3999999999999998E-3</v>
      </c>
      <c r="I6404">
        <v>3.0999999999999999E-3</v>
      </c>
      <c r="J6404">
        <v>3.3999999999999998E-3</v>
      </c>
      <c r="K6404">
        <v>3.3999999999999998E-3</v>
      </c>
      <c r="L6404">
        <v>3.0999999999999999E-3</v>
      </c>
    </row>
    <row r="6405" spans="1:12" x14ac:dyDescent="0.25">
      <c r="A6405" t="s">
        <v>752</v>
      </c>
      <c r="B6405">
        <v>2022</v>
      </c>
      <c r="C6405" t="s">
        <v>702</v>
      </c>
      <c r="D6405">
        <v>1.7600000000000001E-2</v>
      </c>
      <c r="E6405">
        <v>1.7600000000000001E-2</v>
      </c>
      <c r="F6405">
        <v>6.7000000000000002E-3</v>
      </c>
      <c r="G6405">
        <v>1.5900000000000001E-2</v>
      </c>
      <c r="H6405">
        <v>6.7000000000000002E-3</v>
      </c>
      <c r="I6405">
        <v>6.4999999999999997E-3</v>
      </c>
      <c r="J6405">
        <v>1.7600000000000001E-2</v>
      </c>
      <c r="K6405">
        <v>6.7000000000000002E-3</v>
      </c>
      <c r="L6405">
        <v>6.4999999999999997E-3</v>
      </c>
    </row>
    <row r="6406" spans="1:12" x14ac:dyDescent="0.25">
      <c r="A6406" t="s">
        <v>752</v>
      </c>
      <c r="B6406">
        <v>2022</v>
      </c>
      <c r="C6406" t="s">
        <v>700</v>
      </c>
      <c r="D6406">
        <v>0.1045</v>
      </c>
      <c r="E6406">
        <v>9.2899999999999996E-2</v>
      </c>
      <c r="F6406">
        <v>9.1999999999999998E-2</v>
      </c>
      <c r="G6406">
        <v>9.8400000000000001E-2</v>
      </c>
      <c r="H6406">
        <v>8.4199999999999997E-2</v>
      </c>
      <c r="I6406">
        <v>8.7800000000000003E-2</v>
      </c>
      <c r="J6406">
        <v>9.8500000000000004E-2</v>
      </c>
      <c r="K6406">
        <v>7.9000000000000001E-2</v>
      </c>
      <c r="L6406">
        <v>7.5499999999999998E-2</v>
      </c>
    </row>
    <row r="6407" spans="1:12" x14ac:dyDescent="0.25">
      <c r="A6407" t="s">
        <v>753</v>
      </c>
      <c r="B6407">
        <v>2022</v>
      </c>
      <c r="C6407" t="s">
        <v>701</v>
      </c>
      <c r="D6407">
        <v>0.51980000000000004</v>
      </c>
      <c r="E6407">
        <v>0.51980000000000004</v>
      </c>
      <c r="F6407">
        <v>0.51980000000000004</v>
      </c>
      <c r="G6407">
        <v>0.49719999999999998</v>
      </c>
      <c r="H6407">
        <v>0.51980000000000004</v>
      </c>
      <c r="I6407">
        <v>0.49719999999999998</v>
      </c>
      <c r="J6407">
        <v>0.51980000000000004</v>
      </c>
      <c r="K6407">
        <v>0.51980000000000004</v>
      </c>
      <c r="L6407">
        <v>0.49719999999999998</v>
      </c>
    </row>
    <row r="6408" spans="1:12" x14ac:dyDescent="0.25">
      <c r="A6408" t="s">
        <v>753</v>
      </c>
      <c r="B6408">
        <v>2022</v>
      </c>
      <c r="C6408" t="s">
        <v>697</v>
      </c>
      <c r="D6408">
        <v>1.2743</v>
      </c>
      <c r="E6408">
        <v>1.2303999999999999</v>
      </c>
      <c r="F6408">
        <v>1.1548</v>
      </c>
      <c r="G6408">
        <v>1.2065999999999999</v>
      </c>
      <c r="H6408">
        <v>1.125</v>
      </c>
      <c r="I6408">
        <v>1.1041000000000001</v>
      </c>
      <c r="J6408">
        <v>1.2518</v>
      </c>
      <c r="K6408">
        <v>1.1054999999999999</v>
      </c>
      <c r="L6408">
        <v>1.0570999999999999</v>
      </c>
    </row>
    <row r="6409" spans="1:12" x14ac:dyDescent="0.25">
      <c r="A6409" t="s">
        <v>753</v>
      </c>
      <c r="B6409">
        <v>2022</v>
      </c>
      <c r="C6409" t="s">
        <v>700</v>
      </c>
      <c r="D6409">
        <v>0.39739999999999998</v>
      </c>
      <c r="E6409">
        <v>0.35349999999999998</v>
      </c>
      <c r="F6409">
        <v>0.34989999999999999</v>
      </c>
      <c r="G6409">
        <v>0.37430000000000002</v>
      </c>
      <c r="H6409">
        <v>0.3201</v>
      </c>
      <c r="I6409">
        <v>0.33410000000000001</v>
      </c>
      <c r="J6409">
        <v>0.37490000000000001</v>
      </c>
      <c r="K6409">
        <v>0.30059999999999998</v>
      </c>
      <c r="L6409">
        <v>0.28710000000000002</v>
      </c>
    </row>
    <row r="6410" spans="1:12" x14ac:dyDescent="0.25">
      <c r="A6410" t="s">
        <v>753</v>
      </c>
      <c r="B6410">
        <v>2022</v>
      </c>
      <c r="C6410" t="s">
        <v>698</v>
      </c>
      <c r="D6410">
        <v>0.23960000000000001</v>
      </c>
      <c r="E6410">
        <v>0.23960000000000001</v>
      </c>
      <c r="F6410">
        <v>0.22289999999999999</v>
      </c>
      <c r="G6410">
        <v>0.22650000000000001</v>
      </c>
      <c r="H6410">
        <v>0.22289999999999999</v>
      </c>
      <c r="I6410">
        <v>0.21249999999999999</v>
      </c>
      <c r="J6410">
        <v>0.23960000000000001</v>
      </c>
      <c r="K6410">
        <v>0.22289999999999999</v>
      </c>
      <c r="L6410">
        <v>0.21249999999999999</v>
      </c>
    </row>
    <row r="6411" spans="1:12" x14ac:dyDescent="0.25">
      <c r="A6411" t="s">
        <v>753</v>
      </c>
      <c r="B6411">
        <v>2022</v>
      </c>
      <c r="C6411" t="s">
        <v>699</v>
      </c>
      <c r="D6411">
        <v>3.7400000000000003E-2</v>
      </c>
      <c r="E6411">
        <v>3.7400000000000003E-2</v>
      </c>
      <c r="F6411">
        <v>2.3800000000000002E-2</v>
      </c>
      <c r="G6411">
        <v>3.6400000000000002E-2</v>
      </c>
      <c r="H6411">
        <v>2.3800000000000002E-2</v>
      </c>
      <c r="I6411">
        <v>2.3800000000000002E-2</v>
      </c>
      <c r="J6411">
        <v>3.7400000000000003E-2</v>
      </c>
      <c r="K6411">
        <v>2.3800000000000002E-2</v>
      </c>
      <c r="L6411">
        <v>2.3800000000000002E-2</v>
      </c>
    </row>
    <row r="6412" spans="1:12" x14ac:dyDescent="0.25">
      <c r="A6412" t="s">
        <v>753</v>
      </c>
      <c r="B6412">
        <v>2022</v>
      </c>
      <c r="C6412" t="s">
        <v>703</v>
      </c>
      <c r="D6412">
        <v>1.2999999999999999E-2</v>
      </c>
      <c r="E6412">
        <v>1.2999999999999999E-2</v>
      </c>
      <c r="F6412">
        <v>1.2999999999999999E-2</v>
      </c>
      <c r="G6412">
        <v>1.17E-2</v>
      </c>
      <c r="H6412">
        <v>1.2999999999999999E-2</v>
      </c>
      <c r="I6412">
        <v>1.17E-2</v>
      </c>
      <c r="J6412">
        <v>1.2999999999999999E-2</v>
      </c>
      <c r="K6412">
        <v>1.2999999999999999E-2</v>
      </c>
      <c r="L6412">
        <v>1.17E-2</v>
      </c>
    </row>
    <row r="6413" spans="1:12" x14ac:dyDescent="0.25">
      <c r="A6413" t="s">
        <v>753</v>
      </c>
      <c r="B6413">
        <v>2022</v>
      </c>
      <c r="C6413" t="s">
        <v>702</v>
      </c>
      <c r="D6413">
        <v>6.7100000000000007E-2</v>
      </c>
      <c r="E6413">
        <v>6.7100000000000007E-2</v>
      </c>
      <c r="F6413">
        <v>2.5399999999999999E-2</v>
      </c>
      <c r="G6413">
        <v>6.0400000000000002E-2</v>
      </c>
      <c r="H6413">
        <v>2.5399999999999999E-2</v>
      </c>
      <c r="I6413">
        <v>2.47E-2</v>
      </c>
      <c r="J6413">
        <v>6.7100000000000007E-2</v>
      </c>
      <c r="K6413">
        <v>2.5399999999999999E-2</v>
      </c>
      <c r="L6413">
        <v>2.47E-2</v>
      </c>
    </row>
    <row r="6414" spans="1:12" x14ac:dyDescent="0.25">
      <c r="A6414" t="s">
        <v>754</v>
      </c>
      <c r="B6414">
        <v>2022</v>
      </c>
      <c r="C6414" t="s">
        <v>703</v>
      </c>
      <c r="D6414">
        <v>4.3999999999999997E-2</v>
      </c>
      <c r="E6414">
        <v>4.3999999999999997E-2</v>
      </c>
      <c r="F6414">
        <v>4.3999999999999997E-2</v>
      </c>
      <c r="G6414">
        <v>3.9600000000000003E-2</v>
      </c>
      <c r="H6414">
        <v>4.3999999999999997E-2</v>
      </c>
      <c r="I6414">
        <v>3.9600000000000003E-2</v>
      </c>
      <c r="J6414">
        <v>4.3999999999999997E-2</v>
      </c>
      <c r="K6414">
        <v>4.3999999999999997E-2</v>
      </c>
      <c r="L6414">
        <v>3.9600000000000003E-2</v>
      </c>
    </row>
    <row r="6415" spans="1:12" x14ac:dyDescent="0.25">
      <c r="A6415" t="s">
        <v>754</v>
      </c>
      <c r="B6415">
        <v>2022</v>
      </c>
      <c r="C6415" t="s">
        <v>698</v>
      </c>
      <c r="D6415">
        <v>0.78600000000000003</v>
      </c>
      <c r="E6415">
        <v>0.78600000000000003</v>
      </c>
      <c r="F6415">
        <v>0.73199999999999998</v>
      </c>
      <c r="G6415">
        <v>0.74280000000000002</v>
      </c>
      <c r="H6415">
        <v>0.73199999999999998</v>
      </c>
      <c r="I6415">
        <v>0.69769999999999999</v>
      </c>
      <c r="J6415">
        <v>0.78600000000000003</v>
      </c>
      <c r="K6415">
        <v>0.73199999999999998</v>
      </c>
      <c r="L6415">
        <v>0.69769999999999999</v>
      </c>
    </row>
    <row r="6416" spans="1:12" x14ac:dyDescent="0.25">
      <c r="A6416" t="s">
        <v>754</v>
      </c>
      <c r="B6416">
        <v>2022</v>
      </c>
      <c r="C6416" t="s">
        <v>697</v>
      </c>
      <c r="D6416">
        <v>4.1566999999999998</v>
      </c>
      <c r="E6416">
        <v>4.0083000000000002</v>
      </c>
      <c r="F6416">
        <v>3.7553999999999998</v>
      </c>
      <c r="G6416">
        <v>3.9333</v>
      </c>
      <c r="H6416">
        <v>3.6547999999999998</v>
      </c>
      <c r="I6416">
        <v>3.5888</v>
      </c>
      <c r="J6416">
        <v>4.0807000000000002</v>
      </c>
      <c r="K6416">
        <v>3.5888</v>
      </c>
      <c r="L6416">
        <v>3.43</v>
      </c>
    </row>
    <row r="6417" spans="1:12" x14ac:dyDescent="0.25">
      <c r="A6417" t="s">
        <v>754</v>
      </c>
      <c r="B6417">
        <v>2022</v>
      </c>
      <c r="C6417" t="s">
        <v>700</v>
      </c>
      <c r="D6417">
        <v>1.3425</v>
      </c>
      <c r="E6417">
        <v>1.1941999999999999</v>
      </c>
      <c r="F6417">
        <v>1.1820999999999999</v>
      </c>
      <c r="G6417">
        <v>1.2646999999999999</v>
      </c>
      <c r="H6417">
        <v>1.0815999999999999</v>
      </c>
      <c r="I6417">
        <v>1.1286</v>
      </c>
      <c r="J6417">
        <v>1.2665</v>
      </c>
      <c r="K6417">
        <v>1.0156000000000001</v>
      </c>
      <c r="L6417">
        <v>0.96989999999999998</v>
      </c>
    </row>
    <row r="6418" spans="1:12" x14ac:dyDescent="0.25">
      <c r="A6418" t="s">
        <v>754</v>
      </c>
      <c r="B6418">
        <v>2022</v>
      </c>
      <c r="C6418" t="s">
        <v>702</v>
      </c>
      <c r="D6418">
        <v>0.2268</v>
      </c>
      <c r="E6418">
        <v>0.2268</v>
      </c>
      <c r="F6418">
        <v>8.5599999999999996E-2</v>
      </c>
      <c r="G6418">
        <v>0.2041</v>
      </c>
      <c r="H6418">
        <v>8.5599999999999996E-2</v>
      </c>
      <c r="I6418">
        <v>8.3400000000000002E-2</v>
      </c>
      <c r="J6418">
        <v>0.2268</v>
      </c>
      <c r="K6418">
        <v>8.5599999999999996E-2</v>
      </c>
      <c r="L6418">
        <v>8.3400000000000002E-2</v>
      </c>
    </row>
    <row r="6419" spans="1:12" x14ac:dyDescent="0.25">
      <c r="A6419" t="s">
        <v>754</v>
      </c>
      <c r="B6419">
        <v>2022</v>
      </c>
      <c r="C6419" t="s">
        <v>701</v>
      </c>
      <c r="D6419">
        <v>1.6311</v>
      </c>
      <c r="E6419">
        <v>1.6311</v>
      </c>
      <c r="F6419">
        <v>1.6311</v>
      </c>
      <c r="G6419">
        <v>1.5589</v>
      </c>
      <c r="H6419">
        <v>1.6311</v>
      </c>
      <c r="I6419">
        <v>1.5589</v>
      </c>
      <c r="J6419">
        <v>1.6311</v>
      </c>
      <c r="K6419">
        <v>1.6311</v>
      </c>
      <c r="L6419">
        <v>1.5589</v>
      </c>
    </row>
    <row r="6420" spans="1:12" x14ac:dyDescent="0.25">
      <c r="A6420" t="s">
        <v>754</v>
      </c>
      <c r="B6420">
        <v>2022</v>
      </c>
      <c r="C6420" t="s">
        <v>699</v>
      </c>
      <c r="D6420">
        <v>0.1263</v>
      </c>
      <c r="E6420">
        <v>0.1263</v>
      </c>
      <c r="F6420">
        <v>8.0500000000000002E-2</v>
      </c>
      <c r="G6420">
        <v>0.1231</v>
      </c>
      <c r="H6420">
        <v>8.0500000000000002E-2</v>
      </c>
      <c r="I6420">
        <v>8.0500000000000002E-2</v>
      </c>
      <c r="J6420">
        <v>0.1263</v>
      </c>
      <c r="K6420">
        <v>8.0500000000000002E-2</v>
      </c>
      <c r="L6420">
        <v>8.0500000000000002E-2</v>
      </c>
    </row>
    <row r="6421" spans="1:12" x14ac:dyDescent="0.25">
      <c r="A6421" t="s">
        <v>755</v>
      </c>
      <c r="B6421">
        <v>2022</v>
      </c>
      <c r="C6421" t="s">
        <v>700</v>
      </c>
      <c r="D6421">
        <v>0.1179</v>
      </c>
      <c r="E6421">
        <v>0.10489999999999999</v>
      </c>
      <c r="F6421">
        <v>0.1038</v>
      </c>
      <c r="G6421">
        <v>0.1111</v>
      </c>
      <c r="H6421">
        <v>9.5000000000000001E-2</v>
      </c>
      <c r="I6421">
        <v>9.9099999999999994E-2</v>
      </c>
      <c r="J6421">
        <v>0.11119999999999999</v>
      </c>
      <c r="K6421">
        <v>8.9200000000000002E-2</v>
      </c>
      <c r="L6421">
        <v>8.5199999999999998E-2</v>
      </c>
    </row>
    <row r="6422" spans="1:12" x14ac:dyDescent="0.25">
      <c r="A6422" t="s">
        <v>755</v>
      </c>
      <c r="B6422">
        <v>2022</v>
      </c>
      <c r="C6422" t="s">
        <v>697</v>
      </c>
      <c r="D6422">
        <v>0.4017</v>
      </c>
      <c r="E6422">
        <v>0.38869999999999999</v>
      </c>
      <c r="F6422">
        <v>0.36259999999999998</v>
      </c>
      <c r="G6422">
        <v>0.38040000000000002</v>
      </c>
      <c r="H6422">
        <v>0.3538</v>
      </c>
      <c r="I6422">
        <v>0.34689999999999999</v>
      </c>
      <c r="J6422">
        <v>0.39500000000000002</v>
      </c>
      <c r="K6422">
        <v>0.34799999999999998</v>
      </c>
      <c r="L6422">
        <v>0.33300000000000002</v>
      </c>
    </row>
    <row r="6423" spans="1:12" x14ac:dyDescent="0.25">
      <c r="A6423" t="s">
        <v>755</v>
      </c>
      <c r="B6423">
        <v>2022</v>
      </c>
      <c r="C6423" t="s">
        <v>702</v>
      </c>
      <c r="D6423">
        <v>1.9900000000000001E-2</v>
      </c>
      <c r="E6423">
        <v>1.9900000000000001E-2</v>
      </c>
      <c r="F6423">
        <v>7.4999999999999997E-3</v>
      </c>
      <c r="G6423">
        <v>1.7899999999999999E-2</v>
      </c>
      <c r="H6423">
        <v>7.4999999999999997E-3</v>
      </c>
      <c r="I6423">
        <v>7.3000000000000001E-3</v>
      </c>
      <c r="J6423">
        <v>1.9900000000000001E-2</v>
      </c>
      <c r="K6423">
        <v>7.4999999999999997E-3</v>
      </c>
      <c r="L6423">
        <v>7.3000000000000001E-3</v>
      </c>
    </row>
    <row r="6424" spans="1:12" x14ac:dyDescent="0.25">
      <c r="A6424" t="s">
        <v>755</v>
      </c>
      <c r="B6424">
        <v>2022</v>
      </c>
      <c r="C6424" t="s">
        <v>699</v>
      </c>
      <c r="D6424">
        <v>1.11E-2</v>
      </c>
      <c r="E6424">
        <v>1.11E-2</v>
      </c>
      <c r="F6424">
        <v>7.1000000000000004E-3</v>
      </c>
      <c r="G6424">
        <v>1.0800000000000001E-2</v>
      </c>
      <c r="H6424">
        <v>7.1000000000000004E-3</v>
      </c>
      <c r="I6424">
        <v>7.1000000000000004E-3</v>
      </c>
      <c r="J6424">
        <v>1.11E-2</v>
      </c>
      <c r="K6424">
        <v>7.1000000000000004E-3</v>
      </c>
      <c r="L6424">
        <v>7.1000000000000004E-3</v>
      </c>
    </row>
    <row r="6425" spans="1:12" x14ac:dyDescent="0.25">
      <c r="A6425" t="s">
        <v>755</v>
      </c>
      <c r="B6425">
        <v>2022</v>
      </c>
      <c r="C6425" t="s">
        <v>701</v>
      </c>
      <c r="D6425">
        <v>0.14199999999999999</v>
      </c>
      <c r="E6425">
        <v>0.14199999999999999</v>
      </c>
      <c r="F6425">
        <v>0.14199999999999999</v>
      </c>
      <c r="G6425">
        <v>0.1358</v>
      </c>
      <c r="H6425">
        <v>0.14199999999999999</v>
      </c>
      <c r="I6425">
        <v>0.1358</v>
      </c>
      <c r="J6425">
        <v>0.14199999999999999</v>
      </c>
      <c r="K6425">
        <v>0.14199999999999999</v>
      </c>
      <c r="L6425">
        <v>0.1358</v>
      </c>
    </row>
    <row r="6426" spans="1:12" x14ac:dyDescent="0.25">
      <c r="A6426" t="s">
        <v>755</v>
      </c>
      <c r="B6426">
        <v>2022</v>
      </c>
      <c r="C6426" t="s">
        <v>698</v>
      </c>
      <c r="D6426">
        <v>0.1069</v>
      </c>
      <c r="E6426">
        <v>0.1069</v>
      </c>
      <c r="F6426">
        <v>9.8299999999999998E-2</v>
      </c>
      <c r="G6426">
        <v>0.1013</v>
      </c>
      <c r="H6426">
        <v>9.8299999999999998E-2</v>
      </c>
      <c r="I6426">
        <v>9.4100000000000003E-2</v>
      </c>
      <c r="J6426">
        <v>0.1069</v>
      </c>
      <c r="K6426">
        <v>9.8299999999999998E-2</v>
      </c>
      <c r="L6426">
        <v>9.4100000000000003E-2</v>
      </c>
    </row>
    <row r="6427" spans="1:12" x14ac:dyDescent="0.25">
      <c r="A6427" t="s">
        <v>755</v>
      </c>
      <c r="B6427">
        <v>2022</v>
      </c>
      <c r="C6427" t="s">
        <v>703</v>
      </c>
      <c r="D6427">
        <v>3.8999999999999998E-3</v>
      </c>
      <c r="E6427">
        <v>3.8999999999999998E-3</v>
      </c>
      <c r="F6427">
        <v>3.8999999999999998E-3</v>
      </c>
      <c r="G6427">
        <v>3.5000000000000001E-3</v>
      </c>
      <c r="H6427">
        <v>3.8999999999999998E-3</v>
      </c>
      <c r="I6427">
        <v>3.5000000000000001E-3</v>
      </c>
      <c r="J6427">
        <v>3.8999999999999998E-3</v>
      </c>
      <c r="K6427">
        <v>3.8999999999999998E-3</v>
      </c>
      <c r="L6427">
        <v>3.5000000000000001E-3</v>
      </c>
    </row>
    <row r="6428" spans="1:12" x14ac:dyDescent="0.25">
      <c r="A6428" t="s">
        <v>696</v>
      </c>
      <c r="B6428">
        <v>2023</v>
      </c>
      <c r="C6428" t="s">
        <v>703</v>
      </c>
      <c r="D6428">
        <v>3.4500000000000003E-2</v>
      </c>
      <c r="E6428">
        <v>3.4500000000000003E-2</v>
      </c>
      <c r="F6428">
        <v>3.4500000000000003E-2</v>
      </c>
      <c r="G6428">
        <v>3.1099999999999999E-2</v>
      </c>
      <c r="H6428">
        <v>3.4500000000000003E-2</v>
      </c>
      <c r="I6428">
        <v>3.1099999999999999E-2</v>
      </c>
      <c r="J6428">
        <v>3.4500000000000003E-2</v>
      </c>
      <c r="K6428">
        <v>3.4500000000000003E-2</v>
      </c>
      <c r="L6428">
        <v>3.1099999999999999E-2</v>
      </c>
    </row>
    <row r="6429" spans="1:12" x14ac:dyDescent="0.25">
      <c r="A6429" t="s">
        <v>696</v>
      </c>
      <c r="B6429">
        <v>2023</v>
      </c>
      <c r="C6429" t="s">
        <v>698</v>
      </c>
      <c r="D6429">
        <v>0.77459999999999996</v>
      </c>
      <c r="E6429">
        <v>0.77459999999999996</v>
      </c>
      <c r="F6429">
        <v>0.68240000000000001</v>
      </c>
      <c r="G6429">
        <v>0.72989999999999999</v>
      </c>
      <c r="H6429">
        <v>0.68240000000000001</v>
      </c>
      <c r="I6429">
        <v>0.65100000000000002</v>
      </c>
      <c r="J6429">
        <v>0.77459999999999996</v>
      </c>
      <c r="K6429">
        <v>0.68240000000000001</v>
      </c>
      <c r="L6429">
        <v>0.65100000000000002</v>
      </c>
    </row>
    <row r="6430" spans="1:12" x14ac:dyDescent="0.25">
      <c r="A6430" t="s">
        <v>696</v>
      </c>
      <c r="B6430">
        <v>2023</v>
      </c>
      <c r="C6430" t="s">
        <v>700</v>
      </c>
      <c r="D6430">
        <v>1.0912999999999999</v>
      </c>
      <c r="E6430">
        <v>0.94040000000000001</v>
      </c>
      <c r="F6430">
        <v>0.93379999999999996</v>
      </c>
      <c r="G6430">
        <v>1.0245</v>
      </c>
      <c r="H6430">
        <v>0.83489999999999998</v>
      </c>
      <c r="I6430">
        <v>0.89139999999999997</v>
      </c>
      <c r="J6430">
        <v>0.97199999999999998</v>
      </c>
      <c r="K6430">
        <v>0.76149999999999995</v>
      </c>
      <c r="L6430">
        <v>0.72719999999999996</v>
      </c>
    </row>
    <row r="6431" spans="1:12" x14ac:dyDescent="0.25">
      <c r="A6431" t="s">
        <v>696</v>
      </c>
      <c r="B6431">
        <v>2023</v>
      </c>
      <c r="C6431" t="s">
        <v>701</v>
      </c>
      <c r="D6431">
        <v>1.4563999999999999</v>
      </c>
      <c r="E6431">
        <v>1.4563999999999999</v>
      </c>
      <c r="F6431">
        <v>1.4563999999999999</v>
      </c>
      <c r="G6431">
        <v>1.3871</v>
      </c>
      <c r="H6431">
        <v>1.4563999999999999</v>
      </c>
      <c r="I6431">
        <v>1.3871</v>
      </c>
      <c r="J6431">
        <v>1.4563999999999999</v>
      </c>
      <c r="K6431">
        <v>1.4563999999999999</v>
      </c>
      <c r="L6431">
        <v>1.3871</v>
      </c>
    </row>
    <row r="6432" spans="1:12" x14ac:dyDescent="0.25">
      <c r="A6432" t="s">
        <v>696</v>
      </c>
      <c r="B6432">
        <v>2023</v>
      </c>
      <c r="C6432" t="s">
        <v>697</v>
      </c>
      <c r="D6432">
        <v>3.6362000000000001</v>
      </c>
      <c r="E6432">
        <v>3.4853999999999998</v>
      </c>
      <c r="F6432">
        <v>3.2332000000000001</v>
      </c>
      <c r="G6432">
        <v>3.431</v>
      </c>
      <c r="H6432">
        <v>3.1343000000000001</v>
      </c>
      <c r="I6432">
        <v>3.0848</v>
      </c>
      <c r="J6432">
        <v>3.5169000000000001</v>
      </c>
      <c r="K6432">
        <v>3.0609000000000002</v>
      </c>
      <c r="L6432">
        <v>2.9205999999999999</v>
      </c>
    </row>
    <row r="6433" spans="1:12" x14ac:dyDescent="0.25">
      <c r="A6433" t="s">
        <v>696</v>
      </c>
      <c r="B6433">
        <v>2023</v>
      </c>
      <c r="C6433" t="s">
        <v>699</v>
      </c>
      <c r="D6433">
        <v>0.1008</v>
      </c>
      <c r="E6433">
        <v>0.1008</v>
      </c>
      <c r="F6433">
        <v>5.8599999999999999E-2</v>
      </c>
      <c r="G6433">
        <v>9.7600000000000006E-2</v>
      </c>
      <c r="H6433">
        <v>5.8599999999999999E-2</v>
      </c>
      <c r="I6433">
        <v>5.8599999999999999E-2</v>
      </c>
      <c r="J6433">
        <v>0.1008</v>
      </c>
      <c r="K6433">
        <v>5.8599999999999999E-2</v>
      </c>
      <c r="L6433">
        <v>5.8599999999999999E-2</v>
      </c>
    </row>
    <row r="6434" spans="1:12" x14ac:dyDescent="0.25">
      <c r="A6434" t="s">
        <v>696</v>
      </c>
      <c r="B6434">
        <v>2023</v>
      </c>
      <c r="C6434" t="s">
        <v>702</v>
      </c>
      <c r="D6434">
        <v>0.1787</v>
      </c>
      <c r="E6434">
        <v>0.1787</v>
      </c>
      <c r="F6434">
        <v>6.7500000000000004E-2</v>
      </c>
      <c r="G6434">
        <v>0.1608</v>
      </c>
      <c r="H6434">
        <v>6.7500000000000004E-2</v>
      </c>
      <c r="I6434">
        <v>6.5699999999999995E-2</v>
      </c>
      <c r="J6434">
        <v>0.1787</v>
      </c>
      <c r="K6434">
        <v>6.7500000000000004E-2</v>
      </c>
      <c r="L6434">
        <v>6.5699999999999995E-2</v>
      </c>
    </row>
    <row r="6435" spans="1:12" x14ac:dyDescent="0.25">
      <c r="A6435" t="s">
        <v>704</v>
      </c>
      <c r="B6435">
        <v>2023</v>
      </c>
      <c r="C6435" t="s">
        <v>699</v>
      </c>
      <c r="D6435">
        <v>1.6899999999999998E-2</v>
      </c>
      <c r="E6435">
        <v>1.6899999999999998E-2</v>
      </c>
      <c r="F6435">
        <v>9.7999999999999997E-3</v>
      </c>
      <c r="G6435">
        <v>1.6400000000000001E-2</v>
      </c>
      <c r="H6435">
        <v>9.7999999999999997E-3</v>
      </c>
      <c r="I6435">
        <v>9.7999999999999997E-3</v>
      </c>
      <c r="J6435">
        <v>1.6899999999999998E-2</v>
      </c>
      <c r="K6435">
        <v>9.7999999999999997E-3</v>
      </c>
      <c r="L6435">
        <v>9.7999999999999997E-3</v>
      </c>
    </row>
    <row r="6436" spans="1:12" x14ac:dyDescent="0.25">
      <c r="A6436" t="s">
        <v>704</v>
      </c>
      <c r="B6436">
        <v>2023</v>
      </c>
      <c r="C6436" t="s">
        <v>700</v>
      </c>
      <c r="D6436">
        <v>0.18329999999999999</v>
      </c>
      <c r="E6436">
        <v>0.158</v>
      </c>
      <c r="F6436">
        <v>0.15690000000000001</v>
      </c>
      <c r="G6436">
        <v>0.1721</v>
      </c>
      <c r="H6436">
        <v>0.14030000000000001</v>
      </c>
      <c r="I6436">
        <v>0.14979999999999999</v>
      </c>
      <c r="J6436">
        <v>0.1633</v>
      </c>
      <c r="K6436">
        <v>0.12790000000000001</v>
      </c>
      <c r="L6436">
        <v>0.1222</v>
      </c>
    </row>
    <row r="6437" spans="1:12" x14ac:dyDescent="0.25">
      <c r="A6437" t="s">
        <v>704</v>
      </c>
      <c r="B6437">
        <v>2023</v>
      </c>
      <c r="C6437" t="s">
        <v>697</v>
      </c>
      <c r="D6437">
        <v>0.51670000000000005</v>
      </c>
      <c r="E6437">
        <v>0.4914</v>
      </c>
      <c r="F6437">
        <v>0.45760000000000001</v>
      </c>
      <c r="G6437">
        <v>0.48680000000000001</v>
      </c>
      <c r="H6437">
        <v>0.44090000000000001</v>
      </c>
      <c r="I6437">
        <v>0.436</v>
      </c>
      <c r="J6437">
        <v>0.49669999999999997</v>
      </c>
      <c r="K6437">
        <v>0.42859999999999998</v>
      </c>
      <c r="L6437">
        <v>0.40839999999999999</v>
      </c>
    </row>
    <row r="6438" spans="1:12" x14ac:dyDescent="0.25">
      <c r="A6438" t="s">
        <v>704</v>
      </c>
      <c r="B6438">
        <v>2023</v>
      </c>
      <c r="C6438" t="s">
        <v>702</v>
      </c>
      <c r="D6438">
        <v>0.03</v>
      </c>
      <c r="E6438">
        <v>0.03</v>
      </c>
      <c r="F6438">
        <v>1.1299999999999999E-2</v>
      </c>
      <c r="G6438">
        <v>2.7E-2</v>
      </c>
      <c r="H6438">
        <v>1.1299999999999999E-2</v>
      </c>
      <c r="I6438">
        <v>1.0999999999999999E-2</v>
      </c>
      <c r="J6438">
        <v>0.03</v>
      </c>
      <c r="K6438">
        <v>1.1299999999999999E-2</v>
      </c>
      <c r="L6438">
        <v>1.0999999999999999E-2</v>
      </c>
    </row>
    <row r="6439" spans="1:12" x14ac:dyDescent="0.25">
      <c r="A6439" t="s">
        <v>704</v>
      </c>
      <c r="B6439">
        <v>2023</v>
      </c>
      <c r="C6439" t="s">
        <v>701</v>
      </c>
      <c r="D6439">
        <v>0.20349999999999999</v>
      </c>
      <c r="E6439">
        <v>0.20349999999999999</v>
      </c>
      <c r="F6439">
        <v>0.20349999999999999</v>
      </c>
      <c r="G6439">
        <v>0.19359999999999999</v>
      </c>
      <c r="H6439">
        <v>0.20349999999999999</v>
      </c>
      <c r="I6439">
        <v>0.19359999999999999</v>
      </c>
      <c r="J6439">
        <v>0.20349999999999999</v>
      </c>
      <c r="K6439">
        <v>0.20349999999999999</v>
      </c>
      <c r="L6439">
        <v>0.19359999999999999</v>
      </c>
    </row>
    <row r="6440" spans="1:12" x14ac:dyDescent="0.25">
      <c r="A6440" t="s">
        <v>704</v>
      </c>
      <c r="B6440">
        <v>2023</v>
      </c>
      <c r="C6440" t="s">
        <v>703</v>
      </c>
      <c r="D6440">
        <v>5.7999999999999996E-3</v>
      </c>
      <c r="E6440">
        <v>5.7999999999999996E-3</v>
      </c>
      <c r="F6440">
        <v>5.7999999999999996E-3</v>
      </c>
      <c r="G6440">
        <v>5.1999999999999998E-3</v>
      </c>
      <c r="H6440">
        <v>5.7999999999999996E-3</v>
      </c>
      <c r="I6440">
        <v>5.1999999999999998E-3</v>
      </c>
      <c r="J6440">
        <v>5.7999999999999996E-3</v>
      </c>
      <c r="K6440">
        <v>5.7999999999999996E-3</v>
      </c>
      <c r="L6440">
        <v>5.1999999999999998E-3</v>
      </c>
    </row>
    <row r="6441" spans="1:12" x14ac:dyDescent="0.25">
      <c r="A6441" t="s">
        <v>704</v>
      </c>
      <c r="B6441">
        <v>2023</v>
      </c>
      <c r="C6441" t="s">
        <v>698</v>
      </c>
      <c r="D6441">
        <v>7.7200000000000005E-2</v>
      </c>
      <c r="E6441">
        <v>7.7200000000000005E-2</v>
      </c>
      <c r="F6441">
        <v>7.0199999999999999E-2</v>
      </c>
      <c r="G6441">
        <v>7.2400000000000006E-2</v>
      </c>
      <c r="H6441">
        <v>7.0199999999999999E-2</v>
      </c>
      <c r="I6441">
        <v>6.6500000000000004E-2</v>
      </c>
      <c r="J6441">
        <v>7.7200000000000005E-2</v>
      </c>
      <c r="K6441">
        <v>7.0199999999999999E-2</v>
      </c>
      <c r="L6441">
        <v>6.6500000000000004E-2</v>
      </c>
    </row>
    <row r="6442" spans="1:12" x14ac:dyDescent="0.25">
      <c r="A6442" t="s">
        <v>706</v>
      </c>
      <c r="B6442">
        <v>2023</v>
      </c>
      <c r="C6442" t="s">
        <v>699</v>
      </c>
      <c r="D6442">
        <v>0.192</v>
      </c>
      <c r="E6442">
        <v>0.192</v>
      </c>
      <c r="F6442">
        <v>0.1115</v>
      </c>
      <c r="G6442">
        <v>0.18590000000000001</v>
      </c>
      <c r="H6442">
        <v>0.1115</v>
      </c>
      <c r="I6442">
        <v>0.1115</v>
      </c>
      <c r="J6442">
        <v>0.192</v>
      </c>
      <c r="K6442">
        <v>0.1115</v>
      </c>
      <c r="L6442">
        <v>0.1115</v>
      </c>
    </row>
    <row r="6443" spans="1:12" x14ac:dyDescent="0.25">
      <c r="A6443" t="s">
        <v>706</v>
      </c>
      <c r="B6443">
        <v>2023</v>
      </c>
      <c r="C6443" t="s">
        <v>700</v>
      </c>
      <c r="D6443">
        <v>2.0785999999999998</v>
      </c>
      <c r="E6443">
        <v>1.7912999999999999</v>
      </c>
      <c r="F6443">
        <v>1.7786999999999999</v>
      </c>
      <c r="G6443">
        <v>1.9515</v>
      </c>
      <c r="H6443">
        <v>1.5903</v>
      </c>
      <c r="I6443">
        <v>1.6979</v>
      </c>
      <c r="J6443">
        <v>1.8513999999999999</v>
      </c>
      <c r="K6443">
        <v>1.4504999999999999</v>
      </c>
      <c r="L6443">
        <v>1.3852</v>
      </c>
    </row>
    <row r="6444" spans="1:12" x14ac:dyDescent="0.25">
      <c r="A6444" t="s">
        <v>706</v>
      </c>
      <c r="B6444">
        <v>2023</v>
      </c>
      <c r="C6444" t="s">
        <v>701</v>
      </c>
      <c r="D6444">
        <v>2.1789999999999998</v>
      </c>
      <c r="E6444">
        <v>2.1789999999999998</v>
      </c>
      <c r="F6444">
        <v>2.1789999999999998</v>
      </c>
      <c r="G6444">
        <v>2.0731000000000002</v>
      </c>
      <c r="H6444">
        <v>2.1789999999999998</v>
      </c>
      <c r="I6444">
        <v>2.0731000000000002</v>
      </c>
      <c r="J6444">
        <v>2.1789999999999998</v>
      </c>
      <c r="K6444">
        <v>2.1789999999999998</v>
      </c>
      <c r="L6444">
        <v>2.0731000000000002</v>
      </c>
    </row>
    <row r="6445" spans="1:12" x14ac:dyDescent="0.25">
      <c r="A6445" t="s">
        <v>706</v>
      </c>
      <c r="B6445">
        <v>2023</v>
      </c>
      <c r="C6445" t="s">
        <v>697</v>
      </c>
      <c r="D6445">
        <v>5.7694000000000001</v>
      </c>
      <c r="E6445">
        <v>5.4821</v>
      </c>
      <c r="F6445">
        <v>5.0925000000000002</v>
      </c>
      <c r="G6445">
        <v>5.4337999999999997</v>
      </c>
      <c r="H6445">
        <v>4.9040999999999997</v>
      </c>
      <c r="I6445">
        <v>4.8521000000000001</v>
      </c>
      <c r="J6445">
        <v>5.5422000000000002</v>
      </c>
      <c r="K6445">
        <v>4.7643000000000004</v>
      </c>
      <c r="L6445">
        <v>4.5393999999999997</v>
      </c>
    </row>
    <row r="6446" spans="1:12" x14ac:dyDescent="0.25">
      <c r="A6446" t="s">
        <v>706</v>
      </c>
      <c r="B6446">
        <v>2023</v>
      </c>
      <c r="C6446" t="s">
        <v>698</v>
      </c>
      <c r="D6446">
        <v>0.91379999999999995</v>
      </c>
      <c r="E6446">
        <v>0.91379999999999995</v>
      </c>
      <c r="F6446">
        <v>0.82899999999999996</v>
      </c>
      <c r="G6446">
        <v>0.8579</v>
      </c>
      <c r="H6446">
        <v>0.82899999999999996</v>
      </c>
      <c r="I6446">
        <v>0.78539999999999999</v>
      </c>
      <c r="J6446">
        <v>0.91379999999999995</v>
      </c>
      <c r="K6446">
        <v>0.82899999999999996</v>
      </c>
      <c r="L6446">
        <v>0.78539999999999999</v>
      </c>
    </row>
    <row r="6447" spans="1:12" x14ac:dyDescent="0.25">
      <c r="A6447" t="s">
        <v>706</v>
      </c>
      <c r="B6447">
        <v>2023</v>
      </c>
      <c r="C6447" t="s">
        <v>702</v>
      </c>
      <c r="D6447">
        <v>0.34029999999999999</v>
      </c>
      <c r="E6447">
        <v>0.34029999999999999</v>
      </c>
      <c r="F6447">
        <v>0.1285</v>
      </c>
      <c r="G6447">
        <v>0.30630000000000002</v>
      </c>
      <c r="H6447">
        <v>0.1285</v>
      </c>
      <c r="I6447">
        <v>0.12509999999999999</v>
      </c>
      <c r="J6447">
        <v>0.34029999999999999</v>
      </c>
      <c r="K6447">
        <v>0.1285</v>
      </c>
      <c r="L6447">
        <v>0.12509999999999999</v>
      </c>
    </row>
    <row r="6448" spans="1:12" x14ac:dyDescent="0.25">
      <c r="A6448" t="s">
        <v>706</v>
      </c>
      <c r="B6448">
        <v>2023</v>
      </c>
      <c r="C6448" t="s">
        <v>703</v>
      </c>
      <c r="D6448">
        <v>6.5799999999999997E-2</v>
      </c>
      <c r="E6448">
        <v>6.5799999999999997E-2</v>
      </c>
      <c r="F6448">
        <v>6.5799999999999997E-2</v>
      </c>
      <c r="G6448">
        <v>5.9200000000000003E-2</v>
      </c>
      <c r="H6448">
        <v>6.5799999999999997E-2</v>
      </c>
      <c r="I6448">
        <v>5.9200000000000003E-2</v>
      </c>
      <c r="J6448">
        <v>6.5799999999999997E-2</v>
      </c>
      <c r="K6448">
        <v>6.5799999999999997E-2</v>
      </c>
      <c r="L6448">
        <v>5.9200000000000003E-2</v>
      </c>
    </row>
    <row r="6449" spans="1:12" x14ac:dyDescent="0.25">
      <c r="A6449" t="s">
        <v>708</v>
      </c>
      <c r="B6449">
        <v>2023</v>
      </c>
      <c r="C6449" t="s">
        <v>703</v>
      </c>
      <c r="D6449">
        <v>2.2499999999999999E-2</v>
      </c>
      <c r="E6449">
        <v>2.2499999999999999E-2</v>
      </c>
      <c r="F6449">
        <v>2.2499999999999999E-2</v>
      </c>
      <c r="G6449">
        <v>2.0299999999999999E-2</v>
      </c>
      <c r="H6449">
        <v>2.2499999999999999E-2</v>
      </c>
      <c r="I6449">
        <v>2.0299999999999999E-2</v>
      </c>
      <c r="J6449">
        <v>2.2499999999999999E-2</v>
      </c>
      <c r="K6449">
        <v>2.2499999999999999E-2</v>
      </c>
      <c r="L6449">
        <v>2.0299999999999999E-2</v>
      </c>
    </row>
    <row r="6450" spans="1:12" x14ac:dyDescent="0.25">
      <c r="A6450" t="s">
        <v>708</v>
      </c>
      <c r="B6450">
        <v>2023</v>
      </c>
      <c r="C6450" t="s">
        <v>702</v>
      </c>
      <c r="D6450">
        <v>0.1166</v>
      </c>
      <c r="E6450">
        <v>0.1166</v>
      </c>
      <c r="F6450">
        <v>4.3999999999999997E-2</v>
      </c>
      <c r="G6450">
        <v>0.105</v>
      </c>
      <c r="H6450">
        <v>4.3999999999999997E-2</v>
      </c>
      <c r="I6450">
        <v>4.2900000000000001E-2</v>
      </c>
      <c r="J6450">
        <v>0.1166</v>
      </c>
      <c r="K6450">
        <v>4.3999999999999997E-2</v>
      </c>
      <c r="L6450">
        <v>4.2900000000000001E-2</v>
      </c>
    </row>
    <row r="6451" spans="1:12" x14ac:dyDescent="0.25">
      <c r="A6451" t="s">
        <v>708</v>
      </c>
      <c r="B6451">
        <v>2023</v>
      </c>
      <c r="C6451" t="s">
        <v>700</v>
      </c>
      <c r="D6451">
        <v>0.71250000000000002</v>
      </c>
      <c r="E6451">
        <v>0.61399999999999999</v>
      </c>
      <c r="F6451">
        <v>0.60970000000000002</v>
      </c>
      <c r="G6451">
        <v>0.66890000000000005</v>
      </c>
      <c r="H6451">
        <v>0.54510000000000003</v>
      </c>
      <c r="I6451">
        <v>0.58199999999999996</v>
      </c>
      <c r="J6451">
        <v>0.63460000000000005</v>
      </c>
      <c r="K6451">
        <v>0.49719999999999998</v>
      </c>
      <c r="L6451">
        <v>0.4748</v>
      </c>
    </row>
    <row r="6452" spans="1:12" x14ac:dyDescent="0.25">
      <c r="A6452" t="s">
        <v>708</v>
      </c>
      <c r="B6452">
        <v>2023</v>
      </c>
      <c r="C6452" t="s">
        <v>699</v>
      </c>
      <c r="D6452">
        <v>6.5799999999999997E-2</v>
      </c>
      <c r="E6452">
        <v>6.5799999999999997E-2</v>
      </c>
      <c r="F6452">
        <v>3.8199999999999998E-2</v>
      </c>
      <c r="G6452">
        <v>6.3700000000000007E-2</v>
      </c>
      <c r="H6452">
        <v>3.8199999999999998E-2</v>
      </c>
      <c r="I6452">
        <v>3.8199999999999998E-2</v>
      </c>
      <c r="J6452">
        <v>6.5799999999999997E-2</v>
      </c>
      <c r="K6452">
        <v>3.8199999999999998E-2</v>
      </c>
      <c r="L6452">
        <v>3.8199999999999998E-2</v>
      </c>
    </row>
    <row r="6453" spans="1:12" x14ac:dyDescent="0.25">
      <c r="A6453" t="s">
        <v>708</v>
      </c>
      <c r="B6453">
        <v>2023</v>
      </c>
      <c r="C6453" t="s">
        <v>701</v>
      </c>
      <c r="D6453">
        <v>0.91879999999999995</v>
      </c>
      <c r="E6453">
        <v>0.91879999999999995</v>
      </c>
      <c r="F6453">
        <v>0.91879999999999995</v>
      </c>
      <c r="G6453">
        <v>0.87490000000000001</v>
      </c>
      <c r="H6453">
        <v>0.91879999999999995</v>
      </c>
      <c r="I6453">
        <v>0.87490000000000001</v>
      </c>
      <c r="J6453">
        <v>0.91879999999999995</v>
      </c>
      <c r="K6453">
        <v>0.91879999999999995</v>
      </c>
      <c r="L6453">
        <v>0.87490000000000001</v>
      </c>
    </row>
    <row r="6454" spans="1:12" x14ac:dyDescent="0.25">
      <c r="A6454" t="s">
        <v>708</v>
      </c>
      <c r="B6454">
        <v>2023</v>
      </c>
      <c r="C6454" t="s">
        <v>697</v>
      </c>
      <c r="D6454">
        <v>2.2565</v>
      </c>
      <c r="E6454">
        <v>2.1581000000000001</v>
      </c>
      <c r="F6454">
        <v>2.0072000000000001</v>
      </c>
      <c r="G6454">
        <v>2.1284000000000001</v>
      </c>
      <c r="H6454">
        <v>1.9426000000000001</v>
      </c>
      <c r="I6454">
        <v>1.9141999999999999</v>
      </c>
      <c r="J6454">
        <v>2.1785999999999999</v>
      </c>
      <c r="K6454">
        <v>1.8947000000000001</v>
      </c>
      <c r="L6454">
        <v>1.8069999999999999</v>
      </c>
    </row>
    <row r="6455" spans="1:12" x14ac:dyDescent="0.25">
      <c r="A6455" t="s">
        <v>708</v>
      </c>
      <c r="B6455">
        <v>2023</v>
      </c>
      <c r="C6455" t="s">
        <v>698</v>
      </c>
      <c r="D6455">
        <v>0.42030000000000001</v>
      </c>
      <c r="E6455">
        <v>0.42030000000000001</v>
      </c>
      <c r="F6455">
        <v>0.374</v>
      </c>
      <c r="G6455">
        <v>0.39560000000000001</v>
      </c>
      <c r="H6455">
        <v>0.374</v>
      </c>
      <c r="I6455">
        <v>0.35589999999999999</v>
      </c>
      <c r="J6455">
        <v>0.42030000000000001</v>
      </c>
      <c r="K6455">
        <v>0.374</v>
      </c>
      <c r="L6455">
        <v>0.35589999999999999</v>
      </c>
    </row>
    <row r="6456" spans="1:12" x14ac:dyDescent="0.25">
      <c r="A6456" t="s">
        <v>709</v>
      </c>
      <c r="B6456">
        <v>2023</v>
      </c>
      <c r="C6456" t="s">
        <v>703</v>
      </c>
      <c r="D6456">
        <v>0.3145</v>
      </c>
      <c r="E6456">
        <v>0.3145</v>
      </c>
      <c r="F6456">
        <v>0.3145</v>
      </c>
      <c r="G6456">
        <v>0.28299999999999997</v>
      </c>
      <c r="H6456">
        <v>0.3145</v>
      </c>
      <c r="I6456">
        <v>0.28299999999999997</v>
      </c>
      <c r="J6456">
        <v>0.3145</v>
      </c>
      <c r="K6456">
        <v>0.3145</v>
      </c>
      <c r="L6456">
        <v>0.28299999999999997</v>
      </c>
    </row>
    <row r="6457" spans="1:12" x14ac:dyDescent="0.25">
      <c r="A6457" t="s">
        <v>709</v>
      </c>
      <c r="B6457">
        <v>2023</v>
      </c>
      <c r="C6457" t="s">
        <v>698</v>
      </c>
      <c r="D6457">
        <v>4.3982000000000001</v>
      </c>
      <c r="E6457">
        <v>4.3982000000000001</v>
      </c>
      <c r="F6457">
        <v>4.3982000000000001</v>
      </c>
      <c r="G6457">
        <v>4.1295999999999999</v>
      </c>
      <c r="H6457">
        <v>4.3982000000000001</v>
      </c>
      <c r="I6457">
        <v>3.7787000000000002</v>
      </c>
      <c r="J6457">
        <v>4.3982000000000001</v>
      </c>
      <c r="K6457">
        <v>4.3982000000000001</v>
      </c>
      <c r="L6457">
        <v>3.7787000000000002</v>
      </c>
    </row>
    <row r="6458" spans="1:12" x14ac:dyDescent="0.25">
      <c r="A6458" t="s">
        <v>709</v>
      </c>
      <c r="B6458">
        <v>2023</v>
      </c>
      <c r="C6458" t="s">
        <v>700</v>
      </c>
      <c r="D6458">
        <v>9.9414999999999996</v>
      </c>
      <c r="E6458">
        <v>8.5675000000000008</v>
      </c>
      <c r="F6458">
        <v>8.5071999999999992</v>
      </c>
      <c r="G6458">
        <v>9.3333999999999993</v>
      </c>
      <c r="H6458">
        <v>7.6062000000000003</v>
      </c>
      <c r="I6458">
        <v>8.1206999999999994</v>
      </c>
      <c r="J6458">
        <v>8.8546999999999993</v>
      </c>
      <c r="K6458">
        <v>6.9372999999999996</v>
      </c>
      <c r="L6458">
        <v>6.625</v>
      </c>
    </row>
    <row r="6459" spans="1:12" x14ac:dyDescent="0.25">
      <c r="A6459" t="s">
        <v>709</v>
      </c>
      <c r="B6459">
        <v>2023</v>
      </c>
      <c r="C6459" t="s">
        <v>701</v>
      </c>
      <c r="D6459">
        <v>9.8316999999999997</v>
      </c>
      <c r="E6459">
        <v>9.8316999999999997</v>
      </c>
      <c r="F6459">
        <v>9.8316999999999997</v>
      </c>
      <c r="G6459">
        <v>9.3500999999999994</v>
      </c>
      <c r="H6459">
        <v>9.8316999999999997</v>
      </c>
      <c r="I6459">
        <v>9.3500999999999994</v>
      </c>
      <c r="J6459">
        <v>9.8316999999999997</v>
      </c>
      <c r="K6459">
        <v>9.8317999999999994</v>
      </c>
      <c r="L6459">
        <v>9.3500999999999994</v>
      </c>
    </row>
    <row r="6460" spans="1:12" x14ac:dyDescent="0.25">
      <c r="A6460" t="s">
        <v>709</v>
      </c>
      <c r="B6460">
        <v>2023</v>
      </c>
      <c r="C6460" t="s">
        <v>697</v>
      </c>
      <c r="D6460">
        <v>27.031600000000001</v>
      </c>
      <c r="E6460">
        <v>25.657499999999999</v>
      </c>
      <c r="F6460">
        <v>24.1995</v>
      </c>
      <c r="G6460">
        <v>25.4499</v>
      </c>
      <c r="H6460">
        <v>23.298500000000001</v>
      </c>
      <c r="I6460">
        <v>22.664000000000001</v>
      </c>
      <c r="J6460">
        <v>25.944700000000001</v>
      </c>
      <c r="K6460">
        <v>22.6297</v>
      </c>
      <c r="L6460">
        <v>21.168399999999998</v>
      </c>
    </row>
    <row r="6461" spans="1:12" x14ac:dyDescent="0.25">
      <c r="A6461" t="s">
        <v>709</v>
      </c>
      <c r="B6461">
        <v>2023</v>
      </c>
      <c r="C6461" t="s">
        <v>702</v>
      </c>
      <c r="D6461">
        <v>1.6275999999999999</v>
      </c>
      <c r="E6461">
        <v>1.6275999999999999</v>
      </c>
      <c r="F6461">
        <v>0.61460000000000004</v>
      </c>
      <c r="G6461">
        <v>1.4648000000000001</v>
      </c>
      <c r="H6461">
        <v>0.61460000000000004</v>
      </c>
      <c r="I6461">
        <v>0.59819999999999995</v>
      </c>
      <c r="J6461">
        <v>1.6275999999999999</v>
      </c>
      <c r="K6461">
        <v>0.61460000000000004</v>
      </c>
      <c r="L6461">
        <v>0.59819999999999995</v>
      </c>
    </row>
    <row r="6462" spans="1:12" x14ac:dyDescent="0.25">
      <c r="A6462" t="s">
        <v>709</v>
      </c>
      <c r="B6462">
        <v>2023</v>
      </c>
      <c r="C6462" t="s">
        <v>699</v>
      </c>
      <c r="D6462">
        <v>0.91810000000000003</v>
      </c>
      <c r="E6462">
        <v>0.91810000000000003</v>
      </c>
      <c r="F6462">
        <v>0.53339999999999999</v>
      </c>
      <c r="G6462">
        <v>0.8891</v>
      </c>
      <c r="H6462">
        <v>0.53339999999999999</v>
      </c>
      <c r="I6462">
        <v>0.53339999999999999</v>
      </c>
      <c r="J6462">
        <v>0.91810000000000003</v>
      </c>
      <c r="K6462">
        <v>0.53339999999999999</v>
      </c>
      <c r="L6462">
        <v>0.53339999999999999</v>
      </c>
    </row>
    <row r="6463" spans="1:12" x14ac:dyDescent="0.25">
      <c r="A6463" t="s">
        <v>710</v>
      </c>
      <c r="B6463">
        <v>2023</v>
      </c>
      <c r="C6463" t="s">
        <v>702</v>
      </c>
      <c r="D6463">
        <v>0.2031</v>
      </c>
      <c r="E6463">
        <v>0.2031</v>
      </c>
      <c r="F6463">
        <v>7.6700000000000004E-2</v>
      </c>
      <c r="G6463">
        <v>0.18279999999999999</v>
      </c>
      <c r="H6463">
        <v>7.6700000000000004E-2</v>
      </c>
      <c r="I6463">
        <v>7.46E-2</v>
      </c>
      <c r="J6463">
        <v>0.2031</v>
      </c>
      <c r="K6463">
        <v>7.6700000000000004E-2</v>
      </c>
      <c r="L6463">
        <v>7.46E-2</v>
      </c>
    </row>
    <row r="6464" spans="1:12" x14ac:dyDescent="0.25">
      <c r="A6464" t="s">
        <v>710</v>
      </c>
      <c r="B6464">
        <v>2023</v>
      </c>
      <c r="C6464" t="s">
        <v>698</v>
      </c>
      <c r="D6464">
        <v>0.64139999999999997</v>
      </c>
      <c r="E6464">
        <v>0.64139999999999997</v>
      </c>
      <c r="F6464">
        <v>0.57530000000000003</v>
      </c>
      <c r="G6464">
        <v>0.60299999999999998</v>
      </c>
      <c r="H6464">
        <v>0.57530000000000003</v>
      </c>
      <c r="I6464">
        <v>0.54649999999999999</v>
      </c>
      <c r="J6464">
        <v>0.64139999999999997</v>
      </c>
      <c r="K6464">
        <v>0.57530000000000003</v>
      </c>
      <c r="L6464">
        <v>0.54649999999999999</v>
      </c>
    </row>
    <row r="6465" spans="1:12" x14ac:dyDescent="0.25">
      <c r="A6465" t="s">
        <v>710</v>
      </c>
      <c r="B6465">
        <v>2023</v>
      </c>
      <c r="C6465" t="s">
        <v>700</v>
      </c>
      <c r="D6465">
        <v>1.2405999999999999</v>
      </c>
      <c r="E6465">
        <v>1.0690999999999999</v>
      </c>
      <c r="F6465">
        <v>1.0616000000000001</v>
      </c>
      <c r="G6465">
        <v>1.1647000000000001</v>
      </c>
      <c r="H6465">
        <v>0.94920000000000004</v>
      </c>
      <c r="I6465">
        <v>1.0134000000000001</v>
      </c>
      <c r="J6465">
        <v>1.105</v>
      </c>
      <c r="K6465">
        <v>0.86570000000000003</v>
      </c>
      <c r="L6465">
        <v>0.82669999999999999</v>
      </c>
    </row>
    <row r="6466" spans="1:12" x14ac:dyDescent="0.25">
      <c r="A6466" t="s">
        <v>710</v>
      </c>
      <c r="B6466">
        <v>2023</v>
      </c>
      <c r="C6466" t="s">
        <v>703</v>
      </c>
      <c r="D6466">
        <v>3.9199999999999999E-2</v>
      </c>
      <c r="E6466">
        <v>3.9199999999999999E-2</v>
      </c>
      <c r="F6466">
        <v>3.9199999999999999E-2</v>
      </c>
      <c r="G6466">
        <v>3.5299999999999998E-2</v>
      </c>
      <c r="H6466">
        <v>3.9199999999999999E-2</v>
      </c>
      <c r="I6466">
        <v>3.5299999999999998E-2</v>
      </c>
      <c r="J6466">
        <v>3.9199999999999999E-2</v>
      </c>
      <c r="K6466">
        <v>3.9199999999999999E-2</v>
      </c>
      <c r="L6466">
        <v>3.5299999999999998E-2</v>
      </c>
    </row>
    <row r="6467" spans="1:12" x14ac:dyDescent="0.25">
      <c r="A6467" t="s">
        <v>710</v>
      </c>
      <c r="B6467">
        <v>2023</v>
      </c>
      <c r="C6467" t="s">
        <v>701</v>
      </c>
      <c r="D6467">
        <v>1.4518</v>
      </c>
      <c r="E6467">
        <v>1.4518</v>
      </c>
      <c r="F6467">
        <v>1.4518</v>
      </c>
      <c r="G6467">
        <v>1.3822000000000001</v>
      </c>
      <c r="H6467">
        <v>1.4518</v>
      </c>
      <c r="I6467">
        <v>1.3822000000000001</v>
      </c>
      <c r="J6467">
        <v>1.4518</v>
      </c>
      <c r="K6467">
        <v>1.4518</v>
      </c>
      <c r="L6467">
        <v>1.3822000000000001</v>
      </c>
    </row>
    <row r="6468" spans="1:12" x14ac:dyDescent="0.25">
      <c r="A6468" t="s">
        <v>710</v>
      </c>
      <c r="B6468">
        <v>2023</v>
      </c>
      <c r="C6468" t="s">
        <v>697</v>
      </c>
      <c r="D6468">
        <v>3.6907000000000001</v>
      </c>
      <c r="E6468">
        <v>3.5192000000000001</v>
      </c>
      <c r="F6468">
        <v>3.2711999999999999</v>
      </c>
      <c r="G6468">
        <v>3.4788999999999999</v>
      </c>
      <c r="H6468">
        <v>3.1587000000000001</v>
      </c>
      <c r="I6468">
        <v>3.1185</v>
      </c>
      <c r="J6468">
        <v>3.5550999999999999</v>
      </c>
      <c r="K6468">
        <v>3.0752999999999999</v>
      </c>
      <c r="L6468">
        <v>2.9318</v>
      </c>
    </row>
    <row r="6469" spans="1:12" x14ac:dyDescent="0.25">
      <c r="A6469" t="s">
        <v>710</v>
      </c>
      <c r="B6469">
        <v>2023</v>
      </c>
      <c r="C6469" t="s">
        <v>699</v>
      </c>
      <c r="D6469">
        <v>0.11459999999999999</v>
      </c>
      <c r="E6469">
        <v>0.11459999999999999</v>
      </c>
      <c r="F6469">
        <v>6.6600000000000006E-2</v>
      </c>
      <c r="G6469">
        <v>0.1109</v>
      </c>
      <c r="H6469">
        <v>6.6600000000000006E-2</v>
      </c>
      <c r="I6469">
        <v>6.6600000000000006E-2</v>
      </c>
      <c r="J6469">
        <v>0.11459999999999999</v>
      </c>
      <c r="K6469">
        <v>6.6600000000000006E-2</v>
      </c>
      <c r="L6469">
        <v>6.6600000000000006E-2</v>
      </c>
    </row>
    <row r="6470" spans="1:12" x14ac:dyDescent="0.25">
      <c r="A6470" t="s">
        <v>711</v>
      </c>
      <c r="B6470">
        <v>2023</v>
      </c>
      <c r="C6470" t="s">
        <v>703</v>
      </c>
      <c r="D6470">
        <v>2.6700000000000002E-2</v>
      </c>
      <c r="E6470">
        <v>2.6700000000000002E-2</v>
      </c>
      <c r="F6470">
        <v>2.6700000000000002E-2</v>
      </c>
      <c r="G6470">
        <v>2.4E-2</v>
      </c>
      <c r="H6470">
        <v>2.6700000000000002E-2</v>
      </c>
      <c r="I6470">
        <v>2.4E-2</v>
      </c>
      <c r="J6470">
        <v>2.6700000000000002E-2</v>
      </c>
      <c r="K6470">
        <v>2.6700000000000002E-2</v>
      </c>
      <c r="L6470">
        <v>2.4E-2</v>
      </c>
    </row>
    <row r="6471" spans="1:12" x14ac:dyDescent="0.25">
      <c r="A6471" t="s">
        <v>711</v>
      </c>
      <c r="B6471">
        <v>2023</v>
      </c>
      <c r="C6471" t="s">
        <v>697</v>
      </c>
      <c r="D6471">
        <v>2.3466999999999998</v>
      </c>
      <c r="E6471">
        <v>2.2301000000000002</v>
      </c>
      <c r="F6471">
        <v>2.0636000000000001</v>
      </c>
      <c r="G6471">
        <v>2.2117</v>
      </c>
      <c r="H6471">
        <v>1.9872000000000001</v>
      </c>
      <c r="I6471">
        <v>1.9683999999999999</v>
      </c>
      <c r="J6471">
        <v>2.2545000000000002</v>
      </c>
      <c r="K6471">
        <v>1.9303999999999999</v>
      </c>
      <c r="L6471">
        <v>1.8414999999999999</v>
      </c>
    </row>
    <row r="6472" spans="1:12" x14ac:dyDescent="0.25">
      <c r="A6472" t="s">
        <v>711</v>
      </c>
      <c r="B6472">
        <v>2023</v>
      </c>
      <c r="C6472" t="s">
        <v>702</v>
      </c>
      <c r="D6472">
        <v>0.1381</v>
      </c>
      <c r="E6472">
        <v>0.1381</v>
      </c>
      <c r="F6472">
        <v>5.2200000000000003E-2</v>
      </c>
      <c r="G6472">
        <v>0.12429999999999999</v>
      </c>
      <c r="H6472">
        <v>5.2200000000000003E-2</v>
      </c>
      <c r="I6472">
        <v>5.0799999999999998E-2</v>
      </c>
      <c r="J6472">
        <v>0.1381</v>
      </c>
      <c r="K6472">
        <v>5.2200000000000003E-2</v>
      </c>
      <c r="L6472">
        <v>5.0799999999999998E-2</v>
      </c>
    </row>
    <row r="6473" spans="1:12" x14ac:dyDescent="0.25">
      <c r="A6473" t="s">
        <v>711</v>
      </c>
      <c r="B6473">
        <v>2023</v>
      </c>
      <c r="C6473" t="s">
        <v>698</v>
      </c>
      <c r="D6473">
        <v>0.42270000000000002</v>
      </c>
      <c r="E6473">
        <v>0.42270000000000002</v>
      </c>
      <c r="F6473">
        <v>0.38</v>
      </c>
      <c r="G6473">
        <v>0.39739999999999998</v>
      </c>
      <c r="H6473">
        <v>0.38</v>
      </c>
      <c r="I6473">
        <v>0.36070000000000002</v>
      </c>
      <c r="J6473">
        <v>0.42270000000000002</v>
      </c>
      <c r="K6473">
        <v>0.38</v>
      </c>
      <c r="L6473">
        <v>0.36070000000000002</v>
      </c>
    </row>
    <row r="6474" spans="1:12" x14ac:dyDescent="0.25">
      <c r="A6474" t="s">
        <v>711</v>
      </c>
      <c r="B6474">
        <v>2023</v>
      </c>
      <c r="C6474" t="s">
        <v>701</v>
      </c>
      <c r="D6474">
        <v>0.83760000000000001</v>
      </c>
      <c r="E6474">
        <v>0.83760000000000001</v>
      </c>
      <c r="F6474">
        <v>0.83760000000000001</v>
      </c>
      <c r="G6474">
        <v>0.79849999999999999</v>
      </c>
      <c r="H6474">
        <v>0.83760000000000001</v>
      </c>
      <c r="I6474">
        <v>0.79849999999999999</v>
      </c>
      <c r="J6474">
        <v>0.83760000000000001</v>
      </c>
      <c r="K6474">
        <v>0.83760000000000001</v>
      </c>
      <c r="L6474">
        <v>0.79849999999999999</v>
      </c>
    </row>
    <row r="6475" spans="1:12" x14ac:dyDescent="0.25">
      <c r="A6475" t="s">
        <v>711</v>
      </c>
      <c r="B6475">
        <v>2023</v>
      </c>
      <c r="C6475" t="s">
        <v>699</v>
      </c>
      <c r="D6475">
        <v>7.7899999999999997E-2</v>
      </c>
      <c r="E6475">
        <v>7.7899999999999997E-2</v>
      </c>
      <c r="F6475">
        <v>4.53E-2</v>
      </c>
      <c r="G6475">
        <v>7.5399999999999995E-2</v>
      </c>
      <c r="H6475">
        <v>4.53E-2</v>
      </c>
      <c r="I6475">
        <v>4.53E-2</v>
      </c>
      <c r="J6475">
        <v>7.7899999999999997E-2</v>
      </c>
      <c r="K6475">
        <v>4.53E-2</v>
      </c>
      <c r="L6475">
        <v>4.53E-2</v>
      </c>
    </row>
    <row r="6476" spans="1:12" x14ac:dyDescent="0.25">
      <c r="A6476" t="s">
        <v>711</v>
      </c>
      <c r="B6476">
        <v>2023</v>
      </c>
      <c r="C6476" t="s">
        <v>700</v>
      </c>
      <c r="D6476">
        <v>0.84370000000000001</v>
      </c>
      <c r="E6476">
        <v>0.72709999999999997</v>
      </c>
      <c r="F6476">
        <v>0.72189999999999999</v>
      </c>
      <c r="G6476">
        <v>0.79210000000000003</v>
      </c>
      <c r="H6476">
        <v>0.64549999999999996</v>
      </c>
      <c r="I6476">
        <v>0.68910000000000005</v>
      </c>
      <c r="J6476">
        <v>0.75139999999999996</v>
      </c>
      <c r="K6476">
        <v>0.5887</v>
      </c>
      <c r="L6476">
        <v>0.56220000000000003</v>
      </c>
    </row>
    <row r="6477" spans="1:12" x14ac:dyDescent="0.25">
      <c r="A6477" t="s">
        <v>712</v>
      </c>
      <c r="B6477">
        <v>2023</v>
      </c>
      <c r="C6477" t="s">
        <v>700</v>
      </c>
      <c r="D6477">
        <v>0.2243</v>
      </c>
      <c r="E6477">
        <v>0.1933</v>
      </c>
      <c r="F6477">
        <v>0.192</v>
      </c>
      <c r="G6477">
        <v>0.21060000000000001</v>
      </c>
      <c r="H6477">
        <v>0.1716</v>
      </c>
      <c r="I6477">
        <v>0.18329999999999999</v>
      </c>
      <c r="J6477">
        <v>0.19980000000000001</v>
      </c>
      <c r="K6477">
        <v>0.15659999999999999</v>
      </c>
      <c r="L6477">
        <v>0.14949999999999999</v>
      </c>
    </row>
    <row r="6478" spans="1:12" x14ac:dyDescent="0.25">
      <c r="A6478" t="s">
        <v>712</v>
      </c>
      <c r="B6478">
        <v>2023</v>
      </c>
      <c r="C6478" t="s">
        <v>703</v>
      </c>
      <c r="D6478">
        <v>7.1000000000000004E-3</v>
      </c>
      <c r="E6478">
        <v>7.1000000000000004E-3</v>
      </c>
      <c r="F6478">
        <v>7.1000000000000004E-3</v>
      </c>
      <c r="G6478">
        <v>6.4000000000000003E-3</v>
      </c>
      <c r="H6478">
        <v>7.1000000000000004E-3</v>
      </c>
      <c r="I6478">
        <v>6.4000000000000003E-3</v>
      </c>
      <c r="J6478">
        <v>7.1000000000000004E-3</v>
      </c>
      <c r="K6478">
        <v>7.1000000000000004E-3</v>
      </c>
      <c r="L6478">
        <v>6.4000000000000003E-3</v>
      </c>
    </row>
    <row r="6479" spans="1:12" x14ac:dyDescent="0.25">
      <c r="A6479" t="s">
        <v>712</v>
      </c>
      <c r="B6479">
        <v>2023</v>
      </c>
      <c r="C6479" t="s">
        <v>701</v>
      </c>
      <c r="D6479">
        <v>0.29099999999999998</v>
      </c>
      <c r="E6479">
        <v>0.29099999999999998</v>
      </c>
      <c r="F6479">
        <v>0.29099999999999998</v>
      </c>
      <c r="G6479">
        <v>0.27710000000000001</v>
      </c>
      <c r="H6479">
        <v>0.29099999999999998</v>
      </c>
      <c r="I6479">
        <v>0.27710000000000001</v>
      </c>
      <c r="J6479">
        <v>0.29099999999999998</v>
      </c>
      <c r="K6479">
        <v>0.29099999999999998</v>
      </c>
      <c r="L6479">
        <v>0.27710000000000001</v>
      </c>
    </row>
    <row r="6480" spans="1:12" x14ac:dyDescent="0.25">
      <c r="A6480" t="s">
        <v>712</v>
      </c>
      <c r="B6480">
        <v>2023</v>
      </c>
      <c r="C6480" t="s">
        <v>702</v>
      </c>
      <c r="D6480">
        <v>3.6700000000000003E-2</v>
      </c>
      <c r="E6480">
        <v>3.6700000000000003E-2</v>
      </c>
      <c r="F6480">
        <v>1.3899999999999999E-2</v>
      </c>
      <c r="G6480">
        <v>3.3099999999999997E-2</v>
      </c>
      <c r="H6480">
        <v>1.3899999999999999E-2</v>
      </c>
      <c r="I6480">
        <v>1.35E-2</v>
      </c>
      <c r="J6480">
        <v>3.6700000000000003E-2</v>
      </c>
      <c r="K6480">
        <v>1.3899999999999999E-2</v>
      </c>
      <c r="L6480">
        <v>1.35E-2</v>
      </c>
    </row>
    <row r="6481" spans="1:12" x14ac:dyDescent="0.25">
      <c r="A6481" t="s">
        <v>712</v>
      </c>
      <c r="B6481">
        <v>2023</v>
      </c>
      <c r="C6481" t="s">
        <v>698</v>
      </c>
      <c r="D6481">
        <v>0.1221</v>
      </c>
      <c r="E6481">
        <v>0.1221</v>
      </c>
      <c r="F6481">
        <v>0.10920000000000001</v>
      </c>
      <c r="G6481">
        <v>0.1149</v>
      </c>
      <c r="H6481">
        <v>0.10920000000000001</v>
      </c>
      <c r="I6481">
        <v>0.1038</v>
      </c>
      <c r="J6481">
        <v>0.1221</v>
      </c>
      <c r="K6481">
        <v>0.10920000000000001</v>
      </c>
      <c r="L6481">
        <v>0.1038</v>
      </c>
    </row>
    <row r="6482" spans="1:12" x14ac:dyDescent="0.25">
      <c r="A6482" t="s">
        <v>712</v>
      </c>
      <c r="B6482">
        <v>2023</v>
      </c>
      <c r="C6482" t="s">
        <v>699</v>
      </c>
      <c r="D6482">
        <v>2.07E-2</v>
      </c>
      <c r="E6482">
        <v>2.07E-2</v>
      </c>
      <c r="F6482">
        <v>1.2E-2</v>
      </c>
      <c r="G6482">
        <v>2.01E-2</v>
      </c>
      <c r="H6482">
        <v>1.2E-2</v>
      </c>
      <c r="I6482">
        <v>1.2E-2</v>
      </c>
      <c r="J6482">
        <v>2.07E-2</v>
      </c>
      <c r="K6482">
        <v>1.2E-2</v>
      </c>
      <c r="L6482">
        <v>1.2E-2</v>
      </c>
    </row>
    <row r="6483" spans="1:12" x14ac:dyDescent="0.25">
      <c r="A6483" t="s">
        <v>712</v>
      </c>
      <c r="B6483">
        <v>2023</v>
      </c>
      <c r="C6483" t="s">
        <v>697</v>
      </c>
      <c r="D6483">
        <v>0.70199999999999996</v>
      </c>
      <c r="E6483">
        <v>0.67100000000000004</v>
      </c>
      <c r="F6483">
        <v>0.62519999999999998</v>
      </c>
      <c r="G6483">
        <v>0.66210000000000002</v>
      </c>
      <c r="H6483">
        <v>0.6048</v>
      </c>
      <c r="I6483">
        <v>0.59609999999999996</v>
      </c>
      <c r="J6483">
        <v>0.67749999999999999</v>
      </c>
      <c r="K6483">
        <v>0.58979999999999999</v>
      </c>
      <c r="L6483">
        <v>0.56230000000000002</v>
      </c>
    </row>
    <row r="6484" spans="1:12" x14ac:dyDescent="0.25">
      <c r="A6484" t="s">
        <v>713</v>
      </c>
      <c r="B6484">
        <v>2023</v>
      </c>
      <c r="C6484" t="s">
        <v>699</v>
      </c>
      <c r="D6484">
        <v>0.52539999999999998</v>
      </c>
      <c r="E6484">
        <v>0.52539999999999998</v>
      </c>
      <c r="F6484">
        <v>0.30520000000000003</v>
      </c>
      <c r="G6484">
        <v>0.50870000000000004</v>
      </c>
      <c r="H6484">
        <v>0.30520000000000003</v>
      </c>
      <c r="I6484">
        <v>0.30520000000000003</v>
      </c>
      <c r="J6484">
        <v>0.52539999999999998</v>
      </c>
      <c r="K6484">
        <v>0.30520000000000003</v>
      </c>
      <c r="L6484">
        <v>0.30520000000000003</v>
      </c>
    </row>
    <row r="6485" spans="1:12" x14ac:dyDescent="0.25">
      <c r="A6485" t="s">
        <v>713</v>
      </c>
      <c r="B6485">
        <v>2023</v>
      </c>
      <c r="C6485" t="s">
        <v>701</v>
      </c>
      <c r="D6485">
        <v>7.0536000000000003</v>
      </c>
      <c r="E6485">
        <v>7.0536000000000003</v>
      </c>
      <c r="F6485">
        <v>7.0536000000000003</v>
      </c>
      <c r="G6485">
        <v>6.7156000000000002</v>
      </c>
      <c r="H6485">
        <v>7.0536000000000003</v>
      </c>
      <c r="I6485">
        <v>6.7156000000000002</v>
      </c>
      <c r="J6485">
        <v>7.0536000000000003</v>
      </c>
      <c r="K6485">
        <v>7.0537000000000001</v>
      </c>
      <c r="L6485">
        <v>6.7156000000000002</v>
      </c>
    </row>
    <row r="6486" spans="1:12" x14ac:dyDescent="0.25">
      <c r="A6486" t="s">
        <v>713</v>
      </c>
      <c r="B6486">
        <v>2023</v>
      </c>
      <c r="C6486" t="s">
        <v>703</v>
      </c>
      <c r="D6486">
        <v>0.1799</v>
      </c>
      <c r="E6486">
        <v>0.1799</v>
      </c>
      <c r="F6486">
        <v>0.1799</v>
      </c>
      <c r="G6486">
        <v>0.16200000000000001</v>
      </c>
      <c r="H6486">
        <v>0.1799</v>
      </c>
      <c r="I6486">
        <v>0.16200000000000001</v>
      </c>
      <c r="J6486">
        <v>0.1799</v>
      </c>
      <c r="K6486">
        <v>0.1799</v>
      </c>
      <c r="L6486">
        <v>0.16200000000000001</v>
      </c>
    </row>
    <row r="6487" spans="1:12" x14ac:dyDescent="0.25">
      <c r="A6487" t="s">
        <v>713</v>
      </c>
      <c r="B6487">
        <v>2023</v>
      </c>
      <c r="C6487" t="s">
        <v>702</v>
      </c>
      <c r="D6487">
        <v>0.93130000000000002</v>
      </c>
      <c r="E6487">
        <v>0.93130000000000002</v>
      </c>
      <c r="F6487">
        <v>0.35170000000000001</v>
      </c>
      <c r="G6487">
        <v>0.83819999999999995</v>
      </c>
      <c r="H6487">
        <v>0.35170000000000001</v>
      </c>
      <c r="I6487">
        <v>0.34229999999999999</v>
      </c>
      <c r="J6487">
        <v>0.93130000000000002</v>
      </c>
      <c r="K6487">
        <v>0.35170000000000001</v>
      </c>
      <c r="L6487">
        <v>0.34229999999999999</v>
      </c>
    </row>
    <row r="6488" spans="1:12" x14ac:dyDescent="0.25">
      <c r="A6488" t="s">
        <v>713</v>
      </c>
      <c r="B6488">
        <v>2023</v>
      </c>
      <c r="C6488" t="s">
        <v>697</v>
      </c>
      <c r="D6488">
        <v>17.145099999999999</v>
      </c>
      <c r="E6488">
        <v>16.358799999999999</v>
      </c>
      <c r="F6488">
        <v>15.249700000000001</v>
      </c>
      <c r="G6488">
        <v>16.1646</v>
      </c>
      <c r="H6488">
        <v>14.7341</v>
      </c>
      <c r="I6488">
        <v>14.5359</v>
      </c>
      <c r="J6488">
        <v>16.523199999999999</v>
      </c>
      <c r="K6488">
        <v>14.3514</v>
      </c>
      <c r="L6488">
        <v>13.680099999999999</v>
      </c>
    </row>
    <row r="6489" spans="1:12" x14ac:dyDescent="0.25">
      <c r="A6489" t="s">
        <v>713</v>
      </c>
      <c r="B6489">
        <v>2023</v>
      </c>
      <c r="C6489" t="s">
        <v>700</v>
      </c>
      <c r="D6489">
        <v>5.6887999999999996</v>
      </c>
      <c r="E6489">
        <v>4.9024999999999999</v>
      </c>
      <c r="F6489">
        <v>4.8680000000000003</v>
      </c>
      <c r="G6489">
        <v>5.3407999999999998</v>
      </c>
      <c r="H6489">
        <v>4.3525</v>
      </c>
      <c r="I6489">
        <v>4.6468999999999996</v>
      </c>
      <c r="J6489">
        <v>5.0669000000000004</v>
      </c>
      <c r="K6489">
        <v>3.9697</v>
      </c>
      <c r="L6489">
        <v>3.7909999999999999</v>
      </c>
    </row>
    <row r="6490" spans="1:12" x14ac:dyDescent="0.25">
      <c r="A6490" t="s">
        <v>713</v>
      </c>
      <c r="B6490">
        <v>2023</v>
      </c>
      <c r="C6490" t="s">
        <v>698</v>
      </c>
      <c r="D6490">
        <v>2.766</v>
      </c>
      <c r="E6490">
        <v>2.766</v>
      </c>
      <c r="F6490">
        <v>2.4912000000000001</v>
      </c>
      <c r="G6490">
        <v>2.5992999999999999</v>
      </c>
      <c r="H6490">
        <v>2.4912000000000001</v>
      </c>
      <c r="I6490">
        <v>2.3639999999999999</v>
      </c>
      <c r="J6490">
        <v>2.766</v>
      </c>
      <c r="K6490">
        <v>2.4912000000000001</v>
      </c>
      <c r="L6490">
        <v>2.3639999999999999</v>
      </c>
    </row>
    <row r="6491" spans="1:12" x14ac:dyDescent="0.25">
      <c r="A6491" t="s">
        <v>714</v>
      </c>
      <c r="B6491">
        <v>2023</v>
      </c>
      <c r="C6491" t="s">
        <v>702</v>
      </c>
      <c r="D6491">
        <v>0.41949999999999998</v>
      </c>
      <c r="E6491">
        <v>0.41949999999999998</v>
      </c>
      <c r="F6491">
        <v>0.15840000000000001</v>
      </c>
      <c r="G6491">
        <v>0.37759999999999999</v>
      </c>
      <c r="H6491">
        <v>0.15840000000000001</v>
      </c>
      <c r="I6491">
        <v>0.1542</v>
      </c>
      <c r="J6491">
        <v>0.41949999999999998</v>
      </c>
      <c r="K6491">
        <v>0.15840000000000001</v>
      </c>
      <c r="L6491">
        <v>0.1542</v>
      </c>
    </row>
    <row r="6492" spans="1:12" x14ac:dyDescent="0.25">
      <c r="A6492" t="s">
        <v>714</v>
      </c>
      <c r="B6492">
        <v>2023</v>
      </c>
      <c r="C6492" t="s">
        <v>703</v>
      </c>
      <c r="D6492">
        <v>8.1100000000000005E-2</v>
      </c>
      <c r="E6492">
        <v>8.1100000000000005E-2</v>
      </c>
      <c r="F6492">
        <v>8.1100000000000005E-2</v>
      </c>
      <c r="G6492">
        <v>7.2999999999999995E-2</v>
      </c>
      <c r="H6492">
        <v>8.1100000000000005E-2</v>
      </c>
      <c r="I6492">
        <v>7.2999999999999995E-2</v>
      </c>
      <c r="J6492">
        <v>8.1100000000000005E-2</v>
      </c>
      <c r="K6492">
        <v>8.1100000000000005E-2</v>
      </c>
      <c r="L6492">
        <v>7.2999999999999995E-2</v>
      </c>
    </row>
    <row r="6493" spans="1:12" x14ac:dyDescent="0.25">
      <c r="A6493" t="s">
        <v>714</v>
      </c>
      <c r="B6493">
        <v>2023</v>
      </c>
      <c r="C6493" t="s">
        <v>701</v>
      </c>
      <c r="D6493">
        <v>3.093</v>
      </c>
      <c r="E6493">
        <v>3.093</v>
      </c>
      <c r="F6493">
        <v>3.093</v>
      </c>
      <c r="G6493">
        <v>2.9443000000000001</v>
      </c>
      <c r="H6493">
        <v>3.093</v>
      </c>
      <c r="I6493">
        <v>2.9443000000000001</v>
      </c>
      <c r="J6493">
        <v>3.093</v>
      </c>
      <c r="K6493">
        <v>3.093</v>
      </c>
      <c r="L6493">
        <v>2.9443000000000001</v>
      </c>
    </row>
    <row r="6494" spans="1:12" x14ac:dyDescent="0.25">
      <c r="A6494" t="s">
        <v>714</v>
      </c>
      <c r="B6494">
        <v>2023</v>
      </c>
      <c r="C6494" t="s">
        <v>698</v>
      </c>
      <c r="D6494">
        <v>1.4271</v>
      </c>
      <c r="E6494">
        <v>1.4271</v>
      </c>
      <c r="F6494">
        <v>1.274</v>
      </c>
      <c r="G6494">
        <v>1.3425</v>
      </c>
      <c r="H6494">
        <v>1.274</v>
      </c>
      <c r="I6494">
        <v>1.2115</v>
      </c>
      <c r="J6494">
        <v>1.4271</v>
      </c>
      <c r="K6494">
        <v>1.274</v>
      </c>
      <c r="L6494">
        <v>1.2115</v>
      </c>
    </row>
    <row r="6495" spans="1:12" x14ac:dyDescent="0.25">
      <c r="A6495" t="s">
        <v>714</v>
      </c>
      <c r="B6495">
        <v>2023</v>
      </c>
      <c r="C6495" t="s">
        <v>699</v>
      </c>
      <c r="D6495">
        <v>0.23669999999999999</v>
      </c>
      <c r="E6495">
        <v>0.23669999999999999</v>
      </c>
      <c r="F6495">
        <v>0.13750000000000001</v>
      </c>
      <c r="G6495">
        <v>0.22919999999999999</v>
      </c>
      <c r="H6495">
        <v>0.13750000000000001</v>
      </c>
      <c r="I6495">
        <v>0.13750000000000001</v>
      </c>
      <c r="J6495">
        <v>0.23669999999999999</v>
      </c>
      <c r="K6495">
        <v>0.13750000000000001</v>
      </c>
      <c r="L6495">
        <v>0.13750000000000001</v>
      </c>
    </row>
    <row r="6496" spans="1:12" x14ac:dyDescent="0.25">
      <c r="A6496" t="s">
        <v>714</v>
      </c>
      <c r="B6496">
        <v>2023</v>
      </c>
      <c r="C6496" t="s">
        <v>700</v>
      </c>
      <c r="D6496">
        <v>2.5626000000000002</v>
      </c>
      <c r="E6496">
        <v>2.2084000000000001</v>
      </c>
      <c r="F6496">
        <v>2.1928999999999998</v>
      </c>
      <c r="G6496">
        <v>2.4058999999999999</v>
      </c>
      <c r="H6496">
        <v>1.9605999999999999</v>
      </c>
      <c r="I6496">
        <v>2.0933000000000002</v>
      </c>
      <c r="J6496">
        <v>2.2825000000000002</v>
      </c>
      <c r="K6496">
        <v>1.7882</v>
      </c>
      <c r="L6496">
        <v>1.7077</v>
      </c>
    </row>
    <row r="6497" spans="1:12" x14ac:dyDescent="0.25">
      <c r="A6497" t="s">
        <v>714</v>
      </c>
      <c r="B6497">
        <v>2023</v>
      </c>
      <c r="C6497" t="s">
        <v>697</v>
      </c>
      <c r="D6497">
        <v>7.8198999999999996</v>
      </c>
      <c r="E6497">
        <v>7.4657</v>
      </c>
      <c r="F6497">
        <v>6.9367999999999999</v>
      </c>
      <c r="G6497">
        <v>7.3723999999999998</v>
      </c>
      <c r="H6497">
        <v>6.7046000000000001</v>
      </c>
      <c r="I6497">
        <v>6.6136999999999997</v>
      </c>
      <c r="J6497">
        <v>7.5397999999999996</v>
      </c>
      <c r="K6497">
        <v>6.5321999999999996</v>
      </c>
      <c r="L6497">
        <v>6.2282000000000002</v>
      </c>
    </row>
    <row r="6498" spans="1:12" x14ac:dyDescent="0.25">
      <c r="A6498" t="s">
        <v>715</v>
      </c>
      <c r="B6498">
        <v>2023</v>
      </c>
      <c r="C6498" t="s">
        <v>700</v>
      </c>
      <c r="D6498">
        <v>0.3266</v>
      </c>
      <c r="E6498">
        <v>0.28149999999999997</v>
      </c>
      <c r="F6498">
        <v>0.27950000000000003</v>
      </c>
      <c r="G6498">
        <v>0.30659999999999998</v>
      </c>
      <c r="H6498">
        <v>0.24990000000000001</v>
      </c>
      <c r="I6498">
        <v>0.26679999999999998</v>
      </c>
      <c r="J6498">
        <v>0.29089999999999999</v>
      </c>
      <c r="K6498">
        <v>0.22789999999999999</v>
      </c>
      <c r="L6498">
        <v>0.21759999999999999</v>
      </c>
    </row>
    <row r="6499" spans="1:12" x14ac:dyDescent="0.25">
      <c r="A6499" t="s">
        <v>715</v>
      </c>
      <c r="B6499">
        <v>2023</v>
      </c>
      <c r="C6499" t="s">
        <v>699</v>
      </c>
      <c r="D6499">
        <v>3.0200000000000001E-2</v>
      </c>
      <c r="E6499">
        <v>3.0200000000000001E-2</v>
      </c>
      <c r="F6499">
        <v>1.7500000000000002E-2</v>
      </c>
      <c r="G6499">
        <v>2.92E-2</v>
      </c>
      <c r="H6499">
        <v>1.7500000000000002E-2</v>
      </c>
      <c r="I6499">
        <v>1.7500000000000002E-2</v>
      </c>
      <c r="J6499">
        <v>3.0200000000000001E-2</v>
      </c>
      <c r="K6499">
        <v>1.7500000000000002E-2</v>
      </c>
      <c r="L6499">
        <v>1.7500000000000002E-2</v>
      </c>
    </row>
    <row r="6500" spans="1:12" x14ac:dyDescent="0.25">
      <c r="A6500" t="s">
        <v>715</v>
      </c>
      <c r="B6500">
        <v>2023</v>
      </c>
      <c r="C6500" t="s">
        <v>703</v>
      </c>
      <c r="D6500">
        <v>1.03E-2</v>
      </c>
      <c r="E6500">
        <v>1.03E-2</v>
      </c>
      <c r="F6500">
        <v>1.03E-2</v>
      </c>
      <c r="G6500">
        <v>9.2999999999999992E-3</v>
      </c>
      <c r="H6500">
        <v>1.03E-2</v>
      </c>
      <c r="I6500">
        <v>9.2999999999999992E-3</v>
      </c>
      <c r="J6500">
        <v>1.03E-2</v>
      </c>
      <c r="K6500">
        <v>1.03E-2</v>
      </c>
      <c r="L6500">
        <v>9.2999999999999992E-3</v>
      </c>
    </row>
    <row r="6501" spans="1:12" x14ac:dyDescent="0.25">
      <c r="A6501" t="s">
        <v>715</v>
      </c>
      <c r="B6501">
        <v>2023</v>
      </c>
      <c r="C6501" t="s">
        <v>702</v>
      </c>
      <c r="D6501">
        <v>5.3499999999999999E-2</v>
      </c>
      <c r="E6501">
        <v>5.3499999999999999E-2</v>
      </c>
      <c r="F6501">
        <v>2.0199999999999999E-2</v>
      </c>
      <c r="G6501">
        <v>4.8099999999999997E-2</v>
      </c>
      <c r="H6501">
        <v>2.0199999999999999E-2</v>
      </c>
      <c r="I6501">
        <v>1.9699999999999999E-2</v>
      </c>
      <c r="J6501">
        <v>5.3499999999999999E-2</v>
      </c>
      <c r="K6501">
        <v>2.0199999999999999E-2</v>
      </c>
      <c r="L6501">
        <v>1.9699999999999999E-2</v>
      </c>
    </row>
    <row r="6502" spans="1:12" x14ac:dyDescent="0.25">
      <c r="A6502" t="s">
        <v>715</v>
      </c>
      <c r="B6502">
        <v>2023</v>
      </c>
      <c r="C6502" t="s">
        <v>698</v>
      </c>
      <c r="D6502">
        <v>0.15049999999999999</v>
      </c>
      <c r="E6502">
        <v>0.15049999999999999</v>
      </c>
      <c r="F6502">
        <v>0.1361</v>
      </c>
      <c r="G6502">
        <v>0.1414</v>
      </c>
      <c r="H6502">
        <v>0.1361</v>
      </c>
      <c r="I6502">
        <v>0.129</v>
      </c>
      <c r="J6502">
        <v>0.15049999999999999</v>
      </c>
      <c r="K6502">
        <v>0.1361</v>
      </c>
      <c r="L6502">
        <v>0.129</v>
      </c>
    </row>
    <row r="6503" spans="1:12" x14ac:dyDescent="0.25">
      <c r="A6503" t="s">
        <v>715</v>
      </c>
      <c r="B6503">
        <v>2023</v>
      </c>
      <c r="C6503" t="s">
        <v>701</v>
      </c>
      <c r="D6503">
        <v>0.34589999999999999</v>
      </c>
      <c r="E6503">
        <v>0.34589999999999999</v>
      </c>
      <c r="F6503">
        <v>0.34589999999999999</v>
      </c>
      <c r="G6503">
        <v>0.3291</v>
      </c>
      <c r="H6503">
        <v>0.34589999999999999</v>
      </c>
      <c r="I6503">
        <v>0.3291</v>
      </c>
      <c r="J6503">
        <v>0.34589999999999999</v>
      </c>
      <c r="K6503">
        <v>0.34589999999999999</v>
      </c>
      <c r="L6503">
        <v>0.3291</v>
      </c>
    </row>
    <row r="6504" spans="1:12" x14ac:dyDescent="0.25">
      <c r="A6504" t="s">
        <v>715</v>
      </c>
      <c r="B6504">
        <v>2023</v>
      </c>
      <c r="C6504" t="s">
        <v>697</v>
      </c>
      <c r="D6504">
        <v>0.91700000000000004</v>
      </c>
      <c r="E6504">
        <v>0.87180000000000002</v>
      </c>
      <c r="F6504">
        <v>0.8095</v>
      </c>
      <c r="G6504">
        <v>0.86370000000000002</v>
      </c>
      <c r="H6504">
        <v>0.77990000000000004</v>
      </c>
      <c r="I6504">
        <v>0.77139999999999997</v>
      </c>
      <c r="J6504">
        <v>0.88119999999999998</v>
      </c>
      <c r="K6504">
        <v>0.75790000000000002</v>
      </c>
      <c r="L6504">
        <v>0.72219999999999995</v>
      </c>
    </row>
    <row r="6505" spans="1:12" x14ac:dyDescent="0.25">
      <c r="A6505" t="s">
        <v>716</v>
      </c>
      <c r="B6505">
        <v>2023</v>
      </c>
      <c r="C6505" t="s">
        <v>702</v>
      </c>
      <c r="D6505">
        <v>6.7699999999999996E-2</v>
      </c>
      <c r="E6505">
        <v>6.7699999999999996E-2</v>
      </c>
      <c r="F6505">
        <v>2.5600000000000001E-2</v>
      </c>
      <c r="G6505">
        <v>6.0900000000000003E-2</v>
      </c>
      <c r="H6505">
        <v>2.5600000000000001E-2</v>
      </c>
      <c r="I6505">
        <v>2.4899999999999999E-2</v>
      </c>
      <c r="J6505">
        <v>6.7699999999999996E-2</v>
      </c>
      <c r="K6505">
        <v>2.5600000000000001E-2</v>
      </c>
      <c r="L6505">
        <v>2.4899999999999999E-2</v>
      </c>
    </row>
    <row r="6506" spans="1:12" x14ac:dyDescent="0.25">
      <c r="A6506" t="s">
        <v>716</v>
      </c>
      <c r="B6506">
        <v>2023</v>
      </c>
      <c r="C6506" t="s">
        <v>703</v>
      </c>
      <c r="D6506">
        <v>1.3100000000000001E-2</v>
      </c>
      <c r="E6506">
        <v>1.3100000000000001E-2</v>
      </c>
      <c r="F6506">
        <v>1.3100000000000001E-2</v>
      </c>
      <c r="G6506">
        <v>1.18E-2</v>
      </c>
      <c r="H6506">
        <v>1.3100000000000001E-2</v>
      </c>
      <c r="I6506">
        <v>1.18E-2</v>
      </c>
      <c r="J6506">
        <v>1.3100000000000001E-2</v>
      </c>
      <c r="K6506">
        <v>1.3100000000000001E-2</v>
      </c>
      <c r="L6506">
        <v>1.18E-2</v>
      </c>
    </row>
    <row r="6507" spans="1:12" x14ac:dyDescent="0.25">
      <c r="A6507" t="s">
        <v>716</v>
      </c>
      <c r="B6507">
        <v>2023</v>
      </c>
      <c r="C6507" t="s">
        <v>699</v>
      </c>
      <c r="D6507">
        <v>3.8199999999999998E-2</v>
      </c>
      <c r="E6507">
        <v>3.8199999999999998E-2</v>
      </c>
      <c r="F6507">
        <v>2.2200000000000001E-2</v>
      </c>
      <c r="G6507">
        <v>3.6999999999999998E-2</v>
      </c>
      <c r="H6507">
        <v>2.2200000000000001E-2</v>
      </c>
      <c r="I6507">
        <v>2.2200000000000001E-2</v>
      </c>
      <c r="J6507">
        <v>3.8199999999999998E-2</v>
      </c>
      <c r="K6507">
        <v>2.2200000000000001E-2</v>
      </c>
      <c r="L6507">
        <v>2.2200000000000001E-2</v>
      </c>
    </row>
    <row r="6508" spans="1:12" x14ac:dyDescent="0.25">
      <c r="A6508" t="s">
        <v>716</v>
      </c>
      <c r="B6508">
        <v>2023</v>
      </c>
      <c r="C6508" t="s">
        <v>700</v>
      </c>
      <c r="D6508">
        <v>0.41360000000000002</v>
      </c>
      <c r="E6508">
        <v>0.35639999999999999</v>
      </c>
      <c r="F6508">
        <v>0.35389999999999999</v>
      </c>
      <c r="G6508">
        <v>0.38829999999999998</v>
      </c>
      <c r="H6508">
        <v>0.31640000000000001</v>
      </c>
      <c r="I6508">
        <v>0.33779999999999999</v>
      </c>
      <c r="J6508">
        <v>0.36830000000000002</v>
      </c>
      <c r="K6508">
        <v>0.28860000000000002</v>
      </c>
      <c r="L6508">
        <v>0.27560000000000001</v>
      </c>
    </row>
    <row r="6509" spans="1:12" x14ac:dyDescent="0.25">
      <c r="A6509" t="s">
        <v>716</v>
      </c>
      <c r="B6509">
        <v>2023</v>
      </c>
      <c r="C6509" t="s">
        <v>698</v>
      </c>
      <c r="D6509">
        <v>0.21199999999999999</v>
      </c>
      <c r="E6509">
        <v>0.21199999999999999</v>
      </c>
      <c r="F6509">
        <v>0.19020000000000001</v>
      </c>
      <c r="G6509">
        <v>0.1993</v>
      </c>
      <c r="H6509">
        <v>0.19020000000000001</v>
      </c>
      <c r="I6509">
        <v>0.1807</v>
      </c>
      <c r="J6509">
        <v>0.21199999999999999</v>
      </c>
      <c r="K6509">
        <v>0.19020000000000001</v>
      </c>
      <c r="L6509">
        <v>0.1807</v>
      </c>
    </row>
    <row r="6510" spans="1:12" x14ac:dyDescent="0.25">
      <c r="A6510" t="s">
        <v>716</v>
      </c>
      <c r="B6510">
        <v>2023</v>
      </c>
      <c r="C6510" t="s">
        <v>697</v>
      </c>
      <c r="D6510">
        <v>1.2085999999999999</v>
      </c>
      <c r="E6510">
        <v>1.1514</v>
      </c>
      <c r="F6510">
        <v>1.069</v>
      </c>
      <c r="G6510">
        <v>1.1389</v>
      </c>
      <c r="H6510">
        <v>1.0316000000000001</v>
      </c>
      <c r="I6510">
        <v>1.0189999999999999</v>
      </c>
      <c r="J6510">
        <v>1.1634</v>
      </c>
      <c r="K6510">
        <v>1.0037</v>
      </c>
      <c r="L6510">
        <v>0.95679999999999998</v>
      </c>
    </row>
    <row r="6511" spans="1:12" x14ac:dyDescent="0.25">
      <c r="A6511" t="s">
        <v>716</v>
      </c>
      <c r="B6511">
        <v>2023</v>
      </c>
      <c r="C6511" t="s">
        <v>701</v>
      </c>
      <c r="D6511">
        <v>0.46410000000000001</v>
      </c>
      <c r="E6511">
        <v>0.46410000000000001</v>
      </c>
      <c r="F6511">
        <v>0.46410000000000001</v>
      </c>
      <c r="G6511">
        <v>0.44169999999999998</v>
      </c>
      <c r="H6511">
        <v>0.46410000000000001</v>
      </c>
      <c r="I6511">
        <v>0.44169999999999998</v>
      </c>
      <c r="J6511">
        <v>0.46410000000000001</v>
      </c>
      <c r="K6511">
        <v>0.46410000000000001</v>
      </c>
      <c r="L6511">
        <v>0.44169999999999998</v>
      </c>
    </row>
    <row r="6512" spans="1:12" x14ac:dyDescent="0.25">
      <c r="A6512" t="s">
        <v>717</v>
      </c>
      <c r="B6512">
        <v>2023</v>
      </c>
      <c r="C6512" t="s">
        <v>699</v>
      </c>
      <c r="D6512">
        <v>0.28100000000000003</v>
      </c>
      <c r="E6512">
        <v>0.28100000000000003</v>
      </c>
      <c r="F6512">
        <v>0.1633</v>
      </c>
      <c r="G6512">
        <v>0.27210000000000001</v>
      </c>
      <c r="H6512">
        <v>0.1633</v>
      </c>
      <c r="I6512">
        <v>0.1633</v>
      </c>
      <c r="J6512">
        <v>0.28100000000000003</v>
      </c>
      <c r="K6512">
        <v>0.1633</v>
      </c>
      <c r="L6512">
        <v>0.1633</v>
      </c>
    </row>
    <row r="6513" spans="1:12" x14ac:dyDescent="0.25">
      <c r="A6513" t="s">
        <v>717</v>
      </c>
      <c r="B6513">
        <v>2023</v>
      </c>
      <c r="C6513" t="s">
        <v>702</v>
      </c>
      <c r="D6513">
        <v>0.49819999999999998</v>
      </c>
      <c r="E6513">
        <v>0.49819999999999998</v>
      </c>
      <c r="F6513">
        <v>0.18809999999999999</v>
      </c>
      <c r="G6513">
        <v>0.44829999999999998</v>
      </c>
      <c r="H6513">
        <v>0.18809999999999999</v>
      </c>
      <c r="I6513">
        <v>0.18310000000000001</v>
      </c>
      <c r="J6513">
        <v>0.49819999999999998</v>
      </c>
      <c r="K6513">
        <v>0.18809999999999999</v>
      </c>
      <c r="L6513">
        <v>0.18310000000000001</v>
      </c>
    </row>
    <row r="6514" spans="1:12" x14ac:dyDescent="0.25">
      <c r="A6514" t="s">
        <v>717</v>
      </c>
      <c r="B6514">
        <v>2023</v>
      </c>
      <c r="C6514" t="s">
        <v>697</v>
      </c>
      <c r="D6514">
        <v>8.9989000000000008</v>
      </c>
      <c r="E6514">
        <v>8.5784000000000002</v>
      </c>
      <c r="F6514">
        <v>7.9835000000000003</v>
      </c>
      <c r="G6514">
        <v>8.4801000000000002</v>
      </c>
      <c r="H6514">
        <v>7.7077999999999998</v>
      </c>
      <c r="I6514">
        <v>7.6075999999999997</v>
      </c>
      <c r="J6514">
        <v>8.6662999999999997</v>
      </c>
      <c r="K6514">
        <v>7.5030000000000001</v>
      </c>
      <c r="L6514">
        <v>7.1497999999999999</v>
      </c>
    </row>
    <row r="6515" spans="1:12" x14ac:dyDescent="0.25">
      <c r="A6515" t="s">
        <v>717</v>
      </c>
      <c r="B6515">
        <v>2023</v>
      </c>
      <c r="C6515" t="s">
        <v>698</v>
      </c>
      <c r="D6515">
        <v>1.4892000000000001</v>
      </c>
      <c r="E6515">
        <v>1.4892000000000001</v>
      </c>
      <c r="F6515">
        <v>1.3406</v>
      </c>
      <c r="G6515">
        <v>1.3995</v>
      </c>
      <c r="H6515">
        <v>1.3406</v>
      </c>
      <c r="I6515">
        <v>1.2723</v>
      </c>
      <c r="J6515">
        <v>1.4892000000000001</v>
      </c>
      <c r="K6515">
        <v>1.3406</v>
      </c>
      <c r="L6515">
        <v>1.2723</v>
      </c>
    </row>
    <row r="6516" spans="1:12" x14ac:dyDescent="0.25">
      <c r="A6516" t="s">
        <v>717</v>
      </c>
      <c r="B6516">
        <v>2023</v>
      </c>
      <c r="C6516" t="s">
        <v>701</v>
      </c>
      <c r="D6516">
        <v>3.5914000000000001</v>
      </c>
      <c r="E6516">
        <v>3.5914000000000001</v>
      </c>
      <c r="F6516">
        <v>3.5914000000000001</v>
      </c>
      <c r="G6516">
        <v>3.4167000000000001</v>
      </c>
      <c r="H6516">
        <v>3.5914000000000001</v>
      </c>
      <c r="I6516">
        <v>3.4167000000000001</v>
      </c>
      <c r="J6516">
        <v>3.5914000000000001</v>
      </c>
      <c r="K6516">
        <v>3.5914999999999999</v>
      </c>
      <c r="L6516">
        <v>3.4167000000000001</v>
      </c>
    </row>
    <row r="6517" spans="1:12" x14ac:dyDescent="0.25">
      <c r="A6517" t="s">
        <v>717</v>
      </c>
      <c r="B6517">
        <v>2023</v>
      </c>
      <c r="C6517" t="s">
        <v>703</v>
      </c>
      <c r="D6517">
        <v>9.6299999999999997E-2</v>
      </c>
      <c r="E6517">
        <v>9.6299999999999997E-2</v>
      </c>
      <c r="F6517">
        <v>9.6299999999999997E-2</v>
      </c>
      <c r="G6517">
        <v>8.6599999999999996E-2</v>
      </c>
      <c r="H6517">
        <v>9.6299999999999997E-2</v>
      </c>
      <c r="I6517">
        <v>8.6599999999999996E-2</v>
      </c>
      <c r="J6517">
        <v>9.6299999999999997E-2</v>
      </c>
      <c r="K6517">
        <v>9.6299999999999997E-2</v>
      </c>
      <c r="L6517">
        <v>8.6599999999999996E-2</v>
      </c>
    </row>
    <row r="6518" spans="1:12" x14ac:dyDescent="0.25">
      <c r="A6518" t="s">
        <v>717</v>
      </c>
      <c r="B6518">
        <v>2023</v>
      </c>
      <c r="C6518" t="s">
        <v>700</v>
      </c>
      <c r="D6518">
        <v>3.0428999999999999</v>
      </c>
      <c r="E6518">
        <v>2.6223000000000001</v>
      </c>
      <c r="F6518">
        <v>2.6038999999999999</v>
      </c>
      <c r="G6518">
        <v>2.8567</v>
      </c>
      <c r="H6518">
        <v>2.3281000000000001</v>
      </c>
      <c r="I6518">
        <v>2.4855999999999998</v>
      </c>
      <c r="J6518">
        <v>2.7101999999999999</v>
      </c>
      <c r="K6518">
        <v>2.1234000000000002</v>
      </c>
      <c r="L6518">
        <v>2.0278</v>
      </c>
    </row>
    <row r="6519" spans="1:12" x14ac:dyDescent="0.25">
      <c r="A6519" t="s">
        <v>718</v>
      </c>
      <c r="B6519">
        <v>2023</v>
      </c>
      <c r="C6519" t="s">
        <v>702</v>
      </c>
      <c r="D6519">
        <v>0.25040000000000001</v>
      </c>
      <c r="E6519">
        <v>0.25040000000000001</v>
      </c>
      <c r="F6519">
        <v>9.4500000000000001E-2</v>
      </c>
      <c r="G6519">
        <v>0.2253</v>
      </c>
      <c r="H6519">
        <v>9.4500000000000001E-2</v>
      </c>
      <c r="I6519">
        <v>9.1999999999999998E-2</v>
      </c>
      <c r="J6519">
        <v>0.25040000000000001</v>
      </c>
      <c r="K6519">
        <v>9.4500000000000001E-2</v>
      </c>
      <c r="L6519">
        <v>9.1999999999999998E-2</v>
      </c>
    </row>
    <row r="6520" spans="1:12" x14ac:dyDescent="0.25">
      <c r="A6520" t="s">
        <v>718</v>
      </c>
      <c r="B6520">
        <v>2023</v>
      </c>
      <c r="C6520" t="s">
        <v>703</v>
      </c>
      <c r="D6520">
        <v>4.8399999999999999E-2</v>
      </c>
      <c r="E6520">
        <v>4.8399999999999999E-2</v>
      </c>
      <c r="F6520">
        <v>4.8399999999999999E-2</v>
      </c>
      <c r="G6520">
        <v>4.3499999999999997E-2</v>
      </c>
      <c r="H6520">
        <v>4.8399999999999999E-2</v>
      </c>
      <c r="I6520">
        <v>4.3499999999999997E-2</v>
      </c>
      <c r="J6520">
        <v>4.8399999999999999E-2</v>
      </c>
      <c r="K6520">
        <v>4.8399999999999999E-2</v>
      </c>
      <c r="L6520">
        <v>4.3499999999999997E-2</v>
      </c>
    </row>
    <row r="6521" spans="1:12" x14ac:dyDescent="0.25">
      <c r="A6521" t="s">
        <v>718</v>
      </c>
      <c r="B6521">
        <v>2023</v>
      </c>
      <c r="C6521" t="s">
        <v>700</v>
      </c>
      <c r="D6521">
        <v>1.5293000000000001</v>
      </c>
      <c r="E6521">
        <v>1.3179000000000001</v>
      </c>
      <c r="F6521">
        <v>1.3086</v>
      </c>
      <c r="G6521">
        <v>1.4357</v>
      </c>
      <c r="H6521">
        <v>1.17</v>
      </c>
      <c r="I6521">
        <v>1.2492000000000001</v>
      </c>
      <c r="J6521">
        <v>1.3621000000000001</v>
      </c>
      <c r="K6521">
        <v>1.0670999999999999</v>
      </c>
      <c r="L6521">
        <v>1.0190999999999999</v>
      </c>
    </row>
    <row r="6522" spans="1:12" x14ac:dyDescent="0.25">
      <c r="A6522" t="s">
        <v>718</v>
      </c>
      <c r="B6522">
        <v>2023</v>
      </c>
      <c r="C6522" t="s">
        <v>701</v>
      </c>
      <c r="D6522">
        <v>1.8891</v>
      </c>
      <c r="E6522">
        <v>1.8891</v>
      </c>
      <c r="F6522">
        <v>1.8891</v>
      </c>
      <c r="G6522">
        <v>1.7976000000000001</v>
      </c>
      <c r="H6522">
        <v>1.8891</v>
      </c>
      <c r="I6522">
        <v>1.7976000000000001</v>
      </c>
      <c r="J6522">
        <v>1.8891</v>
      </c>
      <c r="K6522">
        <v>1.8891</v>
      </c>
      <c r="L6522">
        <v>1.7976000000000001</v>
      </c>
    </row>
    <row r="6523" spans="1:12" x14ac:dyDescent="0.25">
      <c r="A6523" t="s">
        <v>718</v>
      </c>
      <c r="B6523">
        <v>2023</v>
      </c>
      <c r="C6523" t="s">
        <v>697</v>
      </c>
      <c r="D6523">
        <v>4.8177000000000003</v>
      </c>
      <c r="E6523">
        <v>4.6063000000000001</v>
      </c>
      <c r="F6523">
        <v>4.2732999999999999</v>
      </c>
      <c r="G6523">
        <v>4.5423</v>
      </c>
      <c r="H6523">
        <v>4.1346999999999996</v>
      </c>
      <c r="I6523">
        <v>4.0746000000000002</v>
      </c>
      <c r="J6523">
        <v>4.6505000000000001</v>
      </c>
      <c r="K6523">
        <v>4.0317999999999996</v>
      </c>
      <c r="L6523">
        <v>3.8445</v>
      </c>
    </row>
    <row r="6524" spans="1:12" x14ac:dyDescent="0.25">
      <c r="A6524" t="s">
        <v>718</v>
      </c>
      <c r="B6524">
        <v>2023</v>
      </c>
      <c r="C6524" t="s">
        <v>699</v>
      </c>
      <c r="D6524">
        <v>0.14119999999999999</v>
      </c>
      <c r="E6524">
        <v>0.14119999999999999</v>
      </c>
      <c r="F6524">
        <v>8.2100000000000006E-2</v>
      </c>
      <c r="G6524">
        <v>0.1368</v>
      </c>
      <c r="H6524">
        <v>8.2100000000000006E-2</v>
      </c>
      <c r="I6524">
        <v>8.2100000000000006E-2</v>
      </c>
      <c r="J6524">
        <v>0.14119999999999999</v>
      </c>
      <c r="K6524">
        <v>8.2100000000000006E-2</v>
      </c>
      <c r="L6524">
        <v>8.2100000000000006E-2</v>
      </c>
    </row>
    <row r="6525" spans="1:12" x14ac:dyDescent="0.25">
      <c r="A6525" t="s">
        <v>718</v>
      </c>
      <c r="B6525">
        <v>2023</v>
      </c>
      <c r="C6525" t="s">
        <v>698</v>
      </c>
      <c r="D6525">
        <v>0.95940000000000003</v>
      </c>
      <c r="E6525">
        <v>0.95940000000000003</v>
      </c>
      <c r="F6525">
        <v>0.85060000000000002</v>
      </c>
      <c r="G6525">
        <v>0.90329999999999999</v>
      </c>
      <c r="H6525">
        <v>0.85060000000000002</v>
      </c>
      <c r="I6525">
        <v>0.81020000000000003</v>
      </c>
      <c r="J6525">
        <v>0.95940000000000003</v>
      </c>
      <c r="K6525">
        <v>0.85060000000000002</v>
      </c>
      <c r="L6525">
        <v>0.81020000000000003</v>
      </c>
    </row>
    <row r="6526" spans="1:12" x14ac:dyDescent="0.25">
      <c r="A6526" t="s">
        <v>719</v>
      </c>
      <c r="B6526">
        <v>2023</v>
      </c>
      <c r="C6526" t="s">
        <v>701</v>
      </c>
      <c r="D6526">
        <v>0.87629999999999997</v>
      </c>
      <c r="E6526">
        <v>0.87629999999999997</v>
      </c>
      <c r="F6526">
        <v>0.87629999999999997</v>
      </c>
      <c r="G6526">
        <v>0.83399999999999996</v>
      </c>
      <c r="H6526">
        <v>0.87629999999999997</v>
      </c>
      <c r="I6526">
        <v>0.83399999999999996</v>
      </c>
      <c r="J6526">
        <v>0.87629999999999997</v>
      </c>
      <c r="K6526">
        <v>0.87629999999999997</v>
      </c>
      <c r="L6526">
        <v>0.83399999999999996</v>
      </c>
    </row>
    <row r="6527" spans="1:12" x14ac:dyDescent="0.25">
      <c r="A6527" t="s">
        <v>719</v>
      </c>
      <c r="B6527">
        <v>2023</v>
      </c>
      <c r="C6527" t="s">
        <v>700</v>
      </c>
      <c r="D6527">
        <v>0.68769999999999998</v>
      </c>
      <c r="E6527">
        <v>0.5927</v>
      </c>
      <c r="F6527">
        <v>0.58850000000000002</v>
      </c>
      <c r="G6527">
        <v>0.64570000000000005</v>
      </c>
      <c r="H6527">
        <v>0.5262</v>
      </c>
      <c r="I6527">
        <v>0.56179999999999997</v>
      </c>
      <c r="J6527">
        <v>0.61260000000000003</v>
      </c>
      <c r="K6527">
        <v>0.47989999999999999</v>
      </c>
      <c r="L6527">
        <v>0.45829999999999999</v>
      </c>
    </row>
    <row r="6528" spans="1:12" x14ac:dyDescent="0.25">
      <c r="A6528" t="s">
        <v>719</v>
      </c>
      <c r="B6528">
        <v>2023</v>
      </c>
      <c r="C6528" t="s">
        <v>703</v>
      </c>
      <c r="D6528">
        <v>2.18E-2</v>
      </c>
      <c r="E6528">
        <v>2.18E-2</v>
      </c>
      <c r="F6528">
        <v>2.18E-2</v>
      </c>
      <c r="G6528">
        <v>1.9599999999999999E-2</v>
      </c>
      <c r="H6528">
        <v>2.18E-2</v>
      </c>
      <c r="I6528">
        <v>1.9599999999999999E-2</v>
      </c>
      <c r="J6528">
        <v>2.18E-2</v>
      </c>
      <c r="K6528">
        <v>2.18E-2</v>
      </c>
      <c r="L6528">
        <v>1.9599999999999999E-2</v>
      </c>
    </row>
    <row r="6529" spans="1:12" x14ac:dyDescent="0.25">
      <c r="A6529" t="s">
        <v>719</v>
      </c>
      <c r="B6529">
        <v>2023</v>
      </c>
      <c r="C6529" t="s">
        <v>702</v>
      </c>
      <c r="D6529">
        <v>0.11260000000000001</v>
      </c>
      <c r="E6529">
        <v>0.11260000000000001</v>
      </c>
      <c r="F6529">
        <v>4.2500000000000003E-2</v>
      </c>
      <c r="G6529">
        <v>0.1013</v>
      </c>
      <c r="H6529">
        <v>4.2500000000000003E-2</v>
      </c>
      <c r="I6529">
        <v>4.1399999999999999E-2</v>
      </c>
      <c r="J6529">
        <v>0.11260000000000001</v>
      </c>
      <c r="K6529">
        <v>4.2500000000000003E-2</v>
      </c>
      <c r="L6529">
        <v>4.1399999999999999E-2</v>
      </c>
    </row>
    <row r="6530" spans="1:12" x14ac:dyDescent="0.25">
      <c r="A6530" t="s">
        <v>719</v>
      </c>
      <c r="B6530">
        <v>2023</v>
      </c>
      <c r="C6530" t="s">
        <v>698</v>
      </c>
      <c r="D6530">
        <v>0.4012</v>
      </c>
      <c r="E6530">
        <v>0.4012</v>
      </c>
      <c r="F6530">
        <v>0.35720000000000002</v>
      </c>
      <c r="G6530">
        <v>0.37759999999999999</v>
      </c>
      <c r="H6530">
        <v>0.35720000000000002</v>
      </c>
      <c r="I6530">
        <v>0.33989999999999998</v>
      </c>
      <c r="J6530">
        <v>0.4012</v>
      </c>
      <c r="K6530">
        <v>0.35720000000000002</v>
      </c>
      <c r="L6530">
        <v>0.33989999999999998</v>
      </c>
    </row>
    <row r="6531" spans="1:12" x14ac:dyDescent="0.25">
      <c r="A6531" t="s">
        <v>719</v>
      </c>
      <c r="B6531">
        <v>2023</v>
      </c>
      <c r="C6531" t="s">
        <v>697</v>
      </c>
      <c r="D6531">
        <v>2.1631</v>
      </c>
      <c r="E6531">
        <v>2.0680000000000001</v>
      </c>
      <c r="F6531">
        <v>1.9232</v>
      </c>
      <c r="G6531">
        <v>2.0396000000000001</v>
      </c>
      <c r="H6531">
        <v>1.8608</v>
      </c>
      <c r="I6531">
        <v>1.8334999999999999</v>
      </c>
      <c r="J6531">
        <v>2.0878999999999999</v>
      </c>
      <c r="K6531">
        <v>1.8146</v>
      </c>
      <c r="L6531">
        <v>1.73</v>
      </c>
    </row>
    <row r="6532" spans="1:12" x14ac:dyDescent="0.25">
      <c r="A6532" t="s">
        <v>719</v>
      </c>
      <c r="B6532">
        <v>2023</v>
      </c>
      <c r="C6532" t="s">
        <v>699</v>
      </c>
      <c r="D6532">
        <v>6.3500000000000001E-2</v>
      </c>
      <c r="E6532">
        <v>6.3500000000000001E-2</v>
      </c>
      <c r="F6532">
        <v>3.6900000000000002E-2</v>
      </c>
      <c r="G6532">
        <v>6.1499999999999999E-2</v>
      </c>
      <c r="H6532">
        <v>3.6900000000000002E-2</v>
      </c>
      <c r="I6532">
        <v>3.6900000000000002E-2</v>
      </c>
      <c r="J6532">
        <v>6.3500000000000001E-2</v>
      </c>
      <c r="K6532">
        <v>3.6900000000000002E-2</v>
      </c>
      <c r="L6532">
        <v>3.6900000000000002E-2</v>
      </c>
    </row>
    <row r="6533" spans="1:12" x14ac:dyDescent="0.25">
      <c r="A6533" t="s">
        <v>720</v>
      </c>
      <c r="B6533">
        <v>2023</v>
      </c>
      <c r="C6533" t="s">
        <v>699</v>
      </c>
      <c r="D6533">
        <v>6.1400000000000003E-2</v>
      </c>
      <c r="E6533">
        <v>6.1400000000000003E-2</v>
      </c>
      <c r="F6533">
        <v>3.5700000000000003E-2</v>
      </c>
      <c r="G6533">
        <v>5.9499999999999997E-2</v>
      </c>
      <c r="H6533">
        <v>3.5700000000000003E-2</v>
      </c>
      <c r="I6533">
        <v>3.5700000000000003E-2</v>
      </c>
      <c r="J6533">
        <v>6.1400000000000003E-2</v>
      </c>
      <c r="K6533">
        <v>3.5700000000000003E-2</v>
      </c>
      <c r="L6533">
        <v>3.5700000000000003E-2</v>
      </c>
    </row>
    <row r="6534" spans="1:12" x14ac:dyDescent="0.25">
      <c r="A6534" t="s">
        <v>720</v>
      </c>
      <c r="B6534">
        <v>2023</v>
      </c>
      <c r="C6534" t="s">
        <v>701</v>
      </c>
      <c r="D6534">
        <v>0.82689999999999997</v>
      </c>
      <c r="E6534">
        <v>0.82689999999999997</v>
      </c>
      <c r="F6534">
        <v>0.82689999999999997</v>
      </c>
      <c r="G6534">
        <v>0.78690000000000004</v>
      </c>
      <c r="H6534">
        <v>0.82689999999999997</v>
      </c>
      <c r="I6534">
        <v>0.78690000000000004</v>
      </c>
      <c r="J6534">
        <v>0.82689999999999997</v>
      </c>
      <c r="K6534">
        <v>0.82699999999999996</v>
      </c>
      <c r="L6534">
        <v>0.78690000000000004</v>
      </c>
    </row>
    <row r="6535" spans="1:12" x14ac:dyDescent="0.25">
      <c r="A6535" t="s">
        <v>720</v>
      </c>
      <c r="B6535">
        <v>2023</v>
      </c>
      <c r="C6535" t="s">
        <v>700</v>
      </c>
      <c r="D6535">
        <v>0.66539999999999999</v>
      </c>
      <c r="E6535">
        <v>0.57340000000000002</v>
      </c>
      <c r="F6535">
        <v>0.56940000000000002</v>
      </c>
      <c r="G6535">
        <v>0.62470000000000003</v>
      </c>
      <c r="H6535">
        <v>0.5091</v>
      </c>
      <c r="I6535">
        <v>0.54349999999999998</v>
      </c>
      <c r="J6535">
        <v>0.59260000000000002</v>
      </c>
      <c r="K6535">
        <v>0.46429999999999999</v>
      </c>
      <c r="L6535">
        <v>0.44340000000000002</v>
      </c>
    </row>
    <row r="6536" spans="1:12" x14ac:dyDescent="0.25">
      <c r="A6536" t="s">
        <v>720</v>
      </c>
      <c r="B6536">
        <v>2023</v>
      </c>
      <c r="C6536" t="s">
        <v>703</v>
      </c>
      <c r="D6536">
        <v>2.1000000000000001E-2</v>
      </c>
      <c r="E6536">
        <v>2.1000000000000001E-2</v>
      </c>
      <c r="F6536">
        <v>2.1000000000000001E-2</v>
      </c>
      <c r="G6536">
        <v>1.89E-2</v>
      </c>
      <c r="H6536">
        <v>2.1000000000000001E-2</v>
      </c>
      <c r="I6536">
        <v>1.89E-2</v>
      </c>
      <c r="J6536">
        <v>2.1000000000000001E-2</v>
      </c>
      <c r="K6536">
        <v>2.1000000000000001E-2</v>
      </c>
      <c r="L6536">
        <v>1.89E-2</v>
      </c>
    </row>
    <row r="6537" spans="1:12" x14ac:dyDescent="0.25">
      <c r="A6537" t="s">
        <v>720</v>
      </c>
      <c r="B6537">
        <v>2023</v>
      </c>
      <c r="C6537" t="s">
        <v>702</v>
      </c>
      <c r="D6537">
        <v>0.1089</v>
      </c>
      <c r="E6537">
        <v>0.1089</v>
      </c>
      <c r="F6537">
        <v>4.1099999999999998E-2</v>
      </c>
      <c r="G6537">
        <v>9.8000000000000004E-2</v>
      </c>
      <c r="H6537">
        <v>4.1099999999999998E-2</v>
      </c>
      <c r="I6537">
        <v>0.04</v>
      </c>
      <c r="J6537">
        <v>0.1089</v>
      </c>
      <c r="K6537">
        <v>4.1099999999999998E-2</v>
      </c>
      <c r="L6537">
        <v>0.04</v>
      </c>
    </row>
    <row r="6538" spans="1:12" x14ac:dyDescent="0.25">
      <c r="A6538" t="s">
        <v>720</v>
      </c>
      <c r="B6538">
        <v>2023</v>
      </c>
      <c r="C6538" t="s">
        <v>697</v>
      </c>
      <c r="D6538">
        <v>2.0710000000000002</v>
      </c>
      <c r="E6538">
        <v>1.9791000000000001</v>
      </c>
      <c r="F6538">
        <v>1.839</v>
      </c>
      <c r="G6538">
        <v>1.9524999999999999</v>
      </c>
      <c r="H6538">
        <v>1.7786999999999999</v>
      </c>
      <c r="I6538">
        <v>1.7532000000000001</v>
      </c>
      <c r="J6538">
        <v>1.9983</v>
      </c>
      <c r="K6538">
        <v>1.734</v>
      </c>
      <c r="L6538">
        <v>1.6531</v>
      </c>
    </row>
    <row r="6539" spans="1:12" x14ac:dyDescent="0.25">
      <c r="A6539" t="s">
        <v>720</v>
      </c>
      <c r="B6539">
        <v>2023</v>
      </c>
      <c r="C6539" t="s">
        <v>698</v>
      </c>
      <c r="D6539">
        <v>0.38729999999999998</v>
      </c>
      <c r="E6539">
        <v>0.38729999999999998</v>
      </c>
      <c r="F6539">
        <v>0.3448</v>
      </c>
      <c r="G6539">
        <v>0.36449999999999999</v>
      </c>
      <c r="H6539">
        <v>0.3448</v>
      </c>
      <c r="I6539">
        <v>0.3281</v>
      </c>
      <c r="J6539">
        <v>0.38729999999999998</v>
      </c>
      <c r="K6539">
        <v>0.3448</v>
      </c>
      <c r="L6539">
        <v>0.3281</v>
      </c>
    </row>
    <row r="6540" spans="1:12" x14ac:dyDescent="0.25">
      <c r="A6540" t="s">
        <v>721</v>
      </c>
      <c r="B6540">
        <v>2023</v>
      </c>
      <c r="C6540" t="s">
        <v>701</v>
      </c>
      <c r="D6540">
        <v>1.3116000000000001</v>
      </c>
      <c r="E6540">
        <v>1.3116000000000001</v>
      </c>
      <c r="F6540">
        <v>1.3116000000000001</v>
      </c>
      <c r="G6540">
        <v>1.2490000000000001</v>
      </c>
      <c r="H6540">
        <v>1.3116000000000001</v>
      </c>
      <c r="I6540">
        <v>1.2490000000000001</v>
      </c>
      <c r="J6540">
        <v>1.3116000000000001</v>
      </c>
      <c r="K6540">
        <v>1.3116000000000001</v>
      </c>
      <c r="L6540">
        <v>1.2490000000000001</v>
      </c>
    </row>
    <row r="6541" spans="1:12" x14ac:dyDescent="0.25">
      <c r="A6541" t="s">
        <v>721</v>
      </c>
      <c r="B6541">
        <v>2023</v>
      </c>
      <c r="C6541" t="s">
        <v>697</v>
      </c>
      <c r="D6541">
        <v>3.2450000000000001</v>
      </c>
      <c r="E6541">
        <v>3.1038999999999999</v>
      </c>
      <c r="F6541">
        <v>2.8851</v>
      </c>
      <c r="G6541">
        <v>3.0607000000000002</v>
      </c>
      <c r="H6541">
        <v>2.7925</v>
      </c>
      <c r="I6541">
        <v>2.7515000000000001</v>
      </c>
      <c r="J6541">
        <v>3.1334</v>
      </c>
      <c r="K6541">
        <v>2.7238000000000002</v>
      </c>
      <c r="L6541">
        <v>2.5977999999999999</v>
      </c>
    </row>
    <row r="6542" spans="1:12" x14ac:dyDescent="0.25">
      <c r="A6542" t="s">
        <v>721</v>
      </c>
      <c r="B6542">
        <v>2023</v>
      </c>
      <c r="C6542" t="s">
        <v>703</v>
      </c>
      <c r="D6542">
        <v>3.2300000000000002E-2</v>
      </c>
      <c r="E6542">
        <v>3.2300000000000002E-2</v>
      </c>
      <c r="F6542">
        <v>3.2300000000000002E-2</v>
      </c>
      <c r="G6542">
        <v>2.9100000000000001E-2</v>
      </c>
      <c r="H6542">
        <v>3.2300000000000002E-2</v>
      </c>
      <c r="I6542">
        <v>2.9100000000000001E-2</v>
      </c>
      <c r="J6542">
        <v>3.2300000000000002E-2</v>
      </c>
      <c r="K6542">
        <v>3.2300000000000002E-2</v>
      </c>
      <c r="L6542">
        <v>2.9100000000000001E-2</v>
      </c>
    </row>
    <row r="6543" spans="1:12" x14ac:dyDescent="0.25">
      <c r="A6543" t="s">
        <v>721</v>
      </c>
      <c r="B6543">
        <v>2023</v>
      </c>
      <c r="C6543" t="s">
        <v>702</v>
      </c>
      <c r="D6543">
        <v>0.16719999999999999</v>
      </c>
      <c r="E6543">
        <v>0.16719999999999999</v>
      </c>
      <c r="F6543">
        <v>6.3100000000000003E-2</v>
      </c>
      <c r="G6543">
        <v>0.15049999999999999</v>
      </c>
      <c r="H6543">
        <v>6.3100000000000003E-2</v>
      </c>
      <c r="I6543">
        <v>6.1400000000000003E-2</v>
      </c>
      <c r="J6543">
        <v>0.16719999999999999</v>
      </c>
      <c r="K6543">
        <v>6.3100000000000003E-2</v>
      </c>
      <c r="L6543">
        <v>6.1400000000000003E-2</v>
      </c>
    </row>
    <row r="6544" spans="1:12" x14ac:dyDescent="0.25">
      <c r="A6544" t="s">
        <v>721</v>
      </c>
      <c r="B6544">
        <v>2023</v>
      </c>
      <c r="C6544" t="s">
        <v>700</v>
      </c>
      <c r="D6544">
        <v>1.0212000000000001</v>
      </c>
      <c r="E6544">
        <v>0.88009999999999999</v>
      </c>
      <c r="F6544">
        <v>0.87390000000000001</v>
      </c>
      <c r="G6544">
        <v>0.9587</v>
      </c>
      <c r="H6544">
        <v>0.78129999999999999</v>
      </c>
      <c r="I6544">
        <v>0.83420000000000005</v>
      </c>
      <c r="J6544">
        <v>0.90959999999999996</v>
      </c>
      <c r="K6544">
        <v>0.71260000000000001</v>
      </c>
      <c r="L6544">
        <v>0.68049999999999999</v>
      </c>
    </row>
    <row r="6545" spans="1:12" x14ac:dyDescent="0.25">
      <c r="A6545" t="s">
        <v>721</v>
      </c>
      <c r="B6545">
        <v>2023</v>
      </c>
      <c r="C6545" t="s">
        <v>698</v>
      </c>
      <c r="D6545">
        <v>0.61839999999999995</v>
      </c>
      <c r="E6545">
        <v>0.61839999999999995</v>
      </c>
      <c r="F6545">
        <v>0.5494</v>
      </c>
      <c r="G6545">
        <v>0.58209999999999995</v>
      </c>
      <c r="H6545">
        <v>0.5494</v>
      </c>
      <c r="I6545">
        <v>0.52300000000000002</v>
      </c>
      <c r="J6545">
        <v>0.61839999999999995</v>
      </c>
      <c r="K6545">
        <v>0.5494</v>
      </c>
      <c r="L6545">
        <v>0.52300000000000002</v>
      </c>
    </row>
    <row r="6546" spans="1:12" x14ac:dyDescent="0.25">
      <c r="A6546" t="s">
        <v>721</v>
      </c>
      <c r="B6546">
        <v>2023</v>
      </c>
      <c r="C6546" t="s">
        <v>699</v>
      </c>
      <c r="D6546">
        <v>9.4299999999999995E-2</v>
      </c>
      <c r="E6546">
        <v>9.4299999999999995E-2</v>
      </c>
      <c r="F6546">
        <v>5.4800000000000001E-2</v>
      </c>
      <c r="G6546">
        <v>9.1300000000000006E-2</v>
      </c>
      <c r="H6546">
        <v>5.4800000000000001E-2</v>
      </c>
      <c r="I6546">
        <v>5.4800000000000001E-2</v>
      </c>
      <c r="J6546">
        <v>9.4299999999999995E-2</v>
      </c>
      <c r="K6546">
        <v>5.4800000000000001E-2</v>
      </c>
      <c r="L6546">
        <v>5.4800000000000001E-2</v>
      </c>
    </row>
    <row r="6547" spans="1:12" x14ac:dyDescent="0.25">
      <c r="A6547" t="s">
        <v>722</v>
      </c>
      <c r="B6547">
        <v>2023</v>
      </c>
      <c r="C6547" t="s">
        <v>703</v>
      </c>
      <c r="D6547">
        <v>3.4299999999999997E-2</v>
      </c>
      <c r="E6547">
        <v>3.4299999999999997E-2</v>
      </c>
      <c r="F6547">
        <v>3.4299999999999997E-2</v>
      </c>
      <c r="G6547">
        <v>3.09E-2</v>
      </c>
      <c r="H6547">
        <v>3.4299999999999997E-2</v>
      </c>
      <c r="I6547">
        <v>3.09E-2</v>
      </c>
      <c r="J6547">
        <v>3.4299999999999997E-2</v>
      </c>
      <c r="K6547">
        <v>3.4299999999999997E-2</v>
      </c>
      <c r="L6547">
        <v>3.09E-2</v>
      </c>
    </row>
    <row r="6548" spans="1:12" x14ac:dyDescent="0.25">
      <c r="A6548" t="s">
        <v>722</v>
      </c>
      <c r="B6548">
        <v>2023</v>
      </c>
      <c r="C6548" t="s">
        <v>697</v>
      </c>
      <c r="D6548">
        <v>3.3759999999999999</v>
      </c>
      <c r="E6548">
        <v>3.226</v>
      </c>
      <c r="F6548">
        <v>3.0009000000000001</v>
      </c>
      <c r="G6548">
        <v>3.1836000000000002</v>
      </c>
      <c r="H6548">
        <v>2.9026000000000001</v>
      </c>
      <c r="I6548">
        <v>2.8614000000000002</v>
      </c>
      <c r="J6548">
        <v>3.2572999999999999</v>
      </c>
      <c r="K6548">
        <v>2.8296000000000001</v>
      </c>
      <c r="L6548">
        <v>2.6981000000000002</v>
      </c>
    </row>
    <row r="6549" spans="1:12" x14ac:dyDescent="0.25">
      <c r="A6549" t="s">
        <v>722</v>
      </c>
      <c r="B6549">
        <v>2023</v>
      </c>
      <c r="C6549" t="s">
        <v>699</v>
      </c>
      <c r="D6549">
        <v>0.1002</v>
      </c>
      <c r="E6549">
        <v>0.1002</v>
      </c>
      <c r="F6549">
        <v>5.8200000000000002E-2</v>
      </c>
      <c r="G6549">
        <v>9.7100000000000006E-2</v>
      </c>
      <c r="H6549">
        <v>5.8200000000000002E-2</v>
      </c>
      <c r="I6549">
        <v>5.8200000000000002E-2</v>
      </c>
      <c r="J6549">
        <v>0.1002</v>
      </c>
      <c r="K6549">
        <v>5.8200000000000002E-2</v>
      </c>
      <c r="L6549">
        <v>5.8200000000000002E-2</v>
      </c>
    </row>
    <row r="6550" spans="1:12" x14ac:dyDescent="0.25">
      <c r="A6550" t="s">
        <v>722</v>
      </c>
      <c r="B6550">
        <v>2023</v>
      </c>
      <c r="C6550" t="s">
        <v>701</v>
      </c>
      <c r="D6550">
        <v>1.3676999999999999</v>
      </c>
      <c r="E6550">
        <v>1.3676999999999999</v>
      </c>
      <c r="F6550">
        <v>1.3676999999999999</v>
      </c>
      <c r="G6550">
        <v>1.3022</v>
      </c>
      <c r="H6550">
        <v>1.3676999999999999</v>
      </c>
      <c r="I6550">
        <v>1.3022</v>
      </c>
      <c r="J6550">
        <v>1.3676999999999999</v>
      </c>
      <c r="K6550">
        <v>1.3676999999999999</v>
      </c>
      <c r="L6550">
        <v>1.3022</v>
      </c>
    </row>
    <row r="6551" spans="1:12" x14ac:dyDescent="0.25">
      <c r="A6551" t="s">
        <v>722</v>
      </c>
      <c r="B6551">
        <v>2023</v>
      </c>
      <c r="C6551" t="s">
        <v>700</v>
      </c>
      <c r="D6551">
        <v>1.0852999999999999</v>
      </c>
      <c r="E6551">
        <v>0.93530000000000002</v>
      </c>
      <c r="F6551">
        <v>0.92869999999999997</v>
      </c>
      <c r="G6551">
        <v>1.0188999999999999</v>
      </c>
      <c r="H6551">
        <v>0.83040000000000003</v>
      </c>
      <c r="I6551">
        <v>0.88649999999999995</v>
      </c>
      <c r="J6551">
        <v>0.9667</v>
      </c>
      <c r="K6551">
        <v>0.75729999999999997</v>
      </c>
      <c r="L6551">
        <v>0.72319999999999995</v>
      </c>
    </row>
    <row r="6552" spans="1:12" x14ac:dyDescent="0.25">
      <c r="A6552" t="s">
        <v>722</v>
      </c>
      <c r="B6552">
        <v>2023</v>
      </c>
      <c r="C6552" t="s">
        <v>698</v>
      </c>
      <c r="D6552">
        <v>0.61070000000000002</v>
      </c>
      <c r="E6552">
        <v>0.61070000000000002</v>
      </c>
      <c r="F6552">
        <v>0.54490000000000005</v>
      </c>
      <c r="G6552">
        <v>0.5746</v>
      </c>
      <c r="H6552">
        <v>0.54490000000000005</v>
      </c>
      <c r="I6552">
        <v>0.51819999999999999</v>
      </c>
      <c r="J6552">
        <v>0.61070000000000002</v>
      </c>
      <c r="K6552">
        <v>0.54490000000000005</v>
      </c>
      <c r="L6552">
        <v>0.51819999999999999</v>
      </c>
    </row>
    <row r="6553" spans="1:12" x14ac:dyDescent="0.25">
      <c r="A6553" t="s">
        <v>722</v>
      </c>
      <c r="B6553">
        <v>2023</v>
      </c>
      <c r="C6553" t="s">
        <v>702</v>
      </c>
      <c r="D6553">
        <v>0.1777</v>
      </c>
      <c r="E6553">
        <v>0.1777</v>
      </c>
      <c r="F6553">
        <v>6.7100000000000007E-2</v>
      </c>
      <c r="G6553">
        <v>0.15989999999999999</v>
      </c>
      <c r="H6553">
        <v>6.7100000000000007E-2</v>
      </c>
      <c r="I6553">
        <v>6.5299999999999997E-2</v>
      </c>
      <c r="J6553">
        <v>0.1777</v>
      </c>
      <c r="K6553">
        <v>6.7100000000000007E-2</v>
      </c>
      <c r="L6553">
        <v>6.5299999999999997E-2</v>
      </c>
    </row>
    <row r="6554" spans="1:12" x14ac:dyDescent="0.25">
      <c r="A6554" t="s">
        <v>723</v>
      </c>
      <c r="B6554">
        <v>2023</v>
      </c>
      <c r="C6554" t="s">
        <v>703</v>
      </c>
      <c r="D6554">
        <v>1.0200000000000001E-2</v>
      </c>
      <c r="E6554">
        <v>1.0200000000000001E-2</v>
      </c>
      <c r="F6554">
        <v>1.0200000000000001E-2</v>
      </c>
      <c r="G6554">
        <v>9.1999999999999998E-3</v>
      </c>
      <c r="H6554">
        <v>1.0200000000000001E-2</v>
      </c>
      <c r="I6554">
        <v>9.1999999999999998E-3</v>
      </c>
      <c r="J6554">
        <v>1.0200000000000001E-2</v>
      </c>
      <c r="K6554">
        <v>1.0200000000000001E-2</v>
      </c>
      <c r="L6554">
        <v>9.1999999999999998E-3</v>
      </c>
    </row>
    <row r="6555" spans="1:12" x14ac:dyDescent="0.25">
      <c r="A6555" t="s">
        <v>723</v>
      </c>
      <c r="B6555">
        <v>2023</v>
      </c>
      <c r="C6555" t="s">
        <v>700</v>
      </c>
      <c r="D6555">
        <v>0.32340000000000002</v>
      </c>
      <c r="E6555">
        <v>0.2787</v>
      </c>
      <c r="F6555">
        <v>0.2767</v>
      </c>
      <c r="G6555">
        <v>0.30359999999999998</v>
      </c>
      <c r="H6555">
        <v>0.24740000000000001</v>
      </c>
      <c r="I6555">
        <v>0.26419999999999999</v>
      </c>
      <c r="J6555">
        <v>0.28799999999999998</v>
      </c>
      <c r="K6555">
        <v>0.22570000000000001</v>
      </c>
      <c r="L6555">
        <v>0.2155</v>
      </c>
    </row>
    <row r="6556" spans="1:12" x14ac:dyDescent="0.25">
      <c r="A6556" t="s">
        <v>723</v>
      </c>
      <c r="B6556">
        <v>2023</v>
      </c>
      <c r="C6556" t="s">
        <v>698</v>
      </c>
      <c r="D6556">
        <v>0.1845</v>
      </c>
      <c r="E6556">
        <v>0.1845</v>
      </c>
      <c r="F6556">
        <v>0.16450000000000001</v>
      </c>
      <c r="G6556">
        <v>0.1736</v>
      </c>
      <c r="H6556">
        <v>0.16450000000000001</v>
      </c>
      <c r="I6556">
        <v>0.1565</v>
      </c>
      <c r="J6556">
        <v>0.1845</v>
      </c>
      <c r="K6556">
        <v>0.16450000000000001</v>
      </c>
      <c r="L6556">
        <v>0.1565</v>
      </c>
    </row>
    <row r="6557" spans="1:12" x14ac:dyDescent="0.25">
      <c r="A6557" t="s">
        <v>723</v>
      </c>
      <c r="B6557">
        <v>2023</v>
      </c>
      <c r="C6557" t="s">
        <v>702</v>
      </c>
      <c r="D6557">
        <v>5.2900000000000003E-2</v>
      </c>
      <c r="E6557">
        <v>5.2900000000000003E-2</v>
      </c>
      <c r="F6557">
        <v>0.02</v>
      </c>
      <c r="G6557">
        <v>4.7699999999999999E-2</v>
      </c>
      <c r="H6557">
        <v>0.02</v>
      </c>
      <c r="I6557">
        <v>1.95E-2</v>
      </c>
      <c r="J6557">
        <v>5.2900000000000003E-2</v>
      </c>
      <c r="K6557">
        <v>0.02</v>
      </c>
      <c r="L6557">
        <v>1.95E-2</v>
      </c>
    </row>
    <row r="6558" spans="1:12" x14ac:dyDescent="0.25">
      <c r="A6558" t="s">
        <v>723</v>
      </c>
      <c r="B6558">
        <v>2023</v>
      </c>
      <c r="C6558" t="s">
        <v>697</v>
      </c>
      <c r="D6558">
        <v>0.96799999999999997</v>
      </c>
      <c r="E6558">
        <v>0.92330000000000001</v>
      </c>
      <c r="F6558">
        <v>0.85580000000000001</v>
      </c>
      <c r="G6558">
        <v>0.9133</v>
      </c>
      <c r="H6558">
        <v>0.82650000000000001</v>
      </c>
      <c r="I6558">
        <v>0.81689999999999996</v>
      </c>
      <c r="J6558">
        <v>0.93259999999999998</v>
      </c>
      <c r="K6558">
        <v>0.80469999999999997</v>
      </c>
      <c r="L6558">
        <v>0.76819999999999999</v>
      </c>
    </row>
    <row r="6559" spans="1:12" x14ac:dyDescent="0.25">
      <c r="A6559" t="s">
        <v>723</v>
      </c>
      <c r="B6559">
        <v>2023</v>
      </c>
      <c r="C6559" t="s">
        <v>701</v>
      </c>
      <c r="D6559">
        <v>0.36699999999999999</v>
      </c>
      <c r="E6559">
        <v>0.36699999999999999</v>
      </c>
      <c r="F6559">
        <v>0.36699999999999999</v>
      </c>
      <c r="G6559">
        <v>0.35020000000000001</v>
      </c>
      <c r="H6559">
        <v>0.36699999999999999</v>
      </c>
      <c r="I6559">
        <v>0.35020000000000001</v>
      </c>
      <c r="J6559">
        <v>0.36699999999999999</v>
      </c>
      <c r="K6559">
        <v>0.36699999999999999</v>
      </c>
      <c r="L6559">
        <v>0.35020000000000001</v>
      </c>
    </row>
    <row r="6560" spans="1:12" x14ac:dyDescent="0.25">
      <c r="A6560" t="s">
        <v>723</v>
      </c>
      <c r="B6560">
        <v>2023</v>
      </c>
      <c r="C6560" t="s">
        <v>699</v>
      </c>
      <c r="D6560">
        <v>2.9899999999999999E-2</v>
      </c>
      <c r="E6560">
        <v>2.9899999999999999E-2</v>
      </c>
      <c r="F6560">
        <v>1.7399999999999999E-2</v>
      </c>
      <c r="G6560">
        <v>2.8899999999999999E-2</v>
      </c>
      <c r="H6560">
        <v>1.7399999999999999E-2</v>
      </c>
      <c r="I6560">
        <v>1.7399999999999999E-2</v>
      </c>
      <c r="J6560">
        <v>2.9899999999999999E-2</v>
      </c>
      <c r="K6560">
        <v>1.7399999999999999E-2</v>
      </c>
      <c r="L6560">
        <v>1.7399999999999999E-2</v>
      </c>
    </row>
    <row r="6561" spans="1:12" x14ac:dyDescent="0.25">
      <c r="A6561" t="s">
        <v>724</v>
      </c>
      <c r="B6561">
        <v>2023</v>
      </c>
      <c r="C6561" t="s">
        <v>698</v>
      </c>
      <c r="D6561">
        <v>0.77849999999999997</v>
      </c>
      <c r="E6561">
        <v>0.77849999999999997</v>
      </c>
      <c r="F6561">
        <v>0.69879999999999998</v>
      </c>
      <c r="G6561">
        <v>0.7319</v>
      </c>
      <c r="H6561">
        <v>0.69879999999999998</v>
      </c>
      <c r="I6561">
        <v>0.66359999999999997</v>
      </c>
      <c r="J6561">
        <v>0.77849999999999997</v>
      </c>
      <c r="K6561">
        <v>0.69879999999999998</v>
      </c>
      <c r="L6561">
        <v>0.66359999999999997</v>
      </c>
    </row>
    <row r="6562" spans="1:12" x14ac:dyDescent="0.25">
      <c r="A6562" t="s">
        <v>724</v>
      </c>
      <c r="B6562">
        <v>2023</v>
      </c>
      <c r="C6562" t="s">
        <v>699</v>
      </c>
      <c r="D6562">
        <v>0.14069999999999999</v>
      </c>
      <c r="E6562">
        <v>0.14069999999999999</v>
      </c>
      <c r="F6562">
        <v>8.1699999999999995E-2</v>
      </c>
      <c r="G6562">
        <v>0.13619999999999999</v>
      </c>
      <c r="H6562">
        <v>8.1699999999999995E-2</v>
      </c>
      <c r="I6562">
        <v>8.1699999999999995E-2</v>
      </c>
      <c r="J6562">
        <v>0.14069999999999999</v>
      </c>
      <c r="K6562">
        <v>8.1699999999999995E-2</v>
      </c>
      <c r="L6562">
        <v>8.1699999999999995E-2</v>
      </c>
    </row>
    <row r="6563" spans="1:12" x14ac:dyDescent="0.25">
      <c r="A6563" t="s">
        <v>724</v>
      </c>
      <c r="B6563">
        <v>2023</v>
      </c>
      <c r="C6563" t="s">
        <v>701</v>
      </c>
      <c r="D6563">
        <v>1.7807999999999999</v>
      </c>
      <c r="E6563">
        <v>1.7807999999999999</v>
      </c>
      <c r="F6563">
        <v>1.7807999999999999</v>
      </c>
      <c r="G6563">
        <v>1.6950000000000001</v>
      </c>
      <c r="H6563">
        <v>1.7807999999999999</v>
      </c>
      <c r="I6563">
        <v>1.6950000000000001</v>
      </c>
      <c r="J6563">
        <v>1.7807999999999999</v>
      </c>
      <c r="K6563">
        <v>1.7808999999999999</v>
      </c>
      <c r="L6563">
        <v>1.6950000000000001</v>
      </c>
    </row>
    <row r="6564" spans="1:12" x14ac:dyDescent="0.25">
      <c r="A6564" t="s">
        <v>724</v>
      </c>
      <c r="B6564">
        <v>2023</v>
      </c>
      <c r="C6564" t="s">
        <v>700</v>
      </c>
      <c r="D6564">
        <v>1.5234000000000001</v>
      </c>
      <c r="E6564">
        <v>1.3128</v>
      </c>
      <c r="F6564">
        <v>1.3036000000000001</v>
      </c>
      <c r="G6564">
        <v>1.4301999999999999</v>
      </c>
      <c r="H6564">
        <v>1.1655</v>
      </c>
      <c r="I6564">
        <v>1.2443</v>
      </c>
      <c r="J6564">
        <v>1.3568</v>
      </c>
      <c r="K6564">
        <v>1.0629999999999999</v>
      </c>
      <c r="L6564">
        <v>1.0152000000000001</v>
      </c>
    </row>
    <row r="6565" spans="1:12" x14ac:dyDescent="0.25">
      <c r="A6565" t="s">
        <v>724</v>
      </c>
      <c r="B6565">
        <v>2023</v>
      </c>
      <c r="C6565" t="s">
        <v>702</v>
      </c>
      <c r="D6565">
        <v>0.24940000000000001</v>
      </c>
      <c r="E6565">
        <v>0.24940000000000001</v>
      </c>
      <c r="F6565">
        <v>9.4200000000000006E-2</v>
      </c>
      <c r="G6565">
        <v>0.22450000000000001</v>
      </c>
      <c r="H6565">
        <v>9.4200000000000006E-2</v>
      </c>
      <c r="I6565">
        <v>9.1700000000000004E-2</v>
      </c>
      <c r="J6565">
        <v>0.24940000000000001</v>
      </c>
      <c r="K6565">
        <v>9.4200000000000006E-2</v>
      </c>
      <c r="L6565">
        <v>9.1700000000000004E-2</v>
      </c>
    </row>
    <row r="6566" spans="1:12" x14ac:dyDescent="0.25">
      <c r="A6566" t="s">
        <v>724</v>
      </c>
      <c r="B6566">
        <v>2023</v>
      </c>
      <c r="C6566" t="s">
        <v>703</v>
      </c>
      <c r="D6566">
        <v>4.82E-2</v>
      </c>
      <c r="E6566">
        <v>4.82E-2</v>
      </c>
      <c r="F6566">
        <v>4.82E-2</v>
      </c>
      <c r="G6566">
        <v>4.3400000000000001E-2</v>
      </c>
      <c r="H6566">
        <v>4.82E-2</v>
      </c>
      <c r="I6566">
        <v>4.3400000000000001E-2</v>
      </c>
      <c r="J6566">
        <v>4.82E-2</v>
      </c>
      <c r="K6566">
        <v>4.82E-2</v>
      </c>
      <c r="L6566">
        <v>4.3400000000000001E-2</v>
      </c>
    </row>
    <row r="6567" spans="1:12" x14ac:dyDescent="0.25">
      <c r="A6567" t="s">
        <v>724</v>
      </c>
      <c r="B6567">
        <v>2023</v>
      </c>
      <c r="C6567" t="s">
        <v>697</v>
      </c>
      <c r="D6567">
        <v>4.5209000000000001</v>
      </c>
      <c r="E6567">
        <v>4.3103999999999996</v>
      </c>
      <c r="F6567">
        <v>4.0072999999999999</v>
      </c>
      <c r="G6567">
        <v>4.2610000000000001</v>
      </c>
      <c r="H6567">
        <v>3.8692000000000002</v>
      </c>
      <c r="I6567">
        <v>3.8197000000000001</v>
      </c>
      <c r="J6567">
        <v>4.3544</v>
      </c>
      <c r="K6567">
        <v>3.7667000000000002</v>
      </c>
      <c r="L6567">
        <v>3.5905</v>
      </c>
    </row>
    <row r="6568" spans="1:12" x14ac:dyDescent="0.25">
      <c r="A6568" t="s">
        <v>725</v>
      </c>
      <c r="B6568">
        <v>2023</v>
      </c>
      <c r="C6568" t="s">
        <v>700</v>
      </c>
      <c r="D6568">
        <v>1.5801000000000001</v>
      </c>
      <c r="E6568">
        <v>1.3616999999999999</v>
      </c>
      <c r="F6568">
        <v>1.3521000000000001</v>
      </c>
      <c r="G6568">
        <v>1.4834000000000001</v>
      </c>
      <c r="H6568">
        <v>1.2089000000000001</v>
      </c>
      <c r="I6568">
        <v>1.2907</v>
      </c>
      <c r="J6568">
        <v>1.4073</v>
      </c>
      <c r="K6568">
        <v>1.1026</v>
      </c>
      <c r="L6568">
        <v>1.0529999999999999</v>
      </c>
    </row>
    <row r="6569" spans="1:12" x14ac:dyDescent="0.25">
      <c r="A6569" t="s">
        <v>725</v>
      </c>
      <c r="B6569">
        <v>2023</v>
      </c>
      <c r="C6569" t="s">
        <v>702</v>
      </c>
      <c r="D6569">
        <v>0.25869999999999999</v>
      </c>
      <c r="E6569">
        <v>0.25869999999999999</v>
      </c>
      <c r="F6569">
        <v>9.7699999999999995E-2</v>
      </c>
      <c r="G6569">
        <v>0.23280000000000001</v>
      </c>
      <c r="H6569">
        <v>9.7699999999999995E-2</v>
      </c>
      <c r="I6569">
        <v>9.5100000000000004E-2</v>
      </c>
      <c r="J6569">
        <v>0.25869999999999999</v>
      </c>
      <c r="K6569">
        <v>9.7699999999999995E-2</v>
      </c>
      <c r="L6569">
        <v>9.5100000000000004E-2</v>
      </c>
    </row>
    <row r="6570" spans="1:12" x14ac:dyDescent="0.25">
      <c r="A6570" t="s">
        <v>725</v>
      </c>
      <c r="B6570">
        <v>2023</v>
      </c>
      <c r="C6570" t="s">
        <v>703</v>
      </c>
      <c r="D6570">
        <v>0.05</v>
      </c>
      <c r="E6570">
        <v>0.05</v>
      </c>
      <c r="F6570">
        <v>0.05</v>
      </c>
      <c r="G6570">
        <v>4.4999999999999998E-2</v>
      </c>
      <c r="H6570">
        <v>0.05</v>
      </c>
      <c r="I6570">
        <v>4.4999999999999998E-2</v>
      </c>
      <c r="J6570">
        <v>0.05</v>
      </c>
      <c r="K6570">
        <v>0.05</v>
      </c>
      <c r="L6570">
        <v>4.4999999999999998E-2</v>
      </c>
    </row>
    <row r="6571" spans="1:12" x14ac:dyDescent="0.25">
      <c r="A6571" t="s">
        <v>725</v>
      </c>
      <c r="B6571">
        <v>2023</v>
      </c>
      <c r="C6571" t="s">
        <v>699</v>
      </c>
      <c r="D6571">
        <v>0.1459</v>
      </c>
      <c r="E6571">
        <v>0.1459</v>
      </c>
      <c r="F6571">
        <v>8.48E-2</v>
      </c>
      <c r="G6571">
        <v>0.14130000000000001</v>
      </c>
      <c r="H6571">
        <v>8.48E-2</v>
      </c>
      <c r="I6571">
        <v>8.48E-2</v>
      </c>
      <c r="J6571">
        <v>0.1459</v>
      </c>
      <c r="K6571">
        <v>8.48E-2</v>
      </c>
      <c r="L6571">
        <v>8.48E-2</v>
      </c>
    </row>
    <row r="6572" spans="1:12" x14ac:dyDescent="0.25">
      <c r="A6572" t="s">
        <v>725</v>
      </c>
      <c r="B6572">
        <v>2023</v>
      </c>
      <c r="C6572" t="s">
        <v>701</v>
      </c>
      <c r="D6572">
        <v>1.5881000000000001</v>
      </c>
      <c r="E6572">
        <v>1.5881000000000001</v>
      </c>
      <c r="F6572">
        <v>1.5881000000000001</v>
      </c>
      <c r="G6572">
        <v>1.514</v>
      </c>
      <c r="H6572">
        <v>1.5881000000000001</v>
      </c>
      <c r="I6572">
        <v>1.514</v>
      </c>
      <c r="J6572">
        <v>1.5881000000000001</v>
      </c>
      <c r="K6572">
        <v>1.5881000000000001</v>
      </c>
      <c r="L6572">
        <v>1.514</v>
      </c>
    </row>
    <row r="6573" spans="1:12" x14ac:dyDescent="0.25">
      <c r="A6573" t="s">
        <v>725</v>
      </c>
      <c r="B6573">
        <v>2023</v>
      </c>
      <c r="C6573" t="s">
        <v>697</v>
      </c>
      <c r="D6573">
        <v>4.3932000000000002</v>
      </c>
      <c r="E6573">
        <v>4.1748000000000003</v>
      </c>
      <c r="F6573">
        <v>3.8664000000000001</v>
      </c>
      <c r="G6573">
        <v>4.1406000000000001</v>
      </c>
      <c r="H6573">
        <v>3.7231999999999998</v>
      </c>
      <c r="I6573">
        <v>3.6879</v>
      </c>
      <c r="J6573">
        <v>4.2205000000000004</v>
      </c>
      <c r="K6573">
        <v>3.6168999999999998</v>
      </c>
      <c r="L6573">
        <v>3.4502000000000002</v>
      </c>
    </row>
    <row r="6574" spans="1:12" x14ac:dyDescent="0.25">
      <c r="A6574" t="s">
        <v>725</v>
      </c>
      <c r="B6574">
        <v>2023</v>
      </c>
      <c r="C6574" t="s">
        <v>698</v>
      </c>
      <c r="D6574">
        <v>0.77049999999999996</v>
      </c>
      <c r="E6574">
        <v>0.77049999999999996</v>
      </c>
      <c r="F6574">
        <v>0.69379999999999997</v>
      </c>
      <c r="G6574">
        <v>0.72409999999999997</v>
      </c>
      <c r="H6574">
        <v>0.69379999999999997</v>
      </c>
      <c r="I6574">
        <v>0.65839999999999999</v>
      </c>
      <c r="J6574">
        <v>0.77049999999999996</v>
      </c>
      <c r="K6574">
        <v>0.69379999999999997</v>
      </c>
      <c r="L6574">
        <v>0.65839999999999999</v>
      </c>
    </row>
    <row r="6575" spans="1:12" x14ac:dyDescent="0.25">
      <c r="A6575" t="s">
        <v>726</v>
      </c>
      <c r="B6575">
        <v>2023</v>
      </c>
      <c r="C6575" t="s">
        <v>701</v>
      </c>
      <c r="D6575">
        <v>2.9965000000000002</v>
      </c>
      <c r="E6575">
        <v>2.9965000000000002</v>
      </c>
      <c r="F6575">
        <v>2.9965000000000002</v>
      </c>
      <c r="G6575">
        <v>2.8512</v>
      </c>
      <c r="H6575">
        <v>2.9965000000000002</v>
      </c>
      <c r="I6575">
        <v>2.8512</v>
      </c>
      <c r="J6575">
        <v>2.9965000000000002</v>
      </c>
      <c r="K6575">
        <v>2.9965000000000002</v>
      </c>
      <c r="L6575">
        <v>2.8512</v>
      </c>
    </row>
    <row r="6576" spans="1:12" x14ac:dyDescent="0.25">
      <c r="A6576" t="s">
        <v>726</v>
      </c>
      <c r="B6576">
        <v>2023</v>
      </c>
      <c r="C6576" t="s">
        <v>702</v>
      </c>
      <c r="D6576">
        <v>0.40129999999999999</v>
      </c>
      <c r="E6576">
        <v>0.40129999999999999</v>
      </c>
      <c r="F6576">
        <v>0.1515</v>
      </c>
      <c r="G6576">
        <v>0.36120000000000002</v>
      </c>
      <c r="H6576">
        <v>0.1515</v>
      </c>
      <c r="I6576">
        <v>0.14749999999999999</v>
      </c>
      <c r="J6576">
        <v>0.40129999999999999</v>
      </c>
      <c r="K6576">
        <v>0.1515</v>
      </c>
      <c r="L6576">
        <v>0.14749999999999999</v>
      </c>
    </row>
    <row r="6577" spans="1:12" x14ac:dyDescent="0.25">
      <c r="A6577" t="s">
        <v>726</v>
      </c>
      <c r="B6577">
        <v>2023</v>
      </c>
      <c r="C6577" t="s">
        <v>700</v>
      </c>
      <c r="D6577">
        <v>2.4512</v>
      </c>
      <c r="E6577">
        <v>2.1124000000000001</v>
      </c>
      <c r="F6577">
        <v>2.0975000000000001</v>
      </c>
      <c r="G6577">
        <v>2.3012999999999999</v>
      </c>
      <c r="H6577">
        <v>1.8754</v>
      </c>
      <c r="I6577">
        <v>2.0022000000000002</v>
      </c>
      <c r="J6577">
        <v>2.1831999999999998</v>
      </c>
      <c r="K6577">
        <v>1.7104999999999999</v>
      </c>
      <c r="L6577">
        <v>1.6335</v>
      </c>
    </row>
    <row r="6578" spans="1:12" x14ac:dyDescent="0.25">
      <c r="A6578" t="s">
        <v>726</v>
      </c>
      <c r="B6578">
        <v>2023</v>
      </c>
      <c r="C6578" t="s">
        <v>697</v>
      </c>
      <c r="D6578">
        <v>7.4720000000000004</v>
      </c>
      <c r="E6578">
        <v>7.1332000000000004</v>
      </c>
      <c r="F6578">
        <v>6.6346999999999996</v>
      </c>
      <c r="G6578">
        <v>7.0433000000000003</v>
      </c>
      <c r="H6578">
        <v>6.4126000000000003</v>
      </c>
      <c r="I6578">
        <v>6.3239000000000001</v>
      </c>
      <c r="J6578">
        <v>7.2039999999999997</v>
      </c>
      <c r="K6578">
        <v>6.2477</v>
      </c>
      <c r="L6578">
        <v>5.9551999999999996</v>
      </c>
    </row>
    <row r="6579" spans="1:12" x14ac:dyDescent="0.25">
      <c r="A6579" t="s">
        <v>726</v>
      </c>
      <c r="B6579">
        <v>2023</v>
      </c>
      <c r="C6579" t="s">
        <v>703</v>
      </c>
      <c r="D6579">
        <v>7.7499999999999999E-2</v>
      </c>
      <c r="E6579">
        <v>7.7499999999999999E-2</v>
      </c>
      <c r="F6579">
        <v>7.7499999999999999E-2</v>
      </c>
      <c r="G6579">
        <v>6.9800000000000001E-2</v>
      </c>
      <c r="H6579">
        <v>7.7499999999999999E-2</v>
      </c>
      <c r="I6579">
        <v>6.9800000000000001E-2</v>
      </c>
      <c r="J6579">
        <v>7.7499999999999999E-2</v>
      </c>
      <c r="K6579">
        <v>7.7499999999999999E-2</v>
      </c>
      <c r="L6579">
        <v>6.9800000000000001E-2</v>
      </c>
    </row>
    <row r="6580" spans="1:12" x14ac:dyDescent="0.25">
      <c r="A6580" t="s">
        <v>726</v>
      </c>
      <c r="B6580">
        <v>2023</v>
      </c>
      <c r="C6580" t="s">
        <v>698</v>
      </c>
      <c r="D6580">
        <v>1.3190999999999999</v>
      </c>
      <c r="E6580">
        <v>1.3190999999999999</v>
      </c>
      <c r="F6580">
        <v>1.1801999999999999</v>
      </c>
      <c r="G6580">
        <v>1.2406999999999999</v>
      </c>
      <c r="H6580">
        <v>1.1801999999999999</v>
      </c>
      <c r="I6580">
        <v>1.1216999999999999</v>
      </c>
      <c r="J6580">
        <v>1.3190999999999999</v>
      </c>
      <c r="K6580">
        <v>1.1801999999999999</v>
      </c>
      <c r="L6580">
        <v>1.1216999999999999</v>
      </c>
    </row>
    <row r="6581" spans="1:12" x14ac:dyDescent="0.25">
      <c r="A6581" t="s">
        <v>726</v>
      </c>
      <c r="B6581">
        <v>2023</v>
      </c>
      <c r="C6581" t="s">
        <v>699</v>
      </c>
      <c r="D6581">
        <v>0.22639999999999999</v>
      </c>
      <c r="E6581">
        <v>0.22639999999999999</v>
      </c>
      <c r="F6581">
        <v>0.13150000000000001</v>
      </c>
      <c r="G6581">
        <v>0.21920000000000001</v>
      </c>
      <c r="H6581">
        <v>0.13150000000000001</v>
      </c>
      <c r="I6581">
        <v>0.13150000000000001</v>
      </c>
      <c r="J6581">
        <v>0.22639999999999999</v>
      </c>
      <c r="K6581">
        <v>0.13150000000000001</v>
      </c>
      <c r="L6581">
        <v>0.13150000000000001</v>
      </c>
    </row>
    <row r="6582" spans="1:12" x14ac:dyDescent="0.25">
      <c r="A6582" t="s">
        <v>727</v>
      </c>
      <c r="B6582">
        <v>2023</v>
      </c>
      <c r="C6582" t="s">
        <v>698</v>
      </c>
      <c r="D6582">
        <v>0.75580000000000003</v>
      </c>
      <c r="E6582">
        <v>0.75580000000000003</v>
      </c>
      <c r="F6582">
        <v>0.6754</v>
      </c>
      <c r="G6582">
        <v>0.71089999999999998</v>
      </c>
      <c r="H6582">
        <v>0.6754</v>
      </c>
      <c r="I6582">
        <v>0.6421</v>
      </c>
      <c r="J6582">
        <v>0.75580000000000003</v>
      </c>
      <c r="K6582">
        <v>0.6754</v>
      </c>
      <c r="L6582">
        <v>0.6421</v>
      </c>
    </row>
    <row r="6583" spans="1:12" x14ac:dyDescent="0.25">
      <c r="A6583" t="s">
        <v>727</v>
      </c>
      <c r="B6583">
        <v>2023</v>
      </c>
      <c r="C6583" t="s">
        <v>697</v>
      </c>
      <c r="D6583">
        <v>4.1965000000000003</v>
      </c>
      <c r="E6583">
        <v>4.0058999999999996</v>
      </c>
      <c r="F6583">
        <v>3.7233000000000001</v>
      </c>
      <c r="G6583">
        <v>3.9554999999999998</v>
      </c>
      <c r="H6583">
        <v>3.5983000000000001</v>
      </c>
      <c r="I6583">
        <v>3.5489000000000002</v>
      </c>
      <c r="J6583">
        <v>4.0457000000000001</v>
      </c>
      <c r="K6583">
        <v>3.5055000000000001</v>
      </c>
      <c r="L6583">
        <v>3.3414000000000001</v>
      </c>
    </row>
    <row r="6584" spans="1:12" x14ac:dyDescent="0.25">
      <c r="A6584" t="s">
        <v>727</v>
      </c>
      <c r="B6584">
        <v>2023</v>
      </c>
      <c r="C6584" t="s">
        <v>699</v>
      </c>
      <c r="D6584">
        <v>0.12740000000000001</v>
      </c>
      <c r="E6584">
        <v>0.12740000000000001</v>
      </c>
      <c r="F6584">
        <v>7.3999999999999996E-2</v>
      </c>
      <c r="G6584">
        <v>0.12330000000000001</v>
      </c>
      <c r="H6584">
        <v>7.3999999999999996E-2</v>
      </c>
      <c r="I6584">
        <v>7.3999999999999996E-2</v>
      </c>
      <c r="J6584">
        <v>0.12740000000000001</v>
      </c>
      <c r="K6584">
        <v>7.3999999999999996E-2</v>
      </c>
      <c r="L6584">
        <v>7.3999999999999996E-2</v>
      </c>
    </row>
    <row r="6585" spans="1:12" x14ac:dyDescent="0.25">
      <c r="A6585" t="s">
        <v>727</v>
      </c>
      <c r="B6585">
        <v>2023</v>
      </c>
      <c r="C6585" t="s">
        <v>700</v>
      </c>
      <c r="D6585">
        <v>1.379</v>
      </c>
      <c r="E6585">
        <v>1.1883999999999999</v>
      </c>
      <c r="F6585">
        <v>1.1800999999999999</v>
      </c>
      <c r="G6585">
        <v>1.2947</v>
      </c>
      <c r="H6585">
        <v>1.0550999999999999</v>
      </c>
      <c r="I6585">
        <v>1.1264000000000001</v>
      </c>
      <c r="J6585">
        <v>1.2282999999999999</v>
      </c>
      <c r="K6585">
        <v>0.96230000000000004</v>
      </c>
      <c r="L6585">
        <v>0.91900000000000004</v>
      </c>
    </row>
    <row r="6586" spans="1:12" x14ac:dyDescent="0.25">
      <c r="A6586" t="s">
        <v>727</v>
      </c>
      <c r="B6586">
        <v>2023</v>
      </c>
      <c r="C6586" t="s">
        <v>701</v>
      </c>
      <c r="D6586">
        <v>1.665</v>
      </c>
      <c r="E6586">
        <v>1.665</v>
      </c>
      <c r="F6586">
        <v>1.665</v>
      </c>
      <c r="G6586">
        <v>1.5842000000000001</v>
      </c>
      <c r="H6586">
        <v>1.665</v>
      </c>
      <c r="I6586">
        <v>1.5842000000000001</v>
      </c>
      <c r="J6586">
        <v>1.665</v>
      </c>
      <c r="K6586">
        <v>1.665</v>
      </c>
      <c r="L6586">
        <v>1.5842000000000001</v>
      </c>
    </row>
    <row r="6587" spans="1:12" x14ac:dyDescent="0.25">
      <c r="A6587" t="s">
        <v>727</v>
      </c>
      <c r="B6587">
        <v>2023</v>
      </c>
      <c r="C6587" t="s">
        <v>702</v>
      </c>
      <c r="D6587">
        <v>0.2258</v>
      </c>
      <c r="E6587">
        <v>0.2258</v>
      </c>
      <c r="F6587">
        <v>8.5199999999999998E-2</v>
      </c>
      <c r="G6587">
        <v>0.20319999999999999</v>
      </c>
      <c r="H6587">
        <v>8.5199999999999998E-2</v>
      </c>
      <c r="I6587">
        <v>8.3000000000000004E-2</v>
      </c>
      <c r="J6587">
        <v>0.2258</v>
      </c>
      <c r="K6587">
        <v>8.5199999999999998E-2</v>
      </c>
      <c r="L6587">
        <v>8.3000000000000004E-2</v>
      </c>
    </row>
    <row r="6588" spans="1:12" x14ac:dyDescent="0.25">
      <c r="A6588" t="s">
        <v>727</v>
      </c>
      <c r="B6588">
        <v>2023</v>
      </c>
      <c r="C6588" t="s">
        <v>703</v>
      </c>
      <c r="D6588">
        <v>4.36E-2</v>
      </c>
      <c r="E6588">
        <v>4.36E-2</v>
      </c>
      <c r="F6588">
        <v>4.36E-2</v>
      </c>
      <c r="G6588">
        <v>3.9300000000000002E-2</v>
      </c>
      <c r="H6588">
        <v>4.36E-2</v>
      </c>
      <c r="I6588">
        <v>3.9300000000000002E-2</v>
      </c>
      <c r="J6588">
        <v>4.36E-2</v>
      </c>
      <c r="K6588">
        <v>4.36E-2</v>
      </c>
      <c r="L6588">
        <v>3.9300000000000002E-2</v>
      </c>
    </row>
    <row r="6589" spans="1:12" x14ac:dyDescent="0.25">
      <c r="A6589" t="s">
        <v>728</v>
      </c>
      <c r="B6589">
        <v>2023</v>
      </c>
      <c r="C6589" t="s">
        <v>697</v>
      </c>
      <c r="D6589">
        <v>2.2523</v>
      </c>
      <c r="E6589">
        <v>2.1555</v>
      </c>
      <c r="F6589">
        <v>1.9979</v>
      </c>
      <c r="G6589">
        <v>2.1242999999999999</v>
      </c>
      <c r="H6589">
        <v>1.9345000000000001</v>
      </c>
      <c r="I6589">
        <v>1.9057999999999999</v>
      </c>
      <c r="J6589">
        <v>2.1757</v>
      </c>
      <c r="K6589">
        <v>1.8874</v>
      </c>
      <c r="L6589">
        <v>1.8005</v>
      </c>
    </row>
    <row r="6590" spans="1:12" x14ac:dyDescent="0.25">
      <c r="A6590" t="s">
        <v>728</v>
      </c>
      <c r="B6590">
        <v>2023</v>
      </c>
      <c r="C6590" t="s">
        <v>700</v>
      </c>
      <c r="D6590">
        <v>0.7</v>
      </c>
      <c r="E6590">
        <v>0.60319999999999996</v>
      </c>
      <c r="F6590">
        <v>0.59899999999999998</v>
      </c>
      <c r="G6590">
        <v>0.65710000000000002</v>
      </c>
      <c r="H6590">
        <v>0.53549999999999998</v>
      </c>
      <c r="I6590">
        <v>0.57179999999999997</v>
      </c>
      <c r="J6590">
        <v>0.62339999999999995</v>
      </c>
      <c r="K6590">
        <v>0.4884</v>
      </c>
      <c r="L6590">
        <v>0.46650000000000003</v>
      </c>
    </row>
    <row r="6591" spans="1:12" x14ac:dyDescent="0.25">
      <c r="A6591" t="s">
        <v>728</v>
      </c>
      <c r="B6591">
        <v>2023</v>
      </c>
      <c r="C6591" t="s">
        <v>701</v>
      </c>
      <c r="D6591">
        <v>0.87970000000000004</v>
      </c>
      <c r="E6591">
        <v>0.87970000000000004</v>
      </c>
      <c r="F6591">
        <v>0.87970000000000004</v>
      </c>
      <c r="G6591">
        <v>0.83760000000000001</v>
      </c>
      <c r="H6591">
        <v>0.87970000000000004</v>
      </c>
      <c r="I6591">
        <v>0.83760000000000001</v>
      </c>
      <c r="J6591">
        <v>0.87970000000000004</v>
      </c>
      <c r="K6591">
        <v>0.87970000000000004</v>
      </c>
      <c r="L6591">
        <v>0.83760000000000001</v>
      </c>
    </row>
    <row r="6592" spans="1:12" x14ac:dyDescent="0.25">
      <c r="A6592" t="s">
        <v>728</v>
      </c>
      <c r="B6592">
        <v>2023</v>
      </c>
      <c r="C6592" t="s">
        <v>702</v>
      </c>
      <c r="D6592">
        <v>0.11459999999999999</v>
      </c>
      <c r="E6592">
        <v>0.11459999999999999</v>
      </c>
      <c r="F6592">
        <v>4.3299999999999998E-2</v>
      </c>
      <c r="G6592">
        <v>0.1031</v>
      </c>
      <c r="H6592">
        <v>4.3299999999999998E-2</v>
      </c>
      <c r="I6592">
        <v>4.2099999999999999E-2</v>
      </c>
      <c r="J6592">
        <v>0.11459999999999999</v>
      </c>
      <c r="K6592">
        <v>4.3299999999999998E-2</v>
      </c>
      <c r="L6592">
        <v>4.2099999999999999E-2</v>
      </c>
    </row>
    <row r="6593" spans="1:12" x14ac:dyDescent="0.25">
      <c r="A6593" t="s">
        <v>728</v>
      </c>
      <c r="B6593">
        <v>2023</v>
      </c>
      <c r="C6593" t="s">
        <v>698</v>
      </c>
      <c r="D6593">
        <v>0.47120000000000001</v>
      </c>
      <c r="E6593">
        <v>0.47120000000000001</v>
      </c>
      <c r="F6593">
        <v>0.4163</v>
      </c>
      <c r="G6593">
        <v>0.44390000000000002</v>
      </c>
      <c r="H6593">
        <v>0.4163</v>
      </c>
      <c r="I6593">
        <v>0.39679999999999999</v>
      </c>
      <c r="J6593">
        <v>0.47120000000000001</v>
      </c>
      <c r="K6593">
        <v>0.4163</v>
      </c>
      <c r="L6593">
        <v>0.39679999999999999</v>
      </c>
    </row>
    <row r="6594" spans="1:12" x14ac:dyDescent="0.25">
      <c r="A6594" t="s">
        <v>728</v>
      </c>
      <c r="B6594">
        <v>2023</v>
      </c>
      <c r="C6594" t="s">
        <v>699</v>
      </c>
      <c r="D6594">
        <v>6.4600000000000005E-2</v>
      </c>
      <c r="E6594">
        <v>6.4600000000000005E-2</v>
      </c>
      <c r="F6594">
        <v>3.7600000000000001E-2</v>
      </c>
      <c r="G6594">
        <v>6.2600000000000003E-2</v>
      </c>
      <c r="H6594">
        <v>3.7600000000000001E-2</v>
      </c>
      <c r="I6594">
        <v>3.7600000000000001E-2</v>
      </c>
      <c r="J6594">
        <v>6.4600000000000005E-2</v>
      </c>
      <c r="K6594">
        <v>3.7600000000000001E-2</v>
      </c>
      <c r="L6594">
        <v>3.7600000000000001E-2</v>
      </c>
    </row>
    <row r="6595" spans="1:12" x14ac:dyDescent="0.25">
      <c r="A6595" t="s">
        <v>728</v>
      </c>
      <c r="B6595">
        <v>2023</v>
      </c>
      <c r="C6595" t="s">
        <v>703</v>
      </c>
      <c r="D6595">
        <v>2.2100000000000002E-2</v>
      </c>
      <c r="E6595">
        <v>2.2100000000000002E-2</v>
      </c>
      <c r="F6595">
        <v>2.2100000000000002E-2</v>
      </c>
      <c r="G6595">
        <v>1.9900000000000001E-2</v>
      </c>
      <c r="H6595">
        <v>2.2100000000000002E-2</v>
      </c>
      <c r="I6595">
        <v>1.9900000000000001E-2</v>
      </c>
      <c r="J6595">
        <v>2.2100000000000002E-2</v>
      </c>
      <c r="K6595">
        <v>2.2100000000000002E-2</v>
      </c>
      <c r="L6595">
        <v>1.9900000000000001E-2</v>
      </c>
    </row>
    <row r="6596" spans="1:12" x14ac:dyDescent="0.25">
      <c r="A6596" t="s">
        <v>729</v>
      </c>
      <c r="B6596">
        <v>2023</v>
      </c>
      <c r="C6596" t="s">
        <v>697</v>
      </c>
      <c r="D6596">
        <v>4.4668999999999999</v>
      </c>
      <c r="E6596">
        <v>4.2686000000000002</v>
      </c>
      <c r="F6596">
        <v>3.9710999999999999</v>
      </c>
      <c r="G6596">
        <v>4.2115999999999998</v>
      </c>
      <c r="H6596">
        <v>3.8411</v>
      </c>
      <c r="I6596">
        <v>3.7856000000000001</v>
      </c>
      <c r="J6596">
        <v>4.3099999999999996</v>
      </c>
      <c r="K6596">
        <v>3.7446000000000002</v>
      </c>
      <c r="L6596">
        <v>3.5699000000000001</v>
      </c>
    </row>
    <row r="6597" spans="1:12" x14ac:dyDescent="0.25">
      <c r="A6597" t="s">
        <v>729</v>
      </c>
      <c r="B6597">
        <v>2023</v>
      </c>
      <c r="C6597" t="s">
        <v>699</v>
      </c>
      <c r="D6597">
        <v>0.13250000000000001</v>
      </c>
      <c r="E6597">
        <v>0.13250000000000001</v>
      </c>
      <c r="F6597">
        <v>7.6999999999999999E-2</v>
      </c>
      <c r="G6597">
        <v>0.1283</v>
      </c>
      <c r="H6597">
        <v>7.6999999999999999E-2</v>
      </c>
      <c r="I6597">
        <v>7.6999999999999999E-2</v>
      </c>
      <c r="J6597">
        <v>0.13250000000000001</v>
      </c>
      <c r="K6597">
        <v>7.6999999999999999E-2</v>
      </c>
      <c r="L6597">
        <v>7.6999999999999999E-2</v>
      </c>
    </row>
    <row r="6598" spans="1:12" x14ac:dyDescent="0.25">
      <c r="A6598" t="s">
        <v>729</v>
      </c>
      <c r="B6598">
        <v>2023</v>
      </c>
      <c r="C6598" t="s">
        <v>701</v>
      </c>
      <c r="D6598">
        <v>1.8120000000000001</v>
      </c>
      <c r="E6598">
        <v>1.8120000000000001</v>
      </c>
      <c r="F6598">
        <v>1.8120000000000001</v>
      </c>
      <c r="G6598">
        <v>1.7243999999999999</v>
      </c>
      <c r="H6598">
        <v>1.8120000000000001</v>
      </c>
      <c r="I6598">
        <v>1.7243999999999999</v>
      </c>
      <c r="J6598">
        <v>1.8120000000000001</v>
      </c>
      <c r="K6598">
        <v>1.8120000000000001</v>
      </c>
      <c r="L6598">
        <v>1.7243999999999999</v>
      </c>
    </row>
    <row r="6599" spans="1:12" x14ac:dyDescent="0.25">
      <c r="A6599" t="s">
        <v>729</v>
      </c>
      <c r="B6599">
        <v>2023</v>
      </c>
      <c r="C6599" t="s">
        <v>703</v>
      </c>
      <c r="D6599">
        <v>4.5400000000000003E-2</v>
      </c>
      <c r="E6599">
        <v>4.5400000000000003E-2</v>
      </c>
      <c r="F6599">
        <v>4.5400000000000003E-2</v>
      </c>
      <c r="G6599">
        <v>4.0800000000000003E-2</v>
      </c>
      <c r="H6599">
        <v>4.5400000000000003E-2</v>
      </c>
      <c r="I6599">
        <v>4.0800000000000003E-2</v>
      </c>
      <c r="J6599">
        <v>4.5400000000000003E-2</v>
      </c>
      <c r="K6599">
        <v>4.5400000000000003E-2</v>
      </c>
      <c r="L6599">
        <v>4.0800000000000003E-2</v>
      </c>
    </row>
    <row r="6600" spans="1:12" x14ac:dyDescent="0.25">
      <c r="A6600" t="s">
        <v>729</v>
      </c>
      <c r="B6600">
        <v>2023</v>
      </c>
      <c r="C6600" t="s">
        <v>700</v>
      </c>
      <c r="D6600">
        <v>1.4343999999999999</v>
      </c>
      <c r="E6600">
        <v>1.2361</v>
      </c>
      <c r="F6600">
        <v>1.2274</v>
      </c>
      <c r="G6600">
        <v>1.3466</v>
      </c>
      <c r="H6600">
        <v>1.0973999999999999</v>
      </c>
      <c r="I6600">
        <v>1.1716</v>
      </c>
      <c r="J6600">
        <v>1.2775000000000001</v>
      </c>
      <c r="K6600">
        <v>1.0008999999999999</v>
      </c>
      <c r="L6600">
        <v>0.95579999999999998</v>
      </c>
    </row>
    <row r="6601" spans="1:12" x14ac:dyDescent="0.25">
      <c r="A6601" t="s">
        <v>729</v>
      </c>
      <c r="B6601">
        <v>2023</v>
      </c>
      <c r="C6601" t="s">
        <v>698</v>
      </c>
      <c r="D6601">
        <v>0.80779999999999996</v>
      </c>
      <c r="E6601">
        <v>0.80779999999999996</v>
      </c>
      <c r="F6601">
        <v>0.72070000000000001</v>
      </c>
      <c r="G6601">
        <v>0.7601</v>
      </c>
      <c r="H6601">
        <v>0.72070000000000001</v>
      </c>
      <c r="I6601">
        <v>0.6855</v>
      </c>
      <c r="J6601">
        <v>0.80779999999999996</v>
      </c>
      <c r="K6601">
        <v>0.72070000000000001</v>
      </c>
      <c r="L6601">
        <v>0.6855</v>
      </c>
    </row>
    <row r="6602" spans="1:12" x14ac:dyDescent="0.25">
      <c r="A6602" t="s">
        <v>729</v>
      </c>
      <c r="B6602">
        <v>2023</v>
      </c>
      <c r="C6602" t="s">
        <v>702</v>
      </c>
      <c r="D6602">
        <v>0.23480000000000001</v>
      </c>
      <c r="E6602">
        <v>0.23480000000000001</v>
      </c>
      <c r="F6602">
        <v>8.8700000000000001E-2</v>
      </c>
      <c r="G6602">
        <v>0.21129999999999999</v>
      </c>
      <c r="H6602">
        <v>8.8700000000000001E-2</v>
      </c>
      <c r="I6602">
        <v>8.6300000000000002E-2</v>
      </c>
      <c r="J6602">
        <v>0.23480000000000001</v>
      </c>
      <c r="K6602">
        <v>8.8700000000000001E-2</v>
      </c>
      <c r="L6602">
        <v>8.6300000000000002E-2</v>
      </c>
    </row>
    <row r="6603" spans="1:12" x14ac:dyDescent="0.25">
      <c r="A6603" t="s">
        <v>730</v>
      </c>
      <c r="B6603">
        <v>2023</v>
      </c>
      <c r="C6603" t="s">
        <v>697</v>
      </c>
      <c r="D6603">
        <v>0.74029999999999996</v>
      </c>
      <c r="E6603">
        <v>0.7077</v>
      </c>
      <c r="F6603">
        <v>0.65680000000000005</v>
      </c>
      <c r="G6603">
        <v>0.69820000000000004</v>
      </c>
      <c r="H6603">
        <v>0.63539999999999996</v>
      </c>
      <c r="I6603">
        <v>0.62639999999999996</v>
      </c>
      <c r="J6603">
        <v>0.71450000000000002</v>
      </c>
      <c r="K6603">
        <v>0.61950000000000005</v>
      </c>
      <c r="L6603">
        <v>0.59089999999999998</v>
      </c>
    </row>
    <row r="6604" spans="1:12" x14ac:dyDescent="0.25">
      <c r="A6604" t="s">
        <v>730</v>
      </c>
      <c r="B6604">
        <v>2023</v>
      </c>
      <c r="C6604" t="s">
        <v>700</v>
      </c>
      <c r="D6604">
        <v>0.23619999999999999</v>
      </c>
      <c r="E6604">
        <v>0.20349999999999999</v>
      </c>
      <c r="F6604">
        <v>0.2021</v>
      </c>
      <c r="G6604">
        <v>0.22170000000000001</v>
      </c>
      <c r="H6604">
        <v>0.1807</v>
      </c>
      <c r="I6604">
        <v>0.19289999999999999</v>
      </c>
      <c r="J6604">
        <v>0.2104</v>
      </c>
      <c r="K6604">
        <v>0.1648</v>
      </c>
      <c r="L6604">
        <v>0.15740000000000001</v>
      </c>
    </row>
    <row r="6605" spans="1:12" x14ac:dyDescent="0.25">
      <c r="A6605" t="s">
        <v>730</v>
      </c>
      <c r="B6605">
        <v>2023</v>
      </c>
      <c r="C6605" t="s">
        <v>703</v>
      </c>
      <c r="D6605">
        <v>7.4999999999999997E-3</v>
      </c>
      <c r="E6605">
        <v>7.4999999999999997E-3</v>
      </c>
      <c r="F6605">
        <v>7.4999999999999997E-3</v>
      </c>
      <c r="G6605">
        <v>6.7000000000000002E-3</v>
      </c>
      <c r="H6605">
        <v>7.4999999999999997E-3</v>
      </c>
      <c r="I6605">
        <v>6.7000000000000002E-3</v>
      </c>
      <c r="J6605">
        <v>7.4999999999999997E-3</v>
      </c>
      <c r="K6605">
        <v>7.4999999999999997E-3</v>
      </c>
      <c r="L6605">
        <v>6.7000000000000002E-3</v>
      </c>
    </row>
    <row r="6606" spans="1:12" x14ac:dyDescent="0.25">
      <c r="A6606" t="s">
        <v>730</v>
      </c>
      <c r="B6606">
        <v>2023</v>
      </c>
      <c r="C6606" t="s">
        <v>701</v>
      </c>
      <c r="D6606">
        <v>0.29120000000000001</v>
      </c>
      <c r="E6606">
        <v>0.29120000000000001</v>
      </c>
      <c r="F6606">
        <v>0.29120000000000001</v>
      </c>
      <c r="G6606">
        <v>0.27729999999999999</v>
      </c>
      <c r="H6606">
        <v>0.29120000000000001</v>
      </c>
      <c r="I6606">
        <v>0.27729999999999999</v>
      </c>
      <c r="J6606">
        <v>0.29120000000000001</v>
      </c>
      <c r="K6606">
        <v>0.29120000000000001</v>
      </c>
      <c r="L6606">
        <v>0.27729999999999999</v>
      </c>
    </row>
    <row r="6607" spans="1:12" x14ac:dyDescent="0.25">
      <c r="A6607" t="s">
        <v>730</v>
      </c>
      <c r="B6607">
        <v>2023</v>
      </c>
      <c r="C6607" t="s">
        <v>698</v>
      </c>
      <c r="D6607">
        <v>0.14499999999999999</v>
      </c>
      <c r="E6607">
        <v>0.14499999999999999</v>
      </c>
      <c r="F6607">
        <v>0.12870000000000001</v>
      </c>
      <c r="G6607">
        <v>0.13650000000000001</v>
      </c>
      <c r="H6607">
        <v>0.12870000000000001</v>
      </c>
      <c r="I6607">
        <v>0.1226</v>
      </c>
      <c r="J6607">
        <v>0.14499999999999999</v>
      </c>
      <c r="K6607">
        <v>0.12870000000000001</v>
      </c>
      <c r="L6607">
        <v>0.1226</v>
      </c>
    </row>
    <row r="6608" spans="1:12" x14ac:dyDescent="0.25">
      <c r="A6608" t="s">
        <v>730</v>
      </c>
      <c r="B6608">
        <v>2023</v>
      </c>
      <c r="C6608" t="s">
        <v>699</v>
      </c>
      <c r="D6608">
        <v>2.18E-2</v>
      </c>
      <c r="E6608">
        <v>2.18E-2</v>
      </c>
      <c r="F6608">
        <v>1.2699999999999999E-2</v>
      </c>
      <c r="G6608">
        <v>2.1100000000000001E-2</v>
      </c>
      <c r="H6608">
        <v>1.2699999999999999E-2</v>
      </c>
      <c r="I6608">
        <v>1.2699999999999999E-2</v>
      </c>
      <c r="J6608">
        <v>2.18E-2</v>
      </c>
      <c r="K6608">
        <v>1.2699999999999999E-2</v>
      </c>
      <c r="L6608">
        <v>1.2699999999999999E-2</v>
      </c>
    </row>
    <row r="6609" spans="1:12" x14ac:dyDescent="0.25">
      <c r="A6609" t="s">
        <v>730</v>
      </c>
      <c r="B6609">
        <v>2023</v>
      </c>
      <c r="C6609" t="s">
        <v>702</v>
      </c>
      <c r="D6609">
        <v>3.8699999999999998E-2</v>
      </c>
      <c r="E6609">
        <v>3.8699999999999998E-2</v>
      </c>
      <c r="F6609">
        <v>1.46E-2</v>
      </c>
      <c r="G6609">
        <v>3.4799999999999998E-2</v>
      </c>
      <c r="H6609">
        <v>1.46E-2</v>
      </c>
      <c r="I6609">
        <v>1.4200000000000001E-2</v>
      </c>
      <c r="J6609">
        <v>3.8699999999999998E-2</v>
      </c>
      <c r="K6609">
        <v>1.46E-2</v>
      </c>
      <c r="L6609">
        <v>1.4200000000000001E-2</v>
      </c>
    </row>
    <row r="6610" spans="1:12" x14ac:dyDescent="0.25">
      <c r="A6610" t="s">
        <v>731</v>
      </c>
      <c r="B6610">
        <v>2023</v>
      </c>
      <c r="C6610" t="s">
        <v>700</v>
      </c>
      <c r="D6610">
        <v>0.4138</v>
      </c>
      <c r="E6610">
        <v>0.35659999999999997</v>
      </c>
      <c r="F6610">
        <v>0.35410000000000003</v>
      </c>
      <c r="G6610">
        <v>0.38850000000000001</v>
      </c>
      <c r="H6610">
        <v>0.31659999999999999</v>
      </c>
      <c r="I6610">
        <v>0.33800000000000002</v>
      </c>
      <c r="J6610">
        <v>0.36859999999999998</v>
      </c>
      <c r="K6610">
        <v>0.2888</v>
      </c>
      <c r="L6610">
        <v>0.27579999999999999</v>
      </c>
    </row>
    <row r="6611" spans="1:12" x14ac:dyDescent="0.25">
      <c r="A6611" t="s">
        <v>731</v>
      </c>
      <c r="B6611">
        <v>2023</v>
      </c>
      <c r="C6611" t="s">
        <v>698</v>
      </c>
      <c r="D6611">
        <v>0.2432</v>
      </c>
      <c r="E6611">
        <v>0.2432</v>
      </c>
      <c r="F6611">
        <v>0.21640000000000001</v>
      </c>
      <c r="G6611">
        <v>0.22889999999999999</v>
      </c>
      <c r="H6611">
        <v>0.21640000000000001</v>
      </c>
      <c r="I6611">
        <v>0.2059</v>
      </c>
      <c r="J6611">
        <v>0.2432</v>
      </c>
      <c r="K6611">
        <v>0.21640000000000001</v>
      </c>
      <c r="L6611">
        <v>0.2059</v>
      </c>
    </row>
    <row r="6612" spans="1:12" x14ac:dyDescent="0.25">
      <c r="A6612" t="s">
        <v>731</v>
      </c>
      <c r="B6612">
        <v>2023</v>
      </c>
      <c r="C6612" t="s">
        <v>699</v>
      </c>
      <c r="D6612">
        <v>3.8199999999999998E-2</v>
      </c>
      <c r="E6612">
        <v>3.8199999999999998E-2</v>
      </c>
      <c r="F6612">
        <v>2.2200000000000001E-2</v>
      </c>
      <c r="G6612">
        <v>3.6999999999999998E-2</v>
      </c>
      <c r="H6612">
        <v>2.2200000000000001E-2</v>
      </c>
      <c r="I6612">
        <v>2.2200000000000001E-2</v>
      </c>
      <c r="J6612">
        <v>3.8199999999999998E-2</v>
      </c>
      <c r="K6612">
        <v>2.2200000000000001E-2</v>
      </c>
      <c r="L6612">
        <v>2.2200000000000001E-2</v>
      </c>
    </row>
    <row r="6613" spans="1:12" x14ac:dyDescent="0.25">
      <c r="A6613" t="s">
        <v>731</v>
      </c>
      <c r="B6613">
        <v>2023</v>
      </c>
      <c r="C6613" t="s">
        <v>702</v>
      </c>
      <c r="D6613">
        <v>6.7699999999999996E-2</v>
      </c>
      <c r="E6613">
        <v>6.7699999999999996E-2</v>
      </c>
      <c r="F6613">
        <v>2.5600000000000001E-2</v>
      </c>
      <c r="G6613">
        <v>6.0999999999999999E-2</v>
      </c>
      <c r="H6613">
        <v>2.5600000000000001E-2</v>
      </c>
      <c r="I6613">
        <v>2.4899999999999999E-2</v>
      </c>
      <c r="J6613">
        <v>6.7699999999999996E-2</v>
      </c>
      <c r="K6613">
        <v>2.5600000000000001E-2</v>
      </c>
      <c r="L6613">
        <v>2.4899999999999999E-2</v>
      </c>
    </row>
    <row r="6614" spans="1:12" x14ac:dyDescent="0.25">
      <c r="A6614" t="s">
        <v>731</v>
      </c>
      <c r="B6614">
        <v>2023</v>
      </c>
      <c r="C6614" t="s">
        <v>701</v>
      </c>
      <c r="D6614">
        <v>0.53029999999999999</v>
      </c>
      <c r="E6614">
        <v>0.53029999999999999</v>
      </c>
      <c r="F6614">
        <v>0.53029999999999999</v>
      </c>
      <c r="G6614">
        <v>0.50470000000000004</v>
      </c>
      <c r="H6614">
        <v>0.53029999999999999</v>
      </c>
      <c r="I6614">
        <v>0.50470000000000004</v>
      </c>
      <c r="J6614">
        <v>0.53029999999999999</v>
      </c>
      <c r="K6614">
        <v>0.53029999999999999</v>
      </c>
      <c r="L6614">
        <v>0.50470000000000004</v>
      </c>
    </row>
    <row r="6615" spans="1:12" x14ac:dyDescent="0.25">
      <c r="A6615" t="s">
        <v>731</v>
      </c>
      <c r="B6615">
        <v>2023</v>
      </c>
      <c r="C6615" t="s">
        <v>703</v>
      </c>
      <c r="D6615">
        <v>1.3100000000000001E-2</v>
      </c>
      <c r="E6615">
        <v>1.3100000000000001E-2</v>
      </c>
      <c r="F6615">
        <v>1.3100000000000001E-2</v>
      </c>
      <c r="G6615">
        <v>1.18E-2</v>
      </c>
      <c r="H6615">
        <v>1.3100000000000001E-2</v>
      </c>
      <c r="I6615">
        <v>1.18E-2</v>
      </c>
      <c r="J6615">
        <v>1.3100000000000001E-2</v>
      </c>
      <c r="K6615">
        <v>1.3100000000000001E-2</v>
      </c>
      <c r="L6615">
        <v>1.18E-2</v>
      </c>
    </row>
    <row r="6616" spans="1:12" x14ac:dyDescent="0.25">
      <c r="A6616" t="s">
        <v>731</v>
      </c>
      <c r="B6616">
        <v>2023</v>
      </c>
      <c r="C6616" t="s">
        <v>697</v>
      </c>
      <c r="D6616">
        <v>1.3063</v>
      </c>
      <c r="E6616">
        <v>1.2491000000000001</v>
      </c>
      <c r="F6616">
        <v>1.1617</v>
      </c>
      <c r="G6616">
        <v>1.2318</v>
      </c>
      <c r="H6616">
        <v>1.1242000000000001</v>
      </c>
      <c r="I6616">
        <v>1.1074999999999999</v>
      </c>
      <c r="J6616">
        <v>1.2611000000000001</v>
      </c>
      <c r="K6616">
        <v>1.0963000000000001</v>
      </c>
      <c r="L6616">
        <v>1.0452999999999999</v>
      </c>
    </row>
    <row r="6617" spans="1:12" x14ac:dyDescent="0.25">
      <c r="A6617" t="s">
        <v>732</v>
      </c>
      <c r="B6617">
        <v>2023</v>
      </c>
      <c r="C6617" t="s">
        <v>703</v>
      </c>
      <c r="D6617">
        <v>2.6800000000000001E-2</v>
      </c>
      <c r="E6617">
        <v>2.6800000000000001E-2</v>
      </c>
      <c r="F6617">
        <v>2.6800000000000001E-2</v>
      </c>
      <c r="G6617">
        <v>2.41E-2</v>
      </c>
      <c r="H6617">
        <v>2.6800000000000001E-2</v>
      </c>
      <c r="I6617">
        <v>2.41E-2</v>
      </c>
      <c r="J6617">
        <v>2.6800000000000001E-2</v>
      </c>
      <c r="K6617">
        <v>2.6800000000000001E-2</v>
      </c>
      <c r="L6617">
        <v>2.41E-2</v>
      </c>
    </row>
    <row r="6618" spans="1:12" x14ac:dyDescent="0.25">
      <c r="A6618" t="s">
        <v>732</v>
      </c>
      <c r="B6618">
        <v>2023</v>
      </c>
      <c r="C6618" t="s">
        <v>700</v>
      </c>
      <c r="D6618">
        <v>0.8458</v>
      </c>
      <c r="E6618">
        <v>0.72889999999999999</v>
      </c>
      <c r="F6618">
        <v>0.7238</v>
      </c>
      <c r="G6618">
        <v>0.79410000000000003</v>
      </c>
      <c r="H6618">
        <v>0.64710000000000001</v>
      </c>
      <c r="I6618">
        <v>0.69089999999999996</v>
      </c>
      <c r="J6618">
        <v>0.75329999999999997</v>
      </c>
      <c r="K6618">
        <v>0.59019999999999995</v>
      </c>
      <c r="L6618">
        <v>0.56359999999999999</v>
      </c>
    </row>
    <row r="6619" spans="1:12" x14ac:dyDescent="0.25">
      <c r="A6619" t="s">
        <v>732</v>
      </c>
      <c r="B6619">
        <v>2023</v>
      </c>
      <c r="C6619" t="s">
        <v>697</v>
      </c>
      <c r="D6619">
        <v>2.3635000000000002</v>
      </c>
      <c r="E6619">
        <v>2.2465999999999999</v>
      </c>
      <c r="F6619">
        <v>2.0872000000000002</v>
      </c>
      <c r="G6619">
        <v>2.2262</v>
      </c>
      <c r="H6619">
        <v>2.0105</v>
      </c>
      <c r="I6619">
        <v>1.9886999999999999</v>
      </c>
      <c r="J6619">
        <v>2.2709999999999999</v>
      </c>
      <c r="K6619">
        <v>1.9536</v>
      </c>
      <c r="L6619">
        <v>1.8614999999999999</v>
      </c>
    </row>
    <row r="6620" spans="1:12" x14ac:dyDescent="0.25">
      <c r="A6620" t="s">
        <v>732</v>
      </c>
      <c r="B6620">
        <v>2023</v>
      </c>
      <c r="C6620" t="s">
        <v>702</v>
      </c>
      <c r="D6620">
        <v>0.13850000000000001</v>
      </c>
      <c r="E6620">
        <v>0.13850000000000001</v>
      </c>
      <c r="F6620">
        <v>5.2299999999999999E-2</v>
      </c>
      <c r="G6620">
        <v>0.1246</v>
      </c>
      <c r="H6620">
        <v>5.2299999999999999E-2</v>
      </c>
      <c r="I6620">
        <v>5.0900000000000001E-2</v>
      </c>
      <c r="J6620">
        <v>0.13850000000000001</v>
      </c>
      <c r="K6620">
        <v>5.2299999999999999E-2</v>
      </c>
      <c r="L6620">
        <v>5.0900000000000001E-2</v>
      </c>
    </row>
    <row r="6621" spans="1:12" x14ac:dyDescent="0.25">
      <c r="A6621" t="s">
        <v>732</v>
      </c>
      <c r="B6621">
        <v>2023</v>
      </c>
      <c r="C6621" t="s">
        <v>701</v>
      </c>
      <c r="D6621">
        <v>0.89710000000000001</v>
      </c>
      <c r="E6621">
        <v>0.89710000000000001</v>
      </c>
      <c r="F6621">
        <v>0.89710000000000001</v>
      </c>
      <c r="G6621">
        <v>0.85360000000000003</v>
      </c>
      <c r="H6621">
        <v>0.89710000000000001</v>
      </c>
      <c r="I6621">
        <v>0.85360000000000003</v>
      </c>
      <c r="J6621">
        <v>0.89710000000000001</v>
      </c>
      <c r="K6621">
        <v>0.89710000000000001</v>
      </c>
      <c r="L6621">
        <v>0.85360000000000003</v>
      </c>
    </row>
    <row r="6622" spans="1:12" x14ac:dyDescent="0.25">
      <c r="A6622" t="s">
        <v>732</v>
      </c>
      <c r="B6622">
        <v>2023</v>
      </c>
      <c r="C6622" t="s">
        <v>698</v>
      </c>
      <c r="D6622">
        <v>0.37730000000000002</v>
      </c>
      <c r="E6622">
        <v>0.37730000000000002</v>
      </c>
      <c r="F6622">
        <v>0.34189999999999998</v>
      </c>
      <c r="G6622">
        <v>0.35420000000000001</v>
      </c>
      <c r="H6622">
        <v>0.34189999999999998</v>
      </c>
      <c r="I6622">
        <v>0.32400000000000001</v>
      </c>
      <c r="J6622">
        <v>0.37730000000000002</v>
      </c>
      <c r="K6622">
        <v>0.34189999999999998</v>
      </c>
      <c r="L6622">
        <v>0.32400000000000001</v>
      </c>
    </row>
    <row r="6623" spans="1:12" x14ac:dyDescent="0.25">
      <c r="A6623" t="s">
        <v>732</v>
      </c>
      <c r="B6623">
        <v>2023</v>
      </c>
      <c r="C6623" t="s">
        <v>699</v>
      </c>
      <c r="D6623">
        <v>7.8100000000000003E-2</v>
      </c>
      <c r="E6623">
        <v>7.8100000000000003E-2</v>
      </c>
      <c r="F6623">
        <v>4.5400000000000003E-2</v>
      </c>
      <c r="G6623">
        <v>7.5600000000000001E-2</v>
      </c>
      <c r="H6623">
        <v>4.5400000000000003E-2</v>
      </c>
      <c r="I6623">
        <v>4.5400000000000003E-2</v>
      </c>
      <c r="J6623">
        <v>7.8100000000000003E-2</v>
      </c>
      <c r="K6623">
        <v>4.5400000000000003E-2</v>
      </c>
      <c r="L6623">
        <v>4.5400000000000003E-2</v>
      </c>
    </row>
    <row r="6624" spans="1:12" x14ac:dyDescent="0.25">
      <c r="A6624" t="s">
        <v>733</v>
      </c>
      <c r="B6624">
        <v>2023</v>
      </c>
      <c r="C6624" t="s">
        <v>702</v>
      </c>
      <c r="D6624">
        <v>5.8500000000000003E-2</v>
      </c>
      <c r="E6624">
        <v>5.8500000000000003E-2</v>
      </c>
      <c r="F6624">
        <v>2.2100000000000002E-2</v>
      </c>
      <c r="G6624">
        <v>5.2699999999999997E-2</v>
      </c>
      <c r="H6624">
        <v>2.2100000000000002E-2</v>
      </c>
      <c r="I6624">
        <v>2.1499999999999998E-2</v>
      </c>
      <c r="J6624">
        <v>5.8500000000000003E-2</v>
      </c>
      <c r="K6624">
        <v>2.2100000000000002E-2</v>
      </c>
      <c r="L6624">
        <v>2.1499999999999998E-2</v>
      </c>
    </row>
    <row r="6625" spans="1:12" x14ac:dyDescent="0.25">
      <c r="A6625" t="s">
        <v>733</v>
      </c>
      <c r="B6625">
        <v>2023</v>
      </c>
      <c r="C6625" t="s">
        <v>697</v>
      </c>
      <c r="D6625">
        <v>1.0013000000000001</v>
      </c>
      <c r="E6625">
        <v>0.95189999999999997</v>
      </c>
      <c r="F6625">
        <v>0.88100000000000001</v>
      </c>
      <c r="G6625">
        <v>0.94369999999999998</v>
      </c>
      <c r="H6625">
        <v>0.84870000000000001</v>
      </c>
      <c r="I6625">
        <v>0.84040000000000004</v>
      </c>
      <c r="J6625">
        <v>0.96220000000000006</v>
      </c>
      <c r="K6625">
        <v>0.8246</v>
      </c>
      <c r="L6625">
        <v>0.78669999999999995</v>
      </c>
    </row>
    <row r="6626" spans="1:12" x14ac:dyDescent="0.25">
      <c r="A6626" t="s">
        <v>733</v>
      </c>
      <c r="B6626">
        <v>2023</v>
      </c>
      <c r="C6626" t="s">
        <v>699</v>
      </c>
      <c r="D6626">
        <v>3.3000000000000002E-2</v>
      </c>
      <c r="E6626">
        <v>3.3000000000000002E-2</v>
      </c>
      <c r="F6626">
        <v>1.9199999999999998E-2</v>
      </c>
      <c r="G6626">
        <v>3.2000000000000001E-2</v>
      </c>
      <c r="H6626">
        <v>1.9199999999999998E-2</v>
      </c>
      <c r="I6626">
        <v>1.9199999999999998E-2</v>
      </c>
      <c r="J6626">
        <v>3.3000000000000002E-2</v>
      </c>
      <c r="K6626">
        <v>1.9199999999999998E-2</v>
      </c>
      <c r="L6626">
        <v>1.9199999999999998E-2</v>
      </c>
    </row>
    <row r="6627" spans="1:12" x14ac:dyDescent="0.25">
      <c r="A6627" t="s">
        <v>733</v>
      </c>
      <c r="B6627">
        <v>2023</v>
      </c>
      <c r="C6627" t="s">
        <v>701</v>
      </c>
      <c r="D6627">
        <v>0.36020000000000002</v>
      </c>
      <c r="E6627">
        <v>0.36020000000000002</v>
      </c>
      <c r="F6627">
        <v>0.36020000000000002</v>
      </c>
      <c r="G6627">
        <v>0.34339999999999998</v>
      </c>
      <c r="H6627">
        <v>0.36020000000000002</v>
      </c>
      <c r="I6627">
        <v>0.34339999999999998</v>
      </c>
      <c r="J6627">
        <v>0.36020000000000002</v>
      </c>
      <c r="K6627">
        <v>0.36020000000000002</v>
      </c>
      <c r="L6627">
        <v>0.34339999999999998</v>
      </c>
    </row>
    <row r="6628" spans="1:12" x14ac:dyDescent="0.25">
      <c r="A6628" t="s">
        <v>733</v>
      </c>
      <c r="B6628">
        <v>2023</v>
      </c>
      <c r="C6628" t="s">
        <v>698</v>
      </c>
      <c r="D6628">
        <v>0.18079999999999999</v>
      </c>
      <c r="E6628">
        <v>0.18079999999999999</v>
      </c>
      <c r="F6628">
        <v>0.16239999999999999</v>
      </c>
      <c r="G6628">
        <v>0.17</v>
      </c>
      <c r="H6628">
        <v>0.16239999999999999</v>
      </c>
      <c r="I6628">
        <v>0.1542</v>
      </c>
      <c r="J6628">
        <v>0.18079999999999999</v>
      </c>
      <c r="K6628">
        <v>0.16239999999999999</v>
      </c>
      <c r="L6628">
        <v>0.1542</v>
      </c>
    </row>
    <row r="6629" spans="1:12" x14ac:dyDescent="0.25">
      <c r="A6629" t="s">
        <v>733</v>
      </c>
      <c r="B6629">
        <v>2023</v>
      </c>
      <c r="C6629" t="s">
        <v>700</v>
      </c>
      <c r="D6629">
        <v>0.3574</v>
      </c>
      <c r="E6629">
        <v>0.308</v>
      </c>
      <c r="F6629">
        <v>0.30590000000000001</v>
      </c>
      <c r="G6629">
        <v>0.33560000000000001</v>
      </c>
      <c r="H6629">
        <v>0.27350000000000002</v>
      </c>
      <c r="I6629">
        <v>0.29199999999999998</v>
      </c>
      <c r="J6629">
        <v>0.31840000000000002</v>
      </c>
      <c r="K6629">
        <v>0.24940000000000001</v>
      </c>
      <c r="L6629">
        <v>0.2382</v>
      </c>
    </row>
    <row r="6630" spans="1:12" x14ac:dyDescent="0.25">
      <c r="A6630" t="s">
        <v>733</v>
      </c>
      <c r="B6630">
        <v>2023</v>
      </c>
      <c r="C6630" t="s">
        <v>703</v>
      </c>
      <c r="D6630">
        <v>1.1299999999999999E-2</v>
      </c>
      <c r="E6630">
        <v>1.1299999999999999E-2</v>
      </c>
      <c r="F6630">
        <v>1.1299999999999999E-2</v>
      </c>
      <c r="G6630">
        <v>1.0200000000000001E-2</v>
      </c>
      <c r="H6630">
        <v>1.1299999999999999E-2</v>
      </c>
      <c r="I6630">
        <v>1.0200000000000001E-2</v>
      </c>
      <c r="J6630">
        <v>1.1299999999999999E-2</v>
      </c>
      <c r="K6630">
        <v>1.1299999999999999E-2</v>
      </c>
      <c r="L6630">
        <v>1.0200000000000001E-2</v>
      </c>
    </row>
    <row r="6631" spans="1:12" x14ac:dyDescent="0.25">
      <c r="A6631" t="s">
        <v>734</v>
      </c>
      <c r="B6631">
        <v>2023</v>
      </c>
      <c r="C6631" t="s">
        <v>697</v>
      </c>
      <c r="D6631">
        <v>5.9553000000000003</v>
      </c>
      <c r="E6631">
        <v>5.6527000000000003</v>
      </c>
      <c r="F6631">
        <v>5.23</v>
      </c>
      <c r="G6631">
        <v>5.6106999999999996</v>
      </c>
      <c r="H6631">
        <v>5.0316000000000001</v>
      </c>
      <c r="I6631">
        <v>4.9874000000000001</v>
      </c>
      <c r="J6631">
        <v>5.7159000000000004</v>
      </c>
      <c r="K6631">
        <v>4.8842999999999996</v>
      </c>
      <c r="L6631">
        <v>4.6581000000000001</v>
      </c>
    </row>
    <row r="6632" spans="1:12" x14ac:dyDescent="0.25">
      <c r="A6632" t="s">
        <v>734</v>
      </c>
      <c r="B6632">
        <v>2023</v>
      </c>
      <c r="C6632" t="s">
        <v>702</v>
      </c>
      <c r="D6632">
        <v>0.3584</v>
      </c>
      <c r="E6632">
        <v>0.3584</v>
      </c>
      <c r="F6632">
        <v>0.1353</v>
      </c>
      <c r="G6632">
        <v>0.32250000000000001</v>
      </c>
      <c r="H6632">
        <v>0.1353</v>
      </c>
      <c r="I6632">
        <v>0.13170000000000001</v>
      </c>
      <c r="J6632">
        <v>0.3584</v>
      </c>
      <c r="K6632">
        <v>0.1353</v>
      </c>
      <c r="L6632">
        <v>0.13170000000000001</v>
      </c>
    </row>
    <row r="6633" spans="1:12" x14ac:dyDescent="0.25">
      <c r="A6633" t="s">
        <v>734</v>
      </c>
      <c r="B6633">
        <v>2023</v>
      </c>
      <c r="C6633" t="s">
        <v>703</v>
      </c>
      <c r="D6633">
        <v>6.9199999999999998E-2</v>
      </c>
      <c r="E6633">
        <v>6.9199999999999998E-2</v>
      </c>
      <c r="F6633">
        <v>6.9199999999999998E-2</v>
      </c>
      <c r="G6633">
        <v>6.2300000000000001E-2</v>
      </c>
      <c r="H6633">
        <v>6.9199999999999998E-2</v>
      </c>
      <c r="I6633">
        <v>6.2300000000000001E-2</v>
      </c>
      <c r="J6633">
        <v>6.9199999999999998E-2</v>
      </c>
      <c r="K6633">
        <v>6.9199999999999998E-2</v>
      </c>
      <c r="L6633">
        <v>6.2300000000000001E-2</v>
      </c>
    </row>
    <row r="6634" spans="1:12" x14ac:dyDescent="0.25">
      <c r="A6634" t="s">
        <v>734</v>
      </c>
      <c r="B6634">
        <v>2023</v>
      </c>
      <c r="C6634" t="s">
        <v>701</v>
      </c>
      <c r="D6634">
        <v>2.0972</v>
      </c>
      <c r="E6634">
        <v>2.0972</v>
      </c>
      <c r="F6634">
        <v>2.0972</v>
      </c>
      <c r="G6634">
        <v>1.9984999999999999</v>
      </c>
      <c r="H6634">
        <v>2.0972</v>
      </c>
      <c r="I6634">
        <v>1.9984999999999999</v>
      </c>
      <c r="J6634">
        <v>2.0972</v>
      </c>
      <c r="K6634">
        <v>2.0972</v>
      </c>
      <c r="L6634">
        <v>1.9984999999999999</v>
      </c>
    </row>
    <row r="6635" spans="1:12" x14ac:dyDescent="0.25">
      <c r="A6635" t="s">
        <v>734</v>
      </c>
      <c r="B6635">
        <v>2023</v>
      </c>
      <c r="C6635" t="s">
        <v>699</v>
      </c>
      <c r="D6635">
        <v>0.20219999999999999</v>
      </c>
      <c r="E6635">
        <v>0.20219999999999999</v>
      </c>
      <c r="F6635">
        <v>0.11749999999999999</v>
      </c>
      <c r="G6635">
        <v>0.1958</v>
      </c>
      <c r="H6635">
        <v>0.11749999999999999</v>
      </c>
      <c r="I6635">
        <v>0.11749999999999999</v>
      </c>
      <c r="J6635">
        <v>0.20219999999999999</v>
      </c>
      <c r="K6635">
        <v>0.11749999999999999</v>
      </c>
      <c r="L6635">
        <v>0.11749999999999999</v>
      </c>
    </row>
    <row r="6636" spans="1:12" x14ac:dyDescent="0.25">
      <c r="A6636" t="s">
        <v>734</v>
      </c>
      <c r="B6636">
        <v>2023</v>
      </c>
      <c r="C6636" t="s">
        <v>700</v>
      </c>
      <c r="D6636">
        <v>2.1890000000000001</v>
      </c>
      <c r="E6636">
        <v>1.8865000000000001</v>
      </c>
      <c r="F6636">
        <v>1.8732</v>
      </c>
      <c r="G6636">
        <v>2.0550999999999999</v>
      </c>
      <c r="H6636">
        <v>1.6748000000000001</v>
      </c>
      <c r="I6636">
        <v>1.7881</v>
      </c>
      <c r="J6636">
        <v>1.9497</v>
      </c>
      <c r="K6636">
        <v>1.5275000000000001</v>
      </c>
      <c r="L6636">
        <v>1.4588000000000001</v>
      </c>
    </row>
    <row r="6637" spans="1:12" x14ac:dyDescent="0.25">
      <c r="A6637" t="s">
        <v>734</v>
      </c>
      <c r="B6637">
        <v>2023</v>
      </c>
      <c r="C6637" t="s">
        <v>698</v>
      </c>
      <c r="D6637">
        <v>1.0392999999999999</v>
      </c>
      <c r="E6637">
        <v>1.0392999999999999</v>
      </c>
      <c r="F6637">
        <v>0.93759999999999999</v>
      </c>
      <c r="G6637">
        <v>0.97640000000000005</v>
      </c>
      <c r="H6637">
        <v>0.93759999999999999</v>
      </c>
      <c r="I6637">
        <v>0.88939999999999997</v>
      </c>
      <c r="J6637">
        <v>1.0392999999999999</v>
      </c>
      <c r="K6637">
        <v>0.93759999999999999</v>
      </c>
      <c r="L6637">
        <v>0.88939999999999997</v>
      </c>
    </row>
    <row r="6638" spans="1:12" x14ac:dyDescent="0.25">
      <c r="A6638" t="s">
        <v>735</v>
      </c>
      <c r="B6638">
        <v>2023</v>
      </c>
      <c r="C6638" t="s">
        <v>700</v>
      </c>
      <c r="D6638">
        <v>0.48039999999999999</v>
      </c>
      <c r="E6638">
        <v>0.41399999999999998</v>
      </c>
      <c r="F6638">
        <v>0.41110000000000002</v>
      </c>
      <c r="G6638">
        <v>0.45100000000000001</v>
      </c>
      <c r="H6638">
        <v>0.36749999999999999</v>
      </c>
      <c r="I6638">
        <v>0.39240000000000003</v>
      </c>
      <c r="J6638">
        <v>0.4279</v>
      </c>
      <c r="K6638">
        <v>0.3352</v>
      </c>
      <c r="L6638">
        <v>0.3201</v>
      </c>
    </row>
    <row r="6639" spans="1:12" x14ac:dyDescent="0.25">
      <c r="A6639" t="s">
        <v>735</v>
      </c>
      <c r="B6639">
        <v>2023</v>
      </c>
      <c r="C6639" t="s">
        <v>702</v>
      </c>
      <c r="D6639">
        <v>7.8600000000000003E-2</v>
      </c>
      <c r="E6639">
        <v>7.8600000000000003E-2</v>
      </c>
      <c r="F6639">
        <v>2.9700000000000001E-2</v>
      </c>
      <c r="G6639">
        <v>7.0800000000000002E-2</v>
      </c>
      <c r="H6639">
        <v>2.9700000000000001E-2</v>
      </c>
      <c r="I6639">
        <v>2.8899999999999999E-2</v>
      </c>
      <c r="J6639">
        <v>7.8600000000000003E-2</v>
      </c>
      <c r="K6639">
        <v>2.9700000000000001E-2</v>
      </c>
      <c r="L6639">
        <v>2.8899999999999999E-2</v>
      </c>
    </row>
    <row r="6640" spans="1:12" x14ac:dyDescent="0.25">
      <c r="A6640" t="s">
        <v>735</v>
      </c>
      <c r="B6640">
        <v>2023</v>
      </c>
      <c r="C6640" t="s">
        <v>701</v>
      </c>
      <c r="D6640">
        <v>0.55659999999999998</v>
      </c>
      <c r="E6640">
        <v>0.55659999999999998</v>
      </c>
      <c r="F6640">
        <v>0.55659999999999998</v>
      </c>
      <c r="G6640">
        <v>0.52990000000000004</v>
      </c>
      <c r="H6640">
        <v>0.55659999999999998</v>
      </c>
      <c r="I6640">
        <v>0.52990000000000004</v>
      </c>
      <c r="J6640">
        <v>0.55659999999999998</v>
      </c>
      <c r="K6640">
        <v>0.55659999999999998</v>
      </c>
      <c r="L6640">
        <v>0.52990000000000004</v>
      </c>
    </row>
    <row r="6641" spans="1:12" x14ac:dyDescent="0.25">
      <c r="A6641" t="s">
        <v>735</v>
      </c>
      <c r="B6641">
        <v>2023</v>
      </c>
      <c r="C6641" t="s">
        <v>703</v>
      </c>
      <c r="D6641">
        <v>1.52E-2</v>
      </c>
      <c r="E6641">
        <v>1.52E-2</v>
      </c>
      <c r="F6641">
        <v>1.52E-2</v>
      </c>
      <c r="G6641">
        <v>1.37E-2</v>
      </c>
      <c r="H6641">
        <v>1.52E-2</v>
      </c>
      <c r="I6641">
        <v>1.37E-2</v>
      </c>
      <c r="J6641">
        <v>1.52E-2</v>
      </c>
      <c r="K6641">
        <v>1.52E-2</v>
      </c>
      <c r="L6641">
        <v>1.37E-2</v>
      </c>
    </row>
    <row r="6642" spans="1:12" x14ac:dyDescent="0.25">
      <c r="A6642" t="s">
        <v>735</v>
      </c>
      <c r="B6642">
        <v>2023</v>
      </c>
      <c r="C6642" t="s">
        <v>698</v>
      </c>
      <c r="D6642">
        <v>0.31230000000000002</v>
      </c>
      <c r="E6642">
        <v>0.31230000000000002</v>
      </c>
      <c r="F6642">
        <v>0.27639999999999998</v>
      </c>
      <c r="G6642">
        <v>0.29409999999999997</v>
      </c>
      <c r="H6642">
        <v>0.27639999999999998</v>
      </c>
      <c r="I6642">
        <v>0.26340000000000002</v>
      </c>
      <c r="J6642">
        <v>0.31230000000000002</v>
      </c>
      <c r="K6642">
        <v>0.27639999999999998</v>
      </c>
      <c r="L6642">
        <v>0.26340000000000002</v>
      </c>
    </row>
    <row r="6643" spans="1:12" x14ac:dyDescent="0.25">
      <c r="A6643" t="s">
        <v>735</v>
      </c>
      <c r="B6643">
        <v>2023</v>
      </c>
      <c r="C6643" t="s">
        <v>699</v>
      </c>
      <c r="D6643">
        <v>4.4400000000000002E-2</v>
      </c>
      <c r="E6643">
        <v>4.4400000000000002E-2</v>
      </c>
      <c r="F6643">
        <v>2.58E-2</v>
      </c>
      <c r="G6643">
        <v>4.2999999999999997E-2</v>
      </c>
      <c r="H6643">
        <v>2.58E-2</v>
      </c>
      <c r="I6643">
        <v>2.58E-2</v>
      </c>
      <c r="J6643">
        <v>4.4400000000000002E-2</v>
      </c>
      <c r="K6643">
        <v>2.58E-2</v>
      </c>
      <c r="L6643">
        <v>2.58E-2</v>
      </c>
    </row>
    <row r="6644" spans="1:12" x14ac:dyDescent="0.25">
      <c r="A6644" t="s">
        <v>735</v>
      </c>
      <c r="B6644">
        <v>2023</v>
      </c>
      <c r="C6644" t="s">
        <v>697</v>
      </c>
      <c r="D6644">
        <v>1.4875</v>
      </c>
      <c r="E6644">
        <v>1.4211</v>
      </c>
      <c r="F6644">
        <v>1.3148</v>
      </c>
      <c r="G6644">
        <v>1.4024000000000001</v>
      </c>
      <c r="H6644">
        <v>1.2712000000000001</v>
      </c>
      <c r="I6644">
        <v>1.254</v>
      </c>
      <c r="J6644">
        <v>1.4350000000000001</v>
      </c>
      <c r="K6644">
        <v>1.2388999999999999</v>
      </c>
      <c r="L6644">
        <v>1.1817</v>
      </c>
    </row>
    <row r="6645" spans="1:12" x14ac:dyDescent="0.25">
      <c r="A6645" t="s">
        <v>736</v>
      </c>
      <c r="B6645">
        <v>2023</v>
      </c>
      <c r="C6645" t="s">
        <v>703</v>
      </c>
      <c r="D6645">
        <v>0.1424</v>
      </c>
      <c r="E6645">
        <v>0.1424</v>
      </c>
      <c r="F6645">
        <v>0.1424</v>
      </c>
      <c r="G6645">
        <v>0.12820000000000001</v>
      </c>
      <c r="H6645">
        <v>0.1424</v>
      </c>
      <c r="I6645">
        <v>0.12820000000000001</v>
      </c>
      <c r="J6645">
        <v>0.1424</v>
      </c>
      <c r="K6645">
        <v>0.1424</v>
      </c>
      <c r="L6645">
        <v>0.12820000000000001</v>
      </c>
    </row>
    <row r="6646" spans="1:12" x14ac:dyDescent="0.25">
      <c r="A6646" t="s">
        <v>736</v>
      </c>
      <c r="B6646">
        <v>2023</v>
      </c>
      <c r="C6646" t="s">
        <v>702</v>
      </c>
      <c r="D6646">
        <v>0.73699999999999999</v>
      </c>
      <c r="E6646">
        <v>0.73699999999999999</v>
      </c>
      <c r="F6646">
        <v>0.27829999999999999</v>
      </c>
      <c r="G6646">
        <v>0.6633</v>
      </c>
      <c r="H6646">
        <v>0.27829999999999999</v>
      </c>
      <c r="I6646">
        <v>0.27089999999999997</v>
      </c>
      <c r="J6646">
        <v>0.73699999999999999</v>
      </c>
      <c r="K6646">
        <v>0.27829999999999999</v>
      </c>
      <c r="L6646">
        <v>0.27089999999999997</v>
      </c>
    </row>
    <row r="6647" spans="1:12" x14ac:dyDescent="0.25">
      <c r="A6647" t="s">
        <v>736</v>
      </c>
      <c r="B6647">
        <v>2023</v>
      </c>
      <c r="C6647" t="s">
        <v>701</v>
      </c>
      <c r="D6647">
        <v>4.5217000000000001</v>
      </c>
      <c r="E6647">
        <v>4.5217000000000001</v>
      </c>
      <c r="F6647">
        <v>4.5217000000000001</v>
      </c>
      <c r="G6647">
        <v>4.3108000000000004</v>
      </c>
      <c r="H6647">
        <v>4.5217000000000001</v>
      </c>
      <c r="I6647">
        <v>4.3108000000000004</v>
      </c>
      <c r="J6647">
        <v>4.5217000000000001</v>
      </c>
      <c r="K6647">
        <v>4.5217999999999998</v>
      </c>
      <c r="L6647">
        <v>4.3108000000000004</v>
      </c>
    </row>
    <row r="6648" spans="1:12" x14ac:dyDescent="0.25">
      <c r="A6648" t="s">
        <v>736</v>
      </c>
      <c r="B6648">
        <v>2023</v>
      </c>
      <c r="C6648" t="s">
        <v>697</v>
      </c>
      <c r="D6648">
        <v>12.309100000000001</v>
      </c>
      <c r="E6648">
        <v>11.6869</v>
      </c>
      <c r="F6648">
        <v>10.8413</v>
      </c>
      <c r="G6648">
        <v>11.600099999999999</v>
      </c>
      <c r="H6648">
        <v>10.433299999999999</v>
      </c>
      <c r="I6648">
        <v>10.338800000000001</v>
      </c>
      <c r="J6648">
        <v>11.817</v>
      </c>
      <c r="K6648">
        <v>10.1304</v>
      </c>
      <c r="L6648">
        <v>9.6615000000000002</v>
      </c>
    </row>
    <row r="6649" spans="1:12" x14ac:dyDescent="0.25">
      <c r="A6649" t="s">
        <v>736</v>
      </c>
      <c r="B6649">
        <v>2023</v>
      </c>
      <c r="C6649" t="s">
        <v>698</v>
      </c>
      <c r="D6649">
        <v>1.9903999999999999</v>
      </c>
      <c r="E6649">
        <v>1.9903999999999999</v>
      </c>
      <c r="F6649">
        <v>1.8049999999999999</v>
      </c>
      <c r="G6649">
        <v>1.8689</v>
      </c>
      <c r="H6649">
        <v>1.8049999999999999</v>
      </c>
      <c r="I6649">
        <v>1.7101</v>
      </c>
      <c r="J6649">
        <v>1.9903999999999999</v>
      </c>
      <c r="K6649">
        <v>1.8049999999999999</v>
      </c>
      <c r="L6649">
        <v>1.7101</v>
      </c>
    </row>
    <row r="6650" spans="1:12" x14ac:dyDescent="0.25">
      <c r="A6650" t="s">
        <v>736</v>
      </c>
      <c r="B6650">
        <v>2023</v>
      </c>
      <c r="C6650" t="s">
        <v>700</v>
      </c>
      <c r="D6650">
        <v>4.5018000000000002</v>
      </c>
      <c r="E6650">
        <v>3.8795999999999999</v>
      </c>
      <c r="F6650">
        <v>3.8523000000000001</v>
      </c>
      <c r="G6650">
        <v>4.2263999999999999</v>
      </c>
      <c r="H6650">
        <v>3.4443000000000001</v>
      </c>
      <c r="I6650">
        <v>3.6772999999999998</v>
      </c>
      <c r="J6650">
        <v>4.0096999999999996</v>
      </c>
      <c r="K6650">
        <v>3.1414</v>
      </c>
      <c r="L6650">
        <v>3</v>
      </c>
    </row>
    <row r="6651" spans="1:12" x14ac:dyDescent="0.25">
      <c r="A6651" t="s">
        <v>736</v>
      </c>
      <c r="B6651">
        <v>2023</v>
      </c>
      <c r="C6651" t="s">
        <v>699</v>
      </c>
      <c r="D6651">
        <v>0.4158</v>
      </c>
      <c r="E6651">
        <v>0.4158</v>
      </c>
      <c r="F6651">
        <v>0.24149999999999999</v>
      </c>
      <c r="G6651">
        <v>0.40260000000000001</v>
      </c>
      <c r="H6651">
        <v>0.24149999999999999</v>
      </c>
      <c r="I6651">
        <v>0.24149999999999999</v>
      </c>
      <c r="J6651">
        <v>0.4158</v>
      </c>
      <c r="K6651">
        <v>0.24149999999999999</v>
      </c>
      <c r="L6651">
        <v>0.24149999999999999</v>
      </c>
    </row>
    <row r="6652" spans="1:12" x14ac:dyDescent="0.25">
      <c r="A6652" t="s">
        <v>737</v>
      </c>
      <c r="B6652">
        <v>2023</v>
      </c>
      <c r="C6652" t="s">
        <v>700</v>
      </c>
      <c r="D6652">
        <v>2.5503</v>
      </c>
      <c r="E6652">
        <v>2.1978</v>
      </c>
      <c r="F6652">
        <v>2.1823000000000001</v>
      </c>
      <c r="G6652">
        <v>2.3942000000000001</v>
      </c>
      <c r="H6652">
        <v>1.9512</v>
      </c>
      <c r="I6652">
        <v>2.0832000000000002</v>
      </c>
      <c r="J6652">
        <v>2.2713999999999999</v>
      </c>
      <c r="K6652">
        <v>1.7796000000000001</v>
      </c>
      <c r="L6652">
        <v>1.6995</v>
      </c>
    </row>
    <row r="6653" spans="1:12" x14ac:dyDescent="0.25">
      <c r="A6653" t="s">
        <v>737</v>
      </c>
      <c r="B6653">
        <v>2023</v>
      </c>
      <c r="C6653" t="s">
        <v>702</v>
      </c>
      <c r="D6653">
        <v>0.41749999999999998</v>
      </c>
      <c r="E6653">
        <v>0.41749999999999998</v>
      </c>
      <c r="F6653">
        <v>0.15770000000000001</v>
      </c>
      <c r="G6653">
        <v>0.37580000000000002</v>
      </c>
      <c r="H6653">
        <v>0.15770000000000001</v>
      </c>
      <c r="I6653">
        <v>0.15340000000000001</v>
      </c>
      <c r="J6653">
        <v>0.41749999999999998</v>
      </c>
      <c r="K6653">
        <v>0.15770000000000001</v>
      </c>
      <c r="L6653">
        <v>0.15340000000000001</v>
      </c>
    </row>
    <row r="6654" spans="1:12" x14ac:dyDescent="0.25">
      <c r="A6654" t="s">
        <v>737</v>
      </c>
      <c r="B6654">
        <v>2023</v>
      </c>
      <c r="C6654" t="s">
        <v>703</v>
      </c>
      <c r="D6654">
        <v>8.0699999999999994E-2</v>
      </c>
      <c r="E6654">
        <v>8.0699999999999994E-2</v>
      </c>
      <c r="F6654">
        <v>8.0699999999999994E-2</v>
      </c>
      <c r="G6654">
        <v>7.2599999999999998E-2</v>
      </c>
      <c r="H6654">
        <v>8.0699999999999994E-2</v>
      </c>
      <c r="I6654">
        <v>7.2599999999999998E-2</v>
      </c>
      <c r="J6654">
        <v>8.0699999999999994E-2</v>
      </c>
      <c r="K6654">
        <v>8.0699999999999994E-2</v>
      </c>
      <c r="L6654">
        <v>7.2599999999999998E-2</v>
      </c>
    </row>
    <row r="6655" spans="1:12" x14ac:dyDescent="0.25">
      <c r="A6655" t="s">
        <v>737</v>
      </c>
      <c r="B6655">
        <v>2023</v>
      </c>
      <c r="C6655" t="s">
        <v>699</v>
      </c>
      <c r="D6655">
        <v>0.23549999999999999</v>
      </c>
      <c r="E6655">
        <v>0.23549999999999999</v>
      </c>
      <c r="F6655">
        <v>0.1368</v>
      </c>
      <c r="G6655">
        <v>0.2281</v>
      </c>
      <c r="H6655">
        <v>0.1368</v>
      </c>
      <c r="I6655">
        <v>0.1368</v>
      </c>
      <c r="J6655">
        <v>0.23549999999999999</v>
      </c>
      <c r="K6655">
        <v>0.1368</v>
      </c>
      <c r="L6655">
        <v>0.1368</v>
      </c>
    </row>
    <row r="6656" spans="1:12" x14ac:dyDescent="0.25">
      <c r="A6656" t="s">
        <v>737</v>
      </c>
      <c r="B6656">
        <v>2023</v>
      </c>
      <c r="C6656" t="s">
        <v>701</v>
      </c>
      <c r="D6656">
        <v>3.2595000000000001</v>
      </c>
      <c r="E6656">
        <v>3.2595000000000001</v>
      </c>
      <c r="F6656">
        <v>3.2595000000000001</v>
      </c>
      <c r="G6656">
        <v>3.1038000000000001</v>
      </c>
      <c r="H6656">
        <v>3.2595000000000001</v>
      </c>
      <c r="I6656">
        <v>3.1038000000000001</v>
      </c>
      <c r="J6656">
        <v>3.2595000000000001</v>
      </c>
      <c r="K6656">
        <v>3.2595000000000001</v>
      </c>
      <c r="L6656">
        <v>3.1038000000000001</v>
      </c>
    </row>
    <row r="6657" spans="1:12" x14ac:dyDescent="0.25">
      <c r="A6657" t="s">
        <v>737</v>
      </c>
      <c r="B6657">
        <v>2023</v>
      </c>
      <c r="C6657" t="s">
        <v>698</v>
      </c>
      <c r="D6657">
        <v>1.4174</v>
      </c>
      <c r="E6657">
        <v>1.4174</v>
      </c>
      <c r="F6657">
        <v>1.2655000000000001</v>
      </c>
      <c r="G6657">
        <v>1.3333999999999999</v>
      </c>
      <c r="H6657">
        <v>1.2655000000000001</v>
      </c>
      <c r="I6657">
        <v>1.2034</v>
      </c>
      <c r="J6657">
        <v>1.4174</v>
      </c>
      <c r="K6657">
        <v>1.2655000000000001</v>
      </c>
      <c r="L6657">
        <v>1.2034</v>
      </c>
    </row>
    <row r="6658" spans="1:12" x14ac:dyDescent="0.25">
      <c r="A6658" t="s">
        <v>737</v>
      </c>
      <c r="B6658">
        <v>2023</v>
      </c>
      <c r="C6658" t="s">
        <v>697</v>
      </c>
      <c r="D6658">
        <v>7.9607999999999999</v>
      </c>
      <c r="E6658">
        <v>7.6082999999999998</v>
      </c>
      <c r="F6658">
        <v>7.0824999999999996</v>
      </c>
      <c r="G6658">
        <v>7.5077999999999996</v>
      </c>
      <c r="H6658">
        <v>6.8513000000000002</v>
      </c>
      <c r="I6658">
        <v>6.7531999999999996</v>
      </c>
      <c r="J6658">
        <v>7.6820000000000004</v>
      </c>
      <c r="K6658">
        <v>6.6798000000000002</v>
      </c>
      <c r="L6658">
        <v>6.3695000000000004</v>
      </c>
    </row>
    <row r="6659" spans="1:12" x14ac:dyDescent="0.25">
      <c r="A6659" t="s">
        <v>738</v>
      </c>
      <c r="B6659">
        <v>2023</v>
      </c>
      <c r="C6659" t="s">
        <v>698</v>
      </c>
      <c r="D6659">
        <v>0.10589999999999999</v>
      </c>
      <c r="E6659">
        <v>0.10589999999999999</v>
      </c>
      <c r="F6659">
        <v>9.3100000000000002E-2</v>
      </c>
      <c r="G6659">
        <v>9.9900000000000003E-2</v>
      </c>
      <c r="H6659">
        <v>9.3100000000000002E-2</v>
      </c>
      <c r="I6659">
        <v>8.8900000000000007E-2</v>
      </c>
      <c r="J6659">
        <v>0.10589999999999999</v>
      </c>
      <c r="K6659">
        <v>9.3100000000000002E-2</v>
      </c>
      <c r="L6659">
        <v>8.8900000000000007E-2</v>
      </c>
    </row>
    <row r="6660" spans="1:12" x14ac:dyDescent="0.25">
      <c r="A6660" t="s">
        <v>738</v>
      </c>
      <c r="B6660">
        <v>2023</v>
      </c>
      <c r="C6660" t="s">
        <v>700</v>
      </c>
      <c r="D6660">
        <v>0.14299999999999999</v>
      </c>
      <c r="E6660">
        <v>0.1232</v>
      </c>
      <c r="F6660">
        <v>0.12230000000000001</v>
      </c>
      <c r="G6660">
        <v>0.13420000000000001</v>
      </c>
      <c r="H6660">
        <v>0.1094</v>
      </c>
      <c r="I6660">
        <v>0.1168</v>
      </c>
      <c r="J6660">
        <v>0.1273</v>
      </c>
      <c r="K6660">
        <v>9.98E-2</v>
      </c>
      <c r="L6660">
        <v>9.5299999999999996E-2</v>
      </c>
    </row>
    <row r="6661" spans="1:12" x14ac:dyDescent="0.25">
      <c r="A6661" t="s">
        <v>738</v>
      </c>
      <c r="B6661">
        <v>2023</v>
      </c>
      <c r="C6661" t="s">
        <v>701</v>
      </c>
      <c r="D6661">
        <v>0.2137</v>
      </c>
      <c r="E6661">
        <v>0.2137</v>
      </c>
      <c r="F6661">
        <v>0.2137</v>
      </c>
      <c r="G6661">
        <v>0.2036</v>
      </c>
      <c r="H6661">
        <v>0.2137</v>
      </c>
      <c r="I6661">
        <v>0.2036</v>
      </c>
      <c r="J6661">
        <v>0.2137</v>
      </c>
      <c r="K6661">
        <v>0.2137</v>
      </c>
      <c r="L6661">
        <v>0.2036</v>
      </c>
    </row>
    <row r="6662" spans="1:12" x14ac:dyDescent="0.25">
      <c r="A6662" t="s">
        <v>738</v>
      </c>
      <c r="B6662">
        <v>2023</v>
      </c>
      <c r="C6662" t="s">
        <v>702</v>
      </c>
      <c r="D6662">
        <v>2.3400000000000001E-2</v>
      </c>
      <c r="E6662">
        <v>2.3400000000000001E-2</v>
      </c>
      <c r="F6662">
        <v>8.8000000000000005E-3</v>
      </c>
      <c r="G6662">
        <v>2.1100000000000001E-2</v>
      </c>
      <c r="H6662">
        <v>8.8000000000000005E-3</v>
      </c>
      <c r="I6662">
        <v>8.6E-3</v>
      </c>
      <c r="J6662">
        <v>2.3400000000000001E-2</v>
      </c>
      <c r="K6662">
        <v>8.8000000000000005E-3</v>
      </c>
      <c r="L6662">
        <v>8.6E-3</v>
      </c>
    </row>
    <row r="6663" spans="1:12" x14ac:dyDescent="0.25">
      <c r="A6663" t="s">
        <v>738</v>
      </c>
      <c r="B6663">
        <v>2023</v>
      </c>
      <c r="C6663" t="s">
        <v>703</v>
      </c>
      <c r="D6663">
        <v>4.4999999999999997E-3</v>
      </c>
      <c r="E6663">
        <v>4.4999999999999997E-3</v>
      </c>
      <c r="F6663">
        <v>4.4999999999999997E-3</v>
      </c>
      <c r="G6663">
        <v>4.1000000000000003E-3</v>
      </c>
      <c r="H6663">
        <v>4.4999999999999997E-3</v>
      </c>
      <c r="I6663">
        <v>4.1000000000000003E-3</v>
      </c>
      <c r="J6663">
        <v>4.4999999999999997E-3</v>
      </c>
      <c r="K6663">
        <v>4.4999999999999997E-3</v>
      </c>
      <c r="L6663">
        <v>4.1000000000000003E-3</v>
      </c>
    </row>
    <row r="6664" spans="1:12" x14ac:dyDescent="0.25">
      <c r="A6664" t="s">
        <v>738</v>
      </c>
      <c r="B6664">
        <v>2023</v>
      </c>
      <c r="C6664" t="s">
        <v>697</v>
      </c>
      <c r="D6664">
        <v>0.50380000000000003</v>
      </c>
      <c r="E6664">
        <v>0.48399999999999999</v>
      </c>
      <c r="F6664">
        <v>0.45029999999999998</v>
      </c>
      <c r="G6664">
        <v>0.47560000000000002</v>
      </c>
      <c r="H6664">
        <v>0.43730000000000002</v>
      </c>
      <c r="I6664">
        <v>0.42959999999999998</v>
      </c>
      <c r="J6664">
        <v>0.48809999999999998</v>
      </c>
      <c r="K6664">
        <v>0.42770000000000002</v>
      </c>
      <c r="L6664">
        <v>0.40810000000000002</v>
      </c>
    </row>
    <row r="6665" spans="1:12" x14ac:dyDescent="0.25">
      <c r="A6665" t="s">
        <v>738</v>
      </c>
      <c r="B6665">
        <v>2023</v>
      </c>
      <c r="C6665" t="s">
        <v>699</v>
      </c>
      <c r="D6665">
        <v>1.32E-2</v>
      </c>
      <c r="E6665">
        <v>1.32E-2</v>
      </c>
      <c r="F6665">
        <v>7.7000000000000002E-3</v>
      </c>
      <c r="G6665">
        <v>1.2800000000000001E-2</v>
      </c>
      <c r="H6665">
        <v>7.7000000000000002E-3</v>
      </c>
      <c r="I6665">
        <v>7.7000000000000002E-3</v>
      </c>
      <c r="J6665">
        <v>1.32E-2</v>
      </c>
      <c r="K6665">
        <v>7.7000000000000002E-3</v>
      </c>
      <c r="L6665">
        <v>7.7000000000000002E-3</v>
      </c>
    </row>
    <row r="6666" spans="1:12" x14ac:dyDescent="0.25">
      <c r="A6666" t="s">
        <v>739</v>
      </c>
      <c r="B6666">
        <v>2023</v>
      </c>
      <c r="C6666" t="s">
        <v>697</v>
      </c>
      <c r="D6666">
        <v>8.3436000000000003</v>
      </c>
      <c r="E6666">
        <v>7.976</v>
      </c>
      <c r="F6666">
        <v>7.4077000000000002</v>
      </c>
      <c r="G6666">
        <v>7.8666999999999998</v>
      </c>
      <c r="H6666">
        <v>7.1666999999999996</v>
      </c>
      <c r="I6666">
        <v>7.0627000000000004</v>
      </c>
      <c r="J6666">
        <v>8.0527999999999995</v>
      </c>
      <c r="K6666">
        <v>6.9878</v>
      </c>
      <c r="L6666">
        <v>6.6626000000000003</v>
      </c>
    </row>
    <row r="6667" spans="1:12" x14ac:dyDescent="0.25">
      <c r="A6667" t="s">
        <v>739</v>
      </c>
      <c r="B6667">
        <v>2023</v>
      </c>
      <c r="C6667" t="s">
        <v>700</v>
      </c>
      <c r="D6667">
        <v>2.6594000000000002</v>
      </c>
      <c r="E6667">
        <v>2.2917999999999998</v>
      </c>
      <c r="F6667">
        <v>2.2757000000000001</v>
      </c>
      <c r="G6667">
        <v>2.4967000000000001</v>
      </c>
      <c r="H6667">
        <v>2.0347</v>
      </c>
      <c r="I6667">
        <v>2.1722999999999999</v>
      </c>
      <c r="J6667">
        <v>2.3687</v>
      </c>
      <c r="K6667">
        <v>1.8557999999999999</v>
      </c>
      <c r="L6667">
        <v>1.7722</v>
      </c>
    </row>
    <row r="6668" spans="1:12" x14ac:dyDescent="0.25">
      <c r="A6668" t="s">
        <v>739</v>
      </c>
      <c r="B6668">
        <v>2023</v>
      </c>
      <c r="C6668" t="s">
        <v>703</v>
      </c>
      <c r="D6668">
        <v>8.4099999999999994E-2</v>
      </c>
      <c r="E6668">
        <v>8.4099999999999994E-2</v>
      </c>
      <c r="F6668">
        <v>8.4099999999999994E-2</v>
      </c>
      <c r="G6668">
        <v>7.5700000000000003E-2</v>
      </c>
      <c r="H6668">
        <v>8.4099999999999994E-2</v>
      </c>
      <c r="I6668">
        <v>7.5700000000000003E-2</v>
      </c>
      <c r="J6668">
        <v>8.4099999999999994E-2</v>
      </c>
      <c r="K6668">
        <v>8.4099999999999994E-2</v>
      </c>
      <c r="L6668">
        <v>7.5700000000000003E-2</v>
      </c>
    </row>
    <row r="6669" spans="1:12" x14ac:dyDescent="0.25">
      <c r="A6669" t="s">
        <v>739</v>
      </c>
      <c r="B6669">
        <v>2023</v>
      </c>
      <c r="C6669" t="s">
        <v>702</v>
      </c>
      <c r="D6669">
        <v>0.43540000000000001</v>
      </c>
      <c r="E6669">
        <v>0.43540000000000001</v>
      </c>
      <c r="F6669">
        <v>0.16439999999999999</v>
      </c>
      <c r="G6669">
        <v>0.39179999999999998</v>
      </c>
      <c r="H6669">
        <v>0.16439999999999999</v>
      </c>
      <c r="I6669">
        <v>0.16</v>
      </c>
      <c r="J6669">
        <v>0.43540000000000001</v>
      </c>
      <c r="K6669">
        <v>0.16439999999999999</v>
      </c>
      <c r="L6669">
        <v>0.16</v>
      </c>
    </row>
    <row r="6670" spans="1:12" x14ac:dyDescent="0.25">
      <c r="A6670" t="s">
        <v>739</v>
      </c>
      <c r="B6670">
        <v>2023</v>
      </c>
      <c r="C6670" t="s">
        <v>701</v>
      </c>
      <c r="D6670">
        <v>3.3178999999999998</v>
      </c>
      <c r="E6670">
        <v>3.3178999999999998</v>
      </c>
      <c r="F6670">
        <v>3.3178999999999998</v>
      </c>
      <c r="G6670">
        <v>3.1574</v>
      </c>
      <c r="H6670">
        <v>3.3178999999999998</v>
      </c>
      <c r="I6670">
        <v>3.1574</v>
      </c>
      <c r="J6670">
        <v>3.3178999999999998</v>
      </c>
      <c r="K6670">
        <v>3.3178999999999998</v>
      </c>
      <c r="L6670">
        <v>3.1574</v>
      </c>
    </row>
    <row r="6671" spans="1:12" x14ac:dyDescent="0.25">
      <c r="A6671" t="s">
        <v>739</v>
      </c>
      <c r="B6671">
        <v>2023</v>
      </c>
      <c r="C6671" t="s">
        <v>698</v>
      </c>
      <c r="D6671">
        <v>1.6012</v>
      </c>
      <c r="E6671">
        <v>1.6012</v>
      </c>
      <c r="F6671">
        <v>1.4229000000000001</v>
      </c>
      <c r="G6671">
        <v>1.5072000000000001</v>
      </c>
      <c r="H6671">
        <v>1.4229000000000001</v>
      </c>
      <c r="I6671">
        <v>1.3546</v>
      </c>
      <c r="J6671">
        <v>1.6012</v>
      </c>
      <c r="K6671">
        <v>1.4229000000000001</v>
      </c>
      <c r="L6671">
        <v>1.3546</v>
      </c>
    </row>
    <row r="6672" spans="1:12" x14ac:dyDescent="0.25">
      <c r="A6672" t="s">
        <v>739</v>
      </c>
      <c r="B6672">
        <v>2023</v>
      </c>
      <c r="C6672" t="s">
        <v>699</v>
      </c>
      <c r="D6672">
        <v>0.24560000000000001</v>
      </c>
      <c r="E6672">
        <v>0.24560000000000001</v>
      </c>
      <c r="F6672">
        <v>0.14269999999999999</v>
      </c>
      <c r="G6672">
        <v>0.23780000000000001</v>
      </c>
      <c r="H6672">
        <v>0.14269999999999999</v>
      </c>
      <c r="I6672">
        <v>0.14269999999999999</v>
      </c>
      <c r="J6672">
        <v>0.24560000000000001</v>
      </c>
      <c r="K6672">
        <v>0.14269999999999999</v>
      </c>
      <c r="L6672">
        <v>0.14269999999999999</v>
      </c>
    </row>
    <row r="6673" spans="1:12" x14ac:dyDescent="0.25">
      <c r="A6673" t="s">
        <v>740</v>
      </c>
      <c r="B6673">
        <v>2023</v>
      </c>
      <c r="C6673" t="s">
        <v>702</v>
      </c>
      <c r="D6673">
        <v>0.14169999999999999</v>
      </c>
      <c r="E6673">
        <v>0.14169999999999999</v>
      </c>
      <c r="F6673">
        <v>5.3499999999999999E-2</v>
      </c>
      <c r="G6673">
        <v>0.12759999999999999</v>
      </c>
      <c r="H6673">
        <v>5.3499999999999999E-2</v>
      </c>
      <c r="I6673">
        <v>5.21E-2</v>
      </c>
      <c r="J6673">
        <v>0.14169999999999999</v>
      </c>
      <c r="K6673">
        <v>5.3499999999999999E-2</v>
      </c>
      <c r="L6673">
        <v>5.21E-2</v>
      </c>
    </row>
    <row r="6674" spans="1:12" x14ac:dyDescent="0.25">
      <c r="A6674" t="s">
        <v>740</v>
      </c>
      <c r="B6674">
        <v>2023</v>
      </c>
      <c r="C6674" t="s">
        <v>698</v>
      </c>
      <c r="D6674">
        <v>0.57820000000000005</v>
      </c>
      <c r="E6674">
        <v>0.57820000000000005</v>
      </c>
      <c r="F6674">
        <v>0.51100000000000001</v>
      </c>
      <c r="G6674">
        <v>0.54459999999999997</v>
      </c>
      <c r="H6674">
        <v>0.51100000000000001</v>
      </c>
      <c r="I6674">
        <v>0.48709999999999998</v>
      </c>
      <c r="J6674">
        <v>0.57820000000000005</v>
      </c>
      <c r="K6674">
        <v>0.51100000000000001</v>
      </c>
      <c r="L6674">
        <v>0.48709999999999998</v>
      </c>
    </row>
    <row r="6675" spans="1:12" x14ac:dyDescent="0.25">
      <c r="A6675" t="s">
        <v>740</v>
      </c>
      <c r="B6675">
        <v>2023</v>
      </c>
      <c r="C6675" t="s">
        <v>703</v>
      </c>
      <c r="D6675">
        <v>2.7400000000000001E-2</v>
      </c>
      <c r="E6675">
        <v>2.7400000000000001E-2</v>
      </c>
      <c r="F6675">
        <v>2.7400000000000001E-2</v>
      </c>
      <c r="G6675">
        <v>2.46E-2</v>
      </c>
      <c r="H6675">
        <v>2.7400000000000001E-2</v>
      </c>
      <c r="I6675">
        <v>2.46E-2</v>
      </c>
      <c r="J6675">
        <v>2.7400000000000001E-2</v>
      </c>
      <c r="K6675">
        <v>2.7400000000000001E-2</v>
      </c>
      <c r="L6675">
        <v>2.46E-2</v>
      </c>
    </row>
    <row r="6676" spans="1:12" x14ac:dyDescent="0.25">
      <c r="A6676" t="s">
        <v>740</v>
      </c>
      <c r="B6676">
        <v>2023</v>
      </c>
      <c r="C6676" t="s">
        <v>697</v>
      </c>
      <c r="D6676">
        <v>2.8304</v>
      </c>
      <c r="E6676">
        <v>2.7107000000000001</v>
      </c>
      <c r="F6676">
        <v>2.5165000000000002</v>
      </c>
      <c r="G6676">
        <v>2.6701999999999999</v>
      </c>
      <c r="H6676">
        <v>2.4380000000000002</v>
      </c>
      <c r="I6676">
        <v>2.4005999999999998</v>
      </c>
      <c r="J6676">
        <v>2.7357</v>
      </c>
      <c r="K6676">
        <v>2.3797999999999999</v>
      </c>
      <c r="L6676">
        <v>2.2703000000000002</v>
      </c>
    </row>
    <row r="6677" spans="1:12" x14ac:dyDescent="0.25">
      <c r="A6677" t="s">
        <v>740</v>
      </c>
      <c r="B6677">
        <v>2023</v>
      </c>
      <c r="C6677" t="s">
        <v>699</v>
      </c>
      <c r="D6677">
        <v>0.08</v>
      </c>
      <c r="E6677">
        <v>0.08</v>
      </c>
      <c r="F6677">
        <v>4.65E-2</v>
      </c>
      <c r="G6677">
        <v>7.7399999999999997E-2</v>
      </c>
      <c r="H6677">
        <v>4.65E-2</v>
      </c>
      <c r="I6677">
        <v>4.65E-2</v>
      </c>
      <c r="J6677">
        <v>0.08</v>
      </c>
      <c r="K6677">
        <v>4.65E-2</v>
      </c>
      <c r="L6677">
        <v>4.65E-2</v>
      </c>
    </row>
    <row r="6678" spans="1:12" x14ac:dyDescent="0.25">
      <c r="A6678" t="s">
        <v>740</v>
      </c>
      <c r="B6678">
        <v>2023</v>
      </c>
      <c r="C6678" t="s">
        <v>701</v>
      </c>
      <c r="D6678">
        <v>1.1373</v>
      </c>
      <c r="E6678">
        <v>1.1373</v>
      </c>
      <c r="F6678">
        <v>1.1373</v>
      </c>
      <c r="G6678">
        <v>1.0831</v>
      </c>
      <c r="H6678">
        <v>1.1373</v>
      </c>
      <c r="I6678">
        <v>1.0831</v>
      </c>
      <c r="J6678">
        <v>1.1373</v>
      </c>
      <c r="K6678">
        <v>1.1373</v>
      </c>
      <c r="L6678">
        <v>1.0831</v>
      </c>
    </row>
    <row r="6679" spans="1:12" x14ac:dyDescent="0.25">
      <c r="A6679" t="s">
        <v>740</v>
      </c>
      <c r="B6679">
        <v>2023</v>
      </c>
      <c r="C6679" t="s">
        <v>700</v>
      </c>
      <c r="D6679">
        <v>0.86580000000000001</v>
      </c>
      <c r="E6679">
        <v>0.74619999999999997</v>
      </c>
      <c r="F6679">
        <v>0.7409</v>
      </c>
      <c r="G6679">
        <v>0.81289999999999996</v>
      </c>
      <c r="H6679">
        <v>0.66239999999999999</v>
      </c>
      <c r="I6679">
        <v>0.70720000000000005</v>
      </c>
      <c r="J6679">
        <v>0.7712</v>
      </c>
      <c r="K6679">
        <v>0.60419999999999996</v>
      </c>
      <c r="L6679">
        <v>0.57699999999999996</v>
      </c>
    </row>
    <row r="6680" spans="1:12" x14ac:dyDescent="0.25">
      <c r="A6680" t="s">
        <v>741</v>
      </c>
      <c r="B6680">
        <v>2023</v>
      </c>
      <c r="C6680" t="s">
        <v>700</v>
      </c>
      <c r="D6680">
        <v>1.0115000000000001</v>
      </c>
      <c r="E6680">
        <v>0.87170000000000003</v>
      </c>
      <c r="F6680">
        <v>0.86560000000000004</v>
      </c>
      <c r="G6680">
        <v>0.94969999999999999</v>
      </c>
      <c r="H6680">
        <v>0.77390000000000003</v>
      </c>
      <c r="I6680">
        <v>0.82630000000000003</v>
      </c>
      <c r="J6680">
        <v>0.90100000000000002</v>
      </c>
      <c r="K6680">
        <v>0.70589999999999997</v>
      </c>
      <c r="L6680">
        <v>0.67410000000000003</v>
      </c>
    </row>
    <row r="6681" spans="1:12" x14ac:dyDescent="0.25">
      <c r="A6681" t="s">
        <v>741</v>
      </c>
      <c r="B6681">
        <v>2023</v>
      </c>
      <c r="C6681" t="s">
        <v>697</v>
      </c>
      <c r="D6681">
        <v>2.9129</v>
      </c>
      <c r="E6681">
        <v>2.7730999999999999</v>
      </c>
      <c r="F6681">
        <v>2.5783</v>
      </c>
      <c r="G6681">
        <v>2.7448000000000001</v>
      </c>
      <c r="H6681">
        <v>2.4866000000000001</v>
      </c>
      <c r="I6681">
        <v>2.4573</v>
      </c>
      <c r="J6681">
        <v>2.8024</v>
      </c>
      <c r="K6681">
        <v>2.4186000000000001</v>
      </c>
      <c r="L6681">
        <v>2.3050999999999999</v>
      </c>
    </row>
    <row r="6682" spans="1:12" x14ac:dyDescent="0.25">
      <c r="A6682" t="s">
        <v>741</v>
      </c>
      <c r="B6682">
        <v>2023</v>
      </c>
      <c r="C6682" t="s">
        <v>699</v>
      </c>
      <c r="D6682">
        <v>9.3399999999999997E-2</v>
      </c>
      <c r="E6682">
        <v>9.3399999999999997E-2</v>
      </c>
      <c r="F6682">
        <v>5.4300000000000001E-2</v>
      </c>
      <c r="G6682">
        <v>9.0499999999999997E-2</v>
      </c>
      <c r="H6682">
        <v>5.4300000000000001E-2</v>
      </c>
      <c r="I6682">
        <v>5.4300000000000001E-2</v>
      </c>
      <c r="J6682">
        <v>9.3399999999999997E-2</v>
      </c>
      <c r="K6682">
        <v>5.4300000000000001E-2</v>
      </c>
      <c r="L6682">
        <v>5.4300000000000001E-2</v>
      </c>
    </row>
    <row r="6683" spans="1:12" x14ac:dyDescent="0.25">
      <c r="A6683" t="s">
        <v>741</v>
      </c>
      <c r="B6683">
        <v>2023</v>
      </c>
      <c r="C6683" t="s">
        <v>698</v>
      </c>
      <c r="D6683">
        <v>0.47720000000000001</v>
      </c>
      <c r="E6683">
        <v>0.47720000000000001</v>
      </c>
      <c r="F6683">
        <v>0.43070000000000003</v>
      </c>
      <c r="G6683">
        <v>0.44829999999999998</v>
      </c>
      <c r="H6683">
        <v>0.43070000000000003</v>
      </c>
      <c r="I6683">
        <v>0.40849999999999997</v>
      </c>
      <c r="J6683">
        <v>0.47720000000000001</v>
      </c>
      <c r="K6683">
        <v>0.43070000000000003</v>
      </c>
      <c r="L6683">
        <v>0.40849999999999997</v>
      </c>
    </row>
    <row r="6684" spans="1:12" x14ac:dyDescent="0.25">
      <c r="A6684" t="s">
        <v>741</v>
      </c>
      <c r="B6684">
        <v>2023</v>
      </c>
      <c r="C6684" t="s">
        <v>701</v>
      </c>
      <c r="D6684">
        <v>1.1332</v>
      </c>
      <c r="E6684">
        <v>1.1332</v>
      </c>
      <c r="F6684">
        <v>1.1332</v>
      </c>
      <c r="G6684">
        <v>1.0785</v>
      </c>
      <c r="H6684">
        <v>1.1332</v>
      </c>
      <c r="I6684">
        <v>1.0785</v>
      </c>
      <c r="J6684">
        <v>1.1332</v>
      </c>
      <c r="K6684">
        <v>1.1332</v>
      </c>
      <c r="L6684">
        <v>1.0785</v>
      </c>
    </row>
    <row r="6685" spans="1:12" x14ac:dyDescent="0.25">
      <c r="A6685" t="s">
        <v>741</v>
      </c>
      <c r="B6685">
        <v>2023</v>
      </c>
      <c r="C6685" t="s">
        <v>702</v>
      </c>
      <c r="D6685">
        <v>0.1656</v>
      </c>
      <c r="E6685">
        <v>0.1656</v>
      </c>
      <c r="F6685">
        <v>6.25E-2</v>
      </c>
      <c r="G6685">
        <v>0.14899999999999999</v>
      </c>
      <c r="H6685">
        <v>6.25E-2</v>
      </c>
      <c r="I6685">
        <v>6.0900000000000003E-2</v>
      </c>
      <c r="J6685">
        <v>0.1656</v>
      </c>
      <c r="K6685">
        <v>6.25E-2</v>
      </c>
      <c r="L6685">
        <v>6.0900000000000003E-2</v>
      </c>
    </row>
    <row r="6686" spans="1:12" x14ac:dyDescent="0.25">
      <c r="A6686" t="s">
        <v>741</v>
      </c>
      <c r="B6686">
        <v>2023</v>
      </c>
      <c r="C6686" t="s">
        <v>703</v>
      </c>
      <c r="D6686">
        <v>3.2000000000000001E-2</v>
      </c>
      <c r="E6686">
        <v>3.2000000000000001E-2</v>
      </c>
      <c r="F6686">
        <v>3.2000000000000001E-2</v>
      </c>
      <c r="G6686">
        <v>2.8799999999999999E-2</v>
      </c>
      <c r="H6686">
        <v>3.2000000000000001E-2</v>
      </c>
      <c r="I6686">
        <v>2.8799999999999999E-2</v>
      </c>
      <c r="J6686">
        <v>3.2000000000000001E-2</v>
      </c>
      <c r="K6686">
        <v>3.2000000000000001E-2</v>
      </c>
      <c r="L6686">
        <v>2.8799999999999999E-2</v>
      </c>
    </row>
    <row r="6687" spans="1:12" x14ac:dyDescent="0.25">
      <c r="A6687" t="s">
        <v>742</v>
      </c>
      <c r="B6687">
        <v>2023</v>
      </c>
      <c r="C6687" t="s">
        <v>701</v>
      </c>
      <c r="D6687">
        <v>3.0194000000000001</v>
      </c>
      <c r="E6687">
        <v>3.0194000000000001</v>
      </c>
      <c r="F6687">
        <v>3.0194000000000001</v>
      </c>
      <c r="G6687">
        <v>2.8792</v>
      </c>
      <c r="H6687">
        <v>3.0194000000000001</v>
      </c>
      <c r="I6687">
        <v>2.8792</v>
      </c>
      <c r="J6687">
        <v>3.0194000000000001</v>
      </c>
      <c r="K6687">
        <v>3.0194000000000001</v>
      </c>
      <c r="L6687">
        <v>2.8792</v>
      </c>
    </row>
    <row r="6688" spans="1:12" x14ac:dyDescent="0.25">
      <c r="A6688" t="s">
        <v>742</v>
      </c>
      <c r="B6688">
        <v>2023</v>
      </c>
      <c r="C6688" t="s">
        <v>697</v>
      </c>
      <c r="D6688">
        <v>8.2186000000000003</v>
      </c>
      <c r="E6688">
        <v>7.8137999999999996</v>
      </c>
      <c r="F6688">
        <v>7.2420999999999998</v>
      </c>
      <c r="G6688">
        <v>7.7473999999999998</v>
      </c>
      <c r="H6688">
        <v>6.9767000000000001</v>
      </c>
      <c r="I6688">
        <v>6.9084000000000003</v>
      </c>
      <c r="J6688">
        <v>7.8983999999999996</v>
      </c>
      <c r="K6688">
        <v>6.7797000000000001</v>
      </c>
      <c r="L6688">
        <v>6.4678000000000004</v>
      </c>
    </row>
    <row r="6689" spans="1:12" x14ac:dyDescent="0.25">
      <c r="A6689" t="s">
        <v>742</v>
      </c>
      <c r="B6689">
        <v>2023</v>
      </c>
      <c r="C6689" t="s">
        <v>699</v>
      </c>
      <c r="D6689">
        <v>0.27050000000000002</v>
      </c>
      <c r="E6689">
        <v>0.27050000000000002</v>
      </c>
      <c r="F6689">
        <v>0.15709999999999999</v>
      </c>
      <c r="G6689">
        <v>0.26190000000000002</v>
      </c>
      <c r="H6689">
        <v>0.15709999999999999</v>
      </c>
      <c r="I6689">
        <v>0.15709999999999999</v>
      </c>
      <c r="J6689">
        <v>0.27050000000000002</v>
      </c>
      <c r="K6689">
        <v>0.15709999999999999</v>
      </c>
      <c r="L6689">
        <v>0.15709999999999999</v>
      </c>
    </row>
    <row r="6690" spans="1:12" x14ac:dyDescent="0.25">
      <c r="A6690" t="s">
        <v>742</v>
      </c>
      <c r="B6690">
        <v>2023</v>
      </c>
      <c r="C6690" t="s">
        <v>702</v>
      </c>
      <c r="D6690">
        <v>0.47949999999999998</v>
      </c>
      <c r="E6690">
        <v>0.47949999999999998</v>
      </c>
      <c r="F6690">
        <v>0.18110000000000001</v>
      </c>
      <c r="G6690">
        <v>0.43149999999999999</v>
      </c>
      <c r="H6690">
        <v>0.18110000000000001</v>
      </c>
      <c r="I6690">
        <v>0.1762</v>
      </c>
      <c r="J6690">
        <v>0.47949999999999998</v>
      </c>
      <c r="K6690">
        <v>0.18110000000000001</v>
      </c>
      <c r="L6690">
        <v>0.1762</v>
      </c>
    </row>
    <row r="6691" spans="1:12" x14ac:dyDescent="0.25">
      <c r="A6691" t="s">
        <v>742</v>
      </c>
      <c r="B6691">
        <v>2023</v>
      </c>
      <c r="C6691" t="s">
        <v>700</v>
      </c>
      <c r="D6691">
        <v>2.9287999999999998</v>
      </c>
      <c r="E6691">
        <v>2.524</v>
      </c>
      <c r="F6691">
        <v>2.5063</v>
      </c>
      <c r="G6691">
        <v>2.7496999999999998</v>
      </c>
      <c r="H6691">
        <v>2.2408000000000001</v>
      </c>
      <c r="I6691">
        <v>2.3923999999999999</v>
      </c>
      <c r="J6691">
        <v>2.6086</v>
      </c>
      <c r="K6691">
        <v>2.0438000000000001</v>
      </c>
      <c r="L6691">
        <v>1.9518</v>
      </c>
    </row>
    <row r="6692" spans="1:12" x14ac:dyDescent="0.25">
      <c r="A6692" t="s">
        <v>742</v>
      </c>
      <c r="B6692">
        <v>2023</v>
      </c>
      <c r="C6692" t="s">
        <v>698</v>
      </c>
      <c r="D6692">
        <v>1.4277</v>
      </c>
      <c r="E6692">
        <v>1.4277</v>
      </c>
      <c r="F6692">
        <v>1.2856000000000001</v>
      </c>
      <c r="G6692">
        <v>1.3416999999999999</v>
      </c>
      <c r="H6692">
        <v>1.2856000000000001</v>
      </c>
      <c r="I6692">
        <v>1.2201</v>
      </c>
      <c r="J6692">
        <v>1.4277</v>
      </c>
      <c r="K6692">
        <v>1.2856000000000001</v>
      </c>
      <c r="L6692">
        <v>1.2201</v>
      </c>
    </row>
    <row r="6693" spans="1:12" x14ac:dyDescent="0.25">
      <c r="A6693" t="s">
        <v>742</v>
      </c>
      <c r="B6693">
        <v>2023</v>
      </c>
      <c r="C6693" t="s">
        <v>703</v>
      </c>
      <c r="D6693">
        <v>9.2600000000000002E-2</v>
      </c>
      <c r="E6693">
        <v>9.2600000000000002E-2</v>
      </c>
      <c r="F6693">
        <v>9.2600000000000002E-2</v>
      </c>
      <c r="G6693">
        <v>8.3400000000000002E-2</v>
      </c>
      <c r="H6693">
        <v>9.2600000000000002E-2</v>
      </c>
      <c r="I6693">
        <v>8.3400000000000002E-2</v>
      </c>
      <c r="J6693">
        <v>9.2600000000000002E-2</v>
      </c>
      <c r="K6693">
        <v>9.2600000000000002E-2</v>
      </c>
      <c r="L6693">
        <v>8.3400000000000002E-2</v>
      </c>
    </row>
    <row r="6694" spans="1:12" x14ac:dyDescent="0.25">
      <c r="A6694" t="s">
        <v>743</v>
      </c>
      <c r="B6694">
        <v>2023</v>
      </c>
      <c r="C6694" t="s">
        <v>698</v>
      </c>
      <c r="D6694">
        <v>0.1227</v>
      </c>
      <c r="E6694">
        <v>0.1227</v>
      </c>
      <c r="F6694">
        <v>0.1109</v>
      </c>
      <c r="G6694">
        <v>0.1153</v>
      </c>
      <c r="H6694">
        <v>0.1109</v>
      </c>
      <c r="I6694">
        <v>0.1051</v>
      </c>
      <c r="J6694">
        <v>0.1227</v>
      </c>
      <c r="K6694">
        <v>0.1109</v>
      </c>
      <c r="L6694">
        <v>0.1051</v>
      </c>
    </row>
    <row r="6695" spans="1:12" x14ac:dyDescent="0.25">
      <c r="A6695" t="s">
        <v>743</v>
      </c>
      <c r="B6695">
        <v>2023</v>
      </c>
      <c r="C6695" t="s">
        <v>702</v>
      </c>
      <c r="D6695">
        <v>4.3400000000000001E-2</v>
      </c>
      <c r="E6695">
        <v>4.3400000000000001E-2</v>
      </c>
      <c r="F6695">
        <v>1.6400000000000001E-2</v>
      </c>
      <c r="G6695">
        <v>3.9E-2</v>
      </c>
      <c r="H6695">
        <v>1.6400000000000001E-2</v>
      </c>
      <c r="I6695">
        <v>1.5900000000000001E-2</v>
      </c>
      <c r="J6695">
        <v>4.3400000000000001E-2</v>
      </c>
      <c r="K6695">
        <v>1.6400000000000001E-2</v>
      </c>
      <c r="L6695">
        <v>1.5900000000000001E-2</v>
      </c>
    </row>
    <row r="6696" spans="1:12" x14ac:dyDescent="0.25">
      <c r="A6696" t="s">
        <v>743</v>
      </c>
      <c r="B6696">
        <v>2023</v>
      </c>
      <c r="C6696" t="s">
        <v>699</v>
      </c>
      <c r="D6696">
        <v>2.4500000000000001E-2</v>
      </c>
      <c r="E6696">
        <v>2.4500000000000001E-2</v>
      </c>
      <c r="F6696">
        <v>1.4200000000000001E-2</v>
      </c>
      <c r="G6696">
        <v>2.3699999999999999E-2</v>
      </c>
      <c r="H6696">
        <v>1.4200000000000001E-2</v>
      </c>
      <c r="I6696">
        <v>1.4200000000000001E-2</v>
      </c>
      <c r="J6696">
        <v>2.4500000000000001E-2</v>
      </c>
      <c r="K6696">
        <v>1.4200000000000001E-2</v>
      </c>
      <c r="L6696">
        <v>1.4200000000000001E-2</v>
      </c>
    </row>
    <row r="6697" spans="1:12" x14ac:dyDescent="0.25">
      <c r="A6697" t="s">
        <v>743</v>
      </c>
      <c r="B6697">
        <v>2023</v>
      </c>
      <c r="C6697" t="s">
        <v>700</v>
      </c>
      <c r="D6697">
        <v>0.26490000000000002</v>
      </c>
      <c r="E6697">
        <v>0.2283</v>
      </c>
      <c r="F6697">
        <v>0.22670000000000001</v>
      </c>
      <c r="G6697">
        <v>0.2487</v>
      </c>
      <c r="H6697">
        <v>0.20269999999999999</v>
      </c>
      <c r="I6697">
        <v>0.21640000000000001</v>
      </c>
      <c r="J6697">
        <v>0.2359</v>
      </c>
      <c r="K6697">
        <v>0.18479999999999999</v>
      </c>
      <c r="L6697">
        <v>0.17649999999999999</v>
      </c>
    </row>
    <row r="6698" spans="1:12" x14ac:dyDescent="0.25">
      <c r="A6698" t="s">
        <v>743</v>
      </c>
      <c r="B6698">
        <v>2023</v>
      </c>
      <c r="C6698" t="s">
        <v>701</v>
      </c>
      <c r="D6698">
        <v>0.26090000000000002</v>
      </c>
      <c r="E6698">
        <v>0.26090000000000002</v>
      </c>
      <c r="F6698">
        <v>0.26090000000000002</v>
      </c>
      <c r="G6698">
        <v>0.24859999999999999</v>
      </c>
      <c r="H6698">
        <v>0.26090000000000002</v>
      </c>
      <c r="I6698">
        <v>0.24859999999999999</v>
      </c>
      <c r="J6698">
        <v>0.26090000000000002</v>
      </c>
      <c r="K6698">
        <v>0.26090000000000002</v>
      </c>
      <c r="L6698">
        <v>0.24859999999999999</v>
      </c>
    </row>
    <row r="6699" spans="1:12" x14ac:dyDescent="0.25">
      <c r="A6699" t="s">
        <v>743</v>
      </c>
      <c r="B6699">
        <v>2023</v>
      </c>
      <c r="C6699" t="s">
        <v>697</v>
      </c>
      <c r="D6699">
        <v>0.72470000000000001</v>
      </c>
      <c r="E6699">
        <v>0.68799999999999994</v>
      </c>
      <c r="F6699">
        <v>0.63739999999999997</v>
      </c>
      <c r="G6699">
        <v>0.68279999999999996</v>
      </c>
      <c r="H6699">
        <v>0.61339999999999995</v>
      </c>
      <c r="I6699">
        <v>0.6079</v>
      </c>
      <c r="J6699">
        <v>0.69569999999999999</v>
      </c>
      <c r="K6699">
        <v>0.59560000000000002</v>
      </c>
      <c r="L6699">
        <v>0.56799999999999995</v>
      </c>
    </row>
    <row r="6700" spans="1:12" x14ac:dyDescent="0.25">
      <c r="A6700" t="s">
        <v>743</v>
      </c>
      <c r="B6700">
        <v>2023</v>
      </c>
      <c r="C6700" t="s">
        <v>703</v>
      </c>
      <c r="D6700">
        <v>8.3999999999999995E-3</v>
      </c>
      <c r="E6700">
        <v>8.3999999999999995E-3</v>
      </c>
      <c r="F6700">
        <v>8.3999999999999995E-3</v>
      </c>
      <c r="G6700">
        <v>7.4999999999999997E-3</v>
      </c>
      <c r="H6700">
        <v>8.3999999999999995E-3</v>
      </c>
      <c r="I6700">
        <v>7.4999999999999997E-3</v>
      </c>
      <c r="J6700">
        <v>8.3999999999999995E-3</v>
      </c>
      <c r="K6700">
        <v>8.3999999999999995E-3</v>
      </c>
      <c r="L6700">
        <v>7.4999999999999997E-3</v>
      </c>
    </row>
    <row r="6701" spans="1:12" x14ac:dyDescent="0.25">
      <c r="A6701" t="s">
        <v>744</v>
      </c>
      <c r="B6701">
        <v>2023</v>
      </c>
      <c r="C6701" t="s">
        <v>702</v>
      </c>
      <c r="D6701">
        <v>0.18440000000000001</v>
      </c>
      <c r="E6701">
        <v>0.18440000000000001</v>
      </c>
      <c r="F6701">
        <v>6.9599999999999995E-2</v>
      </c>
      <c r="G6701">
        <v>0.16600000000000001</v>
      </c>
      <c r="H6701">
        <v>6.9599999999999995E-2</v>
      </c>
      <c r="I6701">
        <v>6.7799999999999999E-2</v>
      </c>
      <c r="J6701">
        <v>0.18440000000000001</v>
      </c>
      <c r="K6701">
        <v>6.9599999999999995E-2</v>
      </c>
      <c r="L6701">
        <v>6.7799999999999999E-2</v>
      </c>
    </row>
    <row r="6702" spans="1:12" x14ac:dyDescent="0.25">
      <c r="A6702" t="s">
        <v>744</v>
      </c>
      <c r="B6702">
        <v>2023</v>
      </c>
      <c r="C6702" t="s">
        <v>701</v>
      </c>
      <c r="D6702">
        <v>1.5101</v>
      </c>
      <c r="E6702">
        <v>1.5101</v>
      </c>
      <c r="F6702">
        <v>1.5101</v>
      </c>
      <c r="G6702">
        <v>1.4382999999999999</v>
      </c>
      <c r="H6702">
        <v>1.5101</v>
      </c>
      <c r="I6702">
        <v>1.4382999999999999</v>
      </c>
      <c r="J6702">
        <v>1.5101</v>
      </c>
      <c r="K6702">
        <v>1.5101</v>
      </c>
      <c r="L6702">
        <v>1.4382999999999999</v>
      </c>
    </row>
    <row r="6703" spans="1:12" x14ac:dyDescent="0.25">
      <c r="A6703" t="s">
        <v>744</v>
      </c>
      <c r="B6703">
        <v>2023</v>
      </c>
      <c r="C6703" t="s">
        <v>703</v>
      </c>
      <c r="D6703">
        <v>3.56E-2</v>
      </c>
      <c r="E6703">
        <v>3.56E-2</v>
      </c>
      <c r="F6703">
        <v>3.56E-2</v>
      </c>
      <c r="G6703">
        <v>3.2099999999999997E-2</v>
      </c>
      <c r="H6703">
        <v>3.56E-2</v>
      </c>
      <c r="I6703">
        <v>3.2099999999999997E-2</v>
      </c>
      <c r="J6703">
        <v>3.56E-2</v>
      </c>
      <c r="K6703">
        <v>3.56E-2</v>
      </c>
      <c r="L6703">
        <v>3.2099999999999997E-2</v>
      </c>
    </row>
    <row r="6704" spans="1:12" x14ac:dyDescent="0.25">
      <c r="A6704" t="s">
        <v>744</v>
      </c>
      <c r="B6704">
        <v>2023</v>
      </c>
      <c r="C6704" t="s">
        <v>699</v>
      </c>
      <c r="D6704">
        <v>0.104</v>
      </c>
      <c r="E6704">
        <v>0.104</v>
      </c>
      <c r="F6704">
        <v>6.0400000000000002E-2</v>
      </c>
      <c r="G6704">
        <v>0.1007</v>
      </c>
      <c r="H6704">
        <v>6.0400000000000002E-2</v>
      </c>
      <c r="I6704">
        <v>6.0400000000000002E-2</v>
      </c>
      <c r="J6704">
        <v>0.104</v>
      </c>
      <c r="K6704">
        <v>6.0400000000000002E-2</v>
      </c>
      <c r="L6704">
        <v>6.0400000000000002E-2</v>
      </c>
    </row>
    <row r="6705" spans="1:12" x14ac:dyDescent="0.25">
      <c r="A6705" t="s">
        <v>744</v>
      </c>
      <c r="B6705">
        <v>2023</v>
      </c>
      <c r="C6705" t="s">
        <v>700</v>
      </c>
      <c r="D6705">
        <v>1.1264000000000001</v>
      </c>
      <c r="E6705">
        <v>0.97070000000000001</v>
      </c>
      <c r="F6705">
        <v>0.96389999999999998</v>
      </c>
      <c r="G6705">
        <v>1.0575000000000001</v>
      </c>
      <c r="H6705">
        <v>0.86180000000000001</v>
      </c>
      <c r="I6705">
        <v>0.92010000000000003</v>
      </c>
      <c r="J6705">
        <v>1.0033000000000001</v>
      </c>
      <c r="K6705">
        <v>0.78600000000000003</v>
      </c>
      <c r="L6705">
        <v>0.75060000000000004</v>
      </c>
    </row>
    <row r="6706" spans="1:12" x14ac:dyDescent="0.25">
      <c r="A6706" t="s">
        <v>744</v>
      </c>
      <c r="B6706">
        <v>2023</v>
      </c>
      <c r="C6706" t="s">
        <v>697</v>
      </c>
      <c r="D6706">
        <v>3.5969000000000002</v>
      </c>
      <c r="E6706">
        <v>3.4411999999999998</v>
      </c>
      <c r="F6706">
        <v>3.2073</v>
      </c>
      <c r="G6706">
        <v>3.3932000000000002</v>
      </c>
      <c r="H6706">
        <v>3.1052</v>
      </c>
      <c r="I6706">
        <v>3.0585</v>
      </c>
      <c r="J6706">
        <v>3.4737</v>
      </c>
      <c r="K6706">
        <v>3.0293999999999999</v>
      </c>
      <c r="L6706">
        <v>2.8889999999999998</v>
      </c>
    </row>
    <row r="6707" spans="1:12" x14ac:dyDescent="0.25">
      <c r="A6707" t="s">
        <v>744</v>
      </c>
      <c r="B6707">
        <v>2023</v>
      </c>
      <c r="C6707" t="s">
        <v>698</v>
      </c>
      <c r="D6707">
        <v>0.63629999999999998</v>
      </c>
      <c r="E6707">
        <v>0.63629999999999998</v>
      </c>
      <c r="F6707">
        <v>0.56759999999999999</v>
      </c>
      <c r="G6707">
        <v>0.59870000000000001</v>
      </c>
      <c r="H6707">
        <v>0.56759999999999999</v>
      </c>
      <c r="I6707">
        <v>0.53979999999999995</v>
      </c>
      <c r="J6707">
        <v>0.63629999999999998</v>
      </c>
      <c r="K6707">
        <v>0.56759999999999999</v>
      </c>
      <c r="L6707">
        <v>0.53979999999999995</v>
      </c>
    </row>
    <row r="6708" spans="1:12" x14ac:dyDescent="0.25">
      <c r="A6708" t="s">
        <v>745</v>
      </c>
      <c r="B6708">
        <v>2023</v>
      </c>
      <c r="C6708" t="s">
        <v>698</v>
      </c>
      <c r="D6708">
        <v>0.112</v>
      </c>
      <c r="E6708">
        <v>0.112</v>
      </c>
      <c r="F6708">
        <v>9.9500000000000005E-2</v>
      </c>
      <c r="G6708">
        <v>0.1055</v>
      </c>
      <c r="H6708">
        <v>9.9500000000000005E-2</v>
      </c>
      <c r="I6708">
        <v>9.4700000000000006E-2</v>
      </c>
      <c r="J6708">
        <v>0.112</v>
      </c>
      <c r="K6708">
        <v>9.9500000000000005E-2</v>
      </c>
      <c r="L6708">
        <v>9.4700000000000006E-2</v>
      </c>
    </row>
    <row r="6709" spans="1:12" x14ac:dyDescent="0.25">
      <c r="A6709" t="s">
        <v>745</v>
      </c>
      <c r="B6709">
        <v>2023</v>
      </c>
      <c r="C6709" t="s">
        <v>702</v>
      </c>
      <c r="D6709">
        <v>0.03</v>
      </c>
      <c r="E6709">
        <v>0.03</v>
      </c>
      <c r="F6709">
        <v>1.1299999999999999E-2</v>
      </c>
      <c r="G6709">
        <v>2.7E-2</v>
      </c>
      <c r="H6709">
        <v>1.1299999999999999E-2</v>
      </c>
      <c r="I6709">
        <v>1.0999999999999999E-2</v>
      </c>
      <c r="J6709">
        <v>0.03</v>
      </c>
      <c r="K6709">
        <v>1.1299999999999999E-2</v>
      </c>
      <c r="L6709">
        <v>1.0999999999999999E-2</v>
      </c>
    </row>
    <row r="6710" spans="1:12" x14ac:dyDescent="0.25">
      <c r="A6710" t="s">
        <v>745</v>
      </c>
      <c r="B6710">
        <v>2023</v>
      </c>
      <c r="C6710" t="s">
        <v>699</v>
      </c>
      <c r="D6710">
        <v>1.7000000000000001E-2</v>
      </c>
      <c r="E6710">
        <v>1.7000000000000001E-2</v>
      </c>
      <c r="F6710">
        <v>9.7999999999999997E-3</v>
      </c>
      <c r="G6710">
        <v>1.6400000000000001E-2</v>
      </c>
      <c r="H6710">
        <v>9.7999999999999997E-3</v>
      </c>
      <c r="I6710">
        <v>9.7999999999999997E-3</v>
      </c>
      <c r="J6710">
        <v>1.7000000000000001E-2</v>
      </c>
      <c r="K6710">
        <v>9.7999999999999997E-3</v>
      </c>
      <c r="L6710">
        <v>9.7999999999999997E-3</v>
      </c>
    </row>
    <row r="6711" spans="1:12" x14ac:dyDescent="0.25">
      <c r="A6711" t="s">
        <v>745</v>
      </c>
      <c r="B6711">
        <v>2023</v>
      </c>
      <c r="C6711" t="s">
        <v>697</v>
      </c>
      <c r="D6711">
        <v>0.59140000000000004</v>
      </c>
      <c r="E6711">
        <v>0.56599999999999995</v>
      </c>
      <c r="F6711">
        <v>0.52649999999999997</v>
      </c>
      <c r="G6711">
        <v>0.55769999999999997</v>
      </c>
      <c r="H6711">
        <v>0.50990000000000002</v>
      </c>
      <c r="I6711">
        <v>0.502</v>
      </c>
      <c r="J6711">
        <v>0.57130000000000003</v>
      </c>
      <c r="K6711">
        <v>0.4975</v>
      </c>
      <c r="L6711">
        <v>0.47439999999999999</v>
      </c>
    </row>
    <row r="6712" spans="1:12" x14ac:dyDescent="0.25">
      <c r="A6712" t="s">
        <v>745</v>
      </c>
      <c r="B6712">
        <v>2023</v>
      </c>
      <c r="C6712" t="s">
        <v>700</v>
      </c>
      <c r="D6712">
        <v>0.1835</v>
      </c>
      <c r="E6712">
        <v>0.15820000000000001</v>
      </c>
      <c r="F6712">
        <v>0.15709999999999999</v>
      </c>
      <c r="G6712">
        <v>0.17230000000000001</v>
      </c>
      <c r="H6712">
        <v>0.1404</v>
      </c>
      <c r="I6712">
        <v>0.14990000000000001</v>
      </c>
      <c r="J6712">
        <v>0.16350000000000001</v>
      </c>
      <c r="K6712">
        <v>0.12809999999999999</v>
      </c>
      <c r="L6712">
        <v>0.12230000000000001</v>
      </c>
    </row>
    <row r="6713" spans="1:12" x14ac:dyDescent="0.25">
      <c r="A6713" t="s">
        <v>745</v>
      </c>
      <c r="B6713">
        <v>2023</v>
      </c>
      <c r="C6713" t="s">
        <v>703</v>
      </c>
      <c r="D6713">
        <v>5.7999999999999996E-3</v>
      </c>
      <c r="E6713">
        <v>5.7999999999999996E-3</v>
      </c>
      <c r="F6713">
        <v>5.7999999999999996E-3</v>
      </c>
      <c r="G6713">
        <v>5.1999999999999998E-3</v>
      </c>
      <c r="H6713">
        <v>5.7999999999999996E-3</v>
      </c>
      <c r="I6713">
        <v>5.1999999999999998E-3</v>
      </c>
      <c r="J6713">
        <v>5.7999999999999996E-3</v>
      </c>
      <c r="K6713">
        <v>5.7999999999999996E-3</v>
      </c>
      <c r="L6713">
        <v>5.1999999999999998E-3</v>
      </c>
    </row>
    <row r="6714" spans="1:12" x14ac:dyDescent="0.25">
      <c r="A6714" t="s">
        <v>745</v>
      </c>
      <c r="B6714">
        <v>2023</v>
      </c>
      <c r="C6714" t="s">
        <v>701</v>
      </c>
      <c r="D6714">
        <v>0.24299999999999999</v>
      </c>
      <c r="E6714">
        <v>0.24299999999999999</v>
      </c>
      <c r="F6714">
        <v>0.24299999999999999</v>
      </c>
      <c r="G6714">
        <v>0.23130000000000001</v>
      </c>
      <c r="H6714">
        <v>0.24299999999999999</v>
      </c>
      <c r="I6714">
        <v>0.23130000000000001</v>
      </c>
      <c r="J6714">
        <v>0.24299999999999999</v>
      </c>
      <c r="K6714">
        <v>0.24299999999999999</v>
      </c>
      <c r="L6714">
        <v>0.23130000000000001</v>
      </c>
    </row>
    <row r="6715" spans="1:12" x14ac:dyDescent="0.25">
      <c r="A6715" t="s">
        <v>746</v>
      </c>
      <c r="B6715">
        <v>2023</v>
      </c>
      <c r="C6715" t="s">
        <v>703</v>
      </c>
      <c r="D6715">
        <v>5.0299999999999997E-2</v>
      </c>
      <c r="E6715">
        <v>5.0299999999999997E-2</v>
      </c>
      <c r="F6715">
        <v>5.0299999999999997E-2</v>
      </c>
      <c r="G6715">
        <v>4.53E-2</v>
      </c>
      <c r="H6715">
        <v>5.0299999999999997E-2</v>
      </c>
      <c r="I6715">
        <v>4.53E-2</v>
      </c>
      <c r="J6715">
        <v>5.0299999999999997E-2</v>
      </c>
      <c r="K6715">
        <v>5.0299999999999997E-2</v>
      </c>
      <c r="L6715">
        <v>4.53E-2</v>
      </c>
    </row>
    <row r="6716" spans="1:12" x14ac:dyDescent="0.25">
      <c r="A6716" t="s">
        <v>746</v>
      </c>
      <c r="B6716">
        <v>2023</v>
      </c>
      <c r="C6716" t="s">
        <v>698</v>
      </c>
      <c r="D6716">
        <v>0.91949999999999998</v>
      </c>
      <c r="E6716">
        <v>0.91949999999999998</v>
      </c>
      <c r="F6716">
        <v>0.81910000000000005</v>
      </c>
      <c r="G6716">
        <v>0.86529999999999996</v>
      </c>
      <c r="H6716">
        <v>0.81910000000000005</v>
      </c>
      <c r="I6716">
        <v>0.77929999999999999</v>
      </c>
      <c r="J6716">
        <v>0.91949999999999998</v>
      </c>
      <c r="K6716">
        <v>0.81910000000000005</v>
      </c>
      <c r="L6716">
        <v>0.77929999999999999</v>
      </c>
    </row>
    <row r="6717" spans="1:12" x14ac:dyDescent="0.25">
      <c r="A6717" t="s">
        <v>746</v>
      </c>
      <c r="B6717">
        <v>2023</v>
      </c>
      <c r="C6717" t="s">
        <v>701</v>
      </c>
      <c r="D6717">
        <v>2.0274000000000001</v>
      </c>
      <c r="E6717">
        <v>2.0274000000000001</v>
      </c>
      <c r="F6717">
        <v>2.0274000000000001</v>
      </c>
      <c r="G6717">
        <v>1.9305000000000001</v>
      </c>
      <c r="H6717">
        <v>2.0274000000000001</v>
      </c>
      <c r="I6717">
        <v>1.9305000000000001</v>
      </c>
      <c r="J6717">
        <v>2.0274000000000001</v>
      </c>
      <c r="K6717">
        <v>2.0274000000000001</v>
      </c>
      <c r="L6717">
        <v>1.9305000000000001</v>
      </c>
    </row>
    <row r="6718" spans="1:12" x14ac:dyDescent="0.25">
      <c r="A6718" t="s">
        <v>746</v>
      </c>
      <c r="B6718">
        <v>2023</v>
      </c>
      <c r="C6718" t="s">
        <v>697</v>
      </c>
      <c r="D6718">
        <v>4.9953000000000003</v>
      </c>
      <c r="E6718">
        <v>4.7754000000000003</v>
      </c>
      <c r="F6718">
        <v>4.4417</v>
      </c>
      <c r="G6718">
        <v>4.7111000000000001</v>
      </c>
      <c r="H6718">
        <v>4.2975000000000003</v>
      </c>
      <c r="I6718">
        <v>4.2355</v>
      </c>
      <c r="J6718">
        <v>4.8213999999999997</v>
      </c>
      <c r="K6718">
        <v>4.1905000000000001</v>
      </c>
      <c r="L6718">
        <v>3.9962</v>
      </c>
    </row>
    <row r="6719" spans="1:12" x14ac:dyDescent="0.25">
      <c r="A6719" t="s">
        <v>746</v>
      </c>
      <c r="B6719">
        <v>2023</v>
      </c>
      <c r="C6719" t="s">
        <v>702</v>
      </c>
      <c r="D6719">
        <v>0.26040000000000002</v>
      </c>
      <c r="E6719">
        <v>0.26040000000000002</v>
      </c>
      <c r="F6719">
        <v>9.8299999999999998E-2</v>
      </c>
      <c r="G6719">
        <v>0.2344</v>
      </c>
      <c r="H6719">
        <v>9.8299999999999998E-2</v>
      </c>
      <c r="I6719">
        <v>9.5699999999999993E-2</v>
      </c>
      <c r="J6719">
        <v>0.26040000000000002</v>
      </c>
      <c r="K6719">
        <v>9.8299999999999998E-2</v>
      </c>
      <c r="L6719">
        <v>9.5699999999999993E-2</v>
      </c>
    </row>
    <row r="6720" spans="1:12" x14ac:dyDescent="0.25">
      <c r="A6720" t="s">
        <v>746</v>
      </c>
      <c r="B6720">
        <v>2023</v>
      </c>
      <c r="C6720" t="s">
        <v>700</v>
      </c>
      <c r="D6720">
        <v>1.5907</v>
      </c>
      <c r="E6720">
        <v>1.3709</v>
      </c>
      <c r="F6720">
        <v>1.3612</v>
      </c>
      <c r="G6720">
        <v>1.4934000000000001</v>
      </c>
      <c r="H6720">
        <v>1.2171000000000001</v>
      </c>
      <c r="I6720">
        <v>1.2994000000000001</v>
      </c>
      <c r="J6720">
        <v>1.4168000000000001</v>
      </c>
      <c r="K6720">
        <v>1.1100000000000001</v>
      </c>
      <c r="L6720">
        <v>1.0601</v>
      </c>
    </row>
    <row r="6721" spans="1:12" x14ac:dyDescent="0.25">
      <c r="A6721" t="s">
        <v>746</v>
      </c>
      <c r="B6721">
        <v>2023</v>
      </c>
      <c r="C6721" t="s">
        <v>699</v>
      </c>
      <c r="D6721">
        <v>0.1469</v>
      </c>
      <c r="E6721">
        <v>0.1469</v>
      </c>
      <c r="F6721">
        <v>8.5400000000000004E-2</v>
      </c>
      <c r="G6721">
        <v>0.14230000000000001</v>
      </c>
      <c r="H6721">
        <v>8.5400000000000004E-2</v>
      </c>
      <c r="I6721">
        <v>8.5400000000000004E-2</v>
      </c>
      <c r="J6721">
        <v>0.1469</v>
      </c>
      <c r="K6721">
        <v>8.5400000000000004E-2</v>
      </c>
      <c r="L6721">
        <v>8.5400000000000004E-2</v>
      </c>
    </row>
    <row r="6722" spans="1:12" x14ac:dyDescent="0.25">
      <c r="A6722" t="s">
        <v>747</v>
      </c>
      <c r="B6722">
        <v>2023</v>
      </c>
      <c r="C6722" t="s">
        <v>703</v>
      </c>
      <c r="D6722">
        <v>0.2167</v>
      </c>
      <c r="E6722">
        <v>0.2167</v>
      </c>
      <c r="F6722">
        <v>0.2167</v>
      </c>
      <c r="G6722">
        <v>0.19500000000000001</v>
      </c>
      <c r="H6722">
        <v>0.2167</v>
      </c>
      <c r="I6722">
        <v>0.19500000000000001</v>
      </c>
      <c r="J6722">
        <v>0.2167</v>
      </c>
      <c r="K6722">
        <v>0.2167</v>
      </c>
      <c r="L6722">
        <v>0.19500000000000001</v>
      </c>
    </row>
    <row r="6723" spans="1:12" x14ac:dyDescent="0.25">
      <c r="A6723" t="s">
        <v>747</v>
      </c>
      <c r="B6723">
        <v>2023</v>
      </c>
      <c r="C6723" t="s">
        <v>700</v>
      </c>
      <c r="D6723">
        <v>6.8498999999999999</v>
      </c>
      <c r="E6723">
        <v>5.9032</v>
      </c>
      <c r="F6723">
        <v>5.8616000000000001</v>
      </c>
      <c r="G6723">
        <v>6.4309000000000003</v>
      </c>
      <c r="H6723">
        <v>5.2408000000000001</v>
      </c>
      <c r="I6723">
        <v>5.5952999999999999</v>
      </c>
      <c r="J6723">
        <v>6.101</v>
      </c>
      <c r="K6723">
        <v>4.7798999999999996</v>
      </c>
      <c r="L6723">
        <v>4.5648</v>
      </c>
    </row>
    <row r="6724" spans="1:12" x14ac:dyDescent="0.25">
      <c r="A6724" t="s">
        <v>747</v>
      </c>
      <c r="B6724">
        <v>2023</v>
      </c>
      <c r="C6724" t="s">
        <v>697</v>
      </c>
      <c r="D6724">
        <v>20.3797</v>
      </c>
      <c r="E6724">
        <v>19.4329</v>
      </c>
      <c r="F6724">
        <v>18.084199999999999</v>
      </c>
      <c r="G6724">
        <v>19.209599999999998</v>
      </c>
      <c r="H6724">
        <v>17.4634</v>
      </c>
      <c r="I6724">
        <v>17.237200000000001</v>
      </c>
      <c r="J6724">
        <v>19.630800000000001</v>
      </c>
      <c r="K6724">
        <v>17.002500000000001</v>
      </c>
      <c r="L6724">
        <v>16.206700000000001</v>
      </c>
    </row>
    <row r="6725" spans="1:12" x14ac:dyDescent="0.25">
      <c r="A6725" t="s">
        <v>747</v>
      </c>
      <c r="B6725">
        <v>2023</v>
      </c>
      <c r="C6725" t="s">
        <v>698</v>
      </c>
      <c r="D6725">
        <v>3.4125000000000001</v>
      </c>
      <c r="E6725">
        <v>3.4125000000000001</v>
      </c>
      <c r="F6725">
        <v>3.0682999999999998</v>
      </c>
      <c r="G6725">
        <v>3.2075</v>
      </c>
      <c r="H6725">
        <v>3.0682999999999998</v>
      </c>
      <c r="I6725">
        <v>2.9127999999999998</v>
      </c>
      <c r="J6725">
        <v>3.4125000000000001</v>
      </c>
      <c r="K6725">
        <v>3.0682999999999998</v>
      </c>
      <c r="L6725">
        <v>2.9127999999999998</v>
      </c>
    </row>
    <row r="6726" spans="1:12" x14ac:dyDescent="0.25">
      <c r="A6726" t="s">
        <v>747</v>
      </c>
      <c r="B6726">
        <v>2023</v>
      </c>
      <c r="C6726" t="s">
        <v>702</v>
      </c>
      <c r="D6726">
        <v>1.1214</v>
      </c>
      <c r="E6726">
        <v>1.1214</v>
      </c>
      <c r="F6726">
        <v>0.4234</v>
      </c>
      <c r="G6726">
        <v>1.0093000000000001</v>
      </c>
      <c r="H6726">
        <v>0.4234</v>
      </c>
      <c r="I6726">
        <v>0.41210000000000002</v>
      </c>
      <c r="J6726">
        <v>1.1214</v>
      </c>
      <c r="K6726">
        <v>0.4234</v>
      </c>
      <c r="L6726">
        <v>0.41210000000000002</v>
      </c>
    </row>
    <row r="6727" spans="1:12" x14ac:dyDescent="0.25">
      <c r="A6727" t="s">
        <v>747</v>
      </c>
      <c r="B6727">
        <v>2023</v>
      </c>
      <c r="C6727" t="s">
        <v>699</v>
      </c>
      <c r="D6727">
        <v>0.63260000000000005</v>
      </c>
      <c r="E6727">
        <v>0.63260000000000005</v>
      </c>
      <c r="F6727">
        <v>0.36749999999999999</v>
      </c>
      <c r="G6727">
        <v>0.61260000000000003</v>
      </c>
      <c r="H6727">
        <v>0.36749999999999999</v>
      </c>
      <c r="I6727">
        <v>0.36749999999999999</v>
      </c>
      <c r="J6727">
        <v>0.63260000000000005</v>
      </c>
      <c r="K6727">
        <v>0.36749999999999999</v>
      </c>
      <c r="L6727">
        <v>0.36749999999999999</v>
      </c>
    </row>
    <row r="6728" spans="1:12" x14ac:dyDescent="0.25">
      <c r="A6728" t="s">
        <v>747</v>
      </c>
      <c r="B6728">
        <v>2023</v>
      </c>
      <c r="C6728" t="s">
        <v>701</v>
      </c>
      <c r="D6728">
        <v>8.1465999999999994</v>
      </c>
      <c r="E6728">
        <v>8.1465999999999994</v>
      </c>
      <c r="F6728">
        <v>8.1465999999999994</v>
      </c>
      <c r="G6728">
        <v>7.7544000000000004</v>
      </c>
      <c r="H6728">
        <v>8.1465999999999994</v>
      </c>
      <c r="I6728">
        <v>7.7544000000000004</v>
      </c>
      <c r="J6728">
        <v>8.1465999999999994</v>
      </c>
      <c r="K6728">
        <v>8.1465999999999994</v>
      </c>
      <c r="L6728">
        <v>7.7544000000000004</v>
      </c>
    </row>
    <row r="6729" spans="1:12" x14ac:dyDescent="0.25">
      <c r="A6729" t="s">
        <v>748</v>
      </c>
      <c r="B6729">
        <v>2023</v>
      </c>
      <c r="C6729" t="s">
        <v>697</v>
      </c>
      <c r="D6729">
        <v>2.0377000000000001</v>
      </c>
      <c r="E6729">
        <v>1.9388000000000001</v>
      </c>
      <c r="F6729">
        <v>1.7959000000000001</v>
      </c>
      <c r="G6729">
        <v>1.9195</v>
      </c>
      <c r="H6729">
        <v>1.7310000000000001</v>
      </c>
      <c r="I6729">
        <v>1.7116</v>
      </c>
      <c r="J6729">
        <v>1.9595</v>
      </c>
      <c r="K6729">
        <v>1.6829000000000001</v>
      </c>
      <c r="L6729">
        <v>1.6040000000000001</v>
      </c>
    </row>
    <row r="6730" spans="1:12" x14ac:dyDescent="0.25">
      <c r="A6730" t="s">
        <v>748</v>
      </c>
      <c r="B6730">
        <v>2023</v>
      </c>
      <c r="C6730" t="s">
        <v>698</v>
      </c>
      <c r="D6730">
        <v>0.3695</v>
      </c>
      <c r="E6730">
        <v>0.3695</v>
      </c>
      <c r="F6730">
        <v>0.33150000000000002</v>
      </c>
      <c r="G6730">
        <v>0.34739999999999999</v>
      </c>
      <c r="H6730">
        <v>0.33150000000000002</v>
      </c>
      <c r="I6730">
        <v>0.31480000000000002</v>
      </c>
      <c r="J6730">
        <v>0.3695</v>
      </c>
      <c r="K6730">
        <v>0.33150000000000002</v>
      </c>
      <c r="L6730">
        <v>0.31480000000000002</v>
      </c>
    </row>
    <row r="6731" spans="1:12" x14ac:dyDescent="0.25">
      <c r="A6731" t="s">
        <v>748</v>
      </c>
      <c r="B6731">
        <v>2023</v>
      </c>
      <c r="C6731" t="s">
        <v>701</v>
      </c>
      <c r="D6731">
        <v>0.747</v>
      </c>
      <c r="E6731">
        <v>0.747</v>
      </c>
      <c r="F6731">
        <v>0.747</v>
      </c>
      <c r="G6731">
        <v>0.71060000000000001</v>
      </c>
      <c r="H6731">
        <v>0.747</v>
      </c>
      <c r="I6731">
        <v>0.71060000000000001</v>
      </c>
      <c r="J6731">
        <v>0.747</v>
      </c>
      <c r="K6731">
        <v>0.747</v>
      </c>
      <c r="L6731">
        <v>0.71060000000000001</v>
      </c>
    </row>
    <row r="6732" spans="1:12" x14ac:dyDescent="0.25">
      <c r="A6732" t="s">
        <v>748</v>
      </c>
      <c r="B6732">
        <v>2023</v>
      </c>
      <c r="C6732" t="s">
        <v>703</v>
      </c>
      <c r="D6732">
        <v>2.2599999999999999E-2</v>
      </c>
      <c r="E6732">
        <v>2.2599999999999999E-2</v>
      </c>
      <c r="F6732">
        <v>2.2599999999999999E-2</v>
      </c>
      <c r="G6732">
        <v>2.0400000000000001E-2</v>
      </c>
      <c r="H6732">
        <v>2.2599999999999999E-2</v>
      </c>
      <c r="I6732">
        <v>2.0400000000000001E-2</v>
      </c>
      <c r="J6732">
        <v>2.2599999999999999E-2</v>
      </c>
      <c r="K6732">
        <v>2.2599999999999999E-2</v>
      </c>
      <c r="L6732">
        <v>2.0400000000000001E-2</v>
      </c>
    </row>
    <row r="6733" spans="1:12" x14ac:dyDescent="0.25">
      <c r="A6733" t="s">
        <v>748</v>
      </c>
      <c r="B6733">
        <v>2023</v>
      </c>
      <c r="C6733" t="s">
        <v>699</v>
      </c>
      <c r="D6733">
        <v>6.6100000000000006E-2</v>
      </c>
      <c r="E6733">
        <v>6.6100000000000006E-2</v>
      </c>
      <c r="F6733">
        <v>3.8399999999999997E-2</v>
      </c>
      <c r="G6733">
        <v>6.4000000000000001E-2</v>
      </c>
      <c r="H6733">
        <v>3.8399999999999997E-2</v>
      </c>
      <c r="I6733">
        <v>3.8399999999999997E-2</v>
      </c>
      <c r="J6733">
        <v>6.6100000000000006E-2</v>
      </c>
      <c r="K6733">
        <v>3.8399999999999997E-2</v>
      </c>
      <c r="L6733">
        <v>3.8399999999999997E-2</v>
      </c>
    </row>
    <row r="6734" spans="1:12" x14ac:dyDescent="0.25">
      <c r="A6734" t="s">
        <v>748</v>
      </c>
      <c r="B6734">
        <v>2023</v>
      </c>
      <c r="C6734" t="s">
        <v>700</v>
      </c>
      <c r="D6734">
        <v>0.71540000000000004</v>
      </c>
      <c r="E6734">
        <v>0.61650000000000005</v>
      </c>
      <c r="F6734">
        <v>0.61219999999999997</v>
      </c>
      <c r="G6734">
        <v>0.67159999999999997</v>
      </c>
      <c r="H6734">
        <v>0.5474</v>
      </c>
      <c r="I6734">
        <v>0.58440000000000003</v>
      </c>
      <c r="J6734">
        <v>0.63719999999999999</v>
      </c>
      <c r="K6734">
        <v>0.49919999999999998</v>
      </c>
      <c r="L6734">
        <v>0.47670000000000001</v>
      </c>
    </row>
    <row r="6735" spans="1:12" x14ac:dyDescent="0.25">
      <c r="A6735" t="s">
        <v>748</v>
      </c>
      <c r="B6735">
        <v>2023</v>
      </c>
      <c r="C6735" t="s">
        <v>702</v>
      </c>
      <c r="D6735">
        <v>0.1171</v>
      </c>
      <c r="E6735">
        <v>0.1171</v>
      </c>
      <c r="F6735">
        <v>4.4200000000000003E-2</v>
      </c>
      <c r="G6735">
        <v>0.10539999999999999</v>
      </c>
      <c r="H6735">
        <v>4.4200000000000003E-2</v>
      </c>
      <c r="I6735">
        <v>4.2999999999999997E-2</v>
      </c>
      <c r="J6735">
        <v>0.1171</v>
      </c>
      <c r="K6735">
        <v>4.4200000000000003E-2</v>
      </c>
      <c r="L6735">
        <v>4.2999999999999997E-2</v>
      </c>
    </row>
    <row r="6736" spans="1:12" x14ac:dyDescent="0.25">
      <c r="A6736" t="s">
        <v>749</v>
      </c>
      <c r="B6736">
        <v>2023</v>
      </c>
      <c r="C6736" t="s">
        <v>702</v>
      </c>
      <c r="D6736">
        <v>2.6200000000000001E-2</v>
      </c>
      <c r="E6736">
        <v>2.6200000000000001E-2</v>
      </c>
      <c r="F6736">
        <v>9.9000000000000008E-3</v>
      </c>
      <c r="G6736">
        <v>2.3599999999999999E-2</v>
      </c>
      <c r="H6736">
        <v>9.9000000000000008E-3</v>
      </c>
      <c r="I6736">
        <v>9.5999999999999992E-3</v>
      </c>
      <c r="J6736">
        <v>2.6200000000000001E-2</v>
      </c>
      <c r="K6736">
        <v>9.9000000000000008E-3</v>
      </c>
      <c r="L6736">
        <v>9.5999999999999992E-3</v>
      </c>
    </row>
    <row r="6737" spans="1:12" x14ac:dyDescent="0.25">
      <c r="A6737" t="s">
        <v>749</v>
      </c>
      <c r="B6737">
        <v>2023</v>
      </c>
      <c r="C6737" t="s">
        <v>699</v>
      </c>
      <c r="D6737">
        <v>1.4800000000000001E-2</v>
      </c>
      <c r="E6737">
        <v>1.4800000000000001E-2</v>
      </c>
      <c r="F6737">
        <v>8.6E-3</v>
      </c>
      <c r="G6737">
        <v>1.43E-2</v>
      </c>
      <c r="H6737">
        <v>8.6E-3</v>
      </c>
      <c r="I6737">
        <v>8.6E-3</v>
      </c>
      <c r="J6737">
        <v>1.4800000000000001E-2</v>
      </c>
      <c r="K6737">
        <v>8.6E-3</v>
      </c>
      <c r="L6737">
        <v>8.6E-3</v>
      </c>
    </row>
    <row r="6738" spans="1:12" x14ac:dyDescent="0.25">
      <c r="A6738" t="s">
        <v>749</v>
      </c>
      <c r="B6738">
        <v>2023</v>
      </c>
      <c r="C6738" t="s">
        <v>703</v>
      </c>
      <c r="D6738">
        <v>5.1000000000000004E-3</v>
      </c>
      <c r="E6738">
        <v>5.1000000000000004E-3</v>
      </c>
      <c r="F6738">
        <v>5.1000000000000004E-3</v>
      </c>
      <c r="G6738">
        <v>4.5999999999999999E-3</v>
      </c>
      <c r="H6738">
        <v>5.1000000000000004E-3</v>
      </c>
      <c r="I6738">
        <v>4.5999999999999999E-3</v>
      </c>
      <c r="J6738">
        <v>5.1000000000000004E-3</v>
      </c>
      <c r="K6738">
        <v>5.1000000000000004E-3</v>
      </c>
      <c r="L6738">
        <v>4.5999999999999999E-3</v>
      </c>
    </row>
    <row r="6739" spans="1:12" x14ac:dyDescent="0.25">
      <c r="A6739" t="s">
        <v>749</v>
      </c>
      <c r="B6739">
        <v>2023</v>
      </c>
      <c r="C6739" t="s">
        <v>697</v>
      </c>
      <c r="D6739">
        <v>0.47149999999999997</v>
      </c>
      <c r="E6739">
        <v>0.44940000000000002</v>
      </c>
      <c r="F6739">
        <v>0.41589999999999999</v>
      </c>
      <c r="G6739">
        <v>0.44469999999999998</v>
      </c>
      <c r="H6739">
        <v>0.40150000000000002</v>
      </c>
      <c r="I6739">
        <v>0.39700000000000002</v>
      </c>
      <c r="J6739">
        <v>0.45400000000000001</v>
      </c>
      <c r="K6739">
        <v>0.39069999999999999</v>
      </c>
      <c r="L6739">
        <v>0.37290000000000001</v>
      </c>
    </row>
    <row r="6740" spans="1:12" x14ac:dyDescent="0.25">
      <c r="A6740" t="s">
        <v>749</v>
      </c>
      <c r="B6740">
        <v>2023</v>
      </c>
      <c r="C6740" t="s">
        <v>700</v>
      </c>
      <c r="D6740">
        <v>0.15989999999999999</v>
      </c>
      <c r="E6740">
        <v>0.13780000000000001</v>
      </c>
      <c r="F6740">
        <v>0.1368</v>
      </c>
      <c r="G6740">
        <v>0.15010000000000001</v>
      </c>
      <c r="H6740">
        <v>0.12230000000000001</v>
      </c>
      <c r="I6740">
        <v>0.13059999999999999</v>
      </c>
      <c r="J6740">
        <v>0.1424</v>
      </c>
      <c r="K6740">
        <v>0.1116</v>
      </c>
      <c r="L6740">
        <v>0.1065</v>
      </c>
    </row>
    <row r="6741" spans="1:12" x14ac:dyDescent="0.25">
      <c r="A6741" t="s">
        <v>749</v>
      </c>
      <c r="B6741">
        <v>2023</v>
      </c>
      <c r="C6741" t="s">
        <v>698</v>
      </c>
      <c r="D6741">
        <v>9.1800000000000007E-2</v>
      </c>
      <c r="E6741">
        <v>9.1800000000000007E-2</v>
      </c>
      <c r="F6741">
        <v>8.1799999999999998E-2</v>
      </c>
      <c r="G6741">
        <v>8.6400000000000005E-2</v>
      </c>
      <c r="H6741">
        <v>8.1799999999999998E-2</v>
      </c>
      <c r="I6741">
        <v>7.7799999999999994E-2</v>
      </c>
      <c r="J6741">
        <v>9.1800000000000007E-2</v>
      </c>
      <c r="K6741">
        <v>8.1799999999999998E-2</v>
      </c>
      <c r="L6741">
        <v>7.7799999999999994E-2</v>
      </c>
    </row>
    <row r="6742" spans="1:12" x14ac:dyDescent="0.25">
      <c r="A6742" t="s">
        <v>749</v>
      </c>
      <c r="B6742">
        <v>2023</v>
      </c>
      <c r="C6742" t="s">
        <v>701</v>
      </c>
      <c r="D6742">
        <v>0.17380000000000001</v>
      </c>
      <c r="E6742">
        <v>0.17380000000000001</v>
      </c>
      <c r="F6742">
        <v>0.17380000000000001</v>
      </c>
      <c r="G6742">
        <v>0.1658</v>
      </c>
      <c r="H6742">
        <v>0.17380000000000001</v>
      </c>
      <c r="I6742">
        <v>0.1658</v>
      </c>
      <c r="J6742">
        <v>0.17380000000000001</v>
      </c>
      <c r="K6742">
        <v>0.17380000000000001</v>
      </c>
      <c r="L6742">
        <v>0.1658</v>
      </c>
    </row>
    <row r="6743" spans="1:12" x14ac:dyDescent="0.25">
      <c r="A6743" t="s">
        <v>750</v>
      </c>
      <c r="B6743">
        <v>2023</v>
      </c>
      <c r="C6743" t="s">
        <v>703</v>
      </c>
      <c r="D6743">
        <v>6.6500000000000004E-2</v>
      </c>
      <c r="E6743">
        <v>6.6500000000000004E-2</v>
      </c>
      <c r="F6743">
        <v>6.6500000000000004E-2</v>
      </c>
      <c r="G6743">
        <v>5.9799999999999999E-2</v>
      </c>
      <c r="H6743">
        <v>6.6500000000000004E-2</v>
      </c>
      <c r="I6743">
        <v>5.9799999999999999E-2</v>
      </c>
      <c r="J6743">
        <v>6.6500000000000004E-2</v>
      </c>
      <c r="K6743">
        <v>6.6500000000000004E-2</v>
      </c>
      <c r="L6743">
        <v>5.9799999999999999E-2</v>
      </c>
    </row>
    <row r="6744" spans="1:12" x14ac:dyDescent="0.25">
      <c r="A6744" t="s">
        <v>750</v>
      </c>
      <c r="B6744">
        <v>2023</v>
      </c>
      <c r="C6744" t="s">
        <v>702</v>
      </c>
      <c r="D6744">
        <v>0.34399999999999997</v>
      </c>
      <c r="E6744">
        <v>0.34399999999999997</v>
      </c>
      <c r="F6744">
        <v>0.12989999999999999</v>
      </c>
      <c r="G6744">
        <v>0.30959999999999999</v>
      </c>
      <c r="H6744">
        <v>0.12989999999999999</v>
      </c>
      <c r="I6744">
        <v>0.12640000000000001</v>
      </c>
      <c r="J6744">
        <v>0.34399999999999997</v>
      </c>
      <c r="K6744">
        <v>0.12989999999999999</v>
      </c>
      <c r="L6744">
        <v>0.12640000000000001</v>
      </c>
    </row>
    <row r="6745" spans="1:12" x14ac:dyDescent="0.25">
      <c r="A6745" t="s">
        <v>750</v>
      </c>
      <c r="B6745">
        <v>2023</v>
      </c>
      <c r="C6745" t="s">
        <v>700</v>
      </c>
      <c r="D6745">
        <v>2.1012</v>
      </c>
      <c r="E6745">
        <v>1.8108</v>
      </c>
      <c r="F6745">
        <v>1.7981</v>
      </c>
      <c r="G6745">
        <v>1.9726999999999999</v>
      </c>
      <c r="H6745">
        <v>1.6075999999999999</v>
      </c>
      <c r="I6745">
        <v>1.7163999999999999</v>
      </c>
      <c r="J6745">
        <v>1.8714999999999999</v>
      </c>
      <c r="K6745">
        <v>1.4661999999999999</v>
      </c>
      <c r="L6745">
        <v>1.4001999999999999</v>
      </c>
    </row>
    <row r="6746" spans="1:12" x14ac:dyDescent="0.25">
      <c r="A6746" t="s">
        <v>750</v>
      </c>
      <c r="B6746">
        <v>2023</v>
      </c>
      <c r="C6746" t="s">
        <v>697</v>
      </c>
      <c r="D6746">
        <v>6.3578000000000001</v>
      </c>
      <c r="E6746">
        <v>6.0674000000000001</v>
      </c>
      <c r="F6746">
        <v>5.6409000000000002</v>
      </c>
      <c r="G6746">
        <v>5.9935999999999998</v>
      </c>
      <c r="H6746">
        <v>5.4504999999999999</v>
      </c>
      <c r="I6746">
        <v>5.3776999999999999</v>
      </c>
      <c r="J6746">
        <v>6.1280999999999999</v>
      </c>
      <c r="K6746">
        <v>5.3090999999999999</v>
      </c>
      <c r="L6746">
        <v>5.0614999999999997</v>
      </c>
    </row>
    <row r="6747" spans="1:12" x14ac:dyDescent="0.25">
      <c r="A6747" t="s">
        <v>750</v>
      </c>
      <c r="B6747">
        <v>2023</v>
      </c>
      <c r="C6747" t="s">
        <v>699</v>
      </c>
      <c r="D6747">
        <v>0.19409999999999999</v>
      </c>
      <c r="E6747">
        <v>0.19409999999999999</v>
      </c>
      <c r="F6747">
        <v>0.11269999999999999</v>
      </c>
      <c r="G6747">
        <v>0.18790000000000001</v>
      </c>
      <c r="H6747">
        <v>0.11269999999999999</v>
      </c>
      <c r="I6747">
        <v>0.11269999999999999</v>
      </c>
      <c r="J6747">
        <v>0.19409999999999999</v>
      </c>
      <c r="K6747">
        <v>0.11269999999999999</v>
      </c>
      <c r="L6747">
        <v>0.11269999999999999</v>
      </c>
    </row>
    <row r="6748" spans="1:12" x14ac:dyDescent="0.25">
      <c r="A6748" t="s">
        <v>750</v>
      </c>
      <c r="B6748">
        <v>2023</v>
      </c>
      <c r="C6748" t="s">
        <v>701</v>
      </c>
      <c r="D6748">
        <v>2.5264000000000002</v>
      </c>
      <c r="E6748">
        <v>2.5264000000000002</v>
      </c>
      <c r="F6748">
        <v>2.5264000000000002</v>
      </c>
      <c r="G6748">
        <v>2.4049</v>
      </c>
      <c r="H6748">
        <v>2.5264000000000002</v>
      </c>
      <c r="I6748">
        <v>2.4049</v>
      </c>
      <c r="J6748">
        <v>2.5264000000000002</v>
      </c>
      <c r="K6748">
        <v>2.5264000000000002</v>
      </c>
      <c r="L6748">
        <v>2.4049</v>
      </c>
    </row>
    <row r="6749" spans="1:12" x14ac:dyDescent="0.25">
      <c r="A6749" t="s">
        <v>750</v>
      </c>
      <c r="B6749">
        <v>2023</v>
      </c>
      <c r="C6749" t="s">
        <v>698</v>
      </c>
      <c r="D6749">
        <v>1.1256999999999999</v>
      </c>
      <c r="E6749">
        <v>1.1256999999999999</v>
      </c>
      <c r="F6749">
        <v>1.0074000000000001</v>
      </c>
      <c r="G6749">
        <v>1.0587</v>
      </c>
      <c r="H6749">
        <v>1.0074000000000001</v>
      </c>
      <c r="I6749">
        <v>0.95740000000000003</v>
      </c>
      <c r="J6749">
        <v>1.1256999999999999</v>
      </c>
      <c r="K6749">
        <v>1.0074000000000001</v>
      </c>
      <c r="L6749">
        <v>0.95740000000000003</v>
      </c>
    </row>
    <row r="6750" spans="1:12" x14ac:dyDescent="0.25">
      <c r="A6750" t="s">
        <v>751</v>
      </c>
      <c r="B6750">
        <v>2023</v>
      </c>
      <c r="C6750" t="s">
        <v>703</v>
      </c>
      <c r="D6750">
        <v>5.7500000000000002E-2</v>
      </c>
      <c r="E6750">
        <v>5.7500000000000002E-2</v>
      </c>
      <c r="F6750">
        <v>5.7500000000000002E-2</v>
      </c>
      <c r="G6750">
        <v>5.1700000000000003E-2</v>
      </c>
      <c r="H6750">
        <v>5.7500000000000002E-2</v>
      </c>
      <c r="I6750">
        <v>5.1700000000000003E-2</v>
      </c>
      <c r="J6750">
        <v>5.7500000000000002E-2</v>
      </c>
      <c r="K6750">
        <v>5.7500000000000002E-2</v>
      </c>
      <c r="L6750">
        <v>5.1700000000000003E-2</v>
      </c>
    </row>
    <row r="6751" spans="1:12" x14ac:dyDescent="0.25">
      <c r="A6751" t="s">
        <v>751</v>
      </c>
      <c r="B6751">
        <v>2023</v>
      </c>
      <c r="C6751" t="s">
        <v>700</v>
      </c>
      <c r="D6751">
        <v>1.8169</v>
      </c>
      <c r="E6751">
        <v>1.5658000000000001</v>
      </c>
      <c r="F6751">
        <v>1.5548</v>
      </c>
      <c r="G6751">
        <v>1.7058</v>
      </c>
      <c r="H6751">
        <v>1.3900999999999999</v>
      </c>
      <c r="I6751">
        <v>1.4841</v>
      </c>
      <c r="J6751">
        <v>1.6183000000000001</v>
      </c>
      <c r="K6751">
        <v>1.2679</v>
      </c>
      <c r="L6751">
        <v>1.2108000000000001</v>
      </c>
    </row>
    <row r="6752" spans="1:12" x14ac:dyDescent="0.25">
      <c r="A6752" t="s">
        <v>751</v>
      </c>
      <c r="B6752">
        <v>2023</v>
      </c>
      <c r="C6752" t="s">
        <v>701</v>
      </c>
      <c r="D6752">
        <v>1.3345</v>
      </c>
      <c r="E6752">
        <v>1.3345</v>
      </c>
      <c r="F6752">
        <v>1.3345</v>
      </c>
      <c r="G6752">
        <v>1.268</v>
      </c>
      <c r="H6752">
        <v>1.3345</v>
      </c>
      <c r="I6752">
        <v>1.268</v>
      </c>
      <c r="J6752">
        <v>1.3345</v>
      </c>
      <c r="K6752">
        <v>1.3345</v>
      </c>
      <c r="L6752">
        <v>1.268</v>
      </c>
    </row>
    <row r="6753" spans="1:12" x14ac:dyDescent="0.25">
      <c r="A6753" t="s">
        <v>751</v>
      </c>
      <c r="B6753">
        <v>2023</v>
      </c>
      <c r="C6753" t="s">
        <v>698</v>
      </c>
      <c r="D6753">
        <v>0.75719999999999998</v>
      </c>
      <c r="E6753">
        <v>0.75719999999999998</v>
      </c>
      <c r="F6753">
        <v>0.75719999999999998</v>
      </c>
      <c r="G6753">
        <v>0.73229999999999995</v>
      </c>
      <c r="H6753">
        <v>0.75719999999999998</v>
      </c>
      <c r="I6753">
        <v>0.73229999999999995</v>
      </c>
      <c r="J6753">
        <v>0.75719999999999998</v>
      </c>
      <c r="K6753">
        <v>0.75719999999999998</v>
      </c>
      <c r="L6753">
        <v>0.73229999999999995</v>
      </c>
    </row>
    <row r="6754" spans="1:12" x14ac:dyDescent="0.25">
      <c r="A6754" t="s">
        <v>751</v>
      </c>
      <c r="B6754">
        <v>2023</v>
      </c>
      <c r="C6754" t="s">
        <v>699</v>
      </c>
      <c r="D6754">
        <v>0.1678</v>
      </c>
      <c r="E6754">
        <v>0.1678</v>
      </c>
      <c r="F6754">
        <v>9.7500000000000003E-2</v>
      </c>
      <c r="G6754">
        <v>0.16250000000000001</v>
      </c>
      <c r="H6754">
        <v>9.7500000000000003E-2</v>
      </c>
      <c r="I6754">
        <v>9.7500000000000003E-2</v>
      </c>
      <c r="J6754">
        <v>0.1678</v>
      </c>
      <c r="K6754">
        <v>9.7500000000000003E-2</v>
      </c>
      <c r="L6754">
        <v>9.7500000000000003E-2</v>
      </c>
    </row>
    <row r="6755" spans="1:12" x14ac:dyDescent="0.25">
      <c r="A6755" t="s">
        <v>751</v>
      </c>
      <c r="B6755">
        <v>2023</v>
      </c>
      <c r="C6755" t="s">
        <v>702</v>
      </c>
      <c r="D6755">
        <v>0.29749999999999999</v>
      </c>
      <c r="E6755">
        <v>0.29749999999999999</v>
      </c>
      <c r="F6755">
        <v>0.1123</v>
      </c>
      <c r="G6755">
        <v>0.26769999999999999</v>
      </c>
      <c r="H6755">
        <v>0.1123</v>
      </c>
      <c r="I6755">
        <v>0.10929999999999999</v>
      </c>
      <c r="J6755">
        <v>0.29749999999999999</v>
      </c>
      <c r="K6755">
        <v>0.1123</v>
      </c>
      <c r="L6755">
        <v>0.10929999999999999</v>
      </c>
    </row>
    <row r="6756" spans="1:12" x14ac:dyDescent="0.25">
      <c r="A6756" t="s">
        <v>751</v>
      </c>
      <c r="B6756">
        <v>2023</v>
      </c>
      <c r="C6756" t="s">
        <v>697</v>
      </c>
      <c r="D6756">
        <v>4.4314</v>
      </c>
      <c r="E6756">
        <v>4.1802999999999999</v>
      </c>
      <c r="F6756">
        <v>3.9138000000000002</v>
      </c>
      <c r="G6756">
        <v>4.1879999999999997</v>
      </c>
      <c r="H6756">
        <v>3.7490999999999999</v>
      </c>
      <c r="I6756">
        <v>3.7429999999999999</v>
      </c>
      <c r="J6756">
        <v>4.2327000000000004</v>
      </c>
      <c r="K6756">
        <v>3.6269</v>
      </c>
      <c r="L6756">
        <v>3.4697</v>
      </c>
    </row>
    <row r="6757" spans="1:12" x14ac:dyDescent="0.25">
      <c r="A6757" t="s">
        <v>752</v>
      </c>
      <c r="B6757">
        <v>2023</v>
      </c>
      <c r="C6757" t="s">
        <v>700</v>
      </c>
      <c r="D6757">
        <v>0.10639999999999999</v>
      </c>
      <c r="E6757">
        <v>9.1700000000000004E-2</v>
      </c>
      <c r="F6757">
        <v>9.0999999999999998E-2</v>
      </c>
      <c r="G6757">
        <v>9.9900000000000003E-2</v>
      </c>
      <c r="H6757">
        <v>8.14E-2</v>
      </c>
      <c r="I6757">
        <v>8.6900000000000005E-2</v>
      </c>
      <c r="J6757">
        <v>9.4799999999999995E-2</v>
      </c>
      <c r="K6757">
        <v>7.4200000000000002E-2</v>
      </c>
      <c r="L6757">
        <v>7.0900000000000005E-2</v>
      </c>
    </row>
    <row r="6758" spans="1:12" x14ac:dyDescent="0.25">
      <c r="A6758" t="s">
        <v>752</v>
      </c>
      <c r="B6758">
        <v>2023</v>
      </c>
      <c r="C6758" t="s">
        <v>703</v>
      </c>
      <c r="D6758">
        <v>3.3999999999999998E-3</v>
      </c>
      <c r="E6758">
        <v>3.3999999999999998E-3</v>
      </c>
      <c r="F6758">
        <v>3.3999999999999998E-3</v>
      </c>
      <c r="G6758">
        <v>3.0000000000000001E-3</v>
      </c>
      <c r="H6758">
        <v>3.3999999999999998E-3</v>
      </c>
      <c r="I6758">
        <v>3.0000000000000001E-3</v>
      </c>
      <c r="J6758">
        <v>3.3999999999999998E-3</v>
      </c>
      <c r="K6758">
        <v>3.3999999999999998E-3</v>
      </c>
      <c r="L6758">
        <v>3.0000000000000001E-3</v>
      </c>
    </row>
    <row r="6759" spans="1:12" x14ac:dyDescent="0.25">
      <c r="A6759" t="s">
        <v>752</v>
      </c>
      <c r="B6759">
        <v>2023</v>
      </c>
      <c r="C6759" t="s">
        <v>697</v>
      </c>
      <c r="D6759">
        <v>0.36370000000000002</v>
      </c>
      <c r="E6759">
        <v>0.34899999999999998</v>
      </c>
      <c r="F6759">
        <v>0.3276</v>
      </c>
      <c r="G6759">
        <v>0.34350000000000003</v>
      </c>
      <c r="H6759">
        <v>0.31790000000000002</v>
      </c>
      <c r="I6759">
        <v>0.3125</v>
      </c>
      <c r="J6759">
        <v>0.35210000000000002</v>
      </c>
      <c r="K6759">
        <v>0.31080000000000002</v>
      </c>
      <c r="L6759">
        <v>0.2964</v>
      </c>
    </row>
    <row r="6760" spans="1:12" x14ac:dyDescent="0.25">
      <c r="A6760" t="s">
        <v>752</v>
      </c>
      <c r="B6760">
        <v>2023</v>
      </c>
      <c r="C6760" t="s">
        <v>702</v>
      </c>
      <c r="D6760">
        <v>1.7399999999999999E-2</v>
      </c>
      <c r="E6760">
        <v>1.7399999999999999E-2</v>
      </c>
      <c r="F6760">
        <v>6.6E-3</v>
      </c>
      <c r="G6760">
        <v>1.5699999999999999E-2</v>
      </c>
      <c r="H6760">
        <v>6.6E-3</v>
      </c>
      <c r="I6760">
        <v>6.4000000000000003E-3</v>
      </c>
      <c r="J6760">
        <v>1.7399999999999999E-2</v>
      </c>
      <c r="K6760">
        <v>6.6E-3</v>
      </c>
      <c r="L6760">
        <v>6.4000000000000003E-3</v>
      </c>
    </row>
    <row r="6761" spans="1:12" x14ac:dyDescent="0.25">
      <c r="A6761" t="s">
        <v>752</v>
      </c>
      <c r="B6761">
        <v>2023</v>
      </c>
      <c r="C6761" t="s">
        <v>701</v>
      </c>
      <c r="D6761">
        <v>0.17069999999999999</v>
      </c>
      <c r="E6761">
        <v>0.17069999999999999</v>
      </c>
      <c r="F6761">
        <v>0.17069999999999999</v>
      </c>
      <c r="G6761">
        <v>0.16270000000000001</v>
      </c>
      <c r="H6761">
        <v>0.17069999999999999</v>
      </c>
      <c r="I6761">
        <v>0.16270000000000001</v>
      </c>
      <c r="J6761">
        <v>0.17069999999999999</v>
      </c>
      <c r="K6761">
        <v>0.17069999999999999</v>
      </c>
      <c r="L6761">
        <v>0.16270000000000001</v>
      </c>
    </row>
    <row r="6762" spans="1:12" x14ac:dyDescent="0.25">
      <c r="A6762" t="s">
        <v>752</v>
      </c>
      <c r="B6762">
        <v>2023</v>
      </c>
      <c r="C6762" t="s">
        <v>699</v>
      </c>
      <c r="D6762">
        <v>9.7999999999999997E-3</v>
      </c>
      <c r="E6762">
        <v>9.7999999999999997E-3</v>
      </c>
      <c r="F6762">
        <v>5.7000000000000002E-3</v>
      </c>
      <c r="G6762">
        <v>9.4999999999999998E-3</v>
      </c>
      <c r="H6762">
        <v>5.7000000000000002E-3</v>
      </c>
      <c r="I6762">
        <v>5.7000000000000002E-3</v>
      </c>
      <c r="J6762">
        <v>9.7999999999999997E-3</v>
      </c>
      <c r="K6762">
        <v>5.7000000000000002E-3</v>
      </c>
      <c r="L6762">
        <v>5.7000000000000002E-3</v>
      </c>
    </row>
    <row r="6763" spans="1:12" x14ac:dyDescent="0.25">
      <c r="A6763" t="s">
        <v>752</v>
      </c>
      <c r="B6763">
        <v>2023</v>
      </c>
      <c r="C6763" t="s">
        <v>698</v>
      </c>
      <c r="D6763">
        <v>5.6000000000000001E-2</v>
      </c>
      <c r="E6763">
        <v>5.6000000000000001E-2</v>
      </c>
      <c r="F6763">
        <v>5.0200000000000002E-2</v>
      </c>
      <c r="G6763">
        <v>5.2699999999999997E-2</v>
      </c>
      <c r="H6763">
        <v>5.0200000000000002E-2</v>
      </c>
      <c r="I6763">
        <v>4.7699999999999999E-2</v>
      </c>
      <c r="J6763">
        <v>5.6000000000000001E-2</v>
      </c>
      <c r="K6763">
        <v>5.0200000000000002E-2</v>
      </c>
      <c r="L6763">
        <v>4.7699999999999999E-2</v>
      </c>
    </row>
    <row r="6764" spans="1:12" x14ac:dyDescent="0.25">
      <c r="A6764" t="s">
        <v>753</v>
      </c>
      <c r="B6764">
        <v>2023</v>
      </c>
      <c r="C6764" t="s">
        <v>702</v>
      </c>
      <c r="D6764">
        <v>6.6699999999999995E-2</v>
      </c>
      <c r="E6764">
        <v>6.6699999999999995E-2</v>
      </c>
      <c r="F6764">
        <v>2.52E-2</v>
      </c>
      <c r="G6764">
        <v>6.0100000000000001E-2</v>
      </c>
      <c r="H6764">
        <v>2.52E-2</v>
      </c>
      <c r="I6764">
        <v>2.4500000000000001E-2</v>
      </c>
      <c r="J6764">
        <v>6.6699999999999995E-2</v>
      </c>
      <c r="K6764">
        <v>2.52E-2</v>
      </c>
      <c r="L6764">
        <v>2.4500000000000001E-2</v>
      </c>
    </row>
    <row r="6765" spans="1:12" x14ac:dyDescent="0.25">
      <c r="A6765" t="s">
        <v>753</v>
      </c>
      <c r="B6765">
        <v>2023</v>
      </c>
      <c r="C6765" t="s">
        <v>700</v>
      </c>
      <c r="D6765">
        <v>0.40760000000000002</v>
      </c>
      <c r="E6765">
        <v>0.35120000000000001</v>
      </c>
      <c r="F6765">
        <v>0.3488</v>
      </c>
      <c r="G6765">
        <v>0.3826</v>
      </c>
      <c r="H6765">
        <v>0.31180000000000002</v>
      </c>
      <c r="I6765">
        <v>0.33289999999999997</v>
      </c>
      <c r="J6765">
        <v>0.36299999999999999</v>
      </c>
      <c r="K6765">
        <v>0.28439999999999999</v>
      </c>
      <c r="L6765">
        <v>0.27160000000000001</v>
      </c>
    </row>
    <row r="6766" spans="1:12" x14ac:dyDescent="0.25">
      <c r="A6766" t="s">
        <v>753</v>
      </c>
      <c r="B6766">
        <v>2023</v>
      </c>
      <c r="C6766" t="s">
        <v>699</v>
      </c>
      <c r="D6766">
        <v>3.7600000000000001E-2</v>
      </c>
      <c r="E6766">
        <v>3.7600000000000001E-2</v>
      </c>
      <c r="F6766">
        <v>2.1899999999999999E-2</v>
      </c>
      <c r="G6766">
        <v>3.6400000000000002E-2</v>
      </c>
      <c r="H6766">
        <v>2.1899999999999999E-2</v>
      </c>
      <c r="I6766">
        <v>2.1899999999999999E-2</v>
      </c>
      <c r="J6766">
        <v>3.7600000000000001E-2</v>
      </c>
      <c r="K6766">
        <v>2.1899999999999999E-2</v>
      </c>
      <c r="L6766">
        <v>2.1899999999999999E-2</v>
      </c>
    </row>
    <row r="6767" spans="1:12" x14ac:dyDescent="0.25">
      <c r="A6767" t="s">
        <v>753</v>
      </c>
      <c r="B6767">
        <v>2023</v>
      </c>
      <c r="C6767" t="s">
        <v>697</v>
      </c>
      <c r="D6767">
        <v>1.3069999999999999</v>
      </c>
      <c r="E6767">
        <v>1.2505999999999999</v>
      </c>
      <c r="F6767">
        <v>1.1658999999999999</v>
      </c>
      <c r="G6767">
        <v>1.2330000000000001</v>
      </c>
      <c r="H6767">
        <v>1.129</v>
      </c>
      <c r="I6767">
        <v>1.1119000000000001</v>
      </c>
      <c r="J6767">
        <v>1.2624</v>
      </c>
      <c r="K6767">
        <v>1.1015999999999999</v>
      </c>
      <c r="L6767">
        <v>1.0506</v>
      </c>
    </row>
    <row r="6768" spans="1:12" x14ac:dyDescent="0.25">
      <c r="A6768" t="s">
        <v>753</v>
      </c>
      <c r="B6768">
        <v>2023</v>
      </c>
      <c r="C6768" t="s">
        <v>698</v>
      </c>
      <c r="D6768">
        <v>0.23050000000000001</v>
      </c>
      <c r="E6768">
        <v>0.23050000000000001</v>
      </c>
      <c r="F6768">
        <v>0.2056</v>
      </c>
      <c r="G6768">
        <v>0.21690000000000001</v>
      </c>
      <c r="H6768">
        <v>0.2056</v>
      </c>
      <c r="I6768">
        <v>0.19550000000000001</v>
      </c>
      <c r="J6768">
        <v>0.23050000000000001</v>
      </c>
      <c r="K6768">
        <v>0.2056</v>
      </c>
      <c r="L6768">
        <v>0.19550000000000001</v>
      </c>
    </row>
    <row r="6769" spans="1:12" x14ac:dyDescent="0.25">
      <c r="A6769" t="s">
        <v>753</v>
      </c>
      <c r="B6769">
        <v>2023</v>
      </c>
      <c r="C6769" t="s">
        <v>701</v>
      </c>
      <c r="D6769">
        <v>0.55159999999999998</v>
      </c>
      <c r="E6769">
        <v>0.55159999999999998</v>
      </c>
      <c r="F6769">
        <v>0.55159999999999998</v>
      </c>
      <c r="G6769">
        <v>0.52539999999999998</v>
      </c>
      <c r="H6769">
        <v>0.55159999999999998</v>
      </c>
      <c r="I6769">
        <v>0.52539999999999998</v>
      </c>
      <c r="J6769">
        <v>0.55159999999999998</v>
      </c>
      <c r="K6769">
        <v>0.55159999999999998</v>
      </c>
      <c r="L6769">
        <v>0.52539999999999998</v>
      </c>
    </row>
    <row r="6770" spans="1:12" x14ac:dyDescent="0.25">
      <c r="A6770" t="s">
        <v>753</v>
      </c>
      <c r="B6770">
        <v>2023</v>
      </c>
      <c r="C6770" t="s">
        <v>703</v>
      </c>
      <c r="D6770">
        <v>1.29E-2</v>
      </c>
      <c r="E6770">
        <v>1.29E-2</v>
      </c>
      <c r="F6770">
        <v>1.29E-2</v>
      </c>
      <c r="G6770">
        <v>1.1599999999999999E-2</v>
      </c>
      <c r="H6770">
        <v>1.29E-2</v>
      </c>
      <c r="I6770">
        <v>1.1599999999999999E-2</v>
      </c>
      <c r="J6770">
        <v>1.29E-2</v>
      </c>
      <c r="K6770">
        <v>1.29E-2</v>
      </c>
      <c r="L6770">
        <v>1.1599999999999999E-2</v>
      </c>
    </row>
    <row r="6771" spans="1:12" x14ac:dyDescent="0.25">
      <c r="A6771" t="s">
        <v>754</v>
      </c>
      <c r="B6771">
        <v>2023</v>
      </c>
      <c r="C6771" t="s">
        <v>701</v>
      </c>
      <c r="D6771">
        <v>1.7475000000000001</v>
      </c>
      <c r="E6771">
        <v>1.7475000000000001</v>
      </c>
      <c r="F6771">
        <v>1.7475000000000001</v>
      </c>
      <c r="G6771">
        <v>1.663</v>
      </c>
      <c r="H6771">
        <v>1.7475000000000001</v>
      </c>
      <c r="I6771">
        <v>1.663</v>
      </c>
      <c r="J6771">
        <v>1.7475000000000001</v>
      </c>
      <c r="K6771">
        <v>1.7475000000000001</v>
      </c>
      <c r="L6771">
        <v>1.663</v>
      </c>
    </row>
    <row r="6772" spans="1:12" x14ac:dyDescent="0.25">
      <c r="A6772" t="s">
        <v>754</v>
      </c>
      <c r="B6772">
        <v>2023</v>
      </c>
      <c r="C6772" t="s">
        <v>702</v>
      </c>
      <c r="D6772">
        <v>0.22689999999999999</v>
      </c>
      <c r="E6772">
        <v>0.22689999999999999</v>
      </c>
      <c r="F6772">
        <v>8.5699999999999998E-2</v>
      </c>
      <c r="G6772">
        <v>0.20419999999999999</v>
      </c>
      <c r="H6772">
        <v>8.5699999999999998E-2</v>
      </c>
      <c r="I6772">
        <v>8.3400000000000002E-2</v>
      </c>
      <c r="J6772">
        <v>0.22689999999999999</v>
      </c>
      <c r="K6772">
        <v>8.5699999999999998E-2</v>
      </c>
      <c r="L6772">
        <v>8.3400000000000002E-2</v>
      </c>
    </row>
    <row r="6773" spans="1:12" x14ac:dyDescent="0.25">
      <c r="A6773" t="s">
        <v>754</v>
      </c>
      <c r="B6773">
        <v>2023</v>
      </c>
      <c r="C6773" t="s">
        <v>699</v>
      </c>
      <c r="D6773">
        <v>0.128</v>
      </c>
      <c r="E6773">
        <v>0.128</v>
      </c>
      <c r="F6773">
        <v>7.4399999999999994E-2</v>
      </c>
      <c r="G6773">
        <v>0.124</v>
      </c>
      <c r="H6773">
        <v>7.4399999999999994E-2</v>
      </c>
      <c r="I6773">
        <v>7.4399999999999994E-2</v>
      </c>
      <c r="J6773">
        <v>0.128</v>
      </c>
      <c r="K6773">
        <v>7.4399999999999994E-2</v>
      </c>
      <c r="L6773">
        <v>7.4399999999999994E-2</v>
      </c>
    </row>
    <row r="6774" spans="1:12" x14ac:dyDescent="0.25">
      <c r="A6774" t="s">
        <v>754</v>
      </c>
      <c r="B6774">
        <v>2023</v>
      </c>
      <c r="C6774" t="s">
        <v>700</v>
      </c>
      <c r="D6774">
        <v>1.3861000000000001</v>
      </c>
      <c r="E6774">
        <v>1.1944999999999999</v>
      </c>
      <c r="F6774">
        <v>1.1860999999999999</v>
      </c>
      <c r="G6774">
        <v>1.3012999999999999</v>
      </c>
      <c r="H6774">
        <v>1.0605</v>
      </c>
      <c r="I6774">
        <v>1.1322000000000001</v>
      </c>
      <c r="J6774">
        <v>1.2345999999999999</v>
      </c>
      <c r="K6774">
        <v>0.96719999999999995</v>
      </c>
      <c r="L6774">
        <v>0.92369999999999997</v>
      </c>
    </row>
    <row r="6775" spans="1:12" x14ac:dyDescent="0.25">
      <c r="A6775" t="s">
        <v>754</v>
      </c>
      <c r="B6775">
        <v>2023</v>
      </c>
      <c r="C6775" t="s">
        <v>703</v>
      </c>
      <c r="D6775">
        <v>4.3799999999999999E-2</v>
      </c>
      <c r="E6775">
        <v>4.3799999999999999E-2</v>
      </c>
      <c r="F6775">
        <v>4.3799999999999999E-2</v>
      </c>
      <c r="G6775">
        <v>3.95E-2</v>
      </c>
      <c r="H6775">
        <v>4.3799999999999999E-2</v>
      </c>
      <c r="I6775">
        <v>3.95E-2</v>
      </c>
      <c r="J6775">
        <v>4.3799999999999999E-2</v>
      </c>
      <c r="K6775">
        <v>4.3799999999999999E-2</v>
      </c>
      <c r="L6775">
        <v>3.95E-2</v>
      </c>
    </row>
    <row r="6776" spans="1:12" x14ac:dyDescent="0.25">
      <c r="A6776" t="s">
        <v>754</v>
      </c>
      <c r="B6776">
        <v>2023</v>
      </c>
      <c r="C6776" t="s">
        <v>698</v>
      </c>
      <c r="D6776">
        <v>0.75829999999999997</v>
      </c>
      <c r="E6776">
        <v>0.75829999999999997</v>
      </c>
      <c r="F6776">
        <v>0.67769999999999997</v>
      </c>
      <c r="G6776">
        <v>0.71330000000000005</v>
      </c>
      <c r="H6776">
        <v>0.67769999999999997</v>
      </c>
      <c r="I6776">
        <v>0.64429999999999998</v>
      </c>
      <c r="J6776">
        <v>0.75829999999999997</v>
      </c>
      <c r="K6776">
        <v>0.67769999999999997</v>
      </c>
      <c r="L6776">
        <v>0.64429999999999998</v>
      </c>
    </row>
    <row r="6777" spans="1:12" x14ac:dyDescent="0.25">
      <c r="A6777" t="s">
        <v>754</v>
      </c>
      <c r="B6777">
        <v>2023</v>
      </c>
      <c r="C6777" t="s">
        <v>697</v>
      </c>
      <c r="D6777">
        <v>4.2907000000000002</v>
      </c>
      <c r="E6777">
        <v>4.0991</v>
      </c>
      <c r="F6777">
        <v>3.8151999999999999</v>
      </c>
      <c r="G6777">
        <v>4.0453000000000001</v>
      </c>
      <c r="H6777">
        <v>3.6896</v>
      </c>
      <c r="I6777">
        <v>3.6368</v>
      </c>
      <c r="J6777">
        <v>4.1391</v>
      </c>
      <c r="K6777">
        <v>3.5962999999999998</v>
      </c>
      <c r="L6777">
        <v>3.4281999999999999</v>
      </c>
    </row>
    <row r="6778" spans="1:12" x14ac:dyDescent="0.25">
      <c r="A6778" t="s">
        <v>755</v>
      </c>
      <c r="B6778">
        <v>2023</v>
      </c>
      <c r="C6778" t="s">
        <v>698</v>
      </c>
      <c r="D6778">
        <v>0.1023</v>
      </c>
      <c r="E6778">
        <v>0.1023</v>
      </c>
      <c r="F6778">
        <v>8.9399999999999993E-2</v>
      </c>
      <c r="G6778">
        <v>9.6500000000000002E-2</v>
      </c>
      <c r="H6778">
        <v>8.9399999999999993E-2</v>
      </c>
      <c r="I6778">
        <v>8.5500000000000007E-2</v>
      </c>
      <c r="J6778">
        <v>0.1023</v>
      </c>
      <c r="K6778">
        <v>8.9399999999999993E-2</v>
      </c>
      <c r="L6778">
        <v>8.5500000000000007E-2</v>
      </c>
    </row>
    <row r="6779" spans="1:12" x14ac:dyDescent="0.25">
      <c r="A6779" t="s">
        <v>755</v>
      </c>
      <c r="B6779">
        <v>2023</v>
      </c>
      <c r="C6779" t="s">
        <v>701</v>
      </c>
      <c r="D6779">
        <v>0.15260000000000001</v>
      </c>
      <c r="E6779">
        <v>0.15260000000000001</v>
      </c>
      <c r="F6779">
        <v>0.15260000000000001</v>
      </c>
      <c r="G6779">
        <v>0.14530000000000001</v>
      </c>
      <c r="H6779">
        <v>0.15260000000000001</v>
      </c>
      <c r="I6779">
        <v>0.14530000000000001</v>
      </c>
      <c r="J6779">
        <v>0.15260000000000001</v>
      </c>
      <c r="K6779">
        <v>0.15260000000000001</v>
      </c>
      <c r="L6779">
        <v>0.14530000000000001</v>
      </c>
    </row>
    <row r="6780" spans="1:12" x14ac:dyDescent="0.25">
      <c r="A6780" t="s">
        <v>755</v>
      </c>
      <c r="B6780">
        <v>2023</v>
      </c>
      <c r="C6780" t="s">
        <v>700</v>
      </c>
      <c r="D6780">
        <v>0.12130000000000001</v>
      </c>
      <c r="E6780">
        <v>0.1045</v>
      </c>
      <c r="F6780">
        <v>0.1038</v>
      </c>
      <c r="G6780">
        <v>0.1139</v>
      </c>
      <c r="H6780">
        <v>9.2799999999999994E-2</v>
      </c>
      <c r="I6780">
        <v>9.9099999999999994E-2</v>
      </c>
      <c r="J6780">
        <v>0.1081</v>
      </c>
      <c r="K6780">
        <v>8.4699999999999998E-2</v>
      </c>
      <c r="L6780">
        <v>8.0799999999999997E-2</v>
      </c>
    </row>
    <row r="6781" spans="1:12" x14ac:dyDescent="0.25">
      <c r="A6781" t="s">
        <v>755</v>
      </c>
      <c r="B6781">
        <v>2023</v>
      </c>
      <c r="C6781" t="s">
        <v>697</v>
      </c>
      <c r="D6781">
        <v>0.41110000000000002</v>
      </c>
      <c r="E6781">
        <v>0.39439999999999997</v>
      </c>
      <c r="F6781">
        <v>0.36370000000000002</v>
      </c>
      <c r="G6781">
        <v>0.38790000000000002</v>
      </c>
      <c r="H6781">
        <v>0.35270000000000001</v>
      </c>
      <c r="I6781">
        <v>0.34720000000000001</v>
      </c>
      <c r="J6781">
        <v>0.39789999999999998</v>
      </c>
      <c r="K6781">
        <v>0.34449999999999997</v>
      </c>
      <c r="L6781">
        <v>0.32890000000000003</v>
      </c>
    </row>
    <row r="6782" spans="1:12" x14ac:dyDescent="0.25">
      <c r="A6782" t="s">
        <v>755</v>
      </c>
      <c r="B6782">
        <v>2023</v>
      </c>
      <c r="C6782" t="s">
        <v>703</v>
      </c>
      <c r="D6782">
        <v>3.8E-3</v>
      </c>
      <c r="E6782">
        <v>3.8E-3</v>
      </c>
      <c r="F6782">
        <v>3.8E-3</v>
      </c>
      <c r="G6782">
        <v>3.5000000000000001E-3</v>
      </c>
      <c r="H6782">
        <v>3.8E-3</v>
      </c>
      <c r="I6782">
        <v>3.5000000000000001E-3</v>
      </c>
      <c r="J6782">
        <v>3.8E-3</v>
      </c>
      <c r="K6782">
        <v>3.8E-3</v>
      </c>
      <c r="L6782">
        <v>3.5000000000000001E-3</v>
      </c>
    </row>
    <row r="6783" spans="1:12" x14ac:dyDescent="0.25">
      <c r="A6783" t="s">
        <v>755</v>
      </c>
      <c r="B6783">
        <v>2023</v>
      </c>
      <c r="C6783" t="s">
        <v>699</v>
      </c>
      <c r="D6783">
        <v>1.12E-2</v>
      </c>
      <c r="E6783">
        <v>1.12E-2</v>
      </c>
      <c r="F6783">
        <v>6.4999999999999997E-3</v>
      </c>
      <c r="G6783">
        <v>1.0800000000000001E-2</v>
      </c>
      <c r="H6783">
        <v>6.4999999999999997E-3</v>
      </c>
      <c r="I6783">
        <v>6.4999999999999997E-3</v>
      </c>
      <c r="J6783">
        <v>1.12E-2</v>
      </c>
      <c r="K6783">
        <v>6.4999999999999997E-3</v>
      </c>
      <c r="L6783">
        <v>6.4999999999999997E-3</v>
      </c>
    </row>
    <row r="6784" spans="1:12" x14ac:dyDescent="0.25">
      <c r="A6784" t="s">
        <v>755</v>
      </c>
      <c r="B6784">
        <v>2023</v>
      </c>
      <c r="C6784" t="s">
        <v>702</v>
      </c>
      <c r="D6784">
        <v>1.9900000000000001E-2</v>
      </c>
      <c r="E6784">
        <v>1.9900000000000001E-2</v>
      </c>
      <c r="F6784">
        <v>7.4999999999999997E-3</v>
      </c>
      <c r="G6784">
        <v>1.7899999999999999E-2</v>
      </c>
      <c r="H6784">
        <v>7.4999999999999997E-3</v>
      </c>
      <c r="I6784">
        <v>7.3000000000000001E-3</v>
      </c>
      <c r="J6784">
        <v>1.9900000000000001E-2</v>
      </c>
      <c r="K6784">
        <v>7.4999999999999997E-3</v>
      </c>
      <c r="L6784">
        <v>7.3000000000000001E-3</v>
      </c>
    </row>
    <row r="6785" spans="1:12" x14ac:dyDescent="0.25">
      <c r="A6785" t="s">
        <v>696</v>
      </c>
      <c r="B6785">
        <v>2024</v>
      </c>
      <c r="C6785" t="s">
        <v>700</v>
      </c>
      <c r="D6785">
        <v>1.1225000000000001</v>
      </c>
      <c r="E6785">
        <v>0.93630000000000002</v>
      </c>
      <c r="F6785">
        <v>0.93430000000000002</v>
      </c>
      <c r="G6785">
        <v>0.8881</v>
      </c>
      <c r="H6785">
        <v>0.81599999999999995</v>
      </c>
      <c r="I6785">
        <v>0.751</v>
      </c>
      <c r="J6785">
        <v>0.94379999999999997</v>
      </c>
      <c r="K6785">
        <v>0.70199999999999996</v>
      </c>
      <c r="L6785">
        <v>0.56610000000000005</v>
      </c>
    </row>
    <row r="6786" spans="1:12" x14ac:dyDescent="0.25">
      <c r="A6786" t="s">
        <v>696</v>
      </c>
      <c r="B6786">
        <v>2024</v>
      </c>
      <c r="C6786" t="s">
        <v>701</v>
      </c>
      <c r="D6786">
        <v>1.5367999999999999</v>
      </c>
      <c r="E6786">
        <v>1.5367999999999999</v>
      </c>
      <c r="F6786">
        <v>1.5346</v>
      </c>
      <c r="G6786">
        <v>1.31</v>
      </c>
      <c r="H6786">
        <v>1.5346</v>
      </c>
      <c r="I6786">
        <v>1.3088</v>
      </c>
      <c r="J6786">
        <v>1.4735</v>
      </c>
      <c r="K6786">
        <v>1.4735</v>
      </c>
      <c r="L6786">
        <v>1.2568999999999999</v>
      </c>
    </row>
    <row r="6787" spans="1:12" x14ac:dyDescent="0.25">
      <c r="A6787" t="s">
        <v>696</v>
      </c>
      <c r="B6787">
        <v>2024</v>
      </c>
      <c r="C6787" t="s">
        <v>697</v>
      </c>
      <c r="D6787">
        <v>3.7240000000000002</v>
      </c>
      <c r="E6787">
        <v>3.5377000000000001</v>
      </c>
      <c r="F6787">
        <v>3.2519999999999998</v>
      </c>
      <c r="G6787">
        <v>3.0354999999999999</v>
      </c>
      <c r="H6787">
        <v>3.1335999999999999</v>
      </c>
      <c r="I6787">
        <v>2.6928999999999998</v>
      </c>
      <c r="J6787">
        <v>3.4819</v>
      </c>
      <c r="K6787">
        <v>2.9584999999999999</v>
      </c>
      <c r="L6787">
        <v>2.4561000000000002</v>
      </c>
    </row>
    <row r="6788" spans="1:12" x14ac:dyDescent="0.25">
      <c r="A6788" t="s">
        <v>696</v>
      </c>
      <c r="B6788">
        <v>2024</v>
      </c>
      <c r="C6788" t="s">
        <v>698</v>
      </c>
      <c r="D6788">
        <v>0.75039999999999996</v>
      </c>
      <c r="E6788">
        <v>0.75039999999999996</v>
      </c>
      <c r="F6788">
        <v>0.62719999999999998</v>
      </c>
      <c r="G6788">
        <v>0.61219999999999997</v>
      </c>
      <c r="H6788">
        <v>0.62719999999999998</v>
      </c>
      <c r="I6788">
        <v>0.5101</v>
      </c>
      <c r="J6788">
        <v>0.75039999999999996</v>
      </c>
      <c r="K6788">
        <v>0.62719999999999998</v>
      </c>
      <c r="L6788">
        <v>0.5101</v>
      </c>
    </row>
    <row r="6789" spans="1:12" x14ac:dyDescent="0.25">
      <c r="A6789" t="s">
        <v>696</v>
      </c>
      <c r="B6789">
        <v>2024</v>
      </c>
      <c r="C6789" t="s">
        <v>699</v>
      </c>
      <c r="D6789">
        <v>0.1011</v>
      </c>
      <c r="E6789">
        <v>0.1011</v>
      </c>
      <c r="F6789">
        <v>5.3999999999999999E-2</v>
      </c>
      <c r="G6789">
        <v>9.7299999999999998E-2</v>
      </c>
      <c r="H6789">
        <v>5.3999999999999999E-2</v>
      </c>
      <c r="I6789">
        <v>5.3999999999999999E-2</v>
      </c>
      <c r="J6789">
        <v>0.1011</v>
      </c>
      <c r="K6789">
        <v>5.3999999999999999E-2</v>
      </c>
      <c r="L6789">
        <v>5.3999999999999999E-2</v>
      </c>
    </row>
    <row r="6790" spans="1:12" x14ac:dyDescent="0.25">
      <c r="A6790" t="s">
        <v>696</v>
      </c>
      <c r="B6790">
        <v>2024</v>
      </c>
      <c r="C6790" t="s">
        <v>702</v>
      </c>
      <c r="D6790">
        <v>0.17879999999999999</v>
      </c>
      <c r="E6790">
        <v>0.17879999999999999</v>
      </c>
      <c r="F6790">
        <v>6.7500000000000004E-2</v>
      </c>
      <c r="G6790">
        <v>0.10730000000000001</v>
      </c>
      <c r="H6790">
        <v>6.7500000000000004E-2</v>
      </c>
      <c r="I6790">
        <v>4.8399999999999999E-2</v>
      </c>
      <c r="J6790">
        <v>0.17879999999999999</v>
      </c>
      <c r="K6790">
        <v>6.7500000000000004E-2</v>
      </c>
      <c r="L6790">
        <v>4.8399999999999999E-2</v>
      </c>
    </row>
    <row r="6791" spans="1:12" x14ac:dyDescent="0.25">
      <c r="A6791" t="s">
        <v>696</v>
      </c>
      <c r="B6791">
        <v>2024</v>
      </c>
      <c r="C6791" t="s">
        <v>703</v>
      </c>
      <c r="D6791">
        <v>3.44E-2</v>
      </c>
      <c r="E6791">
        <v>3.44E-2</v>
      </c>
      <c r="F6791">
        <v>3.44E-2</v>
      </c>
      <c r="G6791">
        <v>2.06E-2</v>
      </c>
      <c r="H6791">
        <v>3.44E-2</v>
      </c>
      <c r="I6791">
        <v>2.06E-2</v>
      </c>
      <c r="J6791">
        <v>3.44E-2</v>
      </c>
      <c r="K6791">
        <v>3.44E-2</v>
      </c>
      <c r="L6791">
        <v>2.06E-2</v>
      </c>
    </row>
    <row r="6792" spans="1:12" x14ac:dyDescent="0.25">
      <c r="A6792" t="s">
        <v>704</v>
      </c>
      <c r="B6792">
        <v>2024</v>
      </c>
      <c r="C6792" t="s">
        <v>703</v>
      </c>
      <c r="D6792">
        <v>5.7999999999999996E-3</v>
      </c>
      <c r="E6792">
        <v>5.7999999999999996E-3</v>
      </c>
      <c r="F6792">
        <v>5.7999999999999996E-3</v>
      </c>
      <c r="G6792">
        <v>3.5000000000000001E-3</v>
      </c>
      <c r="H6792">
        <v>5.7999999999999996E-3</v>
      </c>
      <c r="I6792">
        <v>3.5000000000000001E-3</v>
      </c>
      <c r="J6792">
        <v>5.7999999999999996E-3</v>
      </c>
      <c r="K6792">
        <v>5.7999999999999996E-3</v>
      </c>
      <c r="L6792">
        <v>3.5000000000000001E-3</v>
      </c>
    </row>
    <row r="6793" spans="1:12" x14ac:dyDescent="0.25">
      <c r="A6793" t="s">
        <v>704</v>
      </c>
      <c r="B6793">
        <v>2024</v>
      </c>
      <c r="C6793" t="s">
        <v>698</v>
      </c>
      <c r="D6793">
        <v>7.5700000000000003E-2</v>
      </c>
      <c r="E6793">
        <v>7.5700000000000003E-2</v>
      </c>
      <c r="F6793">
        <v>6.6500000000000004E-2</v>
      </c>
      <c r="G6793">
        <v>6.1100000000000002E-2</v>
      </c>
      <c r="H6793">
        <v>6.6500000000000004E-2</v>
      </c>
      <c r="I6793">
        <v>5.3400000000000003E-2</v>
      </c>
      <c r="J6793">
        <v>7.5700000000000003E-2</v>
      </c>
      <c r="K6793">
        <v>6.6500000000000004E-2</v>
      </c>
      <c r="L6793">
        <v>5.3400000000000003E-2</v>
      </c>
    </row>
    <row r="6794" spans="1:12" x14ac:dyDescent="0.25">
      <c r="A6794" t="s">
        <v>704</v>
      </c>
      <c r="B6794">
        <v>2024</v>
      </c>
      <c r="C6794" t="s">
        <v>701</v>
      </c>
      <c r="D6794">
        <v>0.21809999999999999</v>
      </c>
      <c r="E6794">
        <v>0.21809999999999999</v>
      </c>
      <c r="F6794">
        <v>0.2177</v>
      </c>
      <c r="G6794">
        <v>0.1852</v>
      </c>
      <c r="H6794">
        <v>0.2177</v>
      </c>
      <c r="I6794">
        <v>0.185</v>
      </c>
      <c r="J6794">
        <v>0.20899999999999999</v>
      </c>
      <c r="K6794">
        <v>0.20899999999999999</v>
      </c>
      <c r="L6794">
        <v>0.1777</v>
      </c>
    </row>
    <row r="6795" spans="1:12" x14ac:dyDescent="0.25">
      <c r="A6795" t="s">
        <v>704</v>
      </c>
      <c r="B6795">
        <v>2024</v>
      </c>
      <c r="C6795" t="s">
        <v>702</v>
      </c>
      <c r="D6795">
        <v>3.0300000000000001E-2</v>
      </c>
      <c r="E6795">
        <v>3.0300000000000001E-2</v>
      </c>
      <c r="F6795">
        <v>1.14E-2</v>
      </c>
      <c r="G6795">
        <v>1.8200000000000001E-2</v>
      </c>
      <c r="H6795">
        <v>1.14E-2</v>
      </c>
      <c r="I6795">
        <v>8.2000000000000007E-3</v>
      </c>
      <c r="J6795">
        <v>3.0300000000000001E-2</v>
      </c>
      <c r="K6795">
        <v>1.14E-2</v>
      </c>
      <c r="L6795">
        <v>8.2000000000000007E-3</v>
      </c>
    </row>
    <row r="6796" spans="1:12" x14ac:dyDescent="0.25">
      <c r="A6796" t="s">
        <v>704</v>
      </c>
      <c r="B6796">
        <v>2024</v>
      </c>
      <c r="C6796" t="s">
        <v>699</v>
      </c>
      <c r="D6796">
        <v>1.7100000000000001E-2</v>
      </c>
      <c r="E6796">
        <v>1.7100000000000001E-2</v>
      </c>
      <c r="F6796">
        <v>9.1000000000000004E-3</v>
      </c>
      <c r="G6796">
        <v>1.6500000000000001E-2</v>
      </c>
      <c r="H6796">
        <v>9.1000000000000004E-3</v>
      </c>
      <c r="I6796">
        <v>9.1000000000000004E-3</v>
      </c>
      <c r="J6796">
        <v>1.7100000000000001E-2</v>
      </c>
      <c r="K6796">
        <v>9.1000000000000004E-3</v>
      </c>
      <c r="L6796">
        <v>9.1000000000000004E-3</v>
      </c>
    </row>
    <row r="6797" spans="1:12" x14ac:dyDescent="0.25">
      <c r="A6797" t="s">
        <v>704</v>
      </c>
      <c r="B6797">
        <v>2024</v>
      </c>
      <c r="C6797" t="s">
        <v>700</v>
      </c>
      <c r="D6797">
        <v>0.1903</v>
      </c>
      <c r="E6797">
        <v>0.15870000000000001</v>
      </c>
      <c r="F6797">
        <v>0.15840000000000001</v>
      </c>
      <c r="G6797">
        <v>0.15049999999999999</v>
      </c>
      <c r="H6797">
        <v>0.13830000000000001</v>
      </c>
      <c r="I6797">
        <v>0.1273</v>
      </c>
      <c r="J6797">
        <v>0.16</v>
      </c>
      <c r="K6797">
        <v>0.11899999999999999</v>
      </c>
      <c r="L6797">
        <v>9.5899999999999999E-2</v>
      </c>
    </row>
    <row r="6798" spans="1:12" x14ac:dyDescent="0.25">
      <c r="A6798" t="s">
        <v>704</v>
      </c>
      <c r="B6798">
        <v>2024</v>
      </c>
      <c r="C6798" t="s">
        <v>697</v>
      </c>
      <c r="D6798">
        <v>0.53739999999999999</v>
      </c>
      <c r="E6798">
        <v>0.50580000000000003</v>
      </c>
      <c r="F6798">
        <v>0.46899999999999997</v>
      </c>
      <c r="G6798">
        <v>0.435</v>
      </c>
      <c r="H6798">
        <v>0.44890000000000002</v>
      </c>
      <c r="I6798">
        <v>0.3866</v>
      </c>
      <c r="J6798">
        <v>0.498</v>
      </c>
      <c r="K6798">
        <v>0.4209</v>
      </c>
      <c r="L6798">
        <v>0.34789999999999999</v>
      </c>
    </row>
    <row r="6799" spans="1:12" x14ac:dyDescent="0.25">
      <c r="A6799" t="s">
        <v>706</v>
      </c>
      <c r="B6799">
        <v>2024</v>
      </c>
      <c r="C6799" t="s">
        <v>701</v>
      </c>
      <c r="D6799">
        <v>2.363</v>
      </c>
      <c r="E6799">
        <v>2.363</v>
      </c>
      <c r="F6799">
        <v>2.3589000000000002</v>
      </c>
      <c r="G6799">
        <v>2.0032999999999999</v>
      </c>
      <c r="H6799">
        <v>2.3589000000000002</v>
      </c>
      <c r="I6799">
        <v>2.0009999999999999</v>
      </c>
      <c r="J6799">
        <v>2.2642000000000002</v>
      </c>
      <c r="K6799">
        <v>2.2642000000000002</v>
      </c>
      <c r="L6799">
        <v>1.9212</v>
      </c>
    </row>
    <row r="6800" spans="1:12" x14ac:dyDescent="0.25">
      <c r="A6800" t="s">
        <v>706</v>
      </c>
      <c r="B6800">
        <v>2024</v>
      </c>
      <c r="C6800" t="s">
        <v>700</v>
      </c>
      <c r="D6800">
        <v>2.1833</v>
      </c>
      <c r="E6800">
        <v>1.821</v>
      </c>
      <c r="F6800">
        <v>1.8171999999999999</v>
      </c>
      <c r="G6800">
        <v>1.7273000000000001</v>
      </c>
      <c r="H6800">
        <v>1.587</v>
      </c>
      <c r="I6800">
        <v>1.4605999999999999</v>
      </c>
      <c r="J6800">
        <v>1.8355999999999999</v>
      </c>
      <c r="K6800">
        <v>1.3653</v>
      </c>
      <c r="L6800">
        <v>1.101</v>
      </c>
    </row>
    <row r="6801" spans="1:12" x14ac:dyDescent="0.25">
      <c r="A6801" t="s">
        <v>706</v>
      </c>
      <c r="B6801">
        <v>2024</v>
      </c>
      <c r="C6801" t="s">
        <v>699</v>
      </c>
      <c r="D6801">
        <v>0.19670000000000001</v>
      </c>
      <c r="E6801">
        <v>0.19670000000000001</v>
      </c>
      <c r="F6801">
        <v>0.105</v>
      </c>
      <c r="G6801">
        <v>0.18920000000000001</v>
      </c>
      <c r="H6801">
        <v>0.105</v>
      </c>
      <c r="I6801">
        <v>0.105</v>
      </c>
      <c r="J6801">
        <v>0.19670000000000001</v>
      </c>
      <c r="K6801">
        <v>0.105</v>
      </c>
      <c r="L6801">
        <v>0.105</v>
      </c>
    </row>
    <row r="6802" spans="1:12" x14ac:dyDescent="0.25">
      <c r="A6802" t="s">
        <v>706</v>
      </c>
      <c r="B6802">
        <v>2024</v>
      </c>
      <c r="C6802" t="s">
        <v>697</v>
      </c>
      <c r="D6802">
        <v>6.0582000000000003</v>
      </c>
      <c r="E6802">
        <v>5.6959</v>
      </c>
      <c r="F6802">
        <v>5.2664</v>
      </c>
      <c r="G6802">
        <v>4.8960999999999997</v>
      </c>
      <c r="H6802">
        <v>5.0362999999999998</v>
      </c>
      <c r="I6802">
        <v>4.3343999999999996</v>
      </c>
      <c r="J6802">
        <v>5.6116000000000001</v>
      </c>
      <c r="K6802">
        <v>4.7199</v>
      </c>
      <c r="L6802">
        <v>3.895</v>
      </c>
    </row>
    <row r="6803" spans="1:12" x14ac:dyDescent="0.25">
      <c r="A6803" t="s">
        <v>706</v>
      </c>
      <c r="B6803">
        <v>2024</v>
      </c>
      <c r="C6803" t="s">
        <v>702</v>
      </c>
      <c r="D6803">
        <v>0.3478</v>
      </c>
      <c r="E6803">
        <v>0.3478</v>
      </c>
      <c r="F6803">
        <v>0.1313</v>
      </c>
      <c r="G6803">
        <v>0.2087</v>
      </c>
      <c r="H6803">
        <v>0.1313</v>
      </c>
      <c r="I6803">
        <v>9.4200000000000006E-2</v>
      </c>
      <c r="J6803">
        <v>0.3478</v>
      </c>
      <c r="K6803">
        <v>0.1313</v>
      </c>
      <c r="L6803">
        <v>9.4200000000000006E-2</v>
      </c>
    </row>
    <row r="6804" spans="1:12" x14ac:dyDescent="0.25">
      <c r="A6804" t="s">
        <v>706</v>
      </c>
      <c r="B6804">
        <v>2024</v>
      </c>
      <c r="C6804" t="s">
        <v>703</v>
      </c>
      <c r="D6804">
        <v>6.6799999999999998E-2</v>
      </c>
      <c r="E6804">
        <v>6.6799999999999998E-2</v>
      </c>
      <c r="F6804">
        <v>6.6799999999999998E-2</v>
      </c>
      <c r="G6804">
        <v>4.0099999999999997E-2</v>
      </c>
      <c r="H6804">
        <v>6.6799999999999998E-2</v>
      </c>
      <c r="I6804">
        <v>4.0099999999999997E-2</v>
      </c>
      <c r="J6804">
        <v>6.6799999999999998E-2</v>
      </c>
      <c r="K6804">
        <v>6.6799999999999998E-2</v>
      </c>
      <c r="L6804">
        <v>4.0099999999999997E-2</v>
      </c>
    </row>
    <row r="6805" spans="1:12" x14ac:dyDescent="0.25">
      <c r="A6805" t="s">
        <v>706</v>
      </c>
      <c r="B6805">
        <v>2024</v>
      </c>
      <c r="C6805" t="s">
        <v>698</v>
      </c>
      <c r="D6805">
        <v>0.90059999999999996</v>
      </c>
      <c r="E6805">
        <v>0.90059999999999996</v>
      </c>
      <c r="F6805">
        <v>0.7873</v>
      </c>
      <c r="G6805">
        <v>0.72750000000000004</v>
      </c>
      <c r="H6805">
        <v>0.7873</v>
      </c>
      <c r="I6805">
        <v>0.63349999999999995</v>
      </c>
      <c r="J6805">
        <v>0.90059999999999996</v>
      </c>
      <c r="K6805">
        <v>0.7873</v>
      </c>
      <c r="L6805">
        <v>0.63349999999999995</v>
      </c>
    </row>
    <row r="6806" spans="1:12" x14ac:dyDescent="0.25">
      <c r="A6806" t="s">
        <v>708</v>
      </c>
      <c r="B6806">
        <v>2024</v>
      </c>
      <c r="C6806" t="s">
        <v>701</v>
      </c>
      <c r="D6806">
        <v>0.97199999999999998</v>
      </c>
      <c r="E6806">
        <v>0.97199999999999998</v>
      </c>
      <c r="F6806">
        <v>0.97060000000000002</v>
      </c>
      <c r="G6806">
        <v>0.82789999999999997</v>
      </c>
      <c r="H6806">
        <v>0.97060000000000002</v>
      </c>
      <c r="I6806">
        <v>0.82709999999999995</v>
      </c>
      <c r="J6806">
        <v>0.93189999999999995</v>
      </c>
      <c r="K6806">
        <v>0.93189999999999995</v>
      </c>
      <c r="L6806">
        <v>0.79430000000000001</v>
      </c>
    </row>
    <row r="6807" spans="1:12" x14ac:dyDescent="0.25">
      <c r="A6807" t="s">
        <v>708</v>
      </c>
      <c r="B6807">
        <v>2024</v>
      </c>
      <c r="C6807" t="s">
        <v>697</v>
      </c>
      <c r="D6807">
        <v>2.3214000000000001</v>
      </c>
      <c r="E6807">
        <v>2.1993999999999998</v>
      </c>
      <c r="F6807">
        <v>2.0310000000000001</v>
      </c>
      <c r="G6807">
        <v>1.8891</v>
      </c>
      <c r="H6807">
        <v>1.9536</v>
      </c>
      <c r="I6807">
        <v>1.6801999999999999</v>
      </c>
      <c r="J6807">
        <v>2.1642000000000001</v>
      </c>
      <c r="K6807">
        <v>1.8402000000000001</v>
      </c>
      <c r="L6807">
        <v>1.5264</v>
      </c>
    </row>
    <row r="6808" spans="1:12" x14ac:dyDescent="0.25">
      <c r="A6808" t="s">
        <v>708</v>
      </c>
      <c r="B6808">
        <v>2024</v>
      </c>
      <c r="C6808" t="s">
        <v>702</v>
      </c>
      <c r="D6808">
        <v>0.1171</v>
      </c>
      <c r="E6808">
        <v>0.1171</v>
      </c>
      <c r="F6808">
        <v>4.4200000000000003E-2</v>
      </c>
      <c r="G6808">
        <v>7.0199999999999999E-2</v>
      </c>
      <c r="H6808">
        <v>4.4200000000000003E-2</v>
      </c>
      <c r="I6808">
        <v>3.1699999999999999E-2</v>
      </c>
      <c r="J6808">
        <v>0.1171</v>
      </c>
      <c r="K6808">
        <v>4.4200000000000003E-2</v>
      </c>
      <c r="L6808">
        <v>3.1699999999999999E-2</v>
      </c>
    </row>
    <row r="6809" spans="1:12" x14ac:dyDescent="0.25">
      <c r="A6809" t="s">
        <v>708</v>
      </c>
      <c r="B6809">
        <v>2024</v>
      </c>
      <c r="C6809" t="s">
        <v>698</v>
      </c>
      <c r="D6809">
        <v>0.40860000000000002</v>
      </c>
      <c r="E6809">
        <v>0.40860000000000002</v>
      </c>
      <c r="F6809">
        <v>0.34670000000000001</v>
      </c>
      <c r="G6809">
        <v>0.33229999999999998</v>
      </c>
      <c r="H6809">
        <v>0.34670000000000001</v>
      </c>
      <c r="I6809">
        <v>0.28089999999999998</v>
      </c>
      <c r="J6809">
        <v>0.40860000000000002</v>
      </c>
      <c r="K6809">
        <v>0.34670000000000001</v>
      </c>
      <c r="L6809">
        <v>0.28089999999999998</v>
      </c>
    </row>
    <row r="6810" spans="1:12" x14ac:dyDescent="0.25">
      <c r="A6810" t="s">
        <v>708</v>
      </c>
      <c r="B6810">
        <v>2024</v>
      </c>
      <c r="C6810" t="s">
        <v>703</v>
      </c>
      <c r="D6810">
        <v>2.2499999999999999E-2</v>
      </c>
      <c r="E6810">
        <v>2.2499999999999999E-2</v>
      </c>
      <c r="F6810">
        <v>2.2499999999999999E-2</v>
      </c>
      <c r="G6810">
        <v>1.35E-2</v>
      </c>
      <c r="H6810">
        <v>2.2499999999999999E-2</v>
      </c>
      <c r="I6810">
        <v>1.35E-2</v>
      </c>
      <c r="J6810">
        <v>2.2499999999999999E-2</v>
      </c>
      <c r="K6810">
        <v>2.2499999999999999E-2</v>
      </c>
      <c r="L6810">
        <v>1.35E-2</v>
      </c>
    </row>
    <row r="6811" spans="1:12" x14ac:dyDescent="0.25">
      <c r="A6811" t="s">
        <v>708</v>
      </c>
      <c r="B6811">
        <v>2024</v>
      </c>
      <c r="C6811" t="s">
        <v>700</v>
      </c>
      <c r="D6811">
        <v>0.7349</v>
      </c>
      <c r="E6811">
        <v>0.61299999999999999</v>
      </c>
      <c r="F6811">
        <v>0.61170000000000002</v>
      </c>
      <c r="G6811">
        <v>0.58150000000000002</v>
      </c>
      <c r="H6811">
        <v>0.53420000000000001</v>
      </c>
      <c r="I6811">
        <v>0.49170000000000003</v>
      </c>
      <c r="J6811">
        <v>0.6179</v>
      </c>
      <c r="K6811">
        <v>0.45960000000000001</v>
      </c>
      <c r="L6811">
        <v>0.37059999999999998</v>
      </c>
    </row>
    <row r="6812" spans="1:12" x14ac:dyDescent="0.25">
      <c r="A6812" t="s">
        <v>708</v>
      </c>
      <c r="B6812">
        <v>2024</v>
      </c>
      <c r="C6812" t="s">
        <v>699</v>
      </c>
      <c r="D6812">
        <v>6.6199999999999995E-2</v>
      </c>
      <c r="E6812">
        <v>6.6199999999999995E-2</v>
      </c>
      <c r="F6812">
        <v>3.5299999999999998E-2</v>
      </c>
      <c r="G6812">
        <v>6.3700000000000007E-2</v>
      </c>
      <c r="H6812">
        <v>3.5299999999999998E-2</v>
      </c>
      <c r="I6812">
        <v>3.5299999999999998E-2</v>
      </c>
      <c r="J6812">
        <v>6.6199999999999995E-2</v>
      </c>
      <c r="K6812">
        <v>3.5299999999999998E-2</v>
      </c>
      <c r="L6812">
        <v>3.5299999999999998E-2</v>
      </c>
    </row>
    <row r="6813" spans="1:12" x14ac:dyDescent="0.25">
      <c r="A6813" t="s">
        <v>709</v>
      </c>
      <c r="B6813">
        <v>2024</v>
      </c>
      <c r="C6813" t="s">
        <v>699</v>
      </c>
      <c r="D6813">
        <v>0.92730000000000001</v>
      </c>
      <c r="E6813">
        <v>0.92730000000000001</v>
      </c>
      <c r="F6813">
        <v>0.495</v>
      </c>
      <c r="G6813">
        <v>0.8921</v>
      </c>
      <c r="H6813">
        <v>0.495</v>
      </c>
      <c r="I6813">
        <v>0.495</v>
      </c>
      <c r="J6813">
        <v>0.92730000000000001</v>
      </c>
      <c r="K6813">
        <v>0.495</v>
      </c>
      <c r="L6813">
        <v>0.495</v>
      </c>
    </row>
    <row r="6814" spans="1:12" x14ac:dyDescent="0.25">
      <c r="A6814" t="s">
        <v>709</v>
      </c>
      <c r="B6814">
        <v>2024</v>
      </c>
      <c r="C6814" t="s">
        <v>702</v>
      </c>
      <c r="D6814">
        <v>1.6396999999999999</v>
      </c>
      <c r="E6814">
        <v>1.6396999999999999</v>
      </c>
      <c r="F6814">
        <v>0.61909999999999998</v>
      </c>
      <c r="G6814">
        <v>0.98380000000000001</v>
      </c>
      <c r="H6814">
        <v>0.61909999999999998</v>
      </c>
      <c r="I6814">
        <v>0.44409999999999999</v>
      </c>
      <c r="J6814">
        <v>1.6396999999999999</v>
      </c>
      <c r="K6814">
        <v>0.61909999999999998</v>
      </c>
      <c r="L6814">
        <v>0.44409999999999999</v>
      </c>
    </row>
    <row r="6815" spans="1:12" x14ac:dyDescent="0.25">
      <c r="A6815" t="s">
        <v>709</v>
      </c>
      <c r="B6815">
        <v>2024</v>
      </c>
      <c r="C6815" t="s">
        <v>700</v>
      </c>
      <c r="D6815">
        <v>10.2944</v>
      </c>
      <c r="E6815">
        <v>8.5861000000000001</v>
      </c>
      <c r="F6815">
        <v>8.5679999999999996</v>
      </c>
      <c r="G6815">
        <v>8.1443999999999992</v>
      </c>
      <c r="H6815">
        <v>7.4828999999999999</v>
      </c>
      <c r="I6815">
        <v>6.8868</v>
      </c>
      <c r="J6815">
        <v>8.6548999999999996</v>
      </c>
      <c r="K6815">
        <v>6.4374000000000002</v>
      </c>
      <c r="L6815">
        <v>5.1913999999999998</v>
      </c>
    </row>
    <row r="6816" spans="1:12" x14ac:dyDescent="0.25">
      <c r="A6816" t="s">
        <v>709</v>
      </c>
      <c r="B6816">
        <v>2024</v>
      </c>
      <c r="C6816" t="s">
        <v>698</v>
      </c>
      <c r="D6816">
        <v>4.3278999999999996</v>
      </c>
      <c r="E6816">
        <v>4.3278999999999996</v>
      </c>
      <c r="F6816">
        <v>4.3278999999999996</v>
      </c>
      <c r="G6816">
        <v>3.4977</v>
      </c>
      <c r="H6816">
        <v>4.3278999999999996</v>
      </c>
      <c r="I6816">
        <v>3.0394999999999999</v>
      </c>
      <c r="J6816">
        <v>4.3278999999999996</v>
      </c>
      <c r="K6816">
        <v>4.3278999999999996</v>
      </c>
      <c r="L6816">
        <v>3.0394999999999999</v>
      </c>
    </row>
    <row r="6817" spans="1:12" x14ac:dyDescent="0.25">
      <c r="A6817" t="s">
        <v>709</v>
      </c>
      <c r="B6817">
        <v>2024</v>
      </c>
      <c r="C6817" t="s">
        <v>697</v>
      </c>
      <c r="D6817">
        <v>27.995200000000001</v>
      </c>
      <c r="E6817">
        <v>26.286899999999999</v>
      </c>
      <c r="F6817">
        <v>24.796299999999999</v>
      </c>
      <c r="G6817">
        <v>22.5839</v>
      </c>
      <c r="H6817">
        <v>23.711200000000002</v>
      </c>
      <c r="I6817">
        <v>19.920200000000001</v>
      </c>
      <c r="J6817">
        <v>25.9145</v>
      </c>
      <c r="K6817">
        <v>22.2441</v>
      </c>
      <c r="L6817">
        <v>17.87</v>
      </c>
    </row>
    <row r="6818" spans="1:12" x14ac:dyDescent="0.25">
      <c r="A6818" t="s">
        <v>709</v>
      </c>
      <c r="B6818">
        <v>2024</v>
      </c>
      <c r="C6818" t="s">
        <v>701</v>
      </c>
      <c r="D6818">
        <v>10.4908</v>
      </c>
      <c r="E6818">
        <v>10.4908</v>
      </c>
      <c r="F6818">
        <v>10.4712</v>
      </c>
      <c r="G6818">
        <v>8.8767999999999994</v>
      </c>
      <c r="H6818">
        <v>10.4712</v>
      </c>
      <c r="I6818">
        <v>8.8658000000000001</v>
      </c>
      <c r="J6818">
        <v>10.0496</v>
      </c>
      <c r="K6818">
        <v>10.0496</v>
      </c>
      <c r="L6818">
        <v>8.5109999999999992</v>
      </c>
    </row>
    <row r="6819" spans="1:12" x14ac:dyDescent="0.25">
      <c r="A6819" t="s">
        <v>709</v>
      </c>
      <c r="B6819">
        <v>2024</v>
      </c>
      <c r="C6819" t="s">
        <v>703</v>
      </c>
      <c r="D6819">
        <v>0.31509999999999999</v>
      </c>
      <c r="E6819">
        <v>0.31509999999999999</v>
      </c>
      <c r="F6819">
        <v>0.31509999999999999</v>
      </c>
      <c r="G6819">
        <v>0.18909999999999999</v>
      </c>
      <c r="H6819">
        <v>0.31509999999999999</v>
      </c>
      <c r="I6819">
        <v>0.18909999999999999</v>
      </c>
      <c r="J6819">
        <v>0.31509999999999999</v>
      </c>
      <c r="K6819">
        <v>0.31509999999999999</v>
      </c>
      <c r="L6819">
        <v>0.18909999999999999</v>
      </c>
    </row>
    <row r="6820" spans="1:12" x14ac:dyDescent="0.25">
      <c r="A6820" t="s">
        <v>710</v>
      </c>
      <c r="B6820">
        <v>2024</v>
      </c>
      <c r="C6820" t="s">
        <v>701</v>
      </c>
      <c r="D6820">
        <v>1.5531999999999999</v>
      </c>
      <c r="E6820">
        <v>1.5531999999999999</v>
      </c>
      <c r="F6820">
        <v>1.5508</v>
      </c>
      <c r="G6820">
        <v>1.3210999999999999</v>
      </c>
      <c r="H6820">
        <v>1.5508</v>
      </c>
      <c r="I6820">
        <v>1.3197000000000001</v>
      </c>
      <c r="J6820">
        <v>1.4890000000000001</v>
      </c>
      <c r="K6820">
        <v>1.4890000000000001</v>
      </c>
      <c r="L6820">
        <v>1.2674000000000001</v>
      </c>
    </row>
    <row r="6821" spans="1:12" x14ac:dyDescent="0.25">
      <c r="A6821" t="s">
        <v>710</v>
      </c>
      <c r="B6821">
        <v>2024</v>
      </c>
      <c r="C6821" t="s">
        <v>702</v>
      </c>
      <c r="D6821">
        <v>0.20449999999999999</v>
      </c>
      <c r="E6821">
        <v>0.20449999999999999</v>
      </c>
      <c r="F6821">
        <v>7.7200000000000005E-2</v>
      </c>
      <c r="G6821">
        <v>0.1227</v>
      </c>
      <c r="H6821">
        <v>7.7200000000000005E-2</v>
      </c>
      <c r="I6821">
        <v>5.5399999999999998E-2</v>
      </c>
      <c r="J6821">
        <v>0.20449999999999999</v>
      </c>
      <c r="K6821">
        <v>7.7200000000000005E-2</v>
      </c>
      <c r="L6821">
        <v>5.5399999999999998E-2</v>
      </c>
    </row>
    <row r="6822" spans="1:12" x14ac:dyDescent="0.25">
      <c r="A6822" t="s">
        <v>710</v>
      </c>
      <c r="B6822">
        <v>2024</v>
      </c>
      <c r="C6822" t="s">
        <v>699</v>
      </c>
      <c r="D6822">
        <v>0.1157</v>
      </c>
      <c r="E6822">
        <v>0.1157</v>
      </c>
      <c r="F6822">
        <v>6.1699999999999998E-2</v>
      </c>
      <c r="G6822">
        <v>0.1113</v>
      </c>
      <c r="H6822">
        <v>6.1699999999999998E-2</v>
      </c>
      <c r="I6822">
        <v>6.1699999999999998E-2</v>
      </c>
      <c r="J6822">
        <v>0.1157</v>
      </c>
      <c r="K6822">
        <v>6.1699999999999998E-2</v>
      </c>
      <c r="L6822">
        <v>6.1699999999999998E-2</v>
      </c>
    </row>
    <row r="6823" spans="1:12" x14ac:dyDescent="0.25">
      <c r="A6823" t="s">
        <v>710</v>
      </c>
      <c r="B6823">
        <v>2024</v>
      </c>
      <c r="C6823" t="s">
        <v>700</v>
      </c>
      <c r="D6823">
        <v>1.2839</v>
      </c>
      <c r="E6823">
        <v>1.0708</v>
      </c>
      <c r="F6823">
        <v>1.0686</v>
      </c>
      <c r="G6823">
        <v>1.0157</v>
      </c>
      <c r="H6823">
        <v>0.93320000000000003</v>
      </c>
      <c r="I6823">
        <v>0.8589</v>
      </c>
      <c r="J6823">
        <v>1.0793999999999999</v>
      </c>
      <c r="K6823">
        <v>0.80279999999999996</v>
      </c>
      <c r="L6823">
        <v>0.64739999999999998</v>
      </c>
    </row>
    <row r="6824" spans="1:12" x14ac:dyDescent="0.25">
      <c r="A6824" t="s">
        <v>710</v>
      </c>
      <c r="B6824">
        <v>2024</v>
      </c>
      <c r="C6824" t="s">
        <v>698</v>
      </c>
      <c r="D6824">
        <v>0.62580000000000002</v>
      </c>
      <c r="E6824">
        <v>0.62580000000000002</v>
      </c>
      <c r="F6824">
        <v>0.53739999999999999</v>
      </c>
      <c r="G6824">
        <v>0.50749999999999995</v>
      </c>
      <c r="H6824">
        <v>0.53739999999999999</v>
      </c>
      <c r="I6824">
        <v>0.43430000000000002</v>
      </c>
      <c r="J6824">
        <v>0.62580000000000002</v>
      </c>
      <c r="K6824">
        <v>0.53739999999999999</v>
      </c>
      <c r="L6824">
        <v>0.43430000000000002</v>
      </c>
    </row>
    <row r="6825" spans="1:12" x14ac:dyDescent="0.25">
      <c r="A6825" t="s">
        <v>710</v>
      </c>
      <c r="B6825">
        <v>2024</v>
      </c>
      <c r="C6825" t="s">
        <v>697</v>
      </c>
      <c r="D6825">
        <v>3.8224</v>
      </c>
      <c r="E6825">
        <v>3.6093000000000002</v>
      </c>
      <c r="F6825">
        <v>3.335</v>
      </c>
      <c r="G6825">
        <v>3.1019000000000001</v>
      </c>
      <c r="H6825">
        <v>3.1997</v>
      </c>
      <c r="I6825">
        <v>2.7536</v>
      </c>
      <c r="J6825">
        <v>3.5535999999999999</v>
      </c>
      <c r="K6825">
        <v>3.0074999999999998</v>
      </c>
      <c r="L6825">
        <v>2.4897999999999998</v>
      </c>
    </row>
    <row r="6826" spans="1:12" x14ac:dyDescent="0.25">
      <c r="A6826" t="s">
        <v>710</v>
      </c>
      <c r="B6826">
        <v>2024</v>
      </c>
      <c r="C6826" t="s">
        <v>703</v>
      </c>
      <c r="D6826">
        <v>3.9300000000000002E-2</v>
      </c>
      <c r="E6826">
        <v>3.9300000000000002E-2</v>
      </c>
      <c r="F6826">
        <v>3.9300000000000002E-2</v>
      </c>
      <c r="G6826">
        <v>2.3599999999999999E-2</v>
      </c>
      <c r="H6826">
        <v>3.9300000000000002E-2</v>
      </c>
      <c r="I6826">
        <v>2.3599999999999999E-2</v>
      </c>
      <c r="J6826">
        <v>3.9300000000000002E-2</v>
      </c>
      <c r="K6826">
        <v>3.9300000000000002E-2</v>
      </c>
      <c r="L6826">
        <v>2.3599999999999999E-2</v>
      </c>
    </row>
    <row r="6827" spans="1:12" x14ac:dyDescent="0.25">
      <c r="A6827" t="s">
        <v>711</v>
      </c>
      <c r="B6827">
        <v>2024</v>
      </c>
      <c r="C6827" t="s">
        <v>700</v>
      </c>
      <c r="D6827">
        <v>0.86570000000000003</v>
      </c>
      <c r="E6827">
        <v>0.72199999999999998</v>
      </c>
      <c r="F6827">
        <v>0.72050000000000003</v>
      </c>
      <c r="G6827">
        <v>0.68489999999999995</v>
      </c>
      <c r="H6827">
        <v>0.62929999999999997</v>
      </c>
      <c r="I6827">
        <v>0.57909999999999995</v>
      </c>
      <c r="J6827">
        <v>0.7278</v>
      </c>
      <c r="K6827">
        <v>0.5413</v>
      </c>
      <c r="L6827">
        <v>0.43659999999999999</v>
      </c>
    </row>
    <row r="6828" spans="1:12" x14ac:dyDescent="0.25">
      <c r="A6828" t="s">
        <v>711</v>
      </c>
      <c r="B6828">
        <v>2024</v>
      </c>
      <c r="C6828" t="s">
        <v>703</v>
      </c>
      <c r="D6828">
        <v>2.6499999999999999E-2</v>
      </c>
      <c r="E6828">
        <v>2.6499999999999999E-2</v>
      </c>
      <c r="F6828">
        <v>2.6499999999999999E-2</v>
      </c>
      <c r="G6828">
        <v>1.5900000000000001E-2</v>
      </c>
      <c r="H6828">
        <v>2.6499999999999999E-2</v>
      </c>
      <c r="I6828">
        <v>1.5900000000000001E-2</v>
      </c>
      <c r="J6828">
        <v>2.6499999999999999E-2</v>
      </c>
      <c r="K6828">
        <v>2.6499999999999999E-2</v>
      </c>
      <c r="L6828">
        <v>1.5900000000000001E-2</v>
      </c>
    </row>
    <row r="6829" spans="1:12" x14ac:dyDescent="0.25">
      <c r="A6829" t="s">
        <v>711</v>
      </c>
      <c r="B6829">
        <v>2024</v>
      </c>
      <c r="C6829" t="s">
        <v>698</v>
      </c>
      <c r="D6829">
        <v>0.41139999999999999</v>
      </c>
      <c r="E6829">
        <v>0.41139999999999999</v>
      </c>
      <c r="F6829">
        <v>0.35420000000000001</v>
      </c>
      <c r="G6829">
        <v>0.33339999999999997</v>
      </c>
      <c r="H6829">
        <v>0.35420000000000001</v>
      </c>
      <c r="I6829">
        <v>0.28599999999999998</v>
      </c>
      <c r="J6829">
        <v>0.41139999999999999</v>
      </c>
      <c r="K6829">
        <v>0.35420000000000001</v>
      </c>
      <c r="L6829">
        <v>0.28599999999999998</v>
      </c>
    </row>
    <row r="6830" spans="1:12" x14ac:dyDescent="0.25">
      <c r="A6830" t="s">
        <v>711</v>
      </c>
      <c r="B6830">
        <v>2024</v>
      </c>
      <c r="C6830" t="s">
        <v>702</v>
      </c>
      <c r="D6830">
        <v>0.13789999999999999</v>
      </c>
      <c r="E6830">
        <v>0.13789999999999999</v>
      </c>
      <c r="F6830">
        <v>5.21E-2</v>
      </c>
      <c r="G6830">
        <v>8.2699999999999996E-2</v>
      </c>
      <c r="H6830">
        <v>5.21E-2</v>
      </c>
      <c r="I6830">
        <v>3.73E-2</v>
      </c>
      <c r="J6830">
        <v>0.13789999999999999</v>
      </c>
      <c r="K6830">
        <v>5.21E-2</v>
      </c>
      <c r="L6830">
        <v>3.73E-2</v>
      </c>
    </row>
    <row r="6831" spans="1:12" x14ac:dyDescent="0.25">
      <c r="A6831" t="s">
        <v>711</v>
      </c>
      <c r="B6831">
        <v>2024</v>
      </c>
      <c r="C6831" t="s">
        <v>699</v>
      </c>
      <c r="D6831">
        <v>7.8E-2</v>
      </c>
      <c r="E6831">
        <v>7.8E-2</v>
      </c>
      <c r="F6831">
        <v>4.1599999999999998E-2</v>
      </c>
      <c r="G6831">
        <v>7.4999999999999997E-2</v>
      </c>
      <c r="H6831">
        <v>4.1599999999999998E-2</v>
      </c>
      <c r="I6831">
        <v>4.1599999999999998E-2</v>
      </c>
      <c r="J6831">
        <v>7.8E-2</v>
      </c>
      <c r="K6831">
        <v>4.1599999999999998E-2</v>
      </c>
      <c r="L6831">
        <v>4.1599999999999998E-2</v>
      </c>
    </row>
    <row r="6832" spans="1:12" x14ac:dyDescent="0.25">
      <c r="A6832" t="s">
        <v>711</v>
      </c>
      <c r="B6832">
        <v>2024</v>
      </c>
      <c r="C6832" t="s">
        <v>697</v>
      </c>
      <c r="D6832">
        <v>2.3999000000000001</v>
      </c>
      <c r="E6832">
        <v>2.2562000000000002</v>
      </c>
      <c r="F6832">
        <v>2.0737000000000001</v>
      </c>
      <c r="G6832">
        <v>1.9432</v>
      </c>
      <c r="H6832">
        <v>1.9823999999999999</v>
      </c>
      <c r="I6832">
        <v>1.7102999999999999</v>
      </c>
      <c r="J6832">
        <v>2.2271999999999998</v>
      </c>
      <c r="K6832">
        <v>1.8613999999999999</v>
      </c>
      <c r="L6832">
        <v>1.5398000000000001</v>
      </c>
    </row>
    <row r="6833" spans="1:12" x14ac:dyDescent="0.25">
      <c r="A6833" t="s">
        <v>711</v>
      </c>
      <c r="B6833">
        <v>2024</v>
      </c>
      <c r="C6833" t="s">
        <v>701</v>
      </c>
      <c r="D6833">
        <v>0.88049999999999995</v>
      </c>
      <c r="E6833">
        <v>0.88049999999999995</v>
      </c>
      <c r="F6833">
        <v>0.87880000000000003</v>
      </c>
      <c r="G6833">
        <v>0.75119999999999998</v>
      </c>
      <c r="H6833">
        <v>0.87880000000000003</v>
      </c>
      <c r="I6833">
        <v>0.75029999999999997</v>
      </c>
      <c r="J6833">
        <v>0.84570000000000001</v>
      </c>
      <c r="K6833">
        <v>0.84570000000000001</v>
      </c>
      <c r="L6833">
        <v>0.72230000000000005</v>
      </c>
    </row>
    <row r="6834" spans="1:12" x14ac:dyDescent="0.25">
      <c r="A6834" t="s">
        <v>712</v>
      </c>
      <c r="B6834">
        <v>2024</v>
      </c>
      <c r="C6834" t="s">
        <v>701</v>
      </c>
      <c r="D6834">
        <v>0.30780000000000002</v>
      </c>
      <c r="E6834">
        <v>0.30780000000000002</v>
      </c>
      <c r="F6834">
        <v>0.30730000000000002</v>
      </c>
      <c r="G6834">
        <v>0.26219999999999999</v>
      </c>
      <c r="H6834">
        <v>0.30730000000000002</v>
      </c>
      <c r="I6834">
        <v>0.26190000000000002</v>
      </c>
      <c r="J6834">
        <v>0.29509999999999997</v>
      </c>
      <c r="K6834">
        <v>0.29509999999999997</v>
      </c>
      <c r="L6834">
        <v>0.2515</v>
      </c>
    </row>
    <row r="6835" spans="1:12" x14ac:dyDescent="0.25">
      <c r="A6835" t="s">
        <v>712</v>
      </c>
      <c r="B6835">
        <v>2024</v>
      </c>
      <c r="C6835" t="s">
        <v>703</v>
      </c>
      <c r="D6835">
        <v>7.1000000000000004E-3</v>
      </c>
      <c r="E6835">
        <v>7.1000000000000004E-3</v>
      </c>
      <c r="F6835">
        <v>7.1000000000000004E-3</v>
      </c>
      <c r="G6835">
        <v>4.1999999999999997E-3</v>
      </c>
      <c r="H6835">
        <v>7.1000000000000004E-3</v>
      </c>
      <c r="I6835">
        <v>4.1999999999999997E-3</v>
      </c>
      <c r="J6835">
        <v>7.1000000000000004E-3</v>
      </c>
      <c r="K6835">
        <v>7.1000000000000004E-3</v>
      </c>
      <c r="L6835">
        <v>4.1999999999999997E-3</v>
      </c>
    </row>
    <row r="6836" spans="1:12" x14ac:dyDescent="0.25">
      <c r="A6836" t="s">
        <v>712</v>
      </c>
      <c r="B6836">
        <v>2024</v>
      </c>
      <c r="C6836" t="s">
        <v>702</v>
      </c>
      <c r="D6836">
        <v>3.6799999999999999E-2</v>
      </c>
      <c r="E6836">
        <v>3.6799999999999999E-2</v>
      </c>
      <c r="F6836">
        <v>1.3899999999999999E-2</v>
      </c>
      <c r="G6836">
        <v>2.2100000000000002E-2</v>
      </c>
      <c r="H6836">
        <v>1.3899999999999999E-2</v>
      </c>
      <c r="I6836">
        <v>0.01</v>
      </c>
      <c r="J6836">
        <v>3.6799999999999999E-2</v>
      </c>
      <c r="K6836">
        <v>1.3899999999999999E-2</v>
      </c>
      <c r="L6836">
        <v>0.01</v>
      </c>
    </row>
    <row r="6837" spans="1:12" x14ac:dyDescent="0.25">
      <c r="A6837" t="s">
        <v>712</v>
      </c>
      <c r="B6837">
        <v>2024</v>
      </c>
      <c r="C6837" t="s">
        <v>697</v>
      </c>
      <c r="D6837">
        <v>0.72270000000000001</v>
      </c>
      <c r="E6837">
        <v>0.68430000000000002</v>
      </c>
      <c r="F6837">
        <v>0.63349999999999995</v>
      </c>
      <c r="G6837">
        <v>0.58809999999999996</v>
      </c>
      <c r="H6837">
        <v>0.60909999999999997</v>
      </c>
      <c r="I6837">
        <v>0.5242</v>
      </c>
      <c r="J6837">
        <v>0.67320000000000002</v>
      </c>
      <c r="K6837">
        <v>0.57340000000000002</v>
      </c>
      <c r="L6837">
        <v>0.47570000000000001</v>
      </c>
    </row>
    <row r="6838" spans="1:12" x14ac:dyDescent="0.25">
      <c r="A6838" t="s">
        <v>712</v>
      </c>
      <c r="B6838">
        <v>2024</v>
      </c>
      <c r="C6838" t="s">
        <v>700</v>
      </c>
      <c r="D6838">
        <v>0.23130000000000001</v>
      </c>
      <c r="E6838">
        <v>0.19289999999999999</v>
      </c>
      <c r="F6838">
        <v>0.1925</v>
      </c>
      <c r="G6838">
        <v>0.183</v>
      </c>
      <c r="H6838">
        <v>0.1681</v>
      </c>
      <c r="I6838">
        <v>0.1547</v>
      </c>
      <c r="J6838">
        <v>0.19439999999999999</v>
      </c>
      <c r="K6838">
        <v>0.14460000000000001</v>
      </c>
      <c r="L6838">
        <v>0.1166</v>
      </c>
    </row>
    <row r="6839" spans="1:12" x14ac:dyDescent="0.25">
      <c r="A6839" t="s">
        <v>712</v>
      </c>
      <c r="B6839">
        <v>2024</v>
      </c>
      <c r="C6839" t="s">
        <v>699</v>
      </c>
      <c r="D6839">
        <v>2.0799999999999999E-2</v>
      </c>
      <c r="E6839">
        <v>2.0799999999999999E-2</v>
      </c>
      <c r="F6839">
        <v>1.11E-2</v>
      </c>
      <c r="G6839">
        <v>0.02</v>
      </c>
      <c r="H6839">
        <v>1.11E-2</v>
      </c>
      <c r="I6839">
        <v>1.11E-2</v>
      </c>
      <c r="J6839">
        <v>2.0799999999999999E-2</v>
      </c>
      <c r="K6839">
        <v>1.11E-2</v>
      </c>
      <c r="L6839">
        <v>1.11E-2</v>
      </c>
    </row>
    <row r="6840" spans="1:12" x14ac:dyDescent="0.25">
      <c r="A6840" t="s">
        <v>712</v>
      </c>
      <c r="B6840">
        <v>2024</v>
      </c>
      <c r="C6840" t="s">
        <v>698</v>
      </c>
      <c r="D6840">
        <v>0.11890000000000001</v>
      </c>
      <c r="E6840">
        <v>0.11890000000000001</v>
      </c>
      <c r="F6840">
        <v>0.1016</v>
      </c>
      <c r="G6840">
        <v>9.6500000000000002E-2</v>
      </c>
      <c r="H6840">
        <v>0.1016</v>
      </c>
      <c r="I6840">
        <v>8.2199999999999995E-2</v>
      </c>
      <c r="J6840">
        <v>0.11890000000000001</v>
      </c>
      <c r="K6840">
        <v>0.1016</v>
      </c>
      <c r="L6840">
        <v>8.2199999999999995E-2</v>
      </c>
    </row>
    <row r="6841" spans="1:12" x14ac:dyDescent="0.25">
      <c r="A6841" t="s">
        <v>713</v>
      </c>
      <c r="B6841">
        <v>2024</v>
      </c>
      <c r="C6841" t="s">
        <v>703</v>
      </c>
      <c r="D6841">
        <v>0.18229999999999999</v>
      </c>
      <c r="E6841">
        <v>0.18229999999999999</v>
      </c>
      <c r="F6841">
        <v>0.18229999999999999</v>
      </c>
      <c r="G6841">
        <v>0.1094</v>
      </c>
      <c r="H6841">
        <v>0.18229999999999999</v>
      </c>
      <c r="I6841">
        <v>0.1094</v>
      </c>
      <c r="J6841">
        <v>0.18229999999999999</v>
      </c>
      <c r="K6841">
        <v>0.18229999999999999</v>
      </c>
      <c r="L6841">
        <v>0.1094</v>
      </c>
    </row>
    <row r="6842" spans="1:12" x14ac:dyDescent="0.25">
      <c r="A6842" t="s">
        <v>713</v>
      </c>
      <c r="B6842">
        <v>2024</v>
      </c>
      <c r="C6842" t="s">
        <v>700</v>
      </c>
      <c r="D6842">
        <v>5.9547999999999996</v>
      </c>
      <c r="E6842">
        <v>4.9667000000000003</v>
      </c>
      <c r="F6842">
        <v>4.9561999999999999</v>
      </c>
      <c r="G6842">
        <v>4.7111999999999998</v>
      </c>
      <c r="H6842">
        <v>4.3285</v>
      </c>
      <c r="I6842">
        <v>3.9836999999999998</v>
      </c>
      <c r="J6842">
        <v>5.0064000000000002</v>
      </c>
      <c r="K6842">
        <v>3.7237</v>
      </c>
      <c r="L6842">
        <v>3.0030000000000001</v>
      </c>
    </row>
    <row r="6843" spans="1:12" x14ac:dyDescent="0.25">
      <c r="A6843" t="s">
        <v>713</v>
      </c>
      <c r="B6843">
        <v>2024</v>
      </c>
      <c r="C6843" t="s">
        <v>698</v>
      </c>
      <c r="D6843">
        <v>2.7145000000000001</v>
      </c>
      <c r="E6843">
        <v>2.7145000000000001</v>
      </c>
      <c r="F6843">
        <v>2.3471000000000002</v>
      </c>
      <c r="G6843">
        <v>2.1981999999999999</v>
      </c>
      <c r="H6843">
        <v>2.3471000000000002</v>
      </c>
      <c r="I6843">
        <v>1.8935999999999999</v>
      </c>
      <c r="J6843">
        <v>2.7145000000000001</v>
      </c>
      <c r="K6843">
        <v>2.3471000000000002</v>
      </c>
      <c r="L6843">
        <v>1.8935999999999999</v>
      </c>
    </row>
    <row r="6844" spans="1:12" x14ac:dyDescent="0.25">
      <c r="A6844" t="s">
        <v>713</v>
      </c>
      <c r="B6844">
        <v>2024</v>
      </c>
      <c r="C6844" t="s">
        <v>702</v>
      </c>
      <c r="D6844">
        <v>0.94850000000000001</v>
      </c>
      <c r="E6844">
        <v>0.94850000000000001</v>
      </c>
      <c r="F6844">
        <v>0.35809999999999997</v>
      </c>
      <c r="G6844">
        <v>0.56910000000000005</v>
      </c>
      <c r="H6844">
        <v>0.35809999999999997</v>
      </c>
      <c r="I6844">
        <v>0.25690000000000002</v>
      </c>
      <c r="J6844">
        <v>0.94850000000000001</v>
      </c>
      <c r="K6844">
        <v>0.35809999999999997</v>
      </c>
      <c r="L6844">
        <v>0.25690000000000002</v>
      </c>
    </row>
    <row r="6845" spans="1:12" x14ac:dyDescent="0.25">
      <c r="A6845" t="s">
        <v>713</v>
      </c>
      <c r="B6845">
        <v>2024</v>
      </c>
      <c r="C6845" t="s">
        <v>697</v>
      </c>
      <c r="D6845">
        <v>17.9069</v>
      </c>
      <c r="E6845">
        <v>16.918800000000001</v>
      </c>
      <c r="F6845">
        <v>15.6891</v>
      </c>
      <c r="G6845">
        <v>14.545199999999999</v>
      </c>
      <c r="H6845">
        <v>15.061400000000001</v>
      </c>
      <c r="I6845">
        <v>12.9648</v>
      </c>
      <c r="J6845">
        <v>16.645099999999999</v>
      </c>
      <c r="K6845">
        <v>14.154500000000001</v>
      </c>
      <c r="L6845">
        <v>11.728300000000001</v>
      </c>
    </row>
    <row r="6846" spans="1:12" x14ac:dyDescent="0.25">
      <c r="A6846" t="s">
        <v>713</v>
      </c>
      <c r="B6846">
        <v>2024</v>
      </c>
      <c r="C6846" t="s">
        <v>699</v>
      </c>
      <c r="D6846">
        <v>0.53639999999999999</v>
      </c>
      <c r="E6846">
        <v>0.53639999999999999</v>
      </c>
      <c r="F6846">
        <v>0.2863</v>
      </c>
      <c r="G6846">
        <v>0.51600000000000001</v>
      </c>
      <c r="H6846">
        <v>0.2863</v>
      </c>
      <c r="I6846">
        <v>0.2863</v>
      </c>
      <c r="J6846">
        <v>0.53639999999999999</v>
      </c>
      <c r="K6846">
        <v>0.2863</v>
      </c>
      <c r="L6846">
        <v>0.2863</v>
      </c>
    </row>
    <row r="6847" spans="1:12" x14ac:dyDescent="0.25">
      <c r="A6847" t="s">
        <v>713</v>
      </c>
      <c r="B6847">
        <v>2024</v>
      </c>
      <c r="C6847" t="s">
        <v>701</v>
      </c>
      <c r="D6847">
        <v>7.5704000000000002</v>
      </c>
      <c r="E6847">
        <v>7.5704000000000002</v>
      </c>
      <c r="F6847">
        <v>7.5590999999999999</v>
      </c>
      <c r="G6847">
        <v>6.4413999999999998</v>
      </c>
      <c r="H6847">
        <v>7.5590999999999999</v>
      </c>
      <c r="I6847">
        <v>6.4349999999999996</v>
      </c>
      <c r="J6847">
        <v>7.2569999999999997</v>
      </c>
      <c r="K6847">
        <v>7.2569999999999997</v>
      </c>
      <c r="L6847">
        <v>6.1791</v>
      </c>
    </row>
    <row r="6848" spans="1:12" x14ac:dyDescent="0.25">
      <c r="A6848" t="s">
        <v>714</v>
      </c>
      <c r="B6848">
        <v>2024</v>
      </c>
      <c r="C6848" t="s">
        <v>698</v>
      </c>
      <c r="D6848">
        <v>1.3911</v>
      </c>
      <c r="E6848">
        <v>1.3911</v>
      </c>
      <c r="F6848">
        <v>1.1863999999999999</v>
      </c>
      <c r="G6848">
        <v>1.1298999999999999</v>
      </c>
      <c r="H6848">
        <v>1.1863999999999999</v>
      </c>
      <c r="I6848">
        <v>0.96030000000000004</v>
      </c>
      <c r="J6848">
        <v>1.3911</v>
      </c>
      <c r="K6848">
        <v>1.1863999999999999</v>
      </c>
      <c r="L6848">
        <v>0.96030000000000004</v>
      </c>
    </row>
    <row r="6849" spans="1:12" x14ac:dyDescent="0.25">
      <c r="A6849" t="s">
        <v>714</v>
      </c>
      <c r="B6849">
        <v>2024</v>
      </c>
      <c r="C6849" t="s">
        <v>701</v>
      </c>
      <c r="D6849">
        <v>3.2867999999999999</v>
      </c>
      <c r="E6849">
        <v>3.2867999999999999</v>
      </c>
      <c r="F6849">
        <v>3.2818000000000001</v>
      </c>
      <c r="G6849">
        <v>2.7947000000000002</v>
      </c>
      <c r="H6849">
        <v>3.2818000000000001</v>
      </c>
      <c r="I6849">
        <v>2.7917999999999998</v>
      </c>
      <c r="J6849">
        <v>3.1503999999999999</v>
      </c>
      <c r="K6849">
        <v>3.1503999999999999</v>
      </c>
      <c r="L6849">
        <v>2.6806999999999999</v>
      </c>
    </row>
    <row r="6850" spans="1:12" x14ac:dyDescent="0.25">
      <c r="A6850" t="s">
        <v>714</v>
      </c>
      <c r="B6850">
        <v>2024</v>
      </c>
      <c r="C6850" t="s">
        <v>700</v>
      </c>
      <c r="D6850">
        <v>2.6558000000000002</v>
      </c>
      <c r="E6850">
        <v>2.2151000000000001</v>
      </c>
      <c r="F6850">
        <v>2.2105000000000001</v>
      </c>
      <c r="G6850">
        <v>2.1012</v>
      </c>
      <c r="H6850">
        <v>1.9305000000000001</v>
      </c>
      <c r="I6850">
        <v>1.7766999999999999</v>
      </c>
      <c r="J6850">
        <v>2.2328999999999999</v>
      </c>
      <c r="K6850">
        <v>1.6608000000000001</v>
      </c>
      <c r="L6850">
        <v>1.3392999999999999</v>
      </c>
    </row>
    <row r="6851" spans="1:12" x14ac:dyDescent="0.25">
      <c r="A6851" t="s">
        <v>714</v>
      </c>
      <c r="B6851">
        <v>2024</v>
      </c>
      <c r="C6851" t="s">
        <v>697</v>
      </c>
      <c r="D6851">
        <v>8.0772999999999993</v>
      </c>
      <c r="E6851">
        <v>7.6365999999999996</v>
      </c>
      <c r="F6851">
        <v>7.0473999999999997</v>
      </c>
      <c r="G6851">
        <v>6.5585000000000004</v>
      </c>
      <c r="H6851">
        <v>6.7674000000000003</v>
      </c>
      <c r="I6851">
        <v>5.8198999999999996</v>
      </c>
      <c r="J6851">
        <v>7.5179</v>
      </c>
      <c r="K6851">
        <v>6.3663999999999996</v>
      </c>
      <c r="L6851">
        <v>5.2713000000000001</v>
      </c>
    </row>
    <row r="6852" spans="1:12" x14ac:dyDescent="0.25">
      <c r="A6852" t="s">
        <v>714</v>
      </c>
      <c r="B6852">
        <v>2024</v>
      </c>
      <c r="C6852" t="s">
        <v>699</v>
      </c>
      <c r="D6852">
        <v>0.2392</v>
      </c>
      <c r="E6852">
        <v>0.2392</v>
      </c>
      <c r="F6852">
        <v>0.12770000000000001</v>
      </c>
      <c r="G6852">
        <v>0.23019999999999999</v>
      </c>
      <c r="H6852">
        <v>0.12770000000000001</v>
      </c>
      <c r="I6852">
        <v>0.12770000000000001</v>
      </c>
      <c r="J6852">
        <v>0.2392</v>
      </c>
      <c r="K6852">
        <v>0.12770000000000001</v>
      </c>
      <c r="L6852">
        <v>0.12770000000000001</v>
      </c>
    </row>
    <row r="6853" spans="1:12" x14ac:dyDescent="0.25">
      <c r="A6853" t="s">
        <v>714</v>
      </c>
      <c r="B6853">
        <v>2024</v>
      </c>
      <c r="C6853" t="s">
        <v>702</v>
      </c>
      <c r="D6853">
        <v>0.42299999999999999</v>
      </c>
      <c r="E6853">
        <v>0.42299999999999999</v>
      </c>
      <c r="F6853">
        <v>0.15970000000000001</v>
      </c>
      <c r="G6853">
        <v>0.25380000000000003</v>
      </c>
      <c r="H6853">
        <v>0.15970000000000001</v>
      </c>
      <c r="I6853">
        <v>0.11459999999999999</v>
      </c>
      <c r="J6853">
        <v>0.42299999999999999</v>
      </c>
      <c r="K6853">
        <v>0.15970000000000001</v>
      </c>
      <c r="L6853">
        <v>0.11459999999999999</v>
      </c>
    </row>
    <row r="6854" spans="1:12" x14ac:dyDescent="0.25">
      <c r="A6854" t="s">
        <v>714</v>
      </c>
      <c r="B6854">
        <v>2024</v>
      </c>
      <c r="C6854" t="s">
        <v>703</v>
      </c>
      <c r="D6854">
        <v>8.1299999999999997E-2</v>
      </c>
      <c r="E6854">
        <v>8.1299999999999997E-2</v>
      </c>
      <c r="F6854">
        <v>8.1299999999999997E-2</v>
      </c>
      <c r="G6854">
        <v>4.8800000000000003E-2</v>
      </c>
      <c r="H6854">
        <v>8.1299999999999997E-2</v>
      </c>
      <c r="I6854">
        <v>4.8800000000000003E-2</v>
      </c>
      <c r="J6854">
        <v>8.1299999999999997E-2</v>
      </c>
      <c r="K6854">
        <v>8.1299999999999997E-2</v>
      </c>
      <c r="L6854">
        <v>4.8800000000000003E-2</v>
      </c>
    </row>
    <row r="6855" spans="1:12" x14ac:dyDescent="0.25">
      <c r="A6855" t="s">
        <v>715</v>
      </c>
      <c r="B6855">
        <v>2024</v>
      </c>
      <c r="C6855" t="s">
        <v>698</v>
      </c>
      <c r="D6855">
        <v>0.1469</v>
      </c>
      <c r="E6855">
        <v>0.1469</v>
      </c>
      <c r="F6855">
        <v>0.12759999999999999</v>
      </c>
      <c r="G6855">
        <v>0.1188</v>
      </c>
      <c r="H6855">
        <v>0.12759999999999999</v>
      </c>
      <c r="I6855">
        <v>0.1028</v>
      </c>
      <c r="J6855">
        <v>0.1469</v>
      </c>
      <c r="K6855">
        <v>0.12759999999999999</v>
      </c>
      <c r="L6855">
        <v>0.1028</v>
      </c>
    </row>
    <row r="6856" spans="1:12" x14ac:dyDescent="0.25">
      <c r="A6856" t="s">
        <v>715</v>
      </c>
      <c r="B6856">
        <v>2024</v>
      </c>
      <c r="C6856" t="s">
        <v>703</v>
      </c>
      <c r="D6856">
        <v>1.03E-2</v>
      </c>
      <c r="E6856">
        <v>1.03E-2</v>
      </c>
      <c r="F6856">
        <v>1.03E-2</v>
      </c>
      <c r="G6856">
        <v>6.1999999999999998E-3</v>
      </c>
      <c r="H6856">
        <v>1.03E-2</v>
      </c>
      <c r="I6856">
        <v>6.1999999999999998E-3</v>
      </c>
      <c r="J6856">
        <v>1.03E-2</v>
      </c>
      <c r="K6856">
        <v>1.03E-2</v>
      </c>
      <c r="L6856">
        <v>6.1999999999999998E-3</v>
      </c>
    </row>
    <row r="6857" spans="1:12" x14ac:dyDescent="0.25">
      <c r="A6857" t="s">
        <v>715</v>
      </c>
      <c r="B6857">
        <v>2024</v>
      </c>
      <c r="C6857" t="s">
        <v>701</v>
      </c>
      <c r="D6857">
        <v>0.36759999999999998</v>
      </c>
      <c r="E6857">
        <v>0.36759999999999998</v>
      </c>
      <c r="F6857">
        <v>0.36699999999999999</v>
      </c>
      <c r="G6857">
        <v>0.31180000000000002</v>
      </c>
      <c r="H6857">
        <v>0.36699999999999999</v>
      </c>
      <c r="I6857">
        <v>0.31140000000000001</v>
      </c>
      <c r="J6857">
        <v>0.3523</v>
      </c>
      <c r="K6857">
        <v>0.3523</v>
      </c>
      <c r="L6857">
        <v>0.29899999999999999</v>
      </c>
    </row>
    <row r="6858" spans="1:12" x14ac:dyDescent="0.25">
      <c r="A6858" t="s">
        <v>715</v>
      </c>
      <c r="B6858">
        <v>2024</v>
      </c>
      <c r="C6858" t="s">
        <v>700</v>
      </c>
      <c r="D6858">
        <v>0.3362</v>
      </c>
      <c r="E6858">
        <v>0.28039999999999998</v>
      </c>
      <c r="F6858">
        <v>0.27979999999999999</v>
      </c>
      <c r="G6858">
        <v>0.26600000000000001</v>
      </c>
      <c r="H6858">
        <v>0.24440000000000001</v>
      </c>
      <c r="I6858">
        <v>0.22489999999999999</v>
      </c>
      <c r="J6858">
        <v>0.28270000000000001</v>
      </c>
      <c r="K6858">
        <v>0.2102</v>
      </c>
      <c r="L6858">
        <v>0.16950000000000001</v>
      </c>
    </row>
    <row r="6859" spans="1:12" x14ac:dyDescent="0.25">
      <c r="A6859" t="s">
        <v>715</v>
      </c>
      <c r="B6859">
        <v>2024</v>
      </c>
      <c r="C6859" t="s">
        <v>697</v>
      </c>
      <c r="D6859">
        <v>0.94489999999999996</v>
      </c>
      <c r="E6859">
        <v>0.8891</v>
      </c>
      <c r="F6859">
        <v>0.82110000000000005</v>
      </c>
      <c r="G6859">
        <v>0.76400000000000001</v>
      </c>
      <c r="H6859">
        <v>0.78559999999999997</v>
      </c>
      <c r="I6859">
        <v>0.67600000000000005</v>
      </c>
      <c r="J6859">
        <v>0.876</v>
      </c>
      <c r="K6859">
        <v>0.73680000000000001</v>
      </c>
      <c r="L6859">
        <v>0.60819999999999996</v>
      </c>
    </row>
    <row r="6860" spans="1:12" x14ac:dyDescent="0.25">
      <c r="A6860" t="s">
        <v>715</v>
      </c>
      <c r="B6860">
        <v>2024</v>
      </c>
      <c r="C6860" t="s">
        <v>702</v>
      </c>
      <c r="D6860">
        <v>5.3600000000000002E-2</v>
      </c>
      <c r="E6860">
        <v>5.3600000000000002E-2</v>
      </c>
      <c r="F6860">
        <v>2.0199999999999999E-2</v>
      </c>
      <c r="G6860">
        <v>3.2099999999999997E-2</v>
      </c>
      <c r="H6860">
        <v>2.0199999999999999E-2</v>
      </c>
      <c r="I6860">
        <v>1.4500000000000001E-2</v>
      </c>
      <c r="J6860">
        <v>5.3600000000000002E-2</v>
      </c>
      <c r="K6860">
        <v>2.0199999999999999E-2</v>
      </c>
      <c r="L6860">
        <v>1.4500000000000001E-2</v>
      </c>
    </row>
    <row r="6861" spans="1:12" x14ac:dyDescent="0.25">
      <c r="A6861" t="s">
        <v>715</v>
      </c>
      <c r="B6861">
        <v>2024</v>
      </c>
      <c r="C6861" t="s">
        <v>699</v>
      </c>
      <c r="D6861">
        <v>3.0300000000000001E-2</v>
      </c>
      <c r="E6861">
        <v>3.0300000000000001E-2</v>
      </c>
      <c r="F6861">
        <v>1.6199999999999999E-2</v>
      </c>
      <c r="G6861">
        <v>2.9100000000000001E-2</v>
      </c>
      <c r="H6861">
        <v>1.6199999999999999E-2</v>
      </c>
      <c r="I6861">
        <v>1.6199999999999999E-2</v>
      </c>
      <c r="J6861">
        <v>3.0300000000000001E-2</v>
      </c>
      <c r="K6861">
        <v>1.6199999999999999E-2</v>
      </c>
      <c r="L6861">
        <v>1.6199999999999999E-2</v>
      </c>
    </row>
    <row r="6862" spans="1:12" x14ac:dyDescent="0.25">
      <c r="A6862" t="s">
        <v>716</v>
      </c>
      <c r="B6862">
        <v>2024</v>
      </c>
      <c r="C6862" t="s">
        <v>698</v>
      </c>
      <c r="D6862">
        <v>0.20710000000000001</v>
      </c>
      <c r="E6862">
        <v>0.20710000000000001</v>
      </c>
      <c r="F6862">
        <v>0.17799999999999999</v>
      </c>
      <c r="G6862">
        <v>0.16789999999999999</v>
      </c>
      <c r="H6862">
        <v>0.17799999999999999</v>
      </c>
      <c r="I6862">
        <v>0.14380000000000001</v>
      </c>
      <c r="J6862">
        <v>0.20710000000000001</v>
      </c>
      <c r="K6862">
        <v>0.17799999999999999</v>
      </c>
      <c r="L6862">
        <v>0.14380000000000001</v>
      </c>
    </row>
    <row r="6863" spans="1:12" x14ac:dyDescent="0.25">
      <c r="A6863" t="s">
        <v>716</v>
      </c>
      <c r="B6863">
        <v>2024</v>
      </c>
      <c r="C6863" t="s">
        <v>699</v>
      </c>
      <c r="D6863">
        <v>3.8699999999999998E-2</v>
      </c>
      <c r="E6863">
        <v>3.8699999999999998E-2</v>
      </c>
      <c r="F6863">
        <v>2.06E-2</v>
      </c>
      <c r="G6863">
        <v>3.7199999999999997E-2</v>
      </c>
      <c r="H6863">
        <v>2.06E-2</v>
      </c>
      <c r="I6863">
        <v>2.06E-2</v>
      </c>
      <c r="J6863">
        <v>3.8699999999999998E-2</v>
      </c>
      <c r="K6863">
        <v>2.06E-2</v>
      </c>
      <c r="L6863">
        <v>2.06E-2</v>
      </c>
    </row>
    <row r="6864" spans="1:12" x14ac:dyDescent="0.25">
      <c r="A6864" t="s">
        <v>716</v>
      </c>
      <c r="B6864">
        <v>2024</v>
      </c>
      <c r="C6864" t="s">
        <v>697</v>
      </c>
      <c r="D6864">
        <v>1.2544999999999999</v>
      </c>
      <c r="E6864">
        <v>1.1833</v>
      </c>
      <c r="F6864">
        <v>1.0921000000000001</v>
      </c>
      <c r="G6864">
        <v>1.0166999999999999</v>
      </c>
      <c r="H6864">
        <v>1.0468</v>
      </c>
      <c r="I6864">
        <v>0.90059999999999996</v>
      </c>
      <c r="J6864">
        <v>1.1655</v>
      </c>
      <c r="K6864">
        <v>0.98329999999999995</v>
      </c>
      <c r="L6864">
        <v>0.81310000000000004</v>
      </c>
    </row>
    <row r="6865" spans="1:12" x14ac:dyDescent="0.25">
      <c r="A6865" t="s">
        <v>716</v>
      </c>
      <c r="B6865">
        <v>2024</v>
      </c>
      <c r="C6865" t="s">
        <v>700</v>
      </c>
      <c r="D6865">
        <v>0.42930000000000001</v>
      </c>
      <c r="E6865">
        <v>0.35809999999999997</v>
      </c>
      <c r="F6865">
        <v>0.35730000000000001</v>
      </c>
      <c r="G6865">
        <v>0.3397</v>
      </c>
      <c r="H6865">
        <v>0.31209999999999999</v>
      </c>
      <c r="I6865">
        <v>0.28720000000000001</v>
      </c>
      <c r="J6865">
        <v>0.36099999999999999</v>
      </c>
      <c r="K6865">
        <v>0.26850000000000002</v>
      </c>
      <c r="L6865">
        <v>0.2165</v>
      </c>
    </row>
    <row r="6866" spans="1:12" x14ac:dyDescent="0.25">
      <c r="A6866" t="s">
        <v>716</v>
      </c>
      <c r="B6866">
        <v>2024</v>
      </c>
      <c r="C6866" t="s">
        <v>702</v>
      </c>
      <c r="D6866">
        <v>6.8400000000000002E-2</v>
      </c>
      <c r="E6866">
        <v>6.8400000000000002E-2</v>
      </c>
      <c r="F6866">
        <v>2.58E-2</v>
      </c>
      <c r="G6866">
        <v>4.1000000000000002E-2</v>
      </c>
      <c r="H6866">
        <v>2.58E-2</v>
      </c>
      <c r="I6866">
        <v>1.8499999999999999E-2</v>
      </c>
      <c r="J6866">
        <v>6.8400000000000002E-2</v>
      </c>
      <c r="K6866">
        <v>2.58E-2</v>
      </c>
      <c r="L6866">
        <v>1.8499999999999999E-2</v>
      </c>
    </row>
    <row r="6867" spans="1:12" x14ac:dyDescent="0.25">
      <c r="A6867" t="s">
        <v>716</v>
      </c>
      <c r="B6867">
        <v>2024</v>
      </c>
      <c r="C6867" t="s">
        <v>703</v>
      </c>
      <c r="D6867">
        <v>1.3100000000000001E-2</v>
      </c>
      <c r="E6867">
        <v>1.3100000000000001E-2</v>
      </c>
      <c r="F6867">
        <v>1.3100000000000001E-2</v>
      </c>
      <c r="G6867">
        <v>7.9000000000000008E-3</v>
      </c>
      <c r="H6867">
        <v>1.3100000000000001E-2</v>
      </c>
      <c r="I6867">
        <v>7.9000000000000008E-3</v>
      </c>
      <c r="J6867">
        <v>1.3100000000000001E-2</v>
      </c>
      <c r="K6867">
        <v>1.3100000000000001E-2</v>
      </c>
      <c r="L6867">
        <v>7.9000000000000008E-3</v>
      </c>
    </row>
    <row r="6868" spans="1:12" x14ac:dyDescent="0.25">
      <c r="A6868" t="s">
        <v>716</v>
      </c>
      <c r="B6868">
        <v>2024</v>
      </c>
      <c r="C6868" t="s">
        <v>701</v>
      </c>
      <c r="D6868">
        <v>0.49790000000000001</v>
      </c>
      <c r="E6868">
        <v>0.49790000000000001</v>
      </c>
      <c r="F6868">
        <v>0.49709999999999999</v>
      </c>
      <c r="G6868">
        <v>0.42299999999999999</v>
      </c>
      <c r="H6868">
        <v>0.49709999999999999</v>
      </c>
      <c r="I6868">
        <v>0.42249999999999999</v>
      </c>
      <c r="J6868">
        <v>0.47720000000000001</v>
      </c>
      <c r="K6868">
        <v>0.47720000000000001</v>
      </c>
      <c r="L6868">
        <v>0.40570000000000001</v>
      </c>
    </row>
    <row r="6869" spans="1:12" x14ac:dyDescent="0.25">
      <c r="A6869" t="s">
        <v>717</v>
      </c>
      <c r="B6869">
        <v>2024</v>
      </c>
      <c r="C6869" t="s">
        <v>697</v>
      </c>
      <c r="D6869">
        <v>9.2375000000000007</v>
      </c>
      <c r="E6869">
        <v>8.7188999999999997</v>
      </c>
      <c r="F6869">
        <v>8.0677000000000003</v>
      </c>
      <c r="G6869">
        <v>7.4870000000000001</v>
      </c>
      <c r="H6869">
        <v>7.7382999999999997</v>
      </c>
      <c r="I6869">
        <v>6.6528</v>
      </c>
      <c r="J6869">
        <v>8.5795999999999992</v>
      </c>
      <c r="K6869">
        <v>7.2667000000000002</v>
      </c>
      <c r="L6869">
        <v>6.0076999999999998</v>
      </c>
    </row>
    <row r="6870" spans="1:12" x14ac:dyDescent="0.25">
      <c r="A6870" t="s">
        <v>717</v>
      </c>
      <c r="B6870">
        <v>2024</v>
      </c>
      <c r="C6870" t="s">
        <v>698</v>
      </c>
      <c r="D6870">
        <v>1.4502999999999999</v>
      </c>
      <c r="E6870">
        <v>1.4502999999999999</v>
      </c>
      <c r="F6870">
        <v>1.2516</v>
      </c>
      <c r="G6870">
        <v>1.1749000000000001</v>
      </c>
      <c r="H6870">
        <v>1.2516</v>
      </c>
      <c r="I6870">
        <v>1.0102</v>
      </c>
      <c r="J6870">
        <v>1.4502999999999999</v>
      </c>
      <c r="K6870">
        <v>1.2516</v>
      </c>
      <c r="L6870">
        <v>1.0102</v>
      </c>
    </row>
    <row r="6871" spans="1:12" x14ac:dyDescent="0.25">
      <c r="A6871" t="s">
        <v>717</v>
      </c>
      <c r="B6871">
        <v>2024</v>
      </c>
      <c r="C6871" t="s">
        <v>703</v>
      </c>
      <c r="D6871">
        <v>9.5699999999999993E-2</v>
      </c>
      <c r="E6871">
        <v>9.5699999999999993E-2</v>
      </c>
      <c r="F6871">
        <v>9.5699999999999993E-2</v>
      </c>
      <c r="G6871">
        <v>5.74E-2</v>
      </c>
      <c r="H6871">
        <v>9.5699999999999993E-2</v>
      </c>
      <c r="I6871">
        <v>5.74E-2</v>
      </c>
      <c r="J6871">
        <v>9.5699999999999993E-2</v>
      </c>
      <c r="K6871">
        <v>9.5699999999999993E-2</v>
      </c>
      <c r="L6871">
        <v>5.74E-2</v>
      </c>
    </row>
    <row r="6872" spans="1:12" x14ac:dyDescent="0.25">
      <c r="A6872" t="s">
        <v>717</v>
      </c>
      <c r="B6872">
        <v>2024</v>
      </c>
      <c r="C6872" t="s">
        <v>702</v>
      </c>
      <c r="D6872">
        <v>0.49780000000000002</v>
      </c>
      <c r="E6872">
        <v>0.49780000000000002</v>
      </c>
      <c r="F6872">
        <v>0.188</v>
      </c>
      <c r="G6872">
        <v>0.29870000000000002</v>
      </c>
      <c r="H6872">
        <v>0.188</v>
      </c>
      <c r="I6872">
        <v>0.1348</v>
      </c>
      <c r="J6872">
        <v>0.49780000000000002</v>
      </c>
      <c r="K6872">
        <v>0.188</v>
      </c>
      <c r="L6872">
        <v>0.1348</v>
      </c>
    </row>
    <row r="6873" spans="1:12" x14ac:dyDescent="0.25">
      <c r="A6873" t="s">
        <v>717</v>
      </c>
      <c r="B6873">
        <v>2024</v>
      </c>
      <c r="C6873" t="s">
        <v>701</v>
      </c>
      <c r="D6873">
        <v>3.7869999999999999</v>
      </c>
      <c r="E6873">
        <v>3.7869999999999999</v>
      </c>
      <c r="F6873">
        <v>3.7810999999999999</v>
      </c>
      <c r="G6873">
        <v>3.2126999999999999</v>
      </c>
      <c r="H6873">
        <v>3.7810999999999999</v>
      </c>
      <c r="I6873">
        <v>3.2094</v>
      </c>
      <c r="J6873">
        <v>3.6267999999999998</v>
      </c>
      <c r="K6873">
        <v>3.6267999999999998</v>
      </c>
      <c r="L6873">
        <v>3.0790000000000002</v>
      </c>
    </row>
    <row r="6874" spans="1:12" x14ac:dyDescent="0.25">
      <c r="A6874" t="s">
        <v>717</v>
      </c>
      <c r="B6874">
        <v>2024</v>
      </c>
      <c r="C6874" t="s">
        <v>700</v>
      </c>
      <c r="D6874">
        <v>3.1252</v>
      </c>
      <c r="E6874">
        <v>2.6065999999999998</v>
      </c>
      <c r="F6874">
        <v>2.6011000000000002</v>
      </c>
      <c r="G6874">
        <v>2.4725000000000001</v>
      </c>
      <c r="H6874">
        <v>2.2717000000000001</v>
      </c>
      <c r="I6874">
        <v>2.0907</v>
      </c>
      <c r="J6874">
        <v>2.6274999999999999</v>
      </c>
      <c r="K6874">
        <v>1.9542999999999999</v>
      </c>
      <c r="L6874">
        <v>1.5760000000000001</v>
      </c>
    </row>
    <row r="6875" spans="1:12" x14ac:dyDescent="0.25">
      <c r="A6875" t="s">
        <v>717</v>
      </c>
      <c r="B6875">
        <v>2024</v>
      </c>
      <c r="C6875" t="s">
        <v>699</v>
      </c>
      <c r="D6875">
        <v>0.28149999999999997</v>
      </c>
      <c r="E6875">
        <v>0.28149999999999997</v>
      </c>
      <c r="F6875">
        <v>0.15029999999999999</v>
      </c>
      <c r="G6875">
        <v>0.27079999999999999</v>
      </c>
      <c r="H6875">
        <v>0.15029999999999999</v>
      </c>
      <c r="I6875">
        <v>0.15029999999999999</v>
      </c>
      <c r="J6875">
        <v>0.28149999999999997</v>
      </c>
      <c r="K6875">
        <v>0.15029999999999999</v>
      </c>
      <c r="L6875">
        <v>0.15029999999999999</v>
      </c>
    </row>
    <row r="6876" spans="1:12" x14ac:dyDescent="0.25">
      <c r="A6876" t="s">
        <v>718</v>
      </c>
      <c r="B6876">
        <v>2024</v>
      </c>
      <c r="C6876" t="s">
        <v>699</v>
      </c>
      <c r="D6876">
        <v>0.14169999999999999</v>
      </c>
      <c r="E6876">
        <v>0.14169999999999999</v>
      </c>
      <c r="F6876">
        <v>7.5600000000000001E-2</v>
      </c>
      <c r="G6876">
        <v>0.1363</v>
      </c>
      <c r="H6876">
        <v>7.5600000000000001E-2</v>
      </c>
      <c r="I6876">
        <v>7.5600000000000001E-2</v>
      </c>
      <c r="J6876">
        <v>0.14169999999999999</v>
      </c>
      <c r="K6876">
        <v>7.5600000000000001E-2</v>
      </c>
      <c r="L6876">
        <v>7.5600000000000001E-2</v>
      </c>
    </row>
    <row r="6877" spans="1:12" x14ac:dyDescent="0.25">
      <c r="A6877" t="s">
        <v>718</v>
      </c>
      <c r="B6877">
        <v>2024</v>
      </c>
      <c r="C6877" t="s">
        <v>702</v>
      </c>
      <c r="D6877">
        <v>0.2505</v>
      </c>
      <c r="E6877">
        <v>0.2505</v>
      </c>
      <c r="F6877">
        <v>9.4600000000000004E-2</v>
      </c>
      <c r="G6877">
        <v>0.15029999999999999</v>
      </c>
      <c r="H6877">
        <v>9.4600000000000004E-2</v>
      </c>
      <c r="I6877">
        <v>6.7799999999999999E-2</v>
      </c>
      <c r="J6877">
        <v>0.2505</v>
      </c>
      <c r="K6877">
        <v>9.4600000000000004E-2</v>
      </c>
      <c r="L6877">
        <v>6.7799999999999999E-2</v>
      </c>
    </row>
    <row r="6878" spans="1:12" x14ac:dyDescent="0.25">
      <c r="A6878" t="s">
        <v>718</v>
      </c>
      <c r="B6878">
        <v>2024</v>
      </c>
      <c r="C6878" t="s">
        <v>701</v>
      </c>
      <c r="D6878">
        <v>1.9950000000000001</v>
      </c>
      <c r="E6878">
        <v>1.9950000000000001</v>
      </c>
      <c r="F6878">
        <v>1.992</v>
      </c>
      <c r="G6878">
        <v>1.6944999999999999</v>
      </c>
      <c r="H6878">
        <v>1.992</v>
      </c>
      <c r="I6878">
        <v>1.6928000000000001</v>
      </c>
      <c r="J6878">
        <v>1.9109</v>
      </c>
      <c r="K6878">
        <v>1.9109</v>
      </c>
      <c r="L6878">
        <v>1.6241000000000001</v>
      </c>
    </row>
    <row r="6879" spans="1:12" x14ac:dyDescent="0.25">
      <c r="A6879" t="s">
        <v>718</v>
      </c>
      <c r="B6879">
        <v>2024</v>
      </c>
      <c r="C6879" t="s">
        <v>697</v>
      </c>
      <c r="D6879">
        <v>4.9389000000000003</v>
      </c>
      <c r="E6879">
        <v>4.6779000000000002</v>
      </c>
      <c r="F6879">
        <v>4.3048000000000002</v>
      </c>
      <c r="G6879">
        <v>4.0119999999999996</v>
      </c>
      <c r="H6879">
        <v>4.1390000000000002</v>
      </c>
      <c r="I6879">
        <v>3.5546000000000002</v>
      </c>
      <c r="J6879">
        <v>4.6043000000000003</v>
      </c>
      <c r="K6879">
        <v>3.8982000000000001</v>
      </c>
      <c r="L6879">
        <v>3.2269000000000001</v>
      </c>
    </row>
    <row r="6880" spans="1:12" x14ac:dyDescent="0.25">
      <c r="A6880" t="s">
        <v>718</v>
      </c>
      <c r="B6880">
        <v>2024</v>
      </c>
      <c r="C6880" t="s">
        <v>703</v>
      </c>
      <c r="D6880">
        <v>4.8099999999999997E-2</v>
      </c>
      <c r="E6880">
        <v>4.8099999999999997E-2</v>
      </c>
      <c r="F6880">
        <v>4.8099999999999997E-2</v>
      </c>
      <c r="G6880">
        <v>2.8899999999999999E-2</v>
      </c>
      <c r="H6880">
        <v>4.8099999999999997E-2</v>
      </c>
      <c r="I6880">
        <v>2.8899999999999999E-2</v>
      </c>
      <c r="J6880">
        <v>4.8099999999999997E-2</v>
      </c>
      <c r="K6880">
        <v>4.8099999999999997E-2</v>
      </c>
      <c r="L6880">
        <v>2.8899999999999999E-2</v>
      </c>
    </row>
    <row r="6881" spans="1:12" x14ac:dyDescent="0.25">
      <c r="A6881" t="s">
        <v>718</v>
      </c>
      <c r="B6881">
        <v>2024</v>
      </c>
      <c r="C6881" t="s">
        <v>700</v>
      </c>
      <c r="D6881">
        <v>1.5726</v>
      </c>
      <c r="E6881">
        <v>1.3117000000000001</v>
      </c>
      <c r="F6881">
        <v>1.3089</v>
      </c>
      <c r="G6881">
        <v>1.2442</v>
      </c>
      <c r="H6881">
        <v>1.1431</v>
      </c>
      <c r="I6881">
        <v>1.0521</v>
      </c>
      <c r="J6881">
        <v>1.3222</v>
      </c>
      <c r="K6881">
        <v>0.98340000000000005</v>
      </c>
      <c r="L6881">
        <v>0.79310000000000003</v>
      </c>
    </row>
    <row r="6882" spans="1:12" x14ac:dyDescent="0.25">
      <c r="A6882" t="s">
        <v>718</v>
      </c>
      <c r="B6882">
        <v>2024</v>
      </c>
      <c r="C6882" t="s">
        <v>698</v>
      </c>
      <c r="D6882">
        <v>0.93089999999999995</v>
      </c>
      <c r="E6882">
        <v>0.93089999999999995</v>
      </c>
      <c r="F6882">
        <v>0.78549999999999998</v>
      </c>
      <c r="G6882">
        <v>0.75790000000000002</v>
      </c>
      <c r="H6882">
        <v>0.78549999999999998</v>
      </c>
      <c r="I6882">
        <v>0.63739999999999997</v>
      </c>
      <c r="J6882">
        <v>0.93089999999999995</v>
      </c>
      <c r="K6882">
        <v>0.78549999999999998</v>
      </c>
      <c r="L6882">
        <v>0.63739999999999997</v>
      </c>
    </row>
    <row r="6883" spans="1:12" x14ac:dyDescent="0.25">
      <c r="A6883" t="s">
        <v>719</v>
      </c>
      <c r="B6883">
        <v>2024</v>
      </c>
      <c r="C6883" t="s">
        <v>698</v>
      </c>
      <c r="D6883">
        <v>0.3891</v>
      </c>
      <c r="E6883">
        <v>0.3891</v>
      </c>
      <c r="F6883">
        <v>0.33029999999999998</v>
      </c>
      <c r="G6883">
        <v>0.31640000000000001</v>
      </c>
      <c r="H6883">
        <v>0.33029999999999998</v>
      </c>
      <c r="I6883">
        <v>0.2676</v>
      </c>
      <c r="J6883">
        <v>0.3891</v>
      </c>
      <c r="K6883">
        <v>0.33029999999999998</v>
      </c>
      <c r="L6883">
        <v>0.2676</v>
      </c>
    </row>
    <row r="6884" spans="1:12" x14ac:dyDescent="0.25">
      <c r="A6884" t="s">
        <v>719</v>
      </c>
      <c r="B6884">
        <v>2024</v>
      </c>
      <c r="C6884" t="s">
        <v>700</v>
      </c>
      <c r="D6884">
        <v>0.70379999999999998</v>
      </c>
      <c r="E6884">
        <v>0.58709999999999996</v>
      </c>
      <c r="F6884">
        <v>0.58579999999999999</v>
      </c>
      <c r="G6884">
        <v>0.55679999999999996</v>
      </c>
      <c r="H6884">
        <v>0.51160000000000005</v>
      </c>
      <c r="I6884">
        <v>0.47089999999999999</v>
      </c>
      <c r="J6884">
        <v>0.59179999999999999</v>
      </c>
      <c r="K6884">
        <v>0.44009999999999999</v>
      </c>
      <c r="L6884">
        <v>0.35489999999999999</v>
      </c>
    </row>
    <row r="6885" spans="1:12" x14ac:dyDescent="0.25">
      <c r="A6885" t="s">
        <v>719</v>
      </c>
      <c r="B6885">
        <v>2024</v>
      </c>
      <c r="C6885" t="s">
        <v>703</v>
      </c>
      <c r="D6885">
        <v>2.1499999999999998E-2</v>
      </c>
      <c r="E6885">
        <v>2.1499999999999998E-2</v>
      </c>
      <c r="F6885">
        <v>2.1499999999999998E-2</v>
      </c>
      <c r="G6885">
        <v>1.29E-2</v>
      </c>
      <c r="H6885">
        <v>2.1499999999999998E-2</v>
      </c>
      <c r="I6885">
        <v>1.29E-2</v>
      </c>
      <c r="J6885">
        <v>2.1499999999999998E-2</v>
      </c>
      <c r="K6885">
        <v>2.1499999999999998E-2</v>
      </c>
      <c r="L6885">
        <v>1.29E-2</v>
      </c>
    </row>
    <row r="6886" spans="1:12" x14ac:dyDescent="0.25">
      <c r="A6886" t="s">
        <v>719</v>
      </c>
      <c r="B6886">
        <v>2024</v>
      </c>
      <c r="C6886" t="s">
        <v>699</v>
      </c>
      <c r="D6886">
        <v>6.3399999999999998E-2</v>
      </c>
      <c r="E6886">
        <v>6.3399999999999998E-2</v>
      </c>
      <c r="F6886">
        <v>3.3799999999999997E-2</v>
      </c>
      <c r="G6886">
        <v>6.0999999999999999E-2</v>
      </c>
      <c r="H6886">
        <v>3.3799999999999997E-2</v>
      </c>
      <c r="I6886">
        <v>3.3799999999999997E-2</v>
      </c>
      <c r="J6886">
        <v>6.3399999999999998E-2</v>
      </c>
      <c r="K6886">
        <v>3.3799999999999997E-2</v>
      </c>
      <c r="L6886">
        <v>3.3799999999999997E-2</v>
      </c>
    </row>
    <row r="6887" spans="1:12" x14ac:dyDescent="0.25">
      <c r="A6887" t="s">
        <v>719</v>
      </c>
      <c r="B6887">
        <v>2024</v>
      </c>
      <c r="C6887" t="s">
        <v>697</v>
      </c>
      <c r="D6887">
        <v>2.2113</v>
      </c>
      <c r="E6887">
        <v>2.0945</v>
      </c>
      <c r="F6887">
        <v>1.9337</v>
      </c>
      <c r="G6887">
        <v>1.7975000000000001</v>
      </c>
      <c r="H6887">
        <v>1.8594999999999999</v>
      </c>
      <c r="I6887">
        <v>1.5979000000000001</v>
      </c>
      <c r="J6887">
        <v>2.0604</v>
      </c>
      <c r="K6887">
        <v>1.7505999999999999</v>
      </c>
      <c r="L6887">
        <v>1.4502999999999999</v>
      </c>
    </row>
    <row r="6888" spans="1:12" x14ac:dyDescent="0.25">
      <c r="A6888" t="s">
        <v>719</v>
      </c>
      <c r="B6888">
        <v>2024</v>
      </c>
      <c r="C6888" t="s">
        <v>701</v>
      </c>
      <c r="D6888">
        <v>0.92130000000000001</v>
      </c>
      <c r="E6888">
        <v>0.92130000000000001</v>
      </c>
      <c r="F6888">
        <v>0.91990000000000005</v>
      </c>
      <c r="G6888">
        <v>0.78310000000000002</v>
      </c>
      <c r="H6888">
        <v>0.91990000000000005</v>
      </c>
      <c r="I6888">
        <v>0.7823</v>
      </c>
      <c r="J6888">
        <v>0.88249999999999995</v>
      </c>
      <c r="K6888">
        <v>0.88249999999999995</v>
      </c>
      <c r="L6888">
        <v>0.75060000000000004</v>
      </c>
    </row>
    <row r="6889" spans="1:12" x14ac:dyDescent="0.25">
      <c r="A6889" t="s">
        <v>719</v>
      </c>
      <c r="B6889">
        <v>2024</v>
      </c>
      <c r="C6889" t="s">
        <v>702</v>
      </c>
      <c r="D6889">
        <v>0.11210000000000001</v>
      </c>
      <c r="E6889">
        <v>0.11210000000000001</v>
      </c>
      <c r="F6889">
        <v>4.2299999999999997E-2</v>
      </c>
      <c r="G6889">
        <v>6.7299999999999999E-2</v>
      </c>
      <c r="H6889">
        <v>4.2299999999999997E-2</v>
      </c>
      <c r="I6889">
        <v>3.04E-2</v>
      </c>
      <c r="J6889">
        <v>0.11210000000000001</v>
      </c>
      <c r="K6889">
        <v>4.2299999999999997E-2</v>
      </c>
      <c r="L6889">
        <v>3.04E-2</v>
      </c>
    </row>
    <row r="6890" spans="1:12" x14ac:dyDescent="0.25">
      <c r="A6890" t="s">
        <v>720</v>
      </c>
      <c r="B6890">
        <v>2024</v>
      </c>
      <c r="C6890" t="s">
        <v>698</v>
      </c>
      <c r="D6890">
        <v>0.37609999999999999</v>
      </c>
      <c r="E6890">
        <v>0.37609999999999999</v>
      </c>
      <c r="F6890">
        <v>0.31940000000000002</v>
      </c>
      <c r="G6890">
        <v>0.30580000000000002</v>
      </c>
      <c r="H6890">
        <v>0.31940000000000002</v>
      </c>
      <c r="I6890">
        <v>0.25879999999999997</v>
      </c>
      <c r="J6890">
        <v>0.37609999999999999</v>
      </c>
      <c r="K6890">
        <v>0.31940000000000002</v>
      </c>
      <c r="L6890">
        <v>0.25879999999999997</v>
      </c>
    </row>
    <row r="6891" spans="1:12" x14ac:dyDescent="0.25">
      <c r="A6891" t="s">
        <v>720</v>
      </c>
      <c r="B6891">
        <v>2024</v>
      </c>
      <c r="C6891" t="s">
        <v>702</v>
      </c>
      <c r="D6891">
        <v>0.1089</v>
      </c>
      <c r="E6891">
        <v>0.1089</v>
      </c>
      <c r="F6891">
        <v>4.1099999999999998E-2</v>
      </c>
      <c r="G6891">
        <v>6.5299999999999997E-2</v>
      </c>
      <c r="H6891">
        <v>4.1099999999999998E-2</v>
      </c>
      <c r="I6891">
        <v>2.9499999999999998E-2</v>
      </c>
      <c r="J6891">
        <v>0.1089</v>
      </c>
      <c r="K6891">
        <v>4.1099999999999998E-2</v>
      </c>
      <c r="L6891">
        <v>2.9499999999999998E-2</v>
      </c>
    </row>
    <row r="6892" spans="1:12" x14ac:dyDescent="0.25">
      <c r="A6892" t="s">
        <v>720</v>
      </c>
      <c r="B6892">
        <v>2024</v>
      </c>
      <c r="C6892" t="s">
        <v>699</v>
      </c>
      <c r="D6892">
        <v>6.1600000000000002E-2</v>
      </c>
      <c r="E6892">
        <v>6.1600000000000002E-2</v>
      </c>
      <c r="F6892">
        <v>3.2899999999999999E-2</v>
      </c>
      <c r="G6892">
        <v>5.9200000000000003E-2</v>
      </c>
      <c r="H6892">
        <v>3.2899999999999999E-2</v>
      </c>
      <c r="I6892">
        <v>3.2899999999999999E-2</v>
      </c>
      <c r="J6892">
        <v>6.1600000000000002E-2</v>
      </c>
      <c r="K6892">
        <v>3.2899999999999999E-2</v>
      </c>
      <c r="L6892">
        <v>3.2899999999999999E-2</v>
      </c>
    </row>
    <row r="6893" spans="1:12" x14ac:dyDescent="0.25">
      <c r="A6893" t="s">
        <v>720</v>
      </c>
      <c r="B6893">
        <v>2024</v>
      </c>
      <c r="C6893" t="s">
        <v>700</v>
      </c>
      <c r="D6893">
        <v>0.68359999999999999</v>
      </c>
      <c r="E6893">
        <v>0.57020000000000004</v>
      </c>
      <c r="F6893">
        <v>0.56899999999999995</v>
      </c>
      <c r="G6893">
        <v>0.54079999999999995</v>
      </c>
      <c r="H6893">
        <v>0.49690000000000001</v>
      </c>
      <c r="I6893">
        <v>0.45729999999999998</v>
      </c>
      <c r="J6893">
        <v>0.57469999999999999</v>
      </c>
      <c r="K6893">
        <v>0.42749999999999999</v>
      </c>
      <c r="L6893">
        <v>0.34470000000000001</v>
      </c>
    </row>
    <row r="6894" spans="1:12" x14ac:dyDescent="0.25">
      <c r="A6894" t="s">
        <v>720</v>
      </c>
      <c r="B6894">
        <v>2024</v>
      </c>
      <c r="C6894" t="s">
        <v>697</v>
      </c>
      <c r="D6894">
        <v>2.1236999999999999</v>
      </c>
      <c r="E6894">
        <v>2.0103</v>
      </c>
      <c r="F6894">
        <v>1.8545</v>
      </c>
      <c r="G6894">
        <v>1.7250000000000001</v>
      </c>
      <c r="H6894">
        <v>1.7825</v>
      </c>
      <c r="I6894">
        <v>1.5315000000000001</v>
      </c>
      <c r="J6894">
        <v>1.9781</v>
      </c>
      <c r="K6894">
        <v>1.6776</v>
      </c>
      <c r="L6894">
        <v>1.3889</v>
      </c>
    </row>
    <row r="6895" spans="1:12" x14ac:dyDescent="0.25">
      <c r="A6895" t="s">
        <v>720</v>
      </c>
      <c r="B6895">
        <v>2024</v>
      </c>
      <c r="C6895" t="s">
        <v>703</v>
      </c>
      <c r="D6895">
        <v>2.0899999999999998E-2</v>
      </c>
      <c r="E6895">
        <v>2.0899999999999998E-2</v>
      </c>
      <c r="F6895">
        <v>2.0899999999999998E-2</v>
      </c>
      <c r="G6895">
        <v>1.26E-2</v>
      </c>
      <c r="H6895">
        <v>2.0899999999999998E-2</v>
      </c>
      <c r="I6895">
        <v>1.26E-2</v>
      </c>
      <c r="J6895">
        <v>2.0899999999999998E-2</v>
      </c>
      <c r="K6895">
        <v>2.0899999999999998E-2</v>
      </c>
      <c r="L6895">
        <v>1.26E-2</v>
      </c>
    </row>
    <row r="6896" spans="1:12" x14ac:dyDescent="0.25">
      <c r="A6896" t="s">
        <v>720</v>
      </c>
      <c r="B6896">
        <v>2024</v>
      </c>
      <c r="C6896" t="s">
        <v>701</v>
      </c>
      <c r="D6896">
        <v>0.87260000000000004</v>
      </c>
      <c r="E6896">
        <v>0.87260000000000004</v>
      </c>
      <c r="F6896">
        <v>0.87129999999999996</v>
      </c>
      <c r="G6896">
        <v>0.74119999999999997</v>
      </c>
      <c r="H6896">
        <v>0.87129999999999996</v>
      </c>
      <c r="I6896">
        <v>0.74050000000000005</v>
      </c>
      <c r="J6896">
        <v>0.83579999999999999</v>
      </c>
      <c r="K6896">
        <v>0.83579999999999999</v>
      </c>
      <c r="L6896">
        <v>0.71050000000000002</v>
      </c>
    </row>
    <row r="6897" spans="1:12" x14ac:dyDescent="0.25">
      <c r="A6897" t="s">
        <v>721</v>
      </c>
      <c r="B6897">
        <v>2024</v>
      </c>
      <c r="C6897" t="s">
        <v>698</v>
      </c>
      <c r="D6897">
        <v>0.60040000000000004</v>
      </c>
      <c r="E6897">
        <v>0.60040000000000004</v>
      </c>
      <c r="F6897">
        <v>0.5081</v>
      </c>
      <c r="G6897">
        <v>0.48849999999999999</v>
      </c>
      <c r="H6897">
        <v>0.5081</v>
      </c>
      <c r="I6897">
        <v>0.41199999999999998</v>
      </c>
      <c r="J6897">
        <v>0.60040000000000004</v>
      </c>
      <c r="K6897">
        <v>0.5081</v>
      </c>
      <c r="L6897">
        <v>0.41199999999999998</v>
      </c>
    </row>
    <row r="6898" spans="1:12" x14ac:dyDescent="0.25">
      <c r="A6898" t="s">
        <v>721</v>
      </c>
      <c r="B6898">
        <v>2024</v>
      </c>
      <c r="C6898" t="s">
        <v>697</v>
      </c>
      <c r="D6898">
        <v>3.3283</v>
      </c>
      <c r="E6898">
        <v>3.1539999999999999</v>
      </c>
      <c r="F6898">
        <v>2.9096000000000002</v>
      </c>
      <c r="G6898">
        <v>2.7084000000000001</v>
      </c>
      <c r="H6898">
        <v>2.7989000000000002</v>
      </c>
      <c r="I6898">
        <v>2.4068999999999998</v>
      </c>
      <c r="J6898">
        <v>3.1038999999999999</v>
      </c>
      <c r="K6898">
        <v>2.6371000000000002</v>
      </c>
      <c r="L6898">
        <v>2.1871999999999998</v>
      </c>
    </row>
    <row r="6899" spans="1:12" x14ac:dyDescent="0.25">
      <c r="A6899" t="s">
        <v>721</v>
      </c>
      <c r="B6899">
        <v>2024</v>
      </c>
      <c r="C6899" t="s">
        <v>700</v>
      </c>
      <c r="D6899">
        <v>1.0503</v>
      </c>
      <c r="E6899">
        <v>0.876</v>
      </c>
      <c r="F6899">
        <v>0.87419999999999998</v>
      </c>
      <c r="G6899">
        <v>0.83089999999999997</v>
      </c>
      <c r="H6899">
        <v>0.76339999999999997</v>
      </c>
      <c r="I6899">
        <v>0.7026</v>
      </c>
      <c r="J6899">
        <v>0.88300000000000001</v>
      </c>
      <c r="K6899">
        <v>0.65680000000000005</v>
      </c>
      <c r="L6899">
        <v>0.52959999999999996</v>
      </c>
    </row>
    <row r="6900" spans="1:12" x14ac:dyDescent="0.25">
      <c r="A6900" t="s">
        <v>721</v>
      </c>
      <c r="B6900">
        <v>2024</v>
      </c>
      <c r="C6900" t="s">
        <v>701</v>
      </c>
      <c r="D6900">
        <v>1.3835999999999999</v>
      </c>
      <c r="E6900">
        <v>1.3835999999999999</v>
      </c>
      <c r="F6900">
        <v>1.3815999999999999</v>
      </c>
      <c r="G6900">
        <v>1.1782999999999999</v>
      </c>
      <c r="H6900">
        <v>1.3815999999999999</v>
      </c>
      <c r="I6900">
        <v>1.1771</v>
      </c>
      <c r="J6900">
        <v>1.3264</v>
      </c>
      <c r="K6900">
        <v>1.3264</v>
      </c>
      <c r="L6900">
        <v>1.1304000000000001</v>
      </c>
    </row>
    <row r="6901" spans="1:12" x14ac:dyDescent="0.25">
      <c r="A6901" t="s">
        <v>721</v>
      </c>
      <c r="B6901">
        <v>2024</v>
      </c>
      <c r="C6901" t="s">
        <v>702</v>
      </c>
      <c r="D6901">
        <v>0.1673</v>
      </c>
      <c r="E6901">
        <v>0.1673</v>
      </c>
      <c r="F6901">
        <v>6.3200000000000006E-2</v>
      </c>
      <c r="G6901">
        <v>0.1004</v>
      </c>
      <c r="H6901">
        <v>6.3200000000000006E-2</v>
      </c>
      <c r="I6901">
        <v>4.53E-2</v>
      </c>
      <c r="J6901">
        <v>0.1673</v>
      </c>
      <c r="K6901">
        <v>6.3200000000000006E-2</v>
      </c>
      <c r="L6901">
        <v>4.53E-2</v>
      </c>
    </row>
    <row r="6902" spans="1:12" x14ac:dyDescent="0.25">
      <c r="A6902" t="s">
        <v>721</v>
      </c>
      <c r="B6902">
        <v>2024</v>
      </c>
      <c r="C6902" t="s">
        <v>699</v>
      </c>
      <c r="D6902">
        <v>9.4600000000000004E-2</v>
      </c>
      <c r="E6902">
        <v>9.4600000000000004E-2</v>
      </c>
      <c r="F6902">
        <v>5.0500000000000003E-2</v>
      </c>
      <c r="G6902">
        <v>9.0999999999999998E-2</v>
      </c>
      <c r="H6902">
        <v>5.0500000000000003E-2</v>
      </c>
      <c r="I6902">
        <v>5.0500000000000003E-2</v>
      </c>
      <c r="J6902">
        <v>9.4600000000000004E-2</v>
      </c>
      <c r="K6902">
        <v>5.0500000000000003E-2</v>
      </c>
      <c r="L6902">
        <v>5.0500000000000003E-2</v>
      </c>
    </row>
    <row r="6903" spans="1:12" x14ac:dyDescent="0.25">
      <c r="A6903" t="s">
        <v>721</v>
      </c>
      <c r="B6903">
        <v>2024</v>
      </c>
      <c r="C6903" t="s">
        <v>703</v>
      </c>
      <c r="D6903">
        <v>3.2099999999999997E-2</v>
      </c>
      <c r="E6903">
        <v>3.2099999999999997E-2</v>
      </c>
      <c r="F6903">
        <v>3.2099999999999997E-2</v>
      </c>
      <c r="G6903">
        <v>1.9300000000000001E-2</v>
      </c>
      <c r="H6903">
        <v>3.2099999999999997E-2</v>
      </c>
      <c r="I6903">
        <v>1.9300000000000001E-2</v>
      </c>
      <c r="J6903">
        <v>3.2099999999999997E-2</v>
      </c>
      <c r="K6903">
        <v>3.2099999999999997E-2</v>
      </c>
      <c r="L6903">
        <v>1.9300000000000001E-2</v>
      </c>
    </row>
    <row r="6904" spans="1:12" x14ac:dyDescent="0.25">
      <c r="A6904" t="s">
        <v>722</v>
      </c>
      <c r="B6904">
        <v>2024</v>
      </c>
      <c r="C6904" t="s">
        <v>697</v>
      </c>
      <c r="D6904">
        <v>3.4617</v>
      </c>
      <c r="E6904">
        <v>3.2766999999999999</v>
      </c>
      <c r="F6904">
        <v>3.0272000000000001</v>
      </c>
      <c r="G6904">
        <v>2.8147000000000002</v>
      </c>
      <c r="H6904">
        <v>2.9097</v>
      </c>
      <c r="I6904">
        <v>2.5028000000000001</v>
      </c>
      <c r="J6904">
        <v>3.2246000000000001</v>
      </c>
      <c r="K6904">
        <v>2.7389000000000001</v>
      </c>
      <c r="L6904">
        <v>2.2705000000000002</v>
      </c>
    </row>
    <row r="6905" spans="1:12" x14ac:dyDescent="0.25">
      <c r="A6905" t="s">
        <v>722</v>
      </c>
      <c r="B6905">
        <v>2024</v>
      </c>
      <c r="C6905" t="s">
        <v>698</v>
      </c>
      <c r="D6905">
        <v>0.59340000000000004</v>
      </c>
      <c r="E6905">
        <v>0.59340000000000004</v>
      </c>
      <c r="F6905">
        <v>0.50539999999999996</v>
      </c>
      <c r="G6905">
        <v>0.48220000000000002</v>
      </c>
      <c r="H6905">
        <v>0.50539999999999996</v>
      </c>
      <c r="I6905">
        <v>0.40920000000000001</v>
      </c>
      <c r="J6905">
        <v>0.59340000000000004</v>
      </c>
      <c r="K6905">
        <v>0.50539999999999996</v>
      </c>
      <c r="L6905">
        <v>0.40920000000000001</v>
      </c>
    </row>
    <row r="6906" spans="1:12" x14ac:dyDescent="0.25">
      <c r="A6906" t="s">
        <v>722</v>
      </c>
      <c r="B6906">
        <v>2024</v>
      </c>
      <c r="C6906" t="s">
        <v>700</v>
      </c>
      <c r="D6906">
        <v>1.1151</v>
      </c>
      <c r="E6906">
        <v>0.93010000000000004</v>
      </c>
      <c r="F6906">
        <v>0.92810000000000004</v>
      </c>
      <c r="G6906">
        <v>0.88219999999999998</v>
      </c>
      <c r="H6906">
        <v>0.81059999999999999</v>
      </c>
      <c r="I6906">
        <v>0.746</v>
      </c>
      <c r="J6906">
        <v>0.9375</v>
      </c>
      <c r="K6906">
        <v>0.69730000000000003</v>
      </c>
      <c r="L6906">
        <v>0.56230000000000002</v>
      </c>
    </row>
    <row r="6907" spans="1:12" x14ac:dyDescent="0.25">
      <c r="A6907" t="s">
        <v>722</v>
      </c>
      <c r="B6907">
        <v>2024</v>
      </c>
      <c r="C6907" t="s">
        <v>699</v>
      </c>
      <c r="D6907">
        <v>0.10050000000000001</v>
      </c>
      <c r="E6907">
        <v>0.10050000000000001</v>
      </c>
      <c r="F6907">
        <v>5.3600000000000002E-2</v>
      </c>
      <c r="G6907">
        <v>9.6600000000000005E-2</v>
      </c>
      <c r="H6907">
        <v>5.3600000000000002E-2</v>
      </c>
      <c r="I6907">
        <v>5.3600000000000002E-2</v>
      </c>
      <c r="J6907">
        <v>0.10050000000000001</v>
      </c>
      <c r="K6907">
        <v>5.3600000000000002E-2</v>
      </c>
      <c r="L6907">
        <v>5.3600000000000002E-2</v>
      </c>
    </row>
    <row r="6908" spans="1:12" x14ac:dyDescent="0.25">
      <c r="A6908" t="s">
        <v>722</v>
      </c>
      <c r="B6908">
        <v>2024</v>
      </c>
      <c r="C6908" t="s">
        <v>703</v>
      </c>
      <c r="D6908">
        <v>3.4099999999999998E-2</v>
      </c>
      <c r="E6908">
        <v>3.4099999999999998E-2</v>
      </c>
      <c r="F6908">
        <v>3.4099999999999998E-2</v>
      </c>
      <c r="G6908">
        <v>2.0500000000000001E-2</v>
      </c>
      <c r="H6908">
        <v>3.4099999999999998E-2</v>
      </c>
      <c r="I6908">
        <v>2.0500000000000001E-2</v>
      </c>
      <c r="J6908">
        <v>3.4099999999999998E-2</v>
      </c>
      <c r="K6908">
        <v>3.4099999999999998E-2</v>
      </c>
      <c r="L6908">
        <v>2.0500000000000001E-2</v>
      </c>
    </row>
    <row r="6909" spans="1:12" x14ac:dyDescent="0.25">
      <c r="A6909" t="s">
        <v>722</v>
      </c>
      <c r="B6909">
        <v>2024</v>
      </c>
      <c r="C6909" t="s">
        <v>701</v>
      </c>
      <c r="D6909">
        <v>1.4410000000000001</v>
      </c>
      <c r="E6909">
        <v>1.4410000000000001</v>
      </c>
      <c r="F6909">
        <v>1.4389000000000001</v>
      </c>
      <c r="G6909">
        <v>1.2265999999999999</v>
      </c>
      <c r="H6909">
        <v>1.4389000000000001</v>
      </c>
      <c r="I6909">
        <v>1.2254</v>
      </c>
      <c r="J6909">
        <v>1.3814</v>
      </c>
      <c r="K6909">
        <v>1.3814</v>
      </c>
      <c r="L6909">
        <v>1.1767000000000001</v>
      </c>
    </row>
    <row r="6910" spans="1:12" x14ac:dyDescent="0.25">
      <c r="A6910" t="s">
        <v>722</v>
      </c>
      <c r="B6910">
        <v>2024</v>
      </c>
      <c r="C6910" t="s">
        <v>702</v>
      </c>
      <c r="D6910">
        <v>0.17760000000000001</v>
      </c>
      <c r="E6910">
        <v>0.17760000000000001</v>
      </c>
      <c r="F6910">
        <v>6.7100000000000007E-2</v>
      </c>
      <c r="G6910">
        <v>0.1066</v>
      </c>
      <c r="H6910">
        <v>6.7100000000000007E-2</v>
      </c>
      <c r="I6910">
        <v>4.8099999999999997E-2</v>
      </c>
      <c r="J6910">
        <v>0.17760000000000001</v>
      </c>
      <c r="K6910">
        <v>6.7100000000000007E-2</v>
      </c>
      <c r="L6910">
        <v>4.8099999999999997E-2</v>
      </c>
    </row>
    <row r="6911" spans="1:12" x14ac:dyDescent="0.25">
      <c r="A6911" t="s">
        <v>723</v>
      </c>
      <c r="B6911">
        <v>2024</v>
      </c>
      <c r="C6911" t="s">
        <v>701</v>
      </c>
      <c r="D6911">
        <v>0.38600000000000001</v>
      </c>
      <c r="E6911">
        <v>0.38600000000000001</v>
      </c>
      <c r="F6911">
        <v>0.38540000000000002</v>
      </c>
      <c r="G6911">
        <v>0.33110000000000001</v>
      </c>
      <c r="H6911">
        <v>0.38540000000000002</v>
      </c>
      <c r="I6911">
        <v>0.33069999999999999</v>
      </c>
      <c r="J6911">
        <v>0.37109999999999999</v>
      </c>
      <c r="K6911">
        <v>0.37109999999999999</v>
      </c>
      <c r="L6911">
        <v>0.31859999999999999</v>
      </c>
    </row>
    <row r="6912" spans="1:12" x14ac:dyDescent="0.25">
      <c r="A6912" t="s">
        <v>723</v>
      </c>
      <c r="B6912">
        <v>2024</v>
      </c>
      <c r="C6912" t="s">
        <v>703</v>
      </c>
      <c r="D6912">
        <v>1.0200000000000001E-2</v>
      </c>
      <c r="E6912">
        <v>1.0200000000000001E-2</v>
      </c>
      <c r="F6912">
        <v>1.0200000000000001E-2</v>
      </c>
      <c r="G6912">
        <v>6.1000000000000004E-3</v>
      </c>
      <c r="H6912">
        <v>1.0200000000000001E-2</v>
      </c>
      <c r="I6912">
        <v>6.1000000000000004E-3</v>
      </c>
      <c r="J6912">
        <v>1.0200000000000001E-2</v>
      </c>
      <c r="K6912">
        <v>1.0200000000000001E-2</v>
      </c>
      <c r="L6912">
        <v>6.1000000000000004E-3</v>
      </c>
    </row>
    <row r="6913" spans="1:12" x14ac:dyDescent="0.25">
      <c r="A6913" t="s">
        <v>723</v>
      </c>
      <c r="B6913">
        <v>2024</v>
      </c>
      <c r="C6913" t="s">
        <v>699</v>
      </c>
      <c r="D6913">
        <v>2.9899999999999999E-2</v>
      </c>
      <c r="E6913">
        <v>2.9899999999999999E-2</v>
      </c>
      <c r="F6913">
        <v>1.6E-2</v>
      </c>
      <c r="G6913">
        <v>2.8799999999999999E-2</v>
      </c>
      <c r="H6913">
        <v>1.6E-2</v>
      </c>
      <c r="I6913">
        <v>1.6E-2</v>
      </c>
      <c r="J6913">
        <v>2.9899999999999999E-2</v>
      </c>
      <c r="K6913">
        <v>1.6E-2</v>
      </c>
      <c r="L6913">
        <v>1.6E-2</v>
      </c>
    </row>
    <row r="6914" spans="1:12" x14ac:dyDescent="0.25">
      <c r="A6914" t="s">
        <v>723</v>
      </c>
      <c r="B6914">
        <v>2024</v>
      </c>
      <c r="C6914" t="s">
        <v>698</v>
      </c>
      <c r="D6914">
        <v>0.1792</v>
      </c>
      <c r="E6914">
        <v>0.1792</v>
      </c>
      <c r="F6914">
        <v>0.15240000000000001</v>
      </c>
      <c r="G6914">
        <v>0.14560000000000001</v>
      </c>
      <c r="H6914">
        <v>0.15240000000000001</v>
      </c>
      <c r="I6914">
        <v>0.1234</v>
      </c>
      <c r="J6914">
        <v>0.1792</v>
      </c>
      <c r="K6914">
        <v>0.15240000000000001</v>
      </c>
      <c r="L6914">
        <v>0.1234</v>
      </c>
    </row>
    <row r="6915" spans="1:12" x14ac:dyDescent="0.25">
      <c r="A6915" t="s">
        <v>723</v>
      </c>
      <c r="B6915">
        <v>2024</v>
      </c>
      <c r="C6915" t="s">
        <v>700</v>
      </c>
      <c r="D6915">
        <v>0.33179999999999998</v>
      </c>
      <c r="E6915">
        <v>0.2767</v>
      </c>
      <c r="F6915">
        <v>0.2762</v>
      </c>
      <c r="G6915">
        <v>0.26250000000000001</v>
      </c>
      <c r="H6915">
        <v>0.2412</v>
      </c>
      <c r="I6915">
        <v>0.222</v>
      </c>
      <c r="J6915">
        <v>0.27900000000000003</v>
      </c>
      <c r="K6915">
        <v>0.20749999999999999</v>
      </c>
      <c r="L6915">
        <v>0.1673</v>
      </c>
    </row>
    <row r="6916" spans="1:12" x14ac:dyDescent="0.25">
      <c r="A6916" t="s">
        <v>723</v>
      </c>
      <c r="B6916">
        <v>2024</v>
      </c>
      <c r="C6916" t="s">
        <v>697</v>
      </c>
      <c r="D6916">
        <v>0.9899</v>
      </c>
      <c r="E6916">
        <v>0.93489999999999995</v>
      </c>
      <c r="F6916">
        <v>0.86</v>
      </c>
      <c r="G6916">
        <v>0.80579999999999996</v>
      </c>
      <c r="H6916">
        <v>0.82509999999999994</v>
      </c>
      <c r="I6916">
        <v>0.71250000000000002</v>
      </c>
      <c r="J6916">
        <v>0.92220000000000002</v>
      </c>
      <c r="K6916">
        <v>0.77710000000000001</v>
      </c>
      <c r="L6916">
        <v>0.64570000000000005</v>
      </c>
    </row>
    <row r="6917" spans="1:12" x14ac:dyDescent="0.25">
      <c r="A6917" t="s">
        <v>723</v>
      </c>
      <c r="B6917">
        <v>2024</v>
      </c>
      <c r="C6917" t="s">
        <v>702</v>
      </c>
      <c r="D6917">
        <v>5.2900000000000003E-2</v>
      </c>
      <c r="E6917">
        <v>5.2900000000000003E-2</v>
      </c>
      <c r="F6917">
        <v>0.02</v>
      </c>
      <c r="G6917">
        <v>3.1699999999999999E-2</v>
      </c>
      <c r="H6917">
        <v>0.02</v>
      </c>
      <c r="I6917">
        <v>1.43E-2</v>
      </c>
      <c r="J6917">
        <v>5.2900000000000003E-2</v>
      </c>
      <c r="K6917">
        <v>0.02</v>
      </c>
      <c r="L6917">
        <v>1.43E-2</v>
      </c>
    </row>
    <row r="6918" spans="1:12" x14ac:dyDescent="0.25">
      <c r="A6918" t="s">
        <v>724</v>
      </c>
      <c r="B6918">
        <v>2024</v>
      </c>
      <c r="C6918" t="s">
        <v>703</v>
      </c>
      <c r="D6918">
        <v>4.82E-2</v>
      </c>
      <c r="E6918">
        <v>4.82E-2</v>
      </c>
      <c r="F6918">
        <v>4.82E-2</v>
      </c>
      <c r="G6918">
        <v>2.8899999999999999E-2</v>
      </c>
      <c r="H6918">
        <v>4.82E-2</v>
      </c>
      <c r="I6918">
        <v>2.8899999999999999E-2</v>
      </c>
      <c r="J6918">
        <v>4.82E-2</v>
      </c>
      <c r="K6918">
        <v>4.82E-2</v>
      </c>
      <c r="L6918">
        <v>2.8899999999999999E-2</v>
      </c>
    </row>
    <row r="6919" spans="1:12" x14ac:dyDescent="0.25">
      <c r="A6919" t="s">
        <v>724</v>
      </c>
      <c r="B6919">
        <v>2024</v>
      </c>
      <c r="C6919" t="s">
        <v>702</v>
      </c>
      <c r="D6919">
        <v>0.25080000000000002</v>
      </c>
      <c r="E6919">
        <v>0.25080000000000002</v>
      </c>
      <c r="F6919">
        <v>9.4700000000000006E-2</v>
      </c>
      <c r="G6919">
        <v>0.15049999999999999</v>
      </c>
      <c r="H6919">
        <v>9.4700000000000006E-2</v>
      </c>
      <c r="I6919">
        <v>6.7900000000000002E-2</v>
      </c>
      <c r="J6919">
        <v>0.25080000000000002</v>
      </c>
      <c r="K6919">
        <v>9.4700000000000006E-2</v>
      </c>
      <c r="L6919">
        <v>6.7900000000000002E-2</v>
      </c>
    </row>
    <row r="6920" spans="1:12" x14ac:dyDescent="0.25">
      <c r="A6920" t="s">
        <v>724</v>
      </c>
      <c r="B6920">
        <v>2024</v>
      </c>
      <c r="C6920" t="s">
        <v>701</v>
      </c>
      <c r="D6920">
        <v>1.887</v>
      </c>
      <c r="E6920">
        <v>1.887</v>
      </c>
      <c r="F6920">
        <v>1.8839999999999999</v>
      </c>
      <c r="G6920">
        <v>1.6031</v>
      </c>
      <c r="H6920">
        <v>1.8839999999999999</v>
      </c>
      <c r="I6920">
        <v>1.6013999999999999</v>
      </c>
      <c r="J6920">
        <v>1.8085</v>
      </c>
      <c r="K6920">
        <v>1.8085</v>
      </c>
      <c r="L6920">
        <v>1.5375000000000001</v>
      </c>
    </row>
    <row r="6921" spans="1:12" x14ac:dyDescent="0.25">
      <c r="A6921" t="s">
        <v>724</v>
      </c>
      <c r="B6921">
        <v>2024</v>
      </c>
      <c r="C6921" t="s">
        <v>698</v>
      </c>
      <c r="D6921">
        <v>0.75939999999999996</v>
      </c>
      <c r="E6921">
        <v>0.75939999999999996</v>
      </c>
      <c r="F6921">
        <v>0.65280000000000005</v>
      </c>
      <c r="G6921">
        <v>0.61570000000000003</v>
      </c>
      <c r="H6921">
        <v>0.65280000000000005</v>
      </c>
      <c r="I6921">
        <v>0.52739999999999998</v>
      </c>
      <c r="J6921">
        <v>0.75939999999999996</v>
      </c>
      <c r="K6921">
        <v>0.65280000000000005</v>
      </c>
      <c r="L6921">
        <v>0.52739999999999998</v>
      </c>
    </row>
    <row r="6922" spans="1:12" x14ac:dyDescent="0.25">
      <c r="A6922" t="s">
        <v>724</v>
      </c>
      <c r="B6922">
        <v>2024</v>
      </c>
      <c r="C6922" t="s">
        <v>700</v>
      </c>
      <c r="D6922">
        <v>1.5745</v>
      </c>
      <c r="E6922">
        <v>1.3131999999999999</v>
      </c>
      <c r="F6922">
        <v>1.3104</v>
      </c>
      <c r="G6922">
        <v>1.2457</v>
      </c>
      <c r="H6922">
        <v>1.1445000000000001</v>
      </c>
      <c r="I6922">
        <v>1.0532999999999999</v>
      </c>
      <c r="J6922">
        <v>1.3237000000000001</v>
      </c>
      <c r="K6922">
        <v>0.98460000000000003</v>
      </c>
      <c r="L6922">
        <v>0.79400000000000004</v>
      </c>
    </row>
    <row r="6923" spans="1:12" x14ac:dyDescent="0.25">
      <c r="A6923" t="s">
        <v>724</v>
      </c>
      <c r="B6923">
        <v>2024</v>
      </c>
      <c r="C6923" t="s">
        <v>699</v>
      </c>
      <c r="D6923">
        <v>0.14180000000000001</v>
      </c>
      <c r="E6923">
        <v>0.14180000000000001</v>
      </c>
      <c r="F6923">
        <v>7.5700000000000003E-2</v>
      </c>
      <c r="G6923">
        <v>0.13639999999999999</v>
      </c>
      <c r="H6923">
        <v>7.5700000000000003E-2</v>
      </c>
      <c r="I6923">
        <v>7.5700000000000003E-2</v>
      </c>
      <c r="J6923">
        <v>0.14180000000000001</v>
      </c>
      <c r="K6923">
        <v>7.5700000000000003E-2</v>
      </c>
      <c r="L6923">
        <v>7.5700000000000003E-2</v>
      </c>
    </row>
    <row r="6924" spans="1:12" x14ac:dyDescent="0.25">
      <c r="A6924" t="s">
        <v>724</v>
      </c>
      <c r="B6924">
        <v>2024</v>
      </c>
      <c r="C6924" t="s">
        <v>697</v>
      </c>
      <c r="D6924">
        <v>4.6616999999999997</v>
      </c>
      <c r="E6924">
        <v>4.4004000000000003</v>
      </c>
      <c r="F6924">
        <v>4.0659000000000001</v>
      </c>
      <c r="G6924">
        <v>3.7803</v>
      </c>
      <c r="H6924">
        <v>3.8999000000000001</v>
      </c>
      <c r="I6924">
        <v>3.3546</v>
      </c>
      <c r="J6924">
        <v>4.3323999999999998</v>
      </c>
      <c r="K6924">
        <v>3.6644999999999999</v>
      </c>
      <c r="L6924">
        <v>3.0314999999999999</v>
      </c>
    </row>
    <row r="6925" spans="1:12" x14ac:dyDescent="0.25">
      <c r="A6925" t="s">
        <v>725</v>
      </c>
      <c r="B6925">
        <v>2024</v>
      </c>
      <c r="C6925" t="s">
        <v>698</v>
      </c>
      <c r="D6925">
        <v>0.75070000000000003</v>
      </c>
      <c r="E6925">
        <v>0.75070000000000003</v>
      </c>
      <c r="F6925">
        <v>0.64810000000000001</v>
      </c>
      <c r="G6925">
        <v>0.60809999999999997</v>
      </c>
      <c r="H6925">
        <v>0.64810000000000001</v>
      </c>
      <c r="I6925">
        <v>0.52310000000000001</v>
      </c>
      <c r="J6925">
        <v>0.75070000000000003</v>
      </c>
      <c r="K6925">
        <v>0.64810000000000001</v>
      </c>
      <c r="L6925">
        <v>0.52310000000000001</v>
      </c>
    </row>
    <row r="6926" spans="1:12" x14ac:dyDescent="0.25">
      <c r="A6926" t="s">
        <v>725</v>
      </c>
      <c r="B6926">
        <v>2024</v>
      </c>
      <c r="C6926" t="s">
        <v>703</v>
      </c>
      <c r="D6926">
        <v>4.9700000000000001E-2</v>
      </c>
      <c r="E6926">
        <v>4.9700000000000001E-2</v>
      </c>
      <c r="F6926">
        <v>4.9700000000000001E-2</v>
      </c>
      <c r="G6926">
        <v>2.98E-2</v>
      </c>
      <c r="H6926">
        <v>4.9700000000000001E-2</v>
      </c>
      <c r="I6926">
        <v>2.98E-2</v>
      </c>
      <c r="J6926">
        <v>4.9700000000000001E-2</v>
      </c>
      <c r="K6926">
        <v>4.9700000000000001E-2</v>
      </c>
      <c r="L6926">
        <v>2.98E-2</v>
      </c>
    </row>
    <row r="6927" spans="1:12" x14ac:dyDescent="0.25">
      <c r="A6927" t="s">
        <v>725</v>
      </c>
      <c r="B6927">
        <v>2024</v>
      </c>
      <c r="C6927" t="s">
        <v>697</v>
      </c>
      <c r="D6927">
        <v>4.5018000000000002</v>
      </c>
      <c r="E6927">
        <v>4.2323000000000004</v>
      </c>
      <c r="F6927">
        <v>3.8946000000000001</v>
      </c>
      <c r="G6927">
        <v>3.6463000000000001</v>
      </c>
      <c r="H6927">
        <v>3.7233999999999998</v>
      </c>
      <c r="I6927">
        <v>3.2132999999999998</v>
      </c>
      <c r="J6927">
        <v>4.1772</v>
      </c>
      <c r="K6927">
        <v>3.4954999999999998</v>
      </c>
      <c r="L6927">
        <v>2.8927999999999998</v>
      </c>
    </row>
    <row r="6928" spans="1:12" x14ac:dyDescent="0.25">
      <c r="A6928" t="s">
        <v>725</v>
      </c>
      <c r="B6928">
        <v>2024</v>
      </c>
      <c r="C6928" t="s">
        <v>700</v>
      </c>
      <c r="D6928">
        <v>1.6242000000000001</v>
      </c>
      <c r="E6928">
        <v>1.3547</v>
      </c>
      <c r="F6928">
        <v>1.3517999999999999</v>
      </c>
      <c r="G6928">
        <v>1.2849999999999999</v>
      </c>
      <c r="H6928">
        <v>1.1806000000000001</v>
      </c>
      <c r="I6928">
        <v>1.0866</v>
      </c>
      <c r="J6928">
        <v>1.3654999999999999</v>
      </c>
      <c r="K6928">
        <v>1.0156000000000001</v>
      </c>
      <c r="L6928">
        <v>0.81910000000000005</v>
      </c>
    </row>
    <row r="6929" spans="1:12" x14ac:dyDescent="0.25">
      <c r="A6929" t="s">
        <v>725</v>
      </c>
      <c r="B6929">
        <v>2024</v>
      </c>
      <c r="C6929" t="s">
        <v>701</v>
      </c>
      <c r="D6929">
        <v>1.6721999999999999</v>
      </c>
      <c r="E6929">
        <v>1.6721999999999999</v>
      </c>
      <c r="F6929">
        <v>1.6691</v>
      </c>
      <c r="G6929">
        <v>1.4274</v>
      </c>
      <c r="H6929">
        <v>1.6691</v>
      </c>
      <c r="I6929">
        <v>1.4257</v>
      </c>
      <c r="J6929">
        <v>1.6063000000000001</v>
      </c>
      <c r="K6929">
        <v>1.6063000000000001</v>
      </c>
      <c r="L6929">
        <v>1.3727</v>
      </c>
    </row>
    <row r="6930" spans="1:12" x14ac:dyDescent="0.25">
      <c r="A6930" t="s">
        <v>725</v>
      </c>
      <c r="B6930">
        <v>2024</v>
      </c>
      <c r="C6930" t="s">
        <v>699</v>
      </c>
      <c r="D6930">
        <v>0.14630000000000001</v>
      </c>
      <c r="E6930">
        <v>0.14630000000000001</v>
      </c>
      <c r="F6930">
        <v>7.8100000000000003E-2</v>
      </c>
      <c r="G6930">
        <v>0.14080000000000001</v>
      </c>
      <c r="H6930">
        <v>7.8100000000000003E-2</v>
      </c>
      <c r="I6930">
        <v>7.8100000000000003E-2</v>
      </c>
      <c r="J6930">
        <v>0.14630000000000001</v>
      </c>
      <c r="K6930">
        <v>7.8100000000000003E-2</v>
      </c>
      <c r="L6930">
        <v>7.8100000000000003E-2</v>
      </c>
    </row>
    <row r="6931" spans="1:12" x14ac:dyDescent="0.25">
      <c r="A6931" t="s">
        <v>725</v>
      </c>
      <c r="B6931">
        <v>2024</v>
      </c>
      <c r="C6931" t="s">
        <v>702</v>
      </c>
      <c r="D6931">
        <v>0.25869999999999999</v>
      </c>
      <c r="E6931">
        <v>0.25869999999999999</v>
      </c>
      <c r="F6931">
        <v>9.7699999999999995E-2</v>
      </c>
      <c r="G6931">
        <v>0.1552</v>
      </c>
      <c r="H6931">
        <v>9.7699999999999995E-2</v>
      </c>
      <c r="I6931">
        <v>7.0099999999999996E-2</v>
      </c>
      <c r="J6931">
        <v>0.25869999999999999</v>
      </c>
      <c r="K6931">
        <v>9.7699999999999995E-2</v>
      </c>
      <c r="L6931">
        <v>7.0099999999999996E-2</v>
      </c>
    </row>
    <row r="6932" spans="1:12" x14ac:dyDescent="0.25">
      <c r="A6932" t="s">
        <v>726</v>
      </c>
      <c r="B6932">
        <v>2024</v>
      </c>
      <c r="C6932" t="s">
        <v>701</v>
      </c>
      <c r="D6932">
        <v>3.1562000000000001</v>
      </c>
      <c r="E6932">
        <v>3.1562000000000001</v>
      </c>
      <c r="F6932">
        <v>3.1514000000000002</v>
      </c>
      <c r="G6932">
        <v>2.68</v>
      </c>
      <c r="H6932">
        <v>3.1514000000000002</v>
      </c>
      <c r="I6932">
        <v>2.6772999999999998</v>
      </c>
      <c r="J6932">
        <v>3.0230000000000001</v>
      </c>
      <c r="K6932">
        <v>3.0230000000000001</v>
      </c>
      <c r="L6932">
        <v>2.5686</v>
      </c>
    </row>
    <row r="6933" spans="1:12" x14ac:dyDescent="0.25">
      <c r="A6933" t="s">
        <v>726</v>
      </c>
      <c r="B6933">
        <v>2024</v>
      </c>
      <c r="C6933" t="s">
        <v>699</v>
      </c>
      <c r="D6933">
        <v>0.22650000000000001</v>
      </c>
      <c r="E6933">
        <v>0.22650000000000001</v>
      </c>
      <c r="F6933">
        <v>0.12089999999999999</v>
      </c>
      <c r="G6933">
        <v>0.21790000000000001</v>
      </c>
      <c r="H6933">
        <v>0.12089999999999999</v>
      </c>
      <c r="I6933">
        <v>0.12089999999999999</v>
      </c>
      <c r="J6933">
        <v>0.22650000000000001</v>
      </c>
      <c r="K6933">
        <v>0.12089999999999999</v>
      </c>
      <c r="L6933">
        <v>0.12089999999999999</v>
      </c>
    </row>
    <row r="6934" spans="1:12" x14ac:dyDescent="0.25">
      <c r="A6934" t="s">
        <v>726</v>
      </c>
      <c r="B6934">
        <v>2024</v>
      </c>
      <c r="C6934" t="s">
        <v>697</v>
      </c>
      <c r="D6934">
        <v>7.6558000000000002</v>
      </c>
      <c r="E6934">
        <v>7.2386999999999997</v>
      </c>
      <c r="F6934">
        <v>6.6889000000000003</v>
      </c>
      <c r="G6934">
        <v>6.2138</v>
      </c>
      <c r="H6934">
        <v>6.4238999999999997</v>
      </c>
      <c r="I6934">
        <v>5.5212000000000003</v>
      </c>
      <c r="J6934">
        <v>7.1223000000000001</v>
      </c>
      <c r="K6934">
        <v>6.0400999999999998</v>
      </c>
      <c r="L6934">
        <v>4.9984999999999999</v>
      </c>
    </row>
    <row r="6935" spans="1:12" x14ac:dyDescent="0.25">
      <c r="A6935" t="s">
        <v>726</v>
      </c>
      <c r="B6935">
        <v>2024</v>
      </c>
      <c r="C6935" t="s">
        <v>703</v>
      </c>
      <c r="D6935">
        <v>7.6899999999999996E-2</v>
      </c>
      <c r="E6935">
        <v>7.6899999999999996E-2</v>
      </c>
      <c r="F6935">
        <v>7.6899999999999996E-2</v>
      </c>
      <c r="G6935">
        <v>4.6199999999999998E-2</v>
      </c>
      <c r="H6935">
        <v>7.6899999999999996E-2</v>
      </c>
      <c r="I6935">
        <v>4.6199999999999998E-2</v>
      </c>
      <c r="J6935">
        <v>7.6899999999999996E-2</v>
      </c>
      <c r="K6935">
        <v>7.6899999999999996E-2</v>
      </c>
      <c r="L6935">
        <v>4.6199999999999998E-2</v>
      </c>
    </row>
    <row r="6936" spans="1:12" x14ac:dyDescent="0.25">
      <c r="A6936" t="s">
        <v>726</v>
      </c>
      <c r="B6936">
        <v>2024</v>
      </c>
      <c r="C6936" t="s">
        <v>702</v>
      </c>
      <c r="D6936">
        <v>0.40039999999999998</v>
      </c>
      <c r="E6936">
        <v>0.40039999999999998</v>
      </c>
      <c r="F6936">
        <v>0.1512</v>
      </c>
      <c r="G6936">
        <v>0.24030000000000001</v>
      </c>
      <c r="H6936">
        <v>0.1512</v>
      </c>
      <c r="I6936">
        <v>0.1085</v>
      </c>
      <c r="J6936">
        <v>0.40039999999999998</v>
      </c>
      <c r="K6936">
        <v>0.1512</v>
      </c>
      <c r="L6936">
        <v>0.1085</v>
      </c>
    </row>
    <row r="6937" spans="1:12" x14ac:dyDescent="0.25">
      <c r="A6937" t="s">
        <v>726</v>
      </c>
      <c r="B6937">
        <v>2024</v>
      </c>
      <c r="C6937" t="s">
        <v>698</v>
      </c>
      <c r="D6937">
        <v>1.2819</v>
      </c>
      <c r="E6937">
        <v>1.2819</v>
      </c>
      <c r="F6937">
        <v>1.0961000000000001</v>
      </c>
      <c r="G6937">
        <v>1.0406</v>
      </c>
      <c r="H6937">
        <v>1.0961000000000001</v>
      </c>
      <c r="I6937">
        <v>0.88660000000000005</v>
      </c>
      <c r="J6937">
        <v>1.2819</v>
      </c>
      <c r="K6937">
        <v>1.0961000000000001</v>
      </c>
      <c r="L6937">
        <v>0.88660000000000005</v>
      </c>
    </row>
    <row r="6938" spans="1:12" x14ac:dyDescent="0.25">
      <c r="A6938" t="s">
        <v>726</v>
      </c>
      <c r="B6938">
        <v>2024</v>
      </c>
      <c r="C6938" t="s">
        <v>700</v>
      </c>
      <c r="D6938">
        <v>2.5139</v>
      </c>
      <c r="E6938">
        <v>2.0968</v>
      </c>
      <c r="F6938">
        <v>2.0922999999999998</v>
      </c>
      <c r="G6938">
        <v>1.9888999999999999</v>
      </c>
      <c r="H6938">
        <v>1.8273999999999999</v>
      </c>
      <c r="I6938">
        <v>1.6818</v>
      </c>
      <c r="J6938">
        <v>2.1135999999999999</v>
      </c>
      <c r="K6938">
        <v>1.5720000000000001</v>
      </c>
      <c r="L6938">
        <v>1.2678</v>
      </c>
    </row>
    <row r="6939" spans="1:12" x14ac:dyDescent="0.25">
      <c r="A6939" t="s">
        <v>727</v>
      </c>
      <c r="B6939">
        <v>2024</v>
      </c>
      <c r="C6939" t="s">
        <v>700</v>
      </c>
      <c r="D6939">
        <v>1.4238</v>
      </c>
      <c r="E6939">
        <v>1.1875</v>
      </c>
      <c r="F6939">
        <v>1.1850000000000001</v>
      </c>
      <c r="G6939">
        <v>1.1264000000000001</v>
      </c>
      <c r="H6939">
        <v>1.0348999999999999</v>
      </c>
      <c r="I6939">
        <v>0.95250000000000001</v>
      </c>
      <c r="J6939">
        <v>1.1970000000000001</v>
      </c>
      <c r="K6939">
        <v>0.89029999999999998</v>
      </c>
      <c r="L6939">
        <v>0.71799999999999997</v>
      </c>
    </row>
    <row r="6940" spans="1:12" x14ac:dyDescent="0.25">
      <c r="A6940" t="s">
        <v>727</v>
      </c>
      <c r="B6940">
        <v>2024</v>
      </c>
      <c r="C6940" t="s">
        <v>698</v>
      </c>
      <c r="D6940">
        <v>0.7359</v>
      </c>
      <c r="E6940">
        <v>0.7359</v>
      </c>
      <c r="F6940">
        <v>0.62839999999999996</v>
      </c>
      <c r="G6940">
        <v>0.59760000000000002</v>
      </c>
      <c r="H6940">
        <v>0.62839999999999996</v>
      </c>
      <c r="I6940">
        <v>0.50849999999999995</v>
      </c>
      <c r="J6940">
        <v>0.7359</v>
      </c>
      <c r="K6940">
        <v>0.62839999999999996</v>
      </c>
      <c r="L6940">
        <v>0.50849999999999995</v>
      </c>
    </row>
    <row r="6941" spans="1:12" x14ac:dyDescent="0.25">
      <c r="A6941" t="s">
        <v>727</v>
      </c>
      <c r="B6941">
        <v>2024</v>
      </c>
      <c r="C6941" t="s">
        <v>697</v>
      </c>
      <c r="D6941">
        <v>4.3235000000000001</v>
      </c>
      <c r="E6941">
        <v>4.0872999999999999</v>
      </c>
      <c r="F6941">
        <v>3.7736999999999998</v>
      </c>
      <c r="G6941">
        <v>3.508</v>
      </c>
      <c r="H6941">
        <v>3.6236000000000002</v>
      </c>
      <c r="I6941">
        <v>3.1139000000000001</v>
      </c>
      <c r="J6941">
        <v>4.0223000000000004</v>
      </c>
      <c r="K6941">
        <v>3.4070999999999998</v>
      </c>
      <c r="L6941">
        <v>2.8187000000000002</v>
      </c>
    </row>
    <row r="6942" spans="1:12" x14ac:dyDescent="0.25">
      <c r="A6942" t="s">
        <v>727</v>
      </c>
      <c r="B6942">
        <v>2024</v>
      </c>
      <c r="C6942" t="s">
        <v>703</v>
      </c>
      <c r="D6942">
        <v>4.36E-2</v>
      </c>
      <c r="E6942">
        <v>4.36E-2</v>
      </c>
      <c r="F6942">
        <v>4.36E-2</v>
      </c>
      <c r="G6942">
        <v>2.6100000000000002E-2</v>
      </c>
      <c r="H6942">
        <v>4.36E-2</v>
      </c>
      <c r="I6942">
        <v>2.6100000000000002E-2</v>
      </c>
      <c r="J6942">
        <v>4.36E-2</v>
      </c>
      <c r="K6942">
        <v>4.36E-2</v>
      </c>
      <c r="L6942">
        <v>2.6100000000000002E-2</v>
      </c>
    </row>
    <row r="6943" spans="1:12" x14ac:dyDescent="0.25">
      <c r="A6943" t="s">
        <v>727</v>
      </c>
      <c r="B6943">
        <v>2024</v>
      </c>
      <c r="C6943" t="s">
        <v>701</v>
      </c>
      <c r="D6943">
        <v>1.7652000000000001</v>
      </c>
      <c r="E6943">
        <v>1.7652000000000001</v>
      </c>
      <c r="F6943">
        <v>1.7625</v>
      </c>
      <c r="G6943">
        <v>1.4984</v>
      </c>
      <c r="H6943">
        <v>1.7625</v>
      </c>
      <c r="I6943">
        <v>1.4968999999999999</v>
      </c>
      <c r="J6943">
        <v>1.6907000000000001</v>
      </c>
      <c r="K6943">
        <v>1.6907000000000001</v>
      </c>
      <c r="L6943">
        <v>1.4360999999999999</v>
      </c>
    </row>
    <row r="6944" spans="1:12" x14ac:dyDescent="0.25">
      <c r="A6944" t="s">
        <v>727</v>
      </c>
      <c r="B6944">
        <v>2024</v>
      </c>
      <c r="C6944" t="s">
        <v>699</v>
      </c>
      <c r="D6944">
        <v>0.1283</v>
      </c>
      <c r="E6944">
        <v>0.1283</v>
      </c>
      <c r="F6944">
        <v>6.8500000000000005E-2</v>
      </c>
      <c r="G6944">
        <v>0.1234</v>
      </c>
      <c r="H6944">
        <v>6.8500000000000005E-2</v>
      </c>
      <c r="I6944">
        <v>6.8500000000000005E-2</v>
      </c>
      <c r="J6944">
        <v>0.1283</v>
      </c>
      <c r="K6944">
        <v>6.8500000000000005E-2</v>
      </c>
      <c r="L6944">
        <v>6.8500000000000005E-2</v>
      </c>
    </row>
    <row r="6945" spans="1:12" x14ac:dyDescent="0.25">
      <c r="A6945" t="s">
        <v>727</v>
      </c>
      <c r="B6945">
        <v>2024</v>
      </c>
      <c r="C6945" t="s">
        <v>702</v>
      </c>
      <c r="D6945">
        <v>0.2268</v>
      </c>
      <c r="E6945">
        <v>0.2268</v>
      </c>
      <c r="F6945">
        <v>8.5599999999999996E-2</v>
      </c>
      <c r="G6945">
        <v>0.1361</v>
      </c>
      <c r="H6945">
        <v>8.5599999999999996E-2</v>
      </c>
      <c r="I6945">
        <v>6.1400000000000003E-2</v>
      </c>
      <c r="J6945">
        <v>0.2268</v>
      </c>
      <c r="K6945">
        <v>8.5599999999999996E-2</v>
      </c>
      <c r="L6945">
        <v>6.1400000000000003E-2</v>
      </c>
    </row>
    <row r="6946" spans="1:12" x14ac:dyDescent="0.25">
      <c r="A6946" t="s">
        <v>728</v>
      </c>
      <c r="B6946">
        <v>2024</v>
      </c>
      <c r="C6946" t="s">
        <v>701</v>
      </c>
      <c r="D6946">
        <v>0.92659999999999998</v>
      </c>
      <c r="E6946">
        <v>0.92659999999999998</v>
      </c>
      <c r="F6946">
        <v>0.92530000000000001</v>
      </c>
      <c r="G6946">
        <v>0.78869999999999996</v>
      </c>
      <c r="H6946">
        <v>0.92530000000000001</v>
      </c>
      <c r="I6946">
        <v>0.78790000000000004</v>
      </c>
      <c r="J6946">
        <v>0.88829999999999998</v>
      </c>
      <c r="K6946">
        <v>0.88829999999999998</v>
      </c>
      <c r="L6946">
        <v>0.75660000000000005</v>
      </c>
    </row>
    <row r="6947" spans="1:12" x14ac:dyDescent="0.25">
      <c r="A6947" t="s">
        <v>728</v>
      </c>
      <c r="B6947">
        <v>2024</v>
      </c>
      <c r="C6947" t="s">
        <v>702</v>
      </c>
      <c r="D6947">
        <v>0.1145</v>
      </c>
      <c r="E6947">
        <v>0.1145</v>
      </c>
      <c r="F6947">
        <v>4.3200000000000002E-2</v>
      </c>
      <c r="G6947">
        <v>6.8699999999999997E-2</v>
      </c>
      <c r="H6947">
        <v>4.3200000000000002E-2</v>
      </c>
      <c r="I6947">
        <v>3.1E-2</v>
      </c>
      <c r="J6947">
        <v>0.1145</v>
      </c>
      <c r="K6947">
        <v>4.3200000000000002E-2</v>
      </c>
      <c r="L6947">
        <v>3.1E-2</v>
      </c>
    </row>
    <row r="6948" spans="1:12" x14ac:dyDescent="0.25">
      <c r="A6948" t="s">
        <v>728</v>
      </c>
      <c r="B6948">
        <v>2024</v>
      </c>
      <c r="C6948" t="s">
        <v>697</v>
      </c>
      <c r="D6948">
        <v>2.3035000000000001</v>
      </c>
      <c r="E6948">
        <v>2.1842000000000001</v>
      </c>
      <c r="F6948">
        <v>2.0066000000000002</v>
      </c>
      <c r="G6948">
        <v>1.8740000000000001</v>
      </c>
      <c r="H6948">
        <v>1.9308000000000001</v>
      </c>
      <c r="I6948">
        <v>1.659</v>
      </c>
      <c r="J6948">
        <v>2.1507000000000001</v>
      </c>
      <c r="K6948">
        <v>1.8209</v>
      </c>
      <c r="L6948">
        <v>1.5093000000000001</v>
      </c>
    </row>
    <row r="6949" spans="1:12" x14ac:dyDescent="0.25">
      <c r="A6949" t="s">
        <v>728</v>
      </c>
      <c r="B6949">
        <v>2024</v>
      </c>
      <c r="C6949" t="s">
        <v>699</v>
      </c>
      <c r="D6949">
        <v>6.4799999999999996E-2</v>
      </c>
      <c r="E6949">
        <v>6.4799999999999996E-2</v>
      </c>
      <c r="F6949">
        <v>3.4599999999999999E-2</v>
      </c>
      <c r="G6949">
        <v>6.2300000000000001E-2</v>
      </c>
      <c r="H6949">
        <v>3.4599999999999999E-2</v>
      </c>
      <c r="I6949">
        <v>3.4599999999999999E-2</v>
      </c>
      <c r="J6949">
        <v>6.4799999999999996E-2</v>
      </c>
      <c r="K6949">
        <v>3.4599999999999999E-2</v>
      </c>
      <c r="L6949">
        <v>3.4599999999999999E-2</v>
      </c>
    </row>
    <row r="6950" spans="1:12" x14ac:dyDescent="0.25">
      <c r="A6950" t="s">
        <v>728</v>
      </c>
      <c r="B6950">
        <v>2024</v>
      </c>
      <c r="C6950" t="s">
        <v>698</v>
      </c>
      <c r="D6950">
        <v>0.45660000000000001</v>
      </c>
      <c r="E6950">
        <v>0.45660000000000001</v>
      </c>
      <c r="F6950">
        <v>0.3831</v>
      </c>
      <c r="G6950">
        <v>0.37219999999999998</v>
      </c>
      <c r="H6950">
        <v>0.3831</v>
      </c>
      <c r="I6950">
        <v>0.31130000000000002</v>
      </c>
      <c r="J6950">
        <v>0.45660000000000001</v>
      </c>
      <c r="K6950">
        <v>0.3831</v>
      </c>
      <c r="L6950">
        <v>0.31130000000000002</v>
      </c>
    </row>
    <row r="6951" spans="1:12" x14ac:dyDescent="0.25">
      <c r="A6951" t="s">
        <v>728</v>
      </c>
      <c r="B6951">
        <v>2024</v>
      </c>
      <c r="C6951" t="s">
        <v>700</v>
      </c>
      <c r="D6951">
        <v>0.71899999999999997</v>
      </c>
      <c r="E6951">
        <v>0.59970000000000001</v>
      </c>
      <c r="F6951">
        <v>0.59840000000000004</v>
      </c>
      <c r="G6951">
        <v>0.56879999999999997</v>
      </c>
      <c r="H6951">
        <v>0.52259999999999995</v>
      </c>
      <c r="I6951">
        <v>0.48099999999999998</v>
      </c>
      <c r="J6951">
        <v>0.60450000000000004</v>
      </c>
      <c r="K6951">
        <v>0.4496</v>
      </c>
      <c r="L6951">
        <v>0.36259999999999998</v>
      </c>
    </row>
    <row r="6952" spans="1:12" x14ac:dyDescent="0.25">
      <c r="A6952" t="s">
        <v>728</v>
      </c>
      <c r="B6952">
        <v>2024</v>
      </c>
      <c r="C6952" t="s">
        <v>703</v>
      </c>
      <c r="D6952">
        <v>2.1999999999999999E-2</v>
      </c>
      <c r="E6952">
        <v>2.1999999999999999E-2</v>
      </c>
      <c r="F6952">
        <v>2.1999999999999999E-2</v>
      </c>
      <c r="G6952">
        <v>1.32E-2</v>
      </c>
      <c r="H6952">
        <v>2.1999999999999999E-2</v>
      </c>
      <c r="I6952">
        <v>1.32E-2</v>
      </c>
      <c r="J6952">
        <v>2.1999999999999999E-2</v>
      </c>
      <c r="K6952">
        <v>2.1999999999999999E-2</v>
      </c>
      <c r="L6952">
        <v>1.32E-2</v>
      </c>
    </row>
    <row r="6953" spans="1:12" x14ac:dyDescent="0.25">
      <c r="A6953" t="s">
        <v>729</v>
      </c>
      <c r="B6953">
        <v>2024</v>
      </c>
      <c r="C6953" t="s">
        <v>700</v>
      </c>
      <c r="D6953">
        <v>1.4762999999999999</v>
      </c>
      <c r="E6953">
        <v>1.2313000000000001</v>
      </c>
      <c r="F6953">
        <v>1.2286999999999999</v>
      </c>
      <c r="G6953">
        <v>1.1679999999999999</v>
      </c>
      <c r="H6953">
        <v>1.0730999999999999</v>
      </c>
      <c r="I6953">
        <v>0.98760000000000003</v>
      </c>
      <c r="J6953">
        <v>1.2412000000000001</v>
      </c>
      <c r="K6953">
        <v>0.92320000000000002</v>
      </c>
      <c r="L6953">
        <v>0.74450000000000005</v>
      </c>
    </row>
    <row r="6954" spans="1:12" x14ac:dyDescent="0.25">
      <c r="A6954" t="s">
        <v>729</v>
      </c>
      <c r="B6954">
        <v>2024</v>
      </c>
      <c r="C6954" t="s">
        <v>699</v>
      </c>
      <c r="D6954">
        <v>0.13300000000000001</v>
      </c>
      <c r="E6954">
        <v>0.13300000000000001</v>
      </c>
      <c r="F6954">
        <v>7.0999999999999994E-2</v>
      </c>
      <c r="G6954">
        <v>0.12790000000000001</v>
      </c>
      <c r="H6954">
        <v>7.0999999999999994E-2</v>
      </c>
      <c r="I6954">
        <v>7.0999999999999994E-2</v>
      </c>
      <c r="J6954">
        <v>0.13300000000000001</v>
      </c>
      <c r="K6954">
        <v>7.0999999999999994E-2</v>
      </c>
      <c r="L6954">
        <v>7.0999999999999994E-2</v>
      </c>
    </row>
    <row r="6955" spans="1:12" x14ac:dyDescent="0.25">
      <c r="A6955" t="s">
        <v>729</v>
      </c>
      <c r="B6955">
        <v>2024</v>
      </c>
      <c r="C6955" t="s">
        <v>697</v>
      </c>
      <c r="D6955">
        <v>4.5906000000000002</v>
      </c>
      <c r="E6955">
        <v>4.3456000000000001</v>
      </c>
      <c r="F6955">
        <v>4.0153999999999996</v>
      </c>
      <c r="G6955">
        <v>3.7301000000000002</v>
      </c>
      <c r="H6955">
        <v>3.8597999999999999</v>
      </c>
      <c r="I6955">
        <v>3.3172999999999999</v>
      </c>
      <c r="J6955">
        <v>4.2748999999999997</v>
      </c>
      <c r="K6955">
        <v>3.6320000000000001</v>
      </c>
      <c r="L6955">
        <v>3.0082</v>
      </c>
    </row>
    <row r="6956" spans="1:12" x14ac:dyDescent="0.25">
      <c r="A6956" t="s">
        <v>729</v>
      </c>
      <c r="B6956">
        <v>2024</v>
      </c>
      <c r="C6956" t="s">
        <v>698</v>
      </c>
      <c r="D6956">
        <v>0.78539999999999999</v>
      </c>
      <c r="E6956">
        <v>0.78539999999999999</v>
      </c>
      <c r="F6956">
        <v>0.66890000000000005</v>
      </c>
      <c r="G6956">
        <v>0.63819999999999999</v>
      </c>
      <c r="H6956">
        <v>0.66890000000000005</v>
      </c>
      <c r="I6956">
        <v>0.54159999999999997</v>
      </c>
      <c r="J6956">
        <v>0.78539999999999999</v>
      </c>
      <c r="K6956">
        <v>0.66890000000000005</v>
      </c>
      <c r="L6956">
        <v>0.54159999999999997</v>
      </c>
    </row>
    <row r="6957" spans="1:12" x14ac:dyDescent="0.25">
      <c r="A6957" t="s">
        <v>729</v>
      </c>
      <c r="B6957">
        <v>2024</v>
      </c>
      <c r="C6957" t="s">
        <v>703</v>
      </c>
      <c r="D6957">
        <v>4.5199999999999997E-2</v>
      </c>
      <c r="E6957">
        <v>4.5199999999999997E-2</v>
      </c>
      <c r="F6957">
        <v>4.5199999999999997E-2</v>
      </c>
      <c r="G6957">
        <v>2.7099999999999999E-2</v>
      </c>
      <c r="H6957">
        <v>4.5199999999999997E-2</v>
      </c>
      <c r="I6957">
        <v>2.7099999999999999E-2</v>
      </c>
      <c r="J6957">
        <v>4.5199999999999997E-2</v>
      </c>
      <c r="K6957">
        <v>4.5199999999999997E-2</v>
      </c>
      <c r="L6957">
        <v>2.7099999999999999E-2</v>
      </c>
    </row>
    <row r="6958" spans="1:12" x14ac:dyDescent="0.25">
      <c r="A6958" t="s">
        <v>729</v>
      </c>
      <c r="B6958">
        <v>2024</v>
      </c>
      <c r="C6958" t="s">
        <v>702</v>
      </c>
      <c r="D6958">
        <v>0.2351</v>
      </c>
      <c r="E6958">
        <v>0.2351</v>
      </c>
      <c r="F6958">
        <v>8.8800000000000004E-2</v>
      </c>
      <c r="G6958">
        <v>0.1411</v>
      </c>
      <c r="H6958">
        <v>8.8800000000000004E-2</v>
      </c>
      <c r="I6958">
        <v>6.3700000000000007E-2</v>
      </c>
      <c r="J6958">
        <v>0.2351</v>
      </c>
      <c r="K6958">
        <v>8.8800000000000004E-2</v>
      </c>
      <c r="L6958">
        <v>6.3700000000000007E-2</v>
      </c>
    </row>
    <row r="6959" spans="1:12" x14ac:dyDescent="0.25">
      <c r="A6959" t="s">
        <v>729</v>
      </c>
      <c r="B6959">
        <v>2024</v>
      </c>
      <c r="C6959" t="s">
        <v>701</v>
      </c>
      <c r="D6959">
        <v>1.9155</v>
      </c>
      <c r="E6959">
        <v>1.9155</v>
      </c>
      <c r="F6959">
        <v>1.9127000000000001</v>
      </c>
      <c r="G6959">
        <v>1.6277999999999999</v>
      </c>
      <c r="H6959">
        <v>1.9127000000000001</v>
      </c>
      <c r="I6959">
        <v>1.6263000000000001</v>
      </c>
      <c r="J6959">
        <v>1.8349</v>
      </c>
      <c r="K6959">
        <v>1.8349</v>
      </c>
      <c r="L6959">
        <v>1.5603</v>
      </c>
    </row>
    <row r="6960" spans="1:12" x14ac:dyDescent="0.25">
      <c r="A6960" t="s">
        <v>730</v>
      </c>
      <c r="B6960">
        <v>2024</v>
      </c>
      <c r="C6960" t="s">
        <v>697</v>
      </c>
      <c r="D6960">
        <v>0.76129999999999998</v>
      </c>
      <c r="E6960">
        <v>0.72099999999999997</v>
      </c>
      <c r="F6960">
        <v>0.66410000000000002</v>
      </c>
      <c r="G6960">
        <v>0.61919999999999997</v>
      </c>
      <c r="H6960">
        <v>0.63849999999999996</v>
      </c>
      <c r="I6960">
        <v>0.54910000000000003</v>
      </c>
      <c r="J6960">
        <v>0.70989999999999998</v>
      </c>
      <c r="K6960">
        <v>0.60150000000000003</v>
      </c>
      <c r="L6960">
        <v>0.49869999999999998</v>
      </c>
    </row>
    <row r="6961" spans="1:12" x14ac:dyDescent="0.25">
      <c r="A6961" t="s">
        <v>730</v>
      </c>
      <c r="B6961">
        <v>2024</v>
      </c>
      <c r="C6961" t="s">
        <v>699</v>
      </c>
      <c r="D6961">
        <v>2.1899999999999999E-2</v>
      </c>
      <c r="E6961">
        <v>2.1899999999999999E-2</v>
      </c>
      <c r="F6961">
        <v>1.17E-2</v>
      </c>
      <c r="G6961">
        <v>2.1000000000000001E-2</v>
      </c>
      <c r="H6961">
        <v>1.17E-2</v>
      </c>
      <c r="I6961">
        <v>1.17E-2</v>
      </c>
      <c r="J6961">
        <v>2.1899999999999999E-2</v>
      </c>
      <c r="K6961">
        <v>1.17E-2</v>
      </c>
      <c r="L6961">
        <v>1.17E-2</v>
      </c>
    </row>
    <row r="6962" spans="1:12" x14ac:dyDescent="0.25">
      <c r="A6962" t="s">
        <v>730</v>
      </c>
      <c r="B6962">
        <v>2024</v>
      </c>
      <c r="C6962" t="s">
        <v>703</v>
      </c>
      <c r="D6962">
        <v>7.4000000000000003E-3</v>
      </c>
      <c r="E6962">
        <v>7.4000000000000003E-3</v>
      </c>
      <c r="F6962">
        <v>7.4000000000000003E-3</v>
      </c>
      <c r="G6962">
        <v>4.4999999999999997E-3</v>
      </c>
      <c r="H6962">
        <v>7.4000000000000003E-3</v>
      </c>
      <c r="I6962">
        <v>4.4999999999999997E-3</v>
      </c>
      <c r="J6962">
        <v>7.4000000000000003E-3</v>
      </c>
      <c r="K6962">
        <v>7.4000000000000003E-3</v>
      </c>
      <c r="L6962">
        <v>4.4999999999999997E-3</v>
      </c>
    </row>
    <row r="6963" spans="1:12" x14ac:dyDescent="0.25">
      <c r="A6963" t="s">
        <v>730</v>
      </c>
      <c r="B6963">
        <v>2024</v>
      </c>
      <c r="C6963" t="s">
        <v>698</v>
      </c>
      <c r="D6963">
        <v>0.14069999999999999</v>
      </c>
      <c r="E6963">
        <v>0.14069999999999999</v>
      </c>
      <c r="F6963">
        <v>0.11899999999999999</v>
      </c>
      <c r="G6963">
        <v>0.1145</v>
      </c>
      <c r="H6963">
        <v>0.11899999999999999</v>
      </c>
      <c r="I6963">
        <v>9.6500000000000002E-2</v>
      </c>
      <c r="J6963">
        <v>0.14069999999999999</v>
      </c>
      <c r="K6963">
        <v>0.11899999999999999</v>
      </c>
      <c r="L6963">
        <v>9.6500000000000002E-2</v>
      </c>
    </row>
    <row r="6964" spans="1:12" x14ac:dyDescent="0.25">
      <c r="A6964" t="s">
        <v>730</v>
      </c>
      <c r="B6964">
        <v>2024</v>
      </c>
      <c r="C6964" t="s">
        <v>700</v>
      </c>
      <c r="D6964">
        <v>0.24279999999999999</v>
      </c>
      <c r="E6964">
        <v>0.20250000000000001</v>
      </c>
      <c r="F6964">
        <v>0.2021</v>
      </c>
      <c r="G6964">
        <v>0.19209999999999999</v>
      </c>
      <c r="H6964">
        <v>0.17649999999999999</v>
      </c>
      <c r="I6964">
        <v>0.16250000000000001</v>
      </c>
      <c r="J6964">
        <v>0.20419999999999999</v>
      </c>
      <c r="K6964">
        <v>0.15179999999999999</v>
      </c>
      <c r="L6964">
        <v>0.1225</v>
      </c>
    </row>
    <row r="6965" spans="1:12" x14ac:dyDescent="0.25">
      <c r="A6965" t="s">
        <v>730</v>
      </c>
      <c r="B6965">
        <v>2024</v>
      </c>
      <c r="C6965" t="s">
        <v>702</v>
      </c>
      <c r="D6965">
        <v>3.8699999999999998E-2</v>
      </c>
      <c r="E6965">
        <v>3.8699999999999998E-2</v>
      </c>
      <c r="F6965">
        <v>1.46E-2</v>
      </c>
      <c r="G6965">
        <v>2.3199999999999998E-2</v>
      </c>
      <c r="H6965">
        <v>1.46E-2</v>
      </c>
      <c r="I6965">
        <v>1.0500000000000001E-2</v>
      </c>
      <c r="J6965">
        <v>3.8699999999999998E-2</v>
      </c>
      <c r="K6965">
        <v>1.46E-2</v>
      </c>
      <c r="L6965">
        <v>1.0500000000000001E-2</v>
      </c>
    </row>
    <row r="6966" spans="1:12" x14ac:dyDescent="0.25">
      <c r="A6966" t="s">
        <v>730</v>
      </c>
      <c r="B6966">
        <v>2024</v>
      </c>
      <c r="C6966" t="s">
        <v>701</v>
      </c>
      <c r="D6966">
        <v>0.30980000000000002</v>
      </c>
      <c r="E6966">
        <v>0.30980000000000002</v>
      </c>
      <c r="F6966">
        <v>0.30930000000000002</v>
      </c>
      <c r="G6966">
        <v>0.26390000000000002</v>
      </c>
      <c r="H6966">
        <v>0.30930000000000002</v>
      </c>
      <c r="I6966">
        <v>0.2636</v>
      </c>
      <c r="J6966">
        <v>0.29699999999999999</v>
      </c>
      <c r="K6966">
        <v>0.29699999999999999</v>
      </c>
      <c r="L6966">
        <v>0.25319999999999998</v>
      </c>
    </row>
    <row r="6967" spans="1:12" x14ac:dyDescent="0.25">
      <c r="A6967" t="s">
        <v>731</v>
      </c>
      <c r="B6967">
        <v>2024</v>
      </c>
      <c r="C6967" t="s">
        <v>701</v>
      </c>
      <c r="D6967">
        <v>0.55920000000000003</v>
      </c>
      <c r="E6967">
        <v>0.55920000000000003</v>
      </c>
      <c r="F6967">
        <v>0.55840000000000001</v>
      </c>
      <c r="G6967">
        <v>0.47539999999999999</v>
      </c>
      <c r="H6967">
        <v>0.55840000000000001</v>
      </c>
      <c r="I6967">
        <v>0.47489999999999999</v>
      </c>
      <c r="J6967">
        <v>0.53569999999999995</v>
      </c>
      <c r="K6967">
        <v>0.53569999999999995</v>
      </c>
      <c r="L6967">
        <v>0.45569999999999999</v>
      </c>
    </row>
    <row r="6968" spans="1:12" x14ac:dyDescent="0.25">
      <c r="A6968" t="s">
        <v>731</v>
      </c>
      <c r="B6968">
        <v>2024</v>
      </c>
      <c r="C6968" t="s">
        <v>700</v>
      </c>
      <c r="D6968">
        <v>0.42480000000000001</v>
      </c>
      <c r="E6968">
        <v>0.3543</v>
      </c>
      <c r="F6968">
        <v>0.35360000000000003</v>
      </c>
      <c r="G6968">
        <v>0.33610000000000001</v>
      </c>
      <c r="H6968">
        <v>0.30880000000000002</v>
      </c>
      <c r="I6968">
        <v>0.28420000000000001</v>
      </c>
      <c r="J6968">
        <v>0.35720000000000002</v>
      </c>
      <c r="K6968">
        <v>0.26569999999999999</v>
      </c>
      <c r="L6968">
        <v>0.2142</v>
      </c>
    </row>
    <row r="6969" spans="1:12" x14ac:dyDescent="0.25">
      <c r="A6969" t="s">
        <v>731</v>
      </c>
      <c r="B6969">
        <v>2024</v>
      </c>
      <c r="C6969" t="s">
        <v>699</v>
      </c>
      <c r="D6969">
        <v>3.8300000000000001E-2</v>
      </c>
      <c r="E6969">
        <v>3.8300000000000001E-2</v>
      </c>
      <c r="F6969">
        <v>2.0400000000000001E-2</v>
      </c>
      <c r="G6969">
        <v>3.6799999999999999E-2</v>
      </c>
      <c r="H6969">
        <v>2.0400000000000001E-2</v>
      </c>
      <c r="I6969">
        <v>2.0400000000000001E-2</v>
      </c>
      <c r="J6969">
        <v>3.8300000000000001E-2</v>
      </c>
      <c r="K6969">
        <v>2.0400000000000001E-2</v>
      </c>
      <c r="L6969">
        <v>2.0400000000000001E-2</v>
      </c>
    </row>
    <row r="6970" spans="1:12" x14ac:dyDescent="0.25">
      <c r="A6970" t="s">
        <v>731</v>
      </c>
      <c r="B6970">
        <v>2024</v>
      </c>
      <c r="C6970" t="s">
        <v>698</v>
      </c>
      <c r="D6970">
        <v>0.2361</v>
      </c>
      <c r="E6970">
        <v>0.2361</v>
      </c>
      <c r="F6970">
        <v>0.20030000000000001</v>
      </c>
      <c r="G6970">
        <v>0.192</v>
      </c>
      <c r="H6970">
        <v>0.20030000000000001</v>
      </c>
      <c r="I6970">
        <v>0.1623</v>
      </c>
      <c r="J6970">
        <v>0.2361</v>
      </c>
      <c r="K6970">
        <v>0.20030000000000001</v>
      </c>
      <c r="L6970">
        <v>0.1623</v>
      </c>
    </row>
    <row r="6971" spans="1:12" x14ac:dyDescent="0.25">
      <c r="A6971" t="s">
        <v>731</v>
      </c>
      <c r="B6971">
        <v>2024</v>
      </c>
      <c r="C6971" t="s">
        <v>702</v>
      </c>
      <c r="D6971">
        <v>6.7699999999999996E-2</v>
      </c>
      <c r="E6971">
        <v>6.7699999999999996E-2</v>
      </c>
      <c r="F6971">
        <v>2.5600000000000001E-2</v>
      </c>
      <c r="G6971">
        <v>4.0599999999999997E-2</v>
      </c>
      <c r="H6971">
        <v>2.5600000000000001E-2</v>
      </c>
      <c r="I6971">
        <v>1.83E-2</v>
      </c>
      <c r="J6971">
        <v>6.7699999999999996E-2</v>
      </c>
      <c r="K6971">
        <v>2.5600000000000001E-2</v>
      </c>
      <c r="L6971">
        <v>1.83E-2</v>
      </c>
    </row>
    <row r="6972" spans="1:12" x14ac:dyDescent="0.25">
      <c r="A6972" t="s">
        <v>731</v>
      </c>
      <c r="B6972">
        <v>2024</v>
      </c>
      <c r="C6972" t="s">
        <v>697</v>
      </c>
      <c r="D6972">
        <v>1.339</v>
      </c>
      <c r="E6972">
        <v>1.2685</v>
      </c>
      <c r="F6972">
        <v>1.1712</v>
      </c>
      <c r="G6972">
        <v>1.0887</v>
      </c>
      <c r="H6972">
        <v>1.1265000000000001</v>
      </c>
      <c r="I6972">
        <v>0.96799999999999997</v>
      </c>
      <c r="J6972">
        <v>1.2479</v>
      </c>
      <c r="K6972">
        <v>1.0606</v>
      </c>
      <c r="L6972">
        <v>0.87880000000000003</v>
      </c>
    </row>
    <row r="6973" spans="1:12" x14ac:dyDescent="0.25">
      <c r="A6973" t="s">
        <v>731</v>
      </c>
      <c r="B6973">
        <v>2024</v>
      </c>
      <c r="C6973" t="s">
        <v>703</v>
      </c>
      <c r="D6973">
        <v>1.2999999999999999E-2</v>
      </c>
      <c r="E6973">
        <v>1.2999999999999999E-2</v>
      </c>
      <c r="F6973">
        <v>1.2999999999999999E-2</v>
      </c>
      <c r="G6973">
        <v>7.7999999999999996E-3</v>
      </c>
      <c r="H6973">
        <v>1.2999999999999999E-2</v>
      </c>
      <c r="I6973">
        <v>7.7999999999999996E-3</v>
      </c>
      <c r="J6973">
        <v>1.2999999999999999E-2</v>
      </c>
      <c r="K6973">
        <v>1.2999999999999999E-2</v>
      </c>
      <c r="L6973">
        <v>7.7999999999999996E-3</v>
      </c>
    </row>
    <row r="6974" spans="1:12" x14ac:dyDescent="0.25">
      <c r="A6974" t="s">
        <v>732</v>
      </c>
      <c r="B6974">
        <v>2024</v>
      </c>
      <c r="C6974" t="s">
        <v>699</v>
      </c>
      <c r="D6974">
        <v>7.9899999999999999E-2</v>
      </c>
      <c r="E6974">
        <v>7.9899999999999999E-2</v>
      </c>
      <c r="F6974">
        <v>4.2599999999999999E-2</v>
      </c>
      <c r="G6974">
        <v>7.6899999999999996E-2</v>
      </c>
      <c r="H6974">
        <v>4.2599999999999999E-2</v>
      </c>
      <c r="I6974">
        <v>4.2599999999999999E-2</v>
      </c>
      <c r="J6974">
        <v>7.9899999999999999E-2</v>
      </c>
      <c r="K6974">
        <v>4.2599999999999999E-2</v>
      </c>
      <c r="L6974">
        <v>4.2599999999999999E-2</v>
      </c>
    </row>
    <row r="6975" spans="1:12" x14ac:dyDescent="0.25">
      <c r="A6975" t="s">
        <v>732</v>
      </c>
      <c r="B6975">
        <v>2024</v>
      </c>
      <c r="C6975" t="s">
        <v>701</v>
      </c>
      <c r="D6975">
        <v>0.97150000000000003</v>
      </c>
      <c r="E6975">
        <v>0.97150000000000003</v>
      </c>
      <c r="F6975">
        <v>0.9698</v>
      </c>
      <c r="G6975">
        <v>0.82389999999999997</v>
      </c>
      <c r="H6975">
        <v>0.9698</v>
      </c>
      <c r="I6975">
        <v>0.82299999999999995</v>
      </c>
      <c r="J6975">
        <v>0.93089999999999995</v>
      </c>
      <c r="K6975">
        <v>0.93089999999999995</v>
      </c>
      <c r="L6975">
        <v>0.79020000000000001</v>
      </c>
    </row>
    <row r="6976" spans="1:12" x14ac:dyDescent="0.25">
      <c r="A6976" t="s">
        <v>732</v>
      </c>
      <c r="B6976">
        <v>2024</v>
      </c>
      <c r="C6976" t="s">
        <v>702</v>
      </c>
      <c r="D6976">
        <v>0.14130000000000001</v>
      </c>
      <c r="E6976">
        <v>0.14130000000000001</v>
      </c>
      <c r="F6976">
        <v>5.33E-2</v>
      </c>
      <c r="G6976">
        <v>8.48E-2</v>
      </c>
      <c r="H6976">
        <v>5.33E-2</v>
      </c>
      <c r="I6976">
        <v>3.8300000000000001E-2</v>
      </c>
      <c r="J6976">
        <v>0.14130000000000001</v>
      </c>
      <c r="K6976">
        <v>5.33E-2</v>
      </c>
      <c r="L6976">
        <v>3.8300000000000001E-2</v>
      </c>
    </row>
    <row r="6977" spans="1:12" x14ac:dyDescent="0.25">
      <c r="A6977" t="s">
        <v>732</v>
      </c>
      <c r="B6977">
        <v>2024</v>
      </c>
      <c r="C6977" t="s">
        <v>703</v>
      </c>
      <c r="D6977">
        <v>2.7099999999999999E-2</v>
      </c>
      <c r="E6977">
        <v>2.7099999999999999E-2</v>
      </c>
      <c r="F6977">
        <v>2.7099999999999999E-2</v>
      </c>
      <c r="G6977">
        <v>1.6299999999999999E-2</v>
      </c>
      <c r="H6977">
        <v>2.7099999999999999E-2</v>
      </c>
      <c r="I6977">
        <v>1.6299999999999999E-2</v>
      </c>
      <c r="J6977">
        <v>2.7099999999999999E-2</v>
      </c>
      <c r="K6977">
        <v>2.7099999999999999E-2</v>
      </c>
      <c r="L6977">
        <v>1.6299999999999999E-2</v>
      </c>
    </row>
    <row r="6978" spans="1:12" x14ac:dyDescent="0.25">
      <c r="A6978" t="s">
        <v>732</v>
      </c>
      <c r="B6978">
        <v>2024</v>
      </c>
      <c r="C6978" t="s">
        <v>700</v>
      </c>
      <c r="D6978">
        <v>0.88680000000000003</v>
      </c>
      <c r="E6978">
        <v>0.73970000000000002</v>
      </c>
      <c r="F6978">
        <v>0.73809999999999998</v>
      </c>
      <c r="G6978">
        <v>0.7016</v>
      </c>
      <c r="H6978">
        <v>0.64459999999999995</v>
      </c>
      <c r="I6978">
        <v>0.59330000000000005</v>
      </c>
      <c r="J6978">
        <v>0.74560000000000004</v>
      </c>
      <c r="K6978">
        <v>0.55449999999999999</v>
      </c>
      <c r="L6978">
        <v>0.44719999999999999</v>
      </c>
    </row>
    <row r="6979" spans="1:12" x14ac:dyDescent="0.25">
      <c r="A6979" t="s">
        <v>732</v>
      </c>
      <c r="B6979">
        <v>2024</v>
      </c>
      <c r="C6979" t="s">
        <v>697</v>
      </c>
      <c r="D6979">
        <v>2.4779</v>
      </c>
      <c r="E6979">
        <v>2.3308</v>
      </c>
      <c r="F6979">
        <v>2.1551</v>
      </c>
      <c r="G6979">
        <v>2.0034999999999998</v>
      </c>
      <c r="H6979">
        <v>2.0615999999999999</v>
      </c>
      <c r="I6979">
        <v>1.7743</v>
      </c>
      <c r="J6979">
        <v>2.2961</v>
      </c>
      <c r="K6979">
        <v>1.9326000000000001</v>
      </c>
      <c r="L6979">
        <v>1.5954999999999999</v>
      </c>
    </row>
    <row r="6980" spans="1:12" x14ac:dyDescent="0.25">
      <c r="A6980" t="s">
        <v>732</v>
      </c>
      <c r="B6980">
        <v>2024</v>
      </c>
      <c r="C6980" t="s">
        <v>698</v>
      </c>
      <c r="D6980">
        <v>0.37140000000000001</v>
      </c>
      <c r="E6980">
        <v>0.37140000000000001</v>
      </c>
      <c r="F6980">
        <v>0.3241</v>
      </c>
      <c r="G6980">
        <v>0.30009999999999998</v>
      </c>
      <c r="H6980">
        <v>0.3241</v>
      </c>
      <c r="I6980">
        <v>0.26090000000000002</v>
      </c>
      <c r="J6980">
        <v>0.37140000000000001</v>
      </c>
      <c r="K6980">
        <v>0.3241</v>
      </c>
      <c r="L6980">
        <v>0.26090000000000002</v>
      </c>
    </row>
    <row r="6981" spans="1:12" x14ac:dyDescent="0.25">
      <c r="A6981" t="s">
        <v>733</v>
      </c>
      <c r="B6981">
        <v>2024</v>
      </c>
      <c r="C6981" t="s">
        <v>702</v>
      </c>
      <c r="D6981">
        <v>5.8799999999999998E-2</v>
      </c>
      <c r="E6981">
        <v>5.8799999999999998E-2</v>
      </c>
      <c r="F6981">
        <v>2.2200000000000001E-2</v>
      </c>
      <c r="G6981">
        <v>3.5299999999999998E-2</v>
      </c>
      <c r="H6981">
        <v>2.2200000000000001E-2</v>
      </c>
      <c r="I6981">
        <v>1.5900000000000001E-2</v>
      </c>
      <c r="J6981">
        <v>5.8799999999999998E-2</v>
      </c>
      <c r="K6981">
        <v>2.2200000000000001E-2</v>
      </c>
      <c r="L6981">
        <v>1.5900000000000001E-2</v>
      </c>
    </row>
    <row r="6982" spans="1:12" x14ac:dyDescent="0.25">
      <c r="A6982" t="s">
        <v>733</v>
      </c>
      <c r="B6982">
        <v>2024</v>
      </c>
      <c r="C6982" t="s">
        <v>699</v>
      </c>
      <c r="D6982">
        <v>3.3300000000000003E-2</v>
      </c>
      <c r="E6982">
        <v>3.3300000000000003E-2</v>
      </c>
      <c r="F6982">
        <v>1.78E-2</v>
      </c>
      <c r="G6982">
        <v>3.2000000000000001E-2</v>
      </c>
      <c r="H6982">
        <v>1.78E-2</v>
      </c>
      <c r="I6982">
        <v>1.78E-2</v>
      </c>
      <c r="J6982">
        <v>3.3300000000000003E-2</v>
      </c>
      <c r="K6982">
        <v>1.78E-2</v>
      </c>
      <c r="L6982">
        <v>1.78E-2</v>
      </c>
    </row>
    <row r="6983" spans="1:12" x14ac:dyDescent="0.25">
      <c r="A6983" t="s">
        <v>733</v>
      </c>
      <c r="B6983">
        <v>2024</v>
      </c>
      <c r="C6983" t="s">
        <v>700</v>
      </c>
      <c r="D6983">
        <v>0.36940000000000001</v>
      </c>
      <c r="E6983">
        <v>0.30809999999999998</v>
      </c>
      <c r="F6983">
        <v>0.30740000000000001</v>
      </c>
      <c r="G6983">
        <v>0.29220000000000002</v>
      </c>
      <c r="H6983">
        <v>0.26850000000000002</v>
      </c>
      <c r="I6983">
        <v>0.24709999999999999</v>
      </c>
      <c r="J6983">
        <v>0.31059999999999999</v>
      </c>
      <c r="K6983">
        <v>0.23100000000000001</v>
      </c>
      <c r="L6983">
        <v>0.18629999999999999</v>
      </c>
    </row>
    <row r="6984" spans="1:12" x14ac:dyDescent="0.25">
      <c r="A6984" t="s">
        <v>733</v>
      </c>
      <c r="B6984">
        <v>2024</v>
      </c>
      <c r="C6984" t="s">
        <v>698</v>
      </c>
      <c r="D6984">
        <v>0.1764</v>
      </c>
      <c r="E6984">
        <v>0.1764</v>
      </c>
      <c r="F6984">
        <v>0.15179999999999999</v>
      </c>
      <c r="G6984">
        <v>0.14299999999999999</v>
      </c>
      <c r="H6984">
        <v>0.15179999999999999</v>
      </c>
      <c r="I6984">
        <v>0.1226</v>
      </c>
      <c r="J6984">
        <v>0.1764</v>
      </c>
      <c r="K6984">
        <v>0.15179999999999999</v>
      </c>
      <c r="L6984">
        <v>0.1226</v>
      </c>
    </row>
    <row r="6985" spans="1:12" x14ac:dyDescent="0.25">
      <c r="A6985" t="s">
        <v>733</v>
      </c>
      <c r="B6985">
        <v>2024</v>
      </c>
      <c r="C6985" t="s">
        <v>703</v>
      </c>
      <c r="D6985">
        <v>1.1299999999999999E-2</v>
      </c>
      <c r="E6985">
        <v>1.1299999999999999E-2</v>
      </c>
      <c r="F6985">
        <v>1.1299999999999999E-2</v>
      </c>
      <c r="G6985">
        <v>6.7999999999999996E-3</v>
      </c>
      <c r="H6985">
        <v>1.1299999999999999E-2</v>
      </c>
      <c r="I6985">
        <v>6.7999999999999996E-3</v>
      </c>
      <c r="J6985">
        <v>1.1299999999999999E-2</v>
      </c>
      <c r="K6985">
        <v>1.1299999999999999E-2</v>
      </c>
      <c r="L6985">
        <v>6.7999999999999996E-3</v>
      </c>
    </row>
    <row r="6986" spans="1:12" x14ac:dyDescent="0.25">
      <c r="A6986" t="s">
        <v>733</v>
      </c>
      <c r="B6986">
        <v>2024</v>
      </c>
      <c r="C6986" t="s">
        <v>701</v>
      </c>
      <c r="D6986">
        <v>0.38129999999999997</v>
      </c>
      <c r="E6986">
        <v>0.38129999999999997</v>
      </c>
      <c r="F6986">
        <v>0.38059999999999999</v>
      </c>
      <c r="G6986">
        <v>0.3256</v>
      </c>
      <c r="H6986">
        <v>0.38059999999999999</v>
      </c>
      <c r="I6986">
        <v>0.32519999999999999</v>
      </c>
      <c r="J6986">
        <v>0.36630000000000001</v>
      </c>
      <c r="K6986">
        <v>0.36630000000000001</v>
      </c>
      <c r="L6986">
        <v>0.31309999999999999</v>
      </c>
    </row>
    <row r="6987" spans="1:12" x14ac:dyDescent="0.25">
      <c r="A6987" t="s">
        <v>733</v>
      </c>
      <c r="B6987">
        <v>2024</v>
      </c>
      <c r="C6987" t="s">
        <v>697</v>
      </c>
      <c r="D6987">
        <v>1.0306</v>
      </c>
      <c r="E6987">
        <v>0.96930000000000005</v>
      </c>
      <c r="F6987">
        <v>0.89119999999999999</v>
      </c>
      <c r="G6987">
        <v>0.83489999999999998</v>
      </c>
      <c r="H6987">
        <v>0.85219999999999996</v>
      </c>
      <c r="I6987">
        <v>0.73540000000000005</v>
      </c>
      <c r="J6987">
        <v>0.95669999999999999</v>
      </c>
      <c r="K6987">
        <v>0.8004</v>
      </c>
      <c r="L6987">
        <v>0.66249999999999998</v>
      </c>
    </row>
    <row r="6988" spans="1:12" x14ac:dyDescent="0.25">
      <c r="A6988" t="s">
        <v>734</v>
      </c>
      <c r="B6988">
        <v>2024</v>
      </c>
      <c r="C6988" t="s">
        <v>703</v>
      </c>
      <c r="D6988">
        <v>6.9000000000000006E-2</v>
      </c>
      <c r="E6988">
        <v>6.9000000000000006E-2</v>
      </c>
      <c r="F6988">
        <v>6.9000000000000006E-2</v>
      </c>
      <c r="G6988">
        <v>4.1399999999999999E-2</v>
      </c>
      <c r="H6988">
        <v>6.9000000000000006E-2</v>
      </c>
      <c r="I6988">
        <v>4.1399999999999999E-2</v>
      </c>
      <c r="J6988">
        <v>6.9000000000000006E-2</v>
      </c>
      <c r="K6988">
        <v>6.9000000000000006E-2</v>
      </c>
      <c r="L6988">
        <v>4.1399999999999999E-2</v>
      </c>
    </row>
    <row r="6989" spans="1:12" x14ac:dyDescent="0.25">
      <c r="A6989" t="s">
        <v>734</v>
      </c>
      <c r="B6989">
        <v>2024</v>
      </c>
      <c r="C6989" t="s">
        <v>702</v>
      </c>
      <c r="D6989">
        <v>0.3589</v>
      </c>
      <c r="E6989">
        <v>0.3589</v>
      </c>
      <c r="F6989">
        <v>0.13550000000000001</v>
      </c>
      <c r="G6989">
        <v>0.21529999999999999</v>
      </c>
      <c r="H6989">
        <v>0.13550000000000001</v>
      </c>
      <c r="I6989">
        <v>9.7199999999999995E-2</v>
      </c>
      <c r="J6989">
        <v>0.3589</v>
      </c>
      <c r="K6989">
        <v>0.13550000000000001</v>
      </c>
      <c r="L6989">
        <v>9.7199999999999995E-2</v>
      </c>
    </row>
    <row r="6990" spans="1:12" x14ac:dyDescent="0.25">
      <c r="A6990" t="s">
        <v>734</v>
      </c>
      <c r="B6990">
        <v>2024</v>
      </c>
      <c r="C6990" t="s">
        <v>700</v>
      </c>
      <c r="D6990">
        <v>2.2528999999999999</v>
      </c>
      <c r="E6990">
        <v>1.8791</v>
      </c>
      <c r="F6990">
        <v>1.8751</v>
      </c>
      <c r="G6990">
        <v>1.7824</v>
      </c>
      <c r="H6990">
        <v>1.6375999999999999</v>
      </c>
      <c r="I6990">
        <v>1.5072000000000001</v>
      </c>
      <c r="J6990">
        <v>1.8940999999999999</v>
      </c>
      <c r="K6990">
        <v>1.4088000000000001</v>
      </c>
      <c r="L6990">
        <v>1.1361000000000001</v>
      </c>
    </row>
    <row r="6991" spans="1:12" x14ac:dyDescent="0.25">
      <c r="A6991" t="s">
        <v>734</v>
      </c>
      <c r="B6991">
        <v>2024</v>
      </c>
      <c r="C6991" t="s">
        <v>697</v>
      </c>
      <c r="D6991">
        <v>6.1075999999999997</v>
      </c>
      <c r="E6991">
        <v>5.7336999999999998</v>
      </c>
      <c r="F6991">
        <v>5.2714999999999996</v>
      </c>
      <c r="G6991">
        <v>4.9379</v>
      </c>
      <c r="H6991">
        <v>5.0339999999999998</v>
      </c>
      <c r="I6991">
        <v>4.3425000000000002</v>
      </c>
      <c r="J6991">
        <v>5.6608999999999998</v>
      </c>
      <c r="K6991">
        <v>4.7215999999999996</v>
      </c>
      <c r="L6991">
        <v>3.9011</v>
      </c>
    </row>
    <row r="6992" spans="1:12" x14ac:dyDescent="0.25">
      <c r="A6992" t="s">
        <v>734</v>
      </c>
      <c r="B6992">
        <v>2024</v>
      </c>
      <c r="C6992" t="s">
        <v>701</v>
      </c>
      <c r="D6992">
        <v>2.2103000000000002</v>
      </c>
      <c r="E6992">
        <v>2.2103000000000002</v>
      </c>
      <c r="F6992">
        <v>2.2061000000000002</v>
      </c>
      <c r="G6992">
        <v>1.883</v>
      </c>
      <c r="H6992">
        <v>2.2061000000000002</v>
      </c>
      <c r="I6992">
        <v>1.8806</v>
      </c>
      <c r="J6992">
        <v>2.1223999999999998</v>
      </c>
      <c r="K6992">
        <v>2.1223999999999998</v>
      </c>
      <c r="L6992">
        <v>1.8103</v>
      </c>
    </row>
    <row r="6993" spans="1:12" x14ac:dyDescent="0.25">
      <c r="A6993" t="s">
        <v>734</v>
      </c>
      <c r="B6993">
        <v>2024</v>
      </c>
      <c r="C6993" t="s">
        <v>699</v>
      </c>
      <c r="D6993">
        <v>0.20300000000000001</v>
      </c>
      <c r="E6993">
        <v>0.20300000000000001</v>
      </c>
      <c r="F6993">
        <v>0.10829999999999999</v>
      </c>
      <c r="G6993">
        <v>0.19520000000000001</v>
      </c>
      <c r="H6993">
        <v>0.10829999999999999</v>
      </c>
      <c r="I6993">
        <v>0.10829999999999999</v>
      </c>
      <c r="J6993">
        <v>0.20300000000000001</v>
      </c>
      <c r="K6993">
        <v>0.10829999999999999</v>
      </c>
      <c r="L6993">
        <v>0.10829999999999999</v>
      </c>
    </row>
    <row r="6994" spans="1:12" x14ac:dyDescent="0.25">
      <c r="A6994" t="s">
        <v>734</v>
      </c>
      <c r="B6994">
        <v>2024</v>
      </c>
      <c r="C6994" t="s">
        <v>698</v>
      </c>
      <c r="D6994">
        <v>1.0135000000000001</v>
      </c>
      <c r="E6994">
        <v>1.0135000000000001</v>
      </c>
      <c r="F6994">
        <v>0.87760000000000005</v>
      </c>
      <c r="G6994">
        <v>0.82050000000000001</v>
      </c>
      <c r="H6994">
        <v>0.87760000000000005</v>
      </c>
      <c r="I6994">
        <v>0.70779999999999998</v>
      </c>
      <c r="J6994">
        <v>1.0135000000000001</v>
      </c>
      <c r="K6994">
        <v>0.87760000000000005</v>
      </c>
      <c r="L6994">
        <v>0.70779999999999998</v>
      </c>
    </row>
    <row r="6995" spans="1:12" x14ac:dyDescent="0.25">
      <c r="A6995" t="s">
        <v>735</v>
      </c>
      <c r="B6995">
        <v>2024</v>
      </c>
      <c r="C6995" t="s">
        <v>703</v>
      </c>
      <c r="D6995">
        <v>1.5100000000000001E-2</v>
      </c>
      <c r="E6995">
        <v>1.5100000000000001E-2</v>
      </c>
      <c r="F6995">
        <v>1.5100000000000001E-2</v>
      </c>
      <c r="G6995">
        <v>9.1000000000000004E-3</v>
      </c>
      <c r="H6995">
        <v>1.5100000000000001E-2</v>
      </c>
      <c r="I6995">
        <v>9.1000000000000004E-3</v>
      </c>
      <c r="J6995">
        <v>1.5100000000000001E-2</v>
      </c>
      <c r="K6995">
        <v>1.5100000000000001E-2</v>
      </c>
      <c r="L6995">
        <v>9.1000000000000004E-3</v>
      </c>
    </row>
    <row r="6996" spans="1:12" x14ac:dyDescent="0.25">
      <c r="A6996" t="s">
        <v>735</v>
      </c>
      <c r="B6996">
        <v>2024</v>
      </c>
      <c r="C6996" t="s">
        <v>701</v>
      </c>
      <c r="D6996">
        <v>0.59119999999999995</v>
      </c>
      <c r="E6996">
        <v>0.59119999999999995</v>
      </c>
      <c r="F6996">
        <v>0.59030000000000005</v>
      </c>
      <c r="G6996">
        <v>0.50270000000000004</v>
      </c>
      <c r="H6996">
        <v>0.59030000000000005</v>
      </c>
      <c r="I6996">
        <v>0.50219999999999998</v>
      </c>
      <c r="J6996">
        <v>0.56669999999999998</v>
      </c>
      <c r="K6996">
        <v>0.56669999999999998</v>
      </c>
      <c r="L6996">
        <v>0.48230000000000001</v>
      </c>
    </row>
    <row r="6997" spans="1:12" x14ac:dyDescent="0.25">
      <c r="A6997" t="s">
        <v>735</v>
      </c>
      <c r="B6997">
        <v>2024</v>
      </c>
      <c r="C6997" t="s">
        <v>702</v>
      </c>
      <c r="D6997">
        <v>7.8600000000000003E-2</v>
      </c>
      <c r="E6997">
        <v>7.8600000000000003E-2</v>
      </c>
      <c r="F6997">
        <v>2.9700000000000001E-2</v>
      </c>
      <c r="G6997">
        <v>4.7199999999999999E-2</v>
      </c>
      <c r="H6997">
        <v>2.9700000000000001E-2</v>
      </c>
      <c r="I6997">
        <v>2.1299999999999999E-2</v>
      </c>
      <c r="J6997">
        <v>7.8600000000000003E-2</v>
      </c>
      <c r="K6997">
        <v>2.9700000000000001E-2</v>
      </c>
      <c r="L6997">
        <v>2.1299999999999999E-2</v>
      </c>
    </row>
    <row r="6998" spans="1:12" x14ac:dyDescent="0.25">
      <c r="A6998" t="s">
        <v>735</v>
      </c>
      <c r="B6998">
        <v>2024</v>
      </c>
      <c r="C6998" t="s">
        <v>697</v>
      </c>
      <c r="D6998">
        <v>1.5257000000000001</v>
      </c>
      <c r="E6998">
        <v>1.4438</v>
      </c>
      <c r="F6998">
        <v>1.3243</v>
      </c>
      <c r="G6998">
        <v>1.2388999999999999</v>
      </c>
      <c r="H6998">
        <v>1.2723</v>
      </c>
      <c r="I6998">
        <v>1.0932999999999999</v>
      </c>
      <c r="J6998">
        <v>1.4226000000000001</v>
      </c>
      <c r="K6998">
        <v>1.1986000000000001</v>
      </c>
      <c r="L6998">
        <v>0.99209999999999998</v>
      </c>
    </row>
    <row r="6999" spans="1:12" x14ac:dyDescent="0.25">
      <c r="A6999" t="s">
        <v>735</v>
      </c>
      <c r="B6999">
        <v>2024</v>
      </c>
      <c r="C6999" t="s">
        <v>698</v>
      </c>
      <c r="D6999">
        <v>0.30280000000000001</v>
      </c>
      <c r="E6999">
        <v>0.30280000000000001</v>
      </c>
      <c r="F6999">
        <v>0.25480000000000003</v>
      </c>
      <c r="G6999">
        <v>0.2467</v>
      </c>
      <c r="H6999">
        <v>0.25480000000000003</v>
      </c>
      <c r="I6999">
        <v>0.2069</v>
      </c>
      <c r="J6999">
        <v>0.30280000000000001</v>
      </c>
      <c r="K6999">
        <v>0.25480000000000003</v>
      </c>
      <c r="L6999">
        <v>0.2069</v>
      </c>
    </row>
    <row r="7000" spans="1:12" x14ac:dyDescent="0.25">
      <c r="A7000" t="s">
        <v>735</v>
      </c>
      <c r="B7000">
        <v>2024</v>
      </c>
      <c r="C7000" t="s">
        <v>699</v>
      </c>
      <c r="D7000">
        <v>4.4499999999999998E-2</v>
      </c>
      <c r="E7000">
        <v>4.4499999999999998E-2</v>
      </c>
      <c r="F7000">
        <v>2.3699999999999999E-2</v>
      </c>
      <c r="G7000">
        <v>4.2799999999999998E-2</v>
      </c>
      <c r="H7000">
        <v>2.3699999999999999E-2</v>
      </c>
      <c r="I7000">
        <v>2.3699999999999999E-2</v>
      </c>
      <c r="J7000">
        <v>4.4499999999999998E-2</v>
      </c>
      <c r="K7000">
        <v>2.3699999999999999E-2</v>
      </c>
      <c r="L7000">
        <v>2.3699999999999999E-2</v>
      </c>
    </row>
    <row r="7001" spans="1:12" x14ac:dyDescent="0.25">
      <c r="A7001" t="s">
        <v>735</v>
      </c>
      <c r="B7001">
        <v>2024</v>
      </c>
      <c r="C7001" t="s">
        <v>700</v>
      </c>
      <c r="D7001">
        <v>0.49349999999999999</v>
      </c>
      <c r="E7001">
        <v>0.41160000000000002</v>
      </c>
      <c r="F7001">
        <v>0.4108</v>
      </c>
      <c r="G7001">
        <v>0.39050000000000001</v>
      </c>
      <c r="H7001">
        <v>0.35870000000000002</v>
      </c>
      <c r="I7001">
        <v>0.33019999999999999</v>
      </c>
      <c r="J7001">
        <v>0.41489999999999999</v>
      </c>
      <c r="K7001">
        <v>0.30859999999999999</v>
      </c>
      <c r="L7001">
        <v>0.24890000000000001</v>
      </c>
    </row>
    <row r="7002" spans="1:12" x14ac:dyDescent="0.25">
      <c r="A7002" t="s">
        <v>736</v>
      </c>
      <c r="B7002">
        <v>2024</v>
      </c>
      <c r="C7002" t="s">
        <v>701</v>
      </c>
      <c r="D7002">
        <v>4.7542</v>
      </c>
      <c r="E7002">
        <v>4.7542</v>
      </c>
      <c r="F7002">
        <v>4.7454000000000001</v>
      </c>
      <c r="G7002">
        <v>4.0582000000000003</v>
      </c>
      <c r="H7002">
        <v>4.7454000000000001</v>
      </c>
      <c r="I7002">
        <v>4.0532000000000004</v>
      </c>
      <c r="J7002">
        <v>4.5667</v>
      </c>
      <c r="K7002">
        <v>4.5667</v>
      </c>
      <c r="L7002">
        <v>3.9024999999999999</v>
      </c>
    </row>
    <row r="7003" spans="1:12" x14ac:dyDescent="0.25">
      <c r="A7003" t="s">
        <v>736</v>
      </c>
      <c r="B7003">
        <v>2024</v>
      </c>
      <c r="C7003" t="s">
        <v>702</v>
      </c>
      <c r="D7003">
        <v>0.73599999999999999</v>
      </c>
      <c r="E7003">
        <v>0.73599999999999999</v>
      </c>
      <c r="F7003">
        <v>0.27789999999999998</v>
      </c>
      <c r="G7003">
        <v>0.44159999999999999</v>
      </c>
      <c r="H7003">
        <v>0.27789999999999998</v>
      </c>
      <c r="I7003">
        <v>0.1993</v>
      </c>
      <c r="J7003">
        <v>0.73599999999999999</v>
      </c>
      <c r="K7003">
        <v>0.27789999999999998</v>
      </c>
      <c r="L7003">
        <v>0.1993</v>
      </c>
    </row>
    <row r="7004" spans="1:12" x14ac:dyDescent="0.25">
      <c r="A7004" t="s">
        <v>736</v>
      </c>
      <c r="B7004">
        <v>2024</v>
      </c>
      <c r="C7004" t="s">
        <v>697</v>
      </c>
      <c r="D7004">
        <v>12.6104</v>
      </c>
      <c r="E7004">
        <v>11.8437</v>
      </c>
      <c r="F7004">
        <v>10.9267</v>
      </c>
      <c r="G7004">
        <v>10.210100000000001</v>
      </c>
      <c r="H7004">
        <v>10.4396</v>
      </c>
      <c r="I7004">
        <v>9.0145999999999997</v>
      </c>
      <c r="J7004">
        <v>11.686999999999999</v>
      </c>
      <c r="K7004">
        <v>9.7914999999999992</v>
      </c>
      <c r="L7004">
        <v>8.1029</v>
      </c>
    </row>
    <row r="7005" spans="1:12" x14ac:dyDescent="0.25">
      <c r="A7005" t="s">
        <v>736</v>
      </c>
      <c r="B7005">
        <v>2024</v>
      </c>
      <c r="C7005" t="s">
        <v>698</v>
      </c>
      <c r="D7005">
        <v>1.9417</v>
      </c>
      <c r="E7005">
        <v>1.9417</v>
      </c>
      <c r="F7005">
        <v>1.6938</v>
      </c>
      <c r="G7005">
        <v>1.5691999999999999</v>
      </c>
      <c r="H7005">
        <v>1.6938</v>
      </c>
      <c r="I7005">
        <v>1.3636999999999999</v>
      </c>
      <c r="J7005">
        <v>1.9417</v>
      </c>
      <c r="K7005">
        <v>1.6938</v>
      </c>
      <c r="L7005">
        <v>1.3636999999999999</v>
      </c>
    </row>
    <row r="7006" spans="1:12" x14ac:dyDescent="0.25">
      <c r="A7006" t="s">
        <v>736</v>
      </c>
      <c r="B7006">
        <v>2024</v>
      </c>
      <c r="C7006" t="s">
        <v>700</v>
      </c>
      <c r="D7006">
        <v>4.6208999999999998</v>
      </c>
      <c r="E7006">
        <v>3.8540999999999999</v>
      </c>
      <c r="F7006">
        <v>3.8458999999999999</v>
      </c>
      <c r="G7006">
        <v>3.6558000000000002</v>
      </c>
      <c r="H7006">
        <v>3.3589000000000002</v>
      </c>
      <c r="I7006">
        <v>3.0912999999999999</v>
      </c>
      <c r="J7006">
        <v>3.8849</v>
      </c>
      <c r="K7006">
        <v>2.8895</v>
      </c>
      <c r="L7006">
        <v>2.3302999999999998</v>
      </c>
    </row>
    <row r="7007" spans="1:12" x14ac:dyDescent="0.25">
      <c r="A7007" t="s">
        <v>736</v>
      </c>
      <c r="B7007">
        <v>2024</v>
      </c>
      <c r="C7007" t="s">
        <v>703</v>
      </c>
      <c r="D7007">
        <v>0.1414</v>
      </c>
      <c r="E7007">
        <v>0.1414</v>
      </c>
      <c r="F7007">
        <v>0.1414</v>
      </c>
      <c r="G7007">
        <v>8.4900000000000003E-2</v>
      </c>
      <c r="H7007">
        <v>0.1414</v>
      </c>
      <c r="I7007">
        <v>8.4900000000000003E-2</v>
      </c>
      <c r="J7007">
        <v>0.1414</v>
      </c>
      <c r="K7007">
        <v>0.1414</v>
      </c>
      <c r="L7007">
        <v>8.4900000000000003E-2</v>
      </c>
    </row>
    <row r="7008" spans="1:12" x14ac:dyDescent="0.25">
      <c r="A7008" t="s">
        <v>736</v>
      </c>
      <c r="B7008">
        <v>2024</v>
      </c>
      <c r="C7008" t="s">
        <v>699</v>
      </c>
      <c r="D7008">
        <v>0.4163</v>
      </c>
      <c r="E7008">
        <v>0.4163</v>
      </c>
      <c r="F7008">
        <v>0.22220000000000001</v>
      </c>
      <c r="G7008">
        <v>0.40039999999999998</v>
      </c>
      <c r="H7008">
        <v>0.22220000000000001</v>
      </c>
      <c r="I7008">
        <v>0.22220000000000001</v>
      </c>
      <c r="J7008">
        <v>0.4163</v>
      </c>
      <c r="K7008">
        <v>0.22220000000000001</v>
      </c>
      <c r="L7008">
        <v>0.22220000000000001</v>
      </c>
    </row>
    <row r="7009" spans="1:12" x14ac:dyDescent="0.25">
      <c r="A7009" t="s">
        <v>737</v>
      </c>
      <c r="B7009">
        <v>2024</v>
      </c>
      <c r="C7009" t="s">
        <v>699</v>
      </c>
      <c r="D7009">
        <v>0.23880000000000001</v>
      </c>
      <c r="E7009">
        <v>0.23880000000000001</v>
      </c>
      <c r="F7009">
        <v>0.12740000000000001</v>
      </c>
      <c r="G7009">
        <v>0.22969999999999999</v>
      </c>
      <c r="H7009">
        <v>0.12740000000000001</v>
      </c>
      <c r="I7009">
        <v>0.12740000000000001</v>
      </c>
      <c r="J7009">
        <v>0.23880000000000001</v>
      </c>
      <c r="K7009">
        <v>0.12740000000000001</v>
      </c>
      <c r="L7009">
        <v>0.12740000000000001</v>
      </c>
    </row>
    <row r="7010" spans="1:12" x14ac:dyDescent="0.25">
      <c r="A7010" t="s">
        <v>737</v>
      </c>
      <c r="B7010">
        <v>2024</v>
      </c>
      <c r="C7010" t="s">
        <v>703</v>
      </c>
      <c r="D7010">
        <v>8.1100000000000005E-2</v>
      </c>
      <c r="E7010">
        <v>8.1100000000000005E-2</v>
      </c>
      <c r="F7010">
        <v>8.1100000000000005E-2</v>
      </c>
      <c r="G7010">
        <v>4.87E-2</v>
      </c>
      <c r="H7010">
        <v>8.1100000000000005E-2</v>
      </c>
      <c r="I7010">
        <v>4.87E-2</v>
      </c>
      <c r="J7010">
        <v>8.1100000000000005E-2</v>
      </c>
      <c r="K7010">
        <v>8.1100000000000005E-2</v>
      </c>
      <c r="L7010">
        <v>4.87E-2</v>
      </c>
    </row>
    <row r="7011" spans="1:12" x14ac:dyDescent="0.25">
      <c r="A7011" t="s">
        <v>737</v>
      </c>
      <c r="B7011">
        <v>2024</v>
      </c>
      <c r="C7011" t="s">
        <v>698</v>
      </c>
      <c r="D7011">
        <v>1.383</v>
      </c>
      <c r="E7011">
        <v>1.383</v>
      </c>
      <c r="F7011">
        <v>1.18</v>
      </c>
      <c r="G7011">
        <v>1.1233</v>
      </c>
      <c r="H7011">
        <v>1.18</v>
      </c>
      <c r="I7011">
        <v>0.95499999999999996</v>
      </c>
      <c r="J7011">
        <v>1.383</v>
      </c>
      <c r="K7011">
        <v>1.18</v>
      </c>
      <c r="L7011">
        <v>0.95499999999999996</v>
      </c>
    </row>
    <row r="7012" spans="1:12" x14ac:dyDescent="0.25">
      <c r="A7012" t="s">
        <v>737</v>
      </c>
      <c r="B7012">
        <v>2024</v>
      </c>
      <c r="C7012" t="s">
        <v>697</v>
      </c>
      <c r="D7012">
        <v>8.2499000000000002</v>
      </c>
      <c r="E7012">
        <v>7.8101000000000003</v>
      </c>
      <c r="F7012">
        <v>7.2233000000000001</v>
      </c>
      <c r="G7012">
        <v>6.7103999999999999</v>
      </c>
      <c r="H7012">
        <v>6.9439000000000002</v>
      </c>
      <c r="I7012">
        <v>5.9741999999999997</v>
      </c>
      <c r="J7012">
        <v>7.6843000000000004</v>
      </c>
      <c r="K7012">
        <v>6.5362</v>
      </c>
      <c r="L7012">
        <v>5.4203999999999999</v>
      </c>
    </row>
    <row r="7013" spans="1:12" x14ac:dyDescent="0.25">
      <c r="A7013" t="s">
        <v>737</v>
      </c>
      <c r="B7013">
        <v>2024</v>
      </c>
      <c r="C7013" t="s">
        <v>700</v>
      </c>
      <c r="D7013">
        <v>2.6505000000000001</v>
      </c>
      <c r="E7013">
        <v>2.2107000000000001</v>
      </c>
      <c r="F7013">
        <v>2.206</v>
      </c>
      <c r="G7013">
        <v>2.0969000000000002</v>
      </c>
      <c r="H7013">
        <v>1.9266000000000001</v>
      </c>
      <c r="I7013">
        <v>1.7730999999999999</v>
      </c>
      <c r="J7013">
        <v>2.2284000000000002</v>
      </c>
      <c r="K7013">
        <v>1.6574</v>
      </c>
      <c r="L7013">
        <v>1.3366</v>
      </c>
    </row>
    <row r="7014" spans="1:12" x14ac:dyDescent="0.25">
      <c r="A7014" t="s">
        <v>737</v>
      </c>
      <c r="B7014">
        <v>2024</v>
      </c>
      <c r="C7014" t="s">
        <v>701</v>
      </c>
      <c r="D7014">
        <v>3.4744000000000002</v>
      </c>
      <c r="E7014">
        <v>3.4744000000000002</v>
      </c>
      <c r="F7014">
        <v>3.4693000000000001</v>
      </c>
      <c r="G7014">
        <v>2.9584999999999999</v>
      </c>
      <c r="H7014">
        <v>3.4693000000000001</v>
      </c>
      <c r="I7014">
        <v>2.9556</v>
      </c>
      <c r="J7014">
        <v>3.3308</v>
      </c>
      <c r="K7014">
        <v>3.3308</v>
      </c>
      <c r="L7014">
        <v>2.8382999999999998</v>
      </c>
    </row>
    <row r="7015" spans="1:12" x14ac:dyDescent="0.25">
      <c r="A7015" t="s">
        <v>737</v>
      </c>
      <c r="B7015">
        <v>2024</v>
      </c>
      <c r="C7015" t="s">
        <v>702</v>
      </c>
      <c r="D7015">
        <v>0.42220000000000002</v>
      </c>
      <c r="E7015">
        <v>0.42220000000000002</v>
      </c>
      <c r="F7015">
        <v>0.15939999999999999</v>
      </c>
      <c r="G7015">
        <v>0.25330000000000003</v>
      </c>
      <c r="H7015">
        <v>0.15939999999999999</v>
      </c>
      <c r="I7015">
        <v>0.1143</v>
      </c>
      <c r="J7015">
        <v>0.42220000000000002</v>
      </c>
      <c r="K7015">
        <v>0.15939999999999999</v>
      </c>
      <c r="L7015">
        <v>0.1143</v>
      </c>
    </row>
    <row r="7016" spans="1:12" x14ac:dyDescent="0.25">
      <c r="A7016" t="s">
        <v>738</v>
      </c>
      <c r="B7016">
        <v>2024</v>
      </c>
      <c r="C7016" t="s">
        <v>700</v>
      </c>
      <c r="D7016">
        <v>0.14610000000000001</v>
      </c>
      <c r="E7016">
        <v>0.12189999999999999</v>
      </c>
      <c r="F7016">
        <v>0.1216</v>
      </c>
      <c r="G7016">
        <v>0.11559999999999999</v>
      </c>
      <c r="H7016">
        <v>0.1062</v>
      </c>
      <c r="I7016">
        <v>9.7799999999999998E-2</v>
      </c>
      <c r="J7016">
        <v>0.1229</v>
      </c>
      <c r="K7016">
        <v>9.1399999999999995E-2</v>
      </c>
      <c r="L7016">
        <v>7.3700000000000002E-2</v>
      </c>
    </row>
    <row r="7017" spans="1:12" x14ac:dyDescent="0.25">
      <c r="A7017" t="s">
        <v>738</v>
      </c>
      <c r="B7017">
        <v>2024</v>
      </c>
      <c r="C7017" t="s">
        <v>703</v>
      </c>
      <c r="D7017">
        <v>4.4999999999999997E-3</v>
      </c>
      <c r="E7017">
        <v>4.4999999999999997E-3</v>
      </c>
      <c r="F7017">
        <v>4.4999999999999997E-3</v>
      </c>
      <c r="G7017">
        <v>2.7000000000000001E-3</v>
      </c>
      <c r="H7017">
        <v>4.4999999999999997E-3</v>
      </c>
      <c r="I7017">
        <v>2.7000000000000001E-3</v>
      </c>
      <c r="J7017">
        <v>4.4999999999999997E-3</v>
      </c>
      <c r="K7017">
        <v>4.4999999999999997E-3</v>
      </c>
      <c r="L7017">
        <v>2.7000000000000001E-3</v>
      </c>
    </row>
    <row r="7018" spans="1:12" x14ac:dyDescent="0.25">
      <c r="A7018" t="s">
        <v>738</v>
      </c>
      <c r="B7018">
        <v>2024</v>
      </c>
      <c r="C7018" t="s">
        <v>698</v>
      </c>
      <c r="D7018">
        <v>0.1024</v>
      </c>
      <c r="E7018">
        <v>0.1024</v>
      </c>
      <c r="F7018">
        <v>8.5300000000000001E-2</v>
      </c>
      <c r="G7018">
        <v>8.3599999999999994E-2</v>
      </c>
      <c r="H7018">
        <v>8.5300000000000001E-2</v>
      </c>
      <c r="I7018">
        <v>6.9400000000000003E-2</v>
      </c>
      <c r="J7018">
        <v>0.1024</v>
      </c>
      <c r="K7018">
        <v>8.5300000000000001E-2</v>
      </c>
      <c r="L7018">
        <v>6.9400000000000003E-2</v>
      </c>
    </row>
    <row r="7019" spans="1:12" x14ac:dyDescent="0.25">
      <c r="A7019" t="s">
        <v>738</v>
      </c>
      <c r="B7019">
        <v>2024</v>
      </c>
      <c r="C7019" t="s">
        <v>702</v>
      </c>
      <c r="D7019">
        <v>2.3300000000000001E-2</v>
      </c>
      <c r="E7019">
        <v>2.3300000000000001E-2</v>
      </c>
      <c r="F7019">
        <v>8.8000000000000005E-3</v>
      </c>
      <c r="G7019">
        <v>1.4E-2</v>
      </c>
      <c r="H7019">
        <v>8.8000000000000005E-3</v>
      </c>
      <c r="I7019">
        <v>6.3E-3</v>
      </c>
      <c r="J7019">
        <v>2.3300000000000001E-2</v>
      </c>
      <c r="K7019">
        <v>8.8000000000000005E-3</v>
      </c>
      <c r="L7019">
        <v>6.3E-3</v>
      </c>
    </row>
    <row r="7020" spans="1:12" x14ac:dyDescent="0.25">
      <c r="A7020" t="s">
        <v>738</v>
      </c>
      <c r="B7020">
        <v>2024</v>
      </c>
      <c r="C7020" t="s">
        <v>699</v>
      </c>
      <c r="D7020">
        <v>1.32E-2</v>
      </c>
      <c r="E7020">
        <v>1.32E-2</v>
      </c>
      <c r="F7020">
        <v>7.0000000000000001E-3</v>
      </c>
      <c r="G7020">
        <v>1.2699999999999999E-2</v>
      </c>
      <c r="H7020">
        <v>7.0000000000000001E-3</v>
      </c>
      <c r="I7020">
        <v>7.0000000000000001E-3</v>
      </c>
      <c r="J7020">
        <v>1.32E-2</v>
      </c>
      <c r="K7020">
        <v>7.0000000000000001E-3</v>
      </c>
      <c r="L7020">
        <v>7.0000000000000001E-3</v>
      </c>
    </row>
    <row r="7021" spans="1:12" x14ac:dyDescent="0.25">
      <c r="A7021" t="s">
        <v>738</v>
      </c>
      <c r="B7021">
        <v>2024</v>
      </c>
      <c r="C7021" t="s">
        <v>701</v>
      </c>
      <c r="D7021">
        <v>0.22459999999999999</v>
      </c>
      <c r="E7021">
        <v>0.22459999999999999</v>
      </c>
      <c r="F7021">
        <v>0.22439999999999999</v>
      </c>
      <c r="G7021">
        <v>0.19159999999999999</v>
      </c>
      <c r="H7021">
        <v>0.22439999999999999</v>
      </c>
      <c r="I7021">
        <v>0.1915</v>
      </c>
      <c r="J7021">
        <v>0.21529999999999999</v>
      </c>
      <c r="K7021">
        <v>0.21529999999999999</v>
      </c>
      <c r="L7021">
        <v>0.1837</v>
      </c>
    </row>
    <row r="7022" spans="1:12" x14ac:dyDescent="0.25">
      <c r="A7022" t="s">
        <v>738</v>
      </c>
      <c r="B7022">
        <v>2024</v>
      </c>
      <c r="C7022" t="s">
        <v>697</v>
      </c>
      <c r="D7022">
        <v>0.5141</v>
      </c>
      <c r="E7022">
        <v>0.4899</v>
      </c>
      <c r="F7022">
        <v>0.4516</v>
      </c>
      <c r="G7022">
        <v>0.42020000000000002</v>
      </c>
      <c r="H7022">
        <v>0.43619999999999998</v>
      </c>
      <c r="I7022">
        <v>0.37469999999999998</v>
      </c>
      <c r="J7022">
        <v>0.48149999999999998</v>
      </c>
      <c r="K7022">
        <v>0.4123</v>
      </c>
      <c r="L7022">
        <v>0.34289999999999998</v>
      </c>
    </row>
    <row r="7023" spans="1:12" x14ac:dyDescent="0.25">
      <c r="A7023" t="s">
        <v>739</v>
      </c>
      <c r="B7023">
        <v>2024</v>
      </c>
      <c r="C7023" t="s">
        <v>699</v>
      </c>
      <c r="D7023">
        <v>0.2455</v>
      </c>
      <c r="E7023">
        <v>0.2455</v>
      </c>
      <c r="F7023">
        <v>0.13100000000000001</v>
      </c>
      <c r="G7023">
        <v>0.23619999999999999</v>
      </c>
      <c r="H7023">
        <v>0.13100000000000001</v>
      </c>
      <c r="I7023">
        <v>0.13100000000000001</v>
      </c>
      <c r="J7023">
        <v>0.2455</v>
      </c>
      <c r="K7023">
        <v>0.13100000000000001</v>
      </c>
      <c r="L7023">
        <v>0.13100000000000001</v>
      </c>
    </row>
    <row r="7024" spans="1:12" x14ac:dyDescent="0.25">
      <c r="A7024" t="s">
        <v>739</v>
      </c>
      <c r="B7024">
        <v>2024</v>
      </c>
      <c r="C7024" t="s">
        <v>701</v>
      </c>
      <c r="D7024">
        <v>3.4918999999999998</v>
      </c>
      <c r="E7024">
        <v>3.4918999999999998</v>
      </c>
      <c r="F7024">
        <v>3.4866999999999999</v>
      </c>
      <c r="G7024">
        <v>2.9664999999999999</v>
      </c>
      <c r="H7024">
        <v>3.4866999999999999</v>
      </c>
      <c r="I7024">
        <v>2.9636</v>
      </c>
      <c r="J7024">
        <v>3.3448000000000002</v>
      </c>
      <c r="K7024">
        <v>3.3448000000000002</v>
      </c>
      <c r="L7024">
        <v>2.8433999999999999</v>
      </c>
    </row>
    <row r="7025" spans="1:12" x14ac:dyDescent="0.25">
      <c r="A7025" t="s">
        <v>739</v>
      </c>
      <c r="B7025">
        <v>2024</v>
      </c>
      <c r="C7025" t="s">
        <v>697</v>
      </c>
      <c r="D7025">
        <v>8.5328999999999997</v>
      </c>
      <c r="E7025">
        <v>8.0807000000000002</v>
      </c>
      <c r="F7025">
        <v>7.4478</v>
      </c>
      <c r="G7025">
        <v>6.9325999999999999</v>
      </c>
      <c r="H7025">
        <v>7.1604999999999999</v>
      </c>
      <c r="I7025">
        <v>6.1512000000000002</v>
      </c>
      <c r="J7025">
        <v>7.9518000000000004</v>
      </c>
      <c r="K7025">
        <v>6.7417999999999996</v>
      </c>
      <c r="L7025">
        <v>5.5822000000000003</v>
      </c>
    </row>
    <row r="7026" spans="1:12" x14ac:dyDescent="0.25">
      <c r="A7026" t="s">
        <v>739</v>
      </c>
      <c r="B7026">
        <v>2024</v>
      </c>
      <c r="C7026" t="s">
        <v>703</v>
      </c>
      <c r="D7026">
        <v>8.3400000000000002E-2</v>
      </c>
      <c r="E7026">
        <v>8.3400000000000002E-2</v>
      </c>
      <c r="F7026">
        <v>8.3400000000000002E-2</v>
      </c>
      <c r="G7026">
        <v>0.05</v>
      </c>
      <c r="H7026">
        <v>8.3400000000000002E-2</v>
      </c>
      <c r="I7026">
        <v>0.05</v>
      </c>
      <c r="J7026">
        <v>8.3400000000000002E-2</v>
      </c>
      <c r="K7026">
        <v>8.3400000000000002E-2</v>
      </c>
      <c r="L7026">
        <v>0.05</v>
      </c>
    </row>
    <row r="7027" spans="1:12" x14ac:dyDescent="0.25">
      <c r="A7027" t="s">
        <v>739</v>
      </c>
      <c r="B7027">
        <v>2024</v>
      </c>
      <c r="C7027" t="s">
        <v>698</v>
      </c>
      <c r="D7027">
        <v>1.5528999999999999</v>
      </c>
      <c r="E7027">
        <v>1.5528999999999999</v>
      </c>
      <c r="F7027">
        <v>1.3146</v>
      </c>
      <c r="G7027">
        <v>1.2634000000000001</v>
      </c>
      <c r="H7027">
        <v>1.3146</v>
      </c>
      <c r="I7027">
        <v>1.0659000000000001</v>
      </c>
      <c r="J7027">
        <v>1.5528999999999999</v>
      </c>
      <c r="K7027">
        <v>1.3146</v>
      </c>
      <c r="L7027">
        <v>1.0659000000000001</v>
      </c>
    </row>
    <row r="7028" spans="1:12" x14ac:dyDescent="0.25">
      <c r="A7028" t="s">
        <v>739</v>
      </c>
      <c r="B7028">
        <v>2024</v>
      </c>
      <c r="C7028" t="s">
        <v>700</v>
      </c>
      <c r="D7028">
        <v>2.7252000000000001</v>
      </c>
      <c r="E7028">
        <v>2.2728999999999999</v>
      </c>
      <c r="F7028">
        <v>2.2682000000000002</v>
      </c>
      <c r="G7028">
        <v>2.1560000000000001</v>
      </c>
      <c r="H7028">
        <v>1.9809000000000001</v>
      </c>
      <c r="I7028">
        <v>1.8230999999999999</v>
      </c>
      <c r="J7028">
        <v>2.2911999999999999</v>
      </c>
      <c r="K7028">
        <v>1.7040999999999999</v>
      </c>
      <c r="L7028">
        <v>1.3743000000000001</v>
      </c>
    </row>
    <row r="7029" spans="1:12" x14ac:dyDescent="0.25">
      <c r="A7029" t="s">
        <v>739</v>
      </c>
      <c r="B7029">
        <v>2024</v>
      </c>
      <c r="C7029" t="s">
        <v>702</v>
      </c>
      <c r="D7029">
        <v>0.43409999999999999</v>
      </c>
      <c r="E7029">
        <v>0.43409999999999999</v>
      </c>
      <c r="F7029">
        <v>0.16389999999999999</v>
      </c>
      <c r="G7029">
        <v>0.26040000000000002</v>
      </c>
      <c r="H7029">
        <v>0.16389999999999999</v>
      </c>
      <c r="I7029">
        <v>0.1176</v>
      </c>
      <c r="J7029">
        <v>0.43409999999999999</v>
      </c>
      <c r="K7029">
        <v>0.16389999999999999</v>
      </c>
      <c r="L7029">
        <v>0.1176</v>
      </c>
    </row>
    <row r="7030" spans="1:12" x14ac:dyDescent="0.25">
      <c r="A7030" t="s">
        <v>740</v>
      </c>
      <c r="B7030">
        <v>2024</v>
      </c>
      <c r="C7030" t="s">
        <v>697</v>
      </c>
      <c r="D7030">
        <v>2.9045000000000001</v>
      </c>
      <c r="E7030">
        <v>2.7565</v>
      </c>
      <c r="F7030">
        <v>2.5373999999999999</v>
      </c>
      <c r="G7030">
        <v>2.3658999999999999</v>
      </c>
      <c r="H7030">
        <v>2.4434</v>
      </c>
      <c r="I7030">
        <v>2.1002999999999998</v>
      </c>
      <c r="J7030">
        <v>2.7128999999999999</v>
      </c>
      <c r="K7030">
        <v>2.3048999999999999</v>
      </c>
      <c r="L7030">
        <v>1.9128000000000001</v>
      </c>
    </row>
    <row r="7031" spans="1:12" x14ac:dyDescent="0.25">
      <c r="A7031" t="s">
        <v>740</v>
      </c>
      <c r="B7031">
        <v>2024</v>
      </c>
      <c r="C7031" t="s">
        <v>701</v>
      </c>
      <c r="D7031">
        <v>1.2018</v>
      </c>
      <c r="E7031">
        <v>1.2018</v>
      </c>
      <c r="F7031">
        <v>1.2000999999999999</v>
      </c>
      <c r="G7031">
        <v>1.024</v>
      </c>
      <c r="H7031">
        <v>1.2000999999999999</v>
      </c>
      <c r="I7031">
        <v>1.0230999999999999</v>
      </c>
      <c r="J7031">
        <v>1.1523000000000001</v>
      </c>
      <c r="K7031">
        <v>1.1523000000000001</v>
      </c>
      <c r="L7031">
        <v>0.98250000000000004</v>
      </c>
    </row>
    <row r="7032" spans="1:12" x14ac:dyDescent="0.25">
      <c r="A7032" t="s">
        <v>740</v>
      </c>
      <c r="B7032">
        <v>2024</v>
      </c>
      <c r="C7032" t="s">
        <v>698</v>
      </c>
      <c r="D7032">
        <v>0.56079999999999997</v>
      </c>
      <c r="E7032">
        <v>0.56079999999999997</v>
      </c>
      <c r="F7032">
        <v>0.47099999999999997</v>
      </c>
      <c r="G7032">
        <v>0.45710000000000001</v>
      </c>
      <c r="H7032">
        <v>0.47099999999999997</v>
      </c>
      <c r="I7032">
        <v>0.3826</v>
      </c>
      <c r="J7032">
        <v>0.56079999999999997</v>
      </c>
      <c r="K7032">
        <v>0.47099999999999997</v>
      </c>
      <c r="L7032">
        <v>0.3826</v>
      </c>
    </row>
    <row r="7033" spans="1:12" x14ac:dyDescent="0.25">
      <c r="A7033" t="s">
        <v>740</v>
      </c>
      <c r="B7033">
        <v>2024</v>
      </c>
      <c r="C7033" t="s">
        <v>700</v>
      </c>
      <c r="D7033">
        <v>0.8921</v>
      </c>
      <c r="E7033">
        <v>0.74409999999999998</v>
      </c>
      <c r="F7033">
        <v>0.74250000000000005</v>
      </c>
      <c r="G7033">
        <v>0.70579999999999998</v>
      </c>
      <c r="H7033">
        <v>0.64839999999999998</v>
      </c>
      <c r="I7033">
        <v>0.5968</v>
      </c>
      <c r="J7033">
        <v>0.75</v>
      </c>
      <c r="K7033">
        <v>0.55779999999999996</v>
      </c>
      <c r="L7033">
        <v>0.44990000000000002</v>
      </c>
    </row>
    <row r="7034" spans="1:12" x14ac:dyDescent="0.25">
      <c r="A7034" t="s">
        <v>740</v>
      </c>
      <c r="B7034">
        <v>2024</v>
      </c>
      <c r="C7034" t="s">
        <v>699</v>
      </c>
      <c r="D7034">
        <v>8.0399999999999999E-2</v>
      </c>
      <c r="E7034">
        <v>8.0399999999999999E-2</v>
      </c>
      <c r="F7034">
        <v>4.2900000000000001E-2</v>
      </c>
      <c r="G7034">
        <v>7.7299999999999994E-2</v>
      </c>
      <c r="H7034">
        <v>4.2900000000000001E-2</v>
      </c>
      <c r="I7034">
        <v>4.2900000000000001E-2</v>
      </c>
      <c r="J7034">
        <v>8.0399999999999999E-2</v>
      </c>
      <c r="K7034">
        <v>4.2900000000000001E-2</v>
      </c>
      <c r="L7034">
        <v>4.2900000000000001E-2</v>
      </c>
    </row>
    <row r="7035" spans="1:12" x14ac:dyDescent="0.25">
      <c r="A7035" t="s">
        <v>740</v>
      </c>
      <c r="B7035">
        <v>2024</v>
      </c>
      <c r="C7035" t="s">
        <v>702</v>
      </c>
      <c r="D7035">
        <v>0.1421</v>
      </c>
      <c r="E7035">
        <v>0.1421</v>
      </c>
      <c r="F7035">
        <v>5.3699999999999998E-2</v>
      </c>
      <c r="G7035">
        <v>8.5300000000000001E-2</v>
      </c>
      <c r="H7035">
        <v>5.3699999999999998E-2</v>
      </c>
      <c r="I7035">
        <v>3.85E-2</v>
      </c>
      <c r="J7035">
        <v>0.1421</v>
      </c>
      <c r="K7035">
        <v>5.3699999999999998E-2</v>
      </c>
      <c r="L7035">
        <v>3.85E-2</v>
      </c>
    </row>
    <row r="7036" spans="1:12" x14ac:dyDescent="0.25">
      <c r="A7036" t="s">
        <v>740</v>
      </c>
      <c r="B7036">
        <v>2024</v>
      </c>
      <c r="C7036" t="s">
        <v>703</v>
      </c>
      <c r="D7036">
        <v>2.7300000000000001E-2</v>
      </c>
      <c r="E7036">
        <v>2.7300000000000001E-2</v>
      </c>
      <c r="F7036">
        <v>2.7300000000000001E-2</v>
      </c>
      <c r="G7036">
        <v>1.6400000000000001E-2</v>
      </c>
      <c r="H7036">
        <v>2.7300000000000001E-2</v>
      </c>
      <c r="I7036">
        <v>1.6400000000000001E-2</v>
      </c>
      <c r="J7036">
        <v>2.7300000000000001E-2</v>
      </c>
      <c r="K7036">
        <v>2.7300000000000001E-2</v>
      </c>
      <c r="L7036">
        <v>1.6400000000000001E-2</v>
      </c>
    </row>
    <row r="7037" spans="1:12" x14ac:dyDescent="0.25">
      <c r="A7037" t="s">
        <v>741</v>
      </c>
      <c r="B7037">
        <v>2024</v>
      </c>
      <c r="C7037" t="s">
        <v>701</v>
      </c>
      <c r="D7037">
        <v>1.2161</v>
      </c>
      <c r="E7037">
        <v>1.2161</v>
      </c>
      <c r="F7037">
        <v>1.2141</v>
      </c>
      <c r="G7037">
        <v>1.0329999999999999</v>
      </c>
      <c r="H7037">
        <v>1.2141</v>
      </c>
      <c r="I7037">
        <v>1.0319</v>
      </c>
      <c r="J7037">
        <v>1.1655</v>
      </c>
      <c r="K7037">
        <v>1.1655</v>
      </c>
      <c r="L7037">
        <v>0.9909</v>
      </c>
    </row>
    <row r="7038" spans="1:12" x14ac:dyDescent="0.25">
      <c r="A7038" t="s">
        <v>741</v>
      </c>
      <c r="B7038">
        <v>2024</v>
      </c>
      <c r="C7038" t="s">
        <v>698</v>
      </c>
      <c r="D7038">
        <v>0.4672</v>
      </c>
      <c r="E7038">
        <v>0.4672</v>
      </c>
      <c r="F7038">
        <v>0.40500000000000003</v>
      </c>
      <c r="G7038">
        <v>0.37809999999999999</v>
      </c>
      <c r="H7038">
        <v>0.40500000000000003</v>
      </c>
      <c r="I7038">
        <v>0.3266</v>
      </c>
      <c r="J7038">
        <v>0.4672</v>
      </c>
      <c r="K7038">
        <v>0.40500000000000003</v>
      </c>
      <c r="L7038">
        <v>0.3266</v>
      </c>
    </row>
    <row r="7039" spans="1:12" x14ac:dyDescent="0.25">
      <c r="A7039" t="s">
        <v>741</v>
      </c>
      <c r="B7039">
        <v>2024</v>
      </c>
      <c r="C7039" t="s">
        <v>699</v>
      </c>
      <c r="D7039">
        <v>9.4600000000000004E-2</v>
      </c>
      <c r="E7039">
        <v>9.4600000000000004E-2</v>
      </c>
      <c r="F7039">
        <v>5.0500000000000003E-2</v>
      </c>
      <c r="G7039">
        <v>9.0999999999999998E-2</v>
      </c>
      <c r="H7039">
        <v>5.0500000000000003E-2</v>
      </c>
      <c r="I7039">
        <v>5.0500000000000003E-2</v>
      </c>
      <c r="J7039">
        <v>9.4600000000000004E-2</v>
      </c>
      <c r="K7039">
        <v>5.0500000000000003E-2</v>
      </c>
      <c r="L7039">
        <v>5.0500000000000003E-2</v>
      </c>
    </row>
    <row r="7040" spans="1:12" x14ac:dyDescent="0.25">
      <c r="A7040" t="s">
        <v>741</v>
      </c>
      <c r="B7040">
        <v>2024</v>
      </c>
      <c r="C7040" t="s">
        <v>700</v>
      </c>
      <c r="D7040">
        <v>1.0506</v>
      </c>
      <c r="E7040">
        <v>0.87629999999999997</v>
      </c>
      <c r="F7040">
        <v>0.87439999999999996</v>
      </c>
      <c r="G7040">
        <v>0.83120000000000005</v>
      </c>
      <c r="H7040">
        <v>0.76370000000000005</v>
      </c>
      <c r="I7040">
        <v>0.70289999999999997</v>
      </c>
      <c r="J7040">
        <v>0.88329999999999997</v>
      </c>
      <c r="K7040">
        <v>0.65700000000000003</v>
      </c>
      <c r="L7040">
        <v>0.52980000000000005</v>
      </c>
    </row>
    <row r="7041" spans="1:12" x14ac:dyDescent="0.25">
      <c r="A7041" t="s">
        <v>741</v>
      </c>
      <c r="B7041">
        <v>2024</v>
      </c>
      <c r="C7041" t="s">
        <v>703</v>
      </c>
      <c r="D7041">
        <v>3.2199999999999999E-2</v>
      </c>
      <c r="E7041">
        <v>3.2199999999999999E-2</v>
      </c>
      <c r="F7041">
        <v>3.2199999999999999E-2</v>
      </c>
      <c r="G7041">
        <v>1.9300000000000001E-2</v>
      </c>
      <c r="H7041">
        <v>3.2199999999999999E-2</v>
      </c>
      <c r="I7041">
        <v>1.9300000000000001E-2</v>
      </c>
      <c r="J7041">
        <v>3.2199999999999999E-2</v>
      </c>
      <c r="K7041">
        <v>3.2199999999999999E-2</v>
      </c>
      <c r="L7041">
        <v>1.9300000000000001E-2</v>
      </c>
    </row>
    <row r="7042" spans="1:12" x14ac:dyDescent="0.25">
      <c r="A7042" t="s">
        <v>741</v>
      </c>
      <c r="B7042">
        <v>2024</v>
      </c>
      <c r="C7042" t="s">
        <v>697</v>
      </c>
      <c r="D7042">
        <v>3.028</v>
      </c>
      <c r="E7042">
        <v>2.8536999999999999</v>
      </c>
      <c r="F7042">
        <v>2.6394000000000002</v>
      </c>
      <c r="G7042">
        <v>2.4531000000000001</v>
      </c>
      <c r="H7042">
        <v>2.5287000000000002</v>
      </c>
      <c r="I7042">
        <v>2.1764999999999999</v>
      </c>
      <c r="J7042">
        <v>2.8102</v>
      </c>
      <c r="K7042">
        <v>2.3734000000000002</v>
      </c>
      <c r="L7042">
        <v>1.9623999999999999</v>
      </c>
    </row>
    <row r="7043" spans="1:12" x14ac:dyDescent="0.25">
      <c r="A7043" t="s">
        <v>741</v>
      </c>
      <c r="B7043">
        <v>2024</v>
      </c>
      <c r="C7043" t="s">
        <v>702</v>
      </c>
      <c r="D7043">
        <v>0.1673</v>
      </c>
      <c r="E7043">
        <v>0.1673</v>
      </c>
      <c r="F7043">
        <v>6.3200000000000006E-2</v>
      </c>
      <c r="G7043">
        <v>0.1004</v>
      </c>
      <c r="H7043">
        <v>6.3200000000000006E-2</v>
      </c>
      <c r="I7043">
        <v>4.53E-2</v>
      </c>
      <c r="J7043">
        <v>0.1673</v>
      </c>
      <c r="K7043">
        <v>6.3200000000000006E-2</v>
      </c>
      <c r="L7043">
        <v>4.53E-2</v>
      </c>
    </row>
    <row r="7044" spans="1:12" x14ac:dyDescent="0.25">
      <c r="A7044" t="s">
        <v>742</v>
      </c>
      <c r="B7044">
        <v>2024</v>
      </c>
      <c r="C7044" t="s">
        <v>699</v>
      </c>
      <c r="D7044">
        <v>0.27060000000000001</v>
      </c>
      <c r="E7044">
        <v>0.27060000000000001</v>
      </c>
      <c r="F7044">
        <v>0.1444</v>
      </c>
      <c r="G7044">
        <v>0.26029999999999998</v>
      </c>
      <c r="H7044">
        <v>0.1444</v>
      </c>
      <c r="I7044">
        <v>0.1444</v>
      </c>
      <c r="J7044">
        <v>0.27060000000000001</v>
      </c>
      <c r="K7044">
        <v>0.1444</v>
      </c>
      <c r="L7044">
        <v>0.1444</v>
      </c>
    </row>
    <row r="7045" spans="1:12" x14ac:dyDescent="0.25">
      <c r="A7045" t="s">
        <v>742</v>
      </c>
      <c r="B7045">
        <v>2024</v>
      </c>
      <c r="C7045" t="s">
        <v>698</v>
      </c>
      <c r="D7045">
        <v>1.3896999999999999</v>
      </c>
      <c r="E7045">
        <v>1.3896999999999999</v>
      </c>
      <c r="F7045">
        <v>1.1997</v>
      </c>
      <c r="G7045">
        <v>1.1256999999999999</v>
      </c>
      <c r="H7045">
        <v>1.1997</v>
      </c>
      <c r="I7045">
        <v>0.96830000000000005</v>
      </c>
      <c r="J7045">
        <v>1.3896999999999999</v>
      </c>
      <c r="K7045">
        <v>1.1997</v>
      </c>
      <c r="L7045">
        <v>0.96830000000000005</v>
      </c>
    </row>
    <row r="7046" spans="1:12" x14ac:dyDescent="0.25">
      <c r="A7046" t="s">
        <v>742</v>
      </c>
      <c r="B7046">
        <v>2024</v>
      </c>
      <c r="C7046" t="s">
        <v>703</v>
      </c>
      <c r="D7046">
        <v>9.1899999999999996E-2</v>
      </c>
      <c r="E7046">
        <v>9.1899999999999996E-2</v>
      </c>
      <c r="F7046">
        <v>9.1899999999999996E-2</v>
      </c>
      <c r="G7046">
        <v>5.5199999999999999E-2</v>
      </c>
      <c r="H7046">
        <v>9.1899999999999996E-2</v>
      </c>
      <c r="I7046">
        <v>5.5199999999999999E-2</v>
      </c>
      <c r="J7046">
        <v>9.1899999999999996E-2</v>
      </c>
      <c r="K7046">
        <v>9.1899999999999996E-2</v>
      </c>
      <c r="L7046">
        <v>5.5199999999999999E-2</v>
      </c>
    </row>
    <row r="7047" spans="1:12" x14ac:dyDescent="0.25">
      <c r="A7047" t="s">
        <v>742</v>
      </c>
      <c r="B7047">
        <v>2024</v>
      </c>
      <c r="C7047" t="s">
        <v>700</v>
      </c>
      <c r="D7047">
        <v>3.0036999999999998</v>
      </c>
      <c r="E7047">
        <v>2.5053000000000001</v>
      </c>
      <c r="F7047">
        <v>2.5</v>
      </c>
      <c r="G7047">
        <v>2.3763999999999998</v>
      </c>
      <c r="H7047">
        <v>2.1833999999999998</v>
      </c>
      <c r="I7047">
        <v>2.0095000000000001</v>
      </c>
      <c r="J7047">
        <v>2.5253999999999999</v>
      </c>
      <c r="K7047">
        <v>1.8783000000000001</v>
      </c>
      <c r="L7047">
        <v>1.5147999999999999</v>
      </c>
    </row>
    <row r="7048" spans="1:12" x14ac:dyDescent="0.25">
      <c r="A7048" t="s">
        <v>742</v>
      </c>
      <c r="B7048">
        <v>2024</v>
      </c>
      <c r="C7048" t="s">
        <v>701</v>
      </c>
      <c r="D7048">
        <v>3.1728000000000001</v>
      </c>
      <c r="E7048">
        <v>3.1728000000000001</v>
      </c>
      <c r="F7048">
        <v>3.1671</v>
      </c>
      <c r="G7048">
        <v>2.7111000000000001</v>
      </c>
      <c r="H7048">
        <v>3.1671</v>
      </c>
      <c r="I7048">
        <v>2.7079</v>
      </c>
      <c r="J7048">
        <v>3.0482</v>
      </c>
      <c r="K7048">
        <v>3.0482</v>
      </c>
      <c r="L7048">
        <v>2.6076000000000001</v>
      </c>
    </row>
    <row r="7049" spans="1:12" x14ac:dyDescent="0.25">
      <c r="A7049" t="s">
        <v>742</v>
      </c>
      <c r="B7049">
        <v>2024</v>
      </c>
      <c r="C7049" t="s">
        <v>702</v>
      </c>
      <c r="D7049">
        <v>0.47839999999999999</v>
      </c>
      <c r="E7049">
        <v>0.47839999999999999</v>
      </c>
      <c r="F7049">
        <v>0.1807</v>
      </c>
      <c r="G7049">
        <v>0.28710000000000002</v>
      </c>
      <c r="H7049">
        <v>0.1807</v>
      </c>
      <c r="I7049">
        <v>0.12959999999999999</v>
      </c>
      <c r="J7049">
        <v>0.47839999999999999</v>
      </c>
      <c r="K7049">
        <v>0.1807</v>
      </c>
      <c r="L7049">
        <v>0.12959999999999999</v>
      </c>
    </row>
    <row r="7050" spans="1:12" x14ac:dyDescent="0.25">
      <c r="A7050" t="s">
        <v>742</v>
      </c>
      <c r="B7050">
        <v>2024</v>
      </c>
      <c r="C7050" t="s">
        <v>697</v>
      </c>
      <c r="D7050">
        <v>8.4071999999999996</v>
      </c>
      <c r="E7050">
        <v>7.9088000000000003</v>
      </c>
      <c r="F7050">
        <v>7.2839</v>
      </c>
      <c r="G7050">
        <v>6.8158000000000003</v>
      </c>
      <c r="H7050">
        <v>6.9672999999999998</v>
      </c>
      <c r="I7050">
        <v>6.0148999999999999</v>
      </c>
      <c r="J7050">
        <v>7.8042999999999996</v>
      </c>
      <c r="K7050">
        <v>6.5433000000000003</v>
      </c>
      <c r="L7050">
        <v>5.4198000000000004</v>
      </c>
    </row>
    <row r="7051" spans="1:12" x14ac:dyDescent="0.25">
      <c r="A7051" t="s">
        <v>743</v>
      </c>
      <c r="B7051">
        <v>2024</v>
      </c>
      <c r="C7051" t="s">
        <v>702</v>
      </c>
      <c r="D7051">
        <v>4.3299999999999998E-2</v>
      </c>
      <c r="E7051">
        <v>4.3299999999999998E-2</v>
      </c>
      <c r="F7051">
        <v>1.6299999999999999E-2</v>
      </c>
      <c r="G7051">
        <v>2.5999999999999999E-2</v>
      </c>
      <c r="H7051">
        <v>1.6299999999999999E-2</v>
      </c>
      <c r="I7051">
        <v>1.17E-2</v>
      </c>
      <c r="J7051">
        <v>4.3299999999999998E-2</v>
      </c>
      <c r="K7051">
        <v>1.6299999999999999E-2</v>
      </c>
      <c r="L7051">
        <v>1.17E-2</v>
      </c>
    </row>
    <row r="7052" spans="1:12" x14ac:dyDescent="0.25">
      <c r="A7052" t="s">
        <v>743</v>
      </c>
      <c r="B7052">
        <v>2024</v>
      </c>
      <c r="C7052" t="s">
        <v>700</v>
      </c>
      <c r="D7052">
        <v>0.2717</v>
      </c>
      <c r="E7052">
        <v>0.2266</v>
      </c>
      <c r="F7052">
        <v>0.2261</v>
      </c>
      <c r="G7052">
        <v>0.215</v>
      </c>
      <c r="H7052">
        <v>0.19750000000000001</v>
      </c>
      <c r="I7052">
        <v>0.18179999999999999</v>
      </c>
      <c r="J7052">
        <v>0.22839999999999999</v>
      </c>
      <c r="K7052">
        <v>0.1699</v>
      </c>
      <c r="L7052">
        <v>0.13700000000000001</v>
      </c>
    </row>
    <row r="7053" spans="1:12" x14ac:dyDescent="0.25">
      <c r="A7053" t="s">
        <v>743</v>
      </c>
      <c r="B7053">
        <v>2024</v>
      </c>
      <c r="C7053" t="s">
        <v>701</v>
      </c>
      <c r="D7053">
        <v>0.27410000000000001</v>
      </c>
      <c r="E7053">
        <v>0.27410000000000001</v>
      </c>
      <c r="F7053">
        <v>0.27360000000000001</v>
      </c>
      <c r="G7053">
        <v>0.23380000000000001</v>
      </c>
      <c r="H7053">
        <v>0.27360000000000001</v>
      </c>
      <c r="I7053">
        <v>0.23350000000000001</v>
      </c>
      <c r="J7053">
        <v>0.26329999999999998</v>
      </c>
      <c r="K7053">
        <v>0.26329999999999998</v>
      </c>
      <c r="L7053">
        <v>0.2248</v>
      </c>
    </row>
    <row r="7054" spans="1:12" x14ac:dyDescent="0.25">
      <c r="A7054" t="s">
        <v>743</v>
      </c>
      <c r="B7054">
        <v>2024</v>
      </c>
      <c r="C7054" t="s">
        <v>698</v>
      </c>
      <c r="D7054">
        <v>0.1196</v>
      </c>
      <c r="E7054">
        <v>0.1196</v>
      </c>
      <c r="F7054">
        <v>0.1038</v>
      </c>
      <c r="G7054">
        <v>9.6699999999999994E-2</v>
      </c>
      <c r="H7054">
        <v>0.1038</v>
      </c>
      <c r="I7054">
        <v>8.3599999999999994E-2</v>
      </c>
      <c r="J7054">
        <v>0.1196</v>
      </c>
      <c r="K7054">
        <v>0.1038</v>
      </c>
      <c r="L7054">
        <v>8.3599999999999994E-2</v>
      </c>
    </row>
    <row r="7055" spans="1:12" x14ac:dyDescent="0.25">
      <c r="A7055" t="s">
        <v>743</v>
      </c>
      <c r="B7055">
        <v>2024</v>
      </c>
      <c r="C7055" t="s">
        <v>699</v>
      </c>
      <c r="D7055">
        <v>2.4500000000000001E-2</v>
      </c>
      <c r="E7055">
        <v>2.4500000000000001E-2</v>
      </c>
      <c r="F7055">
        <v>1.3100000000000001E-2</v>
      </c>
      <c r="G7055">
        <v>2.35E-2</v>
      </c>
      <c r="H7055">
        <v>1.3100000000000001E-2</v>
      </c>
      <c r="I7055">
        <v>1.3100000000000001E-2</v>
      </c>
      <c r="J7055">
        <v>2.4500000000000001E-2</v>
      </c>
      <c r="K7055">
        <v>1.3100000000000001E-2</v>
      </c>
      <c r="L7055">
        <v>1.3100000000000001E-2</v>
      </c>
    </row>
    <row r="7056" spans="1:12" x14ac:dyDescent="0.25">
      <c r="A7056" t="s">
        <v>743</v>
      </c>
      <c r="B7056">
        <v>2024</v>
      </c>
      <c r="C7056" t="s">
        <v>703</v>
      </c>
      <c r="D7056">
        <v>8.3000000000000001E-3</v>
      </c>
      <c r="E7056">
        <v>8.3000000000000001E-3</v>
      </c>
      <c r="F7056">
        <v>8.3000000000000001E-3</v>
      </c>
      <c r="G7056">
        <v>5.0000000000000001E-3</v>
      </c>
      <c r="H7056">
        <v>8.3000000000000001E-3</v>
      </c>
      <c r="I7056">
        <v>5.0000000000000001E-3</v>
      </c>
      <c r="J7056">
        <v>8.3000000000000001E-3</v>
      </c>
      <c r="K7056">
        <v>8.3000000000000001E-3</v>
      </c>
      <c r="L7056">
        <v>5.0000000000000001E-3</v>
      </c>
    </row>
    <row r="7057" spans="1:12" x14ac:dyDescent="0.25">
      <c r="A7057" t="s">
        <v>743</v>
      </c>
      <c r="B7057">
        <v>2024</v>
      </c>
      <c r="C7057" t="s">
        <v>697</v>
      </c>
      <c r="D7057">
        <v>0.74139999999999995</v>
      </c>
      <c r="E7057">
        <v>0.69640000000000002</v>
      </c>
      <c r="F7057">
        <v>0.64119999999999999</v>
      </c>
      <c r="G7057">
        <v>0.6</v>
      </c>
      <c r="H7057">
        <v>0.61260000000000003</v>
      </c>
      <c r="I7057">
        <v>0.52869999999999995</v>
      </c>
      <c r="J7057">
        <v>0.68730000000000002</v>
      </c>
      <c r="K7057">
        <v>0.57469999999999999</v>
      </c>
      <c r="L7057">
        <v>0.47520000000000001</v>
      </c>
    </row>
    <row r="7058" spans="1:12" x14ac:dyDescent="0.25">
      <c r="A7058" t="s">
        <v>744</v>
      </c>
      <c r="B7058">
        <v>2024</v>
      </c>
      <c r="C7058" t="s">
        <v>702</v>
      </c>
      <c r="D7058">
        <v>0.1852</v>
      </c>
      <c r="E7058">
        <v>0.1852</v>
      </c>
      <c r="F7058">
        <v>6.9900000000000004E-2</v>
      </c>
      <c r="G7058">
        <v>0.1111</v>
      </c>
      <c r="H7058">
        <v>6.9900000000000004E-2</v>
      </c>
      <c r="I7058">
        <v>5.0200000000000002E-2</v>
      </c>
      <c r="J7058">
        <v>0.1852</v>
      </c>
      <c r="K7058">
        <v>6.9900000000000004E-2</v>
      </c>
      <c r="L7058">
        <v>5.0200000000000002E-2</v>
      </c>
    </row>
    <row r="7059" spans="1:12" x14ac:dyDescent="0.25">
      <c r="A7059" t="s">
        <v>744</v>
      </c>
      <c r="B7059">
        <v>2024</v>
      </c>
      <c r="C7059" t="s">
        <v>701</v>
      </c>
      <c r="D7059">
        <v>1.5993999999999999</v>
      </c>
      <c r="E7059">
        <v>1.5993999999999999</v>
      </c>
      <c r="F7059">
        <v>1.5972</v>
      </c>
      <c r="G7059">
        <v>1.3634999999999999</v>
      </c>
      <c r="H7059">
        <v>1.5972</v>
      </c>
      <c r="I7059">
        <v>1.3622000000000001</v>
      </c>
      <c r="J7059">
        <v>1.5336000000000001</v>
      </c>
      <c r="K7059">
        <v>1.5336000000000001</v>
      </c>
      <c r="L7059">
        <v>1.3083</v>
      </c>
    </row>
    <row r="7060" spans="1:12" x14ac:dyDescent="0.25">
      <c r="A7060" t="s">
        <v>744</v>
      </c>
      <c r="B7060">
        <v>2024</v>
      </c>
      <c r="C7060" t="s">
        <v>697</v>
      </c>
      <c r="D7060">
        <v>3.7071999999999998</v>
      </c>
      <c r="E7060">
        <v>3.5142000000000002</v>
      </c>
      <c r="F7060">
        <v>3.2538999999999998</v>
      </c>
      <c r="G7060">
        <v>3.02</v>
      </c>
      <c r="H7060">
        <v>3.1313</v>
      </c>
      <c r="I7060">
        <v>2.6947000000000001</v>
      </c>
      <c r="J7060">
        <v>3.4561000000000002</v>
      </c>
      <c r="K7060">
        <v>2.9496000000000002</v>
      </c>
      <c r="L7060">
        <v>2.4491999999999998</v>
      </c>
    </row>
    <row r="7061" spans="1:12" x14ac:dyDescent="0.25">
      <c r="A7061" t="s">
        <v>744</v>
      </c>
      <c r="B7061">
        <v>2024</v>
      </c>
      <c r="C7061" t="s">
        <v>700</v>
      </c>
      <c r="D7061">
        <v>1.1629</v>
      </c>
      <c r="E7061">
        <v>0.96989999999999998</v>
      </c>
      <c r="F7061">
        <v>0.96789999999999998</v>
      </c>
      <c r="G7061">
        <v>0.92</v>
      </c>
      <c r="H7061">
        <v>0.84530000000000005</v>
      </c>
      <c r="I7061">
        <v>0.77800000000000002</v>
      </c>
      <c r="J7061">
        <v>0.97770000000000001</v>
      </c>
      <c r="K7061">
        <v>0.72719999999999996</v>
      </c>
      <c r="L7061">
        <v>0.58640000000000003</v>
      </c>
    </row>
    <row r="7062" spans="1:12" x14ac:dyDescent="0.25">
      <c r="A7062" t="s">
        <v>744</v>
      </c>
      <c r="B7062">
        <v>2024</v>
      </c>
      <c r="C7062" t="s">
        <v>699</v>
      </c>
      <c r="D7062">
        <v>0.1048</v>
      </c>
      <c r="E7062">
        <v>0.1048</v>
      </c>
      <c r="F7062">
        <v>5.5899999999999998E-2</v>
      </c>
      <c r="G7062">
        <v>0.1008</v>
      </c>
      <c r="H7062">
        <v>5.5899999999999998E-2</v>
      </c>
      <c r="I7062">
        <v>5.5899999999999998E-2</v>
      </c>
      <c r="J7062">
        <v>0.1048</v>
      </c>
      <c r="K7062">
        <v>5.5899999999999998E-2</v>
      </c>
      <c r="L7062">
        <v>5.5899999999999998E-2</v>
      </c>
    </row>
    <row r="7063" spans="1:12" x14ac:dyDescent="0.25">
      <c r="A7063" t="s">
        <v>744</v>
      </c>
      <c r="B7063">
        <v>2024</v>
      </c>
      <c r="C7063" t="s">
        <v>703</v>
      </c>
      <c r="D7063">
        <v>3.56E-2</v>
      </c>
      <c r="E7063">
        <v>3.56E-2</v>
      </c>
      <c r="F7063">
        <v>3.56E-2</v>
      </c>
      <c r="G7063">
        <v>2.1399999999999999E-2</v>
      </c>
      <c r="H7063">
        <v>3.56E-2</v>
      </c>
      <c r="I7063">
        <v>2.1399999999999999E-2</v>
      </c>
      <c r="J7063">
        <v>3.56E-2</v>
      </c>
      <c r="K7063">
        <v>3.56E-2</v>
      </c>
      <c r="L7063">
        <v>2.1399999999999999E-2</v>
      </c>
    </row>
    <row r="7064" spans="1:12" x14ac:dyDescent="0.25">
      <c r="A7064" t="s">
        <v>744</v>
      </c>
      <c r="B7064">
        <v>2024</v>
      </c>
      <c r="C7064" t="s">
        <v>698</v>
      </c>
      <c r="D7064">
        <v>0.61929999999999996</v>
      </c>
      <c r="E7064">
        <v>0.61929999999999996</v>
      </c>
      <c r="F7064">
        <v>0.52739999999999998</v>
      </c>
      <c r="G7064">
        <v>0.50319999999999998</v>
      </c>
      <c r="H7064">
        <v>0.52739999999999998</v>
      </c>
      <c r="I7064">
        <v>0.42699999999999999</v>
      </c>
      <c r="J7064">
        <v>0.61929999999999996</v>
      </c>
      <c r="K7064">
        <v>0.52739999999999998</v>
      </c>
      <c r="L7064">
        <v>0.42699999999999999</v>
      </c>
    </row>
    <row r="7065" spans="1:12" x14ac:dyDescent="0.25">
      <c r="A7065" t="s">
        <v>745</v>
      </c>
      <c r="B7065">
        <v>2024</v>
      </c>
      <c r="C7065" t="s">
        <v>702</v>
      </c>
      <c r="D7065">
        <v>0.03</v>
      </c>
      <c r="E7065">
        <v>0.03</v>
      </c>
      <c r="F7065">
        <v>1.1299999999999999E-2</v>
      </c>
      <c r="G7065">
        <v>1.7999999999999999E-2</v>
      </c>
      <c r="H7065">
        <v>1.1299999999999999E-2</v>
      </c>
      <c r="I7065">
        <v>8.0999999999999996E-3</v>
      </c>
      <c r="J7065">
        <v>0.03</v>
      </c>
      <c r="K7065">
        <v>1.1299999999999999E-2</v>
      </c>
      <c r="L7065">
        <v>8.0999999999999996E-3</v>
      </c>
    </row>
    <row r="7066" spans="1:12" x14ac:dyDescent="0.25">
      <c r="A7066" t="s">
        <v>745</v>
      </c>
      <c r="B7066">
        <v>2024</v>
      </c>
      <c r="C7066" t="s">
        <v>703</v>
      </c>
      <c r="D7066">
        <v>5.7999999999999996E-3</v>
      </c>
      <c r="E7066">
        <v>5.7999999999999996E-3</v>
      </c>
      <c r="F7066">
        <v>5.7999999999999996E-3</v>
      </c>
      <c r="G7066">
        <v>3.5000000000000001E-3</v>
      </c>
      <c r="H7066">
        <v>5.7999999999999996E-3</v>
      </c>
      <c r="I7066">
        <v>3.5000000000000001E-3</v>
      </c>
      <c r="J7066">
        <v>5.7999999999999996E-3</v>
      </c>
      <c r="K7066">
        <v>5.7999999999999996E-3</v>
      </c>
      <c r="L7066">
        <v>3.5000000000000001E-3</v>
      </c>
    </row>
    <row r="7067" spans="1:12" x14ac:dyDescent="0.25">
      <c r="A7067" t="s">
        <v>745</v>
      </c>
      <c r="B7067">
        <v>2024</v>
      </c>
      <c r="C7067" t="s">
        <v>697</v>
      </c>
      <c r="D7067">
        <v>0.60550000000000004</v>
      </c>
      <c r="E7067">
        <v>0.57430000000000003</v>
      </c>
      <c r="F7067">
        <v>0.5302</v>
      </c>
      <c r="G7067">
        <v>0.49280000000000002</v>
      </c>
      <c r="H7067">
        <v>0.51039999999999996</v>
      </c>
      <c r="I7067">
        <v>0.43859999999999999</v>
      </c>
      <c r="J7067">
        <v>0.56479999999999997</v>
      </c>
      <c r="K7067">
        <v>0.48089999999999999</v>
      </c>
      <c r="L7067">
        <v>0.39879999999999999</v>
      </c>
    </row>
    <row r="7068" spans="1:12" x14ac:dyDescent="0.25">
      <c r="A7068" t="s">
        <v>745</v>
      </c>
      <c r="B7068">
        <v>2024</v>
      </c>
      <c r="C7068" t="s">
        <v>698</v>
      </c>
      <c r="D7068">
        <v>0.1087</v>
      </c>
      <c r="E7068">
        <v>0.1087</v>
      </c>
      <c r="F7068">
        <v>9.1899999999999996E-2</v>
      </c>
      <c r="G7068">
        <v>8.8400000000000006E-2</v>
      </c>
      <c r="H7068">
        <v>9.1899999999999996E-2</v>
      </c>
      <c r="I7068">
        <v>7.4499999999999997E-2</v>
      </c>
      <c r="J7068">
        <v>0.1087</v>
      </c>
      <c r="K7068">
        <v>9.1899999999999996E-2</v>
      </c>
      <c r="L7068">
        <v>7.4499999999999997E-2</v>
      </c>
    </row>
    <row r="7069" spans="1:12" x14ac:dyDescent="0.25">
      <c r="A7069" t="s">
        <v>745</v>
      </c>
      <c r="B7069">
        <v>2024</v>
      </c>
      <c r="C7069" t="s">
        <v>699</v>
      </c>
      <c r="D7069">
        <v>1.7000000000000001E-2</v>
      </c>
      <c r="E7069">
        <v>1.7000000000000001E-2</v>
      </c>
      <c r="F7069">
        <v>8.9999999999999993E-3</v>
      </c>
      <c r="G7069">
        <v>1.6299999999999999E-2</v>
      </c>
      <c r="H7069">
        <v>8.9999999999999993E-3</v>
      </c>
      <c r="I7069">
        <v>8.9999999999999993E-3</v>
      </c>
      <c r="J7069">
        <v>1.7000000000000001E-2</v>
      </c>
      <c r="K7069">
        <v>8.9999999999999993E-3</v>
      </c>
      <c r="L7069">
        <v>8.9999999999999993E-3</v>
      </c>
    </row>
    <row r="7070" spans="1:12" x14ac:dyDescent="0.25">
      <c r="A7070" t="s">
        <v>745</v>
      </c>
      <c r="B7070">
        <v>2024</v>
      </c>
      <c r="C7070" t="s">
        <v>700</v>
      </c>
      <c r="D7070">
        <v>0.18820000000000001</v>
      </c>
      <c r="E7070">
        <v>0.157</v>
      </c>
      <c r="F7070">
        <v>0.15659999999999999</v>
      </c>
      <c r="G7070">
        <v>0.1489</v>
      </c>
      <c r="H7070">
        <v>0.1368</v>
      </c>
      <c r="I7070">
        <v>0.12590000000000001</v>
      </c>
      <c r="J7070">
        <v>0.15820000000000001</v>
      </c>
      <c r="K7070">
        <v>0.1177</v>
      </c>
      <c r="L7070">
        <v>9.4899999999999998E-2</v>
      </c>
    </row>
    <row r="7071" spans="1:12" x14ac:dyDescent="0.25">
      <c r="A7071" t="s">
        <v>745</v>
      </c>
      <c r="B7071">
        <v>2024</v>
      </c>
      <c r="C7071" t="s">
        <v>701</v>
      </c>
      <c r="D7071">
        <v>0.25600000000000001</v>
      </c>
      <c r="E7071">
        <v>0.25600000000000001</v>
      </c>
      <c r="F7071">
        <v>0.25559999999999999</v>
      </c>
      <c r="G7071">
        <v>0.21779999999999999</v>
      </c>
      <c r="H7071">
        <v>0.25559999999999999</v>
      </c>
      <c r="I7071">
        <v>0.21759999999999999</v>
      </c>
      <c r="J7071">
        <v>0.2452</v>
      </c>
      <c r="K7071">
        <v>0.2452</v>
      </c>
      <c r="L7071">
        <v>0.2087</v>
      </c>
    </row>
    <row r="7072" spans="1:12" x14ac:dyDescent="0.25">
      <c r="A7072" t="s">
        <v>746</v>
      </c>
      <c r="B7072">
        <v>2024</v>
      </c>
      <c r="C7072" t="s">
        <v>698</v>
      </c>
      <c r="D7072">
        <v>0.89510000000000001</v>
      </c>
      <c r="E7072">
        <v>0.89510000000000001</v>
      </c>
      <c r="F7072">
        <v>0.76080000000000003</v>
      </c>
      <c r="G7072">
        <v>0.72760000000000002</v>
      </c>
      <c r="H7072">
        <v>0.76080000000000003</v>
      </c>
      <c r="I7072">
        <v>0.61629999999999996</v>
      </c>
      <c r="J7072">
        <v>0.89510000000000001</v>
      </c>
      <c r="K7072">
        <v>0.76080000000000003</v>
      </c>
      <c r="L7072">
        <v>0.61629999999999996</v>
      </c>
    </row>
    <row r="7073" spans="1:12" x14ac:dyDescent="0.25">
      <c r="A7073" t="s">
        <v>746</v>
      </c>
      <c r="B7073">
        <v>2024</v>
      </c>
      <c r="C7073" t="s">
        <v>699</v>
      </c>
      <c r="D7073">
        <v>0.1482</v>
      </c>
      <c r="E7073">
        <v>0.1482</v>
      </c>
      <c r="F7073">
        <v>7.9100000000000004E-2</v>
      </c>
      <c r="G7073">
        <v>0.1426</v>
      </c>
      <c r="H7073">
        <v>7.9100000000000004E-2</v>
      </c>
      <c r="I7073">
        <v>7.9100000000000004E-2</v>
      </c>
      <c r="J7073">
        <v>0.1482</v>
      </c>
      <c r="K7073">
        <v>7.9100000000000004E-2</v>
      </c>
      <c r="L7073">
        <v>7.9100000000000004E-2</v>
      </c>
    </row>
    <row r="7074" spans="1:12" x14ac:dyDescent="0.25">
      <c r="A7074" t="s">
        <v>746</v>
      </c>
      <c r="B7074">
        <v>2024</v>
      </c>
      <c r="C7074" t="s">
        <v>701</v>
      </c>
      <c r="D7074">
        <v>2.1503999999999999</v>
      </c>
      <c r="E7074">
        <v>2.1503999999999999</v>
      </c>
      <c r="F7074">
        <v>2.1473</v>
      </c>
      <c r="G7074">
        <v>1.831</v>
      </c>
      <c r="H7074">
        <v>2.1473</v>
      </c>
      <c r="I7074">
        <v>1.8291999999999999</v>
      </c>
      <c r="J7074">
        <v>2.0615999999999999</v>
      </c>
      <c r="K7074">
        <v>2.0615999999999999</v>
      </c>
      <c r="L7074">
        <v>1.7565999999999999</v>
      </c>
    </row>
    <row r="7075" spans="1:12" x14ac:dyDescent="0.25">
      <c r="A7075" t="s">
        <v>746</v>
      </c>
      <c r="B7075">
        <v>2024</v>
      </c>
      <c r="C7075" t="s">
        <v>702</v>
      </c>
      <c r="D7075">
        <v>0.2621</v>
      </c>
      <c r="E7075">
        <v>0.2621</v>
      </c>
      <c r="F7075">
        <v>9.9000000000000005E-2</v>
      </c>
      <c r="G7075">
        <v>0.15720000000000001</v>
      </c>
      <c r="H7075">
        <v>9.9000000000000005E-2</v>
      </c>
      <c r="I7075">
        <v>7.0999999999999994E-2</v>
      </c>
      <c r="J7075">
        <v>0.2621</v>
      </c>
      <c r="K7075">
        <v>9.9000000000000005E-2</v>
      </c>
      <c r="L7075">
        <v>7.0999999999999994E-2</v>
      </c>
    </row>
    <row r="7076" spans="1:12" x14ac:dyDescent="0.25">
      <c r="A7076" t="s">
        <v>746</v>
      </c>
      <c r="B7076">
        <v>2024</v>
      </c>
      <c r="C7076" t="s">
        <v>703</v>
      </c>
      <c r="D7076">
        <v>5.04E-2</v>
      </c>
      <c r="E7076">
        <v>5.04E-2</v>
      </c>
      <c r="F7076">
        <v>5.04E-2</v>
      </c>
      <c r="G7076">
        <v>3.0200000000000001E-2</v>
      </c>
      <c r="H7076">
        <v>5.04E-2</v>
      </c>
      <c r="I7076">
        <v>3.0200000000000001E-2</v>
      </c>
      <c r="J7076">
        <v>5.04E-2</v>
      </c>
      <c r="K7076">
        <v>5.04E-2</v>
      </c>
      <c r="L7076">
        <v>3.0200000000000001E-2</v>
      </c>
    </row>
    <row r="7077" spans="1:12" x14ac:dyDescent="0.25">
      <c r="A7077" t="s">
        <v>746</v>
      </c>
      <c r="B7077">
        <v>2024</v>
      </c>
      <c r="C7077" t="s">
        <v>697</v>
      </c>
      <c r="D7077">
        <v>5.1513999999999998</v>
      </c>
      <c r="E7077">
        <v>4.8784000000000001</v>
      </c>
      <c r="F7077">
        <v>4.5058999999999996</v>
      </c>
      <c r="G7077">
        <v>4.1902999999999997</v>
      </c>
      <c r="H7077">
        <v>4.3323999999999998</v>
      </c>
      <c r="I7077">
        <v>3.7265000000000001</v>
      </c>
      <c r="J7077">
        <v>4.8005000000000004</v>
      </c>
      <c r="K7077">
        <v>4.0796000000000001</v>
      </c>
      <c r="L7077">
        <v>3.3828999999999998</v>
      </c>
    </row>
    <row r="7078" spans="1:12" x14ac:dyDescent="0.25">
      <c r="A7078" t="s">
        <v>746</v>
      </c>
      <c r="B7078">
        <v>2024</v>
      </c>
      <c r="C7078" t="s">
        <v>700</v>
      </c>
      <c r="D7078">
        <v>1.6453</v>
      </c>
      <c r="E7078">
        <v>1.3722000000000001</v>
      </c>
      <c r="F7078">
        <v>1.3694</v>
      </c>
      <c r="G7078">
        <v>1.3017000000000001</v>
      </c>
      <c r="H7078">
        <v>1.1959</v>
      </c>
      <c r="I7078">
        <v>1.1007</v>
      </c>
      <c r="J7078">
        <v>1.3832</v>
      </c>
      <c r="K7078">
        <v>1.0287999999999999</v>
      </c>
      <c r="L7078">
        <v>0.82969999999999999</v>
      </c>
    </row>
    <row r="7079" spans="1:12" x14ac:dyDescent="0.25">
      <c r="A7079" t="s">
        <v>747</v>
      </c>
      <c r="B7079">
        <v>2024</v>
      </c>
      <c r="C7079" t="s">
        <v>700</v>
      </c>
      <c r="D7079">
        <v>7.1315999999999997</v>
      </c>
      <c r="E7079">
        <v>5.9481999999999999</v>
      </c>
      <c r="F7079">
        <v>5.9356999999999998</v>
      </c>
      <c r="G7079">
        <v>5.6421999999999999</v>
      </c>
      <c r="H7079">
        <v>5.1839000000000004</v>
      </c>
      <c r="I7079">
        <v>4.7709999999999999</v>
      </c>
      <c r="J7079">
        <v>5.9958999999999998</v>
      </c>
      <c r="K7079">
        <v>4.4596</v>
      </c>
      <c r="L7079">
        <v>3.5964</v>
      </c>
    </row>
    <row r="7080" spans="1:12" x14ac:dyDescent="0.25">
      <c r="A7080" t="s">
        <v>747</v>
      </c>
      <c r="B7080">
        <v>2024</v>
      </c>
      <c r="C7080" t="s">
        <v>703</v>
      </c>
      <c r="D7080">
        <v>0.21829999999999999</v>
      </c>
      <c r="E7080">
        <v>0.21829999999999999</v>
      </c>
      <c r="F7080">
        <v>0.21829999999999999</v>
      </c>
      <c r="G7080">
        <v>0.13100000000000001</v>
      </c>
      <c r="H7080">
        <v>0.21829999999999999</v>
      </c>
      <c r="I7080">
        <v>0.13100000000000001</v>
      </c>
      <c r="J7080">
        <v>0.21829999999999999</v>
      </c>
      <c r="K7080">
        <v>0.21829999999999999</v>
      </c>
      <c r="L7080">
        <v>0.13100000000000001</v>
      </c>
    </row>
    <row r="7081" spans="1:12" x14ac:dyDescent="0.25">
      <c r="A7081" t="s">
        <v>747</v>
      </c>
      <c r="B7081">
        <v>2024</v>
      </c>
      <c r="C7081" t="s">
        <v>699</v>
      </c>
      <c r="D7081">
        <v>0.64239999999999997</v>
      </c>
      <c r="E7081">
        <v>0.64239999999999997</v>
      </c>
      <c r="F7081">
        <v>0.34289999999999998</v>
      </c>
      <c r="G7081">
        <v>0.61799999999999999</v>
      </c>
      <c r="H7081">
        <v>0.34289999999999998</v>
      </c>
      <c r="I7081">
        <v>0.34289999999999998</v>
      </c>
      <c r="J7081">
        <v>0.64239999999999997</v>
      </c>
      <c r="K7081">
        <v>0.34289999999999998</v>
      </c>
      <c r="L7081">
        <v>0.34289999999999998</v>
      </c>
    </row>
    <row r="7082" spans="1:12" x14ac:dyDescent="0.25">
      <c r="A7082" t="s">
        <v>747</v>
      </c>
      <c r="B7082">
        <v>2024</v>
      </c>
      <c r="C7082" t="s">
        <v>701</v>
      </c>
      <c r="D7082">
        <v>8.6948000000000008</v>
      </c>
      <c r="E7082">
        <v>8.6948000000000008</v>
      </c>
      <c r="F7082">
        <v>8.6812000000000005</v>
      </c>
      <c r="G7082">
        <v>7.3898999999999999</v>
      </c>
      <c r="H7082">
        <v>8.6812000000000005</v>
      </c>
      <c r="I7082">
        <v>7.3822000000000001</v>
      </c>
      <c r="J7082">
        <v>8.3335000000000008</v>
      </c>
      <c r="K7082">
        <v>8.3335000000000008</v>
      </c>
      <c r="L7082">
        <v>7.0881999999999996</v>
      </c>
    </row>
    <row r="7083" spans="1:12" x14ac:dyDescent="0.25">
      <c r="A7083" t="s">
        <v>747</v>
      </c>
      <c r="B7083">
        <v>2024</v>
      </c>
      <c r="C7083" t="s">
        <v>698</v>
      </c>
      <c r="D7083">
        <v>3.3397999999999999</v>
      </c>
      <c r="E7083">
        <v>3.3397999999999999</v>
      </c>
      <c r="F7083">
        <v>2.8797000000000001</v>
      </c>
      <c r="G7083">
        <v>2.7061999999999999</v>
      </c>
      <c r="H7083">
        <v>2.8797000000000001</v>
      </c>
      <c r="I7083">
        <v>2.3248000000000002</v>
      </c>
      <c r="J7083">
        <v>3.3397999999999999</v>
      </c>
      <c r="K7083">
        <v>2.8797000000000001</v>
      </c>
      <c r="L7083">
        <v>2.3248000000000002</v>
      </c>
    </row>
    <row r="7084" spans="1:12" x14ac:dyDescent="0.25">
      <c r="A7084" t="s">
        <v>747</v>
      </c>
      <c r="B7084">
        <v>2024</v>
      </c>
      <c r="C7084" t="s">
        <v>702</v>
      </c>
      <c r="D7084">
        <v>1.1358999999999999</v>
      </c>
      <c r="E7084">
        <v>1.1358999999999999</v>
      </c>
      <c r="F7084">
        <v>0.4289</v>
      </c>
      <c r="G7084">
        <v>0.68159999999999998</v>
      </c>
      <c r="H7084">
        <v>0.4289</v>
      </c>
      <c r="I7084">
        <v>0.30769999999999997</v>
      </c>
      <c r="J7084">
        <v>1.1358999999999999</v>
      </c>
      <c r="K7084">
        <v>0.4289</v>
      </c>
      <c r="L7084">
        <v>0.30769999999999997</v>
      </c>
    </row>
    <row r="7085" spans="1:12" x14ac:dyDescent="0.25">
      <c r="A7085" t="s">
        <v>747</v>
      </c>
      <c r="B7085">
        <v>2024</v>
      </c>
      <c r="C7085" t="s">
        <v>697</v>
      </c>
      <c r="D7085">
        <v>21.1629</v>
      </c>
      <c r="E7085">
        <v>19.979500000000002</v>
      </c>
      <c r="F7085">
        <v>18.486699999999999</v>
      </c>
      <c r="G7085">
        <v>17.168900000000001</v>
      </c>
      <c r="H7085">
        <v>17.734999999999999</v>
      </c>
      <c r="I7085">
        <v>15.259600000000001</v>
      </c>
      <c r="J7085">
        <v>19.665900000000001</v>
      </c>
      <c r="K7085">
        <v>16.663</v>
      </c>
      <c r="L7085">
        <v>13.791</v>
      </c>
    </row>
    <row r="7086" spans="1:12" x14ac:dyDescent="0.25">
      <c r="A7086" t="s">
        <v>748</v>
      </c>
      <c r="B7086">
        <v>2024</v>
      </c>
      <c r="C7086" t="s">
        <v>699</v>
      </c>
      <c r="D7086">
        <v>6.7100000000000007E-2</v>
      </c>
      <c r="E7086">
        <v>6.7100000000000007E-2</v>
      </c>
      <c r="F7086">
        <v>3.5799999999999998E-2</v>
      </c>
      <c r="G7086">
        <v>6.4600000000000005E-2</v>
      </c>
      <c r="H7086">
        <v>3.5799999999999998E-2</v>
      </c>
      <c r="I7086">
        <v>3.5799999999999998E-2</v>
      </c>
      <c r="J7086">
        <v>6.7100000000000007E-2</v>
      </c>
      <c r="K7086">
        <v>3.5799999999999998E-2</v>
      </c>
      <c r="L7086">
        <v>3.5799999999999998E-2</v>
      </c>
    </row>
    <row r="7087" spans="1:12" x14ac:dyDescent="0.25">
      <c r="A7087" t="s">
        <v>748</v>
      </c>
      <c r="B7087">
        <v>2024</v>
      </c>
      <c r="C7087" t="s">
        <v>701</v>
      </c>
      <c r="D7087">
        <v>0.80300000000000005</v>
      </c>
      <c r="E7087">
        <v>0.80300000000000005</v>
      </c>
      <c r="F7087">
        <v>0.80159999999999998</v>
      </c>
      <c r="G7087">
        <v>0.68069999999999997</v>
      </c>
      <c r="H7087">
        <v>0.80159999999999998</v>
      </c>
      <c r="I7087">
        <v>0.67989999999999995</v>
      </c>
      <c r="J7087">
        <v>0.76939999999999997</v>
      </c>
      <c r="K7087">
        <v>0.76939999999999997</v>
      </c>
      <c r="L7087">
        <v>0.65280000000000005</v>
      </c>
    </row>
    <row r="7088" spans="1:12" x14ac:dyDescent="0.25">
      <c r="A7088" t="s">
        <v>748</v>
      </c>
      <c r="B7088">
        <v>2024</v>
      </c>
      <c r="C7088" t="s">
        <v>700</v>
      </c>
      <c r="D7088">
        <v>0.745</v>
      </c>
      <c r="E7088">
        <v>0.62139999999999995</v>
      </c>
      <c r="F7088">
        <v>0.62009999999999998</v>
      </c>
      <c r="G7088">
        <v>0.58940000000000003</v>
      </c>
      <c r="H7088">
        <v>0.54159999999999997</v>
      </c>
      <c r="I7088">
        <v>0.49840000000000001</v>
      </c>
      <c r="J7088">
        <v>0.62639999999999996</v>
      </c>
      <c r="K7088">
        <v>0.46589999999999998</v>
      </c>
      <c r="L7088">
        <v>0.37569999999999998</v>
      </c>
    </row>
    <row r="7089" spans="1:12" x14ac:dyDescent="0.25">
      <c r="A7089" t="s">
        <v>748</v>
      </c>
      <c r="B7089">
        <v>2024</v>
      </c>
      <c r="C7089" t="s">
        <v>697</v>
      </c>
      <c r="D7089">
        <v>2.1179999999999999</v>
      </c>
      <c r="E7089">
        <v>1.9944</v>
      </c>
      <c r="F7089">
        <v>1.8355999999999999</v>
      </c>
      <c r="G7089">
        <v>1.7125999999999999</v>
      </c>
      <c r="H7089">
        <v>1.7571000000000001</v>
      </c>
      <c r="I7089">
        <v>1.5107999999999999</v>
      </c>
      <c r="J7089">
        <v>1.9658</v>
      </c>
      <c r="K7089">
        <v>1.6493</v>
      </c>
      <c r="L7089">
        <v>1.361</v>
      </c>
    </row>
    <row r="7090" spans="1:12" x14ac:dyDescent="0.25">
      <c r="A7090" t="s">
        <v>748</v>
      </c>
      <c r="B7090">
        <v>2024</v>
      </c>
      <c r="C7090" t="s">
        <v>698</v>
      </c>
      <c r="D7090">
        <v>0.3614</v>
      </c>
      <c r="E7090">
        <v>0.3614</v>
      </c>
      <c r="F7090">
        <v>0.3105</v>
      </c>
      <c r="G7090">
        <v>0.29310000000000003</v>
      </c>
      <c r="H7090">
        <v>0.3105</v>
      </c>
      <c r="I7090">
        <v>0.25090000000000001</v>
      </c>
      <c r="J7090">
        <v>0.3614</v>
      </c>
      <c r="K7090">
        <v>0.3105</v>
      </c>
      <c r="L7090">
        <v>0.25090000000000001</v>
      </c>
    </row>
    <row r="7091" spans="1:12" x14ac:dyDescent="0.25">
      <c r="A7091" t="s">
        <v>748</v>
      </c>
      <c r="B7091">
        <v>2024</v>
      </c>
      <c r="C7091" t="s">
        <v>702</v>
      </c>
      <c r="D7091">
        <v>0.1187</v>
      </c>
      <c r="E7091">
        <v>0.1187</v>
      </c>
      <c r="F7091">
        <v>4.48E-2</v>
      </c>
      <c r="G7091">
        <v>7.1199999999999999E-2</v>
      </c>
      <c r="H7091">
        <v>4.48E-2</v>
      </c>
      <c r="I7091">
        <v>3.2099999999999997E-2</v>
      </c>
      <c r="J7091">
        <v>0.1187</v>
      </c>
      <c r="K7091">
        <v>4.48E-2</v>
      </c>
      <c r="L7091">
        <v>3.2099999999999997E-2</v>
      </c>
    </row>
    <row r="7092" spans="1:12" x14ac:dyDescent="0.25">
      <c r="A7092" t="s">
        <v>748</v>
      </c>
      <c r="B7092">
        <v>2024</v>
      </c>
      <c r="C7092" t="s">
        <v>703</v>
      </c>
      <c r="D7092">
        <v>2.2800000000000001E-2</v>
      </c>
      <c r="E7092">
        <v>2.2800000000000001E-2</v>
      </c>
      <c r="F7092">
        <v>2.2800000000000001E-2</v>
      </c>
      <c r="G7092">
        <v>1.37E-2</v>
      </c>
      <c r="H7092">
        <v>2.2800000000000001E-2</v>
      </c>
      <c r="I7092">
        <v>1.37E-2</v>
      </c>
      <c r="J7092">
        <v>2.2800000000000001E-2</v>
      </c>
      <c r="K7092">
        <v>2.2800000000000001E-2</v>
      </c>
      <c r="L7092">
        <v>1.37E-2</v>
      </c>
    </row>
    <row r="7093" spans="1:12" x14ac:dyDescent="0.25">
      <c r="A7093" t="s">
        <v>749</v>
      </c>
      <c r="B7093">
        <v>2024</v>
      </c>
      <c r="C7093" t="s">
        <v>701</v>
      </c>
      <c r="D7093">
        <v>0.18329999999999999</v>
      </c>
      <c r="E7093">
        <v>0.18329999999999999</v>
      </c>
      <c r="F7093">
        <v>0.183</v>
      </c>
      <c r="G7093">
        <v>0.157</v>
      </c>
      <c r="H7093">
        <v>0.183</v>
      </c>
      <c r="I7093">
        <v>0.15679999999999999</v>
      </c>
      <c r="J7093">
        <v>0.1762</v>
      </c>
      <c r="K7093">
        <v>0.1762</v>
      </c>
      <c r="L7093">
        <v>0.151</v>
      </c>
    </row>
    <row r="7094" spans="1:12" x14ac:dyDescent="0.25">
      <c r="A7094" t="s">
        <v>749</v>
      </c>
      <c r="B7094">
        <v>2024</v>
      </c>
      <c r="C7094" t="s">
        <v>698</v>
      </c>
      <c r="D7094">
        <v>8.9200000000000002E-2</v>
      </c>
      <c r="E7094">
        <v>8.9200000000000002E-2</v>
      </c>
      <c r="F7094">
        <v>7.5899999999999995E-2</v>
      </c>
      <c r="G7094">
        <v>7.2499999999999995E-2</v>
      </c>
      <c r="H7094">
        <v>7.5899999999999995E-2</v>
      </c>
      <c r="I7094">
        <v>6.1400000000000003E-2</v>
      </c>
      <c r="J7094">
        <v>8.9200000000000002E-2</v>
      </c>
      <c r="K7094">
        <v>7.5899999999999995E-2</v>
      </c>
      <c r="L7094">
        <v>6.1400000000000003E-2</v>
      </c>
    </row>
    <row r="7095" spans="1:12" x14ac:dyDescent="0.25">
      <c r="A7095" t="s">
        <v>749</v>
      </c>
      <c r="B7095">
        <v>2024</v>
      </c>
      <c r="C7095" t="s">
        <v>699</v>
      </c>
      <c r="D7095">
        <v>1.4800000000000001E-2</v>
      </c>
      <c r="E7095">
        <v>1.4800000000000001E-2</v>
      </c>
      <c r="F7095">
        <v>7.9000000000000008E-3</v>
      </c>
      <c r="G7095">
        <v>1.43E-2</v>
      </c>
      <c r="H7095">
        <v>7.9000000000000008E-3</v>
      </c>
      <c r="I7095">
        <v>7.9000000000000008E-3</v>
      </c>
      <c r="J7095">
        <v>1.4800000000000001E-2</v>
      </c>
      <c r="K7095">
        <v>7.9000000000000008E-3</v>
      </c>
      <c r="L7095">
        <v>7.9000000000000008E-3</v>
      </c>
    </row>
    <row r="7096" spans="1:12" x14ac:dyDescent="0.25">
      <c r="A7096" t="s">
        <v>749</v>
      </c>
      <c r="B7096">
        <v>2024</v>
      </c>
      <c r="C7096" t="s">
        <v>702</v>
      </c>
      <c r="D7096">
        <v>2.6200000000000001E-2</v>
      </c>
      <c r="E7096">
        <v>2.6200000000000001E-2</v>
      </c>
      <c r="F7096">
        <v>9.9000000000000008E-3</v>
      </c>
      <c r="G7096">
        <v>1.5699999999999999E-2</v>
      </c>
      <c r="H7096">
        <v>9.9000000000000008E-3</v>
      </c>
      <c r="I7096">
        <v>7.1000000000000004E-3</v>
      </c>
      <c r="J7096">
        <v>2.6200000000000001E-2</v>
      </c>
      <c r="K7096">
        <v>9.9000000000000008E-3</v>
      </c>
      <c r="L7096">
        <v>7.1000000000000004E-3</v>
      </c>
    </row>
    <row r="7097" spans="1:12" x14ac:dyDescent="0.25">
      <c r="A7097" t="s">
        <v>749</v>
      </c>
      <c r="B7097">
        <v>2024</v>
      </c>
      <c r="C7097" t="s">
        <v>703</v>
      </c>
      <c r="D7097">
        <v>5.0000000000000001E-3</v>
      </c>
      <c r="E7097">
        <v>5.0000000000000001E-3</v>
      </c>
      <c r="F7097">
        <v>5.0000000000000001E-3</v>
      </c>
      <c r="G7097">
        <v>3.0000000000000001E-3</v>
      </c>
      <c r="H7097">
        <v>5.0000000000000001E-3</v>
      </c>
      <c r="I7097">
        <v>3.0000000000000001E-3</v>
      </c>
      <c r="J7097">
        <v>5.0000000000000001E-3</v>
      </c>
      <c r="K7097">
        <v>5.0000000000000001E-3</v>
      </c>
      <c r="L7097">
        <v>3.0000000000000001E-3</v>
      </c>
    </row>
    <row r="7098" spans="1:12" x14ac:dyDescent="0.25">
      <c r="A7098" t="s">
        <v>749</v>
      </c>
      <c r="B7098">
        <v>2024</v>
      </c>
      <c r="C7098" t="s">
        <v>697</v>
      </c>
      <c r="D7098">
        <v>0.48309999999999997</v>
      </c>
      <c r="E7098">
        <v>0.45579999999999998</v>
      </c>
      <c r="F7098">
        <v>0.41860000000000003</v>
      </c>
      <c r="G7098">
        <v>0.3926</v>
      </c>
      <c r="H7098">
        <v>0.40129999999999999</v>
      </c>
      <c r="I7098">
        <v>0.3463</v>
      </c>
      <c r="J7098">
        <v>0.44979999999999998</v>
      </c>
      <c r="K7098">
        <v>0.37769999999999998</v>
      </c>
      <c r="L7098">
        <v>0.31340000000000001</v>
      </c>
    </row>
    <row r="7099" spans="1:12" x14ac:dyDescent="0.25">
      <c r="A7099" t="s">
        <v>749</v>
      </c>
      <c r="B7099">
        <v>2024</v>
      </c>
      <c r="C7099" t="s">
        <v>700</v>
      </c>
      <c r="D7099">
        <v>0.16450000000000001</v>
      </c>
      <c r="E7099">
        <v>0.13719999999999999</v>
      </c>
      <c r="F7099">
        <v>0.13689999999999999</v>
      </c>
      <c r="G7099">
        <v>0.13009999999999999</v>
      </c>
      <c r="H7099">
        <v>0.1196</v>
      </c>
      <c r="I7099">
        <v>0.11</v>
      </c>
      <c r="J7099">
        <v>0.13830000000000001</v>
      </c>
      <c r="K7099">
        <v>0.10290000000000001</v>
      </c>
      <c r="L7099">
        <v>8.3000000000000004E-2</v>
      </c>
    </row>
    <row r="7100" spans="1:12" x14ac:dyDescent="0.25">
      <c r="A7100" t="s">
        <v>750</v>
      </c>
      <c r="B7100">
        <v>2024</v>
      </c>
      <c r="C7100" t="s">
        <v>702</v>
      </c>
      <c r="D7100">
        <v>0.34660000000000002</v>
      </c>
      <c r="E7100">
        <v>0.34660000000000002</v>
      </c>
      <c r="F7100">
        <v>0.13089999999999999</v>
      </c>
      <c r="G7100">
        <v>0.2079</v>
      </c>
      <c r="H7100">
        <v>0.13089999999999999</v>
      </c>
      <c r="I7100">
        <v>9.3899999999999997E-2</v>
      </c>
      <c r="J7100">
        <v>0.34660000000000002</v>
      </c>
      <c r="K7100">
        <v>0.13089999999999999</v>
      </c>
      <c r="L7100">
        <v>9.3899999999999997E-2</v>
      </c>
    </row>
    <row r="7101" spans="1:12" x14ac:dyDescent="0.25">
      <c r="A7101" t="s">
        <v>750</v>
      </c>
      <c r="B7101">
        <v>2024</v>
      </c>
      <c r="C7101" t="s">
        <v>700</v>
      </c>
      <c r="D7101">
        <v>2.1758999999999999</v>
      </c>
      <c r="E7101">
        <v>1.8148</v>
      </c>
      <c r="F7101">
        <v>1.8109999999999999</v>
      </c>
      <c r="G7101">
        <v>1.7214</v>
      </c>
      <c r="H7101">
        <v>1.5815999999999999</v>
      </c>
      <c r="I7101">
        <v>1.4556</v>
      </c>
      <c r="J7101">
        <v>1.8292999999999999</v>
      </c>
      <c r="K7101">
        <v>1.3606</v>
      </c>
      <c r="L7101">
        <v>1.0972999999999999</v>
      </c>
    </row>
    <row r="7102" spans="1:12" x14ac:dyDescent="0.25">
      <c r="A7102" t="s">
        <v>750</v>
      </c>
      <c r="B7102">
        <v>2024</v>
      </c>
      <c r="C7102" t="s">
        <v>698</v>
      </c>
      <c r="D7102">
        <v>1.0978000000000001</v>
      </c>
      <c r="E7102">
        <v>1.0978000000000001</v>
      </c>
      <c r="F7102">
        <v>0.93959999999999999</v>
      </c>
      <c r="G7102">
        <v>0.89100000000000001</v>
      </c>
      <c r="H7102">
        <v>0.93959999999999999</v>
      </c>
      <c r="I7102">
        <v>0.75990000000000002</v>
      </c>
      <c r="J7102">
        <v>1.0978000000000001</v>
      </c>
      <c r="K7102">
        <v>0.93959999999999999</v>
      </c>
      <c r="L7102">
        <v>0.75990000000000002</v>
      </c>
    </row>
    <row r="7103" spans="1:12" x14ac:dyDescent="0.25">
      <c r="A7103" t="s">
        <v>750</v>
      </c>
      <c r="B7103">
        <v>2024</v>
      </c>
      <c r="C7103" t="s">
        <v>701</v>
      </c>
      <c r="D7103">
        <v>2.6823000000000001</v>
      </c>
      <c r="E7103">
        <v>2.6823000000000001</v>
      </c>
      <c r="F7103">
        <v>2.6781999999999999</v>
      </c>
      <c r="G7103">
        <v>2.2804000000000002</v>
      </c>
      <c r="H7103">
        <v>2.6781999999999999</v>
      </c>
      <c r="I7103">
        <v>2.2780999999999998</v>
      </c>
      <c r="J7103">
        <v>2.5710000000000002</v>
      </c>
      <c r="K7103">
        <v>2.5710000000000002</v>
      </c>
      <c r="L7103">
        <v>2.1873999999999998</v>
      </c>
    </row>
    <row r="7104" spans="1:12" x14ac:dyDescent="0.25">
      <c r="A7104" t="s">
        <v>750</v>
      </c>
      <c r="B7104">
        <v>2024</v>
      </c>
      <c r="C7104" t="s">
        <v>703</v>
      </c>
      <c r="D7104">
        <v>6.6600000000000006E-2</v>
      </c>
      <c r="E7104">
        <v>6.6600000000000006E-2</v>
      </c>
      <c r="F7104">
        <v>6.6600000000000006E-2</v>
      </c>
      <c r="G7104">
        <v>0.04</v>
      </c>
      <c r="H7104">
        <v>6.6600000000000006E-2</v>
      </c>
      <c r="I7104">
        <v>0.04</v>
      </c>
      <c r="J7104">
        <v>6.6600000000000006E-2</v>
      </c>
      <c r="K7104">
        <v>6.6600000000000006E-2</v>
      </c>
      <c r="L7104">
        <v>0.04</v>
      </c>
    </row>
    <row r="7105" spans="1:12" x14ac:dyDescent="0.25">
      <c r="A7105" t="s">
        <v>750</v>
      </c>
      <c r="B7105">
        <v>2024</v>
      </c>
      <c r="C7105" t="s">
        <v>699</v>
      </c>
      <c r="D7105">
        <v>0.19600000000000001</v>
      </c>
      <c r="E7105">
        <v>0.19600000000000001</v>
      </c>
      <c r="F7105">
        <v>0.1046</v>
      </c>
      <c r="G7105">
        <v>0.18859999999999999</v>
      </c>
      <c r="H7105">
        <v>0.1046</v>
      </c>
      <c r="I7105">
        <v>0.1046</v>
      </c>
      <c r="J7105">
        <v>0.19600000000000001</v>
      </c>
      <c r="K7105">
        <v>0.1046</v>
      </c>
      <c r="L7105">
        <v>0.1046</v>
      </c>
    </row>
    <row r="7106" spans="1:12" x14ac:dyDescent="0.25">
      <c r="A7106" t="s">
        <v>750</v>
      </c>
      <c r="B7106">
        <v>2024</v>
      </c>
      <c r="C7106" t="s">
        <v>697</v>
      </c>
      <c r="D7106">
        <v>6.5651999999999999</v>
      </c>
      <c r="E7106">
        <v>6.2041000000000004</v>
      </c>
      <c r="F7106">
        <v>5.7308000000000003</v>
      </c>
      <c r="G7106">
        <v>5.3292999999999999</v>
      </c>
      <c r="H7106">
        <v>5.5015000000000001</v>
      </c>
      <c r="I7106">
        <v>4.7321</v>
      </c>
      <c r="J7106">
        <v>6.1073000000000004</v>
      </c>
      <c r="K7106">
        <v>5.1733000000000002</v>
      </c>
      <c r="L7106">
        <v>4.2830000000000004</v>
      </c>
    </row>
    <row r="7107" spans="1:12" x14ac:dyDescent="0.25">
      <c r="A7107" t="s">
        <v>751</v>
      </c>
      <c r="B7107">
        <v>2024</v>
      </c>
      <c r="C7107" t="s">
        <v>697</v>
      </c>
      <c r="D7107">
        <v>4.5423</v>
      </c>
      <c r="E7107">
        <v>4.2298999999999998</v>
      </c>
      <c r="F7107">
        <v>3.9573</v>
      </c>
      <c r="G7107">
        <v>3.6996000000000002</v>
      </c>
      <c r="H7107">
        <v>3.7589000000000001</v>
      </c>
      <c r="I7107">
        <v>3.2963</v>
      </c>
      <c r="J7107">
        <v>4.1833999999999998</v>
      </c>
      <c r="K7107">
        <v>3.5122</v>
      </c>
      <c r="L7107">
        <v>2.94</v>
      </c>
    </row>
    <row r="7108" spans="1:12" x14ac:dyDescent="0.25">
      <c r="A7108" t="s">
        <v>751</v>
      </c>
      <c r="B7108">
        <v>2024</v>
      </c>
      <c r="C7108" t="s">
        <v>702</v>
      </c>
      <c r="D7108">
        <v>0.2999</v>
      </c>
      <c r="E7108">
        <v>0.2999</v>
      </c>
      <c r="F7108">
        <v>0.1132</v>
      </c>
      <c r="G7108">
        <v>0.1799</v>
      </c>
      <c r="H7108">
        <v>0.1132</v>
      </c>
      <c r="I7108">
        <v>8.1199999999999994E-2</v>
      </c>
      <c r="J7108">
        <v>0.2999</v>
      </c>
      <c r="K7108">
        <v>0.1132</v>
      </c>
      <c r="L7108">
        <v>8.1199999999999994E-2</v>
      </c>
    </row>
    <row r="7109" spans="1:12" x14ac:dyDescent="0.25">
      <c r="A7109" t="s">
        <v>751</v>
      </c>
      <c r="B7109">
        <v>2024</v>
      </c>
      <c r="C7109" t="s">
        <v>699</v>
      </c>
      <c r="D7109">
        <v>0.1696</v>
      </c>
      <c r="E7109">
        <v>0.1696</v>
      </c>
      <c r="F7109">
        <v>9.0499999999999997E-2</v>
      </c>
      <c r="G7109">
        <v>0.16309999999999999</v>
      </c>
      <c r="H7109">
        <v>9.0499999999999997E-2</v>
      </c>
      <c r="I7109">
        <v>9.0499999999999997E-2</v>
      </c>
      <c r="J7109">
        <v>0.1696</v>
      </c>
      <c r="K7109">
        <v>9.0499999999999997E-2</v>
      </c>
      <c r="L7109">
        <v>9.0499999999999997E-2</v>
      </c>
    </row>
    <row r="7110" spans="1:12" x14ac:dyDescent="0.25">
      <c r="A7110" t="s">
        <v>751</v>
      </c>
      <c r="B7110">
        <v>2024</v>
      </c>
      <c r="C7110" t="s">
        <v>698</v>
      </c>
      <c r="D7110">
        <v>0.72019999999999995</v>
      </c>
      <c r="E7110">
        <v>0.72019999999999995</v>
      </c>
      <c r="F7110">
        <v>0.72019999999999995</v>
      </c>
      <c r="G7110">
        <v>0.64490000000000003</v>
      </c>
      <c r="H7110">
        <v>0.72019999999999995</v>
      </c>
      <c r="I7110">
        <v>0.64490000000000003</v>
      </c>
      <c r="J7110">
        <v>0.72019999999999995</v>
      </c>
      <c r="K7110">
        <v>0.72019999999999995</v>
      </c>
      <c r="L7110">
        <v>0.64490000000000003</v>
      </c>
    </row>
    <row r="7111" spans="1:12" x14ac:dyDescent="0.25">
      <c r="A7111" t="s">
        <v>751</v>
      </c>
      <c r="B7111">
        <v>2024</v>
      </c>
      <c r="C7111" t="s">
        <v>701</v>
      </c>
      <c r="D7111">
        <v>1.4125000000000001</v>
      </c>
      <c r="E7111">
        <v>1.4125000000000001</v>
      </c>
      <c r="F7111">
        <v>1.4089</v>
      </c>
      <c r="G7111">
        <v>1.1877</v>
      </c>
      <c r="H7111">
        <v>1.4089</v>
      </c>
      <c r="I7111">
        <v>1.1857</v>
      </c>
      <c r="J7111">
        <v>1.3533999999999999</v>
      </c>
      <c r="K7111">
        <v>1.3533999999999999</v>
      </c>
      <c r="L7111">
        <v>1.1395</v>
      </c>
    </row>
    <row r="7112" spans="1:12" x14ac:dyDescent="0.25">
      <c r="A7112" t="s">
        <v>751</v>
      </c>
      <c r="B7112">
        <v>2024</v>
      </c>
      <c r="C7112" t="s">
        <v>700</v>
      </c>
      <c r="D7112">
        <v>1.8826000000000001</v>
      </c>
      <c r="E7112">
        <v>1.5702</v>
      </c>
      <c r="F7112">
        <v>1.5669</v>
      </c>
      <c r="G7112">
        <v>1.4894000000000001</v>
      </c>
      <c r="H7112">
        <v>1.3684000000000001</v>
      </c>
      <c r="I7112">
        <v>1.2594000000000001</v>
      </c>
      <c r="J7112">
        <v>1.5828</v>
      </c>
      <c r="K7112">
        <v>1.1772</v>
      </c>
      <c r="L7112">
        <v>0.94940000000000002</v>
      </c>
    </row>
    <row r="7113" spans="1:12" x14ac:dyDescent="0.25">
      <c r="A7113" t="s">
        <v>751</v>
      </c>
      <c r="B7113">
        <v>2024</v>
      </c>
      <c r="C7113" t="s">
        <v>703</v>
      </c>
      <c r="D7113">
        <v>5.7599999999999998E-2</v>
      </c>
      <c r="E7113">
        <v>5.7599999999999998E-2</v>
      </c>
      <c r="F7113">
        <v>5.7599999999999998E-2</v>
      </c>
      <c r="G7113">
        <v>3.4599999999999999E-2</v>
      </c>
      <c r="H7113">
        <v>5.7599999999999998E-2</v>
      </c>
      <c r="I7113">
        <v>3.4599999999999999E-2</v>
      </c>
      <c r="J7113">
        <v>5.7599999999999998E-2</v>
      </c>
      <c r="K7113">
        <v>5.7599999999999998E-2</v>
      </c>
      <c r="L7113">
        <v>3.4599999999999999E-2</v>
      </c>
    </row>
    <row r="7114" spans="1:12" x14ac:dyDescent="0.25">
      <c r="A7114" t="s">
        <v>752</v>
      </c>
      <c r="B7114">
        <v>2024</v>
      </c>
      <c r="C7114" t="s">
        <v>699</v>
      </c>
      <c r="D7114">
        <v>9.7000000000000003E-3</v>
      </c>
      <c r="E7114">
        <v>9.7000000000000003E-3</v>
      </c>
      <c r="F7114">
        <v>5.1999999999999998E-3</v>
      </c>
      <c r="G7114">
        <v>9.4000000000000004E-3</v>
      </c>
      <c r="H7114">
        <v>5.1999999999999998E-3</v>
      </c>
      <c r="I7114">
        <v>5.1999999999999998E-3</v>
      </c>
      <c r="J7114">
        <v>9.7000000000000003E-3</v>
      </c>
      <c r="K7114">
        <v>5.1999999999999998E-3</v>
      </c>
      <c r="L7114">
        <v>5.1999999999999998E-3</v>
      </c>
    </row>
    <row r="7115" spans="1:12" x14ac:dyDescent="0.25">
      <c r="A7115" t="s">
        <v>752</v>
      </c>
      <c r="B7115">
        <v>2024</v>
      </c>
      <c r="C7115" t="s">
        <v>702</v>
      </c>
      <c r="D7115">
        <v>1.72E-2</v>
      </c>
      <c r="E7115">
        <v>1.72E-2</v>
      </c>
      <c r="F7115">
        <v>6.4999999999999997E-3</v>
      </c>
      <c r="G7115">
        <v>1.03E-2</v>
      </c>
      <c r="H7115">
        <v>6.4999999999999997E-3</v>
      </c>
      <c r="I7115">
        <v>4.7000000000000002E-3</v>
      </c>
      <c r="J7115">
        <v>1.72E-2</v>
      </c>
      <c r="K7115">
        <v>6.4999999999999997E-3</v>
      </c>
      <c r="L7115">
        <v>4.7000000000000002E-3</v>
      </c>
    </row>
    <row r="7116" spans="1:12" x14ac:dyDescent="0.25">
      <c r="A7116" t="s">
        <v>752</v>
      </c>
      <c r="B7116">
        <v>2024</v>
      </c>
      <c r="C7116" t="s">
        <v>703</v>
      </c>
      <c r="D7116">
        <v>3.3E-3</v>
      </c>
      <c r="E7116">
        <v>3.3E-3</v>
      </c>
      <c r="F7116">
        <v>3.3E-3</v>
      </c>
      <c r="G7116">
        <v>2E-3</v>
      </c>
      <c r="H7116">
        <v>3.3E-3</v>
      </c>
      <c r="I7116">
        <v>2E-3</v>
      </c>
      <c r="J7116">
        <v>3.3E-3</v>
      </c>
      <c r="K7116">
        <v>3.3E-3</v>
      </c>
      <c r="L7116">
        <v>2E-3</v>
      </c>
    </row>
    <row r="7117" spans="1:12" x14ac:dyDescent="0.25">
      <c r="A7117" t="s">
        <v>752</v>
      </c>
      <c r="B7117">
        <v>2024</v>
      </c>
      <c r="C7117" t="s">
        <v>700</v>
      </c>
      <c r="D7117">
        <v>0.1079</v>
      </c>
      <c r="E7117">
        <v>0.09</v>
      </c>
      <c r="F7117">
        <v>8.9800000000000005E-2</v>
      </c>
      <c r="G7117">
        <v>8.5400000000000004E-2</v>
      </c>
      <c r="H7117">
        <v>7.85E-2</v>
      </c>
      <c r="I7117">
        <v>7.22E-2</v>
      </c>
      <c r="J7117">
        <v>9.0700000000000003E-2</v>
      </c>
      <c r="K7117">
        <v>6.7500000000000004E-2</v>
      </c>
      <c r="L7117">
        <v>5.4399999999999997E-2</v>
      </c>
    </row>
    <row r="7118" spans="1:12" x14ac:dyDescent="0.25">
      <c r="A7118" t="s">
        <v>752</v>
      </c>
      <c r="B7118">
        <v>2024</v>
      </c>
      <c r="C7118" t="s">
        <v>698</v>
      </c>
      <c r="D7118">
        <v>5.4199999999999998E-2</v>
      </c>
      <c r="E7118">
        <v>5.4199999999999998E-2</v>
      </c>
      <c r="F7118">
        <v>4.6399999999999997E-2</v>
      </c>
      <c r="G7118">
        <v>4.3999999999999997E-2</v>
      </c>
      <c r="H7118">
        <v>4.6399999999999997E-2</v>
      </c>
      <c r="I7118">
        <v>3.7600000000000001E-2</v>
      </c>
      <c r="J7118">
        <v>5.4199999999999998E-2</v>
      </c>
      <c r="K7118">
        <v>4.6399999999999997E-2</v>
      </c>
      <c r="L7118">
        <v>3.7600000000000001E-2</v>
      </c>
    </row>
    <row r="7119" spans="1:12" x14ac:dyDescent="0.25">
      <c r="A7119" t="s">
        <v>752</v>
      </c>
      <c r="B7119">
        <v>2024</v>
      </c>
      <c r="C7119" t="s">
        <v>701</v>
      </c>
      <c r="D7119">
        <v>0.17780000000000001</v>
      </c>
      <c r="E7119">
        <v>0.17780000000000001</v>
      </c>
      <c r="F7119">
        <v>0.17760000000000001</v>
      </c>
      <c r="G7119">
        <v>0.1522</v>
      </c>
      <c r="H7119">
        <v>0.17760000000000001</v>
      </c>
      <c r="I7119">
        <v>0.15210000000000001</v>
      </c>
      <c r="J7119">
        <v>0.1706</v>
      </c>
      <c r="K7119">
        <v>0.1706</v>
      </c>
      <c r="L7119">
        <v>0.14610000000000001</v>
      </c>
    </row>
    <row r="7120" spans="1:12" x14ac:dyDescent="0.25">
      <c r="A7120" t="s">
        <v>752</v>
      </c>
      <c r="B7120">
        <v>2024</v>
      </c>
      <c r="C7120" t="s">
        <v>697</v>
      </c>
      <c r="D7120">
        <v>0.37019999999999997</v>
      </c>
      <c r="E7120">
        <v>0.3523</v>
      </c>
      <c r="F7120">
        <v>0.32879999999999998</v>
      </c>
      <c r="G7120">
        <v>0.30320000000000003</v>
      </c>
      <c r="H7120">
        <v>0.3175</v>
      </c>
      <c r="I7120">
        <v>0.27360000000000001</v>
      </c>
      <c r="J7120">
        <v>0.3458</v>
      </c>
      <c r="K7120">
        <v>0.29949999999999999</v>
      </c>
      <c r="L7120">
        <v>0.24990000000000001</v>
      </c>
    </row>
    <row r="7121" spans="1:12" x14ac:dyDescent="0.25">
      <c r="A7121" t="s">
        <v>753</v>
      </c>
      <c r="B7121">
        <v>2024</v>
      </c>
      <c r="C7121" t="s">
        <v>702</v>
      </c>
      <c r="D7121">
        <v>6.6299999999999998E-2</v>
      </c>
      <c r="E7121">
        <v>6.6299999999999998E-2</v>
      </c>
      <c r="F7121">
        <v>2.5000000000000001E-2</v>
      </c>
      <c r="G7121">
        <v>3.9800000000000002E-2</v>
      </c>
      <c r="H7121">
        <v>2.5000000000000001E-2</v>
      </c>
      <c r="I7121">
        <v>1.7999999999999999E-2</v>
      </c>
      <c r="J7121">
        <v>6.6299999999999998E-2</v>
      </c>
      <c r="K7121">
        <v>2.5000000000000001E-2</v>
      </c>
      <c r="L7121">
        <v>1.7999999999999999E-2</v>
      </c>
    </row>
    <row r="7122" spans="1:12" x14ac:dyDescent="0.25">
      <c r="A7122" t="s">
        <v>753</v>
      </c>
      <c r="B7122">
        <v>2024</v>
      </c>
      <c r="C7122" t="s">
        <v>697</v>
      </c>
      <c r="D7122">
        <v>1.3343</v>
      </c>
      <c r="E7122">
        <v>1.2653000000000001</v>
      </c>
      <c r="F7122">
        <v>1.1717</v>
      </c>
      <c r="G7122">
        <v>1.0873999999999999</v>
      </c>
      <c r="H7122">
        <v>1.1277999999999999</v>
      </c>
      <c r="I7122">
        <v>0.97060000000000002</v>
      </c>
      <c r="J7122">
        <v>1.2443</v>
      </c>
      <c r="K7122">
        <v>1.0626</v>
      </c>
      <c r="L7122">
        <v>0.88249999999999995</v>
      </c>
    </row>
    <row r="7123" spans="1:12" x14ac:dyDescent="0.25">
      <c r="A7123" t="s">
        <v>753</v>
      </c>
      <c r="B7123">
        <v>2024</v>
      </c>
      <c r="C7123" t="s">
        <v>698</v>
      </c>
      <c r="D7123">
        <v>0.2235</v>
      </c>
      <c r="E7123">
        <v>0.2235</v>
      </c>
      <c r="F7123">
        <v>0.19020000000000001</v>
      </c>
      <c r="G7123">
        <v>0.18160000000000001</v>
      </c>
      <c r="H7123">
        <v>0.19020000000000001</v>
      </c>
      <c r="I7123">
        <v>0.154</v>
      </c>
      <c r="J7123">
        <v>0.2235</v>
      </c>
      <c r="K7123">
        <v>0.19020000000000001</v>
      </c>
      <c r="L7123">
        <v>0.154</v>
      </c>
    </row>
    <row r="7124" spans="1:12" x14ac:dyDescent="0.25">
      <c r="A7124" t="s">
        <v>753</v>
      </c>
      <c r="B7124">
        <v>2024</v>
      </c>
      <c r="C7124" t="s">
        <v>701</v>
      </c>
      <c r="D7124">
        <v>0.57809999999999995</v>
      </c>
      <c r="E7124">
        <v>0.57809999999999995</v>
      </c>
      <c r="F7124">
        <v>0.57730000000000004</v>
      </c>
      <c r="G7124">
        <v>0.4929</v>
      </c>
      <c r="H7124">
        <v>0.57730000000000004</v>
      </c>
      <c r="I7124">
        <v>0.49249999999999999</v>
      </c>
      <c r="J7124">
        <v>0.55430000000000001</v>
      </c>
      <c r="K7124">
        <v>0.55430000000000001</v>
      </c>
      <c r="L7124">
        <v>0.47299999999999998</v>
      </c>
    </row>
    <row r="7125" spans="1:12" x14ac:dyDescent="0.25">
      <c r="A7125" t="s">
        <v>753</v>
      </c>
      <c r="B7125">
        <v>2024</v>
      </c>
      <c r="C7125" t="s">
        <v>699</v>
      </c>
      <c r="D7125">
        <v>3.7499999999999999E-2</v>
      </c>
      <c r="E7125">
        <v>3.7499999999999999E-2</v>
      </c>
      <c r="F7125">
        <v>0.02</v>
      </c>
      <c r="G7125">
        <v>3.61E-2</v>
      </c>
      <c r="H7125">
        <v>0.02</v>
      </c>
      <c r="I7125">
        <v>0.02</v>
      </c>
      <c r="J7125">
        <v>3.7499999999999999E-2</v>
      </c>
      <c r="K7125">
        <v>0.02</v>
      </c>
      <c r="L7125">
        <v>0.02</v>
      </c>
    </row>
    <row r="7126" spans="1:12" x14ac:dyDescent="0.25">
      <c r="A7126" t="s">
        <v>753</v>
      </c>
      <c r="B7126">
        <v>2024</v>
      </c>
      <c r="C7126" t="s">
        <v>703</v>
      </c>
      <c r="D7126">
        <v>1.2699999999999999E-2</v>
      </c>
      <c r="E7126">
        <v>1.2699999999999999E-2</v>
      </c>
      <c r="F7126">
        <v>1.2699999999999999E-2</v>
      </c>
      <c r="G7126">
        <v>7.6E-3</v>
      </c>
      <c r="H7126">
        <v>1.2699999999999999E-2</v>
      </c>
      <c r="I7126">
        <v>7.6E-3</v>
      </c>
      <c r="J7126">
        <v>1.2699999999999999E-2</v>
      </c>
      <c r="K7126">
        <v>1.2699999999999999E-2</v>
      </c>
      <c r="L7126">
        <v>7.6E-3</v>
      </c>
    </row>
    <row r="7127" spans="1:12" x14ac:dyDescent="0.25">
      <c r="A7127" t="s">
        <v>753</v>
      </c>
      <c r="B7127">
        <v>2024</v>
      </c>
      <c r="C7127" t="s">
        <v>700</v>
      </c>
      <c r="D7127">
        <v>0.41620000000000001</v>
      </c>
      <c r="E7127">
        <v>0.34720000000000001</v>
      </c>
      <c r="F7127">
        <v>0.34639999999999999</v>
      </c>
      <c r="G7127">
        <v>0.32929999999999998</v>
      </c>
      <c r="H7127">
        <v>0.30259999999999998</v>
      </c>
      <c r="I7127">
        <v>0.27850000000000003</v>
      </c>
      <c r="J7127">
        <v>0.35</v>
      </c>
      <c r="K7127">
        <v>0.26029999999999998</v>
      </c>
      <c r="L7127">
        <v>0.2099</v>
      </c>
    </row>
    <row r="7128" spans="1:12" x14ac:dyDescent="0.25">
      <c r="A7128" t="s">
        <v>754</v>
      </c>
      <c r="B7128">
        <v>2024</v>
      </c>
      <c r="C7128" t="s">
        <v>697</v>
      </c>
      <c r="D7128">
        <v>4.4069000000000003</v>
      </c>
      <c r="E7128">
        <v>4.1703999999999999</v>
      </c>
      <c r="F7128">
        <v>3.8563000000000001</v>
      </c>
      <c r="G7128">
        <v>3.5802999999999998</v>
      </c>
      <c r="H7128">
        <v>3.7061000000000002</v>
      </c>
      <c r="I7128">
        <v>3.1857000000000002</v>
      </c>
      <c r="J7128">
        <v>4.1021999999999998</v>
      </c>
      <c r="K7128">
        <v>3.4864000000000002</v>
      </c>
      <c r="L7128">
        <v>2.8874</v>
      </c>
    </row>
    <row r="7129" spans="1:12" x14ac:dyDescent="0.25">
      <c r="A7129" t="s">
        <v>754</v>
      </c>
      <c r="B7129">
        <v>2024</v>
      </c>
      <c r="C7129" t="s">
        <v>698</v>
      </c>
      <c r="D7129">
        <v>0.73729999999999996</v>
      </c>
      <c r="E7129">
        <v>0.73729999999999996</v>
      </c>
      <c r="F7129">
        <v>0.62960000000000005</v>
      </c>
      <c r="G7129">
        <v>0.59870000000000001</v>
      </c>
      <c r="H7129">
        <v>0.62960000000000005</v>
      </c>
      <c r="I7129">
        <v>0.50939999999999996</v>
      </c>
      <c r="J7129">
        <v>0.73729999999999996</v>
      </c>
      <c r="K7129">
        <v>0.62960000000000005</v>
      </c>
      <c r="L7129">
        <v>0.50939999999999996</v>
      </c>
    </row>
    <row r="7130" spans="1:12" x14ac:dyDescent="0.25">
      <c r="A7130" t="s">
        <v>754</v>
      </c>
      <c r="B7130">
        <v>2024</v>
      </c>
      <c r="C7130" t="s">
        <v>701</v>
      </c>
      <c r="D7130">
        <v>1.8454999999999999</v>
      </c>
      <c r="E7130">
        <v>1.8454999999999999</v>
      </c>
      <c r="F7130">
        <v>1.8428</v>
      </c>
      <c r="G7130">
        <v>1.5682</v>
      </c>
      <c r="H7130">
        <v>1.8428</v>
      </c>
      <c r="I7130">
        <v>1.5667</v>
      </c>
      <c r="J7130">
        <v>1.7678</v>
      </c>
      <c r="K7130">
        <v>1.7678</v>
      </c>
      <c r="L7130">
        <v>1.5032000000000001</v>
      </c>
    </row>
    <row r="7131" spans="1:12" x14ac:dyDescent="0.25">
      <c r="A7131" t="s">
        <v>754</v>
      </c>
      <c r="B7131">
        <v>2024</v>
      </c>
      <c r="C7131" t="s">
        <v>699</v>
      </c>
      <c r="D7131">
        <v>0.12839999999999999</v>
      </c>
      <c r="E7131">
        <v>0.12839999999999999</v>
      </c>
      <c r="F7131">
        <v>6.8500000000000005E-2</v>
      </c>
      <c r="G7131">
        <v>0.1235</v>
      </c>
      <c r="H7131">
        <v>6.8500000000000005E-2</v>
      </c>
      <c r="I7131">
        <v>6.8500000000000005E-2</v>
      </c>
      <c r="J7131">
        <v>0.12839999999999999</v>
      </c>
      <c r="K7131">
        <v>6.8500000000000005E-2</v>
      </c>
      <c r="L7131">
        <v>6.8500000000000005E-2</v>
      </c>
    </row>
    <row r="7132" spans="1:12" x14ac:dyDescent="0.25">
      <c r="A7132" t="s">
        <v>754</v>
      </c>
      <c r="B7132">
        <v>2024</v>
      </c>
      <c r="C7132" t="s">
        <v>703</v>
      </c>
      <c r="D7132">
        <v>4.36E-2</v>
      </c>
      <c r="E7132">
        <v>4.36E-2</v>
      </c>
      <c r="F7132">
        <v>4.36E-2</v>
      </c>
      <c r="G7132">
        <v>2.6200000000000001E-2</v>
      </c>
      <c r="H7132">
        <v>4.36E-2</v>
      </c>
      <c r="I7132">
        <v>2.6200000000000001E-2</v>
      </c>
      <c r="J7132">
        <v>4.36E-2</v>
      </c>
      <c r="K7132">
        <v>4.36E-2</v>
      </c>
      <c r="L7132">
        <v>2.6200000000000001E-2</v>
      </c>
    </row>
    <row r="7133" spans="1:12" x14ac:dyDescent="0.25">
      <c r="A7133" t="s">
        <v>754</v>
      </c>
      <c r="B7133">
        <v>2024</v>
      </c>
      <c r="C7133" t="s">
        <v>700</v>
      </c>
      <c r="D7133">
        <v>1.4251</v>
      </c>
      <c r="E7133">
        <v>1.1886000000000001</v>
      </c>
      <c r="F7133">
        <v>1.1860999999999999</v>
      </c>
      <c r="G7133">
        <v>1.1274999999999999</v>
      </c>
      <c r="H7133">
        <v>1.0359</v>
      </c>
      <c r="I7133">
        <v>0.95340000000000003</v>
      </c>
      <c r="J7133">
        <v>1.1980999999999999</v>
      </c>
      <c r="K7133">
        <v>0.8911</v>
      </c>
      <c r="L7133">
        <v>0.71870000000000001</v>
      </c>
    </row>
    <row r="7134" spans="1:12" x14ac:dyDescent="0.25">
      <c r="A7134" t="s">
        <v>754</v>
      </c>
      <c r="B7134">
        <v>2024</v>
      </c>
      <c r="C7134" t="s">
        <v>702</v>
      </c>
      <c r="D7134">
        <v>0.22700000000000001</v>
      </c>
      <c r="E7134">
        <v>0.22700000000000001</v>
      </c>
      <c r="F7134">
        <v>8.5699999999999998E-2</v>
      </c>
      <c r="G7134">
        <v>0.13619999999999999</v>
      </c>
      <c r="H7134">
        <v>8.5699999999999998E-2</v>
      </c>
      <c r="I7134">
        <v>6.1499999999999999E-2</v>
      </c>
      <c r="J7134">
        <v>0.22700000000000001</v>
      </c>
      <c r="K7134">
        <v>8.5699999999999998E-2</v>
      </c>
      <c r="L7134">
        <v>6.1499999999999999E-2</v>
      </c>
    </row>
    <row r="7135" spans="1:12" x14ac:dyDescent="0.25">
      <c r="A7135" t="s">
        <v>755</v>
      </c>
      <c r="B7135">
        <v>2024</v>
      </c>
      <c r="C7135" t="s">
        <v>700</v>
      </c>
      <c r="D7135">
        <v>0.12429999999999999</v>
      </c>
      <c r="E7135">
        <v>0.1037</v>
      </c>
      <c r="F7135">
        <v>0.10340000000000001</v>
      </c>
      <c r="G7135">
        <v>9.8299999999999998E-2</v>
      </c>
      <c r="H7135">
        <v>9.0300000000000005E-2</v>
      </c>
      <c r="I7135">
        <v>8.3099999999999993E-2</v>
      </c>
      <c r="J7135">
        <v>0.1045</v>
      </c>
      <c r="K7135">
        <v>7.7700000000000005E-2</v>
      </c>
      <c r="L7135">
        <v>6.2700000000000006E-2</v>
      </c>
    </row>
    <row r="7136" spans="1:12" x14ac:dyDescent="0.25">
      <c r="A7136" t="s">
        <v>755</v>
      </c>
      <c r="B7136">
        <v>2024</v>
      </c>
      <c r="C7136" t="s">
        <v>698</v>
      </c>
      <c r="D7136">
        <v>9.8799999999999999E-2</v>
      </c>
      <c r="E7136">
        <v>9.8799999999999999E-2</v>
      </c>
      <c r="F7136">
        <v>8.1600000000000006E-2</v>
      </c>
      <c r="G7136">
        <v>8.0799999999999997E-2</v>
      </c>
      <c r="H7136">
        <v>8.1600000000000006E-2</v>
      </c>
      <c r="I7136">
        <v>6.6600000000000006E-2</v>
      </c>
      <c r="J7136">
        <v>9.8799999999999999E-2</v>
      </c>
      <c r="K7136">
        <v>8.1600000000000006E-2</v>
      </c>
      <c r="L7136">
        <v>6.6600000000000006E-2</v>
      </c>
    </row>
    <row r="7137" spans="1:12" x14ac:dyDescent="0.25">
      <c r="A7137" t="s">
        <v>755</v>
      </c>
      <c r="B7137">
        <v>2024</v>
      </c>
      <c r="C7137" t="s">
        <v>702</v>
      </c>
      <c r="D7137">
        <v>1.9800000000000002E-2</v>
      </c>
      <c r="E7137">
        <v>1.9800000000000002E-2</v>
      </c>
      <c r="F7137">
        <v>7.4999999999999997E-3</v>
      </c>
      <c r="G7137">
        <v>1.1900000000000001E-2</v>
      </c>
      <c r="H7137">
        <v>7.4999999999999997E-3</v>
      </c>
      <c r="I7137">
        <v>5.4000000000000003E-3</v>
      </c>
      <c r="J7137">
        <v>1.9800000000000002E-2</v>
      </c>
      <c r="K7137">
        <v>7.4999999999999997E-3</v>
      </c>
      <c r="L7137">
        <v>5.4000000000000003E-3</v>
      </c>
    </row>
    <row r="7138" spans="1:12" x14ac:dyDescent="0.25">
      <c r="A7138" t="s">
        <v>755</v>
      </c>
      <c r="B7138">
        <v>2024</v>
      </c>
      <c r="C7138" t="s">
        <v>697</v>
      </c>
      <c r="D7138">
        <v>0.41970000000000002</v>
      </c>
      <c r="E7138">
        <v>0.39900000000000002</v>
      </c>
      <c r="F7138">
        <v>0.3639</v>
      </c>
      <c r="G7138">
        <v>0.34200000000000003</v>
      </c>
      <c r="H7138">
        <v>0.3508</v>
      </c>
      <c r="I7138">
        <v>0.30109999999999998</v>
      </c>
      <c r="J7138">
        <v>0.39319999999999999</v>
      </c>
      <c r="K7138">
        <v>0.33169999999999999</v>
      </c>
      <c r="L7138">
        <v>0.2752</v>
      </c>
    </row>
    <row r="7139" spans="1:12" x14ac:dyDescent="0.25">
      <c r="A7139" t="s">
        <v>755</v>
      </c>
      <c r="B7139">
        <v>2024</v>
      </c>
      <c r="C7139" t="s">
        <v>699</v>
      </c>
      <c r="D7139">
        <v>1.12E-2</v>
      </c>
      <c r="E7139">
        <v>1.12E-2</v>
      </c>
      <c r="F7139">
        <v>6.0000000000000001E-3</v>
      </c>
      <c r="G7139">
        <v>1.0800000000000001E-2</v>
      </c>
      <c r="H7139">
        <v>6.0000000000000001E-3</v>
      </c>
      <c r="I7139">
        <v>6.0000000000000001E-3</v>
      </c>
      <c r="J7139">
        <v>1.12E-2</v>
      </c>
      <c r="K7139">
        <v>6.0000000000000001E-3</v>
      </c>
      <c r="L7139">
        <v>6.0000000000000001E-3</v>
      </c>
    </row>
    <row r="7140" spans="1:12" x14ac:dyDescent="0.25">
      <c r="A7140" t="s">
        <v>755</v>
      </c>
      <c r="B7140">
        <v>2024</v>
      </c>
      <c r="C7140" t="s">
        <v>701</v>
      </c>
      <c r="D7140">
        <v>0.1618</v>
      </c>
      <c r="E7140">
        <v>0.1618</v>
      </c>
      <c r="F7140">
        <v>0.16159999999999999</v>
      </c>
      <c r="G7140">
        <v>0.13789999999999999</v>
      </c>
      <c r="H7140">
        <v>0.16159999999999999</v>
      </c>
      <c r="I7140">
        <v>0.13780000000000001</v>
      </c>
      <c r="J7140">
        <v>0.15509999999999999</v>
      </c>
      <c r="K7140">
        <v>0.15509999999999999</v>
      </c>
      <c r="L7140">
        <v>0.1323</v>
      </c>
    </row>
    <row r="7141" spans="1:12" x14ac:dyDescent="0.25">
      <c r="A7141" t="s">
        <v>755</v>
      </c>
      <c r="B7141">
        <v>2024</v>
      </c>
      <c r="C7141" t="s">
        <v>703</v>
      </c>
      <c r="D7141">
        <v>3.8E-3</v>
      </c>
      <c r="E7141">
        <v>3.8E-3</v>
      </c>
      <c r="F7141">
        <v>3.8E-3</v>
      </c>
      <c r="G7141">
        <v>2.3E-3</v>
      </c>
      <c r="H7141">
        <v>3.8E-3</v>
      </c>
      <c r="I7141">
        <v>2.3E-3</v>
      </c>
      <c r="J7141">
        <v>3.8E-3</v>
      </c>
      <c r="K7141">
        <v>3.8E-3</v>
      </c>
      <c r="L7141">
        <v>2.3E-3</v>
      </c>
    </row>
    <row r="7142" spans="1:12" x14ac:dyDescent="0.25">
      <c r="A7142" t="s">
        <v>696</v>
      </c>
      <c r="B7142">
        <v>2025</v>
      </c>
      <c r="C7142" t="s">
        <v>701</v>
      </c>
      <c r="D7142">
        <v>1.6069</v>
      </c>
      <c r="E7142">
        <v>1.6069</v>
      </c>
      <c r="F7142">
        <v>1.6027</v>
      </c>
      <c r="G7142">
        <v>1.325</v>
      </c>
      <c r="H7142">
        <v>1.6027</v>
      </c>
      <c r="I7142">
        <v>1.3224</v>
      </c>
      <c r="J7142">
        <v>1.4813000000000001</v>
      </c>
      <c r="K7142">
        <v>1.4813000000000001</v>
      </c>
      <c r="L7142">
        <v>1.2228000000000001</v>
      </c>
    </row>
    <row r="7143" spans="1:12" x14ac:dyDescent="0.25">
      <c r="A7143" t="s">
        <v>696</v>
      </c>
      <c r="B7143">
        <v>2025</v>
      </c>
      <c r="C7143" t="s">
        <v>702</v>
      </c>
      <c r="D7143">
        <v>0.17899999999999999</v>
      </c>
      <c r="E7143">
        <v>0.17899999999999999</v>
      </c>
      <c r="F7143">
        <v>6.7599999999999993E-2</v>
      </c>
      <c r="G7143">
        <v>0.1074</v>
      </c>
      <c r="H7143">
        <v>6.7599999999999993E-2</v>
      </c>
      <c r="I7143">
        <v>4.8500000000000001E-2</v>
      </c>
      <c r="J7143">
        <v>0.17899999999999999</v>
      </c>
      <c r="K7143">
        <v>6.7599999999999993E-2</v>
      </c>
      <c r="L7143">
        <v>4.8500000000000001E-2</v>
      </c>
    </row>
    <row r="7144" spans="1:12" x14ac:dyDescent="0.25">
      <c r="A7144" t="s">
        <v>696</v>
      </c>
      <c r="B7144">
        <v>2025</v>
      </c>
      <c r="C7144" t="s">
        <v>700</v>
      </c>
      <c r="D7144">
        <v>1.1521999999999999</v>
      </c>
      <c r="E7144">
        <v>0.9294</v>
      </c>
      <c r="F7144">
        <v>0.93340000000000001</v>
      </c>
      <c r="G7144">
        <v>0.8972</v>
      </c>
      <c r="H7144">
        <v>0.79620000000000002</v>
      </c>
      <c r="I7144">
        <v>0.74339999999999995</v>
      </c>
      <c r="J7144">
        <v>0.91539999999999999</v>
      </c>
      <c r="K7144">
        <v>0.65590000000000004</v>
      </c>
      <c r="L7144">
        <v>0.52480000000000004</v>
      </c>
    </row>
    <row r="7145" spans="1:12" x14ac:dyDescent="0.25">
      <c r="A7145" t="s">
        <v>696</v>
      </c>
      <c r="B7145">
        <v>2025</v>
      </c>
      <c r="C7145" t="s">
        <v>703</v>
      </c>
      <c r="D7145">
        <v>3.4200000000000001E-2</v>
      </c>
      <c r="E7145">
        <v>3.4200000000000001E-2</v>
      </c>
      <c r="F7145">
        <v>3.4200000000000001E-2</v>
      </c>
      <c r="G7145">
        <v>2.0500000000000001E-2</v>
      </c>
      <c r="H7145">
        <v>3.4200000000000001E-2</v>
      </c>
      <c r="I7145">
        <v>2.0500000000000001E-2</v>
      </c>
      <c r="J7145">
        <v>3.4200000000000001E-2</v>
      </c>
      <c r="K7145">
        <v>3.4200000000000001E-2</v>
      </c>
      <c r="L7145">
        <v>2.0500000000000001E-2</v>
      </c>
    </row>
    <row r="7146" spans="1:12" x14ac:dyDescent="0.25">
      <c r="A7146" t="s">
        <v>696</v>
      </c>
      <c r="B7146">
        <v>2025</v>
      </c>
      <c r="C7146" t="s">
        <v>697</v>
      </c>
      <c r="D7146">
        <v>3.8083</v>
      </c>
      <c r="E7146">
        <v>3.5855000000000001</v>
      </c>
      <c r="F7146">
        <v>3.2673000000000001</v>
      </c>
      <c r="G7146">
        <v>3.0314999999999999</v>
      </c>
      <c r="H7146">
        <v>3.1301000000000001</v>
      </c>
      <c r="I7146">
        <v>2.6452</v>
      </c>
      <c r="J7146">
        <v>3.4457</v>
      </c>
      <c r="K7146">
        <v>2.8683999999999998</v>
      </c>
      <c r="L7146">
        <v>2.327</v>
      </c>
    </row>
    <row r="7147" spans="1:12" x14ac:dyDescent="0.25">
      <c r="A7147" t="s">
        <v>696</v>
      </c>
      <c r="B7147">
        <v>2025</v>
      </c>
      <c r="C7147" t="s">
        <v>698</v>
      </c>
      <c r="D7147">
        <v>0.73440000000000005</v>
      </c>
      <c r="E7147">
        <v>0.73440000000000005</v>
      </c>
      <c r="F7147">
        <v>0.58079999999999998</v>
      </c>
      <c r="G7147">
        <v>0.58650000000000002</v>
      </c>
      <c r="H7147">
        <v>0.58079999999999998</v>
      </c>
      <c r="I7147">
        <v>0.46160000000000001</v>
      </c>
      <c r="J7147">
        <v>0.73440000000000005</v>
      </c>
      <c r="K7147">
        <v>0.58079999999999998</v>
      </c>
      <c r="L7147">
        <v>0.46160000000000001</v>
      </c>
    </row>
    <row r="7148" spans="1:12" x14ac:dyDescent="0.25">
      <c r="A7148" t="s">
        <v>696</v>
      </c>
      <c r="B7148">
        <v>2025</v>
      </c>
      <c r="C7148" t="s">
        <v>699</v>
      </c>
      <c r="D7148">
        <v>0.1014</v>
      </c>
      <c r="E7148">
        <v>0.1014</v>
      </c>
      <c r="F7148">
        <v>4.87E-2</v>
      </c>
      <c r="G7148">
        <v>9.4799999999999995E-2</v>
      </c>
      <c r="H7148">
        <v>4.87E-2</v>
      </c>
      <c r="I7148">
        <v>4.87E-2</v>
      </c>
      <c r="J7148">
        <v>0.1014</v>
      </c>
      <c r="K7148">
        <v>4.87E-2</v>
      </c>
      <c r="L7148">
        <v>4.87E-2</v>
      </c>
    </row>
    <row r="7149" spans="1:12" x14ac:dyDescent="0.25">
      <c r="A7149" t="s">
        <v>704</v>
      </c>
      <c r="B7149">
        <v>2025</v>
      </c>
      <c r="C7149" t="s">
        <v>697</v>
      </c>
      <c r="D7149">
        <v>0.55769999999999997</v>
      </c>
      <c r="E7149">
        <v>0.51959999999999995</v>
      </c>
      <c r="F7149">
        <v>0.47989999999999999</v>
      </c>
      <c r="G7149">
        <v>0.44159999999999999</v>
      </c>
      <c r="H7149">
        <v>0.45639999999999997</v>
      </c>
      <c r="I7149">
        <v>0.38750000000000001</v>
      </c>
      <c r="J7149">
        <v>0.49880000000000002</v>
      </c>
      <c r="K7149">
        <v>0.41489999999999999</v>
      </c>
      <c r="L7149">
        <v>0.3357</v>
      </c>
    </row>
    <row r="7150" spans="1:12" x14ac:dyDescent="0.25">
      <c r="A7150" t="s">
        <v>704</v>
      </c>
      <c r="B7150">
        <v>2025</v>
      </c>
      <c r="C7150" t="s">
        <v>700</v>
      </c>
      <c r="D7150">
        <v>0.19700000000000001</v>
      </c>
      <c r="E7150">
        <v>0.15890000000000001</v>
      </c>
      <c r="F7150">
        <v>0.15959999999999999</v>
      </c>
      <c r="G7150">
        <v>0.15340000000000001</v>
      </c>
      <c r="H7150">
        <v>0.13619999999999999</v>
      </c>
      <c r="I7150">
        <v>0.12709999999999999</v>
      </c>
      <c r="J7150">
        <v>0.1565</v>
      </c>
      <c r="K7150">
        <v>0.11219999999999999</v>
      </c>
      <c r="L7150">
        <v>8.9700000000000002E-2</v>
      </c>
    </row>
    <row r="7151" spans="1:12" x14ac:dyDescent="0.25">
      <c r="A7151" t="s">
        <v>704</v>
      </c>
      <c r="B7151">
        <v>2025</v>
      </c>
      <c r="C7151" t="s">
        <v>701</v>
      </c>
      <c r="D7151">
        <v>0.2319</v>
      </c>
      <c r="E7151">
        <v>0.2319</v>
      </c>
      <c r="F7151">
        <v>0.23119999999999999</v>
      </c>
      <c r="G7151">
        <v>0.19089999999999999</v>
      </c>
      <c r="H7151">
        <v>0.23119999999999999</v>
      </c>
      <c r="I7151">
        <v>0.1905</v>
      </c>
      <c r="J7151">
        <v>0.21360000000000001</v>
      </c>
      <c r="K7151">
        <v>0.21360000000000001</v>
      </c>
      <c r="L7151">
        <v>0.17610000000000001</v>
      </c>
    </row>
    <row r="7152" spans="1:12" x14ac:dyDescent="0.25">
      <c r="A7152" t="s">
        <v>704</v>
      </c>
      <c r="B7152">
        <v>2025</v>
      </c>
      <c r="C7152" t="s">
        <v>698</v>
      </c>
      <c r="D7152">
        <v>7.4899999999999994E-2</v>
      </c>
      <c r="E7152">
        <v>7.4899999999999994E-2</v>
      </c>
      <c r="F7152">
        <v>6.3399999999999998E-2</v>
      </c>
      <c r="G7152">
        <v>5.91E-2</v>
      </c>
      <c r="H7152">
        <v>6.3399999999999998E-2</v>
      </c>
      <c r="I7152">
        <v>4.9799999999999997E-2</v>
      </c>
      <c r="J7152">
        <v>7.4899999999999994E-2</v>
      </c>
      <c r="K7152">
        <v>6.3399999999999998E-2</v>
      </c>
      <c r="L7152">
        <v>4.9799999999999997E-2</v>
      </c>
    </row>
    <row r="7153" spans="1:12" x14ac:dyDescent="0.25">
      <c r="A7153" t="s">
        <v>704</v>
      </c>
      <c r="B7153">
        <v>2025</v>
      </c>
      <c r="C7153" t="s">
        <v>702</v>
      </c>
      <c r="D7153">
        <v>3.0599999999999999E-2</v>
      </c>
      <c r="E7153">
        <v>3.0599999999999999E-2</v>
      </c>
      <c r="F7153">
        <v>1.1599999999999999E-2</v>
      </c>
      <c r="G7153">
        <v>1.84E-2</v>
      </c>
      <c r="H7153">
        <v>1.1599999999999999E-2</v>
      </c>
      <c r="I7153">
        <v>8.3000000000000001E-3</v>
      </c>
      <c r="J7153">
        <v>3.0599999999999999E-2</v>
      </c>
      <c r="K7153">
        <v>1.1599999999999999E-2</v>
      </c>
      <c r="L7153">
        <v>8.3000000000000001E-3</v>
      </c>
    </row>
    <row r="7154" spans="1:12" x14ac:dyDescent="0.25">
      <c r="A7154" t="s">
        <v>704</v>
      </c>
      <c r="B7154">
        <v>2025</v>
      </c>
      <c r="C7154" t="s">
        <v>699</v>
      </c>
      <c r="D7154">
        <v>1.7299999999999999E-2</v>
      </c>
      <c r="E7154">
        <v>1.7299999999999999E-2</v>
      </c>
      <c r="F7154">
        <v>8.3000000000000001E-3</v>
      </c>
      <c r="G7154">
        <v>1.6199999999999999E-2</v>
      </c>
      <c r="H7154">
        <v>8.3000000000000001E-3</v>
      </c>
      <c r="I7154">
        <v>8.3000000000000001E-3</v>
      </c>
      <c r="J7154">
        <v>1.7299999999999999E-2</v>
      </c>
      <c r="K7154">
        <v>8.3000000000000001E-3</v>
      </c>
      <c r="L7154">
        <v>8.3000000000000001E-3</v>
      </c>
    </row>
    <row r="7155" spans="1:12" x14ac:dyDescent="0.25">
      <c r="A7155" t="s">
        <v>704</v>
      </c>
      <c r="B7155">
        <v>2025</v>
      </c>
      <c r="C7155" t="s">
        <v>703</v>
      </c>
      <c r="D7155">
        <v>5.8999999999999999E-3</v>
      </c>
      <c r="E7155">
        <v>5.8999999999999999E-3</v>
      </c>
      <c r="F7155">
        <v>5.8999999999999999E-3</v>
      </c>
      <c r="G7155">
        <v>3.5000000000000001E-3</v>
      </c>
      <c r="H7155">
        <v>5.8999999999999999E-3</v>
      </c>
      <c r="I7155">
        <v>3.5000000000000001E-3</v>
      </c>
      <c r="J7155">
        <v>5.8999999999999999E-3</v>
      </c>
      <c r="K7155">
        <v>5.8999999999999999E-3</v>
      </c>
      <c r="L7155">
        <v>3.5000000000000001E-3</v>
      </c>
    </row>
    <row r="7156" spans="1:12" x14ac:dyDescent="0.25">
      <c r="A7156" t="s">
        <v>706</v>
      </c>
      <c r="B7156">
        <v>2025</v>
      </c>
      <c r="C7156" t="s">
        <v>699</v>
      </c>
      <c r="D7156">
        <v>0.2014</v>
      </c>
      <c r="E7156">
        <v>0.2014</v>
      </c>
      <c r="F7156">
        <v>9.6699999999999994E-2</v>
      </c>
      <c r="G7156">
        <v>0.1883</v>
      </c>
      <c r="H7156">
        <v>9.6699999999999994E-2</v>
      </c>
      <c r="I7156">
        <v>9.6699999999999994E-2</v>
      </c>
      <c r="J7156">
        <v>0.2014</v>
      </c>
      <c r="K7156">
        <v>9.6699999999999994E-2</v>
      </c>
      <c r="L7156">
        <v>9.6699999999999994E-2</v>
      </c>
    </row>
    <row r="7157" spans="1:12" x14ac:dyDescent="0.25">
      <c r="A7157" t="s">
        <v>706</v>
      </c>
      <c r="B7157">
        <v>2025</v>
      </c>
      <c r="C7157" t="s">
        <v>698</v>
      </c>
      <c r="D7157">
        <v>0.89529999999999998</v>
      </c>
      <c r="E7157">
        <v>0.89529999999999998</v>
      </c>
      <c r="F7157">
        <v>0.75390000000000001</v>
      </c>
      <c r="G7157">
        <v>0.70709999999999995</v>
      </c>
      <c r="H7157">
        <v>0.75390000000000001</v>
      </c>
      <c r="I7157">
        <v>0.59219999999999995</v>
      </c>
      <c r="J7157">
        <v>0.89529999999999998</v>
      </c>
      <c r="K7157">
        <v>0.75390000000000001</v>
      </c>
      <c r="L7157">
        <v>0.59219999999999995</v>
      </c>
    </row>
    <row r="7158" spans="1:12" x14ac:dyDescent="0.25">
      <c r="A7158" t="s">
        <v>706</v>
      </c>
      <c r="B7158">
        <v>2025</v>
      </c>
      <c r="C7158" t="s">
        <v>700</v>
      </c>
      <c r="D7158">
        <v>2.2879999999999998</v>
      </c>
      <c r="E7158">
        <v>1.8455999999999999</v>
      </c>
      <c r="F7158">
        <v>1.8533999999999999</v>
      </c>
      <c r="G7158">
        <v>1.7815000000000001</v>
      </c>
      <c r="H7158">
        <v>1.5809</v>
      </c>
      <c r="I7158">
        <v>1.4761</v>
      </c>
      <c r="J7158">
        <v>1.8177000000000001</v>
      </c>
      <c r="K7158">
        <v>1.3024</v>
      </c>
      <c r="L7158">
        <v>1.0421</v>
      </c>
    </row>
    <row r="7159" spans="1:12" x14ac:dyDescent="0.25">
      <c r="A7159" t="s">
        <v>706</v>
      </c>
      <c r="B7159">
        <v>2025</v>
      </c>
      <c r="C7159" t="s">
        <v>702</v>
      </c>
      <c r="D7159">
        <v>0.35539999999999999</v>
      </c>
      <c r="E7159">
        <v>0.35539999999999999</v>
      </c>
      <c r="F7159">
        <v>0.13420000000000001</v>
      </c>
      <c r="G7159">
        <v>0.2132</v>
      </c>
      <c r="H7159">
        <v>0.13420000000000001</v>
      </c>
      <c r="I7159">
        <v>9.6299999999999997E-2</v>
      </c>
      <c r="J7159">
        <v>0.35539999999999999</v>
      </c>
      <c r="K7159">
        <v>0.13420000000000001</v>
      </c>
      <c r="L7159">
        <v>9.6299999999999997E-2</v>
      </c>
    </row>
    <row r="7160" spans="1:12" x14ac:dyDescent="0.25">
      <c r="A7160" t="s">
        <v>706</v>
      </c>
      <c r="B7160">
        <v>2025</v>
      </c>
      <c r="C7160" t="s">
        <v>697</v>
      </c>
      <c r="D7160">
        <v>6.3490000000000002</v>
      </c>
      <c r="E7160">
        <v>5.9066000000000001</v>
      </c>
      <c r="F7160">
        <v>5.4386000000000001</v>
      </c>
      <c r="G7160">
        <v>5.0205000000000002</v>
      </c>
      <c r="H7160">
        <v>5.1661999999999999</v>
      </c>
      <c r="I7160">
        <v>4.3864000000000001</v>
      </c>
      <c r="J7160">
        <v>5.6767000000000003</v>
      </c>
      <c r="K7160">
        <v>4.6942000000000004</v>
      </c>
      <c r="L7160">
        <v>3.7942999999999998</v>
      </c>
    </row>
    <row r="7161" spans="1:12" x14ac:dyDescent="0.25">
      <c r="A7161" t="s">
        <v>706</v>
      </c>
      <c r="B7161">
        <v>2025</v>
      </c>
      <c r="C7161" t="s">
        <v>701</v>
      </c>
      <c r="D7161">
        <v>2.5409999999999999</v>
      </c>
      <c r="E7161">
        <v>2.5409999999999999</v>
      </c>
      <c r="F7161">
        <v>2.5325000000000002</v>
      </c>
      <c r="G7161">
        <v>2.0895000000000001</v>
      </c>
      <c r="H7161">
        <v>2.5325000000000002</v>
      </c>
      <c r="I7161">
        <v>2.0842999999999998</v>
      </c>
      <c r="J7161">
        <v>2.339</v>
      </c>
      <c r="K7161">
        <v>2.339</v>
      </c>
      <c r="L7161">
        <v>1.9261999999999999</v>
      </c>
    </row>
    <row r="7162" spans="1:12" x14ac:dyDescent="0.25">
      <c r="A7162" t="s">
        <v>706</v>
      </c>
      <c r="B7162">
        <v>2025</v>
      </c>
      <c r="C7162" t="s">
        <v>703</v>
      </c>
      <c r="D7162">
        <v>6.8000000000000005E-2</v>
      </c>
      <c r="E7162">
        <v>6.8000000000000005E-2</v>
      </c>
      <c r="F7162">
        <v>6.8000000000000005E-2</v>
      </c>
      <c r="G7162">
        <v>4.0800000000000003E-2</v>
      </c>
      <c r="H7162">
        <v>6.8000000000000005E-2</v>
      </c>
      <c r="I7162">
        <v>4.0800000000000003E-2</v>
      </c>
      <c r="J7162">
        <v>6.8000000000000005E-2</v>
      </c>
      <c r="K7162">
        <v>6.8000000000000005E-2</v>
      </c>
      <c r="L7162">
        <v>4.0800000000000003E-2</v>
      </c>
    </row>
    <row r="7163" spans="1:12" x14ac:dyDescent="0.25">
      <c r="A7163" t="s">
        <v>708</v>
      </c>
      <c r="B7163">
        <v>2025</v>
      </c>
      <c r="C7163" t="s">
        <v>697</v>
      </c>
      <c r="D7163">
        <v>2.3831000000000002</v>
      </c>
      <c r="E7163">
        <v>2.2368999999999999</v>
      </c>
      <c r="F7163">
        <v>2.0516000000000001</v>
      </c>
      <c r="G7163">
        <v>1.8942000000000001</v>
      </c>
      <c r="H7163">
        <v>1.9615</v>
      </c>
      <c r="I7163">
        <v>1.6597999999999999</v>
      </c>
      <c r="J7163">
        <v>2.1476999999999999</v>
      </c>
      <c r="K7163">
        <v>1.7923</v>
      </c>
      <c r="L7163">
        <v>1.4530000000000001</v>
      </c>
    </row>
    <row r="7164" spans="1:12" x14ac:dyDescent="0.25">
      <c r="A7164" t="s">
        <v>708</v>
      </c>
      <c r="B7164">
        <v>2025</v>
      </c>
      <c r="C7164" t="s">
        <v>703</v>
      </c>
      <c r="D7164">
        <v>2.2499999999999999E-2</v>
      </c>
      <c r="E7164">
        <v>2.2499999999999999E-2</v>
      </c>
      <c r="F7164">
        <v>2.2499999999999999E-2</v>
      </c>
      <c r="G7164">
        <v>1.35E-2</v>
      </c>
      <c r="H7164">
        <v>2.2499999999999999E-2</v>
      </c>
      <c r="I7164">
        <v>1.35E-2</v>
      </c>
      <c r="J7164">
        <v>2.2499999999999999E-2</v>
      </c>
      <c r="K7164">
        <v>2.2499999999999999E-2</v>
      </c>
      <c r="L7164">
        <v>1.35E-2</v>
      </c>
    </row>
    <row r="7165" spans="1:12" x14ac:dyDescent="0.25">
      <c r="A7165" t="s">
        <v>708</v>
      </c>
      <c r="B7165">
        <v>2025</v>
      </c>
      <c r="C7165" t="s">
        <v>699</v>
      </c>
      <c r="D7165">
        <v>6.6600000000000006E-2</v>
      </c>
      <c r="E7165">
        <v>6.6600000000000006E-2</v>
      </c>
      <c r="F7165">
        <v>3.2000000000000001E-2</v>
      </c>
      <c r="G7165">
        <v>6.2300000000000001E-2</v>
      </c>
      <c r="H7165">
        <v>3.2000000000000001E-2</v>
      </c>
      <c r="I7165">
        <v>3.2000000000000001E-2</v>
      </c>
      <c r="J7165">
        <v>6.6600000000000006E-2</v>
      </c>
      <c r="K7165">
        <v>3.2000000000000001E-2</v>
      </c>
      <c r="L7165">
        <v>3.2000000000000001E-2</v>
      </c>
    </row>
    <row r="7166" spans="1:12" x14ac:dyDescent="0.25">
      <c r="A7166" t="s">
        <v>708</v>
      </c>
      <c r="B7166">
        <v>2025</v>
      </c>
      <c r="C7166" t="s">
        <v>701</v>
      </c>
      <c r="D7166">
        <v>1.0190999999999999</v>
      </c>
      <c r="E7166">
        <v>1.0190999999999999</v>
      </c>
      <c r="F7166">
        <v>1.0163</v>
      </c>
      <c r="G7166">
        <v>0.83989999999999998</v>
      </c>
      <c r="H7166">
        <v>1.0163</v>
      </c>
      <c r="I7166">
        <v>0.83809999999999996</v>
      </c>
      <c r="J7166">
        <v>0.93920000000000003</v>
      </c>
      <c r="K7166">
        <v>0.93920000000000003</v>
      </c>
      <c r="L7166">
        <v>0.77490000000000003</v>
      </c>
    </row>
    <row r="7167" spans="1:12" x14ac:dyDescent="0.25">
      <c r="A7167" t="s">
        <v>708</v>
      </c>
      <c r="B7167">
        <v>2025</v>
      </c>
      <c r="C7167" t="s">
        <v>698</v>
      </c>
      <c r="D7167">
        <v>0.40110000000000001</v>
      </c>
      <c r="E7167">
        <v>0.40110000000000001</v>
      </c>
      <c r="F7167">
        <v>0.32379999999999998</v>
      </c>
      <c r="G7167">
        <v>0.31919999999999998</v>
      </c>
      <c r="H7167">
        <v>0.32379999999999998</v>
      </c>
      <c r="I7167">
        <v>0.25640000000000002</v>
      </c>
      <c r="J7167">
        <v>0.40110000000000001</v>
      </c>
      <c r="K7167">
        <v>0.32379999999999998</v>
      </c>
      <c r="L7167">
        <v>0.25640000000000002</v>
      </c>
    </row>
    <row r="7168" spans="1:12" x14ac:dyDescent="0.25">
      <c r="A7168" t="s">
        <v>708</v>
      </c>
      <c r="B7168">
        <v>2025</v>
      </c>
      <c r="C7168" t="s">
        <v>702</v>
      </c>
      <c r="D7168">
        <v>0.11749999999999999</v>
      </c>
      <c r="E7168">
        <v>0.11749999999999999</v>
      </c>
      <c r="F7168">
        <v>4.4400000000000002E-2</v>
      </c>
      <c r="G7168">
        <v>7.0499999999999993E-2</v>
      </c>
      <c r="H7168">
        <v>4.4400000000000002E-2</v>
      </c>
      <c r="I7168">
        <v>3.1800000000000002E-2</v>
      </c>
      <c r="J7168">
        <v>0.11749999999999999</v>
      </c>
      <c r="K7168">
        <v>4.4400000000000002E-2</v>
      </c>
      <c r="L7168">
        <v>3.1800000000000002E-2</v>
      </c>
    </row>
    <row r="7169" spans="1:12" x14ac:dyDescent="0.25">
      <c r="A7169" t="s">
        <v>708</v>
      </c>
      <c r="B7169">
        <v>2025</v>
      </c>
      <c r="C7169" t="s">
        <v>700</v>
      </c>
      <c r="D7169">
        <v>0.75639999999999996</v>
      </c>
      <c r="E7169">
        <v>0.61009999999999998</v>
      </c>
      <c r="F7169">
        <v>0.61270000000000002</v>
      </c>
      <c r="G7169">
        <v>0.58899999999999997</v>
      </c>
      <c r="H7169">
        <v>0.52259999999999995</v>
      </c>
      <c r="I7169">
        <v>0.48799999999999999</v>
      </c>
      <c r="J7169">
        <v>0.60089999999999999</v>
      </c>
      <c r="K7169">
        <v>0.43059999999999998</v>
      </c>
      <c r="L7169">
        <v>0.34449999999999997</v>
      </c>
    </row>
    <row r="7170" spans="1:12" x14ac:dyDescent="0.25">
      <c r="A7170" t="s">
        <v>709</v>
      </c>
      <c r="B7170">
        <v>2025</v>
      </c>
      <c r="C7170" t="s">
        <v>703</v>
      </c>
      <c r="D7170">
        <v>0.31590000000000001</v>
      </c>
      <c r="E7170">
        <v>0.31590000000000001</v>
      </c>
      <c r="F7170">
        <v>0.31590000000000001</v>
      </c>
      <c r="G7170">
        <v>0.1895</v>
      </c>
      <c r="H7170">
        <v>0.31590000000000001</v>
      </c>
      <c r="I7170">
        <v>0.1895</v>
      </c>
      <c r="J7170">
        <v>0.31590000000000001</v>
      </c>
      <c r="K7170">
        <v>0.31590000000000001</v>
      </c>
      <c r="L7170">
        <v>0.1895</v>
      </c>
    </row>
    <row r="7171" spans="1:12" x14ac:dyDescent="0.25">
      <c r="A7171" t="s">
        <v>709</v>
      </c>
      <c r="B7171">
        <v>2025</v>
      </c>
      <c r="C7171" t="s">
        <v>698</v>
      </c>
      <c r="D7171">
        <v>4.2904999999999998</v>
      </c>
      <c r="E7171">
        <v>4.2904999999999998</v>
      </c>
      <c r="F7171">
        <v>4.2904999999999998</v>
      </c>
      <c r="G7171">
        <v>3.3917999999999999</v>
      </c>
      <c r="H7171">
        <v>4.2904999999999998</v>
      </c>
      <c r="I7171">
        <v>2.8273000000000001</v>
      </c>
      <c r="J7171">
        <v>4.2904999999999998</v>
      </c>
      <c r="K7171">
        <v>4.2904999999999998</v>
      </c>
      <c r="L7171">
        <v>2.8273000000000001</v>
      </c>
    </row>
    <row r="7172" spans="1:12" x14ac:dyDescent="0.25">
      <c r="A7172" t="s">
        <v>709</v>
      </c>
      <c r="B7172">
        <v>2025</v>
      </c>
      <c r="C7172" t="s">
        <v>700</v>
      </c>
      <c r="D7172">
        <v>10.635199999999999</v>
      </c>
      <c r="E7172">
        <v>8.5787999999999993</v>
      </c>
      <c r="F7172">
        <v>8.6151</v>
      </c>
      <c r="G7172">
        <v>8.2811000000000003</v>
      </c>
      <c r="H7172">
        <v>7.3486000000000002</v>
      </c>
      <c r="I7172">
        <v>6.8613999999999997</v>
      </c>
      <c r="J7172">
        <v>8.4489999999999998</v>
      </c>
      <c r="K7172">
        <v>6.0540000000000003</v>
      </c>
      <c r="L7172">
        <v>4.8437999999999999</v>
      </c>
    </row>
    <row r="7173" spans="1:12" x14ac:dyDescent="0.25">
      <c r="A7173" t="s">
        <v>709</v>
      </c>
      <c r="B7173">
        <v>2025</v>
      </c>
      <c r="C7173" t="s">
        <v>697</v>
      </c>
      <c r="D7173">
        <v>28.930800000000001</v>
      </c>
      <c r="E7173">
        <v>26.874400000000001</v>
      </c>
      <c r="F7173">
        <v>25.356400000000001</v>
      </c>
      <c r="G7173">
        <v>22.845800000000001</v>
      </c>
      <c r="H7173">
        <v>24.0899</v>
      </c>
      <c r="I7173">
        <v>19.867799999999999</v>
      </c>
      <c r="J7173">
        <v>25.8566</v>
      </c>
      <c r="K7173">
        <v>21.9467</v>
      </c>
      <c r="L7173">
        <v>17.157399999999999</v>
      </c>
    </row>
    <row r="7174" spans="1:12" x14ac:dyDescent="0.25">
      <c r="A7174" t="s">
        <v>709</v>
      </c>
      <c r="B7174">
        <v>2025</v>
      </c>
      <c r="C7174" t="s">
        <v>701</v>
      </c>
      <c r="D7174">
        <v>11.101000000000001</v>
      </c>
      <c r="E7174">
        <v>11.101000000000001</v>
      </c>
      <c r="F7174">
        <v>11.0616</v>
      </c>
      <c r="G7174">
        <v>9.1168999999999993</v>
      </c>
      <c r="H7174">
        <v>11.0616</v>
      </c>
      <c r="I7174">
        <v>9.0925999999999991</v>
      </c>
      <c r="J7174">
        <v>10.212999999999999</v>
      </c>
      <c r="K7174">
        <v>10.212999999999999</v>
      </c>
      <c r="L7174">
        <v>8.3999000000000006</v>
      </c>
    </row>
    <row r="7175" spans="1:12" x14ac:dyDescent="0.25">
      <c r="A7175" t="s">
        <v>709</v>
      </c>
      <c r="B7175">
        <v>2025</v>
      </c>
      <c r="C7175" t="s">
        <v>699</v>
      </c>
      <c r="D7175">
        <v>0.93630000000000002</v>
      </c>
      <c r="E7175">
        <v>0.93630000000000002</v>
      </c>
      <c r="F7175">
        <v>0.4496</v>
      </c>
      <c r="G7175">
        <v>0.87539999999999996</v>
      </c>
      <c r="H7175">
        <v>0.4496</v>
      </c>
      <c r="I7175">
        <v>0.4496</v>
      </c>
      <c r="J7175">
        <v>0.93630000000000002</v>
      </c>
      <c r="K7175">
        <v>0.4496</v>
      </c>
      <c r="L7175">
        <v>0.4496</v>
      </c>
    </row>
    <row r="7176" spans="1:12" x14ac:dyDescent="0.25">
      <c r="A7176" t="s">
        <v>709</v>
      </c>
      <c r="B7176">
        <v>2025</v>
      </c>
      <c r="C7176" t="s">
        <v>702</v>
      </c>
      <c r="D7176">
        <v>1.6518999999999999</v>
      </c>
      <c r="E7176">
        <v>1.6518999999999999</v>
      </c>
      <c r="F7176">
        <v>0.62380000000000002</v>
      </c>
      <c r="G7176">
        <v>0.99119999999999997</v>
      </c>
      <c r="H7176">
        <v>0.62380000000000002</v>
      </c>
      <c r="I7176">
        <v>0.44740000000000002</v>
      </c>
      <c r="J7176">
        <v>1.6518999999999999</v>
      </c>
      <c r="K7176">
        <v>0.62380000000000002</v>
      </c>
      <c r="L7176">
        <v>0.44740000000000002</v>
      </c>
    </row>
    <row r="7177" spans="1:12" x14ac:dyDescent="0.25">
      <c r="A7177" t="s">
        <v>710</v>
      </c>
      <c r="B7177">
        <v>2025</v>
      </c>
      <c r="C7177" t="s">
        <v>701</v>
      </c>
      <c r="D7177">
        <v>1.6475</v>
      </c>
      <c r="E7177">
        <v>1.6475</v>
      </c>
      <c r="F7177">
        <v>1.6426000000000001</v>
      </c>
      <c r="G7177">
        <v>1.3576999999999999</v>
      </c>
      <c r="H7177">
        <v>1.6426000000000001</v>
      </c>
      <c r="I7177">
        <v>1.3547</v>
      </c>
      <c r="J7177">
        <v>1.518</v>
      </c>
      <c r="K7177">
        <v>1.518</v>
      </c>
      <c r="L7177">
        <v>1.2526999999999999</v>
      </c>
    </row>
    <row r="7178" spans="1:12" x14ac:dyDescent="0.25">
      <c r="A7178" t="s">
        <v>710</v>
      </c>
      <c r="B7178">
        <v>2025</v>
      </c>
      <c r="C7178" t="s">
        <v>703</v>
      </c>
      <c r="D7178">
        <v>3.9399999999999998E-2</v>
      </c>
      <c r="E7178">
        <v>3.9399999999999998E-2</v>
      </c>
      <c r="F7178">
        <v>3.9399999999999998E-2</v>
      </c>
      <c r="G7178">
        <v>2.3599999999999999E-2</v>
      </c>
      <c r="H7178">
        <v>3.9399999999999998E-2</v>
      </c>
      <c r="I7178">
        <v>2.3599999999999999E-2</v>
      </c>
      <c r="J7178">
        <v>3.9399999999999998E-2</v>
      </c>
      <c r="K7178">
        <v>3.9399999999999998E-2</v>
      </c>
      <c r="L7178">
        <v>2.3599999999999999E-2</v>
      </c>
    </row>
    <row r="7179" spans="1:12" x14ac:dyDescent="0.25">
      <c r="A7179" t="s">
        <v>710</v>
      </c>
      <c r="B7179">
        <v>2025</v>
      </c>
      <c r="C7179" t="s">
        <v>700</v>
      </c>
      <c r="D7179">
        <v>1.3257000000000001</v>
      </c>
      <c r="E7179">
        <v>1.0693999999999999</v>
      </c>
      <c r="F7179">
        <v>1.0739000000000001</v>
      </c>
      <c r="G7179">
        <v>1.0323</v>
      </c>
      <c r="H7179">
        <v>0.91600000000000004</v>
      </c>
      <c r="I7179">
        <v>0.85529999999999995</v>
      </c>
      <c r="J7179">
        <v>1.0531999999999999</v>
      </c>
      <c r="K7179">
        <v>0.75470000000000004</v>
      </c>
      <c r="L7179">
        <v>0.6038</v>
      </c>
    </row>
    <row r="7180" spans="1:12" x14ac:dyDescent="0.25">
      <c r="A7180" t="s">
        <v>710</v>
      </c>
      <c r="B7180">
        <v>2025</v>
      </c>
      <c r="C7180" t="s">
        <v>702</v>
      </c>
      <c r="D7180">
        <v>0.2059</v>
      </c>
      <c r="E7180">
        <v>0.2059</v>
      </c>
      <c r="F7180">
        <v>7.7799999999999994E-2</v>
      </c>
      <c r="G7180">
        <v>0.1236</v>
      </c>
      <c r="H7180">
        <v>7.7799999999999994E-2</v>
      </c>
      <c r="I7180">
        <v>5.5800000000000002E-2</v>
      </c>
      <c r="J7180">
        <v>0.2059</v>
      </c>
      <c r="K7180">
        <v>7.7799999999999994E-2</v>
      </c>
      <c r="L7180">
        <v>5.5800000000000002E-2</v>
      </c>
    </row>
    <row r="7181" spans="1:12" x14ac:dyDescent="0.25">
      <c r="A7181" t="s">
        <v>710</v>
      </c>
      <c r="B7181">
        <v>2025</v>
      </c>
      <c r="C7181" t="s">
        <v>698</v>
      </c>
      <c r="D7181">
        <v>0.61619999999999997</v>
      </c>
      <c r="E7181">
        <v>0.61619999999999997</v>
      </c>
      <c r="F7181">
        <v>0.50590000000000002</v>
      </c>
      <c r="G7181">
        <v>0.4889</v>
      </c>
      <c r="H7181">
        <v>0.50590000000000002</v>
      </c>
      <c r="I7181">
        <v>0.39929999999999999</v>
      </c>
      <c r="J7181">
        <v>0.61619999999999997</v>
      </c>
      <c r="K7181">
        <v>0.50590000000000002</v>
      </c>
      <c r="L7181">
        <v>0.39929999999999999</v>
      </c>
    </row>
    <row r="7182" spans="1:12" x14ac:dyDescent="0.25">
      <c r="A7182" t="s">
        <v>710</v>
      </c>
      <c r="B7182">
        <v>2025</v>
      </c>
      <c r="C7182" t="s">
        <v>697</v>
      </c>
      <c r="D7182">
        <v>3.9514</v>
      </c>
      <c r="E7182">
        <v>3.6949999999999998</v>
      </c>
      <c r="F7182">
        <v>3.3956</v>
      </c>
      <c r="G7182">
        <v>3.1352000000000002</v>
      </c>
      <c r="H7182">
        <v>3.2376999999999998</v>
      </c>
      <c r="I7182">
        <v>2.7446999999999999</v>
      </c>
      <c r="J7182">
        <v>3.5493999999999999</v>
      </c>
      <c r="K7182">
        <v>2.9517000000000002</v>
      </c>
      <c r="L7182">
        <v>2.3912</v>
      </c>
    </row>
    <row r="7183" spans="1:12" x14ac:dyDescent="0.25">
      <c r="A7183" t="s">
        <v>710</v>
      </c>
      <c r="B7183">
        <v>2025</v>
      </c>
      <c r="C7183" t="s">
        <v>699</v>
      </c>
      <c r="D7183">
        <v>0.1167</v>
      </c>
      <c r="E7183">
        <v>0.1167</v>
      </c>
      <c r="F7183">
        <v>5.6000000000000001E-2</v>
      </c>
      <c r="G7183">
        <v>0.1091</v>
      </c>
      <c r="H7183">
        <v>5.6000000000000001E-2</v>
      </c>
      <c r="I7183">
        <v>5.6000000000000001E-2</v>
      </c>
      <c r="J7183">
        <v>0.1167</v>
      </c>
      <c r="K7183">
        <v>5.6000000000000001E-2</v>
      </c>
      <c r="L7183">
        <v>5.6000000000000001E-2</v>
      </c>
    </row>
    <row r="7184" spans="1:12" x14ac:dyDescent="0.25">
      <c r="A7184" t="s">
        <v>711</v>
      </c>
      <c r="B7184">
        <v>2025</v>
      </c>
      <c r="C7184" t="s">
        <v>701</v>
      </c>
      <c r="D7184">
        <v>0.91790000000000005</v>
      </c>
      <c r="E7184">
        <v>0.91790000000000005</v>
      </c>
      <c r="F7184">
        <v>0.91459999999999997</v>
      </c>
      <c r="G7184">
        <v>0.76249999999999996</v>
      </c>
      <c r="H7184">
        <v>0.91459999999999997</v>
      </c>
      <c r="I7184">
        <v>0.76049999999999995</v>
      </c>
      <c r="J7184">
        <v>0.84850000000000003</v>
      </c>
      <c r="K7184">
        <v>0.84850000000000003</v>
      </c>
      <c r="L7184">
        <v>0.70640000000000003</v>
      </c>
    </row>
    <row r="7185" spans="1:12" x14ac:dyDescent="0.25">
      <c r="A7185" t="s">
        <v>711</v>
      </c>
      <c r="B7185">
        <v>2025</v>
      </c>
      <c r="C7185" t="s">
        <v>703</v>
      </c>
      <c r="D7185">
        <v>2.63E-2</v>
      </c>
      <c r="E7185">
        <v>2.63E-2</v>
      </c>
      <c r="F7185">
        <v>2.63E-2</v>
      </c>
      <c r="G7185">
        <v>1.5800000000000002E-2</v>
      </c>
      <c r="H7185">
        <v>2.63E-2</v>
      </c>
      <c r="I7185">
        <v>1.5800000000000002E-2</v>
      </c>
      <c r="J7185">
        <v>2.63E-2</v>
      </c>
      <c r="K7185">
        <v>2.63E-2</v>
      </c>
      <c r="L7185">
        <v>1.5800000000000002E-2</v>
      </c>
    </row>
    <row r="7186" spans="1:12" x14ac:dyDescent="0.25">
      <c r="A7186" t="s">
        <v>711</v>
      </c>
      <c r="B7186">
        <v>2025</v>
      </c>
      <c r="C7186" t="s">
        <v>698</v>
      </c>
      <c r="D7186">
        <v>0.40379999999999999</v>
      </c>
      <c r="E7186">
        <v>0.40379999999999999</v>
      </c>
      <c r="F7186">
        <v>0.33239999999999997</v>
      </c>
      <c r="G7186">
        <v>0.32019999999999998</v>
      </c>
      <c r="H7186">
        <v>0.33239999999999997</v>
      </c>
      <c r="I7186">
        <v>0.26219999999999999</v>
      </c>
      <c r="J7186">
        <v>0.40379999999999999</v>
      </c>
      <c r="K7186">
        <v>0.33239999999999997</v>
      </c>
      <c r="L7186">
        <v>0.26219999999999999</v>
      </c>
    </row>
    <row r="7187" spans="1:12" x14ac:dyDescent="0.25">
      <c r="A7187" t="s">
        <v>711</v>
      </c>
      <c r="B7187">
        <v>2025</v>
      </c>
      <c r="C7187" t="s">
        <v>699</v>
      </c>
      <c r="D7187">
        <v>7.8E-2</v>
      </c>
      <c r="E7187">
        <v>7.8E-2</v>
      </c>
      <c r="F7187">
        <v>3.7499999999999999E-2</v>
      </c>
      <c r="G7187">
        <v>7.2900000000000006E-2</v>
      </c>
      <c r="H7187">
        <v>3.7499999999999999E-2</v>
      </c>
      <c r="I7187">
        <v>3.7499999999999999E-2</v>
      </c>
      <c r="J7187">
        <v>7.8E-2</v>
      </c>
      <c r="K7187">
        <v>3.7499999999999999E-2</v>
      </c>
      <c r="L7187">
        <v>3.7499999999999999E-2</v>
      </c>
    </row>
    <row r="7188" spans="1:12" x14ac:dyDescent="0.25">
      <c r="A7188" t="s">
        <v>711</v>
      </c>
      <c r="B7188">
        <v>2025</v>
      </c>
      <c r="C7188" t="s">
        <v>702</v>
      </c>
      <c r="D7188">
        <v>0.1376</v>
      </c>
      <c r="E7188">
        <v>0.1376</v>
      </c>
      <c r="F7188">
        <v>5.1999999999999998E-2</v>
      </c>
      <c r="G7188">
        <v>8.2600000000000007E-2</v>
      </c>
      <c r="H7188">
        <v>5.1999999999999998E-2</v>
      </c>
      <c r="I7188">
        <v>3.73E-2</v>
      </c>
      <c r="J7188">
        <v>0.1376</v>
      </c>
      <c r="K7188">
        <v>5.1999999999999998E-2</v>
      </c>
      <c r="L7188">
        <v>3.73E-2</v>
      </c>
    </row>
    <row r="7189" spans="1:12" x14ac:dyDescent="0.25">
      <c r="A7189" t="s">
        <v>711</v>
      </c>
      <c r="B7189">
        <v>2025</v>
      </c>
      <c r="C7189" t="s">
        <v>700</v>
      </c>
      <c r="D7189">
        <v>0.88600000000000001</v>
      </c>
      <c r="E7189">
        <v>0.7147</v>
      </c>
      <c r="F7189">
        <v>0.7177</v>
      </c>
      <c r="G7189">
        <v>0.68989999999999996</v>
      </c>
      <c r="H7189">
        <v>0.61219999999999997</v>
      </c>
      <c r="I7189">
        <v>0.5716</v>
      </c>
      <c r="J7189">
        <v>0.70389999999999997</v>
      </c>
      <c r="K7189">
        <v>0.50439999999999996</v>
      </c>
      <c r="L7189">
        <v>0.40350000000000003</v>
      </c>
    </row>
    <row r="7190" spans="1:12" x14ac:dyDescent="0.25">
      <c r="A7190" t="s">
        <v>711</v>
      </c>
      <c r="B7190">
        <v>2025</v>
      </c>
      <c r="C7190" t="s">
        <v>697</v>
      </c>
      <c r="D7190">
        <v>2.4496000000000002</v>
      </c>
      <c r="E7190">
        <v>2.2783000000000002</v>
      </c>
      <c r="F7190">
        <v>2.0804</v>
      </c>
      <c r="G7190">
        <v>1.9439</v>
      </c>
      <c r="H7190">
        <v>1.9749000000000001</v>
      </c>
      <c r="I7190">
        <v>1.6849000000000001</v>
      </c>
      <c r="J7190">
        <v>2.1981000000000002</v>
      </c>
      <c r="K7190">
        <v>1.8009999999999999</v>
      </c>
      <c r="L7190">
        <v>1.4625999999999999</v>
      </c>
    </row>
    <row r="7191" spans="1:12" x14ac:dyDescent="0.25">
      <c r="A7191" t="s">
        <v>712</v>
      </c>
      <c r="B7191">
        <v>2025</v>
      </c>
      <c r="C7191" t="s">
        <v>700</v>
      </c>
      <c r="D7191">
        <v>0.23780000000000001</v>
      </c>
      <c r="E7191">
        <v>0.1918</v>
      </c>
      <c r="F7191">
        <v>0.19259999999999999</v>
      </c>
      <c r="G7191">
        <v>0.1852</v>
      </c>
      <c r="H7191">
        <v>0.1643</v>
      </c>
      <c r="I7191">
        <v>0.15340000000000001</v>
      </c>
      <c r="J7191">
        <v>0.18890000000000001</v>
      </c>
      <c r="K7191">
        <v>0.13539999999999999</v>
      </c>
      <c r="L7191">
        <v>0.10829999999999999</v>
      </c>
    </row>
    <row r="7192" spans="1:12" x14ac:dyDescent="0.25">
      <c r="A7192" t="s">
        <v>712</v>
      </c>
      <c r="B7192">
        <v>2025</v>
      </c>
      <c r="C7192" t="s">
        <v>701</v>
      </c>
      <c r="D7192">
        <v>0.32240000000000002</v>
      </c>
      <c r="E7192">
        <v>0.32240000000000002</v>
      </c>
      <c r="F7192">
        <v>0.3216</v>
      </c>
      <c r="G7192">
        <v>0.26579999999999998</v>
      </c>
      <c r="H7192">
        <v>0.3216</v>
      </c>
      <c r="I7192">
        <v>0.26519999999999999</v>
      </c>
      <c r="J7192">
        <v>0.29720000000000002</v>
      </c>
      <c r="K7192">
        <v>0.29720000000000002</v>
      </c>
      <c r="L7192">
        <v>0.2452</v>
      </c>
    </row>
    <row r="7193" spans="1:12" x14ac:dyDescent="0.25">
      <c r="A7193" t="s">
        <v>712</v>
      </c>
      <c r="B7193">
        <v>2025</v>
      </c>
      <c r="C7193" t="s">
        <v>697</v>
      </c>
      <c r="D7193">
        <v>0.74199999999999999</v>
      </c>
      <c r="E7193">
        <v>0.69599999999999995</v>
      </c>
      <c r="F7193">
        <v>0.64049999999999996</v>
      </c>
      <c r="G7193">
        <v>0.5897</v>
      </c>
      <c r="H7193">
        <v>0.61209999999999998</v>
      </c>
      <c r="I7193">
        <v>0.51819999999999999</v>
      </c>
      <c r="J7193">
        <v>0.66779999999999995</v>
      </c>
      <c r="K7193">
        <v>0.55879999999999996</v>
      </c>
      <c r="L7193">
        <v>0.4531</v>
      </c>
    </row>
    <row r="7194" spans="1:12" x14ac:dyDescent="0.25">
      <c r="A7194" t="s">
        <v>712</v>
      </c>
      <c r="B7194">
        <v>2025</v>
      </c>
      <c r="C7194" t="s">
        <v>703</v>
      </c>
      <c r="D7194">
        <v>7.1000000000000004E-3</v>
      </c>
      <c r="E7194">
        <v>7.1000000000000004E-3</v>
      </c>
      <c r="F7194">
        <v>7.1000000000000004E-3</v>
      </c>
      <c r="G7194">
        <v>4.1999999999999997E-3</v>
      </c>
      <c r="H7194">
        <v>7.1000000000000004E-3</v>
      </c>
      <c r="I7194">
        <v>4.1999999999999997E-3</v>
      </c>
      <c r="J7194">
        <v>7.1000000000000004E-3</v>
      </c>
      <c r="K7194">
        <v>7.1000000000000004E-3</v>
      </c>
      <c r="L7194">
        <v>4.1999999999999997E-3</v>
      </c>
    </row>
    <row r="7195" spans="1:12" x14ac:dyDescent="0.25">
      <c r="A7195" t="s">
        <v>712</v>
      </c>
      <c r="B7195">
        <v>2025</v>
      </c>
      <c r="C7195" t="s">
        <v>698</v>
      </c>
      <c r="D7195">
        <v>0.1168</v>
      </c>
      <c r="E7195">
        <v>0.1168</v>
      </c>
      <c r="F7195">
        <v>9.5200000000000007E-2</v>
      </c>
      <c r="G7195">
        <v>9.2799999999999994E-2</v>
      </c>
      <c r="H7195">
        <v>9.5200000000000007E-2</v>
      </c>
      <c r="I7195">
        <v>7.5200000000000003E-2</v>
      </c>
      <c r="J7195">
        <v>0.1168</v>
      </c>
      <c r="K7195">
        <v>9.5200000000000007E-2</v>
      </c>
      <c r="L7195">
        <v>7.5200000000000003E-2</v>
      </c>
    </row>
    <row r="7196" spans="1:12" x14ac:dyDescent="0.25">
      <c r="A7196" t="s">
        <v>712</v>
      </c>
      <c r="B7196">
        <v>2025</v>
      </c>
      <c r="C7196" t="s">
        <v>702</v>
      </c>
      <c r="D7196">
        <v>3.6900000000000002E-2</v>
      </c>
      <c r="E7196">
        <v>3.6900000000000002E-2</v>
      </c>
      <c r="F7196">
        <v>1.3899999999999999E-2</v>
      </c>
      <c r="G7196">
        <v>2.2200000000000001E-2</v>
      </c>
      <c r="H7196">
        <v>1.3899999999999999E-2</v>
      </c>
      <c r="I7196">
        <v>0.01</v>
      </c>
      <c r="J7196">
        <v>3.6900000000000002E-2</v>
      </c>
      <c r="K7196">
        <v>1.3899999999999999E-2</v>
      </c>
      <c r="L7196">
        <v>0.01</v>
      </c>
    </row>
    <row r="7197" spans="1:12" x14ac:dyDescent="0.25">
      <c r="A7197" t="s">
        <v>712</v>
      </c>
      <c r="B7197">
        <v>2025</v>
      </c>
      <c r="C7197" t="s">
        <v>699</v>
      </c>
      <c r="D7197">
        <v>2.0899999999999998E-2</v>
      </c>
      <c r="E7197">
        <v>2.0899999999999998E-2</v>
      </c>
      <c r="F7197">
        <v>1.01E-2</v>
      </c>
      <c r="G7197">
        <v>1.9599999999999999E-2</v>
      </c>
      <c r="H7197">
        <v>1.01E-2</v>
      </c>
      <c r="I7197">
        <v>1.01E-2</v>
      </c>
      <c r="J7197">
        <v>2.0899999999999998E-2</v>
      </c>
      <c r="K7197">
        <v>1.01E-2</v>
      </c>
      <c r="L7197">
        <v>1.01E-2</v>
      </c>
    </row>
    <row r="7198" spans="1:12" x14ac:dyDescent="0.25">
      <c r="A7198" t="s">
        <v>713</v>
      </c>
      <c r="B7198">
        <v>2025</v>
      </c>
      <c r="C7198" t="s">
        <v>700</v>
      </c>
      <c r="D7198">
        <v>6.2201000000000004</v>
      </c>
      <c r="E7198">
        <v>5.0174000000000003</v>
      </c>
      <c r="F7198">
        <v>5.0387000000000004</v>
      </c>
      <c r="G7198">
        <v>4.8433000000000002</v>
      </c>
      <c r="H7198">
        <v>4.2979000000000003</v>
      </c>
      <c r="I7198">
        <v>4.0129999999999999</v>
      </c>
      <c r="J7198">
        <v>4.9414999999999996</v>
      </c>
      <c r="K7198">
        <v>3.5407999999999999</v>
      </c>
      <c r="L7198">
        <v>2.8329</v>
      </c>
    </row>
    <row r="7199" spans="1:12" x14ac:dyDescent="0.25">
      <c r="A7199" t="s">
        <v>713</v>
      </c>
      <c r="B7199">
        <v>2025</v>
      </c>
      <c r="C7199" t="s">
        <v>703</v>
      </c>
      <c r="D7199">
        <v>0.18479999999999999</v>
      </c>
      <c r="E7199">
        <v>0.18479999999999999</v>
      </c>
      <c r="F7199">
        <v>0.18479999999999999</v>
      </c>
      <c r="G7199">
        <v>0.1109</v>
      </c>
      <c r="H7199">
        <v>0.18479999999999999</v>
      </c>
      <c r="I7199">
        <v>0.1109</v>
      </c>
      <c r="J7199">
        <v>0.18479999999999999</v>
      </c>
      <c r="K7199">
        <v>0.18479999999999999</v>
      </c>
      <c r="L7199">
        <v>0.1109</v>
      </c>
    </row>
    <row r="7200" spans="1:12" x14ac:dyDescent="0.25">
      <c r="A7200" t="s">
        <v>713</v>
      </c>
      <c r="B7200">
        <v>2025</v>
      </c>
      <c r="C7200" t="s">
        <v>698</v>
      </c>
      <c r="D7200">
        <v>2.6884000000000001</v>
      </c>
      <c r="E7200">
        <v>2.6884000000000001</v>
      </c>
      <c r="F7200">
        <v>2.2299000000000002</v>
      </c>
      <c r="G7200">
        <v>2.1292</v>
      </c>
      <c r="H7200">
        <v>2.2299000000000002</v>
      </c>
      <c r="I7200">
        <v>1.7566999999999999</v>
      </c>
      <c r="J7200">
        <v>2.6884000000000001</v>
      </c>
      <c r="K7200">
        <v>2.2299000000000002</v>
      </c>
      <c r="L7200">
        <v>1.7566999999999999</v>
      </c>
    </row>
    <row r="7201" spans="1:12" x14ac:dyDescent="0.25">
      <c r="A7201" t="s">
        <v>713</v>
      </c>
      <c r="B7201">
        <v>2025</v>
      </c>
      <c r="C7201" t="s">
        <v>701</v>
      </c>
      <c r="D7201">
        <v>8.0536999999999992</v>
      </c>
      <c r="E7201">
        <v>8.0536999999999992</v>
      </c>
      <c r="F7201">
        <v>8.0305999999999997</v>
      </c>
      <c r="G7201">
        <v>6.633</v>
      </c>
      <c r="H7201">
        <v>8.0305999999999997</v>
      </c>
      <c r="I7201">
        <v>6.6188000000000002</v>
      </c>
      <c r="J7201">
        <v>7.4198000000000004</v>
      </c>
      <c r="K7201">
        <v>7.4198000000000004</v>
      </c>
      <c r="L7201">
        <v>6.1184000000000003</v>
      </c>
    </row>
    <row r="7202" spans="1:12" x14ac:dyDescent="0.25">
      <c r="A7202" t="s">
        <v>713</v>
      </c>
      <c r="B7202">
        <v>2025</v>
      </c>
      <c r="C7202" t="s">
        <v>702</v>
      </c>
      <c r="D7202">
        <v>0.96619999999999995</v>
      </c>
      <c r="E7202">
        <v>0.96619999999999995</v>
      </c>
      <c r="F7202">
        <v>0.36480000000000001</v>
      </c>
      <c r="G7202">
        <v>0.57969999999999999</v>
      </c>
      <c r="H7202">
        <v>0.36480000000000001</v>
      </c>
      <c r="I7202">
        <v>0.26169999999999999</v>
      </c>
      <c r="J7202">
        <v>0.96619999999999995</v>
      </c>
      <c r="K7202">
        <v>0.36480000000000001</v>
      </c>
      <c r="L7202">
        <v>0.26169999999999999</v>
      </c>
    </row>
    <row r="7203" spans="1:12" x14ac:dyDescent="0.25">
      <c r="A7203" t="s">
        <v>713</v>
      </c>
      <c r="B7203">
        <v>2025</v>
      </c>
      <c r="C7203" t="s">
        <v>697</v>
      </c>
      <c r="D7203">
        <v>18.660699999999999</v>
      </c>
      <c r="E7203">
        <v>17.457999999999998</v>
      </c>
      <c r="F7203">
        <v>16.111799999999999</v>
      </c>
      <c r="G7203">
        <v>14.808</v>
      </c>
      <c r="H7203">
        <v>15.371</v>
      </c>
      <c r="I7203">
        <v>13.023899999999999</v>
      </c>
      <c r="J7203">
        <v>16.748200000000001</v>
      </c>
      <c r="K7203">
        <v>14.003</v>
      </c>
      <c r="L7203">
        <v>11.3436</v>
      </c>
    </row>
    <row r="7204" spans="1:12" x14ac:dyDescent="0.25">
      <c r="A7204" t="s">
        <v>713</v>
      </c>
      <c r="B7204">
        <v>2025</v>
      </c>
      <c r="C7204" t="s">
        <v>699</v>
      </c>
      <c r="D7204">
        <v>0.54759999999999998</v>
      </c>
      <c r="E7204">
        <v>0.54759999999999998</v>
      </c>
      <c r="F7204">
        <v>0.26290000000000002</v>
      </c>
      <c r="G7204">
        <v>0.51200000000000001</v>
      </c>
      <c r="H7204">
        <v>0.26290000000000002</v>
      </c>
      <c r="I7204">
        <v>0.26290000000000002</v>
      </c>
      <c r="J7204">
        <v>0.54759999999999998</v>
      </c>
      <c r="K7204">
        <v>0.26290000000000002</v>
      </c>
      <c r="L7204">
        <v>0.26290000000000002</v>
      </c>
    </row>
    <row r="7205" spans="1:12" x14ac:dyDescent="0.25">
      <c r="A7205" t="s">
        <v>714</v>
      </c>
      <c r="B7205">
        <v>2025</v>
      </c>
      <c r="C7205" t="s">
        <v>699</v>
      </c>
      <c r="D7205">
        <v>0.2417</v>
      </c>
      <c r="E7205">
        <v>0.2417</v>
      </c>
      <c r="F7205">
        <v>0.11609999999999999</v>
      </c>
      <c r="G7205">
        <v>0.22600000000000001</v>
      </c>
      <c r="H7205">
        <v>0.11609999999999999</v>
      </c>
      <c r="I7205">
        <v>0.11609999999999999</v>
      </c>
      <c r="J7205">
        <v>0.2417</v>
      </c>
      <c r="K7205">
        <v>0.11609999999999999</v>
      </c>
      <c r="L7205">
        <v>0.11609999999999999</v>
      </c>
    </row>
    <row r="7206" spans="1:12" x14ac:dyDescent="0.25">
      <c r="A7206" t="s">
        <v>714</v>
      </c>
      <c r="B7206">
        <v>2025</v>
      </c>
      <c r="C7206" t="s">
        <v>697</v>
      </c>
      <c r="D7206">
        <v>8.3254999999999999</v>
      </c>
      <c r="E7206">
        <v>7.7946</v>
      </c>
      <c r="F7206">
        <v>7.1474000000000002</v>
      </c>
      <c r="G7206">
        <v>6.6059999999999999</v>
      </c>
      <c r="H7206">
        <v>6.8204000000000002</v>
      </c>
      <c r="I7206">
        <v>5.7754000000000003</v>
      </c>
      <c r="J7206">
        <v>7.4880000000000004</v>
      </c>
      <c r="K7206">
        <v>6.2233000000000001</v>
      </c>
      <c r="L7206">
        <v>5.0392999999999999</v>
      </c>
    </row>
    <row r="7207" spans="1:12" x14ac:dyDescent="0.25">
      <c r="A7207" t="s">
        <v>714</v>
      </c>
      <c r="B7207">
        <v>2025</v>
      </c>
      <c r="C7207" t="s">
        <v>701</v>
      </c>
      <c r="D7207">
        <v>3.4611999999999998</v>
      </c>
      <c r="E7207">
        <v>3.4611999999999998</v>
      </c>
      <c r="F7207">
        <v>3.4510000000000001</v>
      </c>
      <c r="G7207">
        <v>2.8492999999999999</v>
      </c>
      <c r="H7207">
        <v>3.4510000000000001</v>
      </c>
      <c r="I7207">
        <v>2.8431000000000002</v>
      </c>
      <c r="J7207">
        <v>3.1882000000000001</v>
      </c>
      <c r="K7207">
        <v>3.1882000000000001</v>
      </c>
      <c r="L7207">
        <v>2.6278000000000001</v>
      </c>
    </row>
    <row r="7208" spans="1:12" x14ac:dyDescent="0.25">
      <c r="A7208" t="s">
        <v>714</v>
      </c>
      <c r="B7208">
        <v>2025</v>
      </c>
      <c r="C7208" t="s">
        <v>703</v>
      </c>
      <c r="D7208">
        <v>8.1600000000000006E-2</v>
      </c>
      <c r="E7208">
        <v>8.1600000000000006E-2</v>
      </c>
      <c r="F7208">
        <v>8.1600000000000006E-2</v>
      </c>
      <c r="G7208">
        <v>4.8899999999999999E-2</v>
      </c>
      <c r="H7208">
        <v>8.1600000000000006E-2</v>
      </c>
      <c r="I7208">
        <v>4.8899999999999999E-2</v>
      </c>
      <c r="J7208">
        <v>8.1600000000000006E-2</v>
      </c>
      <c r="K7208">
        <v>8.1600000000000006E-2</v>
      </c>
      <c r="L7208">
        <v>4.8899999999999999E-2</v>
      </c>
    </row>
    <row r="7209" spans="1:12" x14ac:dyDescent="0.25">
      <c r="A7209" t="s">
        <v>714</v>
      </c>
      <c r="B7209">
        <v>2025</v>
      </c>
      <c r="C7209" t="s">
        <v>700</v>
      </c>
      <c r="D7209">
        <v>2.7458</v>
      </c>
      <c r="E7209">
        <v>2.2149000000000001</v>
      </c>
      <c r="F7209">
        <v>2.2242000000000002</v>
      </c>
      <c r="G7209">
        <v>2.1379999999999999</v>
      </c>
      <c r="H7209">
        <v>1.8972</v>
      </c>
      <c r="I7209">
        <v>1.7715000000000001</v>
      </c>
      <c r="J7209">
        <v>2.1812999999999998</v>
      </c>
      <c r="K7209">
        <v>1.5629999999999999</v>
      </c>
      <c r="L7209">
        <v>1.2505999999999999</v>
      </c>
    </row>
    <row r="7210" spans="1:12" x14ac:dyDescent="0.25">
      <c r="A7210" t="s">
        <v>714</v>
      </c>
      <c r="B7210">
        <v>2025</v>
      </c>
      <c r="C7210" t="s">
        <v>698</v>
      </c>
      <c r="D7210">
        <v>1.3688</v>
      </c>
      <c r="E7210">
        <v>1.3688</v>
      </c>
      <c r="F7210">
        <v>1.1134999999999999</v>
      </c>
      <c r="G7210">
        <v>1.0878000000000001</v>
      </c>
      <c r="H7210">
        <v>1.1134999999999999</v>
      </c>
      <c r="I7210">
        <v>0.88029999999999997</v>
      </c>
      <c r="J7210">
        <v>1.3688</v>
      </c>
      <c r="K7210">
        <v>1.1134999999999999</v>
      </c>
      <c r="L7210">
        <v>0.88029999999999997</v>
      </c>
    </row>
    <row r="7211" spans="1:12" x14ac:dyDescent="0.25">
      <c r="A7211" t="s">
        <v>714</v>
      </c>
      <c r="B7211">
        <v>2025</v>
      </c>
      <c r="C7211" t="s">
        <v>702</v>
      </c>
      <c r="D7211">
        <v>0.42649999999999999</v>
      </c>
      <c r="E7211">
        <v>0.42649999999999999</v>
      </c>
      <c r="F7211">
        <v>0.161</v>
      </c>
      <c r="G7211">
        <v>0.25590000000000002</v>
      </c>
      <c r="H7211">
        <v>0.161</v>
      </c>
      <c r="I7211">
        <v>0.11550000000000001</v>
      </c>
      <c r="J7211">
        <v>0.42649999999999999</v>
      </c>
      <c r="K7211">
        <v>0.161</v>
      </c>
      <c r="L7211">
        <v>0.11550000000000001</v>
      </c>
    </row>
    <row r="7212" spans="1:12" x14ac:dyDescent="0.25">
      <c r="A7212" t="s">
        <v>715</v>
      </c>
      <c r="B7212">
        <v>2025</v>
      </c>
      <c r="C7212" t="s">
        <v>701</v>
      </c>
      <c r="D7212">
        <v>0.38750000000000001</v>
      </c>
      <c r="E7212">
        <v>0.38750000000000001</v>
      </c>
      <c r="F7212">
        <v>0.38619999999999999</v>
      </c>
      <c r="G7212">
        <v>0.31869999999999998</v>
      </c>
      <c r="H7212">
        <v>0.38619999999999999</v>
      </c>
      <c r="I7212">
        <v>0.31790000000000002</v>
      </c>
      <c r="J7212">
        <v>0.35670000000000002</v>
      </c>
      <c r="K7212">
        <v>0.35670000000000002</v>
      </c>
      <c r="L7212">
        <v>0.29380000000000001</v>
      </c>
    </row>
    <row r="7213" spans="1:12" x14ac:dyDescent="0.25">
      <c r="A7213" t="s">
        <v>715</v>
      </c>
      <c r="B7213">
        <v>2025</v>
      </c>
      <c r="C7213" t="s">
        <v>697</v>
      </c>
      <c r="D7213">
        <v>0.97170000000000001</v>
      </c>
      <c r="E7213">
        <v>0.90500000000000003</v>
      </c>
      <c r="F7213">
        <v>0.83160000000000001</v>
      </c>
      <c r="G7213">
        <v>0.76880000000000004</v>
      </c>
      <c r="H7213">
        <v>0.79049999999999998</v>
      </c>
      <c r="I7213">
        <v>0.67090000000000005</v>
      </c>
      <c r="J7213">
        <v>0.87</v>
      </c>
      <c r="K7213">
        <v>0.71889999999999998</v>
      </c>
      <c r="L7213">
        <v>0.58120000000000005</v>
      </c>
    </row>
    <row r="7214" spans="1:12" x14ac:dyDescent="0.25">
      <c r="A7214" t="s">
        <v>715</v>
      </c>
      <c r="B7214">
        <v>2025</v>
      </c>
      <c r="C7214" t="s">
        <v>699</v>
      </c>
      <c r="D7214">
        <v>3.04E-2</v>
      </c>
      <c r="E7214">
        <v>3.04E-2</v>
      </c>
      <c r="F7214">
        <v>1.46E-2</v>
      </c>
      <c r="G7214">
        <v>2.8400000000000002E-2</v>
      </c>
      <c r="H7214">
        <v>1.46E-2</v>
      </c>
      <c r="I7214">
        <v>1.46E-2</v>
      </c>
      <c r="J7214">
        <v>3.04E-2</v>
      </c>
      <c r="K7214">
        <v>1.46E-2</v>
      </c>
      <c r="L7214">
        <v>1.46E-2</v>
      </c>
    </row>
    <row r="7215" spans="1:12" x14ac:dyDescent="0.25">
      <c r="A7215" t="s">
        <v>715</v>
      </c>
      <c r="B7215">
        <v>2025</v>
      </c>
      <c r="C7215" t="s">
        <v>702</v>
      </c>
      <c r="D7215">
        <v>5.3600000000000002E-2</v>
      </c>
      <c r="E7215">
        <v>5.3600000000000002E-2</v>
      </c>
      <c r="F7215">
        <v>2.0299999999999999E-2</v>
      </c>
      <c r="G7215">
        <v>3.2199999999999999E-2</v>
      </c>
      <c r="H7215">
        <v>2.0299999999999999E-2</v>
      </c>
      <c r="I7215">
        <v>1.4500000000000001E-2</v>
      </c>
      <c r="J7215">
        <v>5.3600000000000002E-2</v>
      </c>
      <c r="K7215">
        <v>2.0299999999999999E-2</v>
      </c>
      <c r="L7215">
        <v>1.4500000000000001E-2</v>
      </c>
    </row>
    <row r="7216" spans="1:12" x14ac:dyDescent="0.25">
      <c r="A7216" t="s">
        <v>715</v>
      </c>
      <c r="B7216">
        <v>2025</v>
      </c>
      <c r="C7216" t="s">
        <v>700</v>
      </c>
      <c r="D7216">
        <v>0.34539999999999998</v>
      </c>
      <c r="E7216">
        <v>0.27860000000000001</v>
      </c>
      <c r="F7216">
        <v>0.27979999999999999</v>
      </c>
      <c r="G7216">
        <v>0.26889999999999997</v>
      </c>
      <c r="H7216">
        <v>0.23860000000000001</v>
      </c>
      <c r="I7216">
        <v>0.2228</v>
      </c>
      <c r="J7216">
        <v>0.27439999999999998</v>
      </c>
      <c r="K7216">
        <v>0.1966</v>
      </c>
      <c r="L7216">
        <v>0.1573</v>
      </c>
    </row>
    <row r="7217" spans="1:12" x14ac:dyDescent="0.25">
      <c r="A7217" t="s">
        <v>715</v>
      </c>
      <c r="B7217">
        <v>2025</v>
      </c>
      <c r="C7217" t="s">
        <v>698</v>
      </c>
      <c r="D7217">
        <v>0.14460000000000001</v>
      </c>
      <c r="E7217">
        <v>0.14460000000000001</v>
      </c>
      <c r="F7217">
        <v>0.1205</v>
      </c>
      <c r="G7217">
        <v>0.1144</v>
      </c>
      <c r="H7217">
        <v>0.1205</v>
      </c>
      <c r="I7217">
        <v>9.4799999999999995E-2</v>
      </c>
      <c r="J7217">
        <v>0.14460000000000001</v>
      </c>
      <c r="K7217">
        <v>0.1205</v>
      </c>
      <c r="L7217">
        <v>9.4799999999999995E-2</v>
      </c>
    </row>
    <row r="7218" spans="1:12" x14ac:dyDescent="0.25">
      <c r="A7218" t="s">
        <v>715</v>
      </c>
      <c r="B7218">
        <v>2025</v>
      </c>
      <c r="C7218" t="s">
        <v>703</v>
      </c>
      <c r="D7218">
        <v>1.03E-2</v>
      </c>
      <c r="E7218">
        <v>1.03E-2</v>
      </c>
      <c r="F7218">
        <v>1.03E-2</v>
      </c>
      <c r="G7218">
        <v>6.1999999999999998E-3</v>
      </c>
      <c r="H7218">
        <v>1.03E-2</v>
      </c>
      <c r="I7218">
        <v>6.1999999999999998E-3</v>
      </c>
      <c r="J7218">
        <v>1.03E-2</v>
      </c>
      <c r="K7218">
        <v>1.03E-2</v>
      </c>
      <c r="L7218">
        <v>6.1999999999999998E-3</v>
      </c>
    </row>
    <row r="7219" spans="1:12" x14ac:dyDescent="0.25">
      <c r="A7219" t="s">
        <v>716</v>
      </c>
      <c r="B7219">
        <v>2025</v>
      </c>
      <c r="C7219" t="s">
        <v>700</v>
      </c>
      <c r="D7219">
        <v>0.44469999999999998</v>
      </c>
      <c r="E7219">
        <v>0.35870000000000002</v>
      </c>
      <c r="F7219">
        <v>0.36020000000000002</v>
      </c>
      <c r="G7219">
        <v>0.3463</v>
      </c>
      <c r="H7219">
        <v>0.30730000000000002</v>
      </c>
      <c r="I7219">
        <v>0.28689999999999999</v>
      </c>
      <c r="J7219">
        <v>0.3533</v>
      </c>
      <c r="K7219">
        <v>0.25309999999999999</v>
      </c>
      <c r="L7219">
        <v>0.20250000000000001</v>
      </c>
    </row>
    <row r="7220" spans="1:12" x14ac:dyDescent="0.25">
      <c r="A7220" t="s">
        <v>716</v>
      </c>
      <c r="B7220">
        <v>2025</v>
      </c>
      <c r="C7220" t="s">
        <v>699</v>
      </c>
      <c r="D7220">
        <v>3.9199999999999999E-2</v>
      </c>
      <c r="E7220">
        <v>3.9199999999999999E-2</v>
      </c>
      <c r="F7220">
        <v>1.8800000000000001E-2</v>
      </c>
      <c r="G7220">
        <v>3.6600000000000001E-2</v>
      </c>
      <c r="H7220">
        <v>1.8800000000000001E-2</v>
      </c>
      <c r="I7220">
        <v>1.8800000000000001E-2</v>
      </c>
      <c r="J7220">
        <v>3.9199999999999999E-2</v>
      </c>
      <c r="K7220">
        <v>1.8800000000000001E-2</v>
      </c>
      <c r="L7220">
        <v>1.8800000000000001E-2</v>
      </c>
    </row>
    <row r="7221" spans="1:12" x14ac:dyDescent="0.25">
      <c r="A7221" t="s">
        <v>716</v>
      </c>
      <c r="B7221">
        <v>2025</v>
      </c>
      <c r="C7221" t="s">
        <v>698</v>
      </c>
      <c r="D7221">
        <v>0.20419999999999999</v>
      </c>
      <c r="E7221">
        <v>0.20419999999999999</v>
      </c>
      <c r="F7221">
        <v>0.16789999999999999</v>
      </c>
      <c r="G7221">
        <v>0.16200000000000001</v>
      </c>
      <c r="H7221">
        <v>0.16789999999999999</v>
      </c>
      <c r="I7221">
        <v>0.13250000000000001</v>
      </c>
      <c r="J7221">
        <v>0.20419999999999999</v>
      </c>
      <c r="K7221">
        <v>0.16789999999999999</v>
      </c>
      <c r="L7221">
        <v>0.13250000000000001</v>
      </c>
    </row>
    <row r="7222" spans="1:12" x14ac:dyDescent="0.25">
      <c r="A7222" t="s">
        <v>716</v>
      </c>
      <c r="B7222">
        <v>2025</v>
      </c>
      <c r="C7222" t="s">
        <v>703</v>
      </c>
      <c r="D7222">
        <v>1.32E-2</v>
      </c>
      <c r="E7222">
        <v>1.32E-2</v>
      </c>
      <c r="F7222">
        <v>1.32E-2</v>
      </c>
      <c r="G7222">
        <v>7.9000000000000008E-3</v>
      </c>
      <c r="H7222">
        <v>1.32E-2</v>
      </c>
      <c r="I7222">
        <v>7.9000000000000008E-3</v>
      </c>
      <c r="J7222">
        <v>1.32E-2</v>
      </c>
      <c r="K7222">
        <v>1.32E-2</v>
      </c>
      <c r="L7222">
        <v>7.9000000000000008E-3</v>
      </c>
    </row>
    <row r="7223" spans="1:12" x14ac:dyDescent="0.25">
      <c r="A7223" t="s">
        <v>716</v>
      </c>
      <c r="B7223">
        <v>2025</v>
      </c>
      <c r="C7223" t="s">
        <v>697</v>
      </c>
      <c r="D7223">
        <v>1.2999000000000001</v>
      </c>
      <c r="E7223">
        <v>1.2139</v>
      </c>
      <c r="F7223">
        <v>1.1142000000000001</v>
      </c>
      <c r="G7223">
        <v>1.0303</v>
      </c>
      <c r="H7223">
        <v>1.0611999999999999</v>
      </c>
      <c r="I7223">
        <v>0.89990000000000003</v>
      </c>
      <c r="J7223">
        <v>1.1667000000000001</v>
      </c>
      <c r="K7223">
        <v>0.96689999999999998</v>
      </c>
      <c r="L7223">
        <v>0.78269999999999995</v>
      </c>
    </row>
    <row r="7224" spans="1:12" x14ac:dyDescent="0.25">
      <c r="A7224" t="s">
        <v>716</v>
      </c>
      <c r="B7224">
        <v>2025</v>
      </c>
      <c r="C7224" t="s">
        <v>701</v>
      </c>
      <c r="D7224">
        <v>0.52959999999999996</v>
      </c>
      <c r="E7224">
        <v>0.52959999999999996</v>
      </c>
      <c r="F7224">
        <v>0.52790000000000004</v>
      </c>
      <c r="G7224">
        <v>0.43609999999999999</v>
      </c>
      <c r="H7224">
        <v>0.52790000000000004</v>
      </c>
      <c r="I7224">
        <v>0.43509999999999999</v>
      </c>
      <c r="J7224">
        <v>0.48780000000000001</v>
      </c>
      <c r="K7224">
        <v>0.48780000000000001</v>
      </c>
      <c r="L7224">
        <v>0.4022</v>
      </c>
    </row>
    <row r="7225" spans="1:12" x14ac:dyDescent="0.25">
      <c r="A7225" t="s">
        <v>716</v>
      </c>
      <c r="B7225">
        <v>2025</v>
      </c>
      <c r="C7225" t="s">
        <v>702</v>
      </c>
      <c r="D7225">
        <v>6.9099999999999995E-2</v>
      </c>
      <c r="E7225">
        <v>6.9099999999999995E-2</v>
      </c>
      <c r="F7225">
        <v>2.6100000000000002E-2</v>
      </c>
      <c r="G7225">
        <v>4.1399999999999999E-2</v>
      </c>
      <c r="H7225">
        <v>2.6100000000000002E-2</v>
      </c>
      <c r="I7225">
        <v>1.8700000000000001E-2</v>
      </c>
      <c r="J7225">
        <v>6.9099999999999995E-2</v>
      </c>
      <c r="K7225">
        <v>2.6100000000000002E-2</v>
      </c>
      <c r="L7225">
        <v>1.8700000000000001E-2</v>
      </c>
    </row>
    <row r="7226" spans="1:12" x14ac:dyDescent="0.25">
      <c r="A7226" t="s">
        <v>717</v>
      </c>
      <c r="B7226">
        <v>2025</v>
      </c>
      <c r="C7226" t="s">
        <v>700</v>
      </c>
      <c r="D7226">
        <v>3.2023000000000001</v>
      </c>
      <c r="E7226">
        <v>2.5831</v>
      </c>
      <c r="F7226">
        <v>2.5939999999999999</v>
      </c>
      <c r="G7226">
        <v>2.4935</v>
      </c>
      <c r="H7226">
        <v>2.2126999999999999</v>
      </c>
      <c r="I7226">
        <v>2.0659999999999998</v>
      </c>
      <c r="J7226">
        <v>2.544</v>
      </c>
      <c r="K7226">
        <v>1.8229</v>
      </c>
      <c r="L7226">
        <v>1.4584999999999999</v>
      </c>
    </row>
    <row r="7227" spans="1:12" x14ac:dyDescent="0.25">
      <c r="A7227" t="s">
        <v>717</v>
      </c>
      <c r="B7227">
        <v>2025</v>
      </c>
      <c r="C7227" t="s">
        <v>699</v>
      </c>
      <c r="D7227">
        <v>0.28189999999999998</v>
      </c>
      <c r="E7227">
        <v>0.28189999999999998</v>
      </c>
      <c r="F7227">
        <v>0.13539999999999999</v>
      </c>
      <c r="G7227">
        <v>0.2636</v>
      </c>
      <c r="H7227">
        <v>0.13539999999999999</v>
      </c>
      <c r="I7227">
        <v>0.13539999999999999</v>
      </c>
      <c r="J7227">
        <v>0.28189999999999998</v>
      </c>
      <c r="K7227">
        <v>0.13539999999999999</v>
      </c>
      <c r="L7227">
        <v>0.13539999999999999</v>
      </c>
    </row>
    <row r="7228" spans="1:12" x14ac:dyDescent="0.25">
      <c r="A7228" t="s">
        <v>717</v>
      </c>
      <c r="B7228">
        <v>2025</v>
      </c>
      <c r="C7228" t="s">
        <v>697</v>
      </c>
      <c r="D7228">
        <v>9.4602000000000004</v>
      </c>
      <c r="E7228">
        <v>8.8409999999999993</v>
      </c>
      <c r="F7228">
        <v>8.1361000000000008</v>
      </c>
      <c r="G7228">
        <v>7.4920999999999998</v>
      </c>
      <c r="H7228">
        <v>7.7548000000000004</v>
      </c>
      <c r="I7228">
        <v>6.5640999999999998</v>
      </c>
      <c r="J7228">
        <v>8.4847000000000001</v>
      </c>
      <c r="K7228">
        <v>7.0595999999999997</v>
      </c>
      <c r="L7228">
        <v>5.7068000000000003</v>
      </c>
    </row>
    <row r="7229" spans="1:12" x14ac:dyDescent="0.25">
      <c r="A7229" t="s">
        <v>717</v>
      </c>
      <c r="B7229">
        <v>2025</v>
      </c>
      <c r="C7229" t="s">
        <v>702</v>
      </c>
      <c r="D7229">
        <v>0.49740000000000001</v>
      </c>
      <c r="E7229">
        <v>0.49740000000000001</v>
      </c>
      <c r="F7229">
        <v>0.18779999999999999</v>
      </c>
      <c r="G7229">
        <v>0.2984</v>
      </c>
      <c r="H7229">
        <v>0.18779999999999999</v>
      </c>
      <c r="I7229">
        <v>0.13469999999999999</v>
      </c>
      <c r="J7229">
        <v>0.49740000000000001</v>
      </c>
      <c r="K7229">
        <v>0.18779999999999999</v>
      </c>
      <c r="L7229">
        <v>0.13469999999999999</v>
      </c>
    </row>
    <row r="7230" spans="1:12" x14ac:dyDescent="0.25">
      <c r="A7230" t="s">
        <v>717</v>
      </c>
      <c r="B7230">
        <v>2025</v>
      </c>
      <c r="C7230" t="s">
        <v>698</v>
      </c>
      <c r="D7230">
        <v>1.4246000000000001</v>
      </c>
      <c r="E7230">
        <v>1.4246000000000001</v>
      </c>
      <c r="F7230">
        <v>1.1768000000000001</v>
      </c>
      <c r="G7230">
        <v>1.1291</v>
      </c>
      <c r="H7230">
        <v>1.1768000000000001</v>
      </c>
      <c r="I7230">
        <v>0.92779999999999996</v>
      </c>
      <c r="J7230">
        <v>1.4246000000000001</v>
      </c>
      <c r="K7230">
        <v>1.1768000000000001</v>
      </c>
      <c r="L7230">
        <v>0.92779999999999996</v>
      </c>
    </row>
    <row r="7231" spans="1:12" x14ac:dyDescent="0.25">
      <c r="A7231" t="s">
        <v>717</v>
      </c>
      <c r="B7231">
        <v>2025</v>
      </c>
      <c r="C7231" t="s">
        <v>703</v>
      </c>
      <c r="D7231">
        <v>9.5100000000000004E-2</v>
      </c>
      <c r="E7231">
        <v>9.5100000000000004E-2</v>
      </c>
      <c r="F7231">
        <v>9.5100000000000004E-2</v>
      </c>
      <c r="G7231">
        <v>5.7099999999999998E-2</v>
      </c>
      <c r="H7231">
        <v>9.5100000000000004E-2</v>
      </c>
      <c r="I7231">
        <v>5.7099999999999998E-2</v>
      </c>
      <c r="J7231">
        <v>9.5100000000000004E-2</v>
      </c>
      <c r="K7231">
        <v>9.5100000000000004E-2</v>
      </c>
      <c r="L7231">
        <v>5.7099999999999998E-2</v>
      </c>
    </row>
    <row r="7232" spans="1:12" x14ac:dyDescent="0.25">
      <c r="A7232" t="s">
        <v>717</v>
      </c>
      <c r="B7232">
        <v>2025</v>
      </c>
      <c r="C7232" t="s">
        <v>701</v>
      </c>
      <c r="D7232">
        <v>3.9588000000000001</v>
      </c>
      <c r="E7232">
        <v>3.9588000000000001</v>
      </c>
      <c r="F7232">
        <v>3.9470000000000001</v>
      </c>
      <c r="G7232">
        <v>3.2504</v>
      </c>
      <c r="H7232">
        <v>3.9470000000000001</v>
      </c>
      <c r="I7232">
        <v>3.2431000000000001</v>
      </c>
      <c r="J7232">
        <v>3.6415999999999999</v>
      </c>
      <c r="K7232">
        <v>3.6415999999999999</v>
      </c>
      <c r="L7232">
        <v>2.9933999999999998</v>
      </c>
    </row>
    <row r="7233" spans="1:12" x14ac:dyDescent="0.25">
      <c r="A7233" t="s">
        <v>718</v>
      </c>
      <c r="B7233">
        <v>2025</v>
      </c>
      <c r="C7233" t="s">
        <v>699</v>
      </c>
      <c r="D7233">
        <v>0.14199999999999999</v>
      </c>
      <c r="E7233">
        <v>0.14199999999999999</v>
      </c>
      <c r="F7233">
        <v>6.8199999999999997E-2</v>
      </c>
      <c r="G7233">
        <v>0.1328</v>
      </c>
      <c r="H7233">
        <v>6.8199999999999997E-2</v>
      </c>
      <c r="I7233">
        <v>6.8199999999999997E-2</v>
      </c>
      <c r="J7233">
        <v>0.14199999999999999</v>
      </c>
      <c r="K7233">
        <v>6.8199999999999997E-2</v>
      </c>
      <c r="L7233">
        <v>6.8199999999999997E-2</v>
      </c>
    </row>
    <row r="7234" spans="1:12" x14ac:dyDescent="0.25">
      <c r="A7234" t="s">
        <v>718</v>
      </c>
      <c r="B7234">
        <v>2025</v>
      </c>
      <c r="C7234" t="s">
        <v>697</v>
      </c>
      <c r="D7234">
        <v>5.0548000000000002</v>
      </c>
      <c r="E7234">
        <v>4.7427999999999999</v>
      </c>
      <c r="F7234">
        <v>4.3311000000000002</v>
      </c>
      <c r="G7234">
        <v>4.0110999999999999</v>
      </c>
      <c r="H7234">
        <v>4.1390000000000002</v>
      </c>
      <c r="I7234">
        <v>3.4975999999999998</v>
      </c>
      <c r="J7234">
        <v>4.5563000000000002</v>
      </c>
      <c r="K7234">
        <v>3.7818000000000001</v>
      </c>
      <c r="L7234">
        <v>3.0598999999999998</v>
      </c>
    </row>
    <row r="7235" spans="1:12" x14ac:dyDescent="0.25">
      <c r="A7235" t="s">
        <v>718</v>
      </c>
      <c r="B7235">
        <v>2025</v>
      </c>
      <c r="C7235" t="s">
        <v>702</v>
      </c>
      <c r="D7235">
        <v>0.25059999999999999</v>
      </c>
      <c r="E7235">
        <v>0.25059999999999999</v>
      </c>
      <c r="F7235">
        <v>9.4600000000000004E-2</v>
      </c>
      <c r="G7235">
        <v>0.15040000000000001</v>
      </c>
      <c r="H7235">
        <v>9.4600000000000004E-2</v>
      </c>
      <c r="I7235">
        <v>6.7900000000000002E-2</v>
      </c>
      <c r="J7235">
        <v>0.25059999999999999</v>
      </c>
      <c r="K7235">
        <v>9.4600000000000004E-2</v>
      </c>
      <c r="L7235">
        <v>6.7900000000000002E-2</v>
      </c>
    </row>
    <row r="7236" spans="1:12" x14ac:dyDescent="0.25">
      <c r="A7236" t="s">
        <v>718</v>
      </c>
      <c r="B7236">
        <v>2025</v>
      </c>
      <c r="C7236" t="s">
        <v>698</v>
      </c>
      <c r="D7236">
        <v>0.91220000000000001</v>
      </c>
      <c r="E7236">
        <v>0.91220000000000001</v>
      </c>
      <c r="F7236">
        <v>0.73080000000000001</v>
      </c>
      <c r="G7236">
        <v>0.7268</v>
      </c>
      <c r="H7236">
        <v>0.73080000000000001</v>
      </c>
      <c r="I7236">
        <v>0.57950000000000002</v>
      </c>
      <c r="J7236">
        <v>0.91220000000000001</v>
      </c>
      <c r="K7236">
        <v>0.73080000000000001</v>
      </c>
      <c r="L7236">
        <v>0.57950000000000002</v>
      </c>
    </row>
    <row r="7237" spans="1:12" x14ac:dyDescent="0.25">
      <c r="A7237" t="s">
        <v>718</v>
      </c>
      <c r="B7237">
        <v>2025</v>
      </c>
      <c r="C7237" t="s">
        <v>700</v>
      </c>
      <c r="D7237">
        <v>1.6133999999999999</v>
      </c>
      <c r="E7237">
        <v>1.3015000000000001</v>
      </c>
      <c r="F7237">
        <v>1.3069999999999999</v>
      </c>
      <c r="G7237">
        <v>1.2563</v>
      </c>
      <c r="H7237">
        <v>1.1148</v>
      </c>
      <c r="I7237">
        <v>1.0408999999999999</v>
      </c>
      <c r="J7237">
        <v>1.2818000000000001</v>
      </c>
      <c r="K7237">
        <v>0.91839999999999999</v>
      </c>
      <c r="L7237">
        <v>0.73480000000000001</v>
      </c>
    </row>
    <row r="7238" spans="1:12" x14ac:dyDescent="0.25">
      <c r="A7238" t="s">
        <v>718</v>
      </c>
      <c r="B7238">
        <v>2025</v>
      </c>
      <c r="C7238" t="s">
        <v>701</v>
      </c>
      <c r="D7238">
        <v>2.0886</v>
      </c>
      <c r="E7238">
        <v>2.0886</v>
      </c>
      <c r="F7238">
        <v>2.0825999999999998</v>
      </c>
      <c r="G7238">
        <v>1.7161</v>
      </c>
      <c r="H7238">
        <v>2.0825999999999998</v>
      </c>
      <c r="I7238">
        <v>1.7123999999999999</v>
      </c>
      <c r="J7238">
        <v>1.9218</v>
      </c>
      <c r="K7238">
        <v>1.9218</v>
      </c>
      <c r="L7238">
        <v>1.5808</v>
      </c>
    </row>
    <row r="7239" spans="1:12" x14ac:dyDescent="0.25">
      <c r="A7239" t="s">
        <v>718</v>
      </c>
      <c r="B7239">
        <v>2025</v>
      </c>
      <c r="C7239" t="s">
        <v>703</v>
      </c>
      <c r="D7239">
        <v>4.7899999999999998E-2</v>
      </c>
      <c r="E7239">
        <v>4.7899999999999998E-2</v>
      </c>
      <c r="F7239">
        <v>4.7899999999999998E-2</v>
      </c>
      <c r="G7239">
        <v>2.8799999999999999E-2</v>
      </c>
      <c r="H7239">
        <v>4.7899999999999998E-2</v>
      </c>
      <c r="I7239">
        <v>2.8799999999999999E-2</v>
      </c>
      <c r="J7239">
        <v>4.7899999999999998E-2</v>
      </c>
      <c r="K7239">
        <v>4.7899999999999998E-2</v>
      </c>
      <c r="L7239">
        <v>2.8799999999999999E-2</v>
      </c>
    </row>
    <row r="7240" spans="1:12" x14ac:dyDescent="0.25">
      <c r="A7240" t="s">
        <v>719</v>
      </c>
      <c r="B7240">
        <v>2025</v>
      </c>
      <c r="C7240" t="s">
        <v>699</v>
      </c>
      <c r="D7240">
        <v>6.3299999999999995E-2</v>
      </c>
      <c r="E7240">
        <v>6.3299999999999995E-2</v>
      </c>
      <c r="F7240">
        <v>3.04E-2</v>
      </c>
      <c r="G7240">
        <v>5.91E-2</v>
      </c>
      <c r="H7240">
        <v>3.04E-2</v>
      </c>
      <c r="I7240">
        <v>3.04E-2</v>
      </c>
      <c r="J7240">
        <v>6.3299999999999995E-2</v>
      </c>
      <c r="K7240">
        <v>3.04E-2</v>
      </c>
      <c r="L7240">
        <v>3.04E-2</v>
      </c>
    </row>
    <row r="7241" spans="1:12" x14ac:dyDescent="0.25">
      <c r="A7241" t="s">
        <v>719</v>
      </c>
      <c r="B7241">
        <v>2025</v>
      </c>
      <c r="C7241" t="s">
        <v>697</v>
      </c>
      <c r="D7241">
        <v>2.2555000000000001</v>
      </c>
      <c r="E7241">
        <v>2.1166</v>
      </c>
      <c r="F7241">
        <v>1.9406000000000001</v>
      </c>
      <c r="G7241">
        <v>1.7906</v>
      </c>
      <c r="H7241">
        <v>1.8551</v>
      </c>
      <c r="I7241">
        <v>1.5679000000000001</v>
      </c>
      <c r="J7241">
        <v>2.0314000000000001</v>
      </c>
      <c r="K7241">
        <v>1.6938</v>
      </c>
      <c r="L7241">
        <v>1.3711</v>
      </c>
    </row>
    <row r="7242" spans="1:12" x14ac:dyDescent="0.25">
      <c r="A7242" t="s">
        <v>719</v>
      </c>
      <c r="B7242">
        <v>2025</v>
      </c>
      <c r="C7242" t="s">
        <v>698</v>
      </c>
      <c r="D7242">
        <v>0.38090000000000002</v>
      </c>
      <c r="E7242">
        <v>0.38090000000000002</v>
      </c>
      <c r="F7242">
        <v>0.3075</v>
      </c>
      <c r="G7242">
        <v>0.30309999999999998</v>
      </c>
      <c r="H7242">
        <v>0.3075</v>
      </c>
      <c r="I7242">
        <v>0.24349999999999999</v>
      </c>
      <c r="J7242">
        <v>0.38090000000000002</v>
      </c>
      <c r="K7242">
        <v>0.3075</v>
      </c>
      <c r="L7242">
        <v>0.24349999999999999</v>
      </c>
    </row>
    <row r="7243" spans="1:12" x14ac:dyDescent="0.25">
      <c r="A7243" t="s">
        <v>719</v>
      </c>
      <c r="B7243">
        <v>2025</v>
      </c>
      <c r="C7243" t="s">
        <v>702</v>
      </c>
      <c r="D7243">
        <v>0.1116</v>
      </c>
      <c r="E7243">
        <v>0.1116</v>
      </c>
      <c r="F7243">
        <v>4.2099999999999999E-2</v>
      </c>
      <c r="G7243">
        <v>6.7000000000000004E-2</v>
      </c>
      <c r="H7243">
        <v>4.2099999999999999E-2</v>
      </c>
      <c r="I7243">
        <v>3.0200000000000001E-2</v>
      </c>
      <c r="J7243">
        <v>0.1116</v>
      </c>
      <c r="K7243">
        <v>4.2099999999999999E-2</v>
      </c>
      <c r="L7243">
        <v>3.0200000000000001E-2</v>
      </c>
    </row>
    <row r="7244" spans="1:12" x14ac:dyDescent="0.25">
      <c r="A7244" t="s">
        <v>719</v>
      </c>
      <c r="B7244">
        <v>2025</v>
      </c>
      <c r="C7244" t="s">
        <v>703</v>
      </c>
      <c r="D7244">
        <v>2.1299999999999999E-2</v>
      </c>
      <c r="E7244">
        <v>2.1299999999999999E-2</v>
      </c>
      <c r="F7244">
        <v>2.1299999999999999E-2</v>
      </c>
      <c r="G7244">
        <v>1.2800000000000001E-2</v>
      </c>
      <c r="H7244">
        <v>2.1299999999999999E-2</v>
      </c>
      <c r="I7244">
        <v>1.2800000000000001E-2</v>
      </c>
      <c r="J7244">
        <v>2.1299999999999999E-2</v>
      </c>
      <c r="K7244">
        <v>2.1299999999999999E-2</v>
      </c>
      <c r="L7244">
        <v>1.2800000000000001E-2</v>
      </c>
    </row>
    <row r="7245" spans="1:12" x14ac:dyDescent="0.25">
      <c r="A7245" t="s">
        <v>719</v>
      </c>
      <c r="B7245">
        <v>2025</v>
      </c>
      <c r="C7245" t="s">
        <v>700</v>
      </c>
      <c r="D7245">
        <v>0.71850000000000003</v>
      </c>
      <c r="E7245">
        <v>0.5796</v>
      </c>
      <c r="F7245">
        <v>0.58199999999999996</v>
      </c>
      <c r="G7245">
        <v>0.5595</v>
      </c>
      <c r="H7245">
        <v>0.4965</v>
      </c>
      <c r="I7245">
        <v>0.46360000000000001</v>
      </c>
      <c r="J7245">
        <v>0.57079999999999997</v>
      </c>
      <c r="K7245">
        <v>0.40899999999999997</v>
      </c>
      <c r="L7245">
        <v>0.32719999999999999</v>
      </c>
    </row>
    <row r="7246" spans="1:12" x14ac:dyDescent="0.25">
      <c r="A7246" t="s">
        <v>719</v>
      </c>
      <c r="B7246">
        <v>2025</v>
      </c>
      <c r="C7246" t="s">
        <v>701</v>
      </c>
      <c r="D7246">
        <v>0.95989999999999998</v>
      </c>
      <c r="E7246">
        <v>0.95989999999999998</v>
      </c>
      <c r="F7246">
        <v>0.95720000000000005</v>
      </c>
      <c r="G7246">
        <v>0.78910000000000002</v>
      </c>
      <c r="H7246">
        <v>0.95720000000000005</v>
      </c>
      <c r="I7246">
        <v>0.78739999999999999</v>
      </c>
      <c r="J7246">
        <v>0.88339999999999996</v>
      </c>
      <c r="K7246">
        <v>0.88339999999999996</v>
      </c>
      <c r="L7246">
        <v>0.72699999999999998</v>
      </c>
    </row>
    <row r="7247" spans="1:12" x14ac:dyDescent="0.25">
      <c r="A7247" t="s">
        <v>720</v>
      </c>
      <c r="B7247">
        <v>2025</v>
      </c>
      <c r="C7247" t="s">
        <v>697</v>
      </c>
      <c r="D7247">
        <v>2.1735000000000002</v>
      </c>
      <c r="E7247">
        <v>2.0379999999999998</v>
      </c>
      <c r="F7247">
        <v>1.8672</v>
      </c>
      <c r="G7247">
        <v>1.7243999999999999</v>
      </c>
      <c r="H7247">
        <v>1.7837000000000001</v>
      </c>
      <c r="I7247">
        <v>1.5079</v>
      </c>
      <c r="J7247">
        <v>1.9565999999999999</v>
      </c>
      <c r="K7247">
        <v>1.6282000000000001</v>
      </c>
      <c r="L7247">
        <v>1.3174999999999999</v>
      </c>
    </row>
    <row r="7248" spans="1:12" x14ac:dyDescent="0.25">
      <c r="A7248" t="s">
        <v>720</v>
      </c>
      <c r="B7248">
        <v>2025</v>
      </c>
      <c r="C7248" t="s">
        <v>700</v>
      </c>
      <c r="D7248">
        <v>0.70069999999999999</v>
      </c>
      <c r="E7248">
        <v>0.56520000000000004</v>
      </c>
      <c r="F7248">
        <v>0.56759999999999999</v>
      </c>
      <c r="G7248">
        <v>0.54559999999999997</v>
      </c>
      <c r="H7248">
        <v>0.48420000000000002</v>
      </c>
      <c r="I7248">
        <v>0.4521</v>
      </c>
      <c r="J7248">
        <v>0.55669999999999997</v>
      </c>
      <c r="K7248">
        <v>0.39889999999999998</v>
      </c>
      <c r="L7248">
        <v>0.31909999999999999</v>
      </c>
    </row>
    <row r="7249" spans="1:12" x14ac:dyDescent="0.25">
      <c r="A7249" t="s">
        <v>720</v>
      </c>
      <c r="B7249">
        <v>2025</v>
      </c>
      <c r="C7249" t="s">
        <v>703</v>
      </c>
      <c r="D7249">
        <v>2.0799999999999999E-2</v>
      </c>
      <c r="E7249">
        <v>2.0799999999999999E-2</v>
      </c>
      <c r="F7249">
        <v>2.0799999999999999E-2</v>
      </c>
      <c r="G7249">
        <v>1.2500000000000001E-2</v>
      </c>
      <c r="H7249">
        <v>2.0799999999999999E-2</v>
      </c>
      <c r="I7249">
        <v>1.2500000000000001E-2</v>
      </c>
      <c r="J7249">
        <v>2.0799999999999999E-2</v>
      </c>
      <c r="K7249">
        <v>2.0799999999999999E-2</v>
      </c>
      <c r="L7249">
        <v>1.2500000000000001E-2</v>
      </c>
    </row>
    <row r="7250" spans="1:12" x14ac:dyDescent="0.25">
      <c r="A7250" t="s">
        <v>720</v>
      </c>
      <c r="B7250">
        <v>2025</v>
      </c>
      <c r="C7250" t="s">
        <v>699</v>
      </c>
      <c r="D7250">
        <v>6.1699999999999998E-2</v>
      </c>
      <c r="E7250">
        <v>6.1699999999999998E-2</v>
      </c>
      <c r="F7250">
        <v>2.9600000000000001E-2</v>
      </c>
      <c r="G7250">
        <v>5.7700000000000001E-2</v>
      </c>
      <c r="H7250">
        <v>2.9600000000000001E-2</v>
      </c>
      <c r="I7250">
        <v>2.9600000000000001E-2</v>
      </c>
      <c r="J7250">
        <v>6.1699999999999998E-2</v>
      </c>
      <c r="K7250">
        <v>2.9600000000000001E-2</v>
      </c>
      <c r="L7250">
        <v>2.9600000000000001E-2</v>
      </c>
    </row>
    <row r="7251" spans="1:12" x14ac:dyDescent="0.25">
      <c r="A7251" t="s">
        <v>720</v>
      </c>
      <c r="B7251">
        <v>2025</v>
      </c>
      <c r="C7251" t="s">
        <v>702</v>
      </c>
      <c r="D7251">
        <v>0.10879999999999999</v>
      </c>
      <c r="E7251">
        <v>0.10879999999999999</v>
      </c>
      <c r="F7251">
        <v>4.1099999999999998E-2</v>
      </c>
      <c r="G7251">
        <v>6.5299999999999997E-2</v>
      </c>
      <c r="H7251">
        <v>4.1099999999999998E-2</v>
      </c>
      <c r="I7251">
        <v>2.9499999999999998E-2</v>
      </c>
      <c r="J7251">
        <v>0.10879999999999999</v>
      </c>
      <c r="K7251">
        <v>4.1099999999999998E-2</v>
      </c>
      <c r="L7251">
        <v>2.9499999999999998E-2</v>
      </c>
    </row>
    <row r="7252" spans="1:12" x14ac:dyDescent="0.25">
      <c r="A7252" t="s">
        <v>720</v>
      </c>
      <c r="B7252">
        <v>2025</v>
      </c>
      <c r="C7252" t="s">
        <v>698</v>
      </c>
      <c r="D7252">
        <v>0.36870000000000003</v>
      </c>
      <c r="E7252">
        <v>0.36870000000000003</v>
      </c>
      <c r="F7252">
        <v>0.2979</v>
      </c>
      <c r="G7252">
        <v>0.29339999999999999</v>
      </c>
      <c r="H7252">
        <v>0.2979</v>
      </c>
      <c r="I7252">
        <v>0.2359</v>
      </c>
      <c r="J7252">
        <v>0.36870000000000003</v>
      </c>
      <c r="K7252">
        <v>0.2979</v>
      </c>
      <c r="L7252">
        <v>0.2359</v>
      </c>
    </row>
    <row r="7253" spans="1:12" x14ac:dyDescent="0.25">
      <c r="A7253" t="s">
        <v>720</v>
      </c>
      <c r="B7253">
        <v>2025</v>
      </c>
      <c r="C7253" t="s">
        <v>701</v>
      </c>
      <c r="D7253">
        <v>0.91269999999999996</v>
      </c>
      <c r="E7253">
        <v>0.91269999999999996</v>
      </c>
      <c r="F7253">
        <v>0.91010000000000002</v>
      </c>
      <c r="G7253">
        <v>0.75</v>
      </c>
      <c r="H7253">
        <v>0.91010000000000002</v>
      </c>
      <c r="I7253">
        <v>0.74839999999999995</v>
      </c>
      <c r="J7253">
        <v>0.83989999999999998</v>
      </c>
      <c r="K7253">
        <v>0.83989999999999998</v>
      </c>
      <c r="L7253">
        <v>0.69089999999999996</v>
      </c>
    </row>
    <row r="7254" spans="1:12" x14ac:dyDescent="0.25">
      <c r="A7254" t="s">
        <v>721</v>
      </c>
      <c r="B7254">
        <v>2025</v>
      </c>
      <c r="C7254" t="s">
        <v>700</v>
      </c>
      <c r="D7254">
        <v>1.0777000000000001</v>
      </c>
      <c r="E7254">
        <v>0.86929999999999996</v>
      </c>
      <c r="F7254">
        <v>0.873</v>
      </c>
      <c r="G7254">
        <v>0.83919999999999995</v>
      </c>
      <c r="H7254">
        <v>0.74470000000000003</v>
      </c>
      <c r="I7254">
        <v>0.69530000000000003</v>
      </c>
      <c r="J7254">
        <v>0.85619999999999996</v>
      </c>
      <c r="K7254">
        <v>0.61350000000000005</v>
      </c>
      <c r="L7254">
        <v>0.49080000000000001</v>
      </c>
    </row>
    <row r="7255" spans="1:12" x14ac:dyDescent="0.25">
      <c r="A7255" t="s">
        <v>721</v>
      </c>
      <c r="B7255">
        <v>2025</v>
      </c>
      <c r="C7255" t="s">
        <v>702</v>
      </c>
      <c r="D7255">
        <v>0.16739999999999999</v>
      </c>
      <c r="E7255">
        <v>0.16739999999999999</v>
      </c>
      <c r="F7255">
        <v>6.3200000000000006E-2</v>
      </c>
      <c r="G7255">
        <v>0.1004</v>
      </c>
      <c r="H7255">
        <v>6.3200000000000006E-2</v>
      </c>
      <c r="I7255">
        <v>4.53E-2</v>
      </c>
      <c r="J7255">
        <v>0.16739999999999999</v>
      </c>
      <c r="K7255">
        <v>6.3200000000000006E-2</v>
      </c>
      <c r="L7255">
        <v>4.53E-2</v>
      </c>
    </row>
    <row r="7256" spans="1:12" x14ac:dyDescent="0.25">
      <c r="A7256" t="s">
        <v>721</v>
      </c>
      <c r="B7256">
        <v>2025</v>
      </c>
      <c r="C7256" t="s">
        <v>699</v>
      </c>
      <c r="D7256">
        <v>9.4899999999999998E-2</v>
      </c>
      <c r="E7256">
        <v>9.4899999999999998E-2</v>
      </c>
      <c r="F7256">
        <v>4.5600000000000002E-2</v>
      </c>
      <c r="G7256">
        <v>8.8700000000000001E-2</v>
      </c>
      <c r="H7256">
        <v>4.5600000000000002E-2</v>
      </c>
      <c r="I7256">
        <v>4.5600000000000002E-2</v>
      </c>
      <c r="J7256">
        <v>9.4899999999999998E-2</v>
      </c>
      <c r="K7256">
        <v>4.5600000000000002E-2</v>
      </c>
      <c r="L7256">
        <v>4.5600000000000002E-2</v>
      </c>
    </row>
    <row r="7257" spans="1:12" x14ac:dyDescent="0.25">
      <c r="A7257" t="s">
        <v>721</v>
      </c>
      <c r="B7257">
        <v>2025</v>
      </c>
      <c r="C7257" t="s">
        <v>698</v>
      </c>
      <c r="D7257">
        <v>0.58860000000000001</v>
      </c>
      <c r="E7257">
        <v>0.58860000000000001</v>
      </c>
      <c r="F7257">
        <v>0.47339999999999999</v>
      </c>
      <c r="G7257">
        <v>0.46870000000000001</v>
      </c>
      <c r="H7257">
        <v>0.47339999999999999</v>
      </c>
      <c r="I7257">
        <v>0.37509999999999999</v>
      </c>
      <c r="J7257">
        <v>0.58860000000000001</v>
      </c>
      <c r="K7257">
        <v>0.47339999999999999</v>
      </c>
      <c r="L7257">
        <v>0.37509999999999999</v>
      </c>
    </row>
    <row r="7258" spans="1:12" x14ac:dyDescent="0.25">
      <c r="A7258" t="s">
        <v>721</v>
      </c>
      <c r="B7258">
        <v>2025</v>
      </c>
      <c r="C7258" t="s">
        <v>701</v>
      </c>
      <c r="D7258">
        <v>1.4461999999999999</v>
      </c>
      <c r="E7258">
        <v>1.4461999999999999</v>
      </c>
      <c r="F7258">
        <v>1.4421999999999999</v>
      </c>
      <c r="G7258">
        <v>1.1918</v>
      </c>
      <c r="H7258">
        <v>1.4421999999999999</v>
      </c>
      <c r="I7258">
        <v>1.1893</v>
      </c>
      <c r="J7258">
        <v>1.3327</v>
      </c>
      <c r="K7258">
        <v>1.3327</v>
      </c>
      <c r="L7258">
        <v>1.0995999999999999</v>
      </c>
    </row>
    <row r="7259" spans="1:12" x14ac:dyDescent="0.25">
      <c r="A7259" t="s">
        <v>721</v>
      </c>
      <c r="B7259">
        <v>2025</v>
      </c>
      <c r="C7259" t="s">
        <v>697</v>
      </c>
      <c r="D7259">
        <v>3.4068000000000001</v>
      </c>
      <c r="E7259">
        <v>3.1983999999999999</v>
      </c>
      <c r="F7259">
        <v>2.9293999999999998</v>
      </c>
      <c r="G7259">
        <v>2.7080000000000002</v>
      </c>
      <c r="H7259">
        <v>2.8010999999999999</v>
      </c>
      <c r="I7259">
        <v>2.3698000000000001</v>
      </c>
      <c r="J7259">
        <v>3.0718000000000001</v>
      </c>
      <c r="K7259">
        <v>2.5604</v>
      </c>
      <c r="L7259">
        <v>2.0756999999999999</v>
      </c>
    </row>
    <row r="7260" spans="1:12" x14ac:dyDescent="0.25">
      <c r="A7260" t="s">
        <v>721</v>
      </c>
      <c r="B7260">
        <v>2025</v>
      </c>
      <c r="C7260" t="s">
        <v>703</v>
      </c>
      <c r="D7260">
        <v>3.2000000000000001E-2</v>
      </c>
      <c r="E7260">
        <v>3.2000000000000001E-2</v>
      </c>
      <c r="F7260">
        <v>3.2000000000000001E-2</v>
      </c>
      <c r="G7260">
        <v>1.9199999999999998E-2</v>
      </c>
      <c r="H7260">
        <v>3.2000000000000001E-2</v>
      </c>
      <c r="I7260">
        <v>1.9199999999999998E-2</v>
      </c>
      <c r="J7260">
        <v>3.2000000000000001E-2</v>
      </c>
      <c r="K7260">
        <v>3.2000000000000001E-2</v>
      </c>
      <c r="L7260">
        <v>1.9199999999999998E-2</v>
      </c>
    </row>
    <row r="7261" spans="1:12" x14ac:dyDescent="0.25">
      <c r="A7261" t="s">
        <v>722</v>
      </c>
      <c r="B7261">
        <v>2025</v>
      </c>
      <c r="C7261" t="s">
        <v>698</v>
      </c>
      <c r="D7261">
        <v>0.58209999999999995</v>
      </c>
      <c r="E7261">
        <v>0.58209999999999995</v>
      </c>
      <c r="F7261">
        <v>0.47220000000000001</v>
      </c>
      <c r="G7261">
        <v>0.46279999999999999</v>
      </c>
      <c r="H7261">
        <v>0.47220000000000001</v>
      </c>
      <c r="I7261">
        <v>0.3735</v>
      </c>
      <c r="J7261">
        <v>0.58209999999999995</v>
      </c>
      <c r="K7261">
        <v>0.47220000000000001</v>
      </c>
      <c r="L7261">
        <v>0.3735</v>
      </c>
    </row>
    <row r="7262" spans="1:12" x14ac:dyDescent="0.25">
      <c r="A7262" t="s">
        <v>722</v>
      </c>
      <c r="B7262">
        <v>2025</v>
      </c>
      <c r="C7262" t="s">
        <v>703</v>
      </c>
      <c r="D7262">
        <v>3.4000000000000002E-2</v>
      </c>
      <c r="E7262">
        <v>3.4000000000000002E-2</v>
      </c>
      <c r="F7262">
        <v>3.4000000000000002E-2</v>
      </c>
      <c r="G7262">
        <v>2.0400000000000001E-2</v>
      </c>
      <c r="H7262">
        <v>3.4000000000000002E-2</v>
      </c>
      <c r="I7262">
        <v>2.0400000000000001E-2</v>
      </c>
      <c r="J7262">
        <v>3.4000000000000002E-2</v>
      </c>
      <c r="K7262">
        <v>3.4000000000000002E-2</v>
      </c>
      <c r="L7262">
        <v>2.0400000000000001E-2</v>
      </c>
    </row>
    <row r="7263" spans="1:12" x14ac:dyDescent="0.25">
      <c r="A7263" t="s">
        <v>722</v>
      </c>
      <c r="B7263">
        <v>2025</v>
      </c>
      <c r="C7263" t="s">
        <v>699</v>
      </c>
      <c r="D7263">
        <v>0.10059999999999999</v>
      </c>
      <c r="E7263">
        <v>0.10059999999999999</v>
      </c>
      <c r="F7263">
        <v>4.8300000000000003E-2</v>
      </c>
      <c r="G7263">
        <v>9.4100000000000003E-2</v>
      </c>
      <c r="H7263">
        <v>4.8300000000000003E-2</v>
      </c>
      <c r="I7263">
        <v>4.8300000000000003E-2</v>
      </c>
      <c r="J7263">
        <v>0.10059999999999999</v>
      </c>
      <c r="K7263">
        <v>4.8300000000000003E-2</v>
      </c>
      <c r="L7263">
        <v>4.8300000000000003E-2</v>
      </c>
    </row>
    <row r="7264" spans="1:12" x14ac:dyDescent="0.25">
      <c r="A7264" t="s">
        <v>722</v>
      </c>
      <c r="B7264">
        <v>2025</v>
      </c>
      <c r="C7264" t="s">
        <v>700</v>
      </c>
      <c r="D7264">
        <v>1.1432</v>
      </c>
      <c r="E7264">
        <v>0.92210000000000003</v>
      </c>
      <c r="F7264">
        <v>0.92600000000000005</v>
      </c>
      <c r="G7264">
        <v>0.8901</v>
      </c>
      <c r="H7264">
        <v>0.78990000000000005</v>
      </c>
      <c r="I7264">
        <v>0.73750000000000004</v>
      </c>
      <c r="J7264">
        <v>0.90820000000000001</v>
      </c>
      <c r="K7264">
        <v>0.65080000000000005</v>
      </c>
      <c r="L7264">
        <v>0.52070000000000005</v>
      </c>
    </row>
    <row r="7265" spans="1:12" x14ac:dyDescent="0.25">
      <c r="A7265" t="s">
        <v>722</v>
      </c>
      <c r="B7265">
        <v>2025</v>
      </c>
      <c r="C7265" t="s">
        <v>697</v>
      </c>
      <c r="D7265">
        <v>3.5421999999999998</v>
      </c>
      <c r="E7265">
        <v>3.3210999999999999</v>
      </c>
      <c r="F7265">
        <v>3.0480999999999998</v>
      </c>
      <c r="G7265">
        <v>2.8136000000000001</v>
      </c>
      <c r="H7265">
        <v>2.9119999999999999</v>
      </c>
      <c r="I7265">
        <v>2.4649000000000001</v>
      </c>
      <c r="J7265">
        <v>3.1888999999999998</v>
      </c>
      <c r="K7265">
        <v>2.6587999999999998</v>
      </c>
      <c r="L7265">
        <v>2.1545999999999998</v>
      </c>
    </row>
    <row r="7266" spans="1:12" x14ac:dyDescent="0.25">
      <c r="A7266" t="s">
        <v>722</v>
      </c>
      <c r="B7266">
        <v>2025</v>
      </c>
      <c r="C7266" t="s">
        <v>701</v>
      </c>
      <c r="D7266">
        <v>1.5046999999999999</v>
      </c>
      <c r="E7266">
        <v>1.5046999999999999</v>
      </c>
      <c r="F7266">
        <v>1.5004999999999999</v>
      </c>
      <c r="G7266">
        <v>1.2396</v>
      </c>
      <c r="H7266">
        <v>1.5004999999999999</v>
      </c>
      <c r="I7266">
        <v>1.2370000000000001</v>
      </c>
      <c r="J7266">
        <v>1.3865000000000001</v>
      </c>
      <c r="K7266">
        <v>1.3865000000000001</v>
      </c>
      <c r="L7266">
        <v>1.1435999999999999</v>
      </c>
    </row>
    <row r="7267" spans="1:12" x14ac:dyDescent="0.25">
      <c r="A7267" t="s">
        <v>722</v>
      </c>
      <c r="B7267">
        <v>2025</v>
      </c>
      <c r="C7267" t="s">
        <v>702</v>
      </c>
      <c r="D7267">
        <v>0.17760000000000001</v>
      </c>
      <c r="E7267">
        <v>0.17760000000000001</v>
      </c>
      <c r="F7267">
        <v>6.7000000000000004E-2</v>
      </c>
      <c r="G7267">
        <v>0.1065</v>
      </c>
      <c r="H7267">
        <v>6.7000000000000004E-2</v>
      </c>
      <c r="I7267">
        <v>4.8099999999999997E-2</v>
      </c>
      <c r="J7267">
        <v>0.17760000000000001</v>
      </c>
      <c r="K7267">
        <v>6.7000000000000004E-2</v>
      </c>
      <c r="L7267">
        <v>4.8099999999999997E-2</v>
      </c>
    </row>
    <row r="7268" spans="1:12" x14ac:dyDescent="0.25">
      <c r="A7268" t="s">
        <v>723</v>
      </c>
      <c r="B7268">
        <v>2025</v>
      </c>
      <c r="C7268" t="s">
        <v>702</v>
      </c>
      <c r="D7268">
        <v>5.2699999999999997E-2</v>
      </c>
      <c r="E7268">
        <v>5.2699999999999997E-2</v>
      </c>
      <c r="F7268">
        <v>1.9900000000000001E-2</v>
      </c>
      <c r="G7268">
        <v>3.1600000000000003E-2</v>
      </c>
      <c r="H7268">
        <v>1.9900000000000001E-2</v>
      </c>
      <c r="I7268">
        <v>1.43E-2</v>
      </c>
      <c r="J7268">
        <v>5.2699999999999997E-2</v>
      </c>
      <c r="K7268">
        <v>1.9900000000000001E-2</v>
      </c>
      <c r="L7268">
        <v>1.43E-2</v>
      </c>
    </row>
    <row r="7269" spans="1:12" x14ac:dyDescent="0.25">
      <c r="A7269" t="s">
        <v>723</v>
      </c>
      <c r="B7269">
        <v>2025</v>
      </c>
      <c r="C7269" t="s">
        <v>697</v>
      </c>
      <c r="D7269">
        <v>1.0104</v>
      </c>
      <c r="E7269">
        <v>0.94479999999999997</v>
      </c>
      <c r="F7269">
        <v>0.8629</v>
      </c>
      <c r="G7269">
        <v>0.80549999999999999</v>
      </c>
      <c r="H7269">
        <v>0.82250000000000001</v>
      </c>
      <c r="I7269">
        <v>0.70130000000000003</v>
      </c>
      <c r="J7269">
        <v>0.91090000000000004</v>
      </c>
      <c r="K7269">
        <v>0.75260000000000005</v>
      </c>
      <c r="L7269">
        <v>0.61350000000000005</v>
      </c>
    </row>
    <row r="7270" spans="1:12" x14ac:dyDescent="0.25">
      <c r="A7270" t="s">
        <v>723</v>
      </c>
      <c r="B7270">
        <v>2025</v>
      </c>
      <c r="C7270" t="s">
        <v>698</v>
      </c>
      <c r="D7270">
        <v>0.17560000000000001</v>
      </c>
      <c r="E7270">
        <v>0.17560000000000001</v>
      </c>
      <c r="F7270">
        <v>0.14219999999999999</v>
      </c>
      <c r="G7270">
        <v>0.13969999999999999</v>
      </c>
      <c r="H7270">
        <v>0.14219999999999999</v>
      </c>
      <c r="I7270">
        <v>0.1125</v>
      </c>
      <c r="J7270">
        <v>0.17560000000000001</v>
      </c>
      <c r="K7270">
        <v>0.14219999999999999</v>
      </c>
      <c r="L7270">
        <v>0.1125</v>
      </c>
    </row>
    <row r="7271" spans="1:12" x14ac:dyDescent="0.25">
      <c r="A7271" t="s">
        <v>723</v>
      </c>
      <c r="B7271">
        <v>2025</v>
      </c>
      <c r="C7271" t="s">
        <v>701</v>
      </c>
      <c r="D7271">
        <v>0.40260000000000001</v>
      </c>
      <c r="E7271">
        <v>0.40260000000000001</v>
      </c>
      <c r="F7271">
        <v>0.40129999999999999</v>
      </c>
      <c r="G7271">
        <v>0.33589999999999998</v>
      </c>
      <c r="H7271">
        <v>0.40129999999999999</v>
      </c>
      <c r="I7271">
        <v>0.33510000000000001</v>
      </c>
      <c r="J7271">
        <v>0.37280000000000002</v>
      </c>
      <c r="K7271">
        <v>0.37280000000000002</v>
      </c>
      <c r="L7271">
        <v>0.31159999999999999</v>
      </c>
    </row>
    <row r="7272" spans="1:12" x14ac:dyDescent="0.25">
      <c r="A7272" t="s">
        <v>723</v>
      </c>
      <c r="B7272">
        <v>2025</v>
      </c>
      <c r="C7272" t="s">
        <v>703</v>
      </c>
      <c r="D7272">
        <v>1.01E-2</v>
      </c>
      <c r="E7272">
        <v>1.01E-2</v>
      </c>
      <c r="F7272">
        <v>1.01E-2</v>
      </c>
      <c r="G7272">
        <v>6.1000000000000004E-3</v>
      </c>
      <c r="H7272">
        <v>1.01E-2</v>
      </c>
      <c r="I7272">
        <v>6.1000000000000004E-3</v>
      </c>
      <c r="J7272">
        <v>1.01E-2</v>
      </c>
      <c r="K7272">
        <v>1.01E-2</v>
      </c>
      <c r="L7272">
        <v>6.1000000000000004E-3</v>
      </c>
    </row>
    <row r="7273" spans="1:12" x14ac:dyDescent="0.25">
      <c r="A7273" t="s">
        <v>723</v>
      </c>
      <c r="B7273">
        <v>2025</v>
      </c>
      <c r="C7273" t="s">
        <v>700</v>
      </c>
      <c r="D7273">
        <v>0.33950000000000002</v>
      </c>
      <c r="E7273">
        <v>0.27389999999999998</v>
      </c>
      <c r="F7273">
        <v>0.27500000000000002</v>
      </c>
      <c r="G7273">
        <v>0.26440000000000002</v>
      </c>
      <c r="H7273">
        <v>0.2346</v>
      </c>
      <c r="I7273">
        <v>0.219</v>
      </c>
      <c r="J7273">
        <v>0.2697</v>
      </c>
      <c r="K7273">
        <v>0.1933</v>
      </c>
      <c r="L7273">
        <v>0.15459999999999999</v>
      </c>
    </row>
    <row r="7274" spans="1:12" x14ac:dyDescent="0.25">
      <c r="A7274" t="s">
        <v>723</v>
      </c>
      <c r="B7274">
        <v>2025</v>
      </c>
      <c r="C7274" t="s">
        <v>699</v>
      </c>
      <c r="D7274">
        <v>2.9899999999999999E-2</v>
      </c>
      <c r="E7274">
        <v>2.9899999999999999E-2</v>
      </c>
      <c r="F7274">
        <v>1.44E-2</v>
      </c>
      <c r="G7274">
        <v>2.7900000000000001E-2</v>
      </c>
      <c r="H7274">
        <v>1.44E-2</v>
      </c>
      <c r="I7274">
        <v>1.44E-2</v>
      </c>
      <c r="J7274">
        <v>2.9899999999999999E-2</v>
      </c>
      <c r="K7274">
        <v>1.44E-2</v>
      </c>
      <c r="L7274">
        <v>1.44E-2</v>
      </c>
    </row>
    <row r="7275" spans="1:12" x14ac:dyDescent="0.25">
      <c r="A7275" t="s">
        <v>724</v>
      </c>
      <c r="B7275">
        <v>2025</v>
      </c>
      <c r="C7275" t="s">
        <v>698</v>
      </c>
      <c r="D7275">
        <v>0.74739999999999995</v>
      </c>
      <c r="E7275">
        <v>0.74739999999999995</v>
      </c>
      <c r="F7275">
        <v>0.61439999999999995</v>
      </c>
      <c r="G7275">
        <v>0.59279999999999999</v>
      </c>
      <c r="H7275">
        <v>0.61439999999999995</v>
      </c>
      <c r="I7275">
        <v>0.48480000000000001</v>
      </c>
      <c r="J7275">
        <v>0.74739999999999995</v>
      </c>
      <c r="K7275">
        <v>0.61439999999999995</v>
      </c>
      <c r="L7275">
        <v>0.48480000000000001</v>
      </c>
    </row>
    <row r="7276" spans="1:12" x14ac:dyDescent="0.25">
      <c r="A7276" t="s">
        <v>724</v>
      </c>
      <c r="B7276">
        <v>2025</v>
      </c>
      <c r="C7276" t="s">
        <v>700</v>
      </c>
      <c r="D7276">
        <v>1.6234</v>
      </c>
      <c r="E7276">
        <v>1.3095000000000001</v>
      </c>
      <c r="F7276">
        <v>1.3149999999999999</v>
      </c>
      <c r="G7276">
        <v>1.264</v>
      </c>
      <c r="H7276">
        <v>1.1216999999999999</v>
      </c>
      <c r="I7276">
        <v>1.0472999999999999</v>
      </c>
      <c r="J7276">
        <v>1.2897000000000001</v>
      </c>
      <c r="K7276">
        <v>0.92410000000000003</v>
      </c>
      <c r="L7276">
        <v>0.73939999999999995</v>
      </c>
    </row>
    <row r="7277" spans="1:12" x14ac:dyDescent="0.25">
      <c r="A7277" t="s">
        <v>724</v>
      </c>
      <c r="B7277">
        <v>2025</v>
      </c>
      <c r="C7277" t="s">
        <v>703</v>
      </c>
      <c r="D7277">
        <v>4.82E-2</v>
      </c>
      <c r="E7277">
        <v>4.82E-2</v>
      </c>
      <c r="F7277">
        <v>4.82E-2</v>
      </c>
      <c r="G7277">
        <v>2.8899999999999999E-2</v>
      </c>
      <c r="H7277">
        <v>4.82E-2</v>
      </c>
      <c r="I7277">
        <v>2.8899999999999999E-2</v>
      </c>
      <c r="J7277">
        <v>4.82E-2</v>
      </c>
      <c r="K7277">
        <v>4.82E-2</v>
      </c>
      <c r="L7277">
        <v>2.8899999999999999E-2</v>
      </c>
    </row>
    <row r="7278" spans="1:12" x14ac:dyDescent="0.25">
      <c r="A7278" t="s">
        <v>724</v>
      </c>
      <c r="B7278">
        <v>2025</v>
      </c>
      <c r="C7278" t="s">
        <v>699</v>
      </c>
      <c r="D7278">
        <v>0.1429</v>
      </c>
      <c r="E7278">
        <v>0.1429</v>
      </c>
      <c r="F7278">
        <v>6.8599999999999994E-2</v>
      </c>
      <c r="G7278">
        <v>0.1336</v>
      </c>
      <c r="H7278">
        <v>6.8599999999999994E-2</v>
      </c>
      <c r="I7278">
        <v>6.8599999999999994E-2</v>
      </c>
      <c r="J7278">
        <v>0.1429</v>
      </c>
      <c r="K7278">
        <v>6.8599999999999994E-2</v>
      </c>
      <c r="L7278">
        <v>6.8599999999999994E-2</v>
      </c>
    </row>
    <row r="7279" spans="1:12" x14ac:dyDescent="0.25">
      <c r="A7279" t="s">
        <v>724</v>
      </c>
      <c r="B7279">
        <v>2025</v>
      </c>
      <c r="C7279" t="s">
        <v>697</v>
      </c>
      <c r="D7279">
        <v>4.7954999999999997</v>
      </c>
      <c r="E7279">
        <v>4.4816000000000003</v>
      </c>
      <c r="F7279">
        <v>4.117</v>
      </c>
      <c r="G7279">
        <v>3.8010000000000002</v>
      </c>
      <c r="H7279">
        <v>3.9236</v>
      </c>
      <c r="I7279">
        <v>3.3246000000000002</v>
      </c>
      <c r="J7279">
        <v>4.3049999999999997</v>
      </c>
      <c r="K7279">
        <v>3.5752999999999999</v>
      </c>
      <c r="L7279">
        <v>2.8933</v>
      </c>
    </row>
    <row r="7280" spans="1:12" x14ac:dyDescent="0.25">
      <c r="A7280" t="s">
        <v>724</v>
      </c>
      <c r="B7280">
        <v>2025</v>
      </c>
      <c r="C7280" t="s">
        <v>702</v>
      </c>
      <c r="D7280">
        <v>0.25219999999999998</v>
      </c>
      <c r="E7280">
        <v>0.25219999999999998</v>
      </c>
      <c r="F7280">
        <v>9.5200000000000007E-2</v>
      </c>
      <c r="G7280">
        <v>0.15129999999999999</v>
      </c>
      <c r="H7280">
        <v>9.5200000000000007E-2</v>
      </c>
      <c r="I7280">
        <v>6.83E-2</v>
      </c>
      <c r="J7280">
        <v>0.25219999999999998</v>
      </c>
      <c r="K7280">
        <v>9.5200000000000007E-2</v>
      </c>
      <c r="L7280">
        <v>6.83E-2</v>
      </c>
    </row>
    <row r="7281" spans="1:12" x14ac:dyDescent="0.25">
      <c r="A7281" t="s">
        <v>724</v>
      </c>
      <c r="B7281">
        <v>2025</v>
      </c>
      <c r="C7281" t="s">
        <v>701</v>
      </c>
      <c r="D7281">
        <v>1.9815</v>
      </c>
      <c r="E7281">
        <v>1.9815</v>
      </c>
      <c r="F7281">
        <v>1.9755</v>
      </c>
      <c r="G7281">
        <v>1.6303000000000001</v>
      </c>
      <c r="H7281">
        <v>1.9755</v>
      </c>
      <c r="I7281">
        <v>1.6266</v>
      </c>
      <c r="J7281">
        <v>1.8247</v>
      </c>
      <c r="K7281">
        <v>1.8247</v>
      </c>
      <c r="L7281">
        <v>1.5032000000000001</v>
      </c>
    </row>
    <row r="7282" spans="1:12" x14ac:dyDescent="0.25">
      <c r="A7282" t="s">
        <v>725</v>
      </c>
      <c r="B7282">
        <v>2025</v>
      </c>
      <c r="C7282" t="s">
        <v>697</v>
      </c>
      <c r="D7282">
        <v>4.6047000000000002</v>
      </c>
      <c r="E7282">
        <v>4.2826000000000004</v>
      </c>
      <c r="F7282">
        <v>3.9169</v>
      </c>
      <c r="G7282">
        <v>3.6551</v>
      </c>
      <c r="H7282">
        <v>3.7185999999999999</v>
      </c>
      <c r="I7282">
        <v>3.1732</v>
      </c>
      <c r="J7282">
        <v>4.1304999999999996</v>
      </c>
      <c r="K7282">
        <v>3.3902999999999999</v>
      </c>
      <c r="L7282">
        <v>2.7543000000000002</v>
      </c>
    </row>
    <row r="7283" spans="1:12" x14ac:dyDescent="0.25">
      <c r="A7283" t="s">
        <v>725</v>
      </c>
      <c r="B7283">
        <v>2025</v>
      </c>
      <c r="C7283" t="s">
        <v>701</v>
      </c>
      <c r="D7283">
        <v>1.7465999999999999</v>
      </c>
      <c r="E7283">
        <v>1.7465999999999999</v>
      </c>
      <c r="F7283">
        <v>1.7403999999999999</v>
      </c>
      <c r="G7283">
        <v>1.4516</v>
      </c>
      <c r="H7283">
        <v>1.7403999999999999</v>
      </c>
      <c r="I7283">
        <v>1.4478</v>
      </c>
      <c r="J7283">
        <v>1.6148</v>
      </c>
      <c r="K7283">
        <v>1.6148</v>
      </c>
      <c r="L7283">
        <v>1.3449</v>
      </c>
    </row>
    <row r="7284" spans="1:12" x14ac:dyDescent="0.25">
      <c r="A7284" t="s">
        <v>725</v>
      </c>
      <c r="B7284">
        <v>2025</v>
      </c>
      <c r="C7284" t="s">
        <v>700</v>
      </c>
      <c r="D7284">
        <v>1.6656</v>
      </c>
      <c r="E7284">
        <v>1.3434999999999999</v>
      </c>
      <c r="F7284">
        <v>1.3492</v>
      </c>
      <c r="G7284">
        <v>1.2968999999999999</v>
      </c>
      <c r="H7284">
        <v>1.1509</v>
      </c>
      <c r="I7284">
        <v>1.0746</v>
      </c>
      <c r="J7284">
        <v>1.3231999999999999</v>
      </c>
      <c r="K7284">
        <v>0.94810000000000005</v>
      </c>
      <c r="L7284">
        <v>0.75860000000000005</v>
      </c>
    </row>
    <row r="7285" spans="1:12" x14ac:dyDescent="0.25">
      <c r="A7285" t="s">
        <v>725</v>
      </c>
      <c r="B7285">
        <v>2025</v>
      </c>
      <c r="C7285" t="s">
        <v>702</v>
      </c>
      <c r="D7285">
        <v>0.25869999999999999</v>
      </c>
      <c r="E7285">
        <v>0.25869999999999999</v>
      </c>
      <c r="F7285">
        <v>9.7699999999999995E-2</v>
      </c>
      <c r="G7285">
        <v>0.1552</v>
      </c>
      <c r="H7285">
        <v>9.7699999999999995E-2</v>
      </c>
      <c r="I7285">
        <v>7.0099999999999996E-2</v>
      </c>
      <c r="J7285">
        <v>0.25869999999999999</v>
      </c>
      <c r="K7285">
        <v>9.7699999999999995E-2</v>
      </c>
      <c r="L7285">
        <v>7.0099999999999996E-2</v>
      </c>
    </row>
    <row r="7286" spans="1:12" x14ac:dyDescent="0.25">
      <c r="A7286" t="s">
        <v>725</v>
      </c>
      <c r="B7286">
        <v>2025</v>
      </c>
      <c r="C7286" t="s">
        <v>703</v>
      </c>
      <c r="D7286">
        <v>4.9500000000000002E-2</v>
      </c>
      <c r="E7286">
        <v>4.9500000000000002E-2</v>
      </c>
      <c r="F7286">
        <v>4.9500000000000002E-2</v>
      </c>
      <c r="G7286">
        <v>2.9700000000000001E-2</v>
      </c>
      <c r="H7286">
        <v>4.9500000000000002E-2</v>
      </c>
      <c r="I7286">
        <v>2.9700000000000001E-2</v>
      </c>
      <c r="J7286">
        <v>4.9500000000000002E-2</v>
      </c>
      <c r="K7286">
        <v>4.9500000000000002E-2</v>
      </c>
      <c r="L7286">
        <v>2.9700000000000001E-2</v>
      </c>
    </row>
    <row r="7287" spans="1:12" x14ac:dyDescent="0.25">
      <c r="A7287" t="s">
        <v>725</v>
      </c>
      <c r="B7287">
        <v>2025</v>
      </c>
      <c r="C7287" t="s">
        <v>699</v>
      </c>
      <c r="D7287">
        <v>0.14660000000000001</v>
      </c>
      <c r="E7287">
        <v>0.14660000000000001</v>
      </c>
      <c r="F7287">
        <v>7.0400000000000004E-2</v>
      </c>
      <c r="G7287">
        <v>0.1371</v>
      </c>
      <c r="H7287">
        <v>7.0400000000000004E-2</v>
      </c>
      <c r="I7287">
        <v>7.0400000000000004E-2</v>
      </c>
      <c r="J7287">
        <v>0.14660000000000001</v>
      </c>
      <c r="K7287">
        <v>7.0400000000000004E-2</v>
      </c>
      <c r="L7287">
        <v>7.0400000000000004E-2</v>
      </c>
    </row>
    <row r="7288" spans="1:12" x14ac:dyDescent="0.25">
      <c r="A7288" t="s">
        <v>725</v>
      </c>
      <c r="B7288">
        <v>2025</v>
      </c>
      <c r="C7288" t="s">
        <v>698</v>
      </c>
      <c r="D7288">
        <v>0.73770000000000002</v>
      </c>
      <c r="E7288">
        <v>0.73770000000000002</v>
      </c>
      <c r="F7288">
        <v>0.60980000000000001</v>
      </c>
      <c r="G7288">
        <v>0.58460000000000001</v>
      </c>
      <c r="H7288">
        <v>0.60980000000000001</v>
      </c>
      <c r="I7288">
        <v>0.48070000000000002</v>
      </c>
      <c r="J7288">
        <v>0.73770000000000002</v>
      </c>
      <c r="K7288">
        <v>0.60980000000000001</v>
      </c>
      <c r="L7288">
        <v>0.48070000000000002</v>
      </c>
    </row>
    <row r="7289" spans="1:12" x14ac:dyDescent="0.25">
      <c r="A7289" t="s">
        <v>726</v>
      </c>
      <c r="B7289">
        <v>2025</v>
      </c>
      <c r="C7289" t="s">
        <v>700</v>
      </c>
      <c r="D7289">
        <v>2.5718000000000001</v>
      </c>
      <c r="E7289">
        <v>2.0745</v>
      </c>
      <c r="F7289">
        <v>2.0832999999999999</v>
      </c>
      <c r="G7289">
        <v>2.0024999999999999</v>
      </c>
      <c r="H7289">
        <v>1.7769999999999999</v>
      </c>
      <c r="I7289">
        <v>1.6592</v>
      </c>
      <c r="J7289">
        <v>2.0430999999999999</v>
      </c>
      <c r="K7289">
        <v>1.464</v>
      </c>
      <c r="L7289">
        <v>1.1713</v>
      </c>
    </row>
    <row r="7290" spans="1:12" x14ac:dyDescent="0.25">
      <c r="A7290" t="s">
        <v>726</v>
      </c>
      <c r="B7290">
        <v>2025</v>
      </c>
      <c r="C7290" t="s">
        <v>702</v>
      </c>
      <c r="D7290">
        <v>0.39950000000000002</v>
      </c>
      <c r="E7290">
        <v>0.39950000000000002</v>
      </c>
      <c r="F7290">
        <v>0.15079999999999999</v>
      </c>
      <c r="G7290">
        <v>0.2397</v>
      </c>
      <c r="H7290">
        <v>0.15079999999999999</v>
      </c>
      <c r="I7290">
        <v>0.1082</v>
      </c>
      <c r="J7290">
        <v>0.39950000000000002</v>
      </c>
      <c r="K7290">
        <v>0.15079999999999999</v>
      </c>
      <c r="L7290">
        <v>0.1082</v>
      </c>
    </row>
    <row r="7291" spans="1:12" x14ac:dyDescent="0.25">
      <c r="A7291" t="s">
        <v>726</v>
      </c>
      <c r="B7291">
        <v>2025</v>
      </c>
      <c r="C7291" t="s">
        <v>701</v>
      </c>
      <c r="D7291">
        <v>3.2949999999999999</v>
      </c>
      <c r="E7291">
        <v>3.2949999999999999</v>
      </c>
      <c r="F7291">
        <v>3.2854000000000001</v>
      </c>
      <c r="G7291">
        <v>2.7069000000000001</v>
      </c>
      <c r="H7291">
        <v>3.2854000000000001</v>
      </c>
      <c r="I7291">
        <v>2.7010000000000001</v>
      </c>
      <c r="J7291">
        <v>3.0316999999999998</v>
      </c>
      <c r="K7291">
        <v>3.0316999999999998</v>
      </c>
      <c r="L7291">
        <v>2.4933000000000001</v>
      </c>
    </row>
    <row r="7292" spans="1:12" x14ac:dyDescent="0.25">
      <c r="A7292" t="s">
        <v>726</v>
      </c>
      <c r="B7292">
        <v>2025</v>
      </c>
      <c r="C7292" t="s">
        <v>698</v>
      </c>
      <c r="D7292">
        <v>1.2569999999999999</v>
      </c>
      <c r="E7292">
        <v>1.2569999999999999</v>
      </c>
      <c r="F7292">
        <v>1.0250999999999999</v>
      </c>
      <c r="G7292">
        <v>0.99850000000000005</v>
      </c>
      <c r="H7292">
        <v>1.0250999999999999</v>
      </c>
      <c r="I7292">
        <v>0.81010000000000004</v>
      </c>
      <c r="J7292">
        <v>1.2569999999999999</v>
      </c>
      <c r="K7292">
        <v>1.0250999999999999</v>
      </c>
      <c r="L7292">
        <v>0.81010000000000004</v>
      </c>
    </row>
    <row r="7293" spans="1:12" x14ac:dyDescent="0.25">
      <c r="A7293" t="s">
        <v>726</v>
      </c>
      <c r="B7293">
        <v>2025</v>
      </c>
      <c r="C7293" t="s">
        <v>703</v>
      </c>
      <c r="D7293">
        <v>7.6399999999999996E-2</v>
      </c>
      <c r="E7293">
        <v>7.6399999999999996E-2</v>
      </c>
      <c r="F7293">
        <v>7.6399999999999996E-2</v>
      </c>
      <c r="G7293">
        <v>4.58E-2</v>
      </c>
      <c r="H7293">
        <v>7.6399999999999996E-2</v>
      </c>
      <c r="I7293">
        <v>4.58E-2</v>
      </c>
      <c r="J7293">
        <v>7.6399999999999996E-2</v>
      </c>
      <c r="K7293">
        <v>7.6399999999999996E-2</v>
      </c>
      <c r="L7293">
        <v>4.58E-2</v>
      </c>
    </row>
    <row r="7294" spans="1:12" x14ac:dyDescent="0.25">
      <c r="A7294" t="s">
        <v>726</v>
      </c>
      <c r="B7294">
        <v>2025</v>
      </c>
      <c r="C7294" t="s">
        <v>697</v>
      </c>
      <c r="D7294">
        <v>7.8259999999999996</v>
      </c>
      <c r="E7294">
        <v>7.3287000000000004</v>
      </c>
      <c r="F7294">
        <v>6.7298</v>
      </c>
      <c r="G7294">
        <v>6.2050999999999998</v>
      </c>
      <c r="H7294">
        <v>6.4234999999999998</v>
      </c>
      <c r="I7294">
        <v>5.4330999999999996</v>
      </c>
      <c r="J7294">
        <v>7.0339999999999998</v>
      </c>
      <c r="K7294">
        <v>5.8567</v>
      </c>
      <c r="L7294">
        <v>4.7374999999999998</v>
      </c>
    </row>
    <row r="7295" spans="1:12" x14ac:dyDescent="0.25">
      <c r="A7295" t="s">
        <v>726</v>
      </c>
      <c r="B7295">
        <v>2025</v>
      </c>
      <c r="C7295" t="s">
        <v>699</v>
      </c>
      <c r="D7295">
        <v>0.22639999999999999</v>
      </c>
      <c r="E7295">
        <v>0.22639999999999999</v>
      </c>
      <c r="F7295">
        <v>0.1087</v>
      </c>
      <c r="G7295">
        <v>0.2117</v>
      </c>
      <c r="H7295">
        <v>0.1087</v>
      </c>
      <c r="I7295">
        <v>0.1087</v>
      </c>
      <c r="J7295">
        <v>0.22639999999999999</v>
      </c>
      <c r="K7295">
        <v>0.1087</v>
      </c>
      <c r="L7295">
        <v>0.1087</v>
      </c>
    </row>
    <row r="7296" spans="1:12" x14ac:dyDescent="0.25">
      <c r="A7296" t="s">
        <v>727</v>
      </c>
      <c r="B7296">
        <v>2025</v>
      </c>
      <c r="C7296" t="s">
        <v>703</v>
      </c>
      <c r="D7296">
        <v>4.36E-2</v>
      </c>
      <c r="E7296">
        <v>4.36E-2</v>
      </c>
      <c r="F7296">
        <v>4.36E-2</v>
      </c>
      <c r="G7296">
        <v>2.6100000000000002E-2</v>
      </c>
      <c r="H7296">
        <v>4.36E-2</v>
      </c>
      <c r="I7296">
        <v>2.6100000000000002E-2</v>
      </c>
      <c r="J7296">
        <v>4.36E-2</v>
      </c>
      <c r="K7296">
        <v>4.36E-2</v>
      </c>
      <c r="L7296">
        <v>2.6100000000000002E-2</v>
      </c>
    </row>
    <row r="7297" spans="1:12" x14ac:dyDescent="0.25">
      <c r="A7297" t="s">
        <v>727</v>
      </c>
      <c r="B7297">
        <v>2025</v>
      </c>
      <c r="C7297" t="s">
        <v>701</v>
      </c>
      <c r="D7297">
        <v>1.8551</v>
      </c>
      <c r="E7297">
        <v>1.8551</v>
      </c>
      <c r="F7297">
        <v>1.8496999999999999</v>
      </c>
      <c r="G7297">
        <v>1.5237000000000001</v>
      </c>
      <c r="H7297">
        <v>1.8496999999999999</v>
      </c>
      <c r="I7297">
        <v>1.5204</v>
      </c>
      <c r="J7297">
        <v>1.7067000000000001</v>
      </c>
      <c r="K7297">
        <v>1.7067000000000001</v>
      </c>
      <c r="L7297">
        <v>1.4034</v>
      </c>
    </row>
    <row r="7298" spans="1:12" x14ac:dyDescent="0.25">
      <c r="A7298" t="s">
        <v>727</v>
      </c>
      <c r="B7298">
        <v>2025</v>
      </c>
      <c r="C7298" t="s">
        <v>699</v>
      </c>
      <c r="D7298">
        <v>0.12909999999999999</v>
      </c>
      <c r="E7298">
        <v>0.12909999999999999</v>
      </c>
      <c r="F7298">
        <v>6.2E-2</v>
      </c>
      <c r="G7298">
        <v>0.1207</v>
      </c>
      <c r="H7298">
        <v>6.2E-2</v>
      </c>
      <c r="I7298">
        <v>6.2E-2</v>
      </c>
      <c r="J7298">
        <v>0.12909999999999999</v>
      </c>
      <c r="K7298">
        <v>6.2E-2</v>
      </c>
      <c r="L7298">
        <v>6.2E-2</v>
      </c>
    </row>
    <row r="7299" spans="1:12" x14ac:dyDescent="0.25">
      <c r="A7299" t="s">
        <v>727</v>
      </c>
      <c r="B7299">
        <v>2025</v>
      </c>
      <c r="C7299" t="s">
        <v>702</v>
      </c>
      <c r="D7299">
        <v>0.2278</v>
      </c>
      <c r="E7299">
        <v>0.2278</v>
      </c>
      <c r="F7299">
        <v>8.5999999999999993E-2</v>
      </c>
      <c r="G7299">
        <v>0.13669999999999999</v>
      </c>
      <c r="H7299">
        <v>8.5999999999999993E-2</v>
      </c>
      <c r="I7299">
        <v>6.1699999999999998E-2</v>
      </c>
      <c r="J7299">
        <v>0.2278</v>
      </c>
      <c r="K7299">
        <v>8.5999999999999993E-2</v>
      </c>
      <c r="L7299">
        <v>6.1699999999999998E-2</v>
      </c>
    </row>
    <row r="7300" spans="1:12" x14ac:dyDescent="0.25">
      <c r="A7300" t="s">
        <v>727</v>
      </c>
      <c r="B7300">
        <v>2025</v>
      </c>
      <c r="C7300" t="s">
        <v>697</v>
      </c>
      <c r="D7300">
        <v>4.4451999999999998</v>
      </c>
      <c r="E7300">
        <v>4.1616999999999997</v>
      </c>
      <c r="F7300">
        <v>3.8182999999999998</v>
      </c>
      <c r="G7300">
        <v>3.5236999999999998</v>
      </c>
      <c r="H7300">
        <v>3.6436000000000002</v>
      </c>
      <c r="I7300">
        <v>3.0819000000000001</v>
      </c>
      <c r="J7300">
        <v>3.9954000000000001</v>
      </c>
      <c r="K7300">
        <v>3.3222</v>
      </c>
      <c r="L7300">
        <v>2.6867999999999999</v>
      </c>
    </row>
    <row r="7301" spans="1:12" x14ac:dyDescent="0.25">
      <c r="A7301" t="s">
        <v>727</v>
      </c>
      <c r="B7301">
        <v>2025</v>
      </c>
      <c r="C7301" t="s">
        <v>698</v>
      </c>
      <c r="D7301">
        <v>0.72330000000000005</v>
      </c>
      <c r="E7301">
        <v>0.72330000000000005</v>
      </c>
      <c r="F7301">
        <v>0.58919999999999995</v>
      </c>
      <c r="G7301">
        <v>0.57469999999999999</v>
      </c>
      <c r="H7301">
        <v>0.58919999999999995</v>
      </c>
      <c r="I7301">
        <v>0.4657</v>
      </c>
      <c r="J7301">
        <v>0.72330000000000005</v>
      </c>
      <c r="K7301">
        <v>0.58919999999999995</v>
      </c>
      <c r="L7301">
        <v>0.4657</v>
      </c>
    </row>
    <row r="7302" spans="1:12" x14ac:dyDescent="0.25">
      <c r="A7302" t="s">
        <v>727</v>
      </c>
      <c r="B7302">
        <v>2025</v>
      </c>
      <c r="C7302" t="s">
        <v>700</v>
      </c>
      <c r="D7302">
        <v>1.4663999999999999</v>
      </c>
      <c r="E7302">
        <v>1.1828000000000001</v>
      </c>
      <c r="F7302">
        <v>1.1878</v>
      </c>
      <c r="G7302">
        <v>1.1417999999999999</v>
      </c>
      <c r="H7302">
        <v>1.0132000000000001</v>
      </c>
      <c r="I7302">
        <v>0.94610000000000005</v>
      </c>
      <c r="J7302">
        <v>1.1649</v>
      </c>
      <c r="K7302">
        <v>0.8347</v>
      </c>
      <c r="L7302">
        <v>0.66790000000000005</v>
      </c>
    </row>
    <row r="7303" spans="1:12" x14ac:dyDescent="0.25">
      <c r="A7303" t="s">
        <v>728</v>
      </c>
      <c r="B7303">
        <v>2025</v>
      </c>
      <c r="C7303" t="s">
        <v>701</v>
      </c>
      <c r="D7303">
        <v>0.96730000000000005</v>
      </c>
      <c r="E7303">
        <v>0.96730000000000005</v>
      </c>
      <c r="F7303">
        <v>0.96460000000000001</v>
      </c>
      <c r="G7303">
        <v>0.79679999999999995</v>
      </c>
      <c r="H7303">
        <v>0.96460000000000001</v>
      </c>
      <c r="I7303">
        <v>0.79520000000000002</v>
      </c>
      <c r="J7303">
        <v>0.89129999999999998</v>
      </c>
      <c r="K7303">
        <v>0.89129999999999998</v>
      </c>
      <c r="L7303">
        <v>0.73509999999999998</v>
      </c>
    </row>
    <row r="7304" spans="1:12" x14ac:dyDescent="0.25">
      <c r="A7304" t="s">
        <v>728</v>
      </c>
      <c r="B7304">
        <v>2025</v>
      </c>
      <c r="C7304" t="s">
        <v>698</v>
      </c>
      <c r="D7304">
        <v>0.44690000000000002</v>
      </c>
      <c r="E7304">
        <v>0.44690000000000002</v>
      </c>
      <c r="F7304">
        <v>0.3553</v>
      </c>
      <c r="G7304">
        <v>0.35659999999999997</v>
      </c>
      <c r="H7304">
        <v>0.3553</v>
      </c>
      <c r="I7304">
        <v>0.28210000000000002</v>
      </c>
      <c r="J7304">
        <v>0.44690000000000002</v>
      </c>
      <c r="K7304">
        <v>0.3553</v>
      </c>
      <c r="L7304">
        <v>0.28210000000000002</v>
      </c>
    </row>
    <row r="7305" spans="1:12" x14ac:dyDescent="0.25">
      <c r="A7305" t="s">
        <v>728</v>
      </c>
      <c r="B7305">
        <v>2025</v>
      </c>
      <c r="C7305" t="s">
        <v>700</v>
      </c>
      <c r="D7305">
        <v>0.73680000000000001</v>
      </c>
      <c r="E7305">
        <v>0.59430000000000005</v>
      </c>
      <c r="F7305">
        <v>0.5968</v>
      </c>
      <c r="G7305">
        <v>0.57369999999999999</v>
      </c>
      <c r="H7305">
        <v>0.5091</v>
      </c>
      <c r="I7305">
        <v>0.47539999999999999</v>
      </c>
      <c r="J7305">
        <v>0.58530000000000004</v>
      </c>
      <c r="K7305">
        <v>0.4194</v>
      </c>
      <c r="L7305">
        <v>0.33560000000000001</v>
      </c>
    </row>
    <row r="7306" spans="1:12" x14ac:dyDescent="0.25">
      <c r="A7306" t="s">
        <v>728</v>
      </c>
      <c r="B7306">
        <v>2025</v>
      </c>
      <c r="C7306" t="s">
        <v>697</v>
      </c>
      <c r="D7306">
        <v>2.3521999999999998</v>
      </c>
      <c r="E7306">
        <v>2.2098</v>
      </c>
      <c r="F7306">
        <v>2.0129000000000001</v>
      </c>
      <c r="G7306">
        <v>1.8695999999999999</v>
      </c>
      <c r="H7306">
        <v>1.9252</v>
      </c>
      <c r="I7306">
        <v>1.6278999999999999</v>
      </c>
      <c r="J7306">
        <v>2.1246999999999998</v>
      </c>
      <c r="K7306">
        <v>1.7622</v>
      </c>
      <c r="L7306">
        <v>1.4280999999999999</v>
      </c>
    </row>
    <row r="7307" spans="1:12" x14ac:dyDescent="0.25">
      <c r="A7307" t="s">
        <v>728</v>
      </c>
      <c r="B7307">
        <v>2025</v>
      </c>
      <c r="C7307" t="s">
        <v>702</v>
      </c>
      <c r="D7307">
        <v>0.1144</v>
      </c>
      <c r="E7307">
        <v>0.1144</v>
      </c>
      <c r="F7307">
        <v>4.3200000000000002E-2</v>
      </c>
      <c r="G7307">
        <v>6.8699999999999997E-2</v>
      </c>
      <c r="H7307">
        <v>4.3200000000000002E-2</v>
      </c>
      <c r="I7307">
        <v>3.1E-2</v>
      </c>
      <c r="J7307">
        <v>0.1144</v>
      </c>
      <c r="K7307">
        <v>4.3200000000000002E-2</v>
      </c>
      <c r="L7307">
        <v>3.1E-2</v>
      </c>
    </row>
    <row r="7308" spans="1:12" x14ac:dyDescent="0.25">
      <c r="A7308" t="s">
        <v>728</v>
      </c>
      <c r="B7308">
        <v>2025</v>
      </c>
      <c r="C7308" t="s">
        <v>703</v>
      </c>
      <c r="D7308">
        <v>2.1899999999999999E-2</v>
      </c>
      <c r="E7308">
        <v>2.1899999999999999E-2</v>
      </c>
      <c r="F7308">
        <v>2.1899999999999999E-2</v>
      </c>
      <c r="G7308">
        <v>1.3100000000000001E-2</v>
      </c>
      <c r="H7308">
        <v>2.1899999999999999E-2</v>
      </c>
      <c r="I7308">
        <v>1.3100000000000001E-2</v>
      </c>
      <c r="J7308">
        <v>2.1899999999999999E-2</v>
      </c>
      <c r="K7308">
        <v>2.1899999999999999E-2</v>
      </c>
      <c r="L7308">
        <v>1.3100000000000001E-2</v>
      </c>
    </row>
    <row r="7309" spans="1:12" x14ac:dyDescent="0.25">
      <c r="A7309" t="s">
        <v>728</v>
      </c>
      <c r="B7309">
        <v>2025</v>
      </c>
      <c r="C7309" t="s">
        <v>699</v>
      </c>
      <c r="D7309">
        <v>6.4899999999999999E-2</v>
      </c>
      <c r="E7309">
        <v>6.4899999999999999E-2</v>
      </c>
      <c r="F7309">
        <v>3.1099999999999999E-2</v>
      </c>
      <c r="G7309">
        <v>6.0600000000000001E-2</v>
      </c>
      <c r="H7309">
        <v>3.1099999999999999E-2</v>
      </c>
      <c r="I7309">
        <v>3.1099999999999999E-2</v>
      </c>
      <c r="J7309">
        <v>6.4899999999999999E-2</v>
      </c>
      <c r="K7309">
        <v>3.1099999999999999E-2</v>
      </c>
      <c r="L7309">
        <v>3.1099999999999999E-2</v>
      </c>
    </row>
    <row r="7310" spans="1:12" x14ac:dyDescent="0.25">
      <c r="A7310" t="s">
        <v>729</v>
      </c>
      <c r="B7310">
        <v>2025</v>
      </c>
      <c r="C7310" t="s">
        <v>703</v>
      </c>
      <c r="D7310">
        <v>4.4999999999999998E-2</v>
      </c>
      <c r="E7310">
        <v>4.4999999999999998E-2</v>
      </c>
      <c r="F7310">
        <v>4.4999999999999998E-2</v>
      </c>
      <c r="G7310">
        <v>2.7E-2</v>
      </c>
      <c r="H7310">
        <v>4.4999999999999998E-2</v>
      </c>
      <c r="I7310">
        <v>2.7E-2</v>
      </c>
      <c r="J7310">
        <v>4.4999999999999998E-2</v>
      </c>
      <c r="K7310">
        <v>4.4999999999999998E-2</v>
      </c>
      <c r="L7310">
        <v>2.7E-2</v>
      </c>
    </row>
    <row r="7311" spans="1:12" x14ac:dyDescent="0.25">
      <c r="A7311" t="s">
        <v>729</v>
      </c>
      <c r="B7311">
        <v>2025</v>
      </c>
      <c r="C7311" t="s">
        <v>701</v>
      </c>
      <c r="D7311">
        <v>2.0074000000000001</v>
      </c>
      <c r="E7311">
        <v>2.0074000000000001</v>
      </c>
      <c r="F7311">
        <v>2.0017</v>
      </c>
      <c r="G7311">
        <v>1.6498999999999999</v>
      </c>
      <c r="H7311">
        <v>2.0017</v>
      </c>
      <c r="I7311">
        <v>1.6464000000000001</v>
      </c>
      <c r="J7311">
        <v>1.8472999999999999</v>
      </c>
      <c r="K7311">
        <v>1.8472999999999999</v>
      </c>
      <c r="L7311">
        <v>1.52</v>
      </c>
    </row>
    <row r="7312" spans="1:12" x14ac:dyDescent="0.25">
      <c r="A7312" t="s">
        <v>729</v>
      </c>
      <c r="B7312">
        <v>2025</v>
      </c>
      <c r="C7312" t="s">
        <v>702</v>
      </c>
      <c r="D7312">
        <v>0.23549999999999999</v>
      </c>
      <c r="E7312">
        <v>0.23549999999999999</v>
      </c>
      <c r="F7312">
        <v>8.8900000000000007E-2</v>
      </c>
      <c r="G7312">
        <v>0.14130000000000001</v>
      </c>
      <c r="H7312">
        <v>8.8900000000000007E-2</v>
      </c>
      <c r="I7312">
        <v>6.3799999999999996E-2</v>
      </c>
      <c r="J7312">
        <v>0.23549999999999999</v>
      </c>
      <c r="K7312">
        <v>8.8900000000000007E-2</v>
      </c>
      <c r="L7312">
        <v>6.3799999999999996E-2</v>
      </c>
    </row>
    <row r="7313" spans="1:12" x14ac:dyDescent="0.25">
      <c r="A7313" t="s">
        <v>729</v>
      </c>
      <c r="B7313">
        <v>2025</v>
      </c>
      <c r="C7313" t="s">
        <v>699</v>
      </c>
      <c r="D7313">
        <v>0.13350000000000001</v>
      </c>
      <c r="E7313">
        <v>0.13350000000000001</v>
      </c>
      <c r="F7313">
        <v>6.4100000000000004E-2</v>
      </c>
      <c r="G7313">
        <v>0.12479999999999999</v>
      </c>
      <c r="H7313">
        <v>6.4100000000000004E-2</v>
      </c>
      <c r="I7313">
        <v>6.4100000000000004E-2</v>
      </c>
      <c r="J7313">
        <v>0.13350000000000001</v>
      </c>
      <c r="K7313">
        <v>6.4100000000000004E-2</v>
      </c>
      <c r="L7313">
        <v>6.4100000000000004E-2</v>
      </c>
    </row>
    <row r="7314" spans="1:12" x14ac:dyDescent="0.25">
      <c r="A7314" t="s">
        <v>729</v>
      </c>
      <c r="B7314">
        <v>2025</v>
      </c>
      <c r="C7314" t="s">
        <v>697</v>
      </c>
      <c r="D7314">
        <v>4.7081</v>
      </c>
      <c r="E7314">
        <v>4.415</v>
      </c>
      <c r="F7314">
        <v>4.0532000000000004</v>
      </c>
      <c r="G7314">
        <v>3.7362000000000002</v>
      </c>
      <c r="H7314">
        <v>3.8727</v>
      </c>
      <c r="I7314">
        <v>3.2740999999999998</v>
      </c>
      <c r="J7314">
        <v>4.2365000000000004</v>
      </c>
      <c r="K7314">
        <v>3.5337999999999998</v>
      </c>
      <c r="L7314">
        <v>2.8601000000000001</v>
      </c>
    </row>
    <row r="7315" spans="1:12" x14ac:dyDescent="0.25">
      <c r="A7315" t="s">
        <v>729</v>
      </c>
      <c r="B7315">
        <v>2025</v>
      </c>
      <c r="C7315" t="s">
        <v>698</v>
      </c>
      <c r="D7315">
        <v>0.77080000000000004</v>
      </c>
      <c r="E7315">
        <v>0.77080000000000004</v>
      </c>
      <c r="F7315">
        <v>0.62549999999999994</v>
      </c>
      <c r="G7315">
        <v>0.61280000000000001</v>
      </c>
      <c r="H7315">
        <v>0.62549999999999994</v>
      </c>
      <c r="I7315">
        <v>0.49469999999999997</v>
      </c>
      <c r="J7315">
        <v>0.77080000000000004</v>
      </c>
      <c r="K7315">
        <v>0.62549999999999994</v>
      </c>
      <c r="L7315">
        <v>0.49469999999999997</v>
      </c>
    </row>
    <row r="7316" spans="1:12" x14ac:dyDescent="0.25">
      <c r="A7316" t="s">
        <v>729</v>
      </c>
      <c r="B7316">
        <v>2025</v>
      </c>
      <c r="C7316" t="s">
        <v>700</v>
      </c>
      <c r="D7316">
        <v>1.516</v>
      </c>
      <c r="E7316">
        <v>1.2228000000000001</v>
      </c>
      <c r="F7316">
        <v>1.228</v>
      </c>
      <c r="G7316">
        <v>1.1803999999999999</v>
      </c>
      <c r="H7316">
        <v>1.0475000000000001</v>
      </c>
      <c r="I7316">
        <v>0.97799999999999998</v>
      </c>
      <c r="J7316">
        <v>1.2042999999999999</v>
      </c>
      <c r="K7316">
        <v>0.86299999999999999</v>
      </c>
      <c r="L7316">
        <v>0.69040000000000001</v>
      </c>
    </row>
    <row r="7317" spans="1:12" x14ac:dyDescent="0.25">
      <c r="A7317" t="s">
        <v>730</v>
      </c>
      <c r="B7317">
        <v>2025</v>
      </c>
      <c r="C7317" t="s">
        <v>697</v>
      </c>
      <c r="D7317">
        <v>0.78139999999999998</v>
      </c>
      <c r="E7317">
        <v>0.73329999999999995</v>
      </c>
      <c r="F7317">
        <v>0.67059999999999997</v>
      </c>
      <c r="G7317">
        <v>0.62119999999999997</v>
      </c>
      <c r="H7317">
        <v>0.64090000000000003</v>
      </c>
      <c r="I7317">
        <v>0.54269999999999996</v>
      </c>
      <c r="J7317">
        <v>0.70469999999999999</v>
      </c>
      <c r="K7317">
        <v>0.58599999999999997</v>
      </c>
      <c r="L7317">
        <v>0.47520000000000001</v>
      </c>
    </row>
    <row r="7318" spans="1:12" x14ac:dyDescent="0.25">
      <c r="A7318" t="s">
        <v>730</v>
      </c>
      <c r="B7318">
        <v>2025</v>
      </c>
      <c r="C7318" t="s">
        <v>700</v>
      </c>
      <c r="D7318">
        <v>0.249</v>
      </c>
      <c r="E7318">
        <v>0.2009</v>
      </c>
      <c r="F7318">
        <v>0.20169999999999999</v>
      </c>
      <c r="G7318">
        <v>0.19389999999999999</v>
      </c>
      <c r="H7318">
        <v>0.1721</v>
      </c>
      <c r="I7318">
        <v>0.16070000000000001</v>
      </c>
      <c r="J7318">
        <v>0.1978</v>
      </c>
      <c r="K7318">
        <v>0.14180000000000001</v>
      </c>
      <c r="L7318">
        <v>0.1134</v>
      </c>
    </row>
    <row r="7319" spans="1:12" x14ac:dyDescent="0.25">
      <c r="A7319" t="s">
        <v>730</v>
      </c>
      <c r="B7319">
        <v>2025</v>
      </c>
      <c r="C7319" t="s">
        <v>701</v>
      </c>
      <c r="D7319">
        <v>0.32650000000000001</v>
      </c>
      <c r="E7319">
        <v>0.32650000000000001</v>
      </c>
      <c r="F7319">
        <v>0.3256</v>
      </c>
      <c r="G7319">
        <v>0.26939999999999997</v>
      </c>
      <c r="H7319">
        <v>0.3256</v>
      </c>
      <c r="I7319">
        <v>0.26879999999999998</v>
      </c>
      <c r="J7319">
        <v>0.30099999999999999</v>
      </c>
      <c r="K7319">
        <v>0.30099999999999999</v>
      </c>
      <c r="L7319">
        <v>0.24859999999999999</v>
      </c>
    </row>
    <row r="7320" spans="1:12" x14ac:dyDescent="0.25">
      <c r="A7320" t="s">
        <v>730</v>
      </c>
      <c r="B7320">
        <v>2025</v>
      </c>
      <c r="C7320" t="s">
        <v>702</v>
      </c>
      <c r="D7320">
        <v>3.8699999999999998E-2</v>
      </c>
      <c r="E7320">
        <v>3.8699999999999998E-2</v>
      </c>
      <c r="F7320">
        <v>1.46E-2</v>
      </c>
      <c r="G7320">
        <v>2.3199999999999998E-2</v>
      </c>
      <c r="H7320">
        <v>1.46E-2</v>
      </c>
      <c r="I7320">
        <v>1.0500000000000001E-2</v>
      </c>
      <c r="J7320">
        <v>3.8699999999999998E-2</v>
      </c>
      <c r="K7320">
        <v>1.46E-2</v>
      </c>
      <c r="L7320">
        <v>1.0500000000000001E-2</v>
      </c>
    </row>
    <row r="7321" spans="1:12" x14ac:dyDescent="0.25">
      <c r="A7321" t="s">
        <v>730</v>
      </c>
      <c r="B7321">
        <v>2025</v>
      </c>
      <c r="C7321" t="s">
        <v>699</v>
      </c>
      <c r="D7321">
        <v>2.1899999999999999E-2</v>
      </c>
      <c r="E7321">
        <v>2.1899999999999999E-2</v>
      </c>
      <c r="F7321">
        <v>1.0500000000000001E-2</v>
      </c>
      <c r="G7321">
        <v>2.0500000000000001E-2</v>
      </c>
      <c r="H7321">
        <v>1.0500000000000001E-2</v>
      </c>
      <c r="I7321">
        <v>1.0500000000000001E-2</v>
      </c>
      <c r="J7321">
        <v>2.1899999999999999E-2</v>
      </c>
      <c r="K7321">
        <v>1.0500000000000001E-2</v>
      </c>
      <c r="L7321">
        <v>1.0500000000000001E-2</v>
      </c>
    </row>
    <row r="7322" spans="1:12" x14ac:dyDescent="0.25">
      <c r="A7322" t="s">
        <v>730</v>
      </c>
      <c r="B7322">
        <v>2025</v>
      </c>
      <c r="C7322" t="s">
        <v>703</v>
      </c>
      <c r="D7322">
        <v>7.4000000000000003E-3</v>
      </c>
      <c r="E7322">
        <v>7.4000000000000003E-3</v>
      </c>
      <c r="F7322">
        <v>7.4000000000000003E-3</v>
      </c>
      <c r="G7322">
        <v>4.4000000000000003E-3</v>
      </c>
      <c r="H7322">
        <v>7.4000000000000003E-3</v>
      </c>
      <c r="I7322">
        <v>4.4000000000000003E-3</v>
      </c>
      <c r="J7322">
        <v>7.4000000000000003E-3</v>
      </c>
      <c r="K7322">
        <v>7.4000000000000003E-3</v>
      </c>
      <c r="L7322">
        <v>4.4000000000000003E-3</v>
      </c>
    </row>
    <row r="7323" spans="1:12" x14ac:dyDescent="0.25">
      <c r="A7323" t="s">
        <v>730</v>
      </c>
      <c r="B7323">
        <v>2025</v>
      </c>
      <c r="C7323" t="s">
        <v>698</v>
      </c>
      <c r="D7323">
        <v>0.13789999999999999</v>
      </c>
      <c r="E7323">
        <v>0.13789999999999999</v>
      </c>
      <c r="F7323">
        <v>0.11070000000000001</v>
      </c>
      <c r="G7323">
        <v>0.10979999999999999</v>
      </c>
      <c r="H7323">
        <v>0.11070000000000001</v>
      </c>
      <c r="I7323">
        <v>8.7800000000000003E-2</v>
      </c>
      <c r="J7323">
        <v>0.13789999999999999</v>
      </c>
      <c r="K7323">
        <v>0.11070000000000001</v>
      </c>
      <c r="L7323">
        <v>8.7800000000000003E-2</v>
      </c>
    </row>
    <row r="7324" spans="1:12" x14ac:dyDescent="0.25">
      <c r="A7324" t="s">
        <v>731</v>
      </c>
      <c r="B7324">
        <v>2025</v>
      </c>
      <c r="C7324" t="s">
        <v>699</v>
      </c>
      <c r="D7324">
        <v>3.8300000000000001E-2</v>
      </c>
      <c r="E7324">
        <v>3.8300000000000001E-2</v>
      </c>
      <c r="F7324">
        <v>1.84E-2</v>
      </c>
      <c r="G7324">
        <v>3.5799999999999998E-2</v>
      </c>
      <c r="H7324">
        <v>1.84E-2</v>
      </c>
      <c r="I7324">
        <v>1.84E-2</v>
      </c>
      <c r="J7324">
        <v>3.8300000000000001E-2</v>
      </c>
      <c r="K7324">
        <v>1.84E-2</v>
      </c>
      <c r="L7324">
        <v>1.84E-2</v>
      </c>
    </row>
    <row r="7325" spans="1:12" x14ac:dyDescent="0.25">
      <c r="A7325" t="s">
        <v>731</v>
      </c>
      <c r="B7325">
        <v>2025</v>
      </c>
      <c r="C7325" t="s">
        <v>697</v>
      </c>
      <c r="D7325">
        <v>1.3698999999999999</v>
      </c>
      <c r="E7325">
        <v>1.2857000000000001</v>
      </c>
      <c r="F7325">
        <v>1.1789000000000001</v>
      </c>
      <c r="G7325">
        <v>1.0875999999999999</v>
      </c>
      <c r="H7325">
        <v>1.1271</v>
      </c>
      <c r="I7325">
        <v>0.9526</v>
      </c>
      <c r="J7325">
        <v>1.2339</v>
      </c>
      <c r="K7325">
        <v>1.0291999999999999</v>
      </c>
      <c r="L7325">
        <v>0.83320000000000005</v>
      </c>
    </row>
    <row r="7326" spans="1:12" x14ac:dyDescent="0.25">
      <c r="A7326" t="s">
        <v>731</v>
      </c>
      <c r="B7326">
        <v>2025</v>
      </c>
      <c r="C7326" t="s">
        <v>698</v>
      </c>
      <c r="D7326">
        <v>0.23139999999999999</v>
      </c>
      <c r="E7326">
        <v>0.23139999999999999</v>
      </c>
      <c r="F7326">
        <v>0.1867</v>
      </c>
      <c r="G7326">
        <v>0.18410000000000001</v>
      </c>
      <c r="H7326">
        <v>0.1867</v>
      </c>
      <c r="I7326">
        <v>0.14779999999999999</v>
      </c>
      <c r="J7326">
        <v>0.23139999999999999</v>
      </c>
      <c r="K7326">
        <v>0.1867</v>
      </c>
      <c r="L7326">
        <v>0.14779999999999999</v>
      </c>
    </row>
    <row r="7327" spans="1:12" x14ac:dyDescent="0.25">
      <c r="A7327" t="s">
        <v>731</v>
      </c>
      <c r="B7327">
        <v>2025</v>
      </c>
      <c r="C7327" t="s">
        <v>700</v>
      </c>
      <c r="D7327">
        <v>0.43509999999999999</v>
      </c>
      <c r="E7327">
        <v>0.35099999999999998</v>
      </c>
      <c r="F7327">
        <v>0.35249999999999998</v>
      </c>
      <c r="G7327">
        <v>0.33879999999999999</v>
      </c>
      <c r="H7327">
        <v>0.30070000000000002</v>
      </c>
      <c r="I7327">
        <v>0.28070000000000001</v>
      </c>
      <c r="J7327">
        <v>0.34570000000000001</v>
      </c>
      <c r="K7327">
        <v>0.2477</v>
      </c>
      <c r="L7327">
        <v>0.19819999999999999</v>
      </c>
    </row>
    <row r="7328" spans="1:12" x14ac:dyDescent="0.25">
      <c r="A7328" t="s">
        <v>731</v>
      </c>
      <c r="B7328">
        <v>2025</v>
      </c>
      <c r="C7328" t="s">
        <v>702</v>
      </c>
      <c r="D7328">
        <v>6.7599999999999993E-2</v>
      </c>
      <c r="E7328">
        <v>6.7599999999999993E-2</v>
      </c>
      <c r="F7328">
        <v>2.5499999999999998E-2</v>
      </c>
      <c r="G7328">
        <v>4.0599999999999997E-2</v>
      </c>
      <c r="H7328">
        <v>2.5499999999999998E-2</v>
      </c>
      <c r="I7328">
        <v>1.83E-2</v>
      </c>
      <c r="J7328">
        <v>6.7599999999999993E-2</v>
      </c>
      <c r="K7328">
        <v>2.5499999999999998E-2</v>
      </c>
      <c r="L7328">
        <v>1.83E-2</v>
      </c>
    </row>
    <row r="7329" spans="1:12" x14ac:dyDescent="0.25">
      <c r="A7329" t="s">
        <v>731</v>
      </c>
      <c r="B7329">
        <v>2025</v>
      </c>
      <c r="C7329" t="s">
        <v>701</v>
      </c>
      <c r="D7329">
        <v>0.58450000000000002</v>
      </c>
      <c r="E7329">
        <v>0.58450000000000002</v>
      </c>
      <c r="F7329">
        <v>0.58289999999999997</v>
      </c>
      <c r="G7329">
        <v>0.48049999999999998</v>
      </c>
      <c r="H7329">
        <v>0.58289999999999997</v>
      </c>
      <c r="I7329">
        <v>0.47949999999999998</v>
      </c>
      <c r="J7329">
        <v>0.53800000000000003</v>
      </c>
      <c r="K7329">
        <v>0.53800000000000003</v>
      </c>
      <c r="L7329">
        <v>0.44269999999999998</v>
      </c>
    </row>
    <row r="7330" spans="1:12" x14ac:dyDescent="0.25">
      <c r="A7330" t="s">
        <v>731</v>
      </c>
      <c r="B7330">
        <v>2025</v>
      </c>
      <c r="C7330" t="s">
        <v>703</v>
      </c>
      <c r="D7330">
        <v>1.29E-2</v>
      </c>
      <c r="E7330">
        <v>1.29E-2</v>
      </c>
      <c r="F7330">
        <v>1.29E-2</v>
      </c>
      <c r="G7330">
        <v>7.7999999999999996E-3</v>
      </c>
      <c r="H7330">
        <v>1.29E-2</v>
      </c>
      <c r="I7330">
        <v>7.7999999999999996E-3</v>
      </c>
      <c r="J7330">
        <v>1.29E-2</v>
      </c>
      <c r="K7330">
        <v>1.29E-2</v>
      </c>
      <c r="L7330">
        <v>7.7999999999999996E-3</v>
      </c>
    </row>
    <row r="7331" spans="1:12" x14ac:dyDescent="0.25">
      <c r="A7331" t="s">
        <v>732</v>
      </c>
      <c r="B7331">
        <v>2025</v>
      </c>
      <c r="C7331" t="s">
        <v>700</v>
      </c>
      <c r="D7331">
        <v>0.9274</v>
      </c>
      <c r="E7331">
        <v>0.74809999999999999</v>
      </c>
      <c r="F7331">
        <v>0.75119999999999998</v>
      </c>
      <c r="G7331">
        <v>0.72209999999999996</v>
      </c>
      <c r="H7331">
        <v>0.64080000000000004</v>
      </c>
      <c r="I7331">
        <v>0.59830000000000005</v>
      </c>
      <c r="J7331">
        <v>0.73670000000000002</v>
      </c>
      <c r="K7331">
        <v>0.52790000000000004</v>
      </c>
      <c r="L7331">
        <v>0.4224</v>
      </c>
    </row>
    <row r="7332" spans="1:12" x14ac:dyDescent="0.25">
      <c r="A7332" t="s">
        <v>732</v>
      </c>
      <c r="B7332">
        <v>2025</v>
      </c>
      <c r="C7332" t="s">
        <v>701</v>
      </c>
      <c r="D7332">
        <v>1.0427</v>
      </c>
      <c r="E7332">
        <v>1.0427</v>
      </c>
      <c r="F7332">
        <v>1.0392999999999999</v>
      </c>
      <c r="G7332">
        <v>0.85770000000000002</v>
      </c>
      <c r="H7332">
        <v>1.0392999999999999</v>
      </c>
      <c r="I7332">
        <v>0.85560000000000003</v>
      </c>
      <c r="J7332">
        <v>0.96</v>
      </c>
      <c r="K7332">
        <v>0.96</v>
      </c>
      <c r="L7332">
        <v>0.79069999999999996</v>
      </c>
    </row>
    <row r="7333" spans="1:12" x14ac:dyDescent="0.25">
      <c r="A7333" t="s">
        <v>732</v>
      </c>
      <c r="B7333">
        <v>2025</v>
      </c>
      <c r="C7333" t="s">
        <v>698</v>
      </c>
      <c r="D7333">
        <v>0.36870000000000003</v>
      </c>
      <c r="E7333">
        <v>0.36870000000000003</v>
      </c>
      <c r="F7333">
        <v>0.30969999999999998</v>
      </c>
      <c r="G7333">
        <v>0.2913</v>
      </c>
      <c r="H7333">
        <v>0.30969999999999998</v>
      </c>
      <c r="I7333">
        <v>0.24340000000000001</v>
      </c>
      <c r="J7333">
        <v>0.36870000000000003</v>
      </c>
      <c r="K7333">
        <v>0.30969999999999998</v>
      </c>
      <c r="L7333">
        <v>0.24340000000000001</v>
      </c>
    </row>
    <row r="7334" spans="1:12" x14ac:dyDescent="0.25">
      <c r="A7334" t="s">
        <v>732</v>
      </c>
      <c r="B7334">
        <v>2025</v>
      </c>
      <c r="C7334" t="s">
        <v>702</v>
      </c>
      <c r="D7334">
        <v>0.14399999999999999</v>
      </c>
      <c r="E7334">
        <v>0.14399999999999999</v>
      </c>
      <c r="F7334">
        <v>5.4399999999999997E-2</v>
      </c>
      <c r="G7334">
        <v>8.6400000000000005E-2</v>
      </c>
      <c r="H7334">
        <v>5.4399999999999997E-2</v>
      </c>
      <c r="I7334">
        <v>3.9E-2</v>
      </c>
      <c r="J7334">
        <v>0.14399999999999999</v>
      </c>
      <c r="K7334">
        <v>5.4399999999999997E-2</v>
      </c>
      <c r="L7334">
        <v>3.9E-2</v>
      </c>
    </row>
    <row r="7335" spans="1:12" x14ac:dyDescent="0.25">
      <c r="A7335" t="s">
        <v>732</v>
      </c>
      <c r="B7335">
        <v>2025</v>
      </c>
      <c r="C7335" t="s">
        <v>697</v>
      </c>
      <c r="D7335">
        <v>2.5920000000000001</v>
      </c>
      <c r="E7335">
        <v>2.4127000000000001</v>
      </c>
      <c r="F7335">
        <v>2.2212999999999998</v>
      </c>
      <c r="G7335">
        <v>2.0503999999999998</v>
      </c>
      <c r="H7335">
        <v>2.1109</v>
      </c>
      <c r="I7335">
        <v>1.792</v>
      </c>
      <c r="J7335">
        <v>2.3186</v>
      </c>
      <c r="K7335">
        <v>1.9187000000000001</v>
      </c>
      <c r="L7335">
        <v>1.5511999999999999</v>
      </c>
    </row>
    <row r="7336" spans="1:12" x14ac:dyDescent="0.25">
      <c r="A7336" t="s">
        <v>732</v>
      </c>
      <c r="B7336">
        <v>2025</v>
      </c>
      <c r="C7336" t="s">
        <v>703</v>
      </c>
      <c r="D7336">
        <v>2.75E-2</v>
      </c>
      <c r="E7336">
        <v>2.75E-2</v>
      </c>
      <c r="F7336">
        <v>2.75E-2</v>
      </c>
      <c r="G7336">
        <v>1.6500000000000001E-2</v>
      </c>
      <c r="H7336">
        <v>2.75E-2</v>
      </c>
      <c r="I7336">
        <v>1.6500000000000001E-2</v>
      </c>
      <c r="J7336">
        <v>2.75E-2</v>
      </c>
      <c r="K7336">
        <v>2.75E-2</v>
      </c>
      <c r="L7336">
        <v>1.6500000000000001E-2</v>
      </c>
    </row>
    <row r="7337" spans="1:12" x14ac:dyDescent="0.25">
      <c r="A7337" t="s">
        <v>732</v>
      </c>
      <c r="B7337">
        <v>2025</v>
      </c>
      <c r="C7337" t="s">
        <v>699</v>
      </c>
      <c r="D7337">
        <v>8.1600000000000006E-2</v>
      </c>
      <c r="E7337">
        <v>8.1600000000000006E-2</v>
      </c>
      <c r="F7337">
        <v>3.9199999999999999E-2</v>
      </c>
      <c r="G7337">
        <v>7.6300000000000007E-2</v>
      </c>
      <c r="H7337">
        <v>3.9199999999999999E-2</v>
      </c>
      <c r="I7337">
        <v>3.9199999999999999E-2</v>
      </c>
      <c r="J7337">
        <v>8.1600000000000006E-2</v>
      </c>
      <c r="K7337">
        <v>3.9199999999999999E-2</v>
      </c>
      <c r="L7337">
        <v>3.9199999999999999E-2</v>
      </c>
    </row>
    <row r="7338" spans="1:12" x14ac:dyDescent="0.25">
      <c r="A7338" t="s">
        <v>733</v>
      </c>
      <c r="B7338">
        <v>2025</v>
      </c>
      <c r="C7338" t="s">
        <v>701</v>
      </c>
      <c r="D7338">
        <v>0.40039999999999998</v>
      </c>
      <c r="E7338">
        <v>0.40039999999999998</v>
      </c>
      <c r="F7338">
        <v>0.39900000000000002</v>
      </c>
      <c r="G7338">
        <v>0.33279999999999998</v>
      </c>
      <c r="H7338">
        <v>0.39900000000000002</v>
      </c>
      <c r="I7338">
        <v>0.33200000000000002</v>
      </c>
      <c r="J7338">
        <v>0.37019999999999997</v>
      </c>
      <c r="K7338">
        <v>0.37019999999999997</v>
      </c>
      <c r="L7338">
        <v>0.30840000000000001</v>
      </c>
    </row>
    <row r="7339" spans="1:12" x14ac:dyDescent="0.25">
      <c r="A7339" t="s">
        <v>733</v>
      </c>
      <c r="B7339">
        <v>2025</v>
      </c>
      <c r="C7339" t="s">
        <v>702</v>
      </c>
      <c r="D7339">
        <v>5.91E-2</v>
      </c>
      <c r="E7339">
        <v>5.91E-2</v>
      </c>
      <c r="F7339">
        <v>2.23E-2</v>
      </c>
      <c r="G7339">
        <v>3.5499999999999997E-2</v>
      </c>
      <c r="H7339">
        <v>2.23E-2</v>
      </c>
      <c r="I7339">
        <v>1.6E-2</v>
      </c>
      <c r="J7339">
        <v>5.91E-2</v>
      </c>
      <c r="K7339">
        <v>2.23E-2</v>
      </c>
      <c r="L7339">
        <v>1.6E-2</v>
      </c>
    </row>
    <row r="7340" spans="1:12" x14ac:dyDescent="0.25">
      <c r="A7340" t="s">
        <v>733</v>
      </c>
      <c r="B7340">
        <v>2025</v>
      </c>
      <c r="C7340" t="s">
        <v>699</v>
      </c>
      <c r="D7340">
        <v>3.3500000000000002E-2</v>
      </c>
      <c r="E7340">
        <v>3.3500000000000002E-2</v>
      </c>
      <c r="F7340">
        <v>1.61E-2</v>
      </c>
      <c r="G7340">
        <v>3.1300000000000001E-2</v>
      </c>
      <c r="H7340">
        <v>1.61E-2</v>
      </c>
      <c r="I7340">
        <v>1.61E-2</v>
      </c>
      <c r="J7340">
        <v>3.3500000000000002E-2</v>
      </c>
      <c r="K7340">
        <v>1.61E-2</v>
      </c>
      <c r="L7340">
        <v>1.61E-2</v>
      </c>
    </row>
    <row r="7341" spans="1:12" x14ac:dyDescent="0.25">
      <c r="A7341" t="s">
        <v>733</v>
      </c>
      <c r="B7341">
        <v>2025</v>
      </c>
      <c r="C7341" t="s">
        <v>700</v>
      </c>
      <c r="D7341">
        <v>0.38080000000000003</v>
      </c>
      <c r="E7341">
        <v>0.30719999999999997</v>
      </c>
      <c r="F7341">
        <v>0.3085</v>
      </c>
      <c r="G7341">
        <v>0.29649999999999999</v>
      </c>
      <c r="H7341">
        <v>0.2631</v>
      </c>
      <c r="I7341">
        <v>0.2457</v>
      </c>
      <c r="J7341">
        <v>0.30249999999999999</v>
      </c>
      <c r="K7341">
        <v>0.21679999999999999</v>
      </c>
      <c r="L7341">
        <v>0.1734</v>
      </c>
    </row>
    <row r="7342" spans="1:12" x14ac:dyDescent="0.25">
      <c r="A7342" t="s">
        <v>733</v>
      </c>
      <c r="B7342">
        <v>2025</v>
      </c>
      <c r="C7342" t="s">
        <v>698</v>
      </c>
      <c r="D7342">
        <v>0.1736</v>
      </c>
      <c r="E7342">
        <v>0.1736</v>
      </c>
      <c r="F7342">
        <v>0.1429</v>
      </c>
      <c r="G7342">
        <v>0.13769999999999999</v>
      </c>
      <c r="H7342">
        <v>0.1429</v>
      </c>
      <c r="I7342">
        <v>0.1128</v>
      </c>
      <c r="J7342">
        <v>0.1736</v>
      </c>
      <c r="K7342">
        <v>0.1429</v>
      </c>
      <c r="L7342">
        <v>0.1128</v>
      </c>
    </row>
    <row r="7343" spans="1:12" x14ac:dyDescent="0.25">
      <c r="A7343" t="s">
        <v>733</v>
      </c>
      <c r="B7343">
        <v>2025</v>
      </c>
      <c r="C7343" t="s">
        <v>697</v>
      </c>
      <c r="D7343">
        <v>1.0588</v>
      </c>
      <c r="E7343">
        <v>0.98519999999999996</v>
      </c>
      <c r="F7343">
        <v>0.9002</v>
      </c>
      <c r="G7343">
        <v>0.8407</v>
      </c>
      <c r="H7343">
        <v>0.8548</v>
      </c>
      <c r="I7343">
        <v>0.72929999999999995</v>
      </c>
      <c r="J7343">
        <v>0.95040000000000002</v>
      </c>
      <c r="K7343">
        <v>0.77969999999999995</v>
      </c>
      <c r="L7343">
        <v>0.63349999999999995</v>
      </c>
    </row>
    <row r="7344" spans="1:12" x14ac:dyDescent="0.25">
      <c r="A7344" t="s">
        <v>733</v>
      </c>
      <c r="B7344">
        <v>2025</v>
      </c>
      <c r="C7344" t="s">
        <v>703</v>
      </c>
      <c r="D7344">
        <v>1.1299999999999999E-2</v>
      </c>
      <c r="E7344">
        <v>1.1299999999999999E-2</v>
      </c>
      <c r="F7344">
        <v>1.1299999999999999E-2</v>
      </c>
      <c r="G7344">
        <v>6.7999999999999996E-3</v>
      </c>
      <c r="H7344">
        <v>1.1299999999999999E-2</v>
      </c>
      <c r="I7344">
        <v>6.7999999999999996E-3</v>
      </c>
      <c r="J7344">
        <v>1.1299999999999999E-2</v>
      </c>
      <c r="K7344">
        <v>1.1299999999999999E-2</v>
      </c>
      <c r="L7344">
        <v>6.7999999999999996E-3</v>
      </c>
    </row>
    <row r="7345" spans="1:12" x14ac:dyDescent="0.25">
      <c r="A7345" t="s">
        <v>734</v>
      </c>
      <c r="B7345">
        <v>2025</v>
      </c>
      <c r="C7345" t="s">
        <v>703</v>
      </c>
      <c r="D7345">
        <v>6.8699999999999997E-2</v>
      </c>
      <c r="E7345">
        <v>6.8699999999999997E-2</v>
      </c>
      <c r="F7345">
        <v>6.8699999999999997E-2</v>
      </c>
      <c r="G7345">
        <v>4.1200000000000001E-2</v>
      </c>
      <c r="H7345">
        <v>6.8699999999999997E-2</v>
      </c>
      <c r="I7345">
        <v>4.1200000000000001E-2</v>
      </c>
      <c r="J7345">
        <v>6.8699999999999997E-2</v>
      </c>
      <c r="K7345">
        <v>6.8699999999999997E-2</v>
      </c>
      <c r="L7345">
        <v>4.1200000000000001E-2</v>
      </c>
    </row>
    <row r="7346" spans="1:12" x14ac:dyDescent="0.25">
      <c r="A7346" t="s">
        <v>734</v>
      </c>
      <c r="B7346">
        <v>2025</v>
      </c>
      <c r="C7346" t="s">
        <v>701</v>
      </c>
      <c r="D7346">
        <v>2.3109999999999999</v>
      </c>
      <c r="E7346">
        <v>2.3109999999999999</v>
      </c>
      <c r="F7346">
        <v>2.3024</v>
      </c>
      <c r="G7346">
        <v>1.9176</v>
      </c>
      <c r="H7346">
        <v>2.3024</v>
      </c>
      <c r="I7346">
        <v>1.9123000000000001</v>
      </c>
      <c r="J7346">
        <v>2.1352000000000002</v>
      </c>
      <c r="K7346">
        <v>2.1352000000000002</v>
      </c>
      <c r="L7346">
        <v>1.7754000000000001</v>
      </c>
    </row>
    <row r="7347" spans="1:12" x14ac:dyDescent="0.25">
      <c r="A7347" t="s">
        <v>734</v>
      </c>
      <c r="B7347">
        <v>2025</v>
      </c>
      <c r="C7347" t="s">
        <v>699</v>
      </c>
      <c r="D7347">
        <v>0.2036</v>
      </c>
      <c r="E7347">
        <v>0.2036</v>
      </c>
      <c r="F7347">
        <v>9.7799999999999998E-2</v>
      </c>
      <c r="G7347">
        <v>0.19040000000000001</v>
      </c>
      <c r="H7347">
        <v>9.7799999999999998E-2</v>
      </c>
      <c r="I7347">
        <v>9.7799999999999998E-2</v>
      </c>
      <c r="J7347">
        <v>0.2036</v>
      </c>
      <c r="K7347">
        <v>9.7799999999999998E-2</v>
      </c>
      <c r="L7347">
        <v>9.7799999999999998E-2</v>
      </c>
    </row>
    <row r="7348" spans="1:12" x14ac:dyDescent="0.25">
      <c r="A7348" t="s">
        <v>734</v>
      </c>
      <c r="B7348">
        <v>2025</v>
      </c>
      <c r="C7348" t="s">
        <v>697</v>
      </c>
      <c r="D7348">
        <v>6.2526999999999999</v>
      </c>
      <c r="E7348">
        <v>5.8055000000000003</v>
      </c>
      <c r="F7348">
        <v>5.3056000000000001</v>
      </c>
      <c r="G7348">
        <v>4.9554999999999998</v>
      </c>
      <c r="H7348">
        <v>5.0301999999999998</v>
      </c>
      <c r="I7348">
        <v>4.2927</v>
      </c>
      <c r="J7348">
        <v>5.6013999999999999</v>
      </c>
      <c r="K7348">
        <v>4.5814000000000004</v>
      </c>
      <c r="L7348">
        <v>3.7168999999999999</v>
      </c>
    </row>
    <row r="7349" spans="1:12" x14ac:dyDescent="0.25">
      <c r="A7349" t="s">
        <v>734</v>
      </c>
      <c r="B7349">
        <v>2025</v>
      </c>
      <c r="C7349" t="s">
        <v>700</v>
      </c>
      <c r="D7349">
        <v>2.3132000000000001</v>
      </c>
      <c r="E7349">
        <v>1.8658999999999999</v>
      </c>
      <c r="F7349">
        <v>1.8737999999999999</v>
      </c>
      <c r="G7349">
        <v>1.8011999999999999</v>
      </c>
      <c r="H7349">
        <v>1.5984</v>
      </c>
      <c r="I7349">
        <v>1.4923999999999999</v>
      </c>
      <c r="J7349">
        <v>1.8376999999999999</v>
      </c>
      <c r="K7349">
        <v>1.3168</v>
      </c>
      <c r="L7349">
        <v>1.0535000000000001</v>
      </c>
    </row>
    <row r="7350" spans="1:12" x14ac:dyDescent="0.25">
      <c r="A7350" t="s">
        <v>734</v>
      </c>
      <c r="B7350">
        <v>2025</v>
      </c>
      <c r="C7350" t="s">
        <v>702</v>
      </c>
      <c r="D7350">
        <v>0.35930000000000001</v>
      </c>
      <c r="E7350">
        <v>0.35930000000000001</v>
      </c>
      <c r="F7350">
        <v>0.13569999999999999</v>
      </c>
      <c r="G7350">
        <v>0.21560000000000001</v>
      </c>
      <c r="H7350">
        <v>0.13569999999999999</v>
      </c>
      <c r="I7350">
        <v>9.7299999999999998E-2</v>
      </c>
      <c r="J7350">
        <v>0.35930000000000001</v>
      </c>
      <c r="K7350">
        <v>0.13569999999999999</v>
      </c>
      <c r="L7350">
        <v>9.7299999999999998E-2</v>
      </c>
    </row>
    <row r="7351" spans="1:12" x14ac:dyDescent="0.25">
      <c r="A7351" t="s">
        <v>734</v>
      </c>
      <c r="B7351">
        <v>2025</v>
      </c>
      <c r="C7351" t="s">
        <v>698</v>
      </c>
      <c r="D7351">
        <v>0.99690000000000001</v>
      </c>
      <c r="E7351">
        <v>0.99690000000000001</v>
      </c>
      <c r="F7351">
        <v>0.82720000000000005</v>
      </c>
      <c r="G7351">
        <v>0.78949999999999998</v>
      </c>
      <c r="H7351">
        <v>0.82720000000000005</v>
      </c>
      <c r="I7351">
        <v>0.65159999999999996</v>
      </c>
      <c r="J7351">
        <v>0.99690000000000001</v>
      </c>
      <c r="K7351">
        <v>0.82720000000000005</v>
      </c>
      <c r="L7351">
        <v>0.65159999999999996</v>
      </c>
    </row>
    <row r="7352" spans="1:12" x14ac:dyDescent="0.25">
      <c r="A7352" t="s">
        <v>735</v>
      </c>
      <c r="B7352">
        <v>2025</v>
      </c>
      <c r="C7352" t="s">
        <v>698</v>
      </c>
      <c r="D7352">
        <v>0.29649999999999999</v>
      </c>
      <c r="E7352">
        <v>0.29649999999999999</v>
      </c>
      <c r="F7352">
        <v>0.23649999999999999</v>
      </c>
      <c r="G7352">
        <v>0.2364</v>
      </c>
      <c r="H7352">
        <v>0.23649999999999999</v>
      </c>
      <c r="I7352">
        <v>0.18770000000000001</v>
      </c>
      <c r="J7352">
        <v>0.29649999999999999</v>
      </c>
      <c r="K7352">
        <v>0.23649999999999999</v>
      </c>
      <c r="L7352">
        <v>0.18770000000000001</v>
      </c>
    </row>
    <row r="7353" spans="1:12" x14ac:dyDescent="0.25">
      <c r="A7353" t="s">
        <v>735</v>
      </c>
      <c r="B7353">
        <v>2025</v>
      </c>
      <c r="C7353" t="s">
        <v>703</v>
      </c>
      <c r="D7353">
        <v>1.4999999999999999E-2</v>
      </c>
      <c r="E7353">
        <v>1.4999999999999999E-2</v>
      </c>
      <c r="F7353">
        <v>1.4999999999999999E-2</v>
      </c>
      <c r="G7353">
        <v>8.9999999999999993E-3</v>
      </c>
      <c r="H7353">
        <v>1.4999999999999999E-2</v>
      </c>
      <c r="I7353">
        <v>8.9999999999999993E-3</v>
      </c>
      <c r="J7353">
        <v>1.4999999999999999E-2</v>
      </c>
      <c r="K7353">
        <v>1.4999999999999999E-2</v>
      </c>
      <c r="L7353">
        <v>8.9999999999999993E-3</v>
      </c>
    </row>
    <row r="7354" spans="1:12" x14ac:dyDescent="0.25">
      <c r="A7354" t="s">
        <v>735</v>
      </c>
      <c r="B7354">
        <v>2025</v>
      </c>
      <c r="C7354" t="s">
        <v>699</v>
      </c>
      <c r="D7354">
        <v>4.4499999999999998E-2</v>
      </c>
      <c r="E7354">
        <v>4.4499999999999998E-2</v>
      </c>
      <c r="F7354">
        <v>2.1399999999999999E-2</v>
      </c>
      <c r="G7354">
        <v>4.1599999999999998E-2</v>
      </c>
      <c r="H7354">
        <v>2.1399999999999999E-2</v>
      </c>
      <c r="I7354">
        <v>2.1399999999999999E-2</v>
      </c>
      <c r="J7354">
        <v>4.4499999999999998E-2</v>
      </c>
      <c r="K7354">
        <v>2.1399999999999999E-2</v>
      </c>
      <c r="L7354">
        <v>2.1399999999999999E-2</v>
      </c>
    </row>
    <row r="7355" spans="1:12" x14ac:dyDescent="0.25">
      <c r="A7355" t="s">
        <v>735</v>
      </c>
      <c r="B7355">
        <v>2025</v>
      </c>
      <c r="C7355" t="s">
        <v>702</v>
      </c>
      <c r="D7355">
        <v>7.85E-2</v>
      </c>
      <c r="E7355">
        <v>7.85E-2</v>
      </c>
      <c r="F7355">
        <v>2.9700000000000001E-2</v>
      </c>
      <c r="G7355">
        <v>4.7100000000000003E-2</v>
      </c>
      <c r="H7355">
        <v>2.9700000000000001E-2</v>
      </c>
      <c r="I7355">
        <v>2.1299999999999999E-2</v>
      </c>
      <c r="J7355">
        <v>7.85E-2</v>
      </c>
      <c r="K7355">
        <v>2.9700000000000001E-2</v>
      </c>
      <c r="L7355">
        <v>2.1299999999999999E-2</v>
      </c>
    </row>
    <row r="7356" spans="1:12" x14ac:dyDescent="0.25">
      <c r="A7356" t="s">
        <v>735</v>
      </c>
      <c r="B7356">
        <v>2025</v>
      </c>
      <c r="C7356" t="s">
        <v>701</v>
      </c>
      <c r="D7356">
        <v>0.62239999999999995</v>
      </c>
      <c r="E7356">
        <v>0.62239999999999995</v>
      </c>
      <c r="F7356">
        <v>0.62050000000000005</v>
      </c>
      <c r="G7356">
        <v>0.51280000000000003</v>
      </c>
      <c r="H7356">
        <v>0.62050000000000005</v>
      </c>
      <c r="I7356">
        <v>0.51170000000000004</v>
      </c>
      <c r="J7356">
        <v>0.57340000000000002</v>
      </c>
      <c r="K7356">
        <v>0.57340000000000002</v>
      </c>
      <c r="L7356">
        <v>0.47310000000000002</v>
      </c>
    </row>
    <row r="7357" spans="1:12" x14ac:dyDescent="0.25">
      <c r="A7357" t="s">
        <v>735</v>
      </c>
      <c r="B7357">
        <v>2025</v>
      </c>
      <c r="C7357" t="s">
        <v>700</v>
      </c>
      <c r="D7357">
        <v>0.50570000000000004</v>
      </c>
      <c r="E7357">
        <v>0.40789999999999998</v>
      </c>
      <c r="F7357">
        <v>0.40960000000000002</v>
      </c>
      <c r="G7357">
        <v>0.39369999999999999</v>
      </c>
      <c r="H7357">
        <v>0.34939999999999999</v>
      </c>
      <c r="I7357">
        <v>0.32619999999999999</v>
      </c>
      <c r="J7357">
        <v>0.4017</v>
      </c>
      <c r="K7357">
        <v>0.28789999999999999</v>
      </c>
      <c r="L7357">
        <v>0.2303</v>
      </c>
    </row>
    <row r="7358" spans="1:12" x14ac:dyDescent="0.25">
      <c r="A7358" t="s">
        <v>735</v>
      </c>
      <c r="B7358">
        <v>2025</v>
      </c>
      <c r="C7358" t="s">
        <v>697</v>
      </c>
      <c r="D7358">
        <v>1.5626</v>
      </c>
      <c r="E7358">
        <v>1.4648000000000001</v>
      </c>
      <c r="F7358">
        <v>1.3327</v>
      </c>
      <c r="G7358">
        <v>1.2406999999999999</v>
      </c>
      <c r="H7358">
        <v>1.2725</v>
      </c>
      <c r="I7358">
        <v>1.0772999999999999</v>
      </c>
      <c r="J7358">
        <v>1.4097</v>
      </c>
      <c r="K7358">
        <v>1.1637999999999999</v>
      </c>
      <c r="L7358">
        <v>0.94279999999999997</v>
      </c>
    </row>
    <row r="7359" spans="1:12" x14ac:dyDescent="0.25">
      <c r="A7359" t="s">
        <v>736</v>
      </c>
      <c r="B7359">
        <v>2025</v>
      </c>
      <c r="C7359" t="s">
        <v>703</v>
      </c>
      <c r="D7359">
        <v>0.1406</v>
      </c>
      <c r="E7359">
        <v>0.1406</v>
      </c>
      <c r="F7359">
        <v>0.1406</v>
      </c>
      <c r="G7359">
        <v>8.43E-2</v>
      </c>
      <c r="H7359">
        <v>0.1406</v>
      </c>
      <c r="I7359">
        <v>8.43E-2</v>
      </c>
      <c r="J7359">
        <v>0.1406</v>
      </c>
      <c r="K7359">
        <v>0.1406</v>
      </c>
      <c r="L7359">
        <v>8.43E-2</v>
      </c>
    </row>
    <row r="7360" spans="1:12" x14ac:dyDescent="0.25">
      <c r="A7360" t="s">
        <v>736</v>
      </c>
      <c r="B7360">
        <v>2025</v>
      </c>
      <c r="C7360" t="s">
        <v>697</v>
      </c>
      <c r="D7360">
        <v>12.892899999999999</v>
      </c>
      <c r="E7360">
        <v>11.9779</v>
      </c>
      <c r="F7360">
        <v>10.9931</v>
      </c>
      <c r="G7360">
        <v>10.230499999999999</v>
      </c>
      <c r="H7360">
        <v>10.429500000000001</v>
      </c>
      <c r="I7360">
        <v>8.9052000000000007</v>
      </c>
      <c r="J7360">
        <v>11.545999999999999</v>
      </c>
      <c r="K7360">
        <v>9.4969000000000001</v>
      </c>
      <c r="L7360">
        <v>7.7152000000000003</v>
      </c>
    </row>
    <row r="7361" spans="1:12" x14ac:dyDescent="0.25">
      <c r="A7361" t="s">
        <v>736</v>
      </c>
      <c r="B7361">
        <v>2025</v>
      </c>
      <c r="C7361" t="s">
        <v>702</v>
      </c>
      <c r="D7361">
        <v>0.73509999999999998</v>
      </c>
      <c r="E7361">
        <v>0.73509999999999998</v>
      </c>
      <c r="F7361">
        <v>0.27760000000000001</v>
      </c>
      <c r="G7361">
        <v>0.441</v>
      </c>
      <c r="H7361">
        <v>0.27760000000000001</v>
      </c>
      <c r="I7361">
        <v>0.1991</v>
      </c>
      <c r="J7361">
        <v>0.73509999999999998</v>
      </c>
      <c r="K7361">
        <v>0.27760000000000001</v>
      </c>
      <c r="L7361">
        <v>0.1991</v>
      </c>
    </row>
    <row r="7362" spans="1:12" x14ac:dyDescent="0.25">
      <c r="A7362" t="s">
        <v>736</v>
      </c>
      <c r="B7362">
        <v>2025</v>
      </c>
      <c r="C7362" t="s">
        <v>700</v>
      </c>
      <c r="D7362">
        <v>4.7323000000000004</v>
      </c>
      <c r="E7362">
        <v>3.8172999999999999</v>
      </c>
      <c r="F7362">
        <v>3.8334000000000001</v>
      </c>
      <c r="G7362">
        <v>3.6848000000000001</v>
      </c>
      <c r="H7362">
        <v>3.2698999999999998</v>
      </c>
      <c r="I7362">
        <v>3.0531000000000001</v>
      </c>
      <c r="J7362">
        <v>3.7595000000000001</v>
      </c>
      <c r="K7362">
        <v>2.6938</v>
      </c>
      <c r="L7362">
        <v>2.1553</v>
      </c>
    </row>
    <row r="7363" spans="1:12" x14ac:dyDescent="0.25">
      <c r="A7363" t="s">
        <v>736</v>
      </c>
      <c r="B7363">
        <v>2025</v>
      </c>
      <c r="C7363" t="s">
        <v>699</v>
      </c>
      <c r="D7363">
        <v>0.41660000000000003</v>
      </c>
      <c r="E7363">
        <v>0.41660000000000003</v>
      </c>
      <c r="F7363">
        <v>0.2</v>
      </c>
      <c r="G7363">
        <v>0.38950000000000001</v>
      </c>
      <c r="H7363">
        <v>0.2</v>
      </c>
      <c r="I7363">
        <v>0.2</v>
      </c>
      <c r="J7363">
        <v>0.41660000000000003</v>
      </c>
      <c r="K7363">
        <v>0.2</v>
      </c>
      <c r="L7363">
        <v>0.2</v>
      </c>
    </row>
    <row r="7364" spans="1:12" x14ac:dyDescent="0.25">
      <c r="A7364" t="s">
        <v>736</v>
      </c>
      <c r="B7364">
        <v>2025</v>
      </c>
      <c r="C7364" t="s">
        <v>701</v>
      </c>
      <c r="D7364">
        <v>4.9587000000000003</v>
      </c>
      <c r="E7364">
        <v>4.9587000000000003</v>
      </c>
      <c r="F7364">
        <v>4.9412000000000003</v>
      </c>
      <c r="G7364">
        <v>4.1211000000000002</v>
      </c>
      <c r="H7364">
        <v>4.9412000000000003</v>
      </c>
      <c r="I7364">
        <v>4.1102999999999996</v>
      </c>
      <c r="J7364">
        <v>4.5846</v>
      </c>
      <c r="K7364">
        <v>4.5846</v>
      </c>
      <c r="L7364">
        <v>3.8180999999999998</v>
      </c>
    </row>
    <row r="7365" spans="1:12" x14ac:dyDescent="0.25">
      <c r="A7365" t="s">
        <v>736</v>
      </c>
      <c r="B7365">
        <v>2025</v>
      </c>
      <c r="C7365" t="s">
        <v>698</v>
      </c>
      <c r="D7365">
        <v>1.9096</v>
      </c>
      <c r="E7365">
        <v>1.9096</v>
      </c>
      <c r="F7365">
        <v>1.6003000000000001</v>
      </c>
      <c r="G7365">
        <v>1.5096000000000001</v>
      </c>
      <c r="H7365">
        <v>1.6003000000000001</v>
      </c>
      <c r="I7365">
        <v>1.2583</v>
      </c>
      <c r="J7365">
        <v>1.9096</v>
      </c>
      <c r="K7365">
        <v>1.6003000000000001</v>
      </c>
      <c r="L7365">
        <v>1.2583</v>
      </c>
    </row>
    <row r="7366" spans="1:12" x14ac:dyDescent="0.25">
      <c r="A7366" t="s">
        <v>737</v>
      </c>
      <c r="B7366">
        <v>2025</v>
      </c>
      <c r="C7366" t="s">
        <v>699</v>
      </c>
      <c r="D7366">
        <v>0.24199999999999999</v>
      </c>
      <c r="E7366">
        <v>0.24199999999999999</v>
      </c>
      <c r="F7366">
        <v>0.1162</v>
      </c>
      <c r="G7366">
        <v>0.22620000000000001</v>
      </c>
      <c r="H7366">
        <v>0.1162</v>
      </c>
      <c r="I7366">
        <v>0.1162</v>
      </c>
      <c r="J7366">
        <v>0.24199999999999999</v>
      </c>
      <c r="K7366">
        <v>0.1162</v>
      </c>
      <c r="L7366">
        <v>0.1162</v>
      </c>
    </row>
    <row r="7367" spans="1:12" x14ac:dyDescent="0.25">
      <c r="A7367" t="s">
        <v>737</v>
      </c>
      <c r="B7367">
        <v>2025</v>
      </c>
      <c r="C7367" t="s">
        <v>701</v>
      </c>
      <c r="D7367">
        <v>3.6699000000000002</v>
      </c>
      <c r="E7367">
        <v>3.6699000000000002</v>
      </c>
      <c r="F7367">
        <v>3.6597</v>
      </c>
      <c r="G7367">
        <v>3.024</v>
      </c>
      <c r="H7367">
        <v>3.6597</v>
      </c>
      <c r="I7367">
        <v>3.0177999999999998</v>
      </c>
      <c r="J7367">
        <v>3.3818000000000001</v>
      </c>
      <c r="K7367">
        <v>3.3818000000000001</v>
      </c>
      <c r="L7367">
        <v>2.79</v>
      </c>
    </row>
    <row r="7368" spans="1:12" x14ac:dyDescent="0.25">
      <c r="A7368" t="s">
        <v>737</v>
      </c>
      <c r="B7368">
        <v>2025</v>
      </c>
      <c r="C7368" t="s">
        <v>703</v>
      </c>
      <c r="D7368">
        <v>8.1600000000000006E-2</v>
      </c>
      <c r="E7368">
        <v>8.1600000000000006E-2</v>
      </c>
      <c r="F7368">
        <v>8.1600000000000006E-2</v>
      </c>
      <c r="G7368">
        <v>4.9000000000000002E-2</v>
      </c>
      <c r="H7368">
        <v>8.1600000000000006E-2</v>
      </c>
      <c r="I7368">
        <v>4.9000000000000002E-2</v>
      </c>
      <c r="J7368">
        <v>8.1600000000000006E-2</v>
      </c>
      <c r="K7368">
        <v>8.1600000000000006E-2</v>
      </c>
      <c r="L7368">
        <v>4.9000000000000002E-2</v>
      </c>
    </row>
    <row r="7369" spans="1:12" x14ac:dyDescent="0.25">
      <c r="A7369" t="s">
        <v>737</v>
      </c>
      <c r="B7369">
        <v>2025</v>
      </c>
      <c r="C7369" t="s">
        <v>698</v>
      </c>
      <c r="D7369">
        <v>1.3624000000000001</v>
      </c>
      <c r="E7369">
        <v>1.3624000000000001</v>
      </c>
      <c r="F7369">
        <v>1.109</v>
      </c>
      <c r="G7369">
        <v>1.0826</v>
      </c>
      <c r="H7369">
        <v>1.109</v>
      </c>
      <c r="I7369">
        <v>0.87670000000000003</v>
      </c>
      <c r="J7369">
        <v>1.3624000000000001</v>
      </c>
      <c r="K7369">
        <v>1.109</v>
      </c>
      <c r="L7369">
        <v>0.87670000000000003</v>
      </c>
    </row>
    <row r="7370" spans="1:12" x14ac:dyDescent="0.25">
      <c r="A7370" t="s">
        <v>737</v>
      </c>
      <c r="B7370">
        <v>2025</v>
      </c>
      <c r="C7370" t="s">
        <v>697</v>
      </c>
      <c r="D7370">
        <v>8.5310000000000006</v>
      </c>
      <c r="E7370">
        <v>7.9996</v>
      </c>
      <c r="F7370">
        <v>7.3540000000000001</v>
      </c>
      <c r="G7370">
        <v>6.7778999999999998</v>
      </c>
      <c r="H7370">
        <v>7.0266999999999999</v>
      </c>
      <c r="I7370">
        <v>5.9484000000000004</v>
      </c>
      <c r="J7370">
        <v>7.6779999999999999</v>
      </c>
      <c r="K7370">
        <v>6.4142999999999999</v>
      </c>
      <c r="L7370">
        <v>5.1992000000000003</v>
      </c>
    </row>
    <row r="7371" spans="1:12" x14ac:dyDescent="0.25">
      <c r="A7371" t="s">
        <v>737</v>
      </c>
      <c r="B7371">
        <v>2025</v>
      </c>
      <c r="C7371" t="s">
        <v>702</v>
      </c>
      <c r="D7371">
        <v>0.4269</v>
      </c>
      <c r="E7371">
        <v>0.4269</v>
      </c>
      <c r="F7371">
        <v>0.16120000000000001</v>
      </c>
      <c r="G7371">
        <v>0.25609999999999999</v>
      </c>
      <c r="H7371">
        <v>0.16120000000000001</v>
      </c>
      <c r="I7371">
        <v>0.11559999999999999</v>
      </c>
      <c r="J7371">
        <v>0.4269</v>
      </c>
      <c r="K7371">
        <v>0.16120000000000001</v>
      </c>
      <c r="L7371">
        <v>0.11559999999999999</v>
      </c>
    </row>
    <row r="7372" spans="1:12" x14ac:dyDescent="0.25">
      <c r="A7372" t="s">
        <v>737</v>
      </c>
      <c r="B7372">
        <v>2025</v>
      </c>
      <c r="C7372" t="s">
        <v>700</v>
      </c>
      <c r="D7372">
        <v>2.7483</v>
      </c>
      <c r="E7372">
        <v>2.2168999999999999</v>
      </c>
      <c r="F7372">
        <v>2.2263000000000002</v>
      </c>
      <c r="G7372">
        <v>2.14</v>
      </c>
      <c r="H7372">
        <v>1.899</v>
      </c>
      <c r="I7372">
        <v>1.7730999999999999</v>
      </c>
      <c r="J7372">
        <v>2.1833999999999998</v>
      </c>
      <c r="K7372">
        <v>1.5645</v>
      </c>
      <c r="L7372">
        <v>1.2517</v>
      </c>
    </row>
    <row r="7373" spans="1:12" x14ac:dyDescent="0.25">
      <c r="A7373" t="s">
        <v>738</v>
      </c>
      <c r="B7373">
        <v>2025</v>
      </c>
      <c r="C7373" t="s">
        <v>697</v>
      </c>
      <c r="D7373">
        <v>0.52370000000000005</v>
      </c>
      <c r="E7373">
        <v>0.49480000000000002</v>
      </c>
      <c r="F7373">
        <v>0.45219999999999999</v>
      </c>
      <c r="G7373">
        <v>0.41749999999999998</v>
      </c>
      <c r="H7373">
        <v>0.4345</v>
      </c>
      <c r="I7373">
        <v>0.36630000000000001</v>
      </c>
      <c r="J7373">
        <v>0.47460000000000002</v>
      </c>
      <c r="K7373">
        <v>0.39850000000000002</v>
      </c>
      <c r="L7373">
        <v>0.32340000000000002</v>
      </c>
    </row>
    <row r="7374" spans="1:12" x14ac:dyDescent="0.25">
      <c r="A7374" t="s">
        <v>738</v>
      </c>
      <c r="B7374">
        <v>2025</v>
      </c>
      <c r="C7374" t="s">
        <v>700</v>
      </c>
      <c r="D7374">
        <v>0.14899999999999999</v>
      </c>
      <c r="E7374">
        <v>0.1202</v>
      </c>
      <c r="F7374">
        <v>0.1207</v>
      </c>
      <c r="G7374">
        <v>0.11600000000000001</v>
      </c>
      <c r="H7374">
        <v>0.10299999999999999</v>
      </c>
      <c r="I7374">
        <v>9.6100000000000005E-2</v>
      </c>
      <c r="J7374">
        <v>0.11840000000000001</v>
      </c>
      <c r="K7374">
        <v>8.48E-2</v>
      </c>
      <c r="L7374">
        <v>6.7900000000000002E-2</v>
      </c>
    </row>
    <row r="7375" spans="1:12" x14ac:dyDescent="0.25">
      <c r="A7375" t="s">
        <v>738</v>
      </c>
      <c r="B7375">
        <v>2025</v>
      </c>
      <c r="C7375" t="s">
        <v>702</v>
      </c>
      <c r="D7375">
        <v>2.3099999999999999E-2</v>
      </c>
      <c r="E7375">
        <v>2.3099999999999999E-2</v>
      </c>
      <c r="F7375">
        <v>8.6999999999999994E-3</v>
      </c>
      <c r="G7375">
        <v>1.3899999999999999E-2</v>
      </c>
      <c r="H7375">
        <v>8.6999999999999994E-3</v>
      </c>
      <c r="I7375">
        <v>6.3E-3</v>
      </c>
      <c r="J7375">
        <v>2.3099999999999999E-2</v>
      </c>
      <c r="K7375">
        <v>8.6999999999999994E-3</v>
      </c>
      <c r="L7375">
        <v>6.3E-3</v>
      </c>
    </row>
    <row r="7376" spans="1:12" x14ac:dyDescent="0.25">
      <c r="A7376" t="s">
        <v>738</v>
      </c>
      <c r="B7376">
        <v>2025</v>
      </c>
      <c r="C7376" t="s">
        <v>703</v>
      </c>
      <c r="D7376">
        <v>4.4000000000000003E-3</v>
      </c>
      <c r="E7376">
        <v>4.4000000000000003E-3</v>
      </c>
      <c r="F7376">
        <v>4.4000000000000003E-3</v>
      </c>
      <c r="G7376">
        <v>2.7000000000000001E-3</v>
      </c>
      <c r="H7376">
        <v>4.4000000000000003E-3</v>
      </c>
      <c r="I7376">
        <v>2.7000000000000001E-3</v>
      </c>
      <c r="J7376">
        <v>4.4000000000000003E-3</v>
      </c>
      <c r="K7376">
        <v>4.4000000000000003E-3</v>
      </c>
      <c r="L7376">
        <v>2.7000000000000001E-3</v>
      </c>
    </row>
    <row r="7377" spans="1:12" x14ac:dyDescent="0.25">
      <c r="A7377" t="s">
        <v>738</v>
      </c>
      <c r="B7377">
        <v>2025</v>
      </c>
      <c r="C7377" t="s">
        <v>701</v>
      </c>
      <c r="D7377">
        <v>0.2339</v>
      </c>
      <c r="E7377">
        <v>0.2339</v>
      </c>
      <c r="F7377">
        <v>0.2334</v>
      </c>
      <c r="G7377">
        <v>0.19270000000000001</v>
      </c>
      <c r="H7377">
        <v>0.2334</v>
      </c>
      <c r="I7377">
        <v>0.19239999999999999</v>
      </c>
      <c r="J7377">
        <v>0.2155</v>
      </c>
      <c r="K7377">
        <v>0.2155</v>
      </c>
      <c r="L7377">
        <v>0.1777</v>
      </c>
    </row>
    <row r="7378" spans="1:12" x14ac:dyDescent="0.25">
      <c r="A7378" t="s">
        <v>738</v>
      </c>
      <c r="B7378">
        <v>2025</v>
      </c>
      <c r="C7378" t="s">
        <v>698</v>
      </c>
      <c r="D7378">
        <v>0.1</v>
      </c>
      <c r="E7378">
        <v>0.1</v>
      </c>
      <c r="F7378">
        <v>7.8700000000000006E-2</v>
      </c>
      <c r="G7378">
        <v>7.9899999999999999E-2</v>
      </c>
      <c r="H7378">
        <v>7.8700000000000006E-2</v>
      </c>
      <c r="I7378">
        <v>6.2600000000000003E-2</v>
      </c>
      <c r="J7378">
        <v>0.1</v>
      </c>
      <c r="K7378">
        <v>7.8700000000000006E-2</v>
      </c>
      <c r="L7378">
        <v>6.2600000000000003E-2</v>
      </c>
    </row>
    <row r="7379" spans="1:12" x14ac:dyDescent="0.25">
      <c r="A7379" t="s">
        <v>738</v>
      </c>
      <c r="B7379">
        <v>2025</v>
      </c>
      <c r="C7379" t="s">
        <v>699</v>
      </c>
      <c r="D7379">
        <v>1.3100000000000001E-2</v>
      </c>
      <c r="E7379">
        <v>1.3100000000000001E-2</v>
      </c>
      <c r="F7379">
        <v>6.3E-3</v>
      </c>
      <c r="G7379">
        <v>1.23E-2</v>
      </c>
      <c r="H7379">
        <v>6.3E-3</v>
      </c>
      <c r="I7379">
        <v>6.3E-3</v>
      </c>
      <c r="J7379">
        <v>1.3100000000000001E-2</v>
      </c>
      <c r="K7379">
        <v>6.3E-3</v>
      </c>
      <c r="L7379">
        <v>6.3E-3</v>
      </c>
    </row>
    <row r="7380" spans="1:12" x14ac:dyDescent="0.25">
      <c r="A7380" t="s">
        <v>739</v>
      </c>
      <c r="B7380">
        <v>2025</v>
      </c>
      <c r="C7380" t="s">
        <v>698</v>
      </c>
      <c r="D7380">
        <v>1.5205</v>
      </c>
      <c r="E7380">
        <v>1.5205</v>
      </c>
      <c r="F7380">
        <v>1.2231000000000001</v>
      </c>
      <c r="G7380">
        <v>1.2107000000000001</v>
      </c>
      <c r="H7380">
        <v>1.2231000000000001</v>
      </c>
      <c r="I7380">
        <v>0.96909999999999996</v>
      </c>
      <c r="J7380">
        <v>1.5205</v>
      </c>
      <c r="K7380">
        <v>1.2231000000000001</v>
      </c>
      <c r="L7380">
        <v>0.96909999999999996</v>
      </c>
    </row>
    <row r="7381" spans="1:12" x14ac:dyDescent="0.25">
      <c r="A7381" t="s">
        <v>739</v>
      </c>
      <c r="B7381">
        <v>2025</v>
      </c>
      <c r="C7381" t="s">
        <v>699</v>
      </c>
      <c r="D7381">
        <v>0.24529999999999999</v>
      </c>
      <c r="E7381">
        <v>0.24529999999999999</v>
      </c>
      <c r="F7381">
        <v>0.1178</v>
      </c>
      <c r="G7381">
        <v>0.2293</v>
      </c>
      <c r="H7381">
        <v>0.1178</v>
      </c>
      <c r="I7381">
        <v>0.1178</v>
      </c>
      <c r="J7381">
        <v>0.24529999999999999</v>
      </c>
      <c r="K7381">
        <v>0.1178</v>
      </c>
      <c r="L7381">
        <v>0.1178</v>
      </c>
    </row>
    <row r="7382" spans="1:12" x14ac:dyDescent="0.25">
      <c r="A7382" t="s">
        <v>739</v>
      </c>
      <c r="B7382">
        <v>2025</v>
      </c>
      <c r="C7382" t="s">
        <v>700</v>
      </c>
      <c r="D7382">
        <v>2.7858999999999998</v>
      </c>
      <c r="E7382">
        <v>2.2471999999999999</v>
      </c>
      <c r="F7382">
        <v>2.2566999999999999</v>
      </c>
      <c r="G7382">
        <v>2.1692</v>
      </c>
      <c r="H7382">
        <v>1.925</v>
      </c>
      <c r="I7382">
        <v>1.7972999999999999</v>
      </c>
      <c r="J7382">
        <v>2.2132000000000001</v>
      </c>
      <c r="K7382">
        <v>1.5859000000000001</v>
      </c>
      <c r="L7382">
        <v>1.2687999999999999</v>
      </c>
    </row>
    <row r="7383" spans="1:12" x14ac:dyDescent="0.25">
      <c r="A7383" t="s">
        <v>739</v>
      </c>
      <c r="B7383">
        <v>2025</v>
      </c>
      <c r="C7383" t="s">
        <v>701</v>
      </c>
      <c r="D7383">
        <v>3.6429</v>
      </c>
      <c r="E7383">
        <v>3.6429</v>
      </c>
      <c r="F7383">
        <v>3.6326000000000001</v>
      </c>
      <c r="G7383">
        <v>2.9935999999999998</v>
      </c>
      <c r="H7383">
        <v>3.6326000000000001</v>
      </c>
      <c r="I7383">
        <v>2.9872999999999998</v>
      </c>
      <c r="J7383">
        <v>3.3521999999999998</v>
      </c>
      <c r="K7383">
        <v>3.3521999999999998</v>
      </c>
      <c r="L7383">
        <v>2.7578</v>
      </c>
    </row>
    <row r="7384" spans="1:12" x14ac:dyDescent="0.25">
      <c r="A7384" t="s">
        <v>739</v>
      </c>
      <c r="B7384">
        <v>2025</v>
      </c>
      <c r="C7384" t="s">
        <v>697</v>
      </c>
      <c r="D7384">
        <v>8.7100000000000009</v>
      </c>
      <c r="E7384">
        <v>8.1713000000000005</v>
      </c>
      <c r="F7384">
        <v>7.4763000000000002</v>
      </c>
      <c r="G7384">
        <v>6.9120999999999997</v>
      </c>
      <c r="H7384">
        <v>7.1445999999999996</v>
      </c>
      <c r="I7384">
        <v>6.0382999999999996</v>
      </c>
      <c r="J7384">
        <v>7.8467000000000002</v>
      </c>
      <c r="K7384">
        <v>6.5251000000000001</v>
      </c>
      <c r="L7384">
        <v>5.2803000000000004</v>
      </c>
    </row>
    <row r="7385" spans="1:12" x14ac:dyDescent="0.25">
      <c r="A7385" t="s">
        <v>739</v>
      </c>
      <c r="B7385">
        <v>2025</v>
      </c>
      <c r="C7385" t="s">
        <v>702</v>
      </c>
      <c r="D7385">
        <v>0.43269999999999997</v>
      </c>
      <c r="E7385">
        <v>0.43269999999999997</v>
      </c>
      <c r="F7385">
        <v>0.16339999999999999</v>
      </c>
      <c r="G7385">
        <v>0.2596</v>
      </c>
      <c r="H7385">
        <v>0.16339999999999999</v>
      </c>
      <c r="I7385">
        <v>0.1172</v>
      </c>
      <c r="J7385">
        <v>0.43269999999999997</v>
      </c>
      <c r="K7385">
        <v>0.16339999999999999</v>
      </c>
      <c r="L7385">
        <v>0.1172</v>
      </c>
    </row>
    <row r="7386" spans="1:12" x14ac:dyDescent="0.25">
      <c r="A7386" t="s">
        <v>739</v>
      </c>
      <c r="B7386">
        <v>2025</v>
      </c>
      <c r="C7386" t="s">
        <v>703</v>
      </c>
      <c r="D7386">
        <v>8.2699999999999996E-2</v>
      </c>
      <c r="E7386">
        <v>8.2699999999999996E-2</v>
      </c>
      <c r="F7386">
        <v>8.2699999999999996E-2</v>
      </c>
      <c r="G7386">
        <v>4.9599999999999998E-2</v>
      </c>
      <c r="H7386">
        <v>8.2699999999999996E-2</v>
      </c>
      <c r="I7386">
        <v>4.9599999999999998E-2</v>
      </c>
      <c r="J7386">
        <v>8.2699999999999996E-2</v>
      </c>
      <c r="K7386">
        <v>8.2699999999999996E-2</v>
      </c>
      <c r="L7386">
        <v>4.9599999999999998E-2</v>
      </c>
    </row>
    <row r="7387" spans="1:12" x14ac:dyDescent="0.25">
      <c r="A7387" t="s">
        <v>740</v>
      </c>
      <c r="B7387">
        <v>2025</v>
      </c>
      <c r="C7387" t="s">
        <v>699</v>
      </c>
      <c r="D7387">
        <v>8.0699999999999994E-2</v>
      </c>
      <c r="E7387">
        <v>8.0699999999999994E-2</v>
      </c>
      <c r="F7387">
        <v>3.8800000000000001E-2</v>
      </c>
      <c r="G7387">
        <v>7.5499999999999998E-2</v>
      </c>
      <c r="H7387">
        <v>3.8800000000000001E-2</v>
      </c>
      <c r="I7387">
        <v>3.8800000000000001E-2</v>
      </c>
      <c r="J7387">
        <v>8.0699999999999994E-2</v>
      </c>
      <c r="K7387">
        <v>3.8800000000000001E-2</v>
      </c>
      <c r="L7387">
        <v>3.8800000000000001E-2</v>
      </c>
    </row>
    <row r="7388" spans="1:12" x14ac:dyDescent="0.25">
      <c r="A7388" t="s">
        <v>740</v>
      </c>
      <c r="B7388">
        <v>2025</v>
      </c>
      <c r="C7388" t="s">
        <v>702</v>
      </c>
      <c r="D7388">
        <v>0.14249999999999999</v>
      </c>
      <c r="E7388">
        <v>0.14249999999999999</v>
      </c>
      <c r="F7388">
        <v>5.3800000000000001E-2</v>
      </c>
      <c r="G7388">
        <v>8.5500000000000007E-2</v>
      </c>
      <c r="H7388">
        <v>5.3800000000000001E-2</v>
      </c>
      <c r="I7388">
        <v>3.8600000000000002E-2</v>
      </c>
      <c r="J7388">
        <v>0.14249999999999999</v>
      </c>
      <c r="K7388">
        <v>5.3800000000000001E-2</v>
      </c>
      <c r="L7388">
        <v>3.8600000000000002E-2</v>
      </c>
    </row>
    <row r="7389" spans="1:12" x14ac:dyDescent="0.25">
      <c r="A7389" t="s">
        <v>740</v>
      </c>
      <c r="B7389">
        <v>2025</v>
      </c>
      <c r="C7389" t="s">
        <v>700</v>
      </c>
      <c r="D7389">
        <v>0.91720000000000002</v>
      </c>
      <c r="E7389">
        <v>0.7399</v>
      </c>
      <c r="F7389">
        <v>0.74299999999999999</v>
      </c>
      <c r="G7389">
        <v>0.71419999999999995</v>
      </c>
      <c r="H7389">
        <v>0.63380000000000003</v>
      </c>
      <c r="I7389">
        <v>0.5917</v>
      </c>
      <c r="J7389">
        <v>0.72870000000000001</v>
      </c>
      <c r="K7389">
        <v>0.52210000000000001</v>
      </c>
      <c r="L7389">
        <v>0.41770000000000002</v>
      </c>
    </row>
    <row r="7390" spans="1:12" x14ac:dyDescent="0.25">
      <c r="A7390" t="s">
        <v>740</v>
      </c>
      <c r="B7390">
        <v>2025</v>
      </c>
      <c r="C7390" t="s">
        <v>701</v>
      </c>
      <c r="D7390">
        <v>1.2586999999999999</v>
      </c>
      <c r="E7390">
        <v>1.2586999999999999</v>
      </c>
      <c r="F7390">
        <v>1.2553000000000001</v>
      </c>
      <c r="G7390">
        <v>1.0376000000000001</v>
      </c>
      <c r="H7390">
        <v>1.2553000000000001</v>
      </c>
      <c r="I7390">
        <v>1.0355000000000001</v>
      </c>
      <c r="J7390">
        <v>1.1600999999999999</v>
      </c>
      <c r="K7390">
        <v>1.1600999999999999</v>
      </c>
      <c r="L7390">
        <v>0.95750000000000002</v>
      </c>
    </row>
    <row r="7391" spans="1:12" x14ac:dyDescent="0.25">
      <c r="A7391" t="s">
        <v>740</v>
      </c>
      <c r="B7391">
        <v>2025</v>
      </c>
      <c r="C7391" t="s">
        <v>697</v>
      </c>
      <c r="D7391">
        <v>2.9759000000000002</v>
      </c>
      <c r="E7391">
        <v>2.7986</v>
      </c>
      <c r="F7391">
        <v>2.5554999999999999</v>
      </c>
      <c r="G7391">
        <v>2.3675000000000002</v>
      </c>
      <c r="H7391">
        <v>2.4462999999999999</v>
      </c>
      <c r="I7391">
        <v>2.0682</v>
      </c>
      <c r="J7391">
        <v>2.6888000000000001</v>
      </c>
      <c r="K7391">
        <v>2.2393999999999998</v>
      </c>
      <c r="L7391">
        <v>1.8162</v>
      </c>
    </row>
    <row r="7392" spans="1:12" x14ac:dyDescent="0.25">
      <c r="A7392" t="s">
        <v>740</v>
      </c>
      <c r="B7392">
        <v>2025</v>
      </c>
      <c r="C7392" t="s">
        <v>698</v>
      </c>
      <c r="D7392">
        <v>0.54949999999999999</v>
      </c>
      <c r="E7392">
        <v>0.54949999999999999</v>
      </c>
      <c r="F7392">
        <v>0.43740000000000001</v>
      </c>
      <c r="G7392">
        <v>0.43840000000000001</v>
      </c>
      <c r="H7392">
        <v>0.43740000000000001</v>
      </c>
      <c r="I7392">
        <v>0.3473</v>
      </c>
      <c r="J7392">
        <v>0.54949999999999999</v>
      </c>
      <c r="K7392">
        <v>0.43740000000000001</v>
      </c>
      <c r="L7392">
        <v>0.3473</v>
      </c>
    </row>
    <row r="7393" spans="1:12" x14ac:dyDescent="0.25">
      <c r="A7393" t="s">
        <v>740</v>
      </c>
      <c r="B7393">
        <v>2025</v>
      </c>
      <c r="C7393" t="s">
        <v>703</v>
      </c>
      <c r="D7393">
        <v>2.7199999999999998E-2</v>
      </c>
      <c r="E7393">
        <v>2.7199999999999998E-2</v>
      </c>
      <c r="F7393">
        <v>2.7199999999999998E-2</v>
      </c>
      <c r="G7393">
        <v>1.6299999999999999E-2</v>
      </c>
      <c r="H7393">
        <v>2.7199999999999998E-2</v>
      </c>
      <c r="I7393">
        <v>1.6299999999999999E-2</v>
      </c>
      <c r="J7393">
        <v>2.7199999999999998E-2</v>
      </c>
      <c r="K7393">
        <v>2.7199999999999998E-2</v>
      </c>
      <c r="L7393">
        <v>1.6299999999999999E-2</v>
      </c>
    </row>
    <row r="7394" spans="1:12" x14ac:dyDescent="0.25">
      <c r="A7394" t="s">
        <v>741</v>
      </c>
      <c r="B7394">
        <v>2025</v>
      </c>
      <c r="C7394" t="s">
        <v>697</v>
      </c>
      <c r="D7394">
        <v>3.1417999999999999</v>
      </c>
      <c r="E7394">
        <v>2.9312</v>
      </c>
      <c r="F7394">
        <v>2.6981999999999999</v>
      </c>
      <c r="G7394">
        <v>2.4893000000000001</v>
      </c>
      <c r="H7394">
        <v>2.5684999999999998</v>
      </c>
      <c r="I7394">
        <v>2.1791</v>
      </c>
      <c r="J7394">
        <v>2.8157999999999999</v>
      </c>
      <c r="K7394">
        <v>2.3378999999999999</v>
      </c>
      <c r="L7394">
        <v>1.8922000000000001</v>
      </c>
    </row>
    <row r="7395" spans="1:12" x14ac:dyDescent="0.25">
      <c r="A7395" t="s">
        <v>741</v>
      </c>
      <c r="B7395">
        <v>2025</v>
      </c>
      <c r="C7395" t="s">
        <v>702</v>
      </c>
      <c r="D7395">
        <v>0.1691</v>
      </c>
      <c r="E7395">
        <v>0.1691</v>
      </c>
      <c r="F7395">
        <v>6.3899999999999998E-2</v>
      </c>
      <c r="G7395">
        <v>0.10150000000000001</v>
      </c>
      <c r="H7395">
        <v>6.3899999999999998E-2</v>
      </c>
      <c r="I7395">
        <v>4.58E-2</v>
      </c>
      <c r="J7395">
        <v>0.1691</v>
      </c>
      <c r="K7395">
        <v>6.3899999999999998E-2</v>
      </c>
      <c r="L7395">
        <v>4.58E-2</v>
      </c>
    </row>
    <row r="7396" spans="1:12" x14ac:dyDescent="0.25">
      <c r="A7396" t="s">
        <v>741</v>
      </c>
      <c r="B7396">
        <v>2025</v>
      </c>
      <c r="C7396" t="s">
        <v>703</v>
      </c>
      <c r="D7396">
        <v>3.2300000000000002E-2</v>
      </c>
      <c r="E7396">
        <v>3.2300000000000002E-2</v>
      </c>
      <c r="F7396">
        <v>3.2300000000000002E-2</v>
      </c>
      <c r="G7396">
        <v>1.9400000000000001E-2</v>
      </c>
      <c r="H7396">
        <v>3.2300000000000002E-2</v>
      </c>
      <c r="I7396">
        <v>1.9400000000000001E-2</v>
      </c>
      <c r="J7396">
        <v>3.2300000000000002E-2</v>
      </c>
      <c r="K7396">
        <v>3.2300000000000002E-2</v>
      </c>
      <c r="L7396">
        <v>1.9400000000000001E-2</v>
      </c>
    </row>
    <row r="7397" spans="1:12" x14ac:dyDescent="0.25">
      <c r="A7397" t="s">
        <v>741</v>
      </c>
      <c r="B7397">
        <v>2025</v>
      </c>
      <c r="C7397" t="s">
        <v>698</v>
      </c>
      <c r="D7397">
        <v>0.46139999999999998</v>
      </c>
      <c r="E7397">
        <v>0.46139999999999998</v>
      </c>
      <c r="F7397">
        <v>0.38390000000000002</v>
      </c>
      <c r="G7397">
        <v>0.36530000000000001</v>
      </c>
      <c r="H7397">
        <v>0.38390000000000002</v>
      </c>
      <c r="I7397">
        <v>0.30220000000000002</v>
      </c>
      <c r="J7397">
        <v>0.46139999999999998</v>
      </c>
      <c r="K7397">
        <v>0.38390000000000002</v>
      </c>
      <c r="L7397">
        <v>0.30220000000000002</v>
      </c>
    </row>
    <row r="7398" spans="1:12" x14ac:dyDescent="0.25">
      <c r="A7398" t="s">
        <v>741</v>
      </c>
      <c r="B7398">
        <v>2025</v>
      </c>
      <c r="C7398" t="s">
        <v>700</v>
      </c>
      <c r="D7398">
        <v>1.0889</v>
      </c>
      <c r="E7398">
        <v>0.87839999999999996</v>
      </c>
      <c r="F7398">
        <v>0.8821</v>
      </c>
      <c r="G7398">
        <v>0.84789999999999999</v>
      </c>
      <c r="H7398">
        <v>0.75239999999999996</v>
      </c>
      <c r="I7398">
        <v>0.70250000000000001</v>
      </c>
      <c r="J7398">
        <v>0.86509999999999998</v>
      </c>
      <c r="K7398">
        <v>0.61990000000000001</v>
      </c>
      <c r="L7398">
        <v>0.496</v>
      </c>
    </row>
    <row r="7399" spans="1:12" x14ac:dyDescent="0.25">
      <c r="A7399" t="s">
        <v>741</v>
      </c>
      <c r="B7399">
        <v>2025</v>
      </c>
      <c r="C7399" t="s">
        <v>701</v>
      </c>
      <c r="D7399">
        <v>1.294</v>
      </c>
      <c r="E7399">
        <v>1.294</v>
      </c>
      <c r="F7399">
        <v>1.29</v>
      </c>
      <c r="G7399">
        <v>1.0656000000000001</v>
      </c>
      <c r="H7399">
        <v>1.29</v>
      </c>
      <c r="I7399">
        <v>1.0630999999999999</v>
      </c>
      <c r="J7399">
        <v>1.1919</v>
      </c>
      <c r="K7399">
        <v>1.1919</v>
      </c>
      <c r="L7399">
        <v>0.98280000000000001</v>
      </c>
    </row>
    <row r="7400" spans="1:12" x14ac:dyDescent="0.25">
      <c r="A7400" t="s">
        <v>741</v>
      </c>
      <c r="B7400">
        <v>2025</v>
      </c>
      <c r="C7400" t="s">
        <v>699</v>
      </c>
      <c r="D7400">
        <v>9.5899999999999999E-2</v>
      </c>
      <c r="E7400">
        <v>9.5899999999999999E-2</v>
      </c>
      <c r="F7400">
        <v>4.5999999999999999E-2</v>
      </c>
      <c r="G7400">
        <v>8.9599999999999999E-2</v>
      </c>
      <c r="H7400">
        <v>4.5999999999999999E-2</v>
      </c>
      <c r="I7400">
        <v>4.5999999999999999E-2</v>
      </c>
      <c r="J7400">
        <v>9.5899999999999999E-2</v>
      </c>
      <c r="K7400">
        <v>4.5999999999999999E-2</v>
      </c>
      <c r="L7400">
        <v>4.5999999999999999E-2</v>
      </c>
    </row>
    <row r="7401" spans="1:12" x14ac:dyDescent="0.25">
      <c r="A7401" t="s">
        <v>742</v>
      </c>
      <c r="B7401">
        <v>2025</v>
      </c>
      <c r="C7401" t="s">
        <v>699</v>
      </c>
      <c r="D7401">
        <v>0.27050000000000002</v>
      </c>
      <c r="E7401">
        <v>0.27050000000000002</v>
      </c>
      <c r="F7401">
        <v>0.12989999999999999</v>
      </c>
      <c r="G7401">
        <v>0.253</v>
      </c>
      <c r="H7401">
        <v>0.12989999999999999</v>
      </c>
      <c r="I7401">
        <v>0.12989999999999999</v>
      </c>
      <c r="J7401">
        <v>0.27050000000000002</v>
      </c>
      <c r="K7401">
        <v>0.12989999999999999</v>
      </c>
      <c r="L7401">
        <v>0.12989999999999999</v>
      </c>
    </row>
    <row r="7402" spans="1:12" x14ac:dyDescent="0.25">
      <c r="A7402" t="s">
        <v>742</v>
      </c>
      <c r="B7402">
        <v>2025</v>
      </c>
      <c r="C7402" t="s">
        <v>698</v>
      </c>
      <c r="D7402">
        <v>1.3643000000000001</v>
      </c>
      <c r="E7402">
        <v>1.3643000000000001</v>
      </c>
      <c r="F7402">
        <v>1.1273</v>
      </c>
      <c r="G7402">
        <v>1.0812999999999999</v>
      </c>
      <c r="H7402">
        <v>1.1273</v>
      </c>
      <c r="I7402">
        <v>0.88870000000000005</v>
      </c>
      <c r="J7402">
        <v>1.3643000000000001</v>
      </c>
      <c r="K7402">
        <v>1.1273</v>
      </c>
      <c r="L7402">
        <v>0.88870000000000005</v>
      </c>
    </row>
    <row r="7403" spans="1:12" x14ac:dyDescent="0.25">
      <c r="A7403" t="s">
        <v>742</v>
      </c>
      <c r="B7403">
        <v>2025</v>
      </c>
      <c r="C7403" t="s">
        <v>703</v>
      </c>
      <c r="D7403">
        <v>9.1300000000000006E-2</v>
      </c>
      <c r="E7403">
        <v>9.1300000000000006E-2</v>
      </c>
      <c r="F7403">
        <v>9.1300000000000006E-2</v>
      </c>
      <c r="G7403">
        <v>5.4800000000000001E-2</v>
      </c>
      <c r="H7403">
        <v>9.1300000000000006E-2</v>
      </c>
      <c r="I7403">
        <v>5.4800000000000001E-2</v>
      </c>
      <c r="J7403">
        <v>9.1300000000000006E-2</v>
      </c>
      <c r="K7403">
        <v>9.1300000000000006E-2</v>
      </c>
      <c r="L7403">
        <v>5.4800000000000001E-2</v>
      </c>
    </row>
    <row r="7404" spans="1:12" x14ac:dyDescent="0.25">
      <c r="A7404" t="s">
        <v>742</v>
      </c>
      <c r="B7404">
        <v>2025</v>
      </c>
      <c r="C7404" t="s">
        <v>701</v>
      </c>
      <c r="D7404">
        <v>3.3066</v>
      </c>
      <c r="E7404">
        <v>3.3066</v>
      </c>
      <c r="F7404">
        <v>3.2953000000000001</v>
      </c>
      <c r="G7404">
        <v>2.7504</v>
      </c>
      <c r="H7404">
        <v>3.2953000000000001</v>
      </c>
      <c r="I7404">
        <v>2.7433999999999998</v>
      </c>
      <c r="J7404">
        <v>3.0583</v>
      </c>
      <c r="K7404">
        <v>3.0583</v>
      </c>
      <c r="L7404">
        <v>2.5491000000000001</v>
      </c>
    </row>
    <row r="7405" spans="1:12" x14ac:dyDescent="0.25">
      <c r="A7405" t="s">
        <v>742</v>
      </c>
      <c r="B7405">
        <v>2025</v>
      </c>
      <c r="C7405" t="s">
        <v>700</v>
      </c>
      <c r="D7405">
        <v>3.073</v>
      </c>
      <c r="E7405">
        <v>2.4788000000000001</v>
      </c>
      <c r="F7405">
        <v>2.4893000000000001</v>
      </c>
      <c r="G7405">
        <v>2.3927999999999998</v>
      </c>
      <c r="H7405">
        <v>2.1234000000000002</v>
      </c>
      <c r="I7405">
        <v>1.9825999999999999</v>
      </c>
      <c r="J7405">
        <v>2.4413</v>
      </c>
      <c r="K7405">
        <v>1.7493000000000001</v>
      </c>
      <c r="L7405">
        <v>1.3996</v>
      </c>
    </row>
    <row r="7406" spans="1:12" x14ac:dyDescent="0.25">
      <c r="A7406" t="s">
        <v>742</v>
      </c>
      <c r="B7406">
        <v>2025</v>
      </c>
      <c r="C7406" t="s">
        <v>697</v>
      </c>
      <c r="D7406">
        <v>8.5831999999999997</v>
      </c>
      <c r="E7406">
        <v>7.9889999999999999</v>
      </c>
      <c r="F7406">
        <v>7.3132999999999999</v>
      </c>
      <c r="G7406">
        <v>6.8186</v>
      </c>
      <c r="H7406">
        <v>6.9474</v>
      </c>
      <c r="I7406">
        <v>5.9287000000000001</v>
      </c>
      <c r="J7406">
        <v>7.7031000000000001</v>
      </c>
      <c r="K7406">
        <v>6.3364000000000003</v>
      </c>
      <c r="L7406">
        <v>5.1513</v>
      </c>
    </row>
    <row r="7407" spans="1:12" x14ac:dyDescent="0.25">
      <c r="A7407" t="s">
        <v>742</v>
      </c>
      <c r="B7407">
        <v>2025</v>
      </c>
      <c r="C7407" t="s">
        <v>702</v>
      </c>
      <c r="D7407">
        <v>0.4773</v>
      </c>
      <c r="E7407">
        <v>0.4773</v>
      </c>
      <c r="F7407">
        <v>0.1802</v>
      </c>
      <c r="G7407">
        <v>0.28639999999999999</v>
      </c>
      <c r="H7407">
        <v>0.1802</v>
      </c>
      <c r="I7407">
        <v>0.1293</v>
      </c>
      <c r="J7407">
        <v>0.4773</v>
      </c>
      <c r="K7407">
        <v>0.1802</v>
      </c>
      <c r="L7407">
        <v>0.1293</v>
      </c>
    </row>
    <row r="7408" spans="1:12" x14ac:dyDescent="0.25">
      <c r="A7408" t="s">
        <v>743</v>
      </c>
      <c r="B7408">
        <v>2025</v>
      </c>
      <c r="C7408" t="s">
        <v>703</v>
      </c>
      <c r="D7408">
        <v>8.3000000000000001E-3</v>
      </c>
      <c r="E7408">
        <v>8.3000000000000001E-3</v>
      </c>
      <c r="F7408">
        <v>8.3000000000000001E-3</v>
      </c>
      <c r="G7408">
        <v>5.0000000000000001E-3</v>
      </c>
      <c r="H7408">
        <v>8.3000000000000001E-3</v>
      </c>
      <c r="I7408">
        <v>5.0000000000000001E-3</v>
      </c>
      <c r="J7408">
        <v>8.3000000000000001E-3</v>
      </c>
      <c r="K7408">
        <v>8.3000000000000001E-3</v>
      </c>
      <c r="L7408">
        <v>5.0000000000000001E-3</v>
      </c>
    </row>
    <row r="7409" spans="1:12" x14ac:dyDescent="0.25">
      <c r="A7409" t="s">
        <v>743</v>
      </c>
      <c r="B7409">
        <v>2025</v>
      </c>
      <c r="C7409" t="s">
        <v>699</v>
      </c>
      <c r="D7409">
        <v>2.4500000000000001E-2</v>
      </c>
      <c r="E7409">
        <v>2.4500000000000001E-2</v>
      </c>
      <c r="F7409">
        <v>1.17E-2</v>
      </c>
      <c r="G7409">
        <v>2.29E-2</v>
      </c>
      <c r="H7409">
        <v>1.17E-2</v>
      </c>
      <c r="I7409">
        <v>1.17E-2</v>
      </c>
      <c r="J7409">
        <v>2.4500000000000001E-2</v>
      </c>
      <c r="K7409">
        <v>1.17E-2</v>
      </c>
      <c r="L7409">
        <v>1.17E-2</v>
      </c>
    </row>
    <row r="7410" spans="1:12" x14ac:dyDescent="0.25">
      <c r="A7410" t="s">
        <v>743</v>
      </c>
      <c r="B7410">
        <v>2025</v>
      </c>
      <c r="C7410" t="s">
        <v>698</v>
      </c>
      <c r="D7410">
        <v>0.1174</v>
      </c>
      <c r="E7410">
        <v>0.1174</v>
      </c>
      <c r="F7410">
        <v>9.7699999999999995E-2</v>
      </c>
      <c r="G7410">
        <v>9.2999999999999999E-2</v>
      </c>
      <c r="H7410">
        <v>9.7699999999999995E-2</v>
      </c>
      <c r="I7410">
        <v>7.6999999999999999E-2</v>
      </c>
      <c r="J7410">
        <v>0.1174</v>
      </c>
      <c r="K7410">
        <v>9.7699999999999995E-2</v>
      </c>
      <c r="L7410">
        <v>7.6999999999999999E-2</v>
      </c>
    </row>
    <row r="7411" spans="1:12" x14ac:dyDescent="0.25">
      <c r="A7411" t="s">
        <v>743</v>
      </c>
      <c r="B7411">
        <v>2025</v>
      </c>
      <c r="C7411" t="s">
        <v>701</v>
      </c>
      <c r="D7411">
        <v>0.28560000000000002</v>
      </c>
      <c r="E7411">
        <v>0.28560000000000002</v>
      </c>
      <c r="F7411">
        <v>0.28460000000000002</v>
      </c>
      <c r="G7411">
        <v>0.23719999999999999</v>
      </c>
      <c r="H7411">
        <v>0.28460000000000002</v>
      </c>
      <c r="I7411">
        <v>0.2366</v>
      </c>
      <c r="J7411">
        <v>0.26400000000000001</v>
      </c>
      <c r="K7411">
        <v>0.26400000000000001</v>
      </c>
      <c r="L7411">
        <v>0.21970000000000001</v>
      </c>
    </row>
    <row r="7412" spans="1:12" x14ac:dyDescent="0.25">
      <c r="A7412" t="s">
        <v>743</v>
      </c>
      <c r="B7412">
        <v>2025</v>
      </c>
      <c r="C7412" t="s">
        <v>697</v>
      </c>
      <c r="D7412">
        <v>0.75690000000000002</v>
      </c>
      <c r="E7412">
        <v>0.70309999999999995</v>
      </c>
      <c r="F7412">
        <v>0.64380000000000004</v>
      </c>
      <c r="G7412">
        <v>0.60029999999999994</v>
      </c>
      <c r="H7412">
        <v>0.61070000000000002</v>
      </c>
      <c r="I7412">
        <v>0.5212</v>
      </c>
      <c r="J7412">
        <v>0.67810000000000004</v>
      </c>
      <c r="K7412">
        <v>0.55630000000000002</v>
      </c>
      <c r="L7412">
        <v>0.45169999999999999</v>
      </c>
    </row>
    <row r="7413" spans="1:12" x14ac:dyDescent="0.25">
      <c r="A7413" t="s">
        <v>743</v>
      </c>
      <c r="B7413">
        <v>2025</v>
      </c>
      <c r="C7413" t="s">
        <v>700</v>
      </c>
      <c r="D7413">
        <v>0.27789999999999998</v>
      </c>
      <c r="E7413">
        <v>0.22420000000000001</v>
      </c>
      <c r="F7413">
        <v>0.22509999999999999</v>
      </c>
      <c r="G7413">
        <v>0.21640000000000001</v>
      </c>
      <c r="H7413">
        <v>0.192</v>
      </c>
      <c r="I7413">
        <v>0.17929999999999999</v>
      </c>
      <c r="J7413">
        <v>0.2208</v>
      </c>
      <c r="K7413">
        <v>0.15820000000000001</v>
      </c>
      <c r="L7413">
        <v>0.12659999999999999</v>
      </c>
    </row>
    <row r="7414" spans="1:12" x14ac:dyDescent="0.25">
      <c r="A7414" t="s">
        <v>743</v>
      </c>
      <c r="B7414">
        <v>2025</v>
      </c>
      <c r="C7414" t="s">
        <v>702</v>
      </c>
      <c r="D7414">
        <v>4.3200000000000002E-2</v>
      </c>
      <c r="E7414">
        <v>4.3200000000000002E-2</v>
      </c>
      <c r="F7414">
        <v>1.6299999999999999E-2</v>
      </c>
      <c r="G7414">
        <v>2.5899999999999999E-2</v>
      </c>
      <c r="H7414">
        <v>1.6299999999999999E-2</v>
      </c>
      <c r="I7414">
        <v>1.17E-2</v>
      </c>
      <c r="J7414">
        <v>4.3200000000000002E-2</v>
      </c>
      <c r="K7414">
        <v>1.6299999999999999E-2</v>
      </c>
      <c r="L7414">
        <v>1.17E-2</v>
      </c>
    </row>
    <row r="7415" spans="1:12" x14ac:dyDescent="0.25">
      <c r="A7415" t="s">
        <v>744</v>
      </c>
      <c r="B7415">
        <v>2025</v>
      </c>
      <c r="C7415" t="s">
        <v>702</v>
      </c>
      <c r="D7415">
        <v>0.186</v>
      </c>
      <c r="E7415">
        <v>0.186</v>
      </c>
      <c r="F7415">
        <v>7.0199999999999999E-2</v>
      </c>
      <c r="G7415">
        <v>0.1116</v>
      </c>
      <c r="H7415">
        <v>7.0199999999999999E-2</v>
      </c>
      <c r="I7415">
        <v>5.04E-2</v>
      </c>
      <c r="J7415">
        <v>0.186</v>
      </c>
      <c r="K7415">
        <v>7.0199999999999999E-2</v>
      </c>
      <c r="L7415">
        <v>5.04E-2</v>
      </c>
    </row>
    <row r="7416" spans="1:12" x14ac:dyDescent="0.25">
      <c r="A7416" t="s">
        <v>744</v>
      </c>
      <c r="B7416">
        <v>2025</v>
      </c>
      <c r="C7416" t="s">
        <v>698</v>
      </c>
      <c r="D7416">
        <v>0.60840000000000005</v>
      </c>
      <c r="E7416">
        <v>0.60840000000000005</v>
      </c>
      <c r="F7416">
        <v>0.49370000000000003</v>
      </c>
      <c r="G7416">
        <v>0.48370000000000002</v>
      </c>
      <c r="H7416">
        <v>0.49370000000000003</v>
      </c>
      <c r="I7416">
        <v>0.39050000000000001</v>
      </c>
      <c r="J7416">
        <v>0.60840000000000005</v>
      </c>
      <c r="K7416">
        <v>0.49370000000000003</v>
      </c>
      <c r="L7416">
        <v>0.39050000000000001</v>
      </c>
    </row>
    <row r="7417" spans="1:12" x14ac:dyDescent="0.25">
      <c r="A7417" t="s">
        <v>744</v>
      </c>
      <c r="B7417">
        <v>2025</v>
      </c>
      <c r="C7417" t="s">
        <v>697</v>
      </c>
      <c r="D7417">
        <v>3.8115000000000001</v>
      </c>
      <c r="E7417">
        <v>3.5798999999999999</v>
      </c>
      <c r="F7417">
        <v>3.2942999999999998</v>
      </c>
      <c r="G7417">
        <v>3.0318999999999998</v>
      </c>
      <c r="H7417">
        <v>3.1516999999999999</v>
      </c>
      <c r="I7417">
        <v>2.6669</v>
      </c>
      <c r="J7417">
        <v>3.4340999999999999</v>
      </c>
      <c r="K7417">
        <v>2.8791000000000002</v>
      </c>
      <c r="L7417">
        <v>2.3357000000000001</v>
      </c>
    </row>
    <row r="7418" spans="1:12" x14ac:dyDescent="0.25">
      <c r="A7418" t="s">
        <v>744</v>
      </c>
      <c r="B7418">
        <v>2025</v>
      </c>
      <c r="C7418" t="s">
        <v>700</v>
      </c>
      <c r="D7418">
        <v>1.1977</v>
      </c>
      <c r="E7418">
        <v>0.96609999999999996</v>
      </c>
      <c r="F7418">
        <v>0.97019999999999995</v>
      </c>
      <c r="G7418">
        <v>0.93259999999999998</v>
      </c>
      <c r="H7418">
        <v>0.8276</v>
      </c>
      <c r="I7418">
        <v>0.77270000000000005</v>
      </c>
      <c r="J7418">
        <v>0.95150000000000001</v>
      </c>
      <c r="K7418">
        <v>0.68179999999999996</v>
      </c>
      <c r="L7418">
        <v>0.54549999999999998</v>
      </c>
    </row>
    <row r="7419" spans="1:12" x14ac:dyDescent="0.25">
      <c r="A7419" t="s">
        <v>744</v>
      </c>
      <c r="B7419">
        <v>2025</v>
      </c>
      <c r="C7419" t="s">
        <v>699</v>
      </c>
      <c r="D7419">
        <v>0.10539999999999999</v>
      </c>
      <c r="E7419">
        <v>0.10539999999999999</v>
      </c>
      <c r="F7419">
        <v>5.0599999999999999E-2</v>
      </c>
      <c r="G7419">
        <v>9.8599999999999993E-2</v>
      </c>
      <c r="H7419">
        <v>5.0599999999999999E-2</v>
      </c>
      <c r="I7419">
        <v>5.0599999999999999E-2</v>
      </c>
      <c r="J7419">
        <v>0.10539999999999999</v>
      </c>
      <c r="K7419">
        <v>5.0599999999999999E-2</v>
      </c>
      <c r="L7419">
        <v>5.0599999999999999E-2</v>
      </c>
    </row>
    <row r="7420" spans="1:12" x14ac:dyDescent="0.25">
      <c r="A7420" t="s">
        <v>744</v>
      </c>
      <c r="B7420">
        <v>2025</v>
      </c>
      <c r="C7420" t="s">
        <v>703</v>
      </c>
      <c r="D7420">
        <v>3.56E-2</v>
      </c>
      <c r="E7420">
        <v>3.56E-2</v>
      </c>
      <c r="F7420">
        <v>3.56E-2</v>
      </c>
      <c r="G7420">
        <v>2.1299999999999999E-2</v>
      </c>
      <c r="H7420">
        <v>3.56E-2</v>
      </c>
      <c r="I7420">
        <v>2.1299999999999999E-2</v>
      </c>
      <c r="J7420">
        <v>3.56E-2</v>
      </c>
      <c r="K7420">
        <v>3.56E-2</v>
      </c>
      <c r="L7420">
        <v>2.1299999999999999E-2</v>
      </c>
    </row>
    <row r="7421" spans="1:12" x14ac:dyDescent="0.25">
      <c r="A7421" t="s">
        <v>744</v>
      </c>
      <c r="B7421">
        <v>2025</v>
      </c>
      <c r="C7421" t="s">
        <v>701</v>
      </c>
      <c r="D7421">
        <v>1.6783999999999999</v>
      </c>
      <c r="E7421">
        <v>1.6783999999999999</v>
      </c>
      <c r="F7421">
        <v>1.6738999999999999</v>
      </c>
      <c r="G7421">
        <v>1.3839999999999999</v>
      </c>
      <c r="H7421">
        <v>1.6738999999999999</v>
      </c>
      <c r="I7421">
        <v>1.3813</v>
      </c>
      <c r="J7421">
        <v>1.5470999999999999</v>
      </c>
      <c r="K7421">
        <v>1.5470999999999999</v>
      </c>
      <c r="L7421">
        <v>1.2773000000000001</v>
      </c>
    </row>
    <row r="7422" spans="1:12" x14ac:dyDescent="0.25">
      <c r="A7422" t="s">
        <v>745</v>
      </c>
      <c r="B7422">
        <v>2025</v>
      </c>
      <c r="C7422" t="s">
        <v>702</v>
      </c>
      <c r="D7422">
        <v>2.9899999999999999E-2</v>
      </c>
      <c r="E7422">
        <v>2.9899999999999999E-2</v>
      </c>
      <c r="F7422">
        <v>1.1299999999999999E-2</v>
      </c>
      <c r="G7422">
        <v>1.7899999999999999E-2</v>
      </c>
      <c r="H7422">
        <v>1.1299999999999999E-2</v>
      </c>
      <c r="I7422">
        <v>8.0999999999999996E-3</v>
      </c>
      <c r="J7422">
        <v>2.9899999999999999E-2</v>
      </c>
      <c r="K7422">
        <v>1.1299999999999999E-2</v>
      </c>
      <c r="L7422">
        <v>8.0999999999999996E-3</v>
      </c>
    </row>
    <row r="7423" spans="1:12" x14ac:dyDescent="0.25">
      <c r="A7423" t="s">
        <v>745</v>
      </c>
      <c r="B7423">
        <v>2025</v>
      </c>
      <c r="C7423" t="s">
        <v>700</v>
      </c>
      <c r="D7423">
        <v>0.1925</v>
      </c>
      <c r="E7423">
        <v>0.15529999999999999</v>
      </c>
      <c r="F7423">
        <v>0.15590000000000001</v>
      </c>
      <c r="G7423">
        <v>0.14990000000000001</v>
      </c>
      <c r="H7423">
        <v>0.13300000000000001</v>
      </c>
      <c r="I7423">
        <v>0.1242</v>
      </c>
      <c r="J7423">
        <v>0.15290000000000001</v>
      </c>
      <c r="K7423">
        <v>0.1096</v>
      </c>
      <c r="L7423">
        <v>8.77E-2</v>
      </c>
    </row>
    <row r="7424" spans="1:12" x14ac:dyDescent="0.25">
      <c r="A7424" t="s">
        <v>745</v>
      </c>
      <c r="B7424">
        <v>2025</v>
      </c>
      <c r="C7424" t="s">
        <v>697</v>
      </c>
      <c r="D7424">
        <v>0.61870000000000003</v>
      </c>
      <c r="E7424">
        <v>0.58140000000000003</v>
      </c>
      <c r="F7424">
        <v>0.53300000000000003</v>
      </c>
      <c r="G7424">
        <v>0.49159999999999998</v>
      </c>
      <c r="H7424">
        <v>0.5101</v>
      </c>
      <c r="I7424">
        <v>0.43090000000000001</v>
      </c>
      <c r="J7424">
        <v>0.55789999999999995</v>
      </c>
      <c r="K7424">
        <v>0.4662</v>
      </c>
      <c r="L7424">
        <v>0.37759999999999999</v>
      </c>
    </row>
    <row r="7425" spans="1:12" x14ac:dyDescent="0.25">
      <c r="A7425" t="s">
        <v>745</v>
      </c>
      <c r="B7425">
        <v>2025</v>
      </c>
      <c r="C7425" t="s">
        <v>698</v>
      </c>
      <c r="D7425">
        <v>0.10639999999999999</v>
      </c>
      <c r="E7425">
        <v>0.10639999999999999</v>
      </c>
      <c r="F7425">
        <v>8.5500000000000007E-2</v>
      </c>
      <c r="G7425">
        <v>8.4699999999999998E-2</v>
      </c>
      <c r="H7425">
        <v>8.5500000000000007E-2</v>
      </c>
      <c r="I7425">
        <v>6.7699999999999996E-2</v>
      </c>
      <c r="J7425">
        <v>0.10639999999999999</v>
      </c>
      <c r="K7425">
        <v>8.5500000000000007E-2</v>
      </c>
      <c r="L7425">
        <v>6.7699999999999996E-2</v>
      </c>
    </row>
    <row r="7426" spans="1:12" x14ac:dyDescent="0.25">
      <c r="A7426" t="s">
        <v>745</v>
      </c>
      <c r="B7426">
        <v>2025</v>
      </c>
      <c r="C7426" t="s">
        <v>701</v>
      </c>
      <c r="D7426">
        <v>0.26719999999999999</v>
      </c>
      <c r="E7426">
        <v>0.26719999999999999</v>
      </c>
      <c r="F7426">
        <v>0.26650000000000001</v>
      </c>
      <c r="G7426">
        <v>0.2198</v>
      </c>
      <c r="H7426">
        <v>0.26650000000000001</v>
      </c>
      <c r="I7426">
        <v>0.21940000000000001</v>
      </c>
      <c r="J7426">
        <v>0.246</v>
      </c>
      <c r="K7426">
        <v>0.246</v>
      </c>
      <c r="L7426">
        <v>0.20250000000000001</v>
      </c>
    </row>
    <row r="7427" spans="1:12" x14ac:dyDescent="0.25">
      <c r="A7427" t="s">
        <v>745</v>
      </c>
      <c r="B7427">
        <v>2025</v>
      </c>
      <c r="C7427" t="s">
        <v>699</v>
      </c>
      <c r="D7427">
        <v>1.6899999999999998E-2</v>
      </c>
      <c r="E7427">
        <v>1.6899999999999998E-2</v>
      </c>
      <c r="F7427">
        <v>8.0999999999999996E-3</v>
      </c>
      <c r="G7427">
        <v>1.5800000000000002E-2</v>
      </c>
      <c r="H7427">
        <v>8.0999999999999996E-3</v>
      </c>
      <c r="I7427">
        <v>8.0999999999999996E-3</v>
      </c>
      <c r="J7427">
        <v>1.6899999999999998E-2</v>
      </c>
      <c r="K7427">
        <v>8.0999999999999996E-3</v>
      </c>
      <c r="L7427">
        <v>8.0999999999999996E-3</v>
      </c>
    </row>
    <row r="7428" spans="1:12" x14ac:dyDescent="0.25">
      <c r="A7428" t="s">
        <v>745</v>
      </c>
      <c r="B7428">
        <v>2025</v>
      </c>
      <c r="C7428" t="s">
        <v>703</v>
      </c>
      <c r="D7428">
        <v>5.7000000000000002E-3</v>
      </c>
      <c r="E7428">
        <v>5.7000000000000002E-3</v>
      </c>
      <c r="F7428">
        <v>5.7000000000000002E-3</v>
      </c>
      <c r="G7428">
        <v>3.3999999999999998E-3</v>
      </c>
      <c r="H7428">
        <v>5.7000000000000002E-3</v>
      </c>
      <c r="I7428">
        <v>3.3999999999999998E-3</v>
      </c>
      <c r="J7428">
        <v>5.7000000000000002E-3</v>
      </c>
      <c r="K7428">
        <v>5.7000000000000002E-3</v>
      </c>
      <c r="L7428">
        <v>3.3999999999999998E-3</v>
      </c>
    </row>
    <row r="7429" spans="1:12" x14ac:dyDescent="0.25">
      <c r="A7429" t="s">
        <v>746</v>
      </c>
      <c r="B7429">
        <v>2025</v>
      </c>
      <c r="C7429" t="s">
        <v>700</v>
      </c>
      <c r="D7429">
        <v>1.6979</v>
      </c>
      <c r="E7429">
        <v>1.3695999999999999</v>
      </c>
      <c r="F7429">
        <v>1.3754</v>
      </c>
      <c r="G7429">
        <v>1.3220000000000001</v>
      </c>
      <c r="H7429">
        <v>1.1732</v>
      </c>
      <c r="I7429">
        <v>1.0953999999999999</v>
      </c>
      <c r="J7429">
        <v>1.3488</v>
      </c>
      <c r="K7429">
        <v>0.96650000000000003</v>
      </c>
      <c r="L7429">
        <v>0.77329999999999999</v>
      </c>
    </row>
    <row r="7430" spans="1:12" x14ac:dyDescent="0.25">
      <c r="A7430" t="s">
        <v>746</v>
      </c>
      <c r="B7430">
        <v>2025</v>
      </c>
      <c r="C7430" t="s">
        <v>703</v>
      </c>
      <c r="D7430">
        <v>5.04E-2</v>
      </c>
      <c r="E7430">
        <v>5.04E-2</v>
      </c>
      <c r="F7430">
        <v>5.04E-2</v>
      </c>
      <c r="G7430">
        <v>3.0300000000000001E-2</v>
      </c>
      <c r="H7430">
        <v>5.04E-2</v>
      </c>
      <c r="I7430">
        <v>3.0300000000000001E-2</v>
      </c>
      <c r="J7430">
        <v>5.04E-2</v>
      </c>
      <c r="K7430">
        <v>5.04E-2</v>
      </c>
      <c r="L7430">
        <v>3.0300000000000001E-2</v>
      </c>
    </row>
    <row r="7431" spans="1:12" x14ac:dyDescent="0.25">
      <c r="A7431" t="s">
        <v>746</v>
      </c>
      <c r="B7431">
        <v>2025</v>
      </c>
      <c r="C7431" t="s">
        <v>698</v>
      </c>
      <c r="D7431">
        <v>0.87970000000000004</v>
      </c>
      <c r="E7431">
        <v>0.87970000000000004</v>
      </c>
      <c r="F7431">
        <v>0.71209999999999996</v>
      </c>
      <c r="G7431">
        <v>0.69969999999999999</v>
      </c>
      <c r="H7431">
        <v>0.71209999999999996</v>
      </c>
      <c r="I7431">
        <v>0.56359999999999999</v>
      </c>
      <c r="J7431">
        <v>0.87970000000000004</v>
      </c>
      <c r="K7431">
        <v>0.71209999999999996</v>
      </c>
      <c r="L7431">
        <v>0.56359999999999999</v>
      </c>
    </row>
    <row r="7432" spans="1:12" x14ac:dyDescent="0.25">
      <c r="A7432" t="s">
        <v>746</v>
      </c>
      <c r="B7432">
        <v>2025</v>
      </c>
      <c r="C7432" t="s">
        <v>699</v>
      </c>
      <c r="D7432">
        <v>0.14949999999999999</v>
      </c>
      <c r="E7432">
        <v>0.14949999999999999</v>
      </c>
      <c r="F7432">
        <v>7.1800000000000003E-2</v>
      </c>
      <c r="G7432">
        <v>0.13980000000000001</v>
      </c>
      <c r="H7432">
        <v>7.1800000000000003E-2</v>
      </c>
      <c r="I7432">
        <v>7.1800000000000003E-2</v>
      </c>
      <c r="J7432">
        <v>0.14949999999999999</v>
      </c>
      <c r="K7432">
        <v>7.1800000000000003E-2</v>
      </c>
      <c r="L7432">
        <v>7.1800000000000003E-2</v>
      </c>
    </row>
    <row r="7433" spans="1:12" x14ac:dyDescent="0.25">
      <c r="A7433" t="s">
        <v>746</v>
      </c>
      <c r="B7433">
        <v>2025</v>
      </c>
      <c r="C7433" t="s">
        <v>702</v>
      </c>
      <c r="D7433">
        <v>0.26369999999999999</v>
      </c>
      <c r="E7433">
        <v>0.26369999999999999</v>
      </c>
      <c r="F7433">
        <v>9.9599999999999994E-2</v>
      </c>
      <c r="G7433">
        <v>0.15820000000000001</v>
      </c>
      <c r="H7433">
        <v>9.9599999999999994E-2</v>
      </c>
      <c r="I7433">
        <v>7.1400000000000005E-2</v>
      </c>
      <c r="J7433">
        <v>0.26369999999999999</v>
      </c>
      <c r="K7433">
        <v>9.9599999999999994E-2</v>
      </c>
      <c r="L7433">
        <v>7.1400000000000005E-2</v>
      </c>
    </row>
    <row r="7434" spans="1:12" x14ac:dyDescent="0.25">
      <c r="A7434" t="s">
        <v>746</v>
      </c>
      <c r="B7434">
        <v>2025</v>
      </c>
      <c r="C7434" t="s">
        <v>701</v>
      </c>
      <c r="D7434">
        <v>2.2605</v>
      </c>
      <c r="E7434">
        <v>2.2605</v>
      </c>
      <c r="F7434">
        <v>2.2542</v>
      </c>
      <c r="G7434">
        <v>1.8626</v>
      </c>
      <c r="H7434">
        <v>2.2542</v>
      </c>
      <c r="I7434">
        <v>1.8587</v>
      </c>
      <c r="J7434">
        <v>2.0830000000000002</v>
      </c>
      <c r="K7434">
        <v>2.0830000000000002</v>
      </c>
      <c r="L7434">
        <v>1.7183999999999999</v>
      </c>
    </row>
    <row r="7435" spans="1:12" x14ac:dyDescent="0.25">
      <c r="A7435" t="s">
        <v>746</v>
      </c>
      <c r="B7435">
        <v>2025</v>
      </c>
      <c r="C7435" t="s">
        <v>697</v>
      </c>
      <c r="D7435">
        <v>5.3017000000000003</v>
      </c>
      <c r="E7435">
        <v>4.9733999999999998</v>
      </c>
      <c r="F7435">
        <v>4.5635000000000003</v>
      </c>
      <c r="G7435">
        <v>4.2126000000000001</v>
      </c>
      <c r="H7435">
        <v>4.3613</v>
      </c>
      <c r="I7435">
        <v>3.6911</v>
      </c>
      <c r="J7435">
        <v>4.7751999999999999</v>
      </c>
      <c r="K7435">
        <v>3.9834000000000001</v>
      </c>
      <c r="L7435">
        <v>3.2286999999999999</v>
      </c>
    </row>
    <row r="7436" spans="1:12" x14ac:dyDescent="0.25">
      <c r="A7436" t="s">
        <v>747</v>
      </c>
      <c r="B7436">
        <v>2025</v>
      </c>
      <c r="C7436" t="s">
        <v>703</v>
      </c>
      <c r="D7436">
        <v>0.22009999999999999</v>
      </c>
      <c r="E7436">
        <v>0.22009999999999999</v>
      </c>
      <c r="F7436">
        <v>0.22009999999999999</v>
      </c>
      <c r="G7436">
        <v>0.13200000000000001</v>
      </c>
      <c r="H7436">
        <v>0.22009999999999999</v>
      </c>
      <c r="I7436">
        <v>0.13200000000000001</v>
      </c>
      <c r="J7436">
        <v>0.22009999999999999</v>
      </c>
      <c r="K7436">
        <v>0.22009999999999999</v>
      </c>
      <c r="L7436">
        <v>0.13200000000000001</v>
      </c>
    </row>
    <row r="7437" spans="1:12" x14ac:dyDescent="0.25">
      <c r="A7437" t="s">
        <v>747</v>
      </c>
      <c r="B7437">
        <v>2025</v>
      </c>
      <c r="C7437" t="s">
        <v>701</v>
      </c>
      <c r="D7437">
        <v>9.1986000000000008</v>
      </c>
      <c r="E7437">
        <v>9.1986000000000008</v>
      </c>
      <c r="F7437">
        <v>9.1712000000000007</v>
      </c>
      <c r="G7437">
        <v>7.5705</v>
      </c>
      <c r="H7437">
        <v>9.1712000000000007</v>
      </c>
      <c r="I7437">
        <v>7.5536000000000003</v>
      </c>
      <c r="J7437">
        <v>8.4719999999999995</v>
      </c>
      <c r="K7437">
        <v>8.4719999999999995</v>
      </c>
      <c r="L7437">
        <v>6.9813000000000001</v>
      </c>
    </row>
    <row r="7438" spans="1:12" x14ac:dyDescent="0.25">
      <c r="A7438" t="s">
        <v>747</v>
      </c>
      <c r="B7438">
        <v>2025</v>
      </c>
      <c r="C7438" t="s">
        <v>702</v>
      </c>
      <c r="D7438">
        <v>1.1508</v>
      </c>
      <c r="E7438">
        <v>1.1508</v>
      </c>
      <c r="F7438">
        <v>0.4345</v>
      </c>
      <c r="G7438">
        <v>0.6905</v>
      </c>
      <c r="H7438">
        <v>0.4345</v>
      </c>
      <c r="I7438">
        <v>0.31169999999999998</v>
      </c>
      <c r="J7438">
        <v>1.1508</v>
      </c>
      <c r="K7438">
        <v>0.4345</v>
      </c>
      <c r="L7438">
        <v>0.31169999999999998</v>
      </c>
    </row>
    <row r="7439" spans="1:12" x14ac:dyDescent="0.25">
      <c r="A7439" t="s">
        <v>747</v>
      </c>
      <c r="B7439">
        <v>2025</v>
      </c>
      <c r="C7439" t="s">
        <v>700</v>
      </c>
      <c r="D7439">
        <v>7.4089999999999998</v>
      </c>
      <c r="E7439">
        <v>5.9763999999999999</v>
      </c>
      <c r="F7439">
        <v>6.0016999999999996</v>
      </c>
      <c r="G7439">
        <v>5.7690000000000001</v>
      </c>
      <c r="H7439">
        <v>5.1193999999999997</v>
      </c>
      <c r="I7439">
        <v>4.78</v>
      </c>
      <c r="J7439">
        <v>5.8860000000000001</v>
      </c>
      <c r="K7439">
        <v>4.2175000000000002</v>
      </c>
      <c r="L7439">
        <v>3.3744000000000001</v>
      </c>
    </row>
    <row r="7440" spans="1:12" x14ac:dyDescent="0.25">
      <c r="A7440" t="s">
        <v>747</v>
      </c>
      <c r="B7440">
        <v>2025</v>
      </c>
      <c r="C7440" t="s">
        <v>697</v>
      </c>
      <c r="D7440">
        <v>21.929300000000001</v>
      </c>
      <c r="E7440">
        <v>20.4968</v>
      </c>
      <c r="F7440">
        <v>18.865200000000002</v>
      </c>
      <c r="G7440">
        <v>17.386399999999998</v>
      </c>
      <c r="H7440">
        <v>17.982900000000001</v>
      </c>
      <c r="I7440">
        <v>15.2385</v>
      </c>
      <c r="J7440">
        <v>19.6797</v>
      </c>
      <c r="K7440">
        <v>16.381799999999998</v>
      </c>
      <c r="L7440">
        <v>13.2606</v>
      </c>
    </row>
    <row r="7441" spans="1:12" x14ac:dyDescent="0.25">
      <c r="A7441" t="s">
        <v>747</v>
      </c>
      <c r="B7441">
        <v>2025</v>
      </c>
      <c r="C7441" t="s">
        <v>699</v>
      </c>
      <c r="D7441">
        <v>0.65229999999999999</v>
      </c>
      <c r="E7441">
        <v>0.65229999999999999</v>
      </c>
      <c r="F7441">
        <v>0.31319999999999998</v>
      </c>
      <c r="G7441">
        <v>0.6099</v>
      </c>
      <c r="H7441">
        <v>0.31319999999999998</v>
      </c>
      <c r="I7441">
        <v>0.31319999999999998</v>
      </c>
      <c r="J7441">
        <v>0.65229999999999999</v>
      </c>
      <c r="K7441">
        <v>0.31319999999999998</v>
      </c>
      <c r="L7441">
        <v>0.31319999999999998</v>
      </c>
    </row>
    <row r="7442" spans="1:12" x14ac:dyDescent="0.25">
      <c r="A7442" t="s">
        <v>747</v>
      </c>
      <c r="B7442">
        <v>2025</v>
      </c>
      <c r="C7442" t="s">
        <v>698</v>
      </c>
      <c r="D7442">
        <v>3.2986</v>
      </c>
      <c r="E7442">
        <v>3.2986</v>
      </c>
      <c r="F7442">
        <v>2.7244999999999999</v>
      </c>
      <c r="G7442">
        <v>2.6143999999999998</v>
      </c>
      <c r="H7442">
        <v>2.7244999999999999</v>
      </c>
      <c r="I7442">
        <v>2.1480000000000001</v>
      </c>
      <c r="J7442">
        <v>3.2986</v>
      </c>
      <c r="K7442">
        <v>2.7244999999999999</v>
      </c>
      <c r="L7442">
        <v>2.1480000000000001</v>
      </c>
    </row>
    <row r="7443" spans="1:12" x14ac:dyDescent="0.25">
      <c r="A7443" t="s">
        <v>748</v>
      </c>
      <c r="B7443">
        <v>2025</v>
      </c>
      <c r="C7443" t="s">
        <v>702</v>
      </c>
      <c r="D7443">
        <v>0.1203</v>
      </c>
      <c r="E7443">
        <v>0.1203</v>
      </c>
      <c r="F7443">
        <v>4.5400000000000003E-2</v>
      </c>
      <c r="G7443">
        <v>7.22E-2</v>
      </c>
      <c r="H7443">
        <v>4.5400000000000003E-2</v>
      </c>
      <c r="I7443">
        <v>3.2599999999999997E-2</v>
      </c>
      <c r="J7443">
        <v>0.1203</v>
      </c>
      <c r="K7443">
        <v>4.5400000000000003E-2</v>
      </c>
      <c r="L7443">
        <v>3.2599999999999997E-2</v>
      </c>
    </row>
    <row r="7444" spans="1:12" x14ac:dyDescent="0.25">
      <c r="A7444" t="s">
        <v>748</v>
      </c>
      <c r="B7444">
        <v>2025</v>
      </c>
      <c r="C7444" t="s">
        <v>699</v>
      </c>
      <c r="D7444">
        <v>6.8199999999999997E-2</v>
      </c>
      <c r="E7444">
        <v>6.8199999999999997E-2</v>
      </c>
      <c r="F7444">
        <v>3.27E-2</v>
      </c>
      <c r="G7444">
        <v>6.3700000000000007E-2</v>
      </c>
      <c r="H7444">
        <v>3.27E-2</v>
      </c>
      <c r="I7444">
        <v>3.27E-2</v>
      </c>
      <c r="J7444">
        <v>6.8199999999999997E-2</v>
      </c>
      <c r="K7444">
        <v>3.27E-2</v>
      </c>
      <c r="L7444">
        <v>3.27E-2</v>
      </c>
    </row>
    <row r="7445" spans="1:12" x14ac:dyDescent="0.25">
      <c r="A7445" t="s">
        <v>748</v>
      </c>
      <c r="B7445">
        <v>2025</v>
      </c>
      <c r="C7445" t="s">
        <v>697</v>
      </c>
      <c r="D7445">
        <v>2.1987000000000001</v>
      </c>
      <c r="E7445">
        <v>2.0489999999999999</v>
      </c>
      <c r="F7445">
        <v>1.8749</v>
      </c>
      <c r="G7445">
        <v>1.7396</v>
      </c>
      <c r="H7445">
        <v>1.7827</v>
      </c>
      <c r="I7445">
        <v>1.5123</v>
      </c>
      <c r="J7445">
        <v>1.9714</v>
      </c>
      <c r="K7445">
        <v>1.6233</v>
      </c>
      <c r="L7445">
        <v>1.3121</v>
      </c>
    </row>
    <row r="7446" spans="1:12" x14ac:dyDescent="0.25">
      <c r="A7446" t="s">
        <v>748</v>
      </c>
      <c r="B7446">
        <v>2025</v>
      </c>
      <c r="C7446" t="s">
        <v>698</v>
      </c>
      <c r="D7446">
        <v>0.35680000000000001</v>
      </c>
      <c r="E7446">
        <v>0.35680000000000001</v>
      </c>
      <c r="F7446">
        <v>0.29330000000000001</v>
      </c>
      <c r="G7446">
        <v>0.28299999999999997</v>
      </c>
      <c r="H7446">
        <v>0.29330000000000001</v>
      </c>
      <c r="I7446">
        <v>0.23139999999999999</v>
      </c>
      <c r="J7446">
        <v>0.35680000000000001</v>
      </c>
      <c r="K7446">
        <v>0.29330000000000001</v>
      </c>
      <c r="L7446">
        <v>0.23139999999999999</v>
      </c>
    </row>
    <row r="7447" spans="1:12" x14ac:dyDescent="0.25">
      <c r="A7447" t="s">
        <v>748</v>
      </c>
      <c r="B7447">
        <v>2025</v>
      </c>
      <c r="C7447" t="s">
        <v>701</v>
      </c>
      <c r="D7447">
        <v>0.85619999999999996</v>
      </c>
      <c r="E7447">
        <v>0.85619999999999996</v>
      </c>
      <c r="F7447">
        <v>0.85329999999999995</v>
      </c>
      <c r="G7447">
        <v>0.70399999999999996</v>
      </c>
      <c r="H7447">
        <v>0.85329999999999995</v>
      </c>
      <c r="I7447">
        <v>0.70220000000000005</v>
      </c>
      <c r="J7447">
        <v>0.78810000000000002</v>
      </c>
      <c r="K7447">
        <v>0.78810000000000002</v>
      </c>
      <c r="L7447">
        <v>0.64900000000000002</v>
      </c>
    </row>
    <row r="7448" spans="1:12" x14ac:dyDescent="0.25">
      <c r="A7448" t="s">
        <v>748</v>
      </c>
      <c r="B7448">
        <v>2025</v>
      </c>
      <c r="C7448" t="s">
        <v>703</v>
      </c>
      <c r="D7448">
        <v>2.3E-2</v>
      </c>
      <c r="E7448">
        <v>2.3E-2</v>
      </c>
      <c r="F7448">
        <v>2.3E-2</v>
      </c>
      <c r="G7448">
        <v>1.38E-2</v>
      </c>
      <c r="H7448">
        <v>2.3E-2</v>
      </c>
      <c r="I7448">
        <v>1.38E-2</v>
      </c>
      <c r="J7448">
        <v>2.3E-2</v>
      </c>
      <c r="K7448">
        <v>2.3E-2</v>
      </c>
      <c r="L7448">
        <v>1.38E-2</v>
      </c>
    </row>
    <row r="7449" spans="1:12" x14ac:dyDescent="0.25">
      <c r="A7449" t="s">
        <v>748</v>
      </c>
      <c r="B7449">
        <v>2025</v>
      </c>
      <c r="C7449" t="s">
        <v>700</v>
      </c>
      <c r="D7449">
        <v>0.77429999999999999</v>
      </c>
      <c r="E7449">
        <v>0.62460000000000004</v>
      </c>
      <c r="F7449">
        <v>0.62719999999999998</v>
      </c>
      <c r="G7449">
        <v>0.60289999999999999</v>
      </c>
      <c r="H7449">
        <v>0.53500000000000003</v>
      </c>
      <c r="I7449">
        <v>0.49959999999999999</v>
      </c>
      <c r="J7449">
        <v>0.61509999999999998</v>
      </c>
      <c r="K7449">
        <v>0.44080000000000003</v>
      </c>
      <c r="L7449">
        <v>0.35270000000000001</v>
      </c>
    </row>
    <row r="7450" spans="1:12" x14ac:dyDescent="0.25">
      <c r="A7450" t="s">
        <v>749</v>
      </c>
      <c r="B7450">
        <v>2025</v>
      </c>
      <c r="C7450" t="s">
        <v>698</v>
      </c>
      <c r="D7450">
        <v>8.7499999999999994E-2</v>
      </c>
      <c r="E7450">
        <v>8.7499999999999994E-2</v>
      </c>
      <c r="F7450">
        <v>7.0800000000000002E-2</v>
      </c>
      <c r="G7450">
        <v>6.9599999999999995E-2</v>
      </c>
      <c r="H7450">
        <v>7.0800000000000002E-2</v>
      </c>
      <c r="I7450">
        <v>5.6099999999999997E-2</v>
      </c>
      <c r="J7450">
        <v>8.7499999999999994E-2</v>
      </c>
      <c r="K7450">
        <v>7.0800000000000002E-2</v>
      </c>
      <c r="L7450">
        <v>5.6099999999999997E-2</v>
      </c>
    </row>
    <row r="7451" spans="1:12" x14ac:dyDescent="0.25">
      <c r="A7451" t="s">
        <v>749</v>
      </c>
      <c r="B7451">
        <v>2025</v>
      </c>
      <c r="C7451" t="s">
        <v>697</v>
      </c>
      <c r="D7451">
        <v>0.49419999999999997</v>
      </c>
      <c r="E7451">
        <v>0.46150000000000002</v>
      </c>
      <c r="F7451">
        <v>0.42070000000000002</v>
      </c>
      <c r="G7451">
        <v>0.39340000000000003</v>
      </c>
      <c r="H7451">
        <v>0.40060000000000001</v>
      </c>
      <c r="I7451">
        <v>0.34160000000000001</v>
      </c>
      <c r="J7451">
        <v>0.44519999999999998</v>
      </c>
      <c r="K7451">
        <v>0.3664</v>
      </c>
      <c r="L7451">
        <v>0.29830000000000001</v>
      </c>
    </row>
    <row r="7452" spans="1:12" x14ac:dyDescent="0.25">
      <c r="A7452" t="s">
        <v>749</v>
      </c>
      <c r="B7452">
        <v>2025</v>
      </c>
      <c r="C7452" t="s">
        <v>702</v>
      </c>
      <c r="D7452">
        <v>2.6200000000000001E-2</v>
      </c>
      <c r="E7452">
        <v>2.6200000000000001E-2</v>
      </c>
      <c r="F7452">
        <v>9.9000000000000008E-3</v>
      </c>
      <c r="G7452">
        <v>1.5699999999999999E-2</v>
      </c>
      <c r="H7452">
        <v>9.9000000000000008E-3</v>
      </c>
      <c r="I7452">
        <v>7.1000000000000004E-3</v>
      </c>
      <c r="J7452">
        <v>2.6200000000000001E-2</v>
      </c>
      <c r="K7452">
        <v>9.9000000000000008E-3</v>
      </c>
      <c r="L7452">
        <v>7.1000000000000004E-3</v>
      </c>
    </row>
    <row r="7453" spans="1:12" x14ac:dyDescent="0.25">
      <c r="A7453" t="s">
        <v>749</v>
      </c>
      <c r="B7453">
        <v>2025</v>
      </c>
      <c r="C7453" t="s">
        <v>700</v>
      </c>
      <c r="D7453">
        <v>0.16880000000000001</v>
      </c>
      <c r="E7453">
        <v>0.13619999999999999</v>
      </c>
      <c r="F7453">
        <v>0.1368</v>
      </c>
      <c r="G7453">
        <v>0.13150000000000001</v>
      </c>
      <c r="H7453">
        <v>0.1166</v>
      </c>
      <c r="I7453">
        <v>0.1089</v>
      </c>
      <c r="J7453">
        <v>0.1341</v>
      </c>
      <c r="K7453">
        <v>9.6100000000000005E-2</v>
      </c>
      <c r="L7453">
        <v>7.6899999999999996E-2</v>
      </c>
    </row>
    <row r="7454" spans="1:12" x14ac:dyDescent="0.25">
      <c r="A7454" t="s">
        <v>749</v>
      </c>
      <c r="B7454">
        <v>2025</v>
      </c>
      <c r="C7454" t="s">
        <v>699</v>
      </c>
      <c r="D7454">
        <v>1.49E-2</v>
      </c>
      <c r="E7454">
        <v>1.49E-2</v>
      </c>
      <c r="F7454">
        <v>7.1000000000000004E-3</v>
      </c>
      <c r="G7454">
        <v>1.3899999999999999E-2</v>
      </c>
      <c r="H7454">
        <v>7.1000000000000004E-3</v>
      </c>
      <c r="I7454">
        <v>7.1000000000000004E-3</v>
      </c>
      <c r="J7454">
        <v>1.49E-2</v>
      </c>
      <c r="K7454">
        <v>7.1000000000000004E-3</v>
      </c>
      <c r="L7454">
        <v>7.1000000000000004E-3</v>
      </c>
    </row>
    <row r="7455" spans="1:12" x14ac:dyDescent="0.25">
      <c r="A7455" t="s">
        <v>749</v>
      </c>
      <c r="B7455">
        <v>2025</v>
      </c>
      <c r="C7455" t="s">
        <v>703</v>
      </c>
      <c r="D7455">
        <v>5.0000000000000001E-3</v>
      </c>
      <c r="E7455">
        <v>5.0000000000000001E-3</v>
      </c>
      <c r="F7455">
        <v>5.0000000000000001E-3</v>
      </c>
      <c r="G7455">
        <v>3.0000000000000001E-3</v>
      </c>
      <c r="H7455">
        <v>5.0000000000000001E-3</v>
      </c>
      <c r="I7455">
        <v>3.0000000000000001E-3</v>
      </c>
      <c r="J7455">
        <v>5.0000000000000001E-3</v>
      </c>
      <c r="K7455">
        <v>5.0000000000000001E-3</v>
      </c>
      <c r="L7455">
        <v>3.0000000000000001E-3</v>
      </c>
    </row>
    <row r="7456" spans="1:12" x14ac:dyDescent="0.25">
      <c r="A7456" t="s">
        <v>749</v>
      </c>
      <c r="B7456">
        <v>2025</v>
      </c>
      <c r="C7456" t="s">
        <v>701</v>
      </c>
      <c r="D7456">
        <v>0.19170000000000001</v>
      </c>
      <c r="E7456">
        <v>0.19170000000000001</v>
      </c>
      <c r="F7456">
        <v>0.19109999999999999</v>
      </c>
      <c r="G7456">
        <v>0.15970000000000001</v>
      </c>
      <c r="H7456">
        <v>0.19109999999999999</v>
      </c>
      <c r="I7456">
        <v>0.1593</v>
      </c>
      <c r="J7456">
        <v>0.1774</v>
      </c>
      <c r="K7456">
        <v>0.1774</v>
      </c>
      <c r="L7456">
        <v>0.14810000000000001</v>
      </c>
    </row>
    <row r="7457" spans="1:12" x14ac:dyDescent="0.25">
      <c r="A7457" t="s">
        <v>750</v>
      </c>
      <c r="B7457">
        <v>2025</v>
      </c>
      <c r="C7457" t="s">
        <v>698</v>
      </c>
      <c r="D7457">
        <v>1.0805</v>
      </c>
      <c r="E7457">
        <v>1.0805</v>
      </c>
      <c r="F7457">
        <v>0.88319999999999999</v>
      </c>
      <c r="G7457">
        <v>0.85799999999999998</v>
      </c>
      <c r="H7457">
        <v>0.88319999999999999</v>
      </c>
      <c r="I7457">
        <v>0.6976</v>
      </c>
      <c r="J7457">
        <v>1.0805</v>
      </c>
      <c r="K7457">
        <v>0.88319999999999999</v>
      </c>
      <c r="L7457">
        <v>0.6976</v>
      </c>
    </row>
    <row r="7458" spans="1:12" x14ac:dyDescent="0.25">
      <c r="A7458" t="s">
        <v>750</v>
      </c>
      <c r="B7458">
        <v>2025</v>
      </c>
      <c r="C7458" t="s">
        <v>700</v>
      </c>
      <c r="D7458">
        <v>2.2477999999999998</v>
      </c>
      <c r="E7458">
        <v>1.8131999999999999</v>
      </c>
      <c r="F7458">
        <v>1.8209</v>
      </c>
      <c r="G7458">
        <v>1.7503</v>
      </c>
      <c r="H7458">
        <v>1.5531999999999999</v>
      </c>
      <c r="I7458">
        <v>1.4501999999999999</v>
      </c>
      <c r="J7458">
        <v>1.7858000000000001</v>
      </c>
      <c r="K7458">
        <v>1.2796000000000001</v>
      </c>
      <c r="L7458">
        <v>1.0238</v>
      </c>
    </row>
    <row r="7459" spans="1:12" x14ac:dyDescent="0.25">
      <c r="A7459" t="s">
        <v>750</v>
      </c>
      <c r="B7459">
        <v>2025</v>
      </c>
      <c r="C7459" t="s">
        <v>697</v>
      </c>
      <c r="D7459">
        <v>6.7645</v>
      </c>
      <c r="E7459">
        <v>6.3299000000000003</v>
      </c>
      <c r="F7459">
        <v>5.8117000000000001</v>
      </c>
      <c r="G7459">
        <v>5.3661000000000003</v>
      </c>
      <c r="H7459">
        <v>5.5439999999999996</v>
      </c>
      <c r="I7459">
        <v>4.6955999999999998</v>
      </c>
      <c r="J7459">
        <v>6.0796999999999999</v>
      </c>
      <c r="K7459">
        <v>5.056</v>
      </c>
      <c r="L7459">
        <v>4.0937000000000001</v>
      </c>
    </row>
    <row r="7460" spans="1:12" x14ac:dyDescent="0.25">
      <c r="A7460" t="s">
        <v>750</v>
      </c>
      <c r="B7460">
        <v>2025</v>
      </c>
      <c r="C7460" t="s">
        <v>701</v>
      </c>
      <c r="D7460">
        <v>2.8222999999999998</v>
      </c>
      <c r="E7460">
        <v>2.8222999999999998</v>
      </c>
      <c r="F7460">
        <v>2.8140000000000001</v>
      </c>
      <c r="G7460">
        <v>2.3233000000000001</v>
      </c>
      <c r="H7460">
        <v>2.8140000000000001</v>
      </c>
      <c r="I7460">
        <v>2.3180999999999998</v>
      </c>
      <c r="J7460">
        <v>2.5996000000000001</v>
      </c>
      <c r="K7460">
        <v>2.5996000000000001</v>
      </c>
      <c r="L7460">
        <v>2.1425999999999998</v>
      </c>
    </row>
    <row r="7461" spans="1:12" x14ac:dyDescent="0.25">
      <c r="A7461" t="s">
        <v>750</v>
      </c>
      <c r="B7461">
        <v>2025</v>
      </c>
      <c r="C7461" t="s">
        <v>699</v>
      </c>
      <c r="D7461">
        <v>0.19789999999999999</v>
      </c>
      <c r="E7461">
        <v>0.19789999999999999</v>
      </c>
      <c r="F7461">
        <v>9.5000000000000001E-2</v>
      </c>
      <c r="G7461">
        <v>0.185</v>
      </c>
      <c r="H7461">
        <v>9.5000000000000001E-2</v>
      </c>
      <c r="I7461">
        <v>9.5000000000000001E-2</v>
      </c>
      <c r="J7461">
        <v>0.19789999999999999</v>
      </c>
      <c r="K7461">
        <v>9.5000000000000001E-2</v>
      </c>
      <c r="L7461">
        <v>9.5000000000000001E-2</v>
      </c>
    </row>
    <row r="7462" spans="1:12" x14ac:dyDescent="0.25">
      <c r="A7462" t="s">
        <v>750</v>
      </c>
      <c r="B7462">
        <v>2025</v>
      </c>
      <c r="C7462" t="s">
        <v>703</v>
      </c>
      <c r="D7462">
        <v>6.6799999999999998E-2</v>
      </c>
      <c r="E7462">
        <v>6.6799999999999998E-2</v>
      </c>
      <c r="F7462">
        <v>6.6799999999999998E-2</v>
      </c>
      <c r="G7462">
        <v>4.0099999999999997E-2</v>
      </c>
      <c r="H7462">
        <v>6.6799999999999998E-2</v>
      </c>
      <c r="I7462">
        <v>4.0099999999999997E-2</v>
      </c>
      <c r="J7462">
        <v>6.6799999999999998E-2</v>
      </c>
      <c r="K7462">
        <v>6.6799999999999998E-2</v>
      </c>
      <c r="L7462">
        <v>4.0099999999999997E-2</v>
      </c>
    </row>
    <row r="7463" spans="1:12" x14ac:dyDescent="0.25">
      <c r="A7463" t="s">
        <v>750</v>
      </c>
      <c r="B7463">
        <v>2025</v>
      </c>
      <c r="C7463" t="s">
        <v>702</v>
      </c>
      <c r="D7463">
        <v>0.34920000000000001</v>
      </c>
      <c r="E7463">
        <v>0.34920000000000001</v>
      </c>
      <c r="F7463">
        <v>0.1318</v>
      </c>
      <c r="G7463">
        <v>0.20949999999999999</v>
      </c>
      <c r="H7463">
        <v>0.1318</v>
      </c>
      <c r="I7463">
        <v>9.4600000000000004E-2</v>
      </c>
      <c r="J7463">
        <v>0.34920000000000001</v>
      </c>
      <c r="K7463">
        <v>0.1318</v>
      </c>
      <c r="L7463">
        <v>9.4600000000000004E-2</v>
      </c>
    </row>
    <row r="7464" spans="1:12" x14ac:dyDescent="0.25">
      <c r="A7464" t="s">
        <v>751</v>
      </c>
      <c r="B7464">
        <v>2025</v>
      </c>
      <c r="C7464" t="s">
        <v>697</v>
      </c>
      <c r="D7464">
        <v>4.6481000000000003</v>
      </c>
      <c r="E7464">
        <v>4.2718999999999996</v>
      </c>
      <c r="F7464">
        <v>3.9942000000000002</v>
      </c>
      <c r="G7464">
        <v>3.7147000000000001</v>
      </c>
      <c r="H7464">
        <v>3.7625000000000002</v>
      </c>
      <c r="I7464">
        <v>3.2730999999999999</v>
      </c>
      <c r="J7464">
        <v>4.1292999999999997</v>
      </c>
      <c r="K7464">
        <v>3.4140000000000001</v>
      </c>
      <c r="L7464">
        <v>2.8134000000000001</v>
      </c>
    </row>
    <row r="7465" spans="1:12" x14ac:dyDescent="0.25">
      <c r="A7465" t="s">
        <v>751</v>
      </c>
      <c r="B7465">
        <v>2025</v>
      </c>
      <c r="C7465" t="s">
        <v>700</v>
      </c>
      <c r="D7465">
        <v>1.9455</v>
      </c>
      <c r="E7465">
        <v>1.5693999999999999</v>
      </c>
      <c r="F7465">
        <v>1.5760000000000001</v>
      </c>
      <c r="G7465">
        <v>1.5148999999999999</v>
      </c>
      <c r="H7465">
        <v>1.3443000000000001</v>
      </c>
      <c r="I7465">
        <v>1.2552000000000001</v>
      </c>
      <c r="J7465">
        <v>1.5456000000000001</v>
      </c>
      <c r="K7465">
        <v>1.1074999999999999</v>
      </c>
      <c r="L7465">
        <v>0.8861</v>
      </c>
    </row>
    <row r="7466" spans="1:12" x14ac:dyDescent="0.25">
      <c r="A7466" t="s">
        <v>751</v>
      </c>
      <c r="B7466">
        <v>2025</v>
      </c>
      <c r="C7466" t="s">
        <v>703</v>
      </c>
      <c r="D7466">
        <v>5.7799999999999997E-2</v>
      </c>
      <c r="E7466">
        <v>5.7799999999999997E-2</v>
      </c>
      <c r="F7466">
        <v>5.7799999999999997E-2</v>
      </c>
      <c r="G7466">
        <v>3.4700000000000002E-2</v>
      </c>
      <c r="H7466">
        <v>5.7799999999999997E-2</v>
      </c>
      <c r="I7466">
        <v>3.4700000000000002E-2</v>
      </c>
      <c r="J7466">
        <v>5.7799999999999997E-2</v>
      </c>
      <c r="K7466">
        <v>5.7799999999999997E-2</v>
      </c>
      <c r="L7466">
        <v>3.4700000000000002E-2</v>
      </c>
    </row>
    <row r="7467" spans="1:12" x14ac:dyDescent="0.25">
      <c r="A7467" t="s">
        <v>751</v>
      </c>
      <c r="B7467">
        <v>2025</v>
      </c>
      <c r="C7467" t="s">
        <v>701</v>
      </c>
      <c r="D7467">
        <v>1.4835</v>
      </c>
      <c r="E7467">
        <v>1.4835</v>
      </c>
      <c r="F7467">
        <v>1.4762999999999999</v>
      </c>
      <c r="G7467">
        <v>1.2182999999999999</v>
      </c>
      <c r="H7467">
        <v>1.4762999999999999</v>
      </c>
      <c r="I7467">
        <v>1.2139</v>
      </c>
      <c r="J7467">
        <v>1.3646</v>
      </c>
      <c r="K7467">
        <v>1.3646</v>
      </c>
      <c r="L7467">
        <v>1.1232</v>
      </c>
    </row>
    <row r="7468" spans="1:12" x14ac:dyDescent="0.25">
      <c r="A7468" t="s">
        <v>751</v>
      </c>
      <c r="B7468">
        <v>2025</v>
      </c>
      <c r="C7468" t="s">
        <v>702</v>
      </c>
      <c r="D7468">
        <v>0.30220000000000002</v>
      </c>
      <c r="E7468">
        <v>0.30220000000000002</v>
      </c>
      <c r="F7468">
        <v>0.11409999999999999</v>
      </c>
      <c r="G7468">
        <v>0.18129999999999999</v>
      </c>
      <c r="H7468">
        <v>0.11409999999999999</v>
      </c>
      <c r="I7468">
        <v>8.1799999999999998E-2</v>
      </c>
      <c r="J7468">
        <v>0.30220000000000002</v>
      </c>
      <c r="K7468">
        <v>0.11409999999999999</v>
      </c>
      <c r="L7468">
        <v>8.1799999999999998E-2</v>
      </c>
    </row>
    <row r="7469" spans="1:12" x14ac:dyDescent="0.25">
      <c r="A7469" t="s">
        <v>751</v>
      </c>
      <c r="B7469">
        <v>2025</v>
      </c>
      <c r="C7469" t="s">
        <v>698</v>
      </c>
      <c r="D7469">
        <v>0.68779999999999997</v>
      </c>
      <c r="E7469">
        <v>0.68779999999999997</v>
      </c>
      <c r="F7469">
        <v>0.68779999999999997</v>
      </c>
      <c r="G7469">
        <v>0.60529999999999995</v>
      </c>
      <c r="H7469">
        <v>0.68779999999999997</v>
      </c>
      <c r="I7469">
        <v>0.60529999999999995</v>
      </c>
      <c r="J7469">
        <v>0.68779999999999997</v>
      </c>
      <c r="K7469">
        <v>0.68779999999999997</v>
      </c>
      <c r="L7469">
        <v>0.60529999999999995</v>
      </c>
    </row>
    <row r="7470" spans="1:12" x14ac:dyDescent="0.25">
      <c r="A7470" t="s">
        <v>751</v>
      </c>
      <c r="B7470">
        <v>2025</v>
      </c>
      <c r="C7470" t="s">
        <v>699</v>
      </c>
      <c r="D7470">
        <v>0.17130000000000001</v>
      </c>
      <c r="E7470">
        <v>0.17130000000000001</v>
      </c>
      <c r="F7470">
        <v>8.2199999999999995E-2</v>
      </c>
      <c r="G7470">
        <v>0.16009999999999999</v>
      </c>
      <c r="H7470">
        <v>8.2199999999999995E-2</v>
      </c>
      <c r="I7470">
        <v>8.2199999999999995E-2</v>
      </c>
      <c r="J7470">
        <v>0.17130000000000001</v>
      </c>
      <c r="K7470">
        <v>8.2199999999999995E-2</v>
      </c>
      <c r="L7470">
        <v>8.2199999999999995E-2</v>
      </c>
    </row>
    <row r="7471" spans="1:12" x14ac:dyDescent="0.25">
      <c r="A7471" t="s">
        <v>752</v>
      </c>
      <c r="B7471">
        <v>2025</v>
      </c>
      <c r="C7471" t="s">
        <v>697</v>
      </c>
      <c r="D7471">
        <v>0.3755</v>
      </c>
      <c r="E7471">
        <v>0.35439999999999999</v>
      </c>
      <c r="F7471">
        <v>0.3291</v>
      </c>
      <c r="G7471">
        <v>0.2999</v>
      </c>
      <c r="H7471">
        <v>0.31609999999999999</v>
      </c>
      <c r="I7471">
        <v>0.26719999999999999</v>
      </c>
      <c r="J7471">
        <v>0.33889999999999998</v>
      </c>
      <c r="K7471">
        <v>0.28899999999999998</v>
      </c>
      <c r="L7471">
        <v>0.23519999999999999</v>
      </c>
    </row>
    <row r="7472" spans="1:12" x14ac:dyDescent="0.25">
      <c r="A7472" t="s">
        <v>752</v>
      </c>
      <c r="B7472">
        <v>2025</v>
      </c>
      <c r="C7472" t="s">
        <v>700</v>
      </c>
      <c r="D7472">
        <v>0.10920000000000001</v>
      </c>
      <c r="E7472">
        <v>8.8099999999999998E-2</v>
      </c>
      <c r="F7472">
        <v>8.8499999999999995E-2</v>
      </c>
      <c r="G7472">
        <v>8.5099999999999995E-2</v>
      </c>
      <c r="H7472">
        <v>7.5499999999999998E-2</v>
      </c>
      <c r="I7472">
        <v>7.0499999999999993E-2</v>
      </c>
      <c r="J7472">
        <v>8.6800000000000002E-2</v>
      </c>
      <c r="K7472">
        <v>6.2199999999999998E-2</v>
      </c>
      <c r="L7472">
        <v>4.9799999999999997E-2</v>
      </c>
    </row>
    <row r="7473" spans="1:12" x14ac:dyDescent="0.25">
      <c r="A7473" t="s">
        <v>752</v>
      </c>
      <c r="B7473">
        <v>2025</v>
      </c>
      <c r="C7473" t="s">
        <v>702</v>
      </c>
      <c r="D7473">
        <v>1.7000000000000001E-2</v>
      </c>
      <c r="E7473">
        <v>1.7000000000000001E-2</v>
      </c>
      <c r="F7473">
        <v>6.4000000000000003E-3</v>
      </c>
      <c r="G7473">
        <v>1.0200000000000001E-2</v>
      </c>
      <c r="H7473">
        <v>6.4000000000000003E-3</v>
      </c>
      <c r="I7473">
        <v>4.5999999999999999E-3</v>
      </c>
      <c r="J7473">
        <v>1.7000000000000001E-2</v>
      </c>
      <c r="K7473">
        <v>6.4000000000000003E-3</v>
      </c>
      <c r="L7473">
        <v>4.5999999999999999E-3</v>
      </c>
    </row>
    <row r="7474" spans="1:12" x14ac:dyDescent="0.25">
      <c r="A7474" t="s">
        <v>752</v>
      </c>
      <c r="B7474">
        <v>2025</v>
      </c>
      <c r="C7474" t="s">
        <v>699</v>
      </c>
      <c r="D7474">
        <v>9.5999999999999992E-3</v>
      </c>
      <c r="E7474">
        <v>9.5999999999999992E-3</v>
      </c>
      <c r="F7474">
        <v>4.5999999999999999E-3</v>
      </c>
      <c r="G7474">
        <v>8.9999999999999993E-3</v>
      </c>
      <c r="H7474">
        <v>4.5999999999999999E-3</v>
      </c>
      <c r="I7474">
        <v>4.5999999999999999E-3</v>
      </c>
      <c r="J7474">
        <v>9.5999999999999992E-3</v>
      </c>
      <c r="K7474">
        <v>4.5999999999999999E-3</v>
      </c>
      <c r="L7474">
        <v>4.5999999999999999E-3</v>
      </c>
    </row>
    <row r="7475" spans="1:12" x14ac:dyDescent="0.25">
      <c r="A7475" t="s">
        <v>752</v>
      </c>
      <c r="B7475">
        <v>2025</v>
      </c>
      <c r="C7475" t="s">
        <v>701</v>
      </c>
      <c r="D7475">
        <v>0.18340000000000001</v>
      </c>
      <c r="E7475">
        <v>0.18340000000000001</v>
      </c>
      <c r="F7475">
        <v>0.183</v>
      </c>
      <c r="G7475">
        <v>0.1517</v>
      </c>
      <c r="H7475">
        <v>0.183</v>
      </c>
      <c r="I7475">
        <v>0.15140000000000001</v>
      </c>
      <c r="J7475">
        <v>0.16930000000000001</v>
      </c>
      <c r="K7475">
        <v>0.16930000000000001</v>
      </c>
      <c r="L7475">
        <v>0.1401</v>
      </c>
    </row>
    <row r="7476" spans="1:12" x14ac:dyDescent="0.25">
      <c r="A7476" t="s">
        <v>752</v>
      </c>
      <c r="B7476">
        <v>2025</v>
      </c>
      <c r="C7476" t="s">
        <v>698</v>
      </c>
      <c r="D7476">
        <v>5.2999999999999999E-2</v>
      </c>
      <c r="E7476">
        <v>5.2999999999999999E-2</v>
      </c>
      <c r="F7476">
        <v>4.3299999999999998E-2</v>
      </c>
      <c r="G7476">
        <v>4.2099999999999999E-2</v>
      </c>
      <c r="H7476">
        <v>4.3299999999999998E-2</v>
      </c>
      <c r="I7476">
        <v>3.4200000000000001E-2</v>
      </c>
      <c r="J7476">
        <v>5.2999999999999999E-2</v>
      </c>
      <c r="K7476">
        <v>4.3299999999999998E-2</v>
      </c>
      <c r="L7476">
        <v>3.4200000000000001E-2</v>
      </c>
    </row>
    <row r="7477" spans="1:12" x14ac:dyDescent="0.25">
      <c r="A7477" t="s">
        <v>752</v>
      </c>
      <c r="B7477">
        <v>2025</v>
      </c>
      <c r="C7477" t="s">
        <v>703</v>
      </c>
      <c r="D7477">
        <v>3.2000000000000002E-3</v>
      </c>
      <c r="E7477">
        <v>3.2000000000000002E-3</v>
      </c>
      <c r="F7477">
        <v>3.2000000000000002E-3</v>
      </c>
      <c r="G7477">
        <v>1.9E-3</v>
      </c>
      <c r="H7477">
        <v>3.2000000000000002E-3</v>
      </c>
      <c r="I7477">
        <v>1.9E-3</v>
      </c>
      <c r="J7477">
        <v>3.2000000000000002E-3</v>
      </c>
      <c r="K7477">
        <v>3.2000000000000002E-3</v>
      </c>
      <c r="L7477">
        <v>1.9E-3</v>
      </c>
    </row>
    <row r="7478" spans="1:12" x14ac:dyDescent="0.25">
      <c r="A7478" t="s">
        <v>753</v>
      </c>
      <c r="B7478">
        <v>2025</v>
      </c>
      <c r="C7478" t="s">
        <v>700</v>
      </c>
      <c r="D7478">
        <v>0.42399999999999999</v>
      </c>
      <c r="E7478">
        <v>0.34200000000000003</v>
      </c>
      <c r="F7478">
        <v>0.34350000000000003</v>
      </c>
      <c r="G7478">
        <v>0.33019999999999999</v>
      </c>
      <c r="H7478">
        <v>0.29299999999999998</v>
      </c>
      <c r="I7478">
        <v>0.27360000000000001</v>
      </c>
      <c r="J7478">
        <v>0.33689999999999998</v>
      </c>
      <c r="K7478">
        <v>0.2414</v>
      </c>
      <c r="L7478">
        <v>0.19309999999999999</v>
      </c>
    </row>
    <row r="7479" spans="1:12" x14ac:dyDescent="0.25">
      <c r="A7479" t="s">
        <v>753</v>
      </c>
      <c r="B7479">
        <v>2025</v>
      </c>
      <c r="C7479" t="s">
        <v>698</v>
      </c>
      <c r="D7479">
        <v>0.21870000000000001</v>
      </c>
      <c r="E7479">
        <v>0.21870000000000001</v>
      </c>
      <c r="F7479">
        <v>0.17710000000000001</v>
      </c>
      <c r="G7479">
        <v>0.1739</v>
      </c>
      <c r="H7479">
        <v>0.17710000000000001</v>
      </c>
      <c r="I7479">
        <v>0.14019999999999999</v>
      </c>
      <c r="J7479">
        <v>0.21870000000000001</v>
      </c>
      <c r="K7479">
        <v>0.17710000000000001</v>
      </c>
      <c r="L7479">
        <v>0.14019999999999999</v>
      </c>
    </row>
    <row r="7480" spans="1:12" x14ac:dyDescent="0.25">
      <c r="A7480" t="s">
        <v>753</v>
      </c>
      <c r="B7480">
        <v>2025</v>
      </c>
      <c r="C7480" t="s">
        <v>702</v>
      </c>
      <c r="D7480">
        <v>6.59E-2</v>
      </c>
      <c r="E7480">
        <v>6.59E-2</v>
      </c>
      <c r="F7480">
        <v>2.4899999999999999E-2</v>
      </c>
      <c r="G7480">
        <v>3.95E-2</v>
      </c>
      <c r="H7480">
        <v>2.4899999999999999E-2</v>
      </c>
      <c r="I7480">
        <v>1.78E-2</v>
      </c>
      <c r="J7480">
        <v>6.59E-2</v>
      </c>
      <c r="K7480">
        <v>2.4899999999999999E-2</v>
      </c>
      <c r="L7480">
        <v>1.78E-2</v>
      </c>
    </row>
    <row r="7481" spans="1:12" x14ac:dyDescent="0.25">
      <c r="A7481" t="s">
        <v>753</v>
      </c>
      <c r="B7481">
        <v>2025</v>
      </c>
      <c r="C7481" t="s">
        <v>697</v>
      </c>
      <c r="D7481">
        <v>1.3586</v>
      </c>
      <c r="E7481">
        <v>1.2766</v>
      </c>
      <c r="F7481">
        <v>1.1745000000000001</v>
      </c>
      <c r="G7481">
        <v>1.081</v>
      </c>
      <c r="H7481">
        <v>1.1240000000000001</v>
      </c>
      <c r="I7481">
        <v>0.95099999999999996</v>
      </c>
      <c r="J7481">
        <v>1.2244999999999999</v>
      </c>
      <c r="K7481">
        <v>1.0270999999999999</v>
      </c>
      <c r="L7481">
        <v>0.83340000000000003</v>
      </c>
    </row>
    <row r="7482" spans="1:12" x14ac:dyDescent="0.25">
      <c r="A7482" t="s">
        <v>753</v>
      </c>
      <c r="B7482">
        <v>2025</v>
      </c>
      <c r="C7482" t="s">
        <v>703</v>
      </c>
      <c r="D7482">
        <v>1.26E-2</v>
      </c>
      <c r="E7482">
        <v>1.26E-2</v>
      </c>
      <c r="F7482">
        <v>1.26E-2</v>
      </c>
      <c r="G7482">
        <v>7.6E-3</v>
      </c>
      <c r="H7482">
        <v>1.26E-2</v>
      </c>
      <c r="I7482">
        <v>7.6E-3</v>
      </c>
      <c r="J7482">
        <v>1.26E-2</v>
      </c>
      <c r="K7482">
        <v>1.26E-2</v>
      </c>
      <c r="L7482">
        <v>7.6E-3</v>
      </c>
    </row>
    <row r="7483" spans="1:12" x14ac:dyDescent="0.25">
      <c r="A7483" t="s">
        <v>753</v>
      </c>
      <c r="B7483">
        <v>2025</v>
      </c>
      <c r="C7483" t="s">
        <v>699</v>
      </c>
      <c r="D7483">
        <v>3.73E-2</v>
      </c>
      <c r="E7483">
        <v>3.73E-2</v>
      </c>
      <c r="F7483">
        <v>1.7899999999999999E-2</v>
      </c>
      <c r="G7483">
        <v>3.49E-2</v>
      </c>
      <c r="H7483">
        <v>1.7899999999999999E-2</v>
      </c>
      <c r="I7483">
        <v>1.7899999999999999E-2</v>
      </c>
      <c r="J7483">
        <v>3.73E-2</v>
      </c>
      <c r="K7483">
        <v>1.7899999999999999E-2</v>
      </c>
      <c r="L7483">
        <v>1.7899999999999999E-2</v>
      </c>
    </row>
    <row r="7484" spans="1:12" x14ac:dyDescent="0.25">
      <c r="A7484" t="s">
        <v>753</v>
      </c>
      <c r="B7484">
        <v>2025</v>
      </c>
      <c r="C7484" t="s">
        <v>701</v>
      </c>
      <c r="D7484">
        <v>0.60009999999999997</v>
      </c>
      <c r="E7484">
        <v>0.60009999999999997</v>
      </c>
      <c r="F7484">
        <v>0.59850000000000003</v>
      </c>
      <c r="G7484">
        <v>0.49490000000000001</v>
      </c>
      <c r="H7484">
        <v>0.59850000000000003</v>
      </c>
      <c r="I7484">
        <v>0.49390000000000001</v>
      </c>
      <c r="J7484">
        <v>0.55320000000000003</v>
      </c>
      <c r="K7484">
        <v>0.55320000000000003</v>
      </c>
      <c r="L7484">
        <v>0.45679999999999998</v>
      </c>
    </row>
    <row r="7485" spans="1:12" x14ac:dyDescent="0.25">
      <c r="A7485" t="s">
        <v>754</v>
      </c>
      <c r="B7485">
        <v>2025</v>
      </c>
      <c r="C7485" t="s">
        <v>699</v>
      </c>
      <c r="D7485">
        <v>0.12870000000000001</v>
      </c>
      <c r="E7485">
        <v>0.12870000000000001</v>
      </c>
      <c r="F7485">
        <v>6.1800000000000001E-2</v>
      </c>
      <c r="G7485">
        <v>0.1203</v>
      </c>
      <c r="H7485">
        <v>6.1800000000000001E-2</v>
      </c>
      <c r="I7485">
        <v>6.1800000000000001E-2</v>
      </c>
      <c r="J7485">
        <v>0.12870000000000001</v>
      </c>
      <c r="K7485">
        <v>6.1800000000000001E-2</v>
      </c>
      <c r="L7485">
        <v>6.1800000000000001E-2</v>
      </c>
    </row>
    <row r="7486" spans="1:12" x14ac:dyDescent="0.25">
      <c r="A7486" t="s">
        <v>754</v>
      </c>
      <c r="B7486">
        <v>2025</v>
      </c>
      <c r="C7486" t="s">
        <v>703</v>
      </c>
      <c r="D7486">
        <v>4.3400000000000001E-2</v>
      </c>
      <c r="E7486">
        <v>4.3400000000000001E-2</v>
      </c>
      <c r="F7486">
        <v>4.3400000000000001E-2</v>
      </c>
      <c r="G7486">
        <v>2.5999999999999999E-2</v>
      </c>
      <c r="H7486">
        <v>4.3400000000000001E-2</v>
      </c>
      <c r="I7486">
        <v>2.5999999999999999E-2</v>
      </c>
      <c r="J7486">
        <v>4.3400000000000001E-2</v>
      </c>
      <c r="K7486">
        <v>4.3400000000000001E-2</v>
      </c>
      <c r="L7486">
        <v>2.5999999999999999E-2</v>
      </c>
    </row>
    <row r="7487" spans="1:12" x14ac:dyDescent="0.25">
      <c r="A7487" t="s">
        <v>754</v>
      </c>
      <c r="B7487">
        <v>2025</v>
      </c>
      <c r="C7487" t="s">
        <v>701</v>
      </c>
      <c r="D7487">
        <v>1.9317</v>
      </c>
      <c r="E7487">
        <v>1.9317</v>
      </c>
      <c r="F7487">
        <v>1.9262999999999999</v>
      </c>
      <c r="G7487">
        <v>1.5875999999999999</v>
      </c>
      <c r="H7487">
        <v>1.9262999999999999</v>
      </c>
      <c r="I7487">
        <v>1.5843</v>
      </c>
      <c r="J7487">
        <v>1.7777000000000001</v>
      </c>
      <c r="K7487">
        <v>1.7777000000000001</v>
      </c>
      <c r="L7487">
        <v>1.4626999999999999</v>
      </c>
    </row>
    <row r="7488" spans="1:12" x14ac:dyDescent="0.25">
      <c r="A7488" t="s">
        <v>754</v>
      </c>
      <c r="B7488">
        <v>2025</v>
      </c>
      <c r="C7488" t="s">
        <v>698</v>
      </c>
      <c r="D7488">
        <v>0.72350000000000003</v>
      </c>
      <c r="E7488">
        <v>0.72350000000000003</v>
      </c>
      <c r="F7488">
        <v>0.58909999999999996</v>
      </c>
      <c r="G7488">
        <v>0.57489999999999997</v>
      </c>
      <c r="H7488">
        <v>0.58909999999999996</v>
      </c>
      <c r="I7488">
        <v>0.4657</v>
      </c>
      <c r="J7488">
        <v>0.72350000000000003</v>
      </c>
      <c r="K7488">
        <v>0.58909999999999996</v>
      </c>
      <c r="L7488">
        <v>0.4657</v>
      </c>
    </row>
    <row r="7489" spans="1:12" x14ac:dyDescent="0.25">
      <c r="A7489" t="s">
        <v>754</v>
      </c>
      <c r="B7489">
        <v>2025</v>
      </c>
      <c r="C7489" t="s">
        <v>697</v>
      </c>
      <c r="D7489">
        <v>4.5156999999999998</v>
      </c>
      <c r="E7489">
        <v>4.2331000000000003</v>
      </c>
      <c r="F7489">
        <v>3.8900999999999999</v>
      </c>
      <c r="G7489">
        <v>3.5830000000000002</v>
      </c>
      <c r="H7489">
        <v>3.7161</v>
      </c>
      <c r="I7489">
        <v>3.1421999999999999</v>
      </c>
      <c r="J7489">
        <v>4.0613000000000001</v>
      </c>
      <c r="K7489">
        <v>3.3896000000000002</v>
      </c>
      <c r="L7489">
        <v>2.7431999999999999</v>
      </c>
    </row>
    <row r="7490" spans="1:12" x14ac:dyDescent="0.25">
      <c r="A7490" t="s">
        <v>754</v>
      </c>
      <c r="B7490">
        <v>2025</v>
      </c>
      <c r="C7490" t="s">
        <v>702</v>
      </c>
      <c r="D7490">
        <v>0.22700000000000001</v>
      </c>
      <c r="E7490">
        <v>0.22700000000000001</v>
      </c>
      <c r="F7490">
        <v>8.5699999999999998E-2</v>
      </c>
      <c r="G7490">
        <v>0.13619999999999999</v>
      </c>
      <c r="H7490">
        <v>8.5699999999999998E-2</v>
      </c>
      <c r="I7490">
        <v>6.1499999999999999E-2</v>
      </c>
      <c r="J7490">
        <v>0.22700000000000001</v>
      </c>
      <c r="K7490">
        <v>8.5699999999999998E-2</v>
      </c>
      <c r="L7490">
        <v>6.1499999999999999E-2</v>
      </c>
    </row>
    <row r="7491" spans="1:12" x14ac:dyDescent="0.25">
      <c r="A7491" t="s">
        <v>754</v>
      </c>
      <c r="B7491">
        <v>2025</v>
      </c>
      <c r="C7491" t="s">
        <v>700</v>
      </c>
      <c r="D7491">
        <v>1.4615</v>
      </c>
      <c r="E7491">
        <v>1.1789000000000001</v>
      </c>
      <c r="F7491">
        <v>1.1839</v>
      </c>
      <c r="G7491">
        <v>1.1379999999999999</v>
      </c>
      <c r="H7491">
        <v>1.0098</v>
      </c>
      <c r="I7491">
        <v>0.94289999999999996</v>
      </c>
      <c r="J7491">
        <v>1.1611</v>
      </c>
      <c r="K7491">
        <v>0.83189999999999997</v>
      </c>
      <c r="L7491">
        <v>0.66559999999999997</v>
      </c>
    </row>
    <row r="7492" spans="1:12" x14ac:dyDescent="0.25">
      <c r="A7492" t="s">
        <v>755</v>
      </c>
      <c r="B7492">
        <v>2025</v>
      </c>
      <c r="C7492" t="s">
        <v>700</v>
      </c>
      <c r="D7492">
        <v>0.127</v>
      </c>
      <c r="E7492">
        <v>0.1024</v>
      </c>
      <c r="F7492">
        <v>0.10290000000000001</v>
      </c>
      <c r="G7492">
        <v>9.8900000000000002E-2</v>
      </c>
      <c r="H7492">
        <v>8.77E-2</v>
      </c>
      <c r="I7492">
        <v>8.1900000000000001E-2</v>
      </c>
      <c r="J7492">
        <v>0.1009</v>
      </c>
      <c r="K7492">
        <v>7.2300000000000003E-2</v>
      </c>
      <c r="L7492">
        <v>5.7799999999999997E-2</v>
      </c>
    </row>
    <row r="7493" spans="1:12" x14ac:dyDescent="0.25">
      <c r="A7493" t="s">
        <v>755</v>
      </c>
      <c r="B7493">
        <v>2025</v>
      </c>
      <c r="C7493" t="s">
        <v>703</v>
      </c>
      <c r="D7493">
        <v>3.8E-3</v>
      </c>
      <c r="E7493">
        <v>3.8E-3</v>
      </c>
      <c r="F7493">
        <v>3.8E-3</v>
      </c>
      <c r="G7493">
        <v>2.3E-3</v>
      </c>
      <c r="H7493">
        <v>3.8E-3</v>
      </c>
      <c r="I7493">
        <v>2.3E-3</v>
      </c>
      <c r="J7493">
        <v>3.8E-3</v>
      </c>
      <c r="K7493">
        <v>3.8E-3</v>
      </c>
      <c r="L7493">
        <v>2.3E-3</v>
      </c>
    </row>
    <row r="7494" spans="1:12" x14ac:dyDescent="0.25">
      <c r="A7494" t="s">
        <v>755</v>
      </c>
      <c r="B7494">
        <v>2025</v>
      </c>
      <c r="C7494" t="s">
        <v>702</v>
      </c>
      <c r="D7494">
        <v>1.9699999999999999E-2</v>
      </c>
      <c r="E7494">
        <v>1.9699999999999999E-2</v>
      </c>
      <c r="F7494">
        <v>7.4000000000000003E-3</v>
      </c>
      <c r="G7494">
        <v>1.18E-2</v>
      </c>
      <c r="H7494">
        <v>7.4000000000000003E-3</v>
      </c>
      <c r="I7494">
        <v>5.3E-3</v>
      </c>
      <c r="J7494">
        <v>1.9699999999999999E-2</v>
      </c>
      <c r="K7494">
        <v>7.4000000000000003E-3</v>
      </c>
      <c r="L7494">
        <v>5.3E-3</v>
      </c>
    </row>
    <row r="7495" spans="1:12" x14ac:dyDescent="0.25">
      <c r="A7495" t="s">
        <v>755</v>
      </c>
      <c r="B7495">
        <v>2025</v>
      </c>
      <c r="C7495" t="s">
        <v>701</v>
      </c>
      <c r="D7495">
        <v>0.17</v>
      </c>
      <c r="E7495">
        <v>0.17</v>
      </c>
      <c r="F7495">
        <v>0.16950000000000001</v>
      </c>
      <c r="G7495">
        <v>0.14030000000000001</v>
      </c>
      <c r="H7495">
        <v>0.16950000000000001</v>
      </c>
      <c r="I7495">
        <v>0.14000000000000001</v>
      </c>
      <c r="J7495">
        <v>0.15670000000000001</v>
      </c>
      <c r="K7495">
        <v>0.15670000000000001</v>
      </c>
      <c r="L7495">
        <v>0.1295</v>
      </c>
    </row>
    <row r="7496" spans="1:12" x14ac:dyDescent="0.25">
      <c r="A7496" t="s">
        <v>755</v>
      </c>
      <c r="B7496">
        <v>2025</v>
      </c>
      <c r="C7496" t="s">
        <v>698</v>
      </c>
      <c r="D7496">
        <v>9.64E-2</v>
      </c>
      <c r="E7496">
        <v>9.64E-2</v>
      </c>
      <c r="F7496">
        <v>7.4999999999999997E-2</v>
      </c>
      <c r="G7496">
        <v>7.7200000000000005E-2</v>
      </c>
      <c r="H7496">
        <v>7.4999999999999997E-2</v>
      </c>
      <c r="I7496">
        <v>5.9799999999999999E-2</v>
      </c>
      <c r="J7496">
        <v>9.64E-2</v>
      </c>
      <c r="K7496">
        <v>7.4999999999999997E-2</v>
      </c>
      <c r="L7496">
        <v>5.9799999999999999E-2</v>
      </c>
    </row>
    <row r="7497" spans="1:12" x14ac:dyDescent="0.25">
      <c r="A7497" t="s">
        <v>755</v>
      </c>
      <c r="B7497">
        <v>2025</v>
      </c>
      <c r="C7497" t="s">
        <v>699</v>
      </c>
      <c r="D7497">
        <v>1.12E-2</v>
      </c>
      <c r="E7497">
        <v>1.12E-2</v>
      </c>
      <c r="F7497">
        <v>5.4000000000000003E-3</v>
      </c>
      <c r="G7497">
        <v>1.0500000000000001E-2</v>
      </c>
      <c r="H7497">
        <v>5.4000000000000003E-3</v>
      </c>
      <c r="I7497">
        <v>5.4000000000000003E-3</v>
      </c>
      <c r="J7497">
        <v>1.12E-2</v>
      </c>
      <c r="K7497">
        <v>5.4000000000000003E-3</v>
      </c>
      <c r="L7497">
        <v>5.4000000000000003E-3</v>
      </c>
    </row>
    <row r="7498" spans="1:12" x14ac:dyDescent="0.25">
      <c r="A7498" t="s">
        <v>755</v>
      </c>
      <c r="B7498">
        <v>2025</v>
      </c>
      <c r="C7498" t="s">
        <v>697</v>
      </c>
      <c r="D7498">
        <v>0.42809999999999998</v>
      </c>
      <c r="E7498">
        <v>0.40350000000000003</v>
      </c>
      <c r="F7498">
        <v>0.36399999999999999</v>
      </c>
      <c r="G7498">
        <v>0.34089999999999998</v>
      </c>
      <c r="H7498">
        <v>0.3488</v>
      </c>
      <c r="I7498">
        <v>0.29470000000000002</v>
      </c>
      <c r="J7498">
        <v>0.38869999999999999</v>
      </c>
      <c r="K7498">
        <v>0.3206</v>
      </c>
      <c r="L7498">
        <v>0.2601</v>
      </c>
    </row>
    <row r="7499" spans="1:12" x14ac:dyDescent="0.25">
      <c r="A7499" t="s">
        <v>696</v>
      </c>
      <c r="B7499">
        <v>2026</v>
      </c>
      <c r="C7499" t="s">
        <v>697</v>
      </c>
      <c r="D7499">
        <v>3.8938999999999999</v>
      </c>
      <c r="E7499">
        <v>3.6659999999999999</v>
      </c>
      <c r="F7499">
        <v>3.2848999999999999</v>
      </c>
      <c r="G7499">
        <v>3.0272999999999999</v>
      </c>
      <c r="H7499">
        <v>3.1486999999999998</v>
      </c>
      <c r="I7499">
        <v>2.5992000000000002</v>
      </c>
      <c r="J7499">
        <v>3.4091999999999998</v>
      </c>
      <c r="K7499">
        <v>2.8</v>
      </c>
      <c r="L7499">
        <v>2.2183000000000002</v>
      </c>
    </row>
    <row r="7500" spans="1:12" x14ac:dyDescent="0.25">
      <c r="A7500" t="s">
        <v>696</v>
      </c>
      <c r="B7500">
        <v>2026</v>
      </c>
      <c r="C7500" t="s">
        <v>702</v>
      </c>
      <c r="D7500">
        <v>0.1792</v>
      </c>
      <c r="E7500">
        <v>0.1792</v>
      </c>
      <c r="F7500">
        <v>6.7599999999999993E-2</v>
      </c>
      <c r="G7500">
        <v>0.1075</v>
      </c>
      <c r="H7500">
        <v>6.7599999999999993E-2</v>
      </c>
      <c r="I7500">
        <v>4.8500000000000001E-2</v>
      </c>
      <c r="J7500">
        <v>0.1792</v>
      </c>
      <c r="K7500">
        <v>6.7599999999999993E-2</v>
      </c>
      <c r="L7500">
        <v>4.8500000000000001E-2</v>
      </c>
    </row>
    <row r="7501" spans="1:12" x14ac:dyDescent="0.25">
      <c r="A7501" t="s">
        <v>696</v>
      </c>
      <c r="B7501">
        <v>2026</v>
      </c>
      <c r="C7501" t="s">
        <v>703</v>
      </c>
      <c r="D7501">
        <v>3.4099999999999998E-2</v>
      </c>
      <c r="E7501">
        <v>3.4099999999999998E-2</v>
      </c>
      <c r="F7501">
        <v>3.4099999999999998E-2</v>
      </c>
      <c r="G7501">
        <v>2.0500000000000001E-2</v>
      </c>
      <c r="H7501">
        <v>3.4099999999999998E-2</v>
      </c>
      <c r="I7501">
        <v>2.0500000000000001E-2</v>
      </c>
      <c r="J7501">
        <v>3.4099999999999998E-2</v>
      </c>
      <c r="K7501">
        <v>3.4099999999999998E-2</v>
      </c>
      <c r="L7501">
        <v>2.0500000000000001E-2</v>
      </c>
    </row>
    <row r="7502" spans="1:12" x14ac:dyDescent="0.25">
      <c r="A7502" t="s">
        <v>696</v>
      </c>
      <c r="B7502">
        <v>2026</v>
      </c>
      <c r="C7502" t="s">
        <v>698</v>
      </c>
      <c r="D7502">
        <v>0.71689999999999998</v>
      </c>
      <c r="E7502">
        <v>0.71689999999999998</v>
      </c>
      <c r="F7502">
        <v>0.53249999999999997</v>
      </c>
      <c r="G7502">
        <v>0.55969999999999998</v>
      </c>
      <c r="H7502">
        <v>0.53249999999999997</v>
      </c>
      <c r="I7502">
        <v>0.41310000000000002</v>
      </c>
      <c r="J7502">
        <v>0.71689999999999998</v>
      </c>
      <c r="K7502">
        <v>0.53249999999999997</v>
      </c>
      <c r="L7502">
        <v>0.41310000000000002</v>
      </c>
    </row>
    <row r="7503" spans="1:12" x14ac:dyDescent="0.25">
      <c r="A7503" t="s">
        <v>696</v>
      </c>
      <c r="B7503">
        <v>2026</v>
      </c>
      <c r="C7503" t="s">
        <v>701</v>
      </c>
      <c r="D7503">
        <v>1.6843999999999999</v>
      </c>
      <c r="E7503">
        <v>1.6843999999999999</v>
      </c>
      <c r="F7503">
        <v>1.6778</v>
      </c>
      <c r="G7503">
        <v>1.3446</v>
      </c>
      <c r="H7503">
        <v>1.6778</v>
      </c>
      <c r="I7503">
        <v>1.3405</v>
      </c>
      <c r="J7503">
        <v>1.494</v>
      </c>
      <c r="K7503">
        <v>1.494</v>
      </c>
      <c r="L7503">
        <v>1.1944999999999999</v>
      </c>
    </row>
    <row r="7504" spans="1:12" x14ac:dyDescent="0.25">
      <c r="A7504" t="s">
        <v>696</v>
      </c>
      <c r="B7504">
        <v>2026</v>
      </c>
      <c r="C7504" t="s">
        <v>700</v>
      </c>
      <c r="D7504">
        <v>1.1774</v>
      </c>
      <c r="E7504">
        <v>0.9496</v>
      </c>
      <c r="F7504">
        <v>0.92979999999999996</v>
      </c>
      <c r="G7504">
        <v>0.90210000000000001</v>
      </c>
      <c r="H7504">
        <v>0.79349999999999998</v>
      </c>
      <c r="I7504">
        <v>0.73350000000000004</v>
      </c>
      <c r="J7504">
        <v>0.88319999999999999</v>
      </c>
      <c r="K7504">
        <v>0.62870000000000004</v>
      </c>
      <c r="L7504">
        <v>0.49869999999999998</v>
      </c>
    </row>
    <row r="7505" spans="1:12" x14ac:dyDescent="0.25">
      <c r="A7505" t="s">
        <v>696</v>
      </c>
      <c r="B7505">
        <v>2026</v>
      </c>
      <c r="C7505" t="s">
        <v>699</v>
      </c>
      <c r="D7505">
        <v>0.1019</v>
      </c>
      <c r="E7505">
        <v>0.1019</v>
      </c>
      <c r="F7505">
        <v>4.3099999999999999E-2</v>
      </c>
      <c r="G7505">
        <v>9.2899999999999996E-2</v>
      </c>
      <c r="H7505">
        <v>4.3099999999999999E-2</v>
      </c>
      <c r="I7505">
        <v>4.3099999999999999E-2</v>
      </c>
      <c r="J7505">
        <v>0.1019</v>
      </c>
      <c r="K7505">
        <v>4.3099999999999999E-2</v>
      </c>
      <c r="L7505">
        <v>4.3099999999999999E-2</v>
      </c>
    </row>
    <row r="7506" spans="1:12" x14ac:dyDescent="0.25">
      <c r="A7506" t="s">
        <v>704</v>
      </c>
      <c r="B7506">
        <v>2026</v>
      </c>
      <c r="C7506" t="s">
        <v>698</v>
      </c>
      <c r="D7506">
        <v>7.3999999999999996E-2</v>
      </c>
      <c r="E7506">
        <v>7.3999999999999996E-2</v>
      </c>
      <c r="F7506">
        <v>6.0199999999999997E-2</v>
      </c>
      <c r="G7506">
        <v>5.7099999999999998E-2</v>
      </c>
      <c r="H7506">
        <v>6.0199999999999997E-2</v>
      </c>
      <c r="I7506">
        <v>4.6100000000000002E-2</v>
      </c>
      <c r="J7506">
        <v>7.3999999999999996E-2</v>
      </c>
      <c r="K7506">
        <v>6.0199999999999997E-2</v>
      </c>
      <c r="L7506">
        <v>4.6100000000000002E-2</v>
      </c>
    </row>
    <row r="7507" spans="1:12" x14ac:dyDescent="0.25">
      <c r="A7507" t="s">
        <v>704</v>
      </c>
      <c r="B7507">
        <v>2026</v>
      </c>
      <c r="C7507" t="s">
        <v>699</v>
      </c>
      <c r="D7507">
        <v>1.7600000000000001E-2</v>
      </c>
      <c r="E7507">
        <v>1.7600000000000001E-2</v>
      </c>
      <c r="F7507">
        <v>7.4000000000000003E-3</v>
      </c>
      <c r="G7507">
        <v>1.6E-2</v>
      </c>
      <c r="H7507">
        <v>7.4000000000000003E-3</v>
      </c>
      <c r="I7507">
        <v>7.4000000000000003E-3</v>
      </c>
      <c r="J7507">
        <v>1.7600000000000001E-2</v>
      </c>
      <c r="K7507">
        <v>7.4000000000000003E-3</v>
      </c>
      <c r="L7507">
        <v>7.4000000000000003E-3</v>
      </c>
    </row>
    <row r="7508" spans="1:12" x14ac:dyDescent="0.25">
      <c r="A7508" t="s">
        <v>704</v>
      </c>
      <c r="B7508">
        <v>2026</v>
      </c>
      <c r="C7508" t="s">
        <v>703</v>
      </c>
      <c r="D7508">
        <v>5.8999999999999999E-3</v>
      </c>
      <c r="E7508">
        <v>5.8999999999999999E-3</v>
      </c>
      <c r="F7508">
        <v>5.8999999999999999E-3</v>
      </c>
      <c r="G7508">
        <v>3.5000000000000001E-3</v>
      </c>
      <c r="H7508">
        <v>5.8999999999999999E-3</v>
      </c>
      <c r="I7508">
        <v>3.5000000000000001E-3</v>
      </c>
      <c r="J7508">
        <v>5.8999999999999999E-3</v>
      </c>
      <c r="K7508">
        <v>5.8999999999999999E-3</v>
      </c>
      <c r="L7508">
        <v>3.5000000000000001E-3</v>
      </c>
    </row>
    <row r="7509" spans="1:12" x14ac:dyDescent="0.25">
      <c r="A7509" t="s">
        <v>704</v>
      </c>
      <c r="B7509">
        <v>2026</v>
      </c>
      <c r="C7509" t="s">
        <v>702</v>
      </c>
      <c r="D7509">
        <v>3.09E-2</v>
      </c>
      <c r="E7509">
        <v>3.09E-2</v>
      </c>
      <c r="F7509">
        <v>1.17E-2</v>
      </c>
      <c r="G7509">
        <v>1.8499999999999999E-2</v>
      </c>
      <c r="H7509">
        <v>1.17E-2</v>
      </c>
      <c r="I7509">
        <v>8.3999999999999995E-3</v>
      </c>
      <c r="J7509">
        <v>3.09E-2</v>
      </c>
      <c r="K7509">
        <v>1.17E-2</v>
      </c>
      <c r="L7509">
        <v>8.3999999999999995E-3</v>
      </c>
    </row>
    <row r="7510" spans="1:12" x14ac:dyDescent="0.25">
      <c r="A7510" t="s">
        <v>704</v>
      </c>
      <c r="B7510">
        <v>2026</v>
      </c>
      <c r="C7510" t="s">
        <v>697</v>
      </c>
      <c r="D7510">
        <v>0.57869999999999999</v>
      </c>
      <c r="E7510">
        <v>0.53939999999999999</v>
      </c>
      <c r="F7510">
        <v>0.49159999999999998</v>
      </c>
      <c r="G7510">
        <v>0.44819999999999999</v>
      </c>
      <c r="H7510">
        <v>0.46810000000000002</v>
      </c>
      <c r="I7510">
        <v>0.3886</v>
      </c>
      <c r="J7510">
        <v>0.49969999999999998</v>
      </c>
      <c r="K7510">
        <v>0.41260000000000002</v>
      </c>
      <c r="L7510">
        <v>0.3266</v>
      </c>
    </row>
    <row r="7511" spans="1:12" x14ac:dyDescent="0.25">
      <c r="A7511" t="s">
        <v>704</v>
      </c>
      <c r="B7511">
        <v>2026</v>
      </c>
      <c r="C7511" t="s">
        <v>701</v>
      </c>
      <c r="D7511">
        <v>0.24729999999999999</v>
      </c>
      <c r="E7511">
        <v>0.24729999999999999</v>
      </c>
      <c r="F7511">
        <v>0.24610000000000001</v>
      </c>
      <c r="G7511">
        <v>0.19739999999999999</v>
      </c>
      <c r="H7511">
        <v>0.24610000000000001</v>
      </c>
      <c r="I7511">
        <v>0.19670000000000001</v>
      </c>
      <c r="J7511">
        <v>0.219</v>
      </c>
      <c r="K7511">
        <v>0.219</v>
      </c>
      <c r="L7511">
        <v>0.17519999999999999</v>
      </c>
    </row>
    <row r="7512" spans="1:12" x14ac:dyDescent="0.25">
      <c r="A7512" t="s">
        <v>704</v>
      </c>
      <c r="B7512">
        <v>2026</v>
      </c>
      <c r="C7512" t="s">
        <v>700</v>
      </c>
      <c r="D7512">
        <v>0.2031</v>
      </c>
      <c r="E7512">
        <v>0.1638</v>
      </c>
      <c r="F7512">
        <v>0.16039999999999999</v>
      </c>
      <c r="G7512">
        <v>0.15559999999999999</v>
      </c>
      <c r="H7512">
        <v>0.13689999999999999</v>
      </c>
      <c r="I7512">
        <v>0.1265</v>
      </c>
      <c r="J7512">
        <v>0.15229999999999999</v>
      </c>
      <c r="K7512">
        <v>0.1084</v>
      </c>
      <c r="L7512">
        <v>8.5999999999999993E-2</v>
      </c>
    </row>
    <row r="7513" spans="1:12" x14ac:dyDescent="0.25">
      <c r="A7513" t="s">
        <v>706</v>
      </c>
      <c r="B7513">
        <v>2026</v>
      </c>
      <c r="C7513" t="s">
        <v>697</v>
      </c>
      <c r="D7513">
        <v>6.6539999999999999</v>
      </c>
      <c r="E7513">
        <v>6.1920999999999999</v>
      </c>
      <c r="F7513">
        <v>5.6238000000000001</v>
      </c>
      <c r="G7513">
        <v>5.1485000000000003</v>
      </c>
      <c r="H7513">
        <v>5.3475999999999999</v>
      </c>
      <c r="I7513">
        <v>4.4429999999999996</v>
      </c>
      <c r="J7513">
        <v>5.7427999999999999</v>
      </c>
      <c r="K7513">
        <v>4.7121000000000004</v>
      </c>
      <c r="L7513">
        <v>3.7277999999999998</v>
      </c>
    </row>
    <row r="7514" spans="1:12" x14ac:dyDescent="0.25">
      <c r="A7514" t="s">
        <v>706</v>
      </c>
      <c r="B7514">
        <v>2026</v>
      </c>
      <c r="C7514" t="s">
        <v>700</v>
      </c>
      <c r="D7514">
        <v>2.3866000000000001</v>
      </c>
      <c r="E7514">
        <v>1.9248000000000001</v>
      </c>
      <c r="F7514">
        <v>1.8846000000000001</v>
      </c>
      <c r="G7514">
        <v>1.8287</v>
      </c>
      <c r="H7514">
        <v>1.6084000000000001</v>
      </c>
      <c r="I7514">
        <v>1.4869000000000001</v>
      </c>
      <c r="J7514">
        <v>1.7903</v>
      </c>
      <c r="K7514">
        <v>1.2744</v>
      </c>
      <c r="L7514">
        <v>1.0107999999999999</v>
      </c>
    </row>
    <row r="7515" spans="1:12" x14ac:dyDescent="0.25">
      <c r="A7515" t="s">
        <v>706</v>
      </c>
      <c r="B7515">
        <v>2026</v>
      </c>
      <c r="C7515" t="s">
        <v>701</v>
      </c>
      <c r="D7515">
        <v>2.7399</v>
      </c>
      <c r="E7515">
        <v>2.7399</v>
      </c>
      <c r="F7515">
        <v>2.7265999999999999</v>
      </c>
      <c r="G7515">
        <v>2.1863999999999999</v>
      </c>
      <c r="H7515">
        <v>2.7265999999999999</v>
      </c>
      <c r="I7515">
        <v>2.1779999999999999</v>
      </c>
      <c r="J7515">
        <v>2.4251999999999998</v>
      </c>
      <c r="K7515">
        <v>2.4251999999999998</v>
      </c>
      <c r="L7515">
        <v>1.9389000000000001</v>
      </c>
    </row>
    <row r="7516" spans="1:12" x14ac:dyDescent="0.25">
      <c r="A7516" t="s">
        <v>706</v>
      </c>
      <c r="B7516">
        <v>2026</v>
      </c>
      <c r="C7516" t="s">
        <v>702</v>
      </c>
      <c r="D7516">
        <v>0.36309999999999998</v>
      </c>
      <c r="E7516">
        <v>0.36309999999999998</v>
      </c>
      <c r="F7516">
        <v>0.1371</v>
      </c>
      <c r="G7516">
        <v>0.21790000000000001</v>
      </c>
      <c r="H7516">
        <v>0.1371</v>
      </c>
      <c r="I7516">
        <v>9.8400000000000001E-2</v>
      </c>
      <c r="J7516">
        <v>0.36309999999999998</v>
      </c>
      <c r="K7516">
        <v>0.1371</v>
      </c>
      <c r="L7516">
        <v>9.8400000000000001E-2</v>
      </c>
    </row>
    <row r="7517" spans="1:12" x14ac:dyDescent="0.25">
      <c r="A7517" t="s">
        <v>706</v>
      </c>
      <c r="B7517">
        <v>2026</v>
      </c>
      <c r="C7517" t="s">
        <v>698</v>
      </c>
      <c r="D7517">
        <v>0.88859999999999995</v>
      </c>
      <c r="E7517">
        <v>0.88859999999999995</v>
      </c>
      <c r="F7517">
        <v>0.71899999999999997</v>
      </c>
      <c r="G7517">
        <v>0.68579999999999997</v>
      </c>
      <c r="H7517">
        <v>0.71899999999999997</v>
      </c>
      <c r="I7517">
        <v>0.55089999999999995</v>
      </c>
      <c r="J7517">
        <v>0.88859999999999995</v>
      </c>
      <c r="K7517">
        <v>0.71899999999999997</v>
      </c>
      <c r="L7517">
        <v>0.55089999999999995</v>
      </c>
    </row>
    <row r="7518" spans="1:12" x14ac:dyDescent="0.25">
      <c r="A7518" t="s">
        <v>706</v>
      </c>
      <c r="B7518">
        <v>2026</v>
      </c>
      <c r="C7518" t="s">
        <v>703</v>
      </c>
      <c r="D7518">
        <v>6.9099999999999995E-2</v>
      </c>
      <c r="E7518">
        <v>6.9099999999999995E-2</v>
      </c>
      <c r="F7518">
        <v>6.9099999999999995E-2</v>
      </c>
      <c r="G7518">
        <v>4.1500000000000002E-2</v>
      </c>
      <c r="H7518">
        <v>6.9099999999999995E-2</v>
      </c>
      <c r="I7518">
        <v>4.1500000000000002E-2</v>
      </c>
      <c r="J7518">
        <v>6.9099999999999995E-2</v>
      </c>
      <c r="K7518">
        <v>6.9099999999999995E-2</v>
      </c>
      <c r="L7518">
        <v>4.1500000000000002E-2</v>
      </c>
    </row>
    <row r="7519" spans="1:12" x14ac:dyDescent="0.25">
      <c r="A7519" t="s">
        <v>706</v>
      </c>
      <c r="B7519">
        <v>2026</v>
      </c>
      <c r="C7519" t="s">
        <v>699</v>
      </c>
      <c r="D7519">
        <v>0.20649999999999999</v>
      </c>
      <c r="E7519">
        <v>0.20649999999999999</v>
      </c>
      <c r="F7519">
        <v>8.7400000000000005E-2</v>
      </c>
      <c r="G7519">
        <v>0.1883</v>
      </c>
      <c r="H7519">
        <v>8.7400000000000005E-2</v>
      </c>
      <c r="I7519">
        <v>8.7400000000000005E-2</v>
      </c>
      <c r="J7519">
        <v>0.20649999999999999</v>
      </c>
      <c r="K7519">
        <v>8.7400000000000005E-2</v>
      </c>
      <c r="L7519">
        <v>8.7400000000000005E-2</v>
      </c>
    </row>
    <row r="7520" spans="1:12" x14ac:dyDescent="0.25">
      <c r="A7520" t="s">
        <v>708</v>
      </c>
      <c r="B7520">
        <v>2026</v>
      </c>
      <c r="C7520" t="s">
        <v>698</v>
      </c>
      <c r="D7520">
        <v>0.39279999999999998</v>
      </c>
      <c r="E7520">
        <v>0.39279999999999998</v>
      </c>
      <c r="F7520">
        <v>0.3</v>
      </c>
      <c r="G7520">
        <v>0.30549999999999999</v>
      </c>
      <c r="H7520">
        <v>0.3</v>
      </c>
      <c r="I7520">
        <v>0.23180000000000001</v>
      </c>
      <c r="J7520">
        <v>0.39279999999999998</v>
      </c>
      <c r="K7520">
        <v>0.3</v>
      </c>
      <c r="L7520">
        <v>0.23180000000000001</v>
      </c>
    </row>
    <row r="7521" spans="1:12" x14ac:dyDescent="0.25">
      <c r="A7521" t="s">
        <v>708</v>
      </c>
      <c r="B7521">
        <v>2026</v>
      </c>
      <c r="C7521" t="s">
        <v>699</v>
      </c>
      <c r="D7521">
        <v>6.7000000000000004E-2</v>
      </c>
      <c r="E7521">
        <v>6.7000000000000004E-2</v>
      </c>
      <c r="F7521">
        <v>2.8400000000000002E-2</v>
      </c>
      <c r="G7521">
        <v>6.1100000000000002E-2</v>
      </c>
      <c r="H7521">
        <v>2.8400000000000002E-2</v>
      </c>
      <c r="I7521">
        <v>2.8400000000000002E-2</v>
      </c>
      <c r="J7521">
        <v>6.7000000000000004E-2</v>
      </c>
      <c r="K7521">
        <v>2.8400000000000002E-2</v>
      </c>
      <c r="L7521">
        <v>2.8400000000000002E-2</v>
      </c>
    </row>
    <row r="7522" spans="1:12" x14ac:dyDescent="0.25">
      <c r="A7522" t="s">
        <v>708</v>
      </c>
      <c r="B7522">
        <v>2026</v>
      </c>
      <c r="C7522" t="s">
        <v>702</v>
      </c>
      <c r="D7522">
        <v>0.1179</v>
      </c>
      <c r="E7522">
        <v>0.1179</v>
      </c>
      <c r="F7522">
        <v>4.4499999999999998E-2</v>
      </c>
      <c r="G7522">
        <v>7.0699999999999999E-2</v>
      </c>
      <c r="H7522">
        <v>4.4499999999999998E-2</v>
      </c>
      <c r="I7522">
        <v>3.1899999999999998E-2</v>
      </c>
      <c r="J7522">
        <v>0.1179</v>
      </c>
      <c r="K7522">
        <v>4.4499999999999998E-2</v>
      </c>
      <c r="L7522">
        <v>3.1899999999999998E-2</v>
      </c>
    </row>
    <row r="7523" spans="1:12" x14ac:dyDescent="0.25">
      <c r="A7523" t="s">
        <v>708</v>
      </c>
      <c r="B7523">
        <v>2026</v>
      </c>
      <c r="C7523" t="s">
        <v>700</v>
      </c>
      <c r="D7523">
        <v>0.77490000000000003</v>
      </c>
      <c r="E7523">
        <v>0.625</v>
      </c>
      <c r="F7523">
        <v>0.6119</v>
      </c>
      <c r="G7523">
        <v>0.59379999999999999</v>
      </c>
      <c r="H7523">
        <v>0.52229999999999999</v>
      </c>
      <c r="I7523">
        <v>0.48280000000000001</v>
      </c>
      <c r="J7523">
        <v>0.58130000000000004</v>
      </c>
      <c r="K7523">
        <v>0.4138</v>
      </c>
      <c r="L7523">
        <v>0.32819999999999999</v>
      </c>
    </row>
    <row r="7524" spans="1:12" x14ac:dyDescent="0.25">
      <c r="A7524" t="s">
        <v>708</v>
      </c>
      <c r="B7524">
        <v>2026</v>
      </c>
      <c r="C7524" t="s">
        <v>697</v>
      </c>
      <c r="D7524">
        <v>2.4460000000000002</v>
      </c>
      <c r="E7524">
        <v>2.2961</v>
      </c>
      <c r="F7524">
        <v>2.0737999999999999</v>
      </c>
      <c r="G7524">
        <v>1.8993</v>
      </c>
      <c r="H7524">
        <v>1.9842</v>
      </c>
      <c r="I7524">
        <v>1.6402000000000001</v>
      </c>
      <c r="J7524">
        <v>2.1309999999999998</v>
      </c>
      <c r="K7524">
        <v>1.7585999999999999</v>
      </c>
      <c r="L7524">
        <v>1.3927</v>
      </c>
    </row>
    <row r="7525" spans="1:12" x14ac:dyDescent="0.25">
      <c r="A7525" t="s">
        <v>708</v>
      </c>
      <c r="B7525">
        <v>2026</v>
      </c>
      <c r="C7525" t="s">
        <v>701</v>
      </c>
      <c r="D7525">
        <v>1.0709</v>
      </c>
      <c r="E7525">
        <v>1.0709</v>
      </c>
      <c r="F7525">
        <v>1.0666</v>
      </c>
      <c r="G7525">
        <v>0.85460000000000003</v>
      </c>
      <c r="H7525">
        <v>1.0666</v>
      </c>
      <c r="I7525">
        <v>0.85189999999999999</v>
      </c>
      <c r="J7525">
        <v>0.94950000000000001</v>
      </c>
      <c r="K7525">
        <v>0.94950000000000001</v>
      </c>
      <c r="L7525">
        <v>0.75890000000000002</v>
      </c>
    </row>
    <row r="7526" spans="1:12" x14ac:dyDescent="0.25">
      <c r="A7526" t="s">
        <v>708</v>
      </c>
      <c r="B7526">
        <v>2026</v>
      </c>
      <c r="C7526" t="s">
        <v>703</v>
      </c>
      <c r="D7526">
        <v>2.24E-2</v>
      </c>
      <c r="E7526">
        <v>2.24E-2</v>
      </c>
      <c r="F7526">
        <v>2.24E-2</v>
      </c>
      <c r="G7526">
        <v>1.35E-2</v>
      </c>
      <c r="H7526">
        <v>2.24E-2</v>
      </c>
      <c r="I7526">
        <v>1.35E-2</v>
      </c>
      <c r="J7526">
        <v>2.24E-2</v>
      </c>
      <c r="K7526">
        <v>2.24E-2</v>
      </c>
      <c r="L7526">
        <v>1.35E-2</v>
      </c>
    </row>
    <row r="7527" spans="1:12" x14ac:dyDescent="0.25">
      <c r="A7527" t="s">
        <v>709</v>
      </c>
      <c r="B7527">
        <v>2026</v>
      </c>
      <c r="C7527" t="s">
        <v>701</v>
      </c>
      <c r="D7527">
        <v>11.778600000000001</v>
      </c>
      <c r="E7527">
        <v>11.778600000000001</v>
      </c>
      <c r="F7527">
        <v>11.7173</v>
      </c>
      <c r="G7527">
        <v>9.3925999999999998</v>
      </c>
      <c r="H7527">
        <v>11.7173</v>
      </c>
      <c r="I7527">
        <v>9.3537999999999997</v>
      </c>
      <c r="J7527">
        <v>10.4162</v>
      </c>
      <c r="K7527">
        <v>10.4162</v>
      </c>
      <c r="L7527">
        <v>8.3224</v>
      </c>
    </row>
    <row r="7528" spans="1:12" x14ac:dyDescent="0.25">
      <c r="A7528" t="s">
        <v>709</v>
      </c>
      <c r="B7528">
        <v>2026</v>
      </c>
      <c r="C7528" t="s">
        <v>703</v>
      </c>
      <c r="D7528">
        <v>0.31680000000000003</v>
      </c>
      <c r="E7528">
        <v>0.31680000000000003</v>
      </c>
      <c r="F7528">
        <v>0.31680000000000003</v>
      </c>
      <c r="G7528">
        <v>0.19009999999999999</v>
      </c>
      <c r="H7528">
        <v>0.31680000000000003</v>
      </c>
      <c r="I7528">
        <v>0.19009999999999999</v>
      </c>
      <c r="J7528">
        <v>0.31680000000000003</v>
      </c>
      <c r="K7528">
        <v>0.31680000000000003</v>
      </c>
      <c r="L7528">
        <v>0.19009999999999999</v>
      </c>
    </row>
    <row r="7529" spans="1:12" x14ac:dyDescent="0.25">
      <c r="A7529" t="s">
        <v>709</v>
      </c>
      <c r="B7529">
        <v>2026</v>
      </c>
      <c r="C7529" t="s">
        <v>702</v>
      </c>
      <c r="D7529">
        <v>1.6642999999999999</v>
      </c>
      <c r="E7529">
        <v>1.6642999999999999</v>
      </c>
      <c r="F7529">
        <v>0.62839999999999996</v>
      </c>
      <c r="G7529">
        <v>0.99860000000000004</v>
      </c>
      <c r="H7529">
        <v>0.62839999999999996</v>
      </c>
      <c r="I7529">
        <v>0.45079999999999998</v>
      </c>
      <c r="J7529">
        <v>1.6642999999999999</v>
      </c>
      <c r="K7529">
        <v>0.62839999999999996</v>
      </c>
      <c r="L7529">
        <v>0.45079999999999998</v>
      </c>
    </row>
    <row r="7530" spans="1:12" x14ac:dyDescent="0.25">
      <c r="A7530" t="s">
        <v>709</v>
      </c>
      <c r="B7530">
        <v>2026</v>
      </c>
      <c r="C7530" t="s">
        <v>698</v>
      </c>
      <c r="D7530">
        <v>4.2396000000000003</v>
      </c>
      <c r="E7530">
        <v>4.2396000000000003</v>
      </c>
      <c r="F7530">
        <v>4.2396000000000003</v>
      </c>
      <c r="G7530">
        <v>3.2755999999999998</v>
      </c>
      <c r="H7530">
        <v>4.2396000000000003</v>
      </c>
      <c r="I7530">
        <v>2.6093999999999999</v>
      </c>
      <c r="J7530">
        <v>4.2396000000000003</v>
      </c>
      <c r="K7530">
        <v>4.2396000000000003</v>
      </c>
      <c r="L7530">
        <v>2.6093999999999999</v>
      </c>
    </row>
    <row r="7531" spans="1:12" x14ac:dyDescent="0.25">
      <c r="A7531" t="s">
        <v>709</v>
      </c>
      <c r="B7531">
        <v>2026</v>
      </c>
      <c r="C7531" t="s">
        <v>699</v>
      </c>
      <c r="D7531">
        <v>0.94630000000000003</v>
      </c>
      <c r="E7531">
        <v>0.94630000000000003</v>
      </c>
      <c r="F7531">
        <v>0.40039999999999998</v>
      </c>
      <c r="G7531">
        <v>0.86299999999999999</v>
      </c>
      <c r="H7531">
        <v>0.40039999999999998</v>
      </c>
      <c r="I7531">
        <v>0.40039999999999998</v>
      </c>
      <c r="J7531">
        <v>0.94630000000000003</v>
      </c>
      <c r="K7531">
        <v>0.40039999999999998</v>
      </c>
      <c r="L7531">
        <v>0.40039999999999998</v>
      </c>
    </row>
    <row r="7532" spans="1:12" x14ac:dyDescent="0.25">
      <c r="A7532" t="s">
        <v>709</v>
      </c>
      <c r="B7532">
        <v>2026</v>
      </c>
      <c r="C7532" t="s">
        <v>697</v>
      </c>
      <c r="D7532">
        <v>29.883500000000002</v>
      </c>
      <c r="E7532">
        <v>27.7669</v>
      </c>
      <c r="F7532">
        <v>25.939800000000002</v>
      </c>
      <c r="G7532">
        <v>23.1006</v>
      </c>
      <c r="H7532">
        <v>24.673999999999999</v>
      </c>
      <c r="I7532">
        <v>19.818899999999999</v>
      </c>
      <c r="J7532">
        <v>25.788</v>
      </c>
      <c r="K7532">
        <v>21.841899999999999</v>
      </c>
      <c r="L7532">
        <v>16.605499999999999</v>
      </c>
    </row>
    <row r="7533" spans="1:12" x14ac:dyDescent="0.25">
      <c r="A7533" t="s">
        <v>709</v>
      </c>
      <c r="B7533">
        <v>2026</v>
      </c>
      <c r="C7533" t="s">
        <v>700</v>
      </c>
      <c r="D7533">
        <v>10.937799999999999</v>
      </c>
      <c r="E7533">
        <v>8.8213000000000008</v>
      </c>
      <c r="F7533">
        <v>8.6372</v>
      </c>
      <c r="G7533">
        <v>8.3806999999999992</v>
      </c>
      <c r="H7533">
        <v>7.3714000000000004</v>
      </c>
      <c r="I7533">
        <v>6.8144</v>
      </c>
      <c r="J7533">
        <v>8.2048000000000005</v>
      </c>
      <c r="K7533">
        <v>5.8403</v>
      </c>
      <c r="L7533">
        <v>4.6323999999999996</v>
      </c>
    </row>
    <row r="7534" spans="1:12" x14ac:dyDescent="0.25">
      <c r="A7534" t="s">
        <v>710</v>
      </c>
      <c r="B7534">
        <v>2026</v>
      </c>
      <c r="C7534" t="s">
        <v>702</v>
      </c>
      <c r="D7534">
        <v>0.2074</v>
      </c>
      <c r="E7534">
        <v>0.2074</v>
      </c>
      <c r="F7534">
        <v>7.8299999999999995E-2</v>
      </c>
      <c r="G7534">
        <v>0.1244</v>
      </c>
      <c r="H7534">
        <v>7.8299999999999995E-2</v>
      </c>
      <c r="I7534">
        <v>5.62E-2</v>
      </c>
      <c r="J7534">
        <v>0.2074</v>
      </c>
      <c r="K7534">
        <v>7.8299999999999995E-2</v>
      </c>
      <c r="L7534">
        <v>5.62E-2</v>
      </c>
    </row>
    <row r="7535" spans="1:12" x14ac:dyDescent="0.25">
      <c r="A7535" t="s">
        <v>710</v>
      </c>
      <c r="B7535">
        <v>2026</v>
      </c>
      <c r="C7535" t="s">
        <v>699</v>
      </c>
      <c r="D7535">
        <v>0.1179</v>
      </c>
      <c r="E7535">
        <v>0.1179</v>
      </c>
      <c r="F7535">
        <v>4.99E-2</v>
      </c>
      <c r="G7535">
        <v>0.1076</v>
      </c>
      <c r="H7535">
        <v>4.99E-2</v>
      </c>
      <c r="I7535">
        <v>4.99E-2</v>
      </c>
      <c r="J7535">
        <v>0.1179</v>
      </c>
      <c r="K7535">
        <v>4.99E-2</v>
      </c>
      <c r="L7535">
        <v>4.99E-2</v>
      </c>
    </row>
    <row r="7536" spans="1:12" x14ac:dyDescent="0.25">
      <c r="A7536" t="s">
        <v>710</v>
      </c>
      <c r="B7536">
        <v>2026</v>
      </c>
      <c r="C7536" t="s">
        <v>697</v>
      </c>
      <c r="D7536">
        <v>4.0861999999999998</v>
      </c>
      <c r="E7536">
        <v>3.8224999999999998</v>
      </c>
      <c r="F7536">
        <v>3.4624999999999999</v>
      </c>
      <c r="G7536">
        <v>3.17</v>
      </c>
      <c r="H7536">
        <v>3.3047</v>
      </c>
      <c r="I7536">
        <v>2.7387999999999999</v>
      </c>
      <c r="J7536">
        <v>3.5465</v>
      </c>
      <c r="K7536">
        <v>2.9224000000000001</v>
      </c>
      <c r="L7536">
        <v>2.3149000000000002</v>
      </c>
    </row>
    <row r="7537" spans="1:12" x14ac:dyDescent="0.25">
      <c r="A7537" t="s">
        <v>710</v>
      </c>
      <c r="B7537">
        <v>2026</v>
      </c>
      <c r="C7537" t="s">
        <v>700</v>
      </c>
      <c r="D7537">
        <v>1.363</v>
      </c>
      <c r="E7537">
        <v>1.0992999999999999</v>
      </c>
      <c r="F7537">
        <v>1.0763</v>
      </c>
      <c r="G7537">
        <v>1.0444</v>
      </c>
      <c r="H7537">
        <v>0.91859999999999997</v>
      </c>
      <c r="I7537">
        <v>0.84919999999999995</v>
      </c>
      <c r="J7537">
        <v>1.0225</v>
      </c>
      <c r="K7537">
        <v>0.7278</v>
      </c>
      <c r="L7537">
        <v>0.57730000000000004</v>
      </c>
    </row>
    <row r="7538" spans="1:12" x14ac:dyDescent="0.25">
      <c r="A7538" t="s">
        <v>710</v>
      </c>
      <c r="B7538">
        <v>2026</v>
      </c>
      <c r="C7538" t="s">
        <v>703</v>
      </c>
      <c r="D7538">
        <v>3.95E-2</v>
      </c>
      <c r="E7538">
        <v>3.95E-2</v>
      </c>
      <c r="F7538">
        <v>3.95E-2</v>
      </c>
      <c r="G7538">
        <v>2.3699999999999999E-2</v>
      </c>
      <c r="H7538">
        <v>3.95E-2</v>
      </c>
      <c r="I7538">
        <v>2.3699999999999999E-2</v>
      </c>
      <c r="J7538">
        <v>3.95E-2</v>
      </c>
      <c r="K7538">
        <v>3.95E-2</v>
      </c>
      <c r="L7538">
        <v>2.3699999999999999E-2</v>
      </c>
    </row>
    <row r="7539" spans="1:12" x14ac:dyDescent="0.25">
      <c r="A7539" t="s">
        <v>710</v>
      </c>
      <c r="B7539">
        <v>2026</v>
      </c>
      <c r="C7539" t="s">
        <v>698</v>
      </c>
      <c r="D7539">
        <v>0.60540000000000005</v>
      </c>
      <c r="E7539">
        <v>0.60540000000000005</v>
      </c>
      <c r="F7539">
        <v>0.47310000000000002</v>
      </c>
      <c r="G7539">
        <v>0.46949999999999997</v>
      </c>
      <c r="H7539">
        <v>0.47310000000000002</v>
      </c>
      <c r="I7539">
        <v>0.36430000000000001</v>
      </c>
      <c r="J7539">
        <v>0.60540000000000005</v>
      </c>
      <c r="K7539">
        <v>0.47310000000000002</v>
      </c>
      <c r="L7539">
        <v>0.36430000000000001</v>
      </c>
    </row>
    <row r="7540" spans="1:12" x14ac:dyDescent="0.25">
      <c r="A7540" t="s">
        <v>710</v>
      </c>
      <c r="B7540">
        <v>2026</v>
      </c>
      <c r="C7540" t="s">
        <v>701</v>
      </c>
      <c r="D7540">
        <v>1.7528999999999999</v>
      </c>
      <c r="E7540">
        <v>1.7528999999999999</v>
      </c>
      <c r="F7540">
        <v>1.7453000000000001</v>
      </c>
      <c r="G7540">
        <v>1.4004000000000001</v>
      </c>
      <c r="H7540">
        <v>1.7453000000000001</v>
      </c>
      <c r="I7540">
        <v>1.3956</v>
      </c>
      <c r="J7540">
        <v>1.5538000000000001</v>
      </c>
      <c r="K7540">
        <v>1.5538000000000001</v>
      </c>
      <c r="L7540">
        <v>1.2435</v>
      </c>
    </row>
    <row r="7541" spans="1:12" x14ac:dyDescent="0.25">
      <c r="A7541" t="s">
        <v>711</v>
      </c>
      <c r="B7541">
        <v>2026</v>
      </c>
      <c r="C7541" t="s">
        <v>697</v>
      </c>
      <c r="D7541">
        <v>2.4981</v>
      </c>
      <c r="E7541">
        <v>2.3233999999999999</v>
      </c>
      <c r="F7541">
        <v>2.0870000000000002</v>
      </c>
      <c r="G7541">
        <v>1.9426000000000001</v>
      </c>
      <c r="H7541">
        <v>1.9824999999999999</v>
      </c>
      <c r="I7541">
        <v>1.6587000000000001</v>
      </c>
      <c r="J7541">
        <v>2.1669</v>
      </c>
      <c r="K7541">
        <v>1.7556</v>
      </c>
      <c r="L7541">
        <v>1.3983000000000001</v>
      </c>
    </row>
    <row r="7542" spans="1:12" x14ac:dyDescent="0.25">
      <c r="A7542" t="s">
        <v>711</v>
      </c>
      <c r="B7542">
        <v>2026</v>
      </c>
      <c r="C7542" t="s">
        <v>702</v>
      </c>
      <c r="D7542">
        <v>0.13730000000000001</v>
      </c>
      <c r="E7542">
        <v>0.13730000000000001</v>
      </c>
      <c r="F7542">
        <v>5.1900000000000002E-2</v>
      </c>
      <c r="G7542">
        <v>8.2400000000000001E-2</v>
      </c>
      <c r="H7542">
        <v>5.1900000000000002E-2</v>
      </c>
      <c r="I7542">
        <v>3.7199999999999997E-2</v>
      </c>
      <c r="J7542">
        <v>0.13730000000000001</v>
      </c>
      <c r="K7542">
        <v>5.1900000000000002E-2</v>
      </c>
      <c r="L7542">
        <v>3.7199999999999997E-2</v>
      </c>
    </row>
    <row r="7543" spans="1:12" x14ac:dyDescent="0.25">
      <c r="A7543" t="s">
        <v>711</v>
      </c>
      <c r="B7543">
        <v>2026</v>
      </c>
      <c r="C7543" t="s">
        <v>703</v>
      </c>
      <c r="D7543">
        <v>2.6100000000000002E-2</v>
      </c>
      <c r="E7543">
        <v>2.6100000000000002E-2</v>
      </c>
      <c r="F7543">
        <v>2.6100000000000002E-2</v>
      </c>
      <c r="G7543">
        <v>1.5699999999999999E-2</v>
      </c>
      <c r="H7543">
        <v>2.6100000000000002E-2</v>
      </c>
      <c r="I7543">
        <v>1.5699999999999999E-2</v>
      </c>
      <c r="J7543">
        <v>2.6100000000000002E-2</v>
      </c>
      <c r="K7543">
        <v>2.6100000000000002E-2</v>
      </c>
      <c r="L7543">
        <v>1.5699999999999999E-2</v>
      </c>
    </row>
    <row r="7544" spans="1:12" x14ac:dyDescent="0.25">
      <c r="A7544" t="s">
        <v>711</v>
      </c>
      <c r="B7544">
        <v>2026</v>
      </c>
      <c r="C7544" t="s">
        <v>701</v>
      </c>
      <c r="D7544">
        <v>0.95840000000000003</v>
      </c>
      <c r="E7544">
        <v>0.95840000000000003</v>
      </c>
      <c r="F7544">
        <v>0.95330000000000004</v>
      </c>
      <c r="G7544">
        <v>0.77510000000000001</v>
      </c>
      <c r="H7544">
        <v>0.95330000000000004</v>
      </c>
      <c r="I7544">
        <v>0.77190000000000003</v>
      </c>
      <c r="J7544">
        <v>0.85270000000000001</v>
      </c>
      <c r="K7544">
        <v>0.85270000000000001</v>
      </c>
      <c r="L7544">
        <v>0.69159999999999999</v>
      </c>
    </row>
    <row r="7545" spans="1:12" x14ac:dyDescent="0.25">
      <c r="A7545" t="s">
        <v>711</v>
      </c>
      <c r="B7545">
        <v>2026</v>
      </c>
      <c r="C7545" t="s">
        <v>699</v>
      </c>
      <c r="D7545">
        <v>7.8100000000000003E-2</v>
      </c>
      <c r="E7545">
        <v>7.8100000000000003E-2</v>
      </c>
      <c r="F7545">
        <v>3.3000000000000002E-2</v>
      </c>
      <c r="G7545">
        <v>7.1199999999999999E-2</v>
      </c>
      <c r="H7545">
        <v>3.3000000000000002E-2</v>
      </c>
      <c r="I7545">
        <v>3.3000000000000002E-2</v>
      </c>
      <c r="J7545">
        <v>7.8100000000000003E-2</v>
      </c>
      <c r="K7545">
        <v>3.3000000000000002E-2</v>
      </c>
      <c r="L7545">
        <v>3.3000000000000002E-2</v>
      </c>
    </row>
    <row r="7546" spans="1:12" x14ac:dyDescent="0.25">
      <c r="A7546" t="s">
        <v>711</v>
      </c>
      <c r="B7546">
        <v>2026</v>
      </c>
      <c r="C7546" t="s">
        <v>698</v>
      </c>
      <c r="D7546">
        <v>0.39550000000000002</v>
      </c>
      <c r="E7546">
        <v>0.39550000000000002</v>
      </c>
      <c r="F7546">
        <v>0.30980000000000002</v>
      </c>
      <c r="G7546">
        <v>0.30649999999999999</v>
      </c>
      <c r="H7546">
        <v>0.30980000000000002</v>
      </c>
      <c r="I7546">
        <v>0.23849999999999999</v>
      </c>
      <c r="J7546">
        <v>0.39550000000000002</v>
      </c>
      <c r="K7546">
        <v>0.30980000000000002</v>
      </c>
      <c r="L7546">
        <v>0.23849999999999999</v>
      </c>
    </row>
    <row r="7547" spans="1:12" x14ac:dyDescent="0.25">
      <c r="A7547" t="s">
        <v>711</v>
      </c>
      <c r="B7547">
        <v>2026</v>
      </c>
      <c r="C7547" t="s">
        <v>700</v>
      </c>
      <c r="D7547">
        <v>0.90269999999999995</v>
      </c>
      <c r="E7547">
        <v>0.72799999999999998</v>
      </c>
      <c r="F7547">
        <v>0.71279999999999999</v>
      </c>
      <c r="G7547">
        <v>0.69159999999999999</v>
      </c>
      <c r="H7547">
        <v>0.60829999999999995</v>
      </c>
      <c r="I7547">
        <v>0.56240000000000001</v>
      </c>
      <c r="J7547">
        <v>0.67710000000000004</v>
      </c>
      <c r="K7547">
        <v>0.48199999999999998</v>
      </c>
      <c r="L7547">
        <v>0.38229999999999997</v>
      </c>
    </row>
    <row r="7548" spans="1:12" x14ac:dyDescent="0.25">
      <c r="A7548" t="s">
        <v>712</v>
      </c>
      <c r="B7548">
        <v>2026</v>
      </c>
      <c r="C7548" t="s">
        <v>699</v>
      </c>
      <c r="D7548">
        <v>2.1100000000000001E-2</v>
      </c>
      <c r="E7548">
        <v>2.1100000000000001E-2</v>
      </c>
      <c r="F7548">
        <v>8.8999999999999999E-3</v>
      </c>
      <c r="G7548">
        <v>1.9199999999999998E-2</v>
      </c>
      <c r="H7548">
        <v>8.8999999999999999E-3</v>
      </c>
      <c r="I7548">
        <v>8.8999999999999999E-3</v>
      </c>
      <c r="J7548">
        <v>2.1100000000000001E-2</v>
      </c>
      <c r="K7548">
        <v>8.8999999999999999E-3</v>
      </c>
      <c r="L7548">
        <v>8.8999999999999999E-3</v>
      </c>
    </row>
    <row r="7549" spans="1:12" x14ac:dyDescent="0.25">
      <c r="A7549" t="s">
        <v>712</v>
      </c>
      <c r="B7549">
        <v>2026</v>
      </c>
      <c r="C7549" t="s">
        <v>703</v>
      </c>
      <c r="D7549">
        <v>7.1000000000000004E-3</v>
      </c>
      <c r="E7549">
        <v>7.1000000000000004E-3</v>
      </c>
      <c r="F7549">
        <v>7.1000000000000004E-3</v>
      </c>
      <c r="G7549">
        <v>4.1999999999999997E-3</v>
      </c>
      <c r="H7549">
        <v>7.1000000000000004E-3</v>
      </c>
      <c r="I7549">
        <v>4.1999999999999997E-3</v>
      </c>
      <c r="J7549">
        <v>7.1000000000000004E-3</v>
      </c>
      <c r="K7549">
        <v>7.1000000000000004E-3</v>
      </c>
      <c r="L7549">
        <v>4.1999999999999997E-3</v>
      </c>
    </row>
    <row r="7550" spans="1:12" x14ac:dyDescent="0.25">
      <c r="A7550" t="s">
        <v>712</v>
      </c>
      <c r="B7550">
        <v>2026</v>
      </c>
      <c r="C7550" t="s">
        <v>697</v>
      </c>
      <c r="D7550">
        <v>0.76149999999999995</v>
      </c>
      <c r="E7550">
        <v>0.71440000000000003</v>
      </c>
      <c r="F7550">
        <v>0.64780000000000004</v>
      </c>
      <c r="G7550">
        <v>0.59119999999999995</v>
      </c>
      <c r="H7550">
        <v>0.61970000000000003</v>
      </c>
      <c r="I7550">
        <v>0.51239999999999997</v>
      </c>
      <c r="J7550">
        <v>0.6623</v>
      </c>
      <c r="K7550">
        <v>0.54859999999999998</v>
      </c>
      <c r="L7550">
        <v>0.4345</v>
      </c>
    </row>
    <row r="7551" spans="1:12" x14ac:dyDescent="0.25">
      <c r="A7551" t="s">
        <v>712</v>
      </c>
      <c r="B7551">
        <v>2026</v>
      </c>
      <c r="C7551" t="s">
        <v>701</v>
      </c>
      <c r="D7551">
        <v>0.33850000000000002</v>
      </c>
      <c r="E7551">
        <v>0.33850000000000002</v>
      </c>
      <c r="F7551">
        <v>0.3372</v>
      </c>
      <c r="G7551">
        <v>0.2702</v>
      </c>
      <c r="H7551">
        <v>0.3372</v>
      </c>
      <c r="I7551">
        <v>0.26929999999999998</v>
      </c>
      <c r="J7551">
        <v>0.30020000000000002</v>
      </c>
      <c r="K7551">
        <v>0.30020000000000002</v>
      </c>
      <c r="L7551">
        <v>0.2399</v>
      </c>
    </row>
    <row r="7552" spans="1:12" x14ac:dyDescent="0.25">
      <c r="A7552" t="s">
        <v>712</v>
      </c>
      <c r="B7552">
        <v>2026</v>
      </c>
      <c r="C7552" t="s">
        <v>702</v>
      </c>
      <c r="D7552">
        <v>3.6999999999999998E-2</v>
      </c>
      <c r="E7552">
        <v>3.6999999999999998E-2</v>
      </c>
      <c r="F7552">
        <v>1.4E-2</v>
      </c>
      <c r="G7552">
        <v>2.2200000000000001E-2</v>
      </c>
      <c r="H7552">
        <v>1.4E-2</v>
      </c>
      <c r="I7552">
        <v>0.01</v>
      </c>
      <c r="J7552">
        <v>3.6999999999999998E-2</v>
      </c>
      <c r="K7552">
        <v>1.4E-2</v>
      </c>
      <c r="L7552">
        <v>0.01</v>
      </c>
    </row>
    <row r="7553" spans="1:12" x14ac:dyDescent="0.25">
      <c r="A7553" t="s">
        <v>712</v>
      </c>
      <c r="B7553">
        <v>2026</v>
      </c>
      <c r="C7553" t="s">
        <v>698</v>
      </c>
      <c r="D7553">
        <v>0.1144</v>
      </c>
      <c r="E7553">
        <v>0.1144</v>
      </c>
      <c r="F7553">
        <v>8.8499999999999995E-2</v>
      </c>
      <c r="G7553">
        <v>8.8900000000000007E-2</v>
      </c>
      <c r="H7553">
        <v>8.8499999999999995E-2</v>
      </c>
      <c r="I7553">
        <v>6.83E-2</v>
      </c>
      <c r="J7553">
        <v>0.1144</v>
      </c>
      <c r="K7553">
        <v>8.8499999999999995E-2</v>
      </c>
      <c r="L7553">
        <v>6.83E-2</v>
      </c>
    </row>
    <row r="7554" spans="1:12" x14ac:dyDescent="0.25">
      <c r="A7554" t="s">
        <v>712</v>
      </c>
      <c r="B7554">
        <v>2026</v>
      </c>
      <c r="C7554" t="s">
        <v>700</v>
      </c>
      <c r="D7554">
        <v>0.24340000000000001</v>
      </c>
      <c r="E7554">
        <v>0.1963</v>
      </c>
      <c r="F7554">
        <v>0.19220000000000001</v>
      </c>
      <c r="G7554">
        <v>0.1865</v>
      </c>
      <c r="H7554">
        <v>0.16400000000000001</v>
      </c>
      <c r="I7554">
        <v>0.15160000000000001</v>
      </c>
      <c r="J7554">
        <v>0.18260000000000001</v>
      </c>
      <c r="K7554">
        <v>0.13</v>
      </c>
      <c r="L7554">
        <v>0.1031</v>
      </c>
    </row>
    <row r="7555" spans="1:12" x14ac:dyDescent="0.25">
      <c r="A7555" t="s">
        <v>713</v>
      </c>
      <c r="B7555">
        <v>2026</v>
      </c>
      <c r="C7555" t="s">
        <v>697</v>
      </c>
      <c r="D7555">
        <v>19.444800000000001</v>
      </c>
      <c r="E7555">
        <v>18.193200000000001</v>
      </c>
      <c r="F7555">
        <v>16.562799999999999</v>
      </c>
      <c r="G7555">
        <v>15.077400000000001</v>
      </c>
      <c r="H7555">
        <v>15.814299999999999</v>
      </c>
      <c r="I7555">
        <v>13.093500000000001</v>
      </c>
      <c r="J7555">
        <v>16.851500000000001</v>
      </c>
      <c r="K7555">
        <v>13.968</v>
      </c>
      <c r="L7555">
        <v>11.0565</v>
      </c>
    </row>
    <row r="7556" spans="1:12" x14ac:dyDescent="0.25">
      <c r="A7556" t="s">
        <v>713</v>
      </c>
      <c r="B7556">
        <v>2026</v>
      </c>
      <c r="C7556" t="s">
        <v>701</v>
      </c>
      <c r="D7556">
        <v>8.5881000000000007</v>
      </c>
      <c r="E7556">
        <v>8.5881000000000007</v>
      </c>
      <c r="F7556">
        <v>8.5518999999999998</v>
      </c>
      <c r="G7556">
        <v>6.8517000000000001</v>
      </c>
      <c r="H7556">
        <v>8.5518999999999998</v>
      </c>
      <c r="I7556">
        <v>6.8287000000000004</v>
      </c>
      <c r="J7556">
        <v>7.6109999999999998</v>
      </c>
      <c r="K7556">
        <v>7.6109999999999998</v>
      </c>
      <c r="L7556">
        <v>6.0819999999999999</v>
      </c>
    </row>
    <row r="7557" spans="1:12" x14ac:dyDescent="0.25">
      <c r="A7557" t="s">
        <v>713</v>
      </c>
      <c r="B7557">
        <v>2026</v>
      </c>
      <c r="C7557" t="s">
        <v>703</v>
      </c>
      <c r="D7557">
        <v>0.18740000000000001</v>
      </c>
      <c r="E7557">
        <v>0.18740000000000001</v>
      </c>
      <c r="F7557">
        <v>0.18740000000000001</v>
      </c>
      <c r="G7557">
        <v>0.1124</v>
      </c>
      <c r="H7557">
        <v>0.18740000000000001</v>
      </c>
      <c r="I7557">
        <v>0.1124</v>
      </c>
      <c r="J7557">
        <v>0.18740000000000001</v>
      </c>
      <c r="K7557">
        <v>0.18740000000000001</v>
      </c>
      <c r="L7557">
        <v>0.1124</v>
      </c>
    </row>
    <row r="7558" spans="1:12" x14ac:dyDescent="0.25">
      <c r="A7558" t="s">
        <v>713</v>
      </c>
      <c r="B7558">
        <v>2026</v>
      </c>
      <c r="C7558" t="s">
        <v>698</v>
      </c>
      <c r="D7558">
        <v>2.6579000000000002</v>
      </c>
      <c r="E7558">
        <v>2.6579000000000002</v>
      </c>
      <c r="F7558">
        <v>2.1078000000000001</v>
      </c>
      <c r="G7558">
        <v>2.0569000000000002</v>
      </c>
      <c r="H7558">
        <v>2.1078000000000001</v>
      </c>
      <c r="I7558">
        <v>1.6195999999999999</v>
      </c>
      <c r="J7558">
        <v>2.6579000000000002</v>
      </c>
      <c r="K7558">
        <v>2.1078000000000001</v>
      </c>
      <c r="L7558">
        <v>1.6195999999999999</v>
      </c>
    </row>
    <row r="7559" spans="1:12" x14ac:dyDescent="0.25">
      <c r="A7559" t="s">
        <v>713</v>
      </c>
      <c r="B7559">
        <v>2026</v>
      </c>
      <c r="C7559" t="s">
        <v>699</v>
      </c>
      <c r="D7559">
        <v>0.55959999999999999</v>
      </c>
      <c r="E7559">
        <v>0.55959999999999999</v>
      </c>
      <c r="F7559">
        <v>0.23680000000000001</v>
      </c>
      <c r="G7559">
        <v>0.51029999999999998</v>
      </c>
      <c r="H7559">
        <v>0.23680000000000001</v>
      </c>
      <c r="I7559">
        <v>0.23680000000000001</v>
      </c>
      <c r="J7559">
        <v>0.55959999999999999</v>
      </c>
      <c r="K7559">
        <v>0.23680000000000001</v>
      </c>
      <c r="L7559">
        <v>0.23680000000000001</v>
      </c>
    </row>
    <row r="7560" spans="1:12" x14ac:dyDescent="0.25">
      <c r="A7560" t="s">
        <v>713</v>
      </c>
      <c r="B7560">
        <v>2026</v>
      </c>
      <c r="C7560" t="s">
        <v>702</v>
      </c>
      <c r="D7560">
        <v>0.98409999999999997</v>
      </c>
      <c r="E7560">
        <v>0.98409999999999997</v>
      </c>
      <c r="F7560">
        <v>0.37159999999999999</v>
      </c>
      <c r="G7560">
        <v>0.59050000000000002</v>
      </c>
      <c r="H7560">
        <v>0.37159999999999999</v>
      </c>
      <c r="I7560">
        <v>0.26650000000000001</v>
      </c>
      <c r="J7560">
        <v>0.98409999999999997</v>
      </c>
      <c r="K7560">
        <v>0.37159999999999999</v>
      </c>
      <c r="L7560">
        <v>0.26650000000000001</v>
      </c>
    </row>
    <row r="7561" spans="1:12" x14ac:dyDescent="0.25">
      <c r="A7561" t="s">
        <v>713</v>
      </c>
      <c r="B7561">
        <v>2026</v>
      </c>
      <c r="C7561" t="s">
        <v>700</v>
      </c>
      <c r="D7561">
        <v>6.4676999999999998</v>
      </c>
      <c r="E7561">
        <v>5.2161999999999997</v>
      </c>
      <c r="F7561">
        <v>5.1073000000000004</v>
      </c>
      <c r="G7561">
        <v>4.9557000000000002</v>
      </c>
      <c r="H7561">
        <v>4.3587999999999996</v>
      </c>
      <c r="I7561">
        <v>4.0294999999999996</v>
      </c>
      <c r="J7561">
        <v>4.8516000000000004</v>
      </c>
      <c r="K7561">
        <v>3.4535</v>
      </c>
      <c r="L7561">
        <v>2.7391999999999999</v>
      </c>
    </row>
    <row r="7562" spans="1:12" x14ac:dyDescent="0.25">
      <c r="A7562" t="s">
        <v>714</v>
      </c>
      <c r="B7562">
        <v>2026</v>
      </c>
      <c r="C7562" t="s">
        <v>697</v>
      </c>
      <c r="D7562">
        <v>8.5785</v>
      </c>
      <c r="E7562">
        <v>8.0315999999999992</v>
      </c>
      <c r="F7562">
        <v>7.2533000000000003</v>
      </c>
      <c r="G7562">
        <v>6.6524000000000001</v>
      </c>
      <c r="H7562">
        <v>6.9263000000000003</v>
      </c>
      <c r="I7562">
        <v>5.7332000000000001</v>
      </c>
      <c r="J7562">
        <v>7.4558</v>
      </c>
      <c r="K7562">
        <v>6.13</v>
      </c>
      <c r="L7562">
        <v>4.8514999999999997</v>
      </c>
    </row>
    <row r="7563" spans="1:12" x14ac:dyDescent="0.25">
      <c r="A7563" t="s">
        <v>714</v>
      </c>
      <c r="B7563">
        <v>2026</v>
      </c>
      <c r="C7563" t="s">
        <v>699</v>
      </c>
      <c r="D7563">
        <v>0.2445</v>
      </c>
      <c r="E7563">
        <v>0.2445</v>
      </c>
      <c r="F7563">
        <v>0.10349999999999999</v>
      </c>
      <c r="G7563">
        <v>0.223</v>
      </c>
      <c r="H7563">
        <v>0.10349999999999999</v>
      </c>
      <c r="I7563">
        <v>0.10349999999999999</v>
      </c>
      <c r="J7563">
        <v>0.2445</v>
      </c>
      <c r="K7563">
        <v>0.10349999999999999</v>
      </c>
      <c r="L7563">
        <v>0.10349999999999999</v>
      </c>
    </row>
    <row r="7564" spans="1:12" x14ac:dyDescent="0.25">
      <c r="A7564" t="s">
        <v>714</v>
      </c>
      <c r="B7564">
        <v>2026</v>
      </c>
      <c r="C7564" t="s">
        <v>700</v>
      </c>
      <c r="D7564">
        <v>2.8256999999999999</v>
      </c>
      <c r="E7564">
        <v>2.2789000000000001</v>
      </c>
      <c r="F7564">
        <v>2.2313999999999998</v>
      </c>
      <c r="G7564">
        <v>2.1650999999999998</v>
      </c>
      <c r="H7564">
        <v>1.9044000000000001</v>
      </c>
      <c r="I7564">
        <v>1.7605</v>
      </c>
      <c r="J7564">
        <v>2.1196999999999999</v>
      </c>
      <c r="K7564">
        <v>1.5087999999999999</v>
      </c>
      <c r="L7564">
        <v>1.1968000000000001</v>
      </c>
    </row>
    <row r="7565" spans="1:12" x14ac:dyDescent="0.25">
      <c r="A7565" t="s">
        <v>714</v>
      </c>
      <c r="B7565">
        <v>2026</v>
      </c>
      <c r="C7565" t="s">
        <v>698</v>
      </c>
      <c r="D7565">
        <v>1.3438000000000001</v>
      </c>
      <c r="E7565">
        <v>1.3438000000000001</v>
      </c>
      <c r="F7565">
        <v>1.0374000000000001</v>
      </c>
      <c r="G7565">
        <v>1.0438000000000001</v>
      </c>
      <c r="H7565">
        <v>1.0374000000000001</v>
      </c>
      <c r="I7565">
        <v>0.80020000000000002</v>
      </c>
      <c r="J7565">
        <v>1.3438000000000001</v>
      </c>
      <c r="K7565">
        <v>1.0374000000000001</v>
      </c>
      <c r="L7565">
        <v>0.80020000000000002</v>
      </c>
    </row>
    <row r="7566" spans="1:12" x14ac:dyDescent="0.25">
      <c r="A7566" t="s">
        <v>714</v>
      </c>
      <c r="B7566">
        <v>2026</v>
      </c>
      <c r="C7566" t="s">
        <v>702</v>
      </c>
      <c r="D7566">
        <v>0.43</v>
      </c>
      <c r="E7566">
        <v>0.43</v>
      </c>
      <c r="F7566">
        <v>0.1623</v>
      </c>
      <c r="G7566">
        <v>0.25800000000000001</v>
      </c>
      <c r="H7566">
        <v>0.1623</v>
      </c>
      <c r="I7566">
        <v>0.11650000000000001</v>
      </c>
      <c r="J7566">
        <v>0.43</v>
      </c>
      <c r="K7566">
        <v>0.1623</v>
      </c>
      <c r="L7566">
        <v>0.11650000000000001</v>
      </c>
    </row>
    <row r="7567" spans="1:12" x14ac:dyDescent="0.25">
      <c r="A7567" t="s">
        <v>714</v>
      </c>
      <c r="B7567">
        <v>2026</v>
      </c>
      <c r="C7567" t="s">
        <v>703</v>
      </c>
      <c r="D7567">
        <v>8.1900000000000001E-2</v>
      </c>
      <c r="E7567">
        <v>8.1900000000000001E-2</v>
      </c>
      <c r="F7567">
        <v>8.1900000000000001E-2</v>
      </c>
      <c r="G7567">
        <v>4.9099999999999998E-2</v>
      </c>
      <c r="H7567">
        <v>8.1900000000000001E-2</v>
      </c>
      <c r="I7567">
        <v>4.9099999999999998E-2</v>
      </c>
      <c r="J7567">
        <v>8.1900000000000001E-2</v>
      </c>
      <c r="K7567">
        <v>8.1900000000000001E-2</v>
      </c>
      <c r="L7567">
        <v>4.9099999999999998E-2</v>
      </c>
    </row>
    <row r="7568" spans="1:12" x14ac:dyDescent="0.25">
      <c r="A7568" t="s">
        <v>714</v>
      </c>
      <c r="B7568">
        <v>2026</v>
      </c>
      <c r="C7568" t="s">
        <v>701</v>
      </c>
      <c r="D7568">
        <v>3.6526000000000001</v>
      </c>
      <c r="E7568">
        <v>3.6526000000000001</v>
      </c>
      <c r="F7568">
        <v>3.6368</v>
      </c>
      <c r="G7568">
        <v>2.9134000000000002</v>
      </c>
      <c r="H7568">
        <v>3.6368</v>
      </c>
      <c r="I7568">
        <v>2.9034</v>
      </c>
      <c r="J7568">
        <v>3.2360000000000002</v>
      </c>
      <c r="K7568">
        <v>3.2360000000000002</v>
      </c>
      <c r="L7568">
        <v>2.5853999999999999</v>
      </c>
    </row>
    <row r="7569" spans="1:12" x14ac:dyDescent="0.25">
      <c r="A7569" t="s">
        <v>715</v>
      </c>
      <c r="B7569">
        <v>2026</v>
      </c>
      <c r="C7569" t="s">
        <v>702</v>
      </c>
      <c r="D7569">
        <v>5.3699999999999998E-2</v>
      </c>
      <c r="E7569">
        <v>5.3699999999999998E-2</v>
      </c>
      <c r="F7569">
        <v>2.0299999999999999E-2</v>
      </c>
      <c r="G7569">
        <v>3.2199999999999999E-2</v>
      </c>
      <c r="H7569">
        <v>2.0299999999999999E-2</v>
      </c>
      <c r="I7569">
        <v>1.46E-2</v>
      </c>
      <c r="J7569">
        <v>5.3699999999999998E-2</v>
      </c>
      <c r="K7569">
        <v>2.0299999999999999E-2</v>
      </c>
      <c r="L7569">
        <v>1.46E-2</v>
      </c>
    </row>
    <row r="7570" spans="1:12" x14ac:dyDescent="0.25">
      <c r="A7570" t="s">
        <v>715</v>
      </c>
      <c r="B7570">
        <v>2026</v>
      </c>
      <c r="C7570" t="s">
        <v>700</v>
      </c>
      <c r="D7570">
        <v>0.35320000000000001</v>
      </c>
      <c r="E7570">
        <v>0.2848</v>
      </c>
      <c r="F7570">
        <v>0.27889999999999998</v>
      </c>
      <c r="G7570">
        <v>0.27060000000000001</v>
      </c>
      <c r="H7570">
        <v>0.23799999999999999</v>
      </c>
      <c r="I7570">
        <v>0.22</v>
      </c>
      <c r="J7570">
        <v>0.26490000000000002</v>
      </c>
      <c r="K7570">
        <v>0.18859999999999999</v>
      </c>
      <c r="L7570">
        <v>0.14960000000000001</v>
      </c>
    </row>
    <row r="7571" spans="1:12" x14ac:dyDescent="0.25">
      <c r="A7571" t="s">
        <v>715</v>
      </c>
      <c r="B7571">
        <v>2026</v>
      </c>
      <c r="C7571" t="s">
        <v>701</v>
      </c>
      <c r="D7571">
        <v>0.40970000000000001</v>
      </c>
      <c r="E7571">
        <v>0.40970000000000001</v>
      </c>
      <c r="F7571">
        <v>0.40770000000000001</v>
      </c>
      <c r="G7571">
        <v>0.32690000000000002</v>
      </c>
      <c r="H7571">
        <v>0.40770000000000001</v>
      </c>
      <c r="I7571">
        <v>0.32569999999999999</v>
      </c>
      <c r="J7571">
        <v>0.36259999999999998</v>
      </c>
      <c r="K7571">
        <v>0.36259999999999998</v>
      </c>
      <c r="L7571">
        <v>0.28999999999999998</v>
      </c>
    </row>
    <row r="7572" spans="1:12" x14ac:dyDescent="0.25">
      <c r="A7572" t="s">
        <v>715</v>
      </c>
      <c r="B7572">
        <v>2026</v>
      </c>
      <c r="C7572" t="s">
        <v>697</v>
      </c>
      <c r="D7572">
        <v>0.99939999999999996</v>
      </c>
      <c r="E7572">
        <v>0.93100000000000005</v>
      </c>
      <c r="F7572">
        <v>0.84309999999999996</v>
      </c>
      <c r="G7572">
        <v>0.77359999999999995</v>
      </c>
      <c r="H7572">
        <v>0.80230000000000001</v>
      </c>
      <c r="I7572">
        <v>0.66620000000000001</v>
      </c>
      <c r="J7572">
        <v>0.86409999999999998</v>
      </c>
      <c r="K7572">
        <v>0.70779999999999998</v>
      </c>
      <c r="L7572">
        <v>0.56000000000000005</v>
      </c>
    </row>
    <row r="7573" spans="1:12" x14ac:dyDescent="0.25">
      <c r="A7573" t="s">
        <v>715</v>
      </c>
      <c r="B7573">
        <v>2026</v>
      </c>
      <c r="C7573" t="s">
        <v>698</v>
      </c>
      <c r="D7573">
        <v>0.14199999999999999</v>
      </c>
      <c r="E7573">
        <v>0.14199999999999999</v>
      </c>
      <c r="F7573">
        <v>0.11310000000000001</v>
      </c>
      <c r="G7573">
        <v>0.10979999999999999</v>
      </c>
      <c r="H7573">
        <v>0.11310000000000001</v>
      </c>
      <c r="I7573">
        <v>8.6800000000000002E-2</v>
      </c>
      <c r="J7573">
        <v>0.14199999999999999</v>
      </c>
      <c r="K7573">
        <v>0.11310000000000001</v>
      </c>
      <c r="L7573">
        <v>8.6800000000000002E-2</v>
      </c>
    </row>
    <row r="7574" spans="1:12" x14ac:dyDescent="0.25">
      <c r="A7574" t="s">
        <v>715</v>
      </c>
      <c r="B7574">
        <v>2026</v>
      </c>
      <c r="C7574" t="s">
        <v>699</v>
      </c>
      <c r="D7574">
        <v>3.0599999999999999E-2</v>
      </c>
      <c r="E7574">
        <v>3.0599999999999999E-2</v>
      </c>
      <c r="F7574">
        <v>1.29E-2</v>
      </c>
      <c r="G7574">
        <v>2.7900000000000001E-2</v>
      </c>
      <c r="H7574">
        <v>1.29E-2</v>
      </c>
      <c r="I7574">
        <v>1.29E-2</v>
      </c>
      <c r="J7574">
        <v>3.0599999999999999E-2</v>
      </c>
      <c r="K7574">
        <v>1.29E-2</v>
      </c>
      <c r="L7574">
        <v>1.29E-2</v>
      </c>
    </row>
    <row r="7575" spans="1:12" x14ac:dyDescent="0.25">
      <c r="A7575" t="s">
        <v>715</v>
      </c>
      <c r="B7575">
        <v>2026</v>
      </c>
      <c r="C7575" t="s">
        <v>703</v>
      </c>
      <c r="D7575">
        <v>1.0200000000000001E-2</v>
      </c>
      <c r="E7575">
        <v>1.0200000000000001E-2</v>
      </c>
      <c r="F7575">
        <v>1.0200000000000001E-2</v>
      </c>
      <c r="G7575">
        <v>6.1000000000000004E-3</v>
      </c>
      <c r="H7575">
        <v>1.0200000000000001E-2</v>
      </c>
      <c r="I7575">
        <v>6.1000000000000004E-3</v>
      </c>
      <c r="J7575">
        <v>1.0200000000000001E-2</v>
      </c>
      <c r="K7575">
        <v>1.0200000000000001E-2</v>
      </c>
      <c r="L7575">
        <v>6.1000000000000004E-3</v>
      </c>
    </row>
    <row r="7576" spans="1:12" x14ac:dyDescent="0.25">
      <c r="A7576" t="s">
        <v>716</v>
      </c>
      <c r="B7576">
        <v>2026</v>
      </c>
      <c r="C7576" t="s">
        <v>697</v>
      </c>
      <c r="D7576">
        <v>1.3471</v>
      </c>
      <c r="E7576">
        <v>1.2584</v>
      </c>
      <c r="F7576">
        <v>1.1383000000000001</v>
      </c>
      <c r="G7576">
        <v>1.0442</v>
      </c>
      <c r="H7576">
        <v>1.0851999999999999</v>
      </c>
      <c r="I7576">
        <v>0.9</v>
      </c>
      <c r="J7576">
        <v>1.1680999999999999</v>
      </c>
      <c r="K7576">
        <v>0.95909999999999995</v>
      </c>
      <c r="L7576">
        <v>0.75939999999999996</v>
      </c>
    </row>
    <row r="7577" spans="1:12" x14ac:dyDescent="0.25">
      <c r="A7577" t="s">
        <v>716</v>
      </c>
      <c r="B7577">
        <v>2026</v>
      </c>
      <c r="C7577" t="s">
        <v>701</v>
      </c>
      <c r="D7577">
        <v>0.56489999999999996</v>
      </c>
      <c r="E7577">
        <v>0.56489999999999996</v>
      </c>
      <c r="F7577">
        <v>0.56230000000000002</v>
      </c>
      <c r="G7577">
        <v>0.4511</v>
      </c>
      <c r="H7577">
        <v>0.56230000000000002</v>
      </c>
      <c r="I7577">
        <v>0.44950000000000001</v>
      </c>
      <c r="J7577">
        <v>0.50049999999999994</v>
      </c>
      <c r="K7577">
        <v>0.50049999999999994</v>
      </c>
      <c r="L7577">
        <v>0.40039999999999998</v>
      </c>
    </row>
    <row r="7578" spans="1:12" x14ac:dyDescent="0.25">
      <c r="A7578" t="s">
        <v>716</v>
      </c>
      <c r="B7578">
        <v>2026</v>
      </c>
      <c r="C7578" t="s">
        <v>702</v>
      </c>
      <c r="D7578">
        <v>6.9800000000000001E-2</v>
      </c>
      <c r="E7578">
        <v>6.9800000000000001E-2</v>
      </c>
      <c r="F7578">
        <v>2.63E-2</v>
      </c>
      <c r="G7578">
        <v>4.19E-2</v>
      </c>
      <c r="H7578">
        <v>2.63E-2</v>
      </c>
      <c r="I7578">
        <v>1.89E-2</v>
      </c>
      <c r="J7578">
        <v>6.9800000000000001E-2</v>
      </c>
      <c r="K7578">
        <v>2.63E-2</v>
      </c>
      <c r="L7578">
        <v>1.89E-2</v>
      </c>
    </row>
    <row r="7579" spans="1:12" x14ac:dyDescent="0.25">
      <c r="A7579" t="s">
        <v>716</v>
      </c>
      <c r="B7579">
        <v>2026</v>
      </c>
      <c r="C7579" t="s">
        <v>703</v>
      </c>
      <c r="D7579">
        <v>1.3299999999999999E-2</v>
      </c>
      <c r="E7579">
        <v>1.3299999999999999E-2</v>
      </c>
      <c r="F7579">
        <v>1.3299999999999999E-2</v>
      </c>
      <c r="G7579">
        <v>8.0000000000000002E-3</v>
      </c>
      <c r="H7579">
        <v>1.3299999999999999E-2</v>
      </c>
      <c r="I7579">
        <v>8.0000000000000002E-3</v>
      </c>
      <c r="J7579">
        <v>1.3299999999999999E-2</v>
      </c>
      <c r="K7579">
        <v>1.3299999999999999E-2</v>
      </c>
      <c r="L7579">
        <v>8.0000000000000002E-3</v>
      </c>
    </row>
    <row r="7580" spans="1:12" x14ac:dyDescent="0.25">
      <c r="A7580" t="s">
        <v>716</v>
      </c>
      <c r="B7580">
        <v>2026</v>
      </c>
      <c r="C7580" t="s">
        <v>700</v>
      </c>
      <c r="D7580">
        <v>0.45860000000000001</v>
      </c>
      <c r="E7580">
        <v>0.36980000000000002</v>
      </c>
      <c r="F7580">
        <v>0.36209999999999998</v>
      </c>
      <c r="G7580">
        <v>0.35139999999999999</v>
      </c>
      <c r="H7580">
        <v>0.30909999999999999</v>
      </c>
      <c r="I7580">
        <v>0.28570000000000001</v>
      </c>
      <c r="J7580">
        <v>0.34399999999999997</v>
      </c>
      <c r="K7580">
        <v>0.24490000000000001</v>
      </c>
      <c r="L7580">
        <v>0.19420000000000001</v>
      </c>
    </row>
    <row r="7581" spans="1:12" x14ac:dyDescent="0.25">
      <c r="A7581" t="s">
        <v>716</v>
      </c>
      <c r="B7581">
        <v>2026</v>
      </c>
      <c r="C7581" t="s">
        <v>698</v>
      </c>
      <c r="D7581">
        <v>0.2009</v>
      </c>
      <c r="E7581">
        <v>0.2009</v>
      </c>
      <c r="F7581">
        <v>0.15740000000000001</v>
      </c>
      <c r="G7581">
        <v>0.15579999999999999</v>
      </c>
      <c r="H7581">
        <v>0.15740000000000001</v>
      </c>
      <c r="I7581">
        <v>0.1212</v>
      </c>
      <c r="J7581">
        <v>0.2009</v>
      </c>
      <c r="K7581">
        <v>0.15740000000000001</v>
      </c>
      <c r="L7581">
        <v>0.1212</v>
      </c>
    </row>
    <row r="7582" spans="1:12" x14ac:dyDescent="0.25">
      <c r="A7582" t="s">
        <v>716</v>
      </c>
      <c r="B7582">
        <v>2026</v>
      </c>
      <c r="C7582" t="s">
        <v>699</v>
      </c>
      <c r="D7582">
        <v>3.9699999999999999E-2</v>
      </c>
      <c r="E7582">
        <v>3.9699999999999999E-2</v>
      </c>
      <c r="F7582">
        <v>1.6799999999999999E-2</v>
      </c>
      <c r="G7582">
        <v>3.6200000000000003E-2</v>
      </c>
      <c r="H7582">
        <v>1.6799999999999999E-2</v>
      </c>
      <c r="I7582">
        <v>1.6799999999999999E-2</v>
      </c>
      <c r="J7582">
        <v>3.9699999999999999E-2</v>
      </c>
      <c r="K7582">
        <v>1.6799999999999999E-2</v>
      </c>
      <c r="L7582">
        <v>1.6799999999999999E-2</v>
      </c>
    </row>
    <row r="7583" spans="1:12" x14ac:dyDescent="0.25">
      <c r="A7583" t="s">
        <v>717</v>
      </c>
      <c r="B7583">
        <v>2026</v>
      </c>
      <c r="C7583" t="s">
        <v>698</v>
      </c>
      <c r="D7583">
        <v>1.3964000000000001</v>
      </c>
      <c r="E7583">
        <v>1.3964000000000001</v>
      </c>
      <c r="F7583">
        <v>1.0991</v>
      </c>
      <c r="G7583">
        <v>1.0818000000000001</v>
      </c>
      <c r="H7583">
        <v>1.0991</v>
      </c>
      <c r="I7583">
        <v>0.84540000000000004</v>
      </c>
      <c r="J7583">
        <v>1.3964000000000001</v>
      </c>
      <c r="K7583">
        <v>1.0991</v>
      </c>
      <c r="L7583">
        <v>0.84540000000000004</v>
      </c>
    </row>
    <row r="7584" spans="1:12" x14ac:dyDescent="0.25">
      <c r="A7584" t="s">
        <v>717</v>
      </c>
      <c r="B7584">
        <v>2026</v>
      </c>
      <c r="C7584" t="s">
        <v>701</v>
      </c>
      <c r="D7584">
        <v>4.1555</v>
      </c>
      <c r="E7584">
        <v>4.1555</v>
      </c>
      <c r="F7584">
        <v>4.1372</v>
      </c>
      <c r="G7584">
        <v>3.3050999999999999</v>
      </c>
      <c r="H7584">
        <v>4.1372</v>
      </c>
      <c r="I7584">
        <v>3.2934999999999999</v>
      </c>
      <c r="J7584">
        <v>3.6753</v>
      </c>
      <c r="K7584">
        <v>3.6753</v>
      </c>
      <c r="L7584">
        <v>2.9275000000000002</v>
      </c>
    </row>
    <row r="7585" spans="1:12" x14ac:dyDescent="0.25">
      <c r="A7585" t="s">
        <v>717</v>
      </c>
      <c r="B7585">
        <v>2026</v>
      </c>
      <c r="C7585" t="s">
        <v>697</v>
      </c>
      <c r="D7585">
        <v>9.6928999999999998</v>
      </c>
      <c r="E7585">
        <v>9.0608000000000004</v>
      </c>
      <c r="F7585">
        <v>8.2178000000000004</v>
      </c>
      <c r="G7585">
        <v>7.5026000000000002</v>
      </c>
      <c r="H7585">
        <v>7.8396999999999997</v>
      </c>
      <c r="I7585">
        <v>6.4851000000000001</v>
      </c>
      <c r="J7585">
        <v>8.3964999999999996</v>
      </c>
      <c r="K7585">
        <v>6.9206000000000003</v>
      </c>
      <c r="L7585">
        <v>5.4673999999999996</v>
      </c>
    </row>
    <row r="7586" spans="1:12" x14ac:dyDescent="0.25">
      <c r="A7586" t="s">
        <v>717</v>
      </c>
      <c r="B7586">
        <v>2026</v>
      </c>
      <c r="C7586" t="s">
        <v>702</v>
      </c>
      <c r="D7586">
        <v>0.497</v>
      </c>
      <c r="E7586">
        <v>0.497</v>
      </c>
      <c r="F7586">
        <v>0.18770000000000001</v>
      </c>
      <c r="G7586">
        <v>0.29820000000000002</v>
      </c>
      <c r="H7586">
        <v>0.18770000000000001</v>
      </c>
      <c r="I7586">
        <v>0.1346</v>
      </c>
      <c r="J7586">
        <v>0.497</v>
      </c>
      <c r="K7586">
        <v>0.18770000000000001</v>
      </c>
      <c r="L7586">
        <v>0.1346</v>
      </c>
    </row>
    <row r="7587" spans="1:12" x14ac:dyDescent="0.25">
      <c r="A7587" t="s">
        <v>717</v>
      </c>
      <c r="B7587">
        <v>2026</v>
      </c>
      <c r="C7587" t="s">
        <v>703</v>
      </c>
      <c r="D7587">
        <v>9.4600000000000004E-2</v>
      </c>
      <c r="E7587">
        <v>9.4600000000000004E-2</v>
      </c>
      <c r="F7587">
        <v>9.4600000000000004E-2</v>
      </c>
      <c r="G7587">
        <v>5.6800000000000003E-2</v>
      </c>
      <c r="H7587">
        <v>9.4600000000000004E-2</v>
      </c>
      <c r="I7587">
        <v>5.6800000000000003E-2</v>
      </c>
      <c r="J7587">
        <v>9.4600000000000004E-2</v>
      </c>
      <c r="K7587">
        <v>9.4600000000000004E-2</v>
      </c>
      <c r="L7587">
        <v>5.6800000000000003E-2</v>
      </c>
    </row>
    <row r="7588" spans="1:12" x14ac:dyDescent="0.25">
      <c r="A7588" t="s">
        <v>717</v>
      </c>
      <c r="B7588">
        <v>2026</v>
      </c>
      <c r="C7588" t="s">
        <v>700</v>
      </c>
      <c r="D7588">
        <v>3.2667000000000002</v>
      </c>
      <c r="E7588">
        <v>2.6345999999999998</v>
      </c>
      <c r="F7588">
        <v>2.5796000000000001</v>
      </c>
      <c r="G7588">
        <v>2.5030000000000001</v>
      </c>
      <c r="H7588">
        <v>2.2014999999999998</v>
      </c>
      <c r="I7588">
        <v>2.0352000000000001</v>
      </c>
      <c r="J7588">
        <v>2.4504000000000001</v>
      </c>
      <c r="K7588">
        <v>1.7443</v>
      </c>
      <c r="L7588">
        <v>1.3835</v>
      </c>
    </row>
    <row r="7589" spans="1:12" x14ac:dyDescent="0.25">
      <c r="A7589" t="s">
        <v>717</v>
      </c>
      <c r="B7589">
        <v>2026</v>
      </c>
      <c r="C7589" t="s">
        <v>699</v>
      </c>
      <c r="D7589">
        <v>0.28260000000000002</v>
      </c>
      <c r="E7589">
        <v>0.28260000000000002</v>
      </c>
      <c r="F7589">
        <v>0.1196</v>
      </c>
      <c r="G7589">
        <v>0.25779999999999997</v>
      </c>
      <c r="H7589">
        <v>0.1196</v>
      </c>
      <c r="I7589">
        <v>0.1196</v>
      </c>
      <c r="J7589">
        <v>0.28260000000000002</v>
      </c>
      <c r="K7589">
        <v>0.1196</v>
      </c>
      <c r="L7589">
        <v>0.1196</v>
      </c>
    </row>
    <row r="7590" spans="1:12" x14ac:dyDescent="0.25">
      <c r="A7590" t="s">
        <v>718</v>
      </c>
      <c r="B7590">
        <v>2026</v>
      </c>
      <c r="C7590" t="s">
        <v>698</v>
      </c>
      <c r="D7590">
        <v>0.89149999999999996</v>
      </c>
      <c r="E7590">
        <v>0.89149999999999996</v>
      </c>
      <c r="F7590">
        <v>0.67390000000000005</v>
      </c>
      <c r="G7590">
        <v>0.69450000000000001</v>
      </c>
      <c r="H7590">
        <v>0.67390000000000005</v>
      </c>
      <c r="I7590">
        <v>0.52139999999999997</v>
      </c>
      <c r="J7590">
        <v>0.89149999999999996</v>
      </c>
      <c r="K7590">
        <v>0.67390000000000005</v>
      </c>
      <c r="L7590">
        <v>0.52139999999999997</v>
      </c>
    </row>
    <row r="7591" spans="1:12" x14ac:dyDescent="0.25">
      <c r="A7591" t="s">
        <v>718</v>
      </c>
      <c r="B7591">
        <v>2026</v>
      </c>
      <c r="C7591" t="s">
        <v>703</v>
      </c>
      <c r="D7591">
        <v>4.7699999999999999E-2</v>
      </c>
      <c r="E7591">
        <v>4.7699999999999999E-2</v>
      </c>
      <c r="F7591">
        <v>4.7699999999999999E-2</v>
      </c>
      <c r="G7591">
        <v>2.86E-2</v>
      </c>
      <c r="H7591">
        <v>4.7699999999999999E-2</v>
      </c>
      <c r="I7591">
        <v>2.86E-2</v>
      </c>
      <c r="J7591">
        <v>4.7699999999999999E-2</v>
      </c>
      <c r="K7591">
        <v>4.7699999999999999E-2</v>
      </c>
      <c r="L7591">
        <v>2.86E-2</v>
      </c>
    </row>
    <row r="7592" spans="1:12" x14ac:dyDescent="0.25">
      <c r="A7592" t="s">
        <v>718</v>
      </c>
      <c r="B7592">
        <v>2026</v>
      </c>
      <c r="C7592" t="s">
        <v>702</v>
      </c>
      <c r="D7592">
        <v>0.25069999999999998</v>
      </c>
      <c r="E7592">
        <v>0.25069999999999998</v>
      </c>
      <c r="F7592">
        <v>9.4700000000000006E-2</v>
      </c>
      <c r="G7592">
        <v>0.15040000000000001</v>
      </c>
      <c r="H7592">
        <v>9.4700000000000006E-2</v>
      </c>
      <c r="I7592">
        <v>6.7900000000000002E-2</v>
      </c>
      <c r="J7592">
        <v>0.25069999999999998</v>
      </c>
      <c r="K7592">
        <v>9.4700000000000006E-2</v>
      </c>
      <c r="L7592">
        <v>6.7900000000000002E-2</v>
      </c>
    </row>
    <row r="7593" spans="1:12" x14ac:dyDescent="0.25">
      <c r="A7593" t="s">
        <v>718</v>
      </c>
      <c r="B7593">
        <v>2026</v>
      </c>
      <c r="C7593" t="s">
        <v>697</v>
      </c>
      <c r="D7593">
        <v>5.1761999999999997</v>
      </c>
      <c r="E7593">
        <v>4.8574000000000002</v>
      </c>
      <c r="F7593">
        <v>4.3643999999999998</v>
      </c>
      <c r="G7593">
        <v>4.0130999999999997</v>
      </c>
      <c r="H7593">
        <v>4.1737000000000002</v>
      </c>
      <c r="I7593">
        <v>3.4460000000000002</v>
      </c>
      <c r="J7593">
        <v>4.5117000000000003</v>
      </c>
      <c r="K7593">
        <v>3.6995</v>
      </c>
      <c r="L7593">
        <v>2.9241999999999999</v>
      </c>
    </row>
    <row r="7594" spans="1:12" x14ac:dyDescent="0.25">
      <c r="A7594" t="s">
        <v>718</v>
      </c>
      <c r="B7594">
        <v>2026</v>
      </c>
      <c r="C7594" t="s">
        <v>701</v>
      </c>
      <c r="D7594">
        <v>2.1958000000000002</v>
      </c>
      <c r="E7594">
        <v>2.1958000000000002</v>
      </c>
      <c r="F7594">
        <v>2.1865000000000001</v>
      </c>
      <c r="G7594">
        <v>1.7468999999999999</v>
      </c>
      <c r="H7594">
        <v>2.1865000000000001</v>
      </c>
      <c r="I7594">
        <v>1.7411000000000001</v>
      </c>
      <c r="J7594">
        <v>1.9430000000000001</v>
      </c>
      <c r="K7594">
        <v>1.9430000000000001</v>
      </c>
      <c r="L7594">
        <v>1.548</v>
      </c>
    </row>
    <row r="7595" spans="1:12" x14ac:dyDescent="0.25">
      <c r="A7595" t="s">
        <v>718</v>
      </c>
      <c r="B7595">
        <v>2026</v>
      </c>
      <c r="C7595" t="s">
        <v>700</v>
      </c>
      <c r="D7595">
        <v>1.6478999999999999</v>
      </c>
      <c r="E7595">
        <v>1.329</v>
      </c>
      <c r="F7595">
        <v>1.3012999999999999</v>
      </c>
      <c r="G7595">
        <v>1.2625999999999999</v>
      </c>
      <c r="H7595">
        <v>1.1106</v>
      </c>
      <c r="I7595">
        <v>1.0266999999999999</v>
      </c>
      <c r="J7595">
        <v>1.2361</v>
      </c>
      <c r="K7595">
        <v>0.87990000000000002</v>
      </c>
      <c r="L7595">
        <v>0.69789999999999996</v>
      </c>
    </row>
    <row r="7596" spans="1:12" x14ac:dyDescent="0.25">
      <c r="A7596" t="s">
        <v>718</v>
      </c>
      <c r="B7596">
        <v>2026</v>
      </c>
      <c r="C7596" t="s">
        <v>699</v>
      </c>
      <c r="D7596">
        <v>0.1426</v>
      </c>
      <c r="E7596">
        <v>0.1426</v>
      </c>
      <c r="F7596">
        <v>6.0299999999999999E-2</v>
      </c>
      <c r="G7596">
        <v>0.13</v>
      </c>
      <c r="H7596">
        <v>6.0299999999999999E-2</v>
      </c>
      <c r="I7596">
        <v>6.0299999999999999E-2</v>
      </c>
      <c r="J7596">
        <v>0.1426</v>
      </c>
      <c r="K7596">
        <v>6.0299999999999999E-2</v>
      </c>
      <c r="L7596">
        <v>6.0299999999999999E-2</v>
      </c>
    </row>
    <row r="7597" spans="1:12" x14ac:dyDescent="0.25">
      <c r="A7597" t="s">
        <v>719</v>
      </c>
      <c r="B7597">
        <v>2026</v>
      </c>
      <c r="C7597" t="s">
        <v>699</v>
      </c>
      <c r="D7597">
        <v>6.3200000000000006E-2</v>
      </c>
      <c r="E7597">
        <v>6.3200000000000006E-2</v>
      </c>
      <c r="F7597">
        <v>2.6700000000000002E-2</v>
      </c>
      <c r="G7597">
        <v>5.7599999999999998E-2</v>
      </c>
      <c r="H7597">
        <v>2.6700000000000002E-2</v>
      </c>
      <c r="I7597">
        <v>2.6700000000000002E-2</v>
      </c>
      <c r="J7597">
        <v>6.3200000000000006E-2</v>
      </c>
      <c r="K7597">
        <v>2.6700000000000002E-2</v>
      </c>
      <c r="L7597">
        <v>2.6700000000000002E-2</v>
      </c>
    </row>
    <row r="7598" spans="1:12" x14ac:dyDescent="0.25">
      <c r="A7598" t="s">
        <v>719</v>
      </c>
      <c r="B7598">
        <v>2026</v>
      </c>
      <c r="C7598" t="s">
        <v>700</v>
      </c>
      <c r="D7598">
        <v>0.73019999999999996</v>
      </c>
      <c r="E7598">
        <v>0.58889999999999998</v>
      </c>
      <c r="F7598">
        <v>0.5766</v>
      </c>
      <c r="G7598">
        <v>0.5595</v>
      </c>
      <c r="H7598">
        <v>0.49209999999999998</v>
      </c>
      <c r="I7598">
        <v>0.45490000000000003</v>
      </c>
      <c r="J7598">
        <v>0.54769999999999996</v>
      </c>
      <c r="K7598">
        <v>0.38990000000000002</v>
      </c>
      <c r="L7598">
        <v>0.30919999999999997</v>
      </c>
    </row>
    <row r="7599" spans="1:12" x14ac:dyDescent="0.25">
      <c r="A7599" t="s">
        <v>719</v>
      </c>
      <c r="B7599">
        <v>2026</v>
      </c>
      <c r="C7599" t="s">
        <v>702</v>
      </c>
      <c r="D7599">
        <v>0.1111</v>
      </c>
      <c r="E7599">
        <v>0.1111</v>
      </c>
      <c r="F7599">
        <v>4.2000000000000003E-2</v>
      </c>
      <c r="G7599">
        <v>6.6699999999999995E-2</v>
      </c>
      <c r="H7599">
        <v>4.2000000000000003E-2</v>
      </c>
      <c r="I7599">
        <v>3.0099999999999998E-2</v>
      </c>
      <c r="J7599">
        <v>0.1111</v>
      </c>
      <c r="K7599">
        <v>4.2000000000000003E-2</v>
      </c>
      <c r="L7599">
        <v>3.0099999999999998E-2</v>
      </c>
    </row>
    <row r="7600" spans="1:12" x14ac:dyDescent="0.25">
      <c r="A7600" t="s">
        <v>719</v>
      </c>
      <c r="B7600">
        <v>2026</v>
      </c>
      <c r="C7600" t="s">
        <v>701</v>
      </c>
      <c r="D7600">
        <v>1.0043</v>
      </c>
      <c r="E7600">
        <v>1.0043</v>
      </c>
      <c r="F7600">
        <v>1.0002</v>
      </c>
      <c r="G7600">
        <v>0.79920000000000002</v>
      </c>
      <c r="H7600">
        <v>1.0002</v>
      </c>
      <c r="I7600">
        <v>0.79659999999999997</v>
      </c>
      <c r="J7600">
        <v>0.88900000000000001</v>
      </c>
      <c r="K7600">
        <v>0.88900000000000001</v>
      </c>
      <c r="L7600">
        <v>0.70840000000000003</v>
      </c>
    </row>
    <row r="7601" spans="1:12" x14ac:dyDescent="0.25">
      <c r="A7601" t="s">
        <v>719</v>
      </c>
      <c r="B7601">
        <v>2026</v>
      </c>
      <c r="C7601" t="s">
        <v>698</v>
      </c>
      <c r="D7601">
        <v>0.372</v>
      </c>
      <c r="E7601">
        <v>0.372</v>
      </c>
      <c r="F7601">
        <v>0.28389999999999999</v>
      </c>
      <c r="G7601">
        <v>0.28939999999999999</v>
      </c>
      <c r="H7601">
        <v>0.28389999999999999</v>
      </c>
      <c r="I7601">
        <v>0.21929999999999999</v>
      </c>
      <c r="J7601">
        <v>0.372</v>
      </c>
      <c r="K7601">
        <v>0.28389999999999999</v>
      </c>
      <c r="L7601">
        <v>0.21929999999999999</v>
      </c>
    </row>
    <row r="7602" spans="1:12" x14ac:dyDescent="0.25">
      <c r="A7602" t="s">
        <v>719</v>
      </c>
      <c r="B7602">
        <v>2026</v>
      </c>
      <c r="C7602" t="s">
        <v>697</v>
      </c>
      <c r="D7602">
        <v>2.3018999999999998</v>
      </c>
      <c r="E7602">
        <v>2.1606000000000001</v>
      </c>
      <c r="F7602">
        <v>1.9504999999999999</v>
      </c>
      <c r="G7602">
        <v>1.7849999999999999</v>
      </c>
      <c r="H7602">
        <v>1.8660000000000001</v>
      </c>
      <c r="I7602">
        <v>1.5403</v>
      </c>
      <c r="J7602">
        <v>2.0041000000000002</v>
      </c>
      <c r="K7602">
        <v>1.6525000000000001</v>
      </c>
      <c r="L7602">
        <v>1.3065</v>
      </c>
    </row>
    <row r="7603" spans="1:12" x14ac:dyDescent="0.25">
      <c r="A7603" t="s">
        <v>719</v>
      </c>
      <c r="B7603">
        <v>2026</v>
      </c>
      <c r="C7603" t="s">
        <v>703</v>
      </c>
      <c r="D7603">
        <v>2.12E-2</v>
      </c>
      <c r="E7603">
        <v>2.12E-2</v>
      </c>
      <c r="F7603">
        <v>2.12E-2</v>
      </c>
      <c r="G7603">
        <v>1.2699999999999999E-2</v>
      </c>
      <c r="H7603">
        <v>2.12E-2</v>
      </c>
      <c r="I7603">
        <v>1.2699999999999999E-2</v>
      </c>
      <c r="J7603">
        <v>2.12E-2</v>
      </c>
      <c r="K7603">
        <v>2.12E-2</v>
      </c>
      <c r="L7603">
        <v>1.2699999999999999E-2</v>
      </c>
    </row>
    <row r="7604" spans="1:12" x14ac:dyDescent="0.25">
      <c r="A7604" t="s">
        <v>720</v>
      </c>
      <c r="B7604">
        <v>2026</v>
      </c>
      <c r="C7604" t="s">
        <v>701</v>
      </c>
      <c r="D7604">
        <v>0.9587</v>
      </c>
      <c r="E7604">
        <v>0.9587</v>
      </c>
      <c r="F7604">
        <v>0.95469999999999999</v>
      </c>
      <c r="G7604">
        <v>0.76270000000000004</v>
      </c>
      <c r="H7604">
        <v>0.95469999999999999</v>
      </c>
      <c r="I7604">
        <v>0.76019999999999999</v>
      </c>
      <c r="J7604">
        <v>0.84840000000000004</v>
      </c>
      <c r="K7604">
        <v>0.84840000000000004</v>
      </c>
      <c r="L7604">
        <v>0.67589999999999995</v>
      </c>
    </row>
    <row r="7605" spans="1:12" x14ac:dyDescent="0.25">
      <c r="A7605" t="s">
        <v>720</v>
      </c>
      <c r="B7605">
        <v>2026</v>
      </c>
      <c r="C7605" t="s">
        <v>700</v>
      </c>
      <c r="D7605">
        <v>0.71489999999999998</v>
      </c>
      <c r="E7605">
        <v>0.5766</v>
      </c>
      <c r="F7605">
        <v>0.56459999999999999</v>
      </c>
      <c r="G7605">
        <v>0.54779999999999995</v>
      </c>
      <c r="H7605">
        <v>0.48180000000000001</v>
      </c>
      <c r="I7605">
        <v>0.44540000000000002</v>
      </c>
      <c r="J7605">
        <v>0.5363</v>
      </c>
      <c r="K7605">
        <v>0.38169999999999998</v>
      </c>
      <c r="L7605">
        <v>0.30280000000000001</v>
      </c>
    </row>
    <row r="7606" spans="1:12" x14ac:dyDescent="0.25">
      <c r="A7606" t="s">
        <v>720</v>
      </c>
      <c r="B7606">
        <v>2026</v>
      </c>
      <c r="C7606" t="s">
        <v>702</v>
      </c>
      <c r="D7606">
        <v>0.10879999999999999</v>
      </c>
      <c r="E7606">
        <v>0.10879999999999999</v>
      </c>
      <c r="F7606">
        <v>4.1099999999999998E-2</v>
      </c>
      <c r="G7606">
        <v>6.5299999999999997E-2</v>
      </c>
      <c r="H7606">
        <v>4.1099999999999998E-2</v>
      </c>
      <c r="I7606">
        <v>2.9499999999999998E-2</v>
      </c>
      <c r="J7606">
        <v>0.10879999999999999</v>
      </c>
      <c r="K7606">
        <v>4.1099999999999998E-2</v>
      </c>
      <c r="L7606">
        <v>2.9499999999999998E-2</v>
      </c>
    </row>
    <row r="7607" spans="1:12" x14ac:dyDescent="0.25">
      <c r="A7607" t="s">
        <v>720</v>
      </c>
      <c r="B7607">
        <v>2026</v>
      </c>
      <c r="C7607" t="s">
        <v>703</v>
      </c>
      <c r="D7607">
        <v>2.07E-2</v>
      </c>
      <c r="E7607">
        <v>2.07E-2</v>
      </c>
      <c r="F7607">
        <v>2.07E-2</v>
      </c>
      <c r="G7607">
        <v>1.24E-2</v>
      </c>
      <c r="H7607">
        <v>2.07E-2</v>
      </c>
      <c r="I7607">
        <v>1.24E-2</v>
      </c>
      <c r="J7607">
        <v>2.07E-2</v>
      </c>
      <c r="K7607">
        <v>2.07E-2</v>
      </c>
      <c r="L7607">
        <v>1.24E-2</v>
      </c>
    </row>
    <row r="7608" spans="1:12" x14ac:dyDescent="0.25">
      <c r="A7608" t="s">
        <v>720</v>
      </c>
      <c r="B7608">
        <v>2026</v>
      </c>
      <c r="C7608" t="s">
        <v>699</v>
      </c>
      <c r="D7608">
        <v>6.1899999999999997E-2</v>
      </c>
      <c r="E7608">
        <v>6.1899999999999997E-2</v>
      </c>
      <c r="F7608">
        <v>2.6200000000000001E-2</v>
      </c>
      <c r="G7608">
        <v>5.6399999999999999E-2</v>
      </c>
      <c r="H7608">
        <v>2.6200000000000001E-2</v>
      </c>
      <c r="I7608">
        <v>2.6200000000000001E-2</v>
      </c>
      <c r="J7608">
        <v>6.1899999999999997E-2</v>
      </c>
      <c r="K7608">
        <v>2.6200000000000001E-2</v>
      </c>
      <c r="L7608">
        <v>2.6200000000000001E-2</v>
      </c>
    </row>
    <row r="7609" spans="1:12" x14ac:dyDescent="0.25">
      <c r="A7609" t="s">
        <v>720</v>
      </c>
      <c r="B7609">
        <v>2026</v>
      </c>
      <c r="C7609" t="s">
        <v>697</v>
      </c>
      <c r="D7609">
        <v>2.2254999999999998</v>
      </c>
      <c r="E7609">
        <v>2.0872000000000002</v>
      </c>
      <c r="F7609">
        <v>1.8828</v>
      </c>
      <c r="G7609">
        <v>1.7251000000000001</v>
      </c>
      <c r="H7609">
        <v>1.8001</v>
      </c>
      <c r="I7609">
        <v>1.4865999999999999</v>
      </c>
      <c r="J7609">
        <v>1.9366000000000001</v>
      </c>
      <c r="K7609">
        <v>1.5936999999999999</v>
      </c>
      <c r="L7609">
        <v>1.2597</v>
      </c>
    </row>
    <row r="7610" spans="1:12" x14ac:dyDescent="0.25">
      <c r="A7610" t="s">
        <v>720</v>
      </c>
      <c r="B7610">
        <v>2026</v>
      </c>
      <c r="C7610" t="s">
        <v>698</v>
      </c>
      <c r="D7610">
        <v>0.36059999999999998</v>
      </c>
      <c r="E7610">
        <v>0.36059999999999998</v>
      </c>
      <c r="F7610">
        <v>0.27560000000000001</v>
      </c>
      <c r="G7610">
        <v>0.28050000000000003</v>
      </c>
      <c r="H7610">
        <v>0.27560000000000001</v>
      </c>
      <c r="I7610">
        <v>0.21290000000000001</v>
      </c>
      <c r="J7610">
        <v>0.36059999999999998</v>
      </c>
      <c r="K7610">
        <v>0.27560000000000001</v>
      </c>
      <c r="L7610">
        <v>0.21290000000000001</v>
      </c>
    </row>
    <row r="7611" spans="1:12" x14ac:dyDescent="0.25">
      <c r="A7611" t="s">
        <v>721</v>
      </c>
      <c r="B7611">
        <v>2026</v>
      </c>
      <c r="C7611" t="s">
        <v>699</v>
      </c>
      <c r="D7611">
        <v>9.5299999999999996E-2</v>
      </c>
      <c r="E7611">
        <v>9.5299999999999996E-2</v>
      </c>
      <c r="F7611">
        <v>4.0300000000000002E-2</v>
      </c>
      <c r="G7611">
        <v>8.6900000000000005E-2</v>
      </c>
      <c r="H7611">
        <v>4.0300000000000002E-2</v>
      </c>
      <c r="I7611">
        <v>4.0300000000000002E-2</v>
      </c>
      <c r="J7611">
        <v>9.5299999999999996E-2</v>
      </c>
      <c r="K7611">
        <v>4.0300000000000002E-2</v>
      </c>
      <c r="L7611">
        <v>4.0300000000000002E-2</v>
      </c>
    </row>
    <row r="7612" spans="1:12" x14ac:dyDescent="0.25">
      <c r="A7612" t="s">
        <v>721</v>
      </c>
      <c r="B7612">
        <v>2026</v>
      </c>
      <c r="C7612" t="s">
        <v>702</v>
      </c>
      <c r="D7612">
        <v>0.16750000000000001</v>
      </c>
      <c r="E7612">
        <v>0.16750000000000001</v>
      </c>
      <c r="F7612">
        <v>6.3299999999999995E-2</v>
      </c>
      <c r="G7612">
        <v>0.10050000000000001</v>
      </c>
      <c r="H7612">
        <v>6.3299999999999995E-2</v>
      </c>
      <c r="I7612">
        <v>4.5400000000000003E-2</v>
      </c>
      <c r="J7612">
        <v>0.16750000000000001</v>
      </c>
      <c r="K7612">
        <v>6.3299999999999995E-2</v>
      </c>
      <c r="L7612">
        <v>4.5400000000000003E-2</v>
      </c>
    </row>
    <row r="7613" spans="1:12" x14ac:dyDescent="0.25">
      <c r="A7613" t="s">
        <v>721</v>
      </c>
      <c r="B7613">
        <v>2026</v>
      </c>
      <c r="C7613" t="s">
        <v>703</v>
      </c>
      <c r="D7613">
        <v>3.1899999999999998E-2</v>
      </c>
      <c r="E7613">
        <v>3.1899999999999998E-2</v>
      </c>
      <c r="F7613">
        <v>3.1899999999999998E-2</v>
      </c>
      <c r="G7613">
        <v>1.9099999999999999E-2</v>
      </c>
      <c r="H7613">
        <v>3.1899999999999998E-2</v>
      </c>
      <c r="I7613">
        <v>1.9099999999999999E-2</v>
      </c>
      <c r="J7613">
        <v>3.1899999999999998E-2</v>
      </c>
      <c r="K7613">
        <v>3.1899999999999998E-2</v>
      </c>
      <c r="L7613">
        <v>1.9099999999999999E-2</v>
      </c>
    </row>
    <row r="7614" spans="1:12" x14ac:dyDescent="0.25">
      <c r="A7614" t="s">
        <v>721</v>
      </c>
      <c r="B7614">
        <v>2026</v>
      </c>
      <c r="C7614" t="s">
        <v>697</v>
      </c>
      <c r="D7614">
        <v>3.4864000000000002</v>
      </c>
      <c r="E7614">
        <v>3.2734000000000001</v>
      </c>
      <c r="F7614">
        <v>2.9512999999999998</v>
      </c>
      <c r="G7614">
        <v>2.7073</v>
      </c>
      <c r="H7614">
        <v>2.8239000000000001</v>
      </c>
      <c r="I7614">
        <v>2.3342000000000001</v>
      </c>
      <c r="J7614">
        <v>3.0394999999999999</v>
      </c>
      <c r="K7614">
        <v>2.5041000000000002</v>
      </c>
      <c r="L7614">
        <v>1.9831000000000001</v>
      </c>
    </row>
    <row r="7615" spans="1:12" x14ac:dyDescent="0.25">
      <c r="A7615" t="s">
        <v>721</v>
      </c>
      <c r="B7615">
        <v>2026</v>
      </c>
      <c r="C7615" t="s">
        <v>698</v>
      </c>
      <c r="D7615">
        <v>0.57550000000000001</v>
      </c>
      <c r="E7615">
        <v>0.57550000000000001</v>
      </c>
      <c r="F7615">
        <v>0.43740000000000001</v>
      </c>
      <c r="G7615">
        <v>0.44800000000000001</v>
      </c>
      <c r="H7615">
        <v>0.43740000000000001</v>
      </c>
      <c r="I7615">
        <v>0.3382</v>
      </c>
      <c r="J7615">
        <v>0.57550000000000001</v>
      </c>
      <c r="K7615">
        <v>0.43740000000000001</v>
      </c>
      <c r="L7615">
        <v>0.3382</v>
      </c>
    </row>
    <row r="7616" spans="1:12" x14ac:dyDescent="0.25">
      <c r="A7616" t="s">
        <v>721</v>
      </c>
      <c r="B7616">
        <v>2026</v>
      </c>
      <c r="C7616" t="s">
        <v>700</v>
      </c>
      <c r="D7616">
        <v>1.101</v>
      </c>
      <c r="E7616">
        <v>0.88790000000000002</v>
      </c>
      <c r="F7616">
        <v>0.86939999999999995</v>
      </c>
      <c r="G7616">
        <v>0.84360000000000002</v>
      </c>
      <c r="H7616">
        <v>0.74199999999999999</v>
      </c>
      <c r="I7616">
        <v>0.68589999999999995</v>
      </c>
      <c r="J7616">
        <v>0.82589999999999997</v>
      </c>
      <c r="K7616">
        <v>0.58789999999999998</v>
      </c>
      <c r="L7616">
        <v>0.46629999999999999</v>
      </c>
    </row>
    <row r="7617" spans="1:12" x14ac:dyDescent="0.25">
      <c r="A7617" t="s">
        <v>721</v>
      </c>
      <c r="B7617">
        <v>2026</v>
      </c>
      <c r="C7617" t="s">
        <v>701</v>
      </c>
      <c r="D7617">
        <v>1.5153000000000001</v>
      </c>
      <c r="E7617">
        <v>1.5153000000000001</v>
      </c>
      <c r="F7617">
        <v>1.5091000000000001</v>
      </c>
      <c r="G7617">
        <v>1.2092000000000001</v>
      </c>
      <c r="H7617">
        <v>1.5091000000000001</v>
      </c>
      <c r="I7617">
        <v>1.2053</v>
      </c>
      <c r="J7617">
        <v>1.3433999999999999</v>
      </c>
      <c r="K7617">
        <v>1.3433999999999999</v>
      </c>
      <c r="L7617">
        <v>1.0738000000000001</v>
      </c>
    </row>
    <row r="7618" spans="1:12" x14ac:dyDescent="0.25">
      <c r="A7618" t="s">
        <v>722</v>
      </c>
      <c r="B7618">
        <v>2026</v>
      </c>
      <c r="C7618" t="s">
        <v>703</v>
      </c>
      <c r="D7618">
        <v>3.3799999999999997E-2</v>
      </c>
      <c r="E7618">
        <v>3.3799999999999997E-2</v>
      </c>
      <c r="F7618">
        <v>3.3799999999999997E-2</v>
      </c>
      <c r="G7618">
        <v>2.0299999999999999E-2</v>
      </c>
      <c r="H7618">
        <v>3.3799999999999997E-2</v>
      </c>
      <c r="I7618">
        <v>2.0299999999999999E-2</v>
      </c>
      <c r="J7618">
        <v>3.3799999999999997E-2</v>
      </c>
      <c r="K7618">
        <v>3.3799999999999997E-2</v>
      </c>
      <c r="L7618">
        <v>2.0299999999999999E-2</v>
      </c>
    </row>
    <row r="7619" spans="1:12" x14ac:dyDescent="0.25">
      <c r="A7619" t="s">
        <v>722</v>
      </c>
      <c r="B7619">
        <v>2026</v>
      </c>
      <c r="C7619" t="s">
        <v>701</v>
      </c>
      <c r="D7619">
        <v>1.575</v>
      </c>
      <c r="E7619">
        <v>1.575</v>
      </c>
      <c r="F7619">
        <v>1.5684</v>
      </c>
      <c r="G7619">
        <v>1.2566999999999999</v>
      </c>
      <c r="H7619">
        <v>1.5684</v>
      </c>
      <c r="I7619">
        <v>1.2525999999999999</v>
      </c>
      <c r="J7619">
        <v>1.3959999999999999</v>
      </c>
      <c r="K7619">
        <v>1.3959999999999999</v>
      </c>
      <c r="L7619">
        <v>1.1156999999999999</v>
      </c>
    </row>
    <row r="7620" spans="1:12" x14ac:dyDescent="0.25">
      <c r="A7620" t="s">
        <v>722</v>
      </c>
      <c r="B7620">
        <v>2026</v>
      </c>
      <c r="C7620" t="s">
        <v>697</v>
      </c>
      <c r="D7620">
        <v>3.6234000000000002</v>
      </c>
      <c r="E7620">
        <v>3.3976999999999999</v>
      </c>
      <c r="F7620">
        <v>3.0710000000000002</v>
      </c>
      <c r="G7620">
        <v>2.8121</v>
      </c>
      <c r="H7620">
        <v>2.9359999999999999</v>
      </c>
      <c r="I7620">
        <v>2.4283000000000001</v>
      </c>
      <c r="J7620">
        <v>3.153</v>
      </c>
      <c r="K7620">
        <v>2.6002000000000001</v>
      </c>
      <c r="L7620">
        <v>2.0588000000000002</v>
      </c>
    </row>
    <row r="7621" spans="1:12" x14ac:dyDescent="0.25">
      <c r="A7621" t="s">
        <v>722</v>
      </c>
      <c r="B7621">
        <v>2026</v>
      </c>
      <c r="C7621" t="s">
        <v>698</v>
      </c>
      <c r="D7621">
        <v>0.56950000000000001</v>
      </c>
      <c r="E7621">
        <v>0.56950000000000001</v>
      </c>
      <c r="F7621">
        <v>0.43769999999999998</v>
      </c>
      <c r="G7621">
        <v>0.44259999999999999</v>
      </c>
      <c r="H7621">
        <v>0.43769999999999998</v>
      </c>
      <c r="I7621">
        <v>0.33789999999999998</v>
      </c>
      <c r="J7621">
        <v>0.56950000000000001</v>
      </c>
      <c r="K7621">
        <v>0.43769999999999998</v>
      </c>
      <c r="L7621">
        <v>0.33789999999999998</v>
      </c>
    </row>
    <row r="7622" spans="1:12" x14ac:dyDescent="0.25">
      <c r="A7622" t="s">
        <v>722</v>
      </c>
      <c r="B7622">
        <v>2026</v>
      </c>
      <c r="C7622" t="s">
        <v>699</v>
      </c>
      <c r="D7622">
        <v>0.1009</v>
      </c>
      <c r="E7622">
        <v>0.1009</v>
      </c>
      <c r="F7622">
        <v>4.2700000000000002E-2</v>
      </c>
      <c r="G7622">
        <v>9.2100000000000001E-2</v>
      </c>
      <c r="H7622">
        <v>4.2700000000000002E-2</v>
      </c>
      <c r="I7622">
        <v>4.2700000000000002E-2</v>
      </c>
      <c r="J7622">
        <v>0.1009</v>
      </c>
      <c r="K7622">
        <v>4.2700000000000002E-2</v>
      </c>
      <c r="L7622">
        <v>4.2700000000000002E-2</v>
      </c>
    </row>
    <row r="7623" spans="1:12" x14ac:dyDescent="0.25">
      <c r="A7623" t="s">
        <v>722</v>
      </c>
      <c r="B7623">
        <v>2026</v>
      </c>
      <c r="C7623" t="s">
        <v>702</v>
      </c>
      <c r="D7623">
        <v>0.17749999999999999</v>
      </c>
      <c r="E7623">
        <v>0.17749999999999999</v>
      </c>
      <c r="F7623">
        <v>6.7000000000000004E-2</v>
      </c>
      <c r="G7623">
        <v>0.1065</v>
      </c>
      <c r="H7623">
        <v>6.7000000000000004E-2</v>
      </c>
      <c r="I7623">
        <v>4.8099999999999997E-2</v>
      </c>
      <c r="J7623">
        <v>0.17749999999999999</v>
      </c>
      <c r="K7623">
        <v>6.7000000000000004E-2</v>
      </c>
      <c r="L7623">
        <v>4.8099999999999997E-2</v>
      </c>
    </row>
    <row r="7624" spans="1:12" x14ac:dyDescent="0.25">
      <c r="A7624" t="s">
        <v>722</v>
      </c>
      <c r="B7624">
        <v>2026</v>
      </c>
      <c r="C7624" t="s">
        <v>700</v>
      </c>
      <c r="D7624">
        <v>1.1667000000000001</v>
      </c>
      <c r="E7624">
        <v>0.94089999999999996</v>
      </c>
      <c r="F7624">
        <v>0.92130000000000001</v>
      </c>
      <c r="G7624">
        <v>0.89390000000000003</v>
      </c>
      <c r="H7624">
        <v>0.7863</v>
      </c>
      <c r="I7624">
        <v>0.72689999999999999</v>
      </c>
      <c r="J7624">
        <v>0.87519999999999998</v>
      </c>
      <c r="K7624">
        <v>0.623</v>
      </c>
      <c r="L7624">
        <v>0.49409999999999998</v>
      </c>
    </row>
    <row r="7625" spans="1:12" x14ac:dyDescent="0.25">
      <c r="A7625" t="s">
        <v>723</v>
      </c>
      <c r="B7625">
        <v>2026</v>
      </c>
      <c r="C7625" t="s">
        <v>697</v>
      </c>
      <c r="D7625">
        <v>1.0306</v>
      </c>
      <c r="E7625">
        <v>0.9637</v>
      </c>
      <c r="F7625">
        <v>0.86580000000000001</v>
      </c>
      <c r="G7625">
        <v>0.80449999999999999</v>
      </c>
      <c r="H7625">
        <v>0.82579999999999998</v>
      </c>
      <c r="I7625">
        <v>0.68989999999999996</v>
      </c>
      <c r="J7625">
        <v>0.89880000000000004</v>
      </c>
      <c r="K7625">
        <v>0.7339</v>
      </c>
      <c r="L7625">
        <v>0.58620000000000005</v>
      </c>
    </row>
    <row r="7626" spans="1:12" x14ac:dyDescent="0.25">
      <c r="A7626" t="s">
        <v>723</v>
      </c>
      <c r="B7626">
        <v>2026</v>
      </c>
      <c r="C7626" t="s">
        <v>703</v>
      </c>
      <c r="D7626">
        <v>0.01</v>
      </c>
      <c r="E7626">
        <v>0.01</v>
      </c>
      <c r="F7626">
        <v>0.01</v>
      </c>
      <c r="G7626">
        <v>6.0000000000000001E-3</v>
      </c>
      <c r="H7626">
        <v>0.01</v>
      </c>
      <c r="I7626">
        <v>6.0000000000000001E-3</v>
      </c>
      <c r="J7626">
        <v>0.01</v>
      </c>
      <c r="K7626">
        <v>0.01</v>
      </c>
      <c r="L7626">
        <v>6.0000000000000001E-3</v>
      </c>
    </row>
    <row r="7627" spans="1:12" x14ac:dyDescent="0.25">
      <c r="A7627" t="s">
        <v>723</v>
      </c>
      <c r="B7627">
        <v>2026</v>
      </c>
      <c r="C7627" t="s">
        <v>699</v>
      </c>
      <c r="D7627">
        <v>2.9899999999999999E-2</v>
      </c>
      <c r="E7627">
        <v>2.9899999999999999E-2</v>
      </c>
      <c r="F7627">
        <v>1.2699999999999999E-2</v>
      </c>
      <c r="G7627">
        <v>2.7300000000000001E-2</v>
      </c>
      <c r="H7627">
        <v>1.2699999999999999E-2</v>
      </c>
      <c r="I7627">
        <v>1.2699999999999999E-2</v>
      </c>
      <c r="J7627">
        <v>2.9899999999999999E-2</v>
      </c>
      <c r="K7627">
        <v>1.2699999999999999E-2</v>
      </c>
      <c r="L7627">
        <v>1.2699999999999999E-2</v>
      </c>
    </row>
    <row r="7628" spans="1:12" x14ac:dyDescent="0.25">
      <c r="A7628" t="s">
        <v>723</v>
      </c>
      <c r="B7628">
        <v>2026</v>
      </c>
      <c r="C7628" t="s">
        <v>698</v>
      </c>
      <c r="D7628">
        <v>0.17169999999999999</v>
      </c>
      <c r="E7628">
        <v>0.17169999999999999</v>
      </c>
      <c r="F7628">
        <v>0.13159999999999999</v>
      </c>
      <c r="G7628">
        <v>0.13350000000000001</v>
      </c>
      <c r="H7628">
        <v>0.13159999999999999</v>
      </c>
      <c r="I7628">
        <v>0.1016</v>
      </c>
      <c r="J7628">
        <v>0.17169999999999999</v>
      </c>
      <c r="K7628">
        <v>0.13159999999999999</v>
      </c>
      <c r="L7628">
        <v>0.1016</v>
      </c>
    </row>
    <row r="7629" spans="1:12" x14ac:dyDescent="0.25">
      <c r="A7629" t="s">
        <v>723</v>
      </c>
      <c r="B7629">
        <v>2026</v>
      </c>
      <c r="C7629" t="s">
        <v>702</v>
      </c>
      <c r="D7629">
        <v>5.2600000000000001E-2</v>
      </c>
      <c r="E7629">
        <v>5.2600000000000001E-2</v>
      </c>
      <c r="F7629">
        <v>1.9900000000000001E-2</v>
      </c>
      <c r="G7629">
        <v>3.1600000000000003E-2</v>
      </c>
      <c r="H7629">
        <v>1.9900000000000001E-2</v>
      </c>
      <c r="I7629">
        <v>1.43E-2</v>
      </c>
      <c r="J7629">
        <v>5.2600000000000001E-2</v>
      </c>
      <c r="K7629">
        <v>1.9900000000000001E-2</v>
      </c>
      <c r="L7629">
        <v>1.43E-2</v>
      </c>
    </row>
    <row r="7630" spans="1:12" x14ac:dyDescent="0.25">
      <c r="A7630" t="s">
        <v>723</v>
      </c>
      <c r="B7630">
        <v>2026</v>
      </c>
      <c r="C7630" t="s">
        <v>700</v>
      </c>
      <c r="D7630">
        <v>0.3458</v>
      </c>
      <c r="E7630">
        <v>0.27889999999999998</v>
      </c>
      <c r="F7630">
        <v>0.27310000000000001</v>
      </c>
      <c r="G7630">
        <v>0.26500000000000001</v>
      </c>
      <c r="H7630">
        <v>0.2331</v>
      </c>
      <c r="I7630">
        <v>0.21540000000000001</v>
      </c>
      <c r="J7630">
        <v>0.25940000000000002</v>
      </c>
      <c r="K7630">
        <v>0.18459999999999999</v>
      </c>
      <c r="L7630">
        <v>0.14649999999999999</v>
      </c>
    </row>
    <row r="7631" spans="1:12" x14ac:dyDescent="0.25">
      <c r="A7631" t="s">
        <v>723</v>
      </c>
      <c r="B7631">
        <v>2026</v>
      </c>
      <c r="C7631" t="s">
        <v>701</v>
      </c>
      <c r="D7631">
        <v>0.42059999999999997</v>
      </c>
      <c r="E7631">
        <v>0.42059999999999997</v>
      </c>
      <c r="F7631">
        <v>0.41860000000000003</v>
      </c>
      <c r="G7631">
        <v>0.3412</v>
      </c>
      <c r="H7631">
        <v>0.41860000000000003</v>
      </c>
      <c r="I7631">
        <v>0.34</v>
      </c>
      <c r="J7631">
        <v>0.37519999999999998</v>
      </c>
      <c r="K7631">
        <v>0.37519999999999998</v>
      </c>
      <c r="L7631">
        <v>0.30520000000000003</v>
      </c>
    </row>
    <row r="7632" spans="1:12" x14ac:dyDescent="0.25">
      <c r="A7632" t="s">
        <v>724</v>
      </c>
      <c r="B7632">
        <v>2026</v>
      </c>
      <c r="C7632" t="s">
        <v>701</v>
      </c>
      <c r="D7632">
        <v>2.0851999999999999</v>
      </c>
      <c r="E7632">
        <v>2.0851999999999999</v>
      </c>
      <c r="F7632">
        <v>2.0758000000000001</v>
      </c>
      <c r="G7632">
        <v>1.6627000000000001</v>
      </c>
      <c r="H7632">
        <v>2.0758000000000001</v>
      </c>
      <c r="I7632">
        <v>1.6568000000000001</v>
      </c>
      <c r="J7632">
        <v>1.8467</v>
      </c>
      <c r="K7632">
        <v>1.8467</v>
      </c>
      <c r="L7632">
        <v>1.4750000000000001</v>
      </c>
    </row>
    <row r="7633" spans="1:12" x14ac:dyDescent="0.25">
      <c r="A7633" t="s">
        <v>724</v>
      </c>
      <c r="B7633">
        <v>2026</v>
      </c>
      <c r="C7633" t="s">
        <v>698</v>
      </c>
      <c r="D7633">
        <v>0.73399999999999999</v>
      </c>
      <c r="E7633">
        <v>0.73399999999999999</v>
      </c>
      <c r="F7633">
        <v>0.57450000000000001</v>
      </c>
      <c r="G7633">
        <v>0.56899999999999995</v>
      </c>
      <c r="H7633">
        <v>0.57450000000000001</v>
      </c>
      <c r="I7633">
        <v>0.44219999999999998</v>
      </c>
      <c r="J7633">
        <v>0.73399999999999999</v>
      </c>
      <c r="K7633">
        <v>0.57450000000000001</v>
      </c>
      <c r="L7633">
        <v>0.44219999999999998</v>
      </c>
    </row>
    <row r="7634" spans="1:12" x14ac:dyDescent="0.25">
      <c r="A7634" t="s">
        <v>724</v>
      </c>
      <c r="B7634">
        <v>2026</v>
      </c>
      <c r="C7634" t="s">
        <v>700</v>
      </c>
      <c r="D7634">
        <v>1.6661999999999999</v>
      </c>
      <c r="E7634">
        <v>1.3438000000000001</v>
      </c>
      <c r="F7634">
        <v>1.3158000000000001</v>
      </c>
      <c r="G7634">
        <v>1.2766999999999999</v>
      </c>
      <c r="H7634">
        <v>1.1229</v>
      </c>
      <c r="I7634">
        <v>1.0381</v>
      </c>
      <c r="J7634">
        <v>1.2499</v>
      </c>
      <c r="K7634">
        <v>0.88970000000000005</v>
      </c>
      <c r="L7634">
        <v>0.70569999999999999</v>
      </c>
    </row>
    <row r="7635" spans="1:12" x14ac:dyDescent="0.25">
      <c r="A7635" t="s">
        <v>724</v>
      </c>
      <c r="B7635">
        <v>2026</v>
      </c>
      <c r="C7635" t="s">
        <v>699</v>
      </c>
      <c r="D7635">
        <v>0.14419999999999999</v>
      </c>
      <c r="E7635">
        <v>0.14419999999999999</v>
      </c>
      <c r="F7635">
        <v>6.0999999999999999E-2</v>
      </c>
      <c r="G7635">
        <v>0.13150000000000001</v>
      </c>
      <c r="H7635">
        <v>6.0999999999999999E-2</v>
      </c>
      <c r="I7635">
        <v>6.0999999999999999E-2</v>
      </c>
      <c r="J7635">
        <v>0.14419999999999999</v>
      </c>
      <c r="K7635">
        <v>6.0999999999999999E-2</v>
      </c>
      <c r="L7635">
        <v>6.0999999999999999E-2</v>
      </c>
    </row>
    <row r="7636" spans="1:12" x14ac:dyDescent="0.25">
      <c r="A7636" t="s">
        <v>724</v>
      </c>
      <c r="B7636">
        <v>2026</v>
      </c>
      <c r="C7636" t="s">
        <v>697</v>
      </c>
      <c r="D7636">
        <v>4.9313000000000002</v>
      </c>
      <c r="E7636">
        <v>4.6089000000000002</v>
      </c>
      <c r="F7636">
        <v>4.1711</v>
      </c>
      <c r="G7636">
        <v>3.8210000000000002</v>
      </c>
      <c r="H7636">
        <v>3.9782000000000002</v>
      </c>
      <c r="I7636">
        <v>3.2957999999999998</v>
      </c>
      <c r="J7636">
        <v>4.2765000000000004</v>
      </c>
      <c r="K7636">
        <v>3.5158</v>
      </c>
      <c r="L7636">
        <v>2.7816000000000001</v>
      </c>
    </row>
    <row r="7637" spans="1:12" x14ac:dyDescent="0.25">
      <c r="A7637" t="s">
        <v>724</v>
      </c>
      <c r="B7637">
        <v>2026</v>
      </c>
      <c r="C7637" t="s">
        <v>702</v>
      </c>
      <c r="D7637">
        <v>0.2535</v>
      </c>
      <c r="E7637">
        <v>0.2535</v>
      </c>
      <c r="F7637">
        <v>9.5699999999999993E-2</v>
      </c>
      <c r="G7637">
        <v>0.15210000000000001</v>
      </c>
      <c r="H7637">
        <v>9.5699999999999993E-2</v>
      </c>
      <c r="I7637">
        <v>6.8699999999999997E-2</v>
      </c>
      <c r="J7637">
        <v>0.2535</v>
      </c>
      <c r="K7637">
        <v>9.5699999999999993E-2</v>
      </c>
      <c r="L7637">
        <v>6.8699999999999997E-2</v>
      </c>
    </row>
    <row r="7638" spans="1:12" x14ac:dyDescent="0.25">
      <c r="A7638" t="s">
        <v>724</v>
      </c>
      <c r="B7638">
        <v>2026</v>
      </c>
      <c r="C7638" t="s">
        <v>703</v>
      </c>
      <c r="D7638">
        <v>4.8300000000000003E-2</v>
      </c>
      <c r="E7638">
        <v>4.8300000000000003E-2</v>
      </c>
      <c r="F7638">
        <v>4.8300000000000003E-2</v>
      </c>
      <c r="G7638">
        <v>2.9000000000000001E-2</v>
      </c>
      <c r="H7638">
        <v>4.8300000000000003E-2</v>
      </c>
      <c r="I7638">
        <v>2.9000000000000001E-2</v>
      </c>
      <c r="J7638">
        <v>4.8300000000000003E-2</v>
      </c>
      <c r="K7638">
        <v>4.8300000000000003E-2</v>
      </c>
      <c r="L7638">
        <v>2.9000000000000001E-2</v>
      </c>
    </row>
    <row r="7639" spans="1:12" x14ac:dyDescent="0.25">
      <c r="A7639" t="s">
        <v>725</v>
      </c>
      <c r="B7639">
        <v>2026</v>
      </c>
      <c r="C7639" t="s">
        <v>697</v>
      </c>
      <c r="D7639">
        <v>4.7062999999999997</v>
      </c>
      <c r="E7639">
        <v>4.3773</v>
      </c>
      <c r="F7639">
        <v>3.9397000000000002</v>
      </c>
      <c r="G7639">
        <v>3.6604999999999999</v>
      </c>
      <c r="H7639">
        <v>3.7429999999999999</v>
      </c>
      <c r="I7639">
        <v>3.1318999999999999</v>
      </c>
      <c r="J7639">
        <v>4.0803000000000003</v>
      </c>
      <c r="K7639">
        <v>3.3132999999999999</v>
      </c>
      <c r="L7639">
        <v>2.6396999999999999</v>
      </c>
    </row>
    <row r="7640" spans="1:12" x14ac:dyDescent="0.25">
      <c r="A7640" t="s">
        <v>725</v>
      </c>
      <c r="B7640">
        <v>2026</v>
      </c>
      <c r="C7640" t="s">
        <v>699</v>
      </c>
      <c r="D7640">
        <v>0.14710000000000001</v>
      </c>
      <c r="E7640">
        <v>0.14710000000000001</v>
      </c>
      <c r="F7640">
        <v>6.2300000000000001E-2</v>
      </c>
      <c r="G7640">
        <v>0.13420000000000001</v>
      </c>
      <c r="H7640">
        <v>6.2300000000000001E-2</v>
      </c>
      <c r="I7640">
        <v>6.2300000000000001E-2</v>
      </c>
      <c r="J7640">
        <v>0.14710000000000001</v>
      </c>
      <c r="K7640">
        <v>6.2300000000000001E-2</v>
      </c>
      <c r="L7640">
        <v>6.2300000000000001E-2</v>
      </c>
    </row>
    <row r="7641" spans="1:12" x14ac:dyDescent="0.25">
      <c r="A7641" t="s">
        <v>725</v>
      </c>
      <c r="B7641">
        <v>2026</v>
      </c>
      <c r="C7641" t="s">
        <v>700</v>
      </c>
      <c r="D7641">
        <v>1.7003999999999999</v>
      </c>
      <c r="E7641">
        <v>1.3713</v>
      </c>
      <c r="F7641">
        <v>1.3427</v>
      </c>
      <c r="G7641">
        <v>1.3028999999999999</v>
      </c>
      <c r="H7641">
        <v>1.1459999999999999</v>
      </c>
      <c r="I7641">
        <v>1.0593999999999999</v>
      </c>
      <c r="J7641">
        <v>1.2755000000000001</v>
      </c>
      <c r="K7641">
        <v>0.90790000000000004</v>
      </c>
      <c r="L7641">
        <v>0.72009999999999996</v>
      </c>
    </row>
    <row r="7642" spans="1:12" x14ac:dyDescent="0.25">
      <c r="A7642" t="s">
        <v>725</v>
      </c>
      <c r="B7642">
        <v>2026</v>
      </c>
      <c r="C7642" t="s">
        <v>703</v>
      </c>
      <c r="D7642">
        <v>4.9299999999999997E-2</v>
      </c>
      <c r="E7642">
        <v>4.9299999999999997E-2</v>
      </c>
      <c r="F7642">
        <v>4.9299999999999997E-2</v>
      </c>
      <c r="G7642">
        <v>2.9600000000000001E-2</v>
      </c>
      <c r="H7642">
        <v>4.9299999999999997E-2</v>
      </c>
      <c r="I7642">
        <v>2.9600000000000001E-2</v>
      </c>
      <c r="J7642">
        <v>4.9299999999999997E-2</v>
      </c>
      <c r="K7642">
        <v>4.9299999999999997E-2</v>
      </c>
      <c r="L7642">
        <v>2.9600000000000001E-2</v>
      </c>
    </row>
    <row r="7643" spans="1:12" x14ac:dyDescent="0.25">
      <c r="A7643" t="s">
        <v>725</v>
      </c>
      <c r="B7643">
        <v>2026</v>
      </c>
      <c r="C7643" t="s">
        <v>698</v>
      </c>
      <c r="D7643">
        <v>0.72340000000000004</v>
      </c>
      <c r="E7643">
        <v>0.72340000000000004</v>
      </c>
      <c r="F7643">
        <v>0.56989999999999996</v>
      </c>
      <c r="G7643">
        <v>0.56030000000000002</v>
      </c>
      <c r="H7643">
        <v>0.56989999999999996</v>
      </c>
      <c r="I7643">
        <v>0.43830000000000002</v>
      </c>
      <c r="J7643">
        <v>0.72340000000000004</v>
      </c>
      <c r="K7643">
        <v>0.56989999999999996</v>
      </c>
      <c r="L7643">
        <v>0.43830000000000002</v>
      </c>
    </row>
    <row r="7644" spans="1:12" x14ac:dyDescent="0.25">
      <c r="A7644" t="s">
        <v>725</v>
      </c>
      <c r="B7644">
        <v>2026</v>
      </c>
      <c r="C7644" t="s">
        <v>702</v>
      </c>
      <c r="D7644">
        <v>0.25869999999999999</v>
      </c>
      <c r="E7644">
        <v>0.25869999999999999</v>
      </c>
      <c r="F7644">
        <v>9.7699999999999995E-2</v>
      </c>
      <c r="G7644">
        <v>0.1552</v>
      </c>
      <c r="H7644">
        <v>9.7699999999999995E-2</v>
      </c>
      <c r="I7644">
        <v>7.0099999999999996E-2</v>
      </c>
      <c r="J7644">
        <v>0.25869999999999999</v>
      </c>
      <c r="K7644">
        <v>9.7699999999999995E-2</v>
      </c>
      <c r="L7644">
        <v>7.0099999999999996E-2</v>
      </c>
    </row>
    <row r="7645" spans="1:12" x14ac:dyDescent="0.25">
      <c r="A7645" t="s">
        <v>725</v>
      </c>
      <c r="B7645">
        <v>2026</v>
      </c>
      <c r="C7645" t="s">
        <v>701</v>
      </c>
      <c r="D7645">
        <v>1.8274999999999999</v>
      </c>
      <c r="E7645">
        <v>1.8274999999999999</v>
      </c>
      <c r="F7645">
        <v>1.8179000000000001</v>
      </c>
      <c r="G7645">
        <v>1.4783999999999999</v>
      </c>
      <c r="H7645">
        <v>1.8179000000000001</v>
      </c>
      <c r="I7645">
        <v>1.4722999999999999</v>
      </c>
      <c r="J7645">
        <v>1.6263000000000001</v>
      </c>
      <c r="K7645">
        <v>1.6263000000000001</v>
      </c>
      <c r="L7645">
        <v>1.3193999999999999</v>
      </c>
    </row>
    <row r="7646" spans="1:12" x14ac:dyDescent="0.25">
      <c r="A7646" t="s">
        <v>726</v>
      </c>
      <c r="B7646">
        <v>2026</v>
      </c>
      <c r="C7646" t="s">
        <v>697</v>
      </c>
      <c r="D7646">
        <v>8.0035000000000007</v>
      </c>
      <c r="E7646">
        <v>7.4966999999999997</v>
      </c>
      <c r="F7646">
        <v>6.7809999999999997</v>
      </c>
      <c r="G7646">
        <v>6.2004999999999999</v>
      </c>
      <c r="H7646">
        <v>6.4779</v>
      </c>
      <c r="I7646">
        <v>5.3531000000000004</v>
      </c>
      <c r="J7646">
        <v>6.9512</v>
      </c>
      <c r="K7646">
        <v>5.7279999999999998</v>
      </c>
      <c r="L7646">
        <v>4.5267999999999997</v>
      </c>
    </row>
    <row r="7647" spans="1:12" x14ac:dyDescent="0.25">
      <c r="A7647" t="s">
        <v>726</v>
      </c>
      <c r="B7647">
        <v>2026</v>
      </c>
      <c r="C7647" t="s">
        <v>700</v>
      </c>
      <c r="D7647">
        <v>2.6191</v>
      </c>
      <c r="E7647">
        <v>2.1122999999999998</v>
      </c>
      <c r="F7647">
        <v>2.0682</v>
      </c>
      <c r="G7647">
        <v>2.0068000000000001</v>
      </c>
      <c r="H7647">
        <v>1.7650999999999999</v>
      </c>
      <c r="I7647">
        <v>1.6316999999999999</v>
      </c>
      <c r="J7647">
        <v>1.9646999999999999</v>
      </c>
      <c r="K7647">
        <v>1.3985000000000001</v>
      </c>
      <c r="L7647">
        <v>1.1092</v>
      </c>
    </row>
    <row r="7648" spans="1:12" x14ac:dyDescent="0.25">
      <c r="A7648" t="s">
        <v>726</v>
      </c>
      <c r="B7648">
        <v>2026</v>
      </c>
      <c r="C7648" t="s">
        <v>701</v>
      </c>
      <c r="D7648">
        <v>3.4538000000000002</v>
      </c>
      <c r="E7648">
        <v>3.4538000000000002</v>
      </c>
      <c r="F7648">
        <v>3.4392</v>
      </c>
      <c r="G7648">
        <v>2.7477</v>
      </c>
      <c r="H7648">
        <v>3.4392</v>
      </c>
      <c r="I7648">
        <v>2.7383999999999999</v>
      </c>
      <c r="J7648">
        <v>3.0558999999999998</v>
      </c>
      <c r="K7648">
        <v>3.0558999999999998</v>
      </c>
      <c r="L7648">
        <v>2.4346000000000001</v>
      </c>
    </row>
    <row r="7649" spans="1:12" x14ac:dyDescent="0.25">
      <c r="A7649" t="s">
        <v>726</v>
      </c>
      <c r="B7649">
        <v>2026</v>
      </c>
      <c r="C7649" t="s">
        <v>698</v>
      </c>
      <c r="D7649">
        <v>1.2296</v>
      </c>
      <c r="E7649">
        <v>1.2296</v>
      </c>
      <c r="F7649">
        <v>0.95140000000000002</v>
      </c>
      <c r="G7649">
        <v>0.95479999999999998</v>
      </c>
      <c r="H7649">
        <v>0.95140000000000002</v>
      </c>
      <c r="I7649">
        <v>0.73360000000000003</v>
      </c>
      <c r="J7649">
        <v>1.2296</v>
      </c>
      <c r="K7649">
        <v>0.95140000000000002</v>
      </c>
      <c r="L7649">
        <v>0.73360000000000003</v>
      </c>
    </row>
    <row r="7650" spans="1:12" x14ac:dyDescent="0.25">
      <c r="A7650" t="s">
        <v>726</v>
      </c>
      <c r="B7650">
        <v>2026</v>
      </c>
      <c r="C7650" t="s">
        <v>703</v>
      </c>
      <c r="D7650">
        <v>7.5899999999999995E-2</v>
      </c>
      <c r="E7650">
        <v>7.5899999999999995E-2</v>
      </c>
      <c r="F7650">
        <v>7.5899999999999995E-2</v>
      </c>
      <c r="G7650">
        <v>4.5499999999999999E-2</v>
      </c>
      <c r="H7650">
        <v>7.5899999999999995E-2</v>
      </c>
      <c r="I7650">
        <v>4.5499999999999999E-2</v>
      </c>
      <c r="J7650">
        <v>7.5899999999999995E-2</v>
      </c>
      <c r="K7650">
        <v>7.5899999999999995E-2</v>
      </c>
      <c r="L7650">
        <v>4.5499999999999999E-2</v>
      </c>
    </row>
    <row r="7651" spans="1:12" x14ac:dyDescent="0.25">
      <c r="A7651" t="s">
        <v>726</v>
      </c>
      <c r="B7651">
        <v>2026</v>
      </c>
      <c r="C7651" t="s">
        <v>702</v>
      </c>
      <c r="D7651">
        <v>0.39850000000000002</v>
      </c>
      <c r="E7651">
        <v>0.39850000000000002</v>
      </c>
      <c r="F7651">
        <v>0.15049999999999999</v>
      </c>
      <c r="G7651">
        <v>0.23910000000000001</v>
      </c>
      <c r="H7651">
        <v>0.15049999999999999</v>
      </c>
      <c r="I7651">
        <v>0.1079</v>
      </c>
      <c r="J7651">
        <v>0.39850000000000002</v>
      </c>
      <c r="K7651">
        <v>0.15049999999999999</v>
      </c>
      <c r="L7651">
        <v>0.1079</v>
      </c>
    </row>
    <row r="7652" spans="1:12" x14ac:dyDescent="0.25">
      <c r="A7652" t="s">
        <v>726</v>
      </c>
      <c r="B7652">
        <v>2026</v>
      </c>
      <c r="C7652" t="s">
        <v>699</v>
      </c>
      <c r="D7652">
        <v>0.2266</v>
      </c>
      <c r="E7652">
        <v>0.2266</v>
      </c>
      <c r="F7652">
        <v>9.5899999999999999E-2</v>
      </c>
      <c r="G7652">
        <v>0.20669999999999999</v>
      </c>
      <c r="H7652">
        <v>9.5899999999999999E-2</v>
      </c>
      <c r="I7652">
        <v>9.5899999999999999E-2</v>
      </c>
      <c r="J7652">
        <v>0.2266</v>
      </c>
      <c r="K7652">
        <v>9.5899999999999999E-2</v>
      </c>
      <c r="L7652">
        <v>9.5899999999999999E-2</v>
      </c>
    </row>
    <row r="7653" spans="1:12" x14ac:dyDescent="0.25">
      <c r="A7653" t="s">
        <v>727</v>
      </c>
      <c r="B7653">
        <v>2026</v>
      </c>
      <c r="C7653" t="s">
        <v>702</v>
      </c>
      <c r="D7653">
        <v>0.2288</v>
      </c>
      <c r="E7653">
        <v>0.2288</v>
      </c>
      <c r="F7653">
        <v>8.6400000000000005E-2</v>
      </c>
      <c r="G7653">
        <v>0.13730000000000001</v>
      </c>
      <c r="H7653">
        <v>8.6400000000000005E-2</v>
      </c>
      <c r="I7653">
        <v>6.2E-2</v>
      </c>
      <c r="J7653">
        <v>0.2288</v>
      </c>
      <c r="K7653">
        <v>8.6400000000000005E-2</v>
      </c>
      <c r="L7653">
        <v>6.2E-2</v>
      </c>
    </row>
    <row r="7654" spans="1:12" x14ac:dyDescent="0.25">
      <c r="A7654" t="s">
        <v>727</v>
      </c>
      <c r="B7654">
        <v>2026</v>
      </c>
      <c r="C7654" t="s">
        <v>697</v>
      </c>
      <c r="D7654">
        <v>4.5726000000000004</v>
      </c>
      <c r="E7654">
        <v>4.2816999999999998</v>
      </c>
      <c r="F7654">
        <v>3.8696000000000002</v>
      </c>
      <c r="G7654">
        <v>3.5419</v>
      </c>
      <c r="H7654">
        <v>3.6956000000000002</v>
      </c>
      <c r="I7654">
        <v>3.0545</v>
      </c>
      <c r="J7654">
        <v>3.9712000000000001</v>
      </c>
      <c r="K7654">
        <v>3.2677999999999998</v>
      </c>
      <c r="L7654">
        <v>2.5823</v>
      </c>
    </row>
    <row r="7655" spans="1:12" x14ac:dyDescent="0.25">
      <c r="A7655" t="s">
        <v>727</v>
      </c>
      <c r="B7655">
        <v>2026</v>
      </c>
      <c r="C7655" t="s">
        <v>698</v>
      </c>
      <c r="D7655">
        <v>0.70920000000000005</v>
      </c>
      <c r="E7655">
        <v>0.70920000000000005</v>
      </c>
      <c r="F7655">
        <v>0.54830000000000001</v>
      </c>
      <c r="G7655">
        <v>0.55079999999999996</v>
      </c>
      <c r="H7655">
        <v>0.54830000000000001</v>
      </c>
      <c r="I7655">
        <v>0.42280000000000001</v>
      </c>
      <c r="J7655">
        <v>0.70920000000000005</v>
      </c>
      <c r="K7655">
        <v>0.54830000000000001</v>
      </c>
      <c r="L7655">
        <v>0.42280000000000001</v>
      </c>
    </row>
    <row r="7656" spans="1:12" x14ac:dyDescent="0.25">
      <c r="A7656" t="s">
        <v>727</v>
      </c>
      <c r="B7656">
        <v>2026</v>
      </c>
      <c r="C7656" t="s">
        <v>701</v>
      </c>
      <c r="D7656">
        <v>1.9576</v>
      </c>
      <c r="E7656">
        <v>1.9576</v>
      </c>
      <c r="F7656">
        <v>1.9491000000000001</v>
      </c>
      <c r="G7656">
        <v>1.5571999999999999</v>
      </c>
      <c r="H7656">
        <v>1.9491000000000001</v>
      </c>
      <c r="I7656">
        <v>1.5518000000000001</v>
      </c>
      <c r="J7656">
        <v>1.7318</v>
      </c>
      <c r="K7656">
        <v>1.7318</v>
      </c>
      <c r="L7656">
        <v>1.3795999999999999</v>
      </c>
    </row>
    <row r="7657" spans="1:12" x14ac:dyDescent="0.25">
      <c r="A7657" t="s">
        <v>727</v>
      </c>
      <c r="B7657">
        <v>2026</v>
      </c>
      <c r="C7657" t="s">
        <v>703</v>
      </c>
      <c r="D7657">
        <v>4.36E-2</v>
      </c>
      <c r="E7657">
        <v>4.36E-2</v>
      </c>
      <c r="F7657">
        <v>4.36E-2</v>
      </c>
      <c r="G7657">
        <v>2.6100000000000002E-2</v>
      </c>
      <c r="H7657">
        <v>4.36E-2</v>
      </c>
      <c r="I7657">
        <v>2.6100000000000002E-2</v>
      </c>
      <c r="J7657">
        <v>4.36E-2</v>
      </c>
      <c r="K7657">
        <v>4.36E-2</v>
      </c>
      <c r="L7657">
        <v>2.6100000000000002E-2</v>
      </c>
    </row>
    <row r="7658" spans="1:12" x14ac:dyDescent="0.25">
      <c r="A7658" t="s">
        <v>727</v>
      </c>
      <c r="B7658">
        <v>2026</v>
      </c>
      <c r="C7658" t="s">
        <v>699</v>
      </c>
      <c r="D7658">
        <v>0.13009999999999999</v>
      </c>
      <c r="E7658">
        <v>0.13009999999999999</v>
      </c>
      <c r="F7658">
        <v>5.5E-2</v>
      </c>
      <c r="G7658">
        <v>0.1186</v>
      </c>
      <c r="H7658">
        <v>5.5E-2</v>
      </c>
      <c r="I7658">
        <v>5.5E-2</v>
      </c>
      <c r="J7658">
        <v>0.13009999999999999</v>
      </c>
      <c r="K7658">
        <v>5.5E-2</v>
      </c>
      <c r="L7658">
        <v>5.5E-2</v>
      </c>
    </row>
    <row r="7659" spans="1:12" x14ac:dyDescent="0.25">
      <c r="A7659" t="s">
        <v>727</v>
      </c>
      <c r="B7659">
        <v>2026</v>
      </c>
      <c r="C7659" t="s">
        <v>700</v>
      </c>
      <c r="D7659">
        <v>1.5034000000000001</v>
      </c>
      <c r="E7659">
        <v>1.2124999999999999</v>
      </c>
      <c r="F7659">
        <v>1.1872</v>
      </c>
      <c r="G7659">
        <v>1.1519999999999999</v>
      </c>
      <c r="H7659">
        <v>1.0132000000000001</v>
      </c>
      <c r="I7659">
        <v>0.93669999999999998</v>
      </c>
      <c r="J7659">
        <v>1.1277999999999999</v>
      </c>
      <c r="K7659">
        <v>0.80279999999999996</v>
      </c>
      <c r="L7659">
        <v>0.63670000000000004</v>
      </c>
    </row>
    <row r="7660" spans="1:12" x14ac:dyDescent="0.25">
      <c r="A7660" t="s">
        <v>728</v>
      </c>
      <c r="B7660">
        <v>2026</v>
      </c>
      <c r="C7660" t="s">
        <v>702</v>
      </c>
      <c r="D7660">
        <v>0.1144</v>
      </c>
      <c r="E7660">
        <v>0.1144</v>
      </c>
      <c r="F7660">
        <v>4.3200000000000002E-2</v>
      </c>
      <c r="G7660">
        <v>6.8599999999999994E-2</v>
      </c>
      <c r="H7660">
        <v>4.3200000000000002E-2</v>
      </c>
      <c r="I7660">
        <v>3.1E-2</v>
      </c>
      <c r="J7660">
        <v>0.1144</v>
      </c>
      <c r="K7660">
        <v>4.3200000000000002E-2</v>
      </c>
      <c r="L7660">
        <v>3.1E-2</v>
      </c>
    </row>
    <row r="7661" spans="1:12" x14ac:dyDescent="0.25">
      <c r="A7661" t="s">
        <v>728</v>
      </c>
      <c r="B7661">
        <v>2026</v>
      </c>
      <c r="C7661" t="s">
        <v>697</v>
      </c>
      <c r="D7661">
        <v>2.4013</v>
      </c>
      <c r="E7661">
        <v>2.2557999999999998</v>
      </c>
      <c r="F7661">
        <v>2.0202</v>
      </c>
      <c r="G7661">
        <v>1.8648</v>
      </c>
      <c r="H7661">
        <v>1.9332</v>
      </c>
      <c r="I7661">
        <v>1.5975999999999999</v>
      </c>
      <c r="J7661">
        <v>2.0983999999999998</v>
      </c>
      <c r="K7661">
        <v>1.7172000000000001</v>
      </c>
      <c r="L7661">
        <v>1.3596999999999999</v>
      </c>
    </row>
    <row r="7662" spans="1:12" x14ac:dyDescent="0.25">
      <c r="A7662" t="s">
        <v>728</v>
      </c>
      <c r="B7662">
        <v>2026</v>
      </c>
      <c r="C7662" t="s">
        <v>698</v>
      </c>
      <c r="D7662">
        <v>0.43630000000000002</v>
      </c>
      <c r="E7662">
        <v>0.43630000000000002</v>
      </c>
      <c r="F7662">
        <v>0.32629999999999998</v>
      </c>
      <c r="G7662">
        <v>0.34029999999999999</v>
      </c>
      <c r="H7662">
        <v>0.32629999999999998</v>
      </c>
      <c r="I7662">
        <v>0.25290000000000001</v>
      </c>
      <c r="J7662">
        <v>0.43630000000000002</v>
      </c>
      <c r="K7662">
        <v>0.32629999999999998</v>
      </c>
      <c r="L7662">
        <v>0.25290000000000001</v>
      </c>
    </row>
    <row r="7663" spans="1:12" x14ac:dyDescent="0.25">
      <c r="A7663" t="s">
        <v>728</v>
      </c>
      <c r="B7663">
        <v>2026</v>
      </c>
      <c r="C7663" t="s">
        <v>699</v>
      </c>
      <c r="D7663">
        <v>6.5000000000000002E-2</v>
      </c>
      <c r="E7663">
        <v>6.5000000000000002E-2</v>
      </c>
      <c r="F7663">
        <v>2.75E-2</v>
      </c>
      <c r="G7663">
        <v>5.9299999999999999E-2</v>
      </c>
      <c r="H7663">
        <v>2.75E-2</v>
      </c>
      <c r="I7663">
        <v>2.75E-2</v>
      </c>
      <c r="J7663">
        <v>6.5000000000000002E-2</v>
      </c>
      <c r="K7663">
        <v>2.75E-2</v>
      </c>
      <c r="L7663">
        <v>2.75E-2</v>
      </c>
    </row>
    <row r="7664" spans="1:12" x14ac:dyDescent="0.25">
      <c r="A7664" t="s">
        <v>728</v>
      </c>
      <c r="B7664">
        <v>2026</v>
      </c>
      <c r="C7664" t="s">
        <v>703</v>
      </c>
      <c r="D7664">
        <v>2.18E-2</v>
      </c>
      <c r="E7664">
        <v>2.18E-2</v>
      </c>
      <c r="F7664">
        <v>2.18E-2</v>
      </c>
      <c r="G7664">
        <v>1.3100000000000001E-2</v>
      </c>
      <c r="H7664">
        <v>2.18E-2</v>
      </c>
      <c r="I7664">
        <v>1.3100000000000001E-2</v>
      </c>
      <c r="J7664">
        <v>2.18E-2</v>
      </c>
      <c r="K7664">
        <v>2.18E-2</v>
      </c>
      <c r="L7664">
        <v>1.3100000000000001E-2</v>
      </c>
    </row>
    <row r="7665" spans="1:12" x14ac:dyDescent="0.25">
      <c r="A7665" t="s">
        <v>728</v>
      </c>
      <c r="B7665">
        <v>2026</v>
      </c>
      <c r="C7665" t="s">
        <v>701</v>
      </c>
      <c r="D7665">
        <v>1.0121</v>
      </c>
      <c r="E7665">
        <v>1.0121</v>
      </c>
      <c r="F7665">
        <v>1.0079</v>
      </c>
      <c r="G7665">
        <v>0.8075</v>
      </c>
      <c r="H7665">
        <v>1.0079</v>
      </c>
      <c r="I7665">
        <v>0.80489999999999995</v>
      </c>
      <c r="J7665">
        <v>0.89710000000000001</v>
      </c>
      <c r="K7665">
        <v>0.89710000000000001</v>
      </c>
      <c r="L7665">
        <v>0.71689999999999998</v>
      </c>
    </row>
    <row r="7666" spans="1:12" x14ac:dyDescent="0.25">
      <c r="A7666" t="s">
        <v>728</v>
      </c>
      <c r="B7666">
        <v>2026</v>
      </c>
      <c r="C7666" t="s">
        <v>700</v>
      </c>
      <c r="D7666">
        <v>0.75170000000000003</v>
      </c>
      <c r="E7666">
        <v>0.60619999999999996</v>
      </c>
      <c r="F7666">
        <v>0.59360000000000002</v>
      </c>
      <c r="G7666">
        <v>0.57599999999999996</v>
      </c>
      <c r="H7666">
        <v>0.50660000000000005</v>
      </c>
      <c r="I7666">
        <v>0.46829999999999999</v>
      </c>
      <c r="J7666">
        <v>0.56389999999999996</v>
      </c>
      <c r="K7666">
        <v>0.40139999999999998</v>
      </c>
      <c r="L7666">
        <v>0.31840000000000002</v>
      </c>
    </row>
    <row r="7667" spans="1:12" x14ac:dyDescent="0.25">
      <c r="A7667" t="s">
        <v>729</v>
      </c>
      <c r="B7667">
        <v>2026</v>
      </c>
      <c r="C7667" t="s">
        <v>698</v>
      </c>
      <c r="D7667">
        <v>0.75470000000000004</v>
      </c>
      <c r="E7667">
        <v>0.75470000000000004</v>
      </c>
      <c r="F7667">
        <v>0.58030000000000004</v>
      </c>
      <c r="G7667">
        <v>0.58650000000000002</v>
      </c>
      <c r="H7667">
        <v>0.58030000000000004</v>
      </c>
      <c r="I7667">
        <v>0.44790000000000002</v>
      </c>
      <c r="J7667">
        <v>0.75470000000000004</v>
      </c>
      <c r="K7667">
        <v>0.58030000000000004</v>
      </c>
      <c r="L7667">
        <v>0.44790000000000002</v>
      </c>
    </row>
    <row r="7668" spans="1:12" x14ac:dyDescent="0.25">
      <c r="A7668" t="s">
        <v>729</v>
      </c>
      <c r="B7668">
        <v>2026</v>
      </c>
      <c r="C7668" t="s">
        <v>700</v>
      </c>
      <c r="D7668">
        <v>1.5498000000000001</v>
      </c>
      <c r="E7668">
        <v>1.2499</v>
      </c>
      <c r="F7668">
        <v>1.2238</v>
      </c>
      <c r="G7668">
        <v>1.1875</v>
      </c>
      <c r="H7668">
        <v>1.0445</v>
      </c>
      <c r="I7668">
        <v>0.96550000000000002</v>
      </c>
      <c r="J7668">
        <v>1.1625000000000001</v>
      </c>
      <c r="K7668">
        <v>0.82750000000000001</v>
      </c>
      <c r="L7668">
        <v>0.65639999999999998</v>
      </c>
    </row>
    <row r="7669" spans="1:12" x14ac:dyDescent="0.25">
      <c r="A7669" t="s">
        <v>729</v>
      </c>
      <c r="B7669">
        <v>2026</v>
      </c>
      <c r="C7669" t="s">
        <v>703</v>
      </c>
      <c r="D7669">
        <v>4.4900000000000002E-2</v>
      </c>
      <c r="E7669">
        <v>4.4900000000000002E-2</v>
      </c>
      <c r="F7669">
        <v>4.4900000000000002E-2</v>
      </c>
      <c r="G7669">
        <v>2.69E-2</v>
      </c>
      <c r="H7669">
        <v>4.4900000000000002E-2</v>
      </c>
      <c r="I7669">
        <v>2.69E-2</v>
      </c>
      <c r="J7669">
        <v>4.4900000000000002E-2</v>
      </c>
      <c r="K7669">
        <v>4.4900000000000002E-2</v>
      </c>
      <c r="L7669">
        <v>2.69E-2</v>
      </c>
    </row>
    <row r="7670" spans="1:12" x14ac:dyDescent="0.25">
      <c r="A7670" t="s">
        <v>729</v>
      </c>
      <c r="B7670">
        <v>2026</v>
      </c>
      <c r="C7670" t="s">
        <v>702</v>
      </c>
      <c r="D7670">
        <v>0.23580000000000001</v>
      </c>
      <c r="E7670">
        <v>0.23580000000000001</v>
      </c>
      <c r="F7670">
        <v>8.8999999999999996E-2</v>
      </c>
      <c r="G7670">
        <v>0.14149999999999999</v>
      </c>
      <c r="H7670">
        <v>8.8999999999999996E-2</v>
      </c>
      <c r="I7670">
        <v>6.3899999999999998E-2</v>
      </c>
      <c r="J7670">
        <v>0.23580000000000001</v>
      </c>
      <c r="K7670">
        <v>8.8999999999999996E-2</v>
      </c>
      <c r="L7670">
        <v>6.3899999999999998E-2</v>
      </c>
    </row>
    <row r="7671" spans="1:12" x14ac:dyDescent="0.25">
      <c r="A7671" t="s">
        <v>729</v>
      </c>
      <c r="B7671">
        <v>2026</v>
      </c>
      <c r="C7671" t="s">
        <v>697</v>
      </c>
      <c r="D7671">
        <v>4.8319000000000001</v>
      </c>
      <c r="E7671">
        <v>4.532</v>
      </c>
      <c r="F7671">
        <v>4.0987</v>
      </c>
      <c r="G7671">
        <v>3.7456999999999998</v>
      </c>
      <c r="H7671">
        <v>3.9192999999999998</v>
      </c>
      <c r="I7671">
        <v>3.2364000000000002</v>
      </c>
      <c r="J7671">
        <v>4.2018000000000004</v>
      </c>
      <c r="K7671">
        <v>3.4683000000000002</v>
      </c>
      <c r="L7671">
        <v>2.7416999999999998</v>
      </c>
    </row>
    <row r="7672" spans="1:12" x14ac:dyDescent="0.25">
      <c r="A7672" t="s">
        <v>729</v>
      </c>
      <c r="B7672">
        <v>2026</v>
      </c>
      <c r="C7672" t="s">
        <v>699</v>
      </c>
      <c r="D7672">
        <v>0.1341</v>
      </c>
      <c r="E7672">
        <v>0.1341</v>
      </c>
      <c r="F7672">
        <v>5.67E-2</v>
      </c>
      <c r="G7672">
        <v>0.12230000000000001</v>
      </c>
      <c r="H7672">
        <v>5.67E-2</v>
      </c>
      <c r="I7672">
        <v>5.67E-2</v>
      </c>
      <c r="J7672">
        <v>0.1341</v>
      </c>
      <c r="K7672">
        <v>5.67E-2</v>
      </c>
      <c r="L7672">
        <v>5.67E-2</v>
      </c>
    </row>
    <row r="7673" spans="1:12" x14ac:dyDescent="0.25">
      <c r="A7673" t="s">
        <v>729</v>
      </c>
      <c r="B7673">
        <v>2026</v>
      </c>
      <c r="C7673" t="s">
        <v>701</v>
      </c>
      <c r="D7673">
        <v>2.1126</v>
      </c>
      <c r="E7673">
        <v>2.1126</v>
      </c>
      <c r="F7673">
        <v>2.1038999999999999</v>
      </c>
      <c r="G7673">
        <v>1.681</v>
      </c>
      <c r="H7673">
        <v>2.1038999999999999</v>
      </c>
      <c r="I7673">
        <v>1.6755</v>
      </c>
      <c r="J7673">
        <v>1.8697999999999999</v>
      </c>
      <c r="K7673">
        <v>1.8697999999999999</v>
      </c>
      <c r="L7673">
        <v>1.4899</v>
      </c>
    </row>
    <row r="7674" spans="1:12" x14ac:dyDescent="0.25">
      <c r="A7674" t="s">
        <v>730</v>
      </c>
      <c r="B7674">
        <v>2026</v>
      </c>
      <c r="C7674" t="s">
        <v>700</v>
      </c>
      <c r="D7674">
        <v>0.25419999999999998</v>
      </c>
      <c r="E7674">
        <v>0.20499999999999999</v>
      </c>
      <c r="F7674">
        <v>0.20069999999999999</v>
      </c>
      <c r="G7674">
        <v>0.19470000000000001</v>
      </c>
      <c r="H7674">
        <v>0.17130000000000001</v>
      </c>
      <c r="I7674">
        <v>0.1583</v>
      </c>
      <c r="J7674">
        <v>0.19070000000000001</v>
      </c>
      <c r="K7674">
        <v>0.13569999999999999</v>
      </c>
      <c r="L7674">
        <v>0.1076</v>
      </c>
    </row>
    <row r="7675" spans="1:12" x14ac:dyDescent="0.25">
      <c r="A7675" t="s">
        <v>730</v>
      </c>
      <c r="B7675">
        <v>2026</v>
      </c>
      <c r="C7675" t="s">
        <v>698</v>
      </c>
      <c r="D7675">
        <v>0.1348</v>
      </c>
      <c r="E7675">
        <v>0.1348</v>
      </c>
      <c r="F7675">
        <v>0.1022</v>
      </c>
      <c r="G7675">
        <v>0.10489999999999999</v>
      </c>
      <c r="H7675">
        <v>0.1022</v>
      </c>
      <c r="I7675">
        <v>7.9000000000000001E-2</v>
      </c>
      <c r="J7675">
        <v>0.1348</v>
      </c>
      <c r="K7675">
        <v>0.1022</v>
      </c>
      <c r="L7675">
        <v>7.9000000000000001E-2</v>
      </c>
    </row>
    <row r="7676" spans="1:12" x14ac:dyDescent="0.25">
      <c r="A7676" t="s">
        <v>730</v>
      </c>
      <c r="B7676">
        <v>2026</v>
      </c>
      <c r="C7676" t="s">
        <v>697</v>
      </c>
      <c r="D7676">
        <v>0.80210000000000004</v>
      </c>
      <c r="E7676">
        <v>0.753</v>
      </c>
      <c r="F7676">
        <v>0.67789999999999995</v>
      </c>
      <c r="G7676">
        <v>0.62329999999999997</v>
      </c>
      <c r="H7676">
        <v>0.64849999999999997</v>
      </c>
      <c r="I7676">
        <v>0.53659999999999997</v>
      </c>
      <c r="J7676">
        <v>0.6996</v>
      </c>
      <c r="K7676">
        <v>0.57530000000000003</v>
      </c>
      <c r="L7676">
        <v>0.45600000000000002</v>
      </c>
    </row>
    <row r="7677" spans="1:12" x14ac:dyDescent="0.25">
      <c r="A7677" t="s">
        <v>730</v>
      </c>
      <c r="B7677">
        <v>2026</v>
      </c>
      <c r="C7677" t="s">
        <v>702</v>
      </c>
      <c r="D7677">
        <v>3.8699999999999998E-2</v>
      </c>
      <c r="E7677">
        <v>3.8699999999999998E-2</v>
      </c>
      <c r="F7677">
        <v>1.46E-2</v>
      </c>
      <c r="G7677">
        <v>2.3199999999999998E-2</v>
      </c>
      <c r="H7677">
        <v>1.46E-2</v>
      </c>
      <c r="I7677">
        <v>1.0500000000000001E-2</v>
      </c>
      <c r="J7677">
        <v>3.8699999999999998E-2</v>
      </c>
      <c r="K7677">
        <v>1.46E-2</v>
      </c>
      <c r="L7677">
        <v>1.0500000000000001E-2</v>
      </c>
    </row>
    <row r="7678" spans="1:12" x14ac:dyDescent="0.25">
      <c r="A7678" t="s">
        <v>730</v>
      </c>
      <c r="B7678">
        <v>2026</v>
      </c>
      <c r="C7678" t="s">
        <v>699</v>
      </c>
      <c r="D7678">
        <v>2.1999999999999999E-2</v>
      </c>
      <c r="E7678">
        <v>2.1999999999999999E-2</v>
      </c>
      <c r="F7678">
        <v>9.2999999999999992E-3</v>
      </c>
      <c r="G7678">
        <v>2.01E-2</v>
      </c>
      <c r="H7678">
        <v>9.2999999999999992E-3</v>
      </c>
      <c r="I7678">
        <v>9.2999999999999992E-3</v>
      </c>
      <c r="J7678">
        <v>2.1999999999999999E-2</v>
      </c>
      <c r="K7678">
        <v>9.2999999999999992E-3</v>
      </c>
      <c r="L7678">
        <v>9.2999999999999992E-3</v>
      </c>
    </row>
    <row r="7679" spans="1:12" x14ac:dyDescent="0.25">
      <c r="A7679" t="s">
        <v>730</v>
      </c>
      <c r="B7679">
        <v>2026</v>
      </c>
      <c r="C7679" t="s">
        <v>701</v>
      </c>
      <c r="D7679">
        <v>0.34520000000000001</v>
      </c>
      <c r="E7679">
        <v>0.34520000000000001</v>
      </c>
      <c r="F7679">
        <v>0.34370000000000001</v>
      </c>
      <c r="G7679">
        <v>0.27589999999999998</v>
      </c>
      <c r="H7679">
        <v>0.34370000000000001</v>
      </c>
      <c r="I7679">
        <v>0.27500000000000002</v>
      </c>
      <c r="J7679">
        <v>0.30609999999999998</v>
      </c>
      <c r="K7679">
        <v>0.30609999999999998</v>
      </c>
      <c r="L7679">
        <v>0.24510000000000001</v>
      </c>
    </row>
    <row r="7680" spans="1:12" x14ac:dyDescent="0.25">
      <c r="A7680" t="s">
        <v>730</v>
      </c>
      <c r="B7680">
        <v>2026</v>
      </c>
      <c r="C7680" t="s">
        <v>703</v>
      </c>
      <c r="D7680">
        <v>7.4000000000000003E-3</v>
      </c>
      <c r="E7680">
        <v>7.4000000000000003E-3</v>
      </c>
      <c r="F7680">
        <v>7.4000000000000003E-3</v>
      </c>
      <c r="G7680">
        <v>4.4000000000000003E-3</v>
      </c>
      <c r="H7680">
        <v>7.4000000000000003E-3</v>
      </c>
      <c r="I7680">
        <v>4.4000000000000003E-3</v>
      </c>
      <c r="J7680">
        <v>7.4000000000000003E-3</v>
      </c>
      <c r="K7680">
        <v>7.4000000000000003E-3</v>
      </c>
      <c r="L7680">
        <v>4.4000000000000003E-3</v>
      </c>
    </row>
    <row r="7681" spans="1:12" x14ac:dyDescent="0.25">
      <c r="A7681" t="s">
        <v>731</v>
      </c>
      <c r="B7681">
        <v>2026</v>
      </c>
      <c r="C7681" t="s">
        <v>699</v>
      </c>
      <c r="D7681">
        <v>3.8399999999999997E-2</v>
      </c>
      <c r="E7681">
        <v>3.8399999999999997E-2</v>
      </c>
      <c r="F7681">
        <v>1.6199999999999999E-2</v>
      </c>
      <c r="G7681">
        <v>3.5000000000000003E-2</v>
      </c>
      <c r="H7681">
        <v>1.6199999999999999E-2</v>
      </c>
      <c r="I7681">
        <v>1.6199999999999999E-2</v>
      </c>
      <c r="J7681">
        <v>3.8399999999999997E-2</v>
      </c>
      <c r="K7681">
        <v>1.6199999999999999E-2</v>
      </c>
      <c r="L7681">
        <v>1.6199999999999999E-2</v>
      </c>
    </row>
    <row r="7682" spans="1:12" x14ac:dyDescent="0.25">
      <c r="A7682" t="s">
        <v>731</v>
      </c>
      <c r="B7682">
        <v>2026</v>
      </c>
      <c r="C7682" t="s">
        <v>697</v>
      </c>
      <c r="D7682">
        <v>1.4023000000000001</v>
      </c>
      <c r="E7682">
        <v>1.3164</v>
      </c>
      <c r="F7682">
        <v>1.1887000000000001</v>
      </c>
      <c r="G7682">
        <v>1.0874999999999999</v>
      </c>
      <c r="H7682">
        <v>1.1374</v>
      </c>
      <c r="I7682">
        <v>0.93879999999999997</v>
      </c>
      <c r="J7682">
        <v>1.2210000000000001</v>
      </c>
      <c r="K7682">
        <v>1.0073000000000001</v>
      </c>
      <c r="L7682">
        <v>0.7964</v>
      </c>
    </row>
    <row r="7683" spans="1:12" x14ac:dyDescent="0.25">
      <c r="A7683" t="s">
        <v>731</v>
      </c>
      <c r="B7683">
        <v>2026</v>
      </c>
      <c r="C7683" t="s">
        <v>698</v>
      </c>
      <c r="D7683">
        <v>0.22620000000000001</v>
      </c>
      <c r="E7683">
        <v>0.22620000000000001</v>
      </c>
      <c r="F7683">
        <v>0.1726</v>
      </c>
      <c r="G7683">
        <v>0.17599999999999999</v>
      </c>
      <c r="H7683">
        <v>0.1726</v>
      </c>
      <c r="I7683">
        <v>0.13339999999999999</v>
      </c>
      <c r="J7683">
        <v>0.22620000000000001</v>
      </c>
      <c r="K7683">
        <v>0.1726</v>
      </c>
      <c r="L7683">
        <v>0.13339999999999999</v>
      </c>
    </row>
    <row r="7684" spans="1:12" x14ac:dyDescent="0.25">
      <c r="A7684" t="s">
        <v>731</v>
      </c>
      <c r="B7684">
        <v>2026</v>
      </c>
      <c r="C7684" t="s">
        <v>700</v>
      </c>
      <c r="D7684">
        <v>0.44369999999999998</v>
      </c>
      <c r="E7684">
        <v>0.35780000000000001</v>
      </c>
      <c r="F7684">
        <v>0.35039999999999999</v>
      </c>
      <c r="G7684">
        <v>0.34</v>
      </c>
      <c r="H7684">
        <v>0.29899999999999999</v>
      </c>
      <c r="I7684">
        <v>0.27639999999999998</v>
      </c>
      <c r="J7684">
        <v>0.33279999999999998</v>
      </c>
      <c r="K7684">
        <v>0.2369</v>
      </c>
      <c r="L7684">
        <v>0.18790000000000001</v>
      </c>
    </row>
    <row r="7685" spans="1:12" x14ac:dyDescent="0.25">
      <c r="A7685" t="s">
        <v>731</v>
      </c>
      <c r="B7685">
        <v>2026</v>
      </c>
      <c r="C7685" t="s">
        <v>701</v>
      </c>
      <c r="D7685">
        <v>0.61360000000000003</v>
      </c>
      <c r="E7685">
        <v>0.61360000000000003</v>
      </c>
      <c r="F7685">
        <v>0.61119999999999997</v>
      </c>
      <c r="G7685">
        <v>0.48830000000000001</v>
      </c>
      <c r="H7685">
        <v>0.61119999999999997</v>
      </c>
      <c r="I7685">
        <v>0.48680000000000001</v>
      </c>
      <c r="J7685">
        <v>0.54320000000000002</v>
      </c>
      <c r="K7685">
        <v>0.54320000000000002</v>
      </c>
      <c r="L7685">
        <v>0.43290000000000001</v>
      </c>
    </row>
    <row r="7686" spans="1:12" x14ac:dyDescent="0.25">
      <c r="A7686" t="s">
        <v>731</v>
      </c>
      <c r="B7686">
        <v>2026</v>
      </c>
      <c r="C7686" t="s">
        <v>703</v>
      </c>
      <c r="D7686">
        <v>1.29E-2</v>
      </c>
      <c r="E7686">
        <v>1.29E-2</v>
      </c>
      <c r="F7686">
        <v>1.29E-2</v>
      </c>
      <c r="G7686">
        <v>7.7000000000000002E-3</v>
      </c>
      <c r="H7686">
        <v>1.29E-2</v>
      </c>
      <c r="I7686">
        <v>7.7000000000000002E-3</v>
      </c>
      <c r="J7686">
        <v>1.29E-2</v>
      </c>
      <c r="K7686">
        <v>1.29E-2</v>
      </c>
      <c r="L7686">
        <v>7.7000000000000002E-3</v>
      </c>
    </row>
    <row r="7687" spans="1:12" x14ac:dyDescent="0.25">
      <c r="A7687" t="s">
        <v>731</v>
      </c>
      <c r="B7687">
        <v>2026</v>
      </c>
      <c r="C7687" t="s">
        <v>702</v>
      </c>
      <c r="D7687">
        <v>6.7500000000000004E-2</v>
      </c>
      <c r="E7687">
        <v>6.7500000000000004E-2</v>
      </c>
      <c r="F7687">
        <v>2.5499999999999998E-2</v>
      </c>
      <c r="G7687">
        <v>4.0500000000000001E-2</v>
      </c>
      <c r="H7687">
        <v>2.5499999999999998E-2</v>
      </c>
      <c r="I7687">
        <v>1.83E-2</v>
      </c>
      <c r="J7687">
        <v>6.7500000000000004E-2</v>
      </c>
      <c r="K7687">
        <v>2.5499999999999998E-2</v>
      </c>
      <c r="L7687">
        <v>1.83E-2</v>
      </c>
    </row>
    <row r="7688" spans="1:12" x14ac:dyDescent="0.25">
      <c r="A7688" t="s">
        <v>732</v>
      </c>
      <c r="B7688">
        <v>2026</v>
      </c>
      <c r="C7688" t="s">
        <v>698</v>
      </c>
      <c r="D7688">
        <v>0.3654</v>
      </c>
      <c r="E7688">
        <v>0.3654</v>
      </c>
      <c r="F7688">
        <v>0.29459999999999997</v>
      </c>
      <c r="G7688">
        <v>0.28210000000000002</v>
      </c>
      <c r="H7688">
        <v>0.29459999999999997</v>
      </c>
      <c r="I7688">
        <v>0.2258</v>
      </c>
      <c r="J7688">
        <v>0.3654</v>
      </c>
      <c r="K7688">
        <v>0.29459999999999997</v>
      </c>
      <c r="L7688">
        <v>0.2258</v>
      </c>
    </row>
    <row r="7689" spans="1:12" x14ac:dyDescent="0.25">
      <c r="A7689" t="s">
        <v>732</v>
      </c>
      <c r="B7689">
        <v>2026</v>
      </c>
      <c r="C7689" t="s">
        <v>703</v>
      </c>
      <c r="D7689">
        <v>2.8000000000000001E-2</v>
      </c>
      <c r="E7689">
        <v>2.8000000000000001E-2</v>
      </c>
      <c r="F7689">
        <v>2.8000000000000001E-2</v>
      </c>
      <c r="G7689">
        <v>1.6799999999999999E-2</v>
      </c>
      <c r="H7689">
        <v>2.8000000000000001E-2</v>
      </c>
      <c r="I7689">
        <v>1.6799999999999999E-2</v>
      </c>
      <c r="J7689">
        <v>2.8000000000000001E-2</v>
      </c>
      <c r="K7689">
        <v>2.8000000000000001E-2</v>
      </c>
      <c r="L7689">
        <v>1.6799999999999999E-2</v>
      </c>
    </row>
    <row r="7690" spans="1:12" x14ac:dyDescent="0.25">
      <c r="A7690" t="s">
        <v>732</v>
      </c>
      <c r="B7690">
        <v>2026</v>
      </c>
      <c r="C7690" t="s">
        <v>701</v>
      </c>
      <c r="D7690">
        <v>1.1221000000000001</v>
      </c>
      <c r="E7690">
        <v>1.1221000000000001</v>
      </c>
      <c r="F7690">
        <v>1.1167</v>
      </c>
      <c r="G7690">
        <v>0.89549999999999996</v>
      </c>
      <c r="H7690">
        <v>1.1167</v>
      </c>
      <c r="I7690">
        <v>0.8921</v>
      </c>
      <c r="J7690">
        <v>0.99329999999999996</v>
      </c>
      <c r="K7690">
        <v>0.99329999999999996</v>
      </c>
      <c r="L7690">
        <v>0.79430000000000001</v>
      </c>
    </row>
    <row r="7691" spans="1:12" x14ac:dyDescent="0.25">
      <c r="A7691" t="s">
        <v>732</v>
      </c>
      <c r="B7691">
        <v>2026</v>
      </c>
      <c r="C7691" t="s">
        <v>697</v>
      </c>
      <c r="D7691">
        <v>2.7107999999999999</v>
      </c>
      <c r="E7691">
        <v>2.5240999999999998</v>
      </c>
      <c r="F7691">
        <v>2.2921</v>
      </c>
      <c r="G7691">
        <v>2.0981000000000001</v>
      </c>
      <c r="H7691">
        <v>2.1804000000000001</v>
      </c>
      <c r="I7691">
        <v>1.8110999999999999</v>
      </c>
      <c r="J7691">
        <v>2.3409</v>
      </c>
      <c r="K7691">
        <v>1.9219999999999999</v>
      </c>
      <c r="L7691">
        <v>1.5206999999999999</v>
      </c>
    </row>
    <row r="7692" spans="1:12" x14ac:dyDescent="0.25">
      <c r="A7692" t="s">
        <v>732</v>
      </c>
      <c r="B7692">
        <v>2026</v>
      </c>
      <c r="C7692" t="s">
        <v>700</v>
      </c>
      <c r="D7692">
        <v>0.96509999999999996</v>
      </c>
      <c r="E7692">
        <v>0.77829999999999999</v>
      </c>
      <c r="F7692">
        <v>0.7621</v>
      </c>
      <c r="G7692">
        <v>0.73950000000000005</v>
      </c>
      <c r="H7692">
        <v>0.65039999999999998</v>
      </c>
      <c r="I7692">
        <v>0.60129999999999995</v>
      </c>
      <c r="J7692">
        <v>0.72389999999999999</v>
      </c>
      <c r="K7692">
        <v>0.51529999999999998</v>
      </c>
      <c r="L7692">
        <v>0.40870000000000001</v>
      </c>
    </row>
    <row r="7693" spans="1:12" x14ac:dyDescent="0.25">
      <c r="A7693" t="s">
        <v>732</v>
      </c>
      <c r="B7693">
        <v>2026</v>
      </c>
      <c r="C7693" t="s">
        <v>702</v>
      </c>
      <c r="D7693">
        <v>0.14680000000000001</v>
      </c>
      <c r="E7693">
        <v>0.14680000000000001</v>
      </c>
      <c r="F7693">
        <v>5.5399999999999998E-2</v>
      </c>
      <c r="G7693">
        <v>8.8099999999999998E-2</v>
      </c>
      <c r="H7693">
        <v>5.5399999999999998E-2</v>
      </c>
      <c r="I7693">
        <v>3.9800000000000002E-2</v>
      </c>
      <c r="J7693">
        <v>0.14680000000000001</v>
      </c>
      <c r="K7693">
        <v>5.5399999999999998E-2</v>
      </c>
      <c r="L7693">
        <v>3.9800000000000002E-2</v>
      </c>
    </row>
    <row r="7694" spans="1:12" x14ac:dyDescent="0.25">
      <c r="A7694" t="s">
        <v>732</v>
      </c>
      <c r="B7694">
        <v>2026</v>
      </c>
      <c r="C7694" t="s">
        <v>699</v>
      </c>
      <c r="D7694">
        <v>8.3500000000000005E-2</v>
      </c>
      <c r="E7694">
        <v>8.3500000000000005E-2</v>
      </c>
      <c r="F7694">
        <v>3.5299999999999998E-2</v>
      </c>
      <c r="G7694">
        <v>7.6100000000000001E-2</v>
      </c>
      <c r="H7694">
        <v>3.5299999999999998E-2</v>
      </c>
      <c r="I7694">
        <v>3.5299999999999998E-2</v>
      </c>
      <c r="J7694">
        <v>8.3500000000000005E-2</v>
      </c>
      <c r="K7694">
        <v>3.5299999999999998E-2</v>
      </c>
      <c r="L7694">
        <v>3.5299999999999998E-2</v>
      </c>
    </row>
    <row r="7695" spans="1:12" x14ac:dyDescent="0.25">
      <c r="A7695" t="s">
        <v>733</v>
      </c>
      <c r="B7695">
        <v>2026</v>
      </c>
      <c r="C7695" t="s">
        <v>698</v>
      </c>
      <c r="D7695">
        <v>0.17050000000000001</v>
      </c>
      <c r="E7695">
        <v>0.17050000000000001</v>
      </c>
      <c r="F7695">
        <v>0.13370000000000001</v>
      </c>
      <c r="G7695">
        <v>0.13220000000000001</v>
      </c>
      <c r="H7695">
        <v>0.13370000000000001</v>
      </c>
      <c r="I7695">
        <v>0.10290000000000001</v>
      </c>
      <c r="J7695">
        <v>0.17050000000000001</v>
      </c>
      <c r="K7695">
        <v>0.13370000000000001</v>
      </c>
      <c r="L7695">
        <v>0.10290000000000001</v>
      </c>
    </row>
    <row r="7696" spans="1:12" x14ac:dyDescent="0.25">
      <c r="A7696" t="s">
        <v>733</v>
      </c>
      <c r="B7696">
        <v>2026</v>
      </c>
      <c r="C7696" t="s">
        <v>697</v>
      </c>
      <c r="D7696">
        <v>1.0871</v>
      </c>
      <c r="E7696">
        <v>1.0115000000000001</v>
      </c>
      <c r="F7696">
        <v>0.90939999999999999</v>
      </c>
      <c r="G7696">
        <v>0.84570000000000001</v>
      </c>
      <c r="H7696">
        <v>0.86419999999999997</v>
      </c>
      <c r="I7696">
        <v>0.72299999999999998</v>
      </c>
      <c r="J7696">
        <v>0.94310000000000005</v>
      </c>
      <c r="K7696">
        <v>0.76529999999999998</v>
      </c>
      <c r="L7696">
        <v>0.60980000000000001</v>
      </c>
    </row>
    <row r="7697" spans="1:12" x14ac:dyDescent="0.25">
      <c r="A7697" t="s">
        <v>733</v>
      </c>
      <c r="B7697">
        <v>2026</v>
      </c>
      <c r="C7697" t="s">
        <v>699</v>
      </c>
      <c r="D7697">
        <v>3.3799999999999997E-2</v>
      </c>
      <c r="E7697">
        <v>3.3799999999999997E-2</v>
      </c>
      <c r="F7697">
        <v>1.43E-2</v>
      </c>
      <c r="G7697">
        <v>3.0800000000000001E-2</v>
      </c>
      <c r="H7697">
        <v>1.43E-2</v>
      </c>
      <c r="I7697">
        <v>1.43E-2</v>
      </c>
      <c r="J7697">
        <v>3.3799999999999997E-2</v>
      </c>
      <c r="K7697">
        <v>1.43E-2</v>
      </c>
      <c r="L7697">
        <v>1.43E-2</v>
      </c>
    </row>
    <row r="7698" spans="1:12" x14ac:dyDescent="0.25">
      <c r="A7698" t="s">
        <v>733</v>
      </c>
      <c r="B7698">
        <v>2026</v>
      </c>
      <c r="C7698" t="s">
        <v>700</v>
      </c>
      <c r="D7698">
        <v>0.39079999999999998</v>
      </c>
      <c r="E7698">
        <v>0.31519999999999998</v>
      </c>
      <c r="F7698">
        <v>0.30859999999999999</v>
      </c>
      <c r="G7698">
        <v>0.2994</v>
      </c>
      <c r="H7698">
        <v>0.26340000000000002</v>
      </c>
      <c r="I7698">
        <v>0.24349999999999999</v>
      </c>
      <c r="J7698">
        <v>0.29320000000000002</v>
      </c>
      <c r="K7698">
        <v>0.2087</v>
      </c>
      <c r="L7698">
        <v>0.16550000000000001</v>
      </c>
    </row>
    <row r="7699" spans="1:12" x14ac:dyDescent="0.25">
      <c r="A7699" t="s">
        <v>733</v>
      </c>
      <c r="B7699">
        <v>2026</v>
      </c>
      <c r="C7699" t="s">
        <v>703</v>
      </c>
      <c r="D7699">
        <v>1.1299999999999999E-2</v>
      </c>
      <c r="E7699">
        <v>1.1299999999999999E-2</v>
      </c>
      <c r="F7699">
        <v>1.1299999999999999E-2</v>
      </c>
      <c r="G7699">
        <v>6.7999999999999996E-3</v>
      </c>
      <c r="H7699">
        <v>1.1299999999999999E-2</v>
      </c>
      <c r="I7699">
        <v>6.7999999999999996E-3</v>
      </c>
      <c r="J7699">
        <v>1.1299999999999999E-2</v>
      </c>
      <c r="K7699">
        <v>1.1299999999999999E-2</v>
      </c>
      <c r="L7699">
        <v>6.7999999999999996E-3</v>
      </c>
    </row>
    <row r="7700" spans="1:12" x14ac:dyDescent="0.25">
      <c r="A7700" t="s">
        <v>733</v>
      </c>
      <c r="B7700">
        <v>2026</v>
      </c>
      <c r="C7700" t="s">
        <v>701</v>
      </c>
      <c r="D7700">
        <v>0.42120000000000002</v>
      </c>
      <c r="E7700">
        <v>0.42120000000000002</v>
      </c>
      <c r="F7700">
        <v>0.41899999999999998</v>
      </c>
      <c r="G7700">
        <v>0.34079999999999999</v>
      </c>
      <c r="H7700">
        <v>0.41899999999999998</v>
      </c>
      <c r="I7700">
        <v>0.33939999999999998</v>
      </c>
      <c r="J7700">
        <v>0.37490000000000001</v>
      </c>
      <c r="K7700">
        <v>0.37490000000000001</v>
      </c>
      <c r="L7700">
        <v>0.30409999999999998</v>
      </c>
    </row>
    <row r="7701" spans="1:12" x14ac:dyDescent="0.25">
      <c r="A7701" t="s">
        <v>733</v>
      </c>
      <c r="B7701">
        <v>2026</v>
      </c>
      <c r="C7701" t="s">
        <v>702</v>
      </c>
      <c r="D7701">
        <v>5.9499999999999997E-2</v>
      </c>
      <c r="E7701">
        <v>5.9499999999999997E-2</v>
      </c>
      <c r="F7701">
        <v>2.2499999999999999E-2</v>
      </c>
      <c r="G7701">
        <v>3.5700000000000003E-2</v>
      </c>
      <c r="H7701">
        <v>2.2499999999999999E-2</v>
      </c>
      <c r="I7701">
        <v>1.61E-2</v>
      </c>
      <c r="J7701">
        <v>5.9499999999999997E-2</v>
      </c>
      <c r="K7701">
        <v>2.2499999999999999E-2</v>
      </c>
      <c r="L7701">
        <v>1.61E-2</v>
      </c>
    </row>
    <row r="7702" spans="1:12" x14ac:dyDescent="0.25">
      <c r="A7702" t="s">
        <v>734</v>
      </c>
      <c r="B7702">
        <v>2026</v>
      </c>
      <c r="C7702" t="s">
        <v>702</v>
      </c>
      <c r="D7702">
        <v>0.35980000000000001</v>
      </c>
      <c r="E7702">
        <v>0.35980000000000001</v>
      </c>
      <c r="F7702">
        <v>0.13589999999999999</v>
      </c>
      <c r="G7702">
        <v>0.21590000000000001</v>
      </c>
      <c r="H7702">
        <v>0.13589999999999999</v>
      </c>
      <c r="I7702">
        <v>9.74E-2</v>
      </c>
      <c r="J7702">
        <v>0.35980000000000001</v>
      </c>
      <c r="K7702">
        <v>0.13589999999999999</v>
      </c>
      <c r="L7702">
        <v>9.74E-2</v>
      </c>
    </row>
    <row r="7703" spans="1:12" x14ac:dyDescent="0.25">
      <c r="A7703" t="s">
        <v>734</v>
      </c>
      <c r="B7703">
        <v>2026</v>
      </c>
      <c r="C7703" t="s">
        <v>699</v>
      </c>
      <c r="D7703">
        <v>0.2046</v>
      </c>
      <c r="E7703">
        <v>0.2046</v>
      </c>
      <c r="F7703">
        <v>8.6599999999999996E-2</v>
      </c>
      <c r="G7703">
        <v>0.18659999999999999</v>
      </c>
      <c r="H7703">
        <v>8.6599999999999996E-2</v>
      </c>
      <c r="I7703">
        <v>8.6599999999999996E-2</v>
      </c>
      <c r="J7703">
        <v>0.2046</v>
      </c>
      <c r="K7703">
        <v>8.6599999999999996E-2</v>
      </c>
      <c r="L7703">
        <v>8.6599999999999996E-2</v>
      </c>
    </row>
    <row r="7704" spans="1:12" x14ac:dyDescent="0.25">
      <c r="A7704" t="s">
        <v>734</v>
      </c>
      <c r="B7704">
        <v>2026</v>
      </c>
      <c r="C7704" t="s">
        <v>700</v>
      </c>
      <c r="D7704">
        <v>2.3645</v>
      </c>
      <c r="E7704">
        <v>1.907</v>
      </c>
      <c r="F7704">
        <v>1.8672</v>
      </c>
      <c r="G7704">
        <v>1.8117000000000001</v>
      </c>
      <c r="H7704">
        <v>1.5934999999999999</v>
      </c>
      <c r="I7704">
        <v>1.4731000000000001</v>
      </c>
      <c r="J7704">
        <v>1.7737000000000001</v>
      </c>
      <c r="K7704">
        <v>1.2625999999999999</v>
      </c>
      <c r="L7704">
        <v>1.0014000000000001</v>
      </c>
    </row>
    <row r="7705" spans="1:12" x14ac:dyDescent="0.25">
      <c r="A7705" t="s">
        <v>734</v>
      </c>
      <c r="B7705">
        <v>2026</v>
      </c>
      <c r="C7705" t="s">
        <v>701</v>
      </c>
      <c r="D7705">
        <v>2.4203000000000001</v>
      </c>
      <c r="E7705">
        <v>2.4203000000000001</v>
      </c>
      <c r="F7705">
        <v>2.4070999999999998</v>
      </c>
      <c r="G7705">
        <v>1.9556</v>
      </c>
      <c r="H7705">
        <v>2.4070999999999998</v>
      </c>
      <c r="I7705">
        <v>1.9472</v>
      </c>
      <c r="J7705">
        <v>2.1518000000000002</v>
      </c>
      <c r="K7705">
        <v>2.1518000000000002</v>
      </c>
      <c r="L7705">
        <v>1.7436</v>
      </c>
    </row>
    <row r="7706" spans="1:12" x14ac:dyDescent="0.25">
      <c r="A7706" t="s">
        <v>734</v>
      </c>
      <c r="B7706">
        <v>2026</v>
      </c>
      <c r="C7706" t="s">
        <v>703</v>
      </c>
      <c r="D7706">
        <v>6.8500000000000005E-2</v>
      </c>
      <c r="E7706">
        <v>6.8500000000000005E-2</v>
      </c>
      <c r="F7706">
        <v>6.8500000000000005E-2</v>
      </c>
      <c r="G7706">
        <v>4.1099999999999998E-2</v>
      </c>
      <c r="H7706">
        <v>6.8500000000000005E-2</v>
      </c>
      <c r="I7706">
        <v>4.1099999999999998E-2</v>
      </c>
      <c r="J7706">
        <v>6.8500000000000005E-2</v>
      </c>
      <c r="K7706">
        <v>6.8500000000000005E-2</v>
      </c>
      <c r="L7706">
        <v>4.1099999999999998E-2</v>
      </c>
    </row>
    <row r="7707" spans="1:12" x14ac:dyDescent="0.25">
      <c r="A7707" t="s">
        <v>734</v>
      </c>
      <c r="B7707">
        <v>2026</v>
      </c>
      <c r="C7707" t="s">
        <v>697</v>
      </c>
      <c r="D7707">
        <v>6.3962000000000003</v>
      </c>
      <c r="E7707">
        <v>5.9386999999999999</v>
      </c>
      <c r="F7707">
        <v>5.3400999999999996</v>
      </c>
      <c r="G7707">
        <v>4.9683000000000002</v>
      </c>
      <c r="H7707">
        <v>5.0664999999999996</v>
      </c>
      <c r="I7707">
        <v>4.2409999999999997</v>
      </c>
      <c r="J7707">
        <v>5.5368000000000004</v>
      </c>
      <c r="K7707">
        <v>4.4802</v>
      </c>
      <c r="L7707">
        <v>3.5657000000000001</v>
      </c>
    </row>
    <row r="7708" spans="1:12" x14ac:dyDescent="0.25">
      <c r="A7708" t="s">
        <v>734</v>
      </c>
      <c r="B7708">
        <v>2026</v>
      </c>
      <c r="C7708" t="s">
        <v>698</v>
      </c>
      <c r="D7708">
        <v>0.97850000000000004</v>
      </c>
      <c r="E7708">
        <v>0.97850000000000004</v>
      </c>
      <c r="F7708">
        <v>0.77490000000000003</v>
      </c>
      <c r="G7708">
        <v>0.75739999999999996</v>
      </c>
      <c r="H7708">
        <v>0.77490000000000003</v>
      </c>
      <c r="I7708">
        <v>0.59560000000000002</v>
      </c>
      <c r="J7708">
        <v>0.97850000000000004</v>
      </c>
      <c r="K7708">
        <v>0.77490000000000003</v>
      </c>
      <c r="L7708">
        <v>0.59560000000000002</v>
      </c>
    </row>
    <row r="7709" spans="1:12" x14ac:dyDescent="0.25">
      <c r="A7709" t="s">
        <v>735</v>
      </c>
      <c r="B7709">
        <v>2026</v>
      </c>
      <c r="C7709" t="s">
        <v>697</v>
      </c>
      <c r="D7709">
        <v>1.5996999999999999</v>
      </c>
      <c r="E7709">
        <v>1.4999</v>
      </c>
      <c r="F7709">
        <v>1.3419000000000001</v>
      </c>
      <c r="G7709">
        <v>1.242</v>
      </c>
      <c r="H7709">
        <v>1.2823</v>
      </c>
      <c r="I7709">
        <v>1.0615000000000001</v>
      </c>
      <c r="J7709">
        <v>1.3962000000000001</v>
      </c>
      <c r="K7709">
        <v>1.1383000000000001</v>
      </c>
      <c r="L7709">
        <v>0.90169999999999995</v>
      </c>
    </row>
    <row r="7710" spans="1:12" x14ac:dyDescent="0.25">
      <c r="A7710" t="s">
        <v>735</v>
      </c>
      <c r="B7710">
        <v>2026</v>
      </c>
      <c r="C7710" t="s">
        <v>701</v>
      </c>
      <c r="D7710">
        <v>0.65680000000000005</v>
      </c>
      <c r="E7710">
        <v>0.65680000000000005</v>
      </c>
      <c r="F7710">
        <v>0.65390000000000004</v>
      </c>
      <c r="G7710">
        <v>0.52470000000000006</v>
      </c>
      <c r="H7710">
        <v>0.65390000000000004</v>
      </c>
      <c r="I7710">
        <v>0.52280000000000004</v>
      </c>
      <c r="J7710">
        <v>0.58209999999999995</v>
      </c>
      <c r="K7710">
        <v>0.58209999999999995</v>
      </c>
      <c r="L7710">
        <v>0.46579999999999999</v>
      </c>
    </row>
    <row r="7711" spans="1:12" x14ac:dyDescent="0.25">
      <c r="A7711" t="s">
        <v>735</v>
      </c>
      <c r="B7711">
        <v>2026</v>
      </c>
      <c r="C7711" t="s">
        <v>703</v>
      </c>
      <c r="D7711">
        <v>1.49E-2</v>
      </c>
      <c r="E7711">
        <v>1.49E-2</v>
      </c>
      <c r="F7711">
        <v>1.49E-2</v>
      </c>
      <c r="G7711">
        <v>8.9999999999999993E-3</v>
      </c>
      <c r="H7711">
        <v>1.49E-2</v>
      </c>
      <c r="I7711">
        <v>8.9999999999999993E-3</v>
      </c>
      <c r="J7711">
        <v>1.49E-2</v>
      </c>
      <c r="K7711">
        <v>1.49E-2</v>
      </c>
      <c r="L7711">
        <v>8.9999999999999993E-3</v>
      </c>
    </row>
    <row r="7712" spans="1:12" x14ac:dyDescent="0.25">
      <c r="A7712" t="s">
        <v>735</v>
      </c>
      <c r="B7712">
        <v>2026</v>
      </c>
      <c r="C7712" t="s">
        <v>698</v>
      </c>
      <c r="D7712">
        <v>0.28949999999999998</v>
      </c>
      <c r="E7712">
        <v>0.28949999999999998</v>
      </c>
      <c r="F7712">
        <v>0.2175</v>
      </c>
      <c r="G7712">
        <v>0.22559999999999999</v>
      </c>
      <c r="H7712">
        <v>0.2175</v>
      </c>
      <c r="I7712">
        <v>0.16850000000000001</v>
      </c>
      <c r="J7712">
        <v>0.28949999999999998</v>
      </c>
      <c r="K7712">
        <v>0.2175</v>
      </c>
      <c r="L7712">
        <v>0.16850000000000001</v>
      </c>
    </row>
    <row r="7713" spans="1:12" x14ac:dyDescent="0.25">
      <c r="A7713" t="s">
        <v>735</v>
      </c>
      <c r="B7713">
        <v>2026</v>
      </c>
      <c r="C7713" t="s">
        <v>699</v>
      </c>
      <c r="D7713">
        <v>4.4600000000000001E-2</v>
      </c>
      <c r="E7713">
        <v>4.4600000000000001E-2</v>
      </c>
      <c r="F7713">
        <v>1.89E-2</v>
      </c>
      <c r="G7713">
        <v>4.07E-2</v>
      </c>
      <c r="H7713">
        <v>1.89E-2</v>
      </c>
      <c r="I7713">
        <v>1.89E-2</v>
      </c>
      <c r="J7713">
        <v>4.4600000000000001E-2</v>
      </c>
      <c r="K7713">
        <v>1.89E-2</v>
      </c>
      <c r="L7713">
        <v>1.89E-2</v>
      </c>
    </row>
    <row r="7714" spans="1:12" x14ac:dyDescent="0.25">
      <c r="A7714" t="s">
        <v>735</v>
      </c>
      <c r="B7714">
        <v>2026</v>
      </c>
      <c r="C7714" t="s">
        <v>702</v>
      </c>
      <c r="D7714">
        <v>7.8399999999999997E-2</v>
      </c>
      <c r="E7714">
        <v>7.8399999999999997E-2</v>
      </c>
      <c r="F7714">
        <v>2.9600000000000001E-2</v>
      </c>
      <c r="G7714">
        <v>4.7100000000000003E-2</v>
      </c>
      <c r="H7714">
        <v>2.9600000000000001E-2</v>
      </c>
      <c r="I7714">
        <v>2.12E-2</v>
      </c>
      <c r="J7714">
        <v>7.8399999999999997E-2</v>
      </c>
      <c r="K7714">
        <v>2.9600000000000001E-2</v>
      </c>
      <c r="L7714">
        <v>2.12E-2</v>
      </c>
    </row>
    <row r="7715" spans="1:12" x14ac:dyDescent="0.25">
      <c r="A7715" t="s">
        <v>735</v>
      </c>
      <c r="B7715">
        <v>2026</v>
      </c>
      <c r="C7715" t="s">
        <v>700</v>
      </c>
      <c r="D7715">
        <v>0.51549999999999996</v>
      </c>
      <c r="E7715">
        <v>0.41570000000000001</v>
      </c>
      <c r="F7715">
        <v>0.40710000000000002</v>
      </c>
      <c r="G7715">
        <v>0.39500000000000002</v>
      </c>
      <c r="H7715">
        <v>0.34739999999999999</v>
      </c>
      <c r="I7715">
        <v>0.32119999999999999</v>
      </c>
      <c r="J7715">
        <v>0.38669999999999999</v>
      </c>
      <c r="K7715">
        <v>0.2752</v>
      </c>
      <c r="L7715">
        <v>0.21829999999999999</v>
      </c>
    </row>
    <row r="7716" spans="1:12" x14ac:dyDescent="0.25">
      <c r="A7716" t="s">
        <v>736</v>
      </c>
      <c r="B7716">
        <v>2026</v>
      </c>
      <c r="C7716" t="s">
        <v>701</v>
      </c>
      <c r="D7716">
        <v>5.1814999999999998</v>
      </c>
      <c r="E7716">
        <v>5.1814999999999998</v>
      </c>
      <c r="F7716">
        <v>5.1544999999999996</v>
      </c>
      <c r="G7716">
        <v>4.1916000000000002</v>
      </c>
      <c r="H7716">
        <v>5.1544999999999996</v>
      </c>
      <c r="I7716">
        <v>4.1745000000000001</v>
      </c>
      <c r="J7716">
        <v>4.6111000000000004</v>
      </c>
      <c r="K7716">
        <v>4.6111000000000004</v>
      </c>
      <c r="L7716">
        <v>3.7408000000000001</v>
      </c>
    </row>
    <row r="7717" spans="1:12" x14ac:dyDescent="0.25">
      <c r="A7717" t="s">
        <v>736</v>
      </c>
      <c r="B7717">
        <v>2026</v>
      </c>
      <c r="C7717" t="s">
        <v>702</v>
      </c>
      <c r="D7717">
        <v>0.73409999999999997</v>
      </c>
      <c r="E7717">
        <v>0.73409999999999997</v>
      </c>
      <c r="F7717">
        <v>0.2772</v>
      </c>
      <c r="G7717">
        <v>0.4405</v>
      </c>
      <c r="H7717">
        <v>0.2772</v>
      </c>
      <c r="I7717">
        <v>0.1988</v>
      </c>
      <c r="J7717">
        <v>0.73409999999999997</v>
      </c>
      <c r="K7717">
        <v>0.2772</v>
      </c>
      <c r="L7717">
        <v>0.1988</v>
      </c>
    </row>
    <row r="7718" spans="1:12" x14ac:dyDescent="0.25">
      <c r="A7718" t="s">
        <v>736</v>
      </c>
      <c r="B7718">
        <v>2026</v>
      </c>
      <c r="C7718" t="s">
        <v>700</v>
      </c>
      <c r="D7718">
        <v>4.8250000000000002</v>
      </c>
      <c r="E7718">
        <v>3.8913000000000002</v>
      </c>
      <c r="F7718">
        <v>3.8100999999999998</v>
      </c>
      <c r="G7718">
        <v>3.6968999999999999</v>
      </c>
      <c r="H7718">
        <v>3.2517</v>
      </c>
      <c r="I7718">
        <v>3.0059999999999998</v>
      </c>
      <c r="J7718">
        <v>3.6193</v>
      </c>
      <c r="K7718">
        <v>2.5762999999999998</v>
      </c>
      <c r="L7718">
        <v>2.0434999999999999</v>
      </c>
    </row>
    <row r="7719" spans="1:12" x14ac:dyDescent="0.25">
      <c r="A7719" t="s">
        <v>736</v>
      </c>
      <c r="B7719">
        <v>2026</v>
      </c>
      <c r="C7719" t="s">
        <v>703</v>
      </c>
      <c r="D7719">
        <v>0.13980000000000001</v>
      </c>
      <c r="E7719">
        <v>0.13980000000000001</v>
      </c>
      <c r="F7719">
        <v>0.13980000000000001</v>
      </c>
      <c r="G7719">
        <v>8.3900000000000002E-2</v>
      </c>
      <c r="H7719">
        <v>0.13980000000000001</v>
      </c>
      <c r="I7719">
        <v>8.3900000000000002E-2</v>
      </c>
      <c r="J7719">
        <v>0.13980000000000001</v>
      </c>
      <c r="K7719">
        <v>0.13980000000000001</v>
      </c>
      <c r="L7719">
        <v>8.3900000000000002E-2</v>
      </c>
    </row>
    <row r="7720" spans="1:12" x14ac:dyDescent="0.25">
      <c r="A7720" t="s">
        <v>736</v>
      </c>
      <c r="B7720">
        <v>2026</v>
      </c>
      <c r="C7720" t="s">
        <v>699</v>
      </c>
      <c r="D7720">
        <v>0.41739999999999999</v>
      </c>
      <c r="E7720">
        <v>0.41739999999999999</v>
      </c>
      <c r="F7720">
        <v>0.17660000000000001</v>
      </c>
      <c r="G7720">
        <v>0.38069999999999998</v>
      </c>
      <c r="H7720">
        <v>0.17660000000000001</v>
      </c>
      <c r="I7720">
        <v>0.17660000000000001</v>
      </c>
      <c r="J7720">
        <v>0.41739999999999999</v>
      </c>
      <c r="K7720">
        <v>0.17660000000000001</v>
      </c>
      <c r="L7720">
        <v>0.17660000000000001</v>
      </c>
    </row>
    <row r="7721" spans="1:12" x14ac:dyDescent="0.25">
      <c r="A7721" t="s">
        <v>736</v>
      </c>
      <c r="B7721">
        <v>2026</v>
      </c>
      <c r="C7721" t="s">
        <v>698</v>
      </c>
      <c r="D7721">
        <v>1.8743000000000001</v>
      </c>
      <c r="E7721">
        <v>1.8743000000000001</v>
      </c>
      <c r="F7721">
        <v>1.5032000000000001</v>
      </c>
      <c r="G7721">
        <v>1.4481999999999999</v>
      </c>
      <c r="H7721">
        <v>1.5032000000000001</v>
      </c>
      <c r="I7721">
        <v>1.1532</v>
      </c>
      <c r="J7721">
        <v>1.8743000000000001</v>
      </c>
      <c r="K7721">
        <v>1.5032000000000001</v>
      </c>
      <c r="L7721">
        <v>1.1532</v>
      </c>
    </row>
    <row r="7722" spans="1:12" x14ac:dyDescent="0.25">
      <c r="A7722" t="s">
        <v>736</v>
      </c>
      <c r="B7722">
        <v>2026</v>
      </c>
      <c r="C7722" t="s">
        <v>697</v>
      </c>
      <c r="D7722">
        <v>13.1722</v>
      </c>
      <c r="E7722">
        <v>12.2385</v>
      </c>
      <c r="F7722">
        <v>11.061400000000001</v>
      </c>
      <c r="G7722">
        <v>10.2418</v>
      </c>
      <c r="H7722">
        <v>10.503</v>
      </c>
      <c r="I7722">
        <v>8.7929999999999993</v>
      </c>
      <c r="J7722">
        <v>11.3962</v>
      </c>
      <c r="K7722">
        <v>9.2843</v>
      </c>
      <c r="L7722">
        <v>7.3967999999999998</v>
      </c>
    </row>
    <row r="7723" spans="1:12" x14ac:dyDescent="0.25">
      <c r="A7723" t="s">
        <v>737</v>
      </c>
      <c r="B7723">
        <v>2026</v>
      </c>
      <c r="C7723" t="s">
        <v>702</v>
      </c>
      <c r="D7723">
        <v>0.43169999999999997</v>
      </c>
      <c r="E7723">
        <v>0.43169999999999997</v>
      </c>
      <c r="F7723">
        <v>0.16300000000000001</v>
      </c>
      <c r="G7723">
        <v>0.25900000000000001</v>
      </c>
      <c r="H7723">
        <v>0.16300000000000001</v>
      </c>
      <c r="I7723">
        <v>0.1169</v>
      </c>
      <c r="J7723">
        <v>0.43169999999999997</v>
      </c>
      <c r="K7723">
        <v>0.16300000000000001</v>
      </c>
      <c r="L7723">
        <v>0.1169</v>
      </c>
    </row>
    <row r="7724" spans="1:12" x14ac:dyDescent="0.25">
      <c r="A7724" t="s">
        <v>737</v>
      </c>
      <c r="B7724">
        <v>2026</v>
      </c>
      <c r="C7724" t="s">
        <v>698</v>
      </c>
      <c r="D7724">
        <v>1.3391999999999999</v>
      </c>
      <c r="E7724">
        <v>1.3391999999999999</v>
      </c>
      <c r="F7724">
        <v>1.0351999999999999</v>
      </c>
      <c r="G7724">
        <v>1.04</v>
      </c>
      <c r="H7724">
        <v>1.0351999999999999</v>
      </c>
      <c r="I7724">
        <v>0.7984</v>
      </c>
      <c r="J7724">
        <v>1.3391999999999999</v>
      </c>
      <c r="K7724">
        <v>1.0351999999999999</v>
      </c>
      <c r="L7724">
        <v>0.7984</v>
      </c>
    </row>
    <row r="7725" spans="1:12" x14ac:dyDescent="0.25">
      <c r="A7725" t="s">
        <v>737</v>
      </c>
      <c r="B7725">
        <v>2026</v>
      </c>
      <c r="C7725" t="s">
        <v>700</v>
      </c>
      <c r="D7725">
        <v>2.8370000000000002</v>
      </c>
      <c r="E7725">
        <v>2.2879999999999998</v>
      </c>
      <c r="F7725">
        <v>2.2403</v>
      </c>
      <c r="G7725">
        <v>2.1737000000000002</v>
      </c>
      <c r="H7725">
        <v>1.9118999999999999</v>
      </c>
      <c r="I7725">
        <v>1.7675000000000001</v>
      </c>
      <c r="J7725">
        <v>2.1280999999999999</v>
      </c>
      <c r="K7725">
        <v>1.5147999999999999</v>
      </c>
      <c r="L7725">
        <v>1.2015</v>
      </c>
    </row>
    <row r="7726" spans="1:12" x14ac:dyDescent="0.25">
      <c r="A7726" t="s">
        <v>737</v>
      </c>
      <c r="B7726">
        <v>2026</v>
      </c>
      <c r="C7726" t="s">
        <v>699</v>
      </c>
      <c r="D7726">
        <v>0.2455</v>
      </c>
      <c r="E7726">
        <v>0.2455</v>
      </c>
      <c r="F7726">
        <v>0.10390000000000001</v>
      </c>
      <c r="G7726">
        <v>0.22389999999999999</v>
      </c>
      <c r="H7726">
        <v>0.10390000000000001</v>
      </c>
      <c r="I7726">
        <v>0.10390000000000001</v>
      </c>
      <c r="J7726">
        <v>0.2455</v>
      </c>
      <c r="K7726">
        <v>0.10390000000000001</v>
      </c>
      <c r="L7726">
        <v>0.10390000000000001</v>
      </c>
    </row>
    <row r="7727" spans="1:12" x14ac:dyDescent="0.25">
      <c r="A7727" t="s">
        <v>737</v>
      </c>
      <c r="B7727">
        <v>2026</v>
      </c>
      <c r="C7727" t="s">
        <v>703</v>
      </c>
      <c r="D7727">
        <v>8.2199999999999995E-2</v>
      </c>
      <c r="E7727">
        <v>8.2199999999999995E-2</v>
      </c>
      <c r="F7727">
        <v>8.2199999999999995E-2</v>
      </c>
      <c r="G7727">
        <v>4.9299999999999997E-2</v>
      </c>
      <c r="H7727">
        <v>8.2199999999999995E-2</v>
      </c>
      <c r="I7727">
        <v>4.9299999999999997E-2</v>
      </c>
      <c r="J7727">
        <v>8.2199999999999995E-2</v>
      </c>
      <c r="K7727">
        <v>8.2199999999999995E-2</v>
      </c>
      <c r="L7727">
        <v>4.9299999999999997E-2</v>
      </c>
    </row>
    <row r="7728" spans="1:12" x14ac:dyDescent="0.25">
      <c r="A7728" t="s">
        <v>737</v>
      </c>
      <c r="B7728">
        <v>2026</v>
      </c>
      <c r="C7728" t="s">
        <v>701</v>
      </c>
      <c r="D7728">
        <v>3.8854000000000002</v>
      </c>
      <c r="E7728">
        <v>3.8854000000000002</v>
      </c>
      <c r="F7728">
        <v>3.8694999999999999</v>
      </c>
      <c r="G7728">
        <v>3.1004999999999998</v>
      </c>
      <c r="H7728">
        <v>3.8694999999999999</v>
      </c>
      <c r="I7728">
        <v>3.0905</v>
      </c>
      <c r="J7728">
        <v>3.4445000000000001</v>
      </c>
      <c r="K7728">
        <v>3.4445000000000001</v>
      </c>
      <c r="L7728">
        <v>2.7530999999999999</v>
      </c>
    </row>
    <row r="7729" spans="1:12" x14ac:dyDescent="0.25">
      <c r="A7729" t="s">
        <v>737</v>
      </c>
      <c r="B7729">
        <v>2026</v>
      </c>
      <c r="C7729" t="s">
        <v>697</v>
      </c>
      <c r="D7729">
        <v>8.8208000000000002</v>
      </c>
      <c r="E7729">
        <v>8.2718000000000007</v>
      </c>
      <c r="F7729">
        <v>7.4939999999999998</v>
      </c>
      <c r="G7729">
        <v>6.8464</v>
      </c>
      <c r="H7729">
        <v>7.1657000000000002</v>
      </c>
      <c r="I7729">
        <v>5.9264000000000001</v>
      </c>
      <c r="J7729">
        <v>7.6710000000000003</v>
      </c>
      <c r="K7729">
        <v>6.3434999999999997</v>
      </c>
      <c r="L7729">
        <v>5.0231000000000003</v>
      </c>
    </row>
    <row r="7730" spans="1:12" x14ac:dyDescent="0.25">
      <c r="A7730" t="s">
        <v>738</v>
      </c>
      <c r="B7730">
        <v>2026</v>
      </c>
      <c r="C7730" t="s">
        <v>701</v>
      </c>
      <c r="D7730">
        <v>0.2447</v>
      </c>
      <c r="E7730">
        <v>0.2447</v>
      </c>
      <c r="F7730">
        <v>0.24379999999999999</v>
      </c>
      <c r="G7730">
        <v>0.19489999999999999</v>
      </c>
      <c r="H7730">
        <v>0.24379999999999999</v>
      </c>
      <c r="I7730">
        <v>0.19439999999999999</v>
      </c>
      <c r="J7730">
        <v>0.21690000000000001</v>
      </c>
      <c r="K7730">
        <v>0.21690000000000001</v>
      </c>
      <c r="L7730">
        <v>0.17299999999999999</v>
      </c>
    </row>
    <row r="7731" spans="1:12" x14ac:dyDescent="0.25">
      <c r="A7731" t="s">
        <v>738</v>
      </c>
      <c r="B7731">
        <v>2026</v>
      </c>
      <c r="C7731" t="s">
        <v>702</v>
      </c>
      <c r="D7731">
        <v>2.3E-2</v>
      </c>
      <c r="E7731">
        <v>2.3E-2</v>
      </c>
      <c r="F7731">
        <v>8.6999999999999994E-3</v>
      </c>
      <c r="G7731">
        <v>1.38E-2</v>
      </c>
      <c r="H7731">
        <v>8.6999999999999994E-3</v>
      </c>
      <c r="I7731">
        <v>6.1999999999999998E-3</v>
      </c>
      <c r="J7731">
        <v>2.3E-2</v>
      </c>
      <c r="K7731">
        <v>8.6999999999999994E-3</v>
      </c>
      <c r="L7731">
        <v>6.1999999999999998E-3</v>
      </c>
    </row>
    <row r="7732" spans="1:12" x14ac:dyDescent="0.25">
      <c r="A7732" t="s">
        <v>738</v>
      </c>
      <c r="B7732">
        <v>2026</v>
      </c>
      <c r="C7732" t="s">
        <v>703</v>
      </c>
      <c r="D7732">
        <v>4.4000000000000003E-3</v>
      </c>
      <c r="E7732">
        <v>4.4000000000000003E-3</v>
      </c>
      <c r="F7732">
        <v>4.4000000000000003E-3</v>
      </c>
      <c r="G7732">
        <v>2.5999999999999999E-3</v>
      </c>
      <c r="H7732">
        <v>4.4000000000000003E-3</v>
      </c>
      <c r="I7732">
        <v>2.5999999999999999E-3</v>
      </c>
      <c r="J7732">
        <v>4.4000000000000003E-3</v>
      </c>
      <c r="K7732">
        <v>4.4000000000000003E-3</v>
      </c>
      <c r="L7732">
        <v>2.5999999999999999E-3</v>
      </c>
    </row>
    <row r="7733" spans="1:12" x14ac:dyDescent="0.25">
      <c r="A7733" t="s">
        <v>738</v>
      </c>
      <c r="B7733">
        <v>2026</v>
      </c>
      <c r="C7733" t="s">
        <v>700</v>
      </c>
      <c r="D7733">
        <v>0.1512</v>
      </c>
      <c r="E7733">
        <v>0.122</v>
      </c>
      <c r="F7733">
        <v>0.11940000000000001</v>
      </c>
      <c r="G7733">
        <v>0.1159</v>
      </c>
      <c r="H7733">
        <v>0.1019</v>
      </c>
      <c r="I7733">
        <v>9.4200000000000006E-2</v>
      </c>
      <c r="J7733">
        <v>0.1134</v>
      </c>
      <c r="K7733">
        <v>8.0699999999999994E-2</v>
      </c>
      <c r="L7733">
        <v>6.4000000000000001E-2</v>
      </c>
    </row>
    <row r="7734" spans="1:12" x14ac:dyDescent="0.25">
      <c r="A7734" t="s">
        <v>738</v>
      </c>
      <c r="B7734">
        <v>2026</v>
      </c>
      <c r="C7734" t="s">
        <v>697</v>
      </c>
      <c r="D7734">
        <v>0.53369999999999995</v>
      </c>
      <c r="E7734">
        <v>0.50449999999999995</v>
      </c>
      <c r="F7734">
        <v>0.4536</v>
      </c>
      <c r="G7734">
        <v>0.41520000000000001</v>
      </c>
      <c r="H7734">
        <v>0.43609999999999999</v>
      </c>
      <c r="I7734">
        <v>0.35870000000000002</v>
      </c>
      <c r="J7734">
        <v>0.46820000000000001</v>
      </c>
      <c r="K7734">
        <v>0.38800000000000001</v>
      </c>
      <c r="L7734">
        <v>0.30719999999999997</v>
      </c>
    </row>
    <row r="7735" spans="1:12" x14ac:dyDescent="0.25">
      <c r="A7735" t="s">
        <v>738</v>
      </c>
      <c r="B7735">
        <v>2026</v>
      </c>
      <c r="C7735" t="s">
        <v>698</v>
      </c>
      <c r="D7735">
        <v>9.74E-2</v>
      </c>
      <c r="E7735">
        <v>9.74E-2</v>
      </c>
      <c r="F7735">
        <v>7.1800000000000003E-2</v>
      </c>
      <c r="G7735">
        <v>7.6100000000000001E-2</v>
      </c>
      <c r="H7735">
        <v>7.1800000000000003E-2</v>
      </c>
      <c r="I7735">
        <v>5.57E-2</v>
      </c>
      <c r="J7735">
        <v>9.74E-2</v>
      </c>
      <c r="K7735">
        <v>7.1800000000000003E-2</v>
      </c>
      <c r="L7735">
        <v>5.57E-2</v>
      </c>
    </row>
    <row r="7736" spans="1:12" x14ac:dyDescent="0.25">
      <c r="A7736" t="s">
        <v>738</v>
      </c>
      <c r="B7736">
        <v>2026</v>
      </c>
      <c r="C7736" t="s">
        <v>699</v>
      </c>
      <c r="D7736">
        <v>1.3100000000000001E-2</v>
      </c>
      <c r="E7736">
        <v>1.3100000000000001E-2</v>
      </c>
      <c r="F7736">
        <v>5.4999999999999997E-3</v>
      </c>
      <c r="G7736">
        <v>1.1900000000000001E-2</v>
      </c>
      <c r="H7736">
        <v>5.4999999999999997E-3</v>
      </c>
      <c r="I7736">
        <v>5.4999999999999997E-3</v>
      </c>
      <c r="J7736">
        <v>1.3100000000000001E-2</v>
      </c>
      <c r="K7736">
        <v>5.4999999999999997E-3</v>
      </c>
      <c r="L7736">
        <v>5.4999999999999997E-3</v>
      </c>
    </row>
    <row r="7737" spans="1:12" x14ac:dyDescent="0.25">
      <c r="A7737" t="s">
        <v>739</v>
      </c>
      <c r="B7737">
        <v>2026</v>
      </c>
      <c r="C7737" t="s">
        <v>700</v>
      </c>
      <c r="D7737">
        <v>2.8353000000000002</v>
      </c>
      <c r="E7737">
        <v>2.2866</v>
      </c>
      <c r="F7737">
        <v>2.2389000000000001</v>
      </c>
      <c r="G7737">
        <v>2.1724000000000001</v>
      </c>
      <c r="H7737">
        <v>1.9108000000000001</v>
      </c>
      <c r="I7737">
        <v>1.7664</v>
      </c>
      <c r="J7737">
        <v>2.1267999999999998</v>
      </c>
      <c r="K7737">
        <v>1.5139</v>
      </c>
      <c r="L7737">
        <v>1.2008000000000001</v>
      </c>
    </row>
    <row r="7738" spans="1:12" x14ac:dyDescent="0.25">
      <c r="A7738" t="s">
        <v>739</v>
      </c>
      <c r="B7738">
        <v>2026</v>
      </c>
      <c r="C7738" t="s">
        <v>699</v>
      </c>
      <c r="D7738">
        <v>0.24529999999999999</v>
      </c>
      <c r="E7738">
        <v>0.24529999999999999</v>
      </c>
      <c r="F7738">
        <v>0.1038</v>
      </c>
      <c r="G7738">
        <v>0.22370000000000001</v>
      </c>
      <c r="H7738">
        <v>0.1038</v>
      </c>
      <c r="I7738">
        <v>0.1038</v>
      </c>
      <c r="J7738">
        <v>0.24529999999999999</v>
      </c>
      <c r="K7738">
        <v>0.1038</v>
      </c>
      <c r="L7738">
        <v>0.1038</v>
      </c>
    </row>
    <row r="7739" spans="1:12" x14ac:dyDescent="0.25">
      <c r="A7739" t="s">
        <v>739</v>
      </c>
      <c r="B7739">
        <v>2026</v>
      </c>
      <c r="C7739" t="s">
        <v>697</v>
      </c>
      <c r="D7739">
        <v>8.8955000000000002</v>
      </c>
      <c r="E7739">
        <v>8.3468</v>
      </c>
      <c r="F7739">
        <v>7.5164</v>
      </c>
      <c r="G7739">
        <v>6.8967000000000001</v>
      </c>
      <c r="H7739">
        <v>7.1882999999999999</v>
      </c>
      <c r="I7739">
        <v>5.9349999999999996</v>
      </c>
      <c r="J7739">
        <v>7.7480000000000002</v>
      </c>
      <c r="K7739">
        <v>6.3682999999999996</v>
      </c>
      <c r="L7739">
        <v>5.0339999999999998</v>
      </c>
    </row>
    <row r="7740" spans="1:12" x14ac:dyDescent="0.25">
      <c r="A7740" t="s">
        <v>739</v>
      </c>
      <c r="B7740">
        <v>2026</v>
      </c>
      <c r="C7740" t="s">
        <v>698</v>
      </c>
      <c r="D7740">
        <v>1.4849000000000001</v>
      </c>
      <c r="E7740">
        <v>1.4849000000000001</v>
      </c>
      <c r="F7740">
        <v>1.1282000000000001</v>
      </c>
      <c r="G7740">
        <v>1.1558999999999999</v>
      </c>
      <c r="H7740">
        <v>1.1282000000000001</v>
      </c>
      <c r="I7740">
        <v>0.87229999999999996</v>
      </c>
      <c r="J7740">
        <v>1.4849000000000001</v>
      </c>
      <c r="K7740">
        <v>1.1282000000000001</v>
      </c>
      <c r="L7740">
        <v>0.87229999999999996</v>
      </c>
    </row>
    <row r="7741" spans="1:12" x14ac:dyDescent="0.25">
      <c r="A7741" t="s">
        <v>739</v>
      </c>
      <c r="B7741">
        <v>2026</v>
      </c>
      <c r="C7741" t="s">
        <v>702</v>
      </c>
      <c r="D7741">
        <v>0.43140000000000001</v>
      </c>
      <c r="E7741">
        <v>0.43140000000000001</v>
      </c>
      <c r="F7741">
        <v>0.16289999999999999</v>
      </c>
      <c r="G7741">
        <v>0.25879999999999997</v>
      </c>
      <c r="H7741">
        <v>0.16289999999999999</v>
      </c>
      <c r="I7741">
        <v>0.1168</v>
      </c>
      <c r="J7741">
        <v>0.43140000000000001</v>
      </c>
      <c r="K7741">
        <v>0.16289999999999999</v>
      </c>
      <c r="L7741">
        <v>0.1168</v>
      </c>
    </row>
    <row r="7742" spans="1:12" x14ac:dyDescent="0.25">
      <c r="A7742" t="s">
        <v>739</v>
      </c>
      <c r="B7742">
        <v>2026</v>
      </c>
      <c r="C7742" t="s">
        <v>701</v>
      </c>
      <c r="D7742">
        <v>3.8163999999999998</v>
      </c>
      <c r="E7742">
        <v>3.8163999999999998</v>
      </c>
      <c r="F7742">
        <v>3.8005</v>
      </c>
      <c r="G7742">
        <v>3.0365000000000002</v>
      </c>
      <c r="H7742">
        <v>3.8005</v>
      </c>
      <c r="I7742">
        <v>3.0264000000000002</v>
      </c>
      <c r="J7742">
        <v>3.3774000000000002</v>
      </c>
      <c r="K7742">
        <v>3.3774000000000002</v>
      </c>
      <c r="L7742">
        <v>2.6909999999999998</v>
      </c>
    </row>
    <row r="7743" spans="1:12" x14ac:dyDescent="0.25">
      <c r="A7743" t="s">
        <v>739</v>
      </c>
      <c r="B7743">
        <v>2026</v>
      </c>
      <c r="C7743" t="s">
        <v>703</v>
      </c>
      <c r="D7743">
        <v>8.2100000000000006E-2</v>
      </c>
      <c r="E7743">
        <v>8.2100000000000006E-2</v>
      </c>
      <c r="F7743">
        <v>8.2100000000000006E-2</v>
      </c>
      <c r="G7743">
        <v>4.9299999999999997E-2</v>
      </c>
      <c r="H7743">
        <v>8.2100000000000006E-2</v>
      </c>
      <c r="I7743">
        <v>4.9299999999999997E-2</v>
      </c>
      <c r="J7743">
        <v>8.2100000000000006E-2</v>
      </c>
      <c r="K7743">
        <v>8.2100000000000006E-2</v>
      </c>
      <c r="L7743">
        <v>4.9299999999999997E-2</v>
      </c>
    </row>
    <row r="7744" spans="1:12" x14ac:dyDescent="0.25">
      <c r="A7744" t="s">
        <v>740</v>
      </c>
      <c r="B7744">
        <v>2026</v>
      </c>
      <c r="C7744" t="s">
        <v>699</v>
      </c>
      <c r="D7744">
        <v>8.1199999999999994E-2</v>
      </c>
      <c r="E7744">
        <v>8.1199999999999994E-2</v>
      </c>
      <c r="F7744">
        <v>3.44E-2</v>
      </c>
      <c r="G7744">
        <v>7.4099999999999999E-2</v>
      </c>
      <c r="H7744">
        <v>3.44E-2</v>
      </c>
      <c r="I7744">
        <v>3.44E-2</v>
      </c>
      <c r="J7744">
        <v>8.1199999999999994E-2</v>
      </c>
      <c r="K7744">
        <v>3.44E-2</v>
      </c>
      <c r="L7744">
        <v>3.44E-2</v>
      </c>
    </row>
    <row r="7745" spans="1:12" x14ac:dyDescent="0.25">
      <c r="A7745" t="s">
        <v>740</v>
      </c>
      <c r="B7745">
        <v>2026</v>
      </c>
      <c r="C7745" t="s">
        <v>697</v>
      </c>
      <c r="D7745">
        <v>3.0487000000000002</v>
      </c>
      <c r="E7745">
        <v>2.8671000000000002</v>
      </c>
      <c r="F7745">
        <v>2.5756999999999999</v>
      </c>
      <c r="G7745">
        <v>2.3691</v>
      </c>
      <c r="H7745">
        <v>2.4670000000000001</v>
      </c>
      <c r="I7745">
        <v>2.0375999999999999</v>
      </c>
      <c r="J7745">
        <v>2.6644999999999999</v>
      </c>
      <c r="K7745">
        <v>2.1911999999999998</v>
      </c>
      <c r="L7745">
        <v>1.7357</v>
      </c>
    </row>
    <row r="7746" spans="1:12" x14ac:dyDescent="0.25">
      <c r="A7746" t="s">
        <v>740</v>
      </c>
      <c r="B7746">
        <v>2026</v>
      </c>
      <c r="C7746" t="s">
        <v>698</v>
      </c>
      <c r="D7746">
        <v>0.53710000000000002</v>
      </c>
      <c r="E7746">
        <v>0.53710000000000002</v>
      </c>
      <c r="F7746">
        <v>0.40250000000000002</v>
      </c>
      <c r="G7746">
        <v>0.41880000000000001</v>
      </c>
      <c r="H7746">
        <v>0.40250000000000002</v>
      </c>
      <c r="I7746">
        <v>0.31190000000000001</v>
      </c>
      <c r="J7746">
        <v>0.53710000000000002</v>
      </c>
      <c r="K7746">
        <v>0.40250000000000002</v>
      </c>
      <c r="L7746">
        <v>0.31190000000000001</v>
      </c>
    </row>
    <row r="7747" spans="1:12" x14ac:dyDescent="0.25">
      <c r="A7747" t="s">
        <v>740</v>
      </c>
      <c r="B7747">
        <v>2026</v>
      </c>
      <c r="C7747" t="s">
        <v>700</v>
      </c>
      <c r="D7747">
        <v>0.93879999999999997</v>
      </c>
      <c r="E7747">
        <v>0.75719999999999998</v>
      </c>
      <c r="F7747">
        <v>0.74139999999999995</v>
      </c>
      <c r="G7747">
        <v>0.71940000000000004</v>
      </c>
      <c r="H7747">
        <v>0.63270000000000004</v>
      </c>
      <c r="I7747">
        <v>0.58489999999999998</v>
      </c>
      <c r="J7747">
        <v>0.70430000000000004</v>
      </c>
      <c r="K7747">
        <v>0.50129999999999997</v>
      </c>
      <c r="L7747">
        <v>0.39760000000000001</v>
      </c>
    </row>
    <row r="7748" spans="1:12" x14ac:dyDescent="0.25">
      <c r="A7748" t="s">
        <v>740</v>
      </c>
      <c r="B7748">
        <v>2026</v>
      </c>
      <c r="C7748" t="s">
        <v>702</v>
      </c>
      <c r="D7748">
        <v>0.1429</v>
      </c>
      <c r="E7748">
        <v>0.1429</v>
      </c>
      <c r="F7748">
        <v>5.3900000000000003E-2</v>
      </c>
      <c r="G7748">
        <v>8.5699999999999998E-2</v>
      </c>
      <c r="H7748">
        <v>5.3900000000000003E-2</v>
      </c>
      <c r="I7748">
        <v>3.8699999999999998E-2</v>
      </c>
      <c r="J7748">
        <v>0.1429</v>
      </c>
      <c r="K7748">
        <v>5.3900000000000003E-2</v>
      </c>
      <c r="L7748">
        <v>3.8699999999999998E-2</v>
      </c>
    </row>
    <row r="7749" spans="1:12" x14ac:dyDescent="0.25">
      <c r="A7749" t="s">
        <v>740</v>
      </c>
      <c r="B7749">
        <v>2026</v>
      </c>
      <c r="C7749" t="s">
        <v>703</v>
      </c>
      <c r="D7749">
        <v>2.7199999999999998E-2</v>
      </c>
      <c r="E7749">
        <v>2.7199999999999998E-2</v>
      </c>
      <c r="F7749">
        <v>2.7199999999999998E-2</v>
      </c>
      <c r="G7749">
        <v>1.6299999999999999E-2</v>
      </c>
      <c r="H7749">
        <v>2.7199999999999998E-2</v>
      </c>
      <c r="I7749">
        <v>1.6299999999999999E-2</v>
      </c>
      <c r="J7749">
        <v>2.7199999999999998E-2</v>
      </c>
      <c r="K7749">
        <v>2.7199999999999998E-2</v>
      </c>
      <c r="L7749">
        <v>1.6299999999999999E-2</v>
      </c>
    </row>
    <row r="7750" spans="1:12" x14ac:dyDescent="0.25">
      <c r="A7750" t="s">
        <v>740</v>
      </c>
      <c r="B7750">
        <v>2026</v>
      </c>
      <c r="C7750" t="s">
        <v>701</v>
      </c>
      <c r="D7750">
        <v>1.3214999999999999</v>
      </c>
      <c r="E7750">
        <v>1.3214999999999999</v>
      </c>
      <c r="F7750">
        <v>1.3163</v>
      </c>
      <c r="G7750">
        <v>1.0548</v>
      </c>
      <c r="H7750">
        <v>1.3163</v>
      </c>
      <c r="I7750">
        <v>1.0515000000000001</v>
      </c>
      <c r="J7750">
        <v>1.1718999999999999</v>
      </c>
      <c r="K7750">
        <v>1.1718999999999999</v>
      </c>
      <c r="L7750">
        <v>0.93689999999999996</v>
      </c>
    </row>
    <row r="7751" spans="1:12" x14ac:dyDescent="0.25">
      <c r="A7751" t="s">
        <v>741</v>
      </c>
      <c r="B7751">
        <v>2026</v>
      </c>
      <c r="C7751" t="s">
        <v>698</v>
      </c>
      <c r="D7751">
        <v>0.45490000000000003</v>
      </c>
      <c r="E7751">
        <v>0.45490000000000003</v>
      </c>
      <c r="F7751">
        <v>0.36180000000000001</v>
      </c>
      <c r="G7751">
        <v>0.35189999999999999</v>
      </c>
      <c r="H7751">
        <v>0.36180000000000001</v>
      </c>
      <c r="I7751">
        <v>0.27789999999999998</v>
      </c>
      <c r="J7751">
        <v>0.45490000000000003</v>
      </c>
      <c r="K7751">
        <v>0.36180000000000001</v>
      </c>
      <c r="L7751">
        <v>0.27789999999999998</v>
      </c>
    </row>
    <row r="7752" spans="1:12" x14ac:dyDescent="0.25">
      <c r="A7752" t="s">
        <v>741</v>
      </c>
      <c r="B7752">
        <v>2026</v>
      </c>
      <c r="C7752" t="s">
        <v>697</v>
      </c>
      <c r="D7752">
        <v>3.2604000000000002</v>
      </c>
      <c r="E7752">
        <v>3.0430000000000001</v>
      </c>
      <c r="F7752">
        <v>2.7622</v>
      </c>
      <c r="G7752">
        <v>2.5265</v>
      </c>
      <c r="H7752">
        <v>2.6322000000000001</v>
      </c>
      <c r="I7752">
        <v>2.1839</v>
      </c>
      <c r="J7752">
        <v>2.8220999999999998</v>
      </c>
      <c r="K7752">
        <v>2.3235999999999999</v>
      </c>
      <c r="L7752">
        <v>1.8395999999999999</v>
      </c>
    </row>
    <row r="7753" spans="1:12" x14ac:dyDescent="0.25">
      <c r="A7753" t="s">
        <v>741</v>
      </c>
      <c r="B7753">
        <v>2026</v>
      </c>
      <c r="C7753" t="s">
        <v>700</v>
      </c>
      <c r="D7753">
        <v>1.1235999999999999</v>
      </c>
      <c r="E7753">
        <v>0.90620000000000001</v>
      </c>
      <c r="F7753">
        <v>0.88729999999999998</v>
      </c>
      <c r="G7753">
        <v>0.8609</v>
      </c>
      <c r="H7753">
        <v>0.75719999999999998</v>
      </c>
      <c r="I7753">
        <v>0.7</v>
      </c>
      <c r="J7753">
        <v>0.84279999999999999</v>
      </c>
      <c r="K7753">
        <v>0.59989999999999999</v>
      </c>
      <c r="L7753">
        <v>0.47589999999999999</v>
      </c>
    </row>
    <row r="7754" spans="1:12" x14ac:dyDescent="0.25">
      <c r="A7754" t="s">
        <v>741</v>
      </c>
      <c r="B7754">
        <v>2026</v>
      </c>
      <c r="C7754" t="s">
        <v>702</v>
      </c>
      <c r="D7754">
        <v>0.17100000000000001</v>
      </c>
      <c r="E7754">
        <v>0.17100000000000001</v>
      </c>
      <c r="F7754">
        <v>6.4600000000000005E-2</v>
      </c>
      <c r="G7754">
        <v>0.1026</v>
      </c>
      <c r="H7754">
        <v>6.4600000000000005E-2</v>
      </c>
      <c r="I7754">
        <v>4.6300000000000001E-2</v>
      </c>
      <c r="J7754">
        <v>0.17100000000000001</v>
      </c>
      <c r="K7754">
        <v>6.4600000000000005E-2</v>
      </c>
      <c r="L7754">
        <v>4.6300000000000001E-2</v>
      </c>
    </row>
    <row r="7755" spans="1:12" x14ac:dyDescent="0.25">
      <c r="A7755" t="s">
        <v>741</v>
      </c>
      <c r="B7755">
        <v>2026</v>
      </c>
      <c r="C7755" t="s">
        <v>699</v>
      </c>
      <c r="D7755">
        <v>9.7199999999999995E-2</v>
      </c>
      <c r="E7755">
        <v>9.7199999999999995E-2</v>
      </c>
      <c r="F7755">
        <v>4.1099999999999998E-2</v>
      </c>
      <c r="G7755">
        <v>8.8700000000000001E-2</v>
      </c>
      <c r="H7755">
        <v>4.1099999999999998E-2</v>
      </c>
      <c r="I7755">
        <v>4.1099999999999998E-2</v>
      </c>
      <c r="J7755">
        <v>9.7199999999999995E-2</v>
      </c>
      <c r="K7755">
        <v>4.1099999999999998E-2</v>
      </c>
      <c r="L7755">
        <v>4.1099999999999998E-2</v>
      </c>
    </row>
    <row r="7756" spans="1:12" x14ac:dyDescent="0.25">
      <c r="A7756" t="s">
        <v>741</v>
      </c>
      <c r="B7756">
        <v>2026</v>
      </c>
      <c r="C7756" t="s">
        <v>703</v>
      </c>
      <c r="D7756">
        <v>3.2500000000000001E-2</v>
      </c>
      <c r="E7756">
        <v>3.2500000000000001E-2</v>
      </c>
      <c r="F7756">
        <v>3.2500000000000001E-2</v>
      </c>
      <c r="G7756">
        <v>1.95E-2</v>
      </c>
      <c r="H7756">
        <v>3.2500000000000001E-2</v>
      </c>
      <c r="I7756">
        <v>1.95E-2</v>
      </c>
      <c r="J7756">
        <v>3.2500000000000001E-2</v>
      </c>
      <c r="K7756">
        <v>3.2500000000000001E-2</v>
      </c>
      <c r="L7756">
        <v>1.95E-2</v>
      </c>
    </row>
    <row r="7757" spans="1:12" x14ac:dyDescent="0.25">
      <c r="A7757" t="s">
        <v>741</v>
      </c>
      <c r="B7757">
        <v>2026</v>
      </c>
      <c r="C7757" t="s">
        <v>701</v>
      </c>
      <c r="D7757">
        <v>1.3812</v>
      </c>
      <c r="E7757">
        <v>1.3812</v>
      </c>
      <c r="F7757">
        <v>1.3749</v>
      </c>
      <c r="G7757">
        <v>1.103</v>
      </c>
      <c r="H7757">
        <v>1.3749</v>
      </c>
      <c r="I7757">
        <v>1.099</v>
      </c>
      <c r="J7757">
        <v>1.2236</v>
      </c>
      <c r="K7757">
        <v>1.2236</v>
      </c>
      <c r="L7757">
        <v>0.97889999999999999</v>
      </c>
    </row>
    <row r="7758" spans="1:12" x14ac:dyDescent="0.25">
      <c r="A7758" t="s">
        <v>742</v>
      </c>
      <c r="B7758">
        <v>2026</v>
      </c>
      <c r="C7758" t="s">
        <v>697</v>
      </c>
      <c r="D7758">
        <v>8.7555999999999994</v>
      </c>
      <c r="E7758">
        <v>8.15</v>
      </c>
      <c r="F7758">
        <v>7.3428000000000004</v>
      </c>
      <c r="G7758">
        <v>6.8144999999999998</v>
      </c>
      <c r="H7758">
        <v>6.9806999999999997</v>
      </c>
      <c r="I7758">
        <v>5.8400999999999996</v>
      </c>
      <c r="J7758">
        <v>7.5952000000000002</v>
      </c>
      <c r="K7758">
        <v>6.1817000000000002</v>
      </c>
      <c r="L7758">
        <v>4.9276</v>
      </c>
    </row>
    <row r="7759" spans="1:12" x14ac:dyDescent="0.25">
      <c r="A7759" t="s">
        <v>742</v>
      </c>
      <c r="B7759">
        <v>2026</v>
      </c>
      <c r="C7759" t="s">
        <v>699</v>
      </c>
      <c r="D7759">
        <v>0.27079999999999999</v>
      </c>
      <c r="E7759">
        <v>0.27079999999999999</v>
      </c>
      <c r="F7759">
        <v>0.11459999999999999</v>
      </c>
      <c r="G7759">
        <v>0.24690000000000001</v>
      </c>
      <c r="H7759">
        <v>0.11459999999999999</v>
      </c>
      <c r="I7759">
        <v>0.11459999999999999</v>
      </c>
      <c r="J7759">
        <v>0.27079999999999999</v>
      </c>
      <c r="K7759">
        <v>0.11459999999999999</v>
      </c>
      <c r="L7759">
        <v>0.11459999999999999</v>
      </c>
    </row>
    <row r="7760" spans="1:12" x14ac:dyDescent="0.25">
      <c r="A7760" t="s">
        <v>742</v>
      </c>
      <c r="B7760">
        <v>2026</v>
      </c>
      <c r="C7760" t="s">
        <v>703</v>
      </c>
      <c r="D7760">
        <v>9.0700000000000003E-2</v>
      </c>
      <c r="E7760">
        <v>9.0700000000000003E-2</v>
      </c>
      <c r="F7760">
        <v>9.0700000000000003E-2</v>
      </c>
      <c r="G7760">
        <v>5.4399999999999997E-2</v>
      </c>
      <c r="H7760">
        <v>9.0700000000000003E-2</v>
      </c>
      <c r="I7760">
        <v>5.4399999999999997E-2</v>
      </c>
      <c r="J7760">
        <v>9.0700000000000003E-2</v>
      </c>
      <c r="K7760">
        <v>9.0700000000000003E-2</v>
      </c>
      <c r="L7760">
        <v>5.4399999999999997E-2</v>
      </c>
    </row>
    <row r="7761" spans="1:12" x14ac:dyDescent="0.25">
      <c r="A7761" t="s">
        <v>742</v>
      </c>
      <c r="B7761">
        <v>2026</v>
      </c>
      <c r="C7761" t="s">
        <v>698</v>
      </c>
      <c r="D7761">
        <v>1.3365</v>
      </c>
      <c r="E7761">
        <v>1.3365</v>
      </c>
      <c r="F7761">
        <v>1.0521</v>
      </c>
      <c r="G7761">
        <v>1.0353000000000001</v>
      </c>
      <c r="H7761">
        <v>1.0521</v>
      </c>
      <c r="I7761">
        <v>0.80920000000000003</v>
      </c>
      <c r="J7761">
        <v>1.3365</v>
      </c>
      <c r="K7761">
        <v>1.0521</v>
      </c>
      <c r="L7761">
        <v>0.80920000000000003</v>
      </c>
    </row>
    <row r="7762" spans="1:12" x14ac:dyDescent="0.25">
      <c r="A7762" t="s">
        <v>742</v>
      </c>
      <c r="B7762">
        <v>2026</v>
      </c>
      <c r="C7762" t="s">
        <v>701</v>
      </c>
      <c r="D7762">
        <v>3.452</v>
      </c>
      <c r="E7762">
        <v>3.452</v>
      </c>
      <c r="F7762">
        <v>3.4344000000000001</v>
      </c>
      <c r="G7762">
        <v>2.7942999999999998</v>
      </c>
      <c r="H7762">
        <v>3.4344000000000001</v>
      </c>
      <c r="I7762">
        <v>2.7831999999999999</v>
      </c>
      <c r="J7762">
        <v>3.0735999999999999</v>
      </c>
      <c r="K7762">
        <v>3.0735999999999999</v>
      </c>
      <c r="L7762">
        <v>2.4950000000000001</v>
      </c>
    </row>
    <row r="7763" spans="1:12" x14ac:dyDescent="0.25">
      <c r="A7763" t="s">
        <v>742</v>
      </c>
      <c r="B7763">
        <v>2026</v>
      </c>
      <c r="C7763" t="s">
        <v>702</v>
      </c>
      <c r="D7763">
        <v>0.47620000000000001</v>
      </c>
      <c r="E7763">
        <v>0.47620000000000001</v>
      </c>
      <c r="F7763">
        <v>0.17979999999999999</v>
      </c>
      <c r="G7763">
        <v>0.28570000000000001</v>
      </c>
      <c r="H7763">
        <v>0.17979999999999999</v>
      </c>
      <c r="I7763">
        <v>0.129</v>
      </c>
      <c r="J7763">
        <v>0.47620000000000001</v>
      </c>
      <c r="K7763">
        <v>0.17979999999999999</v>
      </c>
      <c r="L7763">
        <v>0.129</v>
      </c>
    </row>
    <row r="7764" spans="1:12" x14ac:dyDescent="0.25">
      <c r="A7764" t="s">
        <v>742</v>
      </c>
      <c r="B7764">
        <v>2026</v>
      </c>
      <c r="C7764" t="s">
        <v>700</v>
      </c>
      <c r="D7764">
        <v>3.1295999999999999</v>
      </c>
      <c r="E7764">
        <v>2.524</v>
      </c>
      <c r="F7764">
        <v>2.4712999999999998</v>
      </c>
      <c r="G7764">
        <v>2.3978999999999999</v>
      </c>
      <c r="H7764">
        <v>2.1091000000000002</v>
      </c>
      <c r="I7764">
        <v>1.9498</v>
      </c>
      <c r="J7764">
        <v>2.3475999999999999</v>
      </c>
      <c r="K7764">
        <v>1.671</v>
      </c>
      <c r="L7764">
        <v>1.3253999999999999</v>
      </c>
    </row>
    <row r="7765" spans="1:12" x14ac:dyDescent="0.25">
      <c r="A7765" t="s">
        <v>743</v>
      </c>
      <c r="B7765">
        <v>2026</v>
      </c>
      <c r="C7765" t="s">
        <v>702</v>
      </c>
      <c r="D7765">
        <v>4.3099999999999999E-2</v>
      </c>
      <c r="E7765">
        <v>4.3099999999999999E-2</v>
      </c>
      <c r="F7765">
        <v>1.6299999999999999E-2</v>
      </c>
      <c r="G7765">
        <v>2.58E-2</v>
      </c>
      <c r="H7765">
        <v>1.6299999999999999E-2</v>
      </c>
      <c r="I7765">
        <v>1.17E-2</v>
      </c>
      <c r="J7765">
        <v>4.3099999999999999E-2</v>
      </c>
      <c r="K7765">
        <v>1.6299999999999999E-2</v>
      </c>
      <c r="L7765">
        <v>1.17E-2</v>
      </c>
    </row>
    <row r="7766" spans="1:12" x14ac:dyDescent="0.25">
      <c r="A7766" t="s">
        <v>743</v>
      </c>
      <c r="B7766">
        <v>2026</v>
      </c>
      <c r="C7766" t="s">
        <v>699</v>
      </c>
      <c r="D7766">
        <v>2.4500000000000001E-2</v>
      </c>
      <c r="E7766">
        <v>2.4500000000000001E-2</v>
      </c>
      <c r="F7766">
        <v>1.04E-2</v>
      </c>
      <c r="G7766">
        <v>2.23E-2</v>
      </c>
      <c r="H7766">
        <v>1.04E-2</v>
      </c>
      <c r="I7766">
        <v>1.04E-2</v>
      </c>
      <c r="J7766">
        <v>2.4500000000000001E-2</v>
      </c>
      <c r="K7766">
        <v>1.04E-2</v>
      </c>
      <c r="L7766">
        <v>1.04E-2</v>
      </c>
    </row>
    <row r="7767" spans="1:12" x14ac:dyDescent="0.25">
      <c r="A7767" t="s">
        <v>743</v>
      </c>
      <c r="B7767">
        <v>2026</v>
      </c>
      <c r="C7767" t="s">
        <v>701</v>
      </c>
      <c r="D7767">
        <v>0.29799999999999999</v>
      </c>
      <c r="E7767">
        <v>0.29799999999999999</v>
      </c>
      <c r="F7767">
        <v>0.29649999999999999</v>
      </c>
      <c r="G7767">
        <v>0.24099999999999999</v>
      </c>
      <c r="H7767">
        <v>0.29649999999999999</v>
      </c>
      <c r="I7767">
        <v>0.24</v>
      </c>
      <c r="J7767">
        <v>0.2651</v>
      </c>
      <c r="K7767">
        <v>0.2651</v>
      </c>
      <c r="L7767">
        <v>0.215</v>
      </c>
    </row>
    <row r="7768" spans="1:12" x14ac:dyDescent="0.25">
      <c r="A7768" t="s">
        <v>743</v>
      </c>
      <c r="B7768">
        <v>2026</v>
      </c>
      <c r="C7768" t="s">
        <v>697</v>
      </c>
      <c r="D7768">
        <v>0.77190000000000003</v>
      </c>
      <c r="E7768">
        <v>0.71719999999999995</v>
      </c>
      <c r="F7768">
        <v>0.6462</v>
      </c>
      <c r="G7768">
        <v>0.6</v>
      </c>
      <c r="H7768">
        <v>0.61350000000000005</v>
      </c>
      <c r="I7768">
        <v>0.51349999999999996</v>
      </c>
      <c r="J7768">
        <v>0.66830000000000001</v>
      </c>
      <c r="K7768">
        <v>0.54249999999999998</v>
      </c>
      <c r="L7768">
        <v>0.43209999999999998</v>
      </c>
    </row>
    <row r="7769" spans="1:12" x14ac:dyDescent="0.25">
      <c r="A7769" t="s">
        <v>743</v>
      </c>
      <c r="B7769">
        <v>2026</v>
      </c>
      <c r="C7769" t="s">
        <v>698</v>
      </c>
      <c r="D7769">
        <v>0.11509999999999999</v>
      </c>
      <c r="E7769">
        <v>0.11509999999999999</v>
      </c>
      <c r="F7769">
        <v>9.1499999999999998E-2</v>
      </c>
      <c r="G7769">
        <v>8.9099999999999999E-2</v>
      </c>
      <c r="H7769">
        <v>9.1499999999999998E-2</v>
      </c>
      <c r="I7769">
        <v>7.0300000000000001E-2</v>
      </c>
      <c r="J7769">
        <v>0.11509999999999999</v>
      </c>
      <c r="K7769">
        <v>9.1499999999999998E-2</v>
      </c>
      <c r="L7769">
        <v>7.0300000000000001E-2</v>
      </c>
    </row>
    <row r="7770" spans="1:12" x14ac:dyDescent="0.25">
      <c r="A7770" t="s">
        <v>743</v>
      </c>
      <c r="B7770">
        <v>2026</v>
      </c>
      <c r="C7770" t="s">
        <v>700</v>
      </c>
      <c r="D7770">
        <v>0.28299999999999997</v>
      </c>
      <c r="E7770">
        <v>0.22819999999999999</v>
      </c>
      <c r="F7770">
        <v>0.2235</v>
      </c>
      <c r="G7770">
        <v>0.21679999999999999</v>
      </c>
      <c r="H7770">
        <v>0.19070000000000001</v>
      </c>
      <c r="I7770">
        <v>0.17630000000000001</v>
      </c>
      <c r="J7770">
        <v>0.21229999999999999</v>
      </c>
      <c r="K7770">
        <v>0.15110000000000001</v>
      </c>
      <c r="L7770">
        <v>0.11990000000000001</v>
      </c>
    </row>
    <row r="7771" spans="1:12" x14ac:dyDescent="0.25">
      <c r="A7771" t="s">
        <v>743</v>
      </c>
      <c r="B7771">
        <v>2026</v>
      </c>
      <c r="C7771" t="s">
        <v>703</v>
      </c>
      <c r="D7771">
        <v>8.2000000000000007E-3</v>
      </c>
      <c r="E7771">
        <v>8.2000000000000007E-3</v>
      </c>
      <c r="F7771">
        <v>8.2000000000000007E-3</v>
      </c>
      <c r="G7771">
        <v>4.8999999999999998E-3</v>
      </c>
      <c r="H7771">
        <v>8.2000000000000007E-3</v>
      </c>
      <c r="I7771">
        <v>4.8999999999999998E-3</v>
      </c>
      <c r="J7771">
        <v>8.2000000000000007E-3</v>
      </c>
      <c r="K7771">
        <v>8.2000000000000007E-3</v>
      </c>
      <c r="L7771">
        <v>4.8999999999999998E-3</v>
      </c>
    </row>
    <row r="7772" spans="1:12" x14ac:dyDescent="0.25">
      <c r="A7772" t="s">
        <v>744</v>
      </c>
      <c r="B7772">
        <v>2026</v>
      </c>
      <c r="C7772" t="s">
        <v>700</v>
      </c>
      <c r="D7772">
        <v>1.228</v>
      </c>
      <c r="E7772">
        <v>0.99039999999999995</v>
      </c>
      <c r="F7772">
        <v>0.96970000000000001</v>
      </c>
      <c r="G7772">
        <v>0.94089999999999996</v>
      </c>
      <c r="H7772">
        <v>0.8276</v>
      </c>
      <c r="I7772">
        <v>0.76500000000000001</v>
      </c>
      <c r="J7772">
        <v>0.92110000000000003</v>
      </c>
      <c r="K7772">
        <v>0.65569999999999995</v>
      </c>
      <c r="L7772">
        <v>0.52010000000000001</v>
      </c>
    </row>
    <row r="7773" spans="1:12" x14ac:dyDescent="0.25">
      <c r="A7773" t="s">
        <v>744</v>
      </c>
      <c r="B7773">
        <v>2026</v>
      </c>
      <c r="C7773" t="s">
        <v>701</v>
      </c>
      <c r="D7773">
        <v>1.7653000000000001</v>
      </c>
      <c r="E7773">
        <v>1.7653000000000001</v>
      </c>
      <c r="F7773">
        <v>1.7584</v>
      </c>
      <c r="G7773">
        <v>1.4092</v>
      </c>
      <c r="H7773">
        <v>1.7584</v>
      </c>
      <c r="I7773">
        <v>1.4049</v>
      </c>
      <c r="J7773">
        <v>1.5657000000000001</v>
      </c>
      <c r="K7773">
        <v>1.5657000000000001</v>
      </c>
      <c r="L7773">
        <v>1.2519</v>
      </c>
    </row>
    <row r="7774" spans="1:12" x14ac:dyDescent="0.25">
      <c r="A7774" t="s">
        <v>744</v>
      </c>
      <c r="B7774">
        <v>2026</v>
      </c>
      <c r="C7774" t="s">
        <v>703</v>
      </c>
      <c r="D7774">
        <v>3.56E-2</v>
      </c>
      <c r="E7774">
        <v>3.56E-2</v>
      </c>
      <c r="F7774">
        <v>3.56E-2</v>
      </c>
      <c r="G7774">
        <v>2.1299999999999999E-2</v>
      </c>
      <c r="H7774">
        <v>3.56E-2</v>
      </c>
      <c r="I7774">
        <v>2.1299999999999999E-2</v>
      </c>
      <c r="J7774">
        <v>3.56E-2</v>
      </c>
      <c r="K7774">
        <v>3.56E-2</v>
      </c>
      <c r="L7774">
        <v>2.1299999999999999E-2</v>
      </c>
    </row>
    <row r="7775" spans="1:12" x14ac:dyDescent="0.25">
      <c r="A7775" t="s">
        <v>744</v>
      </c>
      <c r="B7775">
        <v>2026</v>
      </c>
      <c r="C7775" t="s">
        <v>699</v>
      </c>
      <c r="D7775">
        <v>0.1062</v>
      </c>
      <c r="E7775">
        <v>0.1062</v>
      </c>
      <c r="F7775">
        <v>4.4999999999999998E-2</v>
      </c>
      <c r="G7775">
        <v>9.69E-2</v>
      </c>
      <c r="H7775">
        <v>4.4999999999999998E-2</v>
      </c>
      <c r="I7775">
        <v>4.4999999999999998E-2</v>
      </c>
      <c r="J7775">
        <v>0.1062</v>
      </c>
      <c r="K7775">
        <v>4.4999999999999998E-2</v>
      </c>
      <c r="L7775">
        <v>4.4999999999999998E-2</v>
      </c>
    </row>
    <row r="7776" spans="1:12" x14ac:dyDescent="0.25">
      <c r="A7776" t="s">
        <v>744</v>
      </c>
      <c r="B7776">
        <v>2026</v>
      </c>
      <c r="C7776" t="s">
        <v>697</v>
      </c>
      <c r="D7776">
        <v>3.9182000000000001</v>
      </c>
      <c r="E7776">
        <v>3.6804999999999999</v>
      </c>
      <c r="F7776">
        <v>3.3378000000000001</v>
      </c>
      <c r="G7776">
        <v>3.0438000000000001</v>
      </c>
      <c r="H7776">
        <v>3.1957</v>
      </c>
      <c r="I7776">
        <v>2.6408</v>
      </c>
      <c r="J7776">
        <v>3.4117999999999999</v>
      </c>
      <c r="K7776">
        <v>2.8311999999999999</v>
      </c>
      <c r="L7776">
        <v>2.2429000000000001</v>
      </c>
    </row>
    <row r="7777" spans="1:12" x14ac:dyDescent="0.25">
      <c r="A7777" t="s">
        <v>744</v>
      </c>
      <c r="B7777">
        <v>2026</v>
      </c>
      <c r="C7777" t="s">
        <v>702</v>
      </c>
      <c r="D7777">
        <v>0.18679999999999999</v>
      </c>
      <c r="E7777">
        <v>0.18679999999999999</v>
      </c>
      <c r="F7777">
        <v>7.0599999999999996E-2</v>
      </c>
      <c r="G7777">
        <v>0.11210000000000001</v>
      </c>
      <c r="H7777">
        <v>7.0599999999999996E-2</v>
      </c>
      <c r="I7777">
        <v>5.0599999999999999E-2</v>
      </c>
      <c r="J7777">
        <v>0.18679999999999999</v>
      </c>
      <c r="K7777">
        <v>7.0599999999999996E-2</v>
      </c>
      <c r="L7777">
        <v>5.0599999999999999E-2</v>
      </c>
    </row>
    <row r="7778" spans="1:12" x14ac:dyDescent="0.25">
      <c r="A7778" t="s">
        <v>744</v>
      </c>
      <c r="B7778">
        <v>2026</v>
      </c>
      <c r="C7778" t="s">
        <v>698</v>
      </c>
      <c r="D7778">
        <v>0.59630000000000005</v>
      </c>
      <c r="E7778">
        <v>0.59630000000000005</v>
      </c>
      <c r="F7778">
        <v>0.4587</v>
      </c>
      <c r="G7778">
        <v>0.46339999999999998</v>
      </c>
      <c r="H7778">
        <v>0.4587</v>
      </c>
      <c r="I7778">
        <v>0.35399999999999998</v>
      </c>
      <c r="J7778">
        <v>0.59630000000000005</v>
      </c>
      <c r="K7778">
        <v>0.4587</v>
      </c>
      <c r="L7778">
        <v>0.35399999999999998</v>
      </c>
    </row>
    <row r="7779" spans="1:12" x14ac:dyDescent="0.25">
      <c r="A7779" t="s">
        <v>745</v>
      </c>
      <c r="B7779">
        <v>2026</v>
      </c>
      <c r="C7779" t="s">
        <v>698</v>
      </c>
      <c r="D7779">
        <v>0.10390000000000001</v>
      </c>
      <c r="E7779">
        <v>0.10390000000000001</v>
      </c>
      <c r="F7779">
        <v>7.8799999999999995E-2</v>
      </c>
      <c r="G7779">
        <v>8.09E-2</v>
      </c>
      <c r="H7779">
        <v>7.8799999999999995E-2</v>
      </c>
      <c r="I7779">
        <v>6.0900000000000003E-2</v>
      </c>
      <c r="J7779">
        <v>0.10390000000000001</v>
      </c>
      <c r="K7779">
        <v>7.8799999999999995E-2</v>
      </c>
      <c r="L7779">
        <v>6.0900000000000003E-2</v>
      </c>
    </row>
    <row r="7780" spans="1:12" x14ac:dyDescent="0.25">
      <c r="A7780" t="s">
        <v>745</v>
      </c>
      <c r="B7780">
        <v>2026</v>
      </c>
      <c r="C7780" t="s">
        <v>697</v>
      </c>
      <c r="D7780">
        <v>0.63260000000000005</v>
      </c>
      <c r="E7780">
        <v>0.59470000000000001</v>
      </c>
      <c r="F7780">
        <v>0.53680000000000005</v>
      </c>
      <c r="G7780">
        <v>0.4909</v>
      </c>
      <c r="H7780">
        <v>0.5141</v>
      </c>
      <c r="I7780">
        <v>0.42399999999999999</v>
      </c>
      <c r="J7780">
        <v>0.55149999999999999</v>
      </c>
      <c r="K7780">
        <v>0.45569999999999999</v>
      </c>
      <c r="L7780">
        <v>0.3604</v>
      </c>
    </row>
    <row r="7781" spans="1:12" x14ac:dyDescent="0.25">
      <c r="A7781" t="s">
        <v>745</v>
      </c>
      <c r="B7781">
        <v>2026</v>
      </c>
      <c r="C7781" t="s">
        <v>701</v>
      </c>
      <c r="D7781">
        <v>0.2802</v>
      </c>
      <c r="E7781">
        <v>0.2802</v>
      </c>
      <c r="F7781">
        <v>0.27910000000000001</v>
      </c>
      <c r="G7781">
        <v>0.223</v>
      </c>
      <c r="H7781">
        <v>0.27910000000000001</v>
      </c>
      <c r="I7781">
        <v>0.2223</v>
      </c>
      <c r="J7781">
        <v>0.24809999999999999</v>
      </c>
      <c r="K7781">
        <v>0.24809999999999999</v>
      </c>
      <c r="L7781">
        <v>0.1978</v>
      </c>
    </row>
    <row r="7782" spans="1:12" x14ac:dyDescent="0.25">
      <c r="A7782" t="s">
        <v>745</v>
      </c>
      <c r="B7782">
        <v>2026</v>
      </c>
      <c r="C7782" t="s">
        <v>699</v>
      </c>
      <c r="D7782">
        <v>1.7000000000000001E-2</v>
      </c>
      <c r="E7782">
        <v>1.7000000000000001E-2</v>
      </c>
      <c r="F7782">
        <v>7.1999999999999998E-3</v>
      </c>
      <c r="G7782">
        <v>1.55E-2</v>
      </c>
      <c r="H7782">
        <v>7.1999999999999998E-3</v>
      </c>
      <c r="I7782">
        <v>7.1999999999999998E-3</v>
      </c>
      <c r="J7782">
        <v>1.7000000000000001E-2</v>
      </c>
      <c r="K7782">
        <v>7.1999999999999998E-3</v>
      </c>
      <c r="L7782">
        <v>7.1999999999999998E-3</v>
      </c>
    </row>
    <row r="7783" spans="1:12" x14ac:dyDescent="0.25">
      <c r="A7783" t="s">
        <v>745</v>
      </c>
      <c r="B7783">
        <v>2026</v>
      </c>
      <c r="C7783" t="s">
        <v>702</v>
      </c>
      <c r="D7783">
        <v>2.98E-2</v>
      </c>
      <c r="E7783">
        <v>2.98E-2</v>
      </c>
      <c r="F7783">
        <v>1.1299999999999999E-2</v>
      </c>
      <c r="G7783">
        <v>1.7899999999999999E-2</v>
      </c>
      <c r="H7783">
        <v>1.1299999999999999E-2</v>
      </c>
      <c r="I7783">
        <v>8.0999999999999996E-3</v>
      </c>
      <c r="J7783">
        <v>2.98E-2</v>
      </c>
      <c r="K7783">
        <v>1.1299999999999999E-2</v>
      </c>
      <c r="L7783">
        <v>8.0999999999999996E-3</v>
      </c>
    </row>
    <row r="7784" spans="1:12" x14ac:dyDescent="0.25">
      <c r="A7784" t="s">
        <v>745</v>
      </c>
      <c r="B7784">
        <v>2026</v>
      </c>
      <c r="C7784" t="s">
        <v>703</v>
      </c>
      <c r="D7784">
        <v>5.7000000000000002E-3</v>
      </c>
      <c r="E7784">
        <v>5.7000000000000002E-3</v>
      </c>
      <c r="F7784">
        <v>5.7000000000000002E-3</v>
      </c>
      <c r="G7784">
        <v>3.3999999999999998E-3</v>
      </c>
      <c r="H7784">
        <v>5.7000000000000002E-3</v>
      </c>
      <c r="I7784">
        <v>3.3999999999999998E-3</v>
      </c>
      <c r="J7784">
        <v>5.7000000000000002E-3</v>
      </c>
      <c r="K7784">
        <v>5.7000000000000002E-3</v>
      </c>
      <c r="L7784">
        <v>3.3999999999999998E-3</v>
      </c>
    </row>
    <row r="7785" spans="1:12" x14ac:dyDescent="0.25">
      <c r="A7785" t="s">
        <v>745</v>
      </c>
      <c r="B7785">
        <v>2026</v>
      </c>
      <c r="C7785" t="s">
        <v>700</v>
      </c>
      <c r="D7785">
        <v>0.19600000000000001</v>
      </c>
      <c r="E7785">
        <v>0.15809999999999999</v>
      </c>
      <c r="F7785">
        <v>0.15479999999999999</v>
      </c>
      <c r="G7785">
        <v>0.1502</v>
      </c>
      <c r="H7785">
        <v>0.1321</v>
      </c>
      <c r="I7785">
        <v>0.1221</v>
      </c>
      <c r="J7785">
        <v>0.14699999999999999</v>
      </c>
      <c r="K7785">
        <v>0.1047</v>
      </c>
      <c r="L7785">
        <v>8.3000000000000004E-2</v>
      </c>
    </row>
    <row r="7786" spans="1:12" x14ac:dyDescent="0.25">
      <c r="A7786" t="s">
        <v>746</v>
      </c>
      <c r="B7786">
        <v>2026</v>
      </c>
      <c r="C7786" t="s">
        <v>697</v>
      </c>
      <c r="D7786">
        <v>5.4555999999999996</v>
      </c>
      <c r="E7786">
        <v>5.1181000000000001</v>
      </c>
      <c r="F7786">
        <v>4.6256000000000004</v>
      </c>
      <c r="G7786">
        <v>4.2350000000000003</v>
      </c>
      <c r="H7786">
        <v>4.4238</v>
      </c>
      <c r="I7786">
        <v>3.6581000000000001</v>
      </c>
      <c r="J7786">
        <v>4.7493999999999996</v>
      </c>
      <c r="K7786">
        <v>3.919</v>
      </c>
      <c r="L7786">
        <v>3.1032000000000002</v>
      </c>
    </row>
    <row r="7787" spans="1:12" x14ac:dyDescent="0.25">
      <c r="A7787" t="s">
        <v>746</v>
      </c>
      <c r="B7787">
        <v>2026</v>
      </c>
      <c r="C7787" t="s">
        <v>698</v>
      </c>
      <c r="D7787">
        <v>0.86260000000000003</v>
      </c>
      <c r="E7787">
        <v>0.86260000000000003</v>
      </c>
      <c r="F7787">
        <v>0.66149999999999998</v>
      </c>
      <c r="G7787">
        <v>0.67059999999999997</v>
      </c>
      <c r="H7787">
        <v>0.66149999999999998</v>
      </c>
      <c r="I7787">
        <v>0.51080000000000003</v>
      </c>
      <c r="J7787">
        <v>0.86260000000000003</v>
      </c>
      <c r="K7787">
        <v>0.66149999999999998</v>
      </c>
      <c r="L7787">
        <v>0.51080000000000003</v>
      </c>
    </row>
    <row r="7788" spans="1:12" x14ac:dyDescent="0.25">
      <c r="A7788" t="s">
        <v>746</v>
      </c>
      <c r="B7788">
        <v>2026</v>
      </c>
      <c r="C7788" t="s">
        <v>702</v>
      </c>
      <c r="D7788">
        <v>0.26540000000000002</v>
      </c>
      <c r="E7788">
        <v>0.26540000000000002</v>
      </c>
      <c r="F7788">
        <v>0.1002</v>
      </c>
      <c r="G7788">
        <v>0.1593</v>
      </c>
      <c r="H7788">
        <v>0.1002</v>
      </c>
      <c r="I7788">
        <v>7.1900000000000006E-2</v>
      </c>
      <c r="J7788">
        <v>0.26540000000000002</v>
      </c>
      <c r="K7788">
        <v>0.1002</v>
      </c>
      <c r="L7788">
        <v>7.1900000000000006E-2</v>
      </c>
    </row>
    <row r="7789" spans="1:12" x14ac:dyDescent="0.25">
      <c r="A7789" t="s">
        <v>746</v>
      </c>
      <c r="B7789">
        <v>2026</v>
      </c>
      <c r="C7789" t="s">
        <v>699</v>
      </c>
      <c r="D7789">
        <v>0.15090000000000001</v>
      </c>
      <c r="E7789">
        <v>0.15090000000000001</v>
      </c>
      <c r="F7789">
        <v>6.3899999999999998E-2</v>
      </c>
      <c r="G7789">
        <v>0.1376</v>
      </c>
      <c r="H7789">
        <v>6.3899999999999998E-2</v>
      </c>
      <c r="I7789">
        <v>6.3899999999999998E-2</v>
      </c>
      <c r="J7789">
        <v>0.15090000000000001</v>
      </c>
      <c r="K7789">
        <v>6.3899999999999998E-2</v>
      </c>
      <c r="L7789">
        <v>6.3899999999999998E-2</v>
      </c>
    </row>
    <row r="7790" spans="1:12" x14ac:dyDescent="0.25">
      <c r="A7790" t="s">
        <v>746</v>
      </c>
      <c r="B7790">
        <v>2026</v>
      </c>
      <c r="C7790" t="s">
        <v>703</v>
      </c>
      <c r="D7790">
        <v>5.0500000000000003E-2</v>
      </c>
      <c r="E7790">
        <v>5.0500000000000003E-2</v>
      </c>
      <c r="F7790">
        <v>5.0500000000000003E-2</v>
      </c>
      <c r="G7790">
        <v>3.0300000000000001E-2</v>
      </c>
      <c r="H7790">
        <v>5.0500000000000003E-2</v>
      </c>
      <c r="I7790">
        <v>3.0300000000000001E-2</v>
      </c>
      <c r="J7790">
        <v>5.0500000000000003E-2</v>
      </c>
      <c r="K7790">
        <v>5.0500000000000003E-2</v>
      </c>
      <c r="L7790">
        <v>3.0300000000000001E-2</v>
      </c>
    </row>
    <row r="7791" spans="1:12" x14ac:dyDescent="0.25">
      <c r="A7791" t="s">
        <v>746</v>
      </c>
      <c r="B7791">
        <v>2026</v>
      </c>
      <c r="C7791" t="s">
        <v>700</v>
      </c>
      <c r="D7791">
        <v>1.7444</v>
      </c>
      <c r="E7791">
        <v>1.4068000000000001</v>
      </c>
      <c r="F7791">
        <v>1.3774999999999999</v>
      </c>
      <c r="G7791">
        <v>1.3366</v>
      </c>
      <c r="H7791">
        <v>1.1756</v>
      </c>
      <c r="I7791">
        <v>1.0868</v>
      </c>
      <c r="J7791">
        <v>1.3085</v>
      </c>
      <c r="K7791">
        <v>0.93140000000000001</v>
      </c>
      <c r="L7791">
        <v>0.73880000000000001</v>
      </c>
    </row>
    <row r="7792" spans="1:12" x14ac:dyDescent="0.25">
      <c r="A7792" t="s">
        <v>746</v>
      </c>
      <c r="B7792">
        <v>2026</v>
      </c>
      <c r="C7792" t="s">
        <v>701</v>
      </c>
      <c r="D7792">
        <v>2.3818000000000001</v>
      </c>
      <c r="E7792">
        <v>2.3818000000000001</v>
      </c>
      <c r="F7792">
        <v>2.3721000000000001</v>
      </c>
      <c r="G7792">
        <v>1.9007000000000001</v>
      </c>
      <c r="H7792">
        <v>2.3721000000000001</v>
      </c>
      <c r="I7792">
        <v>1.8945000000000001</v>
      </c>
      <c r="J7792">
        <v>2.1114999999999999</v>
      </c>
      <c r="K7792">
        <v>2.1114999999999999</v>
      </c>
      <c r="L7792">
        <v>1.6876</v>
      </c>
    </row>
    <row r="7793" spans="1:12" x14ac:dyDescent="0.25">
      <c r="A7793" t="s">
        <v>747</v>
      </c>
      <c r="B7793">
        <v>2026</v>
      </c>
      <c r="C7793" t="s">
        <v>701</v>
      </c>
      <c r="D7793">
        <v>9.7545999999999999</v>
      </c>
      <c r="E7793">
        <v>9.7545999999999999</v>
      </c>
      <c r="F7793">
        <v>9.7117000000000004</v>
      </c>
      <c r="G7793">
        <v>7.7794999999999996</v>
      </c>
      <c r="H7793">
        <v>9.7117000000000004</v>
      </c>
      <c r="I7793">
        <v>7.7523999999999997</v>
      </c>
      <c r="J7793">
        <v>8.6404999999999994</v>
      </c>
      <c r="K7793">
        <v>8.6404999999999994</v>
      </c>
      <c r="L7793">
        <v>6.9025999999999996</v>
      </c>
    </row>
    <row r="7794" spans="1:12" x14ac:dyDescent="0.25">
      <c r="A7794" t="s">
        <v>747</v>
      </c>
      <c r="B7794">
        <v>2026</v>
      </c>
      <c r="C7794" t="s">
        <v>700</v>
      </c>
      <c r="D7794">
        <v>7.6631999999999998</v>
      </c>
      <c r="E7794">
        <v>6.1802999999999999</v>
      </c>
      <c r="F7794">
        <v>6.0513000000000003</v>
      </c>
      <c r="G7794">
        <v>5.8715999999999999</v>
      </c>
      <c r="H7794">
        <v>5.1645000000000003</v>
      </c>
      <c r="I7794">
        <v>4.7743000000000002</v>
      </c>
      <c r="J7794">
        <v>5.7484000000000002</v>
      </c>
      <c r="K7794">
        <v>4.0918000000000001</v>
      </c>
      <c r="L7794">
        <v>3.2454999999999998</v>
      </c>
    </row>
    <row r="7795" spans="1:12" x14ac:dyDescent="0.25">
      <c r="A7795" t="s">
        <v>747</v>
      </c>
      <c r="B7795">
        <v>2026</v>
      </c>
      <c r="C7795" t="s">
        <v>698</v>
      </c>
      <c r="D7795">
        <v>3.2517</v>
      </c>
      <c r="E7795">
        <v>3.2517</v>
      </c>
      <c r="F7795">
        <v>2.5629</v>
      </c>
      <c r="G7795">
        <v>2.5186000000000002</v>
      </c>
      <c r="H7795">
        <v>2.5629</v>
      </c>
      <c r="I7795">
        <v>1.9710000000000001</v>
      </c>
      <c r="J7795">
        <v>3.2517</v>
      </c>
      <c r="K7795">
        <v>2.5629</v>
      </c>
      <c r="L7795">
        <v>1.9710000000000001</v>
      </c>
    </row>
    <row r="7796" spans="1:12" x14ac:dyDescent="0.25">
      <c r="A7796" t="s">
        <v>747</v>
      </c>
      <c r="B7796">
        <v>2026</v>
      </c>
      <c r="C7796" t="s">
        <v>699</v>
      </c>
      <c r="D7796">
        <v>0.66300000000000003</v>
      </c>
      <c r="E7796">
        <v>0.66300000000000003</v>
      </c>
      <c r="F7796">
        <v>0.28060000000000002</v>
      </c>
      <c r="G7796">
        <v>0.60470000000000002</v>
      </c>
      <c r="H7796">
        <v>0.28060000000000002</v>
      </c>
      <c r="I7796">
        <v>0.28060000000000002</v>
      </c>
      <c r="J7796">
        <v>0.66300000000000003</v>
      </c>
      <c r="K7796">
        <v>0.28060000000000002</v>
      </c>
      <c r="L7796">
        <v>0.28060000000000002</v>
      </c>
    </row>
    <row r="7797" spans="1:12" x14ac:dyDescent="0.25">
      <c r="A7797" t="s">
        <v>747</v>
      </c>
      <c r="B7797">
        <v>2026</v>
      </c>
      <c r="C7797" t="s">
        <v>697</v>
      </c>
      <c r="D7797">
        <v>22.720500000000001</v>
      </c>
      <c r="E7797">
        <v>21.2376</v>
      </c>
      <c r="F7797">
        <v>19.268699999999999</v>
      </c>
      <c r="G7797">
        <v>17.607199999999999</v>
      </c>
      <c r="H7797">
        <v>18.381900000000002</v>
      </c>
      <c r="I7797">
        <v>15.2272</v>
      </c>
      <c r="J7797">
        <v>19.691600000000001</v>
      </c>
      <c r="K7797">
        <v>16.238</v>
      </c>
      <c r="L7797">
        <v>12.848599999999999</v>
      </c>
    </row>
    <row r="7798" spans="1:12" x14ac:dyDescent="0.25">
      <c r="A7798" t="s">
        <v>747</v>
      </c>
      <c r="B7798">
        <v>2026</v>
      </c>
      <c r="C7798" t="s">
        <v>702</v>
      </c>
      <c r="D7798">
        <v>1.1659999999999999</v>
      </c>
      <c r="E7798">
        <v>1.1659999999999999</v>
      </c>
      <c r="F7798">
        <v>0.44030000000000002</v>
      </c>
      <c r="G7798">
        <v>0.6996</v>
      </c>
      <c r="H7798">
        <v>0.44030000000000002</v>
      </c>
      <c r="I7798">
        <v>0.31580000000000003</v>
      </c>
      <c r="J7798">
        <v>1.1659999999999999</v>
      </c>
      <c r="K7798">
        <v>0.44030000000000002</v>
      </c>
      <c r="L7798">
        <v>0.31580000000000003</v>
      </c>
    </row>
    <row r="7799" spans="1:12" x14ac:dyDescent="0.25">
      <c r="A7799" t="s">
        <v>747</v>
      </c>
      <c r="B7799">
        <v>2026</v>
      </c>
      <c r="C7799" t="s">
        <v>703</v>
      </c>
      <c r="D7799">
        <v>0.222</v>
      </c>
      <c r="E7799">
        <v>0.222</v>
      </c>
      <c r="F7799">
        <v>0.222</v>
      </c>
      <c r="G7799">
        <v>0.13320000000000001</v>
      </c>
      <c r="H7799">
        <v>0.222</v>
      </c>
      <c r="I7799">
        <v>0.13320000000000001</v>
      </c>
      <c r="J7799">
        <v>0.222</v>
      </c>
      <c r="K7799">
        <v>0.222</v>
      </c>
      <c r="L7799">
        <v>0.13320000000000001</v>
      </c>
    </row>
    <row r="7800" spans="1:12" x14ac:dyDescent="0.25">
      <c r="A7800" t="s">
        <v>748</v>
      </c>
      <c r="B7800">
        <v>2026</v>
      </c>
      <c r="C7800" t="s">
        <v>698</v>
      </c>
      <c r="D7800">
        <v>0.35149999999999998</v>
      </c>
      <c r="E7800">
        <v>0.35149999999999998</v>
      </c>
      <c r="F7800">
        <v>0.27529999999999999</v>
      </c>
      <c r="G7800">
        <v>0.27250000000000002</v>
      </c>
      <c r="H7800">
        <v>0.27529999999999999</v>
      </c>
      <c r="I7800">
        <v>0.21190000000000001</v>
      </c>
      <c r="J7800">
        <v>0.35149999999999998</v>
      </c>
      <c r="K7800">
        <v>0.27529999999999999</v>
      </c>
      <c r="L7800">
        <v>0.21190000000000001</v>
      </c>
    </row>
    <row r="7801" spans="1:12" x14ac:dyDescent="0.25">
      <c r="A7801" t="s">
        <v>748</v>
      </c>
      <c r="B7801">
        <v>2026</v>
      </c>
      <c r="C7801" t="s">
        <v>699</v>
      </c>
      <c r="D7801">
        <v>6.93E-2</v>
      </c>
      <c r="E7801">
        <v>6.93E-2</v>
      </c>
      <c r="F7801">
        <v>2.93E-2</v>
      </c>
      <c r="G7801">
        <v>6.3200000000000006E-2</v>
      </c>
      <c r="H7801">
        <v>2.93E-2</v>
      </c>
      <c r="I7801">
        <v>2.93E-2</v>
      </c>
      <c r="J7801">
        <v>6.93E-2</v>
      </c>
      <c r="K7801">
        <v>2.93E-2</v>
      </c>
      <c r="L7801">
        <v>2.93E-2</v>
      </c>
    </row>
    <row r="7802" spans="1:12" x14ac:dyDescent="0.25">
      <c r="A7802" t="s">
        <v>748</v>
      </c>
      <c r="B7802">
        <v>2026</v>
      </c>
      <c r="C7802" t="s">
        <v>701</v>
      </c>
      <c r="D7802">
        <v>0.91559999999999997</v>
      </c>
      <c r="E7802">
        <v>0.91559999999999997</v>
      </c>
      <c r="F7802">
        <v>0.91110000000000002</v>
      </c>
      <c r="G7802">
        <v>0.73060000000000003</v>
      </c>
      <c r="H7802">
        <v>0.91110000000000002</v>
      </c>
      <c r="I7802">
        <v>0.7278</v>
      </c>
      <c r="J7802">
        <v>0.81040000000000001</v>
      </c>
      <c r="K7802">
        <v>0.81040000000000001</v>
      </c>
      <c r="L7802">
        <v>0.64790000000000003</v>
      </c>
    </row>
    <row r="7803" spans="1:12" x14ac:dyDescent="0.25">
      <c r="A7803" t="s">
        <v>748</v>
      </c>
      <c r="B7803">
        <v>2026</v>
      </c>
      <c r="C7803" t="s">
        <v>703</v>
      </c>
      <c r="D7803">
        <v>2.3199999999999998E-2</v>
      </c>
      <c r="E7803">
        <v>2.3199999999999998E-2</v>
      </c>
      <c r="F7803">
        <v>2.3199999999999998E-2</v>
      </c>
      <c r="G7803">
        <v>1.3899999999999999E-2</v>
      </c>
      <c r="H7803">
        <v>2.3199999999999998E-2</v>
      </c>
      <c r="I7803">
        <v>1.3899999999999999E-2</v>
      </c>
      <c r="J7803">
        <v>2.3199999999999998E-2</v>
      </c>
      <c r="K7803">
        <v>2.3199999999999998E-2</v>
      </c>
      <c r="L7803">
        <v>1.3899999999999999E-2</v>
      </c>
    </row>
    <row r="7804" spans="1:12" x14ac:dyDescent="0.25">
      <c r="A7804" t="s">
        <v>748</v>
      </c>
      <c r="B7804">
        <v>2026</v>
      </c>
      <c r="C7804" t="s">
        <v>702</v>
      </c>
      <c r="D7804">
        <v>0.12189999999999999</v>
      </c>
      <c r="E7804">
        <v>0.12189999999999999</v>
      </c>
      <c r="F7804">
        <v>4.5999999999999999E-2</v>
      </c>
      <c r="G7804">
        <v>7.3099999999999998E-2</v>
      </c>
      <c r="H7804">
        <v>4.5999999999999999E-2</v>
      </c>
      <c r="I7804">
        <v>3.3000000000000002E-2</v>
      </c>
      <c r="J7804">
        <v>0.12189999999999999</v>
      </c>
      <c r="K7804">
        <v>4.5999999999999999E-2</v>
      </c>
      <c r="L7804">
        <v>3.3000000000000002E-2</v>
      </c>
    </row>
    <row r="7805" spans="1:12" x14ac:dyDescent="0.25">
      <c r="A7805" t="s">
        <v>748</v>
      </c>
      <c r="B7805">
        <v>2026</v>
      </c>
      <c r="C7805" t="s">
        <v>700</v>
      </c>
      <c r="D7805">
        <v>0.80110000000000003</v>
      </c>
      <c r="E7805">
        <v>0.64610000000000001</v>
      </c>
      <c r="F7805">
        <v>0.63260000000000005</v>
      </c>
      <c r="G7805">
        <v>0.61380000000000001</v>
      </c>
      <c r="H7805">
        <v>0.53990000000000005</v>
      </c>
      <c r="I7805">
        <v>0.49909999999999999</v>
      </c>
      <c r="J7805">
        <v>0.60099999999999998</v>
      </c>
      <c r="K7805">
        <v>0.42780000000000001</v>
      </c>
      <c r="L7805">
        <v>0.33929999999999999</v>
      </c>
    </row>
    <row r="7806" spans="1:12" x14ac:dyDescent="0.25">
      <c r="A7806" t="s">
        <v>748</v>
      </c>
      <c r="B7806">
        <v>2026</v>
      </c>
      <c r="C7806" t="s">
        <v>697</v>
      </c>
      <c r="D7806">
        <v>2.2827000000000002</v>
      </c>
      <c r="E7806">
        <v>2.1276000000000002</v>
      </c>
      <c r="F7806">
        <v>1.9176</v>
      </c>
      <c r="G7806">
        <v>1.7672000000000001</v>
      </c>
      <c r="H7806">
        <v>1.8249</v>
      </c>
      <c r="I7806">
        <v>1.5150999999999999</v>
      </c>
      <c r="J7806">
        <v>1.9772000000000001</v>
      </c>
      <c r="K7806">
        <v>1.6120000000000001</v>
      </c>
      <c r="L7806">
        <v>1.2753000000000001</v>
      </c>
    </row>
    <row r="7807" spans="1:12" x14ac:dyDescent="0.25">
      <c r="A7807" t="s">
        <v>749</v>
      </c>
      <c r="B7807">
        <v>2026</v>
      </c>
      <c r="C7807" t="s">
        <v>701</v>
      </c>
      <c r="D7807">
        <v>0.20080000000000001</v>
      </c>
      <c r="E7807">
        <v>0.20080000000000001</v>
      </c>
      <c r="F7807">
        <v>0.19989999999999999</v>
      </c>
      <c r="G7807">
        <v>0.1628</v>
      </c>
      <c r="H7807">
        <v>0.19989999999999999</v>
      </c>
      <c r="I7807">
        <v>0.16209999999999999</v>
      </c>
      <c r="J7807">
        <v>0.17899999999999999</v>
      </c>
      <c r="K7807">
        <v>0.17899999999999999</v>
      </c>
      <c r="L7807">
        <v>0.14549999999999999</v>
      </c>
    </row>
    <row r="7808" spans="1:12" x14ac:dyDescent="0.25">
      <c r="A7808" t="s">
        <v>749</v>
      </c>
      <c r="B7808">
        <v>2026</v>
      </c>
      <c r="C7808" t="s">
        <v>703</v>
      </c>
      <c r="D7808">
        <v>5.0000000000000001E-3</v>
      </c>
      <c r="E7808">
        <v>5.0000000000000001E-3</v>
      </c>
      <c r="F7808">
        <v>5.0000000000000001E-3</v>
      </c>
      <c r="G7808">
        <v>3.0000000000000001E-3</v>
      </c>
      <c r="H7808">
        <v>5.0000000000000001E-3</v>
      </c>
      <c r="I7808">
        <v>3.0000000000000001E-3</v>
      </c>
      <c r="J7808">
        <v>5.0000000000000001E-3</v>
      </c>
      <c r="K7808">
        <v>5.0000000000000001E-3</v>
      </c>
      <c r="L7808">
        <v>3.0000000000000001E-3</v>
      </c>
    </row>
    <row r="7809" spans="1:12" x14ac:dyDescent="0.25">
      <c r="A7809" t="s">
        <v>749</v>
      </c>
      <c r="B7809">
        <v>2026</v>
      </c>
      <c r="C7809" t="s">
        <v>700</v>
      </c>
      <c r="D7809">
        <v>0.17249999999999999</v>
      </c>
      <c r="E7809">
        <v>0.1391</v>
      </c>
      <c r="F7809">
        <v>0.13619999999999999</v>
      </c>
      <c r="G7809">
        <v>0.1321</v>
      </c>
      <c r="H7809">
        <v>0.1162</v>
      </c>
      <c r="I7809">
        <v>0.1074</v>
      </c>
      <c r="J7809">
        <v>0.12939999999999999</v>
      </c>
      <c r="K7809">
        <v>9.2100000000000001E-2</v>
      </c>
      <c r="L7809">
        <v>7.2999999999999995E-2</v>
      </c>
    </row>
    <row r="7810" spans="1:12" x14ac:dyDescent="0.25">
      <c r="A7810" t="s">
        <v>749</v>
      </c>
      <c r="B7810">
        <v>2026</v>
      </c>
      <c r="C7810" t="s">
        <v>699</v>
      </c>
      <c r="D7810">
        <v>1.49E-2</v>
      </c>
      <c r="E7810">
        <v>1.49E-2</v>
      </c>
      <c r="F7810">
        <v>6.3E-3</v>
      </c>
      <c r="G7810">
        <v>1.3599999999999999E-2</v>
      </c>
      <c r="H7810">
        <v>6.3E-3</v>
      </c>
      <c r="I7810">
        <v>6.3E-3</v>
      </c>
      <c r="J7810">
        <v>1.49E-2</v>
      </c>
      <c r="K7810">
        <v>6.3E-3</v>
      </c>
      <c r="L7810">
        <v>6.3E-3</v>
      </c>
    </row>
    <row r="7811" spans="1:12" x14ac:dyDescent="0.25">
      <c r="A7811" t="s">
        <v>749</v>
      </c>
      <c r="B7811">
        <v>2026</v>
      </c>
      <c r="C7811" t="s">
        <v>697</v>
      </c>
      <c r="D7811">
        <v>0.50509999999999999</v>
      </c>
      <c r="E7811">
        <v>0.47170000000000001</v>
      </c>
      <c r="F7811">
        <v>0.4229</v>
      </c>
      <c r="G7811">
        <v>0.39379999999999998</v>
      </c>
      <c r="H7811">
        <v>0.40289999999999998</v>
      </c>
      <c r="I7811">
        <v>0.3367</v>
      </c>
      <c r="J7811">
        <v>0.44019999999999998</v>
      </c>
      <c r="K7811">
        <v>0.3579</v>
      </c>
      <c r="L7811">
        <v>0.28560000000000002</v>
      </c>
    </row>
    <row r="7812" spans="1:12" x14ac:dyDescent="0.25">
      <c r="A7812" t="s">
        <v>749</v>
      </c>
      <c r="B7812">
        <v>2026</v>
      </c>
      <c r="C7812" t="s">
        <v>698</v>
      </c>
      <c r="D7812">
        <v>8.5599999999999996E-2</v>
      </c>
      <c r="E7812">
        <v>8.5599999999999996E-2</v>
      </c>
      <c r="F7812">
        <v>6.5600000000000006E-2</v>
      </c>
      <c r="G7812">
        <v>6.6600000000000006E-2</v>
      </c>
      <c r="H7812">
        <v>6.5600000000000006E-2</v>
      </c>
      <c r="I7812">
        <v>5.0700000000000002E-2</v>
      </c>
      <c r="J7812">
        <v>8.5599999999999996E-2</v>
      </c>
      <c r="K7812">
        <v>6.5600000000000006E-2</v>
      </c>
      <c r="L7812">
        <v>5.0700000000000002E-2</v>
      </c>
    </row>
    <row r="7813" spans="1:12" x14ac:dyDescent="0.25">
      <c r="A7813" t="s">
        <v>749</v>
      </c>
      <c r="B7813">
        <v>2026</v>
      </c>
      <c r="C7813" t="s">
        <v>702</v>
      </c>
      <c r="D7813">
        <v>2.6200000000000001E-2</v>
      </c>
      <c r="E7813">
        <v>2.6200000000000001E-2</v>
      </c>
      <c r="F7813">
        <v>9.9000000000000008E-3</v>
      </c>
      <c r="G7813">
        <v>1.5699999999999999E-2</v>
      </c>
      <c r="H7813">
        <v>9.9000000000000008E-3</v>
      </c>
      <c r="I7813">
        <v>7.1000000000000004E-3</v>
      </c>
      <c r="J7813">
        <v>2.6200000000000001E-2</v>
      </c>
      <c r="K7813">
        <v>9.9000000000000008E-3</v>
      </c>
      <c r="L7813">
        <v>7.1000000000000004E-3</v>
      </c>
    </row>
    <row r="7814" spans="1:12" x14ac:dyDescent="0.25">
      <c r="A7814" t="s">
        <v>750</v>
      </c>
      <c r="B7814">
        <v>2026</v>
      </c>
      <c r="C7814" t="s">
        <v>702</v>
      </c>
      <c r="D7814">
        <v>0.3518</v>
      </c>
      <c r="E7814">
        <v>0.3518</v>
      </c>
      <c r="F7814">
        <v>0.1328</v>
      </c>
      <c r="G7814">
        <v>0.21110000000000001</v>
      </c>
      <c r="H7814">
        <v>0.1328</v>
      </c>
      <c r="I7814">
        <v>9.5299999999999996E-2</v>
      </c>
      <c r="J7814">
        <v>0.3518</v>
      </c>
      <c r="K7814">
        <v>0.1328</v>
      </c>
      <c r="L7814">
        <v>9.5299999999999996E-2</v>
      </c>
    </row>
    <row r="7815" spans="1:12" x14ac:dyDescent="0.25">
      <c r="A7815" t="s">
        <v>750</v>
      </c>
      <c r="B7815">
        <v>2026</v>
      </c>
      <c r="C7815" t="s">
        <v>703</v>
      </c>
      <c r="D7815">
        <v>6.7000000000000004E-2</v>
      </c>
      <c r="E7815">
        <v>6.7000000000000004E-2</v>
      </c>
      <c r="F7815">
        <v>6.7000000000000004E-2</v>
      </c>
      <c r="G7815">
        <v>4.02E-2</v>
      </c>
      <c r="H7815">
        <v>6.7000000000000004E-2</v>
      </c>
      <c r="I7815">
        <v>4.02E-2</v>
      </c>
      <c r="J7815">
        <v>6.7000000000000004E-2</v>
      </c>
      <c r="K7815">
        <v>6.7000000000000004E-2</v>
      </c>
      <c r="L7815">
        <v>4.02E-2</v>
      </c>
    </row>
    <row r="7816" spans="1:12" x14ac:dyDescent="0.25">
      <c r="A7816" t="s">
        <v>750</v>
      </c>
      <c r="B7816">
        <v>2026</v>
      </c>
      <c r="C7816" t="s">
        <v>698</v>
      </c>
      <c r="D7816">
        <v>1.0611999999999999</v>
      </c>
      <c r="E7816">
        <v>1.0611999999999999</v>
      </c>
      <c r="F7816">
        <v>0.82440000000000002</v>
      </c>
      <c r="G7816">
        <v>0.8236</v>
      </c>
      <c r="H7816">
        <v>0.82440000000000002</v>
      </c>
      <c r="I7816">
        <v>0.63529999999999998</v>
      </c>
      <c r="J7816">
        <v>1.0611999999999999</v>
      </c>
      <c r="K7816">
        <v>0.82440000000000002</v>
      </c>
      <c r="L7816">
        <v>0.63529999999999998</v>
      </c>
    </row>
    <row r="7817" spans="1:12" x14ac:dyDescent="0.25">
      <c r="A7817" t="s">
        <v>750</v>
      </c>
      <c r="B7817">
        <v>2026</v>
      </c>
      <c r="C7817" t="s">
        <v>699</v>
      </c>
      <c r="D7817">
        <v>0.2</v>
      </c>
      <c r="E7817">
        <v>0.2</v>
      </c>
      <c r="F7817">
        <v>8.4599999999999995E-2</v>
      </c>
      <c r="G7817">
        <v>0.18240000000000001</v>
      </c>
      <c r="H7817">
        <v>8.4599999999999995E-2</v>
      </c>
      <c r="I7817">
        <v>8.4599999999999995E-2</v>
      </c>
      <c r="J7817">
        <v>0.2</v>
      </c>
      <c r="K7817">
        <v>8.4599999999999995E-2</v>
      </c>
      <c r="L7817">
        <v>8.4599999999999995E-2</v>
      </c>
    </row>
    <row r="7818" spans="1:12" x14ac:dyDescent="0.25">
      <c r="A7818" t="s">
        <v>750</v>
      </c>
      <c r="B7818">
        <v>2026</v>
      </c>
      <c r="C7818" t="s">
        <v>701</v>
      </c>
      <c r="D7818">
        <v>2.9763000000000002</v>
      </c>
      <c r="E7818">
        <v>2.9763000000000002</v>
      </c>
      <c r="F7818">
        <v>2.9634</v>
      </c>
      <c r="G7818">
        <v>2.3738999999999999</v>
      </c>
      <c r="H7818">
        <v>2.9634</v>
      </c>
      <c r="I7818">
        <v>2.3656999999999999</v>
      </c>
      <c r="J7818">
        <v>2.6366999999999998</v>
      </c>
      <c r="K7818">
        <v>2.6366999999999998</v>
      </c>
      <c r="L7818">
        <v>2.1065999999999998</v>
      </c>
    </row>
    <row r="7819" spans="1:12" x14ac:dyDescent="0.25">
      <c r="A7819" t="s">
        <v>750</v>
      </c>
      <c r="B7819">
        <v>2026</v>
      </c>
      <c r="C7819" t="s">
        <v>700</v>
      </c>
      <c r="D7819">
        <v>2.3119000000000001</v>
      </c>
      <c r="E7819">
        <v>1.8645</v>
      </c>
      <c r="F7819">
        <v>1.8255999999999999</v>
      </c>
      <c r="G7819">
        <v>1.7714000000000001</v>
      </c>
      <c r="H7819">
        <v>1.5581</v>
      </c>
      <c r="I7819">
        <v>1.4402999999999999</v>
      </c>
      <c r="J7819">
        <v>1.7342</v>
      </c>
      <c r="K7819">
        <v>1.2344999999999999</v>
      </c>
      <c r="L7819">
        <v>0.97909999999999997</v>
      </c>
    </row>
    <row r="7820" spans="1:12" x14ac:dyDescent="0.25">
      <c r="A7820" t="s">
        <v>750</v>
      </c>
      <c r="B7820">
        <v>2026</v>
      </c>
      <c r="C7820" t="s">
        <v>697</v>
      </c>
      <c r="D7820">
        <v>6.9682000000000004</v>
      </c>
      <c r="E7820">
        <v>6.5208000000000004</v>
      </c>
      <c r="F7820">
        <v>5.8978000000000002</v>
      </c>
      <c r="G7820">
        <v>5.4025999999999996</v>
      </c>
      <c r="H7820">
        <v>5.6303000000000001</v>
      </c>
      <c r="I7820">
        <v>4.6615000000000002</v>
      </c>
      <c r="J7820">
        <v>6.0510000000000002</v>
      </c>
      <c r="K7820">
        <v>4.9800000000000004</v>
      </c>
      <c r="L7820">
        <v>3.9411</v>
      </c>
    </row>
    <row r="7821" spans="1:12" x14ac:dyDescent="0.25">
      <c r="A7821" t="s">
        <v>751</v>
      </c>
      <c r="B7821">
        <v>2026</v>
      </c>
      <c r="C7821" t="s">
        <v>703</v>
      </c>
      <c r="D7821">
        <v>5.8000000000000003E-2</v>
      </c>
      <c r="E7821">
        <v>5.8000000000000003E-2</v>
      </c>
      <c r="F7821">
        <v>5.8000000000000003E-2</v>
      </c>
      <c r="G7821">
        <v>3.4799999999999998E-2</v>
      </c>
      <c r="H7821">
        <v>5.8000000000000003E-2</v>
      </c>
      <c r="I7821">
        <v>3.4799999999999998E-2</v>
      </c>
      <c r="J7821">
        <v>5.8000000000000003E-2</v>
      </c>
      <c r="K7821">
        <v>5.8000000000000003E-2</v>
      </c>
      <c r="L7821">
        <v>3.4799999999999998E-2</v>
      </c>
    </row>
    <row r="7822" spans="1:12" x14ac:dyDescent="0.25">
      <c r="A7822" t="s">
        <v>751</v>
      </c>
      <c r="B7822">
        <v>2026</v>
      </c>
      <c r="C7822" t="s">
        <v>702</v>
      </c>
      <c r="D7822">
        <v>0.30459999999999998</v>
      </c>
      <c r="E7822">
        <v>0.30459999999999998</v>
      </c>
      <c r="F7822">
        <v>0.115</v>
      </c>
      <c r="G7822">
        <v>0.18279999999999999</v>
      </c>
      <c r="H7822">
        <v>0.115</v>
      </c>
      <c r="I7822">
        <v>8.2500000000000004E-2</v>
      </c>
      <c r="J7822">
        <v>0.30459999999999998</v>
      </c>
      <c r="K7822">
        <v>0.115</v>
      </c>
      <c r="L7822">
        <v>8.2500000000000004E-2</v>
      </c>
    </row>
    <row r="7823" spans="1:12" x14ac:dyDescent="0.25">
      <c r="A7823" t="s">
        <v>751</v>
      </c>
      <c r="B7823">
        <v>2026</v>
      </c>
      <c r="C7823" t="s">
        <v>697</v>
      </c>
      <c r="D7823">
        <v>4.7484999999999999</v>
      </c>
      <c r="E7823">
        <v>4.3611000000000004</v>
      </c>
      <c r="F7823">
        <v>4.0266999999999999</v>
      </c>
      <c r="G7823">
        <v>3.722</v>
      </c>
      <c r="H7823">
        <v>3.7951000000000001</v>
      </c>
      <c r="I7823">
        <v>3.2433000000000001</v>
      </c>
      <c r="J7823">
        <v>4.0666000000000002</v>
      </c>
      <c r="K7823">
        <v>3.3443999999999998</v>
      </c>
      <c r="L7823">
        <v>2.7086999999999999</v>
      </c>
    </row>
    <row r="7824" spans="1:12" x14ac:dyDescent="0.25">
      <c r="A7824" t="s">
        <v>751</v>
      </c>
      <c r="B7824">
        <v>2026</v>
      </c>
      <c r="C7824" t="s">
        <v>698</v>
      </c>
      <c r="D7824">
        <v>0.65149999999999997</v>
      </c>
      <c r="E7824">
        <v>0.65149999999999997</v>
      </c>
      <c r="F7824">
        <v>0.65149999999999997</v>
      </c>
      <c r="G7824">
        <v>0.56200000000000006</v>
      </c>
      <c r="H7824">
        <v>0.65149999999999997</v>
      </c>
      <c r="I7824">
        <v>0.56200000000000006</v>
      </c>
      <c r="J7824">
        <v>0.65149999999999997</v>
      </c>
      <c r="K7824">
        <v>0.65149999999999997</v>
      </c>
      <c r="L7824">
        <v>0.56200000000000006</v>
      </c>
    </row>
    <row r="7825" spans="1:12" x14ac:dyDescent="0.25">
      <c r="A7825" t="s">
        <v>751</v>
      </c>
      <c r="B7825">
        <v>2026</v>
      </c>
      <c r="C7825" t="s">
        <v>699</v>
      </c>
      <c r="D7825">
        <v>0.17319999999999999</v>
      </c>
      <c r="E7825">
        <v>0.17319999999999999</v>
      </c>
      <c r="F7825">
        <v>7.3300000000000004E-2</v>
      </c>
      <c r="G7825">
        <v>0.158</v>
      </c>
      <c r="H7825">
        <v>7.3300000000000004E-2</v>
      </c>
      <c r="I7825">
        <v>7.3300000000000004E-2</v>
      </c>
      <c r="J7825">
        <v>0.17319999999999999</v>
      </c>
      <c r="K7825">
        <v>7.3300000000000004E-2</v>
      </c>
      <c r="L7825">
        <v>7.3300000000000004E-2</v>
      </c>
    </row>
    <row r="7826" spans="1:12" x14ac:dyDescent="0.25">
      <c r="A7826" t="s">
        <v>751</v>
      </c>
      <c r="B7826">
        <v>2026</v>
      </c>
      <c r="C7826" t="s">
        <v>700</v>
      </c>
      <c r="D7826">
        <v>2.0017999999999998</v>
      </c>
      <c r="E7826">
        <v>1.6145</v>
      </c>
      <c r="F7826">
        <v>1.5808</v>
      </c>
      <c r="G7826">
        <v>1.5338000000000001</v>
      </c>
      <c r="H7826">
        <v>1.3491</v>
      </c>
      <c r="I7826">
        <v>1.2472000000000001</v>
      </c>
      <c r="J7826">
        <v>1.5016</v>
      </c>
      <c r="K7826">
        <v>1.0689</v>
      </c>
      <c r="L7826">
        <v>0.8478</v>
      </c>
    </row>
    <row r="7827" spans="1:12" x14ac:dyDescent="0.25">
      <c r="A7827" t="s">
        <v>751</v>
      </c>
      <c r="B7827">
        <v>2026</v>
      </c>
      <c r="C7827" t="s">
        <v>701</v>
      </c>
      <c r="D7827">
        <v>1.5593999999999999</v>
      </c>
      <c r="E7827">
        <v>1.5593999999999999</v>
      </c>
      <c r="F7827">
        <v>1.5482</v>
      </c>
      <c r="G7827">
        <v>1.2505999999999999</v>
      </c>
      <c r="H7827">
        <v>1.5482</v>
      </c>
      <c r="I7827">
        <v>1.2435</v>
      </c>
      <c r="J7827">
        <v>1.3776999999999999</v>
      </c>
      <c r="K7827">
        <v>1.3776999999999999</v>
      </c>
      <c r="L7827">
        <v>1.1083000000000001</v>
      </c>
    </row>
    <row r="7828" spans="1:12" x14ac:dyDescent="0.25">
      <c r="A7828" t="s">
        <v>752</v>
      </c>
      <c r="B7828">
        <v>2026</v>
      </c>
      <c r="C7828" t="s">
        <v>701</v>
      </c>
      <c r="D7828">
        <v>0.1898</v>
      </c>
      <c r="E7828">
        <v>0.1898</v>
      </c>
      <c r="F7828">
        <v>0.18920000000000001</v>
      </c>
      <c r="G7828">
        <v>0.1517</v>
      </c>
      <c r="H7828">
        <v>0.18920000000000001</v>
      </c>
      <c r="I7828">
        <v>0.15129999999999999</v>
      </c>
      <c r="J7828">
        <v>0.1686</v>
      </c>
      <c r="K7828">
        <v>0.1686</v>
      </c>
      <c r="L7828">
        <v>0.13500000000000001</v>
      </c>
    </row>
    <row r="7829" spans="1:12" x14ac:dyDescent="0.25">
      <c r="A7829" t="s">
        <v>752</v>
      </c>
      <c r="B7829">
        <v>2026</v>
      </c>
      <c r="C7829" t="s">
        <v>700</v>
      </c>
      <c r="D7829">
        <v>0.1101</v>
      </c>
      <c r="E7829">
        <v>8.8800000000000004E-2</v>
      </c>
      <c r="F7829">
        <v>8.6999999999999994E-2</v>
      </c>
      <c r="G7829">
        <v>8.4400000000000003E-2</v>
      </c>
      <c r="H7829">
        <v>7.4200000000000002E-2</v>
      </c>
      <c r="I7829">
        <v>6.8599999999999994E-2</v>
      </c>
      <c r="J7829">
        <v>8.2600000000000007E-2</v>
      </c>
      <c r="K7829">
        <v>5.8799999999999998E-2</v>
      </c>
      <c r="L7829">
        <v>4.6600000000000003E-2</v>
      </c>
    </row>
    <row r="7830" spans="1:12" x14ac:dyDescent="0.25">
      <c r="A7830" t="s">
        <v>752</v>
      </c>
      <c r="B7830">
        <v>2026</v>
      </c>
      <c r="C7830" t="s">
        <v>702</v>
      </c>
      <c r="D7830">
        <v>1.6799999999999999E-2</v>
      </c>
      <c r="E7830">
        <v>1.6799999999999999E-2</v>
      </c>
      <c r="F7830">
        <v>6.3E-3</v>
      </c>
      <c r="G7830">
        <v>1.01E-2</v>
      </c>
      <c r="H7830">
        <v>6.3E-3</v>
      </c>
      <c r="I7830">
        <v>4.4999999999999997E-3</v>
      </c>
      <c r="J7830">
        <v>1.6799999999999999E-2</v>
      </c>
      <c r="K7830">
        <v>6.3E-3</v>
      </c>
      <c r="L7830">
        <v>4.4999999999999997E-3</v>
      </c>
    </row>
    <row r="7831" spans="1:12" x14ac:dyDescent="0.25">
      <c r="A7831" t="s">
        <v>752</v>
      </c>
      <c r="B7831">
        <v>2026</v>
      </c>
      <c r="C7831" t="s">
        <v>703</v>
      </c>
      <c r="D7831">
        <v>3.2000000000000002E-3</v>
      </c>
      <c r="E7831">
        <v>3.2000000000000002E-3</v>
      </c>
      <c r="F7831">
        <v>3.2000000000000002E-3</v>
      </c>
      <c r="G7831">
        <v>1.9E-3</v>
      </c>
      <c r="H7831">
        <v>3.2000000000000002E-3</v>
      </c>
      <c r="I7831">
        <v>1.9E-3</v>
      </c>
      <c r="J7831">
        <v>3.2000000000000002E-3</v>
      </c>
      <c r="K7831">
        <v>3.2000000000000002E-3</v>
      </c>
      <c r="L7831">
        <v>1.9E-3</v>
      </c>
    </row>
    <row r="7832" spans="1:12" x14ac:dyDescent="0.25">
      <c r="A7832" t="s">
        <v>752</v>
      </c>
      <c r="B7832">
        <v>2026</v>
      </c>
      <c r="C7832" t="s">
        <v>697</v>
      </c>
      <c r="D7832">
        <v>0.38100000000000001</v>
      </c>
      <c r="E7832">
        <v>0.35970000000000002</v>
      </c>
      <c r="F7832">
        <v>0.3296</v>
      </c>
      <c r="G7832">
        <v>0.29680000000000001</v>
      </c>
      <c r="H7832">
        <v>0.31690000000000002</v>
      </c>
      <c r="I7832">
        <v>0.26119999999999999</v>
      </c>
      <c r="J7832">
        <v>0.33229999999999998</v>
      </c>
      <c r="K7832">
        <v>0.28089999999999998</v>
      </c>
      <c r="L7832">
        <v>0.22289999999999999</v>
      </c>
    </row>
    <row r="7833" spans="1:12" x14ac:dyDescent="0.25">
      <c r="A7833" t="s">
        <v>752</v>
      </c>
      <c r="B7833">
        <v>2026</v>
      </c>
      <c r="C7833" t="s">
        <v>699</v>
      </c>
      <c r="D7833">
        <v>9.4999999999999998E-3</v>
      </c>
      <c r="E7833">
        <v>9.4999999999999998E-3</v>
      </c>
      <c r="F7833">
        <v>4.0000000000000001E-3</v>
      </c>
      <c r="G7833">
        <v>8.6999999999999994E-3</v>
      </c>
      <c r="H7833">
        <v>4.0000000000000001E-3</v>
      </c>
      <c r="I7833">
        <v>4.0000000000000001E-3</v>
      </c>
      <c r="J7833">
        <v>9.4999999999999998E-3</v>
      </c>
      <c r="K7833">
        <v>4.0000000000000001E-3</v>
      </c>
      <c r="L7833">
        <v>4.0000000000000001E-3</v>
      </c>
    </row>
    <row r="7834" spans="1:12" x14ac:dyDescent="0.25">
      <c r="A7834" t="s">
        <v>752</v>
      </c>
      <c r="B7834">
        <v>2026</v>
      </c>
      <c r="C7834" t="s">
        <v>698</v>
      </c>
      <c r="D7834">
        <v>5.16E-2</v>
      </c>
      <c r="E7834">
        <v>5.16E-2</v>
      </c>
      <c r="F7834">
        <v>0.04</v>
      </c>
      <c r="G7834">
        <v>4.0099999999999997E-2</v>
      </c>
      <c r="H7834">
        <v>0.04</v>
      </c>
      <c r="I7834">
        <v>3.0800000000000001E-2</v>
      </c>
      <c r="J7834">
        <v>5.16E-2</v>
      </c>
      <c r="K7834">
        <v>0.04</v>
      </c>
      <c r="L7834">
        <v>3.0800000000000001E-2</v>
      </c>
    </row>
    <row r="7835" spans="1:12" x14ac:dyDescent="0.25">
      <c r="A7835" t="s">
        <v>753</v>
      </c>
      <c r="B7835">
        <v>2026</v>
      </c>
      <c r="C7835" t="s">
        <v>703</v>
      </c>
      <c r="D7835">
        <v>1.2500000000000001E-2</v>
      </c>
      <c r="E7835">
        <v>1.2500000000000001E-2</v>
      </c>
      <c r="F7835">
        <v>1.2500000000000001E-2</v>
      </c>
      <c r="G7835">
        <v>7.4999999999999997E-3</v>
      </c>
      <c r="H7835">
        <v>1.2500000000000001E-2</v>
      </c>
      <c r="I7835">
        <v>7.4999999999999997E-3</v>
      </c>
      <c r="J7835">
        <v>1.2500000000000001E-2</v>
      </c>
      <c r="K7835">
        <v>1.2500000000000001E-2</v>
      </c>
      <c r="L7835">
        <v>7.4999999999999997E-3</v>
      </c>
    </row>
    <row r="7836" spans="1:12" x14ac:dyDescent="0.25">
      <c r="A7836" t="s">
        <v>753</v>
      </c>
      <c r="B7836">
        <v>2026</v>
      </c>
      <c r="C7836" t="s">
        <v>699</v>
      </c>
      <c r="D7836">
        <v>3.7199999999999997E-2</v>
      </c>
      <c r="E7836">
        <v>3.7199999999999997E-2</v>
      </c>
      <c r="F7836">
        <v>1.5699999999999999E-2</v>
      </c>
      <c r="G7836">
        <v>3.39E-2</v>
      </c>
      <c r="H7836">
        <v>1.5699999999999999E-2</v>
      </c>
      <c r="I7836">
        <v>1.5699999999999999E-2</v>
      </c>
      <c r="J7836">
        <v>3.7199999999999997E-2</v>
      </c>
      <c r="K7836">
        <v>1.5699999999999999E-2</v>
      </c>
      <c r="L7836">
        <v>1.5699999999999999E-2</v>
      </c>
    </row>
    <row r="7837" spans="1:12" x14ac:dyDescent="0.25">
      <c r="A7837" t="s">
        <v>753</v>
      </c>
      <c r="B7837">
        <v>2026</v>
      </c>
      <c r="C7837" t="s">
        <v>698</v>
      </c>
      <c r="D7837">
        <v>0.21340000000000001</v>
      </c>
      <c r="E7837">
        <v>0.21340000000000001</v>
      </c>
      <c r="F7837">
        <v>0.1636</v>
      </c>
      <c r="G7837">
        <v>0.16600000000000001</v>
      </c>
      <c r="H7837">
        <v>0.1636</v>
      </c>
      <c r="I7837">
        <v>0.1263</v>
      </c>
      <c r="J7837">
        <v>0.21340000000000001</v>
      </c>
      <c r="K7837">
        <v>0.1636</v>
      </c>
      <c r="L7837">
        <v>0.1263</v>
      </c>
    </row>
    <row r="7838" spans="1:12" x14ac:dyDescent="0.25">
      <c r="A7838" t="s">
        <v>753</v>
      </c>
      <c r="B7838">
        <v>2026</v>
      </c>
      <c r="C7838" t="s">
        <v>701</v>
      </c>
      <c r="D7838">
        <v>0.62419999999999998</v>
      </c>
      <c r="E7838">
        <v>0.62419999999999998</v>
      </c>
      <c r="F7838">
        <v>0.62180000000000002</v>
      </c>
      <c r="G7838">
        <v>0.49840000000000001</v>
      </c>
      <c r="H7838">
        <v>0.62180000000000002</v>
      </c>
      <c r="I7838">
        <v>0.49680000000000002</v>
      </c>
      <c r="J7838">
        <v>0.55369999999999997</v>
      </c>
      <c r="K7838">
        <v>0.55369999999999997</v>
      </c>
      <c r="L7838">
        <v>0.44280000000000003</v>
      </c>
    </row>
    <row r="7839" spans="1:12" x14ac:dyDescent="0.25">
      <c r="A7839" t="s">
        <v>753</v>
      </c>
      <c r="B7839">
        <v>2026</v>
      </c>
      <c r="C7839" t="s">
        <v>697</v>
      </c>
      <c r="D7839">
        <v>1.3826000000000001</v>
      </c>
      <c r="E7839">
        <v>1.2995000000000001</v>
      </c>
      <c r="F7839">
        <v>1.1778</v>
      </c>
      <c r="G7839">
        <v>1.0744</v>
      </c>
      <c r="H7839">
        <v>1.1279999999999999</v>
      </c>
      <c r="I7839">
        <v>0.93189999999999995</v>
      </c>
      <c r="J7839">
        <v>1.2047000000000001</v>
      </c>
      <c r="K7839">
        <v>0.99980000000000002</v>
      </c>
      <c r="L7839">
        <v>0.79210000000000003</v>
      </c>
    </row>
    <row r="7840" spans="1:12" x14ac:dyDescent="0.25">
      <c r="A7840" t="s">
        <v>753</v>
      </c>
      <c r="B7840">
        <v>2026</v>
      </c>
      <c r="C7840" t="s">
        <v>700</v>
      </c>
      <c r="D7840">
        <v>0.4299</v>
      </c>
      <c r="E7840">
        <v>0.34670000000000001</v>
      </c>
      <c r="F7840">
        <v>0.33950000000000002</v>
      </c>
      <c r="G7840">
        <v>0.32940000000000003</v>
      </c>
      <c r="H7840">
        <v>0.28970000000000001</v>
      </c>
      <c r="I7840">
        <v>0.26779999999999998</v>
      </c>
      <c r="J7840">
        <v>0.32250000000000001</v>
      </c>
      <c r="K7840">
        <v>0.2296</v>
      </c>
      <c r="L7840">
        <v>0.18210000000000001</v>
      </c>
    </row>
    <row r="7841" spans="1:12" x14ac:dyDescent="0.25">
      <c r="A7841" t="s">
        <v>753</v>
      </c>
      <c r="B7841">
        <v>2026</v>
      </c>
      <c r="C7841" t="s">
        <v>702</v>
      </c>
      <c r="D7841">
        <v>6.54E-2</v>
      </c>
      <c r="E7841">
        <v>6.54E-2</v>
      </c>
      <c r="F7841">
        <v>2.47E-2</v>
      </c>
      <c r="G7841">
        <v>3.9199999999999999E-2</v>
      </c>
      <c r="H7841">
        <v>2.47E-2</v>
      </c>
      <c r="I7841">
        <v>1.77E-2</v>
      </c>
      <c r="J7841">
        <v>6.54E-2</v>
      </c>
      <c r="K7841">
        <v>2.47E-2</v>
      </c>
      <c r="L7841">
        <v>1.77E-2</v>
      </c>
    </row>
    <row r="7842" spans="1:12" x14ac:dyDescent="0.25">
      <c r="A7842" t="s">
        <v>754</v>
      </c>
      <c r="B7842">
        <v>2026</v>
      </c>
      <c r="C7842" t="s">
        <v>703</v>
      </c>
      <c r="D7842">
        <v>4.3200000000000002E-2</v>
      </c>
      <c r="E7842">
        <v>4.3200000000000002E-2</v>
      </c>
      <c r="F7842">
        <v>4.3200000000000002E-2</v>
      </c>
      <c r="G7842">
        <v>2.5899999999999999E-2</v>
      </c>
      <c r="H7842">
        <v>4.3200000000000002E-2</v>
      </c>
      <c r="I7842">
        <v>2.5899999999999999E-2</v>
      </c>
      <c r="J7842">
        <v>4.3200000000000002E-2</v>
      </c>
      <c r="K7842">
        <v>4.3200000000000002E-2</v>
      </c>
      <c r="L7842">
        <v>2.5899999999999999E-2</v>
      </c>
    </row>
    <row r="7843" spans="1:12" x14ac:dyDescent="0.25">
      <c r="A7843" t="s">
        <v>754</v>
      </c>
      <c r="B7843">
        <v>2026</v>
      </c>
      <c r="C7843" t="s">
        <v>702</v>
      </c>
      <c r="D7843">
        <v>0.22700000000000001</v>
      </c>
      <c r="E7843">
        <v>0.22700000000000001</v>
      </c>
      <c r="F7843">
        <v>8.5699999999999998E-2</v>
      </c>
      <c r="G7843">
        <v>0.13619999999999999</v>
      </c>
      <c r="H7843">
        <v>8.5699999999999998E-2</v>
      </c>
      <c r="I7843">
        <v>6.1499999999999999E-2</v>
      </c>
      <c r="J7843">
        <v>0.22700000000000001</v>
      </c>
      <c r="K7843">
        <v>8.5699999999999998E-2</v>
      </c>
      <c r="L7843">
        <v>6.1499999999999999E-2</v>
      </c>
    </row>
    <row r="7844" spans="1:12" x14ac:dyDescent="0.25">
      <c r="A7844" t="s">
        <v>754</v>
      </c>
      <c r="B7844">
        <v>2026</v>
      </c>
      <c r="C7844" t="s">
        <v>698</v>
      </c>
      <c r="D7844">
        <v>0.70830000000000004</v>
      </c>
      <c r="E7844">
        <v>0.70830000000000004</v>
      </c>
      <c r="F7844">
        <v>0.54700000000000004</v>
      </c>
      <c r="G7844">
        <v>0.55010000000000003</v>
      </c>
      <c r="H7844">
        <v>0.54700000000000004</v>
      </c>
      <c r="I7844">
        <v>0.4219</v>
      </c>
      <c r="J7844">
        <v>0.70830000000000004</v>
      </c>
      <c r="K7844">
        <v>0.54700000000000004</v>
      </c>
      <c r="L7844">
        <v>0.4219</v>
      </c>
    </row>
    <row r="7845" spans="1:12" x14ac:dyDescent="0.25">
      <c r="A7845" t="s">
        <v>754</v>
      </c>
      <c r="B7845">
        <v>2026</v>
      </c>
      <c r="C7845" t="s">
        <v>699</v>
      </c>
      <c r="D7845">
        <v>0.12909999999999999</v>
      </c>
      <c r="E7845">
        <v>0.12909999999999999</v>
      </c>
      <c r="F7845">
        <v>5.4600000000000003E-2</v>
      </c>
      <c r="G7845">
        <v>0.1177</v>
      </c>
      <c r="H7845">
        <v>5.4600000000000003E-2</v>
      </c>
      <c r="I7845">
        <v>5.4600000000000003E-2</v>
      </c>
      <c r="J7845">
        <v>0.12909999999999999</v>
      </c>
      <c r="K7845">
        <v>5.4600000000000003E-2</v>
      </c>
      <c r="L7845">
        <v>5.4600000000000003E-2</v>
      </c>
    </row>
    <row r="7846" spans="1:12" x14ac:dyDescent="0.25">
      <c r="A7846" t="s">
        <v>754</v>
      </c>
      <c r="B7846">
        <v>2026</v>
      </c>
      <c r="C7846" t="s">
        <v>700</v>
      </c>
      <c r="D7846">
        <v>1.492</v>
      </c>
      <c r="E7846">
        <v>1.2033</v>
      </c>
      <c r="F7846">
        <v>1.1781999999999999</v>
      </c>
      <c r="G7846">
        <v>1.1432</v>
      </c>
      <c r="H7846">
        <v>1.0055000000000001</v>
      </c>
      <c r="I7846">
        <v>0.92959999999999998</v>
      </c>
      <c r="J7846">
        <v>1.1192</v>
      </c>
      <c r="K7846">
        <v>0.79669999999999996</v>
      </c>
      <c r="L7846">
        <v>0.63190000000000002</v>
      </c>
    </row>
    <row r="7847" spans="1:12" x14ac:dyDescent="0.25">
      <c r="A7847" t="s">
        <v>754</v>
      </c>
      <c r="B7847">
        <v>2026</v>
      </c>
      <c r="C7847" t="s">
        <v>701</v>
      </c>
      <c r="D7847">
        <v>2.0301999999999998</v>
      </c>
      <c r="E7847">
        <v>2.0301999999999998</v>
      </c>
      <c r="F7847">
        <v>2.0219</v>
      </c>
      <c r="G7847">
        <v>1.6153999999999999</v>
      </c>
      <c r="H7847">
        <v>2.0219</v>
      </c>
      <c r="I7847">
        <v>1.6101000000000001</v>
      </c>
      <c r="J7847">
        <v>1.7968999999999999</v>
      </c>
      <c r="K7847">
        <v>1.7968999999999999</v>
      </c>
      <c r="L7847">
        <v>1.4318</v>
      </c>
    </row>
    <row r="7848" spans="1:12" x14ac:dyDescent="0.25">
      <c r="A7848" t="s">
        <v>754</v>
      </c>
      <c r="B7848">
        <v>2026</v>
      </c>
      <c r="C7848" t="s">
        <v>697</v>
      </c>
      <c r="D7848">
        <v>4.6299000000000001</v>
      </c>
      <c r="E7848">
        <v>4.3411</v>
      </c>
      <c r="F7848">
        <v>3.9306000000000001</v>
      </c>
      <c r="G7848">
        <v>3.5886999999999998</v>
      </c>
      <c r="H7848">
        <v>3.7578999999999998</v>
      </c>
      <c r="I7848">
        <v>3.1036000000000001</v>
      </c>
      <c r="J7848">
        <v>4.0236999999999998</v>
      </c>
      <c r="K7848">
        <v>3.3241000000000001</v>
      </c>
      <c r="L7848">
        <v>2.6276000000000002</v>
      </c>
    </row>
    <row r="7849" spans="1:12" x14ac:dyDescent="0.25">
      <c r="A7849" t="s">
        <v>755</v>
      </c>
      <c r="B7849">
        <v>2026</v>
      </c>
      <c r="C7849" t="s">
        <v>703</v>
      </c>
      <c r="D7849">
        <v>3.7000000000000002E-3</v>
      </c>
      <c r="E7849">
        <v>3.7000000000000002E-3</v>
      </c>
      <c r="F7849">
        <v>3.7000000000000002E-3</v>
      </c>
      <c r="G7849">
        <v>2.2000000000000001E-3</v>
      </c>
      <c r="H7849">
        <v>3.7000000000000002E-3</v>
      </c>
      <c r="I7849">
        <v>2.2000000000000001E-3</v>
      </c>
      <c r="J7849">
        <v>3.7000000000000002E-3</v>
      </c>
      <c r="K7849">
        <v>3.7000000000000002E-3</v>
      </c>
      <c r="L7849">
        <v>2.2000000000000001E-3</v>
      </c>
    </row>
    <row r="7850" spans="1:12" x14ac:dyDescent="0.25">
      <c r="A7850" t="s">
        <v>755</v>
      </c>
      <c r="B7850">
        <v>2026</v>
      </c>
      <c r="C7850" t="s">
        <v>698</v>
      </c>
      <c r="D7850">
        <v>9.3899999999999997E-2</v>
      </c>
      <c r="E7850">
        <v>9.3899999999999997E-2</v>
      </c>
      <c r="F7850">
        <v>6.8099999999999994E-2</v>
      </c>
      <c r="G7850">
        <v>7.3499999999999996E-2</v>
      </c>
      <c r="H7850">
        <v>6.8099999999999994E-2</v>
      </c>
      <c r="I7850">
        <v>5.2999999999999999E-2</v>
      </c>
      <c r="J7850">
        <v>9.3899999999999997E-2</v>
      </c>
      <c r="K7850">
        <v>6.8099999999999994E-2</v>
      </c>
      <c r="L7850">
        <v>5.2999999999999999E-2</v>
      </c>
    </row>
    <row r="7851" spans="1:12" x14ac:dyDescent="0.25">
      <c r="A7851" t="s">
        <v>755</v>
      </c>
      <c r="B7851">
        <v>2026</v>
      </c>
      <c r="C7851" t="s">
        <v>701</v>
      </c>
      <c r="D7851">
        <v>0.17910000000000001</v>
      </c>
      <c r="E7851">
        <v>0.17910000000000001</v>
      </c>
      <c r="F7851">
        <v>0.17829999999999999</v>
      </c>
      <c r="G7851">
        <v>0.1431</v>
      </c>
      <c r="H7851">
        <v>0.17829999999999999</v>
      </c>
      <c r="I7851">
        <v>0.14269999999999999</v>
      </c>
      <c r="J7851">
        <v>0.15890000000000001</v>
      </c>
      <c r="K7851">
        <v>0.15890000000000001</v>
      </c>
      <c r="L7851">
        <v>0.12720000000000001</v>
      </c>
    </row>
    <row r="7852" spans="1:12" x14ac:dyDescent="0.25">
      <c r="A7852" t="s">
        <v>755</v>
      </c>
      <c r="B7852">
        <v>2026</v>
      </c>
      <c r="C7852" t="s">
        <v>697</v>
      </c>
      <c r="D7852">
        <v>0.43659999999999999</v>
      </c>
      <c r="E7852">
        <v>0.41160000000000002</v>
      </c>
      <c r="F7852">
        <v>0.36430000000000001</v>
      </c>
      <c r="G7852">
        <v>0.33979999999999999</v>
      </c>
      <c r="H7852">
        <v>0.34939999999999999</v>
      </c>
      <c r="I7852">
        <v>0.28849999999999998</v>
      </c>
      <c r="J7852">
        <v>0.38419999999999999</v>
      </c>
      <c r="K7852">
        <v>0.31180000000000002</v>
      </c>
      <c r="L7852">
        <v>0.2472</v>
      </c>
    </row>
    <row r="7853" spans="1:12" x14ac:dyDescent="0.25">
      <c r="A7853" t="s">
        <v>755</v>
      </c>
      <c r="B7853">
        <v>2026</v>
      </c>
      <c r="C7853" t="s">
        <v>699</v>
      </c>
      <c r="D7853">
        <v>1.12E-2</v>
      </c>
      <c r="E7853">
        <v>1.12E-2</v>
      </c>
      <c r="F7853">
        <v>4.7000000000000002E-3</v>
      </c>
      <c r="G7853">
        <v>1.0200000000000001E-2</v>
      </c>
      <c r="H7853">
        <v>4.7000000000000002E-3</v>
      </c>
      <c r="I7853">
        <v>4.7000000000000002E-3</v>
      </c>
      <c r="J7853">
        <v>1.12E-2</v>
      </c>
      <c r="K7853">
        <v>4.7000000000000002E-3</v>
      </c>
      <c r="L7853">
        <v>4.7000000000000002E-3</v>
      </c>
    </row>
    <row r="7854" spans="1:12" x14ac:dyDescent="0.25">
      <c r="A7854" t="s">
        <v>755</v>
      </c>
      <c r="B7854">
        <v>2026</v>
      </c>
      <c r="C7854" t="s">
        <v>702</v>
      </c>
      <c r="D7854">
        <v>1.9599999999999999E-2</v>
      </c>
      <c r="E7854">
        <v>1.9599999999999999E-2</v>
      </c>
      <c r="F7854">
        <v>7.4000000000000003E-3</v>
      </c>
      <c r="G7854">
        <v>1.18E-2</v>
      </c>
      <c r="H7854">
        <v>7.4000000000000003E-3</v>
      </c>
      <c r="I7854">
        <v>5.3E-3</v>
      </c>
      <c r="J7854">
        <v>1.9599999999999999E-2</v>
      </c>
      <c r="K7854">
        <v>7.4000000000000003E-3</v>
      </c>
      <c r="L7854">
        <v>5.3E-3</v>
      </c>
    </row>
    <row r="7855" spans="1:12" x14ac:dyDescent="0.25">
      <c r="A7855" t="s">
        <v>755</v>
      </c>
      <c r="B7855">
        <v>2026</v>
      </c>
      <c r="C7855" t="s">
        <v>700</v>
      </c>
      <c r="D7855">
        <v>0.12909999999999999</v>
      </c>
      <c r="E7855">
        <v>0.1042</v>
      </c>
      <c r="F7855">
        <v>0.10199999999999999</v>
      </c>
      <c r="G7855">
        <v>9.9000000000000005E-2</v>
      </c>
      <c r="H7855">
        <v>8.6999999999999994E-2</v>
      </c>
      <c r="I7855">
        <v>8.0500000000000002E-2</v>
      </c>
      <c r="J7855">
        <v>9.69E-2</v>
      </c>
      <c r="K7855">
        <v>6.9000000000000006E-2</v>
      </c>
      <c r="L7855">
        <v>5.4699999999999999E-2</v>
      </c>
    </row>
    <row r="7856" spans="1:12" x14ac:dyDescent="0.25">
      <c r="A7856" t="s">
        <v>696</v>
      </c>
      <c r="B7856">
        <v>2027</v>
      </c>
      <c r="C7856" t="s">
        <v>699</v>
      </c>
      <c r="D7856">
        <v>0.10199999999999999</v>
      </c>
      <c r="E7856">
        <v>0.10199999999999999</v>
      </c>
      <c r="F7856">
        <v>3.7600000000000001E-2</v>
      </c>
      <c r="G7856">
        <v>9.0899999999999995E-2</v>
      </c>
      <c r="H7856">
        <v>3.7600000000000001E-2</v>
      </c>
      <c r="I7856">
        <v>3.7600000000000001E-2</v>
      </c>
      <c r="J7856">
        <v>0.10199999999999999</v>
      </c>
      <c r="K7856">
        <v>3.7600000000000001E-2</v>
      </c>
      <c r="L7856">
        <v>3.7600000000000001E-2</v>
      </c>
    </row>
    <row r="7857" spans="1:12" x14ac:dyDescent="0.25">
      <c r="A7857" t="s">
        <v>696</v>
      </c>
      <c r="B7857">
        <v>2027</v>
      </c>
      <c r="C7857" t="s">
        <v>703</v>
      </c>
      <c r="D7857">
        <v>3.4000000000000002E-2</v>
      </c>
      <c r="E7857">
        <v>3.4000000000000002E-2</v>
      </c>
      <c r="F7857">
        <v>3.4000000000000002E-2</v>
      </c>
      <c r="G7857">
        <v>2.0400000000000001E-2</v>
      </c>
      <c r="H7857">
        <v>3.4000000000000002E-2</v>
      </c>
      <c r="I7857">
        <v>2.0400000000000001E-2</v>
      </c>
      <c r="J7857">
        <v>3.4000000000000002E-2</v>
      </c>
      <c r="K7857">
        <v>3.4000000000000002E-2</v>
      </c>
      <c r="L7857">
        <v>2.0400000000000001E-2</v>
      </c>
    </row>
    <row r="7858" spans="1:12" x14ac:dyDescent="0.25">
      <c r="A7858" t="s">
        <v>696</v>
      </c>
      <c r="B7858">
        <v>2027</v>
      </c>
      <c r="C7858" t="s">
        <v>697</v>
      </c>
      <c r="D7858">
        <v>3.9782000000000002</v>
      </c>
      <c r="E7858">
        <v>3.7458999999999998</v>
      </c>
      <c r="F7858">
        <v>3.3029000000000002</v>
      </c>
      <c r="G7858">
        <v>3.0192999999999999</v>
      </c>
      <c r="H7858">
        <v>3.1678999999999999</v>
      </c>
      <c r="I7858">
        <v>2.5520999999999998</v>
      </c>
      <c r="J7858">
        <v>3.3687</v>
      </c>
      <c r="K7858">
        <v>2.7269000000000001</v>
      </c>
      <c r="L7858">
        <v>2.1080000000000001</v>
      </c>
    </row>
    <row r="7859" spans="1:12" x14ac:dyDescent="0.25">
      <c r="A7859" t="s">
        <v>696</v>
      </c>
      <c r="B7859">
        <v>2027</v>
      </c>
      <c r="C7859" t="s">
        <v>701</v>
      </c>
      <c r="D7859">
        <v>1.7541</v>
      </c>
      <c r="E7859">
        <v>1.7541</v>
      </c>
      <c r="F7859">
        <v>1.7456</v>
      </c>
      <c r="G7859">
        <v>1.3545</v>
      </c>
      <c r="H7859">
        <v>1.7456</v>
      </c>
      <c r="I7859">
        <v>1.3492</v>
      </c>
      <c r="J7859">
        <v>1.4954000000000001</v>
      </c>
      <c r="K7859">
        <v>1.4954000000000001</v>
      </c>
      <c r="L7859">
        <v>1.1569</v>
      </c>
    </row>
    <row r="7860" spans="1:12" x14ac:dyDescent="0.25">
      <c r="A7860" t="s">
        <v>696</v>
      </c>
      <c r="B7860">
        <v>2027</v>
      </c>
      <c r="C7860" t="s">
        <v>700</v>
      </c>
      <c r="D7860">
        <v>1.2009000000000001</v>
      </c>
      <c r="E7860">
        <v>0.96860000000000002</v>
      </c>
      <c r="F7860">
        <v>0.92459999999999998</v>
      </c>
      <c r="G7860">
        <v>0.90539999999999998</v>
      </c>
      <c r="H7860">
        <v>0.78959999999999997</v>
      </c>
      <c r="I7860">
        <v>0.72260000000000002</v>
      </c>
      <c r="J7860">
        <v>0.85009999999999997</v>
      </c>
      <c r="K7860">
        <v>0.5988</v>
      </c>
      <c r="L7860">
        <v>0.47089999999999999</v>
      </c>
    </row>
    <row r="7861" spans="1:12" x14ac:dyDescent="0.25">
      <c r="A7861" t="s">
        <v>696</v>
      </c>
      <c r="B7861">
        <v>2027</v>
      </c>
      <c r="C7861" t="s">
        <v>702</v>
      </c>
      <c r="D7861">
        <v>0.17929999999999999</v>
      </c>
      <c r="E7861">
        <v>0.17929999999999999</v>
      </c>
      <c r="F7861">
        <v>6.7699999999999996E-2</v>
      </c>
      <c r="G7861">
        <v>0.1076</v>
      </c>
      <c r="H7861">
        <v>6.7699999999999996E-2</v>
      </c>
      <c r="I7861">
        <v>4.8599999999999997E-2</v>
      </c>
      <c r="J7861">
        <v>0.17929999999999999</v>
      </c>
      <c r="K7861">
        <v>6.7699999999999996E-2</v>
      </c>
      <c r="L7861">
        <v>4.8599999999999997E-2</v>
      </c>
    </row>
    <row r="7862" spans="1:12" x14ac:dyDescent="0.25">
      <c r="A7862" t="s">
        <v>696</v>
      </c>
      <c r="B7862">
        <v>2027</v>
      </c>
      <c r="C7862" t="s">
        <v>698</v>
      </c>
      <c r="D7862">
        <v>0.70799999999999996</v>
      </c>
      <c r="E7862">
        <v>0.70799999999999996</v>
      </c>
      <c r="F7862">
        <v>0.49340000000000001</v>
      </c>
      <c r="G7862">
        <v>0.54049999999999998</v>
      </c>
      <c r="H7862">
        <v>0.49340000000000001</v>
      </c>
      <c r="I7862">
        <v>0.37359999999999999</v>
      </c>
      <c r="J7862">
        <v>0.70799999999999996</v>
      </c>
      <c r="K7862">
        <v>0.49340000000000001</v>
      </c>
      <c r="L7862">
        <v>0.37359999999999999</v>
      </c>
    </row>
    <row r="7863" spans="1:12" x14ac:dyDescent="0.25">
      <c r="A7863" t="s">
        <v>704</v>
      </c>
      <c r="B7863">
        <v>2027</v>
      </c>
      <c r="C7863" t="s">
        <v>698</v>
      </c>
      <c r="D7863">
        <v>7.3700000000000002E-2</v>
      </c>
      <c r="E7863">
        <v>7.3700000000000002E-2</v>
      </c>
      <c r="F7863">
        <v>5.7599999999999998E-2</v>
      </c>
      <c r="G7863">
        <v>5.5599999999999997E-2</v>
      </c>
      <c r="H7863">
        <v>5.7599999999999998E-2</v>
      </c>
      <c r="I7863">
        <v>4.2999999999999997E-2</v>
      </c>
      <c r="J7863">
        <v>7.3700000000000002E-2</v>
      </c>
      <c r="K7863">
        <v>5.7599999999999998E-2</v>
      </c>
      <c r="L7863">
        <v>4.2999999999999997E-2</v>
      </c>
    </row>
    <row r="7864" spans="1:12" x14ac:dyDescent="0.25">
      <c r="A7864" t="s">
        <v>704</v>
      </c>
      <c r="B7864">
        <v>2027</v>
      </c>
      <c r="C7864" t="s">
        <v>702</v>
      </c>
      <c r="D7864">
        <v>3.1199999999999999E-2</v>
      </c>
      <c r="E7864">
        <v>3.1199999999999999E-2</v>
      </c>
      <c r="F7864">
        <v>1.18E-2</v>
      </c>
      <c r="G7864">
        <v>1.8700000000000001E-2</v>
      </c>
      <c r="H7864">
        <v>1.18E-2</v>
      </c>
      <c r="I7864">
        <v>8.3999999999999995E-3</v>
      </c>
      <c r="J7864">
        <v>3.1199999999999999E-2</v>
      </c>
      <c r="K7864">
        <v>1.18E-2</v>
      </c>
      <c r="L7864">
        <v>8.3999999999999995E-3</v>
      </c>
    </row>
    <row r="7865" spans="1:12" x14ac:dyDescent="0.25">
      <c r="A7865" t="s">
        <v>704</v>
      </c>
      <c r="B7865">
        <v>2027</v>
      </c>
      <c r="C7865" t="s">
        <v>703</v>
      </c>
      <c r="D7865">
        <v>5.8999999999999999E-3</v>
      </c>
      <c r="E7865">
        <v>5.8999999999999999E-3</v>
      </c>
      <c r="F7865">
        <v>5.8999999999999999E-3</v>
      </c>
      <c r="G7865">
        <v>3.5000000000000001E-3</v>
      </c>
      <c r="H7865">
        <v>5.8999999999999999E-3</v>
      </c>
      <c r="I7865">
        <v>3.5000000000000001E-3</v>
      </c>
      <c r="J7865">
        <v>5.8999999999999999E-3</v>
      </c>
      <c r="K7865">
        <v>5.8999999999999999E-3</v>
      </c>
      <c r="L7865">
        <v>3.5000000000000001E-3</v>
      </c>
    </row>
    <row r="7866" spans="1:12" x14ac:dyDescent="0.25">
      <c r="A7866" t="s">
        <v>704</v>
      </c>
      <c r="B7866">
        <v>2027</v>
      </c>
      <c r="C7866" t="s">
        <v>701</v>
      </c>
      <c r="D7866">
        <v>0.26169999999999999</v>
      </c>
      <c r="E7866">
        <v>0.26169999999999999</v>
      </c>
      <c r="F7866">
        <v>0.26019999999999999</v>
      </c>
      <c r="G7866">
        <v>0.20250000000000001</v>
      </c>
      <c r="H7866">
        <v>0.26019999999999999</v>
      </c>
      <c r="I7866">
        <v>0.2016</v>
      </c>
      <c r="J7866">
        <v>0.2228</v>
      </c>
      <c r="K7866">
        <v>0.2228</v>
      </c>
      <c r="L7866">
        <v>0.17269999999999999</v>
      </c>
    </row>
    <row r="7867" spans="1:12" x14ac:dyDescent="0.25">
      <c r="A7867" t="s">
        <v>704</v>
      </c>
      <c r="B7867">
        <v>2027</v>
      </c>
      <c r="C7867" t="s">
        <v>697</v>
      </c>
      <c r="D7867">
        <v>0.59909999999999997</v>
      </c>
      <c r="E7867">
        <v>0.55869999999999997</v>
      </c>
      <c r="F7867">
        <v>0.50290000000000001</v>
      </c>
      <c r="G7867">
        <v>0.4536</v>
      </c>
      <c r="H7867">
        <v>0.47939999999999999</v>
      </c>
      <c r="I7867">
        <v>0.38879999999999998</v>
      </c>
      <c r="J7867">
        <v>0.49919999999999998</v>
      </c>
      <c r="K7867">
        <v>0.40870000000000001</v>
      </c>
      <c r="L7867">
        <v>0.31619999999999998</v>
      </c>
    </row>
    <row r="7868" spans="1:12" x14ac:dyDescent="0.25">
      <c r="A7868" t="s">
        <v>704</v>
      </c>
      <c r="B7868">
        <v>2027</v>
      </c>
      <c r="C7868" t="s">
        <v>700</v>
      </c>
      <c r="D7868">
        <v>0.2089</v>
      </c>
      <c r="E7868">
        <v>0.16850000000000001</v>
      </c>
      <c r="F7868">
        <v>0.1608</v>
      </c>
      <c r="G7868">
        <v>0.1575</v>
      </c>
      <c r="H7868">
        <v>0.13730000000000001</v>
      </c>
      <c r="I7868">
        <v>0.12570000000000001</v>
      </c>
      <c r="J7868">
        <v>0.1479</v>
      </c>
      <c r="K7868">
        <v>0.1042</v>
      </c>
      <c r="L7868">
        <v>8.1900000000000001E-2</v>
      </c>
    </row>
    <row r="7869" spans="1:12" x14ac:dyDescent="0.25">
      <c r="A7869" t="s">
        <v>704</v>
      </c>
      <c r="B7869">
        <v>2027</v>
      </c>
      <c r="C7869" t="s">
        <v>699</v>
      </c>
      <c r="D7869">
        <v>1.77E-2</v>
      </c>
      <c r="E7869">
        <v>1.77E-2</v>
      </c>
      <c r="F7869">
        <v>6.4999999999999997E-3</v>
      </c>
      <c r="G7869">
        <v>1.5800000000000002E-2</v>
      </c>
      <c r="H7869">
        <v>6.4999999999999997E-3</v>
      </c>
      <c r="I7869">
        <v>6.4999999999999997E-3</v>
      </c>
      <c r="J7869">
        <v>1.77E-2</v>
      </c>
      <c r="K7869">
        <v>6.4999999999999997E-3</v>
      </c>
      <c r="L7869">
        <v>6.4999999999999997E-3</v>
      </c>
    </row>
    <row r="7870" spans="1:12" x14ac:dyDescent="0.25">
      <c r="A7870" t="s">
        <v>706</v>
      </c>
      <c r="B7870">
        <v>2027</v>
      </c>
      <c r="C7870" t="s">
        <v>701</v>
      </c>
      <c r="D7870">
        <v>2.9331999999999998</v>
      </c>
      <c r="E7870">
        <v>2.9331999999999998</v>
      </c>
      <c r="F7870">
        <v>2.9157000000000002</v>
      </c>
      <c r="G7870">
        <v>2.2692999999999999</v>
      </c>
      <c r="H7870">
        <v>2.9157000000000002</v>
      </c>
      <c r="I7870">
        <v>2.2583000000000002</v>
      </c>
      <c r="J7870">
        <v>2.4943</v>
      </c>
      <c r="K7870">
        <v>2.4943</v>
      </c>
      <c r="L7870">
        <v>1.9340999999999999</v>
      </c>
    </row>
    <row r="7871" spans="1:12" x14ac:dyDescent="0.25">
      <c r="A7871" t="s">
        <v>706</v>
      </c>
      <c r="B7871">
        <v>2027</v>
      </c>
      <c r="C7871" t="s">
        <v>698</v>
      </c>
      <c r="D7871">
        <v>0.8901</v>
      </c>
      <c r="E7871">
        <v>0.8901</v>
      </c>
      <c r="F7871">
        <v>0.69259999999999999</v>
      </c>
      <c r="G7871">
        <v>0.6714</v>
      </c>
      <c r="H7871">
        <v>0.69259999999999999</v>
      </c>
      <c r="I7871">
        <v>0.51780000000000004</v>
      </c>
      <c r="J7871">
        <v>0.8901</v>
      </c>
      <c r="K7871">
        <v>0.69259999999999999</v>
      </c>
      <c r="L7871">
        <v>0.51780000000000004</v>
      </c>
    </row>
    <row r="7872" spans="1:12" x14ac:dyDescent="0.25">
      <c r="A7872" t="s">
        <v>706</v>
      </c>
      <c r="B7872">
        <v>2027</v>
      </c>
      <c r="C7872" t="s">
        <v>703</v>
      </c>
      <c r="D7872">
        <v>7.0300000000000001E-2</v>
      </c>
      <c r="E7872">
        <v>7.0300000000000001E-2</v>
      </c>
      <c r="F7872">
        <v>7.0300000000000001E-2</v>
      </c>
      <c r="G7872">
        <v>4.2200000000000001E-2</v>
      </c>
      <c r="H7872">
        <v>7.0300000000000001E-2</v>
      </c>
      <c r="I7872">
        <v>4.2200000000000001E-2</v>
      </c>
      <c r="J7872">
        <v>7.0300000000000001E-2</v>
      </c>
      <c r="K7872">
        <v>7.0300000000000001E-2</v>
      </c>
      <c r="L7872">
        <v>4.2200000000000001E-2</v>
      </c>
    </row>
    <row r="7873" spans="1:12" x14ac:dyDescent="0.25">
      <c r="A7873" t="s">
        <v>706</v>
      </c>
      <c r="B7873">
        <v>2027</v>
      </c>
      <c r="C7873" t="s">
        <v>702</v>
      </c>
      <c r="D7873">
        <v>0.371</v>
      </c>
      <c r="E7873">
        <v>0.371</v>
      </c>
      <c r="F7873">
        <v>0.1401</v>
      </c>
      <c r="G7873">
        <v>0.22259999999999999</v>
      </c>
      <c r="H7873">
        <v>0.1401</v>
      </c>
      <c r="I7873">
        <v>0.10050000000000001</v>
      </c>
      <c r="J7873">
        <v>0.371</v>
      </c>
      <c r="K7873">
        <v>0.1401</v>
      </c>
      <c r="L7873">
        <v>0.10050000000000001</v>
      </c>
    </row>
    <row r="7874" spans="1:12" x14ac:dyDescent="0.25">
      <c r="A7874" t="s">
        <v>706</v>
      </c>
      <c r="B7874">
        <v>2027</v>
      </c>
      <c r="C7874" t="s">
        <v>699</v>
      </c>
      <c r="D7874">
        <v>0.2109</v>
      </c>
      <c r="E7874">
        <v>0.2109</v>
      </c>
      <c r="F7874">
        <v>7.7799999999999994E-2</v>
      </c>
      <c r="G7874">
        <v>0.18820000000000001</v>
      </c>
      <c r="H7874">
        <v>7.7799999999999994E-2</v>
      </c>
      <c r="I7874">
        <v>7.7799999999999994E-2</v>
      </c>
      <c r="J7874">
        <v>0.2109</v>
      </c>
      <c r="K7874">
        <v>7.7799999999999994E-2</v>
      </c>
      <c r="L7874">
        <v>7.7799999999999994E-2</v>
      </c>
    </row>
    <row r="7875" spans="1:12" x14ac:dyDescent="0.25">
      <c r="A7875" t="s">
        <v>706</v>
      </c>
      <c r="B7875">
        <v>2027</v>
      </c>
      <c r="C7875" t="s">
        <v>700</v>
      </c>
      <c r="D7875">
        <v>2.4845000000000002</v>
      </c>
      <c r="E7875">
        <v>2.0038999999999998</v>
      </c>
      <c r="F7875">
        <v>1.9129</v>
      </c>
      <c r="G7875">
        <v>1.8731</v>
      </c>
      <c r="H7875">
        <v>1.6335999999999999</v>
      </c>
      <c r="I7875">
        <v>1.4951000000000001</v>
      </c>
      <c r="J7875">
        <v>1.7586999999999999</v>
      </c>
      <c r="K7875">
        <v>1.2388999999999999</v>
      </c>
      <c r="L7875">
        <v>0.97430000000000005</v>
      </c>
    </row>
    <row r="7876" spans="1:12" x14ac:dyDescent="0.25">
      <c r="A7876" t="s">
        <v>706</v>
      </c>
      <c r="B7876">
        <v>2027</v>
      </c>
      <c r="C7876" t="s">
        <v>697</v>
      </c>
      <c r="D7876">
        <v>6.96</v>
      </c>
      <c r="E7876">
        <v>6.4794999999999998</v>
      </c>
      <c r="F7876">
        <v>5.8094000000000001</v>
      </c>
      <c r="G7876">
        <v>5.2667000000000002</v>
      </c>
      <c r="H7876">
        <v>5.5301</v>
      </c>
      <c r="I7876">
        <v>4.4916999999999998</v>
      </c>
      <c r="J7876">
        <v>5.7953000000000001</v>
      </c>
      <c r="K7876">
        <v>4.7140000000000004</v>
      </c>
      <c r="L7876">
        <v>3.6467000000000001</v>
      </c>
    </row>
    <row r="7877" spans="1:12" x14ac:dyDescent="0.25">
      <c r="A7877" t="s">
        <v>708</v>
      </c>
      <c r="B7877">
        <v>2027</v>
      </c>
      <c r="C7877" t="s">
        <v>701</v>
      </c>
      <c r="D7877">
        <v>1.1178999999999999</v>
      </c>
      <c r="E7877">
        <v>1.1178999999999999</v>
      </c>
      <c r="F7877">
        <v>1.1124000000000001</v>
      </c>
      <c r="G7877">
        <v>0.86329999999999996</v>
      </c>
      <c r="H7877">
        <v>1.1124000000000001</v>
      </c>
      <c r="I7877">
        <v>0.85980000000000001</v>
      </c>
      <c r="J7877">
        <v>0.9526</v>
      </c>
      <c r="K7877">
        <v>0.9526</v>
      </c>
      <c r="L7877">
        <v>0.73699999999999999</v>
      </c>
    </row>
    <row r="7878" spans="1:12" x14ac:dyDescent="0.25">
      <c r="A7878" t="s">
        <v>708</v>
      </c>
      <c r="B7878">
        <v>2027</v>
      </c>
      <c r="C7878" t="s">
        <v>702</v>
      </c>
      <c r="D7878">
        <v>0.1183</v>
      </c>
      <c r="E7878">
        <v>0.1183</v>
      </c>
      <c r="F7878">
        <v>4.4699999999999997E-2</v>
      </c>
      <c r="G7878">
        <v>7.0999999999999994E-2</v>
      </c>
      <c r="H7878">
        <v>4.4699999999999997E-2</v>
      </c>
      <c r="I7878">
        <v>3.2099999999999997E-2</v>
      </c>
      <c r="J7878">
        <v>0.1183</v>
      </c>
      <c r="K7878">
        <v>4.4699999999999997E-2</v>
      </c>
      <c r="L7878">
        <v>3.2099999999999997E-2</v>
      </c>
    </row>
    <row r="7879" spans="1:12" x14ac:dyDescent="0.25">
      <c r="A7879" t="s">
        <v>708</v>
      </c>
      <c r="B7879">
        <v>2027</v>
      </c>
      <c r="C7879" t="s">
        <v>700</v>
      </c>
      <c r="D7879">
        <v>0.79239999999999999</v>
      </c>
      <c r="E7879">
        <v>0.63919999999999999</v>
      </c>
      <c r="F7879">
        <v>0.61009999999999998</v>
      </c>
      <c r="G7879">
        <v>0.59740000000000004</v>
      </c>
      <c r="H7879">
        <v>0.52100000000000002</v>
      </c>
      <c r="I7879">
        <v>0.47689999999999999</v>
      </c>
      <c r="J7879">
        <v>0.56089999999999995</v>
      </c>
      <c r="K7879">
        <v>0.39510000000000001</v>
      </c>
      <c r="L7879">
        <v>0.31080000000000002</v>
      </c>
    </row>
    <row r="7880" spans="1:12" x14ac:dyDescent="0.25">
      <c r="A7880" t="s">
        <v>708</v>
      </c>
      <c r="B7880">
        <v>2027</v>
      </c>
      <c r="C7880" t="s">
        <v>698</v>
      </c>
      <c r="D7880">
        <v>0.38879999999999998</v>
      </c>
      <c r="E7880">
        <v>0.38879999999999998</v>
      </c>
      <c r="F7880">
        <v>0.28079999999999999</v>
      </c>
      <c r="G7880">
        <v>0.29570000000000002</v>
      </c>
      <c r="H7880">
        <v>0.28079999999999999</v>
      </c>
      <c r="I7880">
        <v>0.2117</v>
      </c>
      <c r="J7880">
        <v>0.38879999999999998</v>
      </c>
      <c r="K7880">
        <v>0.28079999999999999</v>
      </c>
      <c r="L7880">
        <v>0.2117</v>
      </c>
    </row>
    <row r="7881" spans="1:12" x14ac:dyDescent="0.25">
      <c r="A7881" t="s">
        <v>708</v>
      </c>
      <c r="B7881">
        <v>2027</v>
      </c>
      <c r="C7881" t="s">
        <v>703</v>
      </c>
      <c r="D7881">
        <v>2.24E-2</v>
      </c>
      <c r="E7881">
        <v>2.24E-2</v>
      </c>
      <c r="F7881">
        <v>2.24E-2</v>
      </c>
      <c r="G7881">
        <v>1.35E-2</v>
      </c>
      <c r="H7881">
        <v>2.24E-2</v>
      </c>
      <c r="I7881">
        <v>1.35E-2</v>
      </c>
      <c r="J7881">
        <v>2.24E-2</v>
      </c>
      <c r="K7881">
        <v>2.24E-2</v>
      </c>
      <c r="L7881">
        <v>1.35E-2</v>
      </c>
    </row>
    <row r="7882" spans="1:12" x14ac:dyDescent="0.25">
      <c r="A7882" t="s">
        <v>708</v>
      </c>
      <c r="B7882">
        <v>2027</v>
      </c>
      <c r="C7882" t="s">
        <v>697</v>
      </c>
      <c r="D7882">
        <v>2.5072000000000001</v>
      </c>
      <c r="E7882">
        <v>2.3538999999999999</v>
      </c>
      <c r="F7882">
        <v>2.0952000000000002</v>
      </c>
      <c r="G7882">
        <v>1.9009</v>
      </c>
      <c r="H7882">
        <v>2.0061</v>
      </c>
      <c r="I7882">
        <v>1.6187</v>
      </c>
      <c r="J7882">
        <v>2.1103999999999998</v>
      </c>
      <c r="K7882">
        <v>1.7204999999999999</v>
      </c>
      <c r="L7882">
        <v>1.3299000000000001</v>
      </c>
    </row>
    <row r="7883" spans="1:12" x14ac:dyDescent="0.25">
      <c r="A7883" t="s">
        <v>708</v>
      </c>
      <c r="B7883">
        <v>2027</v>
      </c>
      <c r="C7883" t="s">
        <v>699</v>
      </c>
      <c r="D7883">
        <v>6.7299999999999999E-2</v>
      </c>
      <c r="E7883">
        <v>6.7299999999999999E-2</v>
      </c>
      <c r="F7883">
        <v>2.4799999999999999E-2</v>
      </c>
      <c r="G7883">
        <v>0.06</v>
      </c>
      <c r="H7883">
        <v>2.4799999999999999E-2</v>
      </c>
      <c r="I7883">
        <v>2.4799999999999999E-2</v>
      </c>
      <c r="J7883">
        <v>6.7299999999999999E-2</v>
      </c>
      <c r="K7883">
        <v>2.4799999999999999E-2</v>
      </c>
      <c r="L7883">
        <v>2.4799999999999999E-2</v>
      </c>
    </row>
    <row r="7884" spans="1:12" x14ac:dyDescent="0.25">
      <c r="A7884" t="s">
        <v>709</v>
      </c>
      <c r="B7884">
        <v>2027</v>
      </c>
      <c r="C7884" t="s">
        <v>698</v>
      </c>
      <c r="D7884">
        <v>4.2243000000000004</v>
      </c>
      <c r="E7884">
        <v>4.2243000000000004</v>
      </c>
      <c r="F7884">
        <v>4.2243000000000004</v>
      </c>
      <c r="G7884">
        <v>3.1911</v>
      </c>
      <c r="H7884">
        <v>4.2243000000000004</v>
      </c>
      <c r="I7884">
        <v>2.4298000000000002</v>
      </c>
      <c r="J7884">
        <v>4.2243000000000004</v>
      </c>
      <c r="K7884">
        <v>4.2243000000000004</v>
      </c>
      <c r="L7884">
        <v>2.4298000000000002</v>
      </c>
    </row>
    <row r="7885" spans="1:12" x14ac:dyDescent="0.25">
      <c r="A7885" t="s">
        <v>709</v>
      </c>
      <c r="B7885">
        <v>2027</v>
      </c>
      <c r="C7885" t="s">
        <v>702</v>
      </c>
      <c r="D7885">
        <v>1.6767000000000001</v>
      </c>
      <c r="E7885">
        <v>1.6767000000000001</v>
      </c>
      <c r="F7885">
        <v>0.6331</v>
      </c>
      <c r="G7885">
        <v>1.006</v>
      </c>
      <c r="H7885">
        <v>0.6331</v>
      </c>
      <c r="I7885">
        <v>0.4541</v>
      </c>
      <c r="J7885">
        <v>1.6767000000000001</v>
      </c>
      <c r="K7885">
        <v>0.6331</v>
      </c>
      <c r="L7885">
        <v>0.4541</v>
      </c>
    </row>
    <row r="7886" spans="1:12" x14ac:dyDescent="0.25">
      <c r="A7886" t="s">
        <v>709</v>
      </c>
      <c r="B7886">
        <v>2027</v>
      </c>
      <c r="C7886" t="s">
        <v>700</v>
      </c>
      <c r="D7886">
        <v>11.227499999999999</v>
      </c>
      <c r="E7886">
        <v>9.0557999999999996</v>
      </c>
      <c r="F7886">
        <v>8.6442999999999994</v>
      </c>
      <c r="G7886">
        <v>8.4644999999999992</v>
      </c>
      <c r="H7886">
        <v>7.3819999999999997</v>
      </c>
      <c r="I7886">
        <v>6.7561999999999998</v>
      </c>
      <c r="J7886">
        <v>7.9474</v>
      </c>
      <c r="K7886">
        <v>5.5984999999999996</v>
      </c>
      <c r="L7886">
        <v>4.4028999999999998</v>
      </c>
    </row>
    <row r="7887" spans="1:12" x14ac:dyDescent="0.25">
      <c r="A7887" t="s">
        <v>709</v>
      </c>
      <c r="B7887">
        <v>2027</v>
      </c>
      <c r="C7887" t="s">
        <v>697</v>
      </c>
      <c r="D7887">
        <v>30.808599999999998</v>
      </c>
      <c r="E7887">
        <v>28.636900000000001</v>
      </c>
      <c r="F7887">
        <v>26.501200000000001</v>
      </c>
      <c r="G7887">
        <v>23.302399999999999</v>
      </c>
      <c r="H7887">
        <v>25.238900000000001</v>
      </c>
      <c r="I7887">
        <v>19.733000000000001</v>
      </c>
      <c r="J7887">
        <v>25.659700000000001</v>
      </c>
      <c r="K7887">
        <v>21.665700000000001</v>
      </c>
      <c r="L7887">
        <v>16.002700000000001</v>
      </c>
    </row>
    <row r="7888" spans="1:12" x14ac:dyDescent="0.25">
      <c r="A7888" t="s">
        <v>709</v>
      </c>
      <c r="B7888">
        <v>2027</v>
      </c>
      <c r="C7888" t="s">
        <v>701</v>
      </c>
      <c r="D7888">
        <v>12.4091</v>
      </c>
      <c r="E7888">
        <v>12.4091</v>
      </c>
      <c r="F7888">
        <v>12.3301</v>
      </c>
      <c r="G7888">
        <v>9.5998999999999999</v>
      </c>
      <c r="H7888">
        <v>12.3301</v>
      </c>
      <c r="I7888">
        <v>9.5504999999999995</v>
      </c>
      <c r="J7888">
        <v>10.5404</v>
      </c>
      <c r="K7888">
        <v>10.5404</v>
      </c>
      <c r="L7888">
        <v>8.1735000000000007</v>
      </c>
    </row>
    <row r="7889" spans="1:12" x14ac:dyDescent="0.25">
      <c r="A7889" t="s">
        <v>709</v>
      </c>
      <c r="B7889">
        <v>2027</v>
      </c>
      <c r="C7889" t="s">
        <v>699</v>
      </c>
      <c r="D7889">
        <v>0.95320000000000005</v>
      </c>
      <c r="E7889">
        <v>0.95320000000000005</v>
      </c>
      <c r="F7889">
        <v>0.35160000000000002</v>
      </c>
      <c r="G7889">
        <v>0.85029999999999994</v>
      </c>
      <c r="H7889">
        <v>0.35160000000000002</v>
      </c>
      <c r="I7889">
        <v>0.35160000000000002</v>
      </c>
      <c r="J7889">
        <v>0.95320000000000005</v>
      </c>
      <c r="K7889">
        <v>0.35160000000000002</v>
      </c>
      <c r="L7889">
        <v>0.35160000000000002</v>
      </c>
    </row>
    <row r="7890" spans="1:12" x14ac:dyDescent="0.25">
      <c r="A7890" t="s">
        <v>709</v>
      </c>
      <c r="B7890">
        <v>2027</v>
      </c>
      <c r="C7890" t="s">
        <v>703</v>
      </c>
      <c r="D7890">
        <v>0.31769999999999998</v>
      </c>
      <c r="E7890">
        <v>0.31769999999999998</v>
      </c>
      <c r="F7890">
        <v>0.31769999999999998</v>
      </c>
      <c r="G7890">
        <v>0.19059999999999999</v>
      </c>
      <c r="H7890">
        <v>0.31769999999999998</v>
      </c>
      <c r="I7890">
        <v>0.19059999999999999</v>
      </c>
      <c r="J7890">
        <v>0.31769999999999998</v>
      </c>
      <c r="K7890">
        <v>0.31769999999999998</v>
      </c>
      <c r="L7890">
        <v>0.19059999999999999</v>
      </c>
    </row>
    <row r="7891" spans="1:12" x14ac:dyDescent="0.25">
      <c r="A7891" t="s">
        <v>710</v>
      </c>
      <c r="B7891">
        <v>2027</v>
      </c>
      <c r="C7891" t="s">
        <v>699</v>
      </c>
      <c r="D7891">
        <v>0.1188</v>
      </c>
      <c r="E7891">
        <v>0.1188</v>
      </c>
      <c r="F7891">
        <v>4.3799999999999999E-2</v>
      </c>
      <c r="G7891">
        <v>0.10589999999999999</v>
      </c>
      <c r="H7891">
        <v>4.3799999999999999E-2</v>
      </c>
      <c r="I7891">
        <v>4.3799999999999999E-2</v>
      </c>
      <c r="J7891">
        <v>0.1188</v>
      </c>
      <c r="K7891">
        <v>4.3799999999999999E-2</v>
      </c>
      <c r="L7891">
        <v>4.3799999999999999E-2</v>
      </c>
    </row>
    <row r="7892" spans="1:12" x14ac:dyDescent="0.25">
      <c r="A7892" t="s">
        <v>710</v>
      </c>
      <c r="B7892">
        <v>2027</v>
      </c>
      <c r="C7892" t="s">
        <v>698</v>
      </c>
      <c r="D7892">
        <v>0.60089999999999999</v>
      </c>
      <c r="E7892">
        <v>0.60089999999999999</v>
      </c>
      <c r="F7892">
        <v>0.44700000000000001</v>
      </c>
      <c r="G7892">
        <v>0.4556</v>
      </c>
      <c r="H7892">
        <v>0.44700000000000001</v>
      </c>
      <c r="I7892">
        <v>0.33589999999999998</v>
      </c>
      <c r="J7892">
        <v>0.60089999999999999</v>
      </c>
      <c r="K7892">
        <v>0.44700000000000001</v>
      </c>
      <c r="L7892">
        <v>0.33589999999999998</v>
      </c>
    </row>
    <row r="7893" spans="1:12" x14ac:dyDescent="0.25">
      <c r="A7893" t="s">
        <v>710</v>
      </c>
      <c r="B7893">
        <v>2027</v>
      </c>
      <c r="C7893" t="s">
        <v>702</v>
      </c>
      <c r="D7893">
        <v>0.2089</v>
      </c>
      <c r="E7893">
        <v>0.2089</v>
      </c>
      <c r="F7893">
        <v>7.8899999999999998E-2</v>
      </c>
      <c r="G7893">
        <v>0.12540000000000001</v>
      </c>
      <c r="H7893">
        <v>7.8899999999999998E-2</v>
      </c>
      <c r="I7893">
        <v>5.6599999999999998E-2</v>
      </c>
      <c r="J7893">
        <v>0.2089</v>
      </c>
      <c r="K7893">
        <v>7.8899999999999998E-2</v>
      </c>
      <c r="L7893">
        <v>5.6599999999999998E-2</v>
      </c>
    </row>
    <row r="7894" spans="1:12" x14ac:dyDescent="0.25">
      <c r="A7894" t="s">
        <v>710</v>
      </c>
      <c r="B7894">
        <v>2027</v>
      </c>
      <c r="C7894" t="s">
        <v>697</v>
      </c>
      <c r="D7894">
        <v>4.2194000000000003</v>
      </c>
      <c r="E7894">
        <v>3.9487999999999999</v>
      </c>
      <c r="F7894">
        <v>3.5287000000000002</v>
      </c>
      <c r="G7894">
        <v>3.1985000000000001</v>
      </c>
      <c r="H7894">
        <v>3.3714</v>
      </c>
      <c r="I7894">
        <v>2.7288000000000001</v>
      </c>
      <c r="J7894">
        <v>3.5363000000000002</v>
      </c>
      <c r="K7894">
        <v>2.8847</v>
      </c>
      <c r="L7894">
        <v>2.2321</v>
      </c>
    </row>
    <row r="7895" spans="1:12" x14ac:dyDescent="0.25">
      <c r="A7895" t="s">
        <v>710</v>
      </c>
      <c r="B7895">
        <v>2027</v>
      </c>
      <c r="C7895" t="s">
        <v>701</v>
      </c>
      <c r="D7895">
        <v>1.8522000000000001</v>
      </c>
      <c r="E7895">
        <v>1.8522000000000001</v>
      </c>
      <c r="F7895">
        <v>1.8423</v>
      </c>
      <c r="G7895">
        <v>1.4331</v>
      </c>
      <c r="H7895">
        <v>1.8423</v>
      </c>
      <c r="I7895">
        <v>1.4269000000000001</v>
      </c>
      <c r="J7895">
        <v>1.5778000000000001</v>
      </c>
      <c r="K7895">
        <v>1.5778000000000001</v>
      </c>
      <c r="L7895">
        <v>1.2234</v>
      </c>
    </row>
    <row r="7896" spans="1:12" x14ac:dyDescent="0.25">
      <c r="A7896" t="s">
        <v>710</v>
      </c>
      <c r="B7896">
        <v>2027</v>
      </c>
      <c r="C7896" t="s">
        <v>703</v>
      </c>
      <c r="D7896">
        <v>3.9600000000000003E-2</v>
      </c>
      <c r="E7896">
        <v>3.9600000000000003E-2</v>
      </c>
      <c r="F7896">
        <v>3.9600000000000003E-2</v>
      </c>
      <c r="G7896">
        <v>2.3800000000000002E-2</v>
      </c>
      <c r="H7896">
        <v>3.9600000000000003E-2</v>
      </c>
      <c r="I7896">
        <v>2.3800000000000002E-2</v>
      </c>
      <c r="J7896">
        <v>3.9600000000000003E-2</v>
      </c>
      <c r="K7896">
        <v>3.9600000000000003E-2</v>
      </c>
      <c r="L7896">
        <v>2.3800000000000002E-2</v>
      </c>
    </row>
    <row r="7897" spans="1:12" x14ac:dyDescent="0.25">
      <c r="A7897" t="s">
        <v>710</v>
      </c>
      <c r="B7897">
        <v>2027</v>
      </c>
      <c r="C7897" t="s">
        <v>700</v>
      </c>
      <c r="D7897">
        <v>1.399</v>
      </c>
      <c r="E7897">
        <v>1.1284000000000001</v>
      </c>
      <c r="F7897">
        <v>1.0770999999999999</v>
      </c>
      <c r="G7897">
        <v>1.0547</v>
      </c>
      <c r="H7897">
        <v>0.91979999999999995</v>
      </c>
      <c r="I7897">
        <v>0.84189999999999998</v>
      </c>
      <c r="J7897">
        <v>0.99029999999999996</v>
      </c>
      <c r="K7897">
        <v>0.6976</v>
      </c>
      <c r="L7897">
        <v>0.54859999999999998</v>
      </c>
    </row>
    <row r="7898" spans="1:12" x14ac:dyDescent="0.25">
      <c r="A7898" t="s">
        <v>711</v>
      </c>
      <c r="B7898">
        <v>2027</v>
      </c>
      <c r="C7898" t="s">
        <v>703</v>
      </c>
      <c r="D7898">
        <v>2.5999999999999999E-2</v>
      </c>
      <c r="E7898">
        <v>2.5999999999999999E-2</v>
      </c>
      <c r="F7898">
        <v>2.5999999999999999E-2</v>
      </c>
      <c r="G7898">
        <v>1.5599999999999999E-2</v>
      </c>
      <c r="H7898">
        <v>2.5999999999999999E-2</v>
      </c>
      <c r="I7898">
        <v>1.5599999999999999E-2</v>
      </c>
      <c r="J7898">
        <v>2.5999999999999999E-2</v>
      </c>
      <c r="K7898">
        <v>2.5999999999999999E-2</v>
      </c>
      <c r="L7898">
        <v>1.5599999999999999E-2</v>
      </c>
    </row>
    <row r="7899" spans="1:12" x14ac:dyDescent="0.25">
      <c r="A7899" t="s">
        <v>711</v>
      </c>
      <c r="B7899">
        <v>2027</v>
      </c>
      <c r="C7899" t="s">
        <v>697</v>
      </c>
      <c r="D7899">
        <v>2.544</v>
      </c>
      <c r="E7899">
        <v>2.3664999999999998</v>
      </c>
      <c r="F7899">
        <v>2.0922000000000001</v>
      </c>
      <c r="G7899">
        <v>1.9375</v>
      </c>
      <c r="H7899">
        <v>1.9890000000000001</v>
      </c>
      <c r="I7899">
        <v>1.6304000000000001</v>
      </c>
      <c r="J7899">
        <v>2.1320999999999999</v>
      </c>
      <c r="K7899">
        <v>1.7059</v>
      </c>
      <c r="L7899">
        <v>1.3314999999999999</v>
      </c>
    </row>
    <row r="7900" spans="1:12" x14ac:dyDescent="0.25">
      <c r="A7900" t="s">
        <v>711</v>
      </c>
      <c r="B7900">
        <v>2027</v>
      </c>
      <c r="C7900" t="s">
        <v>700</v>
      </c>
      <c r="D7900">
        <v>0.91790000000000005</v>
      </c>
      <c r="E7900">
        <v>0.74029999999999996</v>
      </c>
      <c r="F7900">
        <v>0.70669999999999999</v>
      </c>
      <c r="G7900">
        <v>0.69199999999999995</v>
      </c>
      <c r="H7900">
        <v>0.60350000000000004</v>
      </c>
      <c r="I7900">
        <v>0.55230000000000001</v>
      </c>
      <c r="J7900">
        <v>0.64970000000000006</v>
      </c>
      <c r="K7900">
        <v>0.4577</v>
      </c>
      <c r="L7900">
        <v>0.3599</v>
      </c>
    </row>
    <row r="7901" spans="1:12" x14ac:dyDescent="0.25">
      <c r="A7901" t="s">
        <v>711</v>
      </c>
      <c r="B7901">
        <v>2027</v>
      </c>
      <c r="C7901" t="s">
        <v>701</v>
      </c>
      <c r="D7901">
        <v>0.99409999999999998</v>
      </c>
      <c r="E7901">
        <v>0.99409999999999998</v>
      </c>
      <c r="F7901">
        <v>0.98760000000000003</v>
      </c>
      <c r="G7901">
        <v>0.78180000000000005</v>
      </c>
      <c r="H7901">
        <v>0.98760000000000003</v>
      </c>
      <c r="I7901">
        <v>0.77769999999999995</v>
      </c>
      <c r="J7901">
        <v>0.85040000000000004</v>
      </c>
      <c r="K7901">
        <v>0.85040000000000004</v>
      </c>
      <c r="L7901">
        <v>0.67110000000000003</v>
      </c>
    </row>
    <row r="7902" spans="1:12" x14ac:dyDescent="0.25">
      <c r="A7902" t="s">
        <v>711</v>
      </c>
      <c r="B7902">
        <v>2027</v>
      </c>
      <c r="C7902" t="s">
        <v>702</v>
      </c>
      <c r="D7902">
        <v>0.1371</v>
      </c>
      <c r="E7902">
        <v>0.1371</v>
      </c>
      <c r="F7902">
        <v>5.1799999999999999E-2</v>
      </c>
      <c r="G7902">
        <v>8.2199999999999995E-2</v>
      </c>
      <c r="H7902">
        <v>5.1799999999999999E-2</v>
      </c>
      <c r="I7902">
        <v>3.7100000000000001E-2</v>
      </c>
      <c r="J7902">
        <v>0.1371</v>
      </c>
      <c r="K7902">
        <v>5.1799999999999999E-2</v>
      </c>
      <c r="L7902">
        <v>3.7100000000000001E-2</v>
      </c>
    </row>
    <row r="7903" spans="1:12" x14ac:dyDescent="0.25">
      <c r="A7903" t="s">
        <v>711</v>
      </c>
      <c r="B7903">
        <v>2027</v>
      </c>
      <c r="C7903" t="s">
        <v>699</v>
      </c>
      <c r="D7903">
        <v>7.7899999999999997E-2</v>
      </c>
      <c r="E7903">
        <v>7.7899999999999997E-2</v>
      </c>
      <c r="F7903">
        <v>2.87E-2</v>
      </c>
      <c r="G7903">
        <v>6.9500000000000006E-2</v>
      </c>
      <c r="H7903">
        <v>2.87E-2</v>
      </c>
      <c r="I7903">
        <v>2.87E-2</v>
      </c>
      <c r="J7903">
        <v>7.7899999999999997E-2</v>
      </c>
      <c r="K7903">
        <v>2.87E-2</v>
      </c>
      <c r="L7903">
        <v>2.87E-2</v>
      </c>
    </row>
    <row r="7904" spans="1:12" x14ac:dyDescent="0.25">
      <c r="A7904" t="s">
        <v>711</v>
      </c>
      <c r="B7904">
        <v>2027</v>
      </c>
      <c r="C7904" t="s">
        <v>698</v>
      </c>
      <c r="D7904">
        <v>0.3911</v>
      </c>
      <c r="E7904">
        <v>0.3911</v>
      </c>
      <c r="F7904">
        <v>0.29139999999999999</v>
      </c>
      <c r="G7904">
        <v>0.2964</v>
      </c>
      <c r="H7904">
        <v>0.29139999999999999</v>
      </c>
      <c r="I7904">
        <v>0.21890000000000001</v>
      </c>
      <c r="J7904">
        <v>0.3911</v>
      </c>
      <c r="K7904">
        <v>0.29139999999999999</v>
      </c>
      <c r="L7904">
        <v>0.21890000000000001</v>
      </c>
    </row>
    <row r="7905" spans="1:12" x14ac:dyDescent="0.25">
      <c r="A7905" t="s">
        <v>712</v>
      </c>
      <c r="B7905">
        <v>2027</v>
      </c>
      <c r="C7905" t="s">
        <v>697</v>
      </c>
      <c r="D7905">
        <v>0.7802</v>
      </c>
      <c r="E7905">
        <v>0.73209999999999997</v>
      </c>
      <c r="F7905">
        <v>0.65469999999999995</v>
      </c>
      <c r="G7905">
        <v>0.59140000000000004</v>
      </c>
      <c r="H7905">
        <v>0.62670000000000003</v>
      </c>
      <c r="I7905">
        <v>0.50580000000000003</v>
      </c>
      <c r="J7905">
        <v>0.65539999999999998</v>
      </c>
      <c r="K7905">
        <v>0.53680000000000005</v>
      </c>
      <c r="L7905">
        <v>0.41489999999999999</v>
      </c>
    </row>
    <row r="7906" spans="1:12" x14ac:dyDescent="0.25">
      <c r="A7906" t="s">
        <v>712</v>
      </c>
      <c r="B7906">
        <v>2027</v>
      </c>
      <c r="C7906" t="s">
        <v>701</v>
      </c>
      <c r="D7906">
        <v>0.35299999999999998</v>
      </c>
      <c r="E7906">
        <v>0.35299999999999998</v>
      </c>
      <c r="F7906">
        <v>0.3513</v>
      </c>
      <c r="G7906">
        <v>0.27260000000000001</v>
      </c>
      <c r="H7906">
        <v>0.3513</v>
      </c>
      <c r="I7906">
        <v>0.27150000000000002</v>
      </c>
      <c r="J7906">
        <v>0.30080000000000001</v>
      </c>
      <c r="K7906">
        <v>0.30080000000000001</v>
      </c>
      <c r="L7906">
        <v>0.23280000000000001</v>
      </c>
    </row>
    <row r="7907" spans="1:12" x14ac:dyDescent="0.25">
      <c r="A7907" t="s">
        <v>712</v>
      </c>
      <c r="B7907">
        <v>2027</v>
      </c>
      <c r="C7907" t="s">
        <v>698</v>
      </c>
      <c r="D7907">
        <v>0.1133</v>
      </c>
      <c r="E7907">
        <v>0.1133</v>
      </c>
      <c r="F7907">
        <v>8.3199999999999996E-2</v>
      </c>
      <c r="G7907">
        <v>8.5999999999999993E-2</v>
      </c>
      <c r="H7907">
        <v>8.3199999999999996E-2</v>
      </c>
      <c r="I7907">
        <v>6.2600000000000003E-2</v>
      </c>
      <c r="J7907">
        <v>0.1133</v>
      </c>
      <c r="K7907">
        <v>8.3199999999999996E-2</v>
      </c>
      <c r="L7907">
        <v>6.2600000000000003E-2</v>
      </c>
    </row>
    <row r="7908" spans="1:12" x14ac:dyDescent="0.25">
      <c r="A7908" t="s">
        <v>712</v>
      </c>
      <c r="B7908">
        <v>2027</v>
      </c>
      <c r="C7908" t="s">
        <v>700</v>
      </c>
      <c r="D7908">
        <v>0.24859999999999999</v>
      </c>
      <c r="E7908">
        <v>0.20050000000000001</v>
      </c>
      <c r="F7908">
        <v>0.19139999999999999</v>
      </c>
      <c r="G7908">
        <v>0.18740000000000001</v>
      </c>
      <c r="H7908">
        <v>0.16350000000000001</v>
      </c>
      <c r="I7908">
        <v>0.14960000000000001</v>
      </c>
      <c r="J7908">
        <v>0.17599999999999999</v>
      </c>
      <c r="K7908">
        <v>0.124</v>
      </c>
      <c r="L7908">
        <v>9.7500000000000003E-2</v>
      </c>
    </row>
    <row r="7909" spans="1:12" x14ac:dyDescent="0.25">
      <c r="A7909" t="s">
        <v>712</v>
      </c>
      <c r="B7909">
        <v>2027</v>
      </c>
      <c r="C7909" t="s">
        <v>702</v>
      </c>
      <c r="D7909">
        <v>3.7100000000000001E-2</v>
      </c>
      <c r="E7909">
        <v>3.7100000000000001E-2</v>
      </c>
      <c r="F7909">
        <v>1.4E-2</v>
      </c>
      <c r="G7909">
        <v>2.23E-2</v>
      </c>
      <c r="H7909">
        <v>1.4E-2</v>
      </c>
      <c r="I7909">
        <v>1.01E-2</v>
      </c>
      <c r="J7909">
        <v>3.7100000000000001E-2</v>
      </c>
      <c r="K7909">
        <v>1.4E-2</v>
      </c>
      <c r="L7909">
        <v>1.01E-2</v>
      </c>
    </row>
    <row r="7910" spans="1:12" x14ac:dyDescent="0.25">
      <c r="A7910" t="s">
        <v>712</v>
      </c>
      <c r="B7910">
        <v>2027</v>
      </c>
      <c r="C7910" t="s">
        <v>699</v>
      </c>
      <c r="D7910">
        <v>2.1100000000000001E-2</v>
      </c>
      <c r="E7910">
        <v>2.1100000000000001E-2</v>
      </c>
      <c r="F7910">
        <v>7.7999999999999996E-3</v>
      </c>
      <c r="G7910">
        <v>1.8800000000000001E-2</v>
      </c>
      <c r="H7910">
        <v>7.7999999999999996E-3</v>
      </c>
      <c r="I7910">
        <v>7.7999999999999996E-3</v>
      </c>
      <c r="J7910">
        <v>2.1100000000000001E-2</v>
      </c>
      <c r="K7910">
        <v>7.7999999999999996E-3</v>
      </c>
      <c r="L7910">
        <v>7.7999999999999996E-3</v>
      </c>
    </row>
    <row r="7911" spans="1:12" x14ac:dyDescent="0.25">
      <c r="A7911" t="s">
        <v>712</v>
      </c>
      <c r="B7911">
        <v>2027</v>
      </c>
      <c r="C7911" t="s">
        <v>703</v>
      </c>
      <c r="D7911">
        <v>7.0000000000000001E-3</v>
      </c>
      <c r="E7911">
        <v>7.0000000000000001E-3</v>
      </c>
      <c r="F7911">
        <v>7.0000000000000001E-3</v>
      </c>
      <c r="G7911">
        <v>4.1999999999999997E-3</v>
      </c>
      <c r="H7911">
        <v>7.0000000000000001E-3</v>
      </c>
      <c r="I7911">
        <v>4.1999999999999997E-3</v>
      </c>
      <c r="J7911">
        <v>7.0000000000000001E-3</v>
      </c>
      <c r="K7911">
        <v>7.0000000000000001E-3</v>
      </c>
      <c r="L7911">
        <v>4.1999999999999997E-3</v>
      </c>
    </row>
    <row r="7912" spans="1:12" x14ac:dyDescent="0.25">
      <c r="A7912" t="s">
        <v>713</v>
      </c>
      <c r="B7912">
        <v>2027</v>
      </c>
      <c r="C7912" t="s">
        <v>701</v>
      </c>
      <c r="D7912">
        <v>9.0972000000000008</v>
      </c>
      <c r="E7912">
        <v>9.0972000000000008</v>
      </c>
      <c r="F7912">
        <v>9.0498999999999992</v>
      </c>
      <c r="G7912">
        <v>7.0251999999999999</v>
      </c>
      <c r="H7912">
        <v>9.0498999999999992</v>
      </c>
      <c r="I7912">
        <v>6.9957000000000003</v>
      </c>
      <c r="J7912">
        <v>7.7476000000000003</v>
      </c>
      <c r="K7912">
        <v>7.7476000000000003</v>
      </c>
      <c r="L7912">
        <v>5.9947999999999997</v>
      </c>
    </row>
    <row r="7913" spans="1:12" x14ac:dyDescent="0.25">
      <c r="A7913" t="s">
        <v>713</v>
      </c>
      <c r="B7913">
        <v>2027</v>
      </c>
      <c r="C7913" t="s">
        <v>698</v>
      </c>
      <c r="D7913">
        <v>2.6534</v>
      </c>
      <c r="E7913">
        <v>2.6534</v>
      </c>
      <c r="F7913">
        <v>2.0131999999999999</v>
      </c>
      <c r="G7913">
        <v>2.0072000000000001</v>
      </c>
      <c r="H7913">
        <v>2.0131999999999999</v>
      </c>
      <c r="I7913">
        <v>1.5094000000000001</v>
      </c>
      <c r="J7913">
        <v>2.6534</v>
      </c>
      <c r="K7913">
        <v>2.0131999999999999</v>
      </c>
      <c r="L7913">
        <v>1.5094000000000001</v>
      </c>
    </row>
    <row r="7914" spans="1:12" x14ac:dyDescent="0.25">
      <c r="A7914" t="s">
        <v>713</v>
      </c>
      <c r="B7914">
        <v>2027</v>
      </c>
      <c r="C7914" t="s">
        <v>697</v>
      </c>
      <c r="D7914">
        <v>20.224699999999999</v>
      </c>
      <c r="E7914">
        <v>18.926400000000001</v>
      </c>
      <c r="F7914">
        <v>17.009499999999999</v>
      </c>
      <c r="G7914">
        <v>15.3163</v>
      </c>
      <c r="H7914">
        <v>16.254899999999999</v>
      </c>
      <c r="I7914">
        <v>13.139699999999999</v>
      </c>
      <c r="J7914">
        <v>16.914200000000001</v>
      </c>
      <c r="K7914">
        <v>13.8863</v>
      </c>
      <c r="L7914">
        <v>10.731999999999999</v>
      </c>
    </row>
    <row r="7915" spans="1:12" x14ac:dyDescent="0.25">
      <c r="A7915" t="s">
        <v>713</v>
      </c>
      <c r="B7915">
        <v>2027</v>
      </c>
      <c r="C7915" t="s">
        <v>700</v>
      </c>
      <c r="D7915">
        <v>6.7119999999999997</v>
      </c>
      <c r="E7915">
        <v>5.4138000000000002</v>
      </c>
      <c r="F7915">
        <v>5.1677</v>
      </c>
      <c r="G7915">
        <v>5.0602</v>
      </c>
      <c r="H7915">
        <v>4.4131</v>
      </c>
      <c r="I7915">
        <v>4.0389999999999997</v>
      </c>
      <c r="J7915">
        <v>4.7511000000000001</v>
      </c>
      <c r="K7915">
        <v>3.3469000000000002</v>
      </c>
      <c r="L7915">
        <v>2.6322000000000001</v>
      </c>
    </row>
    <row r="7916" spans="1:12" x14ac:dyDescent="0.25">
      <c r="A7916" t="s">
        <v>713</v>
      </c>
      <c r="B7916">
        <v>2027</v>
      </c>
      <c r="C7916" t="s">
        <v>699</v>
      </c>
      <c r="D7916">
        <v>0.56989999999999996</v>
      </c>
      <c r="E7916">
        <v>0.56989999999999996</v>
      </c>
      <c r="F7916">
        <v>0.2102</v>
      </c>
      <c r="G7916">
        <v>0.50829999999999997</v>
      </c>
      <c r="H7916">
        <v>0.2102</v>
      </c>
      <c r="I7916">
        <v>0.2102</v>
      </c>
      <c r="J7916">
        <v>0.56989999999999996</v>
      </c>
      <c r="K7916">
        <v>0.2102</v>
      </c>
      <c r="L7916">
        <v>0.2102</v>
      </c>
    </row>
    <row r="7917" spans="1:12" x14ac:dyDescent="0.25">
      <c r="A7917" t="s">
        <v>713</v>
      </c>
      <c r="B7917">
        <v>2027</v>
      </c>
      <c r="C7917" t="s">
        <v>703</v>
      </c>
      <c r="D7917">
        <v>0.18990000000000001</v>
      </c>
      <c r="E7917">
        <v>0.18990000000000001</v>
      </c>
      <c r="F7917">
        <v>0.18990000000000001</v>
      </c>
      <c r="G7917">
        <v>0.1139</v>
      </c>
      <c r="H7917">
        <v>0.18990000000000001</v>
      </c>
      <c r="I7917">
        <v>0.1139</v>
      </c>
      <c r="J7917">
        <v>0.18990000000000001</v>
      </c>
      <c r="K7917">
        <v>0.18990000000000001</v>
      </c>
      <c r="L7917">
        <v>0.1139</v>
      </c>
    </row>
    <row r="7918" spans="1:12" x14ac:dyDescent="0.25">
      <c r="A7918" t="s">
        <v>713</v>
      </c>
      <c r="B7918">
        <v>2027</v>
      </c>
      <c r="C7918" t="s">
        <v>702</v>
      </c>
      <c r="D7918">
        <v>1.0023</v>
      </c>
      <c r="E7918">
        <v>1.0023</v>
      </c>
      <c r="F7918">
        <v>0.3785</v>
      </c>
      <c r="G7918">
        <v>0.60140000000000005</v>
      </c>
      <c r="H7918">
        <v>0.3785</v>
      </c>
      <c r="I7918">
        <v>0.27150000000000002</v>
      </c>
      <c r="J7918">
        <v>1.0023</v>
      </c>
      <c r="K7918">
        <v>0.3785</v>
      </c>
      <c r="L7918">
        <v>0.27150000000000002</v>
      </c>
    </row>
    <row r="7919" spans="1:12" x14ac:dyDescent="0.25">
      <c r="A7919" t="s">
        <v>714</v>
      </c>
      <c r="B7919">
        <v>2027</v>
      </c>
      <c r="C7919" t="s">
        <v>700</v>
      </c>
      <c r="D7919">
        <v>2.9022000000000001</v>
      </c>
      <c r="E7919">
        <v>2.3409</v>
      </c>
      <c r="F7919">
        <v>2.2345000000000002</v>
      </c>
      <c r="G7919">
        <v>2.1880000000000002</v>
      </c>
      <c r="H7919">
        <v>1.9081999999999999</v>
      </c>
      <c r="I7919">
        <v>1.7464</v>
      </c>
      <c r="J7919">
        <v>2.0543</v>
      </c>
      <c r="K7919">
        <v>1.4472</v>
      </c>
      <c r="L7919">
        <v>1.1380999999999999</v>
      </c>
    </row>
    <row r="7920" spans="1:12" x14ac:dyDescent="0.25">
      <c r="A7920" t="s">
        <v>714</v>
      </c>
      <c r="B7920">
        <v>2027</v>
      </c>
      <c r="C7920" t="s">
        <v>701</v>
      </c>
      <c r="D7920">
        <v>3.8288000000000002</v>
      </c>
      <c r="E7920">
        <v>3.8288000000000002</v>
      </c>
      <c r="F7920">
        <v>3.8083999999999998</v>
      </c>
      <c r="G7920">
        <v>2.9567999999999999</v>
      </c>
      <c r="H7920">
        <v>3.8083999999999998</v>
      </c>
      <c r="I7920">
        <v>2.9441000000000002</v>
      </c>
      <c r="J7920">
        <v>3.2595999999999998</v>
      </c>
      <c r="K7920">
        <v>3.2595999999999998</v>
      </c>
      <c r="L7920">
        <v>2.5223</v>
      </c>
    </row>
    <row r="7921" spans="1:12" x14ac:dyDescent="0.25">
      <c r="A7921" t="s">
        <v>714</v>
      </c>
      <c r="B7921">
        <v>2027</v>
      </c>
      <c r="C7921" t="s">
        <v>703</v>
      </c>
      <c r="D7921">
        <v>8.2100000000000006E-2</v>
      </c>
      <c r="E7921">
        <v>8.2100000000000006E-2</v>
      </c>
      <c r="F7921">
        <v>8.2100000000000006E-2</v>
      </c>
      <c r="G7921">
        <v>4.9299999999999997E-2</v>
      </c>
      <c r="H7921">
        <v>8.2100000000000006E-2</v>
      </c>
      <c r="I7921">
        <v>4.9299999999999997E-2</v>
      </c>
      <c r="J7921">
        <v>8.2100000000000006E-2</v>
      </c>
      <c r="K7921">
        <v>8.2100000000000006E-2</v>
      </c>
      <c r="L7921">
        <v>4.9299999999999997E-2</v>
      </c>
    </row>
    <row r="7922" spans="1:12" x14ac:dyDescent="0.25">
      <c r="A7922" t="s">
        <v>714</v>
      </c>
      <c r="B7922">
        <v>2027</v>
      </c>
      <c r="C7922" t="s">
        <v>697</v>
      </c>
      <c r="D7922">
        <v>8.8261000000000003</v>
      </c>
      <c r="E7922">
        <v>8.2646999999999995</v>
      </c>
      <c r="F7922">
        <v>7.3560999999999996</v>
      </c>
      <c r="G7922">
        <v>6.6863000000000001</v>
      </c>
      <c r="H7922">
        <v>7.0297999999999998</v>
      </c>
      <c r="I7922">
        <v>5.6832000000000003</v>
      </c>
      <c r="J7922">
        <v>7.4089</v>
      </c>
      <c r="K7922">
        <v>6.02</v>
      </c>
      <c r="L7922">
        <v>4.6531000000000002</v>
      </c>
    </row>
    <row r="7923" spans="1:12" x14ac:dyDescent="0.25">
      <c r="A7923" t="s">
        <v>714</v>
      </c>
      <c r="B7923">
        <v>2027</v>
      </c>
      <c r="C7923" t="s">
        <v>698</v>
      </c>
      <c r="D7923">
        <v>1.3331</v>
      </c>
      <c r="E7923">
        <v>1.3331</v>
      </c>
      <c r="F7923">
        <v>0.97660000000000002</v>
      </c>
      <c r="G7923">
        <v>1.0124</v>
      </c>
      <c r="H7923">
        <v>0.97660000000000002</v>
      </c>
      <c r="I7923">
        <v>0.73509999999999998</v>
      </c>
      <c r="J7923">
        <v>1.3331</v>
      </c>
      <c r="K7923">
        <v>0.97660000000000002</v>
      </c>
      <c r="L7923">
        <v>0.73509999999999998</v>
      </c>
    </row>
    <row r="7924" spans="1:12" x14ac:dyDescent="0.25">
      <c r="A7924" t="s">
        <v>714</v>
      </c>
      <c r="B7924">
        <v>2027</v>
      </c>
      <c r="C7924" t="s">
        <v>699</v>
      </c>
      <c r="D7924">
        <v>0.24640000000000001</v>
      </c>
      <c r="E7924">
        <v>0.24640000000000001</v>
      </c>
      <c r="F7924">
        <v>9.0899999999999995E-2</v>
      </c>
      <c r="G7924">
        <v>0.2198</v>
      </c>
      <c r="H7924">
        <v>9.0899999999999995E-2</v>
      </c>
      <c r="I7924">
        <v>9.0899999999999995E-2</v>
      </c>
      <c r="J7924">
        <v>0.24640000000000001</v>
      </c>
      <c r="K7924">
        <v>9.0899999999999995E-2</v>
      </c>
      <c r="L7924">
        <v>9.0899999999999995E-2</v>
      </c>
    </row>
    <row r="7925" spans="1:12" x14ac:dyDescent="0.25">
      <c r="A7925" t="s">
        <v>714</v>
      </c>
      <c r="B7925">
        <v>2027</v>
      </c>
      <c r="C7925" t="s">
        <v>702</v>
      </c>
      <c r="D7925">
        <v>0.43340000000000001</v>
      </c>
      <c r="E7925">
        <v>0.43340000000000001</v>
      </c>
      <c r="F7925">
        <v>0.16370000000000001</v>
      </c>
      <c r="G7925">
        <v>0.26</v>
      </c>
      <c r="H7925">
        <v>0.16370000000000001</v>
      </c>
      <c r="I7925">
        <v>0.1174</v>
      </c>
      <c r="J7925">
        <v>0.43340000000000001</v>
      </c>
      <c r="K7925">
        <v>0.16370000000000001</v>
      </c>
      <c r="L7925">
        <v>0.1174</v>
      </c>
    </row>
    <row r="7926" spans="1:12" x14ac:dyDescent="0.25">
      <c r="A7926" t="s">
        <v>715</v>
      </c>
      <c r="B7926">
        <v>2027</v>
      </c>
      <c r="C7926" t="s">
        <v>703</v>
      </c>
      <c r="D7926">
        <v>1.0200000000000001E-2</v>
      </c>
      <c r="E7926">
        <v>1.0200000000000001E-2</v>
      </c>
      <c r="F7926">
        <v>1.0200000000000001E-2</v>
      </c>
      <c r="G7926">
        <v>6.1000000000000004E-3</v>
      </c>
      <c r="H7926">
        <v>1.0200000000000001E-2</v>
      </c>
      <c r="I7926">
        <v>6.1000000000000004E-3</v>
      </c>
      <c r="J7926">
        <v>1.0200000000000001E-2</v>
      </c>
      <c r="K7926">
        <v>1.0200000000000001E-2</v>
      </c>
      <c r="L7926">
        <v>6.1000000000000004E-3</v>
      </c>
    </row>
    <row r="7927" spans="1:12" x14ac:dyDescent="0.25">
      <c r="A7927" t="s">
        <v>715</v>
      </c>
      <c r="B7927">
        <v>2027</v>
      </c>
      <c r="C7927" t="s">
        <v>701</v>
      </c>
      <c r="D7927">
        <v>0.43</v>
      </c>
      <c r="E7927">
        <v>0.43</v>
      </c>
      <c r="F7927">
        <v>0.42749999999999999</v>
      </c>
      <c r="G7927">
        <v>0.3327</v>
      </c>
      <c r="H7927">
        <v>0.42749999999999999</v>
      </c>
      <c r="I7927">
        <v>0.33110000000000001</v>
      </c>
      <c r="J7927">
        <v>0.36570000000000003</v>
      </c>
      <c r="K7927">
        <v>0.36570000000000003</v>
      </c>
      <c r="L7927">
        <v>0.28360000000000002</v>
      </c>
    </row>
    <row r="7928" spans="1:12" x14ac:dyDescent="0.25">
      <c r="A7928" t="s">
        <v>715</v>
      </c>
      <c r="B7928">
        <v>2027</v>
      </c>
      <c r="C7928" t="s">
        <v>697</v>
      </c>
      <c r="D7928">
        <v>1.0259</v>
      </c>
      <c r="E7928">
        <v>0.95620000000000005</v>
      </c>
      <c r="F7928">
        <v>0.85399999999999998</v>
      </c>
      <c r="G7928">
        <v>0.77659999999999996</v>
      </c>
      <c r="H7928">
        <v>0.81340000000000001</v>
      </c>
      <c r="I7928">
        <v>0.6603</v>
      </c>
      <c r="J7928">
        <v>0.85629999999999995</v>
      </c>
      <c r="K7928">
        <v>0.69440000000000002</v>
      </c>
      <c r="L7928">
        <v>0.53720000000000001</v>
      </c>
    </row>
    <row r="7929" spans="1:12" x14ac:dyDescent="0.25">
      <c r="A7929" t="s">
        <v>715</v>
      </c>
      <c r="B7929">
        <v>2027</v>
      </c>
      <c r="C7929" t="s">
        <v>702</v>
      </c>
      <c r="D7929">
        <v>5.3800000000000001E-2</v>
      </c>
      <c r="E7929">
        <v>5.3800000000000001E-2</v>
      </c>
      <c r="F7929">
        <v>2.0299999999999999E-2</v>
      </c>
      <c r="G7929">
        <v>3.2300000000000002E-2</v>
      </c>
      <c r="H7929">
        <v>2.0299999999999999E-2</v>
      </c>
      <c r="I7929">
        <v>1.46E-2</v>
      </c>
      <c r="J7929">
        <v>5.3800000000000001E-2</v>
      </c>
      <c r="K7929">
        <v>2.0299999999999999E-2</v>
      </c>
      <c r="L7929">
        <v>1.46E-2</v>
      </c>
    </row>
    <row r="7930" spans="1:12" x14ac:dyDescent="0.25">
      <c r="A7930" t="s">
        <v>715</v>
      </c>
      <c r="B7930">
        <v>2027</v>
      </c>
      <c r="C7930" t="s">
        <v>700</v>
      </c>
      <c r="D7930">
        <v>0.36049999999999999</v>
      </c>
      <c r="E7930">
        <v>0.29070000000000001</v>
      </c>
      <c r="F7930">
        <v>0.27750000000000002</v>
      </c>
      <c r="G7930">
        <v>0.27179999999999999</v>
      </c>
      <c r="H7930">
        <v>0.23699999999999999</v>
      </c>
      <c r="I7930">
        <v>0.21690000000000001</v>
      </c>
      <c r="J7930">
        <v>0.25519999999999998</v>
      </c>
      <c r="K7930">
        <v>0.1797</v>
      </c>
      <c r="L7930">
        <v>0.1414</v>
      </c>
    </row>
    <row r="7931" spans="1:12" x14ac:dyDescent="0.25">
      <c r="A7931" t="s">
        <v>715</v>
      </c>
      <c r="B7931">
        <v>2027</v>
      </c>
      <c r="C7931" t="s">
        <v>698</v>
      </c>
      <c r="D7931">
        <v>0.14080000000000001</v>
      </c>
      <c r="E7931">
        <v>0.14080000000000001</v>
      </c>
      <c r="F7931">
        <v>0.1071</v>
      </c>
      <c r="G7931">
        <v>0.1065</v>
      </c>
      <c r="H7931">
        <v>0.1071</v>
      </c>
      <c r="I7931">
        <v>8.0299999999999996E-2</v>
      </c>
      <c r="J7931">
        <v>0.14080000000000001</v>
      </c>
      <c r="K7931">
        <v>0.1071</v>
      </c>
      <c r="L7931">
        <v>8.0299999999999996E-2</v>
      </c>
    </row>
    <row r="7932" spans="1:12" x14ac:dyDescent="0.25">
      <c r="A7932" t="s">
        <v>715</v>
      </c>
      <c r="B7932">
        <v>2027</v>
      </c>
      <c r="C7932" t="s">
        <v>699</v>
      </c>
      <c r="D7932">
        <v>3.0599999999999999E-2</v>
      </c>
      <c r="E7932">
        <v>3.0599999999999999E-2</v>
      </c>
      <c r="F7932">
        <v>1.1299999999999999E-2</v>
      </c>
      <c r="G7932">
        <v>2.7300000000000001E-2</v>
      </c>
      <c r="H7932">
        <v>1.1299999999999999E-2</v>
      </c>
      <c r="I7932">
        <v>1.1299999999999999E-2</v>
      </c>
      <c r="J7932">
        <v>3.0599999999999999E-2</v>
      </c>
      <c r="K7932">
        <v>1.1299999999999999E-2</v>
      </c>
      <c r="L7932">
        <v>1.1299999999999999E-2</v>
      </c>
    </row>
    <row r="7933" spans="1:12" x14ac:dyDescent="0.25">
      <c r="A7933" t="s">
        <v>716</v>
      </c>
      <c r="B7933">
        <v>2027</v>
      </c>
      <c r="C7933" t="s">
        <v>698</v>
      </c>
      <c r="D7933">
        <v>0.19969999999999999</v>
      </c>
      <c r="E7933">
        <v>0.19969999999999999</v>
      </c>
      <c r="F7933">
        <v>0.14910000000000001</v>
      </c>
      <c r="G7933">
        <v>0.15129999999999999</v>
      </c>
      <c r="H7933">
        <v>0.14910000000000001</v>
      </c>
      <c r="I7933">
        <v>0.112</v>
      </c>
      <c r="J7933">
        <v>0.19969999999999999</v>
      </c>
      <c r="K7933">
        <v>0.14910000000000001</v>
      </c>
      <c r="L7933">
        <v>0.112</v>
      </c>
    </row>
    <row r="7934" spans="1:12" x14ac:dyDescent="0.25">
      <c r="A7934" t="s">
        <v>716</v>
      </c>
      <c r="B7934">
        <v>2027</v>
      </c>
      <c r="C7934" t="s">
        <v>697</v>
      </c>
      <c r="D7934">
        <v>1.3938999999999999</v>
      </c>
      <c r="E7934">
        <v>1.3026</v>
      </c>
      <c r="F7934">
        <v>1.1621999999999999</v>
      </c>
      <c r="G7934">
        <v>1.0562</v>
      </c>
      <c r="H7934">
        <v>1.1092</v>
      </c>
      <c r="I7934">
        <v>0.89870000000000005</v>
      </c>
      <c r="J7934">
        <v>1.1671</v>
      </c>
      <c r="K7934">
        <v>0.94850000000000001</v>
      </c>
      <c r="L7934">
        <v>0.7339</v>
      </c>
    </row>
    <row r="7935" spans="1:12" x14ac:dyDescent="0.25">
      <c r="A7935" t="s">
        <v>716</v>
      </c>
      <c r="B7935">
        <v>2027</v>
      </c>
      <c r="C7935" t="s">
        <v>702</v>
      </c>
      <c r="D7935">
        <v>7.0499999999999993E-2</v>
      </c>
      <c r="E7935">
        <v>7.0499999999999993E-2</v>
      </c>
      <c r="F7935">
        <v>2.6599999999999999E-2</v>
      </c>
      <c r="G7935">
        <v>4.2299999999999997E-2</v>
      </c>
      <c r="H7935">
        <v>2.6599999999999999E-2</v>
      </c>
      <c r="I7935">
        <v>1.9099999999999999E-2</v>
      </c>
      <c r="J7935">
        <v>7.0499999999999993E-2</v>
      </c>
      <c r="K7935">
        <v>2.6599999999999999E-2</v>
      </c>
      <c r="L7935">
        <v>1.9099999999999999E-2</v>
      </c>
    </row>
    <row r="7936" spans="1:12" x14ac:dyDescent="0.25">
      <c r="A7936" t="s">
        <v>716</v>
      </c>
      <c r="B7936">
        <v>2027</v>
      </c>
      <c r="C7936" t="s">
        <v>701</v>
      </c>
      <c r="D7936">
        <v>0.59830000000000005</v>
      </c>
      <c r="E7936">
        <v>0.59830000000000005</v>
      </c>
      <c r="F7936">
        <v>0.59499999999999997</v>
      </c>
      <c r="G7936">
        <v>0.46289999999999998</v>
      </c>
      <c r="H7936">
        <v>0.59499999999999997</v>
      </c>
      <c r="I7936">
        <v>0.46089999999999998</v>
      </c>
      <c r="J7936">
        <v>0.50939999999999996</v>
      </c>
      <c r="K7936">
        <v>0.50939999999999996</v>
      </c>
      <c r="L7936">
        <v>0.39500000000000002</v>
      </c>
    </row>
    <row r="7937" spans="1:12" x14ac:dyDescent="0.25">
      <c r="A7937" t="s">
        <v>716</v>
      </c>
      <c r="B7937">
        <v>2027</v>
      </c>
      <c r="C7937" t="s">
        <v>700</v>
      </c>
      <c r="D7937">
        <v>0.47199999999999998</v>
      </c>
      <c r="E7937">
        <v>0.38069999999999998</v>
      </c>
      <c r="F7937">
        <v>0.3634</v>
      </c>
      <c r="G7937">
        <v>0.35580000000000001</v>
      </c>
      <c r="H7937">
        <v>0.31030000000000002</v>
      </c>
      <c r="I7937">
        <v>0.28399999999999997</v>
      </c>
      <c r="J7937">
        <v>0.33410000000000001</v>
      </c>
      <c r="K7937">
        <v>0.2354</v>
      </c>
      <c r="L7937">
        <v>0.18509999999999999</v>
      </c>
    </row>
    <row r="7938" spans="1:12" x14ac:dyDescent="0.25">
      <c r="A7938" t="s">
        <v>716</v>
      </c>
      <c r="B7938">
        <v>2027</v>
      </c>
      <c r="C7938" t="s">
        <v>703</v>
      </c>
      <c r="D7938">
        <v>1.34E-2</v>
      </c>
      <c r="E7938">
        <v>1.34E-2</v>
      </c>
      <c r="F7938">
        <v>1.34E-2</v>
      </c>
      <c r="G7938">
        <v>8.0000000000000002E-3</v>
      </c>
      <c r="H7938">
        <v>1.34E-2</v>
      </c>
      <c r="I7938">
        <v>8.0000000000000002E-3</v>
      </c>
      <c r="J7938">
        <v>1.34E-2</v>
      </c>
      <c r="K7938">
        <v>1.34E-2</v>
      </c>
      <c r="L7938">
        <v>8.0000000000000002E-3</v>
      </c>
    </row>
    <row r="7939" spans="1:12" x14ac:dyDescent="0.25">
      <c r="A7939" t="s">
        <v>716</v>
      </c>
      <c r="B7939">
        <v>2027</v>
      </c>
      <c r="C7939" t="s">
        <v>699</v>
      </c>
      <c r="D7939">
        <v>4.0099999999999997E-2</v>
      </c>
      <c r="E7939">
        <v>4.0099999999999997E-2</v>
      </c>
      <c r="F7939">
        <v>1.4800000000000001E-2</v>
      </c>
      <c r="G7939">
        <v>3.5700000000000003E-2</v>
      </c>
      <c r="H7939">
        <v>1.4800000000000001E-2</v>
      </c>
      <c r="I7939">
        <v>1.4800000000000001E-2</v>
      </c>
      <c r="J7939">
        <v>4.0099999999999997E-2</v>
      </c>
      <c r="K7939">
        <v>1.4800000000000001E-2</v>
      </c>
      <c r="L7939">
        <v>1.4800000000000001E-2</v>
      </c>
    </row>
    <row r="7940" spans="1:12" x14ac:dyDescent="0.25">
      <c r="A7940" t="s">
        <v>717</v>
      </c>
      <c r="B7940">
        <v>2027</v>
      </c>
      <c r="C7940" t="s">
        <v>698</v>
      </c>
      <c r="D7940">
        <v>1.3821000000000001</v>
      </c>
      <c r="E7940">
        <v>1.3821000000000001</v>
      </c>
      <c r="F7940">
        <v>1.036</v>
      </c>
      <c r="G7940">
        <v>1.0468999999999999</v>
      </c>
      <c r="H7940">
        <v>1.036</v>
      </c>
      <c r="I7940">
        <v>0.77780000000000005</v>
      </c>
      <c r="J7940">
        <v>1.3821000000000001</v>
      </c>
      <c r="K7940">
        <v>1.036</v>
      </c>
      <c r="L7940">
        <v>0.77780000000000005</v>
      </c>
    </row>
    <row r="7941" spans="1:12" x14ac:dyDescent="0.25">
      <c r="A7941" t="s">
        <v>717</v>
      </c>
      <c r="B7941">
        <v>2027</v>
      </c>
      <c r="C7941" t="s">
        <v>700</v>
      </c>
      <c r="D7941">
        <v>3.3262</v>
      </c>
      <c r="E7941">
        <v>2.6827999999999999</v>
      </c>
      <c r="F7941">
        <v>2.5609000000000002</v>
      </c>
      <c r="G7941">
        <v>2.5076000000000001</v>
      </c>
      <c r="H7941">
        <v>2.1869000000000001</v>
      </c>
      <c r="I7941">
        <v>2.0015000000000001</v>
      </c>
      <c r="J7941">
        <v>2.3544</v>
      </c>
      <c r="K7941">
        <v>1.6586000000000001</v>
      </c>
      <c r="L7941">
        <v>1.3044</v>
      </c>
    </row>
    <row r="7942" spans="1:12" x14ac:dyDescent="0.25">
      <c r="A7942" t="s">
        <v>717</v>
      </c>
      <c r="B7942">
        <v>2027</v>
      </c>
      <c r="C7942" t="s">
        <v>701</v>
      </c>
      <c r="D7942">
        <v>4.3281000000000001</v>
      </c>
      <c r="E7942">
        <v>4.3281000000000001</v>
      </c>
      <c r="F7942">
        <v>4.3047000000000004</v>
      </c>
      <c r="G7942">
        <v>3.3321999999999998</v>
      </c>
      <c r="H7942">
        <v>4.3047000000000004</v>
      </c>
      <c r="I7942">
        <v>3.3176000000000001</v>
      </c>
      <c r="J7942">
        <v>3.6772</v>
      </c>
      <c r="K7942">
        <v>3.6772</v>
      </c>
      <c r="L7942">
        <v>2.8361000000000001</v>
      </c>
    </row>
    <row r="7943" spans="1:12" x14ac:dyDescent="0.25">
      <c r="A7943" t="s">
        <v>717</v>
      </c>
      <c r="B7943">
        <v>2027</v>
      </c>
      <c r="C7943" t="s">
        <v>702</v>
      </c>
      <c r="D7943">
        <v>0.49669999999999997</v>
      </c>
      <c r="E7943">
        <v>0.49669999999999997</v>
      </c>
      <c r="F7943">
        <v>0.18759999999999999</v>
      </c>
      <c r="G7943">
        <v>0.29799999999999999</v>
      </c>
      <c r="H7943">
        <v>0.18759999999999999</v>
      </c>
      <c r="I7943">
        <v>0.13450000000000001</v>
      </c>
      <c r="J7943">
        <v>0.49669999999999997</v>
      </c>
      <c r="K7943">
        <v>0.18759999999999999</v>
      </c>
      <c r="L7943">
        <v>0.13450000000000001</v>
      </c>
    </row>
    <row r="7944" spans="1:12" x14ac:dyDescent="0.25">
      <c r="A7944" t="s">
        <v>717</v>
      </c>
      <c r="B7944">
        <v>2027</v>
      </c>
      <c r="C7944" t="s">
        <v>697</v>
      </c>
      <c r="D7944">
        <v>9.9095999999999993</v>
      </c>
      <c r="E7944">
        <v>9.2661999999999995</v>
      </c>
      <c r="F7944">
        <v>8.2874999999999996</v>
      </c>
      <c r="G7944">
        <v>7.4931999999999999</v>
      </c>
      <c r="H7944">
        <v>7.9135</v>
      </c>
      <c r="I7944">
        <v>6.3921000000000001</v>
      </c>
      <c r="J7944">
        <v>8.2868999999999993</v>
      </c>
      <c r="K7944">
        <v>6.7576000000000001</v>
      </c>
      <c r="L7944">
        <v>5.2134</v>
      </c>
    </row>
    <row r="7945" spans="1:12" x14ac:dyDescent="0.25">
      <c r="A7945" t="s">
        <v>717</v>
      </c>
      <c r="B7945">
        <v>2027</v>
      </c>
      <c r="C7945" t="s">
        <v>699</v>
      </c>
      <c r="D7945">
        <v>0.28239999999999998</v>
      </c>
      <c r="E7945">
        <v>0.28239999999999998</v>
      </c>
      <c r="F7945">
        <v>0.1042</v>
      </c>
      <c r="G7945">
        <v>0.25190000000000001</v>
      </c>
      <c r="H7945">
        <v>0.1042</v>
      </c>
      <c r="I7945">
        <v>0.1042</v>
      </c>
      <c r="J7945">
        <v>0.28239999999999998</v>
      </c>
      <c r="K7945">
        <v>0.1042</v>
      </c>
      <c r="L7945">
        <v>0.1042</v>
      </c>
    </row>
    <row r="7946" spans="1:12" x14ac:dyDescent="0.25">
      <c r="A7946" t="s">
        <v>717</v>
      </c>
      <c r="B7946">
        <v>2027</v>
      </c>
      <c r="C7946" t="s">
        <v>703</v>
      </c>
      <c r="D7946">
        <v>9.4100000000000003E-2</v>
      </c>
      <c r="E7946">
        <v>9.4100000000000003E-2</v>
      </c>
      <c r="F7946">
        <v>9.4100000000000003E-2</v>
      </c>
      <c r="G7946">
        <v>5.6500000000000002E-2</v>
      </c>
      <c r="H7946">
        <v>9.4100000000000003E-2</v>
      </c>
      <c r="I7946">
        <v>5.6500000000000002E-2</v>
      </c>
      <c r="J7946">
        <v>9.4100000000000003E-2</v>
      </c>
      <c r="K7946">
        <v>9.4100000000000003E-2</v>
      </c>
      <c r="L7946">
        <v>5.6500000000000002E-2</v>
      </c>
    </row>
    <row r="7947" spans="1:12" x14ac:dyDescent="0.25">
      <c r="A7947" t="s">
        <v>718</v>
      </c>
      <c r="B7947">
        <v>2027</v>
      </c>
      <c r="C7947" t="s">
        <v>697</v>
      </c>
      <c r="D7947">
        <v>5.2926000000000002</v>
      </c>
      <c r="E7947">
        <v>4.9676</v>
      </c>
      <c r="F7947">
        <v>4.3947000000000003</v>
      </c>
      <c r="G7947">
        <v>4.0071000000000003</v>
      </c>
      <c r="H7947">
        <v>4.2058999999999997</v>
      </c>
      <c r="I7947">
        <v>3.39</v>
      </c>
      <c r="J7947">
        <v>4.4584000000000001</v>
      </c>
      <c r="K7947">
        <v>3.6074999999999999</v>
      </c>
      <c r="L7947">
        <v>2.7835000000000001</v>
      </c>
    </row>
    <row r="7948" spans="1:12" x14ac:dyDescent="0.25">
      <c r="A7948" t="s">
        <v>718</v>
      </c>
      <c r="B7948">
        <v>2027</v>
      </c>
      <c r="C7948" t="s">
        <v>699</v>
      </c>
      <c r="D7948">
        <v>0.1426</v>
      </c>
      <c r="E7948">
        <v>0.1426</v>
      </c>
      <c r="F7948">
        <v>5.2600000000000001E-2</v>
      </c>
      <c r="G7948">
        <v>0.12720000000000001</v>
      </c>
      <c r="H7948">
        <v>5.2600000000000001E-2</v>
      </c>
      <c r="I7948">
        <v>5.2600000000000001E-2</v>
      </c>
      <c r="J7948">
        <v>0.1426</v>
      </c>
      <c r="K7948">
        <v>5.2600000000000001E-2</v>
      </c>
      <c r="L7948">
        <v>5.2600000000000001E-2</v>
      </c>
    </row>
    <row r="7949" spans="1:12" x14ac:dyDescent="0.25">
      <c r="A7949" t="s">
        <v>718</v>
      </c>
      <c r="B7949">
        <v>2027</v>
      </c>
      <c r="C7949" t="s">
        <v>700</v>
      </c>
      <c r="D7949">
        <v>1.68</v>
      </c>
      <c r="E7949">
        <v>1.355</v>
      </c>
      <c r="F7949">
        <v>1.2935000000000001</v>
      </c>
      <c r="G7949">
        <v>1.2665999999999999</v>
      </c>
      <c r="H7949">
        <v>1.1046</v>
      </c>
      <c r="I7949">
        <v>1.0108999999999999</v>
      </c>
      <c r="J7949">
        <v>1.1892</v>
      </c>
      <c r="K7949">
        <v>0.8377</v>
      </c>
      <c r="L7949">
        <v>0.65880000000000005</v>
      </c>
    </row>
    <row r="7950" spans="1:12" x14ac:dyDescent="0.25">
      <c r="A7950" t="s">
        <v>718</v>
      </c>
      <c r="B7950">
        <v>2027</v>
      </c>
      <c r="C7950" t="s">
        <v>703</v>
      </c>
      <c r="D7950">
        <v>4.7500000000000001E-2</v>
      </c>
      <c r="E7950">
        <v>4.7500000000000001E-2</v>
      </c>
      <c r="F7950">
        <v>4.7500000000000001E-2</v>
      </c>
      <c r="G7950">
        <v>2.8500000000000001E-2</v>
      </c>
      <c r="H7950">
        <v>4.7500000000000001E-2</v>
      </c>
      <c r="I7950">
        <v>2.8500000000000001E-2</v>
      </c>
      <c r="J7950">
        <v>4.7500000000000001E-2</v>
      </c>
      <c r="K7950">
        <v>4.7500000000000001E-2</v>
      </c>
      <c r="L7950">
        <v>2.8500000000000001E-2</v>
      </c>
    </row>
    <row r="7951" spans="1:12" x14ac:dyDescent="0.25">
      <c r="A7951" t="s">
        <v>718</v>
      </c>
      <c r="B7951">
        <v>2027</v>
      </c>
      <c r="C7951" t="s">
        <v>702</v>
      </c>
      <c r="D7951">
        <v>0.25090000000000001</v>
      </c>
      <c r="E7951">
        <v>0.25090000000000001</v>
      </c>
      <c r="F7951">
        <v>9.4700000000000006E-2</v>
      </c>
      <c r="G7951">
        <v>0.15049999999999999</v>
      </c>
      <c r="H7951">
        <v>9.4700000000000006E-2</v>
      </c>
      <c r="I7951">
        <v>6.8000000000000005E-2</v>
      </c>
      <c r="J7951">
        <v>0.25090000000000001</v>
      </c>
      <c r="K7951">
        <v>9.4700000000000006E-2</v>
      </c>
      <c r="L7951">
        <v>6.8000000000000005E-2</v>
      </c>
    </row>
    <row r="7952" spans="1:12" x14ac:dyDescent="0.25">
      <c r="A7952" t="s">
        <v>718</v>
      </c>
      <c r="B7952">
        <v>2027</v>
      </c>
      <c r="C7952" t="s">
        <v>698</v>
      </c>
      <c r="D7952">
        <v>0.88109999999999999</v>
      </c>
      <c r="E7952">
        <v>0.88109999999999999</v>
      </c>
      <c r="F7952">
        <v>0.62780000000000002</v>
      </c>
      <c r="G7952">
        <v>0.67110000000000003</v>
      </c>
      <c r="H7952">
        <v>0.62780000000000002</v>
      </c>
      <c r="I7952">
        <v>0.47410000000000002</v>
      </c>
      <c r="J7952">
        <v>0.88109999999999999</v>
      </c>
      <c r="K7952">
        <v>0.62780000000000002</v>
      </c>
      <c r="L7952">
        <v>0.47410000000000002</v>
      </c>
    </row>
    <row r="7953" spans="1:12" x14ac:dyDescent="0.25">
      <c r="A7953" t="s">
        <v>718</v>
      </c>
      <c r="B7953">
        <v>2027</v>
      </c>
      <c r="C7953" t="s">
        <v>701</v>
      </c>
      <c r="D7953">
        <v>2.2905000000000002</v>
      </c>
      <c r="E7953">
        <v>2.2905000000000002</v>
      </c>
      <c r="F7953">
        <v>2.2786</v>
      </c>
      <c r="G7953">
        <v>1.7632000000000001</v>
      </c>
      <c r="H7953">
        <v>2.2786</v>
      </c>
      <c r="I7953">
        <v>1.7558</v>
      </c>
      <c r="J7953">
        <v>1.9471000000000001</v>
      </c>
      <c r="K7953">
        <v>1.9471000000000001</v>
      </c>
      <c r="L7953">
        <v>1.5015000000000001</v>
      </c>
    </row>
    <row r="7954" spans="1:12" x14ac:dyDescent="0.25">
      <c r="A7954" t="s">
        <v>719</v>
      </c>
      <c r="B7954">
        <v>2027</v>
      </c>
      <c r="C7954" t="s">
        <v>700</v>
      </c>
      <c r="D7954">
        <v>0.74060000000000004</v>
      </c>
      <c r="E7954">
        <v>0.59730000000000005</v>
      </c>
      <c r="F7954">
        <v>0.57020000000000004</v>
      </c>
      <c r="G7954">
        <v>0.55830000000000002</v>
      </c>
      <c r="H7954">
        <v>0.4869</v>
      </c>
      <c r="I7954">
        <v>0.4456</v>
      </c>
      <c r="J7954">
        <v>0.5242</v>
      </c>
      <c r="K7954">
        <v>0.36930000000000002</v>
      </c>
      <c r="L7954">
        <v>0.29039999999999999</v>
      </c>
    </row>
    <row r="7955" spans="1:12" x14ac:dyDescent="0.25">
      <c r="A7955" t="s">
        <v>719</v>
      </c>
      <c r="B7955">
        <v>2027</v>
      </c>
      <c r="C7955" t="s">
        <v>701</v>
      </c>
      <c r="D7955">
        <v>1.0425</v>
      </c>
      <c r="E7955">
        <v>1.0425</v>
      </c>
      <c r="F7955">
        <v>1.0373000000000001</v>
      </c>
      <c r="G7955">
        <v>0.80249999999999999</v>
      </c>
      <c r="H7955">
        <v>1.0373000000000001</v>
      </c>
      <c r="I7955">
        <v>0.79920000000000002</v>
      </c>
      <c r="J7955">
        <v>0.88660000000000005</v>
      </c>
      <c r="K7955">
        <v>0.88660000000000005</v>
      </c>
      <c r="L7955">
        <v>0.68359999999999999</v>
      </c>
    </row>
    <row r="7956" spans="1:12" x14ac:dyDescent="0.25">
      <c r="A7956" t="s">
        <v>719</v>
      </c>
      <c r="B7956">
        <v>2027</v>
      </c>
      <c r="C7956" t="s">
        <v>698</v>
      </c>
      <c r="D7956">
        <v>0.36709999999999998</v>
      </c>
      <c r="E7956">
        <v>0.36709999999999998</v>
      </c>
      <c r="F7956">
        <v>0.2646</v>
      </c>
      <c r="G7956">
        <v>0.27929999999999999</v>
      </c>
      <c r="H7956">
        <v>0.2646</v>
      </c>
      <c r="I7956">
        <v>0.1996</v>
      </c>
      <c r="J7956">
        <v>0.36709999999999998</v>
      </c>
      <c r="K7956">
        <v>0.2646</v>
      </c>
      <c r="L7956">
        <v>0.1996</v>
      </c>
    </row>
    <row r="7957" spans="1:12" x14ac:dyDescent="0.25">
      <c r="A7957" t="s">
        <v>719</v>
      </c>
      <c r="B7957">
        <v>2027</v>
      </c>
      <c r="C7957" t="s">
        <v>702</v>
      </c>
      <c r="D7957">
        <v>0.1106</v>
      </c>
      <c r="E7957">
        <v>0.1106</v>
      </c>
      <c r="F7957">
        <v>4.1799999999999997E-2</v>
      </c>
      <c r="G7957">
        <v>6.6400000000000001E-2</v>
      </c>
      <c r="H7957">
        <v>4.1799999999999997E-2</v>
      </c>
      <c r="I7957">
        <v>0.03</v>
      </c>
      <c r="J7957">
        <v>0.1106</v>
      </c>
      <c r="K7957">
        <v>4.1799999999999997E-2</v>
      </c>
      <c r="L7957">
        <v>0.03</v>
      </c>
    </row>
    <row r="7958" spans="1:12" x14ac:dyDescent="0.25">
      <c r="A7958" t="s">
        <v>719</v>
      </c>
      <c r="B7958">
        <v>2027</v>
      </c>
      <c r="C7958" t="s">
        <v>703</v>
      </c>
      <c r="D7958">
        <v>2.1000000000000001E-2</v>
      </c>
      <c r="E7958">
        <v>2.1000000000000001E-2</v>
      </c>
      <c r="F7958">
        <v>2.1000000000000001E-2</v>
      </c>
      <c r="G7958">
        <v>1.26E-2</v>
      </c>
      <c r="H7958">
        <v>2.1000000000000001E-2</v>
      </c>
      <c r="I7958">
        <v>1.26E-2</v>
      </c>
      <c r="J7958">
        <v>2.1000000000000001E-2</v>
      </c>
      <c r="K7958">
        <v>2.1000000000000001E-2</v>
      </c>
      <c r="L7958">
        <v>1.26E-2</v>
      </c>
    </row>
    <row r="7959" spans="1:12" x14ac:dyDescent="0.25">
      <c r="A7959" t="s">
        <v>719</v>
      </c>
      <c r="B7959">
        <v>2027</v>
      </c>
      <c r="C7959" t="s">
        <v>697</v>
      </c>
      <c r="D7959">
        <v>2.3445999999999998</v>
      </c>
      <c r="E7959">
        <v>2.2014</v>
      </c>
      <c r="F7959">
        <v>1.958</v>
      </c>
      <c r="G7959">
        <v>1.7750999999999999</v>
      </c>
      <c r="H7959">
        <v>1.8747</v>
      </c>
      <c r="I7959">
        <v>1.5101</v>
      </c>
      <c r="J7959">
        <v>1.9723999999999999</v>
      </c>
      <c r="K7959">
        <v>1.6064000000000001</v>
      </c>
      <c r="L7959">
        <v>1.2393000000000001</v>
      </c>
    </row>
    <row r="7960" spans="1:12" x14ac:dyDescent="0.25">
      <c r="A7960" t="s">
        <v>719</v>
      </c>
      <c r="B7960">
        <v>2027</v>
      </c>
      <c r="C7960" t="s">
        <v>699</v>
      </c>
      <c r="D7960">
        <v>6.2899999999999998E-2</v>
      </c>
      <c r="E7960">
        <v>6.2899999999999998E-2</v>
      </c>
      <c r="F7960">
        <v>2.3199999999999998E-2</v>
      </c>
      <c r="G7960">
        <v>5.6099999999999997E-2</v>
      </c>
      <c r="H7960">
        <v>2.3199999999999998E-2</v>
      </c>
      <c r="I7960">
        <v>2.3199999999999998E-2</v>
      </c>
      <c r="J7960">
        <v>6.2899999999999998E-2</v>
      </c>
      <c r="K7960">
        <v>2.3199999999999998E-2</v>
      </c>
      <c r="L7960">
        <v>2.3199999999999998E-2</v>
      </c>
    </row>
    <row r="7961" spans="1:12" x14ac:dyDescent="0.25">
      <c r="A7961" t="s">
        <v>720</v>
      </c>
      <c r="B7961">
        <v>2027</v>
      </c>
      <c r="C7961" t="s">
        <v>702</v>
      </c>
      <c r="D7961">
        <v>0.1087</v>
      </c>
      <c r="E7961">
        <v>0.1087</v>
      </c>
      <c r="F7961">
        <v>4.1099999999999998E-2</v>
      </c>
      <c r="G7961">
        <v>6.5199999999999994E-2</v>
      </c>
      <c r="H7961">
        <v>4.1099999999999998E-2</v>
      </c>
      <c r="I7961">
        <v>2.9399999999999999E-2</v>
      </c>
      <c r="J7961">
        <v>0.1087</v>
      </c>
      <c r="K7961">
        <v>4.1099999999999998E-2</v>
      </c>
      <c r="L7961">
        <v>2.9399999999999999E-2</v>
      </c>
    </row>
    <row r="7962" spans="1:12" x14ac:dyDescent="0.25">
      <c r="A7962" t="s">
        <v>720</v>
      </c>
      <c r="B7962">
        <v>2027</v>
      </c>
      <c r="C7962" t="s">
        <v>700</v>
      </c>
      <c r="D7962">
        <v>0.72809999999999997</v>
      </c>
      <c r="E7962">
        <v>0.58720000000000006</v>
      </c>
      <c r="F7962">
        <v>0.5605</v>
      </c>
      <c r="G7962">
        <v>0.54890000000000005</v>
      </c>
      <c r="H7962">
        <v>0.47870000000000001</v>
      </c>
      <c r="I7962">
        <v>0.43809999999999999</v>
      </c>
      <c r="J7962">
        <v>0.51539999999999997</v>
      </c>
      <c r="K7962">
        <v>0.36299999999999999</v>
      </c>
      <c r="L7962">
        <v>0.28549999999999998</v>
      </c>
    </row>
    <row r="7963" spans="1:12" x14ac:dyDescent="0.25">
      <c r="A7963" t="s">
        <v>720</v>
      </c>
      <c r="B7963">
        <v>2027</v>
      </c>
      <c r="C7963" t="s">
        <v>703</v>
      </c>
      <c r="D7963">
        <v>2.06E-2</v>
      </c>
      <c r="E7963">
        <v>2.06E-2</v>
      </c>
      <c r="F7963">
        <v>2.06E-2</v>
      </c>
      <c r="G7963">
        <v>1.24E-2</v>
      </c>
      <c r="H7963">
        <v>2.06E-2</v>
      </c>
      <c r="I7963">
        <v>1.24E-2</v>
      </c>
      <c r="J7963">
        <v>2.06E-2</v>
      </c>
      <c r="K7963">
        <v>2.06E-2</v>
      </c>
      <c r="L7963">
        <v>1.24E-2</v>
      </c>
    </row>
    <row r="7964" spans="1:12" x14ac:dyDescent="0.25">
      <c r="A7964" t="s">
        <v>720</v>
      </c>
      <c r="B7964">
        <v>2027</v>
      </c>
      <c r="C7964" t="s">
        <v>701</v>
      </c>
      <c r="D7964">
        <v>0.999</v>
      </c>
      <c r="E7964">
        <v>0.999</v>
      </c>
      <c r="F7964">
        <v>0.99390000000000001</v>
      </c>
      <c r="G7964">
        <v>0.76900000000000002</v>
      </c>
      <c r="H7964">
        <v>0.99390000000000001</v>
      </c>
      <c r="I7964">
        <v>0.76580000000000004</v>
      </c>
      <c r="J7964">
        <v>0.84930000000000005</v>
      </c>
      <c r="K7964">
        <v>0.84930000000000005</v>
      </c>
      <c r="L7964">
        <v>0.65490000000000004</v>
      </c>
    </row>
    <row r="7965" spans="1:12" x14ac:dyDescent="0.25">
      <c r="A7965" t="s">
        <v>720</v>
      </c>
      <c r="B7965">
        <v>2027</v>
      </c>
      <c r="C7965" t="s">
        <v>697</v>
      </c>
      <c r="D7965">
        <v>2.2746</v>
      </c>
      <c r="E7965">
        <v>2.1337999999999999</v>
      </c>
      <c r="F7965">
        <v>1.8964000000000001</v>
      </c>
      <c r="G7965">
        <v>1.7217</v>
      </c>
      <c r="H7965">
        <v>1.8146</v>
      </c>
      <c r="I7965">
        <v>1.4626999999999999</v>
      </c>
      <c r="J7965">
        <v>1.9121999999999999</v>
      </c>
      <c r="K7965">
        <v>1.5544</v>
      </c>
      <c r="L7965">
        <v>1.1992</v>
      </c>
    </row>
    <row r="7966" spans="1:12" x14ac:dyDescent="0.25">
      <c r="A7966" t="s">
        <v>720</v>
      </c>
      <c r="B7966">
        <v>2027</v>
      </c>
      <c r="C7966" t="s">
        <v>698</v>
      </c>
      <c r="D7966">
        <v>0.35639999999999999</v>
      </c>
      <c r="E7966">
        <v>0.35639999999999999</v>
      </c>
      <c r="F7966">
        <v>0.25750000000000001</v>
      </c>
      <c r="G7966">
        <v>0.27110000000000001</v>
      </c>
      <c r="H7966">
        <v>0.25750000000000001</v>
      </c>
      <c r="I7966">
        <v>0.19420000000000001</v>
      </c>
      <c r="J7966">
        <v>0.35639999999999999</v>
      </c>
      <c r="K7966">
        <v>0.25750000000000001</v>
      </c>
      <c r="L7966">
        <v>0.19420000000000001</v>
      </c>
    </row>
    <row r="7967" spans="1:12" x14ac:dyDescent="0.25">
      <c r="A7967" t="s">
        <v>720</v>
      </c>
      <c r="B7967">
        <v>2027</v>
      </c>
      <c r="C7967" t="s">
        <v>699</v>
      </c>
      <c r="D7967">
        <v>6.1800000000000001E-2</v>
      </c>
      <c r="E7967">
        <v>6.1800000000000001E-2</v>
      </c>
      <c r="F7967">
        <v>2.2800000000000001E-2</v>
      </c>
      <c r="G7967">
        <v>5.5100000000000003E-2</v>
      </c>
      <c r="H7967">
        <v>2.2800000000000001E-2</v>
      </c>
      <c r="I7967">
        <v>2.2800000000000001E-2</v>
      </c>
      <c r="J7967">
        <v>6.1800000000000001E-2</v>
      </c>
      <c r="K7967">
        <v>2.2800000000000001E-2</v>
      </c>
      <c r="L7967">
        <v>2.2800000000000001E-2</v>
      </c>
    </row>
    <row r="7968" spans="1:12" x14ac:dyDescent="0.25">
      <c r="A7968" t="s">
        <v>721</v>
      </c>
      <c r="B7968">
        <v>2027</v>
      </c>
      <c r="C7968" t="s">
        <v>701</v>
      </c>
      <c r="D7968">
        <v>1.5772999999999999</v>
      </c>
      <c r="E7968">
        <v>1.5772999999999999</v>
      </c>
      <c r="F7968">
        <v>1.5693999999999999</v>
      </c>
      <c r="G7968">
        <v>1.218</v>
      </c>
      <c r="H7968">
        <v>1.5693999999999999</v>
      </c>
      <c r="I7968">
        <v>1.2131000000000001</v>
      </c>
      <c r="J7968">
        <v>1.3439000000000001</v>
      </c>
      <c r="K7968">
        <v>1.3439000000000001</v>
      </c>
      <c r="L7968">
        <v>1.0398000000000001</v>
      </c>
    </row>
    <row r="7969" spans="1:12" x14ac:dyDescent="0.25">
      <c r="A7969" t="s">
        <v>721</v>
      </c>
      <c r="B7969">
        <v>2027</v>
      </c>
      <c r="C7969" t="s">
        <v>698</v>
      </c>
      <c r="D7969">
        <v>0.56899999999999995</v>
      </c>
      <c r="E7969">
        <v>0.56899999999999995</v>
      </c>
      <c r="F7969">
        <v>0.40820000000000001</v>
      </c>
      <c r="G7969">
        <v>0.43309999999999998</v>
      </c>
      <c r="H7969">
        <v>0.40820000000000001</v>
      </c>
      <c r="I7969">
        <v>0.308</v>
      </c>
      <c r="J7969">
        <v>0.56899999999999995</v>
      </c>
      <c r="K7969">
        <v>0.40820000000000001</v>
      </c>
      <c r="L7969">
        <v>0.308</v>
      </c>
    </row>
    <row r="7970" spans="1:12" x14ac:dyDescent="0.25">
      <c r="A7970" t="s">
        <v>721</v>
      </c>
      <c r="B7970">
        <v>2027</v>
      </c>
      <c r="C7970" t="s">
        <v>699</v>
      </c>
      <c r="D7970">
        <v>9.5299999999999996E-2</v>
      </c>
      <c r="E7970">
        <v>9.5299999999999996E-2</v>
      </c>
      <c r="F7970">
        <v>3.5200000000000002E-2</v>
      </c>
      <c r="G7970">
        <v>8.5000000000000006E-2</v>
      </c>
      <c r="H7970">
        <v>3.5200000000000002E-2</v>
      </c>
      <c r="I7970">
        <v>3.5200000000000002E-2</v>
      </c>
      <c r="J7970">
        <v>9.5299999999999996E-2</v>
      </c>
      <c r="K7970">
        <v>3.5200000000000002E-2</v>
      </c>
      <c r="L7970">
        <v>3.5200000000000002E-2</v>
      </c>
    </row>
    <row r="7971" spans="1:12" x14ac:dyDescent="0.25">
      <c r="A7971" t="s">
        <v>721</v>
      </c>
      <c r="B7971">
        <v>2027</v>
      </c>
      <c r="C7971" t="s">
        <v>702</v>
      </c>
      <c r="D7971">
        <v>0.16769999999999999</v>
      </c>
      <c r="E7971">
        <v>0.16769999999999999</v>
      </c>
      <c r="F7971">
        <v>6.3299999999999995E-2</v>
      </c>
      <c r="G7971">
        <v>0.10059999999999999</v>
      </c>
      <c r="H7971">
        <v>6.3299999999999995E-2</v>
      </c>
      <c r="I7971">
        <v>4.5400000000000003E-2</v>
      </c>
      <c r="J7971">
        <v>0.16769999999999999</v>
      </c>
      <c r="K7971">
        <v>6.3299999999999995E-2</v>
      </c>
      <c r="L7971">
        <v>4.5400000000000003E-2</v>
      </c>
    </row>
    <row r="7972" spans="1:12" x14ac:dyDescent="0.25">
      <c r="A7972" t="s">
        <v>721</v>
      </c>
      <c r="B7972">
        <v>2027</v>
      </c>
      <c r="C7972" t="s">
        <v>703</v>
      </c>
      <c r="D7972">
        <v>3.1800000000000002E-2</v>
      </c>
      <c r="E7972">
        <v>3.1800000000000002E-2</v>
      </c>
      <c r="F7972">
        <v>3.1800000000000002E-2</v>
      </c>
      <c r="G7972">
        <v>1.9099999999999999E-2</v>
      </c>
      <c r="H7972">
        <v>3.1800000000000002E-2</v>
      </c>
      <c r="I7972">
        <v>1.9099999999999999E-2</v>
      </c>
      <c r="J7972">
        <v>3.1800000000000002E-2</v>
      </c>
      <c r="K7972">
        <v>3.1800000000000002E-2</v>
      </c>
      <c r="L7972">
        <v>1.9099999999999999E-2</v>
      </c>
    </row>
    <row r="7973" spans="1:12" x14ac:dyDescent="0.25">
      <c r="A7973" t="s">
        <v>721</v>
      </c>
      <c r="B7973">
        <v>2027</v>
      </c>
      <c r="C7973" t="s">
        <v>697</v>
      </c>
      <c r="D7973">
        <v>3.5636000000000001</v>
      </c>
      <c r="E7973">
        <v>3.3464999999999998</v>
      </c>
      <c r="F7973">
        <v>2.9722</v>
      </c>
      <c r="G7973">
        <v>2.7021000000000002</v>
      </c>
      <c r="H7973">
        <v>2.8460000000000001</v>
      </c>
      <c r="I7973">
        <v>2.2963</v>
      </c>
      <c r="J7973">
        <v>3.0023</v>
      </c>
      <c r="K7973">
        <v>2.4422000000000001</v>
      </c>
      <c r="L7973">
        <v>1.8877999999999999</v>
      </c>
    </row>
    <row r="7974" spans="1:12" x14ac:dyDescent="0.25">
      <c r="A7974" t="s">
        <v>721</v>
      </c>
      <c r="B7974">
        <v>2027</v>
      </c>
      <c r="C7974" t="s">
        <v>700</v>
      </c>
      <c r="D7974">
        <v>1.1227</v>
      </c>
      <c r="E7974">
        <v>0.90549999999999997</v>
      </c>
      <c r="F7974">
        <v>0.86439999999999995</v>
      </c>
      <c r="G7974">
        <v>0.84640000000000004</v>
      </c>
      <c r="H7974">
        <v>0.73819999999999997</v>
      </c>
      <c r="I7974">
        <v>0.67559999999999998</v>
      </c>
      <c r="J7974">
        <v>0.79469999999999996</v>
      </c>
      <c r="K7974">
        <v>0.55979999999999996</v>
      </c>
      <c r="L7974">
        <v>0.44030000000000002</v>
      </c>
    </row>
    <row r="7975" spans="1:12" x14ac:dyDescent="0.25">
      <c r="A7975" t="s">
        <v>722</v>
      </c>
      <c r="B7975">
        <v>2027</v>
      </c>
      <c r="C7975" t="s">
        <v>699</v>
      </c>
      <c r="D7975">
        <v>0.1009</v>
      </c>
      <c r="E7975">
        <v>0.1009</v>
      </c>
      <c r="F7975">
        <v>3.7199999999999997E-2</v>
      </c>
      <c r="G7975">
        <v>0.09</v>
      </c>
      <c r="H7975">
        <v>3.7199999999999997E-2</v>
      </c>
      <c r="I7975">
        <v>3.7199999999999997E-2</v>
      </c>
      <c r="J7975">
        <v>0.1009</v>
      </c>
      <c r="K7975">
        <v>3.7199999999999997E-2</v>
      </c>
      <c r="L7975">
        <v>3.7199999999999997E-2</v>
      </c>
    </row>
    <row r="7976" spans="1:12" x14ac:dyDescent="0.25">
      <c r="A7976" t="s">
        <v>722</v>
      </c>
      <c r="B7976">
        <v>2027</v>
      </c>
      <c r="C7976" t="s">
        <v>702</v>
      </c>
      <c r="D7976">
        <v>0.17749999999999999</v>
      </c>
      <c r="E7976">
        <v>0.17749999999999999</v>
      </c>
      <c r="F7976">
        <v>6.7000000000000004E-2</v>
      </c>
      <c r="G7976">
        <v>0.1065</v>
      </c>
      <c r="H7976">
        <v>6.7000000000000004E-2</v>
      </c>
      <c r="I7976">
        <v>4.8099999999999997E-2</v>
      </c>
      <c r="J7976">
        <v>0.17749999999999999</v>
      </c>
      <c r="K7976">
        <v>6.7000000000000004E-2</v>
      </c>
      <c r="L7976">
        <v>4.8099999999999997E-2</v>
      </c>
    </row>
    <row r="7977" spans="1:12" x14ac:dyDescent="0.25">
      <c r="A7977" t="s">
        <v>722</v>
      </c>
      <c r="B7977">
        <v>2027</v>
      </c>
      <c r="C7977" t="s">
        <v>703</v>
      </c>
      <c r="D7977">
        <v>3.3599999999999998E-2</v>
      </c>
      <c r="E7977">
        <v>3.3599999999999998E-2</v>
      </c>
      <c r="F7977">
        <v>3.3599999999999998E-2</v>
      </c>
      <c r="G7977">
        <v>2.0199999999999999E-2</v>
      </c>
      <c r="H7977">
        <v>3.3599999999999998E-2</v>
      </c>
      <c r="I7977">
        <v>2.0199999999999999E-2</v>
      </c>
      <c r="J7977">
        <v>3.3599999999999998E-2</v>
      </c>
      <c r="K7977">
        <v>3.3599999999999998E-2</v>
      </c>
      <c r="L7977">
        <v>2.0199999999999999E-2</v>
      </c>
    </row>
    <row r="7978" spans="1:12" x14ac:dyDescent="0.25">
      <c r="A7978" t="s">
        <v>722</v>
      </c>
      <c r="B7978">
        <v>2027</v>
      </c>
      <c r="C7978" t="s">
        <v>698</v>
      </c>
      <c r="D7978">
        <v>0.56310000000000004</v>
      </c>
      <c r="E7978">
        <v>0.56310000000000004</v>
      </c>
      <c r="F7978">
        <v>0.40970000000000001</v>
      </c>
      <c r="G7978">
        <v>0.42799999999999999</v>
      </c>
      <c r="H7978">
        <v>0.40970000000000001</v>
      </c>
      <c r="I7978">
        <v>0.30869999999999997</v>
      </c>
      <c r="J7978">
        <v>0.56310000000000004</v>
      </c>
      <c r="K7978">
        <v>0.40970000000000001</v>
      </c>
      <c r="L7978">
        <v>0.30869999999999997</v>
      </c>
    </row>
    <row r="7979" spans="1:12" x14ac:dyDescent="0.25">
      <c r="A7979" t="s">
        <v>722</v>
      </c>
      <c r="B7979">
        <v>2027</v>
      </c>
      <c r="C7979" t="s">
        <v>700</v>
      </c>
      <c r="D7979">
        <v>1.1883999999999999</v>
      </c>
      <c r="E7979">
        <v>0.95850000000000002</v>
      </c>
      <c r="F7979">
        <v>0.91490000000000005</v>
      </c>
      <c r="G7979">
        <v>0.89590000000000003</v>
      </c>
      <c r="H7979">
        <v>0.78129999999999999</v>
      </c>
      <c r="I7979">
        <v>0.71509999999999996</v>
      </c>
      <c r="J7979">
        <v>0.84119999999999995</v>
      </c>
      <c r="K7979">
        <v>0.59260000000000002</v>
      </c>
      <c r="L7979">
        <v>0.46600000000000003</v>
      </c>
    </row>
    <row r="7980" spans="1:12" x14ac:dyDescent="0.25">
      <c r="A7980" t="s">
        <v>722</v>
      </c>
      <c r="B7980">
        <v>2027</v>
      </c>
      <c r="C7980" t="s">
        <v>697</v>
      </c>
      <c r="D7980">
        <v>3.7010000000000001</v>
      </c>
      <c r="E7980">
        <v>3.4712000000000001</v>
      </c>
      <c r="F7980">
        <v>3.0916999999999999</v>
      </c>
      <c r="G7980">
        <v>2.8050999999999999</v>
      </c>
      <c r="H7980">
        <v>2.9581</v>
      </c>
      <c r="I7980">
        <v>2.3885999999999998</v>
      </c>
      <c r="J7980">
        <v>3.1112000000000002</v>
      </c>
      <c r="K7980">
        <v>2.5350999999999999</v>
      </c>
      <c r="L7980">
        <v>1.9595</v>
      </c>
    </row>
    <row r="7981" spans="1:12" x14ac:dyDescent="0.25">
      <c r="A7981" t="s">
        <v>722</v>
      </c>
      <c r="B7981">
        <v>2027</v>
      </c>
      <c r="C7981" t="s">
        <v>701</v>
      </c>
      <c r="D7981">
        <v>1.6375999999999999</v>
      </c>
      <c r="E7981">
        <v>1.6375999999999999</v>
      </c>
      <c r="F7981">
        <v>1.6292</v>
      </c>
      <c r="G7981">
        <v>1.2645999999999999</v>
      </c>
      <c r="H7981">
        <v>1.6292</v>
      </c>
      <c r="I7981">
        <v>1.2594000000000001</v>
      </c>
      <c r="J7981">
        <v>1.395</v>
      </c>
      <c r="K7981">
        <v>1.395</v>
      </c>
      <c r="L7981">
        <v>1.0792999999999999</v>
      </c>
    </row>
    <row r="7982" spans="1:12" x14ac:dyDescent="0.25">
      <c r="A7982" t="s">
        <v>723</v>
      </c>
      <c r="B7982">
        <v>2027</v>
      </c>
      <c r="C7982" t="s">
        <v>698</v>
      </c>
      <c r="D7982">
        <v>0.1696</v>
      </c>
      <c r="E7982">
        <v>0.1696</v>
      </c>
      <c r="F7982">
        <v>0.1229</v>
      </c>
      <c r="G7982">
        <v>0.12889999999999999</v>
      </c>
      <c r="H7982">
        <v>0.1229</v>
      </c>
      <c r="I7982">
        <v>9.2600000000000002E-2</v>
      </c>
      <c r="J7982">
        <v>0.1696</v>
      </c>
      <c r="K7982">
        <v>0.1229</v>
      </c>
      <c r="L7982">
        <v>9.2600000000000002E-2</v>
      </c>
    </row>
    <row r="7983" spans="1:12" x14ac:dyDescent="0.25">
      <c r="A7983" t="s">
        <v>723</v>
      </c>
      <c r="B7983">
        <v>2027</v>
      </c>
      <c r="C7983" t="s">
        <v>703</v>
      </c>
      <c r="D7983">
        <v>9.9000000000000008E-3</v>
      </c>
      <c r="E7983">
        <v>9.9000000000000008E-3</v>
      </c>
      <c r="F7983">
        <v>9.9000000000000008E-3</v>
      </c>
      <c r="G7983">
        <v>6.0000000000000001E-3</v>
      </c>
      <c r="H7983">
        <v>9.9000000000000008E-3</v>
      </c>
      <c r="I7983">
        <v>6.0000000000000001E-3</v>
      </c>
      <c r="J7983">
        <v>9.9000000000000008E-3</v>
      </c>
      <c r="K7983">
        <v>9.9000000000000008E-3</v>
      </c>
      <c r="L7983">
        <v>6.0000000000000001E-3</v>
      </c>
    </row>
    <row r="7984" spans="1:12" x14ac:dyDescent="0.25">
      <c r="A7984" t="s">
        <v>723</v>
      </c>
      <c r="B7984">
        <v>2027</v>
      </c>
      <c r="C7984" t="s">
        <v>699</v>
      </c>
      <c r="D7984">
        <v>2.98E-2</v>
      </c>
      <c r="E7984">
        <v>2.98E-2</v>
      </c>
      <c r="F7984">
        <v>1.0999999999999999E-2</v>
      </c>
      <c r="G7984">
        <v>2.6599999999999999E-2</v>
      </c>
      <c r="H7984">
        <v>1.0999999999999999E-2</v>
      </c>
      <c r="I7984">
        <v>1.0999999999999999E-2</v>
      </c>
      <c r="J7984">
        <v>2.98E-2</v>
      </c>
      <c r="K7984">
        <v>1.0999999999999999E-2</v>
      </c>
      <c r="L7984">
        <v>1.0999999999999999E-2</v>
      </c>
    </row>
    <row r="7985" spans="1:12" x14ac:dyDescent="0.25">
      <c r="A7985" t="s">
        <v>723</v>
      </c>
      <c r="B7985">
        <v>2027</v>
      </c>
      <c r="C7985" t="s">
        <v>701</v>
      </c>
      <c r="D7985">
        <v>0.4365</v>
      </c>
      <c r="E7985">
        <v>0.4365</v>
      </c>
      <c r="F7985">
        <v>0.434</v>
      </c>
      <c r="G7985">
        <v>0.34389999999999998</v>
      </c>
      <c r="H7985">
        <v>0.434</v>
      </c>
      <c r="I7985">
        <v>0.34239999999999998</v>
      </c>
      <c r="J7985">
        <v>0.3745</v>
      </c>
      <c r="K7985">
        <v>0.3745</v>
      </c>
      <c r="L7985">
        <v>0.29609999999999997</v>
      </c>
    </row>
    <row r="7986" spans="1:12" x14ac:dyDescent="0.25">
      <c r="A7986" t="s">
        <v>723</v>
      </c>
      <c r="B7986">
        <v>2027</v>
      </c>
      <c r="C7986" t="s">
        <v>700</v>
      </c>
      <c r="D7986">
        <v>0.35149999999999998</v>
      </c>
      <c r="E7986">
        <v>0.28349999999999997</v>
      </c>
      <c r="F7986">
        <v>0.27060000000000001</v>
      </c>
      <c r="G7986">
        <v>0.26500000000000001</v>
      </c>
      <c r="H7986">
        <v>0.2311</v>
      </c>
      <c r="I7986">
        <v>0.21149999999999999</v>
      </c>
      <c r="J7986">
        <v>0.24879999999999999</v>
      </c>
      <c r="K7986">
        <v>0.17530000000000001</v>
      </c>
      <c r="L7986">
        <v>0.13780000000000001</v>
      </c>
    </row>
    <row r="7987" spans="1:12" x14ac:dyDescent="0.25">
      <c r="A7987" t="s">
        <v>723</v>
      </c>
      <c r="B7987">
        <v>2027</v>
      </c>
      <c r="C7987" t="s">
        <v>702</v>
      </c>
      <c r="D7987">
        <v>5.2499999999999998E-2</v>
      </c>
      <c r="E7987">
        <v>5.2499999999999998E-2</v>
      </c>
      <c r="F7987">
        <v>1.9800000000000002E-2</v>
      </c>
      <c r="G7987">
        <v>3.15E-2</v>
      </c>
      <c r="H7987">
        <v>1.9800000000000002E-2</v>
      </c>
      <c r="I7987">
        <v>1.4200000000000001E-2</v>
      </c>
      <c r="J7987">
        <v>5.2499999999999998E-2</v>
      </c>
      <c r="K7987">
        <v>1.9800000000000002E-2</v>
      </c>
      <c r="L7987">
        <v>1.4200000000000001E-2</v>
      </c>
    </row>
    <row r="7988" spans="1:12" x14ac:dyDescent="0.25">
      <c r="A7988" t="s">
        <v>723</v>
      </c>
      <c r="B7988">
        <v>2027</v>
      </c>
      <c r="C7988" t="s">
        <v>697</v>
      </c>
      <c r="D7988">
        <v>1.0498000000000001</v>
      </c>
      <c r="E7988">
        <v>0.98180000000000001</v>
      </c>
      <c r="F7988">
        <v>0.86829999999999996</v>
      </c>
      <c r="G7988">
        <v>0.80189999999999995</v>
      </c>
      <c r="H7988">
        <v>0.82879999999999998</v>
      </c>
      <c r="I7988">
        <v>0.67769999999999997</v>
      </c>
      <c r="J7988">
        <v>0.88519999999999999</v>
      </c>
      <c r="K7988">
        <v>0.71350000000000002</v>
      </c>
      <c r="L7988">
        <v>0.55779999999999996</v>
      </c>
    </row>
    <row r="7989" spans="1:12" x14ac:dyDescent="0.25">
      <c r="A7989" t="s">
        <v>724</v>
      </c>
      <c r="B7989">
        <v>2027</v>
      </c>
      <c r="C7989" t="s">
        <v>697</v>
      </c>
      <c r="D7989">
        <v>5.0629999999999997</v>
      </c>
      <c r="E7989">
        <v>4.7328000000000001</v>
      </c>
      <c r="F7989">
        <v>4.2225000000000001</v>
      </c>
      <c r="G7989">
        <v>3.8334000000000001</v>
      </c>
      <c r="H7989">
        <v>4.0305999999999997</v>
      </c>
      <c r="I7989">
        <v>3.2621000000000002</v>
      </c>
      <c r="J7989">
        <v>4.2393000000000001</v>
      </c>
      <c r="K7989">
        <v>3.4464000000000001</v>
      </c>
      <c r="L7989">
        <v>2.6638000000000002</v>
      </c>
    </row>
    <row r="7990" spans="1:12" x14ac:dyDescent="0.25">
      <c r="A7990" t="s">
        <v>724</v>
      </c>
      <c r="B7990">
        <v>2027</v>
      </c>
      <c r="C7990" t="s">
        <v>701</v>
      </c>
      <c r="D7990">
        <v>2.1798000000000002</v>
      </c>
      <c r="E7990">
        <v>2.1798000000000002</v>
      </c>
      <c r="F7990">
        <v>2.1678000000000002</v>
      </c>
      <c r="G7990">
        <v>1.6834</v>
      </c>
      <c r="H7990">
        <v>2.1678000000000002</v>
      </c>
      <c r="I7990">
        <v>1.6758999999999999</v>
      </c>
      <c r="J7990">
        <v>1.8548</v>
      </c>
      <c r="K7990">
        <v>1.8548</v>
      </c>
      <c r="L7990">
        <v>1.4353</v>
      </c>
    </row>
    <row r="7991" spans="1:12" x14ac:dyDescent="0.25">
      <c r="A7991" t="s">
        <v>724</v>
      </c>
      <c r="B7991">
        <v>2027</v>
      </c>
      <c r="C7991" t="s">
        <v>703</v>
      </c>
      <c r="D7991">
        <v>4.8300000000000003E-2</v>
      </c>
      <c r="E7991">
        <v>4.8300000000000003E-2</v>
      </c>
      <c r="F7991">
        <v>4.8300000000000003E-2</v>
      </c>
      <c r="G7991">
        <v>2.9000000000000001E-2</v>
      </c>
      <c r="H7991">
        <v>4.8300000000000003E-2</v>
      </c>
      <c r="I7991">
        <v>2.9000000000000001E-2</v>
      </c>
      <c r="J7991">
        <v>4.8300000000000003E-2</v>
      </c>
      <c r="K7991">
        <v>4.8300000000000003E-2</v>
      </c>
      <c r="L7991">
        <v>2.9000000000000001E-2</v>
      </c>
    </row>
    <row r="7992" spans="1:12" x14ac:dyDescent="0.25">
      <c r="A7992" t="s">
        <v>724</v>
      </c>
      <c r="B7992">
        <v>2027</v>
      </c>
      <c r="C7992" t="s">
        <v>702</v>
      </c>
      <c r="D7992">
        <v>0.25490000000000002</v>
      </c>
      <c r="E7992">
        <v>0.25490000000000002</v>
      </c>
      <c r="F7992">
        <v>9.6299999999999997E-2</v>
      </c>
      <c r="G7992">
        <v>0.153</v>
      </c>
      <c r="H7992">
        <v>9.6299999999999997E-2</v>
      </c>
      <c r="I7992">
        <v>6.9000000000000006E-2</v>
      </c>
      <c r="J7992">
        <v>0.25490000000000002</v>
      </c>
      <c r="K7992">
        <v>9.6299999999999997E-2</v>
      </c>
      <c r="L7992">
        <v>6.9000000000000006E-2</v>
      </c>
    </row>
    <row r="7993" spans="1:12" x14ac:dyDescent="0.25">
      <c r="A7993" t="s">
        <v>724</v>
      </c>
      <c r="B7993">
        <v>2027</v>
      </c>
      <c r="C7993" t="s">
        <v>698</v>
      </c>
      <c r="D7993">
        <v>0.72799999999999998</v>
      </c>
      <c r="E7993">
        <v>0.72799999999999998</v>
      </c>
      <c r="F7993">
        <v>0.54239999999999999</v>
      </c>
      <c r="G7993">
        <v>0.55189999999999995</v>
      </c>
      <c r="H7993">
        <v>0.54239999999999999</v>
      </c>
      <c r="I7993">
        <v>0.40749999999999997</v>
      </c>
      <c r="J7993">
        <v>0.72799999999999998</v>
      </c>
      <c r="K7993">
        <v>0.54239999999999999</v>
      </c>
      <c r="L7993">
        <v>0.40749999999999997</v>
      </c>
    </row>
    <row r="7994" spans="1:12" x14ac:dyDescent="0.25">
      <c r="A7994" t="s">
        <v>724</v>
      </c>
      <c r="B7994">
        <v>2027</v>
      </c>
      <c r="C7994" t="s">
        <v>700</v>
      </c>
      <c r="D7994">
        <v>1.7070000000000001</v>
      </c>
      <c r="E7994">
        <v>1.3769</v>
      </c>
      <c r="F7994">
        <v>1.3143</v>
      </c>
      <c r="G7994">
        <v>1.2868999999999999</v>
      </c>
      <c r="H7994">
        <v>1.1224000000000001</v>
      </c>
      <c r="I7994">
        <v>1.0271999999999999</v>
      </c>
      <c r="J7994">
        <v>1.2082999999999999</v>
      </c>
      <c r="K7994">
        <v>0.85119999999999996</v>
      </c>
      <c r="L7994">
        <v>0.6694</v>
      </c>
    </row>
    <row r="7995" spans="1:12" x14ac:dyDescent="0.25">
      <c r="A7995" t="s">
        <v>724</v>
      </c>
      <c r="B7995">
        <v>2027</v>
      </c>
      <c r="C7995" t="s">
        <v>699</v>
      </c>
      <c r="D7995">
        <v>0.1449</v>
      </c>
      <c r="E7995">
        <v>0.1449</v>
      </c>
      <c r="F7995">
        <v>5.3499999999999999E-2</v>
      </c>
      <c r="G7995">
        <v>0.1293</v>
      </c>
      <c r="H7995">
        <v>5.3499999999999999E-2</v>
      </c>
      <c r="I7995">
        <v>5.3499999999999999E-2</v>
      </c>
      <c r="J7995">
        <v>0.1449</v>
      </c>
      <c r="K7995">
        <v>5.3499999999999999E-2</v>
      </c>
      <c r="L7995">
        <v>5.3499999999999999E-2</v>
      </c>
    </row>
    <row r="7996" spans="1:12" x14ac:dyDescent="0.25">
      <c r="A7996" t="s">
        <v>725</v>
      </c>
      <c r="B7996">
        <v>2027</v>
      </c>
      <c r="C7996" t="s">
        <v>701</v>
      </c>
      <c r="D7996">
        <v>1.8996999999999999</v>
      </c>
      <c r="E7996">
        <v>1.8996999999999999</v>
      </c>
      <c r="F7996">
        <v>1.8875</v>
      </c>
      <c r="G7996">
        <v>1.4942</v>
      </c>
      <c r="H7996">
        <v>1.8875</v>
      </c>
      <c r="I7996">
        <v>1.4865999999999999</v>
      </c>
      <c r="J7996">
        <v>1.6254999999999999</v>
      </c>
      <c r="K7996">
        <v>1.6254999999999999</v>
      </c>
      <c r="L7996">
        <v>1.2830999999999999</v>
      </c>
    </row>
    <row r="7997" spans="1:12" x14ac:dyDescent="0.25">
      <c r="A7997" t="s">
        <v>725</v>
      </c>
      <c r="B7997">
        <v>2027</v>
      </c>
      <c r="C7997" t="s">
        <v>700</v>
      </c>
      <c r="D7997">
        <v>1.7326999999999999</v>
      </c>
      <c r="E7997">
        <v>1.3975</v>
      </c>
      <c r="F7997">
        <v>1.3340000000000001</v>
      </c>
      <c r="G7997">
        <v>1.3063</v>
      </c>
      <c r="H7997">
        <v>1.1392</v>
      </c>
      <c r="I7997">
        <v>1.0426</v>
      </c>
      <c r="J7997">
        <v>1.2264999999999999</v>
      </c>
      <c r="K7997">
        <v>0.86399999999999999</v>
      </c>
      <c r="L7997">
        <v>0.67949999999999999</v>
      </c>
    </row>
    <row r="7998" spans="1:12" x14ac:dyDescent="0.25">
      <c r="A7998" t="s">
        <v>725</v>
      </c>
      <c r="B7998">
        <v>2027</v>
      </c>
      <c r="C7998" t="s">
        <v>702</v>
      </c>
      <c r="D7998">
        <v>0.25869999999999999</v>
      </c>
      <c r="E7998">
        <v>0.25869999999999999</v>
      </c>
      <c r="F7998">
        <v>9.7699999999999995E-2</v>
      </c>
      <c r="G7998">
        <v>0.1552</v>
      </c>
      <c r="H7998">
        <v>9.7699999999999995E-2</v>
      </c>
      <c r="I7998">
        <v>7.0099999999999996E-2</v>
      </c>
      <c r="J7998">
        <v>0.25869999999999999</v>
      </c>
      <c r="K7998">
        <v>9.7699999999999995E-2</v>
      </c>
      <c r="L7998">
        <v>7.0099999999999996E-2</v>
      </c>
    </row>
    <row r="7999" spans="1:12" x14ac:dyDescent="0.25">
      <c r="A7999" t="s">
        <v>725</v>
      </c>
      <c r="B7999">
        <v>2027</v>
      </c>
      <c r="C7999" t="s">
        <v>699</v>
      </c>
      <c r="D7999">
        <v>0.14710000000000001</v>
      </c>
      <c r="E7999">
        <v>0.14710000000000001</v>
      </c>
      <c r="F7999">
        <v>5.4300000000000001E-2</v>
      </c>
      <c r="G7999">
        <v>0.13120000000000001</v>
      </c>
      <c r="H7999">
        <v>5.4300000000000001E-2</v>
      </c>
      <c r="I7999">
        <v>5.4300000000000001E-2</v>
      </c>
      <c r="J7999">
        <v>0.14710000000000001</v>
      </c>
      <c r="K7999">
        <v>5.4300000000000001E-2</v>
      </c>
      <c r="L7999">
        <v>5.4300000000000001E-2</v>
      </c>
    </row>
    <row r="8000" spans="1:12" x14ac:dyDescent="0.25">
      <c r="A8000" t="s">
        <v>725</v>
      </c>
      <c r="B8000">
        <v>2027</v>
      </c>
      <c r="C8000" t="s">
        <v>697</v>
      </c>
      <c r="D8000">
        <v>4.8033999999999999</v>
      </c>
      <c r="E8000">
        <v>4.4683000000000002</v>
      </c>
      <c r="F8000">
        <v>3.96</v>
      </c>
      <c r="G8000">
        <v>3.6587999999999998</v>
      </c>
      <c r="H8000">
        <v>3.7652000000000001</v>
      </c>
      <c r="I8000">
        <v>3.0865</v>
      </c>
      <c r="J8000">
        <v>4.0229999999999997</v>
      </c>
      <c r="K8000">
        <v>3.2280000000000002</v>
      </c>
      <c r="L8000">
        <v>2.5198</v>
      </c>
    </row>
    <row r="8001" spans="1:12" x14ac:dyDescent="0.25">
      <c r="A8001" t="s">
        <v>725</v>
      </c>
      <c r="B8001">
        <v>2027</v>
      </c>
      <c r="C8001" t="s">
        <v>698</v>
      </c>
      <c r="D8001">
        <v>0.71619999999999995</v>
      </c>
      <c r="E8001">
        <v>0.71619999999999995</v>
      </c>
      <c r="F8001">
        <v>0.53749999999999998</v>
      </c>
      <c r="G8001">
        <v>0.54239999999999999</v>
      </c>
      <c r="H8001">
        <v>0.53749999999999998</v>
      </c>
      <c r="I8001">
        <v>0.40350000000000003</v>
      </c>
      <c r="J8001">
        <v>0.71619999999999995</v>
      </c>
      <c r="K8001">
        <v>0.53749999999999998</v>
      </c>
      <c r="L8001">
        <v>0.40350000000000003</v>
      </c>
    </row>
    <row r="8002" spans="1:12" x14ac:dyDescent="0.25">
      <c r="A8002" t="s">
        <v>725</v>
      </c>
      <c r="B8002">
        <v>2027</v>
      </c>
      <c r="C8002" t="s">
        <v>703</v>
      </c>
      <c r="D8002">
        <v>4.9000000000000002E-2</v>
      </c>
      <c r="E8002">
        <v>4.9000000000000002E-2</v>
      </c>
      <c r="F8002">
        <v>4.9000000000000002E-2</v>
      </c>
      <c r="G8002">
        <v>2.9399999999999999E-2</v>
      </c>
      <c r="H8002">
        <v>4.9000000000000002E-2</v>
      </c>
      <c r="I8002">
        <v>2.9399999999999999E-2</v>
      </c>
      <c r="J8002">
        <v>4.9000000000000002E-2</v>
      </c>
      <c r="K8002">
        <v>4.9000000000000002E-2</v>
      </c>
      <c r="L8002">
        <v>2.9399999999999999E-2</v>
      </c>
    </row>
    <row r="8003" spans="1:12" x14ac:dyDescent="0.25">
      <c r="A8003" t="s">
        <v>726</v>
      </c>
      <c r="B8003">
        <v>2027</v>
      </c>
      <c r="C8003" t="s">
        <v>702</v>
      </c>
      <c r="D8003">
        <v>0.39760000000000001</v>
      </c>
      <c r="E8003">
        <v>0.39760000000000001</v>
      </c>
      <c r="F8003">
        <v>0.15010000000000001</v>
      </c>
      <c r="G8003">
        <v>0.23849999999999999</v>
      </c>
      <c r="H8003">
        <v>0.15010000000000001</v>
      </c>
      <c r="I8003">
        <v>0.1077</v>
      </c>
      <c r="J8003">
        <v>0.39760000000000001</v>
      </c>
      <c r="K8003">
        <v>0.15010000000000001</v>
      </c>
      <c r="L8003">
        <v>0.1077</v>
      </c>
    </row>
    <row r="8004" spans="1:12" x14ac:dyDescent="0.25">
      <c r="A8004" t="s">
        <v>726</v>
      </c>
      <c r="B8004">
        <v>2027</v>
      </c>
      <c r="C8004" t="s">
        <v>700</v>
      </c>
      <c r="D8004">
        <v>2.6623000000000001</v>
      </c>
      <c r="E8004">
        <v>2.1473</v>
      </c>
      <c r="F8004">
        <v>2.0497000000000001</v>
      </c>
      <c r="G8004">
        <v>2.0070999999999999</v>
      </c>
      <c r="H8004">
        <v>1.7504</v>
      </c>
      <c r="I8004">
        <v>1.6020000000000001</v>
      </c>
      <c r="J8004">
        <v>1.8845000000000001</v>
      </c>
      <c r="K8004">
        <v>1.3274999999999999</v>
      </c>
      <c r="L8004">
        <v>1.044</v>
      </c>
    </row>
    <row r="8005" spans="1:12" x14ac:dyDescent="0.25">
      <c r="A8005" t="s">
        <v>726</v>
      </c>
      <c r="B8005">
        <v>2027</v>
      </c>
      <c r="C8005" t="s">
        <v>703</v>
      </c>
      <c r="D8005">
        <v>7.5300000000000006E-2</v>
      </c>
      <c r="E8005">
        <v>7.5300000000000006E-2</v>
      </c>
      <c r="F8005">
        <v>7.5300000000000006E-2</v>
      </c>
      <c r="G8005">
        <v>4.5199999999999997E-2</v>
      </c>
      <c r="H8005">
        <v>7.5300000000000006E-2</v>
      </c>
      <c r="I8005">
        <v>4.5199999999999997E-2</v>
      </c>
      <c r="J8005">
        <v>7.5300000000000006E-2</v>
      </c>
      <c r="K8005">
        <v>7.5300000000000006E-2</v>
      </c>
      <c r="L8005">
        <v>4.5199999999999997E-2</v>
      </c>
    </row>
    <row r="8006" spans="1:12" x14ac:dyDescent="0.25">
      <c r="A8006" t="s">
        <v>726</v>
      </c>
      <c r="B8006">
        <v>2027</v>
      </c>
      <c r="C8006" t="s">
        <v>699</v>
      </c>
      <c r="D8006">
        <v>0.22600000000000001</v>
      </c>
      <c r="E8006">
        <v>0.22600000000000001</v>
      </c>
      <c r="F8006">
        <v>8.3400000000000002E-2</v>
      </c>
      <c r="G8006">
        <v>0.2016</v>
      </c>
      <c r="H8006">
        <v>8.3400000000000002E-2</v>
      </c>
      <c r="I8006">
        <v>8.3400000000000002E-2</v>
      </c>
      <c r="J8006">
        <v>0.22600000000000001</v>
      </c>
      <c r="K8006">
        <v>8.3400000000000002E-2</v>
      </c>
      <c r="L8006">
        <v>8.3400000000000002E-2</v>
      </c>
    </row>
    <row r="8007" spans="1:12" x14ac:dyDescent="0.25">
      <c r="A8007" t="s">
        <v>726</v>
      </c>
      <c r="B8007">
        <v>2027</v>
      </c>
      <c r="C8007" t="s">
        <v>697</v>
      </c>
      <c r="D8007">
        <v>8.1684000000000001</v>
      </c>
      <c r="E8007">
        <v>7.6535000000000002</v>
      </c>
      <c r="F8007">
        <v>6.8232999999999997</v>
      </c>
      <c r="G8007">
        <v>6.1803999999999997</v>
      </c>
      <c r="H8007">
        <v>6.524</v>
      </c>
      <c r="I8007">
        <v>5.2628000000000004</v>
      </c>
      <c r="J8007">
        <v>6.8518999999999997</v>
      </c>
      <c r="K8007">
        <v>5.5811000000000002</v>
      </c>
      <c r="L8007">
        <v>4.3057999999999996</v>
      </c>
    </row>
    <row r="8008" spans="1:12" x14ac:dyDescent="0.25">
      <c r="A8008" t="s">
        <v>726</v>
      </c>
      <c r="B8008">
        <v>2027</v>
      </c>
      <c r="C8008" t="s">
        <v>698</v>
      </c>
      <c r="D8008">
        <v>1.2152000000000001</v>
      </c>
      <c r="E8008">
        <v>1.2152000000000001</v>
      </c>
      <c r="F8008">
        <v>0.89139999999999997</v>
      </c>
      <c r="G8008">
        <v>0.92269999999999996</v>
      </c>
      <c r="H8008">
        <v>0.89139999999999997</v>
      </c>
      <c r="I8008">
        <v>0.67100000000000004</v>
      </c>
      <c r="J8008">
        <v>1.2152000000000001</v>
      </c>
      <c r="K8008">
        <v>0.89139999999999997</v>
      </c>
      <c r="L8008">
        <v>0.67100000000000004</v>
      </c>
    </row>
    <row r="8009" spans="1:12" x14ac:dyDescent="0.25">
      <c r="A8009" t="s">
        <v>726</v>
      </c>
      <c r="B8009">
        <v>2027</v>
      </c>
      <c r="C8009" t="s">
        <v>701</v>
      </c>
      <c r="D8009">
        <v>3.5920999999999998</v>
      </c>
      <c r="E8009">
        <v>3.5920999999999998</v>
      </c>
      <c r="F8009">
        <v>3.5733000000000001</v>
      </c>
      <c r="G8009">
        <v>2.7652999999999999</v>
      </c>
      <c r="H8009">
        <v>3.5733000000000001</v>
      </c>
      <c r="I8009">
        <v>2.7536</v>
      </c>
      <c r="J8009">
        <v>3.0533000000000001</v>
      </c>
      <c r="K8009">
        <v>3.0533000000000001</v>
      </c>
      <c r="L8009">
        <v>2.3544999999999998</v>
      </c>
    </row>
    <row r="8010" spans="1:12" x14ac:dyDescent="0.25">
      <c r="A8010" t="s">
        <v>727</v>
      </c>
      <c r="B8010">
        <v>2027</v>
      </c>
      <c r="C8010" t="s">
        <v>702</v>
      </c>
      <c r="D8010">
        <v>0.2298</v>
      </c>
      <c r="E8010">
        <v>0.2298</v>
      </c>
      <c r="F8010">
        <v>8.6800000000000002E-2</v>
      </c>
      <c r="G8010">
        <v>0.13789999999999999</v>
      </c>
      <c r="H8010">
        <v>8.6800000000000002E-2</v>
      </c>
      <c r="I8010">
        <v>6.2199999999999998E-2</v>
      </c>
      <c r="J8010">
        <v>0.2298</v>
      </c>
      <c r="K8010">
        <v>8.6800000000000002E-2</v>
      </c>
      <c r="L8010">
        <v>6.2199999999999998E-2</v>
      </c>
    </row>
    <row r="8011" spans="1:12" x14ac:dyDescent="0.25">
      <c r="A8011" t="s">
        <v>727</v>
      </c>
      <c r="B8011">
        <v>2027</v>
      </c>
      <c r="C8011" t="s">
        <v>700</v>
      </c>
      <c r="D8011">
        <v>1.5385</v>
      </c>
      <c r="E8011">
        <v>1.2408999999999999</v>
      </c>
      <c r="F8011">
        <v>1.1845000000000001</v>
      </c>
      <c r="G8011">
        <v>1.1598999999999999</v>
      </c>
      <c r="H8011">
        <v>1.0116000000000001</v>
      </c>
      <c r="I8011">
        <v>0.92579999999999996</v>
      </c>
      <c r="J8011">
        <v>1.089</v>
      </c>
      <c r="K8011">
        <v>0.76719999999999999</v>
      </c>
      <c r="L8011">
        <v>0.60329999999999995</v>
      </c>
    </row>
    <row r="8012" spans="1:12" x14ac:dyDescent="0.25">
      <c r="A8012" t="s">
        <v>727</v>
      </c>
      <c r="B8012">
        <v>2027</v>
      </c>
      <c r="C8012" t="s">
        <v>698</v>
      </c>
      <c r="D8012">
        <v>0.7026</v>
      </c>
      <c r="E8012">
        <v>0.7026</v>
      </c>
      <c r="F8012">
        <v>0.51539999999999997</v>
      </c>
      <c r="G8012">
        <v>0.53349999999999997</v>
      </c>
      <c r="H8012">
        <v>0.51539999999999997</v>
      </c>
      <c r="I8012">
        <v>0.38790000000000002</v>
      </c>
      <c r="J8012">
        <v>0.7026</v>
      </c>
      <c r="K8012">
        <v>0.51539999999999997</v>
      </c>
      <c r="L8012">
        <v>0.38790000000000002</v>
      </c>
    </row>
    <row r="8013" spans="1:12" x14ac:dyDescent="0.25">
      <c r="A8013" t="s">
        <v>727</v>
      </c>
      <c r="B8013">
        <v>2027</v>
      </c>
      <c r="C8013" t="s">
        <v>701</v>
      </c>
      <c r="D8013">
        <v>2.0495000000000001</v>
      </c>
      <c r="E8013">
        <v>2.0495000000000001</v>
      </c>
      <c r="F8013">
        <v>2.0386000000000002</v>
      </c>
      <c r="G8013">
        <v>1.5778000000000001</v>
      </c>
      <c r="H8013">
        <v>2.0386000000000002</v>
      </c>
      <c r="I8013">
        <v>1.571</v>
      </c>
      <c r="J8013">
        <v>1.7418</v>
      </c>
      <c r="K8013">
        <v>1.7418</v>
      </c>
      <c r="L8013">
        <v>1.3431999999999999</v>
      </c>
    </row>
    <row r="8014" spans="1:12" x14ac:dyDescent="0.25">
      <c r="A8014" t="s">
        <v>727</v>
      </c>
      <c r="B8014">
        <v>2027</v>
      </c>
      <c r="C8014" t="s">
        <v>703</v>
      </c>
      <c r="D8014">
        <v>4.3499999999999997E-2</v>
      </c>
      <c r="E8014">
        <v>4.3499999999999997E-2</v>
      </c>
      <c r="F8014">
        <v>4.3499999999999997E-2</v>
      </c>
      <c r="G8014">
        <v>2.6100000000000002E-2</v>
      </c>
      <c r="H8014">
        <v>4.3499999999999997E-2</v>
      </c>
      <c r="I8014">
        <v>2.6100000000000002E-2</v>
      </c>
      <c r="J8014">
        <v>4.3499999999999997E-2</v>
      </c>
      <c r="K8014">
        <v>4.3499999999999997E-2</v>
      </c>
      <c r="L8014">
        <v>2.6100000000000002E-2</v>
      </c>
    </row>
    <row r="8015" spans="1:12" x14ac:dyDescent="0.25">
      <c r="A8015" t="s">
        <v>727</v>
      </c>
      <c r="B8015">
        <v>2027</v>
      </c>
      <c r="C8015" t="s">
        <v>697</v>
      </c>
      <c r="D8015">
        <v>4.6944999999999997</v>
      </c>
      <c r="E8015">
        <v>4.3968999999999996</v>
      </c>
      <c r="F8015">
        <v>3.9169999999999998</v>
      </c>
      <c r="G8015">
        <v>3.5516999999999999</v>
      </c>
      <c r="H8015">
        <v>3.7441</v>
      </c>
      <c r="I8015">
        <v>3.0213000000000001</v>
      </c>
      <c r="J8015">
        <v>3.9373</v>
      </c>
      <c r="K8015">
        <v>3.2027999999999999</v>
      </c>
      <c r="L8015">
        <v>2.4710000000000001</v>
      </c>
    </row>
    <row r="8016" spans="1:12" x14ac:dyDescent="0.25">
      <c r="A8016" t="s">
        <v>727</v>
      </c>
      <c r="B8016">
        <v>2027</v>
      </c>
      <c r="C8016" t="s">
        <v>699</v>
      </c>
      <c r="D8016">
        <v>0.13059999999999999</v>
      </c>
      <c r="E8016">
        <v>0.13059999999999999</v>
      </c>
      <c r="F8016">
        <v>4.82E-2</v>
      </c>
      <c r="G8016">
        <v>0.11650000000000001</v>
      </c>
      <c r="H8016">
        <v>4.82E-2</v>
      </c>
      <c r="I8016">
        <v>4.82E-2</v>
      </c>
      <c r="J8016">
        <v>0.13059999999999999</v>
      </c>
      <c r="K8016">
        <v>4.82E-2</v>
      </c>
      <c r="L8016">
        <v>4.82E-2</v>
      </c>
    </row>
    <row r="8017" spans="1:12" x14ac:dyDescent="0.25">
      <c r="A8017" t="s">
        <v>728</v>
      </c>
      <c r="B8017">
        <v>2027</v>
      </c>
      <c r="C8017" t="s">
        <v>699</v>
      </c>
      <c r="D8017">
        <v>6.5000000000000002E-2</v>
      </c>
      <c r="E8017">
        <v>6.5000000000000002E-2</v>
      </c>
      <c r="F8017">
        <v>2.4E-2</v>
      </c>
      <c r="G8017">
        <v>5.8000000000000003E-2</v>
      </c>
      <c r="H8017">
        <v>2.4E-2</v>
      </c>
      <c r="I8017">
        <v>2.4E-2</v>
      </c>
      <c r="J8017">
        <v>6.5000000000000002E-2</v>
      </c>
      <c r="K8017">
        <v>2.4E-2</v>
      </c>
      <c r="L8017">
        <v>2.4E-2</v>
      </c>
    </row>
    <row r="8018" spans="1:12" x14ac:dyDescent="0.25">
      <c r="A8018" t="s">
        <v>728</v>
      </c>
      <c r="B8018">
        <v>2027</v>
      </c>
      <c r="C8018" t="s">
        <v>700</v>
      </c>
      <c r="D8018">
        <v>0.76549999999999996</v>
      </c>
      <c r="E8018">
        <v>0.61739999999999995</v>
      </c>
      <c r="F8018">
        <v>0.58940000000000003</v>
      </c>
      <c r="G8018">
        <v>0.57709999999999995</v>
      </c>
      <c r="H8018">
        <v>0.50329999999999997</v>
      </c>
      <c r="I8018">
        <v>0.46060000000000001</v>
      </c>
      <c r="J8018">
        <v>0.54179999999999995</v>
      </c>
      <c r="K8018">
        <v>0.38169999999999998</v>
      </c>
      <c r="L8018">
        <v>0.30020000000000002</v>
      </c>
    </row>
    <row r="8019" spans="1:12" x14ac:dyDescent="0.25">
      <c r="A8019" t="s">
        <v>728</v>
      </c>
      <c r="B8019">
        <v>2027</v>
      </c>
      <c r="C8019" t="s">
        <v>703</v>
      </c>
      <c r="D8019">
        <v>2.1700000000000001E-2</v>
      </c>
      <c r="E8019">
        <v>2.1700000000000001E-2</v>
      </c>
      <c r="F8019">
        <v>2.1700000000000001E-2</v>
      </c>
      <c r="G8019">
        <v>1.2999999999999999E-2</v>
      </c>
      <c r="H8019">
        <v>2.1700000000000001E-2</v>
      </c>
      <c r="I8019">
        <v>1.2999999999999999E-2</v>
      </c>
      <c r="J8019">
        <v>2.1700000000000001E-2</v>
      </c>
      <c r="K8019">
        <v>2.1700000000000001E-2</v>
      </c>
      <c r="L8019">
        <v>1.2999999999999999E-2</v>
      </c>
    </row>
    <row r="8020" spans="1:12" x14ac:dyDescent="0.25">
      <c r="A8020" t="s">
        <v>728</v>
      </c>
      <c r="B8020">
        <v>2027</v>
      </c>
      <c r="C8020" t="s">
        <v>697</v>
      </c>
      <c r="D8020">
        <v>2.4491999999999998</v>
      </c>
      <c r="E8020">
        <v>2.3012000000000001</v>
      </c>
      <c r="F8020">
        <v>2.0274999999999999</v>
      </c>
      <c r="G8020">
        <v>1.8575999999999999</v>
      </c>
      <c r="H8020">
        <v>1.9415</v>
      </c>
      <c r="I8020">
        <v>1.5666</v>
      </c>
      <c r="J8020">
        <v>2.0697000000000001</v>
      </c>
      <c r="K8020">
        <v>1.6694</v>
      </c>
      <c r="L8020">
        <v>1.2905</v>
      </c>
    </row>
    <row r="8021" spans="1:12" x14ac:dyDescent="0.25">
      <c r="A8021" t="s">
        <v>728</v>
      </c>
      <c r="B8021">
        <v>2027</v>
      </c>
      <c r="C8021" t="s">
        <v>701</v>
      </c>
      <c r="D8021">
        <v>1.052</v>
      </c>
      <c r="E8021">
        <v>1.052</v>
      </c>
      <c r="F8021">
        <v>1.0466</v>
      </c>
      <c r="G8021">
        <v>0.81240000000000001</v>
      </c>
      <c r="H8021">
        <v>1.0466</v>
      </c>
      <c r="I8021">
        <v>0.80900000000000005</v>
      </c>
      <c r="J8021">
        <v>0.89610000000000001</v>
      </c>
      <c r="K8021">
        <v>0.89610000000000001</v>
      </c>
      <c r="L8021">
        <v>0.69330000000000003</v>
      </c>
    </row>
    <row r="8022" spans="1:12" x14ac:dyDescent="0.25">
      <c r="A8022" t="s">
        <v>728</v>
      </c>
      <c r="B8022">
        <v>2027</v>
      </c>
      <c r="C8022" t="s">
        <v>698</v>
      </c>
      <c r="D8022">
        <v>0.43080000000000002</v>
      </c>
      <c r="E8022">
        <v>0.43080000000000002</v>
      </c>
      <c r="F8022">
        <v>0.30280000000000001</v>
      </c>
      <c r="G8022">
        <v>0.3286</v>
      </c>
      <c r="H8022">
        <v>0.30280000000000001</v>
      </c>
      <c r="I8022">
        <v>0.2291</v>
      </c>
      <c r="J8022">
        <v>0.43080000000000002</v>
      </c>
      <c r="K8022">
        <v>0.30280000000000001</v>
      </c>
      <c r="L8022">
        <v>0.2291</v>
      </c>
    </row>
    <row r="8023" spans="1:12" x14ac:dyDescent="0.25">
      <c r="A8023" t="s">
        <v>728</v>
      </c>
      <c r="B8023">
        <v>2027</v>
      </c>
      <c r="C8023" t="s">
        <v>702</v>
      </c>
      <c r="D8023">
        <v>0.1143</v>
      </c>
      <c r="E8023">
        <v>0.1143</v>
      </c>
      <c r="F8023">
        <v>4.3200000000000002E-2</v>
      </c>
      <c r="G8023">
        <v>6.8599999999999994E-2</v>
      </c>
      <c r="H8023">
        <v>4.3200000000000002E-2</v>
      </c>
      <c r="I8023">
        <v>3.1E-2</v>
      </c>
      <c r="J8023">
        <v>0.1143</v>
      </c>
      <c r="K8023">
        <v>4.3200000000000002E-2</v>
      </c>
      <c r="L8023">
        <v>3.1E-2</v>
      </c>
    </row>
    <row r="8024" spans="1:12" x14ac:dyDescent="0.25">
      <c r="A8024" t="s">
        <v>729</v>
      </c>
      <c r="B8024">
        <v>2027</v>
      </c>
      <c r="C8024" t="s">
        <v>701</v>
      </c>
      <c r="D8024">
        <v>2.2061000000000002</v>
      </c>
      <c r="E8024">
        <v>2.2061000000000002</v>
      </c>
      <c r="F8024">
        <v>2.1949000000000001</v>
      </c>
      <c r="G8024">
        <v>1.6980999999999999</v>
      </c>
      <c r="H8024">
        <v>2.1949000000000001</v>
      </c>
      <c r="I8024">
        <v>1.6912</v>
      </c>
      <c r="J8024">
        <v>1.8758999999999999</v>
      </c>
      <c r="K8024">
        <v>1.8758999999999999</v>
      </c>
      <c r="L8024">
        <v>1.4464999999999999</v>
      </c>
    </row>
    <row r="8025" spans="1:12" x14ac:dyDescent="0.25">
      <c r="A8025" t="s">
        <v>729</v>
      </c>
      <c r="B8025">
        <v>2027</v>
      </c>
      <c r="C8025" t="s">
        <v>702</v>
      </c>
      <c r="D8025">
        <v>0.23619999999999999</v>
      </c>
      <c r="E8025">
        <v>0.23619999999999999</v>
      </c>
      <c r="F8025">
        <v>8.9200000000000002E-2</v>
      </c>
      <c r="G8025">
        <v>0.14169999999999999</v>
      </c>
      <c r="H8025">
        <v>8.9200000000000002E-2</v>
      </c>
      <c r="I8025">
        <v>6.4000000000000001E-2</v>
      </c>
      <c r="J8025">
        <v>0.23619999999999999</v>
      </c>
      <c r="K8025">
        <v>8.9200000000000002E-2</v>
      </c>
      <c r="L8025">
        <v>6.4000000000000001E-2</v>
      </c>
    </row>
    <row r="8026" spans="1:12" x14ac:dyDescent="0.25">
      <c r="A8026" t="s">
        <v>729</v>
      </c>
      <c r="B8026">
        <v>2027</v>
      </c>
      <c r="C8026" t="s">
        <v>700</v>
      </c>
      <c r="D8026">
        <v>1.5814999999999999</v>
      </c>
      <c r="E8026">
        <v>1.2756000000000001</v>
      </c>
      <c r="F8026">
        <v>1.2176</v>
      </c>
      <c r="G8026">
        <v>1.1922999999999999</v>
      </c>
      <c r="H8026">
        <v>1.0398000000000001</v>
      </c>
      <c r="I8026">
        <v>0.95169999999999999</v>
      </c>
      <c r="J8026">
        <v>1.1194</v>
      </c>
      <c r="K8026">
        <v>0.78859999999999997</v>
      </c>
      <c r="L8026">
        <v>0.62019999999999997</v>
      </c>
    </row>
    <row r="8027" spans="1:12" x14ac:dyDescent="0.25">
      <c r="A8027" t="s">
        <v>729</v>
      </c>
      <c r="B8027">
        <v>2027</v>
      </c>
      <c r="C8027" t="s">
        <v>697</v>
      </c>
      <c r="D8027">
        <v>4.9493999999999998</v>
      </c>
      <c r="E8027">
        <v>4.6435000000000004</v>
      </c>
      <c r="F8027">
        <v>4.1397000000000004</v>
      </c>
      <c r="G8027">
        <v>3.7462</v>
      </c>
      <c r="H8027">
        <v>3.9619</v>
      </c>
      <c r="I8027">
        <v>3.1928000000000001</v>
      </c>
      <c r="J8027">
        <v>4.1571999999999996</v>
      </c>
      <c r="K8027">
        <v>3.3917000000000002</v>
      </c>
      <c r="L8027">
        <v>2.6166</v>
      </c>
    </row>
    <row r="8028" spans="1:12" x14ac:dyDescent="0.25">
      <c r="A8028" t="s">
        <v>729</v>
      </c>
      <c r="B8028">
        <v>2027</v>
      </c>
      <c r="C8028" t="s">
        <v>703</v>
      </c>
      <c r="D8028">
        <v>4.4699999999999997E-2</v>
      </c>
      <c r="E8028">
        <v>4.4699999999999997E-2</v>
      </c>
      <c r="F8028">
        <v>4.4699999999999997E-2</v>
      </c>
      <c r="G8028">
        <v>2.6800000000000001E-2</v>
      </c>
      <c r="H8028">
        <v>4.4699999999999997E-2</v>
      </c>
      <c r="I8028">
        <v>2.6800000000000001E-2</v>
      </c>
      <c r="J8028">
        <v>4.4699999999999997E-2</v>
      </c>
      <c r="K8028">
        <v>4.4699999999999997E-2</v>
      </c>
      <c r="L8028">
        <v>2.6800000000000001E-2</v>
      </c>
    </row>
    <row r="8029" spans="1:12" x14ac:dyDescent="0.25">
      <c r="A8029" t="s">
        <v>729</v>
      </c>
      <c r="B8029">
        <v>2027</v>
      </c>
      <c r="C8029" t="s">
        <v>699</v>
      </c>
      <c r="D8029">
        <v>0.1343</v>
      </c>
      <c r="E8029">
        <v>0.1343</v>
      </c>
      <c r="F8029">
        <v>4.9500000000000002E-2</v>
      </c>
      <c r="G8029">
        <v>0.1198</v>
      </c>
      <c r="H8029">
        <v>4.9500000000000002E-2</v>
      </c>
      <c r="I8029">
        <v>4.9500000000000002E-2</v>
      </c>
      <c r="J8029">
        <v>0.1343</v>
      </c>
      <c r="K8029">
        <v>4.9500000000000002E-2</v>
      </c>
      <c r="L8029">
        <v>4.9500000000000002E-2</v>
      </c>
    </row>
    <row r="8030" spans="1:12" x14ac:dyDescent="0.25">
      <c r="A8030" t="s">
        <v>729</v>
      </c>
      <c r="B8030">
        <v>2027</v>
      </c>
      <c r="C8030" t="s">
        <v>698</v>
      </c>
      <c r="D8030">
        <v>0.74670000000000003</v>
      </c>
      <c r="E8030">
        <v>0.74670000000000003</v>
      </c>
      <c r="F8030">
        <v>0.54369999999999996</v>
      </c>
      <c r="G8030">
        <v>0.56740000000000002</v>
      </c>
      <c r="H8030">
        <v>0.54369999999999996</v>
      </c>
      <c r="I8030">
        <v>0.40960000000000002</v>
      </c>
      <c r="J8030">
        <v>0.74670000000000003</v>
      </c>
      <c r="K8030">
        <v>0.54369999999999996</v>
      </c>
      <c r="L8030">
        <v>0.40960000000000002</v>
      </c>
    </row>
    <row r="8031" spans="1:12" x14ac:dyDescent="0.25">
      <c r="A8031" t="s">
        <v>730</v>
      </c>
      <c r="B8031">
        <v>2027</v>
      </c>
      <c r="C8031" t="s">
        <v>702</v>
      </c>
      <c r="D8031">
        <v>3.8699999999999998E-2</v>
      </c>
      <c r="E8031">
        <v>3.8699999999999998E-2</v>
      </c>
      <c r="F8031">
        <v>1.46E-2</v>
      </c>
      <c r="G8031">
        <v>2.3199999999999998E-2</v>
      </c>
      <c r="H8031">
        <v>1.46E-2</v>
      </c>
      <c r="I8031">
        <v>1.0500000000000001E-2</v>
      </c>
      <c r="J8031">
        <v>3.8699999999999998E-2</v>
      </c>
      <c r="K8031">
        <v>1.46E-2</v>
      </c>
      <c r="L8031">
        <v>1.0500000000000001E-2</v>
      </c>
    </row>
    <row r="8032" spans="1:12" x14ac:dyDescent="0.25">
      <c r="A8032" t="s">
        <v>730</v>
      </c>
      <c r="B8032">
        <v>2027</v>
      </c>
      <c r="C8032" t="s">
        <v>703</v>
      </c>
      <c r="D8032">
        <v>7.3000000000000001E-3</v>
      </c>
      <c r="E8032">
        <v>7.3000000000000001E-3</v>
      </c>
      <c r="F8032">
        <v>7.3000000000000001E-3</v>
      </c>
      <c r="G8032">
        <v>4.4000000000000003E-3</v>
      </c>
      <c r="H8032">
        <v>7.3000000000000001E-3</v>
      </c>
      <c r="I8032">
        <v>4.4000000000000003E-3</v>
      </c>
      <c r="J8032">
        <v>7.3000000000000001E-3</v>
      </c>
      <c r="K8032">
        <v>7.3000000000000001E-3</v>
      </c>
      <c r="L8032">
        <v>4.4000000000000003E-3</v>
      </c>
    </row>
    <row r="8033" spans="1:12" x14ac:dyDescent="0.25">
      <c r="A8033" t="s">
        <v>730</v>
      </c>
      <c r="B8033">
        <v>2027</v>
      </c>
      <c r="C8033" t="s">
        <v>699</v>
      </c>
      <c r="D8033">
        <v>2.1999999999999999E-2</v>
      </c>
      <c r="E8033">
        <v>2.1999999999999999E-2</v>
      </c>
      <c r="F8033">
        <v>8.0999999999999996E-3</v>
      </c>
      <c r="G8033">
        <v>1.9599999999999999E-2</v>
      </c>
      <c r="H8033">
        <v>8.0999999999999996E-3</v>
      </c>
      <c r="I8033">
        <v>8.0999999999999996E-3</v>
      </c>
      <c r="J8033">
        <v>2.1999999999999999E-2</v>
      </c>
      <c r="K8033">
        <v>8.0999999999999996E-3</v>
      </c>
      <c r="L8033">
        <v>8.0999999999999996E-3</v>
      </c>
    </row>
    <row r="8034" spans="1:12" x14ac:dyDescent="0.25">
      <c r="A8034" t="s">
        <v>730</v>
      </c>
      <c r="B8034">
        <v>2027</v>
      </c>
      <c r="C8034" t="s">
        <v>701</v>
      </c>
      <c r="D8034">
        <v>0.36220000000000002</v>
      </c>
      <c r="E8034">
        <v>0.36220000000000002</v>
      </c>
      <c r="F8034">
        <v>0.3604</v>
      </c>
      <c r="G8034">
        <v>0.2802</v>
      </c>
      <c r="H8034">
        <v>0.3604</v>
      </c>
      <c r="I8034">
        <v>0.27910000000000001</v>
      </c>
      <c r="J8034">
        <v>0.30880000000000002</v>
      </c>
      <c r="K8034">
        <v>0.30880000000000002</v>
      </c>
      <c r="L8034">
        <v>0.2394</v>
      </c>
    </row>
    <row r="8035" spans="1:12" x14ac:dyDescent="0.25">
      <c r="A8035" t="s">
        <v>730</v>
      </c>
      <c r="B8035">
        <v>2027</v>
      </c>
      <c r="C8035" t="s">
        <v>700</v>
      </c>
      <c r="D8035">
        <v>0.25890000000000002</v>
      </c>
      <c r="E8035">
        <v>0.20880000000000001</v>
      </c>
      <c r="F8035">
        <v>0.1993</v>
      </c>
      <c r="G8035">
        <v>0.19520000000000001</v>
      </c>
      <c r="H8035">
        <v>0.17019999999999999</v>
      </c>
      <c r="I8035">
        <v>0.15579999999999999</v>
      </c>
      <c r="J8035">
        <v>0.1832</v>
      </c>
      <c r="K8035">
        <v>0.12909999999999999</v>
      </c>
      <c r="L8035">
        <v>0.10150000000000001</v>
      </c>
    </row>
    <row r="8036" spans="1:12" x14ac:dyDescent="0.25">
      <c r="A8036" t="s">
        <v>730</v>
      </c>
      <c r="B8036">
        <v>2027</v>
      </c>
      <c r="C8036" t="s">
        <v>697</v>
      </c>
      <c r="D8036">
        <v>0.82220000000000004</v>
      </c>
      <c r="E8036">
        <v>0.77210000000000001</v>
      </c>
      <c r="F8036">
        <v>0.68500000000000005</v>
      </c>
      <c r="G8036">
        <v>0.624</v>
      </c>
      <c r="H8036">
        <v>0.65580000000000005</v>
      </c>
      <c r="I8036">
        <v>0.52980000000000005</v>
      </c>
      <c r="J8036">
        <v>0.69320000000000004</v>
      </c>
      <c r="K8036">
        <v>0.56310000000000004</v>
      </c>
      <c r="L8036">
        <v>0.43580000000000002</v>
      </c>
    </row>
    <row r="8037" spans="1:12" x14ac:dyDescent="0.25">
      <c r="A8037" t="s">
        <v>730</v>
      </c>
      <c r="B8037">
        <v>2027</v>
      </c>
      <c r="C8037" t="s">
        <v>698</v>
      </c>
      <c r="D8037">
        <v>0.13320000000000001</v>
      </c>
      <c r="E8037">
        <v>0.13320000000000001</v>
      </c>
      <c r="F8037">
        <v>9.5299999999999996E-2</v>
      </c>
      <c r="G8037">
        <v>0.1014</v>
      </c>
      <c r="H8037">
        <v>9.5299999999999996E-2</v>
      </c>
      <c r="I8037">
        <v>7.1900000000000006E-2</v>
      </c>
      <c r="J8037">
        <v>0.13320000000000001</v>
      </c>
      <c r="K8037">
        <v>9.5299999999999996E-2</v>
      </c>
      <c r="L8037">
        <v>7.1900000000000006E-2</v>
      </c>
    </row>
    <row r="8038" spans="1:12" x14ac:dyDescent="0.25">
      <c r="A8038" t="s">
        <v>731</v>
      </c>
      <c r="B8038">
        <v>2027</v>
      </c>
      <c r="C8038" t="s">
        <v>698</v>
      </c>
      <c r="D8038">
        <v>0.2235</v>
      </c>
      <c r="E8038">
        <v>0.2235</v>
      </c>
      <c r="F8038">
        <v>0.16109999999999999</v>
      </c>
      <c r="G8038">
        <v>0.17</v>
      </c>
      <c r="H8038">
        <v>0.16109999999999999</v>
      </c>
      <c r="I8038">
        <v>0.1215</v>
      </c>
      <c r="J8038">
        <v>0.2235</v>
      </c>
      <c r="K8038">
        <v>0.16109999999999999</v>
      </c>
      <c r="L8038">
        <v>0.1215</v>
      </c>
    </row>
    <row r="8039" spans="1:12" x14ac:dyDescent="0.25">
      <c r="A8039" t="s">
        <v>731</v>
      </c>
      <c r="B8039">
        <v>2027</v>
      </c>
      <c r="C8039" t="s">
        <v>697</v>
      </c>
      <c r="D8039">
        <v>1.4328000000000001</v>
      </c>
      <c r="E8039">
        <v>1.3453999999999999</v>
      </c>
      <c r="F8039">
        <v>1.1972</v>
      </c>
      <c r="G8039">
        <v>1.0848</v>
      </c>
      <c r="H8039">
        <v>1.1464000000000001</v>
      </c>
      <c r="I8039">
        <v>0.92330000000000001</v>
      </c>
      <c r="J8039">
        <v>1.2053</v>
      </c>
      <c r="K8039">
        <v>0.98229999999999995</v>
      </c>
      <c r="L8039">
        <v>0.75780000000000003</v>
      </c>
    </row>
    <row r="8040" spans="1:12" x14ac:dyDescent="0.25">
      <c r="A8040" t="s">
        <v>731</v>
      </c>
      <c r="B8040">
        <v>2027</v>
      </c>
      <c r="C8040" t="s">
        <v>699</v>
      </c>
      <c r="D8040">
        <v>3.8300000000000001E-2</v>
      </c>
      <c r="E8040">
        <v>3.8300000000000001E-2</v>
      </c>
      <c r="F8040">
        <v>1.41E-2</v>
      </c>
      <c r="G8040">
        <v>3.4200000000000001E-2</v>
      </c>
      <c r="H8040">
        <v>1.41E-2</v>
      </c>
      <c r="I8040">
        <v>1.41E-2</v>
      </c>
      <c r="J8040">
        <v>3.8300000000000001E-2</v>
      </c>
      <c r="K8040">
        <v>1.41E-2</v>
      </c>
      <c r="L8040">
        <v>1.41E-2</v>
      </c>
    </row>
    <row r="8041" spans="1:12" x14ac:dyDescent="0.25">
      <c r="A8041" t="s">
        <v>731</v>
      </c>
      <c r="B8041">
        <v>2027</v>
      </c>
      <c r="C8041" t="s">
        <v>703</v>
      </c>
      <c r="D8041">
        <v>1.2800000000000001E-2</v>
      </c>
      <c r="E8041">
        <v>1.2800000000000001E-2</v>
      </c>
      <c r="F8041">
        <v>1.2800000000000001E-2</v>
      </c>
      <c r="G8041">
        <v>7.7000000000000002E-3</v>
      </c>
      <c r="H8041">
        <v>1.2800000000000001E-2</v>
      </c>
      <c r="I8041">
        <v>7.7000000000000002E-3</v>
      </c>
      <c r="J8041">
        <v>1.2800000000000001E-2</v>
      </c>
      <c r="K8041">
        <v>1.2800000000000001E-2</v>
      </c>
      <c r="L8041">
        <v>7.7000000000000002E-3</v>
      </c>
    </row>
    <row r="8042" spans="1:12" x14ac:dyDescent="0.25">
      <c r="A8042" t="s">
        <v>731</v>
      </c>
      <c r="B8042">
        <v>2027</v>
      </c>
      <c r="C8042" t="s">
        <v>702</v>
      </c>
      <c r="D8042">
        <v>6.7400000000000002E-2</v>
      </c>
      <c r="E8042">
        <v>6.7400000000000002E-2</v>
      </c>
      <c r="F8042">
        <v>2.5499999999999998E-2</v>
      </c>
      <c r="G8042">
        <v>4.0500000000000001E-2</v>
      </c>
      <c r="H8042">
        <v>2.5499999999999998E-2</v>
      </c>
      <c r="I8042">
        <v>1.83E-2</v>
      </c>
      <c r="J8042">
        <v>6.7400000000000002E-2</v>
      </c>
      <c r="K8042">
        <v>2.5499999999999998E-2</v>
      </c>
      <c r="L8042">
        <v>1.83E-2</v>
      </c>
    </row>
    <row r="8043" spans="1:12" x14ac:dyDescent="0.25">
      <c r="A8043" t="s">
        <v>731</v>
      </c>
      <c r="B8043">
        <v>2027</v>
      </c>
      <c r="C8043" t="s">
        <v>701</v>
      </c>
      <c r="D8043">
        <v>0.63919999999999999</v>
      </c>
      <c r="E8043">
        <v>0.63919999999999999</v>
      </c>
      <c r="F8043">
        <v>0.63600000000000001</v>
      </c>
      <c r="G8043">
        <v>0.49199999999999999</v>
      </c>
      <c r="H8043">
        <v>0.63600000000000001</v>
      </c>
      <c r="I8043">
        <v>0.49</v>
      </c>
      <c r="J8043">
        <v>0.54359999999999997</v>
      </c>
      <c r="K8043">
        <v>0.54359999999999997</v>
      </c>
      <c r="L8043">
        <v>0.41909999999999997</v>
      </c>
    </row>
    <row r="8044" spans="1:12" x14ac:dyDescent="0.25">
      <c r="A8044" t="s">
        <v>731</v>
      </c>
      <c r="B8044">
        <v>2027</v>
      </c>
      <c r="C8044" t="s">
        <v>700</v>
      </c>
      <c r="D8044">
        <v>0.4516</v>
      </c>
      <c r="E8044">
        <v>0.36420000000000002</v>
      </c>
      <c r="F8044">
        <v>0.34770000000000001</v>
      </c>
      <c r="G8044">
        <v>0.34039999999999998</v>
      </c>
      <c r="H8044">
        <v>0.2969</v>
      </c>
      <c r="I8044">
        <v>0.2717</v>
      </c>
      <c r="J8044">
        <v>0.3196</v>
      </c>
      <c r="K8044">
        <v>0.22520000000000001</v>
      </c>
      <c r="L8044">
        <v>0.17710000000000001</v>
      </c>
    </row>
    <row r="8045" spans="1:12" x14ac:dyDescent="0.25">
      <c r="A8045" t="s">
        <v>732</v>
      </c>
      <c r="B8045">
        <v>2027</v>
      </c>
      <c r="C8045" t="s">
        <v>699</v>
      </c>
      <c r="D8045">
        <v>8.5099999999999995E-2</v>
      </c>
      <c r="E8045">
        <v>8.5099999999999995E-2</v>
      </c>
      <c r="F8045">
        <v>3.1399999999999997E-2</v>
      </c>
      <c r="G8045">
        <v>7.5899999999999995E-2</v>
      </c>
      <c r="H8045">
        <v>3.1399999999999997E-2</v>
      </c>
      <c r="I8045">
        <v>3.1399999999999997E-2</v>
      </c>
      <c r="J8045">
        <v>8.5099999999999995E-2</v>
      </c>
      <c r="K8045">
        <v>3.1399999999999997E-2</v>
      </c>
      <c r="L8045">
        <v>3.1399999999999997E-2</v>
      </c>
    </row>
    <row r="8046" spans="1:12" x14ac:dyDescent="0.25">
      <c r="A8046" t="s">
        <v>732</v>
      </c>
      <c r="B8046">
        <v>2027</v>
      </c>
      <c r="C8046" t="s">
        <v>700</v>
      </c>
      <c r="D8046">
        <v>1.0021</v>
      </c>
      <c r="E8046">
        <v>0.80830000000000002</v>
      </c>
      <c r="F8046">
        <v>0.77149999999999996</v>
      </c>
      <c r="G8046">
        <v>0.75549999999999995</v>
      </c>
      <c r="H8046">
        <v>0.65890000000000004</v>
      </c>
      <c r="I8046">
        <v>0.60299999999999998</v>
      </c>
      <c r="J8046">
        <v>0.70930000000000004</v>
      </c>
      <c r="K8046">
        <v>0.49969999999999998</v>
      </c>
      <c r="L8046">
        <v>0.39300000000000002</v>
      </c>
    </row>
    <row r="8047" spans="1:12" x14ac:dyDescent="0.25">
      <c r="A8047" t="s">
        <v>732</v>
      </c>
      <c r="B8047">
        <v>2027</v>
      </c>
      <c r="C8047" t="s">
        <v>697</v>
      </c>
      <c r="D8047">
        <v>2.8290000000000002</v>
      </c>
      <c r="E8047">
        <v>2.6352000000000002</v>
      </c>
      <c r="F8047">
        <v>2.3622000000000001</v>
      </c>
      <c r="G8047">
        <v>2.1410999999999998</v>
      </c>
      <c r="H8047">
        <v>2.2494999999999998</v>
      </c>
      <c r="I8047">
        <v>1.8264</v>
      </c>
      <c r="J8047">
        <v>2.3571</v>
      </c>
      <c r="K8047">
        <v>1.9182999999999999</v>
      </c>
      <c r="L8047">
        <v>1.484</v>
      </c>
    </row>
    <row r="8048" spans="1:12" x14ac:dyDescent="0.25">
      <c r="A8048" t="s">
        <v>732</v>
      </c>
      <c r="B8048">
        <v>2027</v>
      </c>
      <c r="C8048" t="s">
        <v>698</v>
      </c>
      <c r="D8048">
        <v>0.3654</v>
      </c>
      <c r="E8048">
        <v>0.3654</v>
      </c>
      <c r="F8048">
        <v>0.28299999999999997</v>
      </c>
      <c r="G8048">
        <v>0.27579999999999999</v>
      </c>
      <c r="H8048">
        <v>0.28299999999999997</v>
      </c>
      <c r="I8048">
        <v>0.2117</v>
      </c>
      <c r="J8048">
        <v>0.3654</v>
      </c>
      <c r="K8048">
        <v>0.28299999999999997</v>
      </c>
      <c r="L8048">
        <v>0.2117</v>
      </c>
    </row>
    <row r="8049" spans="1:12" x14ac:dyDescent="0.25">
      <c r="A8049" t="s">
        <v>732</v>
      </c>
      <c r="B8049">
        <v>2027</v>
      </c>
      <c r="C8049" t="s">
        <v>701</v>
      </c>
      <c r="D8049">
        <v>1.1984999999999999</v>
      </c>
      <c r="E8049">
        <v>1.1984999999999999</v>
      </c>
      <c r="F8049">
        <v>1.1914</v>
      </c>
      <c r="G8049">
        <v>0.92720000000000002</v>
      </c>
      <c r="H8049">
        <v>1.1914</v>
      </c>
      <c r="I8049">
        <v>0.92279999999999995</v>
      </c>
      <c r="J8049">
        <v>1.0193000000000001</v>
      </c>
      <c r="K8049">
        <v>1.0193000000000001</v>
      </c>
      <c r="L8049">
        <v>0.79039999999999999</v>
      </c>
    </row>
    <row r="8050" spans="1:12" x14ac:dyDescent="0.25">
      <c r="A8050" t="s">
        <v>732</v>
      </c>
      <c r="B8050">
        <v>2027</v>
      </c>
      <c r="C8050" t="s">
        <v>702</v>
      </c>
      <c r="D8050">
        <v>0.14960000000000001</v>
      </c>
      <c r="E8050">
        <v>0.14960000000000001</v>
      </c>
      <c r="F8050">
        <v>5.6500000000000002E-2</v>
      </c>
      <c r="G8050">
        <v>8.9800000000000005E-2</v>
      </c>
      <c r="H8050">
        <v>5.6500000000000002E-2</v>
      </c>
      <c r="I8050">
        <v>4.0500000000000001E-2</v>
      </c>
      <c r="J8050">
        <v>0.14960000000000001</v>
      </c>
      <c r="K8050">
        <v>5.6500000000000002E-2</v>
      </c>
      <c r="L8050">
        <v>4.0500000000000001E-2</v>
      </c>
    </row>
    <row r="8051" spans="1:12" x14ac:dyDescent="0.25">
      <c r="A8051" t="s">
        <v>732</v>
      </c>
      <c r="B8051">
        <v>2027</v>
      </c>
      <c r="C8051" t="s">
        <v>703</v>
      </c>
      <c r="D8051">
        <v>2.8400000000000002E-2</v>
      </c>
      <c r="E8051">
        <v>2.8400000000000002E-2</v>
      </c>
      <c r="F8051">
        <v>2.8400000000000002E-2</v>
      </c>
      <c r="G8051">
        <v>1.7000000000000001E-2</v>
      </c>
      <c r="H8051">
        <v>2.8400000000000002E-2</v>
      </c>
      <c r="I8051">
        <v>1.7000000000000001E-2</v>
      </c>
      <c r="J8051">
        <v>2.8400000000000002E-2</v>
      </c>
      <c r="K8051">
        <v>2.8400000000000002E-2</v>
      </c>
      <c r="L8051">
        <v>1.7000000000000001E-2</v>
      </c>
    </row>
    <row r="8052" spans="1:12" x14ac:dyDescent="0.25">
      <c r="A8052" t="s">
        <v>733</v>
      </c>
      <c r="B8052">
        <v>2027</v>
      </c>
      <c r="C8052" t="s">
        <v>701</v>
      </c>
      <c r="D8052">
        <v>0.44019999999999998</v>
      </c>
      <c r="E8052">
        <v>0.44019999999999998</v>
      </c>
      <c r="F8052">
        <v>0.43730000000000002</v>
      </c>
      <c r="G8052">
        <v>0.34620000000000001</v>
      </c>
      <c r="H8052">
        <v>0.43730000000000002</v>
      </c>
      <c r="I8052">
        <v>0.34449999999999997</v>
      </c>
      <c r="J8052">
        <v>0.37659999999999999</v>
      </c>
      <c r="K8052">
        <v>0.37659999999999999</v>
      </c>
      <c r="L8052">
        <v>0.29730000000000001</v>
      </c>
    </row>
    <row r="8053" spans="1:12" x14ac:dyDescent="0.25">
      <c r="A8053" t="s">
        <v>733</v>
      </c>
      <c r="B8053">
        <v>2027</v>
      </c>
      <c r="C8053" t="s">
        <v>697</v>
      </c>
      <c r="D8053">
        <v>1.1147</v>
      </c>
      <c r="E8053">
        <v>1.0373000000000001</v>
      </c>
      <c r="F8053">
        <v>0.91830000000000001</v>
      </c>
      <c r="G8053">
        <v>0.84919999999999995</v>
      </c>
      <c r="H8053">
        <v>0.87329999999999997</v>
      </c>
      <c r="I8053">
        <v>0.7157</v>
      </c>
      <c r="J8053">
        <v>0.93430000000000002</v>
      </c>
      <c r="K8053">
        <v>0.749</v>
      </c>
      <c r="L8053">
        <v>0.5847</v>
      </c>
    </row>
    <row r="8054" spans="1:12" x14ac:dyDescent="0.25">
      <c r="A8054" t="s">
        <v>733</v>
      </c>
      <c r="B8054">
        <v>2027</v>
      </c>
      <c r="C8054" t="s">
        <v>702</v>
      </c>
      <c r="D8054">
        <v>5.9799999999999999E-2</v>
      </c>
      <c r="E8054">
        <v>5.9799999999999999E-2</v>
      </c>
      <c r="F8054">
        <v>2.2599999999999999E-2</v>
      </c>
      <c r="G8054">
        <v>3.5900000000000001E-2</v>
      </c>
      <c r="H8054">
        <v>2.2599999999999999E-2</v>
      </c>
      <c r="I8054">
        <v>1.6199999999999999E-2</v>
      </c>
      <c r="J8054">
        <v>5.9799999999999999E-2</v>
      </c>
      <c r="K8054">
        <v>2.2599999999999999E-2</v>
      </c>
      <c r="L8054">
        <v>1.6199999999999999E-2</v>
      </c>
    </row>
    <row r="8055" spans="1:12" x14ac:dyDescent="0.25">
      <c r="A8055" t="s">
        <v>733</v>
      </c>
      <c r="B8055">
        <v>2027</v>
      </c>
      <c r="C8055" t="s">
        <v>699</v>
      </c>
      <c r="D8055">
        <v>3.4000000000000002E-2</v>
      </c>
      <c r="E8055">
        <v>3.4000000000000002E-2</v>
      </c>
      <c r="F8055">
        <v>1.2500000000000001E-2</v>
      </c>
      <c r="G8055">
        <v>3.0300000000000001E-2</v>
      </c>
      <c r="H8055">
        <v>1.2500000000000001E-2</v>
      </c>
      <c r="I8055">
        <v>1.2500000000000001E-2</v>
      </c>
      <c r="J8055">
        <v>3.4000000000000002E-2</v>
      </c>
      <c r="K8055">
        <v>1.2500000000000001E-2</v>
      </c>
      <c r="L8055">
        <v>1.2500000000000001E-2</v>
      </c>
    </row>
    <row r="8056" spans="1:12" x14ac:dyDescent="0.25">
      <c r="A8056" t="s">
        <v>733</v>
      </c>
      <c r="B8056">
        <v>2027</v>
      </c>
      <c r="C8056" t="s">
        <v>700</v>
      </c>
      <c r="D8056">
        <v>0.40029999999999999</v>
      </c>
      <c r="E8056">
        <v>0.32290000000000002</v>
      </c>
      <c r="F8056">
        <v>0.30819999999999997</v>
      </c>
      <c r="G8056">
        <v>0.30180000000000001</v>
      </c>
      <c r="H8056">
        <v>0.26319999999999999</v>
      </c>
      <c r="I8056">
        <v>0.2409</v>
      </c>
      <c r="J8056">
        <v>0.28339999999999999</v>
      </c>
      <c r="K8056">
        <v>0.1996</v>
      </c>
      <c r="L8056">
        <v>0.157</v>
      </c>
    </row>
    <row r="8057" spans="1:12" x14ac:dyDescent="0.25">
      <c r="A8057" t="s">
        <v>733</v>
      </c>
      <c r="B8057">
        <v>2027</v>
      </c>
      <c r="C8057" t="s">
        <v>703</v>
      </c>
      <c r="D8057">
        <v>1.1299999999999999E-2</v>
      </c>
      <c r="E8057">
        <v>1.1299999999999999E-2</v>
      </c>
      <c r="F8057">
        <v>1.1299999999999999E-2</v>
      </c>
      <c r="G8057">
        <v>6.7999999999999996E-3</v>
      </c>
      <c r="H8057">
        <v>1.1299999999999999E-2</v>
      </c>
      <c r="I8057">
        <v>6.7999999999999996E-3</v>
      </c>
      <c r="J8057">
        <v>1.1299999999999999E-2</v>
      </c>
      <c r="K8057">
        <v>1.1299999999999999E-2</v>
      </c>
      <c r="L8057">
        <v>6.7999999999999996E-3</v>
      </c>
    </row>
    <row r="8058" spans="1:12" x14ac:dyDescent="0.25">
      <c r="A8058" t="s">
        <v>733</v>
      </c>
      <c r="B8058">
        <v>2027</v>
      </c>
      <c r="C8058" t="s">
        <v>698</v>
      </c>
      <c r="D8058">
        <v>0.16919999999999999</v>
      </c>
      <c r="E8058">
        <v>0.16919999999999999</v>
      </c>
      <c r="F8058">
        <v>0.1263</v>
      </c>
      <c r="G8058">
        <v>0.12820000000000001</v>
      </c>
      <c r="H8058">
        <v>0.1263</v>
      </c>
      <c r="I8058">
        <v>9.4899999999999998E-2</v>
      </c>
      <c r="J8058">
        <v>0.16919999999999999</v>
      </c>
      <c r="K8058">
        <v>0.1263</v>
      </c>
      <c r="L8058">
        <v>9.4899999999999998E-2</v>
      </c>
    </row>
    <row r="8059" spans="1:12" x14ac:dyDescent="0.25">
      <c r="A8059" t="s">
        <v>734</v>
      </c>
      <c r="B8059">
        <v>2027</v>
      </c>
      <c r="C8059" t="s">
        <v>703</v>
      </c>
      <c r="D8059">
        <v>6.83E-2</v>
      </c>
      <c r="E8059">
        <v>6.83E-2</v>
      </c>
      <c r="F8059">
        <v>6.83E-2</v>
      </c>
      <c r="G8059">
        <v>4.1000000000000002E-2</v>
      </c>
      <c r="H8059">
        <v>6.83E-2</v>
      </c>
      <c r="I8059">
        <v>4.1000000000000002E-2</v>
      </c>
      <c r="J8059">
        <v>6.83E-2</v>
      </c>
      <c r="K8059">
        <v>6.83E-2</v>
      </c>
      <c r="L8059">
        <v>4.1000000000000002E-2</v>
      </c>
    </row>
    <row r="8060" spans="1:12" x14ac:dyDescent="0.25">
      <c r="A8060" t="s">
        <v>734</v>
      </c>
      <c r="B8060">
        <v>2027</v>
      </c>
      <c r="C8060" t="s">
        <v>701</v>
      </c>
      <c r="D8060">
        <v>2.5184000000000002</v>
      </c>
      <c r="E8060">
        <v>2.5184000000000002</v>
      </c>
      <c r="F8060">
        <v>2.5013999999999998</v>
      </c>
      <c r="G8060">
        <v>1.9793000000000001</v>
      </c>
      <c r="H8060">
        <v>2.5013999999999998</v>
      </c>
      <c r="I8060">
        <v>1.9686999999999999</v>
      </c>
      <c r="J8060">
        <v>2.1522999999999999</v>
      </c>
      <c r="K8060">
        <v>2.1522999999999999</v>
      </c>
      <c r="L8060">
        <v>1.6976</v>
      </c>
    </row>
    <row r="8061" spans="1:12" x14ac:dyDescent="0.25">
      <c r="A8061" t="s">
        <v>734</v>
      </c>
      <c r="B8061">
        <v>2027</v>
      </c>
      <c r="C8061" t="s">
        <v>700</v>
      </c>
      <c r="D8061">
        <v>2.4125000000000001</v>
      </c>
      <c r="E8061">
        <v>1.9459</v>
      </c>
      <c r="F8061">
        <v>1.8573999999999999</v>
      </c>
      <c r="G8061">
        <v>1.8188</v>
      </c>
      <c r="H8061">
        <v>1.5862000000000001</v>
      </c>
      <c r="I8061">
        <v>1.4517</v>
      </c>
      <c r="J8061">
        <v>1.7077</v>
      </c>
      <c r="K8061">
        <v>1.2030000000000001</v>
      </c>
      <c r="L8061">
        <v>0.94610000000000005</v>
      </c>
    </row>
    <row r="8062" spans="1:12" x14ac:dyDescent="0.25">
      <c r="A8062" t="s">
        <v>734</v>
      </c>
      <c r="B8062">
        <v>2027</v>
      </c>
      <c r="C8062" t="s">
        <v>698</v>
      </c>
      <c r="D8062">
        <v>0.96950000000000003</v>
      </c>
      <c r="E8062">
        <v>0.96950000000000003</v>
      </c>
      <c r="F8062">
        <v>0.73270000000000002</v>
      </c>
      <c r="G8062">
        <v>0.73380000000000001</v>
      </c>
      <c r="H8062">
        <v>0.73270000000000002</v>
      </c>
      <c r="I8062">
        <v>0.54959999999999998</v>
      </c>
      <c r="J8062">
        <v>0.96950000000000003</v>
      </c>
      <c r="K8062">
        <v>0.73270000000000002</v>
      </c>
      <c r="L8062">
        <v>0.54959999999999998</v>
      </c>
    </row>
    <row r="8063" spans="1:12" x14ac:dyDescent="0.25">
      <c r="A8063" t="s">
        <v>734</v>
      </c>
      <c r="B8063">
        <v>2027</v>
      </c>
      <c r="C8063" t="s">
        <v>697</v>
      </c>
      <c r="D8063">
        <v>6.5338000000000003</v>
      </c>
      <c r="E8063">
        <v>6.0671999999999997</v>
      </c>
      <c r="F8063">
        <v>5.3714000000000004</v>
      </c>
      <c r="G8063">
        <v>4.9717000000000002</v>
      </c>
      <c r="H8063">
        <v>5.1002000000000001</v>
      </c>
      <c r="I8063">
        <v>4.1840999999999999</v>
      </c>
      <c r="J8063">
        <v>5.4629000000000003</v>
      </c>
      <c r="K8063">
        <v>4.3677999999999999</v>
      </c>
      <c r="L8063">
        <v>3.4074</v>
      </c>
    </row>
    <row r="8064" spans="1:12" x14ac:dyDescent="0.25">
      <c r="A8064" t="s">
        <v>734</v>
      </c>
      <c r="B8064">
        <v>2027</v>
      </c>
      <c r="C8064" t="s">
        <v>702</v>
      </c>
      <c r="D8064">
        <v>0.36030000000000001</v>
      </c>
      <c r="E8064">
        <v>0.36030000000000001</v>
      </c>
      <c r="F8064">
        <v>0.13600000000000001</v>
      </c>
      <c r="G8064">
        <v>0.2162</v>
      </c>
      <c r="H8064">
        <v>0.13600000000000001</v>
      </c>
      <c r="I8064">
        <v>9.7600000000000006E-2</v>
      </c>
      <c r="J8064">
        <v>0.36030000000000001</v>
      </c>
      <c r="K8064">
        <v>0.13600000000000001</v>
      </c>
      <c r="L8064">
        <v>9.7600000000000006E-2</v>
      </c>
    </row>
    <row r="8065" spans="1:12" x14ac:dyDescent="0.25">
      <c r="A8065" t="s">
        <v>734</v>
      </c>
      <c r="B8065">
        <v>2027</v>
      </c>
      <c r="C8065" t="s">
        <v>699</v>
      </c>
      <c r="D8065">
        <v>0.20480000000000001</v>
      </c>
      <c r="E8065">
        <v>0.20480000000000001</v>
      </c>
      <c r="F8065">
        <v>7.5600000000000001E-2</v>
      </c>
      <c r="G8065">
        <v>0.1827</v>
      </c>
      <c r="H8065">
        <v>7.5600000000000001E-2</v>
      </c>
      <c r="I8065">
        <v>7.5600000000000001E-2</v>
      </c>
      <c r="J8065">
        <v>0.20480000000000001</v>
      </c>
      <c r="K8065">
        <v>7.5600000000000001E-2</v>
      </c>
      <c r="L8065">
        <v>7.5600000000000001E-2</v>
      </c>
    </row>
    <row r="8066" spans="1:12" x14ac:dyDescent="0.25">
      <c r="A8066" t="s">
        <v>735</v>
      </c>
      <c r="B8066">
        <v>2027</v>
      </c>
      <c r="C8066" t="s">
        <v>701</v>
      </c>
      <c r="D8066">
        <v>0.68779999999999997</v>
      </c>
      <c r="E8066">
        <v>0.68779999999999997</v>
      </c>
      <c r="F8066">
        <v>0.68410000000000004</v>
      </c>
      <c r="G8066">
        <v>0.53220000000000001</v>
      </c>
      <c r="H8066">
        <v>0.68410000000000004</v>
      </c>
      <c r="I8066">
        <v>0.52980000000000005</v>
      </c>
      <c r="J8066">
        <v>0.58579999999999999</v>
      </c>
      <c r="K8066">
        <v>0.58579999999999999</v>
      </c>
      <c r="L8066">
        <v>0.45419999999999999</v>
      </c>
    </row>
    <row r="8067" spans="1:12" x14ac:dyDescent="0.25">
      <c r="A8067" t="s">
        <v>735</v>
      </c>
      <c r="B8067">
        <v>2027</v>
      </c>
      <c r="C8067" t="s">
        <v>699</v>
      </c>
      <c r="D8067">
        <v>4.4499999999999998E-2</v>
      </c>
      <c r="E8067">
        <v>4.4499999999999998E-2</v>
      </c>
      <c r="F8067">
        <v>1.6400000000000001E-2</v>
      </c>
      <c r="G8067">
        <v>3.9699999999999999E-2</v>
      </c>
      <c r="H8067">
        <v>1.6400000000000001E-2</v>
      </c>
      <c r="I8067">
        <v>1.6400000000000001E-2</v>
      </c>
      <c r="J8067">
        <v>4.4499999999999998E-2</v>
      </c>
      <c r="K8067">
        <v>1.6400000000000001E-2</v>
      </c>
      <c r="L8067">
        <v>1.6400000000000001E-2</v>
      </c>
    </row>
    <row r="8068" spans="1:12" x14ac:dyDescent="0.25">
      <c r="A8068" t="s">
        <v>735</v>
      </c>
      <c r="B8068">
        <v>2027</v>
      </c>
      <c r="C8068" t="s">
        <v>697</v>
      </c>
      <c r="D8068">
        <v>1.6353</v>
      </c>
      <c r="E8068">
        <v>1.5339</v>
      </c>
      <c r="F8068">
        <v>1.3505</v>
      </c>
      <c r="G8068">
        <v>1.2406999999999999</v>
      </c>
      <c r="H8068">
        <v>1.2916000000000001</v>
      </c>
      <c r="I8068">
        <v>1.0445</v>
      </c>
      <c r="J8068">
        <v>1.3802000000000001</v>
      </c>
      <c r="K8068">
        <v>1.1101000000000001</v>
      </c>
      <c r="L8068">
        <v>0.85909999999999997</v>
      </c>
    </row>
    <row r="8069" spans="1:12" x14ac:dyDescent="0.25">
      <c r="A8069" t="s">
        <v>735</v>
      </c>
      <c r="B8069">
        <v>2027</v>
      </c>
      <c r="C8069" t="s">
        <v>700</v>
      </c>
      <c r="D8069">
        <v>0.5242</v>
      </c>
      <c r="E8069">
        <v>0.42280000000000001</v>
      </c>
      <c r="F8069">
        <v>0.40360000000000001</v>
      </c>
      <c r="G8069">
        <v>0.3952</v>
      </c>
      <c r="H8069">
        <v>0.34460000000000002</v>
      </c>
      <c r="I8069">
        <v>0.31540000000000001</v>
      </c>
      <c r="J8069">
        <v>0.371</v>
      </c>
      <c r="K8069">
        <v>0.26140000000000002</v>
      </c>
      <c r="L8069">
        <v>0.2056</v>
      </c>
    </row>
    <row r="8070" spans="1:12" x14ac:dyDescent="0.25">
      <c r="A8070" t="s">
        <v>735</v>
      </c>
      <c r="B8070">
        <v>2027</v>
      </c>
      <c r="C8070" t="s">
        <v>703</v>
      </c>
      <c r="D8070">
        <v>1.4800000000000001E-2</v>
      </c>
      <c r="E8070">
        <v>1.4800000000000001E-2</v>
      </c>
      <c r="F8070">
        <v>1.4800000000000001E-2</v>
      </c>
      <c r="G8070">
        <v>8.8999999999999999E-3</v>
      </c>
      <c r="H8070">
        <v>1.4800000000000001E-2</v>
      </c>
      <c r="I8070">
        <v>8.8999999999999999E-3</v>
      </c>
      <c r="J8070">
        <v>1.4800000000000001E-2</v>
      </c>
      <c r="K8070">
        <v>1.4800000000000001E-2</v>
      </c>
      <c r="L8070">
        <v>8.8999999999999999E-3</v>
      </c>
    </row>
    <row r="8071" spans="1:12" x14ac:dyDescent="0.25">
      <c r="A8071" t="s">
        <v>735</v>
      </c>
      <c r="B8071">
        <v>2027</v>
      </c>
      <c r="C8071" t="s">
        <v>702</v>
      </c>
      <c r="D8071">
        <v>7.8299999999999995E-2</v>
      </c>
      <c r="E8071">
        <v>7.8299999999999995E-2</v>
      </c>
      <c r="F8071">
        <v>2.9600000000000001E-2</v>
      </c>
      <c r="G8071">
        <v>4.7E-2</v>
      </c>
      <c r="H8071">
        <v>2.9600000000000001E-2</v>
      </c>
      <c r="I8071">
        <v>2.12E-2</v>
      </c>
      <c r="J8071">
        <v>7.8299999999999995E-2</v>
      </c>
      <c r="K8071">
        <v>2.9600000000000001E-2</v>
      </c>
      <c r="L8071">
        <v>2.12E-2</v>
      </c>
    </row>
    <row r="8072" spans="1:12" x14ac:dyDescent="0.25">
      <c r="A8072" t="s">
        <v>735</v>
      </c>
      <c r="B8072">
        <v>2027</v>
      </c>
      <c r="C8072" t="s">
        <v>698</v>
      </c>
      <c r="D8072">
        <v>0.28570000000000001</v>
      </c>
      <c r="E8072">
        <v>0.28570000000000001</v>
      </c>
      <c r="F8072">
        <v>0.2021</v>
      </c>
      <c r="G8072">
        <v>0.21779999999999999</v>
      </c>
      <c r="H8072">
        <v>0.2021</v>
      </c>
      <c r="I8072">
        <v>0.1527</v>
      </c>
      <c r="J8072">
        <v>0.28570000000000001</v>
      </c>
      <c r="K8072">
        <v>0.2021</v>
      </c>
      <c r="L8072">
        <v>0.1527</v>
      </c>
    </row>
    <row r="8073" spans="1:12" x14ac:dyDescent="0.25">
      <c r="A8073" t="s">
        <v>736</v>
      </c>
      <c r="B8073">
        <v>2027</v>
      </c>
      <c r="C8073" t="s">
        <v>698</v>
      </c>
      <c r="D8073">
        <v>1.8563000000000001</v>
      </c>
      <c r="E8073">
        <v>1.8563000000000001</v>
      </c>
      <c r="F8073">
        <v>1.4244000000000001</v>
      </c>
      <c r="G8073">
        <v>1.4024000000000001</v>
      </c>
      <c r="H8073">
        <v>1.4244000000000001</v>
      </c>
      <c r="I8073">
        <v>1.0666</v>
      </c>
      <c r="J8073">
        <v>1.8563000000000001</v>
      </c>
      <c r="K8073">
        <v>1.4244000000000001</v>
      </c>
      <c r="L8073">
        <v>1.0666</v>
      </c>
    </row>
    <row r="8074" spans="1:12" x14ac:dyDescent="0.25">
      <c r="A8074" t="s">
        <v>736</v>
      </c>
      <c r="B8074">
        <v>2027</v>
      </c>
      <c r="C8074" t="s">
        <v>697</v>
      </c>
      <c r="D8074">
        <v>13.4351</v>
      </c>
      <c r="E8074">
        <v>12.485300000000001</v>
      </c>
      <c r="F8074">
        <v>11.119400000000001</v>
      </c>
      <c r="G8074">
        <v>10.230600000000001</v>
      </c>
      <c r="H8074">
        <v>10.567299999999999</v>
      </c>
      <c r="I8074">
        <v>8.6666000000000007</v>
      </c>
      <c r="J8074">
        <v>11.224</v>
      </c>
      <c r="K8074">
        <v>9.0454000000000008</v>
      </c>
      <c r="L8074">
        <v>7.0612000000000004</v>
      </c>
    </row>
    <row r="8075" spans="1:12" x14ac:dyDescent="0.25">
      <c r="A8075" t="s">
        <v>736</v>
      </c>
      <c r="B8075">
        <v>2027</v>
      </c>
      <c r="C8075" t="s">
        <v>702</v>
      </c>
      <c r="D8075">
        <v>0.73329999999999995</v>
      </c>
      <c r="E8075">
        <v>0.73329999999999995</v>
      </c>
      <c r="F8075">
        <v>0.27689999999999998</v>
      </c>
      <c r="G8075">
        <v>0.44</v>
      </c>
      <c r="H8075">
        <v>0.27689999999999998</v>
      </c>
      <c r="I8075">
        <v>0.1986</v>
      </c>
      <c r="J8075">
        <v>0.73329999999999995</v>
      </c>
      <c r="K8075">
        <v>0.27689999999999998</v>
      </c>
      <c r="L8075">
        <v>0.1986</v>
      </c>
    </row>
    <row r="8076" spans="1:12" x14ac:dyDescent="0.25">
      <c r="A8076" t="s">
        <v>736</v>
      </c>
      <c r="B8076">
        <v>2027</v>
      </c>
      <c r="C8076" t="s">
        <v>703</v>
      </c>
      <c r="D8076">
        <v>0.1389</v>
      </c>
      <c r="E8076">
        <v>0.1389</v>
      </c>
      <c r="F8076">
        <v>0.1389</v>
      </c>
      <c r="G8076">
        <v>8.3400000000000002E-2</v>
      </c>
      <c r="H8076">
        <v>0.1389</v>
      </c>
      <c r="I8076">
        <v>8.3400000000000002E-2</v>
      </c>
      <c r="J8076">
        <v>0.1389</v>
      </c>
      <c r="K8076">
        <v>0.1389</v>
      </c>
      <c r="L8076">
        <v>8.3400000000000002E-2</v>
      </c>
    </row>
    <row r="8077" spans="1:12" x14ac:dyDescent="0.25">
      <c r="A8077" t="s">
        <v>736</v>
      </c>
      <c r="B8077">
        <v>2027</v>
      </c>
      <c r="C8077" t="s">
        <v>700</v>
      </c>
      <c r="D8077">
        <v>4.9104000000000001</v>
      </c>
      <c r="E8077">
        <v>3.9605999999999999</v>
      </c>
      <c r="F8077">
        <v>3.7806000000000002</v>
      </c>
      <c r="G8077">
        <v>3.7019000000000002</v>
      </c>
      <c r="H8077">
        <v>3.2284999999999999</v>
      </c>
      <c r="I8077">
        <v>2.9548000000000001</v>
      </c>
      <c r="J8077">
        <v>3.4758</v>
      </c>
      <c r="K8077">
        <v>2.4485000000000001</v>
      </c>
      <c r="L8077">
        <v>1.9256</v>
      </c>
    </row>
    <row r="8078" spans="1:12" x14ac:dyDescent="0.25">
      <c r="A8078" t="s">
        <v>736</v>
      </c>
      <c r="B8078">
        <v>2027</v>
      </c>
      <c r="C8078" t="s">
        <v>701</v>
      </c>
      <c r="D8078">
        <v>5.3794000000000004</v>
      </c>
      <c r="E8078">
        <v>5.3794000000000004</v>
      </c>
      <c r="F8078">
        <v>5.3448000000000002</v>
      </c>
      <c r="G8078">
        <v>4.2310999999999996</v>
      </c>
      <c r="H8078">
        <v>5.3448000000000002</v>
      </c>
      <c r="I8078">
        <v>4.2095000000000002</v>
      </c>
      <c r="J8078">
        <v>4.6029</v>
      </c>
      <c r="K8078">
        <v>4.6029</v>
      </c>
      <c r="L8078">
        <v>3.6332</v>
      </c>
    </row>
    <row r="8079" spans="1:12" x14ac:dyDescent="0.25">
      <c r="A8079" t="s">
        <v>736</v>
      </c>
      <c r="B8079">
        <v>2027</v>
      </c>
      <c r="C8079" t="s">
        <v>699</v>
      </c>
      <c r="D8079">
        <v>0.41689999999999999</v>
      </c>
      <c r="E8079">
        <v>0.41689999999999999</v>
      </c>
      <c r="F8079">
        <v>0.15379999999999999</v>
      </c>
      <c r="G8079">
        <v>0.37190000000000001</v>
      </c>
      <c r="H8079">
        <v>0.15379999999999999</v>
      </c>
      <c r="I8079">
        <v>0.15379999999999999</v>
      </c>
      <c r="J8079">
        <v>0.41689999999999999</v>
      </c>
      <c r="K8079">
        <v>0.15379999999999999</v>
      </c>
      <c r="L8079">
        <v>0.15379999999999999</v>
      </c>
    </row>
    <row r="8080" spans="1:12" x14ac:dyDescent="0.25">
      <c r="A8080" t="s">
        <v>737</v>
      </c>
      <c r="B8080">
        <v>2027</v>
      </c>
      <c r="C8080" t="s">
        <v>699</v>
      </c>
      <c r="D8080">
        <v>0.2482</v>
      </c>
      <c r="E8080">
        <v>0.2482</v>
      </c>
      <c r="F8080">
        <v>9.1499999999999998E-2</v>
      </c>
      <c r="G8080">
        <v>0.22140000000000001</v>
      </c>
      <c r="H8080">
        <v>9.1499999999999998E-2</v>
      </c>
      <c r="I8080">
        <v>9.1499999999999998E-2</v>
      </c>
      <c r="J8080">
        <v>0.2482</v>
      </c>
      <c r="K8080">
        <v>9.1499999999999998E-2</v>
      </c>
      <c r="L8080">
        <v>9.1499999999999998E-2</v>
      </c>
    </row>
    <row r="8081" spans="1:12" x14ac:dyDescent="0.25">
      <c r="A8081" t="s">
        <v>737</v>
      </c>
      <c r="B8081">
        <v>2027</v>
      </c>
      <c r="C8081" t="s">
        <v>697</v>
      </c>
      <c r="D8081">
        <v>9.1069999999999993</v>
      </c>
      <c r="E8081">
        <v>8.5417000000000005</v>
      </c>
      <c r="F8081">
        <v>7.6318999999999999</v>
      </c>
      <c r="G8081">
        <v>6.9021999999999997</v>
      </c>
      <c r="H8081">
        <v>7.3033000000000001</v>
      </c>
      <c r="I8081">
        <v>5.8959999999999999</v>
      </c>
      <c r="J8081">
        <v>7.6482999999999999</v>
      </c>
      <c r="K8081">
        <v>6.2548000000000004</v>
      </c>
      <c r="L8081">
        <v>4.8343999999999996</v>
      </c>
    </row>
    <row r="8082" spans="1:12" x14ac:dyDescent="0.25">
      <c r="A8082" t="s">
        <v>737</v>
      </c>
      <c r="B8082">
        <v>2027</v>
      </c>
      <c r="C8082" t="s">
        <v>703</v>
      </c>
      <c r="D8082">
        <v>8.2699999999999996E-2</v>
      </c>
      <c r="E8082">
        <v>8.2699999999999996E-2</v>
      </c>
      <c r="F8082">
        <v>8.2699999999999996E-2</v>
      </c>
      <c r="G8082">
        <v>4.9599999999999998E-2</v>
      </c>
      <c r="H8082">
        <v>8.2699999999999996E-2</v>
      </c>
      <c r="I8082">
        <v>4.9599999999999998E-2</v>
      </c>
      <c r="J8082">
        <v>8.2699999999999996E-2</v>
      </c>
      <c r="K8082">
        <v>8.2699999999999996E-2</v>
      </c>
      <c r="L8082">
        <v>4.9599999999999998E-2</v>
      </c>
    </row>
    <row r="8083" spans="1:12" x14ac:dyDescent="0.25">
      <c r="A8083" t="s">
        <v>737</v>
      </c>
      <c r="B8083">
        <v>2027</v>
      </c>
      <c r="C8083" t="s">
        <v>700</v>
      </c>
      <c r="D8083">
        <v>2.923</v>
      </c>
      <c r="E8083">
        <v>2.3576000000000001</v>
      </c>
      <c r="F8083">
        <v>2.2505000000000002</v>
      </c>
      <c r="G8083">
        <v>2.2037</v>
      </c>
      <c r="H8083">
        <v>1.9218</v>
      </c>
      <c r="I8083">
        <v>1.7588999999999999</v>
      </c>
      <c r="J8083">
        <v>2.069</v>
      </c>
      <c r="K8083">
        <v>1.4575</v>
      </c>
      <c r="L8083">
        <v>1.1463000000000001</v>
      </c>
    </row>
    <row r="8084" spans="1:12" x14ac:dyDescent="0.25">
      <c r="A8084" t="s">
        <v>737</v>
      </c>
      <c r="B8084">
        <v>2027</v>
      </c>
      <c r="C8084" t="s">
        <v>698</v>
      </c>
      <c r="D8084">
        <v>1.3302</v>
      </c>
      <c r="E8084">
        <v>1.3302</v>
      </c>
      <c r="F8084">
        <v>0.97650000000000003</v>
      </c>
      <c r="G8084">
        <v>1.01</v>
      </c>
      <c r="H8084">
        <v>0.97650000000000003</v>
      </c>
      <c r="I8084">
        <v>0.7349</v>
      </c>
      <c r="J8084">
        <v>1.3302</v>
      </c>
      <c r="K8084">
        <v>0.97650000000000003</v>
      </c>
      <c r="L8084">
        <v>0.7349</v>
      </c>
    </row>
    <row r="8085" spans="1:12" x14ac:dyDescent="0.25">
      <c r="A8085" t="s">
        <v>737</v>
      </c>
      <c r="B8085">
        <v>2027</v>
      </c>
      <c r="C8085" t="s">
        <v>701</v>
      </c>
      <c r="D8085">
        <v>4.0865</v>
      </c>
      <c r="E8085">
        <v>4.0865</v>
      </c>
      <c r="F8085">
        <v>4.0659000000000001</v>
      </c>
      <c r="G8085">
        <v>3.1556999999999999</v>
      </c>
      <c r="H8085">
        <v>4.0659000000000001</v>
      </c>
      <c r="I8085">
        <v>3.1427999999999998</v>
      </c>
      <c r="J8085">
        <v>3.4817</v>
      </c>
      <c r="K8085">
        <v>3.4817</v>
      </c>
      <c r="L8085">
        <v>2.6939000000000002</v>
      </c>
    </row>
    <row r="8086" spans="1:12" x14ac:dyDescent="0.25">
      <c r="A8086" t="s">
        <v>737</v>
      </c>
      <c r="B8086">
        <v>2027</v>
      </c>
      <c r="C8086" t="s">
        <v>702</v>
      </c>
      <c r="D8086">
        <v>0.4365</v>
      </c>
      <c r="E8086">
        <v>0.4365</v>
      </c>
      <c r="F8086">
        <v>0.1648</v>
      </c>
      <c r="G8086">
        <v>0.26190000000000002</v>
      </c>
      <c r="H8086">
        <v>0.1648</v>
      </c>
      <c r="I8086">
        <v>0.1182</v>
      </c>
      <c r="J8086">
        <v>0.4365</v>
      </c>
      <c r="K8086">
        <v>0.1648</v>
      </c>
      <c r="L8086">
        <v>0.1182</v>
      </c>
    </row>
    <row r="8087" spans="1:12" x14ac:dyDescent="0.25">
      <c r="A8087" t="s">
        <v>738</v>
      </c>
      <c r="B8087">
        <v>2027</v>
      </c>
      <c r="C8087" t="s">
        <v>703</v>
      </c>
      <c r="D8087">
        <v>4.3E-3</v>
      </c>
      <c r="E8087">
        <v>4.3E-3</v>
      </c>
      <c r="F8087">
        <v>4.3E-3</v>
      </c>
      <c r="G8087">
        <v>2.5999999999999999E-3</v>
      </c>
      <c r="H8087">
        <v>4.3E-3</v>
      </c>
      <c r="I8087">
        <v>2.5999999999999999E-3</v>
      </c>
      <c r="J8087">
        <v>4.3E-3</v>
      </c>
      <c r="K8087">
        <v>4.3E-3</v>
      </c>
      <c r="L8087">
        <v>2.5999999999999999E-3</v>
      </c>
    </row>
    <row r="8088" spans="1:12" x14ac:dyDescent="0.25">
      <c r="A8088" t="s">
        <v>738</v>
      </c>
      <c r="B8088">
        <v>2027</v>
      </c>
      <c r="C8088" t="s">
        <v>700</v>
      </c>
      <c r="D8088">
        <v>0.15310000000000001</v>
      </c>
      <c r="E8088">
        <v>0.1235</v>
      </c>
      <c r="F8088">
        <v>0.1179</v>
      </c>
      <c r="G8088">
        <v>0.1154</v>
      </c>
      <c r="H8088">
        <v>0.1007</v>
      </c>
      <c r="I8088">
        <v>9.2100000000000001E-2</v>
      </c>
      <c r="J8088">
        <v>0.1084</v>
      </c>
      <c r="K8088">
        <v>7.6300000000000007E-2</v>
      </c>
      <c r="L8088">
        <v>0.06</v>
      </c>
    </row>
    <row r="8089" spans="1:12" x14ac:dyDescent="0.25">
      <c r="A8089" t="s">
        <v>738</v>
      </c>
      <c r="B8089">
        <v>2027</v>
      </c>
      <c r="C8089" t="s">
        <v>701</v>
      </c>
      <c r="D8089">
        <v>0.25380000000000003</v>
      </c>
      <c r="E8089">
        <v>0.25380000000000003</v>
      </c>
      <c r="F8089">
        <v>0.25269999999999998</v>
      </c>
      <c r="G8089">
        <v>0.1953</v>
      </c>
      <c r="H8089">
        <v>0.25269999999999998</v>
      </c>
      <c r="I8089">
        <v>0.1946</v>
      </c>
      <c r="J8089">
        <v>0.21629999999999999</v>
      </c>
      <c r="K8089">
        <v>0.21629999999999999</v>
      </c>
      <c r="L8089">
        <v>0.16669999999999999</v>
      </c>
    </row>
    <row r="8090" spans="1:12" x14ac:dyDescent="0.25">
      <c r="A8090" t="s">
        <v>738</v>
      </c>
      <c r="B8090">
        <v>2027</v>
      </c>
      <c r="C8090" t="s">
        <v>698</v>
      </c>
      <c r="D8090">
        <v>9.5899999999999999E-2</v>
      </c>
      <c r="E8090">
        <v>9.5899999999999999E-2</v>
      </c>
      <c r="F8090">
        <v>6.6100000000000006E-2</v>
      </c>
      <c r="G8090">
        <v>7.3300000000000004E-2</v>
      </c>
      <c r="H8090">
        <v>6.6100000000000006E-2</v>
      </c>
      <c r="I8090">
        <v>5.0200000000000002E-2</v>
      </c>
      <c r="J8090">
        <v>9.5899999999999999E-2</v>
      </c>
      <c r="K8090">
        <v>6.6100000000000006E-2</v>
      </c>
      <c r="L8090">
        <v>5.0200000000000002E-2</v>
      </c>
    </row>
    <row r="8091" spans="1:12" x14ac:dyDescent="0.25">
      <c r="A8091" t="s">
        <v>738</v>
      </c>
      <c r="B8091">
        <v>2027</v>
      </c>
      <c r="C8091" t="s">
        <v>702</v>
      </c>
      <c r="D8091">
        <v>2.29E-2</v>
      </c>
      <c r="E8091">
        <v>2.29E-2</v>
      </c>
      <c r="F8091">
        <v>8.6E-3</v>
      </c>
      <c r="G8091">
        <v>1.37E-2</v>
      </c>
      <c r="H8091">
        <v>8.6E-3</v>
      </c>
      <c r="I8091">
        <v>6.1999999999999998E-3</v>
      </c>
      <c r="J8091">
        <v>2.29E-2</v>
      </c>
      <c r="K8091">
        <v>8.6E-3</v>
      </c>
      <c r="L8091">
        <v>6.1999999999999998E-3</v>
      </c>
    </row>
    <row r="8092" spans="1:12" x14ac:dyDescent="0.25">
      <c r="A8092" t="s">
        <v>738</v>
      </c>
      <c r="B8092">
        <v>2027</v>
      </c>
      <c r="C8092" t="s">
        <v>697</v>
      </c>
      <c r="D8092">
        <v>0.54300000000000004</v>
      </c>
      <c r="E8092">
        <v>0.51339999999999997</v>
      </c>
      <c r="F8092">
        <v>0.45450000000000002</v>
      </c>
      <c r="G8092">
        <v>0.41199999999999998</v>
      </c>
      <c r="H8092">
        <v>0.43730000000000002</v>
      </c>
      <c r="I8092">
        <v>0.35049999999999998</v>
      </c>
      <c r="J8092">
        <v>0.46079999999999999</v>
      </c>
      <c r="K8092">
        <v>0.3765</v>
      </c>
      <c r="L8092">
        <v>0.29039999999999999</v>
      </c>
    </row>
    <row r="8093" spans="1:12" x14ac:dyDescent="0.25">
      <c r="A8093" t="s">
        <v>738</v>
      </c>
      <c r="B8093">
        <v>2027</v>
      </c>
      <c r="C8093" t="s">
        <v>699</v>
      </c>
      <c r="D8093">
        <v>1.2999999999999999E-2</v>
      </c>
      <c r="E8093">
        <v>1.2999999999999999E-2</v>
      </c>
      <c r="F8093">
        <v>4.7999999999999996E-3</v>
      </c>
      <c r="G8093">
        <v>1.1599999999999999E-2</v>
      </c>
      <c r="H8093">
        <v>4.7999999999999996E-3</v>
      </c>
      <c r="I8093">
        <v>4.7999999999999996E-3</v>
      </c>
      <c r="J8093">
        <v>1.2999999999999999E-2</v>
      </c>
      <c r="K8093">
        <v>4.7999999999999996E-3</v>
      </c>
      <c r="L8093">
        <v>4.7999999999999996E-3</v>
      </c>
    </row>
    <row r="8094" spans="1:12" x14ac:dyDescent="0.25">
      <c r="A8094" t="s">
        <v>739</v>
      </c>
      <c r="B8094">
        <v>2027</v>
      </c>
      <c r="C8094" t="s">
        <v>702</v>
      </c>
      <c r="D8094">
        <v>0.43009999999999998</v>
      </c>
      <c r="E8094">
        <v>0.43009999999999998</v>
      </c>
      <c r="F8094">
        <v>0.16239999999999999</v>
      </c>
      <c r="G8094">
        <v>0.2581</v>
      </c>
      <c r="H8094">
        <v>0.16239999999999999</v>
      </c>
      <c r="I8094">
        <v>0.11650000000000001</v>
      </c>
      <c r="J8094">
        <v>0.43009999999999998</v>
      </c>
      <c r="K8094">
        <v>0.16239999999999999</v>
      </c>
      <c r="L8094">
        <v>0.11650000000000001</v>
      </c>
    </row>
    <row r="8095" spans="1:12" x14ac:dyDescent="0.25">
      <c r="A8095" t="s">
        <v>739</v>
      </c>
      <c r="B8095">
        <v>2027</v>
      </c>
      <c r="C8095" t="s">
        <v>699</v>
      </c>
      <c r="D8095">
        <v>0.2445</v>
      </c>
      <c r="E8095">
        <v>0.2445</v>
      </c>
      <c r="F8095">
        <v>9.0200000000000002E-2</v>
      </c>
      <c r="G8095">
        <v>0.21809999999999999</v>
      </c>
      <c r="H8095">
        <v>9.0200000000000002E-2</v>
      </c>
      <c r="I8095">
        <v>9.0200000000000002E-2</v>
      </c>
      <c r="J8095">
        <v>0.2445</v>
      </c>
      <c r="K8095">
        <v>9.0200000000000002E-2</v>
      </c>
      <c r="L8095">
        <v>9.0200000000000002E-2</v>
      </c>
    </row>
    <row r="8096" spans="1:12" x14ac:dyDescent="0.25">
      <c r="A8096" t="s">
        <v>739</v>
      </c>
      <c r="B8096">
        <v>2027</v>
      </c>
      <c r="C8096" t="s">
        <v>701</v>
      </c>
      <c r="D8096">
        <v>3.9670000000000001</v>
      </c>
      <c r="E8096">
        <v>3.9670000000000001</v>
      </c>
      <c r="F8096">
        <v>3.9468000000000001</v>
      </c>
      <c r="G8096">
        <v>3.0537999999999998</v>
      </c>
      <c r="H8096">
        <v>3.9468000000000001</v>
      </c>
      <c r="I8096">
        <v>3.0411000000000001</v>
      </c>
      <c r="J8096">
        <v>3.3729</v>
      </c>
      <c r="K8096">
        <v>3.3729</v>
      </c>
      <c r="L8096">
        <v>2.6008</v>
      </c>
    </row>
    <row r="8097" spans="1:12" x14ac:dyDescent="0.25">
      <c r="A8097" t="s">
        <v>739</v>
      </c>
      <c r="B8097">
        <v>2027</v>
      </c>
      <c r="C8097" t="s">
        <v>700</v>
      </c>
      <c r="D8097">
        <v>2.8801000000000001</v>
      </c>
      <c r="E8097">
        <v>2.3231000000000002</v>
      </c>
      <c r="F8097">
        <v>2.2174999999999998</v>
      </c>
      <c r="G8097">
        <v>2.1714000000000002</v>
      </c>
      <c r="H8097">
        <v>1.8936999999999999</v>
      </c>
      <c r="I8097">
        <v>1.7331000000000001</v>
      </c>
      <c r="J8097">
        <v>2.0387</v>
      </c>
      <c r="K8097">
        <v>1.4361999999999999</v>
      </c>
      <c r="L8097">
        <v>1.1294999999999999</v>
      </c>
    </row>
    <row r="8098" spans="1:12" x14ac:dyDescent="0.25">
      <c r="A8098" t="s">
        <v>739</v>
      </c>
      <c r="B8098">
        <v>2027</v>
      </c>
      <c r="C8098" t="s">
        <v>698</v>
      </c>
      <c r="D8098">
        <v>1.4661</v>
      </c>
      <c r="E8098">
        <v>1.4661</v>
      </c>
      <c r="F8098">
        <v>1.0508999999999999</v>
      </c>
      <c r="G8098">
        <v>1.1160000000000001</v>
      </c>
      <c r="H8098">
        <v>1.0508999999999999</v>
      </c>
      <c r="I8098">
        <v>0.79310000000000003</v>
      </c>
      <c r="J8098">
        <v>1.4661</v>
      </c>
      <c r="K8098">
        <v>1.0508999999999999</v>
      </c>
      <c r="L8098">
        <v>0.79310000000000003</v>
      </c>
    </row>
    <row r="8099" spans="1:12" x14ac:dyDescent="0.25">
      <c r="A8099" t="s">
        <v>739</v>
      </c>
      <c r="B8099">
        <v>2027</v>
      </c>
      <c r="C8099" t="s">
        <v>703</v>
      </c>
      <c r="D8099">
        <v>8.1500000000000003E-2</v>
      </c>
      <c r="E8099">
        <v>8.1500000000000003E-2</v>
      </c>
      <c r="F8099">
        <v>8.1500000000000003E-2</v>
      </c>
      <c r="G8099">
        <v>4.8899999999999999E-2</v>
      </c>
      <c r="H8099">
        <v>8.1500000000000003E-2</v>
      </c>
      <c r="I8099">
        <v>4.8899999999999999E-2</v>
      </c>
      <c r="J8099">
        <v>8.1500000000000003E-2</v>
      </c>
      <c r="K8099">
        <v>8.1500000000000003E-2</v>
      </c>
      <c r="L8099">
        <v>4.8899999999999999E-2</v>
      </c>
    </row>
    <row r="8100" spans="1:12" x14ac:dyDescent="0.25">
      <c r="A8100" t="s">
        <v>739</v>
      </c>
      <c r="B8100">
        <v>2027</v>
      </c>
      <c r="C8100" t="s">
        <v>697</v>
      </c>
      <c r="D8100">
        <v>9.0693999999999999</v>
      </c>
      <c r="E8100">
        <v>8.5122999999999998</v>
      </c>
      <c r="F8100">
        <v>7.5491999999999999</v>
      </c>
      <c r="G8100">
        <v>6.8662000000000001</v>
      </c>
      <c r="H8100">
        <v>7.2253999999999996</v>
      </c>
      <c r="I8100">
        <v>5.8230000000000004</v>
      </c>
      <c r="J8100">
        <v>7.6337999999999999</v>
      </c>
      <c r="K8100">
        <v>6.194</v>
      </c>
      <c r="L8100">
        <v>4.7789999999999999</v>
      </c>
    </row>
    <row r="8101" spans="1:12" x14ac:dyDescent="0.25">
      <c r="A8101" t="s">
        <v>740</v>
      </c>
      <c r="B8101">
        <v>2027</v>
      </c>
      <c r="C8101" t="s">
        <v>701</v>
      </c>
      <c r="D8101">
        <v>1.3784000000000001</v>
      </c>
      <c r="E8101">
        <v>1.3784000000000001</v>
      </c>
      <c r="F8101">
        <v>1.3716999999999999</v>
      </c>
      <c r="G8101">
        <v>1.0644</v>
      </c>
      <c r="H8101">
        <v>1.3716999999999999</v>
      </c>
      <c r="I8101">
        <v>1.0602</v>
      </c>
      <c r="J8101">
        <v>1.1749000000000001</v>
      </c>
      <c r="K8101">
        <v>1.1749000000000001</v>
      </c>
      <c r="L8101">
        <v>0.90900000000000003</v>
      </c>
    </row>
    <row r="8102" spans="1:12" x14ac:dyDescent="0.25">
      <c r="A8102" t="s">
        <v>740</v>
      </c>
      <c r="B8102">
        <v>2027</v>
      </c>
      <c r="C8102" t="s">
        <v>703</v>
      </c>
      <c r="D8102">
        <v>2.7099999999999999E-2</v>
      </c>
      <c r="E8102">
        <v>2.7099999999999999E-2</v>
      </c>
      <c r="F8102">
        <v>2.7099999999999999E-2</v>
      </c>
      <c r="G8102">
        <v>1.6299999999999999E-2</v>
      </c>
      <c r="H8102">
        <v>2.7099999999999999E-2</v>
      </c>
      <c r="I8102">
        <v>1.6299999999999999E-2</v>
      </c>
      <c r="J8102">
        <v>2.7099999999999999E-2</v>
      </c>
      <c r="K8102">
        <v>2.7099999999999999E-2</v>
      </c>
      <c r="L8102">
        <v>1.6299999999999999E-2</v>
      </c>
    </row>
    <row r="8103" spans="1:12" x14ac:dyDescent="0.25">
      <c r="A8103" t="s">
        <v>740</v>
      </c>
      <c r="B8103">
        <v>2027</v>
      </c>
      <c r="C8103" t="s">
        <v>697</v>
      </c>
      <c r="D8103">
        <v>3.1204000000000001</v>
      </c>
      <c r="E8103">
        <v>2.9348000000000001</v>
      </c>
      <c r="F8103">
        <v>2.5958000000000001</v>
      </c>
      <c r="G8103">
        <v>2.3673000000000002</v>
      </c>
      <c r="H8103">
        <v>2.4878999999999998</v>
      </c>
      <c r="I8103">
        <v>2.0055999999999998</v>
      </c>
      <c r="J8103">
        <v>2.6366000000000001</v>
      </c>
      <c r="K8103">
        <v>2.1387999999999998</v>
      </c>
      <c r="L8103">
        <v>1.6533</v>
      </c>
    </row>
    <row r="8104" spans="1:12" x14ac:dyDescent="0.25">
      <c r="A8104" t="s">
        <v>740</v>
      </c>
      <c r="B8104">
        <v>2027</v>
      </c>
      <c r="C8104" t="s">
        <v>699</v>
      </c>
      <c r="D8104">
        <v>8.14E-2</v>
      </c>
      <c r="E8104">
        <v>8.14E-2</v>
      </c>
      <c r="F8104">
        <v>0.03</v>
      </c>
      <c r="G8104">
        <v>7.2599999999999998E-2</v>
      </c>
      <c r="H8104">
        <v>0.03</v>
      </c>
      <c r="I8104">
        <v>0.03</v>
      </c>
      <c r="J8104">
        <v>8.14E-2</v>
      </c>
      <c r="K8104">
        <v>0.03</v>
      </c>
      <c r="L8104">
        <v>0.03</v>
      </c>
    </row>
    <row r="8105" spans="1:12" x14ac:dyDescent="0.25">
      <c r="A8105" t="s">
        <v>740</v>
      </c>
      <c r="B8105">
        <v>2027</v>
      </c>
      <c r="C8105" t="s">
        <v>702</v>
      </c>
      <c r="D8105">
        <v>0.14319999999999999</v>
      </c>
      <c r="E8105">
        <v>0.14319999999999999</v>
      </c>
      <c r="F8105">
        <v>5.4100000000000002E-2</v>
      </c>
      <c r="G8105">
        <v>8.5900000000000004E-2</v>
      </c>
      <c r="H8105">
        <v>5.4100000000000002E-2</v>
      </c>
      <c r="I8105">
        <v>3.8800000000000001E-2</v>
      </c>
      <c r="J8105">
        <v>0.14319999999999999</v>
      </c>
      <c r="K8105">
        <v>5.4100000000000002E-2</v>
      </c>
      <c r="L8105">
        <v>3.8800000000000001E-2</v>
      </c>
    </row>
    <row r="8106" spans="1:12" x14ac:dyDescent="0.25">
      <c r="A8106" t="s">
        <v>740</v>
      </c>
      <c r="B8106">
        <v>2027</v>
      </c>
      <c r="C8106" t="s">
        <v>698</v>
      </c>
      <c r="D8106">
        <v>0.53090000000000004</v>
      </c>
      <c r="E8106">
        <v>0.53090000000000004</v>
      </c>
      <c r="F8106">
        <v>0.37430000000000002</v>
      </c>
      <c r="G8106">
        <v>0.40479999999999999</v>
      </c>
      <c r="H8106">
        <v>0.37430000000000002</v>
      </c>
      <c r="I8106">
        <v>0.28310000000000002</v>
      </c>
      <c r="J8106">
        <v>0.53090000000000004</v>
      </c>
      <c r="K8106">
        <v>0.37430000000000002</v>
      </c>
      <c r="L8106">
        <v>0.28310000000000002</v>
      </c>
    </row>
    <row r="8107" spans="1:12" x14ac:dyDescent="0.25">
      <c r="A8107" t="s">
        <v>740</v>
      </c>
      <c r="B8107">
        <v>2027</v>
      </c>
      <c r="C8107" t="s">
        <v>700</v>
      </c>
      <c r="D8107">
        <v>0.95920000000000005</v>
      </c>
      <c r="E8107">
        <v>0.77370000000000005</v>
      </c>
      <c r="F8107">
        <v>0.73850000000000005</v>
      </c>
      <c r="G8107">
        <v>0.72319999999999995</v>
      </c>
      <c r="H8107">
        <v>0.63070000000000004</v>
      </c>
      <c r="I8107">
        <v>0.57720000000000005</v>
      </c>
      <c r="J8107">
        <v>0.67900000000000005</v>
      </c>
      <c r="K8107">
        <v>0.4783</v>
      </c>
      <c r="L8107">
        <v>0.37619999999999998</v>
      </c>
    </row>
    <row r="8108" spans="1:12" x14ac:dyDescent="0.25">
      <c r="A8108" t="s">
        <v>741</v>
      </c>
      <c r="B8108">
        <v>2027</v>
      </c>
      <c r="C8108" t="s">
        <v>703</v>
      </c>
      <c r="D8108">
        <v>3.27E-2</v>
      </c>
      <c r="E8108">
        <v>3.27E-2</v>
      </c>
      <c r="F8108">
        <v>3.27E-2</v>
      </c>
      <c r="G8108">
        <v>1.9599999999999999E-2</v>
      </c>
      <c r="H8108">
        <v>3.27E-2</v>
      </c>
      <c r="I8108">
        <v>1.9599999999999999E-2</v>
      </c>
      <c r="J8108">
        <v>3.27E-2</v>
      </c>
      <c r="K8108">
        <v>3.27E-2</v>
      </c>
      <c r="L8108">
        <v>1.9599999999999999E-2</v>
      </c>
    </row>
    <row r="8109" spans="1:12" x14ac:dyDescent="0.25">
      <c r="A8109" t="s">
        <v>741</v>
      </c>
      <c r="B8109">
        <v>2027</v>
      </c>
      <c r="C8109" t="s">
        <v>701</v>
      </c>
      <c r="D8109">
        <v>1.4638</v>
      </c>
      <c r="E8109">
        <v>1.4638</v>
      </c>
      <c r="F8109">
        <v>1.4557</v>
      </c>
      <c r="G8109">
        <v>1.1326000000000001</v>
      </c>
      <c r="H8109">
        <v>1.4557</v>
      </c>
      <c r="I8109">
        <v>1.1274999999999999</v>
      </c>
      <c r="J8109">
        <v>1.2462</v>
      </c>
      <c r="K8109">
        <v>1.2462</v>
      </c>
      <c r="L8109">
        <v>0.96630000000000005</v>
      </c>
    </row>
    <row r="8110" spans="1:12" x14ac:dyDescent="0.25">
      <c r="A8110" t="s">
        <v>741</v>
      </c>
      <c r="B8110">
        <v>2027</v>
      </c>
      <c r="C8110" t="s">
        <v>699</v>
      </c>
      <c r="D8110">
        <v>9.8199999999999996E-2</v>
      </c>
      <c r="E8110">
        <v>9.8199999999999996E-2</v>
      </c>
      <c r="F8110">
        <v>3.6200000000000003E-2</v>
      </c>
      <c r="G8110">
        <v>8.7599999999999997E-2</v>
      </c>
      <c r="H8110">
        <v>3.6200000000000003E-2</v>
      </c>
      <c r="I8110">
        <v>3.6200000000000003E-2</v>
      </c>
      <c r="J8110">
        <v>9.8199999999999996E-2</v>
      </c>
      <c r="K8110">
        <v>3.6200000000000003E-2</v>
      </c>
      <c r="L8110">
        <v>3.6200000000000003E-2</v>
      </c>
    </row>
    <row r="8111" spans="1:12" x14ac:dyDescent="0.25">
      <c r="A8111" t="s">
        <v>741</v>
      </c>
      <c r="B8111">
        <v>2027</v>
      </c>
      <c r="C8111" t="s">
        <v>702</v>
      </c>
      <c r="D8111">
        <v>0.17280000000000001</v>
      </c>
      <c r="E8111">
        <v>0.17280000000000001</v>
      </c>
      <c r="F8111">
        <v>6.5199999999999994E-2</v>
      </c>
      <c r="G8111">
        <v>0.1037</v>
      </c>
      <c r="H8111">
        <v>6.5199999999999994E-2</v>
      </c>
      <c r="I8111">
        <v>4.6800000000000001E-2</v>
      </c>
      <c r="J8111">
        <v>0.17280000000000001</v>
      </c>
      <c r="K8111">
        <v>6.5199999999999994E-2</v>
      </c>
      <c r="L8111">
        <v>4.6800000000000001E-2</v>
      </c>
    </row>
    <row r="8112" spans="1:12" x14ac:dyDescent="0.25">
      <c r="A8112" t="s">
        <v>741</v>
      </c>
      <c r="B8112">
        <v>2027</v>
      </c>
      <c r="C8112" t="s">
        <v>697</v>
      </c>
      <c r="D8112">
        <v>3.3774000000000002</v>
      </c>
      <c r="E8112">
        <v>3.1536</v>
      </c>
      <c r="F8112">
        <v>2.8252000000000002</v>
      </c>
      <c r="G8112">
        <v>2.5581999999999998</v>
      </c>
      <c r="H8112">
        <v>2.6951000000000001</v>
      </c>
      <c r="I8112">
        <v>2.1846000000000001</v>
      </c>
      <c r="J8112">
        <v>2.8216999999999999</v>
      </c>
      <c r="K8112">
        <v>2.3016999999999999</v>
      </c>
      <c r="L8112">
        <v>1.7807999999999999</v>
      </c>
    </row>
    <row r="8113" spans="1:12" x14ac:dyDescent="0.25">
      <c r="A8113" t="s">
        <v>741</v>
      </c>
      <c r="B8113">
        <v>2027</v>
      </c>
      <c r="C8113" t="s">
        <v>698</v>
      </c>
      <c r="D8113">
        <v>0.45269999999999999</v>
      </c>
      <c r="E8113">
        <v>0.45269999999999999</v>
      </c>
      <c r="F8113">
        <v>0.34439999999999998</v>
      </c>
      <c r="G8113">
        <v>0.34229999999999999</v>
      </c>
      <c r="H8113">
        <v>0.34439999999999998</v>
      </c>
      <c r="I8113">
        <v>0.2581</v>
      </c>
      <c r="J8113">
        <v>0.45269999999999999</v>
      </c>
      <c r="K8113">
        <v>0.34439999999999998</v>
      </c>
      <c r="L8113">
        <v>0.2581</v>
      </c>
    </row>
    <row r="8114" spans="1:12" x14ac:dyDescent="0.25">
      <c r="A8114" t="s">
        <v>741</v>
      </c>
      <c r="B8114">
        <v>2027</v>
      </c>
      <c r="C8114" t="s">
        <v>700</v>
      </c>
      <c r="D8114">
        <v>1.1571</v>
      </c>
      <c r="E8114">
        <v>0.93330000000000002</v>
      </c>
      <c r="F8114">
        <v>0.89090000000000003</v>
      </c>
      <c r="G8114">
        <v>0.87239999999999995</v>
      </c>
      <c r="H8114">
        <v>0.76080000000000003</v>
      </c>
      <c r="I8114">
        <v>0.69630000000000003</v>
      </c>
      <c r="J8114">
        <v>0.81910000000000005</v>
      </c>
      <c r="K8114">
        <v>0.57699999999999996</v>
      </c>
      <c r="L8114">
        <v>0.45379999999999998</v>
      </c>
    </row>
    <row r="8115" spans="1:12" x14ac:dyDescent="0.25">
      <c r="A8115" t="s">
        <v>742</v>
      </c>
      <c r="B8115">
        <v>2027</v>
      </c>
      <c r="C8115" t="s">
        <v>699</v>
      </c>
      <c r="D8115">
        <v>0.27010000000000001</v>
      </c>
      <c r="E8115">
        <v>0.27010000000000001</v>
      </c>
      <c r="F8115">
        <v>9.9599999999999994E-2</v>
      </c>
      <c r="G8115">
        <v>0.2409</v>
      </c>
      <c r="H8115">
        <v>9.9599999999999994E-2</v>
      </c>
      <c r="I8115">
        <v>9.9599999999999994E-2</v>
      </c>
      <c r="J8115">
        <v>0.27010000000000001</v>
      </c>
      <c r="K8115">
        <v>9.9599999999999994E-2</v>
      </c>
      <c r="L8115">
        <v>9.9599999999999994E-2</v>
      </c>
    </row>
    <row r="8116" spans="1:12" x14ac:dyDescent="0.25">
      <c r="A8116" t="s">
        <v>742</v>
      </c>
      <c r="B8116">
        <v>2027</v>
      </c>
      <c r="C8116" t="s">
        <v>703</v>
      </c>
      <c r="D8116">
        <v>0.09</v>
      </c>
      <c r="E8116">
        <v>0.09</v>
      </c>
      <c r="F8116">
        <v>0.09</v>
      </c>
      <c r="G8116">
        <v>5.3999999999999999E-2</v>
      </c>
      <c r="H8116">
        <v>0.09</v>
      </c>
      <c r="I8116">
        <v>5.3999999999999999E-2</v>
      </c>
      <c r="J8116">
        <v>0.09</v>
      </c>
      <c r="K8116">
        <v>0.09</v>
      </c>
      <c r="L8116">
        <v>5.3999999999999999E-2</v>
      </c>
    </row>
    <row r="8117" spans="1:12" x14ac:dyDescent="0.25">
      <c r="A8117" t="s">
        <v>742</v>
      </c>
      <c r="B8117">
        <v>2027</v>
      </c>
      <c r="C8117" t="s">
        <v>697</v>
      </c>
      <c r="D8117">
        <v>8.9176000000000002</v>
      </c>
      <c r="E8117">
        <v>8.3024000000000004</v>
      </c>
      <c r="F8117">
        <v>7.3662999999999998</v>
      </c>
      <c r="G8117">
        <v>6.7961</v>
      </c>
      <c r="H8117">
        <v>7.0087000000000002</v>
      </c>
      <c r="I8117">
        <v>5.7431999999999999</v>
      </c>
      <c r="J8117">
        <v>7.4736000000000002</v>
      </c>
      <c r="K8117">
        <v>6.0110999999999999</v>
      </c>
      <c r="L8117">
        <v>4.6939000000000002</v>
      </c>
    </row>
    <row r="8118" spans="1:12" x14ac:dyDescent="0.25">
      <c r="A8118" t="s">
        <v>742</v>
      </c>
      <c r="B8118">
        <v>2027</v>
      </c>
      <c r="C8118" t="s">
        <v>702</v>
      </c>
      <c r="D8118">
        <v>0.47499999999999998</v>
      </c>
      <c r="E8118">
        <v>0.47499999999999998</v>
      </c>
      <c r="F8118">
        <v>0.1794</v>
      </c>
      <c r="G8118">
        <v>0.28499999999999998</v>
      </c>
      <c r="H8118">
        <v>0.1794</v>
      </c>
      <c r="I8118">
        <v>0.12870000000000001</v>
      </c>
      <c r="J8118">
        <v>0.47499999999999998</v>
      </c>
      <c r="K8118">
        <v>0.1794</v>
      </c>
      <c r="L8118">
        <v>0.12870000000000001</v>
      </c>
    </row>
    <row r="8119" spans="1:12" x14ac:dyDescent="0.25">
      <c r="A8119" t="s">
        <v>742</v>
      </c>
      <c r="B8119">
        <v>2027</v>
      </c>
      <c r="C8119" t="s">
        <v>701</v>
      </c>
      <c r="D8119">
        <v>3.58</v>
      </c>
      <c r="E8119">
        <v>3.58</v>
      </c>
      <c r="F8119">
        <v>3.5575999999999999</v>
      </c>
      <c r="G8119">
        <v>2.8169</v>
      </c>
      <c r="H8119">
        <v>3.5575999999999999</v>
      </c>
      <c r="I8119">
        <v>2.8029000000000002</v>
      </c>
      <c r="J8119">
        <v>3.0651999999999999</v>
      </c>
      <c r="K8119">
        <v>3.0651999999999999</v>
      </c>
      <c r="L8119">
        <v>2.4203999999999999</v>
      </c>
    </row>
    <row r="8120" spans="1:12" x14ac:dyDescent="0.25">
      <c r="A8120" t="s">
        <v>742</v>
      </c>
      <c r="B8120">
        <v>2027</v>
      </c>
      <c r="C8120" t="s">
        <v>698</v>
      </c>
      <c r="D8120">
        <v>1.3217000000000001</v>
      </c>
      <c r="E8120">
        <v>1.3217000000000001</v>
      </c>
      <c r="F8120">
        <v>0.99080000000000001</v>
      </c>
      <c r="G8120">
        <v>1.0012000000000001</v>
      </c>
      <c r="H8120">
        <v>0.99080000000000001</v>
      </c>
      <c r="I8120">
        <v>0.74390000000000001</v>
      </c>
      <c r="J8120">
        <v>1.3217000000000001</v>
      </c>
      <c r="K8120">
        <v>0.99080000000000001</v>
      </c>
      <c r="L8120">
        <v>0.74390000000000001</v>
      </c>
    </row>
    <row r="8121" spans="1:12" x14ac:dyDescent="0.25">
      <c r="A8121" t="s">
        <v>742</v>
      </c>
      <c r="B8121">
        <v>2027</v>
      </c>
      <c r="C8121" t="s">
        <v>700</v>
      </c>
      <c r="D8121">
        <v>3.1808999999999998</v>
      </c>
      <c r="E8121">
        <v>2.5655999999999999</v>
      </c>
      <c r="F8121">
        <v>2.4489999999999998</v>
      </c>
      <c r="G8121">
        <v>2.3980999999999999</v>
      </c>
      <c r="H8121">
        <v>2.0914000000000001</v>
      </c>
      <c r="I8121">
        <v>1.9140999999999999</v>
      </c>
      <c r="J8121">
        <v>2.2515999999999998</v>
      </c>
      <c r="K8121">
        <v>1.5861000000000001</v>
      </c>
      <c r="L8121">
        <v>1.2474000000000001</v>
      </c>
    </row>
    <row r="8122" spans="1:12" x14ac:dyDescent="0.25">
      <c r="A8122" t="s">
        <v>743</v>
      </c>
      <c r="B8122">
        <v>2027</v>
      </c>
      <c r="C8122" t="s">
        <v>702</v>
      </c>
      <c r="D8122">
        <v>4.2900000000000001E-2</v>
      </c>
      <c r="E8122">
        <v>4.2900000000000001E-2</v>
      </c>
      <c r="F8122">
        <v>1.6199999999999999E-2</v>
      </c>
      <c r="G8122">
        <v>2.58E-2</v>
      </c>
      <c r="H8122">
        <v>1.6199999999999999E-2</v>
      </c>
      <c r="I8122">
        <v>1.1599999999999999E-2</v>
      </c>
      <c r="J8122">
        <v>4.2900000000000001E-2</v>
      </c>
      <c r="K8122">
        <v>1.6199999999999999E-2</v>
      </c>
      <c r="L8122">
        <v>1.1599999999999999E-2</v>
      </c>
    </row>
    <row r="8123" spans="1:12" x14ac:dyDescent="0.25">
      <c r="A8123" t="s">
        <v>743</v>
      </c>
      <c r="B8123">
        <v>2027</v>
      </c>
      <c r="C8123" t="s">
        <v>703</v>
      </c>
      <c r="D8123">
        <v>8.0999999999999996E-3</v>
      </c>
      <c r="E8123">
        <v>8.0999999999999996E-3</v>
      </c>
      <c r="F8123">
        <v>8.0999999999999996E-3</v>
      </c>
      <c r="G8123">
        <v>4.8999999999999998E-3</v>
      </c>
      <c r="H8123">
        <v>8.0999999999999996E-3</v>
      </c>
      <c r="I8123">
        <v>4.8999999999999998E-3</v>
      </c>
      <c r="J8123">
        <v>8.0999999999999996E-3</v>
      </c>
      <c r="K8123">
        <v>8.0999999999999996E-3</v>
      </c>
      <c r="L8123">
        <v>4.8999999999999998E-3</v>
      </c>
    </row>
    <row r="8124" spans="1:12" x14ac:dyDescent="0.25">
      <c r="A8124" t="s">
        <v>743</v>
      </c>
      <c r="B8124">
        <v>2027</v>
      </c>
      <c r="C8124" t="s">
        <v>697</v>
      </c>
      <c r="D8124">
        <v>0.78590000000000004</v>
      </c>
      <c r="E8124">
        <v>0.73029999999999995</v>
      </c>
      <c r="F8124">
        <v>0.64810000000000001</v>
      </c>
      <c r="G8124">
        <v>0.59830000000000005</v>
      </c>
      <c r="H8124">
        <v>0.61570000000000003</v>
      </c>
      <c r="I8124">
        <v>0.505</v>
      </c>
      <c r="J8124">
        <v>0.65720000000000001</v>
      </c>
      <c r="K8124">
        <v>0.52739999999999998</v>
      </c>
      <c r="L8124">
        <v>0.41160000000000002</v>
      </c>
    </row>
    <row r="8125" spans="1:12" x14ac:dyDescent="0.25">
      <c r="A8125" t="s">
        <v>743</v>
      </c>
      <c r="B8125">
        <v>2027</v>
      </c>
      <c r="C8125" t="s">
        <v>698</v>
      </c>
      <c r="D8125">
        <v>0.1139</v>
      </c>
      <c r="E8125">
        <v>0.1139</v>
      </c>
      <c r="F8125">
        <v>8.6400000000000005E-2</v>
      </c>
      <c r="G8125">
        <v>8.6199999999999999E-2</v>
      </c>
      <c r="H8125">
        <v>8.6400000000000005E-2</v>
      </c>
      <c r="I8125">
        <v>6.4799999999999996E-2</v>
      </c>
      <c r="J8125">
        <v>0.1139</v>
      </c>
      <c r="K8125">
        <v>8.6400000000000005E-2</v>
      </c>
      <c r="L8125">
        <v>6.4799999999999996E-2</v>
      </c>
    </row>
    <row r="8126" spans="1:12" x14ac:dyDescent="0.25">
      <c r="A8126" t="s">
        <v>743</v>
      </c>
      <c r="B8126">
        <v>2027</v>
      </c>
      <c r="C8126" t="s">
        <v>700</v>
      </c>
      <c r="D8126">
        <v>0.28760000000000002</v>
      </c>
      <c r="E8126">
        <v>0.23200000000000001</v>
      </c>
      <c r="F8126">
        <v>0.22140000000000001</v>
      </c>
      <c r="G8126">
        <v>0.21679999999999999</v>
      </c>
      <c r="H8126">
        <v>0.18909999999999999</v>
      </c>
      <c r="I8126">
        <v>0.1731</v>
      </c>
      <c r="J8126">
        <v>0.2036</v>
      </c>
      <c r="K8126">
        <v>0.1434</v>
      </c>
      <c r="L8126">
        <v>0.1128</v>
      </c>
    </row>
    <row r="8127" spans="1:12" x14ac:dyDescent="0.25">
      <c r="A8127" t="s">
        <v>743</v>
      </c>
      <c r="B8127">
        <v>2027</v>
      </c>
      <c r="C8127" t="s">
        <v>699</v>
      </c>
      <c r="D8127">
        <v>2.4400000000000002E-2</v>
      </c>
      <c r="E8127">
        <v>2.4400000000000002E-2</v>
      </c>
      <c r="F8127">
        <v>8.9999999999999993E-3</v>
      </c>
      <c r="G8127">
        <v>2.18E-2</v>
      </c>
      <c r="H8127">
        <v>8.9999999999999993E-3</v>
      </c>
      <c r="I8127">
        <v>8.9999999999999993E-3</v>
      </c>
      <c r="J8127">
        <v>2.4400000000000002E-2</v>
      </c>
      <c r="K8127">
        <v>8.9999999999999993E-3</v>
      </c>
      <c r="L8127">
        <v>8.9999999999999993E-3</v>
      </c>
    </row>
    <row r="8128" spans="1:12" x14ac:dyDescent="0.25">
      <c r="A8128" t="s">
        <v>743</v>
      </c>
      <c r="B8128">
        <v>2027</v>
      </c>
      <c r="C8128" t="s">
        <v>701</v>
      </c>
      <c r="D8128">
        <v>0.309</v>
      </c>
      <c r="E8128">
        <v>0.309</v>
      </c>
      <c r="F8128">
        <v>0.30690000000000001</v>
      </c>
      <c r="G8128">
        <v>0.2429</v>
      </c>
      <c r="H8128">
        <v>0.30690000000000001</v>
      </c>
      <c r="I8128">
        <v>0.2417</v>
      </c>
      <c r="J8128">
        <v>0.26419999999999999</v>
      </c>
      <c r="K8128">
        <v>0.26419999999999999</v>
      </c>
      <c r="L8128">
        <v>0.20849999999999999</v>
      </c>
    </row>
    <row r="8129" spans="1:12" x14ac:dyDescent="0.25">
      <c r="A8129" t="s">
        <v>744</v>
      </c>
      <c r="B8129">
        <v>2027</v>
      </c>
      <c r="C8129" t="s">
        <v>700</v>
      </c>
      <c r="D8129">
        <v>1.2565999999999999</v>
      </c>
      <c r="E8129">
        <v>1.0135000000000001</v>
      </c>
      <c r="F8129">
        <v>0.96740000000000004</v>
      </c>
      <c r="G8129">
        <v>0.94730000000000003</v>
      </c>
      <c r="H8129">
        <v>0.82620000000000005</v>
      </c>
      <c r="I8129">
        <v>0.75609999999999999</v>
      </c>
      <c r="J8129">
        <v>0.88949999999999996</v>
      </c>
      <c r="K8129">
        <v>0.62660000000000005</v>
      </c>
      <c r="L8129">
        <v>0.49280000000000002</v>
      </c>
    </row>
    <row r="8130" spans="1:12" x14ac:dyDescent="0.25">
      <c r="A8130" t="s">
        <v>744</v>
      </c>
      <c r="B8130">
        <v>2027</v>
      </c>
      <c r="C8130" t="s">
        <v>701</v>
      </c>
      <c r="D8130">
        <v>1.8444</v>
      </c>
      <c r="E8130">
        <v>1.8444</v>
      </c>
      <c r="F8130">
        <v>1.8354999999999999</v>
      </c>
      <c r="G8130">
        <v>1.4241999999999999</v>
      </c>
      <c r="H8130">
        <v>1.8354999999999999</v>
      </c>
      <c r="I8130">
        <v>1.4187000000000001</v>
      </c>
      <c r="J8130">
        <v>1.5725</v>
      </c>
      <c r="K8130">
        <v>1.5725</v>
      </c>
      <c r="L8130">
        <v>1.2164999999999999</v>
      </c>
    </row>
    <row r="8131" spans="1:12" x14ac:dyDescent="0.25">
      <c r="A8131" t="s">
        <v>744</v>
      </c>
      <c r="B8131">
        <v>2027</v>
      </c>
      <c r="C8131" t="s">
        <v>703</v>
      </c>
      <c r="D8131">
        <v>3.56E-2</v>
      </c>
      <c r="E8131">
        <v>3.56E-2</v>
      </c>
      <c r="F8131">
        <v>3.56E-2</v>
      </c>
      <c r="G8131">
        <v>2.1299999999999999E-2</v>
      </c>
      <c r="H8131">
        <v>3.56E-2</v>
      </c>
      <c r="I8131">
        <v>2.1299999999999999E-2</v>
      </c>
      <c r="J8131">
        <v>3.56E-2</v>
      </c>
      <c r="K8131">
        <v>3.56E-2</v>
      </c>
      <c r="L8131">
        <v>2.1299999999999999E-2</v>
      </c>
    </row>
    <row r="8132" spans="1:12" x14ac:dyDescent="0.25">
      <c r="A8132" t="s">
        <v>744</v>
      </c>
      <c r="B8132">
        <v>2027</v>
      </c>
      <c r="C8132" t="s">
        <v>698</v>
      </c>
      <c r="D8132">
        <v>0.59060000000000001</v>
      </c>
      <c r="E8132">
        <v>0.59060000000000001</v>
      </c>
      <c r="F8132">
        <v>0.43049999999999999</v>
      </c>
      <c r="G8132">
        <v>0.44879999999999998</v>
      </c>
      <c r="H8132">
        <v>0.43049999999999999</v>
      </c>
      <c r="I8132">
        <v>0.32419999999999999</v>
      </c>
      <c r="J8132">
        <v>0.59060000000000001</v>
      </c>
      <c r="K8132">
        <v>0.43049999999999999</v>
      </c>
      <c r="L8132">
        <v>0.32419999999999999</v>
      </c>
    </row>
    <row r="8133" spans="1:12" x14ac:dyDescent="0.25">
      <c r="A8133" t="s">
        <v>744</v>
      </c>
      <c r="B8133">
        <v>2027</v>
      </c>
      <c r="C8133" t="s">
        <v>697</v>
      </c>
      <c r="D8133">
        <v>4.0213999999999999</v>
      </c>
      <c r="E8133">
        <v>3.7784</v>
      </c>
      <c r="F8133">
        <v>3.3792</v>
      </c>
      <c r="G8133">
        <v>3.0493999999999999</v>
      </c>
      <c r="H8133">
        <v>3.238</v>
      </c>
      <c r="I8133">
        <v>2.6105999999999998</v>
      </c>
      <c r="J8133">
        <v>3.3824000000000001</v>
      </c>
      <c r="K8133">
        <v>2.7753000000000001</v>
      </c>
      <c r="L8133">
        <v>2.1450999999999998</v>
      </c>
    </row>
    <row r="8134" spans="1:12" x14ac:dyDescent="0.25">
      <c r="A8134" t="s">
        <v>744</v>
      </c>
      <c r="B8134">
        <v>2027</v>
      </c>
      <c r="C8134" t="s">
        <v>699</v>
      </c>
      <c r="D8134">
        <v>0.1067</v>
      </c>
      <c r="E8134">
        <v>0.1067</v>
      </c>
      <c r="F8134">
        <v>3.9399999999999998E-2</v>
      </c>
      <c r="G8134">
        <v>9.5200000000000007E-2</v>
      </c>
      <c r="H8134">
        <v>3.9399999999999998E-2</v>
      </c>
      <c r="I8134">
        <v>3.9399999999999998E-2</v>
      </c>
      <c r="J8134">
        <v>0.1067</v>
      </c>
      <c r="K8134">
        <v>3.9399999999999998E-2</v>
      </c>
      <c r="L8134">
        <v>3.9399999999999998E-2</v>
      </c>
    </row>
    <row r="8135" spans="1:12" x14ac:dyDescent="0.25">
      <c r="A8135" t="s">
        <v>744</v>
      </c>
      <c r="B8135">
        <v>2027</v>
      </c>
      <c r="C8135" t="s">
        <v>702</v>
      </c>
      <c r="D8135">
        <v>0.18759999999999999</v>
      </c>
      <c r="E8135">
        <v>0.18759999999999999</v>
      </c>
      <c r="F8135">
        <v>7.0900000000000005E-2</v>
      </c>
      <c r="G8135">
        <v>0.11260000000000001</v>
      </c>
      <c r="H8135">
        <v>7.0900000000000005E-2</v>
      </c>
      <c r="I8135">
        <v>5.0799999999999998E-2</v>
      </c>
      <c r="J8135">
        <v>0.18759999999999999</v>
      </c>
      <c r="K8135">
        <v>7.0900000000000005E-2</v>
      </c>
      <c r="L8135">
        <v>5.0799999999999998E-2</v>
      </c>
    </row>
    <row r="8136" spans="1:12" x14ac:dyDescent="0.25">
      <c r="A8136" t="s">
        <v>745</v>
      </c>
      <c r="B8136">
        <v>2027</v>
      </c>
      <c r="C8136" t="s">
        <v>699</v>
      </c>
      <c r="D8136">
        <v>1.6899999999999998E-2</v>
      </c>
      <c r="E8136">
        <v>1.6899999999999998E-2</v>
      </c>
      <c r="F8136">
        <v>6.1999999999999998E-3</v>
      </c>
      <c r="G8136">
        <v>1.5100000000000001E-2</v>
      </c>
      <c r="H8136">
        <v>6.1999999999999998E-3</v>
      </c>
      <c r="I8136">
        <v>6.1999999999999998E-3</v>
      </c>
      <c r="J8136">
        <v>1.6899999999999998E-2</v>
      </c>
      <c r="K8136">
        <v>6.1999999999999998E-3</v>
      </c>
      <c r="L8136">
        <v>6.1999999999999998E-3</v>
      </c>
    </row>
    <row r="8137" spans="1:12" x14ac:dyDescent="0.25">
      <c r="A8137" t="s">
        <v>745</v>
      </c>
      <c r="B8137">
        <v>2027</v>
      </c>
      <c r="C8137" t="s">
        <v>697</v>
      </c>
      <c r="D8137">
        <v>0.64570000000000005</v>
      </c>
      <c r="E8137">
        <v>0.60709999999999997</v>
      </c>
      <c r="F8137">
        <v>0.54</v>
      </c>
      <c r="G8137">
        <v>0.48899999999999999</v>
      </c>
      <c r="H8137">
        <v>0.51759999999999995</v>
      </c>
      <c r="I8137">
        <v>0.41649999999999998</v>
      </c>
      <c r="J8137">
        <v>0.54400000000000004</v>
      </c>
      <c r="K8137">
        <v>0.44390000000000002</v>
      </c>
      <c r="L8137">
        <v>0.34239999999999998</v>
      </c>
    </row>
    <row r="8138" spans="1:12" x14ac:dyDescent="0.25">
      <c r="A8138" t="s">
        <v>745</v>
      </c>
      <c r="B8138">
        <v>2027</v>
      </c>
      <c r="C8138" t="s">
        <v>702</v>
      </c>
      <c r="D8138">
        <v>2.98E-2</v>
      </c>
      <c r="E8138">
        <v>2.98E-2</v>
      </c>
      <c r="F8138">
        <v>1.12E-2</v>
      </c>
      <c r="G8138">
        <v>1.7899999999999999E-2</v>
      </c>
      <c r="H8138">
        <v>1.12E-2</v>
      </c>
      <c r="I8138">
        <v>8.0999999999999996E-3</v>
      </c>
      <c r="J8138">
        <v>2.98E-2</v>
      </c>
      <c r="K8138">
        <v>1.12E-2</v>
      </c>
      <c r="L8138">
        <v>8.0999999999999996E-3</v>
      </c>
    </row>
    <row r="8139" spans="1:12" x14ac:dyDescent="0.25">
      <c r="A8139" t="s">
        <v>745</v>
      </c>
      <c r="B8139">
        <v>2027</v>
      </c>
      <c r="C8139" t="s">
        <v>703</v>
      </c>
      <c r="D8139">
        <v>5.5999999999999999E-3</v>
      </c>
      <c r="E8139">
        <v>5.5999999999999999E-3</v>
      </c>
      <c r="F8139">
        <v>5.5999999999999999E-3</v>
      </c>
      <c r="G8139">
        <v>3.3999999999999998E-3</v>
      </c>
      <c r="H8139">
        <v>5.5999999999999999E-3</v>
      </c>
      <c r="I8139">
        <v>3.3999999999999998E-3</v>
      </c>
      <c r="J8139">
        <v>5.5999999999999999E-3</v>
      </c>
      <c r="K8139">
        <v>5.5999999999999999E-3</v>
      </c>
      <c r="L8139">
        <v>3.3999999999999998E-3</v>
      </c>
    </row>
    <row r="8140" spans="1:12" x14ac:dyDescent="0.25">
      <c r="A8140" t="s">
        <v>745</v>
      </c>
      <c r="B8140">
        <v>2027</v>
      </c>
      <c r="C8140" t="s">
        <v>698</v>
      </c>
      <c r="D8140">
        <v>0.1026</v>
      </c>
      <c r="E8140">
        <v>0.1026</v>
      </c>
      <c r="F8140">
        <v>7.3400000000000007E-2</v>
      </c>
      <c r="G8140">
        <v>7.8100000000000003E-2</v>
      </c>
      <c r="H8140">
        <v>7.3400000000000007E-2</v>
      </c>
      <c r="I8140">
        <v>5.5399999999999998E-2</v>
      </c>
      <c r="J8140">
        <v>0.1026</v>
      </c>
      <c r="K8140">
        <v>7.3400000000000007E-2</v>
      </c>
      <c r="L8140">
        <v>5.5399999999999998E-2</v>
      </c>
    </row>
    <row r="8141" spans="1:12" x14ac:dyDescent="0.25">
      <c r="A8141" t="s">
        <v>745</v>
      </c>
      <c r="B8141">
        <v>2027</v>
      </c>
      <c r="C8141" t="s">
        <v>701</v>
      </c>
      <c r="D8141">
        <v>0.29149999999999998</v>
      </c>
      <c r="E8141">
        <v>0.29149999999999998</v>
      </c>
      <c r="F8141">
        <v>0.29010000000000002</v>
      </c>
      <c r="G8141">
        <v>0.22439999999999999</v>
      </c>
      <c r="H8141">
        <v>0.29010000000000002</v>
      </c>
      <c r="I8141">
        <v>0.2235</v>
      </c>
      <c r="J8141">
        <v>0.24809999999999999</v>
      </c>
      <c r="K8141">
        <v>0.24809999999999999</v>
      </c>
      <c r="L8141">
        <v>0.19120000000000001</v>
      </c>
    </row>
    <row r="8142" spans="1:12" x14ac:dyDescent="0.25">
      <c r="A8142" t="s">
        <v>745</v>
      </c>
      <c r="B8142">
        <v>2027</v>
      </c>
      <c r="C8142" t="s">
        <v>700</v>
      </c>
      <c r="D8142">
        <v>0.19919999999999999</v>
      </c>
      <c r="E8142">
        <v>0.16070000000000001</v>
      </c>
      <c r="F8142">
        <v>0.15340000000000001</v>
      </c>
      <c r="G8142">
        <v>0.1502</v>
      </c>
      <c r="H8142">
        <v>0.13100000000000001</v>
      </c>
      <c r="I8142">
        <v>0.11990000000000001</v>
      </c>
      <c r="J8142">
        <v>0.14099999999999999</v>
      </c>
      <c r="K8142">
        <v>9.9299999999999999E-2</v>
      </c>
      <c r="L8142">
        <v>7.8100000000000003E-2</v>
      </c>
    </row>
    <row r="8143" spans="1:12" x14ac:dyDescent="0.25">
      <c r="A8143" t="s">
        <v>746</v>
      </c>
      <c r="B8143">
        <v>2027</v>
      </c>
      <c r="C8143" t="s">
        <v>702</v>
      </c>
      <c r="D8143">
        <v>0.2671</v>
      </c>
      <c r="E8143">
        <v>0.2671</v>
      </c>
      <c r="F8143">
        <v>0.1009</v>
      </c>
      <c r="G8143">
        <v>0.1603</v>
      </c>
      <c r="H8143">
        <v>0.1009</v>
      </c>
      <c r="I8143">
        <v>7.2400000000000006E-2</v>
      </c>
      <c r="J8143">
        <v>0.2671</v>
      </c>
      <c r="K8143">
        <v>0.1009</v>
      </c>
      <c r="L8143">
        <v>7.2400000000000006E-2</v>
      </c>
    </row>
    <row r="8144" spans="1:12" x14ac:dyDescent="0.25">
      <c r="A8144" t="s">
        <v>746</v>
      </c>
      <c r="B8144">
        <v>2027</v>
      </c>
      <c r="C8144" t="s">
        <v>700</v>
      </c>
      <c r="D8144">
        <v>1.7887999999999999</v>
      </c>
      <c r="E8144">
        <v>1.4428000000000001</v>
      </c>
      <c r="F8144">
        <v>1.3773</v>
      </c>
      <c r="G8144">
        <v>1.3486</v>
      </c>
      <c r="H8144">
        <v>1.1761999999999999</v>
      </c>
      <c r="I8144">
        <v>1.0764</v>
      </c>
      <c r="J8144">
        <v>1.2662</v>
      </c>
      <c r="K8144">
        <v>0.89200000000000002</v>
      </c>
      <c r="L8144">
        <v>0.70150000000000001</v>
      </c>
    </row>
    <row r="8145" spans="1:12" x14ac:dyDescent="0.25">
      <c r="A8145" t="s">
        <v>746</v>
      </c>
      <c r="B8145">
        <v>2027</v>
      </c>
      <c r="C8145" t="s">
        <v>697</v>
      </c>
      <c r="D8145">
        <v>5.6066000000000003</v>
      </c>
      <c r="E8145">
        <v>5.2606000000000002</v>
      </c>
      <c r="F8145">
        <v>4.6863999999999999</v>
      </c>
      <c r="G8145">
        <v>4.2499000000000002</v>
      </c>
      <c r="H8145">
        <v>4.4851999999999999</v>
      </c>
      <c r="I8145">
        <v>3.6206</v>
      </c>
      <c r="J8145">
        <v>4.7149000000000001</v>
      </c>
      <c r="K8145">
        <v>3.8445999999999998</v>
      </c>
      <c r="L8145">
        <v>2.9716999999999998</v>
      </c>
    </row>
    <row r="8146" spans="1:12" x14ac:dyDescent="0.25">
      <c r="A8146" t="s">
        <v>746</v>
      </c>
      <c r="B8146">
        <v>2027</v>
      </c>
      <c r="C8146" t="s">
        <v>698</v>
      </c>
      <c r="D8146">
        <v>0.85489999999999999</v>
      </c>
      <c r="E8146">
        <v>0.85489999999999999</v>
      </c>
      <c r="F8146">
        <v>0.62090000000000001</v>
      </c>
      <c r="G8146">
        <v>0.64980000000000004</v>
      </c>
      <c r="H8146">
        <v>0.62090000000000001</v>
      </c>
      <c r="I8146">
        <v>0.46789999999999998</v>
      </c>
      <c r="J8146">
        <v>0.85489999999999999</v>
      </c>
      <c r="K8146">
        <v>0.62090000000000001</v>
      </c>
      <c r="L8146">
        <v>0.46789999999999998</v>
      </c>
    </row>
    <row r="8147" spans="1:12" x14ac:dyDescent="0.25">
      <c r="A8147" t="s">
        <v>746</v>
      </c>
      <c r="B8147">
        <v>2027</v>
      </c>
      <c r="C8147" t="s">
        <v>699</v>
      </c>
      <c r="D8147">
        <v>0.15190000000000001</v>
      </c>
      <c r="E8147">
        <v>0.15190000000000001</v>
      </c>
      <c r="F8147">
        <v>5.6000000000000001E-2</v>
      </c>
      <c r="G8147">
        <v>0.13550000000000001</v>
      </c>
      <c r="H8147">
        <v>5.6000000000000001E-2</v>
      </c>
      <c r="I8147">
        <v>5.6000000000000001E-2</v>
      </c>
      <c r="J8147">
        <v>0.15190000000000001</v>
      </c>
      <c r="K8147">
        <v>5.6000000000000001E-2</v>
      </c>
      <c r="L8147">
        <v>5.6000000000000001E-2</v>
      </c>
    </row>
    <row r="8148" spans="1:12" x14ac:dyDescent="0.25">
      <c r="A8148" t="s">
        <v>746</v>
      </c>
      <c r="B8148">
        <v>2027</v>
      </c>
      <c r="C8148" t="s">
        <v>701</v>
      </c>
      <c r="D8148">
        <v>2.4933000000000001</v>
      </c>
      <c r="E8148">
        <v>2.4933000000000001</v>
      </c>
      <c r="F8148">
        <v>2.4807000000000001</v>
      </c>
      <c r="G8148">
        <v>1.9254</v>
      </c>
      <c r="H8148">
        <v>2.4807000000000001</v>
      </c>
      <c r="I8148">
        <v>1.9175</v>
      </c>
      <c r="J8148">
        <v>2.1242000000000001</v>
      </c>
      <c r="K8148">
        <v>2.1242000000000001</v>
      </c>
      <c r="L8148">
        <v>1.6435999999999999</v>
      </c>
    </row>
    <row r="8149" spans="1:12" x14ac:dyDescent="0.25">
      <c r="A8149" t="s">
        <v>746</v>
      </c>
      <c r="B8149">
        <v>2027</v>
      </c>
      <c r="C8149" t="s">
        <v>703</v>
      </c>
      <c r="D8149">
        <v>5.0599999999999999E-2</v>
      </c>
      <c r="E8149">
        <v>5.0599999999999999E-2</v>
      </c>
      <c r="F8149">
        <v>5.0599999999999999E-2</v>
      </c>
      <c r="G8149">
        <v>3.04E-2</v>
      </c>
      <c r="H8149">
        <v>5.0599999999999999E-2</v>
      </c>
      <c r="I8149">
        <v>3.04E-2</v>
      </c>
      <c r="J8149">
        <v>5.0599999999999999E-2</v>
      </c>
      <c r="K8149">
        <v>5.0599999999999999E-2</v>
      </c>
      <c r="L8149">
        <v>3.04E-2</v>
      </c>
    </row>
    <row r="8150" spans="1:12" x14ac:dyDescent="0.25">
      <c r="A8150" t="s">
        <v>747</v>
      </c>
      <c r="B8150">
        <v>2027</v>
      </c>
      <c r="C8150" t="s">
        <v>703</v>
      </c>
      <c r="D8150">
        <v>0.22389999999999999</v>
      </c>
      <c r="E8150">
        <v>0.22389999999999999</v>
      </c>
      <c r="F8150">
        <v>0.22389999999999999</v>
      </c>
      <c r="G8150">
        <v>0.1343</v>
      </c>
      <c r="H8150">
        <v>0.22389999999999999</v>
      </c>
      <c r="I8150">
        <v>0.1343</v>
      </c>
      <c r="J8150">
        <v>0.22389999999999999</v>
      </c>
      <c r="K8150">
        <v>0.22389999999999999</v>
      </c>
      <c r="L8150">
        <v>0.1343</v>
      </c>
    </row>
    <row r="8151" spans="1:12" x14ac:dyDescent="0.25">
      <c r="A8151" t="s">
        <v>747</v>
      </c>
      <c r="B8151">
        <v>2027</v>
      </c>
      <c r="C8151" t="s">
        <v>697</v>
      </c>
      <c r="D8151">
        <v>23.502700000000001</v>
      </c>
      <c r="E8151">
        <v>21.9724</v>
      </c>
      <c r="F8151">
        <v>19.665800000000001</v>
      </c>
      <c r="G8151">
        <v>17.794599999999999</v>
      </c>
      <c r="H8151">
        <v>18.776299999999999</v>
      </c>
      <c r="I8151">
        <v>15.192399999999999</v>
      </c>
      <c r="J8151">
        <v>19.6614</v>
      </c>
      <c r="K8151">
        <v>16.045400000000001</v>
      </c>
      <c r="L8151">
        <v>12.4011</v>
      </c>
    </row>
    <row r="8152" spans="1:12" x14ac:dyDescent="0.25">
      <c r="A8152" t="s">
        <v>747</v>
      </c>
      <c r="B8152">
        <v>2027</v>
      </c>
      <c r="C8152" t="s">
        <v>699</v>
      </c>
      <c r="D8152">
        <v>0.67169999999999996</v>
      </c>
      <c r="E8152">
        <v>0.67169999999999996</v>
      </c>
      <c r="F8152">
        <v>0.24779999999999999</v>
      </c>
      <c r="G8152">
        <v>0.59919999999999995</v>
      </c>
      <c r="H8152">
        <v>0.24779999999999999</v>
      </c>
      <c r="I8152">
        <v>0.24779999999999999</v>
      </c>
      <c r="J8152">
        <v>0.67169999999999996</v>
      </c>
      <c r="K8152">
        <v>0.24779999999999999</v>
      </c>
      <c r="L8152">
        <v>0.24779999999999999</v>
      </c>
    </row>
    <row r="8153" spans="1:12" x14ac:dyDescent="0.25">
      <c r="A8153" t="s">
        <v>747</v>
      </c>
      <c r="B8153">
        <v>2027</v>
      </c>
      <c r="C8153" t="s">
        <v>701</v>
      </c>
      <c r="D8153">
        <v>10.2767</v>
      </c>
      <c r="E8153">
        <v>10.2767</v>
      </c>
      <c r="F8153">
        <v>10.221</v>
      </c>
      <c r="G8153">
        <v>7.9363000000000001</v>
      </c>
      <c r="H8153">
        <v>10.221</v>
      </c>
      <c r="I8153">
        <v>7.9015000000000004</v>
      </c>
      <c r="J8153">
        <v>8.7468000000000004</v>
      </c>
      <c r="K8153">
        <v>8.7468000000000004</v>
      </c>
      <c r="L8153">
        <v>6.7685000000000004</v>
      </c>
    </row>
    <row r="8154" spans="1:12" x14ac:dyDescent="0.25">
      <c r="A8154" t="s">
        <v>747</v>
      </c>
      <c r="B8154">
        <v>2027</v>
      </c>
      <c r="C8154" t="s">
        <v>700</v>
      </c>
      <c r="D8154">
        <v>7.9116</v>
      </c>
      <c r="E8154">
        <v>6.3813000000000004</v>
      </c>
      <c r="F8154">
        <v>6.0913000000000004</v>
      </c>
      <c r="G8154">
        <v>5.9645999999999999</v>
      </c>
      <c r="H8154">
        <v>5.2019000000000002</v>
      </c>
      <c r="I8154">
        <v>4.7609000000000004</v>
      </c>
      <c r="J8154">
        <v>5.6002999999999998</v>
      </c>
      <c r="K8154">
        <v>3.9451000000000001</v>
      </c>
      <c r="L8154">
        <v>3.1025999999999998</v>
      </c>
    </row>
    <row r="8155" spans="1:12" x14ac:dyDescent="0.25">
      <c r="A8155" t="s">
        <v>747</v>
      </c>
      <c r="B8155">
        <v>2027</v>
      </c>
      <c r="C8155" t="s">
        <v>698</v>
      </c>
      <c r="D8155">
        <v>3.2372999999999998</v>
      </c>
      <c r="E8155">
        <v>3.2372999999999998</v>
      </c>
      <c r="F8155">
        <v>2.4357000000000002</v>
      </c>
      <c r="G8155">
        <v>2.4512999999999998</v>
      </c>
      <c r="H8155">
        <v>2.4357000000000002</v>
      </c>
      <c r="I8155">
        <v>1.8279000000000001</v>
      </c>
      <c r="J8155">
        <v>3.2372999999999998</v>
      </c>
      <c r="K8155">
        <v>2.4357000000000002</v>
      </c>
      <c r="L8155">
        <v>1.8279000000000001</v>
      </c>
    </row>
    <row r="8156" spans="1:12" x14ac:dyDescent="0.25">
      <c r="A8156" t="s">
        <v>747</v>
      </c>
      <c r="B8156">
        <v>2027</v>
      </c>
      <c r="C8156" t="s">
        <v>702</v>
      </c>
      <c r="D8156">
        <v>1.1815</v>
      </c>
      <c r="E8156">
        <v>1.1815</v>
      </c>
      <c r="F8156">
        <v>0.4461</v>
      </c>
      <c r="G8156">
        <v>0.70889999999999997</v>
      </c>
      <c r="H8156">
        <v>0.4461</v>
      </c>
      <c r="I8156">
        <v>0.32</v>
      </c>
      <c r="J8156">
        <v>1.1815</v>
      </c>
      <c r="K8156">
        <v>0.4461</v>
      </c>
      <c r="L8156">
        <v>0.32</v>
      </c>
    </row>
    <row r="8157" spans="1:12" x14ac:dyDescent="0.25">
      <c r="A8157" t="s">
        <v>748</v>
      </c>
      <c r="B8157">
        <v>2027</v>
      </c>
      <c r="C8157" t="s">
        <v>702</v>
      </c>
      <c r="D8157">
        <v>0.1236</v>
      </c>
      <c r="E8157">
        <v>0.1236</v>
      </c>
      <c r="F8157">
        <v>4.6699999999999998E-2</v>
      </c>
      <c r="G8157">
        <v>7.4099999999999999E-2</v>
      </c>
      <c r="H8157">
        <v>4.6699999999999998E-2</v>
      </c>
      <c r="I8157">
        <v>3.3500000000000002E-2</v>
      </c>
      <c r="J8157">
        <v>0.1236</v>
      </c>
      <c r="K8157">
        <v>4.6699999999999998E-2</v>
      </c>
      <c r="L8157">
        <v>3.3500000000000002E-2</v>
      </c>
    </row>
    <row r="8158" spans="1:12" x14ac:dyDescent="0.25">
      <c r="A8158" t="s">
        <v>748</v>
      </c>
      <c r="B8158">
        <v>2027</v>
      </c>
      <c r="C8158" t="s">
        <v>700</v>
      </c>
      <c r="D8158">
        <v>0.82740000000000002</v>
      </c>
      <c r="E8158">
        <v>0.6673</v>
      </c>
      <c r="F8158">
        <v>0.63700000000000001</v>
      </c>
      <c r="G8158">
        <v>0.62370000000000003</v>
      </c>
      <c r="H8158">
        <v>0.54400000000000004</v>
      </c>
      <c r="I8158">
        <v>0.49790000000000001</v>
      </c>
      <c r="J8158">
        <v>0.58560000000000001</v>
      </c>
      <c r="K8158">
        <v>0.41260000000000002</v>
      </c>
      <c r="L8158">
        <v>0.32450000000000001</v>
      </c>
    </row>
    <row r="8159" spans="1:12" x14ac:dyDescent="0.25">
      <c r="A8159" t="s">
        <v>748</v>
      </c>
      <c r="B8159">
        <v>2027</v>
      </c>
      <c r="C8159" t="s">
        <v>699</v>
      </c>
      <c r="D8159">
        <v>7.0199999999999999E-2</v>
      </c>
      <c r="E8159">
        <v>7.0199999999999999E-2</v>
      </c>
      <c r="F8159">
        <v>2.5899999999999999E-2</v>
      </c>
      <c r="G8159">
        <v>6.2700000000000006E-2</v>
      </c>
      <c r="H8159">
        <v>2.5899999999999999E-2</v>
      </c>
      <c r="I8159">
        <v>2.5899999999999999E-2</v>
      </c>
      <c r="J8159">
        <v>7.0199999999999999E-2</v>
      </c>
      <c r="K8159">
        <v>2.5899999999999999E-2</v>
      </c>
      <c r="L8159">
        <v>2.5899999999999999E-2</v>
      </c>
    </row>
    <row r="8160" spans="1:12" x14ac:dyDescent="0.25">
      <c r="A8160" t="s">
        <v>748</v>
      </c>
      <c r="B8160">
        <v>2027</v>
      </c>
      <c r="C8160" t="s">
        <v>701</v>
      </c>
      <c r="D8160">
        <v>0.97219999999999995</v>
      </c>
      <c r="E8160">
        <v>0.97219999999999995</v>
      </c>
      <c r="F8160">
        <v>0.96640000000000004</v>
      </c>
      <c r="G8160">
        <v>0.75219999999999998</v>
      </c>
      <c r="H8160">
        <v>0.96640000000000004</v>
      </c>
      <c r="I8160">
        <v>0.74850000000000005</v>
      </c>
      <c r="J8160">
        <v>0.82669999999999999</v>
      </c>
      <c r="K8160">
        <v>0.82669999999999999</v>
      </c>
      <c r="L8160">
        <v>0.64100000000000001</v>
      </c>
    </row>
    <row r="8161" spans="1:12" x14ac:dyDescent="0.25">
      <c r="A8161" t="s">
        <v>748</v>
      </c>
      <c r="B8161">
        <v>2027</v>
      </c>
      <c r="C8161" t="s">
        <v>698</v>
      </c>
      <c r="D8161">
        <v>0.3498</v>
      </c>
      <c r="E8161">
        <v>0.3498</v>
      </c>
      <c r="F8161">
        <v>0.2611</v>
      </c>
      <c r="G8161">
        <v>0.2651</v>
      </c>
      <c r="H8161">
        <v>0.2611</v>
      </c>
      <c r="I8161">
        <v>0.19620000000000001</v>
      </c>
      <c r="J8161">
        <v>0.3498</v>
      </c>
      <c r="K8161">
        <v>0.2611</v>
      </c>
      <c r="L8161">
        <v>0.19620000000000001</v>
      </c>
    </row>
    <row r="8162" spans="1:12" x14ac:dyDescent="0.25">
      <c r="A8162" t="s">
        <v>748</v>
      </c>
      <c r="B8162">
        <v>2027</v>
      </c>
      <c r="C8162" t="s">
        <v>703</v>
      </c>
      <c r="D8162">
        <v>2.3400000000000001E-2</v>
      </c>
      <c r="E8162">
        <v>2.3400000000000001E-2</v>
      </c>
      <c r="F8162">
        <v>2.3400000000000001E-2</v>
      </c>
      <c r="G8162">
        <v>1.4E-2</v>
      </c>
      <c r="H8162">
        <v>2.3400000000000001E-2</v>
      </c>
      <c r="I8162">
        <v>1.4E-2</v>
      </c>
      <c r="J8162">
        <v>2.3400000000000001E-2</v>
      </c>
      <c r="K8162">
        <v>2.3400000000000001E-2</v>
      </c>
      <c r="L8162">
        <v>1.4E-2</v>
      </c>
    </row>
    <row r="8163" spans="1:12" x14ac:dyDescent="0.25">
      <c r="A8163" t="s">
        <v>748</v>
      </c>
      <c r="B8163">
        <v>2027</v>
      </c>
      <c r="C8163" t="s">
        <v>697</v>
      </c>
      <c r="D8163">
        <v>2.3666</v>
      </c>
      <c r="E8163">
        <v>2.2065999999999999</v>
      </c>
      <c r="F8163">
        <v>1.9604999999999999</v>
      </c>
      <c r="G8163">
        <v>1.7919</v>
      </c>
      <c r="H8163">
        <v>1.8674999999999999</v>
      </c>
      <c r="I8163">
        <v>1.516</v>
      </c>
      <c r="J8163">
        <v>1.9793000000000001</v>
      </c>
      <c r="K8163">
        <v>1.5964</v>
      </c>
      <c r="L8163">
        <v>1.2351000000000001</v>
      </c>
    </row>
    <row r="8164" spans="1:12" x14ac:dyDescent="0.25">
      <c r="A8164" t="s">
        <v>749</v>
      </c>
      <c r="B8164">
        <v>2027</v>
      </c>
      <c r="C8164" t="s">
        <v>701</v>
      </c>
      <c r="D8164">
        <v>0.20899999999999999</v>
      </c>
      <c r="E8164">
        <v>0.20899999999999999</v>
      </c>
      <c r="F8164">
        <v>0.2077</v>
      </c>
      <c r="G8164">
        <v>0.1646</v>
      </c>
      <c r="H8164">
        <v>0.2077</v>
      </c>
      <c r="I8164">
        <v>0.1638</v>
      </c>
      <c r="J8164">
        <v>0.17910000000000001</v>
      </c>
      <c r="K8164">
        <v>0.17910000000000001</v>
      </c>
      <c r="L8164">
        <v>0.1416</v>
      </c>
    </row>
    <row r="8165" spans="1:12" x14ac:dyDescent="0.25">
      <c r="A8165" t="s">
        <v>749</v>
      </c>
      <c r="B8165">
        <v>2027</v>
      </c>
      <c r="C8165" t="s">
        <v>698</v>
      </c>
      <c r="D8165">
        <v>8.4699999999999998E-2</v>
      </c>
      <c r="E8165">
        <v>8.4699999999999998E-2</v>
      </c>
      <c r="F8165">
        <v>6.1400000000000003E-2</v>
      </c>
      <c r="G8165">
        <v>6.4399999999999999E-2</v>
      </c>
      <c r="H8165">
        <v>6.1400000000000003E-2</v>
      </c>
      <c r="I8165">
        <v>4.6300000000000001E-2</v>
      </c>
      <c r="J8165">
        <v>8.4699999999999998E-2</v>
      </c>
      <c r="K8165">
        <v>6.1400000000000003E-2</v>
      </c>
      <c r="L8165">
        <v>4.6300000000000001E-2</v>
      </c>
    </row>
    <row r="8166" spans="1:12" x14ac:dyDescent="0.25">
      <c r="A8166" t="s">
        <v>749</v>
      </c>
      <c r="B8166">
        <v>2027</v>
      </c>
      <c r="C8166" t="s">
        <v>703</v>
      </c>
      <c r="D8166">
        <v>5.0000000000000001E-3</v>
      </c>
      <c r="E8166">
        <v>5.0000000000000001E-3</v>
      </c>
      <c r="F8166">
        <v>5.0000000000000001E-3</v>
      </c>
      <c r="G8166">
        <v>3.0000000000000001E-3</v>
      </c>
      <c r="H8166">
        <v>5.0000000000000001E-3</v>
      </c>
      <c r="I8166">
        <v>3.0000000000000001E-3</v>
      </c>
      <c r="J8166">
        <v>5.0000000000000001E-3</v>
      </c>
      <c r="K8166">
        <v>5.0000000000000001E-3</v>
      </c>
      <c r="L8166">
        <v>3.0000000000000001E-3</v>
      </c>
    </row>
    <row r="8167" spans="1:12" x14ac:dyDescent="0.25">
      <c r="A8167" t="s">
        <v>749</v>
      </c>
      <c r="B8167">
        <v>2027</v>
      </c>
      <c r="C8167" t="s">
        <v>699</v>
      </c>
      <c r="D8167">
        <v>1.49E-2</v>
      </c>
      <c r="E8167">
        <v>1.49E-2</v>
      </c>
      <c r="F8167">
        <v>5.4999999999999997E-3</v>
      </c>
      <c r="G8167">
        <v>1.3299999999999999E-2</v>
      </c>
      <c r="H8167">
        <v>5.4999999999999997E-3</v>
      </c>
      <c r="I8167">
        <v>5.4999999999999997E-3</v>
      </c>
      <c r="J8167">
        <v>1.49E-2</v>
      </c>
      <c r="K8167">
        <v>5.4999999999999997E-3</v>
      </c>
      <c r="L8167">
        <v>5.4999999999999997E-3</v>
      </c>
    </row>
    <row r="8168" spans="1:12" x14ac:dyDescent="0.25">
      <c r="A8168" t="s">
        <v>749</v>
      </c>
      <c r="B8168">
        <v>2027</v>
      </c>
      <c r="C8168" t="s">
        <v>702</v>
      </c>
      <c r="D8168">
        <v>2.63E-2</v>
      </c>
      <c r="E8168">
        <v>2.63E-2</v>
      </c>
      <c r="F8168">
        <v>9.9000000000000008E-3</v>
      </c>
      <c r="G8168">
        <v>1.5800000000000002E-2</v>
      </c>
      <c r="H8168">
        <v>9.9000000000000008E-3</v>
      </c>
      <c r="I8168">
        <v>7.1000000000000004E-3</v>
      </c>
      <c r="J8168">
        <v>2.63E-2</v>
      </c>
      <c r="K8168">
        <v>9.9000000000000008E-3</v>
      </c>
      <c r="L8168">
        <v>7.1000000000000004E-3</v>
      </c>
    </row>
    <row r="8169" spans="1:12" x14ac:dyDescent="0.25">
      <c r="A8169" t="s">
        <v>749</v>
      </c>
      <c r="B8169">
        <v>2027</v>
      </c>
      <c r="C8169" t="s">
        <v>697</v>
      </c>
      <c r="D8169">
        <v>0.51559999999999995</v>
      </c>
      <c r="E8169">
        <v>0.48159999999999997</v>
      </c>
      <c r="F8169">
        <v>0.4249</v>
      </c>
      <c r="G8169">
        <v>0.39350000000000002</v>
      </c>
      <c r="H8169">
        <v>0.40510000000000002</v>
      </c>
      <c r="I8169">
        <v>0.33139999999999997</v>
      </c>
      <c r="J8169">
        <v>0.43440000000000001</v>
      </c>
      <c r="K8169">
        <v>0.34860000000000002</v>
      </c>
      <c r="L8169">
        <v>0.27239999999999998</v>
      </c>
    </row>
    <row r="8170" spans="1:12" x14ac:dyDescent="0.25">
      <c r="A8170" t="s">
        <v>749</v>
      </c>
      <c r="B8170">
        <v>2027</v>
      </c>
      <c r="C8170" t="s">
        <v>700</v>
      </c>
      <c r="D8170">
        <v>0.17580000000000001</v>
      </c>
      <c r="E8170">
        <v>0.14180000000000001</v>
      </c>
      <c r="F8170">
        <v>0.1353</v>
      </c>
      <c r="G8170">
        <v>0.13250000000000001</v>
      </c>
      <c r="H8170">
        <v>0.11559999999999999</v>
      </c>
      <c r="I8170">
        <v>0.10580000000000001</v>
      </c>
      <c r="J8170">
        <v>0.1244</v>
      </c>
      <c r="K8170">
        <v>8.77E-2</v>
      </c>
      <c r="L8170">
        <v>6.8900000000000003E-2</v>
      </c>
    </row>
    <row r="8171" spans="1:12" x14ac:dyDescent="0.25">
      <c r="A8171" t="s">
        <v>750</v>
      </c>
      <c r="B8171">
        <v>2027</v>
      </c>
      <c r="C8171" t="s">
        <v>698</v>
      </c>
      <c r="D8171">
        <v>1.0529999999999999</v>
      </c>
      <c r="E8171">
        <v>1.0529999999999999</v>
      </c>
      <c r="F8171">
        <v>0.77739999999999998</v>
      </c>
      <c r="G8171">
        <v>0.79900000000000004</v>
      </c>
      <c r="H8171">
        <v>0.77739999999999998</v>
      </c>
      <c r="I8171">
        <v>0.5847</v>
      </c>
      <c r="J8171">
        <v>1.0529999999999999</v>
      </c>
      <c r="K8171">
        <v>0.77739999999999998</v>
      </c>
      <c r="L8171">
        <v>0.5847</v>
      </c>
    </row>
    <row r="8172" spans="1:12" x14ac:dyDescent="0.25">
      <c r="A8172" t="s">
        <v>750</v>
      </c>
      <c r="B8172">
        <v>2027</v>
      </c>
      <c r="C8172" t="s">
        <v>701</v>
      </c>
      <c r="D8172">
        <v>3.1181000000000001</v>
      </c>
      <c r="E8172">
        <v>3.1181000000000001</v>
      </c>
      <c r="F8172">
        <v>3.1013999999999999</v>
      </c>
      <c r="G8172">
        <v>2.4079999999999999</v>
      </c>
      <c r="H8172">
        <v>3.1013999999999999</v>
      </c>
      <c r="I8172">
        <v>2.3975</v>
      </c>
      <c r="J8172">
        <v>2.6543999999999999</v>
      </c>
      <c r="K8172">
        <v>2.6543999999999999</v>
      </c>
      <c r="L8172">
        <v>2.0539999999999998</v>
      </c>
    </row>
    <row r="8173" spans="1:12" x14ac:dyDescent="0.25">
      <c r="A8173" t="s">
        <v>750</v>
      </c>
      <c r="B8173">
        <v>2027</v>
      </c>
      <c r="C8173" t="s">
        <v>697</v>
      </c>
      <c r="D8173">
        <v>7.1676000000000002</v>
      </c>
      <c r="E8173">
        <v>6.7084999999999999</v>
      </c>
      <c r="F8173">
        <v>5.9814999999999996</v>
      </c>
      <c r="G8173">
        <v>5.4290000000000003</v>
      </c>
      <c r="H8173">
        <v>5.7145999999999999</v>
      </c>
      <c r="I8173">
        <v>4.6211000000000002</v>
      </c>
      <c r="J8173">
        <v>6.0105000000000004</v>
      </c>
      <c r="K8173">
        <v>4.8906000000000001</v>
      </c>
      <c r="L8173">
        <v>3.78</v>
      </c>
    </row>
    <row r="8174" spans="1:12" x14ac:dyDescent="0.25">
      <c r="A8174" t="s">
        <v>750</v>
      </c>
      <c r="B8174">
        <v>2027</v>
      </c>
      <c r="C8174" t="s">
        <v>699</v>
      </c>
      <c r="D8174">
        <v>0.20150000000000001</v>
      </c>
      <c r="E8174">
        <v>0.20150000000000001</v>
      </c>
      <c r="F8174">
        <v>7.4300000000000005E-2</v>
      </c>
      <c r="G8174">
        <v>0.1797</v>
      </c>
      <c r="H8174">
        <v>7.4300000000000005E-2</v>
      </c>
      <c r="I8174">
        <v>7.4300000000000005E-2</v>
      </c>
      <c r="J8174">
        <v>0.20150000000000001</v>
      </c>
      <c r="K8174">
        <v>7.4300000000000005E-2</v>
      </c>
      <c r="L8174">
        <v>7.4300000000000005E-2</v>
      </c>
    </row>
    <row r="8175" spans="1:12" x14ac:dyDescent="0.25">
      <c r="A8175" t="s">
        <v>750</v>
      </c>
      <c r="B8175">
        <v>2027</v>
      </c>
      <c r="C8175" t="s">
        <v>703</v>
      </c>
      <c r="D8175">
        <v>6.7199999999999996E-2</v>
      </c>
      <c r="E8175">
        <v>6.7199999999999996E-2</v>
      </c>
      <c r="F8175">
        <v>6.7199999999999996E-2</v>
      </c>
      <c r="G8175">
        <v>4.0300000000000002E-2</v>
      </c>
      <c r="H8175">
        <v>6.7199999999999996E-2</v>
      </c>
      <c r="I8175">
        <v>4.0300000000000002E-2</v>
      </c>
      <c r="J8175">
        <v>6.7199999999999996E-2</v>
      </c>
      <c r="K8175">
        <v>6.7199999999999996E-2</v>
      </c>
      <c r="L8175">
        <v>4.0300000000000002E-2</v>
      </c>
    </row>
    <row r="8176" spans="1:12" x14ac:dyDescent="0.25">
      <c r="A8176" t="s">
        <v>750</v>
      </c>
      <c r="B8176">
        <v>2027</v>
      </c>
      <c r="C8176" t="s">
        <v>700</v>
      </c>
      <c r="D8176">
        <v>2.3734000000000002</v>
      </c>
      <c r="E8176">
        <v>1.9142999999999999</v>
      </c>
      <c r="F8176">
        <v>1.8272999999999999</v>
      </c>
      <c r="G8176">
        <v>1.7892999999999999</v>
      </c>
      <c r="H8176">
        <v>1.5605</v>
      </c>
      <c r="I8176">
        <v>1.4281999999999999</v>
      </c>
      <c r="J8176">
        <v>1.68</v>
      </c>
      <c r="K8176">
        <v>1.1835</v>
      </c>
      <c r="L8176">
        <v>0.93069999999999997</v>
      </c>
    </row>
    <row r="8177" spans="1:12" x14ac:dyDescent="0.25">
      <c r="A8177" t="s">
        <v>750</v>
      </c>
      <c r="B8177">
        <v>2027</v>
      </c>
      <c r="C8177" t="s">
        <v>702</v>
      </c>
      <c r="D8177">
        <v>0.35439999999999999</v>
      </c>
      <c r="E8177">
        <v>0.35439999999999999</v>
      </c>
      <c r="F8177">
        <v>0.1338</v>
      </c>
      <c r="G8177">
        <v>0.2127</v>
      </c>
      <c r="H8177">
        <v>0.1338</v>
      </c>
      <c r="I8177">
        <v>9.6000000000000002E-2</v>
      </c>
      <c r="J8177">
        <v>0.35439999999999999</v>
      </c>
      <c r="K8177">
        <v>0.1338</v>
      </c>
      <c r="L8177">
        <v>9.6000000000000002E-2</v>
      </c>
    </row>
    <row r="8178" spans="1:12" x14ac:dyDescent="0.25">
      <c r="A8178" t="s">
        <v>751</v>
      </c>
      <c r="B8178">
        <v>2027</v>
      </c>
      <c r="C8178" t="s">
        <v>701</v>
      </c>
      <c r="D8178">
        <v>1.6281000000000001</v>
      </c>
      <c r="E8178">
        <v>1.6281000000000001</v>
      </c>
      <c r="F8178">
        <v>1.6135999999999999</v>
      </c>
      <c r="G8178">
        <v>1.2742</v>
      </c>
      <c r="H8178">
        <v>1.6135999999999999</v>
      </c>
      <c r="I8178">
        <v>1.2652000000000001</v>
      </c>
      <c r="J8178">
        <v>1.3808</v>
      </c>
      <c r="K8178">
        <v>1.3808</v>
      </c>
      <c r="L8178">
        <v>1.0849</v>
      </c>
    </row>
    <row r="8179" spans="1:12" x14ac:dyDescent="0.25">
      <c r="A8179" t="s">
        <v>751</v>
      </c>
      <c r="B8179">
        <v>2027</v>
      </c>
      <c r="C8179" t="s">
        <v>702</v>
      </c>
      <c r="D8179">
        <v>0.307</v>
      </c>
      <c r="E8179">
        <v>0.307</v>
      </c>
      <c r="F8179">
        <v>0.1159</v>
      </c>
      <c r="G8179">
        <v>0.1842</v>
      </c>
      <c r="H8179">
        <v>0.1159</v>
      </c>
      <c r="I8179">
        <v>8.3199999999999996E-2</v>
      </c>
      <c r="J8179">
        <v>0.307</v>
      </c>
      <c r="K8179">
        <v>0.1159</v>
      </c>
      <c r="L8179">
        <v>8.3199999999999996E-2</v>
      </c>
    </row>
    <row r="8180" spans="1:12" x14ac:dyDescent="0.25">
      <c r="A8180" t="s">
        <v>751</v>
      </c>
      <c r="B8180">
        <v>2027</v>
      </c>
      <c r="C8180" t="s">
        <v>697</v>
      </c>
      <c r="D8180">
        <v>4.8442999999999996</v>
      </c>
      <c r="E8180">
        <v>4.4466000000000001</v>
      </c>
      <c r="F8180">
        <v>4.0556000000000001</v>
      </c>
      <c r="G8180">
        <v>3.7231999999999998</v>
      </c>
      <c r="H8180">
        <v>3.8243999999999998</v>
      </c>
      <c r="I8180">
        <v>3.2090999999999998</v>
      </c>
      <c r="J8180">
        <v>3.9964</v>
      </c>
      <c r="K8180">
        <v>3.2650999999999999</v>
      </c>
      <c r="L8180">
        <v>2.5977999999999999</v>
      </c>
    </row>
    <row r="8181" spans="1:12" x14ac:dyDescent="0.25">
      <c r="A8181" t="s">
        <v>751</v>
      </c>
      <c r="B8181">
        <v>2027</v>
      </c>
      <c r="C8181" t="s">
        <v>699</v>
      </c>
      <c r="D8181">
        <v>0.17449999999999999</v>
      </c>
      <c r="E8181">
        <v>0.17449999999999999</v>
      </c>
      <c r="F8181">
        <v>6.4399999999999999E-2</v>
      </c>
      <c r="G8181">
        <v>0.15570000000000001</v>
      </c>
      <c r="H8181">
        <v>6.4399999999999999E-2</v>
      </c>
      <c r="I8181">
        <v>6.4399999999999999E-2</v>
      </c>
      <c r="J8181">
        <v>0.17449999999999999</v>
      </c>
      <c r="K8181">
        <v>6.4399999999999999E-2</v>
      </c>
      <c r="L8181">
        <v>6.4399999999999999E-2</v>
      </c>
    </row>
    <row r="8182" spans="1:12" x14ac:dyDescent="0.25">
      <c r="A8182" t="s">
        <v>751</v>
      </c>
      <c r="B8182">
        <v>2027</v>
      </c>
      <c r="C8182" t="s">
        <v>703</v>
      </c>
      <c r="D8182">
        <v>5.8200000000000002E-2</v>
      </c>
      <c r="E8182">
        <v>5.8200000000000002E-2</v>
      </c>
      <c r="F8182">
        <v>5.8200000000000002E-2</v>
      </c>
      <c r="G8182">
        <v>3.49E-2</v>
      </c>
      <c r="H8182">
        <v>5.8200000000000002E-2</v>
      </c>
      <c r="I8182">
        <v>3.49E-2</v>
      </c>
      <c r="J8182">
        <v>5.8200000000000002E-2</v>
      </c>
      <c r="K8182">
        <v>5.8200000000000002E-2</v>
      </c>
      <c r="L8182">
        <v>3.49E-2</v>
      </c>
    </row>
    <row r="8183" spans="1:12" x14ac:dyDescent="0.25">
      <c r="A8183" t="s">
        <v>751</v>
      </c>
      <c r="B8183">
        <v>2027</v>
      </c>
      <c r="C8183" t="s">
        <v>700</v>
      </c>
      <c r="D8183">
        <v>2.0558000000000001</v>
      </c>
      <c r="E8183">
        <v>1.6580999999999999</v>
      </c>
      <c r="F8183">
        <v>1.5828</v>
      </c>
      <c r="G8183">
        <v>1.5499000000000001</v>
      </c>
      <c r="H8183">
        <v>1.3516999999999999</v>
      </c>
      <c r="I8183">
        <v>1.2371000000000001</v>
      </c>
      <c r="J8183">
        <v>1.4552</v>
      </c>
      <c r="K8183">
        <v>1.0250999999999999</v>
      </c>
      <c r="L8183">
        <v>0.80620000000000003</v>
      </c>
    </row>
    <row r="8184" spans="1:12" x14ac:dyDescent="0.25">
      <c r="A8184" t="s">
        <v>751</v>
      </c>
      <c r="B8184">
        <v>2027</v>
      </c>
      <c r="C8184" t="s">
        <v>698</v>
      </c>
      <c r="D8184">
        <v>0.62070000000000003</v>
      </c>
      <c r="E8184">
        <v>0.62070000000000003</v>
      </c>
      <c r="F8184">
        <v>0.62070000000000003</v>
      </c>
      <c r="G8184">
        <v>0.52439999999999998</v>
      </c>
      <c r="H8184">
        <v>0.62070000000000003</v>
      </c>
      <c r="I8184">
        <v>0.52439999999999998</v>
      </c>
      <c r="J8184">
        <v>0.62070000000000003</v>
      </c>
      <c r="K8184">
        <v>0.62070000000000003</v>
      </c>
      <c r="L8184">
        <v>0.52439999999999998</v>
      </c>
    </row>
    <row r="8185" spans="1:12" x14ac:dyDescent="0.25">
      <c r="A8185" t="s">
        <v>752</v>
      </c>
      <c r="B8185">
        <v>2027</v>
      </c>
      <c r="C8185" t="s">
        <v>697</v>
      </c>
      <c r="D8185">
        <v>0.38590000000000002</v>
      </c>
      <c r="E8185">
        <v>0.3644</v>
      </c>
      <c r="F8185">
        <v>0.32979999999999998</v>
      </c>
      <c r="G8185">
        <v>0.29299999999999998</v>
      </c>
      <c r="H8185">
        <v>0.31730000000000003</v>
      </c>
      <c r="I8185">
        <v>0.25469999999999998</v>
      </c>
      <c r="J8185">
        <v>0.3251</v>
      </c>
      <c r="K8185">
        <v>0.27210000000000001</v>
      </c>
      <c r="L8185">
        <v>0.21029999999999999</v>
      </c>
    </row>
    <row r="8186" spans="1:12" x14ac:dyDescent="0.25">
      <c r="A8186" t="s">
        <v>752</v>
      </c>
      <c r="B8186">
        <v>2027</v>
      </c>
      <c r="C8186" t="s">
        <v>699</v>
      </c>
      <c r="D8186">
        <v>9.4000000000000004E-3</v>
      </c>
      <c r="E8186">
        <v>9.4000000000000004E-3</v>
      </c>
      <c r="F8186">
        <v>3.5000000000000001E-3</v>
      </c>
      <c r="G8186">
        <v>8.3999999999999995E-3</v>
      </c>
      <c r="H8186">
        <v>3.5000000000000001E-3</v>
      </c>
      <c r="I8186">
        <v>3.5000000000000001E-3</v>
      </c>
      <c r="J8186">
        <v>9.4000000000000004E-3</v>
      </c>
      <c r="K8186">
        <v>3.5000000000000001E-3</v>
      </c>
      <c r="L8186">
        <v>3.5000000000000001E-3</v>
      </c>
    </row>
    <row r="8187" spans="1:12" x14ac:dyDescent="0.25">
      <c r="A8187" t="s">
        <v>752</v>
      </c>
      <c r="B8187">
        <v>2027</v>
      </c>
      <c r="C8187" t="s">
        <v>700</v>
      </c>
      <c r="D8187">
        <v>0.1108</v>
      </c>
      <c r="E8187">
        <v>8.9399999999999993E-2</v>
      </c>
      <c r="F8187">
        <v>8.5300000000000001E-2</v>
      </c>
      <c r="G8187">
        <v>8.3599999999999994E-2</v>
      </c>
      <c r="H8187">
        <v>7.2900000000000006E-2</v>
      </c>
      <c r="I8187">
        <v>6.6699999999999995E-2</v>
      </c>
      <c r="J8187">
        <v>7.85E-2</v>
      </c>
      <c r="K8187">
        <v>5.5300000000000002E-2</v>
      </c>
      <c r="L8187">
        <v>4.3499999999999997E-2</v>
      </c>
    </row>
    <row r="8188" spans="1:12" x14ac:dyDescent="0.25">
      <c r="A8188" t="s">
        <v>752</v>
      </c>
      <c r="B8188">
        <v>2027</v>
      </c>
      <c r="C8188" t="s">
        <v>703</v>
      </c>
      <c r="D8188">
        <v>3.0999999999999999E-3</v>
      </c>
      <c r="E8188">
        <v>3.0999999999999999E-3</v>
      </c>
      <c r="F8188">
        <v>3.0999999999999999E-3</v>
      </c>
      <c r="G8188">
        <v>1.9E-3</v>
      </c>
      <c r="H8188">
        <v>3.0999999999999999E-3</v>
      </c>
      <c r="I8188">
        <v>1.9E-3</v>
      </c>
      <c r="J8188">
        <v>3.0999999999999999E-3</v>
      </c>
      <c r="K8188">
        <v>3.0999999999999999E-3</v>
      </c>
      <c r="L8188">
        <v>1.9E-3</v>
      </c>
    </row>
    <row r="8189" spans="1:12" x14ac:dyDescent="0.25">
      <c r="A8189" t="s">
        <v>752</v>
      </c>
      <c r="B8189">
        <v>2027</v>
      </c>
      <c r="C8189" t="s">
        <v>701</v>
      </c>
      <c r="D8189">
        <v>0.1951</v>
      </c>
      <c r="E8189">
        <v>0.1951</v>
      </c>
      <c r="F8189">
        <v>0.1943</v>
      </c>
      <c r="G8189">
        <v>0.1507</v>
      </c>
      <c r="H8189">
        <v>0.1943</v>
      </c>
      <c r="I8189">
        <v>0.1502</v>
      </c>
      <c r="J8189">
        <v>0.16669999999999999</v>
      </c>
      <c r="K8189">
        <v>0.16669999999999999</v>
      </c>
      <c r="L8189">
        <v>0.12889999999999999</v>
      </c>
    </row>
    <row r="8190" spans="1:12" x14ac:dyDescent="0.25">
      <c r="A8190" t="s">
        <v>752</v>
      </c>
      <c r="B8190">
        <v>2027</v>
      </c>
      <c r="C8190" t="s">
        <v>702</v>
      </c>
      <c r="D8190">
        <v>1.66E-2</v>
      </c>
      <c r="E8190">
        <v>1.66E-2</v>
      </c>
      <c r="F8190">
        <v>6.3E-3</v>
      </c>
      <c r="G8190">
        <v>9.9000000000000008E-3</v>
      </c>
      <c r="H8190">
        <v>6.3E-3</v>
      </c>
      <c r="I8190">
        <v>4.4999999999999997E-3</v>
      </c>
      <c r="J8190">
        <v>1.66E-2</v>
      </c>
      <c r="K8190">
        <v>6.3E-3</v>
      </c>
      <c r="L8190">
        <v>4.4999999999999997E-3</v>
      </c>
    </row>
    <row r="8191" spans="1:12" x14ac:dyDescent="0.25">
      <c r="A8191" t="s">
        <v>752</v>
      </c>
      <c r="B8191">
        <v>2027</v>
      </c>
      <c r="C8191" t="s">
        <v>698</v>
      </c>
      <c r="D8191">
        <v>5.0799999999999998E-2</v>
      </c>
      <c r="E8191">
        <v>5.0799999999999998E-2</v>
      </c>
      <c r="F8191">
        <v>3.73E-2</v>
      </c>
      <c r="G8191">
        <v>3.8600000000000002E-2</v>
      </c>
      <c r="H8191">
        <v>3.73E-2</v>
      </c>
      <c r="I8191">
        <v>2.8000000000000001E-2</v>
      </c>
      <c r="J8191">
        <v>5.0799999999999998E-2</v>
      </c>
      <c r="K8191">
        <v>3.73E-2</v>
      </c>
      <c r="L8191">
        <v>2.8000000000000001E-2</v>
      </c>
    </row>
    <row r="8192" spans="1:12" x14ac:dyDescent="0.25">
      <c r="A8192" t="s">
        <v>753</v>
      </c>
      <c r="B8192">
        <v>2027</v>
      </c>
      <c r="C8192" t="s">
        <v>697</v>
      </c>
      <c r="D8192">
        <v>1.4045000000000001</v>
      </c>
      <c r="E8192">
        <v>1.3204</v>
      </c>
      <c r="F8192">
        <v>1.1797</v>
      </c>
      <c r="G8192">
        <v>1.0652999999999999</v>
      </c>
      <c r="H8192">
        <v>1.1308</v>
      </c>
      <c r="I8192">
        <v>0.91139999999999999</v>
      </c>
      <c r="J8192">
        <v>1.1825000000000001</v>
      </c>
      <c r="K8192">
        <v>0.96970000000000001</v>
      </c>
      <c r="L8192">
        <v>0.74950000000000006</v>
      </c>
    </row>
    <row r="8193" spans="1:12" x14ac:dyDescent="0.25">
      <c r="A8193" t="s">
        <v>753</v>
      </c>
      <c r="B8193">
        <v>2027</v>
      </c>
      <c r="C8193" t="s">
        <v>700</v>
      </c>
      <c r="D8193">
        <v>0.43490000000000001</v>
      </c>
      <c r="E8193">
        <v>0.3508</v>
      </c>
      <c r="F8193">
        <v>0.33489999999999998</v>
      </c>
      <c r="G8193">
        <v>0.32790000000000002</v>
      </c>
      <c r="H8193">
        <v>0.28599999999999998</v>
      </c>
      <c r="I8193">
        <v>0.26169999999999999</v>
      </c>
      <c r="J8193">
        <v>0.30790000000000001</v>
      </c>
      <c r="K8193">
        <v>0.21690000000000001</v>
      </c>
      <c r="L8193">
        <v>0.1706</v>
      </c>
    </row>
    <row r="8194" spans="1:12" x14ac:dyDescent="0.25">
      <c r="A8194" t="s">
        <v>753</v>
      </c>
      <c r="B8194">
        <v>2027</v>
      </c>
      <c r="C8194" t="s">
        <v>702</v>
      </c>
      <c r="D8194">
        <v>6.4899999999999999E-2</v>
      </c>
      <c r="E8194">
        <v>6.4899999999999999E-2</v>
      </c>
      <c r="F8194">
        <v>2.4500000000000001E-2</v>
      </c>
      <c r="G8194">
        <v>3.9E-2</v>
      </c>
      <c r="H8194">
        <v>2.4500000000000001E-2</v>
      </c>
      <c r="I8194">
        <v>1.7600000000000001E-2</v>
      </c>
      <c r="J8194">
        <v>6.4899999999999999E-2</v>
      </c>
      <c r="K8194">
        <v>2.4500000000000001E-2</v>
      </c>
      <c r="L8194">
        <v>1.7600000000000001E-2</v>
      </c>
    </row>
    <row r="8195" spans="1:12" x14ac:dyDescent="0.25">
      <c r="A8195" t="s">
        <v>753</v>
      </c>
      <c r="B8195">
        <v>2027</v>
      </c>
      <c r="C8195" t="s">
        <v>699</v>
      </c>
      <c r="D8195">
        <v>3.6900000000000002E-2</v>
      </c>
      <c r="E8195">
        <v>3.6900000000000002E-2</v>
      </c>
      <c r="F8195">
        <v>1.3599999999999999E-2</v>
      </c>
      <c r="G8195">
        <v>3.2899999999999999E-2</v>
      </c>
      <c r="H8195">
        <v>1.3599999999999999E-2</v>
      </c>
      <c r="I8195">
        <v>1.3599999999999999E-2</v>
      </c>
      <c r="J8195">
        <v>3.6900000000000002E-2</v>
      </c>
      <c r="K8195">
        <v>1.3599999999999999E-2</v>
      </c>
      <c r="L8195">
        <v>1.3599999999999999E-2</v>
      </c>
    </row>
    <row r="8196" spans="1:12" x14ac:dyDescent="0.25">
      <c r="A8196" t="s">
        <v>753</v>
      </c>
      <c r="B8196">
        <v>2027</v>
      </c>
      <c r="C8196" t="s">
        <v>701</v>
      </c>
      <c r="D8196">
        <v>0.64490000000000003</v>
      </c>
      <c r="E8196">
        <v>0.64490000000000003</v>
      </c>
      <c r="F8196">
        <v>0.64190000000000003</v>
      </c>
      <c r="G8196">
        <v>0.498</v>
      </c>
      <c r="H8196">
        <v>0.64190000000000003</v>
      </c>
      <c r="I8196">
        <v>0.49609999999999999</v>
      </c>
      <c r="J8196">
        <v>0.54990000000000006</v>
      </c>
      <c r="K8196">
        <v>0.54990000000000006</v>
      </c>
      <c r="L8196">
        <v>0.4254</v>
      </c>
    </row>
    <row r="8197" spans="1:12" x14ac:dyDescent="0.25">
      <c r="A8197" t="s">
        <v>753</v>
      </c>
      <c r="B8197">
        <v>2027</v>
      </c>
      <c r="C8197" t="s">
        <v>698</v>
      </c>
      <c r="D8197">
        <v>0.21049999999999999</v>
      </c>
      <c r="E8197">
        <v>0.21049999999999999</v>
      </c>
      <c r="F8197">
        <v>0.1525</v>
      </c>
      <c r="G8197">
        <v>0.16009999999999999</v>
      </c>
      <c r="H8197">
        <v>0.1525</v>
      </c>
      <c r="I8197">
        <v>0.1149</v>
      </c>
      <c r="J8197">
        <v>0.21049999999999999</v>
      </c>
      <c r="K8197">
        <v>0.1525</v>
      </c>
      <c r="L8197">
        <v>0.1149</v>
      </c>
    </row>
    <row r="8198" spans="1:12" x14ac:dyDescent="0.25">
      <c r="A8198" t="s">
        <v>753</v>
      </c>
      <c r="B8198">
        <v>2027</v>
      </c>
      <c r="C8198" t="s">
        <v>703</v>
      </c>
      <c r="D8198">
        <v>1.23E-2</v>
      </c>
      <c r="E8198">
        <v>1.23E-2</v>
      </c>
      <c r="F8198">
        <v>1.23E-2</v>
      </c>
      <c r="G8198">
        <v>7.4000000000000003E-3</v>
      </c>
      <c r="H8198">
        <v>1.23E-2</v>
      </c>
      <c r="I8198">
        <v>7.4000000000000003E-3</v>
      </c>
      <c r="J8198">
        <v>1.23E-2</v>
      </c>
      <c r="K8198">
        <v>1.23E-2</v>
      </c>
      <c r="L8198">
        <v>7.4000000000000003E-3</v>
      </c>
    </row>
    <row r="8199" spans="1:12" x14ac:dyDescent="0.25">
      <c r="A8199" t="s">
        <v>754</v>
      </c>
      <c r="B8199">
        <v>2027</v>
      </c>
      <c r="C8199" t="s">
        <v>697</v>
      </c>
      <c r="D8199">
        <v>4.7370000000000001</v>
      </c>
      <c r="E8199">
        <v>4.4428999999999998</v>
      </c>
      <c r="F8199">
        <v>3.9660000000000002</v>
      </c>
      <c r="G8199">
        <v>3.585</v>
      </c>
      <c r="H8199">
        <v>3.7951000000000001</v>
      </c>
      <c r="I8199">
        <v>3.0588000000000002</v>
      </c>
      <c r="J8199">
        <v>3.976</v>
      </c>
      <c r="K8199">
        <v>3.2475000000000001</v>
      </c>
      <c r="L8199">
        <v>2.5053000000000001</v>
      </c>
    </row>
    <row r="8200" spans="1:12" x14ac:dyDescent="0.25">
      <c r="A8200" t="s">
        <v>754</v>
      </c>
      <c r="B8200">
        <v>2027</v>
      </c>
      <c r="C8200" t="s">
        <v>703</v>
      </c>
      <c r="D8200">
        <v>4.2999999999999997E-2</v>
      </c>
      <c r="E8200">
        <v>4.2999999999999997E-2</v>
      </c>
      <c r="F8200">
        <v>4.2999999999999997E-2</v>
      </c>
      <c r="G8200">
        <v>2.58E-2</v>
      </c>
      <c r="H8200">
        <v>4.2999999999999997E-2</v>
      </c>
      <c r="I8200">
        <v>2.58E-2</v>
      </c>
      <c r="J8200">
        <v>4.2999999999999997E-2</v>
      </c>
      <c r="K8200">
        <v>4.2999999999999997E-2</v>
      </c>
      <c r="L8200">
        <v>2.58E-2</v>
      </c>
    </row>
    <row r="8201" spans="1:12" x14ac:dyDescent="0.25">
      <c r="A8201" t="s">
        <v>754</v>
      </c>
      <c r="B8201">
        <v>2027</v>
      </c>
      <c r="C8201" t="s">
        <v>702</v>
      </c>
      <c r="D8201">
        <v>0.22700000000000001</v>
      </c>
      <c r="E8201">
        <v>0.22700000000000001</v>
      </c>
      <c r="F8201">
        <v>8.5699999999999998E-2</v>
      </c>
      <c r="G8201">
        <v>0.13619999999999999</v>
      </c>
      <c r="H8201">
        <v>8.5699999999999998E-2</v>
      </c>
      <c r="I8201">
        <v>6.1499999999999999E-2</v>
      </c>
      <c r="J8201">
        <v>0.22700000000000001</v>
      </c>
      <c r="K8201">
        <v>8.5699999999999998E-2</v>
      </c>
      <c r="L8201">
        <v>6.1499999999999999E-2</v>
      </c>
    </row>
    <row r="8202" spans="1:12" x14ac:dyDescent="0.25">
      <c r="A8202" t="s">
        <v>754</v>
      </c>
      <c r="B8202">
        <v>2027</v>
      </c>
      <c r="C8202" t="s">
        <v>698</v>
      </c>
      <c r="D8202">
        <v>0.70050000000000001</v>
      </c>
      <c r="E8202">
        <v>0.70050000000000001</v>
      </c>
      <c r="F8202">
        <v>0.51280000000000003</v>
      </c>
      <c r="G8202">
        <v>0.53210000000000002</v>
      </c>
      <c r="H8202">
        <v>0.51280000000000003</v>
      </c>
      <c r="I8202">
        <v>0.3861</v>
      </c>
      <c r="J8202">
        <v>0.70050000000000001</v>
      </c>
      <c r="K8202">
        <v>0.51280000000000003</v>
      </c>
      <c r="L8202">
        <v>0.3861</v>
      </c>
    </row>
    <row r="8203" spans="1:12" x14ac:dyDescent="0.25">
      <c r="A8203" t="s">
        <v>754</v>
      </c>
      <c r="B8203">
        <v>2027</v>
      </c>
      <c r="C8203" t="s">
        <v>701</v>
      </c>
      <c r="D8203">
        <v>2.117</v>
      </c>
      <c r="E8203">
        <v>2.117</v>
      </c>
      <c r="F8203">
        <v>2.1063000000000001</v>
      </c>
      <c r="G8203">
        <v>1.6295999999999999</v>
      </c>
      <c r="H8203">
        <v>2.1063000000000001</v>
      </c>
      <c r="I8203">
        <v>1.6229</v>
      </c>
      <c r="J8203">
        <v>1.8002</v>
      </c>
      <c r="K8203">
        <v>1.8002</v>
      </c>
      <c r="L8203">
        <v>1.3880999999999999</v>
      </c>
    </row>
    <row r="8204" spans="1:12" x14ac:dyDescent="0.25">
      <c r="A8204" t="s">
        <v>754</v>
      </c>
      <c r="B8204">
        <v>2027</v>
      </c>
      <c r="C8204" t="s">
        <v>699</v>
      </c>
      <c r="D8204">
        <v>0.12909999999999999</v>
      </c>
      <c r="E8204">
        <v>0.12909999999999999</v>
      </c>
      <c r="F8204">
        <v>4.7600000000000003E-2</v>
      </c>
      <c r="G8204">
        <v>0.11509999999999999</v>
      </c>
      <c r="H8204">
        <v>4.7600000000000003E-2</v>
      </c>
      <c r="I8204">
        <v>4.7600000000000003E-2</v>
      </c>
      <c r="J8204">
        <v>0.12909999999999999</v>
      </c>
      <c r="K8204">
        <v>4.7600000000000003E-2</v>
      </c>
      <c r="L8204">
        <v>4.7600000000000003E-2</v>
      </c>
    </row>
    <row r="8205" spans="1:12" x14ac:dyDescent="0.25">
      <c r="A8205" t="s">
        <v>754</v>
      </c>
      <c r="B8205">
        <v>2027</v>
      </c>
      <c r="C8205" t="s">
        <v>700</v>
      </c>
      <c r="D8205">
        <v>1.5203</v>
      </c>
      <c r="E8205">
        <v>1.2262</v>
      </c>
      <c r="F8205">
        <v>1.1705000000000001</v>
      </c>
      <c r="G8205">
        <v>1.1462000000000001</v>
      </c>
      <c r="H8205">
        <v>0.99960000000000004</v>
      </c>
      <c r="I8205">
        <v>0.91479999999999995</v>
      </c>
      <c r="J8205">
        <v>1.0761000000000001</v>
      </c>
      <c r="K8205">
        <v>0.7581</v>
      </c>
      <c r="L8205">
        <v>0.59619999999999995</v>
      </c>
    </row>
    <row r="8206" spans="1:12" x14ac:dyDescent="0.25">
      <c r="A8206" t="s">
        <v>755</v>
      </c>
      <c r="B8206">
        <v>2027</v>
      </c>
      <c r="C8206" t="s">
        <v>699</v>
      </c>
      <c r="D8206">
        <v>1.11E-2</v>
      </c>
      <c r="E8206">
        <v>1.11E-2</v>
      </c>
      <c r="F8206">
        <v>4.1000000000000003E-3</v>
      </c>
      <c r="G8206">
        <v>9.9000000000000008E-3</v>
      </c>
      <c r="H8206">
        <v>4.1000000000000003E-3</v>
      </c>
      <c r="I8206">
        <v>4.1000000000000003E-3</v>
      </c>
      <c r="J8206">
        <v>1.11E-2</v>
      </c>
      <c r="K8206">
        <v>4.1000000000000003E-3</v>
      </c>
      <c r="L8206">
        <v>4.1000000000000003E-3</v>
      </c>
    </row>
    <row r="8207" spans="1:12" x14ac:dyDescent="0.25">
      <c r="A8207" t="s">
        <v>755</v>
      </c>
      <c r="B8207">
        <v>2027</v>
      </c>
      <c r="C8207" t="s">
        <v>703</v>
      </c>
      <c r="D8207">
        <v>3.7000000000000002E-3</v>
      </c>
      <c r="E8207">
        <v>3.7000000000000002E-3</v>
      </c>
      <c r="F8207">
        <v>3.7000000000000002E-3</v>
      </c>
      <c r="G8207">
        <v>2.2000000000000001E-3</v>
      </c>
      <c r="H8207">
        <v>3.7000000000000002E-3</v>
      </c>
      <c r="I8207">
        <v>2.2000000000000001E-3</v>
      </c>
      <c r="J8207">
        <v>3.7000000000000002E-3</v>
      </c>
      <c r="K8207">
        <v>3.7000000000000002E-3</v>
      </c>
      <c r="L8207">
        <v>2.2000000000000001E-3</v>
      </c>
    </row>
    <row r="8208" spans="1:12" x14ac:dyDescent="0.25">
      <c r="A8208" t="s">
        <v>755</v>
      </c>
      <c r="B8208">
        <v>2027</v>
      </c>
      <c r="C8208" t="s">
        <v>702</v>
      </c>
      <c r="D8208">
        <v>1.9599999999999999E-2</v>
      </c>
      <c r="E8208">
        <v>1.9599999999999999E-2</v>
      </c>
      <c r="F8208">
        <v>7.4000000000000003E-3</v>
      </c>
      <c r="G8208">
        <v>1.17E-2</v>
      </c>
      <c r="H8208">
        <v>7.4000000000000003E-3</v>
      </c>
      <c r="I8208">
        <v>5.3E-3</v>
      </c>
      <c r="J8208">
        <v>1.9599999999999999E-2</v>
      </c>
      <c r="K8208">
        <v>7.4000000000000003E-3</v>
      </c>
      <c r="L8208">
        <v>5.3E-3</v>
      </c>
    </row>
    <row r="8209" spans="1:12" x14ac:dyDescent="0.25">
      <c r="A8209" t="s">
        <v>755</v>
      </c>
      <c r="B8209">
        <v>2027</v>
      </c>
      <c r="C8209" t="s">
        <v>701</v>
      </c>
      <c r="D8209">
        <v>0.18720000000000001</v>
      </c>
      <c r="E8209">
        <v>0.18720000000000001</v>
      </c>
      <c r="F8209">
        <v>0.18629999999999999</v>
      </c>
      <c r="G8209">
        <v>0.1449</v>
      </c>
      <c r="H8209">
        <v>0.18629999999999999</v>
      </c>
      <c r="I8209">
        <v>0.14430000000000001</v>
      </c>
      <c r="J8209">
        <v>0.15970000000000001</v>
      </c>
      <c r="K8209">
        <v>0.15970000000000001</v>
      </c>
      <c r="L8209">
        <v>0.12379999999999999</v>
      </c>
    </row>
    <row r="8210" spans="1:12" x14ac:dyDescent="0.25">
      <c r="A8210" t="s">
        <v>755</v>
      </c>
      <c r="B8210">
        <v>2027</v>
      </c>
      <c r="C8210" t="s">
        <v>697</v>
      </c>
      <c r="D8210">
        <v>0.44519999999999998</v>
      </c>
      <c r="E8210">
        <v>0.41980000000000001</v>
      </c>
      <c r="F8210">
        <v>0.36499999999999999</v>
      </c>
      <c r="G8210">
        <v>0.33839999999999998</v>
      </c>
      <c r="H8210">
        <v>0.35020000000000001</v>
      </c>
      <c r="I8210">
        <v>0.2823</v>
      </c>
      <c r="J8210">
        <v>0.37930000000000003</v>
      </c>
      <c r="K8210">
        <v>0.30280000000000001</v>
      </c>
      <c r="L8210">
        <v>0.2344</v>
      </c>
    </row>
    <row r="8211" spans="1:12" x14ac:dyDescent="0.25">
      <c r="A8211" t="s">
        <v>755</v>
      </c>
      <c r="B8211">
        <v>2027</v>
      </c>
      <c r="C8211" t="s">
        <v>698</v>
      </c>
      <c r="D8211">
        <v>9.2499999999999999E-2</v>
      </c>
      <c r="E8211">
        <v>9.2499999999999999E-2</v>
      </c>
      <c r="F8211">
        <v>6.25E-2</v>
      </c>
      <c r="G8211">
        <v>7.0800000000000002E-2</v>
      </c>
      <c r="H8211">
        <v>6.25E-2</v>
      </c>
      <c r="I8211">
        <v>4.7500000000000001E-2</v>
      </c>
      <c r="J8211">
        <v>9.2499999999999999E-2</v>
      </c>
      <c r="K8211">
        <v>6.25E-2</v>
      </c>
      <c r="L8211">
        <v>4.7500000000000001E-2</v>
      </c>
    </row>
    <row r="8212" spans="1:12" x14ac:dyDescent="0.25">
      <c r="A8212" t="s">
        <v>755</v>
      </c>
      <c r="B8212">
        <v>2027</v>
      </c>
      <c r="C8212" t="s">
        <v>700</v>
      </c>
      <c r="D8212">
        <v>0.13100000000000001</v>
      </c>
      <c r="E8212">
        <v>0.1057</v>
      </c>
      <c r="F8212">
        <v>0.1009</v>
      </c>
      <c r="G8212">
        <v>9.8799999999999999E-2</v>
      </c>
      <c r="H8212">
        <v>8.6199999999999999E-2</v>
      </c>
      <c r="I8212">
        <v>7.8899999999999998E-2</v>
      </c>
      <c r="J8212">
        <v>9.2799999999999994E-2</v>
      </c>
      <c r="K8212">
        <v>6.5299999999999997E-2</v>
      </c>
      <c r="L8212">
        <v>5.1400000000000001E-2</v>
      </c>
    </row>
    <row r="8213" spans="1:12" x14ac:dyDescent="0.25">
      <c r="A8213" t="s">
        <v>696</v>
      </c>
      <c r="B8213">
        <v>2028</v>
      </c>
      <c r="C8213" t="s">
        <v>700</v>
      </c>
      <c r="D8213">
        <v>1.2216</v>
      </c>
      <c r="E8213">
        <v>0.98529999999999995</v>
      </c>
      <c r="F8213">
        <v>0.91769999999999996</v>
      </c>
      <c r="G8213">
        <v>0.90690000000000004</v>
      </c>
      <c r="H8213">
        <v>0.78420000000000001</v>
      </c>
      <c r="I8213">
        <v>0.71099999999999997</v>
      </c>
      <c r="J8213">
        <v>0.81630000000000003</v>
      </c>
      <c r="K8213">
        <v>0.57030000000000003</v>
      </c>
      <c r="L8213">
        <v>0.44500000000000001</v>
      </c>
    </row>
    <row r="8214" spans="1:12" x14ac:dyDescent="0.25">
      <c r="A8214" t="s">
        <v>696</v>
      </c>
      <c r="B8214">
        <v>2028</v>
      </c>
      <c r="C8214" t="s">
        <v>703</v>
      </c>
      <c r="D8214">
        <v>3.39E-2</v>
      </c>
      <c r="E8214">
        <v>3.39E-2</v>
      </c>
      <c r="F8214">
        <v>3.39E-2</v>
      </c>
      <c r="G8214">
        <v>2.0299999999999999E-2</v>
      </c>
      <c r="H8214">
        <v>3.39E-2</v>
      </c>
      <c r="I8214">
        <v>2.0299999999999999E-2</v>
      </c>
      <c r="J8214">
        <v>3.39E-2</v>
      </c>
      <c r="K8214">
        <v>3.39E-2</v>
      </c>
      <c r="L8214">
        <v>2.0299999999999999E-2</v>
      </c>
    </row>
    <row r="8215" spans="1:12" x14ac:dyDescent="0.25">
      <c r="A8215" t="s">
        <v>696</v>
      </c>
      <c r="B8215">
        <v>2028</v>
      </c>
      <c r="C8215" t="s">
        <v>701</v>
      </c>
      <c r="D8215">
        <v>1.8211999999999999</v>
      </c>
      <c r="E8215">
        <v>1.8211999999999999</v>
      </c>
      <c r="F8215">
        <v>1.8106</v>
      </c>
      <c r="G8215">
        <v>1.3612</v>
      </c>
      <c r="H8215">
        <v>1.8106</v>
      </c>
      <c r="I8215">
        <v>1.3547</v>
      </c>
      <c r="J8215">
        <v>1.4931000000000001</v>
      </c>
      <c r="K8215">
        <v>1.4931000000000001</v>
      </c>
      <c r="L8215">
        <v>1.1183000000000001</v>
      </c>
    </row>
    <row r="8216" spans="1:12" x14ac:dyDescent="0.25">
      <c r="A8216" t="s">
        <v>696</v>
      </c>
      <c r="B8216">
        <v>2028</v>
      </c>
      <c r="C8216" t="s">
        <v>698</v>
      </c>
      <c r="D8216">
        <v>0.68210000000000004</v>
      </c>
      <c r="E8216">
        <v>0.68210000000000004</v>
      </c>
      <c r="F8216">
        <v>0.4365</v>
      </c>
      <c r="G8216">
        <v>0.50680000000000003</v>
      </c>
      <c r="H8216">
        <v>0.4365</v>
      </c>
      <c r="I8216">
        <v>0.32119999999999999</v>
      </c>
      <c r="J8216">
        <v>0.68210000000000004</v>
      </c>
      <c r="K8216">
        <v>0.4365</v>
      </c>
      <c r="L8216">
        <v>0.32119999999999999</v>
      </c>
    </row>
    <row r="8217" spans="1:12" x14ac:dyDescent="0.25">
      <c r="A8217" t="s">
        <v>696</v>
      </c>
      <c r="B8217">
        <v>2028</v>
      </c>
      <c r="C8217" t="s">
        <v>702</v>
      </c>
      <c r="D8217">
        <v>0.17949999999999999</v>
      </c>
      <c r="E8217">
        <v>0.17949999999999999</v>
      </c>
      <c r="F8217">
        <v>6.7799999999999999E-2</v>
      </c>
      <c r="G8217">
        <v>0.1077</v>
      </c>
      <c r="H8217">
        <v>6.7799999999999999E-2</v>
      </c>
      <c r="I8217">
        <v>4.8599999999999997E-2</v>
      </c>
      <c r="J8217">
        <v>0.17949999999999999</v>
      </c>
      <c r="K8217">
        <v>6.7799999999999999E-2</v>
      </c>
      <c r="L8217">
        <v>4.8599999999999997E-2</v>
      </c>
    </row>
    <row r="8218" spans="1:12" x14ac:dyDescent="0.25">
      <c r="A8218" t="s">
        <v>696</v>
      </c>
      <c r="B8218">
        <v>2028</v>
      </c>
      <c r="C8218" t="s">
        <v>699</v>
      </c>
      <c r="D8218">
        <v>0.10249999999999999</v>
      </c>
      <c r="E8218">
        <v>0.10249999999999999</v>
      </c>
      <c r="F8218">
        <v>3.2300000000000002E-2</v>
      </c>
      <c r="G8218">
        <v>8.9099999999999999E-2</v>
      </c>
      <c r="H8218">
        <v>3.2300000000000002E-2</v>
      </c>
      <c r="I8218">
        <v>3.2300000000000002E-2</v>
      </c>
      <c r="J8218">
        <v>0.10249999999999999</v>
      </c>
      <c r="K8218">
        <v>3.2300000000000002E-2</v>
      </c>
      <c r="L8218">
        <v>3.2300000000000002E-2</v>
      </c>
    </row>
    <row r="8219" spans="1:12" x14ac:dyDescent="0.25">
      <c r="A8219" t="s">
        <v>696</v>
      </c>
      <c r="B8219">
        <v>2028</v>
      </c>
      <c r="C8219" t="s">
        <v>697</v>
      </c>
      <c r="D8219">
        <v>4.0407999999999999</v>
      </c>
      <c r="E8219">
        <v>3.8045</v>
      </c>
      <c r="F8219">
        <v>3.2988</v>
      </c>
      <c r="G8219">
        <v>2.992</v>
      </c>
      <c r="H8219">
        <v>3.1652</v>
      </c>
      <c r="I8219">
        <v>2.4881000000000002</v>
      </c>
      <c r="J8219">
        <v>3.3073999999999999</v>
      </c>
      <c r="K8219">
        <v>2.6339000000000001</v>
      </c>
      <c r="L8219">
        <v>1.9857</v>
      </c>
    </row>
    <row r="8220" spans="1:12" x14ac:dyDescent="0.25">
      <c r="A8220" t="s">
        <v>704</v>
      </c>
      <c r="B8220">
        <v>2028</v>
      </c>
      <c r="C8220" t="s">
        <v>697</v>
      </c>
      <c r="D8220">
        <v>0.61780000000000002</v>
      </c>
      <c r="E8220">
        <v>0.57640000000000002</v>
      </c>
      <c r="F8220">
        <v>0.51229999999999998</v>
      </c>
      <c r="G8220">
        <v>0.45710000000000001</v>
      </c>
      <c r="H8220">
        <v>0.4889</v>
      </c>
      <c r="I8220">
        <v>0.38740000000000002</v>
      </c>
      <c r="J8220">
        <v>0.49659999999999999</v>
      </c>
      <c r="K8220">
        <v>0.40310000000000001</v>
      </c>
      <c r="L8220">
        <v>0.30470000000000003</v>
      </c>
    </row>
    <row r="8221" spans="1:12" x14ac:dyDescent="0.25">
      <c r="A8221" t="s">
        <v>704</v>
      </c>
      <c r="B8221">
        <v>2028</v>
      </c>
      <c r="C8221" t="s">
        <v>698</v>
      </c>
      <c r="D8221">
        <v>7.2099999999999997E-2</v>
      </c>
      <c r="E8221">
        <v>7.2099999999999997E-2</v>
      </c>
      <c r="F8221">
        <v>5.3699999999999998E-2</v>
      </c>
      <c r="G8221">
        <v>5.2999999999999999E-2</v>
      </c>
      <c r="H8221">
        <v>5.3699999999999998E-2</v>
      </c>
      <c r="I8221">
        <v>3.9100000000000003E-2</v>
      </c>
      <c r="J8221">
        <v>7.2099999999999997E-2</v>
      </c>
      <c r="K8221">
        <v>5.3699999999999998E-2</v>
      </c>
      <c r="L8221">
        <v>3.9100000000000003E-2</v>
      </c>
    </row>
    <row r="8222" spans="1:12" x14ac:dyDescent="0.25">
      <c r="A8222" t="s">
        <v>704</v>
      </c>
      <c r="B8222">
        <v>2028</v>
      </c>
      <c r="C8222" t="s">
        <v>701</v>
      </c>
      <c r="D8222">
        <v>0.27610000000000001</v>
      </c>
      <c r="E8222">
        <v>0.27610000000000001</v>
      </c>
      <c r="F8222">
        <v>0.2742</v>
      </c>
      <c r="G8222">
        <v>0.20699999999999999</v>
      </c>
      <c r="H8222">
        <v>0.2742</v>
      </c>
      <c r="I8222">
        <v>0.2059</v>
      </c>
      <c r="J8222">
        <v>0.22589999999999999</v>
      </c>
      <c r="K8222">
        <v>0.22589999999999999</v>
      </c>
      <c r="L8222">
        <v>0.1699</v>
      </c>
    </row>
    <row r="8223" spans="1:12" x14ac:dyDescent="0.25">
      <c r="A8223" t="s">
        <v>704</v>
      </c>
      <c r="B8223">
        <v>2028</v>
      </c>
      <c r="C8223" t="s">
        <v>699</v>
      </c>
      <c r="D8223">
        <v>1.7999999999999999E-2</v>
      </c>
      <c r="E8223">
        <v>1.7999999999999999E-2</v>
      </c>
      <c r="F8223">
        <v>5.7000000000000002E-3</v>
      </c>
      <c r="G8223">
        <v>1.5599999999999999E-2</v>
      </c>
      <c r="H8223">
        <v>5.7000000000000002E-3</v>
      </c>
      <c r="I8223">
        <v>5.7000000000000002E-3</v>
      </c>
      <c r="J8223">
        <v>1.7999999999999999E-2</v>
      </c>
      <c r="K8223">
        <v>5.7000000000000002E-3</v>
      </c>
      <c r="L8223">
        <v>5.7000000000000002E-3</v>
      </c>
    </row>
    <row r="8224" spans="1:12" x14ac:dyDescent="0.25">
      <c r="A8224" t="s">
        <v>704</v>
      </c>
      <c r="B8224">
        <v>2028</v>
      </c>
      <c r="C8224" t="s">
        <v>702</v>
      </c>
      <c r="D8224">
        <v>3.15E-2</v>
      </c>
      <c r="E8224">
        <v>3.15E-2</v>
      </c>
      <c r="F8224">
        <v>1.1900000000000001E-2</v>
      </c>
      <c r="G8224">
        <v>1.89E-2</v>
      </c>
      <c r="H8224">
        <v>1.1900000000000001E-2</v>
      </c>
      <c r="I8224">
        <v>8.5000000000000006E-3</v>
      </c>
      <c r="J8224">
        <v>3.15E-2</v>
      </c>
      <c r="K8224">
        <v>1.1900000000000001E-2</v>
      </c>
      <c r="L8224">
        <v>8.5000000000000006E-3</v>
      </c>
    </row>
    <row r="8225" spans="1:12" x14ac:dyDescent="0.25">
      <c r="A8225" t="s">
        <v>704</v>
      </c>
      <c r="B8225">
        <v>2028</v>
      </c>
      <c r="C8225" t="s">
        <v>703</v>
      </c>
      <c r="D8225">
        <v>5.8999999999999999E-3</v>
      </c>
      <c r="E8225">
        <v>5.8999999999999999E-3</v>
      </c>
      <c r="F8225">
        <v>5.8999999999999999E-3</v>
      </c>
      <c r="G8225">
        <v>3.5999999999999999E-3</v>
      </c>
      <c r="H8225">
        <v>5.8999999999999999E-3</v>
      </c>
      <c r="I8225">
        <v>3.5999999999999999E-3</v>
      </c>
      <c r="J8225">
        <v>5.8999999999999999E-3</v>
      </c>
      <c r="K8225">
        <v>5.8999999999999999E-3</v>
      </c>
      <c r="L8225">
        <v>3.5999999999999999E-3</v>
      </c>
    </row>
    <row r="8226" spans="1:12" x14ac:dyDescent="0.25">
      <c r="A8226" t="s">
        <v>704</v>
      </c>
      <c r="B8226">
        <v>2028</v>
      </c>
      <c r="C8226" t="s">
        <v>700</v>
      </c>
      <c r="D8226">
        <v>0.2142</v>
      </c>
      <c r="E8226">
        <v>0.17280000000000001</v>
      </c>
      <c r="F8226">
        <v>0.16089999999999999</v>
      </c>
      <c r="G8226">
        <v>0.159</v>
      </c>
      <c r="H8226">
        <v>0.13750000000000001</v>
      </c>
      <c r="I8226">
        <v>0.12470000000000001</v>
      </c>
      <c r="J8226">
        <v>0.1431</v>
      </c>
      <c r="K8226">
        <v>0.1</v>
      </c>
      <c r="L8226">
        <v>7.8E-2</v>
      </c>
    </row>
    <row r="8227" spans="1:12" x14ac:dyDescent="0.25">
      <c r="A8227" t="s">
        <v>706</v>
      </c>
      <c r="B8227">
        <v>2028</v>
      </c>
      <c r="C8227" t="s">
        <v>700</v>
      </c>
      <c r="D8227">
        <v>2.5790999999999999</v>
      </c>
      <c r="E8227">
        <v>2.0802</v>
      </c>
      <c r="F8227">
        <v>1.9376</v>
      </c>
      <c r="G8227">
        <v>1.9147000000000001</v>
      </c>
      <c r="H8227">
        <v>1.6556</v>
      </c>
      <c r="I8227">
        <v>1.5009999999999999</v>
      </c>
      <c r="J8227">
        <v>1.7234</v>
      </c>
      <c r="K8227">
        <v>1.2040999999999999</v>
      </c>
      <c r="L8227">
        <v>0.9395</v>
      </c>
    </row>
    <row r="8228" spans="1:12" x14ac:dyDescent="0.25">
      <c r="A8228" t="s">
        <v>706</v>
      </c>
      <c r="B8228">
        <v>2028</v>
      </c>
      <c r="C8228" t="s">
        <v>702</v>
      </c>
      <c r="D8228">
        <v>0.379</v>
      </c>
      <c r="E8228">
        <v>0.379</v>
      </c>
      <c r="F8228">
        <v>0.1431</v>
      </c>
      <c r="G8228">
        <v>0.22739999999999999</v>
      </c>
      <c r="H8228">
        <v>0.1431</v>
      </c>
      <c r="I8228">
        <v>0.1027</v>
      </c>
      <c r="J8228">
        <v>0.379</v>
      </c>
      <c r="K8228">
        <v>0.1431</v>
      </c>
      <c r="L8228">
        <v>0.1027</v>
      </c>
    </row>
    <row r="8229" spans="1:12" x14ac:dyDescent="0.25">
      <c r="A8229" t="s">
        <v>706</v>
      </c>
      <c r="B8229">
        <v>2028</v>
      </c>
      <c r="C8229" t="s">
        <v>701</v>
      </c>
      <c r="D8229">
        <v>3.1305000000000001</v>
      </c>
      <c r="E8229">
        <v>3.1305000000000001</v>
      </c>
      <c r="F8229">
        <v>3.1080999999999999</v>
      </c>
      <c r="G8229">
        <v>2.3488000000000002</v>
      </c>
      <c r="H8229">
        <v>3.1080999999999999</v>
      </c>
      <c r="I8229">
        <v>2.335</v>
      </c>
      <c r="J8229">
        <v>2.5589</v>
      </c>
      <c r="K8229">
        <v>2.5589</v>
      </c>
      <c r="L8229">
        <v>1.9248000000000001</v>
      </c>
    </row>
    <row r="8230" spans="1:12" x14ac:dyDescent="0.25">
      <c r="A8230" t="s">
        <v>706</v>
      </c>
      <c r="B8230">
        <v>2028</v>
      </c>
      <c r="C8230" t="s">
        <v>703</v>
      </c>
      <c r="D8230">
        <v>7.1499999999999994E-2</v>
      </c>
      <c r="E8230">
        <v>7.1499999999999994E-2</v>
      </c>
      <c r="F8230">
        <v>7.1499999999999994E-2</v>
      </c>
      <c r="G8230">
        <v>4.2900000000000001E-2</v>
      </c>
      <c r="H8230">
        <v>7.1499999999999994E-2</v>
      </c>
      <c r="I8230">
        <v>4.2900000000000001E-2</v>
      </c>
      <c r="J8230">
        <v>7.1499999999999994E-2</v>
      </c>
      <c r="K8230">
        <v>7.1499999999999994E-2</v>
      </c>
      <c r="L8230">
        <v>4.2900000000000001E-2</v>
      </c>
    </row>
    <row r="8231" spans="1:12" x14ac:dyDescent="0.25">
      <c r="A8231" t="s">
        <v>706</v>
      </c>
      <c r="B8231">
        <v>2028</v>
      </c>
      <c r="C8231" t="s">
        <v>699</v>
      </c>
      <c r="D8231">
        <v>0.2165</v>
      </c>
      <c r="E8231">
        <v>0.2165</v>
      </c>
      <c r="F8231">
        <v>6.8199999999999997E-2</v>
      </c>
      <c r="G8231">
        <v>0.18809999999999999</v>
      </c>
      <c r="H8231">
        <v>6.8199999999999997E-2</v>
      </c>
      <c r="I8231">
        <v>6.8199999999999997E-2</v>
      </c>
      <c r="J8231">
        <v>0.2165</v>
      </c>
      <c r="K8231">
        <v>6.8199999999999997E-2</v>
      </c>
      <c r="L8231">
        <v>6.8199999999999997E-2</v>
      </c>
    </row>
    <row r="8232" spans="1:12" x14ac:dyDescent="0.25">
      <c r="A8232" t="s">
        <v>706</v>
      </c>
      <c r="B8232">
        <v>2028</v>
      </c>
      <c r="C8232" t="s">
        <v>698</v>
      </c>
      <c r="D8232">
        <v>0.87609999999999999</v>
      </c>
      <c r="E8232">
        <v>0.87609999999999999</v>
      </c>
      <c r="F8232">
        <v>0.65010000000000001</v>
      </c>
      <c r="G8232">
        <v>0.64370000000000005</v>
      </c>
      <c r="H8232">
        <v>0.65010000000000001</v>
      </c>
      <c r="I8232">
        <v>0.47299999999999998</v>
      </c>
      <c r="J8232">
        <v>0.87609999999999999</v>
      </c>
      <c r="K8232">
        <v>0.65010000000000001</v>
      </c>
      <c r="L8232">
        <v>0.47299999999999998</v>
      </c>
    </row>
    <row r="8233" spans="1:12" x14ac:dyDescent="0.25">
      <c r="A8233" t="s">
        <v>706</v>
      </c>
      <c r="B8233">
        <v>2028</v>
      </c>
      <c r="C8233" t="s">
        <v>697</v>
      </c>
      <c r="D8233">
        <v>7.2526000000000002</v>
      </c>
      <c r="E8233">
        <v>6.7538</v>
      </c>
      <c r="F8233">
        <v>5.9786000000000001</v>
      </c>
      <c r="G8233">
        <v>5.3655999999999997</v>
      </c>
      <c r="H8233">
        <v>5.6966000000000001</v>
      </c>
      <c r="I8233">
        <v>4.5228000000000002</v>
      </c>
      <c r="J8233">
        <v>5.8254000000000001</v>
      </c>
      <c r="K8233">
        <v>4.6959</v>
      </c>
      <c r="L8233">
        <v>3.5510000000000002</v>
      </c>
    </row>
    <row r="8234" spans="1:12" x14ac:dyDescent="0.25">
      <c r="A8234" t="s">
        <v>708</v>
      </c>
      <c r="B8234">
        <v>2028</v>
      </c>
      <c r="C8234" t="s">
        <v>701</v>
      </c>
      <c r="D8234">
        <v>1.1636</v>
      </c>
      <c r="E8234">
        <v>1.1636</v>
      </c>
      <c r="F8234">
        <v>1.1565000000000001</v>
      </c>
      <c r="G8234">
        <v>0.86990000000000001</v>
      </c>
      <c r="H8234">
        <v>1.1565000000000001</v>
      </c>
      <c r="I8234">
        <v>0.86560000000000004</v>
      </c>
      <c r="J8234">
        <v>0.95340000000000003</v>
      </c>
      <c r="K8234">
        <v>0.95340000000000003</v>
      </c>
      <c r="L8234">
        <v>0.71430000000000005</v>
      </c>
    </row>
    <row r="8235" spans="1:12" x14ac:dyDescent="0.25">
      <c r="A8235" t="s">
        <v>708</v>
      </c>
      <c r="B8235">
        <v>2028</v>
      </c>
      <c r="C8235" t="s">
        <v>703</v>
      </c>
      <c r="D8235">
        <v>2.24E-2</v>
      </c>
      <c r="E8235">
        <v>2.24E-2</v>
      </c>
      <c r="F8235">
        <v>2.24E-2</v>
      </c>
      <c r="G8235">
        <v>1.34E-2</v>
      </c>
      <c r="H8235">
        <v>2.24E-2</v>
      </c>
      <c r="I8235">
        <v>1.34E-2</v>
      </c>
      <c r="J8235">
        <v>2.24E-2</v>
      </c>
      <c r="K8235">
        <v>2.24E-2</v>
      </c>
      <c r="L8235">
        <v>1.34E-2</v>
      </c>
    </row>
    <row r="8236" spans="1:12" x14ac:dyDescent="0.25">
      <c r="A8236" t="s">
        <v>708</v>
      </c>
      <c r="B8236">
        <v>2028</v>
      </c>
      <c r="C8236" t="s">
        <v>700</v>
      </c>
      <c r="D8236">
        <v>0.80810000000000004</v>
      </c>
      <c r="E8236">
        <v>0.65180000000000005</v>
      </c>
      <c r="F8236">
        <v>0.60709999999999997</v>
      </c>
      <c r="G8236">
        <v>0.59989999999999999</v>
      </c>
      <c r="H8236">
        <v>0.51880000000000004</v>
      </c>
      <c r="I8236">
        <v>0.4703</v>
      </c>
      <c r="J8236">
        <v>0.54</v>
      </c>
      <c r="K8236">
        <v>0.37730000000000002</v>
      </c>
      <c r="L8236">
        <v>0.2944</v>
      </c>
    </row>
    <row r="8237" spans="1:12" x14ac:dyDescent="0.25">
      <c r="A8237" t="s">
        <v>708</v>
      </c>
      <c r="B8237">
        <v>2028</v>
      </c>
      <c r="C8237" t="s">
        <v>702</v>
      </c>
      <c r="D8237">
        <v>0.1188</v>
      </c>
      <c r="E8237">
        <v>0.1188</v>
      </c>
      <c r="F8237">
        <v>4.48E-2</v>
      </c>
      <c r="G8237">
        <v>7.1300000000000002E-2</v>
      </c>
      <c r="H8237">
        <v>4.48E-2</v>
      </c>
      <c r="I8237">
        <v>3.2199999999999999E-2</v>
      </c>
      <c r="J8237">
        <v>0.1188</v>
      </c>
      <c r="K8237">
        <v>4.48E-2</v>
      </c>
      <c r="L8237">
        <v>3.2199999999999999E-2</v>
      </c>
    </row>
    <row r="8238" spans="1:12" x14ac:dyDescent="0.25">
      <c r="A8238" t="s">
        <v>708</v>
      </c>
      <c r="B8238">
        <v>2028</v>
      </c>
      <c r="C8238" t="s">
        <v>699</v>
      </c>
      <c r="D8238">
        <v>6.7799999999999999E-2</v>
      </c>
      <c r="E8238">
        <v>6.7799999999999999E-2</v>
      </c>
      <c r="F8238">
        <v>2.1399999999999999E-2</v>
      </c>
      <c r="G8238">
        <v>5.8900000000000001E-2</v>
      </c>
      <c r="H8238">
        <v>2.1399999999999999E-2</v>
      </c>
      <c r="I8238">
        <v>2.1399999999999999E-2</v>
      </c>
      <c r="J8238">
        <v>6.7799999999999999E-2</v>
      </c>
      <c r="K8238">
        <v>2.1399999999999999E-2</v>
      </c>
      <c r="L8238">
        <v>2.1399999999999999E-2</v>
      </c>
    </row>
    <row r="8239" spans="1:12" x14ac:dyDescent="0.25">
      <c r="A8239" t="s">
        <v>708</v>
      </c>
      <c r="B8239">
        <v>2028</v>
      </c>
      <c r="C8239" t="s">
        <v>698</v>
      </c>
      <c r="D8239">
        <v>0.37619999999999998</v>
      </c>
      <c r="E8239">
        <v>0.37619999999999998</v>
      </c>
      <c r="F8239">
        <v>0.25269999999999998</v>
      </c>
      <c r="G8239">
        <v>0.27860000000000001</v>
      </c>
      <c r="H8239">
        <v>0.25269999999999998</v>
      </c>
      <c r="I8239">
        <v>0.1852</v>
      </c>
      <c r="J8239">
        <v>0.37619999999999998</v>
      </c>
      <c r="K8239">
        <v>0.25269999999999998</v>
      </c>
      <c r="L8239">
        <v>0.1852</v>
      </c>
    </row>
    <row r="8240" spans="1:12" x14ac:dyDescent="0.25">
      <c r="A8240" t="s">
        <v>708</v>
      </c>
      <c r="B8240">
        <v>2028</v>
      </c>
      <c r="C8240" t="s">
        <v>697</v>
      </c>
      <c r="D8240">
        <v>2.5569000000000002</v>
      </c>
      <c r="E8240">
        <v>2.4005999999999998</v>
      </c>
      <c r="F8240">
        <v>2.1049000000000002</v>
      </c>
      <c r="G8240">
        <v>1.8920999999999999</v>
      </c>
      <c r="H8240">
        <v>2.0165999999999999</v>
      </c>
      <c r="I8240">
        <v>1.5881000000000001</v>
      </c>
      <c r="J8240">
        <v>2.0787</v>
      </c>
      <c r="K8240">
        <v>1.6719999999999999</v>
      </c>
      <c r="L8240">
        <v>1.2608999999999999</v>
      </c>
    </row>
    <row r="8241" spans="1:12" x14ac:dyDescent="0.25">
      <c r="A8241" t="s">
        <v>709</v>
      </c>
      <c r="B8241">
        <v>2028</v>
      </c>
      <c r="C8241" t="s">
        <v>702</v>
      </c>
      <c r="D8241">
        <v>1.6892</v>
      </c>
      <c r="E8241">
        <v>1.6892</v>
      </c>
      <c r="F8241">
        <v>0.63780000000000003</v>
      </c>
      <c r="G8241">
        <v>1.0135000000000001</v>
      </c>
      <c r="H8241">
        <v>0.63780000000000003</v>
      </c>
      <c r="I8241">
        <v>0.45750000000000002</v>
      </c>
      <c r="J8241">
        <v>1.6892</v>
      </c>
      <c r="K8241">
        <v>0.63780000000000003</v>
      </c>
      <c r="L8241">
        <v>0.45750000000000002</v>
      </c>
    </row>
    <row r="8242" spans="1:12" x14ac:dyDescent="0.25">
      <c r="A8242" t="s">
        <v>709</v>
      </c>
      <c r="B8242">
        <v>2028</v>
      </c>
      <c r="C8242" t="s">
        <v>699</v>
      </c>
      <c r="D8242">
        <v>0.9647</v>
      </c>
      <c r="E8242">
        <v>0.9647</v>
      </c>
      <c r="F8242">
        <v>0.30399999999999999</v>
      </c>
      <c r="G8242">
        <v>0.83840000000000003</v>
      </c>
      <c r="H8242">
        <v>0.30399999999999999</v>
      </c>
      <c r="I8242">
        <v>0.30399999999999999</v>
      </c>
      <c r="J8242">
        <v>0.9647</v>
      </c>
      <c r="K8242">
        <v>0.30399999999999999</v>
      </c>
      <c r="L8242">
        <v>0.30399999999999999</v>
      </c>
    </row>
    <row r="8243" spans="1:12" x14ac:dyDescent="0.25">
      <c r="A8243" t="s">
        <v>709</v>
      </c>
      <c r="B8243">
        <v>2028</v>
      </c>
      <c r="C8243" t="s">
        <v>701</v>
      </c>
      <c r="D8243">
        <v>13.036300000000001</v>
      </c>
      <c r="E8243">
        <v>13.036300000000001</v>
      </c>
      <c r="F8243">
        <v>12.936199999999999</v>
      </c>
      <c r="G8243">
        <v>9.7867999999999995</v>
      </c>
      <c r="H8243">
        <v>12.936199999999999</v>
      </c>
      <c r="I8243">
        <v>9.7253000000000007</v>
      </c>
      <c r="J8243">
        <v>10.641299999999999</v>
      </c>
      <c r="K8243">
        <v>10.641299999999999</v>
      </c>
      <c r="L8243">
        <v>8.0099</v>
      </c>
    </row>
    <row r="8244" spans="1:12" x14ac:dyDescent="0.25">
      <c r="A8244" t="s">
        <v>709</v>
      </c>
      <c r="B8244">
        <v>2028</v>
      </c>
      <c r="C8244" t="s">
        <v>703</v>
      </c>
      <c r="D8244">
        <v>0.31850000000000001</v>
      </c>
      <c r="E8244">
        <v>0.31850000000000001</v>
      </c>
      <c r="F8244">
        <v>0.31850000000000001</v>
      </c>
      <c r="G8244">
        <v>0.19109999999999999</v>
      </c>
      <c r="H8244">
        <v>0.31850000000000001</v>
      </c>
      <c r="I8244">
        <v>0.19109999999999999</v>
      </c>
      <c r="J8244">
        <v>0.31850000000000001</v>
      </c>
      <c r="K8244">
        <v>0.31850000000000001</v>
      </c>
      <c r="L8244">
        <v>0.19109999999999999</v>
      </c>
    </row>
    <row r="8245" spans="1:12" x14ac:dyDescent="0.25">
      <c r="A8245" t="s">
        <v>709</v>
      </c>
      <c r="B8245">
        <v>2028</v>
      </c>
      <c r="C8245" t="s">
        <v>698</v>
      </c>
      <c r="D8245">
        <v>4.1269999999999998</v>
      </c>
      <c r="E8245">
        <v>4.1269999999999998</v>
      </c>
      <c r="F8245">
        <v>4.1269999999999998</v>
      </c>
      <c r="G8245">
        <v>3.0371999999999999</v>
      </c>
      <c r="H8245">
        <v>4.1269999999999998</v>
      </c>
      <c r="I8245">
        <v>2.1888999999999998</v>
      </c>
      <c r="J8245">
        <v>4.1269999999999998</v>
      </c>
      <c r="K8245">
        <v>4.1269999999999998</v>
      </c>
      <c r="L8245">
        <v>2.1888999999999998</v>
      </c>
    </row>
    <row r="8246" spans="1:12" x14ac:dyDescent="0.25">
      <c r="A8246" t="s">
        <v>709</v>
      </c>
      <c r="B8246">
        <v>2028</v>
      </c>
      <c r="C8246" t="s">
        <v>700</v>
      </c>
      <c r="D8246">
        <v>11.4937</v>
      </c>
      <c r="E8246">
        <v>9.2704000000000004</v>
      </c>
      <c r="F8246">
        <v>8.6349999999999998</v>
      </c>
      <c r="G8246">
        <v>8.5327999999999999</v>
      </c>
      <c r="H8246">
        <v>7.3784000000000001</v>
      </c>
      <c r="I8246">
        <v>6.6894</v>
      </c>
      <c r="J8246">
        <v>7.6806000000000001</v>
      </c>
      <c r="K8246">
        <v>5.3661000000000003</v>
      </c>
      <c r="L8246">
        <v>4.1868999999999996</v>
      </c>
    </row>
    <row r="8247" spans="1:12" x14ac:dyDescent="0.25">
      <c r="A8247" t="s">
        <v>709</v>
      </c>
      <c r="B8247">
        <v>2028</v>
      </c>
      <c r="C8247" t="s">
        <v>697</v>
      </c>
      <c r="D8247">
        <v>31.629300000000001</v>
      </c>
      <c r="E8247">
        <v>29.406099999999999</v>
      </c>
      <c r="F8247">
        <v>26.958500000000001</v>
      </c>
      <c r="G8247">
        <v>23.399799999999999</v>
      </c>
      <c r="H8247">
        <v>25.701899999999998</v>
      </c>
      <c r="I8247">
        <v>19.5563</v>
      </c>
      <c r="J8247">
        <v>25.421299999999999</v>
      </c>
      <c r="K8247">
        <v>21.3947</v>
      </c>
      <c r="L8247">
        <v>15.3383</v>
      </c>
    </row>
    <row r="8248" spans="1:12" x14ac:dyDescent="0.25">
      <c r="A8248" t="s">
        <v>710</v>
      </c>
      <c r="B8248">
        <v>2028</v>
      </c>
      <c r="C8248" t="s">
        <v>702</v>
      </c>
      <c r="D8248">
        <v>0.21049999999999999</v>
      </c>
      <c r="E8248">
        <v>0.21049999999999999</v>
      </c>
      <c r="F8248">
        <v>7.9500000000000001E-2</v>
      </c>
      <c r="G8248">
        <v>0.1263</v>
      </c>
      <c r="H8248">
        <v>7.9500000000000001E-2</v>
      </c>
      <c r="I8248">
        <v>5.7000000000000002E-2</v>
      </c>
      <c r="J8248">
        <v>0.21049999999999999</v>
      </c>
      <c r="K8248">
        <v>7.9500000000000001E-2</v>
      </c>
      <c r="L8248">
        <v>5.7000000000000002E-2</v>
      </c>
    </row>
    <row r="8249" spans="1:12" x14ac:dyDescent="0.25">
      <c r="A8249" t="s">
        <v>710</v>
      </c>
      <c r="B8249">
        <v>2028</v>
      </c>
      <c r="C8249" t="s">
        <v>699</v>
      </c>
      <c r="D8249">
        <v>0.1202</v>
      </c>
      <c r="E8249">
        <v>0.1202</v>
      </c>
      <c r="F8249">
        <v>3.7900000000000003E-2</v>
      </c>
      <c r="G8249">
        <v>0.1045</v>
      </c>
      <c r="H8249">
        <v>3.7900000000000003E-2</v>
      </c>
      <c r="I8249">
        <v>3.7900000000000003E-2</v>
      </c>
      <c r="J8249">
        <v>0.1202</v>
      </c>
      <c r="K8249">
        <v>3.7900000000000003E-2</v>
      </c>
      <c r="L8249">
        <v>3.7900000000000003E-2</v>
      </c>
    </row>
    <row r="8250" spans="1:12" x14ac:dyDescent="0.25">
      <c r="A8250" t="s">
        <v>710</v>
      </c>
      <c r="B8250">
        <v>2028</v>
      </c>
      <c r="C8250" t="s">
        <v>703</v>
      </c>
      <c r="D8250">
        <v>3.9699999999999999E-2</v>
      </c>
      <c r="E8250">
        <v>3.9699999999999999E-2</v>
      </c>
      <c r="F8250">
        <v>3.9699999999999999E-2</v>
      </c>
      <c r="G8250">
        <v>2.3800000000000002E-2</v>
      </c>
      <c r="H8250">
        <v>3.9699999999999999E-2</v>
      </c>
      <c r="I8250">
        <v>2.3800000000000002E-2</v>
      </c>
      <c r="J8250">
        <v>3.9699999999999999E-2</v>
      </c>
      <c r="K8250">
        <v>3.9699999999999999E-2</v>
      </c>
      <c r="L8250">
        <v>2.3800000000000002E-2</v>
      </c>
    </row>
    <row r="8251" spans="1:12" x14ac:dyDescent="0.25">
      <c r="A8251" t="s">
        <v>710</v>
      </c>
      <c r="B8251">
        <v>2028</v>
      </c>
      <c r="C8251" t="s">
        <v>697</v>
      </c>
      <c r="D8251">
        <v>4.3384999999999998</v>
      </c>
      <c r="E8251">
        <v>4.0614999999999997</v>
      </c>
      <c r="F8251">
        <v>3.5802999999999998</v>
      </c>
      <c r="G8251">
        <v>3.2121</v>
      </c>
      <c r="H8251">
        <v>3.4237000000000002</v>
      </c>
      <c r="I8251">
        <v>2.7057000000000002</v>
      </c>
      <c r="J8251">
        <v>3.5104000000000002</v>
      </c>
      <c r="K8251">
        <v>2.8323999999999998</v>
      </c>
      <c r="L8251">
        <v>2.1398000000000001</v>
      </c>
    </row>
    <row r="8252" spans="1:12" x14ac:dyDescent="0.25">
      <c r="A8252" t="s">
        <v>710</v>
      </c>
      <c r="B8252">
        <v>2028</v>
      </c>
      <c r="C8252" t="s">
        <v>701</v>
      </c>
      <c r="D8252">
        <v>1.9515</v>
      </c>
      <c r="E8252">
        <v>1.9515</v>
      </c>
      <c r="F8252">
        <v>1.9390000000000001</v>
      </c>
      <c r="G8252">
        <v>1.4628000000000001</v>
      </c>
      <c r="H8252">
        <v>1.9390000000000001</v>
      </c>
      <c r="I8252">
        <v>1.4551000000000001</v>
      </c>
      <c r="J8252">
        <v>1.5985</v>
      </c>
      <c r="K8252">
        <v>1.5985</v>
      </c>
      <c r="L8252">
        <v>1.2011000000000001</v>
      </c>
    </row>
    <row r="8253" spans="1:12" x14ac:dyDescent="0.25">
      <c r="A8253" t="s">
        <v>710</v>
      </c>
      <c r="B8253">
        <v>2028</v>
      </c>
      <c r="C8253" t="s">
        <v>698</v>
      </c>
      <c r="D8253">
        <v>0.58430000000000004</v>
      </c>
      <c r="E8253">
        <v>0.58430000000000004</v>
      </c>
      <c r="F8253">
        <v>0.40810000000000002</v>
      </c>
      <c r="G8253">
        <v>0.43140000000000001</v>
      </c>
      <c r="H8253">
        <v>0.40810000000000002</v>
      </c>
      <c r="I8253">
        <v>0.29820000000000002</v>
      </c>
      <c r="J8253">
        <v>0.58430000000000004</v>
      </c>
      <c r="K8253">
        <v>0.40810000000000002</v>
      </c>
      <c r="L8253">
        <v>0.29820000000000002</v>
      </c>
    </row>
    <row r="8254" spans="1:12" x14ac:dyDescent="0.25">
      <c r="A8254" t="s">
        <v>710</v>
      </c>
      <c r="B8254">
        <v>2028</v>
      </c>
      <c r="C8254" t="s">
        <v>700</v>
      </c>
      <c r="D8254">
        <v>1.4322999999999999</v>
      </c>
      <c r="E8254">
        <v>1.1553</v>
      </c>
      <c r="F8254">
        <v>1.0761000000000001</v>
      </c>
      <c r="G8254">
        <v>1.0632999999999999</v>
      </c>
      <c r="H8254">
        <v>0.91949999999999998</v>
      </c>
      <c r="I8254">
        <v>0.83360000000000001</v>
      </c>
      <c r="J8254">
        <v>0.95709999999999995</v>
      </c>
      <c r="K8254">
        <v>0.66869999999999996</v>
      </c>
      <c r="L8254">
        <v>0.52180000000000004</v>
      </c>
    </row>
    <row r="8255" spans="1:12" x14ac:dyDescent="0.25">
      <c r="A8255" t="s">
        <v>711</v>
      </c>
      <c r="B8255">
        <v>2028</v>
      </c>
      <c r="C8255" t="s">
        <v>700</v>
      </c>
      <c r="D8255">
        <v>0.93069999999999997</v>
      </c>
      <c r="E8255">
        <v>0.75070000000000003</v>
      </c>
      <c r="F8255">
        <v>0.69920000000000004</v>
      </c>
      <c r="G8255">
        <v>0.69089999999999996</v>
      </c>
      <c r="H8255">
        <v>0.59750000000000003</v>
      </c>
      <c r="I8255">
        <v>0.54169999999999996</v>
      </c>
      <c r="J8255">
        <v>0.62190000000000001</v>
      </c>
      <c r="K8255">
        <v>0.4345</v>
      </c>
      <c r="L8255">
        <v>0.33900000000000002</v>
      </c>
    </row>
    <row r="8256" spans="1:12" x14ac:dyDescent="0.25">
      <c r="A8256" t="s">
        <v>711</v>
      </c>
      <c r="B8256">
        <v>2028</v>
      </c>
      <c r="C8256" t="s">
        <v>702</v>
      </c>
      <c r="D8256">
        <v>0.1368</v>
      </c>
      <c r="E8256">
        <v>0.1368</v>
      </c>
      <c r="F8256">
        <v>5.16E-2</v>
      </c>
      <c r="G8256">
        <v>8.2100000000000006E-2</v>
      </c>
      <c r="H8256">
        <v>5.16E-2</v>
      </c>
      <c r="I8256">
        <v>3.6999999999999998E-2</v>
      </c>
      <c r="J8256">
        <v>0.1368</v>
      </c>
      <c r="K8256">
        <v>5.16E-2</v>
      </c>
      <c r="L8256">
        <v>3.6999999999999998E-2</v>
      </c>
    </row>
    <row r="8257" spans="1:12" x14ac:dyDescent="0.25">
      <c r="A8257" t="s">
        <v>711</v>
      </c>
      <c r="B8257">
        <v>2028</v>
      </c>
      <c r="C8257" t="s">
        <v>697</v>
      </c>
      <c r="D8257">
        <v>2.5785</v>
      </c>
      <c r="E8257">
        <v>2.3984999999999999</v>
      </c>
      <c r="F8257">
        <v>2.0861999999999998</v>
      </c>
      <c r="G8257">
        <v>1.9221999999999999</v>
      </c>
      <c r="H8257">
        <v>1.9844999999999999</v>
      </c>
      <c r="I8257">
        <v>1.5934999999999999</v>
      </c>
      <c r="J8257">
        <v>2.0869</v>
      </c>
      <c r="K8257">
        <v>1.6468</v>
      </c>
      <c r="L8257">
        <v>1.2586999999999999</v>
      </c>
    </row>
    <row r="8258" spans="1:12" x14ac:dyDescent="0.25">
      <c r="A8258" t="s">
        <v>711</v>
      </c>
      <c r="B8258">
        <v>2028</v>
      </c>
      <c r="C8258" t="s">
        <v>703</v>
      </c>
      <c r="D8258">
        <v>2.58E-2</v>
      </c>
      <c r="E8258">
        <v>2.58E-2</v>
      </c>
      <c r="F8258">
        <v>2.58E-2</v>
      </c>
      <c r="G8258">
        <v>1.55E-2</v>
      </c>
      <c r="H8258">
        <v>2.58E-2</v>
      </c>
      <c r="I8258">
        <v>1.55E-2</v>
      </c>
      <c r="J8258">
        <v>2.58E-2</v>
      </c>
      <c r="K8258">
        <v>2.58E-2</v>
      </c>
      <c r="L8258">
        <v>1.55E-2</v>
      </c>
    </row>
    <row r="8259" spans="1:12" x14ac:dyDescent="0.25">
      <c r="A8259" t="s">
        <v>711</v>
      </c>
      <c r="B8259">
        <v>2028</v>
      </c>
      <c r="C8259" t="s">
        <v>698</v>
      </c>
      <c r="D8259">
        <v>0.37880000000000003</v>
      </c>
      <c r="E8259">
        <v>0.37880000000000003</v>
      </c>
      <c r="F8259">
        <v>0.26479999999999998</v>
      </c>
      <c r="G8259">
        <v>0.2797</v>
      </c>
      <c r="H8259">
        <v>0.26479999999999998</v>
      </c>
      <c r="I8259">
        <v>0.19350000000000001</v>
      </c>
      <c r="J8259">
        <v>0.37880000000000003</v>
      </c>
      <c r="K8259">
        <v>0.26479999999999998</v>
      </c>
      <c r="L8259">
        <v>0.19350000000000001</v>
      </c>
    </row>
    <row r="8260" spans="1:12" x14ac:dyDescent="0.25">
      <c r="A8260" t="s">
        <v>711</v>
      </c>
      <c r="B8260">
        <v>2028</v>
      </c>
      <c r="C8260" t="s">
        <v>701</v>
      </c>
      <c r="D8260">
        <v>1.0283</v>
      </c>
      <c r="E8260">
        <v>1.0283</v>
      </c>
      <c r="F8260">
        <v>1.0202</v>
      </c>
      <c r="G8260">
        <v>0.78620000000000001</v>
      </c>
      <c r="H8260">
        <v>1.0202</v>
      </c>
      <c r="I8260">
        <v>0.78120000000000001</v>
      </c>
      <c r="J8260">
        <v>0.84540000000000004</v>
      </c>
      <c r="K8260">
        <v>0.84540000000000004</v>
      </c>
      <c r="L8260">
        <v>0.64900000000000002</v>
      </c>
    </row>
    <row r="8261" spans="1:12" x14ac:dyDescent="0.25">
      <c r="A8261" t="s">
        <v>711</v>
      </c>
      <c r="B8261">
        <v>2028</v>
      </c>
      <c r="C8261" t="s">
        <v>699</v>
      </c>
      <c r="D8261">
        <v>7.8100000000000003E-2</v>
      </c>
      <c r="E8261">
        <v>7.8100000000000003E-2</v>
      </c>
      <c r="F8261">
        <v>2.46E-2</v>
      </c>
      <c r="G8261">
        <v>6.7900000000000002E-2</v>
      </c>
      <c r="H8261">
        <v>2.46E-2</v>
      </c>
      <c r="I8261">
        <v>2.46E-2</v>
      </c>
      <c r="J8261">
        <v>7.8100000000000003E-2</v>
      </c>
      <c r="K8261">
        <v>2.46E-2</v>
      </c>
      <c r="L8261">
        <v>2.46E-2</v>
      </c>
    </row>
    <row r="8262" spans="1:12" x14ac:dyDescent="0.25">
      <c r="A8262" t="s">
        <v>712</v>
      </c>
      <c r="B8262">
        <v>2028</v>
      </c>
      <c r="C8262" t="s">
        <v>702</v>
      </c>
      <c r="D8262">
        <v>3.7199999999999997E-2</v>
      </c>
      <c r="E8262">
        <v>3.7199999999999997E-2</v>
      </c>
      <c r="F8262">
        <v>1.41E-2</v>
      </c>
      <c r="G8262">
        <v>2.23E-2</v>
      </c>
      <c r="H8262">
        <v>1.41E-2</v>
      </c>
      <c r="I8262">
        <v>1.01E-2</v>
      </c>
      <c r="J8262">
        <v>3.7199999999999997E-2</v>
      </c>
      <c r="K8262">
        <v>1.41E-2</v>
      </c>
      <c r="L8262">
        <v>1.01E-2</v>
      </c>
    </row>
    <row r="8263" spans="1:12" x14ac:dyDescent="0.25">
      <c r="A8263" t="s">
        <v>712</v>
      </c>
      <c r="B8263">
        <v>2028</v>
      </c>
      <c r="C8263" t="s">
        <v>698</v>
      </c>
      <c r="D8263">
        <v>0.10979999999999999</v>
      </c>
      <c r="E8263">
        <v>0.10979999999999999</v>
      </c>
      <c r="F8263">
        <v>7.5300000000000006E-2</v>
      </c>
      <c r="G8263">
        <v>8.1199999999999994E-2</v>
      </c>
      <c r="H8263">
        <v>7.5300000000000006E-2</v>
      </c>
      <c r="I8263">
        <v>5.5100000000000003E-2</v>
      </c>
      <c r="J8263">
        <v>0.10979999999999999</v>
      </c>
      <c r="K8263">
        <v>7.5300000000000006E-2</v>
      </c>
      <c r="L8263">
        <v>5.5100000000000003E-2</v>
      </c>
    </row>
    <row r="8264" spans="1:12" x14ac:dyDescent="0.25">
      <c r="A8264" t="s">
        <v>712</v>
      </c>
      <c r="B8264">
        <v>2028</v>
      </c>
      <c r="C8264" t="s">
        <v>699</v>
      </c>
      <c r="D8264">
        <v>2.1299999999999999E-2</v>
      </c>
      <c r="E8264">
        <v>2.1299999999999999E-2</v>
      </c>
      <c r="F8264">
        <v>6.7000000000000002E-3</v>
      </c>
      <c r="G8264">
        <v>1.8499999999999999E-2</v>
      </c>
      <c r="H8264">
        <v>6.7000000000000002E-3</v>
      </c>
      <c r="I8264">
        <v>6.7000000000000002E-3</v>
      </c>
      <c r="J8264">
        <v>2.1299999999999999E-2</v>
      </c>
      <c r="K8264">
        <v>6.7000000000000002E-3</v>
      </c>
      <c r="L8264">
        <v>6.7000000000000002E-3</v>
      </c>
    </row>
    <row r="8265" spans="1:12" x14ac:dyDescent="0.25">
      <c r="A8265" t="s">
        <v>712</v>
      </c>
      <c r="B8265">
        <v>2028</v>
      </c>
      <c r="C8265" t="s">
        <v>697</v>
      </c>
      <c r="D8265">
        <v>0.79549999999999998</v>
      </c>
      <c r="E8265">
        <v>0.74650000000000005</v>
      </c>
      <c r="F8265">
        <v>0.65810000000000002</v>
      </c>
      <c r="G8265">
        <v>0.58850000000000002</v>
      </c>
      <c r="H8265">
        <v>0.63039999999999996</v>
      </c>
      <c r="I8265">
        <v>0.4965</v>
      </c>
      <c r="J8265">
        <v>0.6452</v>
      </c>
      <c r="K8265">
        <v>0.52200000000000002</v>
      </c>
      <c r="L8265">
        <v>0.39360000000000001</v>
      </c>
    </row>
    <row r="8266" spans="1:12" x14ac:dyDescent="0.25">
      <c r="A8266" t="s">
        <v>712</v>
      </c>
      <c r="B8266">
        <v>2028</v>
      </c>
      <c r="C8266" t="s">
        <v>700</v>
      </c>
      <c r="D8266">
        <v>0.25319999999999998</v>
      </c>
      <c r="E8266">
        <v>0.20419999999999999</v>
      </c>
      <c r="F8266">
        <v>0.19020000000000001</v>
      </c>
      <c r="G8266">
        <v>0.188</v>
      </c>
      <c r="H8266">
        <v>0.16259999999999999</v>
      </c>
      <c r="I8266">
        <v>0.1474</v>
      </c>
      <c r="J8266">
        <v>0.16919999999999999</v>
      </c>
      <c r="K8266">
        <v>0.1182</v>
      </c>
      <c r="L8266">
        <v>9.2200000000000004E-2</v>
      </c>
    </row>
    <row r="8267" spans="1:12" x14ac:dyDescent="0.25">
      <c r="A8267" t="s">
        <v>712</v>
      </c>
      <c r="B8267">
        <v>2028</v>
      </c>
      <c r="C8267" t="s">
        <v>703</v>
      </c>
      <c r="D8267">
        <v>7.0000000000000001E-3</v>
      </c>
      <c r="E8267">
        <v>7.0000000000000001E-3</v>
      </c>
      <c r="F8267">
        <v>7.0000000000000001E-3</v>
      </c>
      <c r="G8267">
        <v>4.1999999999999997E-3</v>
      </c>
      <c r="H8267">
        <v>7.0000000000000001E-3</v>
      </c>
      <c r="I8267">
        <v>4.1999999999999997E-3</v>
      </c>
      <c r="J8267">
        <v>7.0000000000000001E-3</v>
      </c>
      <c r="K8267">
        <v>7.0000000000000001E-3</v>
      </c>
      <c r="L8267">
        <v>4.1999999999999997E-3</v>
      </c>
    </row>
    <row r="8268" spans="1:12" x14ac:dyDescent="0.25">
      <c r="A8268" t="s">
        <v>712</v>
      </c>
      <c r="B8268">
        <v>2028</v>
      </c>
      <c r="C8268" t="s">
        <v>701</v>
      </c>
      <c r="D8268">
        <v>0.36699999999999999</v>
      </c>
      <c r="E8268">
        <v>0.36699999999999999</v>
      </c>
      <c r="F8268">
        <v>0.36480000000000001</v>
      </c>
      <c r="G8268">
        <v>0.27439999999999998</v>
      </c>
      <c r="H8268">
        <v>0.36480000000000001</v>
      </c>
      <c r="I8268">
        <v>0.27300000000000002</v>
      </c>
      <c r="J8268">
        <v>0.30080000000000001</v>
      </c>
      <c r="K8268">
        <v>0.30080000000000001</v>
      </c>
      <c r="L8268">
        <v>0.2253</v>
      </c>
    </row>
    <row r="8269" spans="1:12" x14ac:dyDescent="0.25">
      <c r="A8269" t="s">
        <v>713</v>
      </c>
      <c r="B8269">
        <v>2028</v>
      </c>
      <c r="C8269" t="s">
        <v>698</v>
      </c>
      <c r="D8269">
        <v>2.5985999999999998</v>
      </c>
      <c r="E8269">
        <v>2.5985999999999998</v>
      </c>
      <c r="F8269">
        <v>1.8661000000000001</v>
      </c>
      <c r="G8269">
        <v>1.9145000000000001</v>
      </c>
      <c r="H8269">
        <v>1.8661000000000001</v>
      </c>
      <c r="I8269">
        <v>1.3609</v>
      </c>
      <c r="J8269">
        <v>2.5985999999999998</v>
      </c>
      <c r="K8269">
        <v>1.8661000000000001</v>
      </c>
      <c r="L8269">
        <v>1.3609</v>
      </c>
    </row>
    <row r="8270" spans="1:12" x14ac:dyDescent="0.25">
      <c r="A8270" t="s">
        <v>713</v>
      </c>
      <c r="B8270">
        <v>2028</v>
      </c>
      <c r="C8270" t="s">
        <v>703</v>
      </c>
      <c r="D8270">
        <v>0.1925</v>
      </c>
      <c r="E8270">
        <v>0.1925</v>
      </c>
      <c r="F8270">
        <v>0.1925</v>
      </c>
      <c r="G8270">
        <v>0.11550000000000001</v>
      </c>
      <c r="H8270">
        <v>0.1925</v>
      </c>
      <c r="I8270">
        <v>0.11550000000000001</v>
      </c>
      <c r="J8270">
        <v>0.1925</v>
      </c>
      <c r="K8270">
        <v>0.1925</v>
      </c>
      <c r="L8270">
        <v>0.11550000000000001</v>
      </c>
    </row>
    <row r="8271" spans="1:12" x14ac:dyDescent="0.25">
      <c r="A8271" t="s">
        <v>713</v>
      </c>
      <c r="B8271">
        <v>2028</v>
      </c>
      <c r="C8271" t="s">
        <v>699</v>
      </c>
      <c r="D8271">
        <v>0.58309999999999995</v>
      </c>
      <c r="E8271">
        <v>0.58309999999999995</v>
      </c>
      <c r="F8271">
        <v>0.18379999999999999</v>
      </c>
      <c r="G8271">
        <v>0.50670000000000004</v>
      </c>
      <c r="H8271">
        <v>0.18379999999999999</v>
      </c>
      <c r="I8271">
        <v>0.18379999999999999</v>
      </c>
      <c r="J8271">
        <v>0.58309999999999995</v>
      </c>
      <c r="K8271">
        <v>0.18379999999999999</v>
      </c>
      <c r="L8271">
        <v>0.18379999999999999</v>
      </c>
    </row>
    <row r="8272" spans="1:12" x14ac:dyDescent="0.25">
      <c r="A8272" t="s">
        <v>713</v>
      </c>
      <c r="B8272">
        <v>2028</v>
      </c>
      <c r="C8272" t="s">
        <v>697</v>
      </c>
      <c r="D8272">
        <v>20.949300000000001</v>
      </c>
      <c r="E8272">
        <v>19.605599999999999</v>
      </c>
      <c r="F8272">
        <v>17.393799999999999</v>
      </c>
      <c r="G8272">
        <v>15.4918</v>
      </c>
      <c r="H8272">
        <v>16.6343</v>
      </c>
      <c r="I8272">
        <v>13.128</v>
      </c>
      <c r="J8272">
        <v>16.904299999999999</v>
      </c>
      <c r="K8272">
        <v>13.738200000000001</v>
      </c>
      <c r="L8272">
        <v>10.363799999999999</v>
      </c>
    </row>
    <row r="8273" spans="1:12" x14ac:dyDescent="0.25">
      <c r="A8273" t="s">
        <v>713</v>
      </c>
      <c r="B8273">
        <v>2028</v>
      </c>
      <c r="C8273" t="s">
        <v>700</v>
      </c>
      <c r="D8273">
        <v>6.9465000000000003</v>
      </c>
      <c r="E8273">
        <v>5.6028000000000002</v>
      </c>
      <c r="F8273">
        <v>5.2187999999999999</v>
      </c>
      <c r="G8273">
        <v>5.157</v>
      </c>
      <c r="H8273">
        <v>4.4592999999999998</v>
      </c>
      <c r="I8273">
        <v>4.0429000000000004</v>
      </c>
      <c r="J8273">
        <v>4.6418999999999997</v>
      </c>
      <c r="K8273">
        <v>3.2431000000000001</v>
      </c>
      <c r="L8273">
        <v>2.5304000000000002</v>
      </c>
    </row>
    <row r="8274" spans="1:12" x14ac:dyDescent="0.25">
      <c r="A8274" t="s">
        <v>713</v>
      </c>
      <c r="B8274">
        <v>2028</v>
      </c>
      <c r="C8274" t="s">
        <v>701</v>
      </c>
      <c r="D8274">
        <v>9.6076999999999995</v>
      </c>
      <c r="E8274">
        <v>9.6076999999999995</v>
      </c>
      <c r="F8274">
        <v>9.5472999999999999</v>
      </c>
      <c r="G8274">
        <v>7.1856</v>
      </c>
      <c r="H8274">
        <v>9.5472999999999999</v>
      </c>
      <c r="I8274">
        <v>7.1483999999999996</v>
      </c>
      <c r="J8274">
        <v>7.8673000000000002</v>
      </c>
      <c r="K8274">
        <v>7.8673000000000002</v>
      </c>
      <c r="L8274">
        <v>5.8967000000000001</v>
      </c>
    </row>
    <row r="8275" spans="1:12" x14ac:dyDescent="0.25">
      <c r="A8275" t="s">
        <v>713</v>
      </c>
      <c r="B8275">
        <v>2028</v>
      </c>
      <c r="C8275" t="s">
        <v>702</v>
      </c>
      <c r="D8275">
        <v>1.0208999999999999</v>
      </c>
      <c r="E8275">
        <v>1.0208999999999999</v>
      </c>
      <c r="F8275">
        <v>0.38550000000000001</v>
      </c>
      <c r="G8275">
        <v>0.61250000000000004</v>
      </c>
      <c r="H8275">
        <v>0.38550000000000001</v>
      </c>
      <c r="I8275">
        <v>0.27650000000000002</v>
      </c>
      <c r="J8275">
        <v>1.0208999999999999</v>
      </c>
      <c r="K8275">
        <v>0.38550000000000001</v>
      </c>
      <c r="L8275">
        <v>0.27650000000000002</v>
      </c>
    </row>
    <row r="8276" spans="1:12" x14ac:dyDescent="0.25">
      <c r="A8276" t="s">
        <v>714</v>
      </c>
      <c r="B8276">
        <v>2028</v>
      </c>
      <c r="C8276" t="s">
        <v>698</v>
      </c>
      <c r="D8276">
        <v>1.2942</v>
      </c>
      <c r="E8276">
        <v>1.2942</v>
      </c>
      <c r="F8276">
        <v>0.88619999999999999</v>
      </c>
      <c r="G8276">
        <v>0.95689999999999997</v>
      </c>
      <c r="H8276">
        <v>0.88619999999999999</v>
      </c>
      <c r="I8276">
        <v>0.64859999999999995</v>
      </c>
      <c r="J8276">
        <v>1.2942</v>
      </c>
      <c r="K8276">
        <v>0.88619999999999999</v>
      </c>
      <c r="L8276">
        <v>0.64859999999999995</v>
      </c>
    </row>
    <row r="8277" spans="1:12" x14ac:dyDescent="0.25">
      <c r="A8277" t="s">
        <v>714</v>
      </c>
      <c r="B8277">
        <v>2028</v>
      </c>
      <c r="C8277" t="s">
        <v>697</v>
      </c>
      <c r="D8277">
        <v>9.0367999999999995</v>
      </c>
      <c r="E8277">
        <v>8.4618000000000002</v>
      </c>
      <c r="F8277">
        <v>7.4207999999999998</v>
      </c>
      <c r="G8277">
        <v>6.6853999999999996</v>
      </c>
      <c r="H8277">
        <v>7.0959000000000003</v>
      </c>
      <c r="I8277">
        <v>5.6025</v>
      </c>
      <c r="J8277">
        <v>7.3243</v>
      </c>
      <c r="K8277">
        <v>5.875</v>
      </c>
      <c r="L8277">
        <v>4.4332000000000003</v>
      </c>
    </row>
    <row r="8278" spans="1:12" x14ac:dyDescent="0.25">
      <c r="A8278" t="s">
        <v>714</v>
      </c>
      <c r="B8278">
        <v>2028</v>
      </c>
      <c r="C8278" t="s">
        <v>700</v>
      </c>
      <c r="D8278">
        <v>2.9723999999999999</v>
      </c>
      <c r="E8278">
        <v>2.3974000000000002</v>
      </c>
      <c r="F8278">
        <v>2.2330999999999999</v>
      </c>
      <c r="G8278">
        <v>2.2067000000000001</v>
      </c>
      <c r="H8278">
        <v>1.9080999999999999</v>
      </c>
      <c r="I8278">
        <v>1.73</v>
      </c>
      <c r="J8278">
        <v>1.9863</v>
      </c>
      <c r="K8278">
        <v>1.3876999999999999</v>
      </c>
      <c r="L8278">
        <v>1.0828</v>
      </c>
    </row>
    <row r="8279" spans="1:12" x14ac:dyDescent="0.25">
      <c r="A8279" t="s">
        <v>714</v>
      </c>
      <c r="B8279">
        <v>2028</v>
      </c>
      <c r="C8279" t="s">
        <v>699</v>
      </c>
      <c r="D8279">
        <v>0.2495</v>
      </c>
      <c r="E8279">
        <v>0.2495</v>
      </c>
      <c r="F8279">
        <v>7.8600000000000003E-2</v>
      </c>
      <c r="G8279">
        <v>0.21679999999999999</v>
      </c>
      <c r="H8279">
        <v>7.8600000000000003E-2</v>
      </c>
      <c r="I8279">
        <v>7.8600000000000003E-2</v>
      </c>
      <c r="J8279">
        <v>0.2495</v>
      </c>
      <c r="K8279">
        <v>7.8600000000000003E-2</v>
      </c>
      <c r="L8279">
        <v>7.8600000000000003E-2</v>
      </c>
    </row>
    <row r="8280" spans="1:12" x14ac:dyDescent="0.25">
      <c r="A8280" t="s">
        <v>714</v>
      </c>
      <c r="B8280">
        <v>2028</v>
      </c>
      <c r="C8280" t="s">
        <v>703</v>
      </c>
      <c r="D8280">
        <v>8.2400000000000001E-2</v>
      </c>
      <c r="E8280">
        <v>8.2400000000000001E-2</v>
      </c>
      <c r="F8280">
        <v>8.2400000000000001E-2</v>
      </c>
      <c r="G8280">
        <v>4.9399999999999999E-2</v>
      </c>
      <c r="H8280">
        <v>8.2400000000000001E-2</v>
      </c>
      <c r="I8280">
        <v>4.9399999999999999E-2</v>
      </c>
      <c r="J8280">
        <v>8.2400000000000001E-2</v>
      </c>
      <c r="K8280">
        <v>8.2400000000000001E-2</v>
      </c>
      <c r="L8280">
        <v>4.9399999999999999E-2</v>
      </c>
    </row>
    <row r="8281" spans="1:12" x14ac:dyDescent="0.25">
      <c r="A8281" t="s">
        <v>714</v>
      </c>
      <c r="B8281">
        <v>2028</v>
      </c>
      <c r="C8281" t="s">
        <v>701</v>
      </c>
      <c r="D8281">
        <v>4.0015000000000001</v>
      </c>
      <c r="E8281">
        <v>4.0015000000000001</v>
      </c>
      <c r="F8281">
        <v>3.9756</v>
      </c>
      <c r="G8281">
        <v>2.9933999999999998</v>
      </c>
      <c r="H8281">
        <v>3.9756</v>
      </c>
      <c r="I8281">
        <v>2.9775</v>
      </c>
      <c r="J8281">
        <v>3.2751000000000001</v>
      </c>
      <c r="K8281">
        <v>3.2751000000000001</v>
      </c>
      <c r="L8281">
        <v>2.4554999999999998</v>
      </c>
    </row>
    <row r="8282" spans="1:12" x14ac:dyDescent="0.25">
      <c r="A8282" t="s">
        <v>714</v>
      </c>
      <c r="B8282">
        <v>2028</v>
      </c>
      <c r="C8282" t="s">
        <v>702</v>
      </c>
      <c r="D8282">
        <v>0.43680000000000002</v>
      </c>
      <c r="E8282">
        <v>0.43680000000000002</v>
      </c>
      <c r="F8282">
        <v>0.16489999999999999</v>
      </c>
      <c r="G8282">
        <v>0.2621</v>
      </c>
      <c r="H8282">
        <v>0.16489999999999999</v>
      </c>
      <c r="I8282">
        <v>0.1183</v>
      </c>
      <c r="J8282">
        <v>0.43680000000000002</v>
      </c>
      <c r="K8282">
        <v>0.16489999999999999</v>
      </c>
      <c r="L8282">
        <v>0.1183</v>
      </c>
    </row>
    <row r="8283" spans="1:12" x14ac:dyDescent="0.25">
      <c r="A8283" t="s">
        <v>715</v>
      </c>
      <c r="B8283">
        <v>2028</v>
      </c>
      <c r="C8283" t="s">
        <v>698</v>
      </c>
      <c r="D8283">
        <v>0.13689999999999999</v>
      </c>
      <c r="E8283">
        <v>0.13689999999999999</v>
      </c>
      <c r="F8283">
        <v>9.8400000000000001E-2</v>
      </c>
      <c r="G8283">
        <v>0.1008</v>
      </c>
      <c r="H8283">
        <v>9.8400000000000001E-2</v>
      </c>
      <c r="I8283">
        <v>7.17E-2</v>
      </c>
      <c r="J8283">
        <v>0.13689999999999999</v>
      </c>
      <c r="K8283">
        <v>9.8400000000000001E-2</v>
      </c>
      <c r="L8283">
        <v>7.17E-2</v>
      </c>
    </row>
    <row r="8284" spans="1:12" x14ac:dyDescent="0.25">
      <c r="A8284" t="s">
        <v>715</v>
      </c>
      <c r="B8284">
        <v>2028</v>
      </c>
      <c r="C8284" t="s">
        <v>700</v>
      </c>
      <c r="D8284">
        <v>0.3669</v>
      </c>
      <c r="E8284">
        <v>0.29599999999999999</v>
      </c>
      <c r="F8284">
        <v>0.2757</v>
      </c>
      <c r="G8284">
        <v>0.27239999999999998</v>
      </c>
      <c r="H8284">
        <v>0.2356</v>
      </c>
      <c r="I8284">
        <v>0.21360000000000001</v>
      </c>
      <c r="J8284">
        <v>0.2452</v>
      </c>
      <c r="K8284">
        <v>0.17130000000000001</v>
      </c>
      <c r="L8284">
        <v>0.13370000000000001</v>
      </c>
    </row>
    <row r="8285" spans="1:12" x14ac:dyDescent="0.25">
      <c r="A8285" t="s">
        <v>715</v>
      </c>
      <c r="B8285">
        <v>2028</v>
      </c>
      <c r="C8285" t="s">
        <v>702</v>
      </c>
      <c r="D8285">
        <v>5.3900000000000003E-2</v>
      </c>
      <c r="E8285">
        <v>5.3900000000000003E-2</v>
      </c>
      <c r="F8285">
        <v>2.0400000000000001E-2</v>
      </c>
      <c r="G8285">
        <v>3.2399999999999998E-2</v>
      </c>
      <c r="H8285">
        <v>2.0400000000000001E-2</v>
      </c>
      <c r="I8285">
        <v>1.46E-2</v>
      </c>
      <c r="J8285">
        <v>5.3900000000000003E-2</v>
      </c>
      <c r="K8285">
        <v>2.0400000000000001E-2</v>
      </c>
      <c r="L8285">
        <v>1.46E-2</v>
      </c>
    </row>
    <row r="8286" spans="1:12" x14ac:dyDescent="0.25">
      <c r="A8286" t="s">
        <v>715</v>
      </c>
      <c r="B8286">
        <v>2028</v>
      </c>
      <c r="C8286" t="s">
        <v>703</v>
      </c>
      <c r="D8286">
        <v>1.0200000000000001E-2</v>
      </c>
      <c r="E8286">
        <v>1.0200000000000001E-2</v>
      </c>
      <c r="F8286">
        <v>1.0200000000000001E-2</v>
      </c>
      <c r="G8286">
        <v>6.1000000000000004E-3</v>
      </c>
      <c r="H8286">
        <v>1.0200000000000001E-2</v>
      </c>
      <c r="I8286">
        <v>6.1000000000000004E-3</v>
      </c>
      <c r="J8286">
        <v>1.0200000000000001E-2</v>
      </c>
      <c r="K8286">
        <v>1.0200000000000001E-2</v>
      </c>
      <c r="L8286">
        <v>6.1000000000000004E-3</v>
      </c>
    </row>
    <row r="8287" spans="1:12" x14ac:dyDescent="0.25">
      <c r="A8287" t="s">
        <v>715</v>
      </c>
      <c r="B8287">
        <v>2028</v>
      </c>
      <c r="C8287" t="s">
        <v>697</v>
      </c>
      <c r="D8287">
        <v>1.0487</v>
      </c>
      <c r="E8287">
        <v>0.9778</v>
      </c>
      <c r="F8287">
        <v>0.86109999999999998</v>
      </c>
      <c r="G8287">
        <v>0.77610000000000001</v>
      </c>
      <c r="H8287">
        <v>0.82099999999999995</v>
      </c>
      <c r="I8287">
        <v>0.65139999999999998</v>
      </c>
      <c r="J8287">
        <v>0.84489999999999998</v>
      </c>
      <c r="K8287">
        <v>0.67789999999999995</v>
      </c>
      <c r="L8287">
        <v>0.51259999999999994</v>
      </c>
    </row>
    <row r="8288" spans="1:12" x14ac:dyDescent="0.25">
      <c r="A8288" t="s">
        <v>715</v>
      </c>
      <c r="B8288">
        <v>2028</v>
      </c>
      <c r="C8288" t="s">
        <v>699</v>
      </c>
      <c r="D8288">
        <v>3.0800000000000001E-2</v>
      </c>
      <c r="E8288">
        <v>3.0800000000000001E-2</v>
      </c>
      <c r="F8288">
        <v>9.7000000000000003E-3</v>
      </c>
      <c r="G8288">
        <v>2.6800000000000001E-2</v>
      </c>
      <c r="H8288">
        <v>9.7000000000000003E-3</v>
      </c>
      <c r="I8288">
        <v>9.7000000000000003E-3</v>
      </c>
      <c r="J8288">
        <v>3.0800000000000001E-2</v>
      </c>
      <c r="K8288">
        <v>9.7000000000000003E-3</v>
      </c>
      <c r="L8288">
        <v>9.7000000000000003E-3</v>
      </c>
    </row>
    <row r="8289" spans="1:12" x14ac:dyDescent="0.25">
      <c r="A8289" t="s">
        <v>715</v>
      </c>
      <c r="B8289">
        <v>2028</v>
      </c>
      <c r="C8289" t="s">
        <v>701</v>
      </c>
      <c r="D8289">
        <v>0.45</v>
      </c>
      <c r="E8289">
        <v>0.45</v>
      </c>
      <c r="F8289">
        <v>0.44690000000000002</v>
      </c>
      <c r="G8289">
        <v>0.33760000000000001</v>
      </c>
      <c r="H8289">
        <v>0.44690000000000002</v>
      </c>
      <c r="I8289">
        <v>0.3357</v>
      </c>
      <c r="J8289">
        <v>0.3679</v>
      </c>
      <c r="K8289">
        <v>0.3679</v>
      </c>
      <c r="L8289">
        <v>0.2767</v>
      </c>
    </row>
    <row r="8290" spans="1:12" x14ac:dyDescent="0.25">
      <c r="A8290" t="s">
        <v>716</v>
      </c>
      <c r="B8290">
        <v>2028</v>
      </c>
      <c r="C8290" t="s">
        <v>702</v>
      </c>
      <c r="D8290">
        <v>7.1199999999999999E-2</v>
      </c>
      <c r="E8290">
        <v>7.1199999999999999E-2</v>
      </c>
      <c r="F8290">
        <v>2.69E-2</v>
      </c>
      <c r="G8290">
        <v>4.2700000000000002E-2</v>
      </c>
      <c r="H8290">
        <v>2.69E-2</v>
      </c>
      <c r="I8290">
        <v>1.9300000000000001E-2</v>
      </c>
      <c r="J8290">
        <v>7.1199999999999999E-2</v>
      </c>
      <c r="K8290">
        <v>2.69E-2</v>
      </c>
      <c r="L8290">
        <v>1.9300000000000001E-2</v>
      </c>
    </row>
    <row r="8291" spans="1:12" x14ac:dyDescent="0.25">
      <c r="A8291" t="s">
        <v>716</v>
      </c>
      <c r="B8291">
        <v>2028</v>
      </c>
      <c r="C8291" t="s">
        <v>699</v>
      </c>
      <c r="D8291">
        <v>4.07E-2</v>
      </c>
      <c r="E8291">
        <v>4.07E-2</v>
      </c>
      <c r="F8291">
        <v>1.2800000000000001E-2</v>
      </c>
      <c r="G8291">
        <v>3.5299999999999998E-2</v>
      </c>
      <c r="H8291">
        <v>1.2800000000000001E-2</v>
      </c>
      <c r="I8291">
        <v>1.2800000000000001E-2</v>
      </c>
      <c r="J8291">
        <v>4.07E-2</v>
      </c>
      <c r="K8291">
        <v>1.2800000000000001E-2</v>
      </c>
      <c r="L8291">
        <v>1.2800000000000001E-2</v>
      </c>
    </row>
    <row r="8292" spans="1:12" x14ac:dyDescent="0.25">
      <c r="A8292" t="s">
        <v>716</v>
      </c>
      <c r="B8292">
        <v>2028</v>
      </c>
      <c r="C8292" t="s">
        <v>698</v>
      </c>
      <c r="D8292">
        <v>0.19450000000000001</v>
      </c>
      <c r="E8292">
        <v>0.19450000000000001</v>
      </c>
      <c r="F8292">
        <v>0.13650000000000001</v>
      </c>
      <c r="G8292">
        <v>0.14349999999999999</v>
      </c>
      <c r="H8292">
        <v>0.13650000000000001</v>
      </c>
      <c r="I8292">
        <v>9.9699999999999997E-2</v>
      </c>
      <c r="J8292">
        <v>0.19450000000000001</v>
      </c>
      <c r="K8292">
        <v>0.13650000000000001</v>
      </c>
      <c r="L8292">
        <v>9.9699999999999997E-2</v>
      </c>
    </row>
    <row r="8293" spans="1:12" x14ac:dyDescent="0.25">
      <c r="A8293" t="s">
        <v>716</v>
      </c>
      <c r="B8293">
        <v>2028</v>
      </c>
      <c r="C8293" t="s">
        <v>701</v>
      </c>
      <c r="D8293">
        <v>0.63190000000000002</v>
      </c>
      <c r="E8293">
        <v>0.63190000000000002</v>
      </c>
      <c r="F8293">
        <v>0.62770000000000004</v>
      </c>
      <c r="G8293">
        <v>0.4738</v>
      </c>
      <c r="H8293">
        <v>0.62770000000000004</v>
      </c>
      <c r="I8293">
        <v>0.47120000000000001</v>
      </c>
      <c r="J8293">
        <v>0.51719999999999999</v>
      </c>
      <c r="K8293">
        <v>0.51719999999999999</v>
      </c>
      <c r="L8293">
        <v>0.38879999999999998</v>
      </c>
    </row>
    <row r="8294" spans="1:12" x14ac:dyDescent="0.25">
      <c r="A8294" t="s">
        <v>716</v>
      </c>
      <c r="B8294">
        <v>2028</v>
      </c>
      <c r="C8294" t="s">
        <v>703</v>
      </c>
      <c r="D8294">
        <v>1.34E-2</v>
      </c>
      <c r="E8294">
        <v>1.34E-2</v>
      </c>
      <c r="F8294">
        <v>1.34E-2</v>
      </c>
      <c r="G8294">
        <v>8.0999999999999996E-3</v>
      </c>
      <c r="H8294">
        <v>1.34E-2</v>
      </c>
      <c r="I8294">
        <v>8.0999999999999996E-3</v>
      </c>
      <c r="J8294">
        <v>1.34E-2</v>
      </c>
      <c r="K8294">
        <v>1.34E-2</v>
      </c>
      <c r="L8294">
        <v>8.0999999999999996E-3</v>
      </c>
    </row>
    <row r="8295" spans="1:12" x14ac:dyDescent="0.25">
      <c r="A8295" t="s">
        <v>716</v>
      </c>
      <c r="B8295">
        <v>2028</v>
      </c>
      <c r="C8295" t="s">
        <v>700</v>
      </c>
      <c r="D8295">
        <v>0.48459999999999998</v>
      </c>
      <c r="E8295">
        <v>0.39079999999999998</v>
      </c>
      <c r="F8295">
        <v>0.36399999999999999</v>
      </c>
      <c r="G8295">
        <v>0.35970000000000002</v>
      </c>
      <c r="H8295">
        <v>0.31109999999999999</v>
      </c>
      <c r="I8295">
        <v>0.28199999999999997</v>
      </c>
      <c r="J8295">
        <v>0.32379999999999998</v>
      </c>
      <c r="K8295">
        <v>0.22620000000000001</v>
      </c>
      <c r="L8295">
        <v>0.17649999999999999</v>
      </c>
    </row>
    <row r="8296" spans="1:12" x14ac:dyDescent="0.25">
      <c r="A8296" t="s">
        <v>716</v>
      </c>
      <c r="B8296">
        <v>2028</v>
      </c>
      <c r="C8296" t="s">
        <v>697</v>
      </c>
      <c r="D8296">
        <v>1.4361999999999999</v>
      </c>
      <c r="E8296">
        <v>1.3425</v>
      </c>
      <c r="F8296">
        <v>1.1814</v>
      </c>
      <c r="G8296">
        <v>1.0631999999999999</v>
      </c>
      <c r="H8296">
        <v>1.1284000000000001</v>
      </c>
      <c r="I8296">
        <v>0.8931</v>
      </c>
      <c r="J8296">
        <v>1.1608000000000001</v>
      </c>
      <c r="K8296">
        <v>0.93310000000000004</v>
      </c>
      <c r="L8296">
        <v>0.70520000000000005</v>
      </c>
    </row>
    <row r="8297" spans="1:12" x14ac:dyDescent="0.25">
      <c r="A8297" t="s">
        <v>717</v>
      </c>
      <c r="B8297">
        <v>2028</v>
      </c>
      <c r="C8297" t="s">
        <v>698</v>
      </c>
      <c r="D8297">
        <v>1.3403</v>
      </c>
      <c r="E8297">
        <v>1.3403</v>
      </c>
      <c r="F8297">
        <v>0.94430000000000003</v>
      </c>
      <c r="G8297">
        <v>0.9889</v>
      </c>
      <c r="H8297">
        <v>0.94430000000000003</v>
      </c>
      <c r="I8297">
        <v>0.68959999999999999</v>
      </c>
      <c r="J8297">
        <v>1.3403</v>
      </c>
      <c r="K8297">
        <v>0.94430000000000003</v>
      </c>
      <c r="L8297">
        <v>0.68959999999999999</v>
      </c>
    </row>
    <row r="8298" spans="1:12" x14ac:dyDescent="0.25">
      <c r="A8298" t="s">
        <v>717</v>
      </c>
      <c r="B8298">
        <v>2028</v>
      </c>
      <c r="C8298" t="s">
        <v>697</v>
      </c>
      <c r="D8298">
        <v>10.0855</v>
      </c>
      <c r="E8298">
        <v>9.4321000000000002</v>
      </c>
      <c r="F8298">
        <v>8.3168000000000006</v>
      </c>
      <c r="G8298">
        <v>7.4481000000000002</v>
      </c>
      <c r="H8298">
        <v>7.9474999999999998</v>
      </c>
      <c r="I8298">
        <v>6.2686000000000002</v>
      </c>
      <c r="J8298">
        <v>8.1415000000000006</v>
      </c>
      <c r="K8298">
        <v>6.5621999999999998</v>
      </c>
      <c r="L8298">
        <v>4.9425999999999997</v>
      </c>
    </row>
    <row r="8299" spans="1:12" x14ac:dyDescent="0.25">
      <c r="A8299" t="s">
        <v>717</v>
      </c>
      <c r="B8299">
        <v>2028</v>
      </c>
      <c r="C8299" t="s">
        <v>702</v>
      </c>
      <c r="D8299">
        <v>0.49640000000000001</v>
      </c>
      <c r="E8299">
        <v>0.49640000000000001</v>
      </c>
      <c r="F8299">
        <v>0.18740000000000001</v>
      </c>
      <c r="G8299">
        <v>0.29780000000000001</v>
      </c>
      <c r="H8299">
        <v>0.18740000000000001</v>
      </c>
      <c r="I8299">
        <v>0.13450000000000001</v>
      </c>
      <c r="J8299">
        <v>0.49640000000000001</v>
      </c>
      <c r="K8299">
        <v>0.18740000000000001</v>
      </c>
      <c r="L8299">
        <v>0.13450000000000001</v>
      </c>
    </row>
    <row r="8300" spans="1:12" x14ac:dyDescent="0.25">
      <c r="A8300" t="s">
        <v>717</v>
      </c>
      <c r="B8300">
        <v>2028</v>
      </c>
      <c r="C8300" t="s">
        <v>700</v>
      </c>
      <c r="D8300">
        <v>3.3778000000000001</v>
      </c>
      <c r="E8300">
        <v>2.7244000000000002</v>
      </c>
      <c r="F8300">
        <v>2.5375999999999999</v>
      </c>
      <c r="G8300">
        <v>2.5076000000000001</v>
      </c>
      <c r="H8300">
        <v>2.1684000000000001</v>
      </c>
      <c r="I8300">
        <v>1.9659</v>
      </c>
      <c r="J8300">
        <v>2.2572000000000001</v>
      </c>
      <c r="K8300">
        <v>1.577</v>
      </c>
      <c r="L8300">
        <v>1.2303999999999999</v>
      </c>
    </row>
    <row r="8301" spans="1:12" x14ac:dyDescent="0.25">
      <c r="A8301" t="s">
        <v>717</v>
      </c>
      <c r="B8301">
        <v>2028</v>
      </c>
      <c r="C8301" t="s">
        <v>703</v>
      </c>
      <c r="D8301">
        <v>9.3600000000000003E-2</v>
      </c>
      <c r="E8301">
        <v>9.3600000000000003E-2</v>
      </c>
      <c r="F8301">
        <v>9.3600000000000003E-2</v>
      </c>
      <c r="G8301">
        <v>5.62E-2</v>
      </c>
      <c r="H8301">
        <v>9.3600000000000003E-2</v>
      </c>
      <c r="I8301">
        <v>5.62E-2</v>
      </c>
      <c r="J8301">
        <v>9.3600000000000003E-2</v>
      </c>
      <c r="K8301">
        <v>9.3600000000000003E-2</v>
      </c>
      <c r="L8301">
        <v>5.62E-2</v>
      </c>
    </row>
    <row r="8302" spans="1:12" x14ac:dyDescent="0.25">
      <c r="A8302" t="s">
        <v>717</v>
      </c>
      <c r="B8302">
        <v>2028</v>
      </c>
      <c r="C8302" t="s">
        <v>699</v>
      </c>
      <c r="D8302">
        <v>0.28349999999999997</v>
      </c>
      <c r="E8302">
        <v>0.28349999999999997</v>
      </c>
      <c r="F8302">
        <v>8.9399999999999993E-2</v>
      </c>
      <c r="G8302">
        <v>0.24640000000000001</v>
      </c>
      <c r="H8302">
        <v>8.9399999999999993E-2</v>
      </c>
      <c r="I8302">
        <v>8.9399999999999993E-2</v>
      </c>
      <c r="J8302">
        <v>0.28349999999999997</v>
      </c>
      <c r="K8302">
        <v>8.9399999999999993E-2</v>
      </c>
      <c r="L8302">
        <v>8.9399999999999993E-2</v>
      </c>
    </row>
    <row r="8303" spans="1:12" x14ac:dyDescent="0.25">
      <c r="A8303" t="s">
        <v>717</v>
      </c>
      <c r="B8303">
        <v>2028</v>
      </c>
      <c r="C8303" t="s">
        <v>701</v>
      </c>
      <c r="D8303">
        <v>4.4939</v>
      </c>
      <c r="E8303">
        <v>4.4939</v>
      </c>
      <c r="F8303">
        <v>4.4645000000000001</v>
      </c>
      <c r="G8303">
        <v>3.3512</v>
      </c>
      <c r="H8303">
        <v>4.4645000000000001</v>
      </c>
      <c r="I8303">
        <v>3.3331</v>
      </c>
      <c r="J8303">
        <v>3.6705000000000001</v>
      </c>
      <c r="K8303">
        <v>3.6705000000000001</v>
      </c>
      <c r="L8303">
        <v>2.7425000000000002</v>
      </c>
    </row>
    <row r="8304" spans="1:12" x14ac:dyDescent="0.25">
      <c r="A8304" t="s">
        <v>718</v>
      </c>
      <c r="B8304">
        <v>2028</v>
      </c>
      <c r="C8304" t="s">
        <v>701</v>
      </c>
      <c r="D8304">
        <v>2.3816999999999999</v>
      </c>
      <c r="E8304">
        <v>2.3816999999999999</v>
      </c>
      <c r="F8304">
        <v>2.3668</v>
      </c>
      <c r="G8304">
        <v>1.7750999999999999</v>
      </c>
      <c r="H8304">
        <v>2.3668</v>
      </c>
      <c r="I8304">
        <v>1.766</v>
      </c>
      <c r="J8304">
        <v>1.9468000000000001</v>
      </c>
      <c r="K8304">
        <v>1.9468000000000001</v>
      </c>
      <c r="L8304">
        <v>1.4537</v>
      </c>
    </row>
    <row r="8305" spans="1:12" x14ac:dyDescent="0.25">
      <c r="A8305" t="s">
        <v>718</v>
      </c>
      <c r="B8305">
        <v>2028</v>
      </c>
      <c r="C8305" t="s">
        <v>697</v>
      </c>
      <c r="D8305">
        <v>5.3822000000000001</v>
      </c>
      <c r="E8305">
        <v>5.0518000000000001</v>
      </c>
      <c r="F8305">
        <v>4.3981000000000003</v>
      </c>
      <c r="G8305">
        <v>3.9775999999999998</v>
      </c>
      <c r="H8305">
        <v>4.2114000000000003</v>
      </c>
      <c r="I8305">
        <v>3.3132999999999999</v>
      </c>
      <c r="J8305">
        <v>4.3804999999999996</v>
      </c>
      <c r="K8305">
        <v>3.4922</v>
      </c>
      <c r="L8305">
        <v>2.6291000000000002</v>
      </c>
    </row>
    <row r="8306" spans="1:12" x14ac:dyDescent="0.25">
      <c r="A8306" t="s">
        <v>718</v>
      </c>
      <c r="B8306">
        <v>2028</v>
      </c>
      <c r="C8306" t="s">
        <v>700</v>
      </c>
      <c r="D8306">
        <v>1.7081999999999999</v>
      </c>
      <c r="E8306">
        <v>1.3777999999999999</v>
      </c>
      <c r="F8306">
        <v>1.2833000000000001</v>
      </c>
      <c r="G8306">
        <v>1.2681</v>
      </c>
      <c r="H8306">
        <v>1.0966</v>
      </c>
      <c r="I8306">
        <v>0.99419999999999997</v>
      </c>
      <c r="J8306">
        <v>1.1415</v>
      </c>
      <c r="K8306">
        <v>0.79749999999999999</v>
      </c>
      <c r="L8306">
        <v>0.62219999999999998</v>
      </c>
    </row>
    <row r="8307" spans="1:12" x14ac:dyDescent="0.25">
      <c r="A8307" t="s">
        <v>718</v>
      </c>
      <c r="B8307">
        <v>2028</v>
      </c>
      <c r="C8307" t="s">
        <v>699</v>
      </c>
      <c r="D8307">
        <v>0.1434</v>
      </c>
      <c r="E8307">
        <v>0.1434</v>
      </c>
      <c r="F8307">
        <v>4.5199999999999997E-2</v>
      </c>
      <c r="G8307">
        <v>0.1246</v>
      </c>
      <c r="H8307">
        <v>4.5199999999999997E-2</v>
      </c>
      <c r="I8307">
        <v>4.5199999999999997E-2</v>
      </c>
      <c r="J8307">
        <v>0.1434</v>
      </c>
      <c r="K8307">
        <v>4.5199999999999997E-2</v>
      </c>
      <c r="L8307">
        <v>4.5199999999999997E-2</v>
      </c>
    </row>
    <row r="8308" spans="1:12" x14ac:dyDescent="0.25">
      <c r="A8308" t="s">
        <v>718</v>
      </c>
      <c r="B8308">
        <v>2028</v>
      </c>
      <c r="C8308" t="s">
        <v>702</v>
      </c>
      <c r="D8308">
        <v>0.251</v>
      </c>
      <c r="E8308">
        <v>0.251</v>
      </c>
      <c r="F8308">
        <v>9.4799999999999995E-2</v>
      </c>
      <c r="G8308">
        <v>0.15060000000000001</v>
      </c>
      <c r="H8308">
        <v>9.4799999999999995E-2</v>
      </c>
      <c r="I8308">
        <v>6.8000000000000005E-2</v>
      </c>
      <c r="J8308">
        <v>0.251</v>
      </c>
      <c r="K8308">
        <v>9.4799999999999995E-2</v>
      </c>
      <c r="L8308">
        <v>6.8000000000000005E-2</v>
      </c>
    </row>
    <row r="8309" spans="1:12" x14ac:dyDescent="0.25">
      <c r="A8309" t="s">
        <v>718</v>
      </c>
      <c r="B8309">
        <v>2028</v>
      </c>
      <c r="C8309" t="s">
        <v>703</v>
      </c>
      <c r="D8309">
        <v>4.7300000000000002E-2</v>
      </c>
      <c r="E8309">
        <v>4.7300000000000002E-2</v>
      </c>
      <c r="F8309">
        <v>4.7300000000000002E-2</v>
      </c>
      <c r="G8309">
        <v>2.8400000000000002E-2</v>
      </c>
      <c r="H8309">
        <v>4.7300000000000002E-2</v>
      </c>
      <c r="I8309">
        <v>2.8400000000000002E-2</v>
      </c>
      <c r="J8309">
        <v>4.7300000000000002E-2</v>
      </c>
      <c r="K8309">
        <v>4.7300000000000002E-2</v>
      </c>
      <c r="L8309">
        <v>2.8400000000000002E-2</v>
      </c>
    </row>
    <row r="8310" spans="1:12" x14ac:dyDescent="0.25">
      <c r="A8310" t="s">
        <v>718</v>
      </c>
      <c r="B8310">
        <v>2028</v>
      </c>
      <c r="C8310" t="s">
        <v>698</v>
      </c>
      <c r="D8310">
        <v>0.85060000000000002</v>
      </c>
      <c r="E8310">
        <v>0.85060000000000002</v>
      </c>
      <c r="F8310">
        <v>0.56069999999999998</v>
      </c>
      <c r="G8310">
        <v>0.63070000000000004</v>
      </c>
      <c r="H8310">
        <v>0.56069999999999998</v>
      </c>
      <c r="I8310">
        <v>0.41160000000000002</v>
      </c>
      <c r="J8310">
        <v>0.85060000000000002</v>
      </c>
      <c r="K8310">
        <v>0.56069999999999998</v>
      </c>
      <c r="L8310">
        <v>0.41160000000000002</v>
      </c>
    </row>
    <row r="8311" spans="1:12" x14ac:dyDescent="0.25">
      <c r="A8311" t="s">
        <v>719</v>
      </c>
      <c r="B8311">
        <v>2028</v>
      </c>
      <c r="C8311" t="s">
        <v>702</v>
      </c>
      <c r="D8311">
        <v>0.1101</v>
      </c>
      <c r="E8311">
        <v>0.1101</v>
      </c>
      <c r="F8311">
        <v>4.1599999999999998E-2</v>
      </c>
      <c r="G8311">
        <v>6.6100000000000006E-2</v>
      </c>
      <c r="H8311">
        <v>4.1599999999999998E-2</v>
      </c>
      <c r="I8311">
        <v>2.98E-2</v>
      </c>
      <c r="J8311">
        <v>0.1101</v>
      </c>
      <c r="K8311">
        <v>4.1599999999999998E-2</v>
      </c>
      <c r="L8311">
        <v>2.98E-2</v>
      </c>
    </row>
    <row r="8312" spans="1:12" x14ac:dyDescent="0.25">
      <c r="A8312" t="s">
        <v>719</v>
      </c>
      <c r="B8312">
        <v>2028</v>
      </c>
      <c r="C8312" t="s">
        <v>700</v>
      </c>
      <c r="D8312">
        <v>0.74909999999999999</v>
      </c>
      <c r="E8312">
        <v>0.60419999999999996</v>
      </c>
      <c r="F8312">
        <v>0.56279999999999997</v>
      </c>
      <c r="G8312">
        <v>0.55610000000000004</v>
      </c>
      <c r="H8312">
        <v>0.48089999999999999</v>
      </c>
      <c r="I8312">
        <v>0.436</v>
      </c>
      <c r="J8312">
        <v>0.50060000000000004</v>
      </c>
      <c r="K8312">
        <v>0.34970000000000001</v>
      </c>
      <c r="L8312">
        <v>0.27289999999999998</v>
      </c>
    </row>
    <row r="8313" spans="1:12" x14ac:dyDescent="0.25">
      <c r="A8313" t="s">
        <v>719</v>
      </c>
      <c r="B8313">
        <v>2028</v>
      </c>
      <c r="C8313" t="s">
        <v>703</v>
      </c>
      <c r="D8313">
        <v>2.0799999999999999E-2</v>
      </c>
      <c r="E8313">
        <v>2.0799999999999999E-2</v>
      </c>
      <c r="F8313">
        <v>2.0799999999999999E-2</v>
      </c>
      <c r="G8313">
        <v>1.2500000000000001E-2</v>
      </c>
      <c r="H8313">
        <v>2.0799999999999999E-2</v>
      </c>
      <c r="I8313">
        <v>1.2500000000000001E-2</v>
      </c>
      <c r="J8313">
        <v>2.0799999999999999E-2</v>
      </c>
      <c r="K8313">
        <v>2.0799999999999999E-2</v>
      </c>
      <c r="L8313">
        <v>1.2500000000000001E-2</v>
      </c>
    </row>
    <row r="8314" spans="1:12" x14ac:dyDescent="0.25">
      <c r="A8314" t="s">
        <v>719</v>
      </c>
      <c r="B8314">
        <v>2028</v>
      </c>
      <c r="C8314" t="s">
        <v>701</v>
      </c>
      <c r="D8314">
        <v>1.0786</v>
      </c>
      <c r="E8314">
        <v>1.0786</v>
      </c>
      <c r="F8314">
        <v>1.0721000000000001</v>
      </c>
      <c r="G8314">
        <v>0.80369999999999997</v>
      </c>
      <c r="H8314">
        <v>1.0721000000000001</v>
      </c>
      <c r="I8314">
        <v>0.79969999999999997</v>
      </c>
      <c r="J8314">
        <v>0.8821</v>
      </c>
      <c r="K8314">
        <v>0.8821</v>
      </c>
      <c r="L8314">
        <v>0.65839999999999999</v>
      </c>
    </row>
    <row r="8315" spans="1:12" x14ac:dyDescent="0.25">
      <c r="A8315" t="s">
        <v>719</v>
      </c>
      <c r="B8315">
        <v>2028</v>
      </c>
      <c r="C8315" t="s">
        <v>698</v>
      </c>
      <c r="D8315">
        <v>0.35410000000000003</v>
      </c>
      <c r="E8315">
        <v>0.35410000000000003</v>
      </c>
      <c r="F8315">
        <v>0.23680000000000001</v>
      </c>
      <c r="G8315">
        <v>0.26229999999999998</v>
      </c>
      <c r="H8315">
        <v>0.23680000000000001</v>
      </c>
      <c r="I8315">
        <v>0.1736</v>
      </c>
      <c r="J8315">
        <v>0.35410000000000003</v>
      </c>
      <c r="K8315">
        <v>0.23680000000000001</v>
      </c>
      <c r="L8315">
        <v>0.1736</v>
      </c>
    </row>
    <row r="8316" spans="1:12" x14ac:dyDescent="0.25">
      <c r="A8316" t="s">
        <v>719</v>
      </c>
      <c r="B8316">
        <v>2028</v>
      </c>
      <c r="C8316" t="s">
        <v>697</v>
      </c>
      <c r="D8316">
        <v>2.3755999999999999</v>
      </c>
      <c r="E8316">
        <v>2.2307000000000001</v>
      </c>
      <c r="F8316">
        <v>1.9539</v>
      </c>
      <c r="G8316">
        <v>1.7553000000000001</v>
      </c>
      <c r="H8316">
        <v>1.8720000000000001</v>
      </c>
      <c r="I8316">
        <v>1.4714</v>
      </c>
      <c r="J8316">
        <v>1.9305000000000001</v>
      </c>
      <c r="K8316">
        <v>1.5508</v>
      </c>
      <c r="L8316">
        <v>1.167</v>
      </c>
    </row>
    <row r="8317" spans="1:12" x14ac:dyDescent="0.25">
      <c r="A8317" t="s">
        <v>719</v>
      </c>
      <c r="B8317">
        <v>2028</v>
      </c>
      <c r="C8317" t="s">
        <v>699</v>
      </c>
      <c r="D8317">
        <v>6.2899999999999998E-2</v>
      </c>
      <c r="E8317">
        <v>6.2899999999999998E-2</v>
      </c>
      <c r="F8317">
        <v>1.9800000000000002E-2</v>
      </c>
      <c r="G8317">
        <v>5.4600000000000003E-2</v>
      </c>
      <c r="H8317">
        <v>1.9800000000000002E-2</v>
      </c>
      <c r="I8317">
        <v>1.9800000000000002E-2</v>
      </c>
      <c r="J8317">
        <v>6.2899999999999998E-2</v>
      </c>
      <c r="K8317">
        <v>1.9800000000000002E-2</v>
      </c>
      <c r="L8317">
        <v>1.9800000000000002E-2</v>
      </c>
    </row>
    <row r="8318" spans="1:12" x14ac:dyDescent="0.25">
      <c r="A8318" t="s">
        <v>720</v>
      </c>
      <c r="B8318">
        <v>2028</v>
      </c>
      <c r="C8318" t="s">
        <v>698</v>
      </c>
      <c r="D8318">
        <v>0.34439999999999998</v>
      </c>
      <c r="E8318">
        <v>0.34439999999999998</v>
      </c>
      <c r="F8318">
        <v>0.23130000000000001</v>
      </c>
      <c r="G8318">
        <v>0.255</v>
      </c>
      <c r="H8318">
        <v>0.23130000000000001</v>
      </c>
      <c r="I8318">
        <v>0.16950000000000001</v>
      </c>
      <c r="J8318">
        <v>0.34439999999999998</v>
      </c>
      <c r="K8318">
        <v>0.23130000000000001</v>
      </c>
      <c r="L8318">
        <v>0.16950000000000001</v>
      </c>
    </row>
    <row r="8319" spans="1:12" x14ac:dyDescent="0.25">
      <c r="A8319" t="s">
        <v>720</v>
      </c>
      <c r="B8319">
        <v>2028</v>
      </c>
      <c r="C8319" t="s">
        <v>699</v>
      </c>
      <c r="D8319">
        <v>6.2100000000000002E-2</v>
      </c>
      <c r="E8319">
        <v>6.2100000000000002E-2</v>
      </c>
      <c r="F8319">
        <v>1.9599999999999999E-2</v>
      </c>
      <c r="G8319">
        <v>5.3900000000000003E-2</v>
      </c>
      <c r="H8319">
        <v>1.9599999999999999E-2</v>
      </c>
      <c r="I8319">
        <v>1.9599999999999999E-2</v>
      </c>
      <c r="J8319">
        <v>6.2100000000000002E-2</v>
      </c>
      <c r="K8319">
        <v>1.9599999999999999E-2</v>
      </c>
      <c r="L8319">
        <v>1.9599999999999999E-2</v>
      </c>
    </row>
    <row r="8320" spans="1:12" x14ac:dyDescent="0.25">
      <c r="A8320" t="s">
        <v>720</v>
      </c>
      <c r="B8320">
        <v>2028</v>
      </c>
      <c r="C8320" t="s">
        <v>702</v>
      </c>
      <c r="D8320">
        <v>0.1087</v>
      </c>
      <c r="E8320">
        <v>0.1087</v>
      </c>
      <c r="F8320">
        <v>4.1000000000000002E-2</v>
      </c>
      <c r="G8320">
        <v>6.5199999999999994E-2</v>
      </c>
      <c r="H8320">
        <v>4.1000000000000002E-2</v>
      </c>
      <c r="I8320">
        <v>2.9399999999999999E-2</v>
      </c>
      <c r="J8320">
        <v>0.1087</v>
      </c>
      <c r="K8320">
        <v>4.1000000000000002E-2</v>
      </c>
      <c r="L8320">
        <v>2.9399999999999999E-2</v>
      </c>
    </row>
    <row r="8321" spans="1:12" x14ac:dyDescent="0.25">
      <c r="A8321" t="s">
        <v>720</v>
      </c>
      <c r="B8321">
        <v>2028</v>
      </c>
      <c r="C8321" t="s">
        <v>697</v>
      </c>
      <c r="D8321">
        <v>2.3126000000000002</v>
      </c>
      <c r="E8321">
        <v>2.1696</v>
      </c>
      <c r="F8321">
        <v>1.899</v>
      </c>
      <c r="G8321">
        <v>1.7087000000000001</v>
      </c>
      <c r="H8321">
        <v>1.8182</v>
      </c>
      <c r="I8321">
        <v>1.4305000000000001</v>
      </c>
      <c r="J8321">
        <v>1.8778999999999999</v>
      </c>
      <c r="K8321">
        <v>1.5058</v>
      </c>
      <c r="L8321">
        <v>1.1335</v>
      </c>
    </row>
    <row r="8322" spans="1:12" x14ac:dyDescent="0.25">
      <c r="A8322" t="s">
        <v>720</v>
      </c>
      <c r="B8322">
        <v>2028</v>
      </c>
      <c r="C8322" t="s">
        <v>703</v>
      </c>
      <c r="D8322">
        <v>2.0500000000000001E-2</v>
      </c>
      <c r="E8322">
        <v>2.0500000000000001E-2</v>
      </c>
      <c r="F8322">
        <v>2.0500000000000001E-2</v>
      </c>
      <c r="G8322">
        <v>1.23E-2</v>
      </c>
      <c r="H8322">
        <v>2.0500000000000001E-2</v>
      </c>
      <c r="I8322">
        <v>1.23E-2</v>
      </c>
      <c r="J8322">
        <v>2.0500000000000001E-2</v>
      </c>
      <c r="K8322">
        <v>2.0500000000000001E-2</v>
      </c>
      <c r="L8322">
        <v>1.23E-2</v>
      </c>
    </row>
    <row r="8323" spans="1:12" x14ac:dyDescent="0.25">
      <c r="A8323" t="s">
        <v>720</v>
      </c>
      <c r="B8323">
        <v>2028</v>
      </c>
      <c r="C8323" t="s">
        <v>700</v>
      </c>
      <c r="D8323">
        <v>0.73939999999999995</v>
      </c>
      <c r="E8323">
        <v>0.59640000000000004</v>
      </c>
      <c r="F8323">
        <v>0.55549999999999999</v>
      </c>
      <c r="G8323">
        <v>0.54890000000000005</v>
      </c>
      <c r="H8323">
        <v>0.47460000000000002</v>
      </c>
      <c r="I8323">
        <v>0.43030000000000002</v>
      </c>
      <c r="J8323">
        <v>0.49409999999999998</v>
      </c>
      <c r="K8323">
        <v>0.34520000000000001</v>
      </c>
      <c r="L8323">
        <v>0.26929999999999998</v>
      </c>
    </row>
    <row r="8324" spans="1:12" x14ac:dyDescent="0.25">
      <c r="A8324" t="s">
        <v>720</v>
      </c>
      <c r="B8324">
        <v>2028</v>
      </c>
      <c r="C8324" t="s">
        <v>701</v>
      </c>
      <c r="D8324">
        <v>1.0376000000000001</v>
      </c>
      <c r="E8324">
        <v>1.0376000000000001</v>
      </c>
      <c r="F8324">
        <v>1.0311999999999999</v>
      </c>
      <c r="G8324">
        <v>0.77329999999999999</v>
      </c>
      <c r="H8324">
        <v>1.0311999999999999</v>
      </c>
      <c r="I8324">
        <v>0.76939999999999997</v>
      </c>
      <c r="J8324">
        <v>0.84819999999999995</v>
      </c>
      <c r="K8324">
        <v>0.84819999999999995</v>
      </c>
      <c r="L8324">
        <v>0.63339999999999996</v>
      </c>
    </row>
    <row r="8325" spans="1:12" x14ac:dyDescent="0.25">
      <c r="A8325" t="s">
        <v>721</v>
      </c>
      <c r="B8325">
        <v>2028</v>
      </c>
      <c r="C8325" t="s">
        <v>697</v>
      </c>
      <c r="D8325">
        <v>3.6238999999999999</v>
      </c>
      <c r="E8325">
        <v>3.403</v>
      </c>
      <c r="F8325">
        <v>2.9759000000000002</v>
      </c>
      <c r="G8325">
        <v>2.6819000000000002</v>
      </c>
      <c r="H8325">
        <v>2.851</v>
      </c>
      <c r="I8325">
        <v>2.2452999999999999</v>
      </c>
      <c r="J8325">
        <v>2.9493</v>
      </c>
      <c r="K8325">
        <v>2.3653</v>
      </c>
      <c r="L8325">
        <v>1.7838000000000001</v>
      </c>
    </row>
    <row r="8326" spans="1:12" x14ac:dyDescent="0.25">
      <c r="A8326" t="s">
        <v>721</v>
      </c>
      <c r="B8326">
        <v>2028</v>
      </c>
      <c r="C8326" t="s">
        <v>698</v>
      </c>
      <c r="D8326">
        <v>0.54969999999999997</v>
      </c>
      <c r="E8326">
        <v>0.54969999999999997</v>
      </c>
      <c r="F8326">
        <v>0.36570000000000003</v>
      </c>
      <c r="G8326">
        <v>0.4073</v>
      </c>
      <c r="H8326">
        <v>0.36570000000000003</v>
      </c>
      <c r="I8326">
        <v>0.26829999999999998</v>
      </c>
      <c r="J8326">
        <v>0.54969999999999997</v>
      </c>
      <c r="K8326">
        <v>0.36570000000000003</v>
      </c>
      <c r="L8326">
        <v>0.26829999999999998</v>
      </c>
    </row>
    <row r="8327" spans="1:12" x14ac:dyDescent="0.25">
      <c r="A8327" t="s">
        <v>721</v>
      </c>
      <c r="B8327">
        <v>2028</v>
      </c>
      <c r="C8327" t="s">
        <v>699</v>
      </c>
      <c r="D8327">
        <v>9.5799999999999996E-2</v>
      </c>
      <c r="E8327">
        <v>9.5799999999999996E-2</v>
      </c>
      <c r="F8327">
        <v>3.0200000000000001E-2</v>
      </c>
      <c r="G8327">
        <v>8.3299999999999999E-2</v>
      </c>
      <c r="H8327">
        <v>3.0200000000000001E-2</v>
      </c>
      <c r="I8327">
        <v>3.0200000000000001E-2</v>
      </c>
      <c r="J8327">
        <v>9.5799999999999996E-2</v>
      </c>
      <c r="K8327">
        <v>3.0200000000000001E-2</v>
      </c>
      <c r="L8327">
        <v>3.0200000000000001E-2</v>
      </c>
    </row>
    <row r="8328" spans="1:12" x14ac:dyDescent="0.25">
      <c r="A8328" t="s">
        <v>721</v>
      </c>
      <c r="B8328">
        <v>2028</v>
      </c>
      <c r="C8328" t="s">
        <v>700</v>
      </c>
      <c r="D8328">
        <v>1.1417999999999999</v>
      </c>
      <c r="E8328">
        <v>0.92090000000000005</v>
      </c>
      <c r="F8328">
        <v>0.85780000000000001</v>
      </c>
      <c r="G8328">
        <v>0.84770000000000001</v>
      </c>
      <c r="H8328">
        <v>0.73299999999999998</v>
      </c>
      <c r="I8328">
        <v>0.66449999999999998</v>
      </c>
      <c r="J8328">
        <v>0.76300000000000001</v>
      </c>
      <c r="K8328">
        <v>0.53310000000000002</v>
      </c>
      <c r="L8328">
        <v>0.41589999999999999</v>
      </c>
    </row>
    <row r="8329" spans="1:12" x14ac:dyDescent="0.25">
      <c r="A8329" t="s">
        <v>721</v>
      </c>
      <c r="B8329">
        <v>2028</v>
      </c>
      <c r="C8329" t="s">
        <v>702</v>
      </c>
      <c r="D8329">
        <v>0.1678</v>
      </c>
      <c r="E8329">
        <v>0.1678</v>
      </c>
      <c r="F8329">
        <v>6.3399999999999998E-2</v>
      </c>
      <c r="G8329">
        <v>0.1007</v>
      </c>
      <c r="H8329">
        <v>6.3399999999999998E-2</v>
      </c>
      <c r="I8329">
        <v>4.5400000000000003E-2</v>
      </c>
      <c r="J8329">
        <v>0.1678</v>
      </c>
      <c r="K8329">
        <v>6.3399999999999998E-2</v>
      </c>
      <c r="L8329">
        <v>4.5400000000000003E-2</v>
      </c>
    </row>
    <row r="8330" spans="1:12" x14ac:dyDescent="0.25">
      <c r="A8330" t="s">
        <v>721</v>
      </c>
      <c r="B8330">
        <v>2028</v>
      </c>
      <c r="C8330" t="s">
        <v>703</v>
      </c>
      <c r="D8330">
        <v>3.1600000000000003E-2</v>
      </c>
      <c r="E8330">
        <v>3.1600000000000003E-2</v>
      </c>
      <c r="F8330">
        <v>3.1600000000000003E-2</v>
      </c>
      <c r="G8330">
        <v>1.9E-2</v>
      </c>
      <c r="H8330">
        <v>3.1600000000000003E-2</v>
      </c>
      <c r="I8330">
        <v>1.9E-2</v>
      </c>
      <c r="J8330">
        <v>3.1600000000000003E-2</v>
      </c>
      <c r="K8330">
        <v>3.1600000000000003E-2</v>
      </c>
      <c r="L8330">
        <v>1.9E-2</v>
      </c>
    </row>
    <row r="8331" spans="1:12" x14ac:dyDescent="0.25">
      <c r="A8331" t="s">
        <v>721</v>
      </c>
      <c r="B8331">
        <v>2028</v>
      </c>
      <c r="C8331" t="s">
        <v>701</v>
      </c>
      <c r="D8331">
        <v>1.6371</v>
      </c>
      <c r="E8331">
        <v>1.6371</v>
      </c>
      <c r="F8331">
        <v>1.6271</v>
      </c>
      <c r="G8331">
        <v>1.224</v>
      </c>
      <c r="H8331">
        <v>1.6271</v>
      </c>
      <c r="I8331">
        <v>1.2179</v>
      </c>
      <c r="J8331">
        <v>1.3412999999999999</v>
      </c>
      <c r="K8331">
        <v>1.3412999999999999</v>
      </c>
      <c r="L8331">
        <v>1.0049999999999999</v>
      </c>
    </row>
    <row r="8332" spans="1:12" x14ac:dyDescent="0.25">
      <c r="A8332" t="s">
        <v>722</v>
      </c>
      <c r="B8332">
        <v>2028</v>
      </c>
      <c r="C8332" t="s">
        <v>700</v>
      </c>
      <c r="D8332">
        <v>1.2072000000000001</v>
      </c>
      <c r="E8332">
        <v>0.97370000000000001</v>
      </c>
      <c r="F8332">
        <v>0.90690000000000004</v>
      </c>
      <c r="G8332">
        <v>0.8962</v>
      </c>
      <c r="H8332">
        <v>0.77490000000000003</v>
      </c>
      <c r="I8332">
        <v>0.7026</v>
      </c>
      <c r="J8332">
        <v>0.80669999999999997</v>
      </c>
      <c r="K8332">
        <v>0.56359999999999999</v>
      </c>
      <c r="L8332">
        <v>0.43969999999999998</v>
      </c>
    </row>
    <row r="8333" spans="1:12" x14ac:dyDescent="0.25">
      <c r="A8333" t="s">
        <v>722</v>
      </c>
      <c r="B8333">
        <v>2028</v>
      </c>
      <c r="C8333" t="s">
        <v>701</v>
      </c>
      <c r="D8333">
        <v>1.6976</v>
      </c>
      <c r="E8333">
        <v>1.6976</v>
      </c>
      <c r="F8333">
        <v>1.6871</v>
      </c>
      <c r="G8333">
        <v>1.2695000000000001</v>
      </c>
      <c r="H8333">
        <v>1.6871</v>
      </c>
      <c r="I8333">
        <v>1.2629999999999999</v>
      </c>
      <c r="J8333">
        <v>1.3905000000000001</v>
      </c>
      <c r="K8333">
        <v>1.3905000000000001</v>
      </c>
      <c r="L8333">
        <v>1.042</v>
      </c>
    </row>
    <row r="8334" spans="1:12" x14ac:dyDescent="0.25">
      <c r="A8334" t="s">
        <v>722</v>
      </c>
      <c r="B8334">
        <v>2028</v>
      </c>
      <c r="C8334" t="s">
        <v>703</v>
      </c>
      <c r="D8334">
        <v>3.3500000000000002E-2</v>
      </c>
      <c r="E8334">
        <v>3.3500000000000002E-2</v>
      </c>
      <c r="F8334">
        <v>3.3500000000000002E-2</v>
      </c>
      <c r="G8334">
        <v>2.01E-2</v>
      </c>
      <c r="H8334">
        <v>3.3500000000000002E-2</v>
      </c>
      <c r="I8334">
        <v>2.01E-2</v>
      </c>
      <c r="J8334">
        <v>3.3500000000000002E-2</v>
      </c>
      <c r="K8334">
        <v>3.3500000000000002E-2</v>
      </c>
      <c r="L8334">
        <v>2.01E-2</v>
      </c>
    </row>
    <row r="8335" spans="1:12" x14ac:dyDescent="0.25">
      <c r="A8335" t="s">
        <v>722</v>
      </c>
      <c r="B8335">
        <v>2028</v>
      </c>
      <c r="C8335" t="s">
        <v>698</v>
      </c>
      <c r="D8335">
        <v>0.54449999999999998</v>
      </c>
      <c r="E8335">
        <v>0.54449999999999998</v>
      </c>
      <c r="F8335">
        <v>0.36899999999999999</v>
      </c>
      <c r="G8335">
        <v>0.40300000000000002</v>
      </c>
      <c r="H8335">
        <v>0.36899999999999999</v>
      </c>
      <c r="I8335">
        <v>0.27029999999999998</v>
      </c>
      <c r="J8335">
        <v>0.54449999999999998</v>
      </c>
      <c r="K8335">
        <v>0.36899999999999999</v>
      </c>
      <c r="L8335">
        <v>0.27029999999999998</v>
      </c>
    </row>
    <row r="8336" spans="1:12" x14ac:dyDescent="0.25">
      <c r="A8336" t="s">
        <v>722</v>
      </c>
      <c r="B8336">
        <v>2028</v>
      </c>
      <c r="C8336" t="s">
        <v>699</v>
      </c>
      <c r="D8336">
        <v>0.1013</v>
      </c>
      <c r="E8336">
        <v>0.1013</v>
      </c>
      <c r="F8336">
        <v>3.1899999999999998E-2</v>
      </c>
      <c r="G8336">
        <v>8.8099999999999998E-2</v>
      </c>
      <c r="H8336">
        <v>3.1899999999999998E-2</v>
      </c>
      <c r="I8336">
        <v>3.1899999999999998E-2</v>
      </c>
      <c r="J8336">
        <v>0.1013</v>
      </c>
      <c r="K8336">
        <v>3.1899999999999998E-2</v>
      </c>
      <c r="L8336">
        <v>3.1899999999999998E-2</v>
      </c>
    </row>
    <row r="8337" spans="1:12" x14ac:dyDescent="0.25">
      <c r="A8337" t="s">
        <v>722</v>
      </c>
      <c r="B8337">
        <v>2028</v>
      </c>
      <c r="C8337" t="s">
        <v>702</v>
      </c>
      <c r="D8337">
        <v>0.1774</v>
      </c>
      <c r="E8337">
        <v>0.1774</v>
      </c>
      <c r="F8337">
        <v>6.7000000000000004E-2</v>
      </c>
      <c r="G8337">
        <v>0.10639999999999999</v>
      </c>
      <c r="H8337">
        <v>6.7000000000000004E-2</v>
      </c>
      <c r="I8337">
        <v>4.8099999999999997E-2</v>
      </c>
      <c r="J8337">
        <v>0.1774</v>
      </c>
      <c r="K8337">
        <v>6.7000000000000004E-2</v>
      </c>
      <c r="L8337">
        <v>4.8099999999999997E-2</v>
      </c>
    </row>
    <row r="8338" spans="1:12" x14ac:dyDescent="0.25">
      <c r="A8338" t="s">
        <v>722</v>
      </c>
      <c r="B8338">
        <v>2028</v>
      </c>
      <c r="C8338" t="s">
        <v>697</v>
      </c>
      <c r="D8338">
        <v>3.7614999999999998</v>
      </c>
      <c r="E8338">
        <v>3.528</v>
      </c>
      <c r="F8338">
        <v>3.0954000000000002</v>
      </c>
      <c r="G8338">
        <v>2.7831999999999999</v>
      </c>
      <c r="H8338">
        <v>2.9634</v>
      </c>
      <c r="I8338">
        <v>2.3359000000000001</v>
      </c>
      <c r="J8338">
        <v>3.0539000000000001</v>
      </c>
      <c r="K8338">
        <v>2.4554999999999998</v>
      </c>
      <c r="L8338">
        <v>1.8521000000000001</v>
      </c>
    </row>
    <row r="8339" spans="1:12" x14ac:dyDescent="0.25">
      <c r="A8339" t="s">
        <v>723</v>
      </c>
      <c r="B8339">
        <v>2028</v>
      </c>
      <c r="C8339" t="s">
        <v>701</v>
      </c>
      <c r="D8339">
        <v>0.4516</v>
      </c>
      <c r="E8339">
        <v>0.4516</v>
      </c>
      <c r="F8339">
        <v>0.44850000000000001</v>
      </c>
      <c r="G8339">
        <v>0.34560000000000002</v>
      </c>
      <c r="H8339">
        <v>0.44850000000000001</v>
      </c>
      <c r="I8339">
        <v>0.34370000000000001</v>
      </c>
      <c r="J8339">
        <v>0.37269999999999998</v>
      </c>
      <c r="K8339">
        <v>0.37269999999999998</v>
      </c>
      <c r="L8339">
        <v>0.2863</v>
      </c>
    </row>
    <row r="8340" spans="1:12" x14ac:dyDescent="0.25">
      <c r="A8340" t="s">
        <v>723</v>
      </c>
      <c r="B8340">
        <v>2028</v>
      </c>
      <c r="C8340" t="s">
        <v>700</v>
      </c>
      <c r="D8340">
        <v>0.35630000000000001</v>
      </c>
      <c r="E8340">
        <v>0.28739999999999999</v>
      </c>
      <c r="F8340">
        <v>0.26769999999999999</v>
      </c>
      <c r="G8340">
        <v>0.26450000000000001</v>
      </c>
      <c r="H8340">
        <v>0.22869999999999999</v>
      </c>
      <c r="I8340">
        <v>0.2074</v>
      </c>
      <c r="J8340">
        <v>0.23810000000000001</v>
      </c>
      <c r="K8340">
        <v>0.1663</v>
      </c>
      <c r="L8340">
        <v>0.1298</v>
      </c>
    </row>
    <row r="8341" spans="1:12" x14ac:dyDescent="0.25">
      <c r="A8341" t="s">
        <v>723</v>
      </c>
      <c r="B8341">
        <v>2028</v>
      </c>
      <c r="C8341" t="s">
        <v>703</v>
      </c>
      <c r="D8341">
        <v>9.9000000000000008E-3</v>
      </c>
      <c r="E8341">
        <v>9.9000000000000008E-3</v>
      </c>
      <c r="F8341">
        <v>9.9000000000000008E-3</v>
      </c>
      <c r="G8341">
        <v>5.8999999999999999E-3</v>
      </c>
      <c r="H8341">
        <v>9.9000000000000008E-3</v>
      </c>
      <c r="I8341">
        <v>5.8999999999999999E-3</v>
      </c>
      <c r="J8341">
        <v>9.9000000000000008E-3</v>
      </c>
      <c r="K8341">
        <v>9.9000000000000008E-3</v>
      </c>
      <c r="L8341">
        <v>5.8999999999999999E-3</v>
      </c>
    </row>
    <row r="8342" spans="1:12" x14ac:dyDescent="0.25">
      <c r="A8342" t="s">
        <v>723</v>
      </c>
      <c r="B8342">
        <v>2028</v>
      </c>
      <c r="C8342" t="s">
        <v>702</v>
      </c>
      <c r="D8342">
        <v>5.2400000000000002E-2</v>
      </c>
      <c r="E8342">
        <v>5.2400000000000002E-2</v>
      </c>
      <c r="F8342">
        <v>1.9800000000000002E-2</v>
      </c>
      <c r="G8342">
        <v>3.1399999999999997E-2</v>
      </c>
      <c r="H8342">
        <v>1.9800000000000002E-2</v>
      </c>
      <c r="I8342">
        <v>1.4200000000000001E-2</v>
      </c>
      <c r="J8342">
        <v>5.2400000000000002E-2</v>
      </c>
      <c r="K8342">
        <v>1.9800000000000002E-2</v>
      </c>
      <c r="L8342">
        <v>1.4200000000000001E-2</v>
      </c>
    </row>
    <row r="8343" spans="1:12" x14ac:dyDescent="0.25">
      <c r="A8343" t="s">
        <v>723</v>
      </c>
      <c r="B8343">
        <v>2028</v>
      </c>
      <c r="C8343" t="s">
        <v>698</v>
      </c>
      <c r="D8343">
        <v>0.1638</v>
      </c>
      <c r="E8343">
        <v>0.1638</v>
      </c>
      <c r="F8343">
        <v>0.1104</v>
      </c>
      <c r="G8343">
        <v>0.12130000000000001</v>
      </c>
      <c r="H8343">
        <v>0.1104</v>
      </c>
      <c r="I8343">
        <v>8.09E-2</v>
      </c>
      <c r="J8343">
        <v>0.1638</v>
      </c>
      <c r="K8343">
        <v>0.1104</v>
      </c>
      <c r="L8343">
        <v>8.09E-2</v>
      </c>
    </row>
    <row r="8344" spans="1:12" x14ac:dyDescent="0.25">
      <c r="A8344" t="s">
        <v>723</v>
      </c>
      <c r="B8344">
        <v>2028</v>
      </c>
      <c r="C8344" t="s">
        <v>699</v>
      </c>
      <c r="D8344">
        <v>2.9899999999999999E-2</v>
      </c>
      <c r="E8344">
        <v>2.9899999999999999E-2</v>
      </c>
      <c r="F8344">
        <v>9.4000000000000004E-3</v>
      </c>
      <c r="G8344">
        <v>2.5999999999999999E-2</v>
      </c>
      <c r="H8344">
        <v>9.4000000000000004E-3</v>
      </c>
      <c r="I8344">
        <v>9.4000000000000004E-3</v>
      </c>
      <c r="J8344">
        <v>2.9899999999999999E-2</v>
      </c>
      <c r="K8344">
        <v>9.4000000000000004E-3</v>
      </c>
      <c r="L8344">
        <v>9.4000000000000004E-3</v>
      </c>
    </row>
    <row r="8345" spans="1:12" x14ac:dyDescent="0.25">
      <c r="A8345" t="s">
        <v>723</v>
      </c>
      <c r="B8345">
        <v>2028</v>
      </c>
      <c r="C8345" t="s">
        <v>697</v>
      </c>
      <c r="D8345">
        <v>1.0639000000000001</v>
      </c>
      <c r="E8345">
        <v>0.99490000000000001</v>
      </c>
      <c r="F8345">
        <v>0.86570000000000003</v>
      </c>
      <c r="G8345">
        <v>0.79469999999999996</v>
      </c>
      <c r="H8345">
        <v>0.82669999999999999</v>
      </c>
      <c r="I8345">
        <v>0.66149999999999998</v>
      </c>
      <c r="J8345">
        <v>0.86670000000000003</v>
      </c>
      <c r="K8345">
        <v>0.6885</v>
      </c>
      <c r="L8345">
        <v>0.52649999999999997</v>
      </c>
    </row>
    <row r="8346" spans="1:12" x14ac:dyDescent="0.25">
      <c r="A8346" t="s">
        <v>724</v>
      </c>
      <c r="B8346">
        <v>2028</v>
      </c>
      <c r="C8346" t="s">
        <v>700</v>
      </c>
      <c r="D8346">
        <v>1.7442</v>
      </c>
      <c r="E8346">
        <v>1.4068000000000001</v>
      </c>
      <c r="F8346">
        <v>1.3104</v>
      </c>
      <c r="G8346">
        <v>1.2948999999999999</v>
      </c>
      <c r="H8346">
        <v>1.1196999999999999</v>
      </c>
      <c r="I8346">
        <v>1.0150999999999999</v>
      </c>
      <c r="J8346">
        <v>1.1655</v>
      </c>
      <c r="K8346">
        <v>0.81430000000000002</v>
      </c>
      <c r="L8346">
        <v>0.63539999999999996</v>
      </c>
    </row>
    <row r="8347" spans="1:12" x14ac:dyDescent="0.25">
      <c r="A8347" t="s">
        <v>724</v>
      </c>
      <c r="B8347">
        <v>2028</v>
      </c>
      <c r="C8347" t="s">
        <v>701</v>
      </c>
      <c r="D8347">
        <v>2.2722000000000002</v>
      </c>
      <c r="E8347">
        <v>2.2722000000000002</v>
      </c>
      <c r="F8347">
        <v>2.2570000000000001</v>
      </c>
      <c r="G8347">
        <v>1.7002999999999999</v>
      </c>
      <c r="H8347">
        <v>2.2570000000000001</v>
      </c>
      <c r="I8347">
        <v>1.6910000000000001</v>
      </c>
      <c r="J8347">
        <v>1.8587</v>
      </c>
      <c r="K8347">
        <v>1.8587</v>
      </c>
      <c r="L8347">
        <v>1.3939999999999999</v>
      </c>
    </row>
    <row r="8348" spans="1:12" x14ac:dyDescent="0.25">
      <c r="A8348" t="s">
        <v>724</v>
      </c>
      <c r="B8348">
        <v>2028</v>
      </c>
      <c r="C8348" t="s">
        <v>697</v>
      </c>
      <c r="D8348">
        <v>5.1749000000000001</v>
      </c>
      <c r="E8348">
        <v>4.8375000000000004</v>
      </c>
      <c r="F8348">
        <v>4.2535999999999996</v>
      </c>
      <c r="G8348">
        <v>3.8273999999999999</v>
      </c>
      <c r="H8348">
        <v>4.0629</v>
      </c>
      <c r="I8348">
        <v>3.2124000000000001</v>
      </c>
      <c r="J8348">
        <v>4.1826999999999996</v>
      </c>
      <c r="K8348">
        <v>3.3592</v>
      </c>
      <c r="L8348">
        <v>2.5356000000000001</v>
      </c>
    </row>
    <row r="8349" spans="1:12" x14ac:dyDescent="0.25">
      <c r="A8349" t="s">
        <v>724</v>
      </c>
      <c r="B8349">
        <v>2028</v>
      </c>
      <c r="C8349" t="s">
        <v>698</v>
      </c>
      <c r="D8349">
        <v>0.70740000000000003</v>
      </c>
      <c r="E8349">
        <v>0.70740000000000003</v>
      </c>
      <c r="F8349">
        <v>0.495</v>
      </c>
      <c r="G8349">
        <v>0.5222</v>
      </c>
      <c r="H8349">
        <v>0.495</v>
      </c>
      <c r="I8349">
        <v>0.36170000000000002</v>
      </c>
      <c r="J8349">
        <v>0.70740000000000003</v>
      </c>
      <c r="K8349">
        <v>0.495</v>
      </c>
      <c r="L8349">
        <v>0.36170000000000002</v>
      </c>
    </row>
    <row r="8350" spans="1:12" x14ac:dyDescent="0.25">
      <c r="A8350" t="s">
        <v>724</v>
      </c>
      <c r="B8350">
        <v>2028</v>
      </c>
      <c r="C8350" t="s">
        <v>699</v>
      </c>
      <c r="D8350">
        <v>0.1464</v>
      </c>
      <c r="E8350">
        <v>0.1464</v>
      </c>
      <c r="F8350">
        <v>4.6100000000000002E-2</v>
      </c>
      <c r="G8350">
        <v>0.12720000000000001</v>
      </c>
      <c r="H8350">
        <v>4.6100000000000002E-2</v>
      </c>
      <c r="I8350">
        <v>4.6100000000000002E-2</v>
      </c>
      <c r="J8350">
        <v>0.1464</v>
      </c>
      <c r="K8350">
        <v>4.6100000000000002E-2</v>
      </c>
      <c r="L8350">
        <v>4.6100000000000002E-2</v>
      </c>
    </row>
    <row r="8351" spans="1:12" x14ac:dyDescent="0.25">
      <c r="A8351" t="s">
        <v>724</v>
      </c>
      <c r="B8351">
        <v>2028</v>
      </c>
      <c r="C8351" t="s">
        <v>703</v>
      </c>
      <c r="D8351">
        <v>4.8300000000000003E-2</v>
      </c>
      <c r="E8351">
        <v>4.8300000000000003E-2</v>
      </c>
      <c r="F8351">
        <v>4.8300000000000003E-2</v>
      </c>
      <c r="G8351">
        <v>2.9000000000000001E-2</v>
      </c>
      <c r="H8351">
        <v>4.8300000000000003E-2</v>
      </c>
      <c r="I8351">
        <v>2.9000000000000001E-2</v>
      </c>
      <c r="J8351">
        <v>4.8300000000000003E-2</v>
      </c>
      <c r="K8351">
        <v>4.8300000000000003E-2</v>
      </c>
      <c r="L8351">
        <v>2.9000000000000001E-2</v>
      </c>
    </row>
    <row r="8352" spans="1:12" x14ac:dyDescent="0.25">
      <c r="A8352" t="s">
        <v>724</v>
      </c>
      <c r="B8352">
        <v>2028</v>
      </c>
      <c r="C8352" t="s">
        <v>702</v>
      </c>
      <c r="D8352">
        <v>0.25629999999999997</v>
      </c>
      <c r="E8352">
        <v>0.25629999999999997</v>
      </c>
      <c r="F8352">
        <v>9.6799999999999997E-2</v>
      </c>
      <c r="G8352">
        <v>0.15379999999999999</v>
      </c>
      <c r="H8352">
        <v>9.6799999999999997E-2</v>
      </c>
      <c r="I8352">
        <v>6.9400000000000003E-2</v>
      </c>
      <c r="J8352">
        <v>0.25629999999999997</v>
      </c>
      <c r="K8352">
        <v>9.6799999999999997E-2</v>
      </c>
      <c r="L8352">
        <v>6.9400000000000003E-2</v>
      </c>
    </row>
    <row r="8353" spans="1:12" x14ac:dyDescent="0.25">
      <c r="A8353" t="s">
        <v>725</v>
      </c>
      <c r="B8353">
        <v>2028</v>
      </c>
      <c r="C8353" t="s">
        <v>702</v>
      </c>
      <c r="D8353">
        <v>0.25879999999999997</v>
      </c>
      <c r="E8353">
        <v>0.25879999999999997</v>
      </c>
      <c r="F8353">
        <v>9.7699999999999995E-2</v>
      </c>
      <c r="G8353">
        <v>0.15529999999999999</v>
      </c>
      <c r="H8353">
        <v>9.7699999999999995E-2</v>
      </c>
      <c r="I8353">
        <v>7.0099999999999996E-2</v>
      </c>
      <c r="J8353">
        <v>0.25879999999999997</v>
      </c>
      <c r="K8353">
        <v>9.7699999999999995E-2</v>
      </c>
      <c r="L8353">
        <v>7.0099999999999996E-2</v>
      </c>
    </row>
    <row r="8354" spans="1:12" x14ac:dyDescent="0.25">
      <c r="A8354" t="s">
        <v>725</v>
      </c>
      <c r="B8354">
        <v>2028</v>
      </c>
      <c r="C8354" t="s">
        <v>699</v>
      </c>
      <c r="D8354">
        <v>0.14779999999999999</v>
      </c>
      <c r="E8354">
        <v>0.14779999999999999</v>
      </c>
      <c r="F8354">
        <v>4.6600000000000003E-2</v>
      </c>
      <c r="G8354">
        <v>0.12839999999999999</v>
      </c>
      <c r="H8354">
        <v>4.6600000000000003E-2</v>
      </c>
      <c r="I8354">
        <v>4.6600000000000003E-2</v>
      </c>
      <c r="J8354">
        <v>0.14779999999999999</v>
      </c>
      <c r="K8354">
        <v>4.6600000000000003E-2</v>
      </c>
      <c r="L8354">
        <v>4.6600000000000003E-2</v>
      </c>
    </row>
    <row r="8355" spans="1:12" x14ac:dyDescent="0.25">
      <c r="A8355" t="s">
        <v>725</v>
      </c>
      <c r="B8355">
        <v>2028</v>
      </c>
      <c r="C8355" t="s">
        <v>703</v>
      </c>
      <c r="D8355">
        <v>4.8800000000000003E-2</v>
      </c>
      <c r="E8355">
        <v>4.8800000000000003E-2</v>
      </c>
      <c r="F8355">
        <v>4.8800000000000003E-2</v>
      </c>
      <c r="G8355">
        <v>2.93E-2</v>
      </c>
      <c r="H8355">
        <v>4.8800000000000003E-2</v>
      </c>
      <c r="I8355">
        <v>2.93E-2</v>
      </c>
      <c r="J8355">
        <v>4.8800000000000003E-2</v>
      </c>
      <c r="K8355">
        <v>4.8800000000000003E-2</v>
      </c>
      <c r="L8355">
        <v>2.93E-2</v>
      </c>
    </row>
    <row r="8356" spans="1:12" x14ac:dyDescent="0.25">
      <c r="A8356" t="s">
        <v>725</v>
      </c>
      <c r="B8356">
        <v>2028</v>
      </c>
      <c r="C8356" t="s">
        <v>700</v>
      </c>
      <c r="D8356">
        <v>1.7607999999999999</v>
      </c>
      <c r="E8356">
        <v>1.4201999999999999</v>
      </c>
      <c r="F8356">
        <v>1.3229</v>
      </c>
      <c r="G8356">
        <v>1.3071999999999999</v>
      </c>
      <c r="H8356">
        <v>1.1304000000000001</v>
      </c>
      <c r="I8356">
        <v>1.0247999999999999</v>
      </c>
      <c r="J8356">
        <v>1.1767000000000001</v>
      </c>
      <c r="K8356">
        <v>0.82210000000000005</v>
      </c>
      <c r="L8356">
        <v>0.64139999999999997</v>
      </c>
    </row>
    <row r="8357" spans="1:12" x14ac:dyDescent="0.25">
      <c r="A8357" t="s">
        <v>725</v>
      </c>
      <c r="B8357">
        <v>2028</v>
      </c>
      <c r="C8357" t="s">
        <v>698</v>
      </c>
      <c r="D8357">
        <v>0.69489999999999996</v>
      </c>
      <c r="E8357">
        <v>0.69489999999999996</v>
      </c>
      <c r="F8357">
        <v>0.4904</v>
      </c>
      <c r="G8357">
        <v>0.51259999999999994</v>
      </c>
      <c r="H8357">
        <v>0.4904</v>
      </c>
      <c r="I8357">
        <v>0.35809999999999997</v>
      </c>
      <c r="J8357">
        <v>0.69489999999999996</v>
      </c>
      <c r="K8357">
        <v>0.4904</v>
      </c>
      <c r="L8357">
        <v>0.35809999999999997</v>
      </c>
    </row>
    <row r="8358" spans="1:12" x14ac:dyDescent="0.25">
      <c r="A8358" t="s">
        <v>725</v>
      </c>
      <c r="B8358">
        <v>2028</v>
      </c>
      <c r="C8358" t="s">
        <v>697</v>
      </c>
      <c r="D8358">
        <v>4.8804999999999996</v>
      </c>
      <c r="E8358">
        <v>4.5399000000000003</v>
      </c>
      <c r="F8358">
        <v>3.9605000000000001</v>
      </c>
      <c r="G8358">
        <v>3.6387</v>
      </c>
      <c r="H8358">
        <v>3.7679999999999998</v>
      </c>
      <c r="I8358">
        <v>3.0253999999999999</v>
      </c>
      <c r="J8358">
        <v>3.9466999999999999</v>
      </c>
      <c r="K8358">
        <v>3.1253000000000002</v>
      </c>
      <c r="L8358">
        <v>2.3889999999999998</v>
      </c>
    </row>
    <row r="8359" spans="1:12" x14ac:dyDescent="0.25">
      <c r="A8359" t="s">
        <v>725</v>
      </c>
      <c r="B8359">
        <v>2028</v>
      </c>
      <c r="C8359" t="s">
        <v>701</v>
      </c>
      <c r="D8359">
        <v>1.9694</v>
      </c>
      <c r="E8359">
        <v>1.9694</v>
      </c>
      <c r="F8359">
        <v>1.9540999999999999</v>
      </c>
      <c r="G8359">
        <v>1.5059</v>
      </c>
      <c r="H8359">
        <v>1.9540999999999999</v>
      </c>
      <c r="I8359">
        <v>1.4964999999999999</v>
      </c>
      <c r="J8359">
        <v>1.6197999999999999</v>
      </c>
      <c r="K8359">
        <v>1.6197999999999999</v>
      </c>
      <c r="L8359">
        <v>1.2435</v>
      </c>
    </row>
    <row r="8360" spans="1:12" x14ac:dyDescent="0.25">
      <c r="A8360" t="s">
        <v>726</v>
      </c>
      <c r="B8360">
        <v>2028</v>
      </c>
      <c r="C8360" t="s">
        <v>702</v>
      </c>
      <c r="D8360">
        <v>0.39660000000000001</v>
      </c>
      <c r="E8360">
        <v>0.39660000000000001</v>
      </c>
      <c r="F8360">
        <v>0.14979999999999999</v>
      </c>
      <c r="G8360">
        <v>0.23799999999999999</v>
      </c>
      <c r="H8360">
        <v>0.14979999999999999</v>
      </c>
      <c r="I8360">
        <v>0.1074</v>
      </c>
      <c r="J8360">
        <v>0.39660000000000001</v>
      </c>
      <c r="K8360">
        <v>0.14979999999999999</v>
      </c>
      <c r="L8360">
        <v>0.1074</v>
      </c>
    </row>
    <row r="8361" spans="1:12" x14ac:dyDescent="0.25">
      <c r="A8361" t="s">
        <v>726</v>
      </c>
      <c r="B8361">
        <v>2028</v>
      </c>
      <c r="C8361" t="s">
        <v>703</v>
      </c>
      <c r="D8361">
        <v>7.4800000000000005E-2</v>
      </c>
      <c r="E8361">
        <v>7.4800000000000005E-2</v>
      </c>
      <c r="F8361">
        <v>7.4800000000000005E-2</v>
      </c>
      <c r="G8361">
        <v>4.4900000000000002E-2</v>
      </c>
      <c r="H8361">
        <v>7.4800000000000005E-2</v>
      </c>
      <c r="I8361">
        <v>4.4900000000000002E-2</v>
      </c>
      <c r="J8361">
        <v>7.4800000000000005E-2</v>
      </c>
      <c r="K8361">
        <v>7.4800000000000005E-2</v>
      </c>
      <c r="L8361">
        <v>4.4900000000000002E-2</v>
      </c>
    </row>
    <row r="8362" spans="1:12" x14ac:dyDescent="0.25">
      <c r="A8362" t="s">
        <v>726</v>
      </c>
      <c r="B8362">
        <v>2028</v>
      </c>
      <c r="C8362" t="s">
        <v>698</v>
      </c>
      <c r="D8362">
        <v>1.1752</v>
      </c>
      <c r="E8362">
        <v>1.1752</v>
      </c>
      <c r="F8362">
        <v>0.80469999999999997</v>
      </c>
      <c r="G8362">
        <v>0.86890000000000001</v>
      </c>
      <c r="H8362">
        <v>0.80469999999999997</v>
      </c>
      <c r="I8362">
        <v>0.58889999999999998</v>
      </c>
      <c r="J8362">
        <v>1.1752</v>
      </c>
      <c r="K8362">
        <v>0.80469999999999997</v>
      </c>
      <c r="L8362">
        <v>0.58889999999999998</v>
      </c>
    </row>
    <row r="8363" spans="1:12" x14ac:dyDescent="0.25">
      <c r="A8363" t="s">
        <v>726</v>
      </c>
      <c r="B8363">
        <v>2028</v>
      </c>
      <c r="C8363" t="s">
        <v>699</v>
      </c>
      <c r="D8363">
        <v>0.22650000000000001</v>
      </c>
      <c r="E8363">
        <v>0.22650000000000001</v>
      </c>
      <c r="F8363">
        <v>7.1400000000000005E-2</v>
      </c>
      <c r="G8363">
        <v>0.19689999999999999</v>
      </c>
      <c r="H8363">
        <v>7.1400000000000005E-2</v>
      </c>
      <c r="I8363">
        <v>7.1400000000000005E-2</v>
      </c>
      <c r="J8363">
        <v>0.22650000000000001</v>
      </c>
      <c r="K8363">
        <v>7.1400000000000005E-2</v>
      </c>
      <c r="L8363">
        <v>7.1400000000000005E-2</v>
      </c>
    </row>
    <row r="8364" spans="1:12" x14ac:dyDescent="0.25">
      <c r="A8364" t="s">
        <v>726</v>
      </c>
      <c r="B8364">
        <v>2028</v>
      </c>
      <c r="C8364" t="s">
        <v>700</v>
      </c>
      <c r="D8364">
        <v>2.6987999999999999</v>
      </c>
      <c r="E8364">
        <v>2.1768000000000001</v>
      </c>
      <c r="F8364">
        <v>2.0276000000000001</v>
      </c>
      <c r="G8364">
        <v>2.0036</v>
      </c>
      <c r="H8364">
        <v>1.7324999999999999</v>
      </c>
      <c r="I8364">
        <v>1.5707</v>
      </c>
      <c r="J8364">
        <v>1.8035000000000001</v>
      </c>
      <c r="K8364">
        <v>1.26</v>
      </c>
      <c r="L8364">
        <v>0.98309999999999997</v>
      </c>
    </row>
    <row r="8365" spans="1:12" x14ac:dyDescent="0.25">
      <c r="A8365" t="s">
        <v>726</v>
      </c>
      <c r="B8365">
        <v>2028</v>
      </c>
      <c r="C8365" t="s">
        <v>701</v>
      </c>
      <c r="D8365">
        <v>3.7239</v>
      </c>
      <c r="E8365">
        <v>3.7239</v>
      </c>
      <c r="F8365">
        <v>3.7004000000000001</v>
      </c>
      <c r="G8365">
        <v>2.7759</v>
      </c>
      <c r="H8365">
        <v>3.7004000000000001</v>
      </c>
      <c r="I8365">
        <v>2.7614000000000001</v>
      </c>
      <c r="J8365">
        <v>3.0434000000000001</v>
      </c>
      <c r="K8365">
        <v>3.0434000000000001</v>
      </c>
      <c r="L8365">
        <v>2.2728999999999999</v>
      </c>
    </row>
    <row r="8366" spans="1:12" x14ac:dyDescent="0.25">
      <c r="A8366" t="s">
        <v>726</v>
      </c>
      <c r="B8366">
        <v>2028</v>
      </c>
      <c r="C8366" t="s">
        <v>697</v>
      </c>
      <c r="D8366">
        <v>8.2957999999999998</v>
      </c>
      <c r="E8366">
        <v>7.7737999999999996</v>
      </c>
      <c r="F8366">
        <v>6.8285999999999998</v>
      </c>
      <c r="G8366">
        <v>6.1280999999999999</v>
      </c>
      <c r="H8366">
        <v>6.5335000000000001</v>
      </c>
      <c r="I8366">
        <v>5.1448</v>
      </c>
      <c r="J8366">
        <v>6.7199</v>
      </c>
      <c r="K8366">
        <v>5.4039999999999999</v>
      </c>
      <c r="L8366">
        <v>4.0686</v>
      </c>
    </row>
    <row r="8367" spans="1:12" x14ac:dyDescent="0.25">
      <c r="A8367" t="s">
        <v>727</v>
      </c>
      <c r="B8367">
        <v>2028</v>
      </c>
      <c r="C8367" t="s">
        <v>698</v>
      </c>
      <c r="D8367">
        <v>0.68130000000000002</v>
      </c>
      <c r="E8367">
        <v>0.68130000000000002</v>
      </c>
      <c r="F8367">
        <v>0.46700000000000003</v>
      </c>
      <c r="G8367">
        <v>0.50370000000000004</v>
      </c>
      <c r="H8367">
        <v>0.46700000000000003</v>
      </c>
      <c r="I8367">
        <v>0.34179999999999999</v>
      </c>
      <c r="J8367">
        <v>0.68130000000000002</v>
      </c>
      <c r="K8367">
        <v>0.46700000000000003</v>
      </c>
      <c r="L8367">
        <v>0.34179999999999999</v>
      </c>
    </row>
    <row r="8368" spans="1:12" x14ac:dyDescent="0.25">
      <c r="A8368" t="s">
        <v>727</v>
      </c>
      <c r="B8368">
        <v>2028</v>
      </c>
      <c r="C8368" t="s">
        <v>702</v>
      </c>
      <c r="D8368">
        <v>0.23080000000000001</v>
      </c>
      <c r="E8368">
        <v>0.23080000000000001</v>
      </c>
      <c r="F8368">
        <v>8.7099999999999997E-2</v>
      </c>
      <c r="G8368">
        <v>0.13850000000000001</v>
      </c>
      <c r="H8368">
        <v>8.7099999999999997E-2</v>
      </c>
      <c r="I8368">
        <v>6.25E-2</v>
      </c>
      <c r="J8368">
        <v>0.23080000000000001</v>
      </c>
      <c r="K8368">
        <v>8.7099999999999997E-2</v>
      </c>
      <c r="L8368">
        <v>6.25E-2</v>
      </c>
    </row>
    <row r="8369" spans="1:12" x14ac:dyDescent="0.25">
      <c r="A8369" t="s">
        <v>727</v>
      </c>
      <c r="B8369">
        <v>2028</v>
      </c>
      <c r="C8369" t="s">
        <v>701</v>
      </c>
      <c r="D8369">
        <v>2.1389</v>
      </c>
      <c r="E8369">
        <v>2.1389</v>
      </c>
      <c r="F8369">
        <v>2.1252</v>
      </c>
      <c r="G8369">
        <v>1.5946</v>
      </c>
      <c r="H8369">
        <v>2.1252</v>
      </c>
      <c r="I8369">
        <v>1.5862000000000001</v>
      </c>
      <c r="J8369">
        <v>1.7476</v>
      </c>
      <c r="K8369">
        <v>1.7476</v>
      </c>
      <c r="L8369">
        <v>1.3053999999999999</v>
      </c>
    </row>
    <row r="8370" spans="1:12" x14ac:dyDescent="0.25">
      <c r="A8370" t="s">
        <v>727</v>
      </c>
      <c r="B8370">
        <v>2028</v>
      </c>
      <c r="C8370" t="s">
        <v>699</v>
      </c>
      <c r="D8370">
        <v>0.1318</v>
      </c>
      <c r="E8370">
        <v>0.1318</v>
      </c>
      <c r="F8370">
        <v>4.1500000000000002E-2</v>
      </c>
      <c r="G8370">
        <v>0.1145</v>
      </c>
      <c r="H8370">
        <v>4.1500000000000002E-2</v>
      </c>
      <c r="I8370">
        <v>4.1500000000000002E-2</v>
      </c>
      <c r="J8370">
        <v>0.1318</v>
      </c>
      <c r="K8370">
        <v>4.1500000000000002E-2</v>
      </c>
      <c r="L8370">
        <v>4.1500000000000002E-2</v>
      </c>
    </row>
    <row r="8371" spans="1:12" x14ac:dyDescent="0.25">
      <c r="A8371" t="s">
        <v>727</v>
      </c>
      <c r="B8371">
        <v>2028</v>
      </c>
      <c r="C8371" t="s">
        <v>700</v>
      </c>
      <c r="D8371">
        <v>1.5701000000000001</v>
      </c>
      <c r="E8371">
        <v>1.2664</v>
      </c>
      <c r="F8371">
        <v>1.1796</v>
      </c>
      <c r="G8371">
        <v>1.1657</v>
      </c>
      <c r="H8371">
        <v>1.0079</v>
      </c>
      <c r="I8371">
        <v>0.91379999999999995</v>
      </c>
      <c r="J8371">
        <v>1.0491999999999999</v>
      </c>
      <c r="K8371">
        <v>0.73299999999999998</v>
      </c>
      <c r="L8371">
        <v>0.57199999999999995</v>
      </c>
    </row>
    <row r="8372" spans="1:12" x14ac:dyDescent="0.25">
      <c r="A8372" t="s">
        <v>727</v>
      </c>
      <c r="B8372">
        <v>2028</v>
      </c>
      <c r="C8372" t="s">
        <v>703</v>
      </c>
      <c r="D8372">
        <v>4.3499999999999997E-2</v>
      </c>
      <c r="E8372">
        <v>4.3499999999999997E-2</v>
      </c>
      <c r="F8372">
        <v>4.3499999999999997E-2</v>
      </c>
      <c r="G8372">
        <v>2.6100000000000002E-2</v>
      </c>
      <c r="H8372">
        <v>4.3499999999999997E-2</v>
      </c>
      <c r="I8372">
        <v>2.6100000000000002E-2</v>
      </c>
      <c r="J8372">
        <v>4.3499999999999997E-2</v>
      </c>
      <c r="K8372">
        <v>4.3499999999999997E-2</v>
      </c>
      <c r="L8372">
        <v>2.6100000000000002E-2</v>
      </c>
    </row>
    <row r="8373" spans="1:12" x14ac:dyDescent="0.25">
      <c r="A8373" t="s">
        <v>727</v>
      </c>
      <c r="B8373">
        <v>2028</v>
      </c>
      <c r="C8373" t="s">
        <v>697</v>
      </c>
      <c r="D8373">
        <v>4.7962999999999996</v>
      </c>
      <c r="E8373">
        <v>4.4926000000000004</v>
      </c>
      <c r="F8373">
        <v>3.944</v>
      </c>
      <c r="G8373">
        <v>3.5430000000000001</v>
      </c>
      <c r="H8373">
        <v>3.7723</v>
      </c>
      <c r="I8373">
        <v>2.9719000000000002</v>
      </c>
      <c r="J8373">
        <v>3.8841999999999999</v>
      </c>
      <c r="K8373">
        <v>3.1198000000000001</v>
      </c>
      <c r="L8373">
        <v>2.3492999999999999</v>
      </c>
    </row>
    <row r="8374" spans="1:12" x14ac:dyDescent="0.25">
      <c r="A8374" t="s">
        <v>728</v>
      </c>
      <c r="B8374">
        <v>2028</v>
      </c>
      <c r="C8374" t="s">
        <v>701</v>
      </c>
      <c r="D8374">
        <v>1.0903</v>
      </c>
      <c r="E8374">
        <v>1.0903</v>
      </c>
      <c r="F8374">
        <v>1.0834999999999999</v>
      </c>
      <c r="G8374">
        <v>0.81530000000000002</v>
      </c>
      <c r="H8374">
        <v>1.0834999999999999</v>
      </c>
      <c r="I8374">
        <v>0.81120000000000003</v>
      </c>
      <c r="J8374">
        <v>0.89300000000000002</v>
      </c>
      <c r="K8374">
        <v>0.89300000000000002</v>
      </c>
      <c r="L8374">
        <v>0.66920000000000002</v>
      </c>
    </row>
    <row r="8375" spans="1:12" x14ac:dyDescent="0.25">
      <c r="A8375" t="s">
        <v>728</v>
      </c>
      <c r="B8375">
        <v>2028</v>
      </c>
      <c r="C8375" t="s">
        <v>699</v>
      </c>
      <c r="D8375">
        <v>6.5299999999999997E-2</v>
      </c>
      <c r="E8375">
        <v>6.5299999999999997E-2</v>
      </c>
      <c r="F8375">
        <v>2.06E-2</v>
      </c>
      <c r="G8375">
        <v>5.67E-2</v>
      </c>
      <c r="H8375">
        <v>2.06E-2</v>
      </c>
      <c r="I8375">
        <v>2.06E-2</v>
      </c>
      <c r="J8375">
        <v>6.5299999999999997E-2</v>
      </c>
      <c r="K8375">
        <v>2.06E-2</v>
      </c>
      <c r="L8375">
        <v>2.06E-2</v>
      </c>
    </row>
    <row r="8376" spans="1:12" x14ac:dyDescent="0.25">
      <c r="A8376" t="s">
        <v>728</v>
      </c>
      <c r="B8376">
        <v>2028</v>
      </c>
      <c r="C8376" t="s">
        <v>700</v>
      </c>
      <c r="D8376">
        <v>0.77739999999999998</v>
      </c>
      <c r="E8376">
        <v>0.62709999999999999</v>
      </c>
      <c r="F8376">
        <v>0.58409999999999995</v>
      </c>
      <c r="G8376">
        <v>0.57720000000000005</v>
      </c>
      <c r="H8376">
        <v>0.49909999999999999</v>
      </c>
      <c r="I8376">
        <v>0.45250000000000001</v>
      </c>
      <c r="J8376">
        <v>0.51949999999999996</v>
      </c>
      <c r="K8376">
        <v>0.36299999999999999</v>
      </c>
      <c r="L8376">
        <v>0.28320000000000001</v>
      </c>
    </row>
    <row r="8377" spans="1:12" x14ac:dyDescent="0.25">
      <c r="A8377" t="s">
        <v>728</v>
      </c>
      <c r="B8377">
        <v>2028</v>
      </c>
      <c r="C8377" t="s">
        <v>702</v>
      </c>
      <c r="D8377">
        <v>0.1143</v>
      </c>
      <c r="E8377">
        <v>0.1143</v>
      </c>
      <c r="F8377">
        <v>4.3099999999999999E-2</v>
      </c>
      <c r="G8377">
        <v>6.8599999999999994E-2</v>
      </c>
      <c r="H8377">
        <v>4.3099999999999999E-2</v>
      </c>
      <c r="I8377">
        <v>3.09E-2</v>
      </c>
      <c r="J8377">
        <v>0.1143</v>
      </c>
      <c r="K8377">
        <v>4.3099999999999999E-2</v>
      </c>
      <c r="L8377">
        <v>3.09E-2</v>
      </c>
    </row>
    <row r="8378" spans="1:12" x14ac:dyDescent="0.25">
      <c r="A8378" t="s">
        <v>728</v>
      </c>
      <c r="B8378">
        <v>2028</v>
      </c>
      <c r="C8378" t="s">
        <v>697</v>
      </c>
      <c r="D8378">
        <v>2.484</v>
      </c>
      <c r="E8378">
        <v>2.3336000000000001</v>
      </c>
      <c r="F8378">
        <v>2.0215000000000001</v>
      </c>
      <c r="G8378">
        <v>1.8389</v>
      </c>
      <c r="H8378">
        <v>1.9365000000000001</v>
      </c>
      <c r="I8378">
        <v>1.5256000000000001</v>
      </c>
      <c r="J8378">
        <v>2.0287999999999999</v>
      </c>
      <c r="K8378">
        <v>1.6099000000000001</v>
      </c>
      <c r="L8378">
        <v>1.2143999999999999</v>
      </c>
    </row>
    <row r="8379" spans="1:12" x14ac:dyDescent="0.25">
      <c r="A8379" t="s">
        <v>728</v>
      </c>
      <c r="B8379">
        <v>2028</v>
      </c>
      <c r="C8379" t="s">
        <v>703</v>
      </c>
      <c r="D8379">
        <v>2.1499999999999998E-2</v>
      </c>
      <c r="E8379">
        <v>2.1499999999999998E-2</v>
      </c>
      <c r="F8379">
        <v>2.1499999999999998E-2</v>
      </c>
      <c r="G8379">
        <v>1.29E-2</v>
      </c>
      <c r="H8379">
        <v>2.1499999999999998E-2</v>
      </c>
      <c r="I8379">
        <v>1.29E-2</v>
      </c>
      <c r="J8379">
        <v>2.1499999999999998E-2</v>
      </c>
      <c r="K8379">
        <v>2.1499999999999998E-2</v>
      </c>
      <c r="L8379">
        <v>1.29E-2</v>
      </c>
    </row>
    <row r="8380" spans="1:12" x14ac:dyDescent="0.25">
      <c r="A8380" t="s">
        <v>728</v>
      </c>
      <c r="B8380">
        <v>2028</v>
      </c>
      <c r="C8380" t="s">
        <v>698</v>
      </c>
      <c r="D8380">
        <v>0.41520000000000001</v>
      </c>
      <c r="E8380">
        <v>0.41520000000000001</v>
      </c>
      <c r="F8380">
        <v>0.26869999999999999</v>
      </c>
      <c r="G8380">
        <v>0.30830000000000002</v>
      </c>
      <c r="H8380">
        <v>0.26869999999999999</v>
      </c>
      <c r="I8380">
        <v>0.19750000000000001</v>
      </c>
      <c r="J8380">
        <v>0.41520000000000001</v>
      </c>
      <c r="K8380">
        <v>0.26869999999999999</v>
      </c>
      <c r="L8380">
        <v>0.19750000000000001</v>
      </c>
    </row>
    <row r="8381" spans="1:12" x14ac:dyDescent="0.25">
      <c r="A8381" t="s">
        <v>729</v>
      </c>
      <c r="B8381">
        <v>2028</v>
      </c>
      <c r="C8381" t="s">
        <v>698</v>
      </c>
      <c r="D8381">
        <v>0.72270000000000001</v>
      </c>
      <c r="E8381">
        <v>0.72270000000000001</v>
      </c>
      <c r="F8381">
        <v>0.4904</v>
      </c>
      <c r="G8381">
        <v>0.53469999999999995</v>
      </c>
      <c r="H8381">
        <v>0.4904</v>
      </c>
      <c r="I8381">
        <v>0.35920000000000002</v>
      </c>
      <c r="J8381">
        <v>0.72270000000000001</v>
      </c>
      <c r="K8381">
        <v>0.4904</v>
      </c>
      <c r="L8381">
        <v>0.35920000000000002</v>
      </c>
    </row>
    <row r="8382" spans="1:12" x14ac:dyDescent="0.25">
      <c r="A8382" t="s">
        <v>729</v>
      </c>
      <c r="B8382">
        <v>2028</v>
      </c>
      <c r="C8382" t="s">
        <v>697</v>
      </c>
      <c r="D8382">
        <v>5.0448000000000004</v>
      </c>
      <c r="E8382">
        <v>4.7335000000000003</v>
      </c>
      <c r="F8382">
        <v>4.1585000000000001</v>
      </c>
      <c r="G8382">
        <v>3.7267999999999999</v>
      </c>
      <c r="H8382">
        <v>3.9824999999999999</v>
      </c>
      <c r="I8382">
        <v>3.1318999999999999</v>
      </c>
      <c r="J8382">
        <v>4.0922000000000001</v>
      </c>
      <c r="K8382">
        <v>3.2959999999999998</v>
      </c>
      <c r="L8382">
        <v>2.4805999999999999</v>
      </c>
    </row>
    <row r="8383" spans="1:12" x14ac:dyDescent="0.25">
      <c r="A8383" t="s">
        <v>729</v>
      </c>
      <c r="B8383">
        <v>2028</v>
      </c>
      <c r="C8383" t="s">
        <v>703</v>
      </c>
      <c r="D8383">
        <v>4.4600000000000001E-2</v>
      </c>
      <c r="E8383">
        <v>4.4600000000000001E-2</v>
      </c>
      <c r="F8383">
        <v>4.4600000000000001E-2</v>
      </c>
      <c r="G8383">
        <v>2.6800000000000001E-2</v>
      </c>
      <c r="H8383">
        <v>4.4600000000000001E-2</v>
      </c>
      <c r="I8383">
        <v>2.6800000000000001E-2</v>
      </c>
      <c r="J8383">
        <v>4.4600000000000001E-2</v>
      </c>
      <c r="K8383">
        <v>4.4600000000000001E-2</v>
      </c>
      <c r="L8383">
        <v>2.6800000000000001E-2</v>
      </c>
    </row>
    <row r="8384" spans="1:12" x14ac:dyDescent="0.25">
      <c r="A8384" t="s">
        <v>729</v>
      </c>
      <c r="B8384">
        <v>2028</v>
      </c>
      <c r="C8384" t="s">
        <v>699</v>
      </c>
      <c r="D8384">
        <v>0.1351</v>
      </c>
      <c r="E8384">
        <v>0.1351</v>
      </c>
      <c r="F8384">
        <v>4.2599999999999999E-2</v>
      </c>
      <c r="G8384">
        <v>0.1174</v>
      </c>
      <c r="H8384">
        <v>4.2599999999999999E-2</v>
      </c>
      <c r="I8384">
        <v>4.2599999999999999E-2</v>
      </c>
      <c r="J8384">
        <v>0.1351</v>
      </c>
      <c r="K8384">
        <v>4.2599999999999999E-2</v>
      </c>
      <c r="L8384">
        <v>4.2599999999999999E-2</v>
      </c>
    </row>
    <row r="8385" spans="1:12" x14ac:dyDescent="0.25">
      <c r="A8385" t="s">
        <v>729</v>
      </c>
      <c r="B8385">
        <v>2028</v>
      </c>
      <c r="C8385" t="s">
        <v>700</v>
      </c>
      <c r="D8385">
        <v>1.6094999999999999</v>
      </c>
      <c r="E8385">
        <v>1.2982</v>
      </c>
      <c r="F8385">
        <v>1.2092000000000001</v>
      </c>
      <c r="G8385">
        <v>1.1949000000000001</v>
      </c>
      <c r="H8385">
        <v>1.0333000000000001</v>
      </c>
      <c r="I8385">
        <v>0.93679999999999997</v>
      </c>
      <c r="J8385">
        <v>1.0755999999999999</v>
      </c>
      <c r="K8385">
        <v>0.75149999999999995</v>
      </c>
      <c r="L8385">
        <v>0.58630000000000004</v>
      </c>
    </row>
    <row r="8386" spans="1:12" x14ac:dyDescent="0.25">
      <c r="A8386" t="s">
        <v>729</v>
      </c>
      <c r="B8386">
        <v>2028</v>
      </c>
      <c r="C8386" t="s">
        <v>701</v>
      </c>
      <c r="D8386">
        <v>2.2964000000000002</v>
      </c>
      <c r="E8386">
        <v>2.2964000000000002</v>
      </c>
      <c r="F8386">
        <v>2.2824</v>
      </c>
      <c r="G8386">
        <v>1.7111000000000001</v>
      </c>
      <c r="H8386">
        <v>2.2824</v>
      </c>
      <c r="I8386">
        <v>1.7024999999999999</v>
      </c>
      <c r="J8386">
        <v>1.8776999999999999</v>
      </c>
      <c r="K8386">
        <v>1.8776999999999999</v>
      </c>
      <c r="L8386">
        <v>1.4016999999999999</v>
      </c>
    </row>
    <row r="8387" spans="1:12" x14ac:dyDescent="0.25">
      <c r="A8387" t="s">
        <v>729</v>
      </c>
      <c r="B8387">
        <v>2028</v>
      </c>
      <c r="C8387" t="s">
        <v>702</v>
      </c>
      <c r="D8387">
        <v>0.23649999999999999</v>
      </c>
      <c r="E8387">
        <v>0.23649999999999999</v>
      </c>
      <c r="F8387">
        <v>8.9300000000000004E-2</v>
      </c>
      <c r="G8387">
        <v>0.1419</v>
      </c>
      <c r="H8387">
        <v>8.9300000000000004E-2</v>
      </c>
      <c r="I8387">
        <v>6.4100000000000004E-2</v>
      </c>
      <c r="J8387">
        <v>0.23649999999999999</v>
      </c>
      <c r="K8387">
        <v>8.9300000000000004E-2</v>
      </c>
      <c r="L8387">
        <v>6.4100000000000004E-2</v>
      </c>
    </row>
    <row r="8388" spans="1:12" x14ac:dyDescent="0.25">
      <c r="A8388" t="s">
        <v>730</v>
      </c>
      <c r="B8388">
        <v>2028</v>
      </c>
      <c r="C8388" t="s">
        <v>699</v>
      </c>
      <c r="D8388">
        <v>2.2100000000000002E-2</v>
      </c>
      <c r="E8388">
        <v>2.2100000000000002E-2</v>
      </c>
      <c r="F8388">
        <v>7.0000000000000001E-3</v>
      </c>
      <c r="G8388">
        <v>1.9199999999999998E-2</v>
      </c>
      <c r="H8388">
        <v>7.0000000000000001E-3</v>
      </c>
      <c r="I8388">
        <v>7.0000000000000001E-3</v>
      </c>
      <c r="J8388">
        <v>2.2100000000000002E-2</v>
      </c>
      <c r="K8388">
        <v>7.0000000000000001E-3</v>
      </c>
      <c r="L8388">
        <v>7.0000000000000001E-3</v>
      </c>
    </row>
    <row r="8389" spans="1:12" x14ac:dyDescent="0.25">
      <c r="A8389" t="s">
        <v>730</v>
      </c>
      <c r="B8389">
        <v>2028</v>
      </c>
      <c r="C8389" t="s">
        <v>703</v>
      </c>
      <c r="D8389">
        <v>7.3000000000000001E-3</v>
      </c>
      <c r="E8389">
        <v>7.3000000000000001E-3</v>
      </c>
      <c r="F8389">
        <v>7.3000000000000001E-3</v>
      </c>
      <c r="G8389">
        <v>4.4000000000000003E-3</v>
      </c>
      <c r="H8389">
        <v>7.3000000000000001E-3</v>
      </c>
      <c r="I8389">
        <v>4.4000000000000003E-3</v>
      </c>
      <c r="J8389">
        <v>7.3000000000000001E-3</v>
      </c>
      <c r="K8389">
        <v>7.3000000000000001E-3</v>
      </c>
      <c r="L8389">
        <v>4.4000000000000003E-3</v>
      </c>
    </row>
    <row r="8390" spans="1:12" x14ac:dyDescent="0.25">
      <c r="A8390" t="s">
        <v>730</v>
      </c>
      <c r="B8390">
        <v>2028</v>
      </c>
      <c r="C8390" t="s">
        <v>701</v>
      </c>
      <c r="D8390">
        <v>0.37880000000000003</v>
      </c>
      <c r="E8390">
        <v>0.37880000000000003</v>
      </c>
      <c r="F8390">
        <v>0.3765</v>
      </c>
      <c r="G8390">
        <v>0.2838</v>
      </c>
      <c r="H8390">
        <v>0.3765</v>
      </c>
      <c r="I8390">
        <v>0.28239999999999998</v>
      </c>
      <c r="J8390">
        <v>0.31059999999999999</v>
      </c>
      <c r="K8390">
        <v>0.31059999999999999</v>
      </c>
      <c r="L8390">
        <v>0.23319999999999999</v>
      </c>
    </row>
    <row r="8391" spans="1:12" x14ac:dyDescent="0.25">
      <c r="A8391" t="s">
        <v>730</v>
      </c>
      <c r="B8391">
        <v>2028</v>
      </c>
      <c r="C8391" t="s">
        <v>700</v>
      </c>
      <c r="D8391">
        <v>0.26290000000000002</v>
      </c>
      <c r="E8391">
        <v>0.21199999999999999</v>
      </c>
      <c r="F8391">
        <v>0.19750000000000001</v>
      </c>
      <c r="G8391">
        <v>0.19520000000000001</v>
      </c>
      <c r="H8391">
        <v>0.16880000000000001</v>
      </c>
      <c r="I8391">
        <v>0.153</v>
      </c>
      <c r="J8391">
        <v>0.1757</v>
      </c>
      <c r="K8391">
        <v>0.1227</v>
      </c>
      <c r="L8391">
        <v>9.5799999999999996E-2</v>
      </c>
    </row>
    <row r="8392" spans="1:12" x14ac:dyDescent="0.25">
      <c r="A8392" t="s">
        <v>730</v>
      </c>
      <c r="B8392">
        <v>2028</v>
      </c>
      <c r="C8392" t="s">
        <v>697</v>
      </c>
      <c r="D8392">
        <v>0.83819999999999995</v>
      </c>
      <c r="E8392">
        <v>0.78739999999999999</v>
      </c>
      <c r="F8392">
        <v>0.68799999999999994</v>
      </c>
      <c r="G8392">
        <v>0.621</v>
      </c>
      <c r="H8392">
        <v>0.6593</v>
      </c>
      <c r="I8392">
        <v>0.51970000000000005</v>
      </c>
      <c r="J8392">
        <v>0.68279999999999996</v>
      </c>
      <c r="K8392">
        <v>0.54730000000000001</v>
      </c>
      <c r="L8392">
        <v>0.4133</v>
      </c>
    </row>
    <row r="8393" spans="1:12" x14ac:dyDescent="0.25">
      <c r="A8393" t="s">
        <v>730</v>
      </c>
      <c r="B8393">
        <v>2028</v>
      </c>
      <c r="C8393" t="s">
        <v>702</v>
      </c>
      <c r="D8393">
        <v>3.8600000000000002E-2</v>
      </c>
      <c r="E8393">
        <v>3.8600000000000002E-2</v>
      </c>
      <c r="F8393">
        <v>1.46E-2</v>
      </c>
      <c r="G8393">
        <v>2.3199999999999998E-2</v>
      </c>
      <c r="H8393">
        <v>1.46E-2</v>
      </c>
      <c r="I8393">
        <v>1.0500000000000001E-2</v>
      </c>
      <c r="J8393">
        <v>3.8600000000000002E-2</v>
      </c>
      <c r="K8393">
        <v>1.46E-2</v>
      </c>
      <c r="L8393">
        <v>1.0500000000000001E-2</v>
      </c>
    </row>
    <row r="8394" spans="1:12" x14ac:dyDescent="0.25">
      <c r="A8394" t="s">
        <v>730</v>
      </c>
      <c r="B8394">
        <v>2028</v>
      </c>
      <c r="C8394" t="s">
        <v>698</v>
      </c>
      <c r="D8394">
        <v>0.12859999999999999</v>
      </c>
      <c r="E8394">
        <v>0.12859999999999999</v>
      </c>
      <c r="F8394">
        <v>8.5199999999999998E-2</v>
      </c>
      <c r="G8394">
        <v>9.5299999999999996E-2</v>
      </c>
      <c r="H8394">
        <v>8.5199999999999998E-2</v>
      </c>
      <c r="I8394">
        <v>6.25E-2</v>
      </c>
      <c r="J8394">
        <v>0.12859999999999999</v>
      </c>
      <c r="K8394">
        <v>8.5199999999999998E-2</v>
      </c>
      <c r="L8394">
        <v>6.25E-2</v>
      </c>
    </row>
    <row r="8395" spans="1:12" x14ac:dyDescent="0.25">
      <c r="A8395" t="s">
        <v>731</v>
      </c>
      <c r="B8395">
        <v>2028</v>
      </c>
      <c r="C8395" t="s">
        <v>700</v>
      </c>
      <c r="D8395">
        <v>0.45829999999999999</v>
      </c>
      <c r="E8395">
        <v>0.36969999999999997</v>
      </c>
      <c r="F8395">
        <v>0.34429999999999999</v>
      </c>
      <c r="G8395">
        <v>0.3402</v>
      </c>
      <c r="H8395">
        <v>0.29420000000000002</v>
      </c>
      <c r="I8395">
        <v>0.26669999999999999</v>
      </c>
      <c r="J8395">
        <v>0.30630000000000002</v>
      </c>
      <c r="K8395">
        <v>0.214</v>
      </c>
      <c r="L8395">
        <v>0.16689999999999999</v>
      </c>
    </row>
    <row r="8396" spans="1:12" x14ac:dyDescent="0.25">
      <c r="A8396" t="s">
        <v>731</v>
      </c>
      <c r="B8396">
        <v>2028</v>
      </c>
      <c r="C8396" t="s">
        <v>703</v>
      </c>
      <c r="D8396">
        <v>1.2699999999999999E-2</v>
      </c>
      <c r="E8396">
        <v>1.2699999999999999E-2</v>
      </c>
      <c r="F8396">
        <v>1.2699999999999999E-2</v>
      </c>
      <c r="G8396">
        <v>7.6E-3</v>
      </c>
      <c r="H8396">
        <v>1.2699999999999999E-2</v>
      </c>
      <c r="I8396">
        <v>7.6E-3</v>
      </c>
      <c r="J8396">
        <v>1.2699999999999999E-2</v>
      </c>
      <c r="K8396">
        <v>1.2699999999999999E-2</v>
      </c>
      <c r="L8396">
        <v>7.6E-3</v>
      </c>
    </row>
    <row r="8397" spans="1:12" x14ac:dyDescent="0.25">
      <c r="A8397" t="s">
        <v>731</v>
      </c>
      <c r="B8397">
        <v>2028</v>
      </c>
      <c r="C8397" t="s">
        <v>702</v>
      </c>
      <c r="D8397">
        <v>6.7400000000000002E-2</v>
      </c>
      <c r="E8397">
        <v>6.7400000000000002E-2</v>
      </c>
      <c r="F8397">
        <v>2.5399999999999999E-2</v>
      </c>
      <c r="G8397">
        <v>4.0399999999999998E-2</v>
      </c>
      <c r="H8397">
        <v>2.5399999999999999E-2</v>
      </c>
      <c r="I8397">
        <v>1.8200000000000001E-2</v>
      </c>
      <c r="J8397">
        <v>6.7400000000000002E-2</v>
      </c>
      <c r="K8397">
        <v>2.5399999999999999E-2</v>
      </c>
      <c r="L8397">
        <v>1.8200000000000001E-2</v>
      </c>
    </row>
    <row r="8398" spans="1:12" x14ac:dyDescent="0.25">
      <c r="A8398" t="s">
        <v>731</v>
      </c>
      <c r="B8398">
        <v>2028</v>
      </c>
      <c r="C8398" t="s">
        <v>698</v>
      </c>
      <c r="D8398">
        <v>0.21590000000000001</v>
      </c>
      <c r="E8398">
        <v>0.21590000000000001</v>
      </c>
      <c r="F8398">
        <v>0.14449999999999999</v>
      </c>
      <c r="G8398">
        <v>0.15989999999999999</v>
      </c>
      <c r="H8398">
        <v>0.14449999999999999</v>
      </c>
      <c r="I8398">
        <v>0.10589999999999999</v>
      </c>
      <c r="J8398">
        <v>0.21590000000000001</v>
      </c>
      <c r="K8398">
        <v>0.14449999999999999</v>
      </c>
      <c r="L8398">
        <v>0.10589999999999999</v>
      </c>
    </row>
    <row r="8399" spans="1:12" x14ac:dyDescent="0.25">
      <c r="A8399" t="s">
        <v>731</v>
      </c>
      <c r="B8399">
        <v>2028</v>
      </c>
      <c r="C8399" t="s">
        <v>699</v>
      </c>
      <c r="D8399">
        <v>3.85E-2</v>
      </c>
      <c r="E8399">
        <v>3.85E-2</v>
      </c>
      <c r="F8399">
        <v>1.21E-2</v>
      </c>
      <c r="G8399">
        <v>3.3399999999999999E-2</v>
      </c>
      <c r="H8399">
        <v>1.21E-2</v>
      </c>
      <c r="I8399">
        <v>1.21E-2</v>
      </c>
      <c r="J8399">
        <v>3.85E-2</v>
      </c>
      <c r="K8399">
        <v>1.21E-2</v>
      </c>
      <c r="L8399">
        <v>1.21E-2</v>
      </c>
    </row>
    <row r="8400" spans="1:12" x14ac:dyDescent="0.25">
      <c r="A8400" t="s">
        <v>731</v>
      </c>
      <c r="B8400">
        <v>2028</v>
      </c>
      <c r="C8400" t="s">
        <v>701</v>
      </c>
      <c r="D8400">
        <v>0.66359999999999997</v>
      </c>
      <c r="E8400">
        <v>0.66359999999999997</v>
      </c>
      <c r="F8400">
        <v>0.65959999999999996</v>
      </c>
      <c r="G8400">
        <v>0.49440000000000001</v>
      </c>
      <c r="H8400">
        <v>0.65959999999999996</v>
      </c>
      <c r="I8400">
        <v>0.4919</v>
      </c>
      <c r="J8400">
        <v>0.54269999999999996</v>
      </c>
      <c r="K8400">
        <v>0.54269999999999996</v>
      </c>
      <c r="L8400">
        <v>0.40510000000000002</v>
      </c>
    </row>
    <row r="8401" spans="1:12" x14ac:dyDescent="0.25">
      <c r="A8401" t="s">
        <v>731</v>
      </c>
      <c r="B8401">
        <v>2028</v>
      </c>
      <c r="C8401" t="s">
        <v>697</v>
      </c>
      <c r="D8401">
        <v>1.4562999999999999</v>
      </c>
      <c r="E8401">
        <v>1.3675999999999999</v>
      </c>
      <c r="F8401">
        <v>1.1986000000000001</v>
      </c>
      <c r="G8401">
        <v>1.0760000000000001</v>
      </c>
      <c r="H8401">
        <v>1.1485000000000001</v>
      </c>
      <c r="I8401">
        <v>0.90259999999999996</v>
      </c>
      <c r="J8401">
        <v>1.1833</v>
      </c>
      <c r="K8401">
        <v>0.95140000000000002</v>
      </c>
      <c r="L8401">
        <v>0.71589999999999998</v>
      </c>
    </row>
    <row r="8402" spans="1:12" x14ac:dyDescent="0.25">
      <c r="A8402" t="s">
        <v>732</v>
      </c>
      <c r="B8402">
        <v>2028</v>
      </c>
      <c r="C8402" t="s">
        <v>701</v>
      </c>
      <c r="D8402">
        <v>1.2759</v>
      </c>
      <c r="E8402">
        <v>1.2759</v>
      </c>
      <c r="F8402">
        <v>1.2667999999999999</v>
      </c>
      <c r="G8402">
        <v>0.95709999999999995</v>
      </c>
      <c r="H8402">
        <v>1.2667999999999999</v>
      </c>
      <c r="I8402">
        <v>0.9516</v>
      </c>
      <c r="J8402">
        <v>1.0431999999999999</v>
      </c>
      <c r="K8402">
        <v>1.0431999999999999</v>
      </c>
      <c r="L8402">
        <v>0.78449999999999998</v>
      </c>
    </row>
    <row r="8403" spans="1:12" x14ac:dyDescent="0.25">
      <c r="A8403" t="s">
        <v>732</v>
      </c>
      <c r="B8403">
        <v>2028</v>
      </c>
      <c r="C8403" t="s">
        <v>697</v>
      </c>
      <c r="D8403">
        <v>2.9403999999999999</v>
      </c>
      <c r="E8403">
        <v>2.7397</v>
      </c>
      <c r="F8403">
        <v>2.4245000000000001</v>
      </c>
      <c r="G8403">
        <v>2.1755</v>
      </c>
      <c r="H8403">
        <v>2.3111000000000002</v>
      </c>
      <c r="I8403">
        <v>1.8339000000000001</v>
      </c>
      <c r="J8403">
        <v>2.3635000000000002</v>
      </c>
      <c r="K8403">
        <v>1.9058999999999999</v>
      </c>
      <c r="L8403">
        <v>1.4410000000000001</v>
      </c>
    </row>
    <row r="8404" spans="1:12" x14ac:dyDescent="0.25">
      <c r="A8404" t="s">
        <v>732</v>
      </c>
      <c r="B8404">
        <v>2028</v>
      </c>
      <c r="C8404" t="s">
        <v>702</v>
      </c>
      <c r="D8404">
        <v>0.1525</v>
      </c>
      <c r="E8404">
        <v>0.1525</v>
      </c>
      <c r="F8404">
        <v>5.7599999999999998E-2</v>
      </c>
      <c r="G8404">
        <v>9.1499999999999998E-2</v>
      </c>
      <c r="H8404">
        <v>5.7599999999999998E-2</v>
      </c>
      <c r="I8404">
        <v>4.1300000000000003E-2</v>
      </c>
      <c r="J8404">
        <v>0.1525</v>
      </c>
      <c r="K8404">
        <v>5.7599999999999998E-2</v>
      </c>
      <c r="L8404">
        <v>4.1300000000000003E-2</v>
      </c>
    </row>
    <row r="8405" spans="1:12" x14ac:dyDescent="0.25">
      <c r="A8405" t="s">
        <v>732</v>
      </c>
      <c r="B8405">
        <v>2028</v>
      </c>
      <c r="C8405" t="s">
        <v>700</v>
      </c>
      <c r="D8405">
        <v>1.0373000000000001</v>
      </c>
      <c r="E8405">
        <v>0.8367</v>
      </c>
      <c r="F8405">
        <v>0.77929999999999999</v>
      </c>
      <c r="G8405">
        <v>0.77010000000000001</v>
      </c>
      <c r="H8405">
        <v>0.66590000000000005</v>
      </c>
      <c r="I8405">
        <v>0.60370000000000001</v>
      </c>
      <c r="J8405">
        <v>0.69320000000000004</v>
      </c>
      <c r="K8405">
        <v>0.48430000000000001</v>
      </c>
      <c r="L8405">
        <v>0.37790000000000001</v>
      </c>
    </row>
    <row r="8406" spans="1:12" x14ac:dyDescent="0.25">
      <c r="A8406" t="s">
        <v>732</v>
      </c>
      <c r="B8406">
        <v>2028</v>
      </c>
      <c r="C8406" t="s">
        <v>699</v>
      </c>
      <c r="D8406">
        <v>8.7099999999999997E-2</v>
      </c>
      <c r="E8406">
        <v>8.7099999999999997E-2</v>
      </c>
      <c r="F8406">
        <v>2.7400000000000001E-2</v>
      </c>
      <c r="G8406">
        <v>7.5700000000000003E-2</v>
      </c>
      <c r="H8406">
        <v>2.7400000000000001E-2</v>
      </c>
      <c r="I8406">
        <v>2.7400000000000001E-2</v>
      </c>
      <c r="J8406">
        <v>8.7099999999999997E-2</v>
      </c>
      <c r="K8406">
        <v>2.7400000000000001E-2</v>
      </c>
      <c r="L8406">
        <v>2.7400000000000001E-2</v>
      </c>
    </row>
    <row r="8407" spans="1:12" x14ac:dyDescent="0.25">
      <c r="A8407" t="s">
        <v>732</v>
      </c>
      <c r="B8407">
        <v>2028</v>
      </c>
      <c r="C8407" t="s">
        <v>703</v>
      </c>
      <c r="D8407">
        <v>2.87E-2</v>
      </c>
      <c r="E8407">
        <v>2.87E-2</v>
      </c>
      <c r="F8407">
        <v>2.87E-2</v>
      </c>
      <c r="G8407">
        <v>1.72E-2</v>
      </c>
      <c r="H8407">
        <v>2.87E-2</v>
      </c>
      <c r="I8407">
        <v>1.72E-2</v>
      </c>
      <c r="J8407">
        <v>2.87E-2</v>
      </c>
      <c r="K8407">
        <v>2.87E-2</v>
      </c>
      <c r="L8407">
        <v>1.72E-2</v>
      </c>
    </row>
    <row r="8408" spans="1:12" x14ac:dyDescent="0.25">
      <c r="A8408" t="s">
        <v>732</v>
      </c>
      <c r="B8408">
        <v>2028</v>
      </c>
      <c r="C8408" t="s">
        <v>698</v>
      </c>
      <c r="D8408">
        <v>0.3589</v>
      </c>
      <c r="E8408">
        <v>0.3589</v>
      </c>
      <c r="F8408">
        <v>0.2646</v>
      </c>
      <c r="G8408">
        <v>0.26390000000000002</v>
      </c>
      <c r="H8408">
        <v>0.2646</v>
      </c>
      <c r="I8408">
        <v>0.19259999999999999</v>
      </c>
      <c r="J8408">
        <v>0.3589</v>
      </c>
      <c r="K8408">
        <v>0.2646</v>
      </c>
      <c r="L8408">
        <v>0.19259999999999999</v>
      </c>
    </row>
    <row r="8409" spans="1:12" x14ac:dyDescent="0.25">
      <c r="A8409" t="s">
        <v>733</v>
      </c>
      <c r="B8409">
        <v>2028</v>
      </c>
      <c r="C8409" t="s">
        <v>698</v>
      </c>
      <c r="D8409">
        <v>0.16439999999999999</v>
      </c>
      <c r="E8409">
        <v>0.16439999999999999</v>
      </c>
      <c r="F8409">
        <v>0.1154</v>
      </c>
      <c r="G8409">
        <v>0.12139999999999999</v>
      </c>
      <c r="H8409">
        <v>0.1154</v>
      </c>
      <c r="I8409">
        <v>8.43E-2</v>
      </c>
      <c r="J8409">
        <v>0.16439999999999999</v>
      </c>
      <c r="K8409">
        <v>0.1154</v>
      </c>
      <c r="L8409">
        <v>8.43E-2</v>
      </c>
    </row>
    <row r="8410" spans="1:12" x14ac:dyDescent="0.25">
      <c r="A8410" t="s">
        <v>733</v>
      </c>
      <c r="B8410">
        <v>2028</v>
      </c>
      <c r="C8410" t="s">
        <v>702</v>
      </c>
      <c r="D8410">
        <v>6.0100000000000001E-2</v>
      </c>
      <c r="E8410">
        <v>6.0100000000000001E-2</v>
      </c>
      <c r="F8410">
        <v>2.2700000000000001E-2</v>
      </c>
      <c r="G8410">
        <v>3.61E-2</v>
      </c>
      <c r="H8410">
        <v>2.2700000000000001E-2</v>
      </c>
      <c r="I8410">
        <v>1.6299999999999999E-2</v>
      </c>
      <c r="J8410">
        <v>6.0100000000000001E-2</v>
      </c>
      <c r="K8410">
        <v>2.2700000000000001E-2</v>
      </c>
      <c r="L8410">
        <v>1.6299999999999999E-2</v>
      </c>
    </row>
    <row r="8411" spans="1:12" x14ac:dyDescent="0.25">
      <c r="A8411" t="s">
        <v>733</v>
      </c>
      <c r="B8411">
        <v>2028</v>
      </c>
      <c r="C8411" t="s">
        <v>699</v>
      </c>
      <c r="D8411">
        <v>3.4299999999999997E-2</v>
      </c>
      <c r="E8411">
        <v>3.4299999999999997E-2</v>
      </c>
      <c r="F8411">
        <v>1.0800000000000001E-2</v>
      </c>
      <c r="G8411">
        <v>2.98E-2</v>
      </c>
      <c r="H8411">
        <v>1.0800000000000001E-2</v>
      </c>
      <c r="I8411">
        <v>1.0800000000000001E-2</v>
      </c>
      <c r="J8411">
        <v>3.4299999999999997E-2</v>
      </c>
      <c r="K8411">
        <v>1.0800000000000001E-2</v>
      </c>
      <c r="L8411">
        <v>1.0800000000000001E-2</v>
      </c>
    </row>
    <row r="8412" spans="1:12" x14ac:dyDescent="0.25">
      <c r="A8412" t="s">
        <v>733</v>
      </c>
      <c r="B8412">
        <v>2028</v>
      </c>
      <c r="C8412" t="s">
        <v>701</v>
      </c>
      <c r="D8412">
        <v>0.4587</v>
      </c>
      <c r="E8412">
        <v>0.4587</v>
      </c>
      <c r="F8412">
        <v>0.45519999999999999</v>
      </c>
      <c r="G8412">
        <v>0.3508</v>
      </c>
      <c r="H8412">
        <v>0.45519999999999999</v>
      </c>
      <c r="I8412">
        <v>0.34860000000000002</v>
      </c>
      <c r="J8412">
        <v>0.37730000000000002</v>
      </c>
      <c r="K8412">
        <v>0.37730000000000002</v>
      </c>
      <c r="L8412">
        <v>0.28970000000000001</v>
      </c>
    </row>
    <row r="8413" spans="1:12" x14ac:dyDescent="0.25">
      <c r="A8413" t="s">
        <v>733</v>
      </c>
      <c r="B8413">
        <v>2028</v>
      </c>
      <c r="C8413" t="s">
        <v>697</v>
      </c>
      <c r="D8413">
        <v>1.1378999999999999</v>
      </c>
      <c r="E8413">
        <v>1.0588</v>
      </c>
      <c r="F8413">
        <v>0.92269999999999996</v>
      </c>
      <c r="G8413">
        <v>0.84850000000000003</v>
      </c>
      <c r="H8413">
        <v>0.87790000000000001</v>
      </c>
      <c r="I8413">
        <v>0.70479999999999998</v>
      </c>
      <c r="J8413">
        <v>0.92079999999999995</v>
      </c>
      <c r="K8413">
        <v>0.72850000000000004</v>
      </c>
      <c r="L8413">
        <v>0.55679999999999996</v>
      </c>
    </row>
    <row r="8414" spans="1:12" x14ac:dyDescent="0.25">
      <c r="A8414" t="s">
        <v>733</v>
      </c>
      <c r="B8414">
        <v>2028</v>
      </c>
      <c r="C8414" t="s">
        <v>703</v>
      </c>
      <c r="D8414">
        <v>1.1299999999999999E-2</v>
      </c>
      <c r="E8414">
        <v>1.1299999999999999E-2</v>
      </c>
      <c r="F8414">
        <v>1.1299999999999999E-2</v>
      </c>
      <c r="G8414">
        <v>6.7999999999999996E-3</v>
      </c>
      <c r="H8414">
        <v>1.1299999999999999E-2</v>
      </c>
      <c r="I8414">
        <v>6.7999999999999996E-3</v>
      </c>
      <c r="J8414">
        <v>1.1299999999999999E-2</v>
      </c>
      <c r="K8414">
        <v>1.1299999999999999E-2</v>
      </c>
      <c r="L8414">
        <v>6.7999999999999996E-3</v>
      </c>
    </row>
    <row r="8415" spans="1:12" x14ac:dyDescent="0.25">
      <c r="A8415" t="s">
        <v>733</v>
      </c>
      <c r="B8415">
        <v>2028</v>
      </c>
      <c r="C8415" t="s">
        <v>700</v>
      </c>
      <c r="D8415">
        <v>0.40899999999999997</v>
      </c>
      <c r="E8415">
        <v>0.32990000000000003</v>
      </c>
      <c r="F8415">
        <v>0.30730000000000002</v>
      </c>
      <c r="G8415">
        <v>0.30359999999999998</v>
      </c>
      <c r="H8415">
        <v>0.2626</v>
      </c>
      <c r="I8415">
        <v>0.23799999999999999</v>
      </c>
      <c r="J8415">
        <v>0.27329999999999999</v>
      </c>
      <c r="K8415">
        <v>0.19089999999999999</v>
      </c>
      <c r="L8415">
        <v>0.14899999999999999</v>
      </c>
    </row>
    <row r="8416" spans="1:12" x14ac:dyDescent="0.25">
      <c r="A8416" t="s">
        <v>734</v>
      </c>
      <c r="B8416">
        <v>2028</v>
      </c>
      <c r="C8416" t="s">
        <v>697</v>
      </c>
      <c r="D8416">
        <v>6.6452</v>
      </c>
      <c r="E8416">
        <v>6.1703999999999999</v>
      </c>
      <c r="F8416">
        <v>5.3765000000000001</v>
      </c>
      <c r="G8416">
        <v>4.9509999999999996</v>
      </c>
      <c r="H8416">
        <v>5.1081000000000003</v>
      </c>
      <c r="I8416">
        <v>4.1063999999999998</v>
      </c>
      <c r="J8416">
        <v>5.3636999999999997</v>
      </c>
      <c r="K8416">
        <v>4.2325999999999997</v>
      </c>
      <c r="L8416">
        <v>3.2347000000000001</v>
      </c>
    </row>
    <row r="8417" spans="1:12" x14ac:dyDescent="0.25">
      <c r="A8417" t="s">
        <v>734</v>
      </c>
      <c r="B8417">
        <v>2028</v>
      </c>
      <c r="C8417" t="s">
        <v>701</v>
      </c>
      <c r="D8417">
        <v>2.6135999999999999</v>
      </c>
      <c r="E8417">
        <v>2.6135999999999999</v>
      </c>
      <c r="F8417">
        <v>2.5922000000000001</v>
      </c>
      <c r="G8417">
        <v>1.9978</v>
      </c>
      <c r="H8417">
        <v>2.5922000000000001</v>
      </c>
      <c r="I8417">
        <v>1.9846999999999999</v>
      </c>
      <c r="J8417">
        <v>2.1465000000000001</v>
      </c>
      <c r="K8417">
        <v>2.1465000000000001</v>
      </c>
      <c r="L8417">
        <v>1.6475</v>
      </c>
    </row>
    <row r="8418" spans="1:12" x14ac:dyDescent="0.25">
      <c r="A8418" t="s">
        <v>734</v>
      </c>
      <c r="B8418">
        <v>2028</v>
      </c>
      <c r="C8418" t="s">
        <v>699</v>
      </c>
      <c r="D8418">
        <v>0.20610000000000001</v>
      </c>
      <c r="E8418">
        <v>0.20610000000000001</v>
      </c>
      <c r="F8418">
        <v>6.4899999999999999E-2</v>
      </c>
      <c r="G8418">
        <v>0.17910000000000001</v>
      </c>
      <c r="H8418">
        <v>6.4899999999999999E-2</v>
      </c>
      <c r="I8418">
        <v>6.4899999999999999E-2</v>
      </c>
      <c r="J8418">
        <v>0.20610000000000001</v>
      </c>
      <c r="K8418">
        <v>6.4899999999999999E-2</v>
      </c>
      <c r="L8418">
        <v>6.4899999999999999E-2</v>
      </c>
    </row>
    <row r="8419" spans="1:12" x14ac:dyDescent="0.25">
      <c r="A8419" t="s">
        <v>734</v>
      </c>
      <c r="B8419">
        <v>2028</v>
      </c>
      <c r="C8419" t="s">
        <v>700</v>
      </c>
      <c r="D8419">
        <v>2.4548999999999999</v>
      </c>
      <c r="E8419">
        <v>1.9801</v>
      </c>
      <c r="F8419">
        <v>1.8443000000000001</v>
      </c>
      <c r="G8419">
        <v>1.8225</v>
      </c>
      <c r="H8419">
        <v>1.5759000000000001</v>
      </c>
      <c r="I8419">
        <v>1.4288000000000001</v>
      </c>
      <c r="J8419">
        <v>1.6405000000000001</v>
      </c>
      <c r="K8419">
        <v>1.1460999999999999</v>
      </c>
      <c r="L8419">
        <v>0.89429999999999998</v>
      </c>
    </row>
    <row r="8420" spans="1:12" x14ac:dyDescent="0.25">
      <c r="A8420" t="s">
        <v>734</v>
      </c>
      <c r="B8420">
        <v>2028</v>
      </c>
      <c r="C8420" t="s">
        <v>702</v>
      </c>
      <c r="D8420">
        <v>0.36080000000000001</v>
      </c>
      <c r="E8420">
        <v>0.36080000000000001</v>
      </c>
      <c r="F8420">
        <v>0.13619999999999999</v>
      </c>
      <c r="G8420">
        <v>0.2165</v>
      </c>
      <c r="H8420">
        <v>0.13619999999999999</v>
      </c>
      <c r="I8420">
        <v>9.7699999999999995E-2</v>
      </c>
      <c r="J8420">
        <v>0.36080000000000001</v>
      </c>
      <c r="K8420">
        <v>0.13619999999999999</v>
      </c>
      <c r="L8420">
        <v>9.7699999999999995E-2</v>
      </c>
    </row>
    <row r="8421" spans="1:12" x14ac:dyDescent="0.25">
      <c r="A8421" t="s">
        <v>734</v>
      </c>
      <c r="B8421">
        <v>2028</v>
      </c>
      <c r="C8421" t="s">
        <v>698</v>
      </c>
      <c r="D8421">
        <v>0.94189999999999996</v>
      </c>
      <c r="E8421">
        <v>0.94189999999999996</v>
      </c>
      <c r="F8421">
        <v>0.67079999999999995</v>
      </c>
      <c r="G8421">
        <v>0.69440000000000002</v>
      </c>
      <c r="H8421">
        <v>0.67079999999999995</v>
      </c>
      <c r="I8421">
        <v>0.48949999999999999</v>
      </c>
      <c r="J8421">
        <v>0.94189999999999996</v>
      </c>
      <c r="K8421">
        <v>0.67079999999999995</v>
      </c>
      <c r="L8421">
        <v>0.48949999999999999</v>
      </c>
    </row>
    <row r="8422" spans="1:12" x14ac:dyDescent="0.25">
      <c r="A8422" t="s">
        <v>734</v>
      </c>
      <c r="B8422">
        <v>2028</v>
      </c>
      <c r="C8422" t="s">
        <v>703</v>
      </c>
      <c r="D8422">
        <v>6.8000000000000005E-2</v>
      </c>
      <c r="E8422">
        <v>6.8000000000000005E-2</v>
      </c>
      <c r="F8422">
        <v>6.8000000000000005E-2</v>
      </c>
      <c r="G8422">
        <v>4.0800000000000003E-2</v>
      </c>
      <c r="H8422">
        <v>6.8000000000000005E-2</v>
      </c>
      <c r="I8422">
        <v>4.0800000000000003E-2</v>
      </c>
      <c r="J8422">
        <v>6.8000000000000005E-2</v>
      </c>
      <c r="K8422">
        <v>6.8000000000000005E-2</v>
      </c>
      <c r="L8422">
        <v>4.0800000000000003E-2</v>
      </c>
    </row>
    <row r="8423" spans="1:12" x14ac:dyDescent="0.25">
      <c r="A8423" t="s">
        <v>735</v>
      </c>
      <c r="B8423">
        <v>2028</v>
      </c>
      <c r="C8423" t="s">
        <v>702</v>
      </c>
      <c r="D8423">
        <v>7.8100000000000003E-2</v>
      </c>
      <c r="E8423">
        <v>7.8100000000000003E-2</v>
      </c>
      <c r="F8423">
        <v>2.9499999999999998E-2</v>
      </c>
      <c r="G8423">
        <v>4.6800000000000001E-2</v>
      </c>
      <c r="H8423">
        <v>2.9499999999999998E-2</v>
      </c>
      <c r="I8423">
        <v>2.1100000000000001E-2</v>
      </c>
      <c r="J8423">
        <v>7.8100000000000003E-2</v>
      </c>
      <c r="K8423">
        <v>2.9499999999999998E-2</v>
      </c>
      <c r="L8423">
        <v>2.1100000000000001E-2</v>
      </c>
    </row>
    <row r="8424" spans="1:12" x14ac:dyDescent="0.25">
      <c r="A8424" t="s">
        <v>735</v>
      </c>
      <c r="B8424">
        <v>2028</v>
      </c>
      <c r="C8424" t="s">
        <v>698</v>
      </c>
      <c r="D8424">
        <v>0.27529999999999999</v>
      </c>
      <c r="E8424">
        <v>0.27529999999999999</v>
      </c>
      <c r="F8424">
        <v>0.17960000000000001</v>
      </c>
      <c r="G8424">
        <v>0.20430000000000001</v>
      </c>
      <c r="H8424">
        <v>0.17960000000000001</v>
      </c>
      <c r="I8424">
        <v>0.13189999999999999</v>
      </c>
      <c r="J8424">
        <v>0.27529999999999999</v>
      </c>
      <c r="K8424">
        <v>0.17960000000000001</v>
      </c>
      <c r="L8424">
        <v>0.13189999999999999</v>
      </c>
    </row>
    <row r="8425" spans="1:12" x14ac:dyDescent="0.25">
      <c r="A8425" t="s">
        <v>735</v>
      </c>
      <c r="B8425">
        <v>2028</v>
      </c>
      <c r="C8425" t="s">
        <v>699</v>
      </c>
      <c r="D8425">
        <v>4.4600000000000001E-2</v>
      </c>
      <c r="E8425">
        <v>4.4600000000000001E-2</v>
      </c>
      <c r="F8425">
        <v>1.41E-2</v>
      </c>
      <c r="G8425">
        <v>3.8699999999999998E-2</v>
      </c>
      <c r="H8425">
        <v>1.41E-2</v>
      </c>
      <c r="I8425">
        <v>1.41E-2</v>
      </c>
      <c r="J8425">
        <v>4.4600000000000001E-2</v>
      </c>
      <c r="K8425">
        <v>1.41E-2</v>
      </c>
      <c r="L8425">
        <v>1.41E-2</v>
      </c>
    </row>
    <row r="8426" spans="1:12" x14ac:dyDescent="0.25">
      <c r="A8426" t="s">
        <v>735</v>
      </c>
      <c r="B8426">
        <v>2028</v>
      </c>
      <c r="C8426" t="s">
        <v>700</v>
      </c>
      <c r="D8426">
        <v>0.53120000000000001</v>
      </c>
      <c r="E8426">
        <v>0.4284</v>
      </c>
      <c r="F8426">
        <v>0.39910000000000001</v>
      </c>
      <c r="G8426">
        <v>0.39439999999999997</v>
      </c>
      <c r="H8426">
        <v>0.34100000000000003</v>
      </c>
      <c r="I8426">
        <v>0.30919999999999997</v>
      </c>
      <c r="J8426">
        <v>0.35499999999999998</v>
      </c>
      <c r="K8426">
        <v>0.248</v>
      </c>
      <c r="L8426">
        <v>0.19350000000000001</v>
      </c>
    </row>
    <row r="8427" spans="1:12" x14ac:dyDescent="0.25">
      <c r="A8427" t="s">
        <v>735</v>
      </c>
      <c r="B8427">
        <v>2028</v>
      </c>
      <c r="C8427" t="s">
        <v>701</v>
      </c>
      <c r="D8427">
        <v>0.71760000000000002</v>
      </c>
      <c r="E8427">
        <v>0.71760000000000002</v>
      </c>
      <c r="F8427">
        <v>0.71299999999999997</v>
      </c>
      <c r="G8427">
        <v>0.53790000000000004</v>
      </c>
      <c r="H8427">
        <v>0.71299999999999997</v>
      </c>
      <c r="I8427">
        <v>0.53510000000000002</v>
      </c>
      <c r="J8427">
        <v>0.58779999999999999</v>
      </c>
      <c r="K8427">
        <v>0.58779999999999999</v>
      </c>
      <c r="L8427">
        <v>0.44159999999999999</v>
      </c>
    </row>
    <row r="8428" spans="1:12" x14ac:dyDescent="0.25">
      <c r="A8428" t="s">
        <v>735</v>
      </c>
      <c r="B8428">
        <v>2028</v>
      </c>
      <c r="C8428" t="s">
        <v>703</v>
      </c>
      <c r="D8428">
        <v>1.47E-2</v>
      </c>
      <c r="E8428">
        <v>1.47E-2</v>
      </c>
      <c r="F8428">
        <v>1.47E-2</v>
      </c>
      <c r="G8428">
        <v>8.8000000000000005E-3</v>
      </c>
      <c r="H8428">
        <v>1.47E-2</v>
      </c>
      <c r="I8428">
        <v>8.8000000000000005E-3</v>
      </c>
      <c r="J8428">
        <v>1.47E-2</v>
      </c>
      <c r="K8428">
        <v>1.47E-2</v>
      </c>
      <c r="L8428">
        <v>8.8000000000000005E-3</v>
      </c>
    </row>
    <row r="8429" spans="1:12" x14ac:dyDescent="0.25">
      <c r="A8429" t="s">
        <v>735</v>
      </c>
      <c r="B8429">
        <v>2028</v>
      </c>
      <c r="C8429" t="s">
        <v>697</v>
      </c>
      <c r="D8429">
        <v>1.6615</v>
      </c>
      <c r="E8429">
        <v>1.5588</v>
      </c>
      <c r="F8429">
        <v>1.3499000000000001</v>
      </c>
      <c r="G8429">
        <v>1.2310000000000001</v>
      </c>
      <c r="H8429">
        <v>1.2918000000000001</v>
      </c>
      <c r="I8429">
        <v>1.0202</v>
      </c>
      <c r="J8429">
        <v>1.3553999999999999</v>
      </c>
      <c r="K8429">
        <v>1.0736000000000001</v>
      </c>
      <c r="L8429">
        <v>0.81110000000000004</v>
      </c>
    </row>
    <row r="8430" spans="1:12" x14ac:dyDescent="0.25">
      <c r="A8430" t="s">
        <v>736</v>
      </c>
      <c r="B8430">
        <v>2028</v>
      </c>
      <c r="C8430" t="s">
        <v>702</v>
      </c>
      <c r="D8430">
        <v>0.73250000000000004</v>
      </c>
      <c r="E8430">
        <v>0.73250000000000004</v>
      </c>
      <c r="F8430">
        <v>0.27660000000000001</v>
      </c>
      <c r="G8430">
        <v>0.4395</v>
      </c>
      <c r="H8430">
        <v>0.27660000000000001</v>
      </c>
      <c r="I8430">
        <v>0.19839999999999999</v>
      </c>
      <c r="J8430">
        <v>0.73250000000000004</v>
      </c>
      <c r="K8430">
        <v>0.27660000000000001</v>
      </c>
      <c r="L8430">
        <v>0.19839999999999999</v>
      </c>
    </row>
    <row r="8431" spans="1:12" x14ac:dyDescent="0.25">
      <c r="A8431" t="s">
        <v>736</v>
      </c>
      <c r="B8431">
        <v>2028</v>
      </c>
      <c r="C8431" t="s">
        <v>700</v>
      </c>
      <c r="D8431">
        <v>4.9840999999999998</v>
      </c>
      <c r="E8431">
        <v>4.0199999999999996</v>
      </c>
      <c r="F8431">
        <v>3.7444000000000002</v>
      </c>
      <c r="G8431">
        <v>3.7000999999999999</v>
      </c>
      <c r="H8431">
        <v>3.1995</v>
      </c>
      <c r="I8431">
        <v>2.9007999999999998</v>
      </c>
      <c r="J8431">
        <v>3.3306</v>
      </c>
      <c r="K8431">
        <v>2.3269000000000002</v>
      </c>
      <c r="L8431">
        <v>1.8156000000000001</v>
      </c>
    </row>
    <row r="8432" spans="1:12" x14ac:dyDescent="0.25">
      <c r="A8432" t="s">
        <v>736</v>
      </c>
      <c r="B8432">
        <v>2028</v>
      </c>
      <c r="C8432" t="s">
        <v>698</v>
      </c>
      <c r="D8432">
        <v>1.8041</v>
      </c>
      <c r="E8432">
        <v>1.8041</v>
      </c>
      <c r="F8432">
        <v>1.3098000000000001</v>
      </c>
      <c r="G8432">
        <v>1.3280000000000001</v>
      </c>
      <c r="H8432">
        <v>1.3098000000000001</v>
      </c>
      <c r="I8432">
        <v>0.95440000000000003</v>
      </c>
      <c r="J8432">
        <v>1.8041</v>
      </c>
      <c r="K8432">
        <v>1.3098000000000001</v>
      </c>
      <c r="L8432">
        <v>0.95440000000000003</v>
      </c>
    </row>
    <row r="8433" spans="1:12" x14ac:dyDescent="0.25">
      <c r="A8433" t="s">
        <v>736</v>
      </c>
      <c r="B8433">
        <v>2028</v>
      </c>
      <c r="C8433" t="s">
        <v>697</v>
      </c>
      <c r="D8433">
        <v>13.647</v>
      </c>
      <c r="E8433">
        <v>12.6829</v>
      </c>
      <c r="F8433">
        <v>11.1273</v>
      </c>
      <c r="G8433">
        <v>10.173</v>
      </c>
      <c r="H8433">
        <v>10.5824</v>
      </c>
      <c r="I8433">
        <v>8.5006000000000004</v>
      </c>
      <c r="J8433">
        <v>11.0045</v>
      </c>
      <c r="K8433">
        <v>8.7642000000000007</v>
      </c>
      <c r="L8433">
        <v>6.7</v>
      </c>
    </row>
    <row r="8434" spans="1:12" x14ac:dyDescent="0.25">
      <c r="A8434" t="s">
        <v>736</v>
      </c>
      <c r="B8434">
        <v>2028</v>
      </c>
      <c r="C8434" t="s">
        <v>701</v>
      </c>
      <c r="D8434">
        <v>5.5698999999999996</v>
      </c>
      <c r="E8434">
        <v>5.5698999999999996</v>
      </c>
      <c r="F8434">
        <v>5.5265000000000004</v>
      </c>
      <c r="G8434">
        <v>4.2590000000000003</v>
      </c>
      <c r="H8434">
        <v>5.5265000000000004</v>
      </c>
      <c r="I8434">
        <v>4.2323000000000004</v>
      </c>
      <c r="J8434">
        <v>4.5808999999999997</v>
      </c>
      <c r="K8434">
        <v>4.5808999999999997</v>
      </c>
      <c r="L8434">
        <v>3.5169000000000001</v>
      </c>
    </row>
    <row r="8435" spans="1:12" x14ac:dyDescent="0.25">
      <c r="A8435" t="s">
        <v>736</v>
      </c>
      <c r="B8435">
        <v>2028</v>
      </c>
      <c r="C8435" t="s">
        <v>699</v>
      </c>
      <c r="D8435">
        <v>0.41830000000000001</v>
      </c>
      <c r="E8435">
        <v>0.41830000000000001</v>
      </c>
      <c r="F8435">
        <v>0.1318</v>
      </c>
      <c r="G8435">
        <v>0.36349999999999999</v>
      </c>
      <c r="H8435">
        <v>0.1318</v>
      </c>
      <c r="I8435">
        <v>0.1318</v>
      </c>
      <c r="J8435">
        <v>0.41830000000000001</v>
      </c>
      <c r="K8435">
        <v>0.1318</v>
      </c>
      <c r="L8435">
        <v>0.1318</v>
      </c>
    </row>
    <row r="8436" spans="1:12" x14ac:dyDescent="0.25">
      <c r="A8436" t="s">
        <v>736</v>
      </c>
      <c r="B8436">
        <v>2028</v>
      </c>
      <c r="C8436" t="s">
        <v>703</v>
      </c>
      <c r="D8436">
        <v>0.1381</v>
      </c>
      <c r="E8436">
        <v>0.1381</v>
      </c>
      <c r="F8436">
        <v>0.1381</v>
      </c>
      <c r="G8436">
        <v>8.2900000000000001E-2</v>
      </c>
      <c r="H8436">
        <v>0.1381</v>
      </c>
      <c r="I8436">
        <v>8.2900000000000001E-2</v>
      </c>
      <c r="J8436">
        <v>0.1381</v>
      </c>
      <c r="K8436">
        <v>0.1381</v>
      </c>
      <c r="L8436">
        <v>8.2900000000000001E-2</v>
      </c>
    </row>
    <row r="8437" spans="1:12" x14ac:dyDescent="0.25">
      <c r="A8437" t="s">
        <v>737</v>
      </c>
      <c r="B8437">
        <v>2028</v>
      </c>
      <c r="C8437" t="s">
        <v>703</v>
      </c>
      <c r="D8437">
        <v>8.3199999999999996E-2</v>
      </c>
      <c r="E8437">
        <v>8.3199999999999996E-2</v>
      </c>
      <c r="F8437">
        <v>8.3199999999999996E-2</v>
      </c>
      <c r="G8437">
        <v>4.99E-2</v>
      </c>
      <c r="H8437">
        <v>8.3199999999999996E-2</v>
      </c>
      <c r="I8437">
        <v>4.99E-2</v>
      </c>
      <c r="J8437">
        <v>8.3199999999999996E-2</v>
      </c>
      <c r="K8437">
        <v>8.3199999999999996E-2</v>
      </c>
      <c r="L8437">
        <v>4.99E-2</v>
      </c>
    </row>
    <row r="8438" spans="1:12" x14ac:dyDescent="0.25">
      <c r="A8438" t="s">
        <v>737</v>
      </c>
      <c r="B8438">
        <v>2028</v>
      </c>
      <c r="C8438" t="s">
        <v>697</v>
      </c>
      <c r="D8438">
        <v>9.3589000000000002</v>
      </c>
      <c r="E8438">
        <v>8.7780000000000005</v>
      </c>
      <c r="F8438">
        <v>7.7336</v>
      </c>
      <c r="G8438">
        <v>6.9238</v>
      </c>
      <c r="H8438">
        <v>7.4051999999999998</v>
      </c>
      <c r="I8438">
        <v>5.8352000000000004</v>
      </c>
      <c r="J8438">
        <v>7.5880000000000001</v>
      </c>
      <c r="K8438">
        <v>6.1310000000000002</v>
      </c>
      <c r="L8438">
        <v>4.6238999999999999</v>
      </c>
    </row>
    <row r="8439" spans="1:12" x14ac:dyDescent="0.25">
      <c r="A8439" t="s">
        <v>737</v>
      </c>
      <c r="B8439">
        <v>2028</v>
      </c>
      <c r="C8439" t="s">
        <v>700</v>
      </c>
      <c r="D8439">
        <v>3.0034999999999998</v>
      </c>
      <c r="E8439">
        <v>2.4224999999999999</v>
      </c>
      <c r="F8439">
        <v>2.2565</v>
      </c>
      <c r="G8439">
        <v>2.2298</v>
      </c>
      <c r="H8439">
        <v>1.9280999999999999</v>
      </c>
      <c r="I8439">
        <v>1.7481</v>
      </c>
      <c r="J8439">
        <v>2.0070999999999999</v>
      </c>
      <c r="K8439">
        <v>1.4021999999999999</v>
      </c>
      <c r="L8439">
        <v>1.0941000000000001</v>
      </c>
    </row>
    <row r="8440" spans="1:12" x14ac:dyDescent="0.25">
      <c r="A8440" t="s">
        <v>737</v>
      </c>
      <c r="B8440">
        <v>2028</v>
      </c>
      <c r="C8440" t="s">
        <v>702</v>
      </c>
      <c r="D8440">
        <v>0.44140000000000001</v>
      </c>
      <c r="E8440">
        <v>0.44140000000000001</v>
      </c>
      <c r="F8440">
        <v>0.16669999999999999</v>
      </c>
      <c r="G8440">
        <v>0.26479999999999998</v>
      </c>
      <c r="H8440">
        <v>0.16669999999999999</v>
      </c>
      <c r="I8440">
        <v>0.1196</v>
      </c>
      <c r="J8440">
        <v>0.44140000000000001</v>
      </c>
      <c r="K8440">
        <v>0.16669999999999999</v>
      </c>
      <c r="L8440">
        <v>0.1196</v>
      </c>
    </row>
    <row r="8441" spans="1:12" x14ac:dyDescent="0.25">
      <c r="A8441" t="s">
        <v>737</v>
      </c>
      <c r="B8441">
        <v>2028</v>
      </c>
      <c r="C8441" t="s">
        <v>698</v>
      </c>
      <c r="D8441">
        <v>1.2932999999999999</v>
      </c>
      <c r="E8441">
        <v>1.2932999999999999</v>
      </c>
      <c r="F8441">
        <v>0.88849999999999996</v>
      </c>
      <c r="G8441">
        <v>0.95609999999999995</v>
      </c>
      <c r="H8441">
        <v>0.88849999999999996</v>
      </c>
      <c r="I8441">
        <v>0.65010000000000001</v>
      </c>
      <c r="J8441">
        <v>1.2932999999999999</v>
      </c>
      <c r="K8441">
        <v>0.88849999999999996</v>
      </c>
      <c r="L8441">
        <v>0.65010000000000001</v>
      </c>
    </row>
    <row r="8442" spans="1:12" x14ac:dyDescent="0.25">
      <c r="A8442" t="s">
        <v>737</v>
      </c>
      <c r="B8442">
        <v>2028</v>
      </c>
      <c r="C8442" t="s">
        <v>701</v>
      </c>
      <c r="D8442">
        <v>4.2854000000000001</v>
      </c>
      <c r="E8442">
        <v>4.2854000000000001</v>
      </c>
      <c r="F8442">
        <v>4.2591999999999999</v>
      </c>
      <c r="G8442">
        <v>3.2040999999999999</v>
      </c>
      <c r="H8442">
        <v>4.2591999999999999</v>
      </c>
      <c r="I8442">
        <v>3.1880999999999999</v>
      </c>
      <c r="J8442">
        <v>3.5108999999999999</v>
      </c>
      <c r="K8442">
        <v>3.5108999999999999</v>
      </c>
      <c r="L8442">
        <v>2.6307</v>
      </c>
    </row>
    <row r="8443" spans="1:12" x14ac:dyDescent="0.25">
      <c r="A8443" t="s">
        <v>737</v>
      </c>
      <c r="B8443">
        <v>2028</v>
      </c>
      <c r="C8443" t="s">
        <v>699</v>
      </c>
      <c r="D8443">
        <v>0.25209999999999999</v>
      </c>
      <c r="E8443">
        <v>0.25209999999999999</v>
      </c>
      <c r="F8443">
        <v>7.9399999999999998E-2</v>
      </c>
      <c r="G8443">
        <v>0.21909999999999999</v>
      </c>
      <c r="H8443">
        <v>7.9399999999999998E-2</v>
      </c>
      <c r="I8443">
        <v>7.9399999999999998E-2</v>
      </c>
      <c r="J8443">
        <v>0.25209999999999999</v>
      </c>
      <c r="K8443">
        <v>7.9399999999999998E-2</v>
      </c>
      <c r="L8443">
        <v>7.9399999999999998E-2</v>
      </c>
    </row>
    <row r="8444" spans="1:12" x14ac:dyDescent="0.25">
      <c r="A8444" t="s">
        <v>738</v>
      </c>
      <c r="B8444">
        <v>2028</v>
      </c>
      <c r="C8444" t="s">
        <v>703</v>
      </c>
      <c r="D8444">
        <v>4.3E-3</v>
      </c>
      <c r="E8444">
        <v>4.3E-3</v>
      </c>
      <c r="F8444">
        <v>4.3E-3</v>
      </c>
      <c r="G8444">
        <v>2.5999999999999999E-3</v>
      </c>
      <c r="H8444">
        <v>4.3E-3</v>
      </c>
      <c r="I8444">
        <v>2.5999999999999999E-3</v>
      </c>
      <c r="J8444">
        <v>4.3E-3</v>
      </c>
      <c r="K8444">
        <v>4.3E-3</v>
      </c>
      <c r="L8444">
        <v>2.5999999999999999E-3</v>
      </c>
    </row>
    <row r="8445" spans="1:12" x14ac:dyDescent="0.25">
      <c r="A8445" t="s">
        <v>738</v>
      </c>
      <c r="B8445">
        <v>2028</v>
      </c>
      <c r="C8445" t="s">
        <v>699</v>
      </c>
      <c r="D8445">
        <v>1.2999999999999999E-2</v>
      </c>
      <c r="E8445">
        <v>1.2999999999999999E-2</v>
      </c>
      <c r="F8445">
        <v>4.1000000000000003E-3</v>
      </c>
      <c r="G8445">
        <v>1.1299999999999999E-2</v>
      </c>
      <c r="H8445">
        <v>4.1000000000000003E-3</v>
      </c>
      <c r="I8445">
        <v>4.1000000000000003E-3</v>
      </c>
      <c r="J8445">
        <v>1.2999999999999999E-2</v>
      </c>
      <c r="K8445">
        <v>4.1000000000000003E-3</v>
      </c>
      <c r="L8445">
        <v>4.1000000000000003E-3</v>
      </c>
    </row>
    <row r="8446" spans="1:12" x14ac:dyDescent="0.25">
      <c r="A8446" t="s">
        <v>738</v>
      </c>
      <c r="B8446">
        <v>2028</v>
      </c>
      <c r="C8446" t="s">
        <v>697</v>
      </c>
      <c r="D8446">
        <v>0.54890000000000005</v>
      </c>
      <c r="E8446">
        <v>0.51900000000000002</v>
      </c>
      <c r="F8446">
        <v>0.45200000000000001</v>
      </c>
      <c r="G8446">
        <v>0.40579999999999999</v>
      </c>
      <c r="H8446">
        <v>0.43509999999999999</v>
      </c>
      <c r="I8446">
        <v>0.33979999999999999</v>
      </c>
      <c r="J8446">
        <v>0.45040000000000002</v>
      </c>
      <c r="K8446">
        <v>0.36209999999999998</v>
      </c>
      <c r="L8446">
        <v>0.27210000000000001</v>
      </c>
    </row>
    <row r="8447" spans="1:12" x14ac:dyDescent="0.25">
      <c r="A8447" t="s">
        <v>738</v>
      </c>
      <c r="B8447">
        <v>2028</v>
      </c>
      <c r="C8447" t="s">
        <v>701</v>
      </c>
      <c r="D8447">
        <v>0.26229999999999998</v>
      </c>
      <c r="E8447">
        <v>0.26229999999999998</v>
      </c>
      <c r="F8447">
        <v>0.26100000000000001</v>
      </c>
      <c r="G8447">
        <v>0.1951</v>
      </c>
      <c r="H8447">
        <v>0.26100000000000001</v>
      </c>
      <c r="I8447">
        <v>0.1943</v>
      </c>
      <c r="J8447">
        <v>0.215</v>
      </c>
      <c r="K8447">
        <v>0.215</v>
      </c>
      <c r="L8447">
        <v>0.16020000000000001</v>
      </c>
    </row>
    <row r="8448" spans="1:12" x14ac:dyDescent="0.25">
      <c r="A8448" t="s">
        <v>738</v>
      </c>
      <c r="B8448">
        <v>2028</v>
      </c>
      <c r="C8448" t="s">
        <v>702</v>
      </c>
      <c r="D8448">
        <v>2.2700000000000001E-2</v>
      </c>
      <c r="E8448">
        <v>2.2700000000000001E-2</v>
      </c>
      <c r="F8448">
        <v>8.6E-3</v>
      </c>
      <c r="G8448">
        <v>1.3599999999999999E-2</v>
      </c>
      <c r="H8448">
        <v>8.6E-3</v>
      </c>
      <c r="I8448">
        <v>6.1999999999999998E-3</v>
      </c>
      <c r="J8448">
        <v>2.2700000000000001E-2</v>
      </c>
      <c r="K8448">
        <v>8.6E-3</v>
      </c>
      <c r="L8448">
        <v>6.1999999999999998E-3</v>
      </c>
    </row>
    <row r="8449" spans="1:12" x14ac:dyDescent="0.25">
      <c r="A8449" t="s">
        <v>738</v>
      </c>
      <c r="B8449">
        <v>2028</v>
      </c>
      <c r="C8449" t="s">
        <v>700</v>
      </c>
      <c r="D8449">
        <v>0.1545</v>
      </c>
      <c r="E8449">
        <v>0.1246</v>
      </c>
      <c r="F8449">
        <v>0.11609999999999999</v>
      </c>
      <c r="G8449">
        <v>0.1147</v>
      </c>
      <c r="H8449">
        <v>9.9199999999999997E-2</v>
      </c>
      <c r="I8449">
        <v>8.9899999999999994E-2</v>
      </c>
      <c r="J8449">
        <v>0.1033</v>
      </c>
      <c r="K8449">
        <v>7.2099999999999997E-2</v>
      </c>
      <c r="L8449">
        <v>5.6300000000000003E-2</v>
      </c>
    </row>
    <row r="8450" spans="1:12" x14ac:dyDescent="0.25">
      <c r="A8450" t="s">
        <v>738</v>
      </c>
      <c r="B8450">
        <v>2028</v>
      </c>
      <c r="C8450" t="s">
        <v>698</v>
      </c>
      <c r="D8450">
        <v>9.2100000000000001E-2</v>
      </c>
      <c r="E8450">
        <v>9.2100000000000001E-2</v>
      </c>
      <c r="F8450">
        <v>5.8000000000000003E-2</v>
      </c>
      <c r="G8450">
        <v>6.8500000000000005E-2</v>
      </c>
      <c r="H8450">
        <v>5.8000000000000003E-2</v>
      </c>
      <c r="I8450">
        <v>4.2799999999999998E-2</v>
      </c>
      <c r="J8450">
        <v>9.2100000000000001E-2</v>
      </c>
      <c r="K8450">
        <v>5.8000000000000003E-2</v>
      </c>
      <c r="L8450">
        <v>4.2799999999999998E-2</v>
      </c>
    </row>
    <row r="8451" spans="1:12" x14ac:dyDescent="0.25">
      <c r="A8451" t="s">
        <v>739</v>
      </c>
      <c r="B8451">
        <v>2028</v>
      </c>
      <c r="C8451" t="s">
        <v>701</v>
      </c>
      <c r="D8451">
        <v>4.1105</v>
      </c>
      <c r="E8451">
        <v>4.1105</v>
      </c>
      <c r="F8451">
        <v>4.0850999999999997</v>
      </c>
      <c r="G8451">
        <v>3.0632999999999999</v>
      </c>
      <c r="H8451">
        <v>4.0850999999999997</v>
      </c>
      <c r="I8451">
        <v>3.0476999999999999</v>
      </c>
      <c r="J8451">
        <v>3.3603999999999998</v>
      </c>
      <c r="K8451">
        <v>3.3603999999999998</v>
      </c>
      <c r="L8451">
        <v>2.5089999999999999</v>
      </c>
    </row>
    <row r="8452" spans="1:12" x14ac:dyDescent="0.25">
      <c r="A8452" t="s">
        <v>739</v>
      </c>
      <c r="B8452">
        <v>2028</v>
      </c>
      <c r="C8452" t="s">
        <v>698</v>
      </c>
      <c r="D8452">
        <v>1.4144000000000001</v>
      </c>
      <c r="E8452">
        <v>1.4144000000000001</v>
      </c>
      <c r="F8452">
        <v>0.93920000000000003</v>
      </c>
      <c r="G8452">
        <v>1.0482</v>
      </c>
      <c r="H8452">
        <v>0.93920000000000003</v>
      </c>
      <c r="I8452">
        <v>0.68910000000000005</v>
      </c>
      <c r="J8452">
        <v>1.4144000000000001</v>
      </c>
      <c r="K8452">
        <v>0.93920000000000003</v>
      </c>
      <c r="L8452">
        <v>0.68910000000000005</v>
      </c>
    </row>
    <row r="8453" spans="1:12" x14ac:dyDescent="0.25">
      <c r="A8453" t="s">
        <v>739</v>
      </c>
      <c r="B8453">
        <v>2028</v>
      </c>
      <c r="C8453" t="s">
        <v>697</v>
      </c>
      <c r="D8453">
        <v>9.1974999999999998</v>
      </c>
      <c r="E8453">
        <v>8.6329999999999991</v>
      </c>
      <c r="F8453">
        <v>7.5365000000000002</v>
      </c>
      <c r="G8453">
        <v>6.7964000000000002</v>
      </c>
      <c r="H8453">
        <v>7.2175000000000002</v>
      </c>
      <c r="I8453">
        <v>5.6768999999999998</v>
      </c>
      <c r="J8453">
        <v>7.4793000000000003</v>
      </c>
      <c r="K8453">
        <v>5.9819000000000004</v>
      </c>
      <c r="L8453">
        <v>4.5029000000000003</v>
      </c>
    </row>
    <row r="8454" spans="1:12" x14ac:dyDescent="0.25">
      <c r="A8454" t="s">
        <v>739</v>
      </c>
      <c r="B8454">
        <v>2028</v>
      </c>
      <c r="C8454" t="s">
        <v>702</v>
      </c>
      <c r="D8454">
        <v>0.42880000000000001</v>
      </c>
      <c r="E8454">
        <v>0.42880000000000001</v>
      </c>
      <c r="F8454">
        <v>0.16189999999999999</v>
      </c>
      <c r="G8454">
        <v>0.25729999999999997</v>
      </c>
      <c r="H8454">
        <v>0.16189999999999999</v>
      </c>
      <c r="I8454">
        <v>0.11609999999999999</v>
      </c>
      <c r="J8454">
        <v>0.42880000000000001</v>
      </c>
      <c r="K8454">
        <v>0.16189999999999999</v>
      </c>
      <c r="L8454">
        <v>0.11609999999999999</v>
      </c>
    </row>
    <row r="8455" spans="1:12" x14ac:dyDescent="0.25">
      <c r="A8455" t="s">
        <v>739</v>
      </c>
      <c r="B8455">
        <v>2028</v>
      </c>
      <c r="C8455" t="s">
        <v>699</v>
      </c>
      <c r="D8455">
        <v>0.24490000000000001</v>
      </c>
      <c r="E8455">
        <v>0.24490000000000001</v>
      </c>
      <c r="F8455">
        <v>7.7200000000000005E-2</v>
      </c>
      <c r="G8455">
        <v>0.21279999999999999</v>
      </c>
      <c r="H8455">
        <v>7.7200000000000005E-2</v>
      </c>
      <c r="I8455">
        <v>7.7200000000000005E-2</v>
      </c>
      <c r="J8455">
        <v>0.24490000000000001</v>
      </c>
      <c r="K8455">
        <v>7.7200000000000005E-2</v>
      </c>
      <c r="L8455">
        <v>7.7200000000000005E-2</v>
      </c>
    </row>
    <row r="8456" spans="1:12" x14ac:dyDescent="0.25">
      <c r="A8456" t="s">
        <v>739</v>
      </c>
      <c r="B8456">
        <v>2028</v>
      </c>
      <c r="C8456" t="s">
        <v>703</v>
      </c>
      <c r="D8456">
        <v>8.09E-2</v>
      </c>
      <c r="E8456">
        <v>8.09E-2</v>
      </c>
      <c r="F8456">
        <v>8.09E-2</v>
      </c>
      <c r="G8456">
        <v>4.8500000000000001E-2</v>
      </c>
      <c r="H8456">
        <v>8.09E-2</v>
      </c>
      <c r="I8456">
        <v>4.8500000000000001E-2</v>
      </c>
      <c r="J8456">
        <v>8.09E-2</v>
      </c>
      <c r="K8456">
        <v>8.09E-2</v>
      </c>
      <c r="L8456">
        <v>4.8500000000000001E-2</v>
      </c>
    </row>
    <row r="8457" spans="1:12" x14ac:dyDescent="0.25">
      <c r="A8457" t="s">
        <v>739</v>
      </c>
      <c r="B8457">
        <v>2028</v>
      </c>
      <c r="C8457" t="s">
        <v>700</v>
      </c>
      <c r="D8457">
        <v>2.9180000000000001</v>
      </c>
      <c r="E8457">
        <v>2.3534999999999999</v>
      </c>
      <c r="F8457">
        <v>2.1922000000000001</v>
      </c>
      <c r="G8457">
        <v>2.1663000000000001</v>
      </c>
      <c r="H8457">
        <v>1.8732</v>
      </c>
      <c r="I8457">
        <v>1.6982999999999999</v>
      </c>
      <c r="J8457">
        <v>1.9499</v>
      </c>
      <c r="K8457">
        <v>1.3623000000000001</v>
      </c>
      <c r="L8457">
        <v>1.0629</v>
      </c>
    </row>
    <row r="8458" spans="1:12" x14ac:dyDescent="0.25">
      <c r="A8458" t="s">
        <v>740</v>
      </c>
      <c r="B8458">
        <v>2028</v>
      </c>
      <c r="C8458" t="s">
        <v>701</v>
      </c>
      <c r="D8458">
        <v>1.4336</v>
      </c>
      <c r="E8458">
        <v>1.4336</v>
      </c>
      <c r="F8458">
        <v>1.425</v>
      </c>
      <c r="G8458">
        <v>1.0716000000000001</v>
      </c>
      <c r="H8458">
        <v>1.425</v>
      </c>
      <c r="I8458">
        <v>1.0664</v>
      </c>
      <c r="J8458">
        <v>1.175</v>
      </c>
      <c r="K8458">
        <v>1.175</v>
      </c>
      <c r="L8458">
        <v>0.88019999999999998</v>
      </c>
    </row>
    <row r="8459" spans="1:12" x14ac:dyDescent="0.25">
      <c r="A8459" t="s">
        <v>740</v>
      </c>
      <c r="B8459">
        <v>2028</v>
      </c>
      <c r="C8459" t="s">
        <v>697</v>
      </c>
      <c r="D8459">
        <v>3.1760999999999999</v>
      </c>
      <c r="E8459">
        <v>2.9870000000000001</v>
      </c>
      <c r="F8459">
        <v>2.5996999999999999</v>
      </c>
      <c r="G8459">
        <v>2.3512</v>
      </c>
      <c r="H8459">
        <v>2.4927999999999999</v>
      </c>
      <c r="I8459">
        <v>1.9611000000000001</v>
      </c>
      <c r="J8459">
        <v>2.5933000000000002</v>
      </c>
      <c r="K8459">
        <v>2.0716999999999999</v>
      </c>
      <c r="L8459">
        <v>1.5621</v>
      </c>
    </row>
    <row r="8460" spans="1:12" x14ac:dyDescent="0.25">
      <c r="A8460" t="s">
        <v>740</v>
      </c>
      <c r="B8460">
        <v>2028</v>
      </c>
      <c r="C8460" t="s">
        <v>703</v>
      </c>
      <c r="D8460">
        <v>2.7099999999999999E-2</v>
      </c>
      <c r="E8460">
        <v>2.7099999999999999E-2</v>
      </c>
      <c r="F8460">
        <v>2.7099999999999999E-2</v>
      </c>
      <c r="G8460">
        <v>1.6299999999999999E-2</v>
      </c>
      <c r="H8460">
        <v>2.7099999999999999E-2</v>
      </c>
      <c r="I8460">
        <v>1.6299999999999999E-2</v>
      </c>
      <c r="J8460">
        <v>2.7099999999999999E-2</v>
      </c>
      <c r="K8460">
        <v>2.7099999999999999E-2</v>
      </c>
      <c r="L8460">
        <v>1.6299999999999999E-2</v>
      </c>
    </row>
    <row r="8461" spans="1:12" x14ac:dyDescent="0.25">
      <c r="A8461" t="s">
        <v>740</v>
      </c>
      <c r="B8461">
        <v>2028</v>
      </c>
      <c r="C8461" t="s">
        <v>702</v>
      </c>
      <c r="D8461">
        <v>0.14360000000000001</v>
      </c>
      <c r="E8461">
        <v>0.14360000000000001</v>
      </c>
      <c r="F8461">
        <v>5.4199999999999998E-2</v>
      </c>
      <c r="G8461">
        <v>8.6199999999999999E-2</v>
      </c>
      <c r="H8461">
        <v>5.4199999999999998E-2</v>
      </c>
      <c r="I8461">
        <v>3.8899999999999997E-2</v>
      </c>
      <c r="J8461">
        <v>0.14360000000000001</v>
      </c>
      <c r="K8461">
        <v>5.4199999999999998E-2</v>
      </c>
      <c r="L8461">
        <v>3.8899999999999997E-2</v>
      </c>
    </row>
    <row r="8462" spans="1:12" x14ac:dyDescent="0.25">
      <c r="A8462" t="s">
        <v>740</v>
      </c>
      <c r="B8462">
        <v>2028</v>
      </c>
      <c r="C8462" t="s">
        <v>699</v>
      </c>
      <c r="D8462">
        <v>8.2000000000000003E-2</v>
      </c>
      <c r="E8462">
        <v>8.2000000000000003E-2</v>
      </c>
      <c r="F8462">
        <v>2.5899999999999999E-2</v>
      </c>
      <c r="G8462">
        <v>7.1300000000000002E-2</v>
      </c>
      <c r="H8462">
        <v>2.5899999999999999E-2</v>
      </c>
      <c r="I8462">
        <v>2.5899999999999999E-2</v>
      </c>
      <c r="J8462">
        <v>8.2000000000000003E-2</v>
      </c>
      <c r="K8462">
        <v>2.5899999999999999E-2</v>
      </c>
      <c r="L8462">
        <v>2.5899999999999999E-2</v>
      </c>
    </row>
    <row r="8463" spans="1:12" x14ac:dyDescent="0.25">
      <c r="A8463" t="s">
        <v>740</v>
      </c>
      <c r="B8463">
        <v>2028</v>
      </c>
      <c r="C8463" t="s">
        <v>698</v>
      </c>
      <c r="D8463">
        <v>0.51239999999999997</v>
      </c>
      <c r="E8463">
        <v>0.51239999999999997</v>
      </c>
      <c r="F8463">
        <v>0.3332</v>
      </c>
      <c r="G8463">
        <v>0.38030000000000003</v>
      </c>
      <c r="H8463">
        <v>0.3332</v>
      </c>
      <c r="I8463">
        <v>0.24490000000000001</v>
      </c>
      <c r="J8463">
        <v>0.51239999999999997</v>
      </c>
      <c r="K8463">
        <v>0.3332</v>
      </c>
      <c r="L8463">
        <v>0.24490000000000001</v>
      </c>
    </row>
    <row r="8464" spans="1:12" x14ac:dyDescent="0.25">
      <c r="A8464" t="s">
        <v>740</v>
      </c>
      <c r="B8464">
        <v>2028</v>
      </c>
      <c r="C8464" t="s">
        <v>700</v>
      </c>
      <c r="D8464">
        <v>0.97740000000000005</v>
      </c>
      <c r="E8464">
        <v>0.7883</v>
      </c>
      <c r="F8464">
        <v>0.73429999999999995</v>
      </c>
      <c r="G8464">
        <v>0.72560000000000002</v>
      </c>
      <c r="H8464">
        <v>0.62739999999999996</v>
      </c>
      <c r="I8464">
        <v>0.56889999999999996</v>
      </c>
      <c r="J8464">
        <v>0.65310000000000001</v>
      </c>
      <c r="K8464">
        <v>0.45629999999999998</v>
      </c>
      <c r="L8464">
        <v>0.35599999999999998</v>
      </c>
    </row>
    <row r="8465" spans="1:12" x14ac:dyDescent="0.25">
      <c r="A8465" t="s">
        <v>741</v>
      </c>
      <c r="B8465">
        <v>2028</v>
      </c>
      <c r="C8465" t="s">
        <v>699</v>
      </c>
      <c r="D8465">
        <v>9.98E-2</v>
      </c>
      <c r="E8465">
        <v>9.98E-2</v>
      </c>
      <c r="F8465">
        <v>3.1399999999999997E-2</v>
      </c>
      <c r="G8465">
        <v>8.6699999999999999E-2</v>
      </c>
      <c r="H8465">
        <v>3.1399999999999997E-2</v>
      </c>
      <c r="I8465">
        <v>3.1399999999999997E-2</v>
      </c>
      <c r="J8465">
        <v>9.98E-2</v>
      </c>
      <c r="K8465">
        <v>3.1399999999999997E-2</v>
      </c>
      <c r="L8465">
        <v>3.1399999999999997E-2</v>
      </c>
    </row>
    <row r="8466" spans="1:12" x14ac:dyDescent="0.25">
      <c r="A8466" t="s">
        <v>741</v>
      </c>
      <c r="B8466">
        <v>2028</v>
      </c>
      <c r="C8466" t="s">
        <v>697</v>
      </c>
      <c r="D8466">
        <v>3.4845000000000002</v>
      </c>
      <c r="E8466">
        <v>3.2545999999999999</v>
      </c>
      <c r="F8466">
        <v>2.8774999999999999</v>
      </c>
      <c r="G8466">
        <v>2.5789</v>
      </c>
      <c r="H8466">
        <v>2.7475999999999998</v>
      </c>
      <c r="I8466">
        <v>2.1755</v>
      </c>
      <c r="J8466">
        <v>2.8094000000000001</v>
      </c>
      <c r="K8466">
        <v>2.2690999999999999</v>
      </c>
      <c r="L8466">
        <v>1.7149000000000001</v>
      </c>
    </row>
    <row r="8467" spans="1:12" x14ac:dyDescent="0.25">
      <c r="A8467" t="s">
        <v>741</v>
      </c>
      <c r="B8467">
        <v>2028</v>
      </c>
      <c r="C8467" t="s">
        <v>702</v>
      </c>
      <c r="D8467">
        <v>0.17469999999999999</v>
      </c>
      <c r="E8467">
        <v>0.17469999999999999</v>
      </c>
      <c r="F8467">
        <v>6.6000000000000003E-2</v>
      </c>
      <c r="G8467">
        <v>0.1048</v>
      </c>
      <c r="H8467">
        <v>6.6000000000000003E-2</v>
      </c>
      <c r="I8467">
        <v>4.7300000000000002E-2</v>
      </c>
      <c r="J8467">
        <v>0.17469999999999999</v>
      </c>
      <c r="K8467">
        <v>6.6000000000000003E-2</v>
      </c>
      <c r="L8467">
        <v>4.7300000000000002E-2</v>
      </c>
    </row>
    <row r="8468" spans="1:12" x14ac:dyDescent="0.25">
      <c r="A8468" t="s">
        <v>741</v>
      </c>
      <c r="B8468">
        <v>2028</v>
      </c>
      <c r="C8468" t="s">
        <v>700</v>
      </c>
      <c r="D8468">
        <v>1.1883999999999999</v>
      </c>
      <c r="E8468">
        <v>0.95860000000000001</v>
      </c>
      <c r="F8468">
        <v>0.89290000000000003</v>
      </c>
      <c r="G8468">
        <v>0.88229999999999997</v>
      </c>
      <c r="H8468">
        <v>0.76290000000000002</v>
      </c>
      <c r="I8468">
        <v>0.69169999999999998</v>
      </c>
      <c r="J8468">
        <v>0.79420000000000002</v>
      </c>
      <c r="K8468">
        <v>0.55479999999999996</v>
      </c>
      <c r="L8468">
        <v>0.43290000000000001</v>
      </c>
    </row>
    <row r="8469" spans="1:12" x14ac:dyDescent="0.25">
      <c r="A8469" t="s">
        <v>741</v>
      </c>
      <c r="B8469">
        <v>2028</v>
      </c>
      <c r="C8469" t="s">
        <v>703</v>
      </c>
      <c r="D8469">
        <v>3.2899999999999999E-2</v>
      </c>
      <c r="E8469">
        <v>3.2899999999999999E-2</v>
      </c>
      <c r="F8469">
        <v>3.2899999999999999E-2</v>
      </c>
      <c r="G8469">
        <v>1.9800000000000002E-2</v>
      </c>
      <c r="H8469">
        <v>3.2899999999999999E-2</v>
      </c>
      <c r="I8469">
        <v>1.9800000000000002E-2</v>
      </c>
      <c r="J8469">
        <v>3.2899999999999999E-2</v>
      </c>
      <c r="K8469">
        <v>3.2899999999999999E-2</v>
      </c>
      <c r="L8469">
        <v>1.9800000000000002E-2</v>
      </c>
    </row>
    <row r="8470" spans="1:12" x14ac:dyDescent="0.25">
      <c r="A8470" t="s">
        <v>741</v>
      </c>
      <c r="B8470">
        <v>2028</v>
      </c>
      <c r="C8470" t="s">
        <v>701</v>
      </c>
      <c r="D8470">
        <v>1.5467</v>
      </c>
      <c r="E8470">
        <v>1.5467</v>
      </c>
      <c r="F8470">
        <v>1.5364</v>
      </c>
      <c r="G8470">
        <v>1.1597999999999999</v>
      </c>
      <c r="H8470">
        <v>1.5364</v>
      </c>
      <c r="I8470">
        <v>1.1534</v>
      </c>
      <c r="J8470">
        <v>1.266</v>
      </c>
      <c r="K8470">
        <v>1.266</v>
      </c>
      <c r="L8470">
        <v>0.9516</v>
      </c>
    </row>
    <row r="8471" spans="1:12" x14ac:dyDescent="0.25">
      <c r="A8471" t="s">
        <v>741</v>
      </c>
      <c r="B8471">
        <v>2028</v>
      </c>
      <c r="C8471" t="s">
        <v>698</v>
      </c>
      <c r="D8471">
        <v>0.442</v>
      </c>
      <c r="E8471">
        <v>0.442</v>
      </c>
      <c r="F8471">
        <v>0.318</v>
      </c>
      <c r="G8471">
        <v>0.3256</v>
      </c>
      <c r="H8471">
        <v>0.318</v>
      </c>
      <c r="I8471">
        <v>0.2319</v>
      </c>
      <c r="J8471">
        <v>0.442</v>
      </c>
      <c r="K8471">
        <v>0.318</v>
      </c>
      <c r="L8471">
        <v>0.2319</v>
      </c>
    </row>
    <row r="8472" spans="1:12" x14ac:dyDescent="0.25">
      <c r="A8472" t="s">
        <v>742</v>
      </c>
      <c r="B8472">
        <v>2028</v>
      </c>
      <c r="C8472" t="s">
        <v>699</v>
      </c>
      <c r="D8472">
        <v>0.27060000000000001</v>
      </c>
      <c r="E8472">
        <v>0.27060000000000001</v>
      </c>
      <c r="F8472">
        <v>8.5300000000000001E-2</v>
      </c>
      <c r="G8472">
        <v>0.23519999999999999</v>
      </c>
      <c r="H8472">
        <v>8.5300000000000001E-2</v>
      </c>
      <c r="I8472">
        <v>8.5300000000000001E-2</v>
      </c>
      <c r="J8472">
        <v>0.27060000000000001</v>
      </c>
      <c r="K8472">
        <v>8.5300000000000001E-2</v>
      </c>
      <c r="L8472">
        <v>8.5300000000000001E-2</v>
      </c>
    </row>
    <row r="8473" spans="1:12" x14ac:dyDescent="0.25">
      <c r="A8473" t="s">
        <v>742</v>
      </c>
      <c r="B8473">
        <v>2028</v>
      </c>
      <c r="C8473" t="s">
        <v>697</v>
      </c>
      <c r="D8473">
        <v>9.0408000000000008</v>
      </c>
      <c r="E8473">
        <v>8.4171999999999993</v>
      </c>
      <c r="F8473">
        <v>7.3518999999999997</v>
      </c>
      <c r="G8473">
        <v>6.7430000000000003</v>
      </c>
      <c r="H8473">
        <v>6.9993999999999996</v>
      </c>
      <c r="I8473">
        <v>5.6166</v>
      </c>
      <c r="J8473">
        <v>7.3160999999999996</v>
      </c>
      <c r="K8473">
        <v>5.8079000000000001</v>
      </c>
      <c r="L8473">
        <v>4.4401999999999999</v>
      </c>
    </row>
    <row r="8474" spans="1:12" x14ac:dyDescent="0.25">
      <c r="A8474" t="s">
        <v>742</v>
      </c>
      <c r="B8474">
        <v>2028</v>
      </c>
      <c r="C8474" t="s">
        <v>700</v>
      </c>
      <c r="D8474">
        <v>3.2240000000000002</v>
      </c>
      <c r="E8474">
        <v>2.6004</v>
      </c>
      <c r="F8474">
        <v>2.4220999999999999</v>
      </c>
      <c r="G8474">
        <v>2.3935</v>
      </c>
      <c r="H8474">
        <v>2.0697000000000001</v>
      </c>
      <c r="I8474">
        <v>1.8764000000000001</v>
      </c>
      <c r="J8474">
        <v>2.1543999999999999</v>
      </c>
      <c r="K8474">
        <v>1.5052000000000001</v>
      </c>
      <c r="L8474">
        <v>1.1744000000000001</v>
      </c>
    </row>
    <row r="8475" spans="1:12" x14ac:dyDescent="0.25">
      <c r="A8475" t="s">
        <v>742</v>
      </c>
      <c r="B8475">
        <v>2028</v>
      </c>
      <c r="C8475" t="s">
        <v>701</v>
      </c>
      <c r="D8475">
        <v>3.7023000000000001</v>
      </c>
      <c r="E8475">
        <v>3.7023000000000001</v>
      </c>
      <c r="F8475">
        <v>3.6741999999999999</v>
      </c>
      <c r="G8475">
        <v>2.8313999999999999</v>
      </c>
      <c r="H8475">
        <v>3.6741999999999999</v>
      </c>
      <c r="I8475">
        <v>2.8142</v>
      </c>
      <c r="J8475">
        <v>3.0472000000000001</v>
      </c>
      <c r="K8475">
        <v>3.0472000000000001</v>
      </c>
      <c r="L8475">
        <v>2.3397999999999999</v>
      </c>
    </row>
    <row r="8476" spans="1:12" x14ac:dyDescent="0.25">
      <c r="A8476" t="s">
        <v>742</v>
      </c>
      <c r="B8476">
        <v>2028</v>
      </c>
      <c r="C8476" t="s">
        <v>702</v>
      </c>
      <c r="D8476">
        <v>0.4738</v>
      </c>
      <c r="E8476">
        <v>0.4738</v>
      </c>
      <c r="F8476">
        <v>0.1789</v>
      </c>
      <c r="G8476">
        <v>0.2843</v>
      </c>
      <c r="H8476">
        <v>0.1789</v>
      </c>
      <c r="I8476">
        <v>0.1283</v>
      </c>
      <c r="J8476">
        <v>0.4738</v>
      </c>
      <c r="K8476">
        <v>0.1789</v>
      </c>
      <c r="L8476">
        <v>0.1283</v>
      </c>
    </row>
    <row r="8477" spans="1:12" x14ac:dyDescent="0.25">
      <c r="A8477" t="s">
        <v>742</v>
      </c>
      <c r="B8477">
        <v>2028</v>
      </c>
      <c r="C8477" t="s">
        <v>698</v>
      </c>
      <c r="D8477">
        <v>1.2806999999999999</v>
      </c>
      <c r="E8477">
        <v>1.2806999999999999</v>
      </c>
      <c r="F8477">
        <v>0.90200000000000002</v>
      </c>
      <c r="G8477">
        <v>0.94499999999999995</v>
      </c>
      <c r="H8477">
        <v>0.90200000000000002</v>
      </c>
      <c r="I8477">
        <v>0.65880000000000005</v>
      </c>
      <c r="J8477">
        <v>1.2806999999999999</v>
      </c>
      <c r="K8477">
        <v>0.90200000000000002</v>
      </c>
      <c r="L8477">
        <v>0.65880000000000005</v>
      </c>
    </row>
    <row r="8478" spans="1:12" x14ac:dyDescent="0.25">
      <c r="A8478" t="s">
        <v>742</v>
      </c>
      <c r="B8478">
        <v>2028</v>
      </c>
      <c r="C8478" t="s">
        <v>703</v>
      </c>
      <c r="D8478">
        <v>8.9300000000000004E-2</v>
      </c>
      <c r="E8478">
        <v>8.9300000000000004E-2</v>
      </c>
      <c r="F8478">
        <v>8.9300000000000004E-2</v>
      </c>
      <c r="G8478">
        <v>5.3600000000000002E-2</v>
      </c>
      <c r="H8478">
        <v>8.9300000000000004E-2</v>
      </c>
      <c r="I8478">
        <v>5.3600000000000002E-2</v>
      </c>
      <c r="J8478">
        <v>8.9300000000000004E-2</v>
      </c>
      <c r="K8478">
        <v>8.9300000000000004E-2</v>
      </c>
      <c r="L8478">
        <v>5.3600000000000002E-2</v>
      </c>
    </row>
    <row r="8479" spans="1:12" x14ac:dyDescent="0.25">
      <c r="A8479" t="s">
        <v>743</v>
      </c>
      <c r="B8479">
        <v>2028</v>
      </c>
      <c r="C8479" t="s">
        <v>700</v>
      </c>
      <c r="D8479">
        <v>0.29139999999999999</v>
      </c>
      <c r="E8479">
        <v>0.23499999999999999</v>
      </c>
      <c r="F8479">
        <v>0.21890000000000001</v>
      </c>
      <c r="G8479">
        <v>0.21629999999999999</v>
      </c>
      <c r="H8479">
        <v>0.18709999999999999</v>
      </c>
      <c r="I8479">
        <v>0.1696</v>
      </c>
      <c r="J8479">
        <v>0.19470000000000001</v>
      </c>
      <c r="K8479">
        <v>0.13600000000000001</v>
      </c>
      <c r="L8479">
        <v>0.1061</v>
      </c>
    </row>
    <row r="8480" spans="1:12" x14ac:dyDescent="0.25">
      <c r="A8480" t="s">
        <v>743</v>
      </c>
      <c r="B8480">
        <v>2028</v>
      </c>
      <c r="C8480" t="s">
        <v>698</v>
      </c>
      <c r="D8480">
        <v>0.1105</v>
      </c>
      <c r="E8480">
        <v>0.1105</v>
      </c>
      <c r="F8480">
        <v>7.9000000000000001E-2</v>
      </c>
      <c r="G8480">
        <v>8.14E-2</v>
      </c>
      <c r="H8480">
        <v>7.9000000000000001E-2</v>
      </c>
      <c r="I8480">
        <v>5.7599999999999998E-2</v>
      </c>
      <c r="J8480">
        <v>0.1105</v>
      </c>
      <c r="K8480">
        <v>7.9000000000000001E-2</v>
      </c>
      <c r="L8480">
        <v>5.7599999999999998E-2</v>
      </c>
    </row>
    <row r="8481" spans="1:12" x14ac:dyDescent="0.25">
      <c r="A8481" t="s">
        <v>743</v>
      </c>
      <c r="B8481">
        <v>2028</v>
      </c>
      <c r="C8481" t="s">
        <v>701</v>
      </c>
      <c r="D8481">
        <v>0.31929999999999997</v>
      </c>
      <c r="E8481">
        <v>0.31929999999999997</v>
      </c>
      <c r="F8481">
        <v>0.31680000000000003</v>
      </c>
      <c r="G8481">
        <v>0.2442</v>
      </c>
      <c r="H8481">
        <v>0.31680000000000003</v>
      </c>
      <c r="I8481">
        <v>0.24260000000000001</v>
      </c>
      <c r="J8481">
        <v>0.26250000000000001</v>
      </c>
      <c r="K8481">
        <v>0.26250000000000001</v>
      </c>
      <c r="L8481">
        <v>0.20150000000000001</v>
      </c>
    </row>
    <row r="8482" spans="1:12" x14ac:dyDescent="0.25">
      <c r="A8482" t="s">
        <v>743</v>
      </c>
      <c r="B8482">
        <v>2028</v>
      </c>
      <c r="C8482" t="s">
        <v>697</v>
      </c>
      <c r="D8482">
        <v>0.79659999999999997</v>
      </c>
      <c r="E8482">
        <v>0.74019999999999997</v>
      </c>
      <c r="F8482">
        <v>0.64670000000000005</v>
      </c>
      <c r="G8482">
        <v>0.59370000000000001</v>
      </c>
      <c r="H8482">
        <v>0.61480000000000001</v>
      </c>
      <c r="I8482">
        <v>0.49399999999999999</v>
      </c>
      <c r="J8482">
        <v>0.64300000000000002</v>
      </c>
      <c r="K8482">
        <v>0.50949999999999995</v>
      </c>
      <c r="L8482">
        <v>0.38940000000000002</v>
      </c>
    </row>
    <row r="8483" spans="1:12" x14ac:dyDescent="0.25">
      <c r="A8483" t="s">
        <v>743</v>
      </c>
      <c r="B8483">
        <v>2028</v>
      </c>
      <c r="C8483" t="s">
        <v>703</v>
      </c>
      <c r="D8483">
        <v>8.0999999999999996E-3</v>
      </c>
      <c r="E8483">
        <v>8.0999999999999996E-3</v>
      </c>
      <c r="F8483">
        <v>8.0999999999999996E-3</v>
      </c>
      <c r="G8483">
        <v>4.7999999999999996E-3</v>
      </c>
      <c r="H8483">
        <v>8.0999999999999996E-3</v>
      </c>
      <c r="I8483">
        <v>4.7999999999999996E-3</v>
      </c>
      <c r="J8483">
        <v>8.0999999999999996E-3</v>
      </c>
      <c r="K8483">
        <v>8.0999999999999996E-3</v>
      </c>
      <c r="L8483">
        <v>4.7999999999999996E-3</v>
      </c>
    </row>
    <row r="8484" spans="1:12" x14ac:dyDescent="0.25">
      <c r="A8484" t="s">
        <v>743</v>
      </c>
      <c r="B8484">
        <v>2028</v>
      </c>
      <c r="C8484" t="s">
        <v>702</v>
      </c>
      <c r="D8484">
        <v>4.2799999999999998E-2</v>
      </c>
      <c r="E8484">
        <v>4.2799999999999998E-2</v>
      </c>
      <c r="F8484">
        <v>1.6199999999999999E-2</v>
      </c>
      <c r="G8484">
        <v>2.5700000000000001E-2</v>
      </c>
      <c r="H8484">
        <v>1.6199999999999999E-2</v>
      </c>
      <c r="I8484">
        <v>1.1599999999999999E-2</v>
      </c>
      <c r="J8484">
        <v>4.2799999999999998E-2</v>
      </c>
      <c r="K8484">
        <v>1.6199999999999999E-2</v>
      </c>
      <c r="L8484">
        <v>1.1599999999999999E-2</v>
      </c>
    </row>
    <row r="8485" spans="1:12" x14ac:dyDescent="0.25">
      <c r="A8485" t="s">
        <v>743</v>
      </c>
      <c r="B8485">
        <v>2028</v>
      </c>
      <c r="C8485" t="s">
        <v>699</v>
      </c>
      <c r="D8485">
        <v>2.4500000000000001E-2</v>
      </c>
      <c r="E8485">
        <v>2.4500000000000001E-2</v>
      </c>
      <c r="F8485">
        <v>7.7000000000000002E-3</v>
      </c>
      <c r="G8485">
        <v>2.1299999999999999E-2</v>
      </c>
      <c r="H8485">
        <v>7.7000000000000002E-3</v>
      </c>
      <c r="I8485">
        <v>7.7000000000000002E-3</v>
      </c>
      <c r="J8485">
        <v>2.4500000000000001E-2</v>
      </c>
      <c r="K8485">
        <v>7.7000000000000002E-3</v>
      </c>
      <c r="L8485">
        <v>7.7000000000000002E-3</v>
      </c>
    </row>
    <row r="8486" spans="1:12" x14ac:dyDescent="0.25">
      <c r="A8486" t="s">
        <v>744</v>
      </c>
      <c r="B8486">
        <v>2028</v>
      </c>
      <c r="C8486" t="s">
        <v>698</v>
      </c>
      <c r="D8486">
        <v>0.57220000000000004</v>
      </c>
      <c r="E8486">
        <v>0.57220000000000004</v>
      </c>
      <c r="F8486">
        <v>0.38900000000000001</v>
      </c>
      <c r="G8486">
        <v>0.42330000000000001</v>
      </c>
      <c r="H8486">
        <v>0.38900000000000001</v>
      </c>
      <c r="I8486">
        <v>0.28489999999999999</v>
      </c>
      <c r="J8486">
        <v>0.57220000000000004</v>
      </c>
      <c r="K8486">
        <v>0.38900000000000001</v>
      </c>
      <c r="L8486">
        <v>0.28489999999999999</v>
      </c>
    </row>
    <row r="8487" spans="1:12" x14ac:dyDescent="0.25">
      <c r="A8487" t="s">
        <v>744</v>
      </c>
      <c r="B8487">
        <v>2028</v>
      </c>
      <c r="C8487" t="s">
        <v>703</v>
      </c>
      <c r="D8487">
        <v>3.5499999999999997E-2</v>
      </c>
      <c r="E8487">
        <v>3.5499999999999997E-2</v>
      </c>
      <c r="F8487">
        <v>3.5499999999999997E-2</v>
      </c>
      <c r="G8487">
        <v>2.1299999999999999E-2</v>
      </c>
      <c r="H8487">
        <v>3.5499999999999997E-2</v>
      </c>
      <c r="I8487">
        <v>2.1299999999999999E-2</v>
      </c>
      <c r="J8487">
        <v>3.5499999999999997E-2</v>
      </c>
      <c r="K8487">
        <v>3.5499999999999997E-2</v>
      </c>
      <c r="L8487">
        <v>2.1299999999999999E-2</v>
      </c>
    </row>
    <row r="8488" spans="1:12" x14ac:dyDescent="0.25">
      <c r="A8488" t="s">
        <v>744</v>
      </c>
      <c r="B8488">
        <v>2028</v>
      </c>
      <c r="C8488" t="s">
        <v>702</v>
      </c>
      <c r="D8488">
        <v>0.1885</v>
      </c>
      <c r="E8488">
        <v>0.1885</v>
      </c>
      <c r="F8488">
        <v>7.1199999999999999E-2</v>
      </c>
      <c r="G8488">
        <v>0.11310000000000001</v>
      </c>
      <c r="H8488">
        <v>7.1199999999999999E-2</v>
      </c>
      <c r="I8488">
        <v>5.0999999999999997E-2</v>
      </c>
      <c r="J8488">
        <v>0.1885</v>
      </c>
      <c r="K8488">
        <v>7.1199999999999999E-2</v>
      </c>
      <c r="L8488">
        <v>5.0999999999999997E-2</v>
      </c>
    </row>
    <row r="8489" spans="1:12" x14ac:dyDescent="0.25">
      <c r="A8489" t="s">
        <v>744</v>
      </c>
      <c r="B8489">
        <v>2028</v>
      </c>
      <c r="C8489" t="s">
        <v>699</v>
      </c>
      <c r="D8489">
        <v>0.1076</v>
      </c>
      <c r="E8489">
        <v>0.1076</v>
      </c>
      <c r="F8489">
        <v>3.39E-2</v>
      </c>
      <c r="G8489">
        <v>9.35E-2</v>
      </c>
      <c r="H8489">
        <v>3.39E-2</v>
      </c>
      <c r="I8489">
        <v>3.39E-2</v>
      </c>
      <c r="J8489">
        <v>0.1076</v>
      </c>
      <c r="K8489">
        <v>3.39E-2</v>
      </c>
      <c r="L8489">
        <v>3.39E-2</v>
      </c>
    </row>
    <row r="8490" spans="1:12" x14ac:dyDescent="0.25">
      <c r="A8490" t="s">
        <v>744</v>
      </c>
      <c r="B8490">
        <v>2028</v>
      </c>
      <c r="C8490" t="s">
        <v>697</v>
      </c>
      <c r="D8490">
        <v>4.1074000000000002</v>
      </c>
      <c r="E8490">
        <v>3.8593999999999999</v>
      </c>
      <c r="F8490">
        <v>3.4030999999999998</v>
      </c>
      <c r="G8490">
        <v>3.0390999999999999</v>
      </c>
      <c r="H8490">
        <v>3.2629000000000001</v>
      </c>
      <c r="I8490">
        <v>2.5665</v>
      </c>
      <c r="J8490">
        <v>3.3359999999999999</v>
      </c>
      <c r="K8490">
        <v>2.7035</v>
      </c>
      <c r="L8490">
        <v>2.0379999999999998</v>
      </c>
    </row>
    <row r="8491" spans="1:12" x14ac:dyDescent="0.25">
      <c r="A8491" t="s">
        <v>744</v>
      </c>
      <c r="B8491">
        <v>2028</v>
      </c>
      <c r="C8491" t="s">
        <v>701</v>
      </c>
      <c r="D8491">
        <v>1.9213</v>
      </c>
      <c r="E8491">
        <v>1.9213</v>
      </c>
      <c r="F8491">
        <v>1.9100999999999999</v>
      </c>
      <c r="G8491">
        <v>1.4359</v>
      </c>
      <c r="H8491">
        <v>1.9100999999999999</v>
      </c>
      <c r="I8491">
        <v>1.4291</v>
      </c>
      <c r="J8491">
        <v>1.5751999999999999</v>
      </c>
      <c r="K8491">
        <v>1.5751999999999999</v>
      </c>
      <c r="L8491">
        <v>1.1798</v>
      </c>
    </row>
    <row r="8492" spans="1:12" x14ac:dyDescent="0.25">
      <c r="A8492" t="s">
        <v>744</v>
      </c>
      <c r="B8492">
        <v>2028</v>
      </c>
      <c r="C8492" t="s">
        <v>700</v>
      </c>
      <c r="D8492">
        <v>1.2823</v>
      </c>
      <c r="E8492">
        <v>1.0343</v>
      </c>
      <c r="F8492">
        <v>0.96340000000000003</v>
      </c>
      <c r="G8492">
        <v>0.95199999999999996</v>
      </c>
      <c r="H8492">
        <v>0.82320000000000004</v>
      </c>
      <c r="I8492">
        <v>0.74629999999999996</v>
      </c>
      <c r="J8492">
        <v>0.8569</v>
      </c>
      <c r="K8492">
        <v>0.59870000000000001</v>
      </c>
      <c r="L8492">
        <v>0.46710000000000002</v>
      </c>
    </row>
    <row r="8493" spans="1:12" x14ac:dyDescent="0.25">
      <c r="A8493" t="s">
        <v>745</v>
      </c>
      <c r="B8493">
        <v>2028</v>
      </c>
      <c r="C8493" t="s">
        <v>702</v>
      </c>
      <c r="D8493">
        <v>2.9700000000000001E-2</v>
      </c>
      <c r="E8493">
        <v>2.9700000000000001E-2</v>
      </c>
      <c r="F8493">
        <v>1.12E-2</v>
      </c>
      <c r="G8493">
        <v>1.78E-2</v>
      </c>
      <c r="H8493">
        <v>1.12E-2</v>
      </c>
      <c r="I8493">
        <v>8.0000000000000002E-3</v>
      </c>
      <c r="J8493">
        <v>2.9700000000000001E-2</v>
      </c>
      <c r="K8493">
        <v>1.12E-2</v>
      </c>
      <c r="L8493">
        <v>8.0000000000000002E-3</v>
      </c>
    </row>
    <row r="8494" spans="1:12" x14ac:dyDescent="0.25">
      <c r="A8494" t="s">
        <v>745</v>
      </c>
      <c r="B8494">
        <v>2028</v>
      </c>
      <c r="C8494" t="s">
        <v>698</v>
      </c>
      <c r="D8494">
        <v>9.9000000000000005E-2</v>
      </c>
      <c r="E8494">
        <v>9.9000000000000005E-2</v>
      </c>
      <c r="F8494">
        <v>6.5500000000000003E-2</v>
      </c>
      <c r="G8494">
        <v>7.3400000000000007E-2</v>
      </c>
      <c r="H8494">
        <v>6.5500000000000003E-2</v>
      </c>
      <c r="I8494">
        <v>4.8099999999999997E-2</v>
      </c>
      <c r="J8494">
        <v>9.9000000000000005E-2</v>
      </c>
      <c r="K8494">
        <v>6.5500000000000003E-2</v>
      </c>
      <c r="L8494">
        <v>4.8099999999999997E-2</v>
      </c>
    </row>
    <row r="8495" spans="1:12" x14ac:dyDescent="0.25">
      <c r="A8495" t="s">
        <v>745</v>
      </c>
      <c r="B8495">
        <v>2028</v>
      </c>
      <c r="C8495" t="s">
        <v>703</v>
      </c>
      <c r="D8495">
        <v>5.5999999999999999E-3</v>
      </c>
      <c r="E8495">
        <v>5.5999999999999999E-3</v>
      </c>
      <c r="F8495">
        <v>5.5999999999999999E-3</v>
      </c>
      <c r="G8495">
        <v>3.3999999999999998E-3</v>
      </c>
      <c r="H8495">
        <v>5.5999999999999999E-3</v>
      </c>
      <c r="I8495">
        <v>3.3999999999999998E-3</v>
      </c>
      <c r="J8495">
        <v>5.5999999999999999E-3</v>
      </c>
      <c r="K8495">
        <v>5.5999999999999999E-3</v>
      </c>
      <c r="L8495">
        <v>3.3999999999999998E-3</v>
      </c>
    </row>
    <row r="8496" spans="1:12" x14ac:dyDescent="0.25">
      <c r="A8496" t="s">
        <v>745</v>
      </c>
      <c r="B8496">
        <v>2028</v>
      </c>
      <c r="C8496" t="s">
        <v>699</v>
      </c>
      <c r="D8496">
        <v>1.7000000000000001E-2</v>
      </c>
      <c r="E8496">
        <v>1.7000000000000001E-2</v>
      </c>
      <c r="F8496">
        <v>5.3E-3</v>
      </c>
      <c r="G8496">
        <v>1.47E-2</v>
      </c>
      <c r="H8496">
        <v>5.3E-3</v>
      </c>
      <c r="I8496">
        <v>5.3E-3</v>
      </c>
      <c r="J8496">
        <v>1.7000000000000001E-2</v>
      </c>
      <c r="K8496">
        <v>5.3E-3</v>
      </c>
      <c r="L8496">
        <v>5.3E-3</v>
      </c>
    </row>
    <row r="8497" spans="1:12" x14ac:dyDescent="0.25">
      <c r="A8497" t="s">
        <v>745</v>
      </c>
      <c r="B8497">
        <v>2028</v>
      </c>
      <c r="C8497" t="s">
        <v>700</v>
      </c>
      <c r="D8497">
        <v>0.20200000000000001</v>
      </c>
      <c r="E8497">
        <v>0.16289999999999999</v>
      </c>
      <c r="F8497">
        <v>0.1517</v>
      </c>
      <c r="G8497">
        <v>0.14990000000000001</v>
      </c>
      <c r="H8497">
        <v>0.12959999999999999</v>
      </c>
      <c r="I8497">
        <v>0.11749999999999999</v>
      </c>
      <c r="J8497">
        <v>0.13500000000000001</v>
      </c>
      <c r="K8497">
        <v>9.4299999999999995E-2</v>
      </c>
      <c r="L8497">
        <v>7.3599999999999999E-2</v>
      </c>
    </row>
    <row r="8498" spans="1:12" x14ac:dyDescent="0.25">
      <c r="A8498" t="s">
        <v>745</v>
      </c>
      <c r="B8498">
        <v>2028</v>
      </c>
      <c r="C8498" t="s">
        <v>701</v>
      </c>
      <c r="D8498">
        <v>0.3024</v>
      </c>
      <c r="E8498">
        <v>0.3024</v>
      </c>
      <c r="F8498">
        <v>0.30059999999999998</v>
      </c>
      <c r="G8498">
        <v>0.22520000000000001</v>
      </c>
      <c r="H8498">
        <v>0.30059999999999998</v>
      </c>
      <c r="I8498">
        <v>0.22409999999999999</v>
      </c>
      <c r="J8498">
        <v>0.24740000000000001</v>
      </c>
      <c r="K8498">
        <v>0.24740000000000001</v>
      </c>
      <c r="L8498">
        <v>0.18459999999999999</v>
      </c>
    </row>
    <row r="8499" spans="1:12" x14ac:dyDescent="0.25">
      <c r="A8499" t="s">
        <v>745</v>
      </c>
      <c r="B8499">
        <v>2028</v>
      </c>
      <c r="C8499" t="s">
        <v>697</v>
      </c>
      <c r="D8499">
        <v>0.65549999999999997</v>
      </c>
      <c r="E8499">
        <v>0.61639999999999995</v>
      </c>
      <c r="F8499">
        <v>0.54</v>
      </c>
      <c r="G8499">
        <v>0.4844</v>
      </c>
      <c r="H8499">
        <v>0.51790000000000003</v>
      </c>
      <c r="I8499">
        <v>0.40649999999999997</v>
      </c>
      <c r="J8499">
        <v>0.53359999999999996</v>
      </c>
      <c r="K8499">
        <v>0.4294</v>
      </c>
      <c r="L8499">
        <v>0.32300000000000001</v>
      </c>
    </row>
    <row r="8500" spans="1:12" x14ac:dyDescent="0.25">
      <c r="A8500" t="s">
        <v>746</v>
      </c>
      <c r="B8500">
        <v>2028</v>
      </c>
      <c r="C8500" t="s">
        <v>702</v>
      </c>
      <c r="D8500">
        <v>0.26889999999999997</v>
      </c>
      <c r="E8500">
        <v>0.26889999999999997</v>
      </c>
      <c r="F8500">
        <v>0.10150000000000001</v>
      </c>
      <c r="G8500">
        <v>0.1613</v>
      </c>
      <c r="H8500">
        <v>0.10150000000000001</v>
      </c>
      <c r="I8500">
        <v>7.2800000000000004E-2</v>
      </c>
      <c r="J8500">
        <v>0.26889999999999997</v>
      </c>
      <c r="K8500">
        <v>0.10150000000000001</v>
      </c>
      <c r="L8500">
        <v>7.2800000000000004E-2</v>
      </c>
    </row>
    <row r="8501" spans="1:12" x14ac:dyDescent="0.25">
      <c r="A8501" t="s">
        <v>746</v>
      </c>
      <c r="B8501">
        <v>2028</v>
      </c>
      <c r="C8501" t="s">
        <v>701</v>
      </c>
      <c r="D8501">
        <v>2.6023999999999998</v>
      </c>
      <c r="E8501">
        <v>2.6023999999999998</v>
      </c>
      <c r="F8501">
        <v>2.5865</v>
      </c>
      <c r="G8501">
        <v>1.9459</v>
      </c>
      <c r="H8501">
        <v>2.5865</v>
      </c>
      <c r="I8501">
        <v>1.9360999999999999</v>
      </c>
      <c r="J8501">
        <v>2.1320000000000001</v>
      </c>
      <c r="K8501">
        <v>2.1320000000000001</v>
      </c>
      <c r="L8501">
        <v>1.5974999999999999</v>
      </c>
    </row>
    <row r="8502" spans="1:12" x14ac:dyDescent="0.25">
      <c r="A8502" t="s">
        <v>746</v>
      </c>
      <c r="B8502">
        <v>2028</v>
      </c>
      <c r="C8502" t="s">
        <v>700</v>
      </c>
      <c r="D8502">
        <v>1.8295999999999999</v>
      </c>
      <c r="E8502">
        <v>1.4757</v>
      </c>
      <c r="F8502">
        <v>1.3745000000000001</v>
      </c>
      <c r="G8502">
        <v>1.3583000000000001</v>
      </c>
      <c r="H8502">
        <v>1.1745000000000001</v>
      </c>
      <c r="I8502">
        <v>1.0648</v>
      </c>
      <c r="J8502">
        <v>1.2225999999999999</v>
      </c>
      <c r="K8502">
        <v>0.85419999999999996</v>
      </c>
      <c r="L8502">
        <v>0.66649999999999998</v>
      </c>
    </row>
    <row r="8503" spans="1:12" x14ac:dyDescent="0.25">
      <c r="A8503" t="s">
        <v>746</v>
      </c>
      <c r="B8503">
        <v>2028</v>
      </c>
      <c r="C8503" t="s">
        <v>698</v>
      </c>
      <c r="D8503">
        <v>0.82869999999999999</v>
      </c>
      <c r="E8503">
        <v>0.82869999999999999</v>
      </c>
      <c r="F8503">
        <v>0.56089999999999995</v>
      </c>
      <c r="G8503">
        <v>0.61329999999999996</v>
      </c>
      <c r="H8503">
        <v>0.56089999999999995</v>
      </c>
      <c r="I8503">
        <v>0.41089999999999999</v>
      </c>
      <c r="J8503">
        <v>0.82869999999999999</v>
      </c>
      <c r="K8503">
        <v>0.56089999999999995</v>
      </c>
      <c r="L8503">
        <v>0.41089999999999999</v>
      </c>
    </row>
    <row r="8504" spans="1:12" x14ac:dyDescent="0.25">
      <c r="A8504" t="s">
        <v>746</v>
      </c>
      <c r="B8504">
        <v>2028</v>
      </c>
      <c r="C8504" t="s">
        <v>699</v>
      </c>
      <c r="D8504">
        <v>0.15359999999999999</v>
      </c>
      <c r="E8504">
        <v>0.15359999999999999</v>
      </c>
      <c r="F8504">
        <v>4.8399999999999999E-2</v>
      </c>
      <c r="G8504">
        <v>0.13350000000000001</v>
      </c>
      <c r="H8504">
        <v>4.8399999999999999E-2</v>
      </c>
      <c r="I8504">
        <v>4.8399999999999999E-2</v>
      </c>
      <c r="J8504">
        <v>0.15359999999999999</v>
      </c>
      <c r="K8504">
        <v>4.8399999999999999E-2</v>
      </c>
      <c r="L8504">
        <v>4.8399999999999999E-2</v>
      </c>
    </row>
    <row r="8505" spans="1:12" x14ac:dyDescent="0.25">
      <c r="A8505" t="s">
        <v>746</v>
      </c>
      <c r="B8505">
        <v>2028</v>
      </c>
      <c r="C8505" t="s">
        <v>697</v>
      </c>
      <c r="D8505">
        <v>5.7337999999999996</v>
      </c>
      <c r="E8505">
        <v>5.3799000000000001</v>
      </c>
      <c r="F8505">
        <v>4.7225000000000001</v>
      </c>
      <c r="G8505">
        <v>4.2426000000000004</v>
      </c>
      <c r="H8505">
        <v>4.5225</v>
      </c>
      <c r="I8505">
        <v>3.5634000000000001</v>
      </c>
      <c r="J8505">
        <v>4.6563999999999997</v>
      </c>
      <c r="K8505">
        <v>3.7477</v>
      </c>
      <c r="L8505">
        <v>2.8264999999999998</v>
      </c>
    </row>
    <row r="8506" spans="1:12" x14ac:dyDescent="0.25">
      <c r="A8506" t="s">
        <v>746</v>
      </c>
      <c r="B8506">
        <v>2028</v>
      </c>
      <c r="C8506" t="s">
        <v>703</v>
      </c>
      <c r="D8506">
        <v>5.0700000000000002E-2</v>
      </c>
      <c r="E8506">
        <v>5.0700000000000002E-2</v>
      </c>
      <c r="F8506">
        <v>5.0700000000000002E-2</v>
      </c>
      <c r="G8506">
        <v>3.04E-2</v>
      </c>
      <c r="H8506">
        <v>5.0700000000000002E-2</v>
      </c>
      <c r="I8506">
        <v>3.04E-2</v>
      </c>
      <c r="J8506">
        <v>5.0700000000000002E-2</v>
      </c>
      <c r="K8506">
        <v>5.0700000000000002E-2</v>
      </c>
      <c r="L8506">
        <v>3.04E-2</v>
      </c>
    </row>
    <row r="8507" spans="1:12" x14ac:dyDescent="0.25">
      <c r="A8507" t="s">
        <v>747</v>
      </c>
      <c r="B8507">
        <v>2028</v>
      </c>
      <c r="C8507" t="s">
        <v>700</v>
      </c>
      <c r="D8507">
        <v>8.1468000000000007</v>
      </c>
      <c r="E8507">
        <v>6.5709999999999997</v>
      </c>
      <c r="F8507">
        <v>6.1205999999999996</v>
      </c>
      <c r="G8507">
        <v>6.0480999999999998</v>
      </c>
      <c r="H8507">
        <v>5.2298999999999998</v>
      </c>
      <c r="I8507">
        <v>4.7415000000000003</v>
      </c>
      <c r="J8507">
        <v>5.4440999999999997</v>
      </c>
      <c r="K8507">
        <v>3.8035000000000001</v>
      </c>
      <c r="L8507">
        <v>2.9676999999999998</v>
      </c>
    </row>
    <row r="8508" spans="1:12" x14ac:dyDescent="0.25">
      <c r="A8508" t="s">
        <v>747</v>
      </c>
      <c r="B8508">
        <v>2028</v>
      </c>
      <c r="C8508" t="s">
        <v>702</v>
      </c>
      <c r="D8508">
        <v>1.1973</v>
      </c>
      <c r="E8508">
        <v>1.1973</v>
      </c>
      <c r="F8508">
        <v>0.4521</v>
      </c>
      <c r="G8508">
        <v>0.71840000000000004</v>
      </c>
      <c r="H8508">
        <v>0.4521</v>
      </c>
      <c r="I8508">
        <v>0.32429999999999998</v>
      </c>
      <c r="J8508">
        <v>1.1973</v>
      </c>
      <c r="K8508">
        <v>0.4521</v>
      </c>
      <c r="L8508">
        <v>0.32429999999999998</v>
      </c>
    </row>
    <row r="8509" spans="1:12" x14ac:dyDescent="0.25">
      <c r="A8509" t="s">
        <v>747</v>
      </c>
      <c r="B8509">
        <v>2028</v>
      </c>
      <c r="C8509" t="s">
        <v>698</v>
      </c>
      <c r="D8509">
        <v>3.1598999999999999</v>
      </c>
      <c r="E8509">
        <v>3.1598999999999999</v>
      </c>
      <c r="F8509">
        <v>2.2425000000000002</v>
      </c>
      <c r="G8509">
        <v>2.3302</v>
      </c>
      <c r="H8509">
        <v>2.2425000000000002</v>
      </c>
      <c r="I8509">
        <v>1.6368</v>
      </c>
      <c r="J8509">
        <v>3.1598999999999999</v>
      </c>
      <c r="K8509">
        <v>2.2425000000000002</v>
      </c>
      <c r="L8509">
        <v>1.6368</v>
      </c>
    </row>
    <row r="8510" spans="1:12" x14ac:dyDescent="0.25">
      <c r="A8510" t="s">
        <v>747</v>
      </c>
      <c r="B8510">
        <v>2028</v>
      </c>
      <c r="C8510" t="s">
        <v>701</v>
      </c>
      <c r="D8510">
        <v>10.7964</v>
      </c>
      <c r="E8510">
        <v>10.7964</v>
      </c>
      <c r="F8510">
        <v>10.7254</v>
      </c>
      <c r="G8510">
        <v>8.0777000000000001</v>
      </c>
      <c r="H8510">
        <v>10.7254</v>
      </c>
      <c r="I8510">
        <v>8.0341000000000005</v>
      </c>
      <c r="J8510">
        <v>8.8340999999999994</v>
      </c>
      <c r="K8510">
        <v>8.8340999999999994</v>
      </c>
      <c r="L8510">
        <v>6.6243999999999996</v>
      </c>
    </row>
    <row r="8511" spans="1:12" x14ac:dyDescent="0.25">
      <c r="A8511" t="s">
        <v>747</v>
      </c>
      <c r="B8511">
        <v>2028</v>
      </c>
      <c r="C8511" t="s">
        <v>699</v>
      </c>
      <c r="D8511">
        <v>0.68379999999999996</v>
      </c>
      <c r="E8511">
        <v>0.68379999999999996</v>
      </c>
      <c r="F8511">
        <v>0.2155</v>
      </c>
      <c r="G8511">
        <v>0.59419999999999995</v>
      </c>
      <c r="H8511">
        <v>0.2155</v>
      </c>
      <c r="I8511">
        <v>0.2155</v>
      </c>
      <c r="J8511">
        <v>0.68379999999999996</v>
      </c>
      <c r="K8511">
        <v>0.2155</v>
      </c>
      <c r="L8511">
        <v>0.2155</v>
      </c>
    </row>
    <row r="8512" spans="1:12" x14ac:dyDescent="0.25">
      <c r="A8512" t="s">
        <v>747</v>
      </c>
      <c r="B8512">
        <v>2028</v>
      </c>
      <c r="C8512" t="s">
        <v>703</v>
      </c>
      <c r="D8512">
        <v>0.2258</v>
      </c>
      <c r="E8512">
        <v>0.2258</v>
      </c>
      <c r="F8512">
        <v>0.2258</v>
      </c>
      <c r="G8512">
        <v>0.13550000000000001</v>
      </c>
      <c r="H8512">
        <v>0.2258</v>
      </c>
      <c r="I8512">
        <v>0.13550000000000001</v>
      </c>
      <c r="J8512">
        <v>0.2258</v>
      </c>
      <c r="K8512">
        <v>0.2258</v>
      </c>
      <c r="L8512">
        <v>0.13550000000000001</v>
      </c>
    </row>
    <row r="8513" spans="1:12" x14ac:dyDescent="0.25">
      <c r="A8513" t="s">
        <v>747</v>
      </c>
      <c r="B8513">
        <v>2028</v>
      </c>
      <c r="C8513" t="s">
        <v>697</v>
      </c>
      <c r="D8513">
        <v>24.21</v>
      </c>
      <c r="E8513">
        <v>22.6341</v>
      </c>
      <c r="F8513">
        <v>19.9818</v>
      </c>
      <c r="G8513">
        <v>17.9041</v>
      </c>
      <c r="H8513">
        <v>19.091100000000001</v>
      </c>
      <c r="I8513">
        <v>15.0878</v>
      </c>
      <c r="J8513">
        <v>19.544899999999998</v>
      </c>
      <c r="K8513">
        <v>15.7735</v>
      </c>
      <c r="L8513">
        <v>11.904199999999999</v>
      </c>
    </row>
    <row r="8514" spans="1:12" x14ac:dyDescent="0.25">
      <c r="A8514" t="s">
        <v>748</v>
      </c>
      <c r="B8514">
        <v>2028</v>
      </c>
      <c r="C8514" t="s">
        <v>703</v>
      </c>
      <c r="D8514">
        <v>2.3599999999999999E-2</v>
      </c>
      <c r="E8514">
        <v>2.3599999999999999E-2</v>
      </c>
      <c r="F8514">
        <v>2.3599999999999999E-2</v>
      </c>
      <c r="G8514">
        <v>1.4200000000000001E-2</v>
      </c>
      <c r="H8514">
        <v>2.3599999999999999E-2</v>
      </c>
      <c r="I8514">
        <v>1.4200000000000001E-2</v>
      </c>
      <c r="J8514">
        <v>2.3599999999999999E-2</v>
      </c>
      <c r="K8514">
        <v>2.3599999999999999E-2</v>
      </c>
      <c r="L8514">
        <v>1.4200000000000001E-2</v>
      </c>
    </row>
    <row r="8515" spans="1:12" x14ac:dyDescent="0.25">
      <c r="A8515" t="s">
        <v>748</v>
      </c>
      <c r="B8515">
        <v>2028</v>
      </c>
      <c r="C8515" t="s">
        <v>697</v>
      </c>
      <c r="D8515">
        <v>2.4430999999999998</v>
      </c>
      <c r="E8515">
        <v>2.2782</v>
      </c>
      <c r="F8515">
        <v>1.9953000000000001</v>
      </c>
      <c r="G8515">
        <v>1.8082</v>
      </c>
      <c r="H8515">
        <v>1.9020999999999999</v>
      </c>
      <c r="I8515">
        <v>1.5095000000000001</v>
      </c>
      <c r="J8515">
        <v>1.9722999999999999</v>
      </c>
      <c r="K8515">
        <v>1.5723</v>
      </c>
      <c r="L8515">
        <v>1.1890000000000001</v>
      </c>
    </row>
    <row r="8516" spans="1:12" x14ac:dyDescent="0.25">
      <c r="A8516" t="s">
        <v>748</v>
      </c>
      <c r="B8516">
        <v>2028</v>
      </c>
      <c r="C8516" t="s">
        <v>699</v>
      </c>
      <c r="D8516">
        <v>7.1499999999999994E-2</v>
      </c>
      <c r="E8516">
        <v>7.1499999999999994E-2</v>
      </c>
      <c r="F8516">
        <v>2.2499999999999999E-2</v>
      </c>
      <c r="G8516">
        <v>6.2199999999999998E-2</v>
      </c>
      <c r="H8516">
        <v>2.2499999999999999E-2</v>
      </c>
      <c r="I8516">
        <v>2.2499999999999999E-2</v>
      </c>
      <c r="J8516">
        <v>7.1499999999999994E-2</v>
      </c>
      <c r="K8516">
        <v>2.2499999999999999E-2</v>
      </c>
      <c r="L8516">
        <v>2.2499999999999999E-2</v>
      </c>
    </row>
    <row r="8517" spans="1:12" x14ac:dyDescent="0.25">
      <c r="A8517" t="s">
        <v>748</v>
      </c>
      <c r="B8517">
        <v>2028</v>
      </c>
      <c r="C8517" t="s">
        <v>702</v>
      </c>
      <c r="D8517">
        <v>0.12520000000000001</v>
      </c>
      <c r="E8517">
        <v>0.12520000000000001</v>
      </c>
      <c r="F8517">
        <v>4.7300000000000002E-2</v>
      </c>
      <c r="G8517">
        <v>7.51E-2</v>
      </c>
      <c r="H8517">
        <v>4.7300000000000002E-2</v>
      </c>
      <c r="I8517">
        <v>3.39E-2</v>
      </c>
      <c r="J8517">
        <v>0.12520000000000001</v>
      </c>
      <c r="K8517">
        <v>4.7300000000000002E-2</v>
      </c>
      <c r="L8517">
        <v>3.39E-2</v>
      </c>
    </row>
    <row r="8518" spans="1:12" x14ac:dyDescent="0.25">
      <c r="A8518" t="s">
        <v>748</v>
      </c>
      <c r="B8518">
        <v>2028</v>
      </c>
      <c r="C8518" t="s">
        <v>701</v>
      </c>
      <c r="D8518">
        <v>1.0294000000000001</v>
      </c>
      <c r="E8518">
        <v>1.0294000000000001</v>
      </c>
      <c r="F8518">
        <v>1.022</v>
      </c>
      <c r="G8518">
        <v>0.77239999999999998</v>
      </c>
      <c r="H8518">
        <v>1.022</v>
      </c>
      <c r="I8518">
        <v>0.76780000000000004</v>
      </c>
      <c r="J8518">
        <v>0.84140000000000004</v>
      </c>
      <c r="K8518">
        <v>0.84140000000000004</v>
      </c>
      <c r="L8518">
        <v>0.63290000000000002</v>
      </c>
    </row>
    <row r="8519" spans="1:12" x14ac:dyDescent="0.25">
      <c r="A8519" t="s">
        <v>748</v>
      </c>
      <c r="B8519">
        <v>2028</v>
      </c>
      <c r="C8519" t="s">
        <v>698</v>
      </c>
      <c r="D8519">
        <v>0.34110000000000001</v>
      </c>
      <c r="E8519">
        <v>0.34110000000000001</v>
      </c>
      <c r="F8519">
        <v>0.2397</v>
      </c>
      <c r="G8519">
        <v>0.25180000000000002</v>
      </c>
      <c r="H8519">
        <v>0.2397</v>
      </c>
      <c r="I8519">
        <v>0.17510000000000001</v>
      </c>
      <c r="J8519">
        <v>0.34110000000000001</v>
      </c>
      <c r="K8519">
        <v>0.2397</v>
      </c>
      <c r="L8519">
        <v>0.17510000000000001</v>
      </c>
    </row>
    <row r="8520" spans="1:12" x14ac:dyDescent="0.25">
      <c r="A8520" t="s">
        <v>748</v>
      </c>
      <c r="B8520">
        <v>2028</v>
      </c>
      <c r="C8520" t="s">
        <v>700</v>
      </c>
      <c r="D8520">
        <v>0.85209999999999997</v>
      </c>
      <c r="E8520">
        <v>0.68730000000000002</v>
      </c>
      <c r="F8520">
        <v>0.64019999999999999</v>
      </c>
      <c r="G8520">
        <v>0.63260000000000005</v>
      </c>
      <c r="H8520">
        <v>0.54700000000000004</v>
      </c>
      <c r="I8520">
        <v>0.496</v>
      </c>
      <c r="J8520">
        <v>0.56940000000000002</v>
      </c>
      <c r="K8520">
        <v>0.39779999999999999</v>
      </c>
      <c r="L8520">
        <v>0.31040000000000001</v>
      </c>
    </row>
    <row r="8521" spans="1:12" x14ac:dyDescent="0.25">
      <c r="A8521" t="s">
        <v>749</v>
      </c>
      <c r="B8521">
        <v>2028</v>
      </c>
      <c r="C8521" t="s">
        <v>699</v>
      </c>
      <c r="D8521">
        <v>1.4999999999999999E-2</v>
      </c>
      <c r="E8521">
        <v>1.4999999999999999E-2</v>
      </c>
      <c r="F8521">
        <v>4.7000000000000002E-3</v>
      </c>
      <c r="G8521">
        <v>1.2999999999999999E-2</v>
      </c>
      <c r="H8521">
        <v>4.7000000000000002E-3</v>
      </c>
      <c r="I8521">
        <v>4.7000000000000002E-3</v>
      </c>
      <c r="J8521">
        <v>1.4999999999999999E-2</v>
      </c>
      <c r="K8521">
        <v>4.7000000000000002E-3</v>
      </c>
      <c r="L8521">
        <v>4.7000000000000002E-3</v>
      </c>
    </row>
    <row r="8522" spans="1:12" x14ac:dyDescent="0.25">
      <c r="A8522" t="s">
        <v>749</v>
      </c>
      <c r="B8522">
        <v>2028</v>
      </c>
      <c r="C8522" t="s">
        <v>698</v>
      </c>
      <c r="D8522">
        <v>8.1900000000000001E-2</v>
      </c>
      <c r="E8522">
        <v>8.1900000000000001E-2</v>
      </c>
      <c r="F8522">
        <v>5.5199999999999999E-2</v>
      </c>
      <c r="G8522">
        <v>6.0600000000000001E-2</v>
      </c>
      <c r="H8522">
        <v>5.5199999999999999E-2</v>
      </c>
      <c r="I8522">
        <v>4.0500000000000001E-2</v>
      </c>
      <c r="J8522">
        <v>8.1900000000000001E-2</v>
      </c>
      <c r="K8522">
        <v>5.5199999999999999E-2</v>
      </c>
      <c r="L8522">
        <v>4.0500000000000001E-2</v>
      </c>
    </row>
    <row r="8523" spans="1:12" x14ac:dyDescent="0.25">
      <c r="A8523" t="s">
        <v>749</v>
      </c>
      <c r="B8523">
        <v>2028</v>
      </c>
      <c r="C8523" t="s">
        <v>703</v>
      </c>
      <c r="D8523">
        <v>5.0000000000000001E-3</v>
      </c>
      <c r="E8523">
        <v>5.0000000000000001E-3</v>
      </c>
      <c r="F8523">
        <v>5.0000000000000001E-3</v>
      </c>
      <c r="G8523">
        <v>3.0000000000000001E-3</v>
      </c>
      <c r="H8523">
        <v>5.0000000000000001E-3</v>
      </c>
      <c r="I8523">
        <v>3.0000000000000001E-3</v>
      </c>
      <c r="J8523">
        <v>5.0000000000000001E-3</v>
      </c>
      <c r="K8523">
        <v>5.0000000000000001E-3</v>
      </c>
      <c r="L8523">
        <v>3.0000000000000001E-3</v>
      </c>
    </row>
    <row r="8524" spans="1:12" x14ac:dyDescent="0.25">
      <c r="A8524" t="s">
        <v>749</v>
      </c>
      <c r="B8524">
        <v>2028</v>
      </c>
      <c r="C8524" t="s">
        <v>702</v>
      </c>
      <c r="D8524">
        <v>2.63E-2</v>
      </c>
      <c r="E8524">
        <v>2.63E-2</v>
      </c>
      <c r="F8524">
        <v>9.9000000000000008E-3</v>
      </c>
      <c r="G8524">
        <v>1.5800000000000002E-2</v>
      </c>
      <c r="H8524">
        <v>9.9000000000000008E-3</v>
      </c>
      <c r="I8524">
        <v>7.1000000000000004E-3</v>
      </c>
      <c r="J8524">
        <v>2.63E-2</v>
      </c>
      <c r="K8524">
        <v>9.9000000000000008E-3</v>
      </c>
      <c r="L8524">
        <v>7.1000000000000004E-3</v>
      </c>
    </row>
    <row r="8525" spans="1:12" x14ac:dyDescent="0.25">
      <c r="A8525" t="s">
        <v>749</v>
      </c>
      <c r="B8525">
        <v>2028</v>
      </c>
      <c r="C8525" t="s">
        <v>701</v>
      </c>
      <c r="D8525">
        <v>0.21679999999999999</v>
      </c>
      <c r="E8525">
        <v>0.21679999999999999</v>
      </c>
      <c r="F8525">
        <v>0.2152</v>
      </c>
      <c r="G8525">
        <v>0.16589999999999999</v>
      </c>
      <c r="H8525">
        <v>0.2152</v>
      </c>
      <c r="I8525">
        <v>0.16489999999999999</v>
      </c>
      <c r="J8525">
        <v>0.1787</v>
      </c>
      <c r="K8525">
        <v>0.1787</v>
      </c>
      <c r="L8525">
        <v>0.13719999999999999</v>
      </c>
    </row>
    <row r="8526" spans="1:12" x14ac:dyDescent="0.25">
      <c r="A8526" t="s">
        <v>749</v>
      </c>
      <c r="B8526">
        <v>2028</v>
      </c>
      <c r="C8526" t="s">
        <v>700</v>
      </c>
      <c r="D8526">
        <v>0.1787</v>
      </c>
      <c r="E8526">
        <v>0.14410000000000001</v>
      </c>
      <c r="F8526">
        <v>0.1343</v>
      </c>
      <c r="G8526">
        <v>0.13270000000000001</v>
      </c>
      <c r="H8526">
        <v>0.1147</v>
      </c>
      <c r="I8526">
        <v>0.104</v>
      </c>
      <c r="J8526">
        <v>0.11940000000000001</v>
      </c>
      <c r="K8526">
        <v>8.3400000000000002E-2</v>
      </c>
      <c r="L8526">
        <v>6.5100000000000005E-2</v>
      </c>
    </row>
    <row r="8527" spans="1:12" x14ac:dyDescent="0.25">
      <c r="A8527" t="s">
        <v>749</v>
      </c>
      <c r="B8527">
        <v>2028</v>
      </c>
      <c r="C8527" t="s">
        <v>697</v>
      </c>
      <c r="D8527">
        <v>0.52359999999999995</v>
      </c>
      <c r="E8527">
        <v>0.48899999999999999</v>
      </c>
      <c r="F8527">
        <v>0.42430000000000001</v>
      </c>
      <c r="G8527">
        <v>0.39090000000000003</v>
      </c>
      <c r="H8527">
        <v>0.40479999999999999</v>
      </c>
      <c r="I8527">
        <v>0.32419999999999999</v>
      </c>
      <c r="J8527">
        <v>0.42620000000000002</v>
      </c>
      <c r="K8527">
        <v>0.33700000000000002</v>
      </c>
      <c r="L8527">
        <v>0.2576</v>
      </c>
    </row>
    <row r="8528" spans="1:12" x14ac:dyDescent="0.25">
      <c r="A8528" t="s">
        <v>750</v>
      </c>
      <c r="B8528">
        <v>2028</v>
      </c>
      <c r="C8528" t="s">
        <v>703</v>
      </c>
      <c r="D8528">
        <v>6.7299999999999999E-2</v>
      </c>
      <c r="E8528">
        <v>6.7299999999999999E-2</v>
      </c>
      <c r="F8528">
        <v>6.7299999999999999E-2</v>
      </c>
      <c r="G8528">
        <v>4.0399999999999998E-2</v>
      </c>
      <c r="H8528">
        <v>6.7299999999999999E-2</v>
      </c>
      <c r="I8528">
        <v>4.0399999999999998E-2</v>
      </c>
      <c r="J8528">
        <v>6.7299999999999999E-2</v>
      </c>
      <c r="K8528">
        <v>6.7299999999999999E-2</v>
      </c>
      <c r="L8528">
        <v>4.0399999999999998E-2</v>
      </c>
    </row>
    <row r="8529" spans="1:12" x14ac:dyDescent="0.25">
      <c r="A8529" t="s">
        <v>750</v>
      </c>
      <c r="B8529">
        <v>2028</v>
      </c>
      <c r="C8529" t="s">
        <v>702</v>
      </c>
      <c r="D8529">
        <v>0.35709999999999997</v>
      </c>
      <c r="E8529">
        <v>0.35709999999999997</v>
      </c>
      <c r="F8529">
        <v>0.13489999999999999</v>
      </c>
      <c r="G8529">
        <v>0.21429999999999999</v>
      </c>
      <c r="H8529">
        <v>0.13489999999999999</v>
      </c>
      <c r="I8529">
        <v>9.6699999999999994E-2</v>
      </c>
      <c r="J8529">
        <v>0.35709999999999997</v>
      </c>
      <c r="K8529">
        <v>0.13489999999999999</v>
      </c>
      <c r="L8529">
        <v>9.6699999999999994E-2</v>
      </c>
    </row>
    <row r="8530" spans="1:12" x14ac:dyDescent="0.25">
      <c r="A8530" t="s">
        <v>750</v>
      </c>
      <c r="B8530">
        <v>2028</v>
      </c>
      <c r="C8530" t="s">
        <v>699</v>
      </c>
      <c r="D8530">
        <v>0.20399999999999999</v>
      </c>
      <c r="E8530">
        <v>0.20399999999999999</v>
      </c>
      <c r="F8530">
        <v>6.4299999999999996E-2</v>
      </c>
      <c r="G8530">
        <v>0.17730000000000001</v>
      </c>
      <c r="H8530">
        <v>6.4299999999999996E-2</v>
      </c>
      <c r="I8530">
        <v>6.4299999999999996E-2</v>
      </c>
      <c r="J8530">
        <v>0.20399999999999999</v>
      </c>
      <c r="K8530">
        <v>6.4299999999999996E-2</v>
      </c>
      <c r="L8530">
        <v>6.4299999999999996E-2</v>
      </c>
    </row>
    <row r="8531" spans="1:12" x14ac:dyDescent="0.25">
      <c r="A8531" t="s">
        <v>750</v>
      </c>
      <c r="B8531">
        <v>2028</v>
      </c>
      <c r="C8531" t="s">
        <v>698</v>
      </c>
      <c r="D8531">
        <v>1.0230999999999999</v>
      </c>
      <c r="E8531">
        <v>1.0230999999999999</v>
      </c>
      <c r="F8531">
        <v>0.70760000000000001</v>
      </c>
      <c r="G8531">
        <v>0.75590000000000002</v>
      </c>
      <c r="H8531">
        <v>0.70760000000000001</v>
      </c>
      <c r="I8531">
        <v>0.51749999999999996</v>
      </c>
      <c r="J8531">
        <v>1.0230999999999999</v>
      </c>
      <c r="K8531">
        <v>0.70760000000000001</v>
      </c>
      <c r="L8531">
        <v>0.51749999999999996</v>
      </c>
    </row>
    <row r="8532" spans="1:12" x14ac:dyDescent="0.25">
      <c r="A8532" t="s">
        <v>750</v>
      </c>
      <c r="B8532">
        <v>2028</v>
      </c>
      <c r="C8532" t="s">
        <v>700</v>
      </c>
      <c r="D8532">
        <v>2.4300999999999999</v>
      </c>
      <c r="E8532">
        <v>1.96</v>
      </c>
      <c r="F8532">
        <v>1.8257000000000001</v>
      </c>
      <c r="G8532">
        <v>1.8041</v>
      </c>
      <c r="H8532">
        <v>1.56</v>
      </c>
      <c r="I8532">
        <v>1.4142999999999999</v>
      </c>
      <c r="J8532">
        <v>1.6238999999999999</v>
      </c>
      <c r="K8532">
        <v>1.1345000000000001</v>
      </c>
      <c r="L8532">
        <v>0.88519999999999999</v>
      </c>
    </row>
    <row r="8533" spans="1:12" x14ac:dyDescent="0.25">
      <c r="A8533" t="s">
        <v>750</v>
      </c>
      <c r="B8533">
        <v>2028</v>
      </c>
      <c r="C8533" t="s">
        <v>701</v>
      </c>
      <c r="D8533">
        <v>3.2574000000000001</v>
      </c>
      <c r="E8533">
        <v>3.2574000000000001</v>
      </c>
      <c r="F8533">
        <v>3.2362000000000002</v>
      </c>
      <c r="G8533">
        <v>2.4369000000000001</v>
      </c>
      <c r="H8533">
        <v>3.2362000000000002</v>
      </c>
      <c r="I8533">
        <v>2.4239000000000002</v>
      </c>
      <c r="J8533">
        <v>2.6659000000000002</v>
      </c>
      <c r="K8533">
        <v>2.6659000000000002</v>
      </c>
      <c r="L8533">
        <v>1.9987999999999999</v>
      </c>
    </row>
    <row r="8534" spans="1:12" x14ac:dyDescent="0.25">
      <c r="A8534" t="s">
        <v>750</v>
      </c>
      <c r="B8534">
        <v>2028</v>
      </c>
      <c r="C8534" t="s">
        <v>697</v>
      </c>
      <c r="D8534">
        <v>7.3390000000000004</v>
      </c>
      <c r="E8534">
        <v>6.8689</v>
      </c>
      <c r="F8534">
        <v>6.0359999999999996</v>
      </c>
      <c r="G8534">
        <v>5.4287999999999998</v>
      </c>
      <c r="H8534">
        <v>5.7704000000000004</v>
      </c>
      <c r="I8534">
        <v>4.5571999999999999</v>
      </c>
      <c r="J8534">
        <v>5.9413</v>
      </c>
      <c r="K8534">
        <v>4.7746000000000004</v>
      </c>
      <c r="L8534">
        <v>3.6030000000000002</v>
      </c>
    </row>
    <row r="8535" spans="1:12" x14ac:dyDescent="0.25">
      <c r="A8535" t="s">
        <v>751</v>
      </c>
      <c r="B8535">
        <v>2028</v>
      </c>
      <c r="C8535" t="s">
        <v>701</v>
      </c>
      <c r="D8535">
        <v>1.6956</v>
      </c>
      <c r="E8535">
        <v>1.6956</v>
      </c>
      <c r="F8535">
        <v>1.6773</v>
      </c>
      <c r="G8535">
        <v>1.2950999999999999</v>
      </c>
      <c r="H8535">
        <v>1.6773</v>
      </c>
      <c r="I8535">
        <v>1.2838000000000001</v>
      </c>
      <c r="J8535">
        <v>1.3804000000000001</v>
      </c>
      <c r="K8535">
        <v>1.3804000000000001</v>
      </c>
      <c r="L8535">
        <v>1.0589999999999999</v>
      </c>
    </row>
    <row r="8536" spans="1:12" x14ac:dyDescent="0.25">
      <c r="A8536" t="s">
        <v>751</v>
      </c>
      <c r="B8536">
        <v>2028</v>
      </c>
      <c r="C8536" t="s">
        <v>703</v>
      </c>
      <c r="D8536">
        <v>5.8299999999999998E-2</v>
      </c>
      <c r="E8536">
        <v>5.8299999999999998E-2</v>
      </c>
      <c r="F8536">
        <v>5.8299999999999998E-2</v>
      </c>
      <c r="G8536">
        <v>3.5000000000000003E-2</v>
      </c>
      <c r="H8536">
        <v>5.8299999999999998E-2</v>
      </c>
      <c r="I8536">
        <v>3.5000000000000003E-2</v>
      </c>
      <c r="J8536">
        <v>5.8299999999999998E-2</v>
      </c>
      <c r="K8536">
        <v>5.8299999999999998E-2</v>
      </c>
      <c r="L8536">
        <v>3.5000000000000003E-2</v>
      </c>
    </row>
    <row r="8537" spans="1:12" x14ac:dyDescent="0.25">
      <c r="A8537" t="s">
        <v>751</v>
      </c>
      <c r="B8537">
        <v>2028</v>
      </c>
      <c r="C8537" t="s">
        <v>699</v>
      </c>
      <c r="D8537">
        <v>0.1767</v>
      </c>
      <c r="E8537">
        <v>0.1767</v>
      </c>
      <c r="F8537">
        <v>5.57E-2</v>
      </c>
      <c r="G8537">
        <v>0.15359999999999999</v>
      </c>
      <c r="H8537">
        <v>5.57E-2</v>
      </c>
      <c r="I8537">
        <v>5.57E-2</v>
      </c>
      <c r="J8537">
        <v>0.1767</v>
      </c>
      <c r="K8537">
        <v>5.57E-2</v>
      </c>
      <c r="L8537">
        <v>5.57E-2</v>
      </c>
    </row>
    <row r="8538" spans="1:12" x14ac:dyDescent="0.25">
      <c r="A8538" t="s">
        <v>751</v>
      </c>
      <c r="B8538">
        <v>2028</v>
      </c>
      <c r="C8538" t="s">
        <v>700</v>
      </c>
      <c r="D8538">
        <v>2.1053999999999999</v>
      </c>
      <c r="E8538">
        <v>1.6980999999999999</v>
      </c>
      <c r="F8538">
        <v>1.5817000000000001</v>
      </c>
      <c r="G8538">
        <v>1.5629999999999999</v>
      </c>
      <c r="H8538">
        <v>1.3514999999999999</v>
      </c>
      <c r="I8538">
        <v>1.2253000000000001</v>
      </c>
      <c r="J8538">
        <v>1.4069</v>
      </c>
      <c r="K8538">
        <v>0.9829</v>
      </c>
      <c r="L8538">
        <v>0.76690000000000003</v>
      </c>
    </row>
    <row r="8539" spans="1:12" x14ac:dyDescent="0.25">
      <c r="A8539" t="s">
        <v>751</v>
      </c>
      <c r="B8539">
        <v>2028</v>
      </c>
      <c r="C8539" t="s">
        <v>702</v>
      </c>
      <c r="D8539">
        <v>0.30940000000000001</v>
      </c>
      <c r="E8539">
        <v>0.30940000000000001</v>
      </c>
      <c r="F8539">
        <v>0.1168</v>
      </c>
      <c r="G8539">
        <v>0.1857</v>
      </c>
      <c r="H8539">
        <v>0.1168</v>
      </c>
      <c r="I8539">
        <v>8.3799999999999999E-2</v>
      </c>
      <c r="J8539">
        <v>0.30940000000000001</v>
      </c>
      <c r="K8539">
        <v>0.1168</v>
      </c>
      <c r="L8539">
        <v>8.3799999999999999E-2</v>
      </c>
    </row>
    <row r="8540" spans="1:12" x14ac:dyDescent="0.25">
      <c r="A8540" t="s">
        <v>751</v>
      </c>
      <c r="B8540">
        <v>2028</v>
      </c>
      <c r="C8540" t="s">
        <v>697</v>
      </c>
      <c r="D8540">
        <v>4.9199000000000002</v>
      </c>
      <c r="E8540">
        <v>4.5126999999999997</v>
      </c>
      <c r="F8540">
        <v>4.0643000000000002</v>
      </c>
      <c r="G8540">
        <v>3.7039</v>
      </c>
      <c r="H8540">
        <v>3.8342000000000001</v>
      </c>
      <c r="I8540">
        <v>3.1553</v>
      </c>
      <c r="J8540">
        <v>3.9062000000000001</v>
      </c>
      <c r="K8540">
        <v>3.1686000000000001</v>
      </c>
      <c r="L8540">
        <v>2.4721000000000002</v>
      </c>
    </row>
    <row r="8541" spans="1:12" x14ac:dyDescent="0.25">
      <c r="A8541" t="s">
        <v>751</v>
      </c>
      <c r="B8541">
        <v>2028</v>
      </c>
      <c r="C8541" t="s">
        <v>698</v>
      </c>
      <c r="D8541">
        <v>0.57440000000000002</v>
      </c>
      <c r="E8541">
        <v>0.57440000000000002</v>
      </c>
      <c r="F8541">
        <v>0.57440000000000002</v>
      </c>
      <c r="G8541">
        <v>0.47160000000000002</v>
      </c>
      <c r="H8541">
        <v>0.57440000000000002</v>
      </c>
      <c r="I8541">
        <v>0.47160000000000002</v>
      </c>
      <c r="J8541">
        <v>0.57440000000000002</v>
      </c>
      <c r="K8541">
        <v>0.57440000000000002</v>
      </c>
      <c r="L8541">
        <v>0.47160000000000002</v>
      </c>
    </row>
    <row r="8542" spans="1:12" x14ac:dyDescent="0.25">
      <c r="A8542" t="s">
        <v>752</v>
      </c>
      <c r="B8542">
        <v>2028</v>
      </c>
      <c r="C8542" t="s">
        <v>697</v>
      </c>
      <c r="D8542">
        <v>0.3891</v>
      </c>
      <c r="E8542">
        <v>0.36759999999999998</v>
      </c>
      <c r="F8542">
        <v>0.32840000000000003</v>
      </c>
      <c r="G8542">
        <v>0.28799999999999998</v>
      </c>
      <c r="H8542">
        <v>0.31619999999999998</v>
      </c>
      <c r="I8542">
        <v>0.2472</v>
      </c>
      <c r="J8542">
        <v>0.31659999999999999</v>
      </c>
      <c r="K8542">
        <v>0.2621</v>
      </c>
      <c r="L8542">
        <v>0.19719999999999999</v>
      </c>
    </row>
    <row r="8543" spans="1:12" x14ac:dyDescent="0.25">
      <c r="A8543" t="s">
        <v>752</v>
      </c>
      <c r="B8543">
        <v>2028</v>
      </c>
      <c r="C8543" t="s">
        <v>703</v>
      </c>
      <c r="D8543">
        <v>3.0999999999999999E-3</v>
      </c>
      <c r="E8543">
        <v>3.0999999999999999E-3</v>
      </c>
      <c r="F8543">
        <v>3.0999999999999999E-3</v>
      </c>
      <c r="G8543">
        <v>1.9E-3</v>
      </c>
      <c r="H8543">
        <v>3.0999999999999999E-3</v>
      </c>
      <c r="I8543">
        <v>1.9E-3</v>
      </c>
      <c r="J8543">
        <v>3.0999999999999999E-3</v>
      </c>
      <c r="K8543">
        <v>3.0999999999999999E-3</v>
      </c>
      <c r="L8543">
        <v>1.9E-3</v>
      </c>
    </row>
    <row r="8544" spans="1:12" x14ac:dyDescent="0.25">
      <c r="A8544" t="s">
        <v>752</v>
      </c>
      <c r="B8544">
        <v>2028</v>
      </c>
      <c r="C8544" t="s">
        <v>702</v>
      </c>
      <c r="D8544">
        <v>1.6400000000000001E-2</v>
      </c>
      <c r="E8544">
        <v>1.6400000000000001E-2</v>
      </c>
      <c r="F8544">
        <v>6.1999999999999998E-3</v>
      </c>
      <c r="G8544">
        <v>9.7999999999999997E-3</v>
      </c>
      <c r="H8544">
        <v>6.1999999999999998E-3</v>
      </c>
      <c r="I8544">
        <v>4.4000000000000003E-3</v>
      </c>
      <c r="J8544">
        <v>1.6400000000000001E-2</v>
      </c>
      <c r="K8544">
        <v>6.1999999999999998E-3</v>
      </c>
      <c r="L8544">
        <v>4.4000000000000003E-3</v>
      </c>
    </row>
    <row r="8545" spans="1:12" x14ac:dyDescent="0.25">
      <c r="A8545" t="s">
        <v>752</v>
      </c>
      <c r="B8545">
        <v>2028</v>
      </c>
      <c r="C8545" t="s">
        <v>700</v>
      </c>
      <c r="D8545">
        <v>0.1113</v>
      </c>
      <c r="E8545">
        <v>8.9800000000000005E-2</v>
      </c>
      <c r="F8545">
        <v>8.3599999999999994E-2</v>
      </c>
      <c r="G8545">
        <v>8.2600000000000007E-2</v>
      </c>
      <c r="H8545">
        <v>7.1499999999999994E-2</v>
      </c>
      <c r="I8545">
        <v>6.4799999999999996E-2</v>
      </c>
      <c r="J8545">
        <v>7.4399999999999994E-2</v>
      </c>
      <c r="K8545">
        <v>5.1999999999999998E-2</v>
      </c>
      <c r="L8545">
        <v>4.0599999999999997E-2</v>
      </c>
    </row>
    <row r="8546" spans="1:12" x14ac:dyDescent="0.25">
      <c r="A8546" t="s">
        <v>752</v>
      </c>
      <c r="B8546">
        <v>2028</v>
      </c>
      <c r="C8546" t="s">
        <v>698</v>
      </c>
      <c r="D8546">
        <v>4.9000000000000002E-2</v>
      </c>
      <c r="E8546">
        <v>4.9000000000000002E-2</v>
      </c>
      <c r="F8546">
        <v>3.3399999999999999E-2</v>
      </c>
      <c r="G8546">
        <v>3.6200000000000003E-2</v>
      </c>
      <c r="H8546">
        <v>3.3399999999999999E-2</v>
      </c>
      <c r="I8546">
        <v>2.4500000000000001E-2</v>
      </c>
      <c r="J8546">
        <v>4.9000000000000002E-2</v>
      </c>
      <c r="K8546">
        <v>3.3399999999999999E-2</v>
      </c>
      <c r="L8546">
        <v>2.4500000000000001E-2</v>
      </c>
    </row>
    <row r="8547" spans="1:12" x14ac:dyDescent="0.25">
      <c r="A8547" t="s">
        <v>752</v>
      </c>
      <c r="B8547">
        <v>2028</v>
      </c>
      <c r="C8547" t="s">
        <v>701</v>
      </c>
      <c r="D8547">
        <v>0.2001</v>
      </c>
      <c r="E8547">
        <v>0.2001</v>
      </c>
      <c r="F8547">
        <v>0.1991</v>
      </c>
      <c r="G8547">
        <v>0.14929999999999999</v>
      </c>
      <c r="H8547">
        <v>0.1991</v>
      </c>
      <c r="I8547">
        <v>0.1487</v>
      </c>
      <c r="J8547">
        <v>0.16439999999999999</v>
      </c>
      <c r="K8547">
        <v>0.16439999999999999</v>
      </c>
      <c r="L8547">
        <v>0.123</v>
      </c>
    </row>
    <row r="8548" spans="1:12" x14ac:dyDescent="0.25">
      <c r="A8548" t="s">
        <v>752</v>
      </c>
      <c r="B8548">
        <v>2028</v>
      </c>
      <c r="C8548" t="s">
        <v>699</v>
      </c>
      <c r="D8548">
        <v>9.2999999999999992E-3</v>
      </c>
      <c r="E8548">
        <v>9.2999999999999992E-3</v>
      </c>
      <c r="F8548">
        <v>2.8999999999999998E-3</v>
      </c>
      <c r="G8548">
        <v>8.0999999999999996E-3</v>
      </c>
      <c r="H8548">
        <v>2.8999999999999998E-3</v>
      </c>
      <c r="I8548">
        <v>2.8999999999999998E-3</v>
      </c>
      <c r="J8548">
        <v>9.2999999999999992E-3</v>
      </c>
      <c r="K8548">
        <v>2.8999999999999998E-3</v>
      </c>
      <c r="L8548">
        <v>2.8999999999999998E-3</v>
      </c>
    </row>
    <row r="8549" spans="1:12" x14ac:dyDescent="0.25">
      <c r="A8549" t="s">
        <v>753</v>
      </c>
      <c r="B8549">
        <v>2028</v>
      </c>
      <c r="C8549" t="s">
        <v>702</v>
      </c>
      <c r="D8549">
        <v>6.4500000000000002E-2</v>
      </c>
      <c r="E8549">
        <v>6.4500000000000002E-2</v>
      </c>
      <c r="F8549">
        <v>2.4299999999999999E-2</v>
      </c>
      <c r="G8549">
        <v>3.8699999999999998E-2</v>
      </c>
      <c r="H8549">
        <v>2.4299999999999999E-2</v>
      </c>
      <c r="I8549">
        <v>1.7500000000000002E-2</v>
      </c>
      <c r="J8549">
        <v>6.4500000000000002E-2</v>
      </c>
      <c r="K8549">
        <v>2.4299999999999999E-2</v>
      </c>
      <c r="L8549">
        <v>1.7500000000000002E-2</v>
      </c>
    </row>
    <row r="8550" spans="1:12" x14ac:dyDescent="0.25">
      <c r="A8550" t="s">
        <v>753</v>
      </c>
      <c r="B8550">
        <v>2028</v>
      </c>
      <c r="C8550" t="s">
        <v>698</v>
      </c>
      <c r="D8550">
        <v>0.2029</v>
      </c>
      <c r="E8550">
        <v>0.2029</v>
      </c>
      <c r="F8550">
        <v>0.13650000000000001</v>
      </c>
      <c r="G8550">
        <v>0.15029999999999999</v>
      </c>
      <c r="H8550">
        <v>0.13650000000000001</v>
      </c>
      <c r="I8550">
        <v>0.10009999999999999</v>
      </c>
      <c r="J8550">
        <v>0.2029</v>
      </c>
      <c r="K8550">
        <v>0.13650000000000001</v>
      </c>
      <c r="L8550">
        <v>0.10009999999999999</v>
      </c>
    </row>
    <row r="8551" spans="1:12" x14ac:dyDescent="0.25">
      <c r="A8551" t="s">
        <v>753</v>
      </c>
      <c r="B8551">
        <v>2028</v>
      </c>
      <c r="C8551" t="s">
        <v>703</v>
      </c>
      <c r="D8551">
        <v>1.2200000000000001E-2</v>
      </c>
      <c r="E8551">
        <v>1.2200000000000001E-2</v>
      </c>
      <c r="F8551">
        <v>1.2200000000000001E-2</v>
      </c>
      <c r="G8551">
        <v>7.3000000000000001E-3</v>
      </c>
      <c r="H8551">
        <v>1.2200000000000001E-2</v>
      </c>
      <c r="I8551">
        <v>7.3000000000000001E-3</v>
      </c>
      <c r="J8551">
        <v>1.2200000000000001E-2</v>
      </c>
      <c r="K8551">
        <v>1.2200000000000001E-2</v>
      </c>
      <c r="L8551">
        <v>7.3000000000000001E-3</v>
      </c>
    </row>
    <row r="8552" spans="1:12" x14ac:dyDescent="0.25">
      <c r="A8552" t="s">
        <v>753</v>
      </c>
      <c r="B8552">
        <v>2028</v>
      </c>
      <c r="C8552" t="s">
        <v>701</v>
      </c>
      <c r="D8552">
        <v>0.66420000000000001</v>
      </c>
      <c r="E8552">
        <v>0.66420000000000001</v>
      </c>
      <c r="F8552">
        <v>0.6603</v>
      </c>
      <c r="G8552">
        <v>0.49630000000000002</v>
      </c>
      <c r="H8552">
        <v>0.6603</v>
      </c>
      <c r="I8552">
        <v>0.49399999999999999</v>
      </c>
      <c r="J8552">
        <v>0.54459999999999997</v>
      </c>
      <c r="K8552">
        <v>0.54459999999999997</v>
      </c>
      <c r="L8552">
        <v>0.40789999999999998</v>
      </c>
    </row>
    <row r="8553" spans="1:12" x14ac:dyDescent="0.25">
      <c r="A8553" t="s">
        <v>753</v>
      </c>
      <c r="B8553">
        <v>2028</v>
      </c>
      <c r="C8553" t="s">
        <v>700</v>
      </c>
      <c r="D8553">
        <v>0.43869999999999998</v>
      </c>
      <c r="E8553">
        <v>0.35389999999999999</v>
      </c>
      <c r="F8553">
        <v>0.3296</v>
      </c>
      <c r="G8553">
        <v>0.32569999999999999</v>
      </c>
      <c r="H8553">
        <v>0.28160000000000002</v>
      </c>
      <c r="I8553">
        <v>0.25530000000000003</v>
      </c>
      <c r="J8553">
        <v>0.29320000000000002</v>
      </c>
      <c r="K8553">
        <v>0.20480000000000001</v>
      </c>
      <c r="L8553">
        <v>0.1598</v>
      </c>
    </row>
    <row r="8554" spans="1:12" x14ac:dyDescent="0.25">
      <c r="A8554" t="s">
        <v>753</v>
      </c>
      <c r="B8554">
        <v>2028</v>
      </c>
      <c r="C8554" t="s">
        <v>697</v>
      </c>
      <c r="D8554">
        <v>1.4193</v>
      </c>
      <c r="E8554">
        <v>1.3344</v>
      </c>
      <c r="F8554">
        <v>1.1746000000000001</v>
      </c>
      <c r="G8554">
        <v>1.0503</v>
      </c>
      <c r="H8554">
        <v>1.1266</v>
      </c>
      <c r="I8554">
        <v>0.88580000000000003</v>
      </c>
      <c r="J8554">
        <v>1.1541999999999999</v>
      </c>
      <c r="K8554">
        <v>0.93410000000000004</v>
      </c>
      <c r="L8554">
        <v>0.70409999999999995</v>
      </c>
    </row>
    <row r="8555" spans="1:12" x14ac:dyDescent="0.25">
      <c r="A8555" t="s">
        <v>753</v>
      </c>
      <c r="B8555">
        <v>2028</v>
      </c>
      <c r="C8555" t="s">
        <v>699</v>
      </c>
      <c r="D8555">
        <v>3.6799999999999999E-2</v>
      </c>
      <c r="E8555">
        <v>3.6799999999999999E-2</v>
      </c>
      <c r="F8555">
        <v>1.1599999999999999E-2</v>
      </c>
      <c r="G8555">
        <v>3.2000000000000001E-2</v>
      </c>
      <c r="H8555">
        <v>1.1599999999999999E-2</v>
      </c>
      <c r="I8555">
        <v>1.1599999999999999E-2</v>
      </c>
      <c r="J8555">
        <v>3.6799999999999999E-2</v>
      </c>
      <c r="K8555">
        <v>1.1599999999999999E-2</v>
      </c>
      <c r="L8555">
        <v>1.1599999999999999E-2</v>
      </c>
    </row>
    <row r="8556" spans="1:12" x14ac:dyDescent="0.25">
      <c r="A8556" t="s">
        <v>754</v>
      </c>
      <c r="B8556">
        <v>2028</v>
      </c>
      <c r="C8556" t="s">
        <v>700</v>
      </c>
      <c r="D8556">
        <v>1.5448999999999999</v>
      </c>
      <c r="E8556">
        <v>1.246</v>
      </c>
      <c r="F8556">
        <v>1.1606000000000001</v>
      </c>
      <c r="G8556">
        <v>1.1469</v>
      </c>
      <c r="H8556">
        <v>0.99170000000000003</v>
      </c>
      <c r="I8556">
        <v>0.89910000000000001</v>
      </c>
      <c r="J8556">
        <v>1.0323</v>
      </c>
      <c r="K8556">
        <v>0.72130000000000005</v>
      </c>
      <c r="L8556">
        <v>0.56279999999999997</v>
      </c>
    </row>
    <row r="8557" spans="1:12" x14ac:dyDescent="0.25">
      <c r="A8557" t="s">
        <v>754</v>
      </c>
      <c r="B8557">
        <v>2028</v>
      </c>
      <c r="C8557" t="s">
        <v>702</v>
      </c>
      <c r="D8557">
        <v>0.22700000000000001</v>
      </c>
      <c r="E8557">
        <v>0.22700000000000001</v>
      </c>
      <c r="F8557">
        <v>8.5699999999999998E-2</v>
      </c>
      <c r="G8557">
        <v>0.13619999999999999</v>
      </c>
      <c r="H8557">
        <v>8.5699999999999998E-2</v>
      </c>
      <c r="I8557">
        <v>6.1499999999999999E-2</v>
      </c>
      <c r="J8557">
        <v>0.22700000000000001</v>
      </c>
      <c r="K8557">
        <v>8.5699999999999998E-2</v>
      </c>
      <c r="L8557">
        <v>6.1499999999999999E-2</v>
      </c>
    </row>
    <row r="8558" spans="1:12" x14ac:dyDescent="0.25">
      <c r="A8558" t="s">
        <v>754</v>
      </c>
      <c r="B8558">
        <v>2028</v>
      </c>
      <c r="C8558" t="s">
        <v>699</v>
      </c>
      <c r="D8558">
        <v>0.12970000000000001</v>
      </c>
      <c r="E8558">
        <v>0.12970000000000001</v>
      </c>
      <c r="F8558">
        <v>4.0899999999999999E-2</v>
      </c>
      <c r="G8558">
        <v>0.11269999999999999</v>
      </c>
      <c r="H8558">
        <v>4.0899999999999999E-2</v>
      </c>
      <c r="I8558">
        <v>4.0899999999999999E-2</v>
      </c>
      <c r="J8558">
        <v>0.12970000000000001</v>
      </c>
      <c r="K8558">
        <v>4.0899999999999999E-2</v>
      </c>
      <c r="L8558">
        <v>4.0899999999999999E-2</v>
      </c>
    </row>
    <row r="8559" spans="1:12" x14ac:dyDescent="0.25">
      <c r="A8559" t="s">
        <v>754</v>
      </c>
      <c r="B8559">
        <v>2028</v>
      </c>
      <c r="C8559" t="s">
        <v>703</v>
      </c>
      <c r="D8559">
        <v>4.2799999999999998E-2</v>
      </c>
      <c r="E8559">
        <v>4.2799999999999998E-2</v>
      </c>
      <c r="F8559">
        <v>4.2799999999999998E-2</v>
      </c>
      <c r="G8559">
        <v>2.5700000000000001E-2</v>
      </c>
      <c r="H8559">
        <v>4.2799999999999998E-2</v>
      </c>
      <c r="I8559">
        <v>2.5700000000000001E-2</v>
      </c>
      <c r="J8559">
        <v>4.2799999999999998E-2</v>
      </c>
      <c r="K8559">
        <v>4.2799999999999998E-2</v>
      </c>
      <c r="L8559">
        <v>2.5700000000000001E-2</v>
      </c>
    </row>
    <row r="8560" spans="1:12" x14ac:dyDescent="0.25">
      <c r="A8560" t="s">
        <v>754</v>
      </c>
      <c r="B8560">
        <v>2028</v>
      </c>
      <c r="C8560" t="s">
        <v>698</v>
      </c>
      <c r="D8560">
        <v>0.67789999999999995</v>
      </c>
      <c r="E8560">
        <v>0.67789999999999995</v>
      </c>
      <c r="F8560">
        <v>0.46310000000000001</v>
      </c>
      <c r="G8560">
        <v>0.50139999999999996</v>
      </c>
      <c r="H8560">
        <v>0.46310000000000001</v>
      </c>
      <c r="I8560">
        <v>0.33900000000000002</v>
      </c>
      <c r="J8560">
        <v>0.67789999999999995</v>
      </c>
      <c r="K8560">
        <v>0.46310000000000001</v>
      </c>
      <c r="L8560">
        <v>0.33900000000000002</v>
      </c>
    </row>
    <row r="8561" spans="1:12" x14ac:dyDescent="0.25">
      <c r="A8561" t="s">
        <v>754</v>
      </c>
      <c r="B8561">
        <v>2028</v>
      </c>
      <c r="C8561" t="s">
        <v>701</v>
      </c>
      <c r="D8561">
        <v>2.2004000000000001</v>
      </c>
      <c r="E8561">
        <v>2.2004000000000001</v>
      </c>
      <c r="F8561">
        <v>2.1869000000000001</v>
      </c>
      <c r="G8561">
        <v>1.6395999999999999</v>
      </c>
      <c r="H8561">
        <v>2.1869000000000001</v>
      </c>
      <c r="I8561">
        <v>1.6314</v>
      </c>
      <c r="J8561">
        <v>1.7990999999999999</v>
      </c>
      <c r="K8561">
        <v>1.7990999999999999</v>
      </c>
      <c r="L8561">
        <v>1.3431</v>
      </c>
    </row>
    <row r="8562" spans="1:12" x14ac:dyDescent="0.25">
      <c r="A8562" t="s">
        <v>754</v>
      </c>
      <c r="B8562">
        <v>2028</v>
      </c>
      <c r="C8562" t="s">
        <v>697</v>
      </c>
      <c r="D8562">
        <v>4.8227000000000002</v>
      </c>
      <c r="E8562">
        <v>4.5239000000000003</v>
      </c>
      <c r="F8562">
        <v>3.9801000000000002</v>
      </c>
      <c r="G8562">
        <v>3.5625</v>
      </c>
      <c r="H8562">
        <v>3.8111999999999999</v>
      </c>
      <c r="I8562">
        <v>2.9975999999999998</v>
      </c>
      <c r="J8562">
        <v>3.9089999999999998</v>
      </c>
      <c r="K8562">
        <v>3.1528999999999998</v>
      </c>
      <c r="L8562">
        <v>2.3730000000000002</v>
      </c>
    </row>
    <row r="8563" spans="1:12" x14ac:dyDescent="0.25">
      <c r="A8563" t="s">
        <v>755</v>
      </c>
      <c r="B8563">
        <v>2028</v>
      </c>
      <c r="C8563" t="s">
        <v>700</v>
      </c>
      <c r="D8563">
        <v>0.1326</v>
      </c>
      <c r="E8563">
        <v>0.1069</v>
      </c>
      <c r="F8563">
        <v>9.9599999999999994E-2</v>
      </c>
      <c r="G8563">
        <v>9.8400000000000001E-2</v>
      </c>
      <c r="H8563">
        <v>8.5099999999999995E-2</v>
      </c>
      <c r="I8563">
        <v>7.7200000000000005E-2</v>
      </c>
      <c r="J8563">
        <v>8.8599999999999998E-2</v>
      </c>
      <c r="K8563">
        <v>6.1899999999999997E-2</v>
      </c>
      <c r="L8563">
        <v>4.8300000000000003E-2</v>
      </c>
    </row>
    <row r="8564" spans="1:12" x14ac:dyDescent="0.25">
      <c r="A8564" t="s">
        <v>755</v>
      </c>
      <c r="B8564">
        <v>2028</v>
      </c>
      <c r="C8564" t="s">
        <v>703</v>
      </c>
      <c r="D8564">
        <v>3.7000000000000002E-3</v>
      </c>
      <c r="E8564">
        <v>3.7000000000000002E-3</v>
      </c>
      <c r="F8564">
        <v>3.7000000000000002E-3</v>
      </c>
      <c r="G8564">
        <v>2.2000000000000001E-3</v>
      </c>
      <c r="H8564">
        <v>3.7000000000000002E-3</v>
      </c>
      <c r="I8564">
        <v>2.2000000000000001E-3</v>
      </c>
      <c r="J8564">
        <v>3.7000000000000002E-3</v>
      </c>
      <c r="K8564">
        <v>3.7000000000000002E-3</v>
      </c>
      <c r="L8564">
        <v>2.2000000000000001E-3</v>
      </c>
    </row>
    <row r="8565" spans="1:12" x14ac:dyDescent="0.25">
      <c r="A8565" t="s">
        <v>755</v>
      </c>
      <c r="B8565">
        <v>2028</v>
      </c>
      <c r="C8565" t="s">
        <v>697</v>
      </c>
      <c r="D8565">
        <v>0.45079999999999998</v>
      </c>
      <c r="E8565">
        <v>0.42509999999999998</v>
      </c>
      <c r="F8565">
        <v>0.36259999999999998</v>
      </c>
      <c r="G8565">
        <v>0.33429999999999999</v>
      </c>
      <c r="H8565">
        <v>0.34810000000000002</v>
      </c>
      <c r="I8565">
        <v>0.27379999999999999</v>
      </c>
      <c r="J8565">
        <v>0.37169999999999997</v>
      </c>
      <c r="K8565">
        <v>0.29099999999999998</v>
      </c>
      <c r="L8565">
        <v>0.21970000000000001</v>
      </c>
    </row>
    <row r="8566" spans="1:12" x14ac:dyDescent="0.25">
      <c r="A8566" t="s">
        <v>755</v>
      </c>
      <c r="B8566">
        <v>2028</v>
      </c>
      <c r="C8566" t="s">
        <v>701</v>
      </c>
      <c r="D8566">
        <v>0.19520000000000001</v>
      </c>
      <c r="E8566">
        <v>0.19520000000000001</v>
      </c>
      <c r="F8566">
        <v>0.19400000000000001</v>
      </c>
      <c r="G8566">
        <v>0.1462</v>
      </c>
      <c r="H8566">
        <v>0.19400000000000001</v>
      </c>
      <c r="I8566">
        <v>0.14549999999999999</v>
      </c>
      <c r="J8566">
        <v>0.16009999999999999</v>
      </c>
      <c r="K8566">
        <v>0.16009999999999999</v>
      </c>
      <c r="L8566">
        <v>0.1202</v>
      </c>
    </row>
    <row r="8567" spans="1:12" x14ac:dyDescent="0.25">
      <c r="A8567" t="s">
        <v>755</v>
      </c>
      <c r="B8567">
        <v>2028</v>
      </c>
      <c r="C8567" t="s">
        <v>699</v>
      </c>
      <c r="D8567">
        <v>1.11E-2</v>
      </c>
      <c r="E8567">
        <v>1.11E-2</v>
      </c>
      <c r="F8567">
        <v>3.5000000000000001E-3</v>
      </c>
      <c r="G8567">
        <v>9.7000000000000003E-3</v>
      </c>
      <c r="H8567">
        <v>3.5000000000000001E-3</v>
      </c>
      <c r="I8567">
        <v>3.5000000000000001E-3</v>
      </c>
      <c r="J8567">
        <v>1.11E-2</v>
      </c>
      <c r="K8567">
        <v>3.5000000000000001E-3</v>
      </c>
      <c r="L8567">
        <v>3.5000000000000001E-3</v>
      </c>
    </row>
    <row r="8568" spans="1:12" x14ac:dyDescent="0.25">
      <c r="A8568" t="s">
        <v>755</v>
      </c>
      <c r="B8568">
        <v>2028</v>
      </c>
      <c r="C8568" t="s">
        <v>702</v>
      </c>
      <c r="D8568">
        <v>1.95E-2</v>
      </c>
      <c r="E8568">
        <v>1.95E-2</v>
      </c>
      <c r="F8568">
        <v>7.4000000000000003E-3</v>
      </c>
      <c r="G8568">
        <v>1.17E-2</v>
      </c>
      <c r="H8568">
        <v>7.4000000000000003E-3</v>
      </c>
      <c r="I8568">
        <v>5.3E-3</v>
      </c>
      <c r="J8568">
        <v>1.95E-2</v>
      </c>
      <c r="K8568">
        <v>7.4000000000000003E-3</v>
      </c>
      <c r="L8568">
        <v>5.3E-3</v>
      </c>
    </row>
    <row r="8569" spans="1:12" x14ac:dyDescent="0.25">
      <c r="A8569" t="s">
        <v>755</v>
      </c>
      <c r="B8569">
        <v>2028</v>
      </c>
      <c r="C8569" t="s">
        <v>698</v>
      </c>
      <c r="D8569">
        <v>8.8700000000000001E-2</v>
      </c>
      <c r="E8569">
        <v>8.8700000000000001E-2</v>
      </c>
      <c r="F8569">
        <v>5.4399999999999997E-2</v>
      </c>
      <c r="G8569">
        <v>6.6100000000000006E-2</v>
      </c>
      <c r="H8569">
        <v>5.4399999999999997E-2</v>
      </c>
      <c r="I8569">
        <v>4.02E-2</v>
      </c>
      <c r="J8569">
        <v>8.8700000000000001E-2</v>
      </c>
      <c r="K8569">
        <v>5.4399999999999997E-2</v>
      </c>
      <c r="L8569">
        <v>4.02E-2</v>
      </c>
    </row>
    <row r="8570" spans="1:12" x14ac:dyDescent="0.25">
      <c r="A8570" t="s">
        <v>696</v>
      </c>
      <c r="B8570">
        <v>2029</v>
      </c>
      <c r="C8570" t="s">
        <v>702</v>
      </c>
      <c r="D8570">
        <v>0.1797</v>
      </c>
      <c r="E8570">
        <v>0.1797</v>
      </c>
      <c r="F8570">
        <v>6.7900000000000002E-2</v>
      </c>
      <c r="G8570">
        <v>5.3900000000000003E-2</v>
      </c>
      <c r="H8570">
        <v>6.7900000000000002E-2</v>
      </c>
      <c r="I8570">
        <v>2.7300000000000001E-2</v>
      </c>
      <c r="J8570">
        <v>0.1797</v>
      </c>
      <c r="K8570">
        <v>6.7900000000000002E-2</v>
      </c>
      <c r="L8570">
        <v>2.7300000000000001E-2</v>
      </c>
    </row>
    <row r="8571" spans="1:12" x14ac:dyDescent="0.25">
      <c r="A8571" t="s">
        <v>696</v>
      </c>
      <c r="B8571">
        <v>2029</v>
      </c>
      <c r="C8571" t="s">
        <v>700</v>
      </c>
      <c r="D8571">
        <v>1.2393000000000001</v>
      </c>
      <c r="E8571">
        <v>0.99980000000000002</v>
      </c>
      <c r="F8571">
        <v>0.90890000000000004</v>
      </c>
      <c r="G8571">
        <v>0.72640000000000005</v>
      </c>
      <c r="H8571">
        <v>0.77729999999999999</v>
      </c>
      <c r="I8571">
        <v>0.55279999999999996</v>
      </c>
      <c r="J8571">
        <v>0.78210000000000002</v>
      </c>
      <c r="K8571">
        <v>0.54490000000000005</v>
      </c>
      <c r="L8571">
        <v>0.3372</v>
      </c>
    </row>
    <row r="8572" spans="1:12" x14ac:dyDescent="0.25">
      <c r="A8572" t="s">
        <v>696</v>
      </c>
      <c r="B8572">
        <v>2029</v>
      </c>
      <c r="C8572" t="s">
        <v>699</v>
      </c>
      <c r="D8572">
        <v>0.1042</v>
      </c>
      <c r="E8572">
        <v>0.1042</v>
      </c>
      <c r="F8572">
        <v>3.09E-2</v>
      </c>
      <c r="G8572">
        <v>8.43E-2</v>
      </c>
      <c r="H8572">
        <v>3.09E-2</v>
      </c>
      <c r="I8572">
        <v>3.09E-2</v>
      </c>
      <c r="J8572">
        <v>0.1042</v>
      </c>
      <c r="K8572">
        <v>3.09E-2</v>
      </c>
      <c r="L8572">
        <v>3.09E-2</v>
      </c>
    </row>
    <row r="8573" spans="1:12" x14ac:dyDescent="0.25">
      <c r="A8573" t="s">
        <v>696</v>
      </c>
      <c r="B8573">
        <v>2029</v>
      </c>
      <c r="C8573" t="s">
        <v>701</v>
      </c>
      <c r="D8573">
        <v>1.8711</v>
      </c>
      <c r="E8573">
        <v>1.8711</v>
      </c>
      <c r="F8573">
        <v>1.8584000000000001</v>
      </c>
      <c r="G8573">
        <v>1.1919999999999999</v>
      </c>
      <c r="H8573">
        <v>1.8584000000000001</v>
      </c>
      <c r="I8573">
        <v>1.1849000000000001</v>
      </c>
      <c r="J8573">
        <v>1.4704999999999999</v>
      </c>
      <c r="K8573">
        <v>1.4704999999999999</v>
      </c>
      <c r="L8573">
        <v>0.93959999999999999</v>
      </c>
    </row>
    <row r="8574" spans="1:12" x14ac:dyDescent="0.25">
      <c r="A8574" t="s">
        <v>696</v>
      </c>
      <c r="B8574">
        <v>2029</v>
      </c>
      <c r="C8574" t="s">
        <v>698</v>
      </c>
      <c r="D8574">
        <v>0.68279999999999996</v>
      </c>
      <c r="E8574">
        <v>0.68279999999999996</v>
      </c>
      <c r="F8574">
        <v>0.40679999999999999</v>
      </c>
      <c r="G8574">
        <v>0.41139999999999999</v>
      </c>
      <c r="H8574">
        <v>0.40679999999999999</v>
      </c>
      <c r="I8574">
        <v>0.2397</v>
      </c>
      <c r="J8574">
        <v>0.68279999999999996</v>
      </c>
      <c r="K8574">
        <v>0.40679999999999999</v>
      </c>
      <c r="L8574">
        <v>0.2397</v>
      </c>
    </row>
    <row r="8575" spans="1:12" x14ac:dyDescent="0.25">
      <c r="A8575" t="s">
        <v>696</v>
      </c>
      <c r="B8575">
        <v>2029</v>
      </c>
      <c r="C8575" t="s">
        <v>697</v>
      </c>
      <c r="D8575">
        <v>4.1108000000000002</v>
      </c>
      <c r="E8575">
        <v>3.8713000000000002</v>
      </c>
      <c r="F8575">
        <v>3.3065000000000002</v>
      </c>
      <c r="G8575">
        <v>2.4781</v>
      </c>
      <c r="H8575">
        <v>3.1749000000000001</v>
      </c>
      <c r="I8575">
        <v>2.0457999999999998</v>
      </c>
      <c r="J8575">
        <v>3.2530000000000001</v>
      </c>
      <c r="K8575">
        <v>2.5547</v>
      </c>
      <c r="L8575">
        <v>1.5848</v>
      </c>
    </row>
    <row r="8576" spans="1:12" x14ac:dyDescent="0.25">
      <c r="A8576" t="s">
        <v>696</v>
      </c>
      <c r="B8576">
        <v>2029</v>
      </c>
      <c r="C8576" t="s">
        <v>703</v>
      </c>
      <c r="D8576">
        <v>3.3700000000000001E-2</v>
      </c>
      <c r="E8576">
        <v>3.3700000000000001E-2</v>
      </c>
      <c r="F8576">
        <v>3.3700000000000001E-2</v>
      </c>
      <c r="G8576">
        <v>1.01E-2</v>
      </c>
      <c r="H8576">
        <v>3.3700000000000001E-2</v>
      </c>
      <c r="I8576">
        <v>1.01E-2</v>
      </c>
      <c r="J8576">
        <v>3.3700000000000001E-2</v>
      </c>
      <c r="K8576">
        <v>3.3700000000000001E-2</v>
      </c>
      <c r="L8576">
        <v>1.01E-2</v>
      </c>
    </row>
    <row r="8577" spans="1:12" x14ac:dyDescent="0.25">
      <c r="A8577" t="s">
        <v>704</v>
      </c>
      <c r="B8577">
        <v>2029</v>
      </c>
      <c r="C8577" t="s">
        <v>701</v>
      </c>
      <c r="D8577">
        <v>0.2883</v>
      </c>
      <c r="E8577">
        <v>0.2883</v>
      </c>
      <c r="F8577">
        <v>0.28610000000000002</v>
      </c>
      <c r="G8577">
        <v>0.18390000000000001</v>
      </c>
      <c r="H8577">
        <v>0.28610000000000002</v>
      </c>
      <c r="I8577">
        <v>0.18260000000000001</v>
      </c>
      <c r="J8577">
        <v>0.22620000000000001</v>
      </c>
      <c r="K8577">
        <v>0.22620000000000001</v>
      </c>
      <c r="L8577">
        <v>0.1447</v>
      </c>
    </row>
    <row r="8578" spans="1:12" x14ac:dyDescent="0.25">
      <c r="A8578" t="s">
        <v>704</v>
      </c>
      <c r="B8578">
        <v>2029</v>
      </c>
      <c r="C8578" t="s">
        <v>698</v>
      </c>
      <c r="D8578">
        <v>7.2599999999999998E-2</v>
      </c>
      <c r="E8578">
        <v>7.2599999999999998E-2</v>
      </c>
      <c r="F8578">
        <v>5.1799999999999999E-2</v>
      </c>
      <c r="G8578">
        <v>4.2799999999999998E-2</v>
      </c>
      <c r="H8578">
        <v>5.1799999999999999E-2</v>
      </c>
      <c r="I8578">
        <v>2.9899999999999999E-2</v>
      </c>
      <c r="J8578">
        <v>7.2599999999999998E-2</v>
      </c>
      <c r="K8578">
        <v>5.1799999999999999E-2</v>
      </c>
      <c r="L8578">
        <v>2.9899999999999999E-2</v>
      </c>
    </row>
    <row r="8579" spans="1:12" x14ac:dyDescent="0.25">
      <c r="A8579" t="s">
        <v>704</v>
      </c>
      <c r="B8579">
        <v>2029</v>
      </c>
      <c r="C8579" t="s">
        <v>700</v>
      </c>
      <c r="D8579">
        <v>0.219</v>
      </c>
      <c r="E8579">
        <v>0.17660000000000001</v>
      </c>
      <c r="F8579">
        <v>0.16059999999999999</v>
      </c>
      <c r="G8579">
        <v>0.12839999999999999</v>
      </c>
      <c r="H8579">
        <v>0.13730000000000001</v>
      </c>
      <c r="I8579">
        <v>9.7699999999999995E-2</v>
      </c>
      <c r="J8579">
        <v>0.13819999999999999</v>
      </c>
      <c r="K8579">
        <v>9.6299999999999997E-2</v>
      </c>
      <c r="L8579">
        <v>5.96E-2</v>
      </c>
    </row>
    <row r="8580" spans="1:12" x14ac:dyDescent="0.25">
      <c r="A8580" t="s">
        <v>704</v>
      </c>
      <c r="B8580">
        <v>2029</v>
      </c>
      <c r="C8580" t="s">
        <v>699</v>
      </c>
      <c r="D8580">
        <v>1.84E-2</v>
      </c>
      <c r="E8580">
        <v>1.84E-2</v>
      </c>
      <c r="F8580">
        <v>5.4999999999999997E-3</v>
      </c>
      <c r="G8580">
        <v>1.49E-2</v>
      </c>
      <c r="H8580">
        <v>5.4999999999999997E-3</v>
      </c>
      <c r="I8580">
        <v>5.4999999999999997E-3</v>
      </c>
      <c r="J8580">
        <v>1.84E-2</v>
      </c>
      <c r="K8580">
        <v>5.4999999999999997E-3</v>
      </c>
      <c r="L8580">
        <v>5.4999999999999997E-3</v>
      </c>
    </row>
    <row r="8581" spans="1:12" x14ac:dyDescent="0.25">
      <c r="A8581" t="s">
        <v>704</v>
      </c>
      <c r="B8581">
        <v>2029</v>
      </c>
      <c r="C8581" t="s">
        <v>697</v>
      </c>
      <c r="D8581">
        <v>0.63600000000000001</v>
      </c>
      <c r="E8581">
        <v>0.59370000000000001</v>
      </c>
      <c r="F8581">
        <v>0.52190000000000003</v>
      </c>
      <c r="G8581">
        <v>0.38119999999999998</v>
      </c>
      <c r="H8581">
        <v>0.49869999999999998</v>
      </c>
      <c r="I8581">
        <v>0.32219999999999999</v>
      </c>
      <c r="J8581">
        <v>0.49299999999999999</v>
      </c>
      <c r="K8581">
        <v>0.3977</v>
      </c>
      <c r="L8581">
        <v>0.2462</v>
      </c>
    </row>
    <row r="8582" spans="1:12" x14ac:dyDescent="0.25">
      <c r="A8582" t="s">
        <v>704</v>
      </c>
      <c r="B8582">
        <v>2029</v>
      </c>
      <c r="C8582" t="s">
        <v>703</v>
      </c>
      <c r="D8582">
        <v>6.0000000000000001E-3</v>
      </c>
      <c r="E8582">
        <v>6.0000000000000001E-3</v>
      </c>
      <c r="F8582">
        <v>6.0000000000000001E-3</v>
      </c>
      <c r="G8582">
        <v>1.8E-3</v>
      </c>
      <c r="H8582">
        <v>6.0000000000000001E-3</v>
      </c>
      <c r="I8582">
        <v>1.8E-3</v>
      </c>
      <c r="J8582">
        <v>6.0000000000000001E-3</v>
      </c>
      <c r="K8582">
        <v>6.0000000000000001E-3</v>
      </c>
      <c r="L8582">
        <v>1.8E-3</v>
      </c>
    </row>
    <row r="8583" spans="1:12" x14ac:dyDescent="0.25">
      <c r="A8583" t="s">
        <v>704</v>
      </c>
      <c r="B8583">
        <v>2029</v>
      </c>
      <c r="C8583" t="s">
        <v>702</v>
      </c>
      <c r="D8583">
        <v>3.1800000000000002E-2</v>
      </c>
      <c r="E8583">
        <v>3.1800000000000002E-2</v>
      </c>
      <c r="F8583">
        <v>1.2E-2</v>
      </c>
      <c r="G8583">
        <v>9.4999999999999998E-3</v>
      </c>
      <c r="H8583">
        <v>1.2E-2</v>
      </c>
      <c r="I8583">
        <v>4.7999999999999996E-3</v>
      </c>
      <c r="J8583">
        <v>3.1800000000000002E-2</v>
      </c>
      <c r="K8583">
        <v>1.2E-2</v>
      </c>
      <c r="L8583">
        <v>4.7999999999999996E-3</v>
      </c>
    </row>
    <row r="8584" spans="1:12" x14ac:dyDescent="0.25">
      <c r="A8584" t="s">
        <v>706</v>
      </c>
      <c r="B8584">
        <v>2029</v>
      </c>
      <c r="C8584" t="s">
        <v>698</v>
      </c>
      <c r="D8584">
        <v>0.88670000000000004</v>
      </c>
      <c r="E8584">
        <v>0.88670000000000004</v>
      </c>
      <c r="F8584">
        <v>0.63280000000000003</v>
      </c>
      <c r="G8584">
        <v>0.52280000000000004</v>
      </c>
      <c r="H8584">
        <v>0.63280000000000003</v>
      </c>
      <c r="I8584">
        <v>0.36480000000000001</v>
      </c>
      <c r="J8584">
        <v>0.88670000000000004</v>
      </c>
      <c r="K8584">
        <v>0.63280000000000003</v>
      </c>
      <c r="L8584">
        <v>0.36480000000000001</v>
      </c>
    </row>
    <row r="8585" spans="1:12" x14ac:dyDescent="0.25">
      <c r="A8585" t="s">
        <v>706</v>
      </c>
      <c r="B8585">
        <v>2029</v>
      </c>
      <c r="C8585" t="s">
        <v>701</v>
      </c>
      <c r="D8585">
        <v>3.3079999999999998</v>
      </c>
      <c r="E8585">
        <v>3.3079999999999998</v>
      </c>
      <c r="F8585">
        <v>3.2806000000000002</v>
      </c>
      <c r="G8585">
        <v>2.1071</v>
      </c>
      <c r="H8585">
        <v>3.2806000000000002</v>
      </c>
      <c r="I8585">
        <v>2.0918000000000001</v>
      </c>
      <c r="J8585">
        <v>2.5912999999999999</v>
      </c>
      <c r="K8585">
        <v>2.5912999999999999</v>
      </c>
      <c r="L8585">
        <v>1.6564000000000001</v>
      </c>
    </row>
    <row r="8586" spans="1:12" x14ac:dyDescent="0.25">
      <c r="A8586" t="s">
        <v>706</v>
      </c>
      <c r="B8586">
        <v>2029</v>
      </c>
      <c r="C8586" t="s">
        <v>703</v>
      </c>
      <c r="D8586">
        <v>7.2700000000000001E-2</v>
      </c>
      <c r="E8586">
        <v>7.2700000000000001E-2</v>
      </c>
      <c r="F8586">
        <v>7.2700000000000001E-2</v>
      </c>
      <c r="G8586">
        <v>2.18E-2</v>
      </c>
      <c r="H8586">
        <v>7.2700000000000001E-2</v>
      </c>
      <c r="I8586">
        <v>2.18E-2</v>
      </c>
      <c r="J8586">
        <v>7.2700000000000001E-2</v>
      </c>
      <c r="K8586">
        <v>7.2700000000000001E-2</v>
      </c>
      <c r="L8586">
        <v>2.18E-2</v>
      </c>
    </row>
    <row r="8587" spans="1:12" x14ac:dyDescent="0.25">
      <c r="A8587" t="s">
        <v>706</v>
      </c>
      <c r="B8587">
        <v>2029</v>
      </c>
      <c r="C8587" t="s">
        <v>700</v>
      </c>
      <c r="D8587">
        <v>2.6697000000000002</v>
      </c>
      <c r="E8587">
        <v>2.1537000000000002</v>
      </c>
      <c r="F8587">
        <v>1.958</v>
      </c>
      <c r="G8587">
        <v>1.5649</v>
      </c>
      <c r="H8587">
        <v>1.6744000000000001</v>
      </c>
      <c r="I8587">
        <v>1.1909000000000001</v>
      </c>
      <c r="J8587">
        <v>1.6848000000000001</v>
      </c>
      <c r="K8587">
        <v>1.1739999999999999</v>
      </c>
      <c r="L8587">
        <v>0.72640000000000005</v>
      </c>
    </row>
    <row r="8588" spans="1:12" x14ac:dyDescent="0.25">
      <c r="A8588" t="s">
        <v>706</v>
      </c>
      <c r="B8588">
        <v>2029</v>
      </c>
      <c r="C8588" t="s">
        <v>697</v>
      </c>
      <c r="D8588">
        <v>7.5486000000000004</v>
      </c>
      <c r="E8588">
        <v>7.0327000000000002</v>
      </c>
      <c r="F8588">
        <v>6.1566000000000001</v>
      </c>
      <c r="G8588">
        <v>4.5143000000000004</v>
      </c>
      <c r="H8588">
        <v>5.8731</v>
      </c>
      <c r="I8588">
        <v>3.7948</v>
      </c>
      <c r="J8588">
        <v>5.8471000000000002</v>
      </c>
      <c r="K8588">
        <v>4.6833999999999998</v>
      </c>
      <c r="L8588">
        <v>2.8946999999999998</v>
      </c>
    </row>
    <row r="8589" spans="1:12" x14ac:dyDescent="0.25">
      <c r="A8589" t="s">
        <v>706</v>
      </c>
      <c r="B8589">
        <v>2029</v>
      </c>
      <c r="C8589" t="s">
        <v>699</v>
      </c>
      <c r="D8589">
        <v>0.22450000000000001</v>
      </c>
      <c r="E8589">
        <v>0.22450000000000001</v>
      </c>
      <c r="F8589">
        <v>6.6500000000000004E-2</v>
      </c>
      <c r="G8589">
        <v>0.18160000000000001</v>
      </c>
      <c r="H8589">
        <v>6.6500000000000004E-2</v>
      </c>
      <c r="I8589">
        <v>6.6500000000000004E-2</v>
      </c>
      <c r="J8589">
        <v>0.22450000000000001</v>
      </c>
      <c r="K8589">
        <v>6.6500000000000004E-2</v>
      </c>
      <c r="L8589">
        <v>6.6500000000000004E-2</v>
      </c>
    </row>
    <row r="8590" spans="1:12" x14ac:dyDescent="0.25">
      <c r="A8590" t="s">
        <v>706</v>
      </c>
      <c r="B8590">
        <v>2029</v>
      </c>
      <c r="C8590" t="s">
        <v>702</v>
      </c>
      <c r="D8590">
        <v>0.38719999999999999</v>
      </c>
      <c r="E8590">
        <v>0.38719999999999999</v>
      </c>
      <c r="F8590">
        <v>0.1462</v>
      </c>
      <c r="G8590">
        <v>0.1162</v>
      </c>
      <c r="H8590">
        <v>0.1462</v>
      </c>
      <c r="I8590">
        <v>5.8900000000000001E-2</v>
      </c>
      <c r="J8590">
        <v>0.38719999999999999</v>
      </c>
      <c r="K8590">
        <v>0.1462</v>
      </c>
      <c r="L8590">
        <v>5.8900000000000001E-2</v>
      </c>
    </row>
    <row r="8591" spans="1:12" x14ac:dyDescent="0.25">
      <c r="A8591" t="s">
        <v>708</v>
      </c>
      <c r="B8591">
        <v>2029</v>
      </c>
      <c r="C8591" t="s">
        <v>702</v>
      </c>
      <c r="D8591">
        <v>0.1192</v>
      </c>
      <c r="E8591">
        <v>0.1192</v>
      </c>
      <c r="F8591">
        <v>4.4999999999999998E-2</v>
      </c>
      <c r="G8591">
        <v>3.5799999999999998E-2</v>
      </c>
      <c r="H8591">
        <v>4.4999999999999998E-2</v>
      </c>
      <c r="I8591">
        <v>1.8100000000000002E-2</v>
      </c>
      <c r="J8591">
        <v>0.1192</v>
      </c>
      <c r="K8591">
        <v>4.4999999999999998E-2</v>
      </c>
      <c r="L8591">
        <v>1.8100000000000002E-2</v>
      </c>
    </row>
    <row r="8592" spans="1:12" x14ac:dyDescent="0.25">
      <c r="A8592" t="s">
        <v>708</v>
      </c>
      <c r="B8592">
        <v>2029</v>
      </c>
      <c r="C8592" t="s">
        <v>701</v>
      </c>
      <c r="D8592">
        <v>1.1982999999999999</v>
      </c>
      <c r="E8592">
        <v>1.1982999999999999</v>
      </c>
      <c r="F8592">
        <v>1.1899</v>
      </c>
      <c r="G8592">
        <v>0.76300000000000001</v>
      </c>
      <c r="H8592">
        <v>1.1899</v>
      </c>
      <c r="I8592">
        <v>0.75829999999999997</v>
      </c>
      <c r="J8592">
        <v>0.94120000000000004</v>
      </c>
      <c r="K8592">
        <v>0.94120000000000004</v>
      </c>
      <c r="L8592">
        <v>0.60109999999999997</v>
      </c>
    </row>
    <row r="8593" spans="1:12" x14ac:dyDescent="0.25">
      <c r="A8593" t="s">
        <v>708</v>
      </c>
      <c r="B8593">
        <v>2029</v>
      </c>
      <c r="C8593" t="s">
        <v>699</v>
      </c>
      <c r="D8593">
        <v>6.9099999999999995E-2</v>
      </c>
      <c r="E8593">
        <v>6.9099999999999995E-2</v>
      </c>
      <c r="F8593">
        <v>2.0500000000000001E-2</v>
      </c>
      <c r="G8593">
        <v>5.5899999999999998E-2</v>
      </c>
      <c r="H8593">
        <v>2.0500000000000001E-2</v>
      </c>
      <c r="I8593">
        <v>2.0500000000000001E-2</v>
      </c>
      <c r="J8593">
        <v>6.9099999999999995E-2</v>
      </c>
      <c r="K8593">
        <v>2.0500000000000001E-2</v>
      </c>
      <c r="L8593">
        <v>2.0500000000000001E-2</v>
      </c>
    </row>
    <row r="8594" spans="1:12" x14ac:dyDescent="0.25">
      <c r="A8594" t="s">
        <v>708</v>
      </c>
      <c r="B8594">
        <v>2029</v>
      </c>
      <c r="C8594" t="s">
        <v>697</v>
      </c>
      <c r="D8594">
        <v>2.6078999999999999</v>
      </c>
      <c r="E8594">
        <v>2.4491000000000001</v>
      </c>
      <c r="F8594">
        <v>2.1187</v>
      </c>
      <c r="G8594">
        <v>1.5689</v>
      </c>
      <c r="H8594">
        <v>2.0314000000000001</v>
      </c>
      <c r="I8594">
        <v>1.3096000000000001</v>
      </c>
      <c r="J8594">
        <v>2.0476000000000001</v>
      </c>
      <c r="K8594">
        <v>1.6287</v>
      </c>
      <c r="L8594">
        <v>1.0093000000000001</v>
      </c>
    </row>
    <row r="8595" spans="1:12" x14ac:dyDescent="0.25">
      <c r="A8595" t="s">
        <v>708</v>
      </c>
      <c r="B8595">
        <v>2029</v>
      </c>
      <c r="C8595" t="s">
        <v>698</v>
      </c>
      <c r="D8595">
        <v>0.37709999999999999</v>
      </c>
      <c r="E8595">
        <v>0.37709999999999999</v>
      </c>
      <c r="F8595">
        <v>0.2382</v>
      </c>
      <c r="G8595">
        <v>0.22570000000000001</v>
      </c>
      <c r="H8595">
        <v>0.2382</v>
      </c>
      <c r="I8595">
        <v>0.13930000000000001</v>
      </c>
      <c r="J8595">
        <v>0.37709999999999999</v>
      </c>
      <c r="K8595">
        <v>0.2382</v>
      </c>
      <c r="L8595">
        <v>0.13930000000000001</v>
      </c>
    </row>
    <row r="8596" spans="1:12" x14ac:dyDescent="0.25">
      <c r="A8596" t="s">
        <v>708</v>
      </c>
      <c r="B8596">
        <v>2029</v>
      </c>
      <c r="C8596" t="s">
        <v>703</v>
      </c>
      <c r="D8596">
        <v>2.24E-2</v>
      </c>
      <c r="E8596">
        <v>2.24E-2</v>
      </c>
      <c r="F8596">
        <v>2.24E-2</v>
      </c>
      <c r="G8596">
        <v>6.7000000000000002E-3</v>
      </c>
      <c r="H8596">
        <v>2.24E-2</v>
      </c>
      <c r="I8596">
        <v>6.7000000000000002E-3</v>
      </c>
      <c r="J8596">
        <v>2.24E-2</v>
      </c>
      <c r="K8596">
        <v>2.24E-2</v>
      </c>
      <c r="L8596">
        <v>6.7000000000000002E-3</v>
      </c>
    </row>
    <row r="8597" spans="1:12" x14ac:dyDescent="0.25">
      <c r="A8597" t="s">
        <v>708</v>
      </c>
      <c r="B8597">
        <v>2029</v>
      </c>
      <c r="C8597" t="s">
        <v>700</v>
      </c>
      <c r="D8597">
        <v>0.82189999999999996</v>
      </c>
      <c r="E8597">
        <v>0.66300000000000003</v>
      </c>
      <c r="F8597">
        <v>0.6028</v>
      </c>
      <c r="G8597">
        <v>0.48180000000000001</v>
      </c>
      <c r="H8597">
        <v>0.51549999999999996</v>
      </c>
      <c r="I8597">
        <v>0.36659999999999998</v>
      </c>
      <c r="J8597">
        <v>0.51870000000000005</v>
      </c>
      <c r="K8597">
        <v>0.3614</v>
      </c>
      <c r="L8597">
        <v>0.22359999999999999</v>
      </c>
    </row>
    <row r="8598" spans="1:12" x14ac:dyDescent="0.25">
      <c r="A8598" t="s">
        <v>709</v>
      </c>
      <c r="B8598">
        <v>2029</v>
      </c>
      <c r="C8598" t="s">
        <v>701</v>
      </c>
      <c r="D8598">
        <v>13.562099999999999</v>
      </c>
      <c r="E8598">
        <v>13.562099999999999</v>
      </c>
      <c r="F8598">
        <v>13.4414</v>
      </c>
      <c r="G8598">
        <v>8.6268999999999991</v>
      </c>
      <c r="H8598">
        <v>13.4414</v>
      </c>
      <c r="I8598">
        <v>8.5597999999999992</v>
      </c>
      <c r="J8598">
        <v>10.6074</v>
      </c>
      <c r="K8598">
        <v>10.6074</v>
      </c>
      <c r="L8598">
        <v>6.7716000000000003</v>
      </c>
    </row>
    <row r="8599" spans="1:12" x14ac:dyDescent="0.25">
      <c r="A8599" t="s">
        <v>709</v>
      </c>
      <c r="B8599">
        <v>2029</v>
      </c>
      <c r="C8599" t="s">
        <v>702</v>
      </c>
      <c r="D8599">
        <v>1.7018</v>
      </c>
      <c r="E8599">
        <v>1.7018</v>
      </c>
      <c r="F8599">
        <v>0.64259999999999995</v>
      </c>
      <c r="G8599">
        <v>0.51049999999999995</v>
      </c>
      <c r="H8599">
        <v>0.64259999999999995</v>
      </c>
      <c r="I8599">
        <v>0.25869999999999999</v>
      </c>
      <c r="J8599">
        <v>1.7018</v>
      </c>
      <c r="K8599">
        <v>0.64259999999999995</v>
      </c>
      <c r="L8599">
        <v>0.25869999999999999</v>
      </c>
    </row>
    <row r="8600" spans="1:12" x14ac:dyDescent="0.25">
      <c r="A8600" t="s">
        <v>709</v>
      </c>
      <c r="B8600">
        <v>2029</v>
      </c>
      <c r="C8600" t="s">
        <v>699</v>
      </c>
      <c r="D8600">
        <v>0.98660000000000003</v>
      </c>
      <c r="E8600">
        <v>0.98660000000000003</v>
      </c>
      <c r="F8600">
        <v>0.29220000000000002</v>
      </c>
      <c r="G8600">
        <v>0.79810000000000003</v>
      </c>
      <c r="H8600">
        <v>0.29220000000000002</v>
      </c>
      <c r="I8600">
        <v>0.29220000000000002</v>
      </c>
      <c r="J8600">
        <v>0.98660000000000003</v>
      </c>
      <c r="K8600">
        <v>0.29220000000000002</v>
      </c>
      <c r="L8600">
        <v>0.29220000000000002</v>
      </c>
    </row>
    <row r="8601" spans="1:12" x14ac:dyDescent="0.25">
      <c r="A8601" t="s">
        <v>709</v>
      </c>
      <c r="B8601">
        <v>2029</v>
      </c>
      <c r="C8601" t="s">
        <v>698</v>
      </c>
      <c r="D8601">
        <v>4.1494999999999997</v>
      </c>
      <c r="E8601">
        <v>4.1494999999999997</v>
      </c>
      <c r="F8601">
        <v>4.1494999999999997</v>
      </c>
      <c r="G8601">
        <v>2.4548000000000001</v>
      </c>
      <c r="H8601">
        <v>4.1494999999999997</v>
      </c>
      <c r="I8601">
        <v>1.669</v>
      </c>
      <c r="J8601">
        <v>4.1494999999999997</v>
      </c>
      <c r="K8601">
        <v>4.1494999999999997</v>
      </c>
      <c r="L8601">
        <v>1.669</v>
      </c>
    </row>
    <row r="8602" spans="1:12" x14ac:dyDescent="0.25">
      <c r="A8602" t="s">
        <v>709</v>
      </c>
      <c r="B8602">
        <v>2029</v>
      </c>
      <c r="C8602" t="s">
        <v>703</v>
      </c>
      <c r="D8602">
        <v>0.31940000000000002</v>
      </c>
      <c r="E8602">
        <v>0.31940000000000002</v>
      </c>
      <c r="F8602">
        <v>0.31940000000000002</v>
      </c>
      <c r="G8602">
        <v>9.5799999999999996E-2</v>
      </c>
      <c r="H8602">
        <v>0.31940000000000002</v>
      </c>
      <c r="I8602">
        <v>9.5799999999999996E-2</v>
      </c>
      <c r="J8602">
        <v>0.31940000000000002</v>
      </c>
      <c r="K8602">
        <v>0.31940000000000002</v>
      </c>
      <c r="L8602">
        <v>9.5799999999999996E-2</v>
      </c>
    </row>
    <row r="8603" spans="1:12" x14ac:dyDescent="0.25">
      <c r="A8603" t="s">
        <v>709</v>
      </c>
      <c r="B8603">
        <v>2029</v>
      </c>
      <c r="C8603" t="s">
        <v>700</v>
      </c>
      <c r="D8603">
        <v>11.7342</v>
      </c>
      <c r="E8603">
        <v>9.4664999999999999</v>
      </c>
      <c r="F8603">
        <v>8.6059999999999999</v>
      </c>
      <c r="G8603">
        <v>6.8784000000000001</v>
      </c>
      <c r="H8603">
        <v>7.3597000000000001</v>
      </c>
      <c r="I8603">
        <v>5.2344999999999997</v>
      </c>
      <c r="J8603">
        <v>7.4054000000000002</v>
      </c>
      <c r="K8603">
        <v>5.16</v>
      </c>
      <c r="L8603">
        <v>3.1928000000000001</v>
      </c>
    </row>
    <row r="8604" spans="1:12" x14ac:dyDescent="0.25">
      <c r="A8604" t="s">
        <v>709</v>
      </c>
      <c r="B8604">
        <v>2029</v>
      </c>
      <c r="C8604" t="s">
        <v>697</v>
      </c>
      <c r="D8604">
        <v>32.453400000000002</v>
      </c>
      <c r="E8604">
        <v>30.185700000000001</v>
      </c>
      <c r="F8604">
        <v>27.451000000000001</v>
      </c>
      <c r="G8604">
        <v>19.3645</v>
      </c>
      <c r="H8604">
        <v>26.204799999999999</v>
      </c>
      <c r="I8604">
        <v>16.110199999999999</v>
      </c>
      <c r="J8604">
        <v>25.17</v>
      </c>
      <c r="K8604">
        <v>21.171099999999999</v>
      </c>
      <c r="L8604">
        <v>12.280200000000001</v>
      </c>
    </row>
    <row r="8605" spans="1:12" x14ac:dyDescent="0.25">
      <c r="A8605" t="s">
        <v>710</v>
      </c>
      <c r="B8605">
        <v>2029</v>
      </c>
      <c r="C8605" t="s">
        <v>703</v>
      </c>
      <c r="D8605">
        <v>3.9800000000000002E-2</v>
      </c>
      <c r="E8605">
        <v>3.9800000000000002E-2</v>
      </c>
      <c r="F8605">
        <v>3.9800000000000002E-2</v>
      </c>
      <c r="G8605">
        <v>1.1900000000000001E-2</v>
      </c>
      <c r="H8605">
        <v>3.9800000000000002E-2</v>
      </c>
      <c r="I8605">
        <v>1.1900000000000001E-2</v>
      </c>
      <c r="J8605">
        <v>3.9800000000000002E-2</v>
      </c>
      <c r="K8605">
        <v>3.9800000000000002E-2</v>
      </c>
      <c r="L8605">
        <v>1.1900000000000001E-2</v>
      </c>
    </row>
    <row r="8606" spans="1:12" x14ac:dyDescent="0.25">
      <c r="A8606" t="s">
        <v>710</v>
      </c>
      <c r="B8606">
        <v>2029</v>
      </c>
      <c r="C8606" t="s">
        <v>700</v>
      </c>
      <c r="D8606">
        <v>1.4626999999999999</v>
      </c>
      <c r="E8606">
        <v>1.1800999999999999</v>
      </c>
      <c r="F8606">
        <v>1.0728</v>
      </c>
      <c r="G8606">
        <v>0.85740000000000005</v>
      </c>
      <c r="H8606">
        <v>0.91739999999999999</v>
      </c>
      <c r="I8606">
        <v>0.65249999999999997</v>
      </c>
      <c r="J8606">
        <v>0.92310000000000003</v>
      </c>
      <c r="K8606">
        <v>0.64319999999999999</v>
      </c>
      <c r="L8606">
        <v>0.39800000000000002</v>
      </c>
    </row>
    <row r="8607" spans="1:12" x14ac:dyDescent="0.25">
      <c r="A8607" t="s">
        <v>710</v>
      </c>
      <c r="B8607">
        <v>2029</v>
      </c>
      <c r="C8607" t="s">
        <v>701</v>
      </c>
      <c r="D8607">
        <v>2.0360999999999998</v>
      </c>
      <c r="E8607">
        <v>2.0360999999999998</v>
      </c>
      <c r="F8607">
        <v>2.0209999999999999</v>
      </c>
      <c r="G8607">
        <v>1.2996000000000001</v>
      </c>
      <c r="H8607">
        <v>2.0209999999999999</v>
      </c>
      <c r="I8607">
        <v>1.2911999999999999</v>
      </c>
      <c r="J8607">
        <v>1.5987</v>
      </c>
      <c r="K8607">
        <v>1.5987</v>
      </c>
      <c r="L8607">
        <v>1.0239</v>
      </c>
    </row>
    <row r="8608" spans="1:12" x14ac:dyDescent="0.25">
      <c r="A8608" t="s">
        <v>710</v>
      </c>
      <c r="B8608">
        <v>2029</v>
      </c>
      <c r="C8608" t="s">
        <v>697</v>
      </c>
      <c r="D8608">
        <v>4.4606000000000003</v>
      </c>
      <c r="E8608">
        <v>4.1779000000000002</v>
      </c>
      <c r="F8608">
        <v>3.6389999999999998</v>
      </c>
      <c r="G8608">
        <v>2.6814</v>
      </c>
      <c r="H8608">
        <v>3.4836</v>
      </c>
      <c r="I8608">
        <v>2.2505000000000002</v>
      </c>
      <c r="J8608">
        <v>3.4836</v>
      </c>
      <c r="K8608">
        <v>2.7871000000000001</v>
      </c>
      <c r="L8608">
        <v>1.7285999999999999</v>
      </c>
    </row>
    <row r="8609" spans="1:12" x14ac:dyDescent="0.25">
      <c r="A8609" t="s">
        <v>710</v>
      </c>
      <c r="B8609">
        <v>2029</v>
      </c>
      <c r="C8609" t="s">
        <v>702</v>
      </c>
      <c r="D8609">
        <v>0.21210000000000001</v>
      </c>
      <c r="E8609">
        <v>0.21210000000000001</v>
      </c>
      <c r="F8609">
        <v>8.0100000000000005E-2</v>
      </c>
      <c r="G8609">
        <v>6.3600000000000004E-2</v>
      </c>
      <c r="H8609">
        <v>8.0100000000000005E-2</v>
      </c>
      <c r="I8609">
        <v>3.2300000000000002E-2</v>
      </c>
      <c r="J8609">
        <v>0.21210000000000001</v>
      </c>
      <c r="K8609">
        <v>8.0100000000000005E-2</v>
      </c>
      <c r="L8609">
        <v>3.2300000000000002E-2</v>
      </c>
    </row>
    <row r="8610" spans="1:12" x14ac:dyDescent="0.25">
      <c r="A8610" t="s">
        <v>710</v>
      </c>
      <c r="B8610">
        <v>2029</v>
      </c>
      <c r="C8610" t="s">
        <v>698</v>
      </c>
      <c r="D8610">
        <v>0.58679999999999999</v>
      </c>
      <c r="E8610">
        <v>0.58679999999999999</v>
      </c>
      <c r="F8610">
        <v>0.38879999999999998</v>
      </c>
      <c r="G8610">
        <v>0.3493</v>
      </c>
      <c r="H8610">
        <v>0.38879999999999998</v>
      </c>
      <c r="I8610">
        <v>0.2261</v>
      </c>
      <c r="J8610">
        <v>0.58679999999999999</v>
      </c>
      <c r="K8610">
        <v>0.38879999999999998</v>
      </c>
      <c r="L8610">
        <v>0.2261</v>
      </c>
    </row>
    <row r="8611" spans="1:12" x14ac:dyDescent="0.25">
      <c r="A8611" t="s">
        <v>710</v>
      </c>
      <c r="B8611">
        <v>2029</v>
      </c>
      <c r="C8611" t="s">
        <v>699</v>
      </c>
      <c r="D8611">
        <v>0.123</v>
      </c>
      <c r="E8611">
        <v>0.123</v>
      </c>
      <c r="F8611">
        <v>3.6400000000000002E-2</v>
      </c>
      <c r="G8611">
        <v>9.9500000000000005E-2</v>
      </c>
      <c r="H8611">
        <v>3.6400000000000002E-2</v>
      </c>
      <c r="I8611">
        <v>3.6400000000000002E-2</v>
      </c>
      <c r="J8611">
        <v>0.123</v>
      </c>
      <c r="K8611">
        <v>3.6400000000000002E-2</v>
      </c>
      <c r="L8611">
        <v>3.6400000000000002E-2</v>
      </c>
    </row>
    <row r="8612" spans="1:12" x14ac:dyDescent="0.25">
      <c r="A8612" t="s">
        <v>711</v>
      </c>
      <c r="B8612">
        <v>2029</v>
      </c>
      <c r="C8612" t="s">
        <v>702</v>
      </c>
      <c r="D8612">
        <v>0.13650000000000001</v>
      </c>
      <c r="E8612">
        <v>0.13650000000000001</v>
      </c>
      <c r="F8612">
        <v>5.1499999999999997E-2</v>
      </c>
      <c r="G8612">
        <v>4.0899999999999999E-2</v>
      </c>
      <c r="H8612">
        <v>5.1499999999999997E-2</v>
      </c>
      <c r="I8612">
        <v>2.07E-2</v>
      </c>
      <c r="J8612">
        <v>0.13650000000000001</v>
      </c>
      <c r="K8612">
        <v>5.1499999999999997E-2</v>
      </c>
      <c r="L8612">
        <v>2.07E-2</v>
      </c>
    </row>
    <row r="8613" spans="1:12" x14ac:dyDescent="0.25">
      <c r="A8613" t="s">
        <v>711</v>
      </c>
      <c r="B8613">
        <v>2029</v>
      </c>
      <c r="C8613" t="s">
        <v>701</v>
      </c>
      <c r="D8613">
        <v>1.054</v>
      </c>
      <c r="E8613">
        <v>1.054</v>
      </c>
      <c r="F8613">
        <v>1.0444</v>
      </c>
      <c r="G8613">
        <v>0.68810000000000004</v>
      </c>
      <c r="H8613">
        <v>1.0444</v>
      </c>
      <c r="I8613">
        <v>0.68269999999999997</v>
      </c>
      <c r="J8613">
        <v>0.83020000000000005</v>
      </c>
      <c r="K8613">
        <v>0.83020000000000005</v>
      </c>
      <c r="L8613">
        <v>0.54520000000000002</v>
      </c>
    </row>
    <row r="8614" spans="1:12" x14ac:dyDescent="0.25">
      <c r="A8614" t="s">
        <v>711</v>
      </c>
      <c r="B8614">
        <v>2029</v>
      </c>
      <c r="C8614" t="s">
        <v>703</v>
      </c>
      <c r="D8614">
        <v>2.5600000000000001E-2</v>
      </c>
      <c r="E8614">
        <v>2.5600000000000001E-2</v>
      </c>
      <c r="F8614">
        <v>2.5600000000000001E-2</v>
      </c>
      <c r="G8614">
        <v>7.7000000000000002E-3</v>
      </c>
      <c r="H8614">
        <v>2.5600000000000001E-2</v>
      </c>
      <c r="I8614">
        <v>7.7000000000000002E-3</v>
      </c>
      <c r="J8614">
        <v>2.5600000000000001E-2</v>
      </c>
      <c r="K8614">
        <v>2.5600000000000001E-2</v>
      </c>
      <c r="L8614">
        <v>7.7000000000000002E-3</v>
      </c>
    </row>
    <row r="8615" spans="1:12" x14ac:dyDescent="0.25">
      <c r="A8615" t="s">
        <v>711</v>
      </c>
      <c r="B8615">
        <v>2029</v>
      </c>
      <c r="C8615" t="s">
        <v>699</v>
      </c>
      <c r="D8615">
        <v>7.9100000000000004E-2</v>
      </c>
      <c r="E8615">
        <v>7.9100000000000004E-2</v>
      </c>
      <c r="F8615">
        <v>2.3400000000000001E-2</v>
      </c>
      <c r="G8615">
        <v>6.4000000000000001E-2</v>
      </c>
      <c r="H8615">
        <v>2.3400000000000001E-2</v>
      </c>
      <c r="I8615">
        <v>2.3400000000000001E-2</v>
      </c>
      <c r="J8615">
        <v>7.9100000000000004E-2</v>
      </c>
      <c r="K8615">
        <v>2.3400000000000001E-2</v>
      </c>
      <c r="L8615">
        <v>2.3400000000000001E-2</v>
      </c>
    </row>
    <row r="8616" spans="1:12" x14ac:dyDescent="0.25">
      <c r="A8616" t="s">
        <v>711</v>
      </c>
      <c r="B8616">
        <v>2029</v>
      </c>
      <c r="C8616" t="s">
        <v>697</v>
      </c>
      <c r="D8616">
        <v>2.6151</v>
      </c>
      <c r="E8616">
        <v>2.4333</v>
      </c>
      <c r="F8616">
        <v>2.0857999999999999</v>
      </c>
      <c r="G8616">
        <v>1.5779000000000001</v>
      </c>
      <c r="H8616">
        <v>1.9859</v>
      </c>
      <c r="I8616">
        <v>1.3002</v>
      </c>
      <c r="J8616">
        <v>2.0442</v>
      </c>
      <c r="K8616">
        <v>1.5952999999999999</v>
      </c>
      <c r="L8616">
        <v>0.999</v>
      </c>
    </row>
    <row r="8617" spans="1:12" x14ac:dyDescent="0.25">
      <c r="A8617" t="s">
        <v>711</v>
      </c>
      <c r="B8617">
        <v>2029</v>
      </c>
      <c r="C8617" t="s">
        <v>700</v>
      </c>
      <c r="D8617">
        <v>0.94110000000000005</v>
      </c>
      <c r="E8617">
        <v>0.75919999999999999</v>
      </c>
      <c r="F8617">
        <v>0.69020000000000004</v>
      </c>
      <c r="G8617">
        <v>0.55159999999999998</v>
      </c>
      <c r="H8617">
        <v>0.59019999999999995</v>
      </c>
      <c r="I8617">
        <v>0.41980000000000001</v>
      </c>
      <c r="J8617">
        <v>0.59389999999999998</v>
      </c>
      <c r="K8617">
        <v>0.4138</v>
      </c>
      <c r="L8617">
        <v>0.25609999999999999</v>
      </c>
    </row>
    <row r="8618" spans="1:12" x14ac:dyDescent="0.25">
      <c r="A8618" t="s">
        <v>711</v>
      </c>
      <c r="B8618">
        <v>2029</v>
      </c>
      <c r="C8618" t="s">
        <v>698</v>
      </c>
      <c r="D8618">
        <v>0.37880000000000003</v>
      </c>
      <c r="E8618">
        <v>0.37880000000000003</v>
      </c>
      <c r="F8618">
        <v>0.25069999999999998</v>
      </c>
      <c r="G8618">
        <v>0.22550000000000001</v>
      </c>
      <c r="H8618">
        <v>0.25069999999999998</v>
      </c>
      <c r="I8618">
        <v>0.14580000000000001</v>
      </c>
      <c r="J8618">
        <v>0.37880000000000003</v>
      </c>
      <c r="K8618">
        <v>0.25069999999999998</v>
      </c>
      <c r="L8618">
        <v>0.14580000000000001</v>
      </c>
    </row>
    <row r="8619" spans="1:12" x14ac:dyDescent="0.25">
      <c r="A8619" t="s">
        <v>712</v>
      </c>
      <c r="B8619">
        <v>2029</v>
      </c>
      <c r="C8619" t="s">
        <v>700</v>
      </c>
      <c r="D8619">
        <v>0.25719999999999998</v>
      </c>
      <c r="E8619">
        <v>0.20749999999999999</v>
      </c>
      <c r="F8619">
        <v>0.18859999999999999</v>
      </c>
      <c r="G8619">
        <v>0.15079999999999999</v>
      </c>
      <c r="H8619">
        <v>0.1613</v>
      </c>
      <c r="I8619">
        <v>0.1147</v>
      </c>
      <c r="J8619">
        <v>0.1623</v>
      </c>
      <c r="K8619">
        <v>0.11310000000000001</v>
      </c>
      <c r="L8619">
        <v>7.0000000000000007E-2</v>
      </c>
    </row>
    <row r="8620" spans="1:12" x14ac:dyDescent="0.25">
      <c r="A8620" t="s">
        <v>712</v>
      </c>
      <c r="B8620">
        <v>2029</v>
      </c>
      <c r="C8620" t="s">
        <v>701</v>
      </c>
      <c r="D8620">
        <v>0.3775</v>
      </c>
      <c r="E8620">
        <v>0.3775</v>
      </c>
      <c r="F8620">
        <v>0.37490000000000001</v>
      </c>
      <c r="G8620">
        <v>0.2404</v>
      </c>
      <c r="H8620">
        <v>0.37490000000000001</v>
      </c>
      <c r="I8620">
        <v>0.2389</v>
      </c>
      <c r="J8620">
        <v>0.29659999999999997</v>
      </c>
      <c r="K8620">
        <v>0.29659999999999997</v>
      </c>
      <c r="L8620">
        <v>0.18940000000000001</v>
      </c>
    </row>
    <row r="8621" spans="1:12" x14ac:dyDescent="0.25">
      <c r="A8621" t="s">
        <v>712</v>
      </c>
      <c r="B8621">
        <v>2029</v>
      </c>
      <c r="C8621" t="s">
        <v>699</v>
      </c>
      <c r="D8621">
        <v>2.1600000000000001E-2</v>
      </c>
      <c r="E8621">
        <v>2.1600000000000001E-2</v>
      </c>
      <c r="F8621">
        <v>6.4000000000000003E-3</v>
      </c>
      <c r="G8621">
        <v>1.7500000000000002E-2</v>
      </c>
      <c r="H8621">
        <v>6.4000000000000003E-3</v>
      </c>
      <c r="I8621">
        <v>6.4000000000000003E-3</v>
      </c>
      <c r="J8621">
        <v>2.1600000000000001E-2</v>
      </c>
      <c r="K8621">
        <v>6.4000000000000003E-3</v>
      </c>
      <c r="L8621">
        <v>6.4000000000000003E-3</v>
      </c>
    </row>
    <row r="8622" spans="1:12" x14ac:dyDescent="0.25">
      <c r="A8622" t="s">
        <v>712</v>
      </c>
      <c r="B8622">
        <v>2029</v>
      </c>
      <c r="C8622" t="s">
        <v>702</v>
      </c>
      <c r="D8622">
        <v>3.73E-2</v>
      </c>
      <c r="E8622">
        <v>3.73E-2</v>
      </c>
      <c r="F8622">
        <v>1.41E-2</v>
      </c>
      <c r="G8622">
        <v>1.12E-2</v>
      </c>
      <c r="H8622">
        <v>1.41E-2</v>
      </c>
      <c r="I8622">
        <v>5.7000000000000002E-3</v>
      </c>
      <c r="J8622">
        <v>3.73E-2</v>
      </c>
      <c r="K8622">
        <v>1.41E-2</v>
      </c>
      <c r="L8622">
        <v>5.7000000000000002E-3</v>
      </c>
    </row>
    <row r="8623" spans="1:12" x14ac:dyDescent="0.25">
      <c r="A8623" t="s">
        <v>712</v>
      </c>
      <c r="B8623">
        <v>2029</v>
      </c>
      <c r="C8623" t="s">
        <v>697</v>
      </c>
      <c r="D8623">
        <v>0.81059999999999999</v>
      </c>
      <c r="E8623">
        <v>0.76090000000000002</v>
      </c>
      <c r="F8623">
        <v>0.66220000000000001</v>
      </c>
      <c r="G8623">
        <v>0.48759999999999998</v>
      </c>
      <c r="H8623">
        <v>0.63490000000000002</v>
      </c>
      <c r="I8623">
        <v>0.40939999999999999</v>
      </c>
      <c r="J8623">
        <v>0.63480000000000003</v>
      </c>
      <c r="K8623">
        <v>0.50829999999999997</v>
      </c>
      <c r="L8623">
        <v>0.31509999999999999</v>
      </c>
    </row>
    <row r="8624" spans="1:12" x14ac:dyDescent="0.25">
      <c r="A8624" t="s">
        <v>712</v>
      </c>
      <c r="B8624">
        <v>2029</v>
      </c>
      <c r="C8624" t="s">
        <v>703</v>
      </c>
      <c r="D8624">
        <v>7.0000000000000001E-3</v>
      </c>
      <c r="E8624">
        <v>7.0000000000000001E-3</v>
      </c>
      <c r="F8624">
        <v>7.0000000000000001E-3</v>
      </c>
      <c r="G8624">
        <v>2.0999999999999999E-3</v>
      </c>
      <c r="H8624">
        <v>7.0000000000000001E-3</v>
      </c>
      <c r="I8624">
        <v>2.0999999999999999E-3</v>
      </c>
      <c r="J8624">
        <v>7.0000000000000001E-3</v>
      </c>
      <c r="K8624">
        <v>7.0000000000000001E-3</v>
      </c>
      <c r="L8624">
        <v>2.0999999999999999E-3</v>
      </c>
    </row>
    <row r="8625" spans="1:12" x14ac:dyDescent="0.25">
      <c r="A8625" t="s">
        <v>712</v>
      </c>
      <c r="B8625">
        <v>2029</v>
      </c>
      <c r="C8625" t="s">
        <v>698</v>
      </c>
      <c r="D8625">
        <v>0.11</v>
      </c>
      <c r="E8625">
        <v>0.11</v>
      </c>
      <c r="F8625">
        <v>7.1199999999999999E-2</v>
      </c>
      <c r="G8625">
        <v>6.5600000000000006E-2</v>
      </c>
      <c r="H8625">
        <v>7.1199999999999999E-2</v>
      </c>
      <c r="I8625">
        <v>4.1500000000000002E-2</v>
      </c>
      <c r="J8625">
        <v>0.11</v>
      </c>
      <c r="K8625">
        <v>7.1199999999999999E-2</v>
      </c>
      <c r="L8625">
        <v>4.1500000000000002E-2</v>
      </c>
    </row>
    <row r="8626" spans="1:12" x14ac:dyDescent="0.25">
      <c r="A8626" t="s">
        <v>713</v>
      </c>
      <c r="B8626">
        <v>2029</v>
      </c>
      <c r="C8626" t="s">
        <v>701</v>
      </c>
      <c r="D8626">
        <v>10.040699999999999</v>
      </c>
      <c r="E8626">
        <v>10.040699999999999</v>
      </c>
      <c r="F8626">
        <v>9.9670000000000005</v>
      </c>
      <c r="G8626">
        <v>6.3897000000000004</v>
      </c>
      <c r="H8626">
        <v>9.9670000000000005</v>
      </c>
      <c r="I8626">
        <v>6.3487</v>
      </c>
      <c r="J8626">
        <v>7.8804999999999996</v>
      </c>
      <c r="K8626">
        <v>7.8804999999999996</v>
      </c>
      <c r="L8626">
        <v>5.0303000000000004</v>
      </c>
    </row>
    <row r="8627" spans="1:12" x14ac:dyDescent="0.25">
      <c r="A8627" t="s">
        <v>713</v>
      </c>
      <c r="B8627">
        <v>2029</v>
      </c>
      <c r="C8627" t="s">
        <v>700</v>
      </c>
      <c r="D8627">
        <v>7.1692999999999998</v>
      </c>
      <c r="E8627">
        <v>5.7838000000000003</v>
      </c>
      <c r="F8627">
        <v>5.2580999999999998</v>
      </c>
      <c r="G8627">
        <v>4.2026000000000003</v>
      </c>
      <c r="H8627">
        <v>4.4965999999999999</v>
      </c>
      <c r="I8627">
        <v>3.1981999999999999</v>
      </c>
      <c r="J8627">
        <v>4.5244999999999997</v>
      </c>
      <c r="K8627">
        <v>3.1526000000000001</v>
      </c>
      <c r="L8627">
        <v>1.9507000000000001</v>
      </c>
    </row>
    <row r="8628" spans="1:12" x14ac:dyDescent="0.25">
      <c r="A8628" t="s">
        <v>713</v>
      </c>
      <c r="B8628">
        <v>2029</v>
      </c>
      <c r="C8628" t="s">
        <v>698</v>
      </c>
      <c r="D8628">
        <v>2.6236000000000002</v>
      </c>
      <c r="E8628">
        <v>2.6236000000000002</v>
      </c>
      <c r="F8628">
        <v>1.8004</v>
      </c>
      <c r="G8628">
        <v>1.5547</v>
      </c>
      <c r="H8628">
        <v>1.8004</v>
      </c>
      <c r="I8628">
        <v>1.0426</v>
      </c>
      <c r="J8628">
        <v>2.6236000000000002</v>
      </c>
      <c r="K8628">
        <v>1.8004</v>
      </c>
      <c r="L8628">
        <v>1.0426</v>
      </c>
    </row>
    <row r="8629" spans="1:12" x14ac:dyDescent="0.25">
      <c r="A8629" t="s">
        <v>713</v>
      </c>
      <c r="B8629">
        <v>2029</v>
      </c>
      <c r="C8629" t="s">
        <v>702</v>
      </c>
      <c r="D8629">
        <v>1.0397000000000001</v>
      </c>
      <c r="E8629">
        <v>1.0397000000000001</v>
      </c>
      <c r="F8629">
        <v>0.3926</v>
      </c>
      <c r="G8629">
        <v>0.31190000000000001</v>
      </c>
      <c r="H8629">
        <v>0.3926</v>
      </c>
      <c r="I8629">
        <v>0.15809999999999999</v>
      </c>
      <c r="J8629">
        <v>1.0397000000000001</v>
      </c>
      <c r="K8629">
        <v>0.3926</v>
      </c>
      <c r="L8629">
        <v>0.15809999999999999</v>
      </c>
    </row>
    <row r="8630" spans="1:12" x14ac:dyDescent="0.25">
      <c r="A8630" t="s">
        <v>713</v>
      </c>
      <c r="B8630">
        <v>2029</v>
      </c>
      <c r="C8630" t="s">
        <v>697</v>
      </c>
      <c r="D8630">
        <v>21.671299999999999</v>
      </c>
      <c r="E8630">
        <v>20.285699999999999</v>
      </c>
      <c r="F8630">
        <v>17.791699999999999</v>
      </c>
      <c r="G8630">
        <v>13.005100000000001</v>
      </c>
      <c r="H8630">
        <v>17.0303</v>
      </c>
      <c r="I8630">
        <v>10.9847</v>
      </c>
      <c r="J8630">
        <v>16.866199999999999</v>
      </c>
      <c r="K8630">
        <v>13.5998</v>
      </c>
      <c r="L8630">
        <v>8.4187999999999992</v>
      </c>
    </row>
    <row r="8631" spans="1:12" x14ac:dyDescent="0.25">
      <c r="A8631" t="s">
        <v>713</v>
      </c>
      <c r="B8631">
        <v>2029</v>
      </c>
      <c r="C8631" t="s">
        <v>703</v>
      </c>
      <c r="D8631">
        <v>0.1951</v>
      </c>
      <c r="E8631">
        <v>0.1951</v>
      </c>
      <c r="F8631">
        <v>0.1951</v>
      </c>
      <c r="G8631">
        <v>5.8500000000000003E-2</v>
      </c>
      <c r="H8631">
        <v>0.1951</v>
      </c>
      <c r="I8631">
        <v>5.8500000000000003E-2</v>
      </c>
      <c r="J8631">
        <v>0.1951</v>
      </c>
      <c r="K8631">
        <v>0.1951</v>
      </c>
      <c r="L8631">
        <v>5.8500000000000003E-2</v>
      </c>
    </row>
    <row r="8632" spans="1:12" x14ac:dyDescent="0.25">
      <c r="A8632" t="s">
        <v>713</v>
      </c>
      <c r="B8632">
        <v>2029</v>
      </c>
      <c r="C8632" t="s">
        <v>699</v>
      </c>
      <c r="D8632">
        <v>0.6028</v>
      </c>
      <c r="E8632">
        <v>0.6028</v>
      </c>
      <c r="F8632">
        <v>0.17860000000000001</v>
      </c>
      <c r="G8632">
        <v>0.48759999999999998</v>
      </c>
      <c r="H8632">
        <v>0.17860000000000001</v>
      </c>
      <c r="I8632">
        <v>0.17860000000000001</v>
      </c>
      <c r="J8632">
        <v>0.6028</v>
      </c>
      <c r="K8632">
        <v>0.17860000000000001</v>
      </c>
      <c r="L8632">
        <v>0.17860000000000001</v>
      </c>
    </row>
    <row r="8633" spans="1:12" x14ac:dyDescent="0.25">
      <c r="A8633" t="s">
        <v>714</v>
      </c>
      <c r="B8633">
        <v>2029</v>
      </c>
      <c r="C8633" t="s">
        <v>700</v>
      </c>
      <c r="D8633">
        <v>3.0356000000000001</v>
      </c>
      <c r="E8633">
        <v>2.4489999999999998</v>
      </c>
      <c r="F8633">
        <v>2.2263999999999999</v>
      </c>
      <c r="G8633">
        <v>1.7795000000000001</v>
      </c>
      <c r="H8633">
        <v>1.9039999999999999</v>
      </c>
      <c r="I8633">
        <v>1.3542000000000001</v>
      </c>
      <c r="J8633">
        <v>1.9157999999999999</v>
      </c>
      <c r="K8633">
        <v>1.3349</v>
      </c>
      <c r="L8633">
        <v>0.82599999999999996</v>
      </c>
    </row>
    <row r="8634" spans="1:12" x14ac:dyDescent="0.25">
      <c r="A8634" t="s">
        <v>714</v>
      </c>
      <c r="B8634">
        <v>2029</v>
      </c>
      <c r="C8634" t="s">
        <v>701</v>
      </c>
      <c r="D8634">
        <v>4.1379999999999999</v>
      </c>
      <c r="E8634">
        <v>4.1379999999999999</v>
      </c>
      <c r="F8634">
        <v>4.1067999999999998</v>
      </c>
      <c r="G8634">
        <v>2.6322000000000001</v>
      </c>
      <c r="H8634">
        <v>4.1067999999999998</v>
      </c>
      <c r="I8634">
        <v>2.6149</v>
      </c>
      <c r="J8634">
        <v>3.2461000000000002</v>
      </c>
      <c r="K8634">
        <v>3.2461000000000002</v>
      </c>
      <c r="L8634">
        <v>2.0712000000000002</v>
      </c>
    </row>
    <row r="8635" spans="1:12" x14ac:dyDescent="0.25">
      <c r="A8635" t="s">
        <v>714</v>
      </c>
      <c r="B8635">
        <v>2029</v>
      </c>
      <c r="C8635" t="s">
        <v>698</v>
      </c>
      <c r="D8635">
        <v>1.2992999999999999</v>
      </c>
      <c r="E8635">
        <v>1.2992999999999999</v>
      </c>
      <c r="F8635">
        <v>0.84089999999999998</v>
      </c>
      <c r="G8635">
        <v>0.77559999999999996</v>
      </c>
      <c r="H8635">
        <v>0.84089999999999998</v>
      </c>
      <c r="I8635">
        <v>0.4904</v>
      </c>
      <c r="J8635">
        <v>1.2992999999999999</v>
      </c>
      <c r="K8635">
        <v>0.84089999999999998</v>
      </c>
      <c r="L8635">
        <v>0.4904</v>
      </c>
    </row>
    <row r="8636" spans="1:12" x14ac:dyDescent="0.25">
      <c r="A8636" t="s">
        <v>714</v>
      </c>
      <c r="B8636">
        <v>2029</v>
      </c>
      <c r="C8636" t="s">
        <v>702</v>
      </c>
      <c r="D8636">
        <v>0.44030000000000002</v>
      </c>
      <c r="E8636">
        <v>0.44030000000000002</v>
      </c>
      <c r="F8636">
        <v>0.16619999999999999</v>
      </c>
      <c r="G8636">
        <v>0.1321</v>
      </c>
      <c r="H8636">
        <v>0.16619999999999999</v>
      </c>
      <c r="I8636">
        <v>6.6900000000000001E-2</v>
      </c>
      <c r="J8636">
        <v>0.44030000000000002</v>
      </c>
      <c r="K8636">
        <v>0.16619999999999999</v>
      </c>
      <c r="L8636">
        <v>6.6900000000000001E-2</v>
      </c>
    </row>
    <row r="8637" spans="1:12" x14ac:dyDescent="0.25">
      <c r="A8637" t="s">
        <v>714</v>
      </c>
      <c r="B8637">
        <v>2029</v>
      </c>
      <c r="C8637" t="s">
        <v>703</v>
      </c>
      <c r="D8637">
        <v>8.2600000000000007E-2</v>
      </c>
      <c r="E8637">
        <v>8.2600000000000007E-2</v>
      </c>
      <c r="F8637">
        <v>8.2600000000000007E-2</v>
      </c>
      <c r="G8637">
        <v>2.4799999999999999E-2</v>
      </c>
      <c r="H8637">
        <v>8.2600000000000007E-2</v>
      </c>
      <c r="I8637">
        <v>2.4799999999999999E-2</v>
      </c>
      <c r="J8637">
        <v>8.2600000000000007E-2</v>
      </c>
      <c r="K8637">
        <v>8.2600000000000007E-2</v>
      </c>
      <c r="L8637">
        <v>2.4799999999999999E-2</v>
      </c>
    </row>
    <row r="8638" spans="1:12" x14ac:dyDescent="0.25">
      <c r="A8638" t="s">
        <v>714</v>
      </c>
      <c r="B8638">
        <v>2029</v>
      </c>
      <c r="C8638" t="s">
        <v>699</v>
      </c>
      <c r="D8638">
        <v>0.25519999999999998</v>
      </c>
      <c r="E8638">
        <v>0.25519999999999998</v>
      </c>
      <c r="F8638">
        <v>7.5600000000000001E-2</v>
      </c>
      <c r="G8638">
        <v>0.20649999999999999</v>
      </c>
      <c r="H8638">
        <v>7.5600000000000001E-2</v>
      </c>
      <c r="I8638">
        <v>7.5600000000000001E-2</v>
      </c>
      <c r="J8638">
        <v>0.25519999999999998</v>
      </c>
      <c r="K8638">
        <v>7.5600000000000001E-2</v>
      </c>
      <c r="L8638">
        <v>7.5600000000000001E-2</v>
      </c>
    </row>
    <row r="8639" spans="1:12" x14ac:dyDescent="0.25">
      <c r="A8639" t="s">
        <v>714</v>
      </c>
      <c r="B8639">
        <v>2029</v>
      </c>
      <c r="C8639" t="s">
        <v>697</v>
      </c>
      <c r="D8639">
        <v>9.2510999999999992</v>
      </c>
      <c r="E8639">
        <v>8.6644000000000005</v>
      </c>
      <c r="F8639">
        <v>7.4984999999999999</v>
      </c>
      <c r="G8639">
        <v>5.5506000000000002</v>
      </c>
      <c r="H8639">
        <v>7.1760999999999999</v>
      </c>
      <c r="I8639">
        <v>4.6268000000000002</v>
      </c>
      <c r="J8639">
        <v>7.2393000000000001</v>
      </c>
      <c r="K8639">
        <v>5.7462999999999997</v>
      </c>
      <c r="L8639">
        <v>3.5548999999999999</v>
      </c>
    </row>
    <row r="8640" spans="1:12" x14ac:dyDescent="0.25">
      <c r="A8640" t="s">
        <v>715</v>
      </c>
      <c r="B8640">
        <v>2029</v>
      </c>
      <c r="C8640" t="s">
        <v>701</v>
      </c>
      <c r="D8640">
        <v>0.46639999999999998</v>
      </c>
      <c r="E8640">
        <v>0.46639999999999998</v>
      </c>
      <c r="F8640">
        <v>0.46260000000000001</v>
      </c>
      <c r="G8640">
        <v>0.29709999999999998</v>
      </c>
      <c r="H8640">
        <v>0.46260000000000001</v>
      </c>
      <c r="I8640">
        <v>0.29499999999999998</v>
      </c>
      <c r="J8640">
        <v>0.3654</v>
      </c>
      <c r="K8640">
        <v>0.3654</v>
      </c>
      <c r="L8640">
        <v>0.2336</v>
      </c>
    </row>
    <row r="8641" spans="1:12" x14ac:dyDescent="0.25">
      <c r="A8641" t="s">
        <v>715</v>
      </c>
      <c r="B8641">
        <v>2029</v>
      </c>
      <c r="C8641" t="s">
        <v>698</v>
      </c>
      <c r="D8641">
        <v>0.1371</v>
      </c>
      <c r="E8641">
        <v>0.1371</v>
      </c>
      <c r="F8641">
        <v>9.3899999999999997E-2</v>
      </c>
      <c r="G8641">
        <v>8.1299999999999997E-2</v>
      </c>
      <c r="H8641">
        <v>9.3899999999999997E-2</v>
      </c>
      <c r="I8641">
        <v>5.4399999999999997E-2</v>
      </c>
      <c r="J8641">
        <v>0.1371</v>
      </c>
      <c r="K8641">
        <v>9.3899999999999997E-2</v>
      </c>
      <c r="L8641">
        <v>5.4399999999999997E-2</v>
      </c>
    </row>
    <row r="8642" spans="1:12" x14ac:dyDescent="0.25">
      <c r="A8642" t="s">
        <v>715</v>
      </c>
      <c r="B8642">
        <v>2029</v>
      </c>
      <c r="C8642" t="s">
        <v>699</v>
      </c>
      <c r="D8642">
        <v>3.1300000000000001E-2</v>
      </c>
      <c r="E8642">
        <v>3.1300000000000001E-2</v>
      </c>
      <c r="F8642">
        <v>9.2999999999999992E-3</v>
      </c>
      <c r="G8642">
        <v>2.53E-2</v>
      </c>
      <c r="H8642">
        <v>9.2999999999999992E-3</v>
      </c>
      <c r="I8642">
        <v>9.2999999999999992E-3</v>
      </c>
      <c r="J8642">
        <v>3.1300000000000001E-2</v>
      </c>
      <c r="K8642">
        <v>9.2999999999999992E-3</v>
      </c>
      <c r="L8642">
        <v>9.2999999999999992E-3</v>
      </c>
    </row>
    <row r="8643" spans="1:12" x14ac:dyDescent="0.25">
      <c r="A8643" t="s">
        <v>715</v>
      </c>
      <c r="B8643">
        <v>2029</v>
      </c>
      <c r="C8643" t="s">
        <v>703</v>
      </c>
      <c r="D8643">
        <v>1.01E-2</v>
      </c>
      <c r="E8643">
        <v>1.01E-2</v>
      </c>
      <c r="F8643">
        <v>1.01E-2</v>
      </c>
      <c r="G8643">
        <v>3.0000000000000001E-3</v>
      </c>
      <c r="H8643">
        <v>1.01E-2</v>
      </c>
      <c r="I8643">
        <v>3.0000000000000001E-3</v>
      </c>
      <c r="J8643">
        <v>1.01E-2</v>
      </c>
      <c r="K8643">
        <v>1.01E-2</v>
      </c>
      <c r="L8643">
        <v>3.0000000000000001E-3</v>
      </c>
    </row>
    <row r="8644" spans="1:12" x14ac:dyDescent="0.25">
      <c r="A8644" t="s">
        <v>715</v>
      </c>
      <c r="B8644">
        <v>2029</v>
      </c>
      <c r="C8644" t="s">
        <v>702</v>
      </c>
      <c r="D8644">
        <v>5.3999999999999999E-2</v>
      </c>
      <c r="E8644">
        <v>5.3999999999999999E-2</v>
      </c>
      <c r="F8644">
        <v>2.0400000000000001E-2</v>
      </c>
      <c r="G8644">
        <v>1.6199999999999999E-2</v>
      </c>
      <c r="H8644">
        <v>2.0400000000000001E-2</v>
      </c>
      <c r="I8644">
        <v>8.2000000000000007E-3</v>
      </c>
      <c r="J8644">
        <v>5.3999999999999999E-2</v>
      </c>
      <c r="K8644">
        <v>2.0400000000000001E-2</v>
      </c>
      <c r="L8644">
        <v>8.2000000000000007E-3</v>
      </c>
    </row>
    <row r="8645" spans="1:12" x14ac:dyDescent="0.25">
      <c r="A8645" t="s">
        <v>715</v>
      </c>
      <c r="B8645">
        <v>2029</v>
      </c>
      <c r="C8645" t="s">
        <v>700</v>
      </c>
      <c r="D8645">
        <v>0.3725</v>
      </c>
      <c r="E8645">
        <v>0.30049999999999999</v>
      </c>
      <c r="F8645">
        <v>0.2732</v>
      </c>
      <c r="G8645">
        <v>0.21829999999999999</v>
      </c>
      <c r="H8645">
        <v>0.2336</v>
      </c>
      <c r="I8645">
        <v>0.16619999999999999</v>
      </c>
      <c r="J8645">
        <v>0.2351</v>
      </c>
      <c r="K8645">
        <v>0.1638</v>
      </c>
      <c r="L8645">
        <v>0.1014</v>
      </c>
    </row>
    <row r="8646" spans="1:12" x14ac:dyDescent="0.25">
      <c r="A8646" t="s">
        <v>715</v>
      </c>
      <c r="B8646">
        <v>2029</v>
      </c>
      <c r="C8646" t="s">
        <v>697</v>
      </c>
      <c r="D8646">
        <v>1.0714999999999999</v>
      </c>
      <c r="E8646">
        <v>0.99950000000000006</v>
      </c>
      <c r="F8646">
        <v>0.86950000000000005</v>
      </c>
      <c r="G8646">
        <v>0.64139999999999997</v>
      </c>
      <c r="H8646">
        <v>0.82989999999999997</v>
      </c>
      <c r="I8646">
        <v>0.53610000000000002</v>
      </c>
      <c r="J8646">
        <v>0.83309999999999995</v>
      </c>
      <c r="K8646">
        <v>0.66290000000000004</v>
      </c>
      <c r="L8646">
        <v>0.40989999999999999</v>
      </c>
    </row>
    <row r="8647" spans="1:12" x14ac:dyDescent="0.25">
      <c r="A8647" t="s">
        <v>716</v>
      </c>
      <c r="B8647">
        <v>2029</v>
      </c>
      <c r="C8647" t="s">
        <v>700</v>
      </c>
      <c r="D8647">
        <v>0.49609999999999999</v>
      </c>
      <c r="E8647">
        <v>0.40029999999999999</v>
      </c>
      <c r="F8647">
        <v>0.3639</v>
      </c>
      <c r="G8647">
        <v>0.2908</v>
      </c>
      <c r="H8647">
        <v>0.31119999999999998</v>
      </c>
      <c r="I8647">
        <v>0.2213</v>
      </c>
      <c r="J8647">
        <v>0.31309999999999999</v>
      </c>
      <c r="K8647">
        <v>0.21820000000000001</v>
      </c>
      <c r="L8647">
        <v>0.13500000000000001</v>
      </c>
    </row>
    <row r="8648" spans="1:12" x14ac:dyDescent="0.25">
      <c r="A8648" t="s">
        <v>716</v>
      </c>
      <c r="B8648">
        <v>2029</v>
      </c>
      <c r="C8648" t="s">
        <v>697</v>
      </c>
      <c r="D8648">
        <v>1.4797</v>
      </c>
      <c r="E8648">
        <v>1.3837999999999999</v>
      </c>
      <c r="F8648">
        <v>1.2030000000000001</v>
      </c>
      <c r="G8648">
        <v>0.88800000000000001</v>
      </c>
      <c r="H8648">
        <v>1.1504000000000001</v>
      </c>
      <c r="I8648">
        <v>0.74309999999999998</v>
      </c>
      <c r="J8648">
        <v>1.1541999999999999</v>
      </c>
      <c r="K8648">
        <v>0.92010000000000003</v>
      </c>
      <c r="L8648">
        <v>0.56989999999999996</v>
      </c>
    </row>
    <row r="8649" spans="1:12" x14ac:dyDescent="0.25">
      <c r="A8649" t="s">
        <v>716</v>
      </c>
      <c r="B8649">
        <v>2029</v>
      </c>
      <c r="C8649" t="s">
        <v>698</v>
      </c>
      <c r="D8649">
        <v>0.19550000000000001</v>
      </c>
      <c r="E8649">
        <v>0.19550000000000001</v>
      </c>
      <c r="F8649">
        <v>0.13039999999999999</v>
      </c>
      <c r="G8649">
        <v>0.1163</v>
      </c>
      <c r="H8649">
        <v>0.13039999999999999</v>
      </c>
      <c r="I8649">
        <v>7.5800000000000006E-2</v>
      </c>
      <c r="J8649">
        <v>0.19550000000000001</v>
      </c>
      <c r="K8649">
        <v>0.13039999999999999</v>
      </c>
      <c r="L8649">
        <v>7.5800000000000006E-2</v>
      </c>
    </row>
    <row r="8650" spans="1:12" x14ac:dyDescent="0.25">
      <c r="A8650" t="s">
        <v>716</v>
      </c>
      <c r="B8650">
        <v>2029</v>
      </c>
      <c r="C8650" t="s">
        <v>699</v>
      </c>
      <c r="D8650">
        <v>4.1700000000000001E-2</v>
      </c>
      <c r="E8650">
        <v>4.1700000000000001E-2</v>
      </c>
      <c r="F8650">
        <v>1.24E-2</v>
      </c>
      <c r="G8650">
        <v>3.3700000000000001E-2</v>
      </c>
      <c r="H8650">
        <v>1.24E-2</v>
      </c>
      <c r="I8650">
        <v>1.24E-2</v>
      </c>
      <c r="J8650">
        <v>4.1700000000000001E-2</v>
      </c>
      <c r="K8650">
        <v>1.24E-2</v>
      </c>
      <c r="L8650">
        <v>1.24E-2</v>
      </c>
    </row>
    <row r="8651" spans="1:12" x14ac:dyDescent="0.25">
      <c r="A8651" t="s">
        <v>716</v>
      </c>
      <c r="B8651">
        <v>2029</v>
      </c>
      <c r="C8651" t="s">
        <v>703</v>
      </c>
      <c r="D8651">
        <v>1.35E-2</v>
      </c>
      <c r="E8651">
        <v>1.35E-2</v>
      </c>
      <c r="F8651">
        <v>1.35E-2</v>
      </c>
      <c r="G8651">
        <v>4.1000000000000003E-3</v>
      </c>
      <c r="H8651">
        <v>1.35E-2</v>
      </c>
      <c r="I8651">
        <v>4.1000000000000003E-3</v>
      </c>
      <c r="J8651">
        <v>1.35E-2</v>
      </c>
      <c r="K8651">
        <v>1.35E-2</v>
      </c>
      <c r="L8651">
        <v>4.1000000000000003E-3</v>
      </c>
    </row>
    <row r="8652" spans="1:12" x14ac:dyDescent="0.25">
      <c r="A8652" t="s">
        <v>716</v>
      </c>
      <c r="B8652">
        <v>2029</v>
      </c>
      <c r="C8652" t="s">
        <v>701</v>
      </c>
      <c r="D8652">
        <v>0.66080000000000005</v>
      </c>
      <c r="E8652">
        <v>0.66080000000000005</v>
      </c>
      <c r="F8652">
        <v>0.65569999999999995</v>
      </c>
      <c r="G8652">
        <v>0.42149999999999999</v>
      </c>
      <c r="H8652">
        <v>0.65569999999999995</v>
      </c>
      <c r="I8652">
        <v>0.41860000000000003</v>
      </c>
      <c r="J8652">
        <v>0.51839999999999997</v>
      </c>
      <c r="K8652">
        <v>0.51839999999999997</v>
      </c>
      <c r="L8652">
        <v>0.33179999999999998</v>
      </c>
    </row>
    <row r="8653" spans="1:12" x14ac:dyDescent="0.25">
      <c r="A8653" t="s">
        <v>716</v>
      </c>
      <c r="B8653">
        <v>2029</v>
      </c>
      <c r="C8653" t="s">
        <v>702</v>
      </c>
      <c r="D8653">
        <v>7.1999999999999995E-2</v>
      </c>
      <c r="E8653">
        <v>7.1999999999999995E-2</v>
      </c>
      <c r="F8653">
        <v>2.7199999999999998E-2</v>
      </c>
      <c r="G8653">
        <v>2.1600000000000001E-2</v>
      </c>
      <c r="H8653">
        <v>2.7199999999999998E-2</v>
      </c>
      <c r="I8653">
        <v>1.09E-2</v>
      </c>
      <c r="J8653">
        <v>7.1999999999999995E-2</v>
      </c>
      <c r="K8653">
        <v>2.7199999999999998E-2</v>
      </c>
      <c r="L8653">
        <v>1.09E-2</v>
      </c>
    </row>
    <row r="8654" spans="1:12" x14ac:dyDescent="0.25">
      <c r="A8654" t="s">
        <v>717</v>
      </c>
      <c r="B8654">
        <v>2029</v>
      </c>
      <c r="C8654" t="s">
        <v>698</v>
      </c>
      <c r="D8654">
        <v>1.3413999999999999</v>
      </c>
      <c r="E8654">
        <v>1.3413999999999999</v>
      </c>
      <c r="F8654">
        <v>0.89639999999999997</v>
      </c>
      <c r="G8654">
        <v>0.79759999999999998</v>
      </c>
      <c r="H8654">
        <v>0.89639999999999997</v>
      </c>
      <c r="I8654">
        <v>0.52070000000000005</v>
      </c>
      <c r="J8654">
        <v>1.3413999999999999</v>
      </c>
      <c r="K8654">
        <v>0.89639999999999997</v>
      </c>
      <c r="L8654">
        <v>0.52070000000000005</v>
      </c>
    </row>
    <row r="8655" spans="1:12" x14ac:dyDescent="0.25">
      <c r="A8655" t="s">
        <v>717</v>
      </c>
      <c r="B8655">
        <v>2029</v>
      </c>
      <c r="C8655" t="s">
        <v>701</v>
      </c>
      <c r="D8655">
        <v>4.6208</v>
      </c>
      <c r="E8655">
        <v>4.6208</v>
      </c>
      <c r="F8655">
        <v>4.5857000000000001</v>
      </c>
      <c r="G8655">
        <v>2.9251999999999998</v>
      </c>
      <c r="H8655">
        <v>4.5857000000000001</v>
      </c>
      <c r="I8655">
        <v>2.9056999999999999</v>
      </c>
      <c r="J8655">
        <v>3.6171000000000002</v>
      </c>
      <c r="K8655">
        <v>3.6171000000000002</v>
      </c>
      <c r="L8655">
        <v>2.2959000000000001</v>
      </c>
    </row>
    <row r="8656" spans="1:12" x14ac:dyDescent="0.25">
      <c r="A8656" t="s">
        <v>717</v>
      </c>
      <c r="B8656">
        <v>2029</v>
      </c>
      <c r="C8656" t="s">
        <v>697</v>
      </c>
      <c r="D8656">
        <v>10.26</v>
      </c>
      <c r="E8656">
        <v>9.5989000000000004</v>
      </c>
      <c r="F8656">
        <v>8.3567</v>
      </c>
      <c r="G8656">
        <v>6.1375999999999999</v>
      </c>
      <c r="H8656">
        <v>7.9932999999999996</v>
      </c>
      <c r="I8656">
        <v>5.141</v>
      </c>
      <c r="J8656">
        <v>7.9943</v>
      </c>
      <c r="K8656">
        <v>6.3834999999999997</v>
      </c>
      <c r="L8656">
        <v>3.9359999999999999</v>
      </c>
    </row>
    <row r="8657" spans="1:12" x14ac:dyDescent="0.25">
      <c r="A8657" t="s">
        <v>717</v>
      </c>
      <c r="B8657">
        <v>2029</v>
      </c>
      <c r="C8657" t="s">
        <v>700</v>
      </c>
      <c r="D8657">
        <v>3.4209000000000001</v>
      </c>
      <c r="E8657">
        <v>2.7597999999999998</v>
      </c>
      <c r="F8657">
        <v>2.5089999999999999</v>
      </c>
      <c r="G8657">
        <v>2.0053000000000001</v>
      </c>
      <c r="H8657">
        <v>2.1456</v>
      </c>
      <c r="I8657">
        <v>1.5261</v>
      </c>
      <c r="J8657">
        <v>2.1589</v>
      </c>
      <c r="K8657">
        <v>1.5043</v>
      </c>
      <c r="L8657">
        <v>0.93079999999999996</v>
      </c>
    </row>
    <row r="8658" spans="1:12" x14ac:dyDescent="0.25">
      <c r="A8658" t="s">
        <v>717</v>
      </c>
      <c r="B8658">
        <v>2029</v>
      </c>
      <c r="C8658" t="s">
        <v>703</v>
      </c>
      <c r="D8658">
        <v>9.3100000000000002E-2</v>
      </c>
      <c r="E8658">
        <v>9.3100000000000002E-2</v>
      </c>
      <c r="F8658">
        <v>9.3100000000000002E-2</v>
      </c>
      <c r="G8658">
        <v>2.7900000000000001E-2</v>
      </c>
      <c r="H8658">
        <v>9.3100000000000002E-2</v>
      </c>
      <c r="I8658">
        <v>2.7900000000000001E-2</v>
      </c>
      <c r="J8658">
        <v>9.3100000000000002E-2</v>
      </c>
      <c r="K8658">
        <v>9.3100000000000002E-2</v>
      </c>
      <c r="L8658">
        <v>2.7900000000000001E-2</v>
      </c>
    </row>
    <row r="8659" spans="1:12" x14ac:dyDescent="0.25">
      <c r="A8659" t="s">
        <v>717</v>
      </c>
      <c r="B8659">
        <v>2029</v>
      </c>
      <c r="C8659" t="s">
        <v>699</v>
      </c>
      <c r="D8659">
        <v>0.28760000000000002</v>
      </c>
      <c r="E8659">
        <v>0.28760000000000002</v>
      </c>
      <c r="F8659">
        <v>8.5199999999999998E-2</v>
      </c>
      <c r="G8659">
        <v>0.23269999999999999</v>
      </c>
      <c r="H8659">
        <v>8.5199999999999998E-2</v>
      </c>
      <c r="I8659">
        <v>8.5199999999999998E-2</v>
      </c>
      <c r="J8659">
        <v>0.28760000000000002</v>
      </c>
      <c r="K8659">
        <v>8.5199999999999998E-2</v>
      </c>
      <c r="L8659">
        <v>8.5199999999999998E-2</v>
      </c>
    </row>
    <row r="8660" spans="1:12" x14ac:dyDescent="0.25">
      <c r="A8660" t="s">
        <v>717</v>
      </c>
      <c r="B8660">
        <v>2029</v>
      </c>
      <c r="C8660" t="s">
        <v>702</v>
      </c>
      <c r="D8660">
        <v>0.49609999999999999</v>
      </c>
      <c r="E8660">
        <v>0.49609999999999999</v>
      </c>
      <c r="F8660">
        <v>0.18729999999999999</v>
      </c>
      <c r="G8660">
        <v>0.14879999999999999</v>
      </c>
      <c r="H8660">
        <v>0.18729999999999999</v>
      </c>
      <c r="I8660">
        <v>7.5399999999999995E-2</v>
      </c>
      <c r="J8660">
        <v>0.49609999999999999</v>
      </c>
      <c r="K8660">
        <v>0.18729999999999999</v>
      </c>
      <c r="L8660">
        <v>7.5399999999999995E-2</v>
      </c>
    </row>
    <row r="8661" spans="1:12" x14ac:dyDescent="0.25">
      <c r="A8661" t="s">
        <v>718</v>
      </c>
      <c r="B8661">
        <v>2029</v>
      </c>
      <c r="C8661" t="s">
        <v>699</v>
      </c>
      <c r="D8661">
        <v>0.14560000000000001</v>
      </c>
      <c r="E8661">
        <v>0.14560000000000001</v>
      </c>
      <c r="F8661">
        <v>4.3099999999999999E-2</v>
      </c>
      <c r="G8661">
        <v>0.1178</v>
      </c>
      <c r="H8661">
        <v>4.3099999999999999E-2</v>
      </c>
      <c r="I8661">
        <v>4.3099999999999999E-2</v>
      </c>
      <c r="J8661">
        <v>0.14560000000000001</v>
      </c>
      <c r="K8661">
        <v>4.3099999999999999E-2</v>
      </c>
      <c r="L8661">
        <v>4.3099999999999999E-2</v>
      </c>
    </row>
    <row r="8662" spans="1:12" x14ac:dyDescent="0.25">
      <c r="A8662" t="s">
        <v>718</v>
      </c>
      <c r="B8662">
        <v>2029</v>
      </c>
      <c r="C8662" t="s">
        <v>700</v>
      </c>
      <c r="D8662">
        <v>1.7322</v>
      </c>
      <c r="E8662">
        <v>1.3974</v>
      </c>
      <c r="F8662">
        <v>1.2704</v>
      </c>
      <c r="G8662">
        <v>1.0154000000000001</v>
      </c>
      <c r="H8662">
        <v>1.0864</v>
      </c>
      <c r="I8662">
        <v>0.77270000000000005</v>
      </c>
      <c r="J8662">
        <v>1.0931999999999999</v>
      </c>
      <c r="K8662">
        <v>0.76170000000000004</v>
      </c>
      <c r="L8662">
        <v>0.4713</v>
      </c>
    </row>
    <row r="8663" spans="1:12" x14ac:dyDescent="0.25">
      <c r="A8663" t="s">
        <v>718</v>
      </c>
      <c r="B8663">
        <v>2029</v>
      </c>
      <c r="C8663" t="s">
        <v>701</v>
      </c>
      <c r="D8663">
        <v>2.4525000000000001</v>
      </c>
      <c r="E8663">
        <v>2.4525000000000001</v>
      </c>
      <c r="F8663">
        <v>2.4346999999999999</v>
      </c>
      <c r="G8663">
        <v>1.5535000000000001</v>
      </c>
      <c r="H8663">
        <v>2.4346999999999999</v>
      </c>
      <c r="I8663">
        <v>1.5436000000000001</v>
      </c>
      <c r="J8663">
        <v>1.9214</v>
      </c>
      <c r="K8663">
        <v>1.9214</v>
      </c>
      <c r="L8663">
        <v>1.2202</v>
      </c>
    </row>
    <row r="8664" spans="1:12" x14ac:dyDescent="0.25">
      <c r="A8664" t="s">
        <v>718</v>
      </c>
      <c r="B8664">
        <v>2029</v>
      </c>
      <c r="C8664" t="s">
        <v>697</v>
      </c>
      <c r="D8664">
        <v>5.4801000000000002</v>
      </c>
      <c r="E8664">
        <v>5.1454000000000004</v>
      </c>
      <c r="F8664">
        <v>4.4160000000000004</v>
      </c>
      <c r="G8664">
        <v>3.2871000000000001</v>
      </c>
      <c r="H8664">
        <v>4.2320000000000002</v>
      </c>
      <c r="I8664">
        <v>2.7201</v>
      </c>
      <c r="J8664">
        <v>4.3099999999999996</v>
      </c>
      <c r="K8664">
        <v>3.3938999999999999</v>
      </c>
      <c r="L8664">
        <v>2.0952999999999999</v>
      </c>
    </row>
    <row r="8665" spans="1:12" x14ac:dyDescent="0.25">
      <c r="A8665" t="s">
        <v>718</v>
      </c>
      <c r="B8665">
        <v>2029</v>
      </c>
      <c r="C8665" t="s">
        <v>702</v>
      </c>
      <c r="D8665">
        <v>0.25119999999999998</v>
      </c>
      <c r="E8665">
        <v>0.25119999999999998</v>
      </c>
      <c r="F8665">
        <v>9.4899999999999998E-2</v>
      </c>
      <c r="G8665">
        <v>7.5399999999999995E-2</v>
      </c>
      <c r="H8665">
        <v>9.4899999999999998E-2</v>
      </c>
      <c r="I8665">
        <v>3.8199999999999998E-2</v>
      </c>
      <c r="J8665">
        <v>0.25119999999999998</v>
      </c>
      <c r="K8665">
        <v>9.4899999999999998E-2</v>
      </c>
      <c r="L8665">
        <v>3.8199999999999998E-2</v>
      </c>
    </row>
    <row r="8666" spans="1:12" x14ac:dyDescent="0.25">
      <c r="A8666" t="s">
        <v>718</v>
      </c>
      <c r="B8666">
        <v>2029</v>
      </c>
      <c r="C8666" t="s">
        <v>698</v>
      </c>
      <c r="D8666">
        <v>0.85140000000000005</v>
      </c>
      <c r="E8666">
        <v>0.85140000000000005</v>
      </c>
      <c r="F8666">
        <v>0.52569999999999995</v>
      </c>
      <c r="G8666">
        <v>0.51100000000000001</v>
      </c>
      <c r="H8666">
        <v>0.52569999999999995</v>
      </c>
      <c r="I8666">
        <v>0.30830000000000002</v>
      </c>
      <c r="J8666">
        <v>0.85140000000000005</v>
      </c>
      <c r="K8666">
        <v>0.52569999999999995</v>
      </c>
      <c r="L8666">
        <v>0.30830000000000002</v>
      </c>
    </row>
    <row r="8667" spans="1:12" x14ac:dyDescent="0.25">
      <c r="A8667" t="s">
        <v>718</v>
      </c>
      <c r="B8667">
        <v>2029</v>
      </c>
      <c r="C8667" t="s">
        <v>703</v>
      </c>
      <c r="D8667">
        <v>4.7100000000000003E-2</v>
      </c>
      <c r="E8667">
        <v>4.7100000000000003E-2</v>
      </c>
      <c r="F8667">
        <v>4.7100000000000003E-2</v>
      </c>
      <c r="G8667">
        <v>1.41E-2</v>
      </c>
      <c r="H8667">
        <v>4.7100000000000003E-2</v>
      </c>
      <c r="I8667">
        <v>1.41E-2</v>
      </c>
      <c r="J8667">
        <v>4.7100000000000003E-2</v>
      </c>
      <c r="K8667">
        <v>4.7100000000000003E-2</v>
      </c>
      <c r="L8667">
        <v>1.41E-2</v>
      </c>
    </row>
    <row r="8668" spans="1:12" x14ac:dyDescent="0.25">
      <c r="A8668" t="s">
        <v>719</v>
      </c>
      <c r="B8668">
        <v>2029</v>
      </c>
      <c r="C8668" t="s">
        <v>701</v>
      </c>
      <c r="D8668">
        <v>1.1051</v>
      </c>
      <c r="E8668">
        <v>1.1051</v>
      </c>
      <c r="F8668">
        <v>1.0972999999999999</v>
      </c>
      <c r="G8668">
        <v>0.70020000000000004</v>
      </c>
      <c r="H8668">
        <v>1.0972999999999999</v>
      </c>
      <c r="I8668">
        <v>0.69589999999999996</v>
      </c>
      <c r="J8668">
        <v>0.86619999999999997</v>
      </c>
      <c r="K8668">
        <v>0.86619999999999997</v>
      </c>
      <c r="L8668">
        <v>0.55030000000000001</v>
      </c>
    </row>
    <row r="8669" spans="1:12" x14ac:dyDescent="0.25">
      <c r="A8669" t="s">
        <v>719</v>
      </c>
      <c r="B8669">
        <v>2029</v>
      </c>
      <c r="C8669" t="s">
        <v>698</v>
      </c>
      <c r="D8669">
        <v>0.35389999999999999</v>
      </c>
      <c r="E8669">
        <v>0.35389999999999999</v>
      </c>
      <c r="F8669">
        <v>0.222</v>
      </c>
      <c r="G8669">
        <v>0.21199999999999999</v>
      </c>
      <c r="H8669">
        <v>0.222</v>
      </c>
      <c r="I8669">
        <v>0.13</v>
      </c>
      <c r="J8669">
        <v>0.35389999999999999</v>
      </c>
      <c r="K8669">
        <v>0.222</v>
      </c>
      <c r="L8669">
        <v>0.13</v>
      </c>
    </row>
    <row r="8670" spans="1:12" x14ac:dyDescent="0.25">
      <c r="A8670" t="s">
        <v>719</v>
      </c>
      <c r="B8670">
        <v>2029</v>
      </c>
      <c r="C8670" t="s">
        <v>700</v>
      </c>
      <c r="D8670">
        <v>0.75570000000000004</v>
      </c>
      <c r="E8670">
        <v>0.60960000000000003</v>
      </c>
      <c r="F8670">
        <v>0.55420000000000003</v>
      </c>
      <c r="G8670">
        <v>0.443</v>
      </c>
      <c r="H8670">
        <v>0.47399999999999998</v>
      </c>
      <c r="I8670">
        <v>0.33710000000000001</v>
      </c>
      <c r="J8670">
        <v>0.47689999999999999</v>
      </c>
      <c r="K8670">
        <v>0.33229999999999998</v>
      </c>
      <c r="L8670">
        <v>0.2056</v>
      </c>
    </row>
    <row r="8671" spans="1:12" x14ac:dyDescent="0.25">
      <c r="A8671" t="s">
        <v>719</v>
      </c>
      <c r="B8671">
        <v>2029</v>
      </c>
      <c r="C8671" t="s">
        <v>702</v>
      </c>
      <c r="D8671">
        <v>0.1096</v>
      </c>
      <c r="E8671">
        <v>0.1096</v>
      </c>
      <c r="F8671">
        <v>4.1399999999999999E-2</v>
      </c>
      <c r="G8671">
        <v>3.2899999999999999E-2</v>
      </c>
      <c r="H8671">
        <v>4.1399999999999999E-2</v>
      </c>
      <c r="I8671">
        <v>1.67E-2</v>
      </c>
      <c r="J8671">
        <v>0.1096</v>
      </c>
      <c r="K8671">
        <v>4.1399999999999999E-2</v>
      </c>
      <c r="L8671">
        <v>1.67E-2</v>
      </c>
    </row>
    <row r="8672" spans="1:12" x14ac:dyDescent="0.25">
      <c r="A8672" t="s">
        <v>719</v>
      </c>
      <c r="B8672">
        <v>2029</v>
      </c>
      <c r="C8672" t="s">
        <v>697</v>
      </c>
      <c r="D8672">
        <v>2.4083000000000001</v>
      </c>
      <c r="E8672">
        <v>2.2623000000000002</v>
      </c>
      <c r="F8672">
        <v>1.9542999999999999</v>
      </c>
      <c r="G8672">
        <v>1.4456</v>
      </c>
      <c r="H8672">
        <v>1.8741000000000001</v>
      </c>
      <c r="I8672">
        <v>1.2045999999999999</v>
      </c>
      <c r="J8672">
        <v>1.8907</v>
      </c>
      <c r="K8672">
        <v>1.5013000000000001</v>
      </c>
      <c r="L8672">
        <v>0.92749999999999999</v>
      </c>
    </row>
    <row r="8673" spans="1:12" x14ac:dyDescent="0.25">
      <c r="A8673" t="s">
        <v>719</v>
      </c>
      <c r="B8673">
        <v>2029</v>
      </c>
      <c r="C8673" t="s">
        <v>703</v>
      </c>
      <c r="D8673">
        <v>2.06E-2</v>
      </c>
      <c r="E8673">
        <v>2.06E-2</v>
      </c>
      <c r="F8673">
        <v>2.06E-2</v>
      </c>
      <c r="G8673">
        <v>6.1999999999999998E-3</v>
      </c>
      <c r="H8673">
        <v>2.06E-2</v>
      </c>
      <c r="I8673">
        <v>6.1999999999999998E-3</v>
      </c>
      <c r="J8673">
        <v>2.06E-2</v>
      </c>
      <c r="K8673">
        <v>2.06E-2</v>
      </c>
      <c r="L8673">
        <v>6.1999999999999998E-3</v>
      </c>
    </row>
    <row r="8674" spans="1:12" x14ac:dyDescent="0.25">
      <c r="A8674" t="s">
        <v>719</v>
      </c>
      <c r="B8674">
        <v>2029</v>
      </c>
      <c r="C8674" t="s">
        <v>699</v>
      </c>
      <c r="D8674">
        <v>6.3500000000000001E-2</v>
      </c>
      <c r="E8674">
        <v>6.3500000000000001E-2</v>
      </c>
      <c r="F8674">
        <v>1.8800000000000001E-2</v>
      </c>
      <c r="G8674">
        <v>5.1400000000000001E-2</v>
      </c>
      <c r="H8674">
        <v>1.8800000000000001E-2</v>
      </c>
      <c r="I8674">
        <v>1.8800000000000001E-2</v>
      </c>
      <c r="J8674">
        <v>6.3500000000000001E-2</v>
      </c>
      <c r="K8674">
        <v>1.8800000000000001E-2</v>
      </c>
      <c r="L8674">
        <v>1.8800000000000001E-2</v>
      </c>
    </row>
    <row r="8675" spans="1:12" x14ac:dyDescent="0.25">
      <c r="A8675" t="s">
        <v>720</v>
      </c>
      <c r="B8675">
        <v>2029</v>
      </c>
      <c r="C8675" t="s">
        <v>698</v>
      </c>
      <c r="D8675">
        <v>0.34460000000000002</v>
      </c>
      <c r="E8675">
        <v>0.34460000000000002</v>
      </c>
      <c r="F8675">
        <v>0.2175</v>
      </c>
      <c r="G8675">
        <v>0.20630000000000001</v>
      </c>
      <c r="H8675">
        <v>0.2175</v>
      </c>
      <c r="I8675">
        <v>0.12720000000000001</v>
      </c>
      <c r="J8675">
        <v>0.34460000000000002</v>
      </c>
      <c r="K8675">
        <v>0.2175</v>
      </c>
      <c r="L8675">
        <v>0.12720000000000001</v>
      </c>
    </row>
    <row r="8676" spans="1:12" x14ac:dyDescent="0.25">
      <c r="A8676" t="s">
        <v>720</v>
      </c>
      <c r="B8676">
        <v>2029</v>
      </c>
      <c r="C8676" t="s">
        <v>701</v>
      </c>
      <c r="D8676">
        <v>1.0671999999999999</v>
      </c>
      <c r="E8676">
        <v>1.0671999999999999</v>
      </c>
      <c r="F8676">
        <v>1.0595000000000001</v>
      </c>
      <c r="G8676">
        <v>0.67600000000000005</v>
      </c>
      <c r="H8676">
        <v>1.0595000000000001</v>
      </c>
      <c r="I8676">
        <v>0.67179999999999995</v>
      </c>
      <c r="J8676">
        <v>0.83620000000000005</v>
      </c>
      <c r="K8676">
        <v>0.83620000000000005</v>
      </c>
      <c r="L8676">
        <v>0.53110000000000002</v>
      </c>
    </row>
    <row r="8677" spans="1:12" x14ac:dyDescent="0.25">
      <c r="A8677" t="s">
        <v>720</v>
      </c>
      <c r="B8677">
        <v>2029</v>
      </c>
      <c r="C8677" t="s">
        <v>700</v>
      </c>
      <c r="D8677">
        <v>0.74880000000000002</v>
      </c>
      <c r="E8677">
        <v>0.60409999999999997</v>
      </c>
      <c r="F8677">
        <v>0.54920000000000002</v>
      </c>
      <c r="G8677">
        <v>0.439</v>
      </c>
      <c r="H8677">
        <v>0.46970000000000001</v>
      </c>
      <c r="I8677">
        <v>0.33400000000000002</v>
      </c>
      <c r="J8677">
        <v>0.47260000000000002</v>
      </c>
      <c r="K8677">
        <v>0.32929999999999998</v>
      </c>
      <c r="L8677">
        <v>0.20369999999999999</v>
      </c>
    </row>
    <row r="8678" spans="1:12" x14ac:dyDescent="0.25">
      <c r="A8678" t="s">
        <v>720</v>
      </c>
      <c r="B8678">
        <v>2029</v>
      </c>
      <c r="C8678" t="s">
        <v>699</v>
      </c>
      <c r="D8678">
        <v>6.3E-2</v>
      </c>
      <c r="E8678">
        <v>6.3E-2</v>
      </c>
      <c r="F8678">
        <v>1.8599999999999998E-2</v>
      </c>
      <c r="G8678">
        <v>5.0900000000000001E-2</v>
      </c>
      <c r="H8678">
        <v>1.8599999999999998E-2</v>
      </c>
      <c r="I8678">
        <v>1.8599999999999998E-2</v>
      </c>
      <c r="J8678">
        <v>6.3E-2</v>
      </c>
      <c r="K8678">
        <v>1.8599999999999998E-2</v>
      </c>
      <c r="L8678">
        <v>1.8599999999999998E-2</v>
      </c>
    </row>
    <row r="8679" spans="1:12" x14ac:dyDescent="0.25">
      <c r="A8679" t="s">
        <v>720</v>
      </c>
      <c r="B8679">
        <v>2029</v>
      </c>
      <c r="C8679" t="s">
        <v>697</v>
      </c>
      <c r="D8679">
        <v>2.3525999999999998</v>
      </c>
      <c r="E8679">
        <v>2.2079</v>
      </c>
      <c r="F8679">
        <v>1.9061999999999999</v>
      </c>
      <c r="G8679">
        <v>1.4109</v>
      </c>
      <c r="H8679">
        <v>1.8267</v>
      </c>
      <c r="I8679">
        <v>1.1742999999999999</v>
      </c>
      <c r="J8679">
        <v>1.8452999999999999</v>
      </c>
      <c r="K8679">
        <v>1.4630000000000001</v>
      </c>
      <c r="L8679">
        <v>0.90329999999999999</v>
      </c>
    </row>
    <row r="8680" spans="1:12" x14ac:dyDescent="0.25">
      <c r="A8680" t="s">
        <v>720</v>
      </c>
      <c r="B8680">
        <v>2029</v>
      </c>
      <c r="C8680" t="s">
        <v>703</v>
      </c>
      <c r="D8680">
        <v>2.0400000000000001E-2</v>
      </c>
      <c r="E8680">
        <v>2.0400000000000001E-2</v>
      </c>
      <c r="F8680">
        <v>2.0400000000000001E-2</v>
      </c>
      <c r="G8680">
        <v>6.1000000000000004E-3</v>
      </c>
      <c r="H8680">
        <v>2.0400000000000001E-2</v>
      </c>
      <c r="I8680">
        <v>6.1000000000000004E-3</v>
      </c>
      <c r="J8680">
        <v>2.0400000000000001E-2</v>
      </c>
      <c r="K8680">
        <v>2.0400000000000001E-2</v>
      </c>
      <c r="L8680">
        <v>6.1000000000000004E-3</v>
      </c>
    </row>
    <row r="8681" spans="1:12" x14ac:dyDescent="0.25">
      <c r="A8681" t="s">
        <v>720</v>
      </c>
      <c r="B8681">
        <v>2029</v>
      </c>
      <c r="C8681" t="s">
        <v>702</v>
      </c>
      <c r="D8681">
        <v>0.1086</v>
      </c>
      <c r="E8681">
        <v>0.1086</v>
      </c>
      <c r="F8681">
        <v>4.1000000000000002E-2</v>
      </c>
      <c r="G8681">
        <v>3.2599999999999997E-2</v>
      </c>
      <c r="H8681">
        <v>4.1000000000000002E-2</v>
      </c>
      <c r="I8681">
        <v>1.6500000000000001E-2</v>
      </c>
      <c r="J8681">
        <v>0.1086</v>
      </c>
      <c r="K8681">
        <v>4.1000000000000002E-2</v>
      </c>
      <c r="L8681">
        <v>1.6500000000000001E-2</v>
      </c>
    </row>
    <row r="8682" spans="1:12" x14ac:dyDescent="0.25">
      <c r="A8682" t="s">
        <v>721</v>
      </c>
      <c r="B8682">
        <v>2029</v>
      </c>
      <c r="C8682" t="s">
        <v>699</v>
      </c>
      <c r="D8682">
        <v>9.74E-2</v>
      </c>
      <c r="E8682">
        <v>9.74E-2</v>
      </c>
      <c r="F8682">
        <v>2.8799999999999999E-2</v>
      </c>
      <c r="G8682">
        <v>7.8799999999999995E-2</v>
      </c>
      <c r="H8682">
        <v>2.8799999999999999E-2</v>
      </c>
      <c r="I8682">
        <v>2.8799999999999999E-2</v>
      </c>
      <c r="J8682">
        <v>9.74E-2</v>
      </c>
      <c r="K8682">
        <v>2.8799999999999999E-2</v>
      </c>
      <c r="L8682">
        <v>2.8799999999999999E-2</v>
      </c>
    </row>
    <row r="8683" spans="1:12" x14ac:dyDescent="0.25">
      <c r="A8683" t="s">
        <v>721</v>
      </c>
      <c r="B8683">
        <v>2029</v>
      </c>
      <c r="C8683" t="s">
        <v>703</v>
      </c>
      <c r="D8683">
        <v>3.15E-2</v>
      </c>
      <c r="E8683">
        <v>3.15E-2</v>
      </c>
      <c r="F8683">
        <v>3.15E-2</v>
      </c>
      <c r="G8683">
        <v>9.4999999999999998E-3</v>
      </c>
      <c r="H8683">
        <v>3.15E-2</v>
      </c>
      <c r="I8683">
        <v>9.4999999999999998E-3</v>
      </c>
      <c r="J8683">
        <v>3.15E-2</v>
      </c>
      <c r="K8683">
        <v>3.15E-2</v>
      </c>
      <c r="L8683">
        <v>9.4999999999999998E-3</v>
      </c>
    </row>
    <row r="8684" spans="1:12" x14ac:dyDescent="0.25">
      <c r="A8684" t="s">
        <v>721</v>
      </c>
      <c r="B8684">
        <v>2029</v>
      </c>
      <c r="C8684" t="s">
        <v>700</v>
      </c>
      <c r="D8684">
        <v>1.1581999999999999</v>
      </c>
      <c r="E8684">
        <v>0.93440000000000001</v>
      </c>
      <c r="F8684">
        <v>0.84940000000000004</v>
      </c>
      <c r="G8684">
        <v>0.67889999999999995</v>
      </c>
      <c r="H8684">
        <v>0.72640000000000005</v>
      </c>
      <c r="I8684">
        <v>0.51670000000000005</v>
      </c>
      <c r="J8684">
        <v>0.73089999999999999</v>
      </c>
      <c r="K8684">
        <v>0.50929999999999997</v>
      </c>
      <c r="L8684">
        <v>0.31509999999999999</v>
      </c>
    </row>
    <row r="8685" spans="1:12" x14ac:dyDescent="0.25">
      <c r="A8685" t="s">
        <v>721</v>
      </c>
      <c r="B8685">
        <v>2029</v>
      </c>
      <c r="C8685" t="s">
        <v>702</v>
      </c>
      <c r="D8685">
        <v>0.16800000000000001</v>
      </c>
      <c r="E8685">
        <v>0.16800000000000001</v>
      </c>
      <c r="F8685">
        <v>6.3399999999999998E-2</v>
      </c>
      <c r="G8685">
        <v>5.04E-2</v>
      </c>
      <c r="H8685">
        <v>6.3399999999999998E-2</v>
      </c>
      <c r="I8685">
        <v>2.5499999999999998E-2</v>
      </c>
      <c r="J8685">
        <v>0.16800000000000001</v>
      </c>
      <c r="K8685">
        <v>6.3399999999999998E-2</v>
      </c>
      <c r="L8685">
        <v>2.5499999999999998E-2</v>
      </c>
    </row>
    <row r="8686" spans="1:12" x14ac:dyDescent="0.25">
      <c r="A8686" t="s">
        <v>721</v>
      </c>
      <c r="B8686">
        <v>2029</v>
      </c>
      <c r="C8686" t="s">
        <v>697</v>
      </c>
      <c r="D8686">
        <v>3.6869000000000001</v>
      </c>
      <c r="E8686">
        <v>3.4630999999999998</v>
      </c>
      <c r="F8686">
        <v>2.9864000000000002</v>
      </c>
      <c r="G8686">
        <v>2.218</v>
      </c>
      <c r="H8686">
        <v>2.8633999999999999</v>
      </c>
      <c r="I8686">
        <v>1.8458000000000001</v>
      </c>
      <c r="J8686">
        <v>2.8986999999999998</v>
      </c>
      <c r="K8686">
        <v>2.2972999999999999</v>
      </c>
      <c r="L8686">
        <v>1.4236</v>
      </c>
    </row>
    <row r="8687" spans="1:12" x14ac:dyDescent="0.25">
      <c r="A8687" t="s">
        <v>721</v>
      </c>
      <c r="B8687">
        <v>2029</v>
      </c>
      <c r="C8687" t="s">
        <v>701</v>
      </c>
      <c r="D8687">
        <v>1.6815</v>
      </c>
      <c r="E8687">
        <v>1.6815</v>
      </c>
      <c r="F8687">
        <v>1.6696</v>
      </c>
      <c r="G8687">
        <v>1.0706</v>
      </c>
      <c r="H8687">
        <v>1.6696</v>
      </c>
      <c r="I8687">
        <v>1.0640000000000001</v>
      </c>
      <c r="J8687">
        <v>1.3206</v>
      </c>
      <c r="K8687">
        <v>1.3206</v>
      </c>
      <c r="L8687">
        <v>0.84340000000000004</v>
      </c>
    </row>
    <row r="8688" spans="1:12" x14ac:dyDescent="0.25">
      <c r="A8688" t="s">
        <v>721</v>
      </c>
      <c r="B8688">
        <v>2029</v>
      </c>
      <c r="C8688" t="s">
        <v>698</v>
      </c>
      <c r="D8688">
        <v>0.55030000000000001</v>
      </c>
      <c r="E8688">
        <v>0.55030000000000001</v>
      </c>
      <c r="F8688">
        <v>0.34360000000000002</v>
      </c>
      <c r="G8688">
        <v>0.32990000000000003</v>
      </c>
      <c r="H8688">
        <v>0.34360000000000002</v>
      </c>
      <c r="I8688">
        <v>0.20130000000000001</v>
      </c>
      <c r="J8688">
        <v>0.55030000000000001</v>
      </c>
      <c r="K8688">
        <v>0.34360000000000002</v>
      </c>
      <c r="L8688">
        <v>0.20130000000000001</v>
      </c>
    </row>
    <row r="8689" spans="1:12" x14ac:dyDescent="0.25">
      <c r="A8689" t="s">
        <v>722</v>
      </c>
      <c r="B8689">
        <v>2029</v>
      </c>
      <c r="C8689" t="s">
        <v>703</v>
      </c>
      <c r="D8689">
        <v>3.3300000000000003E-2</v>
      </c>
      <c r="E8689">
        <v>3.3300000000000003E-2</v>
      </c>
      <c r="F8689">
        <v>3.3300000000000003E-2</v>
      </c>
      <c r="G8689">
        <v>0.01</v>
      </c>
      <c r="H8689">
        <v>3.3300000000000003E-2</v>
      </c>
      <c r="I8689">
        <v>0.01</v>
      </c>
      <c r="J8689">
        <v>3.3300000000000003E-2</v>
      </c>
      <c r="K8689">
        <v>3.3300000000000003E-2</v>
      </c>
      <c r="L8689">
        <v>0.01</v>
      </c>
    </row>
    <row r="8690" spans="1:12" x14ac:dyDescent="0.25">
      <c r="A8690" t="s">
        <v>722</v>
      </c>
      <c r="B8690">
        <v>2029</v>
      </c>
      <c r="C8690" t="s">
        <v>700</v>
      </c>
      <c r="D8690">
        <v>1.2229000000000001</v>
      </c>
      <c r="E8690">
        <v>0.98650000000000004</v>
      </c>
      <c r="F8690">
        <v>0.89690000000000003</v>
      </c>
      <c r="G8690">
        <v>0.71679999999999999</v>
      </c>
      <c r="H8690">
        <v>0.76700000000000002</v>
      </c>
      <c r="I8690">
        <v>0.54549999999999998</v>
      </c>
      <c r="J8690">
        <v>0.77180000000000004</v>
      </c>
      <c r="K8690">
        <v>0.53769999999999996</v>
      </c>
      <c r="L8690">
        <v>0.3327</v>
      </c>
    </row>
    <row r="8691" spans="1:12" x14ac:dyDescent="0.25">
      <c r="A8691" t="s">
        <v>722</v>
      </c>
      <c r="B8691">
        <v>2029</v>
      </c>
      <c r="C8691" t="s">
        <v>698</v>
      </c>
      <c r="D8691">
        <v>0.54500000000000004</v>
      </c>
      <c r="E8691">
        <v>0.54500000000000004</v>
      </c>
      <c r="F8691">
        <v>0.34770000000000001</v>
      </c>
      <c r="G8691">
        <v>0.32579999999999998</v>
      </c>
      <c r="H8691">
        <v>0.34770000000000001</v>
      </c>
      <c r="I8691">
        <v>0.2031</v>
      </c>
      <c r="J8691">
        <v>0.54500000000000004</v>
      </c>
      <c r="K8691">
        <v>0.34770000000000001</v>
      </c>
      <c r="L8691">
        <v>0.2031</v>
      </c>
    </row>
    <row r="8692" spans="1:12" x14ac:dyDescent="0.25">
      <c r="A8692" t="s">
        <v>722</v>
      </c>
      <c r="B8692">
        <v>2029</v>
      </c>
      <c r="C8692" t="s">
        <v>699</v>
      </c>
      <c r="D8692">
        <v>0.1028</v>
      </c>
      <c r="E8692">
        <v>0.1028</v>
      </c>
      <c r="F8692">
        <v>3.0499999999999999E-2</v>
      </c>
      <c r="G8692">
        <v>8.3199999999999996E-2</v>
      </c>
      <c r="H8692">
        <v>3.0499999999999999E-2</v>
      </c>
      <c r="I8692">
        <v>3.0499999999999999E-2</v>
      </c>
      <c r="J8692">
        <v>0.1028</v>
      </c>
      <c r="K8692">
        <v>3.0499999999999999E-2</v>
      </c>
      <c r="L8692">
        <v>3.0499999999999999E-2</v>
      </c>
    </row>
    <row r="8693" spans="1:12" x14ac:dyDescent="0.25">
      <c r="A8693" t="s">
        <v>722</v>
      </c>
      <c r="B8693">
        <v>2029</v>
      </c>
      <c r="C8693" t="s">
        <v>702</v>
      </c>
      <c r="D8693">
        <v>0.1774</v>
      </c>
      <c r="E8693">
        <v>0.1774</v>
      </c>
      <c r="F8693">
        <v>6.7000000000000004E-2</v>
      </c>
      <c r="G8693">
        <v>5.3199999999999997E-2</v>
      </c>
      <c r="H8693">
        <v>6.7000000000000004E-2</v>
      </c>
      <c r="I8693">
        <v>2.7E-2</v>
      </c>
      <c r="J8693">
        <v>0.1774</v>
      </c>
      <c r="K8693">
        <v>6.7000000000000004E-2</v>
      </c>
      <c r="L8693">
        <v>2.7E-2</v>
      </c>
    </row>
    <row r="8694" spans="1:12" x14ac:dyDescent="0.25">
      <c r="A8694" t="s">
        <v>722</v>
      </c>
      <c r="B8694">
        <v>2029</v>
      </c>
      <c r="C8694" t="s">
        <v>697</v>
      </c>
      <c r="D8694">
        <v>3.8227000000000002</v>
      </c>
      <c r="E8694">
        <v>3.5863999999999998</v>
      </c>
      <c r="F8694">
        <v>3.1042000000000001</v>
      </c>
      <c r="G8694">
        <v>2.2974999999999999</v>
      </c>
      <c r="H8694">
        <v>2.9742999999999999</v>
      </c>
      <c r="I8694">
        <v>1.9175</v>
      </c>
      <c r="J8694">
        <v>2.9973999999999998</v>
      </c>
      <c r="K8694">
        <v>2.3834</v>
      </c>
      <c r="L8694">
        <v>1.4762</v>
      </c>
    </row>
    <row r="8695" spans="1:12" x14ac:dyDescent="0.25">
      <c r="A8695" t="s">
        <v>722</v>
      </c>
      <c r="B8695">
        <v>2029</v>
      </c>
      <c r="C8695" t="s">
        <v>701</v>
      </c>
      <c r="D8695">
        <v>1.7414000000000001</v>
      </c>
      <c r="E8695">
        <v>1.7414000000000001</v>
      </c>
      <c r="F8695">
        <v>1.7289000000000001</v>
      </c>
      <c r="G8695">
        <v>1.1085</v>
      </c>
      <c r="H8695">
        <v>1.7289000000000001</v>
      </c>
      <c r="I8695">
        <v>1.1014999999999999</v>
      </c>
      <c r="J8695">
        <v>1.3672</v>
      </c>
      <c r="K8695">
        <v>1.3672</v>
      </c>
      <c r="L8695">
        <v>0.87290000000000001</v>
      </c>
    </row>
    <row r="8696" spans="1:12" x14ac:dyDescent="0.25">
      <c r="A8696" t="s">
        <v>723</v>
      </c>
      <c r="B8696">
        <v>2029</v>
      </c>
      <c r="C8696" t="s">
        <v>703</v>
      </c>
      <c r="D8696">
        <v>9.7999999999999997E-3</v>
      </c>
      <c r="E8696">
        <v>9.7999999999999997E-3</v>
      </c>
      <c r="F8696">
        <v>9.7999999999999997E-3</v>
      </c>
      <c r="G8696">
        <v>2.8999999999999998E-3</v>
      </c>
      <c r="H8696">
        <v>9.7999999999999997E-3</v>
      </c>
      <c r="I8696">
        <v>2.8999999999999998E-3</v>
      </c>
      <c r="J8696">
        <v>9.7999999999999997E-3</v>
      </c>
      <c r="K8696">
        <v>9.7999999999999997E-3</v>
      </c>
      <c r="L8696">
        <v>2.8999999999999998E-3</v>
      </c>
    </row>
    <row r="8697" spans="1:12" x14ac:dyDescent="0.25">
      <c r="A8697" t="s">
        <v>723</v>
      </c>
      <c r="B8697">
        <v>2029</v>
      </c>
      <c r="C8697" t="s">
        <v>702</v>
      </c>
      <c r="D8697">
        <v>5.2200000000000003E-2</v>
      </c>
      <c r="E8697">
        <v>5.2200000000000003E-2</v>
      </c>
      <c r="F8697">
        <v>1.9699999999999999E-2</v>
      </c>
      <c r="G8697">
        <v>1.5699999999999999E-2</v>
      </c>
      <c r="H8697">
        <v>1.9699999999999999E-2</v>
      </c>
      <c r="I8697">
        <v>7.9000000000000008E-3</v>
      </c>
      <c r="J8697">
        <v>5.2200000000000003E-2</v>
      </c>
      <c r="K8697">
        <v>1.9699999999999999E-2</v>
      </c>
      <c r="L8697">
        <v>7.9000000000000008E-3</v>
      </c>
    </row>
    <row r="8698" spans="1:12" x14ac:dyDescent="0.25">
      <c r="A8698" t="s">
        <v>723</v>
      </c>
      <c r="B8698">
        <v>2029</v>
      </c>
      <c r="C8698" t="s">
        <v>698</v>
      </c>
      <c r="D8698">
        <v>0.1638</v>
      </c>
      <c r="E8698">
        <v>0.1638</v>
      </c>
      <c r="F8698">
        <v>0.1038</v>
      </c>
      <c r="G8698">
        <v>9.8000000000000004E-2</v>
      </c>
      <c r="H8698">
        <v>0.1038</v>
      </c>
      <c r="I8698">
        <v>6.0699999999999997E-2</v>
      </c>
      <c r="J8698">
        <v>0.1638</v>
      </c>
      <c r="K8698">
        <v>0.1038</v>
      </c>
      <c r="L8698">
        <v>6.0699999999999997E-2</v>
      </c>
    </row>
    <row r="8699" spans="1:12" x14ac:dyDescent="0.25">
      <c r="A8699" t="s">
        <v>723</v>
      </c>
      <c r="B8699">
        <v>2029</v>
      </c>
      <c r="C8699" t="s">
        <v>697</v>
      </c>
      <c r="D8699">
        <v>1.0792999999999999</v>
      </c>
      <c r="E8699">
        <v>1.0097</v>
      </c>
      <c r="F8699">
        <v>0.86570000000000003</v>
      </c>
      <c r="G8699">
        <v>0.65620000000000001</v>
      </c>
      <c r="H8699">
        <v>0.82750000000000001</v>
      </c>
      <c r="I8699">
        <v>0.54310000000000003</v>
      </c>
      <c r="J8699">
        <v>0.84950000000000003</v>
      </c>
      <c r="K8699">
        <v>0.66679999999999995</v>
      </c>
      <c r="L8699">
        <v>0.42030000000000001</v>
      </c>
    </row>
    <row r="8700" spans="1:12" x14ac:dyDescent="0.25">
      <c r="A8700" t="s">
        <v>723</v>
      </c>
      <c r="B8700">
        <v>2029</v>
      </c>
      <c r="C8700" t="s">
        <v>700</v>
      </c>
      <c r="D8700">
        <v>0.36009999999999998</v>
      </c>
      <c r="E8700">
        <v>0.29049999999999998</v>
      </c>
      <c r="F8700">
        <v>0.2641</v>
      </c>
      <c r="G8700">
        <v>0.21110000000000001</v>
      </c>
      <c r="H8700">
        <v>0.22589999999999999</v>
      </c>
      <c r="I8700">
        <v>0.16070000000000001</v>
      </c>
      <c r="J8700">
        <v>0.2273</v>
      </c>
      <c r="K8700">
        <v>0.15840000000000001</v>
      </c>
      <c r="L8700">
        <v>9.8000000000000004E-2</v>
      </c>
    </row>
    <row r="8701" spans="1:12" x14ac:dyDescent="0.25">
      <c r="A8701" t="s">
        <v>723</v>
      </c>
      <c r="B8701">
        <v>2029</v>
      </c>
      <c r="C8701" t="s">
        <v>701</v>
      </c>
      <c r="D8701">
        <v>0.46300000000000002</v>
      </c>
      <c r="E8701">
        <v>0.46300000000000002</v>
      </c>
      <c r="F8701">
        <v>0.45929999999999999</v>
      </c>
      <c r="G8701">
        <v>0.30399999999999999</v>
      </c>
      <c r="H8701">
        <v>0.45929999999999999</v>
      </c>
      <c r="I8701">
        <v>0.3019</v>
      </c>
      <c r="J8701">
        <v>0.36620000000000003</v>
      </c>
      <c r="K8701">
        <v>0.36620000000000003</v>
      </c>
      <c r="L8701">
        <v>0.24179999999999999</v>
      </c>
    </row>
    <row r="8702" spans="1:12" x14ac:dyDescent="0.25">
      <c r="A8702" t="s">
        <v>723</v>
      </c>
      <c r="B8702">
        <v>2029</v>
      </c>
      <c r="C8702" t="s">
        <v>699</v>
      </c>
      <c r="D8702">
        <v>3.0300000000000001E-2</v>
      </c>
      <c r="E8702">
        <v>3.0300000000000001E-2</v>
      </c>
      <c r="F8702">
        <v>8.9999999999999993E-3</v>
      </c>
      <c r="G8702">
        <v>2.4500000000000001E-2</v>
      </c>
      <c r="H8702">
        <v>8.9999999999999993E-3</v>
      </c>
      <c r="I8702">
        <v>8.9999999999999993E-3</v>
      </c>
      <c r="J8702">
        <v>3.0300000000000001E-2</v>
      </c>
      <c r="K8702">
        <v>8.9999999999999993E-3</v>
      </c>
      <c r="L8702">
        <v>8.9999999999999993E-3</v>
      </c>
    </row>
    <row r="8703" spans="1:12" x14ac:dyDescent="0.25">
      <c r="A8703" t="s">
        <v>724</v>
      </c>
      <c r="B8703">
        <v>2029</v>
      </c>
      <c r="C8703" t="s">
        <v>699</v>
      </c>
      <c r="D8703">
        <v>0.14940000000000001</v>
      </c>
      <c r="E8703">
        <v>0.14940000000000001</v>
      </c>
      <c r="F8703">
        <v>4.4299999999999999E-2</v>
      </c>
      <c r="G8703">
        <v>0.12089999999999999</v>
      </c>
      <c r="H8703">
        <v>4.4299999999999999E-2</v>
      </c>
      <c r="I8703">
        <v>4.4299999999999999E-2</v>
      </c>
      <c r="J8703">
        <v>0.14940000000000001</v>
      </c>
      <c r="K8703">
        <v>4.4299999999999999E-2</v>
      </c>
      <c r="L8703">
        <v>4.4299999999999999E-2</v>
      </c>
    </row>
    <row r="8704" spans="1:12" x14ac:dyDescent="0.25">
      <c r="A8704" t="s">
        <v>724</v>
      </c>
      <c r="B8704">
        <v>2029</v>
      </c>
      <c r="C8704" t="s">
        <v>701</v>
      </c>
      <c r="D8704">
        <v>2.3441000000000001</v>
      </c>
      <c r="E8704">
        <v>2.3441000000000001</v>
      </c>
      <c r="F8704">
        <v>2.3258000000000001</v>
      </c>
      <c r="G8704">
        <v>1.4903999999999999</v>
      </c>
      <c r="H8704">
        <v>2.3258000000000001</v>
      </c>
      <c r="I8704">
        <v>1.4802</v>
      </c>
      <c r="J8704">
        <v>1.8376999999999999</v>
      </c>
      <c r="K8704">
        <v>1.8376999999999999</v>
      </c>
      <c r="L8704">
        <v>1.1719999999999999</v>
      </c>
    </row>
    <row r="8705" spans="1:12" x14ac:dyDescent="0.25">
      <c r="A8705" t="s">
        <v>724</v>
      </c>
      <c r="B8705">
        <v>2029</v>
      </c>
      <c r="C8705" t="s">
        <v>702</v>
      </c>
      <c r="D8705">
        <v>0.25779999999999997</v>
      </c>
      <c r="E8705">
        <v>0.25779999999999997</v>
      </c>
      <c r="F8705">
        <v>9.7299999999999998E-2</v>
      </c>
      <c r="G8705">
        <v>7.7299999999999994E-2</v>
      </c>
      <c r="H8705">
        <v>9.7299999999999998E-2</v>
      </c>
      <c r="I8705">
        <v>3.9199999999999999E-2</v>
      </c>
      <c r="J8705">
        <v>0.25779999999999997</v>
      </c>
      <c r="K8705">
        <v>9.7299999999999998E-2</v>
      </c>
      <c r="L8705">
        <v>3.9199999999999999E-2</v>
      </c>
    </row>
    <row r="8706" spans="1:12" x14ac:dyDescent="0.25">
      <c r="A8706" t="s">
        <v>724</v>
      </c>
      <c r="B8706">
        <v>2029</v>
      </c>
      <c r="C8706" t="s">
        <v>697</v>
      </c>
      <c r="D8706">
        <v>5.2869000000000002</v>
      </c>
      <c r="E8706">
        <v>4.9433999999999996</v>
      </c>
      <c r="F8706">
        <v>4.2904</v>
      </c>
      <c r="G8706">
        <v>3.1674000000000002</v>
      </c>
      <c r="H8706">
        <v>4.1017000000000001</v>
      </c>
      <c r="I8706">
        <v>2.6448999999999998</v>
      </c>
      <c r="J8706">
        <v>4.1246999999999998</v>
      </c>
      <c r="K8706">
        <v>3.2803</v>
      </c>
      <c r="L8706">
        <v>2.0274999999999999</v>
      </c>
    </row>
    <row r="8707" spans="1:12" x14ac:dyDescent="0.25">
      <c r="A8707" t="s">
        <v>724</v>
      </c>
      <c r="B8707">
        <v>2029</v>
      </c>
      <c r="C8707" t="s">
        <v>698</v>
      </c>
      <c r="D8707">
        <v>0.70979999999999999</v>
      </c>
      <c r="E8707">
        <v>0.70979999999999999</v>
      </c>
      <c r="F8707">
        <v>0.47110000000000002</v>
      </c>
      <c r="G8707">
        <v>0.4224</v>
      </c>
      <c r="H8707">
        <v>0.47110000000000002</v>
      </c>
      <c r="I8707">
        <v>0.27389999999999998</v>
      </c>
      <c r="J8707">
        <v>0.70979999999999999</v>
      </c>
      <c r="K8707">
        <v>0.47110000000000002</v>
      </c>
      <c r="L8707">
        <v>0.27389999999999998</v>
      </c>
    </row>
    <row r="8708" spans="1:12" x14ac:dyDescent="0.25">
      <c r="A8708" t="s">
        <v>724</v>
      </c>
      <c r="B8708">
        <v>2029</v>
      </c>
      <c r="C8708" t="s">
        <v>703</v>
      </c>
      <c r="D8708">
        <v>4.8399999999999999E-2</v>
      </c>
      <c r="E8708">
        <v>4.8399999999999999E-2</v>
      </c>
      <c r="F8708">
        <v>4.8399999999999999E-2</v>
      </c>
      <c r="G8708">
        <v>1.4500000000000001E-2</v>
      </c>
      <c r="H8708">
        <v>4.8399999999999999E-2</v>
      </c>
      <c r="I8708">
        <v>1.4500000000000001E-2</v>
      </c>
      <c r="J8708">
        <v>4.8399999999999999E-2</v>
      </c>
      <c r="K8708">
        <v>4.8399999999999999E-2</v>
      </c>
      <c r="L8708">
        <v>1.4500000000000001E-2</v>
      </c>
    </row>
    <row r="8709" spans="1:12" x14ac:dyDescent="0.25">
      <c r="A8709" t="s">
        <v>724</v>
      </c>
      <c r="B8709">
        <v>2029</v>
      </c>
      <c r="C8709" t="s">
        <v>700</v>
      </c>
      <c r="D8709">
        <v>1.7774000000000001</v>
      </c>
      <c r="E8709">
        <v>1.4339</v>
      </c>
      <c r="F8709">
        <v>1.3035000000000001</v>
      </c>
      <c r="G8709">
        <v>1.0419</v>
      </c>
      <c r="H8709">
        <v>1.1148</v>
      </c>
      <c r="I8709">
        <v>0.79290000000000005</v>
      </c>
      <c r="J8709">
        <v>1.1216999999999999</v>
      </c>
      <c r="K8709">
        <v>0.78159999999999996</v>
      </c>
      <c r="L8709">
        <v>0.48359999999999997</v>
      </c>
    </row>
    <row r="8710" spans="1:12" x14ac:dyDescent="0.25">
      <c r="A8710" t="s">
        <v>725</v>
      </c>
      <c r="B8710">
        <v>2029</v>
      </c>
      <c r="C8710" t="s">
        <v>701</v>
      </c>
      <c r="D8710">
        <v>2.0234999999999999</v>
      </c>
      <c r="E8710">
        <v>2.0234999999999999</v>
      </c>
      <c r="F8710">
        <v>2.0051000000000001</v>
      </c>
      <c r="G8710">
        <v>1.3217000000000001</v>
      </c>
      <c r="H8710">
        <v>2.0051000000000001</v>
      </c>
      <c r="I8710">
        <v>1.3115000000000001</v>
      </c>
      <c r="J8710">
        <v>1.5944</v>
      </c>
      <c r="K8710">
        <v>1.5944</v>
      </c>
      <c r="L8710">
        <v>1.0477000000000001</v>
      </c>
    </row>
    <row r="8711" spans="1:12" x14ac:dyDescent="0.25">
      <c r="A8711" t="s">
        <v>725</v>
      </c>
      <c r="B8711">
        <v>2029</v>
      </c>
      <c r="C8711" t="s">
        <v>700</v>
      </c>
      <c r="D8711">
        <v>1.7846</v>
      </c>
      <c r="E8711">
        <v>1.4397</v>
      </c>
      <c r="F8711">
        <v>1.3088</v>
      </c>
      <c r="G8711">
        <v>1.0461</v>
      </c>
      <c r="H8711">
        <v>1.1193</v>
      </c>
      <c r="I8711">
        <v>0.79610000000000003</v>
      </c>
      <c r="J8711">
        <v>1.1262000000000001</v>
      </c>
      <c r="K8711">
        <v>0.78469999999999995</v>
      </c>
      <c r="L8711">
        <v>0.48559999999999998</v>
      </c>
    </row>
    <row r="8712" spans="1:12" x14ac:dyDescent="0.25">
      <c r="A8712" t="s">
        <v>725</v>
      </c>
      <c r="B8712">
        <v>2029</v>
      </c>
      <c r="C8712" t="s">
        <v>702</v>
      </c>
      <c r="D8712">
        <v>0.25879999999999997</v>
      </c>
      <c r="E8712">
        <v>0.25879999999999997</v>
      </c>
      <c r="F8712">
        <v>9.7699999999999995E-2</v>
      </c>
      <c r="G8712">
        <v>7.7600000000000002E-2</v>
      </c>
      <c r="H8712">
        <v>9.7699999999999995E-2</v>
      </c>
      <c r="I8712">
        <v>3.9300000000000002E-2</v>
      </c>
      <c r="J8712">
        <v>0.25879999999999997</v>
      </c>
      <c r="K8712">
        <v>9.7699999999999995E-2</v>
      </c>
      <c r="L8712">
        <v>3.9300000000000002E-2</v>
      </c>
    </row>
    <row r="8713" spans="1:12" x14ac:dyDescent="0.25">
      <c r="A8713" t="s">
        <v>725</v>
      </c>
      <c r="B8713">
        <v>2029</v>
      </c>
      <c r="C8713" t="s">
        <v>698</v>
      </c>
      <c r="D8713">
        <v>0.6956</v>
      </c>
      <c r="E8713">
        <v>0.6956</v>
      </c>
      <c r="F8713">
        <v>0.46589999999999998</v>
      </c>
      <c r="G8713">
        <v>0.41349999999999998</v>
      </c>
      <c r="H8713">
        <v>0.46589999999999998</v>
      </c>
      <c r="I8713">
        <v>0.27060000000000001</v>
      </c>
      <c r="J8713">
        <v>0.6956</v>
      </c>
      <c r="K8713">
        <v>0.46589999999999998</v>
      </c>
      <c r="L8713">
        <v>0.27060000000000001</v>
      </c>
    </row>
    <row r="8714" spans="1:12" x14ac:dyDescent="0.25">
      <c r="A8714" t="s">
        <v>725</v>
      </c>
      <c r="B8714">
        <v>2029</v>
      </c>
      <c r="C8714" t="s">
        <v>699</v>
      </c>
      <c r="D8714">
        <v>0.15</v>
      </c>
      <c r="E8714">
        <v>0.15</v>
      </c>
      <c r="F8714">
        <v>4.4400000000000002E-2</v>
      </c>
      <c r="G8714">
        <v>0.12139999999999999</v>
      </c>
      <c r="H8714">
        <v>4.4400000000000002E-2</v>
      </c>
      <c r="I8714">
        <v>4.4400000000000002E-2</v>
      </c>
      <c r="J8714">
        <v>0.15</v>
      </c>
      <c r="K8714">
        <v>4.4400000000000002E-2</v>
      </c>
      <c r="L8714">
        <v>4.4400000000000002E-2</v>
      </c>
    </row>
    <row r="8715" spans="1:12" x14ac:dyDescent="0.25">
      <c r="A8715" t="s">
        <v>725</v>
      </c>
      <c r="B8715">
        <v>2029</v>
      </c>
      <c r="C8715" t="s">
        <v>703</v>
      </c>
      <c r="D8715">
        <v>4.8599999999999997E-2</v>
      </c>
      <c r="E8715">
        <v>4.8599999999999997E-2</v>
      </c>
      <c r="F8715">
        <v>4.8599999999999997E-2</v>
      </c>
      <c r="G8715">
        <v>1.46E-2</v>
      </c>
      <c r="H8715">
        <v>4.8599999999999997E-2</v>
      </c>
      <c r="I8715">
        <v>1.46E-2</v>
      </c>
      <c r="J8715">
        <v>4.8599999999999997E-2</v>
      </c>
      <c r="K8715">
        <v>4.8599999999999997E-2</v>
      </c>
      <c r="L8715">
        <v>1.46E-2</v>
      </c>
    </row>
    <row r="8716" spans="1:12" x14ac:dyDescent="0.25">
      <c r="A8716" t="s">
        <v>725</v>
      </c>
      <c r="B8716">
        <v>2029</v>
      </c>
      <c r="C8716" t="s">
        <v>697</v>
      </c>
      <c r="D8716">
        <v>4.9611000000000001</v>
      </c>
      <c r="E8716">
        <v>4.6162000000000001</v>
      </c>
      <c r="F8716">
        <v>3.9706000000000001</v>
      </c>
      <c r="G8716">
        <v>2.9948000000000001</v>
      </c>
      <c r="H8716">
        <v>3.7810999999999999</v>
      </c>
      <c r="I8716">
        <v>2.4765000000000001</v>
      </c>
      <c r="J8716">
        <v>3.8736999999999999</v>
      </c>
      <c r="K8716">
        <v>3.0358000000000001</v>
      </c>
      <c r="L8716">
        <v>1.9021999999999999</v>
      </c>
    </row>
    <row r="8717" spans="1:12" x14ac:dyDescent="0.25">
      <c r="A8717" t="s">
        <v>726</v>
      </c>
      <c r="B8717">
        <v>2029</v>
      </c>
      <c r="C8717" t="s">
        <v>699</v>
      </c>
      <c r="D8717">
        <v>0.22939999999999999</v>
      </c>
      <c r="E8717">
        <v>0.22939999999999999</v>
      </c>
      <c r="F8717">
        <v>6.8000000000000005E-2</v>
      </c>
      <c r="G8717">
        <v>0.18559999999999999</v>
      </c>
      <c r="H8717">
        <v>6.8000000000000005E-2</v>
      </c>
      <c r="I8717">
        <v>6.8000000000000005E-2</v>
      </c>
      <c r="J8717">
        <v>0.22939999999999999</v>
      </c>
      <c r="K8717">
        <v>6.8000000000000005E-2</v>
      </c>
      <c r="L8717">
        <v>6.8000000000000005E-2</v>
      </c>
    </row>
    <row r="8718" spans="1:12" x14ac:dyDescent="0.25">
      <c r="A8718" t="s">
        <v>726</v>
      </c>
      <c r="B8718">
        <v>2029</v>
      </c>
      <c r="C8718" t="s">
        <v>700</v>
      </c>
      <c r="D8718">
        <v>2.7284000000000002</v>
      </c>
      <c r="E8718">
        <v>2.2010999999999998</v>
      </c>
      <c r="F8718">
        <v>2.0011000000000001</v>
      </c>
      <c r="G8718">
        <v>1.5993999999999999</v>
      </c>
      <c r="H8718">
        <v>1.7113</v>
      </c>
      <c r="I8718">
        <v>1.2171000000000001</v>
      </c>
      <c r="J8718">
        <v>1.7219</v>
      </c>
      <c r="K8718">
        <v>1.1998</v>
      </c>
      <c r="L8718">
        <v>0.74239999999999995</v>
      </c>
    </row>
    <row r="8719" spans="1:12" x14ac:dyDescent="0.25">
      <c r="A8719" t="s">
        <v>726</v>
      </c>
      <c r="B8719">
        <v>2029</v>
      </c>
      <c r="C8719" t="s">
        <v>703</v>
      </c>
      <c r="D8719">
        <v>7.4300000000000005E-2</v>
      </c>
      <c r="E8719">
        <v>7.4300000000000005E-2</v>
      </c>
      <c r="F8719">
        <v>7.4300000000000005E-2</v>
      </c>
      <c r="G8719">
        <v>2.23E-2</v>
      </c>
      <c r="H8719">
        <v>7.4300000000000005E-2</v>
      </c>
      <c r="I8719">
        <v>2.23E-2</v>
      </c>
      <c r="J8719">
        <v>7.4300000000000005E-2</v>
      </c>
      <c r="K8719">
        <v>7.4300000000000005E-2</v>
      </c>
      <c r="L8719">
        <v>2.23E-2</v>
      </c>
    </row>
    <row r="8720" spans="1:12" x14ac:dyDescent="0.25">
      <c r="A8720" t="s">
        <v>726</v>
      </c>
      <c r="B8720">
        <v>2029</v>
      </c>
      <c r="C8720" t="s">
        <v>701</v>
      </c>
      <c r="D8720">
        <v>3.823</v>
      </c>
      <c r="E8720">
        <v>3.823</v>
      </c>
      <c r="F8720">
        <v>3.7949000000000002</v>
      </c>
      <c r="G8720">
        <v>2.4211999999999998</v>
      </c>
      <c r="H8720">
        <v>3.7949000000000002</v>
      </c>
      <c r="I8720">
        <v>2.4056000000000002</v>
      </c>
      <c r="J8720">
        <v>2.9944999999999999</v>
      </c>
      <c r="K8720">
        <v>2.9944999999999999</v>
      </c>
      <c r="L8720">
        <v>1.9014</v>
      </c>
    </row>
    <row r="8721" spans="1:12" x14ac:dyDescent="0.25">
      <c r="A8721" t="s">
        <v>726</v>
      </c>
      <c r="B8721">
        <v>2029</v>
      </c>
      <c r="C8721" t="s">
        <v>697</v>
      </c>
      <c r="D8721">
        <v>8.4259000000000004</v>
      </c>
      <c r="E8721">
        <v>7.8986000000000001</v>
      </c>
      <c r="F8721">
        <v>6.8464999999999998</v>
      </c>
      <c r="G8721">
        <v>5.0488</v>
      </c>
      <c r="H8721">
        <v>6.5567000000000002</v>
      </c>
      <c r="I8721">
        <v>4.2157999999999998</v>
      </c>
      <c r="J8721">
        <v>6.5909000000000004</v>
      </c>
      <c r="K8721">
        <v>5.2447999999999997</v>
      </c>
      <c r="L8721">
        <v>3.2368000000000001</v>
      </c>
    </row>
    <row r="8722" spans="1:12" x14ac:dyDescent="0.25">
      <c r="A8722" t="s">
        <v>726</v>
      </c>
      <c r="B8722">
        <v>2029</v>
      </c>
      <c r="C8722" t="s">
        <v>702</v>
      </c>
      <c r="D8722">
        <v>0.3957</v>
      </c>
      <c r="E8722">
        <v>0.3957</v>
      </c>
      <c r="F8722">
        <v>0.14940000000000001</v>
      </c>
      <c r="G8722">
        <v>0.1187</v>
      </c>
      <c r="H8722">
        <v>0.14940000000000001</v>
      </c>
      <c r="I8722">
        <v>6.0199999999999997E-2</v>
      </c>
      <c r="J8722">
        <v>0.3957</v>
      </c>
      <c r="K8722">
        <v>0.14940000000000001</v>
      </c>
      <c r="L8722">
        <v>6.0199999999999997E-2</v>
      </c>
    </row>
    <row r="8723" spans="1:12" x14ac:dyDescent="0.25">
      <c r="A8723" t="s">
        <v>726</v>
      </c>
      <c r="B8723">
        <v>2029</v>
      </c>
      <c r="C8723" t="s">
        <v>698</v>
      </c>
      <c r="D8723">
        <v>1.1752</v>
      </c>
      <c r="E8723">
        <v>1.1752</v>
      </c>
      <c r="F8723">
        <v>0.75890000000000002</v>
      </c>
      <c r="G8723">
        <v>0.7016</v>
      </c>
      <c r="H8723">
        <v>0.75890000000000002</v>
      </c>
      <c r="I8723">
        <v>0.44259999999999999</v>
      </c>
      <c r="J8723">
        <v>1.1752</v>
      </c>
      <c r="K8723">
        <v>0.75890000000000002</v>
      </c>
      <c r="L8723">
        <v>0.44259999999999999</v>
      </c>
    </row>
    <row r="8724" spans="1:12" x14ac:dyDescent="0.25">
      <c r="A8724" t="s">
        <v>727</v>
      </c>
      <c r="B8724">
        <v>2029</v>
      </c>
      <c r="C8724" t="s">
        <v>703</v>
      </c>
      <c r="D8724">
        <v>4.3499999999999997E-2</v>
      </c>
      <c r="E8724">
        <v>4.3499999999999997E-2</v>
      </c>
      <c r="F8724">
        <v>4.3499999999999997E-2</v>
      </c>
      <c r="G8724">
        <v>1.2999999999999999E-2</v>
      </c>
      <c r="H8724">
        <v>4.3499999999999997E-2</v>
      </c>
      <c r="I8724">
        <v>1.2999999999999999E-2</v>
      </c>
      <c r="J8724">
        <v>4.3499999999999997E-2</v>
      </c>
      <c r="K8724">
        <v>4.3499999999999997E-2</v>
      </c>
      <c r="L8724">
        <v>1.2999999999999999E-2</v>
      </c>
    </row>
    <row r="8725" spans="1:12" x14ac:dyDescent="0.25">
      <c r="A8725" t="s">
        <v>727</v>
      </c>
      <c r="B8725">
        <v>2029</v>
      </c>
      <c r="C8725" t="s">
        <v>698</v>
      </c>
      <c r="D8725">
        <v>0.68310000000000004</v>
      </c>
      <c r="E8725">
        <v>0.68310000000000004</v>
      </c>
      <c r="F8725">
        <v>0.44230000000000003</v>
      </c>
      <c r="G8725">
        <v>0.40770000000000001</v>
      </c>
      <c r="H8725">
        <v>0.44230000000000003</v>
      </c>
      <c r="I8725">
        <v>0.25790000000000002</v>
      </c>
      <c r="J8725">
        <v>0.68310000000000004</v>
      </c>
      <c r="K8725">
        <v>0.44230000000000003</v>
      </c>
      <c r="L8725">
        <v>0.25790000000000002</v>
      </c>
    </row>
    <row r="8726" spans="1:12" x14ac:dyDescent="0.25">
      <c r="A8726" t="s">
        <v>727</v>
      </c>
      <c r="B8726">
        <v>2029</v>
      </c>
      <c r="C8726" t="s">
        <v>697</v>
      </c>
      <c r="D8726">
        <v>4.9013</v>
      </c>
      <c r="E8726">
        <v>4.5923999999999996</v>
      </c>
      <c r="F8726">
        <v>3.9792000000000001</v>
      </c>
      <c r="G8726">
        <v>2.9355000000000002</v>
      </c>
      <c r="H8726">
        <v>3.8094000000000001</v>
      </c>
      <c r="I8726">
        <v>2.4495</v>
      </c>
      <c r="J8726">
        <v>3.8323</v>
      </c>
      <c r="K8726">
        <v>3.0468999999999999</v>
      </c>
      <c r="L8726">
        <v>1.8797999999999999</v>
      </c>
    </row>
    <row r="8727" spans="1:12" x14ac:dyDescent="0.25">
      <c r="A8727" t="s">
        <v>727</v>
      </c>
      <c r="B8727">
        <v>2029</v>
      </c>
      <c r="C8727" t="s">
        <v>702</v>
      </c>
      <c r="D8727">
        <v>0.23180000000000001</v>
      </c>
      <c r="E8727">
        <v>0.23180000000000001</v>
      </c>
      <c r="F8727">
        <v>8.7499999999999994E-2</v>
      </c>
      <c r="G8727">
        <v>6.9500000000000006E-2</v>
      </c>
      <c r="H8727">
        <v>8.7499999999999994E-2</v>
      </c>
      <c r="I8727">
        <v>3.5200000000000002E-2</v>
      </c>
      <c r="J8727">
        <v>0.23180000000000001</v>
      </c>
      <c r="K8727">
        <v>8.7499999999999994E-2</v>
      </c>
      <c r="L8727">
        <v>3.5200000000000002E-2</v>
      </c>
    </row>
    <row r="8728" spans="1:12" x14ac:dyDescent="0.25">
      <c r="A8728" t="s">
        <v>727</v>
      </c>
      <c r="B8728">
        <v>2029</v>
      </c>
      <c r="C8728" t="s">
        <v>701</v>
      </c>
      <c r="D8728">
        <v>2.2103999999999999</v>
      </c>
      <c r="E8728">
        <v>2.2103999999999999</v>
      </c>
      <c r="F8728">
        <v>2.194</v>
      </c>
      <c r="G8728">
        <v>1.3996999999999999</v>
      </c>
      <c r="H8728">
        <v>2.194</v>
      </c>
      <c r="I8728">
        <v>1.3906000000000001</v>
      </c>
      <c r="J8728">
        <v>1.7310000000000001</v>
      </c>
      <c r="K8728">
        <v>1.7310000000000001</v>
      </c>
      <c r="L8728">
        <v>1.099</v>
      </c>
    </row>
    <row r="8729" spans="1:12" x14ac:dyDescent="0.25">
      <c r="A8729" t="s">
        <v>727</v>
      </c>
      <c r="B8729">
        <v>2029</v>
      </c>
      <c r="C8729" t="s">
        <v>700</v>
      </c>
      <c r="D8729">
        <v>1.5981000000000001</v>
      </c>
      <c r="E8729">
        <v>1.2892999999999999</v>
      </c>
      <c r="F8729">
        <v>1.1720999999999999</v>
      </c>
      <c r="G8729">
        <v>0.93679999999999997</v>
      </c>
      <c r="H8729">
        <v>1.0023</v>
      </c>
      <c r="I8729">
        <v>0.71289999999999998</v>
      </c>
      <c r="J8729">
        <v>1.0085999999999999</v>
      </c>
      <c r="K8729">
        <v>0.70269999999999999</v>
      </c>
      <c r="L8729">
        <v>0.43480000000000002</v>
      </c>
    </row>
    <row r="8730" spans="1:12" x14ac:dyDescent="0.25">
      <c r="A8730" t="s">
        <v>727</v>
      </c>
      <c r="B8730">
        <v>2029</v>
      </c>
      <c r="C8730" t="s">
        <v>699</v>
      </c>
      <c r="D8730">
        <v>0.13439999999999999</v>
      </c>
      <c r="E8730">
        <v>0.13439999999999999</v>
      </c>
      <c r="F8730">
        <v>3.9800000000000002E-2</v>
      </c>
      <c r="G8730">
        <v>0.1087</v>
      </c>
      <c r="H8730">
        <v>3.9800000000000002E-2</v>
      </c>
      <c r="I8730">
        <v>3.9800000000000002E-2</v>
      </c>
      <c r="J8730">
        <v>0.13439999999999999</v>
      </c>
      <c r="K8730">
        <v>3.9800000000000002E-2</v>
      </c>
      <c r="L8730">
        <v>3.9800000000000002E-2</v>
      </c>
    </row>
    <row r="8731" spans="1:12" x14ac:dyDescent="0.25">
      <c r="A8731" t="s">
        <v>728</v>
      </c>
      <c r="B8731">
        <v>2029</v>
      </c>
      <c r="C8731" t="s">
        <v>698</v>
      </c>
      <c r="D8731">
        <v>0.41539999999999999</v>
      </c>
      <c r="E8731">
        <v>0.41539999999999999</v>
      </c>
      <c r="F8731">
        <v>0.25080000000000002</v>
      </c>
      <c r="G8731">
        <v>0.24990000000000001</v>
      </c>
      <c r="H8731">
        <v>0.25080000000000002</v>
      </c>
      <c r="I8731">
        <v>0.14749999999999999</v>
      </c>
      <c r="J8731">
        <v>0.41539999999999999</v>
      </c>
      <c r="K8731">
        <v>0.25080000000000002</v>
      </c>
      <c r="L8731">
        <v>0.14749999999999999</v>
      </c>
    </row>
    <row r="8732" spans="1:12" x14ac:dyDescent="0.25">
      <c r="A8732" t="s">
        <v>728</v>
      </c>
      <c r="B8732">
        <v>2029</v>
      </c>
      <c r="C8732" t="s">
        <v>699</v>
      </c>
      <c r="D8732">
        <v>6.6199999999999995E-2</v>
      </c>
      <c r="E8732">
        <v>6.6199999999999995E-2</v>
      </c>
      <c r="F8732">
        <v>1.9599999999999999E-2</v>
      </c>
      <c r="G8732">
        <v>5.3600000000000002E-2</v>
      </c>
      <c r="H8732">
        <v>1.9599999999999999E-2</v>
      </c>
      <c r="I8732">
        <v>1.9599999999999999E-2</v>
      </c>
      <c r="J8732">
        <v>6.6199999999999995E-2</v>
      </c>
      <c r="K8732">
        <v>1.9599999999999999E-2</v>
      </c>
      <c r="L8732">
        <v>1.9599999999999999E-2</v>
      </c>
    </row>
    <row r="8733" spans="1:12" x14ac:dyDescent="0.25">
      <c r="A8733" t="s">
        <v>728</v>
      </c>
      <c r="B8733">
        <v>2029</v>
      </c>
      <c r="C8733" t="s">
        <v>700</v>
      </c>
      <c r="D8733">
        <v>0.78749999999999998</v>
      </c>
      <c r="E8733">
        <v>0.63529999999999998</v>
      </c>
      <c r="F8733">
        <v>0.57750000000000001</v>
      </c>
      <c r="G8733">
        <v>0.46160000000000001</v>
      </c>
      <c r="H8733">
        <v>0.49390000000000001</v>
      </c>
      <c r="I8733">
        <v>0.3513</v>
      </c>
      <c r="J8733">
        <v>0.497</v>
      </c>
      <c r="K8733">
        <v>0.3463</v>
      </c>
      <c r="L8733">
        <v>0.21429999999999999</v>
      </c>
    </row>
    <row r="8734" spans="1:12" x14ac:dyDescent="0.25">
      <c r="A8734" t="s">
        <v>728</v>
      </c>
      <c r="B8734">
        <v>2029</v>
      </c>
      <c r="C8734" t="s">
        <v>697</v>
      </c>
      <c r="D8734">
        <v>2.5230000000000001</v>
      </c>
      <c r="E8734">
        <v>2.3708</v>
      </c>
      <c r="F8734">
        <v>2.0226999999999999</v>
      </c>
      <c r="G8734">
        <v>1.5176000000000001</v>
      </c>
      <c r="H8734">
        <v>1.9390000000000001</v>
      </c>
      <c r="I8734">
        <v>1.2495000000000001</v>
      </c>
      <c r="J8734">
        <v>1.9921</v>
      </c>
      <c r="K8734">
        <v>1.5590999999999999</v>
      </c>
      <c r="L8734">
        <v>0.9657</v>
      </c>
    </row>
    <row r="8735" spans="1:12" x14ac:dyDescent="0.25">
      <c r="A8735" t="s">
        <v>728</v>
      </c>
      <c r="B8735">
        <v>2029</v>
      </c>
      <c r="C8735" t="s">
        <v>703</v>
      </c>
      <c r="D8735">
        <v>2.1399999999999999E-2</v>
      </c>
      <c r="E8735">
        <v>2.1399999999999999E-2</v>
      </c>
      <c r="F8735">
        <v>2.1399999999999999E-2</v>
      </c>
      <c r="G8735">
        <v>6.4000000000000003E-3</v>
      </c>
      <c r="H8735">
        <v>2.1399999999999999E-2</v>
      </c>
      <c r="I8735">
        <v>6.4000000000000003E-3</v>
      </c>
      <c r="J8735">
        <v>2.1399999999999999E-2</v>
      </c>
      <c r="K8735">
        <v>2.1399999999999999E-2</v>
      </c>
      <c r="L8735">
        <v>6.4000000000000003E-3</v>
      </c>
    </row>
    <row r="8736" spans="1:12" x14ac:dyDescent="0.25">
      <c r="A8736" t="s">
        <v>728</v>
      </c>
      <c r="B8736">
        <v>2029</v>
      </c>
      <c r="C8736" t="s">
        <v>702</v>
      </c>
      <c r="D8736">
        <v>0.1142</v>
      </c>
      <c r="E8736">
        <v>0.1142</v>
      </c>
      <c r="F8736">
        <v>4.3099999999999999E-2</v>
      </c>
      <c r="G8736">
        <v>3.4299999999999997E-2</v>
      </c>
      <c r="H8736">
        <v>4.3099999999999999E-2</v>
      </c>
      <c r="I8736">
        <v>1.7399999999999999E-2</v>
      </c>
      <c r="J8736">
        <v>0.1142</v>
      </c>
      <c r="K8736">
        <v>4.3099999999999999E-2</v>
      </c>
      <c r="L8736">
        <v>1.7399999999999999E-2</v>
      </c>
    </row>
    <row r="8737" spans="1:12" x14ac:dyDescent="0.25">
      <c r="A8737" t="s">
        <v>728</v>
      </c>
      <c r="B8737">
        <v>2029</v>
      </c>
      <c r="C8737" t="s">
        <v>701</v>
      </c>
      <c r="D8737">
        <v>1.1182000000000001</v>
      </c>
      <c r="E8737">
        <v>1.1182000000000001</v>
      </c>
      <c r="F8737">
        <v>1.1101000000000001</v>
      </c>
      <c r="G8737">
        <v>0.71179999999999999</v>
      </c>
      <c r="H8737">
        <v>1.1101000000000001</v>
      </c>
      <c r="I8737">
        <v>0.70730000000000004</v>
      </c>
      <c r="J8737">
        <v>0.87790000000000001</v>
      </c>
      <c r="K8737">
        <v>0.87790000000000001</v>
      </c>
      <c r="L8737">
        <v>0.5605</v>
      </c>
    </row>
    <row r="8738" spans="1:12" x14ac:dyDescent="0.25">
      <c r="A8738" t="s">
        <v>729</v>
      </c>
      <c r="B8738">
        <v>2029</v>
      </c>
      <c r="C8738" t="s">
        <v>701</v>
      </c>
      <c r="D8738">
        <v>2.3672</v>
      </c>
      <c r="E8738">
        <v>2.3672</v>
      </c>
      <c r="F8738">
        <v>2.3504</v>
      </c>
      <c r="G8738">
        <v>1.4998</v>
      </c>
      <c r="H8738">
        <v>2.3504</v>
      </c>
      <c r="I8738">
        <v>1.4904999999999999</v>
      </c>
      <c r="J8738">
        <v>1.8552999999999999</v>
      </c>
      <c r="K8738">
        <v>1.8552999999999999</v>
      </c>
      <c r="L8738">
        <v>1.1785000000000001</v>
      </c>
    </row>
    <row r="8739" spans="1:12" x14ac:dyDescent="0.25">
      <c r="A8739" t="s">
        <v>729</v>
      </c>
      <c r="B8739">
        <v>2029</v>
      </c>
      <c r="C8739" t="s">
        <v>697</v>
      </c>
      <c r="D8739">
        <v>5.1436000000000002</v>
      </c>
      <c r="E8739">
        <v>4.8277999999999999</v>
      </c>
      <c r="F8739">
        <v>4.1860999999999997</v>
      </c>
      <c r="G8739">
        <v>3.0857000000000001</v>
      </c>
      <c r="H8739">
        <v>4.0125999999999999</v>
      </c>
      <c r="I8739">
        <v>2.5796000000000001</v>
      </c>
      <c r="J8739">
        <v>4.0289000000000001</v>
      </c>
      <c r="K8739">
        <v>3.2111000000000001</v>
      </c>
      <c r="L8739">
        <v>1.9833000000000001</v>
      </c>
    </row>
    <row r="8740" spans="1:12" x14ac:dyDescent="0.25">
      <c r="A8740" t="s">
        <v>729</v>
      </c>
      <c r="B8740">
        <v>2029</v>
      </c>
      <c r="C8740" t="s">
        <v>702</v>
      </c>
      <c r="D8740">
        <v>0.2369</v>
      </c>
      <c r="E8740">
        <v>0.2369</v>
      </c>
      <c r="F8740">
        <v>8.9499999999999996E-2</v>
      </c>
      <c r="G8740">
        <v>7.1099999999999997E-2</v>
      </c>
      <c r="H8740">
        <v>8.9499999999999996E-2</v>
      </c>
      <c r="I8740">
        <v>3.5999999999999997E-2</v>
      </c>
      <c r="J8740">
        <v>0.2369</v>
      </c>
      <c r="K8740">
        <v>8.9499999999999996E-2</v>
      </c>
      <c r="L8740">
        <v>3.5999999999999997E-2</v>
      </c>
    </row>
    <row r="8741" spans="1:12" x14ac:dyDescent="0.25">
      <c r="A8741" t="s">
        <v>729</v>
      </c>
      <c r="B8741">
        <v>2029</v>
      </c>
      <c r="C8741" t="s">
        <v>698</v>
      </c>
      <c r="D8741">
        <v>0.7238</v>
      </c>
      <c r="E8741">
        <v>0.7238</v>
      </c>
      <c r="F8741">
        <v>0.46279999999999999</v>
      </c>
      <c r="G8741">
        <v>0.43259999999999998</v>
      </c>
      <c r="H8741">
        <v>0.46279999999999999</v>
      </c>
      <c r="I8741">
        <v>0.27029999999999998</v>
      </c>
      <c r="J8741">
        <v>0.7238</v>
      </c>
      <c r="K8741">
        <v>0.46279999999999999</v>
      </c>
      <c r="L8741">
        <v>0.27029999999999998</v>
      </c>
    </row>
    <row r="8742" spans="1:12" x14ac:dyDescent="0.25">
      <c r="A8742" t="s">
        <v>729</v>
      </c>
      <c r="B8742">
        <v>2029</v>
      </c>
      <c r="C8742" t="s">
        <v>700</v>
      </c>
      <c r="D8742">
        <v>1.6337999999999999</v>
      </c>
      <c r="E8742">
        <v>1.3181</v>
      </c>
      <c r="F8742">
        <v>1.1982999999999999</v>
      </c>
      <c r="G8742">
        <v>0.9577</v>
      </c>
      <c r="H8742">
        <v>1.0246999999999999</v>
      </c>
      <c r="I8742">
        <v>0.7288</v>
      </c>
      <c r="J8742">
        <v>1.0310999999999999</v>
      </c>
      <c r="K8742">
        <v>0.71850000000000003</v>
      </c>
      <c r="L8742">
        <v>0.44450000000000001</v>
      </c>
    </row>
    <row r="8743" spans="1:12" x14ac:dyDescent="0.25">
      <c r="A8743" t="s">
        <v>729</v>
      </c>
      <c r="B8743">
        <v>2029</v>
      </c>
      <c r="C8743" t="s">
        <v>699</v>
      </c>
      <c r="D8743">
        <v>0.13739999999999999</v>
      </c>
      <c r="E8743">
        <v>0.13739999999999999</v>
      </c>
      <c r="F8743">
        <v>4.07E-2</v>
      </c>
      <c r="G8743">
        <v>0.1111</v>
      </c>
      <c r="H8743">
        <v>4.07E-2</v>
      </c>
      <c r="I8743">
        <v>4.07E-2</v>
      </c>
      <c r="J8743">
        <v>0.13739999999999999</v>
      </c>
      <c r="K8743">
        <v>4.07E-2</v>
      </c>
      <c r="L8743">
        <v>4.07E-2</v>
      </c>
    </row>
    <row r="8744" spans="1:12" x14ac:dyDescent="0.25">
      <c r="A8744" t="s">
        <v>729</v>
      </c>
      <c r="B8744">
        <v>2029</v>
      </c>
      <c r="C8744" t="s">
        <v>703</v>
      </c>
      <c r="D8744">
        <v>4.4499999999999998E-2</v>
      </c>
      <c r="E8744">
        <v>4.4499999999999998E-2</v>
      </c>
      <c r="F8744">
        <v>4.4499999999999998E-2</v>
      </c>
      <c r="G8744">
        <v>1.3299999999999999E-2</v>
      </c>
      <c r="H8744">
        <v>4.4499999999999998E-2</v>
      </c>
      <c r="I8744">
        <v>1.3299999999999999E-2</v>
      </c>
      <c r="J8744">
        <v>4.4499999999999998E-2</v>
      </c>
      <c r="K8744">
        <v>4.4499999999999998E-2</v>
      </c>
      <c r="L8744">
        <v>1.3299999999999999E-2</v>
      </c>
    </row>
    <row r="8745" spans="1:12" x14ac:dyDescent="0.25">
      <c r="A8745" t="s">
        <v>730</v>
      </c>
      <c r="B8745">
        <v>2029</v>
      </c>
      <c r="C8745" t="s">
        <v>697</v>
      </c>
      <c r="D8745">
        <v>0.85519999999999996</v>
      </c>
      <c r="E8745">
        <v>0.80379999999999996</v>
      </c>
      <c r="F8745">
        <v>0.69299999999999995</v>
      </c>
      <c r="G8745">
        <v>0.51559999999999995</v>
      </c>
      <c r="H8745">
        <v>0.66469999999999996</v>
      </c>
      <c r="I8745">
        <v>0.42930000000000001</v>
      </c>
      <c r="J8745">
        <v>0.67310000000000003</v>
      </c>
      <c r="K8745">
        <v>0.53359999999999996</v>
      </c>
      <c r="L8745">
        <v>0.33150000000000002</v>
      </c>
    </row>
    <row r="8746" spans="1:12" x14ac:dyDescent="0.25">
      <c r="A8746" t="s">
        <v>730</v>
      </c>
      <c r="B8746">
        <v>2029</v>
      </c>
      <c r="C8746" t="s">
        <v>700</v>
      </c>
      <c r="D8746">
        <v>0.26619999999999999</v>
      </c>
      <c r="E8746">
        <v>0.21479999999999999</v>
      </c>
      <c r="F8746">
        <v>0.19520000000000001</v>
      </c>
      <c r="G8746">
        <v>0.156</v>
      </c>
      <c r="H8746">
        <v>0.16700000000000001</v>
      </c>
      <c r="I8746">
        <v>0.1187</v>
      </c>
      <c r="J8746">
        <v>0.16800000000000001</v>
      </c>
      <c r="K8746">
        <v>0.1171</v>
      </c>
      <c r="L8746">
        <v>7.2400000000000006E-2</v>
      </c>
    </row>
    <row r="8747" spans="1:12" x14ac:dyDescent="0.25">
      <c r="A8747" t="s">
        <v>730</v>
      </c>
      <c r="B8747">
        <v>2029</v>
      </c>
      <c r="C8747" t="s">
        <v>701</v>
      </c>
      <c r="D8747">
        <v>0.39219999999999999</v>
      </c>
      <c r="E8747">
        <v>0.39219999999999999</v>
      </c>
      <c r="F8747">
        <v>0.38940000000000002</v>
      </c>
      <c r="G8747">
        <v>0.2505</v>
      </c>
      <c r="H8747">
        <v>0.38940000000000002</v>
      </c>
      <c r="I8747">
        <v>0.249</v>
      </c>
      <c r="J8747">
        <v>0.30819999999999997</v>
      </c>
      <c r="K8747">
        <v>0.30819999999999997</v>
      </c>
      <c r="L8747">
        <v>0.1976</v>
      </c>
    </row>
    <row r="8748" spans="1:12" x14ac:dyDescent="0.25">
      <c r="A8748" t="s">
        <v>730</v>
      </c>
      <c r="B8748">
        <v>2029</v>
      </c>
      <c r="C8748" t="s">
        <v>699</v>
      </c>
      <c r="D8748">
        <v>2.24E-2</v>
      </c>
      <c r="E8748">
        <v>2.24E-2</v>
      </c>
      <c r="F8748">
        <v>6.6E-3</v>
      </c>
      <c r="G8748">
        <v>1.8100000000000002E-2</v>
      </c>
      <c r="H8748">
        <v>6.6E-3</v>
      </c>
      <c r="I8748">
        <v>6.6E-3</v>
      </c>
      <c r="J8748">
        <v>2.24E-2</v>
      </c>
      <c r="K8748">
        <v>6.6E-3</v>
      </c>
      <c r="L8748">
        <v>6.6E-3</v>
      </c>
    </row>
    <row r="8749" spans="1:12" x14ac:dyDescent="0.25">
      <c r="A8749" t="s">
        <v>730</v>
      </c>
      <c r="B8749">
        <v>2029</v>
      </c>
      <c r="C8749" t="s">
        <v>703</v>
      </c>
      <c r="D8749">
        <v>7.1999999999999998E-3</v>
      </c>
      <c r="E8749">
        <v>7.1999999999999998E-3</v>
      </c>
      <c r="F8749">
        <v>7.1999999999999998E-3</v>
      </c>
      <c r="G8749">
        <v>2.2000000000000001E-3</v>
      </c>
      <c r="H8749">
        <v>7.1999999999999998E-3</v>
      </c>
      <c r="I8749">
        <v>2.2000000000000001E-3</v>
      </c>
      <c r="J8749">
        <v>7.1999999999999998E-3</v>
      </c>
      <c r="K8749">
        <v>7.1999999999999998E-3</v>
      </c>
      <c r="L8749">
        <v>2.2000000000000001E-3</v>
      </c>
    </row>
    <row r="8750" spans="1:12" x14ac:dyDescent="0.25">
      <c r="A8750" t="s">
        <v>730</v>
      </c>
      <c r="B8750">
        <v>2029</v>
      </c>
      <c r="C8750" t="s">
        <v>698</v>
      </c>
      <c r="D8750">
        <v>0.12859999999999999</v>
      </c>
      <c r="E8750">
        <v>0.12859999999999999</v>
      </c>
      <c r="F8750">
        <v>7.9899999999999999E-2</v>
      </c>
      <c r="G8750">
        <v>7.7100000000000002E-2</v>
      </c>
      <c r="H8750">
        <v>7.9899999999999999E-2</v>
      </c>
      <c r="I8750">
        <v>4.6800000000000001E-2</v>
      </c>
      <c r="J8750">
        <v>0.12859999999999999</v>
      </c>
      <c r="K8750">
        <v>7.9899999999999999E-2</v>
      </c>
      <c r="L8750">
        <v>4.6800000000000001E-2</v>
      </c>
    </row>
    <row r="8751" spans="1:12" x14ac:dyDescent="0.25">
      <c r="A8751" t="s">
        <v>730</v>
      </c>
      <c r="B8751">
        <v>2029</v>
      </c>
      <c r="C8751" t="s">
        <v>702</v>
      </c>
      <c r="D8751">
        <v>3.8600000000000002E-2</v>
      </c>
      <c r="E8751">
        <v>3.8600000000000002E-2</v>
      </c>
      <c r="F8751">
        <v>1.46E-2</v>
      </c>
      <c r="G8751">
        <v>1.1599999999999999E-2</v>
      </c>
      <c r="H8751">
        <v>1.46E-2</v>
      </c>
      <c r="I8751">
        <v>5.8999999999999999E-3</v>
      </c>
      <c r="J8751">
        <v>3.8600000000000002E-2</v>
      </c>
      <c r="K8751">
        <v>1.46E-2</v>
      </c>
      <c r="L8751">
        <v>5.8999999999999999E-3</v>
      </c>
    </row>
    <row r="8752" spans="1:12" x14ac:dyDescent="0.25">
      <c r="A8752" t="s">
        <v>731</v>
      </c>
      <c r="B8752">
        <v>2029</v>
      </c>
      <c r="C8752" t="s">
        <v>702</v>
      </c>
      <c r="D8752">
        <v>6.7299999999999999E-2</v>
      </c>
      <c r="E8752">
        <v>6.7299999999999999E-2</v>
      </c>
      <c r="F8752">
        <v>2.5399999999999999E-2</v>
      </c>
      <c r="G8752">
        <v>2.0199999999999999E-2</v>
      </c>
      <c r="H8752">
        <v>2.5399999999999999E-2</v>
      </c>
      <c r="I8752">
        <v>1.0200000000000001E-2</v>
      </c>
      <c r="J8752">
        <v>6.7299999999999999E-2</v>
      </c>
      <c r="K8752">
        <v>2.5399999999999999E-2</v>
      </c>
      <c r="L8752">
        <v>1.0200000000000001E-2</v>
      </c>
    </row>
    <row r="8753" spans="1:12" x14ac:dyDescent="0.25">
      <c r="A8753" t="s">
        <v>731</v>
      </c>
      <c r="B8753">
        <v>2029</v>
      </c>
      <c r="C8753" t="s">
        <v>697</v>
      </c>
      <c r="D8753">
        <v>1.4809000000000001</v>
      </c>
      <c r="E8753">
        <v>1.3913</v>
      </c>
      <c r="F8753">
        <v>1.2030000000000001</v>
      </c>
      <c r="G8753">
        <v>0.8891</v>
      </c>
      <c r="H8753">
        <v>1.1536999999999999</v>
      </c>
      <c r="I8753">
        <v>0.74160000000000004</v>
      </c>
      <c r="J8753">
        <v>1.1624000000000001</v>
      </c>
      <c r="K8753">
        <v>0.92410000000000003</v>
      </c>
      <c r="L8753">
        <v>0.57099999999999995</v>
      </c>
    </row>
    <row r="8754" spans="1:12" x14ac:dyDescent="0.25">
      <c r="A8754" t="s">
        <v>731</v>
      </c>
      <c r="B8754">
        <v>2029</v>
      </c>
      <c r="C8754" t="s">
        <v>698</v>
      </c>
      <c r="D8754">
        <v>0.21590000000000001</v>
      </c>
      <c r="E8754">
        <v>0.21590000000000001</v>
      </c>
      <c r="F8754">
        <v>0.1358</v>
      </c>
      <c r="G8754">
        <v>0.1293</v>
      </c>
      <c r="H8754">
        <v>0.1358</v>
      </c>
      <c r="I8754">
        <v>7.9399999999999998E-2</v>
      </c>
      <c r="J8754">
        <v>0.21590000000000001</v>
      </c>
      <c r="K8754">
        <v>0.1358</v>
      </c>
      <c r="L8754">
        <v>7.9399999999999998E-2</v>
      </c>
    </row>
    <row r="8755" spans="1:12" x14ac:dyDescent="0.25">
      <c r="A8755" t="s">
        <v>731</v>
      </c>
      <c r="B8755">
        <v>2029</v>
      </c>
      <c r="C8755" t="s">
        <v>701</v>
      </c>
      <c r="D8755">
        <v>0.68220000000000003</v>
      </c>
      <c r="E8755">
        <v>0.68220000000000003</v>
      </c>
      <c r="F8755">
        <v>0.6774</v>
      </c>
      <c r="G8755">
        <v>0.43230000000000002</v>
      </c>
      <c r="H8755">
        <v>0.6774</v>
      </c>
      <c r="I8755">
        <v>0.42959999999999998</v>
      </c>
      <c r="J8755">
        <v>0.53480000000000005</v>
      </c>
      <c r="K8755">
        <v>0.53480000000000005</v>
      </c>
      <c r="L8755">
        <v>0.3397</v>
      </c>
    </row>
    <row r="8756" spans="1:12" x14ac:dyDescent="0.25">
      <c r="A8756" t="s">
        <v>731</v>
      </c>
      <c r="B8756">
        <v>2029</v>
      </c>
      <c r="C8756" t="s">
        <v>703</v>
      </c>
      <c r="D8756">
        <v>1.26E-2</v>
      </c>
      <c r="E8756">
        <v>1.26E-2</v>
      </c>
      <c r="F8756">
        <v>1.26E-2</v>
      </c>
      <c r="G8756">
        <v>3.8E-3</v>
      </c>
      <c r="H8756">
        <v>1.26E-2</v>
      </c>
      <c r="I8756">
        <v>3.8E-3</v>
      </c>
      <c r="J8756">
        <v>1.26E-2</v>
      </c>
      <c r="K8756">
        <v>1.26E-2</v>
      </c>
      <c r="L8756">
        <v>3.8E-3</v>
      </c>
    </row>
    <row r="8757" spans="1:12" x14ac:dyDescent="0.25">
      <c r="A8757" t="s">
        <v>731</v>
      </c>
      <c r="B8757">
        <v>2029</v>
      </c>
      <c r="C8757" t="s">
        <v>699</v>
      </c>
      <c r="D8757">
        <v>3.9E-2</v>
      </c>
      <c r="E8757">
        <v>3.9E-2</v>
      </c>
      <c r="F8757">
        <v>1.1599999999999999E-2</v>
      </c>
      <c r="G8757">
        <v>3.1600000000000003E-2</v>
      </c>
      <c r="H8757">
        <v>1.1599999999999999E-2</v>
      </c>
      <c r="I8757">
        <v>1.1599999999999999E-2</v>
      </c>
      <c r="J8757">
        <v>3.9E-2</v>
      </c>
      <c r="K8757">
        <v>1.1599999999999999E-2</v>
      </c>
      <c r="L8757">
        <v>1.1599999999999999E-2</v>
      </c>
    </row>
    <row r="8758" spans="1:12" x14ac:dyDescent="0.25">
      <c r="A8758" t="s">
        <v>731</v>
      </c>
      <c r="B8758">
        <v>2029</v>
      </c>
      <c r="C8758" t="s">
        <v>700</v>
      </c>
      <c r="D8758">
        <v>0.46389999999999998</v>
      </c>
      <c r="E8758">
        <v>0.37419999999999998</v>
      </c>
      <c r="F8758">
        <v>0.3402</v>
      </c>
      <c r="G8758">
        <v>0.27189999999999998</v>
      </c>
      <c r="H8758">
        <v>0.29089999999999999</v>
      </c>
      <c r="I8758">
        <v>0.2069</v>
      </c>
      <c r="J8758">
        <v>0.2928</v>
      </c>
      <c r="K8758">
        <v>0.20399999999999999</v>
      </c>
      <c r="L8758">
        <v>0.12620000000000001</v>
      </c>
    </row>
    <row r="8759" spans="1:12" x14ac:dyDescent="0.25">
      <c r="A8759" t="s">
        <v>732</v>
      </c>
      <c r="B8759">
        <v>2029</v>
      </c>
      <c r="C8759" t="s">
        <v>697</v>
      </c>
      <c r="D8759">
        <v>3.0520999999999998</v>
      </c>
      <c r="E8759">
        <v>2.8452000000000002</v>
      </c>
      <c r="F8759">
        <v>2.4897999999999998</v>
      </c>
      <c r="G8759">
        <v>1.8264</v>
      </c>
      <c r="H8759">
        <v>2.3761000000000001</v>
      </c>
      <c r="I8759">
        <v>1.5351999999999999</v>
      </c>
      <c r="J8759">
        <v>2.3662000000000001</v>
      </c>
      <c r="K8759">
        <v>1.8954</v>
      </c>
      <c r="L8759">
        <v>1.1719999999999999</v>
      </c>
    </row>
    <row r="8760" spans="1:12" x14ac:dyDescent="0.25">
      <c r="A8760" t="s">
        <v>732</v>
      </c>
      <c r="B8760">
        <v>2029</v>
      </c>
      <c r="C8760" t="s">
        <v>699</v>
      </c>
      <c r="D8760">
        <v>0.09</v>
      </c>
      <c r="E8760">
        <v>0.09</v>
      </c>
      <c r="F8760">
        <v>2.6700000000000002E-2</v>
      </c>
      <c r="G8760">
        <v>7.2800000000000004E-2</v>
      </c>
      <c r="H8760">
        <v>2.6700000000000002E-2</v>
      </c>
      <c r="I8760">
        <v>2.6700000000000002E-2</v>
      </c>
      <c r="J8760">
        <v>0.09</v>
      </c>
      <c r="K8760">
        <v>2.6700000000000002E-2</v>
      </c>
      <c r="L8760">
        <v>2.6700000000000002E-2</v>
      </c>
    </row>
    <row r="8761" spans="1:12" x14ac:dyDescent="0.25">
      <c r="A8761" t="s">
        <v>732</v>
      </c>
      <c r="B8761">
        <v>2029</v>
      </c>
      <c r="C8761" t="s">
        <v>700</v>
      </c>
      <c r="D8761">
        <v>1.0706</v>
      </c>
      <c r="E8761">
        <v>0.86370000000000002</v>
      </c>
      <c r="F8761">
        <v>0.78520000000000001</v>
      </c>
      <c r="G8761">
        <v>0.62760000000000005</v>
      </c>
      <c r="H8761">
        <v>0.67149999999999999</v>
      </c>
      <c r="I8761">
        <v>0.47760000000000002</v>
      </c>
      <c r="J8761">
        <v>0.67559999999999998</v>
      </c>
      <c r="K8761">
        <v>0.4708</v>
      </c>
      <c r="L8761">
        <v>0.2913</v>
      </c>
    </row>
    <row r="8762" spans="1:12" x14ac:dyDescent="0.25">
      <c r="A8762" t="s">
        <v>732</v>
      </c>
      <c r="B8762">
        <v>2029</v>
      </c>
      <c r="C8762" t="s">
        <v>701</v>
      </c>
      <c r="D8762">
        <v>1.3445</v>
      </c>
      <c r="E8762">
        <v>1.3445</v>
      </c>
      <c r="F8762">
        <v>1.3334999999999999</v>
      </c>
      <c r="G8762">
        <v>0.85660000000000003</v>
      </c>
      <c r="H8762">
        <v>1.3334999999999999</v>
      </c>
      <c r="I8762">
        <v>0.85050000000000003</v>
      </c>
      <c r="J8762">
        <v>1.0535000000000001</v>
      </c>
      <c r="K8762">
        <v>1.0535000000000001</v>
      </c>
      <c r="L8762">
        <v>0.67359999999999998</v>
      </c>
    </row>
    <row r="8763" spans="1:12" x14ac:dyDescent="0.25">
      <c r="A8763" t="s">
        <v>732</v>
      </c>
      <c r="B8763">
        <v>2029</v>
      </c>
      <c r="C8763" t="s">
        <v>703</v>
      </c>
      <c r="D8763">
        <v>2.9100000000000001E-2</v>
      </c>
      <c r="E8763">
        <v>2.9100000000000001E-2</v>
      </c>
      <c r="F8763">
        <v>2.9100000000000001E-2</v>
      </c>
      <c r="G8763">
        <v>8.6999999999999994E-3</v>
      </c>
      <c r="H8763">
        <v>2.9100000000000001E-2</v>
      </c>
      <c r="I8763">
        <v>8.6999999999999994E-3</v>
      </c>
      <c r="J8763">
        <v>2.9100000000000001E-2</v>
      </c>
      <c r="K8763">
        <v>2.9100000000000001E-2</v>
      </c>
      <c r="L8763">
        <v>8.6999999999999994E-3</v>
      </c>
    </row>
    <row r="8764" spans="1:12" x14ac:dyDescent="0.25">
      <c r="A8764" t="s">
        <v>732</v>
      </c>
      <c r="B8764">
        <v>2029</v>
      </c>
      <c r="C8764" t="s">
        <v>702</v>
      </c>
      <c r="D8764">
        <v>0.15529999999999999</v>
      </c>
      <c r="E8764">
        <v>0.15529999999999999</v>
      </c>
      <c r="F8764">
        <v>5.8599999999999999E-2</v>
      </c>
      <c r="G8764">
        <v>4.6600000000000003E-2</v>
      </c>
      <c r="H8764">
        <v>5.8599999999999999E-2</v>
      </c>
      <c r="I8764">
        <v>2.3599999999999999E-2</v>
      </c>
      <c r="J8764">
        <v>0.15529999999999999</v>
      </c>
      <c r="K8764">
        <v>5.8599999999999999E-2</v>
      </c>
      <c r="L8764">
        <v>2.3599999999999999E-2</v>
      </c>
    </row>
    <row r="8765" spans="1:12" x14ac:dyDescent="0.25">
      <c r="A8765" t="s">
        <v>732</v>
      </c>
      <c r="B8765">
        <v>2029</v>
      </c>
      <c r="C8765" t="s">
        <v>698</v>
      </c>
      <c r="D8765">
        <v>0.36259999999999998</v>
      </c>
      <c r="E8765">
        <v>0.36259999999999998</v>
      </c>
      <c r="F8765">
        <v>0.25669999999999998</v>
      </c>
      <c r="G8765">
        <v>0.214</v>
      </c>
      <c r="H8765">
        <v>0.25669999999999998</v>
      </c>
      <c r="I8765">
        <v>0.14810000000000001</v>
      </c>
      <c r="J8765">
        <v>0.36259999999999998</v>
      </c>
      <c r="K8765">
        <v>0.25669999999999998</v>
      </c>
      <c r="L8765">
        <v>0.14810000000000001</v>
      </c>
    </row>
    <row r="8766" spans="1:12" x14ac:dyDescent="0.25">
      <c r="A8766" t="s">
        <v>733</v>
      </c>
      <c r="B8766">
        <v>2029</v>
      </c>
      <c r="C8766" t="s">
        <v>700</v>
      </c>
      <c r="D8766">
        <v>0.41670000000000001</v>
      </c>
      <c r="E8766">
        <v>0.3362</v>
      </c>
      <c r="F8766">
        <v>0.30559999999999998</v>
      </c>
      <c r="G8766">
        <v>0.24429999999999999</v>
      </c>
      <c r="H8766">
        <v>0.26140000000000002</v>
      </c>
      <c r="I8766">
        <v>0.18590000000000001</v>
      </c>
      <c r="J8766">
        <v>0.26300000000000001</v>
      </c>
      <c r="K8766">
        <v>0.18329999999999999</v>
      </c>
      <c r="L8766">
        <v>0.1134</v>
      </c>
    </row>
    <row r="8767" spans="1:12" x14ac:dyDescent="0.25">
      <c r="A8767" t="s">
        <v>733</v>
      </c>
      <c r="B8767">
        <v>2029</v>
      </c>
      <c r="C8767" t="s">
        <v>697</v>
      </c>
      <c r="D8767">
        <v>1.1624000000000001</v>
      </c>
      <c r="E8767">
        <v>1.0819000000000001</v>
      </c>
      <c r="F8767">
        <v>0.92959999999999998</v>
      </c>
      <c r="G8767">
        <v>0.70179999999999998</v>
      </c>
      <c r="H8767">
        <v>0.88539999999999996</v>
      </c>
      <c r="I8767">
        <v>0.57989999999999997</v>
      </c>
      <c r="J8767">
        <v>0.90820000000000001</v>
      </c>
      <c r="K8767">
        <v>0.71109999999999995</v>
      </c>
      <c r="L8767">
        <v>0.4456</v>
      </c>
    </row>
    <row r="8768" spans="1:12" x14ac:dyDescent="0.25">
      <c r="A8768" t="s">
        <v>733</v>
      </c>
      <c r="B8768">
        <v>2029</v>
      </c>
      <c r="C8768" t="s">
        <v>703</v>
      </c>
      <c r="D8768">
        <v>1.1299999999999999E-2</v>
      </c>
      <c r="E8768">
        <v>1.1299999999999999E-2</v>
      </c>
      <c r="F8768">
        <v>1.1299999999999999E-2</v>
      </c>
      <c r="G8768">
        <v>3.3999999999999998E-3</v>
      </c>
      <c r="H8768">
        <v>1.1299999999999999E-2</v>
      </c>
      <c r="I8768">
        <v>3.3999999999999998E-3</v>
      </c>
      <c r="J8768">
        <v>1.1299999999999999E-2</v>
      </c>
      <c r="K8768">
        <v>1.1299999999999999E-2</v>
      </c>
      <c r="L8768">
        <v>3.3999999999999998E-3</v>
      </c>
    </row>
    <row r="8769" spans="1:12" x14ac:dyDescent="0.25">
      <c r="A8769" t="s">
        <v>733</v>
      </c>
      <c r="B8769">
        <v>2029</v>
      </c>
      <c r="C8769" t="s">
        <v>698</v>
      </c>
      <c r="D8769">
        <v>0.16500000000000001</v>
      </c>
      <c r="E8769">
        <v>0.16500000000000001</v>
      </c>
      <c r="F8769">
        <v>0.1099</v>
      </c>
      <c r="G8769">
        <v>9.8100000000000007E-2</v>
      </c>
      <c r="H8769">
        <v>0.1099</v>
      </c>
      <c r="I8769">
        <v>6.3799999999999996E-2</v>
      </c>
      <c r="J8769">
        <v>0.16500000000000001</v>
      </c>
      <c r="K8769">
        <v>0.1099</v>
      </c>
      <c r="L8769">
        <v>6.3799999999999996E-2</v>
      </c>
    </row>
    <row r="8770" spans="1:12" x14ac:dyDescent="0.25">
      <c r="A8770" t="s">
        <v>733</v>
      </c>
      <c r="B8770">
        <v>2029</v>
      </c>
      <c r="C8770" t="s">
        <v>702</v>
      </c>
      <c r="D8770">
        <v>6.0400000000000002E-2</v>
      </c>
      <c r="E8770">
        <v>6.0400000000000002E-2</v>
      </c>
      <c r="F8770">
        <v>2.2800000000000001E-2</v>
      </c>
      <c r="G8770">
        <v>1.8100000000000002E-2</v>
      </c>
      <c r="H8770">
        <v>2.2800000000000001E-2</v>
      </c>
      <c r="I8770">
        <v>9.1999999999999998E-3</v>
      </c>
      <c r="J8770">
        <v>6.0400000000000002E-2</v>
      </c>
      <c r="K8770">
        <v>2.2800000000000001E-2</v>
      </c>
      <c r="L8770">
        <v>9.1999999999999998E-3</v>
      </c>
    </row>
    <row r="8771" spans="1:12" x14ac:dyDescent="0.25">
      <c r="A8771" t="s">
        <v>733</v>
      </c>
      <c r="B8771">
        <v>2029</v>
      </c>
      <c r="C8771" t="s">
        <v>699</v>
      </c>
      <c r="D8771">
        <v>3.5000000000000003E-2</v>
      </c>
      <c r="E8771">
        <v>3.5000000000000003E-2</v>
      </c>
      <c r="F8771">
        <v>1.04E-2</v>
      </c>
      <c r="G8771">
        <v>2.8299999999999999E-2</v>
      </c>
      <c r="H8771">
        <v>1.04E-2</v>
      </c>
      <c r="I8771">
        <v>1.04E-2</v>
      </c>
      <c r="J8771">
        <v>3.5000000000000003E-2</v>
      </c>
      <c r="K8771">
        <v>1.04E-2</v>
      </c>
      <c r="L8771">
        <v>1.04E-2</v>
      </c>
    </row>
    <row r="8772" spans="1:12" x14ac:dyDescent="0.25">
      <c r="A8772" t="s">
        <v>733</v>
      </c>
      <c r="B8772">
        <v>2029</v>
      </c>
      <c r="C8772" t="s">
        <v>701</v>
      </c>
      <c r="D8772">
        <v>0.47389999999999999</v>
      </c>
      <c r="E8772">
        <v>0.47389999999999999</v>
      </c>
      <c r="F8772">
        <v>0.46960000000000002</v>
      </c>
      <c r="G8772">
        <v>0.3095</v>
      </c>
      <c r="H8772">
        <v>0.46960000000000002</v>
      </c>
      <c r="I8772">
        <v>0.30719999999999997</v>
      </c>
      <c r="J8772">
        <v>0.37340000000000001</v>
      </c>
      <c r="K8772">
        <v>0.37340000000000001</v>
      </c>
      <c r="L8772">
        <v>0.24540000000000001</v>
      </c>
    </row>
    <row r="8773" spans="1:12" x14ac:dyDescent="0.25">
      <c r="A8773" t="s">
        <v>734</v>
      </c>
      <c r="B8773">
        <v>2029</v>
      </c>
      <c r="C8773" t="s">
        <v>700</v>
      </c>
      <c r="D8773">
        <v>2.4912999999999998</v>
      </c>
      <c r="E8773">
        <v>2.0099</v>
      </c>
      <c r="F8773">
        <v>1.8271999999999999</v>
      </c>
      <c r="G8773">
        <v>1.4603999999999999</v>
      </c>
      <c r="H8773">
        <v>1.5626</v>
      </c>
      <c r="I8773">
        <v>1.1113999999999999</v>
      </c>
      <c r="J8773">
        <v>1.5723</v>
      </c>
      <c r="K8773">
        <v>1.0954999999999999</v>
      </c>
      <c r="L8773">
        <v>0.67789999999999995</v>
      </c>
    </row>
    <row r="8774" spans="1:12" x14ac:dyDescent="0.25">
      <c r="A8774" t="s">
        <v>734</v>
      </c>
      <c r="B8774">
        <v>2029</v>
      </c>
      <c r="C8774" t="s">
        <v>701</v>
      </c>
      <c r="D8774">
        <v>2.6882000000000001</v>
      </c>
      <c r="E8774">
        <v>2.6882000000000001</v>
      </c>
      <c r="F8774">
        <v>2.6625999999999999</v>
      </c>
      <c r="G8774">
        <v>1.752</v>
      </c>
      <c r="H8774">
        <v>2.6625999999999999</v>
      </c>
      <c r="I8774">
        <v>1.7378</v>
      </c>
      <c r="J8774">
        <v>2.1149</v>
      </c>
      <c r="K8774">
        <v>2.1149</v>
      </c>
      <c r="L8774">
        <v>1.3867</v>
      </c>
    </row>
    <row r="8775" spans="1:12" x14ac:dyDescent="0.25">
      <c r="A8775" t="s">
        <v>734</v>
      </c>
      <c r="B8775">
        <v>2029</v>
      </c>
      <c r="C8775" t="s">
        <v>697</v>
      </c>
      <c r="D8775">
        <v>6.7617000000000003</v>
      </c>
      <c r="E8775">
        <v>6.2801999999999998</v>
      </c>
      <c r="F8775">
        <v>5.3949999999999996</v>
      </c>
      <c r="G8775">
        <v>4.0705999999999998</v>
      </c>
      <c r="H8775">
        <v>5.1303999999999998</v>
      </c>
      <c r="I8775">
        <v>3.3570000000000002</v>
      </c>
      <c r="J8775">
        <v>5.2693000000000003</v>
      </c>
      <c r="K8775">
        <v>4.1157000000000004</v>
      </c>
      <c r="L8775">
        <v>2.5724</v>
      </c>
    </row>
    <row r="8776" spans="1:12" x14ac:dyDescent="0.25">
      <c r="A8776" t="s">
        <v>734</v>
      </c>
      <c r="B8776">
        <v>2029</v>
      </c>
      <c r="C8776" t="s">
        <v>703</v>
      </c>
      <c r="D8776">
        <v>6.7799999999999999E-2</v>
      </c>
      <c r="E8776">
        <v>6.7799999999999999E-2</v>
      </c>
      <c r="F8776">
        <v>6.7799999999999999E-2</v>
      </c>
      <c r="G8776">
        <v>2.0299999999999999E-2</v>
      </c>
      <c r="H8776">
        <v>6.7799999999999999E-2</v>
      </c>
      <c r="I8776">
        <v>2.0299999999999999E-2</v>
      </c>
      <c r="J8776">
        <v>6.7799999999999999E-2</v>
      </c>
      <c r="K8776">
        <v>6.7799999999999999E-2</v>
      </c>
      <c r="L8776">
        <v>2.0299999999999999E-2</v>
      </c>
    </row>
    <row r="8777" spans="1:12" x14ac:dyDescent="0.25">
      <c r="A8777" t="s">
        <v>734</v>
      </c>
      <c r="B8777">
        <v>2029</v>
      </c>
      <c r="C8777" t="s">
        <v>702</v>
      </c>
      <c r="D8777">
        <v>0.36130000000000001</v>
      </c>
      <c r="E8777">
        <v>0.36130000000000001</v>
      </c>
      <c r="F8777">
        <v>0.13639999999999999</v>
      </c>
      <c r="G8777">
        <v>0.1084</v>
      </c>
      <c r="H8777">
        <v>0.13639999999999999</v>
      </c>
      <c r="I8777">
        <v>5.4899999999999997E-2</v>
      </c>
      <c r="J8777">
        <v>0.36130000000000001</v>
      </c>
      <c r="K8777">
        <v>0.13639999999999999</v>
      </c>
      <c r="L8777">
        <v>5.4899999999999997E-2</v>
      </c>
    </row>
    <row r="8778" spans="1:12" x14ac:dyDescent="0.25">
      <c r="A8778" t="s">
        <v>734</v>
      </c>
      <c r="B8778">
        <v>2029</v>
      </c>
      <c r="C8778" t="s">
        <v>698</v>
      </c>
      <c r="D8778">
        <v>0.94350000000000001</v>
      </c>
      <c r="E8778">
        <v>0.94350000000000001</v>
      </c>
      <c r="F8778">
        <v>0.63890000000000002</v>
      </c>
      <c r="G8778">
        <v>0.56010000000000004</v>
      </c>
      <c r="H8778">
        <v>0.63890000000000002</v>
      </c>
      <c r="I8778">
        <v>0.37059999999999998</v>
      </c>
      <c r="J8778">
        <v>0.94350000000000001</v>
      </c>
      <c r="K8778">
        <v>0.63890000000000002</v>
      </c>
      <c r="L8778">
        <v>0.37059999999999998</v>
      </c>
    </row>
    <row r="8779" spans="1:12" x14ac:dyDescent="0.25">
      <c r="A8779" t="s">
        <v>734</v>
      </c>
      <c r="B8779">
        <v>2029</v>
      </c>
      <c r="C8779" t="s">
        <v>699</v>
      </c>
      <c r="D8779">
        <v>0.20949999999999999</v>
      </c>
      <c r="E8779">
        <v>0.20949999999999999</v>
      </c>
      <c r="F8779">
        <v>6.2E-2</v>
      </c>
      <c r="G8779">
        <v>0.16950000000000001</v>
      </c>
      <c r="H8779">
        <v>6.2E-2</v>
      </c>
      <c r="I8779">
        <v>6.2E-2</v>
      </c>
      <c r="J8779">
        <v>0.20949999999999999</v>
      </c>
      <c r="K8779">
        <v>6.2E-2</v>
      </c>
      <c r="L8779">
        <v>6.2E-2</v>
      </c>
    </row>
    <row r="8780" spans="1:12" x14ac:dyDescent="0.25">
      <c r="A8780" t="s">
        <v>735</v>
      </c>
      <c r="B8780">
        <v>2029</v>
      </c>
      <c r="C8780" t="s">
        <v>702</v>
      </c>
      <c r="D8780">
        <v>7.7799999999999994E-2</v>
      </c>
      <c r="E8780">
        <v>7.7799999999999994E-2</v>
      </c>
      <c r="F8780">
        <v>2.9399999999999999E-2</v>
      </c>
      <c r="G8780">
        <v>2.3300000000000001E-2</v>
      </c>
      <c r="H8780">
        <v>2.9399999999999999E-2</v>
      </c>
      <c r="I8780">
        <v>1.18E-2</v>
      </c>
      <c r="J8780">
        <v>7.7799999999999994E-2</v>
      </c>
      <c r="K8780">
        <v>2.9399999999999999E-2</v>
      </c>
      <c r="L8780">
        <v>1.18E-2</v>
      </c>
    </row>
    <row r="8781" spans="1:12" x14ac:dyDescent="0.25">
      <c r="A8781" t="s">
        <v>735</v>
      </c>
      <c r="B8781">
        <v>2029</v>
      </c>
      <c r="C8781" t="s">
        <v>698</v>
      </c>
      <c r="D8781">
        <v>0.27529999999999999</v>
      </c>
      <c r="E8781">
        <v>0.27529999999999999</v>
      </c>
      <c r="F8781">
        <v>0.1676</v>
      </c>
      <c r="G8781">
        <v>0.16539999999999999</v>
      </c>
      <c r="H8781">
        <v>0.1676</v>
      </c>
      <c r="I8781">
        <v>9.8500000000000004E-2</v>
      </c>
      <c r="J8781">
        <v>0.27529999999999999</v>
      </c>
      <c r="K8781">
        <v>0.1676</v>
      </c>
      <c r="L8781">
        <v>9.8500000000000004E-2</v>
      </c>
    </row>
    <row r="8782" spans="1:12" x14ac:dyDescent="0.25">
      <c r="A8782" t="s">
        <v>735</v>
      </c>
      <c r="B8782">
        <v>2029</v>
      </c>
      <c r="C8782" t="s">
        <v>700</v>
      </c>
      <c r="D8782">
        <v>0.53649999999999998</v>
      </c>
      <c r="E8782">
        <v>0.43290000000000001</v>
      </c>
      <c r="F8782">
        <v>0.39350000000000002</v>
      </c>
      <c r="G8782">
        <v>0.3145</v>
      </c>
      <c r="H8782">
        <v>0.33650000000000002</v>
      </c>
      <c r="I8782">
        <v>0.23930000000000001</v>
      </c>
      <c r="J8782">
        <v>0.33860000000000001</v>
      </c>
      <c r="K8782">
        <v>0.2359</v>
      </c>
      <c r="L8782">
        <v>0.14599999999999999</v>
      </c>
    </row>
    <row r="8783" spans="1:12" x14ac:dyDescent="0.25">
      <c r="A8783" t="s">
        <v>735</v>
      </c>
      <c r="B8783">
        <v>2029</v>
      </c>
      <c r="C8783" t="s">
        <v>699</v>
      </c>
      <c r="D8783">
        <v>4.5100000000000001E-2</v>
      </c>
      <c r="E8783">
        <v>4.5100000000000001E-2</v>
      </c>
      <c r="F8783">
        <v>1.34E-2</v>
      </c>
      <c r="G8783">
        <v>3.6499999999999998E-2</v>
      </c>
      <c r="H8783">
        <v>1.34E-2</v>
      </c>
      <c r="I8783">
        <v>1.34E-2</v>
      </c>
      <c r="J8783">
        <v>4.5100000000000001E-2</v>
      </c>
      <c r="K8783">
        <v>1.34E-2</v>
      </c>
      <c r="L8783">
        <v>1.34E-2</v>
      </c>
    </row>
    <row r="8784" spans="1:12" x14ac:dyDescent="0.25">
      <c r="A8784" t="s">
        <v>735</v>
      </c>
      <c r="B8784">
        <v>2029</v>
      </c>
      <c r="C8784" t="s">
        <v>697</v>
      </c>
      <c r="D8784">
        <v>1.6901999999999999</v>
      </c>
      <c r="E8784">
        <v>1.5865</v>
      </c>
      <c r="F8784">
        <v>1.3537999999999999</v>
      </c>
      <c r="G8784">
        <v>1.0169999999999999</v>
      </c>
      <c r="H8784">
        <v>1.2968999999999999</v>
      </c>
      <c r="I8784">
        <v>0.83720000000000006</v>
      </c>
      <c r="J8784">
        <v>1.333</v>
      </c>
      <c r="K8784">
        <v>1.0426</v>
      </c>
      <c r="L8784">
        <v>0.64649999999999996</v>
      </c>
    </row>
    <row r="8785" spans="1:12" x14ac:dyDescent="0.25">
      <c r="A8785" t="s">
        <v>735</v>
      </c>
      <c r="B8785">
        <v>2029</v>
      </c>
      <c r="C8785" t="s">
        <v>701</v>
      </c>
      <c r="D8785">
        <v>0.7409</v>
      </c>
      <c r="E8785">
        <v>0.7409</v>
      </c>
      <c r="F8785">
        <v>0.73540000000000005</v>
      </c>
      <c r="G8785">
        <v>0.4728</v>
      </c>
      <c r="H8785">
        <v>0.73540000000000005</v>
      </c>
      <c r="I8785">
        <v>0.4698</v>
      </c>
      <c r="J8785">
        <v>0.58160000000000001</v>
      </c>
      <c r="K8785">
        <v>0.58160000000000001</v>
      </c>
      <c r="L8785">
        <v>0.37240000000000001</v>
      </c>
    </row>
    <row r="8786" spans="1:12" x14ac:dyDescent="0.25">
      <c r="A8786" t="s">
        <v>735</v>
      </c>
      <c r="B8786">
        <v>2029</v>
      </c>
      <c r="C8786" t="s">
        <v>703</v>
      </c>
      <c r="D8786">
        <v>1.46E-2</v>
      </c>
      <c r="E8786">
        <v>1.46E-2</v>
      </c>
      <c r="F8786">
        <v>1.46E-2</v>
      </c>
      <c r="G8786">
        <v>4.4000000000000003E-3</v>
      </c>
      <c r="H8786">
        <v>1.46E-2</v>
      </c>
      <c r="I8786">
        <v>4.4000000000000003E-3</v>
      </c>
      <c r="J8786">
        <v>1.46E-2</v>
      </c>
      <c r="K8786">
        <v>1.46E-2</v>
      </c>
      <c r="L8786">
        <v>4.4000000000000003E-3</v>
      </c>
    </row>
    <row r="8787" spans="1:12" x14ac:dyDescent="0.25">
      <c r="A8787" t="s">
        <v>736</v>
      </c>
      <c r="B8787">
        <v>2029</v>
      </c>
      <c r="C8787" t="s">
        <v>698</v>
      </c>
      <c r="D8787">
        <v>1.8052999999999999</v>
      </c>
      <c r="E8787">
        <v>1.8052999999999999</v>
      </c>
      <c r="F8787">
        <v>1.2499</v>
      </c>
      <c r="G8787">
        <v>1.0686</v>
      </c>
      <c r="H8787">
        <v>1.2499</v>
      </c>
      <c r="I8787">
        <v>0.72309999999999997</v>
      </c>
      <c r="J8787">
        <v>1.8052999999999999</v>
      </c>
      <c r="K8787">
        <v>1.2499</v>
      </c>
      <c r="L8787">
        <v>0.72309999999999997</v>
      </c>
    </row>
    <row r="8788" spans="1:12" x14ac:dyDescent="0.25">
      <c r="A8788" t="s">
        <v>736</v>
      </c>
      <c r="B8788">
        <v>2029</v>
      </c>
      <c r="C8788" t="s">
        <v>697</v>
      </c>
      <c r="D8788">
        <v>13.8599</v>
      </c>
      <c r="E8788">
        <v>12.8848</v>
      </c>
      <c r="F8788">
        <v>11.153600000000001</v>
      </c>
      <c r="G8788">
        <v>8.3634000000000004</v>
      </c>
      <c r="H8788">
        <v>10.617699999999999</v>
      </c>
      <c r="I8788">
        <v>6.9564000000000004</v>
      </c>
      <c r="J8788">
        <v>10.7864</v>
      </c>
      <c r="K8788">
        <v>8.5115999999999996</v>
      </c>
      <c r="L8788">
        <v>5.3333000000000004</v>
      </c>
    </row>
    <row r="8789" spans="1:12" x14ac:dyDescent="0.25">
      <c r="A8789" t="s">
        <v>736</v>
      </c>
      <c r="B8789">
        <v>2029</v>
      </c>
      <c r="C8789" t="s">
        <v>701</v>
      </c>
      <c r="D8789">
        <v>5.7159000000000004</v>
      </c>
      <c r="E8789">
        <v>5.7159000000000004</v>
      </c>
      <c r="F8789">
        <v>5.6641000000000004</v>
      </c>
      <c r="G8789">
        <v>3.7332999999999998</v>
      </c>
      <c r="H8789">
        <v>5.6641000000000004</v>
      </c>
      <c r="I8789">
        <v>3.7044999999999999</v>
      </c>
      <c r="J8789">
        <v>4.5038</v>
      </c>
      <c r="K8789">
        <v>4.5038</v>
      </c>
      <c r="L8789">
        <v>2.9592000000000001</v>
      </c>
    </row>
    <row r="8790" spans="1:12" x14ac:dyDescent="0.25">
      <c r="A8790" t="s">
        <v>736</v>
      </c>
      <c r="B8790">
        <v>2029</v>
      </c>
      <c r="C8790" t="s">
        <v>703</v>
      </c>
      <c r="D8790">
        <v>0.13730000000000001</v>
      </c>
      <c r="E8790">
        <v>0.13730000000000001</v>
      </c>
      <c r="F8790">
        <v>0.13730000000000001</v>
      </c>
      <c r="G8790">
        <v>4.1200000000000001E-2</v>
      </c>
      <c r="H8790">
        <v>0.13730000000000001</v>
      </c>
      <c r="I8790">
        <v>4.1200000000000001E-2</v>
      </c>
      <c r="J8790">
        <v>0.13730000000000001</v>
      </c>
      <c r="K8790">
        <v>0.13730000000000001</v>
      </c>
      <c r="L8790">
        <v>4.1200000000000001E-2</v>
      </c>
    </row>
    <row r="8791" spans="1:12" x14ac:dyDescent="0.25">
      <c r="A8791" t="s">
        <v>736</v>
      </c>
      <c r="B8791">
        <v>2029</v>
      </c>
      <c r="C8791" t="s">
        <v>700</v>
      </c>
      <c r="D8791">
        <v>5.0453999999999999</v>
      </c>
      <c r="E8791">
        <v>4.0704000000000002</v>
      </c>
      <c r="F8791">
        <v>3.7004000000000001</v>
      </c>
      <c r="G8791">
        <v>2.9575999999999998</v>
      </c>
      <c r="H8791">
        <v>3.1644999999999999</v>
      </c>
      <c r="I8791">
        <v>2.2507000000000001</v>
      </c>
      <c r="J8791">
        <v>3.1840999999999999</v>
      </c>
      <c r="K8791">
        <v>2.2187000000000001</v>
      </c>
      <c r="L8791">
        <v>1.3728</v>
      </c>
    </row>
    <row r="8792" spans="1:12" x14ac:dyDescent="0.25">
      <c r="A8792" t="s">
        <v>736</v>
      </c>
      <c r="B8792">
        <v>2029</v>
      </c>
      <c r="C8792" t="s">
        <v>702</v>
      </c>
      <c r="D8792">
        <v>0.73170000000000002</v>
      </c>
      <c r="E8792">
        <v>0.73170000000000002</v>
      </c>
      <c r="F8792">
        <v>0.27629999999999999</v>
      </c>
      <c r="G8792">
        <v>0.2195</v>
      </c>
      <c r="H8792">
        <v>0.27629999999999999</v>
      </c>
      <c r="I8792">
        <v>0.11119999999999999</v>
      </c>
      <c r="J8792">
        <v>0.73170000000000002</v>
      </c>
      <c r="K8792">
        <v>0.27629999999999999</v>
      </c>
      <c r="L8792">
        <v>0.11119999999999999</v>
      </c>
    </row>
    <row r="8793" spans="1:12" x14ac:dyDescent="0.25">
      <c r="A8793" t="s">
        <v>736</v>
      </c>
      <c r="B8793">
        <v>2029</v>
      </c>
      <c r="C8793" t="s">
        <v>699</v>
      </c>
      <c r="D8793">
        <v>0.42420000000000002</v>
      </c>
      <c r="E8793">
        <v>0.42420000000000002</v>
      </c>
      <c r="F8793">
        <v>0.12570000000000001</v>
      </c>
      <c r="G8793">
        <v>0.34320000000000001</v>
      </c>
      <c r="H8793">
        <v>0.12570000000000001</v>
      </c>
      <c r="I8793">
        <v>0.12570000000000001</v>
      </c>
      <c r="J8793">
        <v>0.42420000000000002</v>
      </c>
      <c r="K8793">
        <v>0.12570000000000001</v>
      </c>
      <c r="L8793">
        <v>0.12570000000000001</v>
      </c>
    </row>
    <row r="8794" spans="1:12" x14ac:dyDescent="0.25">
      <c r="A8794" t="s">
        <v>737</v>
      </c>
      <c r="B8794">
        <v>2029</v>
      </c>
      <c r="C8794" t="s">
        <v>701</v>
      </c>
      <c r="D8794">
        <v>4.4469000000000003</v>
      </c>
      <c r="E8794">
        <v>4.4469000000000003</v>
      </c>
      <c r="F8794">
        <v>4.4153000000000002</v>
      </c>
      <c r="G8794">
        <v>2.8311999999999999</v>
      </c>
      <c r="H8794">
        <v>4.4153000000000002</v>
      </c>
      <c r="I8794">
        <v>2.8136000000000001</v>
      </c>
      <c r="J8794">
        <v>3.4922</v>
      </c>
      <c r="K8794">
        <v>3.4922</v>
      </c>
      <c r="L8794">
        <v>2.23</v>
      </c>
    </row>
    <row r="8795" spans="1:12" x14ac:dyDescent="0.25">
      <c r="A8795" t="s">
        <v>737</v>
      </c>
      <c r="B8795">
        <v>2029</v>
      </c>
      <c r="C8795" t="s">
        <v>702</v>
      </c>
      <c r="D8795">
        <v>0.44640000000000002</v>
      </c>
      <c r="E8795">
        <v>0.44640000000000002</v>
      </c>
      <c r="F8795">
        <v>0.16850000000000001</v>
      </c>
      <c r="G8795">
        <v>0.13389999999999999</v>
      </c>
      <c r="H8795">
        <v>0.16850000000000001</v>
      </c>
      <c r="I8795">
        <v>6.7900000000000002E-2</v>
      </c>
      <c r="J8795">
        <v>0.44640000000000002</v>
      </c>
      <c r="K8795">
        <v>0.16850000000000001</v>
      </c>
      <c r="L8795">
        <v>6.7900000000000002E-2</v>
      </c>
    </row>
    <row r="8796" spans="1:12" x14ac:dyDescent="0.25">
      <c r="A8796" t="s">
        <v>737</v>
      </c>
      <c r="B8796">
        <v>2029</v>
      </c>
      <c r="C8796" t="s">
        <v>697</v>
      </c>
      <c r="D8796">
        <v>9.6140000000000008</v>
      </c>
      <c r="E8796">
        <v>9.0191999999999997</v>
      </c>
      <c r="F8796">
        <v>7.8471000000000002</v>
      </c>
      <c r="G8796">
        <v>5.7794999999999996</v>
      </c>
      <c r="H8796">
        <v>7.5202</v>
      </c>
      <c r="I8796">
        <v>4.8490000000000002</v>
      </c>
      <c r="J8796">
        <v>7.5237999999999996</v>
      </c>
      <c r="K8796">
        <v>6.0201000000000002</v>
      </c>
      <c r="L8796">
        <v>3.7299000000000002</v>
      </c>
    </row>
    <row r="8797" spans="1:12" x14ac:dyDescent="0.25">
      <c r="A8797" t="s">
        <v>737</v>
      </c>
      <c r="B8797">
        <v>2029</v>
      </c>
      <c r="C8797" t="s">
        <v>698</v>
      </c>
      <c r="D8797">
        <v>1.3003</v>
      </c>
      <c r="E8797">
        <v>1.3003</v>
      </c>
      <c r="F8797">
        <v>0.84550000000000003</v>
      </c>
      <c r="G8797">
        <v>0.77569999999999995</v>
      </c>
      <c r="H8797">
        <v>0.84550000000000003</v>
      </c>
      <c r="I8797">
        <v>0.49280000000000002</v>
      </c>
      <c r="J8797">
        <v>1.3003</v>
      </c>
      <c r="K8797">
        <v>0.84550000000000003</v>
      </c>
      <c r="L8797">
        <v>0.49280000000000002</v>
      </c>
    </row>
    <row r="8798" spans="1:12" x14ac:dyDescent="0.25">
      <c r="A8798" t="s">
        <v>737</v>
      </c>
      <c r="B8798">
        <v>2029</v>
      </c>
      <c r="C8798" t="s">
        <v>703</v>
      </c>
      <c r="D8798">
        <v>8.3799999999999999E-2</v>
      </c>
      <c r="E8798">
        <v>8.3799999999999999E-2</v>
      </c>
      <c r="F8798">
        <v>8.3799999999999999E-2</v>
      </c>
      <c r="G8798">
        <v>2.5100000000000001E-2</v>
      </c>
      <c r="H8798">
        <v>8.3799999999999999E-2</v>
      </c>
      <c r="I8798">
        <v>2.5100000000000001E-2</v>
      </c>
      <c r="J8798">
        <v>8.3799999999999999E-2</v>
      </c>
      <c r="K8798">
        <v>8.3799999999999999E-2</v>
      </c>
      <c r="L8798">
        <v>2.5100000000000001E-2</v>
      </c>
    </row>
    <row r="8799" spans="1:12" x14ac:dyDescent="0.25">
      <c r="A8799" t="s">
        <v>737</v>
      </c>
      <c r="B8799">
        <v>2029</v>
      </c>
      <c r="C8799" t="s">
        <v>699</v>
      </c>
      <c r="D8799">
        <v>0.25879999999999997</v>
      </c>
      <c r="E8799">
        <v>0.25879999999999997</v>
      </c>
      <c r="F8799">
        <v>7.6700000000000004E-2</v>
      </c>
      <c r="G8799">
        <v>0.20930000000000001</v>
      </c>
      <c r="H8799">
        <v>7.6700000000000004E-2</v>
      </c>
      <c r="I8799">
        <v>7.6700000000000004E-2</v>
      </c>
      <c r="J8799">
        <v>0.25879999999999997</v>
      </c>
      <c r="K8799">
        <v>7.6700000000000004E-2</v>
      </c>
      <c r="L8799">
        <v>7.6700000000000004E-2</v>
      </c>
    </row>
    <row r="8800" spans="1:12" x14ac:dyDescent="0.25">
      <c r="A8800" t="s">
        <v>737</v>
      </c>
      <c r="B8800">
        <v>2029</v>
      </c>
      <c r="C8800" t="s">
        <v>700</v>
      </c>
      <c r="D8800">
        <v>3.0777999999999999</v>
      </c>
      <c r="E8800">
        <v>2.4830000000000001</v>
      </c>
      <c r="F8800">
        <v>2.2572999999999999</v>
      </c>
      <c r="G8800">
        <v>1.8042</v>
      </c>
      <c r="H8800">
        <v>1.9303999999999999</v>
      </c>
      <c r="I8800">
        <v>1.373</v>
      </c>
      <c r="J8800">
        <v>1.9423999999999999</v>
      </c>
      <c r="K8800">
        <v>1.3533999999999999</v>
      </c>
      <c r="L8800">
        <v>0.83750000000000002</v>
      </c>
    </row>
    <row r="8801" spans="1:12" x14ac:dyDescent="0.25">
      <c r="A8801" t="s">
        <v>738</v>
      </c>
      <c r="B8801">
        <v>2029</v>
      </c>
      <c r="C8801" t="s">
        <v>703</v>
      </c>
      <c r="D8801">
        <v>4.1999999999999997E-3</v>
      </c>
      <c r="E8801">
        <v>4.1999999999999997E-3</v>
      </c>
      <c r="F8801">
        <v>4.1999999999999997E-3</v>
      </c>
      <c r="G8801">
        <v>1.2999999999999999E-3</v>
      </c>
      <c r="H8801">
        <v>4.1999999999999997E-3</v>
      </c>
      <c r="I8801">
        <v>1.2999999999999999E-3</v>
      </c>
      <c r="J8801">
        <v>4.1999999999999997E-3</v>
      </c>
      <c r="K8801">
        <v>4.1999999999999997E-3</v>
      </c>
      <c r="L8801">
        <v>1.2999999999999999E-3</v>
      </c>
    </row>
    <row r="8802" spans="1:12" x14ac:dyDescent="0.25">
      <c r="A8802" t="s">
        <v>738</v>
      </c>
      <c r="B8802">
        <v>2029</v>
      </c>
      <c r="C8802" t="s">
        <v>700</v>
      </c>
      <c r="D8802">
        <v>0.1555</v>
      </c>
      <c r="E8802">
        <v>0.1255</v>
      </c>
      <c r="F8802">
        <v>0.11409999999999999</v>
      </c>
      <c r="G8802">
        <v>9.1200000000000003E-2</v>
      </c>
      <c r="H8802">
        <v>9.7500000000000003E-2</v>
      </c>
      <c r="I8802">
        <v>6.9400000000000003E-2</v>
      </c>
      <c r="J8802">
        <v>9.8100000000000007E-2</v>
      </c>
      <c r="K8802">
        <v>6.8400000000000002E-2</v>
      </c>
      <c r="L8802">
        <v>4.2299999999999997E-2</v>
      </c>
    </row>
    <row r="8803" spans="1:12" x14ac:dyDescent="0.25">
      <c r="A8803" t="s">
        <v>738</v>
      </c>
      <c r="B8803">
        <v>2029</v>
      </c>
      <c r="C8803" t="s">
        <v>697</v>
      </c>
      <c r="D8803">
        <v>0.55569999999999997</v>
      </c>
      <c r="E8803">
        <v>0.52569999999999995</v>
      </c>
      <c r="F8803">
        <v>0.4511</v>
      </c>
      <c r="G8803">
        <v>0.3357</v>
      </c>
      <c r="H8803">
        <v>0.43459999999999999</v>
      </c>
      <c r="I8803">
        <v>0.27910000000000001</v>
      </c>
      <c r="J8803">
        <v>0.44090000000000001</v>
      </c>
      <c r="K8803">
        <v>0.34960000000000002</v>
      </c>
      <c r="L8803">
        <v>0.21679999999999999</v>
      </c>
    </row>
    <row r="8804" spans="1:12" x14ac:dyDescent="0.25">
      <c r="A8804" t="s">
        <v>738</v>
      </c>
      <c r="B8804">
        <v>2029</v>
      </c>
      <c r="C8804" t="s">
        <v>701</v>
      </c>
      <c r="D8804">
        <v>0.26829999999999998</v>
      </c>
      <c r="E8804">
        <v>0.26829999999999998</v>
      </c>
      <c r="F8804">
        <v>0.26669999999999999</v>
      </c>
      <c r="G8804">
        <v>0.17030000000000001</v>
      </c>
      <c r="H8804">
        <v>0.26669999999999999</v>
      </c>
      <c r="I8804">
        <v>0.1694</v>
      </c>
      <c r="J8804">
        <v>0.2109</v>
      </c>
      <c r="K8804">
        <v>0.2109</v>
      </c>
      <c r="L8804">
        <v>0.13420000000000001</v>
      </c>
    </row>
    <row r="8805" spans="1:12" x14ac:dyDescent="0.25">
      <c r="A8805" t="s">
        <v>738</v>
      </c>
      <c r="B8805">
        <v>2029</v>
      </c>
      <c r="C8805" t="s">
        <v>702</v>
      </c>
      <c r="D8805">
        <v>2.2599999999999999E-2</v>
      </c>
      <c r="E8805">
        <v>2.2599999999999999E-2</v>
      </c>
      <c r="F8805">
        <v>8.5000000000000006E-3</v>
      </c>
      <c r="G8805">
        <v>6.7999999999999996E-3</v>
      </c>
      <c r="H8805">
        <v>8.5000000000000006E-3</v>
      </c>
      <c r="I8805">
        <v>3.3999999999999998E-3</v>
      </c>
      <c r="J8805">
        <v>2.2599999999999999E-2</v>
      </c>
      <c r="K8805">
        <v>8.5000000000000006E-3</v>
      </c>
      <c r="L8805">
        <v>3.3999999999999998E-3</v>
      </c>
    </row>
    <row r="8806" spans="1:12" x14ac:dyDescent="0.25">
      <c r="A8806" t="s">
        <v>738</v>
      </c>
      <c r="B8806">
        <v>2029</v>
      </c>
      <c r="C8806" t="s">
        <v>698</v>
      </c>
      <c r="D8806">
        <v>9.1999999999999998E-2</v>
      </c>
      <c r="E8806">
        <v>9.1999999999999998E-2</v>
      </c>
      <c r="F8806">
        <v>5.3699999999999998E-2</v>
      </c>
      <c r="G8806">
        <v>5.5599999999999997E-2</v>
      </c>
      <c r="H8806">
        <v>5.3699999999999998E-2</v>
      </c>
      <c r="I8806">
        <v>3.1699999999999999E-2</v>
      </c>
      <c r="J8806">
        <v>9.1999999999999998E-2</v>
      </c>
      <c r="K8806">
        <v>5.3699999999999998E-2</v>
      </c>
      <c r="L8806">
        <v>3.1699999999999999E-2</v>
      </c>
    </row>
    <row r="8807" spans="1:12" x14ac:dyDescent="0.25">
      <c r="A8807" t="s">
        <v>738</v>
      </c>
      <c r="B8807">
        <v>2029</v>
      </c>
      <c r="C8807" t="s">
        <v>699</v>
      </c>
      <c r="D8807">
        <v>1.3100000000000001E-2</v>
      </c>
      <c r="E8807">
        <v>1.3100000000000001E-2</v>
      </c>
      <c r="F8807">
        <v>3.8999999999999998E-3</v>
      </c>
      <c r="G8807">
        <v>1.06E-2</v>
      </c>
      <c r="H8807">
        <v>3.8999999999999998E-3</v>
      </c>
      <c r="I8807">
        <v>3.8999999999999998E-3</v>
      </c>
      <c r="J8807">
        <v>1.3100000000000001E-2</v>
      </c>
      <c r="K8807">
        <v>3.8999999999999998E-3</v>
      </c>
      <c r="L8807">
        <v>3.8999999999999998E-3</v>
      </c>
    </row>
    <row r="8808" spans="1:12" x14ac:dyDescent="0.25">
      <c r="A8808" t="s">
        <v>739</v>
      </c>
      <c r="B8808">
        <v>2029</v>
      </c>
      <c r="C8808" t="s">
        <v>698</v>
      </c>
      <c r="D8808">
        <v>1.4140999999999999</v>
      </c>
      <c r="E8808">
        <v>1.4140999999999999</v>
      </c>
      <c r="F8808">
        <v>0.88009999999999999</v>
      </c>
      <c r="G8808">
        <v>0.84789999999999999</v>
      </c>
      <c r="H8808">
        <v>0.88009999999999999</v>
      </c>
      <c r="I8808">
        <v>0.51570000000000005</v>
      </c>
      <c r="J8808">
        <v>1.4140999999999999</v>
      </c>
      <c r="K8808">
        <v>0.88009999999999999</v>
      </c>
      <c r="L8808">
        <v>0.51570000000000005</v>
      </c>
    </row>
    <row r="8809" spans="1:12" x14ac:dyDescent="0.25">
      <c r="A8809" t="s">
        <v>739</v>
      </c>
      <c r="B8809">
        <v>2029</v>
      </c>
      <c r="C8809" t="s">
        <v>700</v>
      </c>
      <c r="D8809">
        <v>2.9483999999999999</v>
      </c>
      <c r="E8809">
        <v>2.3786</v>
      </c>
      <c r="F8809">
        <v>2.1623999999999999</v>
      </c>
      <c r="G8809">
        <v>1.7282999999999999</v>
      </c>
      <c r="H8809">
        <v>1.8492</v>
      </c>
      <c r="I8809">
        <v>1.3151999999999999</v>
      </c>
      <c r="J8809">
        <v>1.8607</v>
      </c>
      <c r="K8809">
        <v>1.2965</v>
      </c>
      <c r="L8809">
        <v>0.80220000000000002</v>
      </c>
    </row>
    <row r="8810" spans="1:12" x14ac:dyDescent="0.25">
      <c r="A8810" t="s">
        <v>739</v>
      </c>
      <c r="B8810">
        <v>2029</v>
      </c>
      <c r="C8810" t="s">
        <v>702</v>
      </c>
      <c r="D8810">
        <v>0.42759999999999998</v>
      </c>
      <c r="E8810">
        <v>0.42759999999999998</v>
      </c>
      <c r="F8810">
        <v>0.1615</v>
      </c>
      <c r="G8810">
        <v>0.1283</v>
      </c>
      <c r="H8810">
        <v>0.1615</v>
      </c>
      <c r="I8810">
        <v>6.5000000000000002E-2</v>
      </c>
      <c r="J8810">
        <v>0.42759999999999998</v>
      </c>
      <c r="K8810">
        <v>0.1615</v>
      </c>
      <c r="L8810">
        <v>6.5000000000000002E-2</v>
      </c>
    </row>
    <row r="8811" spans="1:12" x14ac:dyDescent="0.25">
      <c r="A8811" t="s">
        <v>739</v>
      </c>
      <c r="B8811">
        <v>2029</v>
      </c>
      <c r="C8811" t="s">
        <v>703</v>
      </c>
      <c r="D8811">
        <v>8.0199999999999994E-2</v>
      </c>
      <c r="E8811">
        <v>8.0199999999999994E-2</v>
      </c>
      <c r="F8811">
        <v>8.0199999999999994E-2</v>
      </c>
      <c r="G8811">
        <v>2.41E-2</v>
      </c>
      <c r="H8811">
        <v>8.0199999999999994E-2</v>
      </c>
      <c r="I8811">
        <v>2.41E-2</v>
      </c>
      <c r="J8811">
        <v>8.0199999999999994E-2</v>
      </c>
      <c r="K8811">
        <v>8.0199999999999994E-2</v>
      </c>
      <c r="L8811">
        <v>2.41E-2</v>
      </c>
    </row>
    <row r="8812" spans="1:12" x14ac:dyDescent="0.25">
      <c r="A8812" t="s">
        <v>739</v>
      </c>
      <c r="B8812">
        <v>2029</v>
      </c>
      <c r="C8812" t="s">
        <v>699</v>
      </c>
      <c r="D8812">
        <v>0.24790000000000001</v>
      </c>
      <c r="E8812">
        <v>0.24790000000000001</v>
      </c>
      <c r="F8812">
        <v>7.3400000000000007E-2</v>
      </c>
      <c r="G8812">
        <v>0.20050000000000001</v>
      </c>
      <c r="H8812">
        <v>7.3400000000000007E-2</v>
      </c>
      <c r="I8812">
        <v>7.3400000000000007E-2</v>
      </c>
      <c r="J8812">
        <v>0.24790000000000001</v>
      </c>
      <c r="K8812">
        <v>7.3400000000000007E-2</v>
      </c>
      <c r="L8812">
        <v>7.3400000000000007E-2</v>
      </c>
    </row>
    <row r="8813" spans="1:12" x14ac:dyDescent="0.25">
      <c r="A8813" t="s">
        <v>739</v>
      </c>
      <c r="B8813">
        <v>2029</v>
      </c>
      <c r="C8813" t="s">
        <v>701</v>
      </c>
      <c r="D8813">
        <v>4.2178000000000004</v>
      </c>
      <c r="E8813">
        <v>4.2178000000000004</v>
      </c>
      <c r="F8813">
        <v>4.1875</v>
      </c>
      <c r="G8813">
        <v>2.6718999999999999</v>
      </c>
      <c r="H8813">
        <v>4.1875</v>
      </c>
      <c r="I8813">
        <v>2.6551</v>
      </c>
      <c r="J8813">
        <v>3.3048999999999999</v>
      </c>
      <c r="K8813">
        <v>3.3048999999999999</v>
      </c>
      <c r="L8813">
        <v>2.0990000000000002</v>
      </c>
    </row>
    <row r="8814" spans="1:12" x14ac:dyDescent="0.25">
      <c r="A8814" t="s">
        <v>739</v>
      </c>
      <c r="B8814">
        <v>2029</v>
      </c>
      <c r="C8814" t="s">
        <v>697</v>
      </c>
      <c r="D8814">
        <v>9.3360000000000003</v>
      </c>
      <c r="E8814">
        <v>8.7661999999999995</v>
      </c>
      <c r="F8814">
        <v>7.5450999999999997</v>
      </c>
      <c r="G8814">
        <v>5.601</v>
      </c>
      <c r="H8814">
        <v>7.2320000000000002</v>
      </c>
      <c r="I8814">
        <v>4.6486000000000001</v>
      </c>
      <c r="J8814">
        <v>7.3353999999999999</v>
      </c>
      <c r="K8814">
        <v>5.7967000000000004</v>
      </c>
      <c r="L8814">
        <v>3.5794000000000001</v>
      </c>
    </row>
    <row r="8815" spans="1:12" x14ac:dyDescent="0.25">
      <c r="A8815" t="s">
        <v>740</v>
      </c>
      <c r="B8815">
        <v>2029</v>
      </c>
      <c r="C8815" t="s">
        <v>699</v>
      </c>
      <c r="D8815">
        <v>8.3500000000000005E-2</v>
      </c>
      <c r="E8815">
        <v>8.3500000000000005E-2</v>
      </c>
      <c r="F8815">
        <v>2.47E-2</v>
      </c>
      <c r="G8815">
        <v>6.7599999999999993E-2</v>
      </c>
      <c r="H8815">
        <v>2.47E-2</v>
      </c>
      <c r="I8815">
        <v>2.47E-2</v>
      </c>
      <c r="J8815">
        <v>8.3500000000000005E-2</v>
      </c>
      <c r="K8815">
        <v>2.47E-2</v>
      </c>
      <c r="L8815">
        <v>2.47E-2</v>
      </c>
    </row>
    <row r="8816" spans="1:12" x14ac:dyDescent="0.25">
      <c r="A8816" t="s">
        <v>740</v>
      </c>
      <c r="B8816">
        <v>2029</v>
      </c>
      <c r="C8816" t="s">
        <v>700</v>
      </c>
      <c r="D8816">
        <v>0.99329999999999996</v>
      </c>
      <c r="E8816">
        <v>0.80130000000000001</v>
      </c>
      <c r="F8816">
        <v>0.72850000000000004</v>
      </c>
      <c r="G8816">
        <v>0.58220000000000005</v>
      </c>
      <c r="H8816">
        <v>0.623</v>
      </c>
      <c r="I8816">
        <v>0.44309999999999999</v>
      </c>
      <c r="J8816">
        <v>0.62680000000000002</v>
      </c>
      <c r="K8816">
        <v>0.43680000000000002</v>
      </c>
      <c r="L8816">
        <v>0.27029999999999998</v>
      </c>
    </row>
    <row r="8817" spans="1:12" x14ac:dyDescent="0.25">
      <c r="A8817" t="s">
        <v>740</v>
      </c>
      <c r="B8817">
        <v>2029</v>
      </c>
      <c r="C8817" t="s">
        <v>697</v>
      </c>
      <c r="D8817">
        <v>3.2364000000000002</v>
      </c>
      <c r="E8817">
        <v>3.0444</v>
      </c>
      <c r="F8817">
        <v>2.6116000000000001</v>
      </c>
      <c r="G8817">
        <v>1.9493</v>
      </c>
      <c r="H8817">
        <v>2.5061</v>
      </c>
      <c r="I8817">
        <v>1.6151</v>
      </c>
      <c r="J8817">
        <v>2.5537999999999998</v>
      </c>
      <c r="K8817">
        <v>2.0139</v>
      </c>
      <c r="L8817">
        <v>1.2487999999999999</v>
      </c>
    </row>
    <row r="8818" spans="1:12" x14ac:dyDescent="0.25">
      <c r="A8818" t="s">
        <v>740</v>
      </c>
      <c r="B8818">
        <v>2029</v>
      </c>
      <c r="C8818" t="s">
        <v>701</v>
      </c>
      <c r="D8818">
        <v>1.4753000000000001</v>
      </c>
      <c r="E8818">
        <v>1.4753000000000001</v>
      </c>
      <c r="F8818">
        <v>1.4651000000000001</v>
      </c>
      <c r="G8818">
        <v>0.93959999999999999</v>
      </c>
      <c r="H8818">
        <v>1.4651000000000001</v>
      </c>
      <c r="I8818">
        <v>0.93400000000000005</v>
      </c>
      <c r="J8818">
        <v>1.1591</v>
      </c>
      <c r="K8818">
        <v>1.1591</v>
      </c>
      <c r="L8818">
        <v>0.74050000000000005</v>
      </c>
    </row>
    <row r="8819" spans="1:12" x14ac:dyDescent="0.25">
      <c r="A8819" t="s">
        <v>740</v>
      </c>
      <c r="B8819">
        <v>2029</v>
      </c>
      <c r="C8819" t="s">
        <v>703</v>
      </c>
      <c r="D8819">
        <v>2.7E-2</v>
      </c>
      <c r="E8819">
        <v>2.7E-2</v>
      </c>
      <c r="F8819">
        <v>2.7E-2</v>
      </c>
      <c r="G8819">
        <v>8.0999999999999996E-3</v>
      </c>
      <c r="H8819">
        <v>2.7E-2</v>
      </c>
      <c r="I8819">
        <v>8.0999999999999996E-3</v>
      </c>
      <c r="J8819">
        <v>2.7E-2</v>
      </c>
      <c r="K8819">
        <v>2.7E-2</v>
      </c>
      <c r="L8819">
        <v>8.0999999999999996E-3</v>
      </c>
    </row>
    <row r="8820" spans="1:12" x14ac:dyDescent="0.25">
      <c r="A8820" t="s">
        <v>740</v>
      </c>
      <c r="B8820">
        <v>2029</v>
      </c>
      <c r="C8820" t="s">
        <v>702</v>
      </c>
      <c r="D8820">
        <v>0.14410000000000001</v>
      </c>
      <c r="E8820">
        <v>0.14410000000000001</v>
      </c>
      <c r="F8820">
        <v>5.4399999999999997E-2</v>
      </c>
      <c r="G8820">
        <v>4.3200000000000002E-2</v>
      </c>
      <c r="H8820">
        <v>5.4399999999999997E-2</v>
      </c>
      <c r="I8820">
        <v>2.1899999999999999E-2</v>
      </c>
      <c r="J8820">
        <v>0.14410000000000001</v>
      </c>
      <c r="K8820">
        <v>5.4399999999999997E-2</v>
      </c>
      <c r="L8820">
        <v>2.1899999999999999E-2</v>
      </c>
    </row>
    <row r="8821" spans="1:12" x14ac:dyDescent="0.25">
      <c r="A8821" t="s">
        <v>740</v>
      </c>
      <c r="B8821">
        <v>2029</v>
      </c>
      <c r="C8821" t="s">
        <v>698</v>
      </c>
      <c r="D8821">
        <v>0.51319999999999999</v>
      </c>
      <c r="E8821">
        <v>0.51319999999999999</v>
      </c>
      <c r="F8821">
        <v>0.31190000000000001</v>
      </c>
      <c r="G8821">
        <v>0.30859999999999999</v>
      </c>
      <c r="H8821">
        <v>0.31190000000000001</v>
      </c>
      <c r="I8821">
        <v>0.18329999999999999</v>
      </c>
      <c r="J8821">
        <v>0.51319999999999999</v>
      </c>
      <c r="K8821">
        <v>0.31190000000000001</v>
      </c>
      <c r="L8821">
        <v>0.18329999999999999</v>
      </c>
    </row>
    <row r="8822" spans="1:12" x14ac:dyDescent="0.25">
      <c r="A8822" t="s">
        <v>741</v>
      </c>
      <c r="B8822">
        <v>2029</v>
      </c>
      <c r="C8822" t="s">
        <v>700</v>
      </c>
      <c r="D8822">
        <v>1.2173</v>
      </c>
      <c r="E8822">
        <v>0.98209999999999997</v>
      </c>
      <c r="F8822">
        <v>0.89280000000000004</v>
      </c>
      <c r="G8822">
        <v>0.71360000000000001</v>
      </c>
      <c r="H8822">
        <v>0.76349999999999996</v>
      </c>
      <c r="I8822">
        <v>0.54300000000000004</v>
      </c>
      <c r="J8822">
        <v>0.76819999999999999</v>
      </c>
      <c r="K8822">
        <v>0.5353</v>
      </c>
      <c r="L8822">
        <v>0.33119999999999999</v>
      </c>
    </row>
    <row r="8823" spans="1:12" x14ac:dyDescent="0.25">
      <c r="A8823" t="s">
        <v>741</v>
      </c>
      <c r="B8823">
        <v>2029</v>
      </c>
      <c r="C8823" t="s">
        <v>697</v>
      </c>
      <c r="D8823">
        <v>3.5922000000000001</v>
      </c>
      <c r="E8823">
        <v>3.3569</v>
      </c>
      <c r="F8823">
        <v>2.9339</v>
      </c>
      <c r="G8823">
        <v>2.1547999999999998</v>
      </c>
      <c r="H8823">
        <v>2.8046000000000002</v>
      </c>
      <c r="I8823">
        <v>1.8120000000000001</v>
      </c>
      <c r="J8823">
        <v>2.7944</v>
      </c>
      <c r="K8823">
        <v>2.2402000000000002</v>
      </c>
      <c r="L8823">
        <v>1.3875</v>
      </c>
    </row>
    <row r="8824" spans="1:12" x14ac:dyDescent="0.25">
      <c r="A8824" t="s">
        <v>741</v>
      </c>
      <c r="B8824">
        <v>2029</v>
      </c>
      <c r="C8824" t="s">
        <v>699</v>
      </c>
      <c r="D8824">
        <v>0.1023</v>
      </c>
      <c r="E8824">
        <v>0.1023</v>
      </c>
      <c r="F8824">
        <v>3.0300000000000001E-2</v>
      </c>
      <c r="G8824">
        <v>8.2799999999999999E-2</v>
      </c>
      <c r="H8824">
        <v>3.0300000000000001E-2</v>
      </c>
      <c r="I8824">
        <v>3.0300000000000001E-2</v>
      </c>
      <c r="J8824">
        <v>0.1023</v>
      </c>
      <c r="K8824">
        <v>3.0300000000000001E-2</v>
      </c>
      <c r="L8824">
        <v>3.0300000000000001E-2</v>
      </c>
    </row>
    <row r="8825" spans="1:12" x14ac:dyDescent="0.25">
      <c r="A8825" t="s">
        <v>741</v>
      </c>
      <c r="B8825">
        <v>2029</v>
      </c>
      <c r="C8825" t="s">
        <v>701</v>
      </c>
      <c r="D8825">
        <v>1.6182000000000001</v>
      </c>
      <c r="E8825">
        <v>1.6182000000000001</v>
      </c>
      <c r="F8825">
        <v>1.6056999999999999</v>
      </c>
      <c r="G8825">
        <v>1.032</v>
      </c>
      <c r="H8825">
        <v>1.6056999999999999</v>
      </c>
      <c r="I8825">
        <v>1.0250999999999999</v>
      </c>
      <c r="J8825">
        <v>1.2695000000000001</v>
      </c>
      <c r="K8825">
        <v>1.2695000000000001</v>
      </c>
      <c r="L8825">
        <v>0.81240000000000001</v>
      </c>
    </row>
    <row r="8826" spans="1:12" x14ac:dyDescent="0.25">
      <c r="A8826" t="s">
        <v>741</v>
      </c>
      <c r="B8826">
        <v>2029</v>
      </c>
      <c r="C8826" t="s">
        <v>698</v>
      </c>
      <c r="D8826">
        <v>0.4446</v>
      </c>
      <c r="E8826">
        <v>0.4446</v>
      </c>
      <c r="F8826">
        <v>0.3054</v>
      </c>
      <c r="G8826">
        <v>0.26350000000000001</v>
      </c>
      <c r="H8826">
        <v>0.3054</v>
      </c>
      <c r="I8826">
        <v>0.17680000000000001</v>
      </c>
      <c r="J8826">
        <v>0.4446</v>
      </c>
      <c r="K8826">
        <v>0.3054</v>
      </c>
      <c r="L8826">
        <v>0.17680000000000001</v>
      </c>
    </row>
    <row r="8827" spans="1:12" x14ac:dyDescent="0.25">
      <c r="A8827" t="s">
        <v>741</v>
      </c>
      <c r="B8827">
        <v>2029</v>
      </c>
      <c r="C8827" t="s">
        <v>702</v>
      </c>
      <c r="D8827">
        <v>0.17649999999999999</v>
      </c>
      <c r="E8827">
        <v>0.17649999999999999</v>
      </c>
      <c r="F8827">
        <v>6.6699999999999995E-2</v>
      </c>
      <c r="G8827">
        <v>5.2999999999999999E-2</v>
      </c>
      <c r="H8827">
        <v>6.6699999999999995E-2</v>
      </c>
      <c r="I8827">
        <v>2.6800000000000001E-2</v>
      </c>
      <c r="J8827">
        <v>0.17649999999999999</v>
      </c>
      <c r="K8827">
        <v>6.6699999999999995E-2</v>
      </c>
      <c r="L8827">
        <v>2.6800000000000001E-2</v>
      </c>
    </row>
    <row r="8828" spans="1:12" x14ac:dyDescent="0.25">
      <c r="A8828" t="s">
        <v>741</v>
      </c>
      <c r="B8828">
        <v>2029</v>
      </c>
      <c r="C8828" t="s">
        <v>703</v>
      </c>
      <c r="D8828">
        <v>3.3099999999999997E-2</v>
      </c>
      <c r="E8828">
        <v>3.3099999999999997E-2</v>
      </c>
      <c r="F8828">
        <v>3.3099999999999997E-2</v>
      </c>
      <c r="G8828">
        <v>9.9000000000000008E-3</v>
      </c>
      <c r="H8828">
        <v>3.3099999999999997E-2</v>
      </c>
      <c r="I8828">
        <v>9.9000000000000008E-3</v>
      </c>
      <c r="J8828">
        <v>3.3099999999999997E-2</v>
      </c>
      <c r="K8828">
        <v>3.3099999999999997E-2</v>
      </c>
      <c r="L8828">
        <v>9.9000000000000008E-3</v>
      </c>
    </row>
    <row r="8829" spans="1:12" x14ac:dyDescent="0.25">
      <c r="A8829" t="s">
        <v>742</v>
      </c>
      <c r="B8829">
        <v>2029</v>
      </c>
      <c r="C8829" t="s">
        <v>702</v>
      </c>
      <c r="D8829">
        <v>0.47260000000000002</v>
      </c>
      <c r="E8829">
        <v>0.47260000000000002</v>
      </c>
      <c r="F8829">
        <v>0.1784</v>
      </c>
      <c r="G8829">
        <v>0.14180000000000001</v>
      </c>
      <c r="H8829">
        <v>0.1784</v>
      </c>
      <c r="I8829">
        <v>7.1800000000000003E-2</v>
      </c>
      <c r="J8829">
        <v>0.47260000000000002</v>
      </c>
      <c r="K8829">
        <v>0.1784</v>
      </c>
      <c r="L8829">
        <v>7.1800000000000003E-2</v>
      </c>
    </row>
    <row r="8830" spans="1:12" x14ac:dyDescent="0.25">
      <c r="A8830" t="s">
        <v>742</v>
      </c>
      <c r="B8830">
        <v>2029</v>
      </c>
      <c r="C8830" t="s">
        <v>700</v>
      </c>
      <c r="D8830">
        <v>3.2585999999999999</v>
      </c>
      <c r="E8830">
        <v>2.6288999999999998</v>
      </c>
      <c r="F8830">
        <v>2.3898999999999999</v>
      </c>
      <c r="G8830">
        <v>1.9101999999999999</v>
      </c>
      <c r="H8830">
        <v>2.0438000000000001</v>
      </c>
      <c r="I8830">
        <v>1.4536</v>
      </c>
      <c r="J8830">
        <v>2.0565000000000002</v>
      </c>
      <c r="K8830">
        <v>1.4329000000000001</v>
      </c>
      <c r="L8830">
        <v>0.88660000000000005</v>
      </c>
    </row>
    <row r="8831" spans="1:12" x14ac:dyDescent="0.25">
      <c r="A8831" t="s">
        <v>742</v>
      </c>
      <c r="B8831">
        <v>2029</v>
      </c>
      <c r="C8831" t="s">
        <v>699</v>
      </c>
      <c r="D8831">
        <v>0.27400000000000002</v>
      </c>
      <c r="E8831">
        <v>0.27400000000000002</v>
      </c>
      <c r="F8831">
        <v>8.1199999999999994E-2</v>
      </c>
      <c r="G8831">
        <v>0.22159999999999999</v>
      </c>
      <c r="H8831">
        <v>8.1199999999999994E-2</v>
      </c>
      <c r="I8831">
        <v>8.1199999999999994E-2</v>
      </c>
      <c r="J8831">
        <v>0.27400000000000002</v>
      </c>
      <c r="K8831">
        <v>8.1199999999999994E-2</v>
      </c>
      <c r="L8831">
        <v>8.1199999999999994E-2</v>
      </c>
    </row>
    <row r="8832" spans="1:12" x14ac:dyDescent="0.25">
      <c r="A8832" t="s">
        <v>742</v>
      </c>
      <c r="B8832">
        <v>2029</v>
      </c>
      <c r="C8832" t="s">
        <v>701</v>
      </c>
      <c r="D8832">
        <v>3.7942</v>
      </c>
      <c r="E8832">
        <v>3.7942</v>
      </c>
      <c r="F8832">
        <v>3.7606999999999999</v>
      </c>
      <c r="G8832">
        <v>2.4809999999999999</v>
      </c>
      <c r="H8832">
        <v>3.7606999999999999</v>
      </c>
      <c r="I8832">
        <v>2.4624000000000001</v>
      </c>
      <c r="J8832">
        <v>2.992</v>
      </c>
      <c r="K8832">
        <v>2.992</v>
      </c>
      <c r="L8832">
        <v>1.9681999999999999</v>
      </c>
    </row>
    <row r="8833" spans="1:12" x14ac:dyDescent="0.25">
      <c r="A8833" t="s">
        <v>742</v>
      </c>
      <c r="B8833">
        <v>2029</v>
      </c>
      <c r="C8833" t="s">
        <v>703</v>
      </c>
      <c r="D8833">
        <v>8.8700000000000001E-2</v>
      </c>
      <c r="E8833">
        <v>8.8700000000000001E-2</v>
      </c>
      <c r="F8833">
        <v>8.8700000000000001E-2</v>
      </c>
      <c r="G8833">
        <v>2.6599999999999999E-2</v>
      </c>
      <c r="H8833">
        <v>8.8700000000000001E-2</v>
      </c>
      <c r="I8833">
        <v>2.6599999999999999E-2</v>
      </c>
      <c r="J8833">
        <v>8.8700000000000001E-2</v>
      </c>
      <c r="K8833">
        <v>8.8700000000000001E-2</v>
      </c>
      <c r="L8833">
        <v>2.6599999999999999E-2</v>
      </c>
    </row>
    <row r="8834" spans="1:12" x14ac:dyDescent="0.25">
      <c r="A8834" t="s">
        <v>742</v>
      </c>
      <c r="B8834">
        <v>2029</v>
      </c>
      <c r="C8834" t="s">
        <v>697</v>
      </c>
      <c r="D8834">
        <v>9.1686999999999994</v>
      </c>
      <c r="E8834">
        <v>8.5389999999999997</v>
      </c>
      <c r="F8834">
        <v>7.3540000000000001</v>
      </c>
      <c r="G8834">
        <v>5.5427</v>
      </c>
      <c r="H8834">
        <v>7.0079000000000002</v>
      </c>
      <c r="I8834">
        <v>4.5923999999999996</v>
      </c>
      <c r="J8834">
        <v>7.1643999999999997</v>
      </c>
      <c r="K8834">
        <v>5.6283000000000003</v>
      </c>
      <c r="L8834">
        <v>3.5312000000000001</v>
      </c>
    </row>
    <row r="8835" spans="1:12" x14ac:dyDescent="0.25">
      <c r="A8835" t="s">
        <v>742</v>
      </c>
      <c r="B8835">
        <v>2029</v>
      </c>
      <c r="C8835" t="s">
        <v>698</v>
      </c>
      <c r="D8835">
        <v>1.2806999999999999</v>
      </c>
      <c r="E8835">
        <v>1.2806999999999999</v>
      </c>
      <c r="F8835">
        <v>0.85509999999999997</v>
      </c>
      <c r="G8835">
        <v>0.76149999999999995</v>
      </c>
      <c r="H8835">
        <v>0.85509999999999997</v>
      </c>
      <c r="I8835">
        <v>0.49680000000000002</v>
      </c>
      <c r="J8835">
        <v>1.2806999999999999</v>
      </c>
      <c r="K8835">
        <v>0.85509999999999997</v>
      </c>
      <c r="L8835">
        <v>0.49680000000000002</v>
      </c>
    </row>
    <row r="8836" spans="1:12" x14ac:dyDescent="0.25">
      <c r="A8836" t="s">
        <v>743</v>
      </c>
      <c r="B8836">
        <v>2029</v>
      </c>
      <c r="C8836" t="s">
        <v>698</v>
      </c>
      <c r="D8836">
        <v>0.1104</v>
      </c>
      <c r="E8836">
        <v>0.1104</v>
      </c>
      <c r="F8836">
        <v>7.51E-2</v>
      </c>
      <c r="G8836">
        <v>6.5500000000000003E-2</v>
      </c>
      <c r="H8836">
        <v>7.51E-2</v>
      </c>
      <c r="I8836">
        <v>4.3499999999999997E-2</v>
      </c>
      <c r="J8836">
        <v>0.1104</v>
      </c>
      <c r="K8836">
        <v>7.51E-2</v>
      </c>
      <c r="L8836">
        <v>4.3499999999999997E-2</v>
      </c>
    </row>
    <row r="8837" spans="1:12" x14ac:dyDescent="0.25">
      <c r="A8837" t="s">
        <v>743</v>
      </c>
      <c r="B8837">
        <v>2029</v>
      </c>
      <c r="C8837" t="s">
        <v>700</v>
      </c>
      <c r="D8837">
        <v>0.2944</v>
      </c>
      <c r="E8837">
        <v>0.23749999999999999</v>
      </c>
      <c r="F8837">
        <v>0.21590000000000001</v>
      </c>
      <c r="G8837">
        <v>0.1726</v>
      </c>
      <c r="H8837">
        <v>0.18459999999999999</v>
      </c>
      <c r="I8837">
        <v>0.1313</v>
      </c>
      <c r="J8837">
        <v>0.18579999999999999</v>
      </c>
      <c r="K8837">
        <v>0.1295</v>
      </c>
      <c r="L8837">
        <v>8.0100000000000005E-2</v>
      </c>
    </row>
    <row r="8838" spans="1:12" x14ac:dyDescent="0.25">
      <c r="A8838" t="s">
        <v>743</v>
      </c>
      <c r="B8838">
        <v>2029</v>
      </c>
      <c r="C8838" t="s">
        <v>699</v>
      </c>
      <c r="D8838">
        <v>2.4799999999999999E-2</v>
      </c>
      <c r="E8838">
        <v>2.4799999999999999E-2</v>
      </c>
      <c r="F8838">
        <v>7.3000000000000001E-3</v>
      </c>
      <c r="G8838">
        <v>0.02</v>
      </c>
      <c r="H8838">
        <v>7.3000000000000001E-3</v>
      </c>
      <c r="I8838">
        <v>7.3000000000000001E-3</v>
      </c>
      <c r="J8838">
        <v>2.4799999999999999E-2</v>
      </c>
      <c r="K8838">
        <v>7.3000000000000001E-3</v>
      </c>
      <c r="L8838">
        <v>7.3000000000000001E-3</v>
      </c>
    </row>
    <row r="8839" spans="1:12" x14ac:dyDescent="0.25">
      <c r="A8839" t="s">
        <v>743</v>
      </c>
      <c r="B8839">
        <v>2029</v>
      </c>
      <c r="C8839" t="s">
        <v>702</v>
      </c>
      <c r="D8839">
        <v>4.2700000000000002E-2</v>
      </c>
      <c r="E8839">
        <v>4.2700000000000002E-2</v>
      </c>
      <c r="F8839">
        <v>1.61E-2</v>
      </c>
      <c r="G8839">
        <v>1.2800000000000001E-2</v>
      </c>
      <c r="H8839">
        <v>1.61E-2</v>
      </c>
      <c r="I8839">
        <v>6.4999999999999997E-3</v>
      </c>
      <c r="J8839">
        <v>4.2700000000000002E-2</v>
      </c>
      <c r="K8839">
        <v>1.61E-2</v>
      </c>
      <c r="L8839">
        <v>6.4999999999999997E-3</v>
      </c>
    </row>
    <row r="8840" spans="1:12" x14ac:dyDescent="0.25">
      <c r="A8840" t="s">
        <v>743</v>
      </c>
      <c r="B8840">
        <v>2029</v>
      </c>
      <c r="C8840" t="s">
        <v>703</v>
      </c>
      <c r="D8840">
        <v>8.0000000000000002E-3</v>
      </c>
      <c r="E8840">
        <v>8.0000000000000002E-3</v>
      </c>
      <c r="F8840">
        <v>8.0000000000000002E-3</v>
      </c>
      <c r="G8840">
        <v>2.3999999999999998E-3</v>
      </c>
      <c r="H8840">
        <v>8.0000000000000002E-3</v>
      </c>
      <c r="I8840">
        <v>2.3999999999999998E-3</v>
      </c>
      <c r="J8840">
        <v>8.0000000000000002E-3</v>
      </c>
      <c r="K8840">
        <v>8.0000000000000002E-3</v>
      </c>
      <c r="L8840">
        <v>2.3999999999999998E-3</v>
      </c>
    </row>
    <row r="8841" spans="1:12" x14ac:dyDescent="0.25">
      <c r="A8841" t="s">
        <v>743</v>
      </c>
      <c r="B8841">
        <v>2029</v>
      </c>
      <c r="C8841" t="s">
        <v>701</v>
      </c>
      <c r="D8841">
        <v>0.3271</v>
      </c>
      <c r="E8841">
        <v>0.3271</v>
      </c>
      <c r="F8841">
        <v>0.3241</v>
      </c>
      <c r="G8841">
        <v>0.2135</v>
      </c>
      <c r="H8841">
        <v>0.3241</v>
      </c>
      <c r="I8841">
        <v>0.21179999999999999</v>
      </c>
      <c r="J8841">
        <v>0.2576</v>
      </c>
      <c r="K8841">
        <v>0.2576</v>
      </c>
      <c r="L8841">
        <v>0.1691</v>
      </c>
    </row>
    <row r="8842" spans="1:12" x14ac:dyDescent="0.25">
      <c r="A8842" t="s">
        <v>743</v>
      </c>
      <c r="B8842">
        <v>2029</v>
      </c>
      <c r="C8842" t="s">
        <v>697</v>
      </c>
      <c r="D8842">
        <v>0.80740000000000001</v>
      </c>
      <c r="E8842">
        <v>0.75049999999999994</v>
      </c>
      <c r="F8842">
        <v>0.64649999999999996</v>
      </c>
      <c r="G8842">
        <v>0.48680000000000001</v>
      </c>
      <c r="H8842">
        <v>0.61519999999999997</v>
      </c>
      <c r="I8842">
        <v>0.40279999999999999</v>
      </c>
      <c r="J8842">
        <v>0.62929999999999997</v>
      </c>
      <c r="K8842">
        <v>0.49359999999999998</v>
      </c>
      <c r="L8842">
        <v>0.30890000000000001</v>
      </c>
    </row>
    <row r="8843" spans="1:12" x14ac:dyDescent="0.25">
      <c r="A8843" t="s">
        <v>744</v>
      </c>
      <c r="B8843">
        <v>2029</v>
      </c>
      <c r="C8843" t="s">
        <v>700</v>
      </c>
      <c r="D8843">
        <v>1.3049999999999999</v>
      </c>
      <c r="E8843">
        <v>1.0528</v>
      </c>
      <c r="F8843">
        <v>0.95709999999999995</v>
      </c>
      <c r="G8843">
        <v>0.76500000000000001</v>
      </c>
      <c r="H8843">
        <v>0.81850000000000001</v>
      </c>
      <c r="I8843">
        <v>0.58209999999999995</v>
      </c>
      <c r="J8843">
        <v>0.8236</v>
      </c>
      <c r="K8843">
        <v>0.57389999999999997</v>
      </c>
      <c r="L8843">
        <v>0.35510000000000003</v>
      </c>
    </row>
    <row r="8844" spans="1:12" x14ac:dyDescent="0.25">
      <c r="A8844" t="s">
        <v>744</v>
      </c>
      <c r="B8844">
        <v>2029</v>
      </c>
      <c r="C8844" t="s">
        <v>701</v>
      </c>
      <c r="D8844">
        <v>1.9802</v>
      </c>
      <c r="E8844">
        <v>1.9802</v>
      </c>
      <c r="F8844">
        <v>1.9668000000000001</v>
      </c>
      <c r="G8844">
        <v>1.2616000000000001</v>
      </c>
      <c r="H8844">
        <v>1.9668000000000001</v>
      </c>
      <c r="I8844">
        <v>1.2541</v>
      </c>
      <c r="J8844">
        <v>1.5564</v>
      </c>
      <c r="K8844">
        <v>1.5564</v>
      </c>
      <c r="L8844">
        <v>0.99450000000000005</v>
      </c>
    </row>
    <row r="8845" spans="1:12" x14ac:dyDescent="0.25">
      <c r="A8845" t="s">
        <v>744</v>
      </c>
      <c r="B8845">
        <v>2029</v>
      </c>
      <c r="C8845" t="s">
        <v>699</v>
      </c>
      <c r="D8845">
        <v>0.10970000000000001</v>
      </c>
      <c r="E8845">
        <v>0.10970000000000001</v>
      </c>
      <c r="F8845">
        <v>3.2500000000000001E-2</v>
      </c>
      <c r="G8845">
        <v>8.8800000000000004E-2</v>
      </c>
      <c r="H8845">
        <v>3.2500000000000001E-2</v>
      </c>
      <c r="I8845">
        <v>3.2500000000000001E-2</v>
      </c>
      <c r="J8845">
        <v>0.10970000000000001</v>
      </c>
      <c r="K8845">
        <v>3.2500000000000001E-2</v>
      </c>
      <c r="L8845">
        <v>3.2500000000000001E-2</v>
      </c>
    </row>
    <row r="8846" spans="1:12" x14ac:dyDescent="0.25">
      <c r="A8846" t="s">
        <v>744</v>
      </c>
      <c r="B8846">
        <v>2029</v>
      </c>
      <c r="C8846" t="s">
        <v>698</v>
      </c>
      <c r="D8846">
        <v>0.57369999999999999</v>
      </c>
      <c r="E8846">
        <v>0.57369999999999999</v>
      </c>
      <c r="F8846">
        <v>0.36780000000000002</v>
      </c>
      <c r="G8846">
        <v>0.34279999999999999</v>
      </c>
      <c r="H8846">
        <v>0.36780000000000002</v>
      </c>
      <c r="I8846">
        <v>0.2147</v>
      </c>
      <c r="J8846">
        <v>0.57369999999999999</v>
      </c>
      <c r="K8846">
        <v>0.36780000000000002</v>
      </c>
      <c r="L8846">
        <v>0.2147</v>
      </c>
    </row>
    <row r="8847" spans="1:12" x14ac:dyDescent="0.25">
      <c r="A8847" t="s">
        <v>744</v>
      </c>
      <c r="B8847">
        <v>2029</v>
      </c>
      <c r="C8847" t="s">
        <v>702</v>
      </c>
      <c r="D8847">
        <v>0.1893</v>
      </c>
      <c r="E8847">
        <v>0.1893</v>
      </c>
      <c r="F8847">
        <v>7.1499999999999994E-2</v>
      </c>
      <c r="G8847">
        <v>5.6800000000000003E-2</v>
      </c>
      <c r="H8847">
        <v>7.1499999999999994E-2</v>
      </c>
      <c r="I8847">
        <v>2.8799999999999999E-2</v>
      </c>
      <c r="J8847">
        <v>0.1893</v>
      </c>
      <c r="K8847">
        <v>7.1499999999999994E-2</v>
      </c>
      <c r="L8847">
        <v>2.8799999999999999E-2</v>
      </c>
    </row>
    <row r="8848" spans="1:12" x14ac:dyDescent="0.25">
      <c r="A8848" t="s">
        <v>744</v>
      </c>
      <c r="B8848">
        <v>2029</v>
      </c>
      <c r="C8848" t="s">
        <v>703</v>
      </c>
      <c r="D8848">
        <v>3.5499999999999997E-2</v>
      </c>
      <c r="E8848">
        <v>3.5499999999999997E-2</v>
      </c>
      <c r="F8848">
        <v>3.5499999999999997E-2</v>
      </c>
      <c r="G8848">
        <v>1.0699999999999999E-2</v>
      </c>
      <c r="H8848">
        <v>3.5499999999999997E-2</v>
      </c>
      <c r="I8848">
        <v>1.0699999999999999E-2</v>
      </c>
      <c r="J8848">
        <v>3.5499999999999997E-2</v>
      </c>
      <c r="K8848">
        <v>3.5499999999999997E-2</v>
      </c>
      <c r="L8848">
        <v>1.0699999999999999E-2</v>
      </c>
    </row>
    <row r="8849" spans="1:12" x14ac:dyDescent="0.25">
      <c r="A8849" t="s">
        <v>744</v>
      </c>
      <c r="B8849">
        <v>2029</v>
      </c>
      <c r="C8849" t="s">
        <v>697</v>
      </c>
      <c r="D8849">
        <v>4.1933999999999996</v>
      </c>
      <c r="E8849">
        <v>3.9411999999999998</v>
      </c>
      <c r="F8849">
        <v>3.4310999999999998</v>
      </c>
      <c r="G8849">
        <v>2.5255000000000001</v>
      </c>
      <c r="H8849">
        <v>3.2925</v>
      </c>
      <c r="I8849">
        <v>2.1229</v>
      </c>
      <c r="J8849">
        <v>3.2881</v>
      </c>
      <c r="K8849">
        <v>2.6375000000000002</v>
      </c>
      <c r="L8849">
        <v>1.6362000000000001</v>
      </c>
    </row>
    <row r="8850" spans="1:12" x14ac:dyDescent="0.25">
      <c r="A8850" t="s">
        <v>745</v>
      </c>
      <c r="B8850">
        <v>2029</v>
      </c>
      <c r="C8850" t="s">
        <v>697</v>
      </c>
      <c r="D8850">
        <v>0.66600000000000004</v>
      </c>
      <c r="E8850">
        <v>0.62660000000000005</v>
      </c>
      <c r="F8850">
        <v>0.54139999999999999</v>
      </c>
      <c r="G8850">
        <v>0.40029999999999999</v>
      </c>
      <c r="H8850">
        <v>0.51970000000000005</v>
      </c>
      <c r="I8850">
        <v>0.33400000000000002</v>
      </c>
      <c r="J8850">
        <v>0.52370000000000005</v>
      </c>
      <c r="K8850">
        <v>0.41660000000000003</v>
      </c>
      <c r="L8850">
        <v>0.2576</v>
      </c>
    </row>
    <row r="8851" spans="1:12" x14ac:dyDescent="0.25">
      <c r="A8851" t="s">
        <v>745</v>
      </c>
      <c r="B8851">
        <v>2029</v>
      </c>
      <c r="C8851" t="s">
        <v>702</v>
      </c>
      <c r="D8851">
        <v>2.9600000000000001E-2</v>
      </c>
      <c r="E8851">
        <v>2.9600000000000001E-2</v>
      </c>
      <c r="F8851">
        <v>1.12E-2</v>
      </c>
      <c r="G8851">
        <v>8.8999999999999999E-3</v>
      </c>
      <c r="H8851">
        <v>1.12E-2</v>
      </c>
      <c r="I8851">
        <v>4.4999999999999997E-3</v>
      </c>
      <c r="J8851">
        <v>2.9600000000000001E-2</v>
      </c>
      <c r="K8851">
        <v>1.12E-2</v>
      </c>
      <c r="L8851">
        <v>4.4999999999999997E-3</v>
      </c>
    </row>
    <row r="8852" spans="1:12" x14ac:dyDescent="0.25">
      <c r="A8852" t="s">
        <v>745</v>
      </c>
      <c r="B8852">
        <v>2029</v>
      </c>
      <c r="C8852" t="s">
        <v>699</v>
      </c>
      <c r="D8852">
        <v>1.72E-2</v>
      </c>
      <c r="E8852">
        <v>1.72E-2</v>
      </c>
      <c r="F8852">
        <v>5.1000000000000004E-3</v>
      </c>
      <c r="G8852">
        <v>1.3899999999999999E-2</v>
      </c>
      <c r="H8852">
        <v>5.1000000000000004E-3</v>
      </c>
      <c r="I8852">
        <v>5.1000000000000004E-3</v>
      </c>
      <c r="J8852">
        <v>1.72E-2</v>
      </c>
      <c r="K8852">
        <v>5.1000000000000004E-3</v>
      </c>
      <c r="L8852">
        <v>5.1000000000000004E-3</v>
      </c>
    </row>
    <row r="8853" spans="1:12" x14ac:dyDescent="0.25">
      <c r="A8853" t="s">
        <v>745</v>
      </c>
      <c r="B8853">
        <v>2029</v>
      </c>
      <c r="C8853" t="s">
        <v>703</v>
      </c>
      <c r="D8853">
        <v>5.5999999999999999E-3</v>
      </c>
      <c r="E8853">
        <v>5.5999999999999999E-3</v>
      </c>
      <c r="F8853">
        <v>5.5999999999999999E-3</v>
      </c>
      <c r="G8853">
        <v>1.6999999999999999E-3</v>
      </c>
      <c r="H8853">
        <v>5.5999999999999999E-3</v>
      </c>
      <c r="I8853">
        <v>1.6999999999999999E-3</v>
      </c>
      <c r="J8853">
        <v>5.5999999999999999E-3</v>
      </c>
      <c r="K8853">
        <v>5.5999999999999999E-3</v>
      </c>
      <c r="L8853">
        <v>1.6999999999999999E-3</v>
      </c>
    </row>
    <row r="8854" spans="1:12" x14ac:dyDescent="0.25">
      <c r="A8854" t="s">
        <v>745</v>
      </c>
      <c r="B8854">
        <v>2029</v>
      </c>
      <c r="C8854" t="s">
        <v>701</v>
      </c>
      <c r="D8854">
        <v>0.3105</v>
      </c>
      <c r="E8854">
        <v>0.3105</v>
      </c>
      <c r="F8854">
        <v>0.30840000000000001</v>
      </c>
      <c r="G8854">
        <v>0.1968</v>
      </c>
      <c r="H8854">
        <v>0.30840000000000001</v>
      </c>
      <c r="I8854">
        <v>0.19570000000000001</v>
      </c>
      <c r="J8854">
        <v>0.24360000000000001</v>
      </c>
      <c r="K8854">
        <v>0.24360000000000001</v>
      </c>
      <c r="L8854">
        <v>0.15479999999999999</v>
      </c>
    </row>
    <row r="8855" spans="1:12" x14ac:dyDescent="0.25">
      <c r="A8855" t="s">
        <v>745</v>
      </c>
      <c r="B8855">
        <v>2029</v>
      </c>
      <c r="C8855" t="s">
        <v>700</v>
      </c>
      <c r="D8855">
        <v>0.20419999999999999</v>
      </c>
      <c r="E8855">
        <v>0.16470000000000001</v>
      </c>
      <c r="F8855">
        <v>0.14979999999999999</v>
      </c>
      <c r="G8855">
        <v>0.1197</v>
      </c>
      <c r="H8855">
        <v>0.12809999999999999</v>
      </c>
      <c r="I8855">
        <v>9.11E-2</v>
      </c>
      <c r="J8855">
        <v>0.12889999999999999</v>
      </c>
      <c r="K8855">
        <v>8.9800000000000005E-2</v>
      </c>
      <c r="L8855">
        <v>5.5599999999999997E-2</v>
      </c>
    </row>
    <row r="8856" spans="1:12" x14ac:dyDescent="0.25">
      <c r="A8856" t="s">
        <v>745</v>
      </c>
      <c r="B8856">
        <v>2029</v>
      </c>
      <c r="C8856" t="s">
        <v>698</v>
      </c>
      <c r="D8856">
        <v>9.9000000000000005E-2</v>
      </c>
      <c r="E8856">
        <v>9.9000000000000005E-2</v>
      </c>
      <c r="F8856">
        <v>6.1400000000000003E-2</v>
      </c>
      <c r="G8856">
        <v>5.9400000000000001E-2</v>
      </c>
      <c r="H8856">
        <v>6.1400000000000003E-2</v>
      </c>
      <c r="I8856">
        <v>3.5999999999999997E-2</v>
      </c>
      <c r="J8856">
        <v>9.9000000000000005E-2</v>
      </c>
      <c r="K8856">
        <v>6.1400000000000003E-2</v>
      </c>
      <c r="L8856">
        <v>3.5999999999999997E-2</v>
      </c>
    </row>
    <row r="8857" spans="1:12" x14ac:dyDescent="0.25">
      <c r="A8857" t="s">
        <v>746</v>
      </c>
      <c r="B8857">
        <v>2029</v>
      </c>
      <c r="C8857" t="s">
        <v>700</v>
      </c>
      <c r="D8857">
        <v>1.8662000000000001</v>
      </c>
      <c r="E8857">
        <v>1.5056</v>
      </c>
      <c r="F8857">
        <v>1.3687</v>
      </c>
      <c r="G8857">
        <v>1.0940000000000001</v>
      </c>
      <c r="H8857">
        <v>1.1705000000000001</v>
      </c>
      <c r="I8857">
        <v>0.83250000000000002</v>
      </c>
      <c r="J8857">
        <v>1.1778</v>
      </c>
      <c r="K8857">
        <v>0.82069999999999999</v>
      </c>
      <c r="L8857">
        <v>0.50780000000000003</v>
      </c>
    </row>
    <row r="8858" spans="1:12" x14ac:dyDescent="0.25">
      <c r="A8858" t="s">
        <v>746</v>
      </c>
      <c r="B8858">
        <v>2029</v>
      </c>
      <c r="C8858" t="s">
        <v>697</v>
      </c>
      <c r="D8858">
        <v>5.8640999999999996</v>
      </c>
      <c r="E8858">
        <v>5.5034000000000001</v>
      </c>
      <c r="F8858">
        <v>4.7675999999999998</v>
      </c>
      <c r="G8858">
        <v>3.5257000000000001</v>
      </c>
      <c r="H8858">
        <v>4.5693999999999999</v>
      </c>
      <c r="I8858">
        <v>2.9460000000000002</v>
      </c>
      <c r="J8858">
        <v>4.5983999999999998</v>
      </c>
      <c r="K8858">
        <v>3.6615000000000002</v>
      </c>
      <c r="L8858">
        <v>2.2684000000000002</v>
      </c>
    </row>
    <row r="8859" spans="1:12" x14ac:dyDescent="0.25">
      <c r="A8859" t="s">
        <v>746</v>
      </c>
      <c r="B8859">
        <v>2029</v>
      </c>
      <c r="C8859" t="s">
        <v>701</v>
      </c>
      <c r="D8859">
        <v>2.6880000000000002</v>
      </c>
      <c r="E8859">
        <v>2.6880000000000002</v>
      </c>
      <c r="F8859">
        <v>2.6688000000000001</v>
      </c>
      <c r="G8859">
        <v>1.7113</v>
      </c>
      <c r="H8859">
        <v>2.6688000000000001</v>
      </c>
      <c r="I8859">
        <v>1.7005999999999999</v>
      </c>
      <c r="J8859">
        <v>2.1107999999999998</v>
      </c>
      <c r="K8859">
        <v>2.1107999999999998</v>
      </c>
      <c r="L8859">
        <v>1.3479000000000001</v>
      </c>
    </row>
    <row r="8860" spans="1:12" x14ac:dyDescent="0.25">
      <c r="A8860" t="s">
        <v>746</v>
      </c>
      <c r="B8860">
        <v>2029</v>
      </c>
      <c r="C8860" t="s">
        <v>699</v>
      </c>
      <c r="D8860">
        <v>0.15690000000000001</v>
      </c>
      <c r="E8860">
        <v>0.15690000000000001</v>
      </c>
      <c r="F8860">
        <v>4.65E-2</v>
      </c>
      <c r="G8860">
        <v>0.12690000000000001</v>
      </c>
      <c r="H8860">
        <v>4.65E-2</v>
      </c>
      <c r="I8860">
        <v>4.65E-2</v>
      </c>
      <c r="J8860">
        <v>0.15690000000000001</v>
      </c>
      <c r="K8860">
        <v>4.65E-2</v>
      </c>
      <c r="L8860">
        <v>4.65E-2</v>
      </c>
    </row>
    <row r="8861" spans="1:12" x14ac:dyDescent="0.25">
      <c r="A8861" t="s">
        <v>746</v>
      </c>
      <c r="B8861">
        <v>2029</v>
      </c>
      <c r="C8861" t="s">
        <v>702</v>
      </c>
      <c r="D8861">
        <v>0.2707</v>
      </c>
      <c r="E8861">
        <v>0.2707</v>
      </c>
      <c r="F8861">
        <v>0.1022</v>
      </c>
      <c r="G8861">
        <v>8.1199999999999994E-2</v>
      </c>
      <c r="H8861">
        <v>0.1022</v>
      </c>
      <c r="I8861">
        <v>4.1099999999999998E-2</v>
      </c>
      <c r="J8861">
        <v>0.2707</v>
      </c>
      <c r="K8861">
        <v>0.1022</v>
      </c>
      <c r="L8861">
        <v>4.1099999999999998E-2</v>
      </c>
    </row>
    <row r="8862" spans="1:12" x14ac:dyDescent="0.25">
      <c r="A8862" t="s">
        <v>746</v>
      </c>
      <c r="B8862">
        <v>2029</v>
      </c>
      <c r="C8862" t="s">
        <v>698</v>
      </c>
      <c r="D8862">
        <v>0.83150000000000002</v>
      </c>
      <c r="E8862">
        <v>0.83150000000000002</v>
      </c>
      <c r="F8862">
        <v>0.53059999999999996</v>
      </c>
      <c r="G8862">
        <v>0.49709999999999999</v>
      </c>
      <c r="H8862">
        <v>0.53059999999999996</v>
      </c>
      <c r="I8862">
        <v>0.30990000000000001</v>
      </c>
      <c r="J8862">
        <v>0.83150000000000002</v>
      </c>
      <c r="K8862">
        <v>0.53059999999999996</v>
      </c>
      <c r="L8862">
        <v>0.30990000000000001</v>
      </c>
    </row>
    <row r="8863" spans="1:12" x14ac:dyDescent="0.25">
      <c r="A8863" t="s">
        <v>746</v>
      </c>
      <c r="B8863">
        <v>2029</v>
      </c>
      <c r="C8863" t="s">
        <v>703</v>
      </c>
      <c r="D8863">
        <v>5.0799999999999998E-2</v>
      </c>
      <c r="E8863">
        <v>5.0799999999999998E-2</v>
      </c>
      <c r="F8863">
        <v>5.0799999999999998E-2</v>
      </c>
      <c r="G8863">
        <v>1.52E-2</v>
      </c>
      <c r="H8863">
        <v>5.0799999999999998E-2</v>
      </c>
      <c r="I8863">
        <v>1.52E-2</v>
      </c>
      <c r="J8863">
        <v>5.0799999999999998E-2</v>
      </c>
      <c r="K8863">
        <v>5.0799999999999998E-2</v>
      </c>
      <c r="L8863">
        <v>1.52E-2</v>
      </c>
    </row>
    <row r="8864" spans="1:12" x14ac:dyDescent="0.25">
      <c r="A8864" t="s">
        <v>747</v>
      </c>
      <c r="B8864">
        <v>2029</v>
      </c>
      <c r="C8864" t="s">
        <v>700</v>
      </c>
      <c r="D8864">
        <v>8.3670000000000009</v>
      </c>
      <c r="E8864">
        <v>6.75</v>
      </c>
      <c r="F8864">
        <v>6.1364999999999998</v>
      </c>
      <c r="G8864">
        <v>4.9046000000000003</v>
      </c>
      <c r="H8864">
        <v>5.2477999999999998</v>
      </c>
      <c r="I8864">
        <v>3.7324999999999999</v>
      </c>
      <c r="J8864">
        <v>5.2804000000000002</v>
      </c>
      <c r="K8864">
        <v>3.6793</v>
      </c>
      <c r="L8864">
        <v>2.2766000000000002</v>
      </c>
    </row>
    <row r="8865" spans="1:12" x14ac:dyDescent="0.25">
      <c r="A8865" t="s">
        <v>747</v>
      </c>
      <c r="B8865">
        <v>2029</v>
      </c>
      <c r="C8865" t="s">
        <v>702</v>
      </c>
      <c r="D8865">
        <v>1.2134</v>
      </c>
      <c r="E8865">
        <v>1.2134</v>
      </c>
      <c r="F8865">
        <v>0.4582</v>
      </c>
      <c r="G8865">
        <v>0.36399999999999999</v>
      </c>
      <c r="H8865">
        <v>0.4582</v>
      </c>
      <c r="I8865">
        <v>0.1845</v>
      </c>
      <c r="J8865">
        <v>1.2134</v>
      </c>
      <c r="K8865">
        <v>0.4582</v>
      </c>
      <c r="L8865">
        <v>0.1845</v>
      </c>
    </row>
    <row r="8866" spans="1:12" x14ac:dyDescent="0.25">
      <c r="A8866" t="s">
        <v>747</v>
      </c>
      <c r="B8866">
        <v>2029</v>
      </c>
      <c r="C8866" t="s">
        <v>699</v>
      </c>
      <c r="D8866">
        <v>0.70350000000000001</v>
      </c>
      <c r="E8866">
        <v>0.70350000000000001</v>
      </c>
      <c r="F8866">
        <v>0.2084</v>
      </c>
      <c r="G8866">
        <v>0.56910000000000005</v>
      </c>
      <c r="H8866">
        <v>0.2084</v>
      </c>
      <c r="I8866">
        <v>0.2084</v>
      </c>
      <c r="J8866">
        <v>0.70350000000000001</v>
      </c>
      <c r="K8866">
        <v>0.2084</v>
      </c>
      <c r="L8866">
        <v>0.2084</v>
      </c>
    </row>
    <row r="8867" spans="1:12" x14ac:dyDescent="0.25">
      <c r="A8867" t="s">
        <v>747</v>
      </c>
      <c r="B8867">
        <v>2029</v>
      </c>
      <c r="C8867" t="s">
        <v>701</v>
      </c>
      <c r="D8867">
        <v>11.2256</v>
      </c>
      <c r="E8867">
        <v>11.2256</v>
      </c>
      <c r="F8867">
        <v>11.1395</v>
      </c>
      <c r="G8867">
        <v>7.1390000000000002</v>
      </c>
      <c r="H8867">
        <v>11.1395</v>
      </c>
      <c r="I8867">
        <v>7.0913000000000004</v>
      </c>
      <c r="J8867">
        <v>8.8032000000000004</v>
      </c>
      <c r="K8867">
        <v>8.8032000000000004</v>
      </c>
      <c r="L8867">
        <v>5.6158999999999999</v>
      </c>
    </row>
    <row r="8868" spans="1:12" x14ac:dyDescent="0.25">
      <c r="A8868" t="s">
        <v>747</v>
      </c>
      <c r="B8868">
        <v>2029</v>
      </c>
      <c r="C8868" t="s">
        <v>703</v>
      </c>
      <c r="D8868">
        <v>0.22770000000000001</v>
      </c>
      <c r="E8868">
        <v>0.22770000000000001</v>
      </c>
      <c r="F8868">
        <v>0.22770000000000001</v>
      </c>
      <c r="G8868">
        <v>6.83E-2</v>
      </c>
      <c r="H8868">
        <v>0.22770000000000001</v>
      </c>
      <c r="I8868">
        <v>6.83E-2</v>
      </c>
      <c r="J8868">
        <v>0.22770000000000001</v>
      </c>
      <c r="K8868">
        <v>0.22770000000000001</v>
      </c>
      <c r="L8868">
        <v>6.83E-2</v>
      </c>
    </row>
    <row r="8869" spans="1:12" x14ac:dyDescent="0.25">
      <c r="A8869" t="s">
        <v>747</v>
      </c>
      <c r="B8869">
        <v>2029</v>
      </c>
      <c r="C8869" t="s">
        <v>697</v>
      </c>
      <c r="D8869">
        <v>24.9194</v>
      </c>
      <c r="E8869">
        <v>23.302399999999999</v>
      </c>
      <c r="F8869">
        <v>20.3216</v>
      </c>
      <c r="G8869">
        <v>14.9344</v>
      </c>
      <c r="H8869">
        <v>19.433</v>
      </c>
      <c r="I8869">
        <v>12.5329</v>
      </c>
      <c r="J8869">
        <v>19.410399999999999</v>
      </c>
      <c r="K8869">
        <v>15.5281</v>
      </c>
      <c r="L8869">
        <v>9.6016999999999992</v>
      </c>
    </row>
    <row r="8870" spans="1:12" x14ac:dyDescent="0.25">
      <c r="A8870" t="s">
        <v>747</v>
      </c>
      <c r="B8870">
        <v>2029</v>
      </c>
      <c r="C8870" t="s">
        <v>698</v>
      </c>
      <c r="D8870">
        <v>3.1821000000000002</v>
      </c>
      <c r="E8870">
        <v>3.1821000000000002</v>
      </c>
      <c r="F8870">
        <v>2.1513</v>
      </c>
      <c r="G8870">
        <v>1.8893</v>
      </c>
      <c r="H8870">
        <v>2.1513</v>
      </c>
      <c r="I8870">
        <v>1.248</v>
      </c>
      <c r="J8870">
        <v>3.1821000000000002</v>
      </c>
      <c r="K8870">
        <v>2.1513</v>
      </c>
      <c r="L8870">
        <v>1.248</v>
      </c>
    </row>
    <row r="8871" spans="1:12" x14ac:dyDescent="0.25">
      <c r="A8871" t="s">
        <v>748</v>
      </c>
      <c r="B8871">
        <v>2029</v>
      </c>
      <c r="C8871" t="s">
        <v>701</v>
      </c>
      <c r="D8871">
        <v>1.0792999999999999</v>
      </c>
      <c r="E8871">
        <v>1.0792999999999999</v>
      </c>
      <c r="F8871">
        <v>1.0703</v>
      </c>
      <c r="G8871">
        <v>0.68740000000000001</v>
      </c>
      <c r="H8871">
        <v>1.0703</v>
      </c>
      <c r="I8871">
        <v>0.68240000000000001</v>
      </c>
      <c r="J8871">
        <v>0.84540000000000004</v>
      </c>
      <c r="K8871">
        <v>0.84540000000000004</v>
      </c>
      <c r="L8871">
        <v>0.5403</v>
      </c>
    </row>
    <row r="8872" spans="1:12" x14ac:dyDescent="0.25">
      <c r="A8872" t="s">
        <v>748</v>
      </c>
      <c r="B8872">
        <v>2029</v>
      </c>
      <c r="C8872" t="s">
        <v>702</v>
      </c>
      <c r="D8872">
        <v>0.12690000000000001</v>
      </c>
      <c r="E8872">
        <v>0.12690000000000001</v>
      </c>
      <c r="F8872">
        <v>4.7899999999999998E-2</v>
      </c>
      <c r="G8872">
        <v>3.8100000000000002E-2</v>
      </c>
      <c r="H8872">
        <v>4.7899999999999998E-2</v>
      </c>
      <c r="I8872">
        <v>1.9300000000000001E-2</v>
      </c>
      <c r="J8872">
        <v>0.12690000000000001</v>
      </c>
      <c r="K8872">
        <v>4.7899999999999998E-2</v>
      </c>
      <c r="L8872">
        <v>1.9300000000000001E-2</v>
      </c>
    </row>
    <row r="8873" spans="1:12" x14ac:dyDescent="0.25">
      <c r="A8873" t="s">
        <v>748</v>
      </c>
      <c r="B8873">
        <v>2029</v>
      </c>
      <c r="C8873" t="s">
        <v>699</v>
      </c>
      <c r="D8873">
        <v>7.3599999999999999E-2</v>
      </c>
      <c r="E8873">
        <v>7.3599999999999999E-2</v>
      </c>
      <c r="F8873">
        <v>2.18E-2</v>
      </c>
      <c r="G8873">
        <v>5.9499999999999997E-2</v>
      </c>
      <c r="H8873">
        <v>2.18E-2</v>
      </c>
      <c r="I8873">
        <v>2.18E-2</v>
      </c>
      <c r="J8873">
        <v>7.3599999999999999E-2</v>
      </c>
      <c r="K8873">
        <v>2.18E-2</v>
      </c>
      <c r="L8873">
        <v>2.18E-2</v>
      </c>
    </row>
    <row r="8874" spans="1:12" x14ac:dyDescent="0.25">
      <c r="A8874" t="s">
        <v>748</v>
      </c>
      <c r="B8874">
        <v>2029</v>
      </c>
      <c r="C8874" t="s">
        <v>700</v>
      </c>
      <c r="D8874">
        <v>0.87529999999999997</v>
      </c>
      <c r="E8874">
        <v>0.70609999999999995</v>
      </c>
      <c r="F8874">
        <v>0.64190000000000003</v>
      </c>
      <c r="G8874">
        <v>0.5131</v>
      </c>
      <c r="H8874">
        <v>0.54900000000000004</v>
      </c>
      <c r="I8874">
        <v>0.39050000000000001</v>
      </c>
      <c r="J8874">
        <v>0.5524</v>
      </c>
      <c r="K8874">
        <v>0.38490000000000002</v>
      </c>
      <c r="L8874">
        <v>0.2382</v>
      </c>
    </row>
    <row r="8875" spans="1:12" x14ac:dyDescent="0.25">
      <c r="A8875" t="s">
        <v>748</v>
      </c>
      <c r="B8875">
        <v>2029</v>
      </c>
      <c r="C8875" t="s">
        <v>697</v>
      </c>
      <c r="D8875">
        <v>2.5224000000000002</v>
      </c>
      <c r="E8875">
        <v>2.3532000000000002</v>
      </c>
      <c r="F8875">
        <v>2.0352000000000001</v>
      </c>
      <c r="G8875">
        <v>1.5095000000000001</v>
      </c>
      <c r="H8875">
        <v>1.9422999999999999</v>
      </c>
      <c r="I8875">
        <v>1.2544</v>
      </c>
      <c r="J8875">
        <v>1.9656</v>
      </c>
      <c r="K8875">
        <v>1.5532999999999999</v>
      </c>
      <c r="L8875">
        <v>0.96</v>
      </c>
    </row>
    <row r="8876" spans="1:12" x14ac:dyDescent="0.25">
      <c r="A8876" t="s">
        <v>748</v>
      </c>
      <c r="B8876">
        <v>2029</v>
      </c>
      <c r="C8876" t="s">
        <v>698</v>
      </c>
      <c r="D8876">
        <v>0.34350000000000003</v>
      </c>
      <c r="E8876">
        <v>0.34350000000000003</v>
      </c>
      <c r="F8876">
        <v>0.22950000000000001</v>
      </c>
      <c r="G8876">
        <v>0.20419999999999999</v>
      </c>
      <c r="H8876">
        <v>0.22950000000000001</v>
      </c>
      <c r="I8876">
        <v>0.1333</v>
      </c>
      <c r="J8876">
        <v>0.34350000000000003</v>
      </c>
      <c r="K8876">
        <v>0.22950000000000001</v>
      </c>
      <c r="L8876">
        <v>0.1333</v>
      </c>
    </row>
    <row r="8877" spans="1:12" x14ac:dyDescent="0.25">
      <c r="A8877" t="s">
        <v>748</v>
      </c>
      <c r="B8877">
        <v>2029</v>
      </c>
      <c r="C8877" t="s">
        <v>703</v>
      </c>
      <c r="D8877">
        <v>2.3800000000000002E-2</v>
      </c>
      <c r="E8877">
        <v>2.3800000000000002E-2</v>
      </c>
      <c r="F8877">
        <v>2.3800000000000002E-2</v>
      </c>
      <c r="G8877">
        <v>7.1000000000000004E-3</v>
      </c>
      <c r="H8877">
        <v>2.3800000000000002E-2</v>
      </c>
      <c r="I8877">
        <v>7.1000000000000004E-3</v>
      </c>
      <c r="J8877">
        <v>2.3800000000000002E-2</v>
      </c>
      <c r="K8877">
        <v>2.3800000000000002E-2</v>
      </c>
      <c r="L8877">
        <v>7.1000000000000004E-3</v>
      </c>
    </row>
    <row r="8878" spans="1:12" x14ac:dyDescent="0.25">
      <c r="A8878" t="s">
        <v>749</v>
      </c>
      <c r="B8878">
        <v>2029</v>
      </c>
      <c r="C8878" t="s">
        <v>697</v>
      </c>
      <c r="D8878">
        <v>0.53239999999999998</v>
      </c>
      <c r="E8878">
        <v>0.49740000000000001</v>
      </c>
      <c r="F8878">
        <v>0.42530000000000001</v>
      </c>
      <c r="G8878">
        <v>0.32300000000000001</v>
      </c>
      <c r="H8878">
        <v>0.40600000000000003</v>
      </c>
      <c r="I8878">
        <v>0.26619999999999999</v>
      </c>
      <c r="J8878">
        <v>0.41880000000000001</v>
      </c>
      <c r="K8878">
        <v>0.3271</v>
      </c>
      <c r="L8878">
        <v>0.20569999999999999</v>
      </c>
    </row>
    <row r="8879" spans="1:12" x14ac:dyDescent="0.25">
      <c r="A8879" t="s">
        <v>749</v>
      </c>
      <c r="B8879">
        <v>2029</v>
      </c>
      <c r="C8879" t="s">
        <v>701</v>
      </c>
      <c r="D8879">
        <v>0.22289999999999999</v>
      </c>
      <c r="E8879">
        <v>0.22289999999999999</v>
      </c>
      <c r="F8879">
        <v>0.221</v>
      </c>
      <c r="G8879">
        <v>0.14610000000000001</v>
      </c>
      <c r="H8879">
        <v>0.221</v>
      </c>
      <c r="I8879">
        <v>0.14499999999999999</v>
      </c>
      <c r="J8879">
        <v>0.17599999999999999</v>
      </c>
      <c r="K8879">
        <v>0.17599999999999999</v>
      </c>
      <c r="L8879">
        <v>0.11609999999999999</v>
      </c>
    </row>
    <row r="8880" spans="1:12" x14ac:dyDescent="0.25">
      <c r="A8880" t="s">
        <v>749</v>
      </c>
      <c r="B8880">
        <v>2029</v>
      </c>
      <c r="C8880" t="s">
        <v>698</v>
      </c>
      <c r="D8880">
        <v>8.2000000000000003E-2</v>
      </c>
      <c r="E8880">
        <v>8.2000000000000003E-2</v>
      </c>
      <c r="F8880">
        <v>5.1999999999999998E-2</v>
      </c>
      <c r="G8880">
        <v>4.9000000000000002E-2</v>
      </c>
      <c r="H8880">
        <v>5.1999999999999998E-2</v>
      </c>
      <c r="I8880">
        <v>3.04E-2</v>
      </c>
      <c r="J8880">
        <v>8.2000000000000003E-2</v>
      </c>
      <c r="K8880">
        <v>5.1999999999999998E-2</v>
      </c>
      <c r="L8880">
        <v>3.04E-2</v>
      </c>
    </row>
    <row r="8881" spans="1:12" x14ac:dyDescent="0.25">
      <c r="A8881" t="s">
        <v>749</v>
      </c>
      <c r="B8881">
        <v>2029</v>
      </c>
      <c r="C8881" t="s">
        <v>700</v>
      </c>
      <c r="D8881">
        <v>0.18110000000000001</v>
      </c>
      <c r="E8881">
        <v>0.14610000000000001</v>
      </c>
      <c r="F8881">
        <v>0.13289999999999999</v>
      </c>
      <c r="G8881">
        <v>0.1062</v>
      </c>
      <c r="H8881">
        <v>0.11360000000000001</v>
      </c>
      <c r="I8881">
        <v>8.0799999999999997E-2</v>
      </c>
      <c r="J8881">
        <v>0.1143</v>
      </c>
      <c r="K8881">
        <v>7.9699999999999993E-2</v>
      </c>
      <c r="L8881">
        <v>4.9299999999999997E-2</v>
      </c>
    </row>
    <row r="8882" spans="1:12" x14ac:dyDescent="0.25">
      <c r="A8882" t="s">
        <v>749</v>
      </c>
      <c r="B8882">
        <v>2029</v>
      </c>
      <c r="C8882" t="s">
        <v>702</v>
      </c>
      <c r="D8882">
        <v>2.63E-2</v>
      </c>
      <c r="E8882">
        <v>2.63E-2</v>
      </c>
      <c r="F8882">
        <v>9.9000000000000008E-3</v>
      </c>
      <c r="G8882">
        <v>7.9000000000000008E-3</v>
      </c>
      <c r="H8882">
        <v>9.9000000000000008E-3</v>
      </c>
      <c r="I8882">
        <v>4.0000000000000001E-3</v>
      </c>
      <c r="J8882">
        <v>2.63E-2</v>
      </c>
      <c r="K8882">
        <v>9.9000000000000008E-3</v>
      </c>
      <c r="L8882">
        <v>4.0000000000000001E-3</v>
      </c>
    </row>
    <row r="8883" spans="1:12" x14ac:dyDescent="0.25">
      <c r="A8883" t="s">
        <v>749</v>
      </c>
      <c r="B8883">
        <v>2029</v>
      </c>
      <c r="C8883" t="s">
        <v>699</v>
      </c>
      <c r="D8883">
        <v>1.52E-2</v>
      </c>
      <c r="E8883">
        <v>1.52E-2</v>
      </c>
      <c r="F8883">
        <v>4.4999999999999997E-3</v>
      </c>
      <c r="G8883">
        <v>1.23E-2</v>
      </c>
      <c r="H8883">
        <v>4.4999999999999997E-3</v>
      </c>
      <c r="I8883">
        <v>4.4999999999999997E-3</v>
      </c>
      <c r="J8883">
        <v>1.52E-2</v>
      </c>
      <c r="K8883">
        <v>4.4999999999999997E-3</v>
      </c>
      <c r="L8883">
        <v>4.4999999999999997E-3</v>
      </c>
    </row>
    <row r="8884" spans="1:12" x14ac:dyDescent="0.25">
      <c r="A8884" t="s">
        <v>749</v>
      </c>
      <c r="B8884">
        <v>2029</v>
      </c>
      <c r="C8884" t="s">
        <v>703</v>
      </c>
      <c r="D8884">
        <v>4.8999999999999998E-3</v>
      </c>
      <c r="E8884">
        <v>4.8999999999999998E-3</v>
      </c>
      <c r="F8884">
        <v>4.8999999999999998E-3</v>
      </c>
      <c r="G8884">
        <v>1.5E-3</v>
      </c>
      <c r="H8884">
        <v>4.8999999999999998E-3</v>
      </c>
      <c r="I8884">
        <v>1.5E-3</v>
      </c>
      <c r="J8884">
        <v>4.8999999999999998E-3</v>
      </c>
      <c r="K8884">
        <v>4.8999999999999998E-3</v>
      </c>
      <c r="L8884">
        <v>1.5E-3</v>
      </c>
    </row>
    <row r="8885" spans="1:12" x14ac:dyDescent="0.25">
      <c r="A8885" t="s">
        <v>750</v>
      </c>
      <c r="B8885">
        <v>2029</v>
      </c>
      <c r="C8885" t="s">
        <v>699</v>
      </c>
      <c r="D8885">
        <v>0.20860000000000001</v>
      </c>
      <c r="E8885">
        <v>0.20860000000000001</v>
      </c>
      <c r="F8885">
        <v>6.1800000000000001E-2</v>
      </c>
      <c r="G8885">
        <v>0.16880000000000001</v>
      </c>
      <c r="H8885">
        <v>6.1800000000000001E-2</v>
      </c>
      <c r="I8885">
        <v>6.1800000000000001E-2</v>
      </c>
      <c r="J8885">
        <v>0.20860000000000001</v>
      </c>
      <c r="K8885">
        <v>6.1800000000000001E-2</v>
      </c>
      <c r="L8885">
        <v>6.1800000000000001E-2</v>
      </c>
    </row>
    <row r="8886" spans="1:12" x14ac:dyDescent="0.25">
      <c r="A8886" t="s">
        <v>750</v>
      </c>
      <c r="B8886">
        <v>2029</v>
      </c>
      <c r="C8886" t="s">
        <v>703</v>
      </c>
      <c r="D8886">
        <v>6.7500000000000004E-2</v>
      </c>
      <c r="E8886">
        <v>6.7500000000000004E-2</v>
      </c>
      <c r="F8886">
        <v>6.7500000000000004E-2</v>
      </c>
      <c r="G8886">
        <v>2.0299999999999999E-2</v>
      </c>
      <c r="H8886">
        <v>6.7500000000000004E-2</v>
      </c>
      <c r="I8886">
        <v>2.0299999999999999E-2</v>
      </c>
      <c r="J8886">
        <v>6.7500000000000004E-2</v>
      </c>
      <c r="K8886">
        <v>6.7500000000000004E-2</v>
      </c>
      <c r="L8886">
        <v>2.0299999999999999E-2</v>
      </c>
    </row>
    <row r="8887" spans="1:12" x14ac:dyDescent="0.25">
      <c r="A8887" t="s">
        <v>750</v>
      </c>
      <c r="B8887">
        <v>2029</v>
      </c>
      <c r="C8887" t="s">
        <v>698</v>
      </c>
      <c r="D8887">
        <v>1.0273000000000001</v>
      </c>
      <c r="E8887">
        <v>1.0273000000000001</v>
      </c>
      <c r="F8887">
        <v>0.67290000000000005</v>
      </c>
      <c r="G8887">
        <v>0.61229999999999996</v>
      </c>
      <c r="H8887">
        <v>0.67290000000000005</v>
      </c>
      <c r="I8887">
        <v>0.39179999999999998</v>
      </c>
      <c r="J8887">
        <v>1.0273000000000001</v>
      </c>
      <c r="K8887">
        <v>0.67290000000000005</v>
      </c>
      <c r="L8887">
        <v>0.39179999999999998</v>
      </c>
    </row>
    <row r="8888" spans="1:12" x14ac:dyDescent="0.25">
      <c r="A8888" t="s">
        <v>750</v>
      </c>
      <c r="B8888">
        <v>2029</v>
      </c>
      <c r="C8888" t="s">
        <v>701</v>
      </c>
      <c r="D8888">
        <v>3.3677000000000001</v>
      </c>
      <c r="E8888">
        <v>3.3677000000000001</v>
      </c>
      <c r="F8888">
        <v>3.3422000000000001</v>
      </c>
      <c r="G8888">
        <v>2.1421000000000001</v>
      </c>
      <c r="H8888">
        <v>3.3422000000000001</v>
      </c>
      <c r="I8888">
        <v>2.1280000000000001</v>
      </c>
      <c r="J8888">
        <v>2.6415999999999999</v>
      </c>
      <c r="K8888">
        <v>2.6415999999999999</v>
      </c>
      <c r="L8888">
        <v>1.6855</v>
      </c>
    </row>
    <row r="8889" spans="1:12" x14ac:dyDescent="0.25">
      <c r="A8889" t="s">
        <v>750</v>
      </c>
      <c r="B8889">
        <v>2029</v>
      </c>
      <c r="C8889" t="s">
        <v>700</v>
      </c>
      <c r="D8889">
        <v>2.4815</v>
      </c>
      <c r="E8889">
        <v>2.0019</v>
      </c>
      <c r="F8889">
        <v>1.82</v>
      </c>
      <c r="G8889">
        <v>1.4545999999999999</v>
      </c>
      <c r="H8889">
        <v>1.5564</v>
      </c>
      <c r="I8889">
        <v>1.107</v>
      </c>
      <c r="J8889">
        <v>1.5661</v>
      </c>
      <c r="K8889">
        <v>1.0911999999999999</v>
      </c>
      <c r="L8889">
        <v>0.67520000000000002</v>
      </c>
    </row>
    <row r="8890" spans="1:12" x14ac:dyDescent="0.25">
      <c r="A8890" t="s">
        <v>750</v>
      </c>
      <c r="B8890">
        <v>2029</v>
      </c>
      <c r="C8890" t="s">
        <v>702</v>
      </c>
      <c r="D8890">
        <v>0.3599</v>
      </c>
      <c r="E8890">
        <v>0.3599</v>
      </c>
      <c r="F8890">
        <v>0.13589999999999999</v>
      </c>
      <c r="G8890">
        <v>0.108</v>
      </c>
      <c r="H8890">
        <v>0.13589999999999999</v>
      </c>
      <c r="I8890">
        <v>5.4699999999999999E-2</v>
      </c>
      <c r="J8890">
        <v>0.3599</v>
      </c>
      <c r="K8890">
        <v>0.13589999999999999</v>
      </c>
      <c r="L8890">
        <v>5.4699999999999999E-2</v>
      </c>
    </row>
    <row r="8891" spans="1:12" x14ac:dyDescent="0.25">
      <c r="A8891" t="s">
        <v>750</v>
      </c>
      <c r="B8891">
        <v>2029</v>
      </c>
      <c r="C8891" t="s">
        <v>697</v>
      </c>
      <c r="D8891">
        <v>7.5125999999999999</v>
      </c>
      <c r="E8891">
        <v>7.0330000000000004</v>
      </c>
      <c r="F8891">
        <v>6.1002999999999998</v>
      </c>
      <c r="G8891">
        <v>4.5061</v>
      </c>
      <c r="H8891">
        <v>5.8367000000000004</v>
      </c>
      <c r="I8891">
        <v>3.7635000000000001</v>
      </c>
      <c r="J8891">
        <v>5.8710000000000004</v>
      </c>
      <c r="K8891">
        <v>4.6708999999999996</v>
      </c>
      <c r="L8891">
        <v>2.8892000000000002</v>
      </c>
    </row>
    <row r="8892" spans="1:12" x14ac:dyDescent="0.25">
      <c r="A8892" t="s">
        <v>751</v>
      </c>
      <c r="B8892">
        <v>2029</v>
      </c>
      <c r="C8892" t="s">
        <v>701</v>
      </c>
      <c r="D8892">
        <v>1.7499</v>
      </c>
      <c r="E8892">
        <v>1.7499</v>
      </c>
      <c r="F8892">
        <v>1.7278</v>
      </c>
      <c r="G8892">
        <v>1.1266</v>
      </c>
      <c r="H8892">
        <v>1.7278</v>
      </c>
      <c r="I8892">
        <v>1.1143000000000001</v>
      </c>
      <c r="J8892">
        <v>1.3636999999999999</v>
      </c>
      <c r="K8892">
        <v>1.3636999999999999</v>
      </c>
      <c r="L8892">
        <v>0.88339999999999996</v>
      </c>
    </row>
    <row r="8893" spans="1:12" x14ac:dyDescent="0.25">
      <c r="A8893" t="s">
        <v>751</v>
      </c>
      <c r="B8893">
        <v>2029</v>
      </c>
      <c r="C8893" t="s">
        <v>702</v>
      </c>
      <c r="D8893">
        <v>0.31180000000000002</v>
      </c>
      <c r="E8893">
        <v>0.31180000000000002</v>
      </c>
      <c r="F8893">
        <v>0.1177</v>
      </c>
      <c r="G8893">
        <v>9.35E-2</v>
      </c>
      <c r="H8893">
        <v>0.1177</v>
      </c>
      <c r="I8893">
        <v>4.7399999999999998E-2</v>
      </c>
      <c r="J8893">
        <v>0.31180000000000002</v>
      </c>
      <c r="K8893">
        <v>0.1177</v>
      </c>
      <c r="L8893">
        <v>4.7399999999999998E-2</v>
      </c>
    </row>
    <row r="8894" spans="1:12" x14ac:dyDescent="0.25">
      <c r="A8894" t="s">
        <v>751</v>
      </c>
      <c r="B8894">
        <v>2029</v>
      </c>
      <c r="C8894" t="s">
        <v>700</v>
      </c>
      <c r="D8894">
        <v>2.1501999999999999</v>
      </c>
      <c r="E8894">
        <v>1.7345999999999999</v>
      </c>
      <c r="F8894">
        <v>1.5769</v>
      </c>
      <c r="G8894">
        <v>1.2604</v>
      </c>
      <c r="H8894">
        <v>1.3486</v>
      </c>
      <c r="I8894">
        <v>0.95920000000000005</v>
      </c>
      <c r="J8894">
        <v>1.357</v>
      </c>
      <c r="K8894">
        <v>0.94550000000000001</v>
      </c>
      <c r="L8894">
        <v>0.58499999999999996</v>
      </c>
    </row>
    <row r="8895" spans="1:12" x14ac:dyDescent="0.25">
      <c r="A8895" t="s">
        <v>751</v>
      </c>
      <c r="B8895">
        <v>2029</v>
      </c>
      <c r="C8895" t="s">
        <v>699</v>
      </c>
      <c r="D8895">
        <v>0.18079999999999999</v>
      </c>
      <c r="E8895">
        <v>0.18079999999999999</v>
      </c>
      <c r="F8895">
        <v>5.3600000000000002E-2</v>
      </c>
      <c r="G8895">
        <v>0.1462</v>
      </c>
      <c r="H8895">
        <v>5.3600000000000002E-2</v>
      </c>
      <c r="I8895">
        <v>5.3600000000000002E-2</v>
      </c>
      <c r="J8895">
        <v>0.18079999999999999</v>
      </c>
      <c r="K8895">
        <v>5.3600000000000002E-2</v>
      </c>
      <c r="L8895">
        <v>5.3600000000000002E-2</v>
      </c>
    </row>
    <row r="8896" spans="1:12" x14ac:dyDescent="0.25">
      <c r="A8896" t="s">
        <v>751</v>
      </c>
      <c r="B8896">
        <v>2029</v>
      </c>
      <c r="C8896" t="s">
        <v>698</v>
      </c>
      <c r="D8896">
        <v>0.5524</v>
      </c>
      <c r="E8896">
        <v>0.5524</v>
      </c>
      <c r="F8896">
        <v>0.5524</v>
      </c>
      <c r="G8896">
        <v>0.39190000000000003</v>
      </c>
      <c r="H8896">
        <v>0.5524</v>
      </c>
      <c r="I8896">
        <v>0.39190000000000003</v>
      </c>
      <c r="J8896">
        <v>0.5524</v>
      </c>
      <c r="K8896">
        <v>0.5524</v>
      </c>
      <c r="L8896">
        <v>0.39190000000000003</v>
      </c>
    </row>
    <row r="8897" spans="1:12" x14ac:dyDescent="0.25">
      <c r="A8897" t="s">
        <v>751</v>
      </c>
      <c r="B8897">
        <v>2029</v>
      </c>
      <c r="C8897" t="s">
        <v>703</v>
      </c>
      <c r="D8897">
        <v>5.8500000000000003E-2</v>
      </c>
      <c r="E8897">
        <v>5.8500000000000003E-2</v>
      </c>
      <c r="F8897">
        <v>5.8500000000000003E-2</v>
      </c>
      <c r="G8897">
        <v>1.7600000000000001E-2</v>
      </c>
      <c r="H8897">
        <v>5.8500000000000003E-2</v>
      </c>
      <c r="I8897">
        <v>1.7600000000000001E-2</v>
      </c>
      <c r="J8897">
        <v>5.8500000000000003E-2</v>
      </c>
      <c r="K8897">
        <v>5.8500000000000003E-2</v>
      </c>
      <c r="L8897">
        <v>1.7600000000000001E-2</v>
      </c>
    </row>
    <row r="8898" spans="1:12" x14ac:dyDescent="0.25">
      <c r="A8898" t="s">
        <v>751</v>
      </c>
      <c r="B8898">
        <v>2029</v>
      </c>
      <c r="C8898" t="s">
        <v>697</v>
      </c>
      <c r="D8898">
        <v>5.0035999999999996</v>
      </c>
      <c r="E8898">
        <v>4.5880999999999998</v>
      </c>
      <c r="F8898">
        <v>4.0869999999999997</v>
      </c>
      <c r="G8898">
        <v>3.0362</v>
      </c>
      <c r="H8898">
        <v>3.8586</v>
      </c>
      <c r="I8898">
        <v>2.5838999999999999</v>
      </c>
      <c r="J8898">
        <v>3.8241999999999998</v>
      </c>
      <c r="K8898">
        <v>3.0914000000000001</v>
      </c>
      <c r="L8898">
        <v>1.9787999999999999</v>
      </c>
    </row>
    <row r="8899" spans="1:12" x14ac:dyDescent="0.25">
      <c r="A8899" t="s">
        <v>752</v>
      </c>
      <c r="B8899">
        <v>2029</v>
      </c>
      <c r="C8899" t="s">
        <v>698</v>
      </c>
      <c r="D8899">
        <v>4.8800000000000003E-2</v>
      </c>
      <c r="E8899">
        <v>4.8800000000000003E-2</v>
      </c>
      <c r="F8899">
        <v>3.1300000000000001E-2</v>
      </c>
      <c r="G8899">
        <v>2.92E-2</v>
      </c>
      <c r="H8899">
        <v>3.1300000000000001E-2</v>
      </c>
      <c r="I8899">
        <v>1.83E-2</v>
      </c>
      <c r="J8899">
        <v>4.8800000000000003E-2</v>
      </c>
      <c r="K8899">
        <v>3.1300000000000001E-2</v>
      </c>
      <c r="L8899">
        <v>1.83E-2</v>
      </c>
    </row>
    <row r="8900" spans="1:12" x14ac:dyDescent="0.25">
      <c r="A8900" t="s">
        <v>752</v>
      </c>
      <c r="B8900">
        <v>2029</v>
      </c>
      <c r="C8900" t="s">
        <v>701</v>
      </c>
      <c r="D8900">
        <v>0.20300000000000001</v>
      </c>
      <c r="E8900">
        <v>0.20300000000000001</v>
      </c>
      <c r="F8900">
        <v>0.2019</v>
      </c>
      <c r="G8900">
        <v>0.12959999999999999</v>
      </c>
      <c r="H8900">
        <v>0.2019</v>
      </c>
      <c r="I8900">
        <v>0.129</v>
      </c>
      <c r="J8900">
        <v>0.16</v>
      </c>
      <c r="K8900">
        <v>0.16</v>
      </c>
      <c r="L8900">
        <v>0.10249999999999999</v>
      </c>
    </row>
    <row r="8901" spans="1:12" x14ac:dyDescent="0.25">
      <c r="A8901" t="s">
        <v>752</v>
      </c>
      <c r="B8901">
        <v>2029</v>
      </c>
      <c r="C8901" t="s">
        <v>697</v>
      </c>
      <c r="D8901">
        <v>0.39200000000000002</v>
      </c>
      <c r="E8901">
        <v>0.37040000000000001</v>
      </c>
      <c r="F8901">
        <v>0.32690000000000002</v>
      </c>
      <c r="G8901">
        <v>0.23749999999999999</v>
      </c>
      <c r="H8901">
        <v>0.31509999999999999</v>
      </c>
      <c r="I8901">
        <v>0.20319999999999999</v>
      </c>
      <c r="J8901">
        <v>0.30780000000000002</v>
      </c>
      <c r="K8901">
        <v>0.25230000000000002</v>
      </c>
      <c r="L8901">
        <v>0.1573</v>
      </c>
    </row>
    <row r="8902" spans="1:12" x14ac:dyDescent="0.25">
      <c r="A8902" t="s">
        <v>752</v>
      </c>
      <c r="B8902">
        <v>2029</v>
      </c>
      <c r="C8902" t="s">
        <v>703</v>
      </c>
      <c r="D8902">
        <v>3.0000000000000001E-3</v>
      </c>
      <c r="E8902">
        <v>3.0000000000000001E-3</v>
      </c>
      <c r="F8902">
        <v>3.0000000000000001E-3</v>
      </c>
      <c r="G8902">
        <v>8.9999999999999998E-4</v>
      </c>
      <c r="H8902">
        <v>3.0000000000000001E-3</v>
      </c>
      <c r="I8902">
        <v>8.9999999999999998E-4</v>
      </c>
      <c r="J8902">
        <v>3.0000000000000001E-3</v>
      </c>
      <c r="K8902">
        <v>3.0000000000000001E-3</v>
      </c>
      <c r="L8902">
        <v>8.9999999999999998E-4</v>
      </c>
    </row>
    <row r="8903" spans="1:12" x14ac:dyDescent="0.25">
      <c r="A8903" t="s">
        <v>752</v>
      </c>
      <c r="B8903">
        <v>2029</v>
      </c>
      <c r="C8903" t="s">
        <v>700</v>
      </c>
      <c r="D8903">
        <v>0.1115</v>
      </c>
      <c r="E8903">
        <v>0.09</v>
      </c>
      <c r="F8903">
        <v>8.1799999999999998E-2</v>
      </c>
      <c r="G8903">
        <v>6.54E-2</v>
      </c>
      <c r="H8903">
        <v>7.0000000000000007E-2</v>
      </c>
      <c r="I8903">
        <v>4.9799999999999997E-2</v>
      </c>
      <c r="J8903">
        <v>7.0400000000000004E-2</v>
      </c>
      <c r="K8903">
        <v>4.9000000000000002E-2</v>
      </c>
      <c r="L8903">
        <v>3.0300000000000001E-2</v>
      </c>
    </row>
    <row r="8904" spans="1:12" x14ac:dyDescent="0.25">
      <c r="A8904" t="s">
        <v>752</v>
      </c>
      <c r="B8904">
        <v>2029</v>
      </c>
      <c r="C8904" t="s">
        <v>699</v>
      </c>
      <c r="D8904">
        <v>9.4000000000000004E-3</v>
      </c>
      <c r="E8904">
        <v>9.4000000000000004E-3</v>
      </c>
      <c r="F8904">
        <v>2.8E-3</v>
      </c>
      <c r="G8904">
        <v>7.6E-3</v>
      </c>
      <c r="H8904">
        <v>2.8E-3</v>
      </c>
      <c r="I8904">
        <v>2.8E-3</v>
      </c>
      <c r="J8904">
        <v>9.4000000000000004E-3</v>
      </c>
      <c r="K8904">
        <v>2.8E-3</v>
      </c>
      <c r="L8904">
        <v>2.8E-3</v>
      </c>
    </row>
    <row r="8905" spans="1:12" x14ac:dyDescent="0.25">
      <c r="A8905" t="s">
        <v>752</v>
      </c>
      <c r="B8905">
        <v>2029</v>
      </c>
      <c r="C8905" t="s">
        <v>702</v>
      </c>
      <c r="D8905">
        <v>1.6199999999999999E-2</v>
      </c>
      <c r="E8905">
        <v>1.6199999999999999E-2</v>
      </c>
      <c r="F8905">
        <v>6.1000000000000004E-3</v>
      </c>
      <c r="G8905">
        <v>4.8999999999999998E-3</v>
      </c>
      <c r="H8905">
        <v>6.1000000000000004E-3</v>
      </c>
      <c r="I8905">
        <v>2.5000000000000001E-3</v>
      </c>
      <c r="J8905">
        <v>1.6199999999999999E-2</v>
      </c>
      <c r="K8905">
        <v>6.1000000000000004E-3</v>
      </c>
      <c r="L8905">
        <v>2.5000000000000001E-3</v>
      </c>
    </row>
    <row r="8906" spans="1:12" x14ac:dyDescent="0.25">
      <c r="A8906" t="s">
        <v>753</v>
      </c>
      <c r="B8906">
        <v>2029</v>
      </c>
      <c r="C8906" t="s">
        <v>701</v>
      </c>
      <c r="D8906">
        <v>0.67659999999999998</v>
      </c>
      <c r="E8906">
        <v>0.67659999999999998</v>
      </c>
      <c r="F8906">
        <v>0.67210000000000003</v>
      </c>
      <c r="G8906">
        <v>0.43109999999999998</v>
      </c>
      <c r="H8906">
        <v>0.67210000000000003</v>
      </c>
      <c r="I8906">
        <v>0.42859999999999998</v>
      </c>
      <c r="J8906">
        <v>0.53190000000000004</v>
      </c>
      <c r="K8906">
        <v>0.53190000000000004</v>
      </c>
      <c r="L8906">
        <v>0.33989999999999998</v>
      </c>
    </row>
    <row r="8907" spans="1:12" x14ac:dyDescent="0.25">
      <c r="A8907" t="s">
        <v>753</v>
      </c>
      <c r="B8907">
        <v>2029</v>
      </c>
      <c r="C8907" t="s">
        <v>703</v>
      </c>
      <c r="D8907">
        <v>1.2E-2</v>
      </c>
      <c r="E8907">
        <v>1.2E-2</v>
      </c>
      <c r="F8907">
        <v>1.2E-2</v>
      </c>
      <c r="G8907">
        <v>3.5999999999999999E-3</v>
      </c>
      <c r="H8907">
        <v>1.2E-2</v>
      </c>
      <c r="I8907">
        <v>3.5999999999999999E-3</v>
      </c>
      <c r="J8907">
        <v>1.2E-2</v>
      </c>
      <c r="K8907">
        <v>1.2E-2</v>
      </c>
      <c r="L8907">
        <v>3.5999999999999999E-3</v>
      </c>
    </row>
    <row r="8908" spans="1:12" x14ac:dyDescent="0.25">
      <c r="A8908" t="s">
        <v>753</v>
      </c>
      <c r="B8908">
        <v>2029</v>
      </c>
      <c r="C8908" t="s">
        <v>697</v>
      </c>
      <c r="D8908">
        <v>1.4335</v>
      </c>
      <c r="E8908">
        <v>1.3482000000000001</v>
      </c>
      <c r="F8908">
        <v>1.1708000000000001</v>
      </c>
      <c r="G8908">
        <v>0.86380000000000001</v>
      </c>
      <c r="H8908">
        <v>1.1238999999999999</v>
      </c>
      <c r="I8908">
        <v>0.72460000000000002</v>
      </c>
      <c r="J8908">
        <v>1.1259999999999999</v>
      </c>
      <c r="K8908">
        <v>0.90100000000000002</v>
      </c>
      <c r="L8908">
        <v>0.55910000000000004</v>
      </c>
    </row>
    <row r="8909" spans="1:12" x14ac:dyDescent="0.25">
      <c r="A8909" t="s">
        <v>753</v>
      </c>
      <c r="B8909">
        <v>2029</v>
      </c>
      <c r="C8909" t="s">
        <v>702</v>
      </c>
      <c r="D8909">
        <v>6.4000000000000001E-2</v>
      </c>
      <c r="E8909">
        <v>6.4000000000000001E-2</v>
      </c>
      <c r="F8909">
        <v>2.4199999999999999E-2</v>
      </c>
      <c r="G8909">
        <v>1.9199999999999998E-2</v>
      </c>
      <c r="H8909">
        <v>2.4199999999999999E-2</v>
      </c>
      <c r="I8909">
        <v>9.7000000000000003E-3</v>
      </c>
      <c r="J8909">
        <v>6.4000000000000001E-2</v>
      </c>
      <c r="K8909">
        <v>2.4199999999999999E-2</v>
      </c>
      <c r="L8909">
        <v>9.7000000000000003E-3</v>
      </c>
    </row>
    <row r="8910" spans="1:12" x14ac:dyDescent="0.25">
      <c r="A8910" t="s">
        <v>753</v>
      </c>
      <c r="B8910">
        <v>2029</v>
      </c>
      <c r="C8910" t="s">
        <v>699</v>
      </c>
      <c r="D8910">
        <v>3.7100000000000001E-2</v>
      </c>
      <c r="E8910">
        <v>3.7100000000000001E-2</v>
      </c>
      <c r="F8910">
        <v>1.0999999999999999E-2</v>
      </c>
      <c r="G8910">
        <v>0.03</v>
      </c>
      <c r="H8910">
        <v>1.0999999999999999E-2</v>
      </c>
      <c r="I8910">
        <v>1.0999999999999999E-2</v>
      </c>
      <c r="J8910">
        <v>3.7100000000000001E-2</v>
      </c>
      <c r="K8910">
        <v>1.0999999999999999E-2</v>
      </c>
      <c r="L8910">
        <v>1.0999999999999999E-2</v>
      </c>
    </row>
    <row r="8911" spans="1:12" x14ac:dyDescent="0.25">
      <c r="A8911" t="s">
        <v>753</v>
      </c>
      <c r="B8911">
        <v>2029</v>
      </c>
      <c r="C8911" t="s">
        <v>698</v>
      </c>
      <c r="D8911">
        <v>0.2026</v>
      </c>
      <c r="E8911">
        <v>0.2026</v>
      </c>
      <c r="F8911">
        <v>0.12790000000000001</v>
      </c>
      <c r="G8911">
        <v>0.1212</v>
      </c>
      <c r="H8911">
        <v>0.12790000000000001</v>
      </c>
      <c r="I8911">
        <v>7.4800000000000005E-2</v>
      </c>
      <c r="J8911">
        <v>0.2026</v>
      </c>
      <c r="K8911">
        <v>0.12790000000000001</v>
      </c>
      <c r="L8911">
        <v>7.4800000000000005E-2</v>
      </c>
    </row>
    <row r="8912" spans="1:12" x14ac:dyDescent="0.25">
      <c r="A8912" t="s">
        <v>753</v>
      </c>
      <c r="B8912">
        <v>2029</v>
      </c>
      <c r="C8912" t="s">
        <v>700</v>
      </c>
      <c r="D8912">
        <v>0.44119999999999998</v>
      </c>
      <c r="E8912">
        <v>0.35589999999999999</v>
      </c>
      <c r="F8912">
        <v>0.3236</v>
      </c>
      <c r="G8912">
        <v>0.2586</v>
      </c>
      <c r="H8912">
        <v>0.2767</v>
      </c>
      <c r="I8912">
        <v>0.1968</v>
      </c>
      <c r="J8912">
        <v>0.27850000000000003</v>
      </c>
      <c r="K8912">
        <v>0.19400000000000001</v>
      </c>
      <c r="L8912">
        <v>0.1201</v>
      </c>
    </row>
    <row r="8913" spans="1:12" x14ac:dyDescent="0.25">
      <c r="A8913" t="s">
        <v>754</v>
      </c>
      <c r="B8913">
        <v>2029</v>
      </c>
      <c r="C8913" t="s">
        <v>702</v>
      </c>
      <c r="D8913">
        <v>0.22700000000000001</v>
      </c>
      <c r="E8913">
        <v>0.22700000000000001</v>
      </c>
      <c r="F8913">
        <v>8.5699999999999998E-2</v>
      </c>
      <c r="G8913">
        <v>6.8099999999999994E-2</v>
      </c>
      <c r="H8913">
        <v>8.5699999999999998E-2</v>
      </c>
      <c r="I8913">
        <v>3.4500000000000003E-2</v>
      </c>
      <c r="J8913">
        <v>0.22700000000000001</v>
      </c>
      <c r="K8913">
        <v>8.5699999999999998E-2</v>
      </c>
      <c r="L8913">
        <v>3.4500000000000003E-2</v>
      </c>
    </row>
    <row r="8914" spans="1:12" x14ac:dyDescent="0.25">
      <c r="A8914" t="s">
        <v>754</v>
      </c>
      <c r="B8914">
        <v>2029</v>
      </c>
      <c r="C8914" t="s">
        <v>699</v>
      </c>
      <c r="D8914">
        <v>0.13159999999999999</v>
      </c>
      <c r="E8914">
        <v>0.13159999999999999</v>
      </c>
      <c r="F8914">
        <v>3.9E-2</v>
      </c>
      <c r="G8914">
        <v>0.1065</v>
      </c>
      <c r="H8914">
        <v>3.9E-2</v>
      </c>
      <c r="I8914">
        <v>3.9E-2</v>
      </c>
      <c r="J8914">
        <v>0.13159999999999999</v>
      </c>
      <c r="K8914">
        <v>3.9E-2</v>
      </c>
      <c r="L8914">
        <v>3.9E-2</v>
      </c>
    </row>
    <row r="8915" spans="1:12" x14ac:dyDescent="0.25">
      <c r="A8915" t="s">
        <v>754</v>
      </c>
      <c r="B8915">
        <v>2029</v>
      </c>
      <c r="C8915" t="s">
        <v>697</v>
      </c>
      <c r="D8915">
        <v>4.91</v>
      </c>
      <c r="E8915">
        <v>4.6074999999999999</v>
      </c>
      <c r="F8915">
        <v>4.0011999999999999</v>
      </c>
      <c r="G8915">
        <v>2.9451000000000001</v>
      </c>
      <c r="H8915">
        <v>3.835</v>
      </c>
      <c r="I8915">
        <v>2.4655999999999998</v>
      </c>
      <c r="J8915">
        <v>3.8426999999999998</v>
      </c>
      <c r="K8915">
        <v>3.0678000000000001</v>
      </c>
      <c r="L8915">
        <v>1.8947000000000001</v>
      </c>
    </row>
    <row r="8916" spans="1:12" x14ac:dyDescent="0.25">
      <c r="A8916" t="s">
        <v>754</v>
      </c>
      <c r="B8916">
        <v>2029</v>
      </c>
      <c r="C8916" t="s">
        <v>703</v>
      </c>
      <c r="D8916">
        <v>4.2599999999999999E-2</v>
      </c>
      <c r="E8916">
        <v>4.2599999999999999E-2</v>
      </c>
      <c r="F8916">
        <v>4.2599999999999999E-2</v>
      </c>
      <c r="G8916">
        <v>1.2800000000000001E-2</v>
      </c>
      <c r="H8916">
        <v>4.2599999999999999E-2</v>
      </c>
      <c r="I8916">
        <v>1.2800000000000001E-2</v>
      </c>
      <c r="J8916">
        <v>4.2599999999999999E-2</v>
      </c>
      <c r="K8916">
        <v>4.2599999999999999E-2</v>
      </c>
      <c r="L8916">
        <v>1.2800000000000001E-2</v>
      </c>
    </row>
    <row r="8917" spans="1:12" x14ac:dyDescent="0.25">
      <c r="A8917" t="s">
        <v>754</v>
      </c>
      <c r="B8917">
        <v>2029</v>
      </c>
      <c r="C8917" t="s">
        <v>700</v>
      </c>
      <c r="D8917">
        <v>1.5656000000000001</v>
      </c>
      <c r="E8917">
        <v>1.2629999999999999</v>
      </c>
      <c r="F8917">
        <v>1.1482000000000001</v>
      </c>
      <c r="G8917">
        <v>0.91769999999999996</v>
      </c>
      <c r="H8917">
        <v>0.9819</v>
      </c>
      <c r="I8917">
        <v>0.69840000000000002</v>
      </c>
      <c r="J8917">
        <v>0.98799999999999999</v>
      </c>
      <c r="K8917">
        <v>0.68840000000000001</v>
      </c>
      <c r="L8917">
        <v>0.42599999999999999</v>
      </c>
    </row>
    <row r="8918" spans="1:12" x14ac:dyDescent="0.25">
      <c r="A8918" t="s">
        <v>754</v>
      </c>
      <c r="B8918">
        <v>2029</v>
      </c>
      <c r="C8918" t="s">
        <v>698</v>
      </c>
      <c r="D8918">
        <v>0.67859999999999998</v>
      </c>
      <c r="E8918">
        <v>0.67859999999999998</v>
      </c>
      <c r="F8918">
        <v>0.43719999999999998</v>
      </c>
      <c r="G8918">
        <v>0.4052</v>
      </c>
      <c r="H8918">
        <v>0.43719999999999998</v>
      </c>
      <c r="I8918">
        <v>0.25509999999999999</v>
      </c>
      <c r="J8918">
        <v>0.67859999999999998</v>
      </c>
      <c r="K8918">
        <v>0.43719999999999998</v>
      </c>
      <c r="L8918">
        <v>0.25509999999999999</v>
      </c>
    </row>
    <row r="8919" spans="1:12" x14ac:dyDescent="0.25">
      <c r="A8919" t="s">
        <v>754</v>
      </c>
      <c r="B8919">
        <v>2029</v>
      </c>
      <c r="C8919" t="s">
        <v>701</v>
      </c>
      <c r="D8919">
        <v>2.2646000000000002</v>
      </c>
      <c r="E8919">
        <v>2.2646000000000002</v>
      </c>
      <c r="F8919">
        <v>2.2484999999999999</v>
      </c>
      <c r="G8919">
        <v>1.4348000000000001</v>
      </c>
      <c r="H8919">
        <v>2.2484999999999999</v>
      </c>
      <c r="I8919">
        <v>1.4258999999999999</v>
      </c>
      <c r="J8919">
        <v>1.7747999999999999</v>
      </c>
      <c r="K8919">
        <v>1.7747999999999999</v>
      </c>
      <c r="L8919">
        <v>1.1273</v>
      </c>
    </row>
    <row r="8920" spans="1:12" x14ac:dyDescent="0.25">
      <c r="A8920" t="s">
        <v>755</v>
      </c>
      <c r="B8920">
        <v>2029</v>
      </c>
      <c r="C8920" t="s">
        <v>700</v>
      </c>
      <c r="D8920">
        <v>0.1338</v>
      </c>
      <c r="E8920">
        <v>0.1079</v>
      </c>
      <c r="F8920">
        <v>9.8100000000000007E-2</v>
      </c>
      <c r="G8920">
        <v>7.8399999999999997E-2</v>
      </c>
      <c r="H8920">
        <v>8.3900000000000002E-2</v>
      </c>
      <c r="I8920">
        <v>5.9700000000000003E-2</v>
      </c>
      <c r="J8920">
        <v>8.4400000000000003E-2</v>
      </c>
      <c r="K8920">
        <v>5.8799999999999998E-2</v>
      </c>
      <c r="L8920">
        <v>3.6400000000000002E-2</v>
      </c>
    </row>
    <row r="8921" spans="1:12" x14ac:dyDescent="0.25">
      <c r="A8921" t="s">
        <v>755</v>
      </c>
      <c r="B8921">
        <v>2029</v>
      </c>
      <c r="C8921" t="s">
        <v>699</v>
      </c>
      <c r="D8921">
        <v>1.12E-2</v>
      </c>
      <c r="E8921">
        <v>1.12E-2</v>
      </c>
      <c r="F8921">
        <v>3.3E-3</v>
      </c>
      <c r="G8921">
        <v>9.1000000000000004E-3</v>
      </c>
      <c r="H8921">
        <v>3.3E-3</v>
      </c>
      <c r="I8921">
        <v>3.3E-3</v>
      </c>
      <c r="J8921">
        <v>1.12E-2</v>
      </c>
      <c r="K8921">
        <v>3.3E-3</v>
      </c>
      <c r="L8921">
        <v>3.3E-3</v>
      </c>
    </row>
    <row r="8922" spans="1:12" x14ac:dyDescent="0.25">
      <c r="A8922" t="s">
        <v>755</v>
      </c>
      <c r="B8922">
        <v>2029</v>
      </c>
      <c r="C8922" t="s">
        <v>702</v>
      </c>
      <c r="D8922">
        <v>1.9400000000000001E-2</v>
      </c>
      <c r="E8922">
        <v>1.9400000000000001E-2</v>
      </c>
      <c r="F8922">
        <v>7.3000000000000001E-3</v>
      </c>
      <c r="G8922">
        <v>5.7999999999999996E-3</v>
      </c>
      <c r="H8922">
        <v>7.3000000000000001E-3</v>
      </c>
      <c r="I8922">
        <v>2.8999999999999998E-3</v>
      </c>
      <c r="J8922">
        <v>1.9400000000000001E-2</v>
      </c>
      <c r="K8922">
        <v>7.3000000000000001E-3</v>
      </c>
      <c r="L8922">
        <v>2.8999999999999998E-3</v>
      </c>
    </row>
    <row r="8923" spans="1:12" x14ac:dyDescent="0.25">
      <c r="A8923" t="s">
        <v>755</v>
      </c>
      <c r="B8923">
        <v>2029</v>
      </c>
      <c r="C8923" t="s">
        <v>701</v>
      </c>
      <c r="D8923">
        <v>0.20130000000000001</v>
      </c>
      <c r="E8923">
        <v>0.20130000000000001</v>
      </c>
      <c r="F8923">
        <v>0.19989999999999999</v>
      </c>
      <c r="G8923">
        <v>0.12870000000000001</v>
      </c>
      <c r="H8923">
        <v>0.19989999999999999</v>
      </c>
      <c r="I8923">
        <v>0.12790000000000001</v>
      </c>
      <c r="J8923">
        <v>0.1583</v>
      </c>
      <c r="K8923">
        <v>0.1583</v>
      </c>
      <c r="L8923">
        <v>0.10150000000000001</v>
      </c>
    </row>
    <row r="8924" spans="1:12" x14ac:dyDescent="0.25">
      <c r="A8924" t="s">
        <v>755</v>
      </c>
      <c r="B8924">
        <v>2029</v>
      </c>
      <c r="C8924" t="s">
        <v>703</v>
      </c>
      <c r="D8924">
        <v>3.5999999999999999E-3</v>
      </c>
      <c r="E8924">
        <v>3.5999999999999999E-3</v>
      </c>
      <c r="F8924">
        <v>3.5999999999999999E-3</v>
      </c>
      <c r="G8924">
        <v>1.1000000000000001E-3</v>
      </c>
      <c r="H8924">
        <v>3.5999999999999999E-3</v>
      </c>
      <c r="I8924">
        <v>1.1000000000000001E-3</v>
      </c>
      <c r="J8924">
        <v>3.5999999999999999E-3</v>
      </c>
      <c r="K8924">
        <v>3.5999999999999999E-3</v>
      </c>
      <c r="L8924">
        <v>1.1000000000000001E-3</v>
      </c>
    </row>
    <row r="8925" spans="1:12" x14ac:dyDescent="0.25">
      <c r="A8925" t="s">
        <v>755</v>
      </c>
      <c r="B8925">
        <v>2029</v>
      </c>
      <c r="C8925" t="s">
        <v>698</v>
      </c>
      <c r="D8925">
        <v>8.8700000000000001E-2</v>
      </c>
      <c r="E8925">
        <v>8.8700000000000001E-2</v>
      </c>
      <c r="F8925">
        <v>5.0099999999999999E-2</v>
      </c>
      <c r="G8925">
        <v>5.3699999999999998E-2</v>
      </c>
      <c r="H8925">
        <v>5.0099999999999999E-2</v>
      </c>
      <c r="I8925">
        <v>2.98E-2</v>
      </c>
      <c r="J8925">
        <v>8.8700000000000001E-2</v>
      </c>
      <c r="K8925">
        <v>5.0099999999999999E-2</v>
      </c>
      <c r="L8925">
        <v>2.98E-2</v>
      </c>
    </row>
    <row r="8926" spans="1:12" x14ac:dyDescent="0.25">
      <c r="A8926" t="s">
        <v>755</v>
      </c>
      <c r="B8926">
        <v>2029</v>
      </c>
      <c r="C8926" t="s">
        <v>697</v>
      </c>
      <c r="D8926">
        <v>0.45800000000000002</v>
      </c>
      <c r="E8926">
        <v>0.43219999999999997</v>
      </c>
      <c r="F8926">
        <v>0.36249999999999999</v>
      </c>
      <c r="G8926">
        <v>0.27679999999999999</v>
      </c>
      <c r="H8926">
        <v>0.3483</v>
      </c>
      <c r="I8926">
        <v>0.22470000000000001</v>
      </c>
      <c r="J8926">
        <v>0.36570000000000003</v>
      </c>
      <c r="K8926">
        <v>0.28160000000000002</v>
      </c>
      <c r="L8926">
        <v>0.17499999999999999</v>
      </c>
    </row>
    <row r="8927" spans="1:12" x14ac:dyDescent="0.25">
      <c r="A8927" t="s">
        <v>696</v>
      </c>
      <c r="B8927">
        <v>2030</v>
      </c>
      <c r="C8927" t="s">
        <v>697</v>
      </c>
      <c r="D8927">
        <v>4.1783999999999999</v>
      </c>
      <c r="E8927">
        <v>3.9359999999999999</v>
      </c>
      <c r="F8927">
        <v>3.3119999999999998</v>
      </c>
      <c r="G8927">
        <v>2.4224000000000001</v>
      </c>
      <c r="H8927">
        <v>3.1819999999999999</v>
      </c>
      <c r="I8927">
        <v>1.976</v>
      </c>
      <c r="J8927">
        <v>3.1958000000000002</v>
      </c>
      <c r="K8927">
        <v>2.4672000000000001</v>
      </c>
      <c r="L8927">
        <v>1.4748000000000001</v>
      </c>
    </row>
    <row r="8928" spans="1:12" x14ac:dyDescent="0.25">
      <c r="A8928" t="s">
        <v>696</v>
      </c>
      <c r="B8928">
        <v>2030</v>
      </c>
      <c r="C8928" t="s">
        <v>700</v>
      </c>
      <c r="D8928">
        <v>1.2553000000000001</v>
      </c>
      <c r="E8928">
        <v>1.0128999999999999</v>
      </c>
      <c r="F8928">
        <v>0.90069999999999995</v>
      </c>
      <c r="G8928">
        <v>0.71050000000000002</v>
      </c>
      <c r="H8928">
        <v>0.77070000000000005</v>
      </c>
      <c r="I8928">
        <v>0.53339999999999999</v>
      </c>
      <c r="J8928">
        <v>0.74690000000000001</v>
      </c>
      <c r="K8928">
        <v>0.51519999999999999</v>
      </c>
      <c r="L8928">
        <v>0.31140000000000001</v>
      </c>
    </row>
    <row r="8929" spans="1:12" x14ac:dyDescent="0.25">
      <c r="A8929" t="s">
        <v>696</v>
      </c>
      <c r="B8929">
        <v>2030</v>
      </c>
      <c r="C8929" t="s">
        <v>698</v>
      </c>
      <c r="D8929">
        <v>0.68669999999999998</v>
      </c>
      <c r="E8929">
        <v>0.68669999999999998</v>
      </c>
      <c r="F8929">
        <v>0.38190000000000002</v>
      </c>
      <c r="G8929">
        <v>0.39369999999999999</v>
      </c>
      <c r="H8929">
        <v>0.38190000000000002</v>
      </c>
      <c r="I8929">
        <v>0.21310000000000001</v>
      </c>
      <c r="J8929">
        <v>0.68669999999999998</v>
      </c>
      <c r="K8929">
        <v>0.38190000000000002</v>
      </c>
      <c r="L8929">
        <v>0.21310000000000001</v>
      </c>
    </row>
    <row r="8930" spans="1:12" x14ac:dyDescent="0.25">
      <c r="A8930" t="s">
        <v>696</v>
      </c>
      <c r="B8930">
        <v>2030</v>
      </c>
      <c r="C8930" t="s">
        <v>703</v>
      </c>
      <c r="D8930">
        <v>3.3599999999999998E-2</v>
      </c>
      <c r="E8930">
        <v>3.3599999999999998E-2</v>
      </c>
      <c r="F8930">
        <v>3.3599999999999998E-2</v>
      </c>
      <c r="G8930">
        <v>1.01E-2</v>
      </c>
      <c r="H8930">
        <v>3.3599999999999998E-2</v>
      </c>
      <c r="I8930">
        <v>1.01E-2</v>
      </c>
      <c r="J8930">
        <v>3.3599999999999998E-2</v>
      </c>
      <c r="K8930">
        <v>3.3599999999999998E-2</v>
      </c>
      <c r="L8930">
        <v>1.01E-2</v>
      </c>
    </row>
    <row r="8931" spans="1:12" x14ac:dyDescent="0.25">
      <c r="A8931" t="s">
        <v>696</v>
      </c>
      <c r="B8931">
        <v>2030</v>
      </c>
      <c r="C8931" t="s">
        <v>702</v>
      </c>
      <c r="D8931">
        <v>0.1799</v>
      </c>
      <c r="E8931">
        <v>0.1799</v>
      </c>
      <c r="F8931">
        <v>6.7900000000000002E-2</v>
      </c>
      <c r="G8931">
        <v>5.3999999999999999E-2</v>
      </c>
      <c r="H8931">
        <v>6.7900000000000002E-2</v>
      </c>
      <c r="I8931">
        <v>2.7400000000000001E-2</v>
      </c>
      <c r="J8931">
        <v>0.1799</v>
      </c>
      <c r="K8931">
        <v>6.7900000000000002E-2</v>
      </c>
      <c r="L8931">
        <v>2.7400000000000001E-2</v>
      </c>
    </row>
    <row r="8932" spans="1:12" x14ac:dyDescent="0.25">
      <c r="A8932" t="s">
        <v>696</v>
      </c>
      <c r="B8932">
        <v>2030</v>
      </c>
      <c r="C8932" t="s">
        <v>699</v>
      </c>
      <c r="D8932">
        <v>0.1087</v>
      </c>
      <c r="E8932">
        <v>0.1087</v>
      </c>
      <c r="F8932">
        <v>2.86E-2</v>
      </c>
      <c r="G8932">
        <v>8.2699999999999996E-2</v>
      </c>
      <c r="H8932">
        <v>2.86E-2</v>
      </c>
      <c r="I8932">
        <v>2.86E-2</v>
      </c>
      <c r="J8932">
        <v>0.1087</v>
      </c>
      <c r="K8932">
        <v>2.86E-2</v>
      </c>
      <c r="L8932">
        <v>2.86E-2</v>
      </c>
    </row>
    <row r="8933" spans="1:12" x14ac:dyDescent="0.25">
      <c r="A8933" t="s">
        <v>696</v>
      </c>
      <c r="B8933">
        <v>2030</v>
      </c>
      <c r="C8933" t="s">
        <v>701</v>
      </c>
      <c r="D8933">
        <v>1.9140999999999999</v>
      </c>
      <c r="E8933">
        <v>1.9140999999999999</v>
      </c>
      <c r="F8933">
        <v>1.8992</v>
      </c>
      <c r="G8933">
        <v>1.1714</v>
      </c>
      <c r="H8933">
        <v>1.8992</v>
      </c>
      <c r="I8933">
        <v>1.1635</v>
      </c>
      <c r="J8933">
        <v>1.4399</v>
      </c>
      <c r="K8933">
        <v>1.4398</v>
      </c>
      <c r="L8933">
        <v>0.88429999999999997</v>
      </c>
    </row>
    <row r="8934" spans="1:12" x14ac:dyDescent="0.25">
      <c r="A8934" t="s">
        <v>704</v>
      </c>
      <c r="B8934">
        <v>2030</v>
      </c>
      <c r="C8934" t="s">
        <v>699</v>
      </c>
      <c r="D8934">
        <v>1.9400000000000001E-2</v>
      </c>
      <c r="E8934">
        <v>1.9400000000000001E-2</v>
      </c>
      <c r="F8934">
        <v>5.1000000000000004E-3</v>
      </c>
      <c r="G8934">
        <v>1.47E-2</v>
      </c>
      <c r="H8934">
        <v>5.1000000000000004E-3</v>
      </c>
      <c r="I8934">
        <v>5.1000000000000004E-3</v>
      </c>
      <c r="J8934">
        <v>1.9400000000000001E-2</v>
      </c>
      <c r="K8934">
        <v>5.1000000000000004E-3</v>
      </c>
      <c r="L8934">
        <v>5.1000000000000004E-3</v>
      </c>
    </row>
    <row r="8935" spans="1:12" x14ac:dyDescent="0.25">
      <c r="A8935" t="s">
        <v>704</v>
      </c>
      <c r="B8935">
        <v>2030</v>
      </c>
      <c r="C8935" t="s">
        <v>703</v>
      </c>
      <c r="D8935">
        <v>6.0000000000000001E-3</v>
      </c>
      <c r="E8935">
        <v>6.0000000000000001E-3</v>
      </c>
      <c r="F8935">
        <v>6.0000000000000001E-3</v>
      </c>
      <c r="G8935">
        <v>1.8E-3</v>
      </c>
      <c r="H8935">
        <v>6.0000000000000001E-3</v>
      </c>
      <c r="I8935">
        <v>1.8E-3</v>
      </c>
      <c r="J8935">
        <v>6.0000000000000001E-3</v>
      </c>
      <c r="K8935">
        <v>6.0000000000000001E-3</v>
      </c>
      <c r="L8935">
        <v>1.8E-3</v>
      </c>
    </row>
    <row r="8936" spans="1:12" x14ac:dyDescent="0.25">
      <c r="A8936" t="s">
        <v>704</v>
      </c>
      <c r="B8936">
        <v>2030</v>
      </c>
      <c r="C8936" t="s">
        <v>697</v>
      </c>
      <c r="D8936">
        <v>0.65359999999999996</v>
      </c>
      <c r="E8936">
        <v>0.61050000000000004</v>
      </c>
      <c r="F8936">
        <v>0.53080000000000005</v>
      </c>
      <c r="G8936">
        <v>0.37719999999999998</v>
      </c>
      <c r="H8936">
        <v>0.50760000000000005</v>
      </c>
      <c r="I8936">
        <v>0.31630000000000003</v>
      </c>
      <c r="J8936">
        <v>0.48849999999999999</v>
      </c>
      <c r="K8936">
        <v>0.3901</v>
      </c>
      <c r="L8936">
        <v>0.23300000000000001</v>
      </c>
    </row>
    <row r="8937" spans="1:12" x14ac:dyDescent="0.25">
      <c r="A8937" t="s">
        <v>704</v>
      </c>
      <c r="B8937">
        <v>2030</v>
      </c>
      <c r="C8937" t="s">
        <v>702</v>
      </c>
      <c r="D8937">
        <v>3.2000000000000001E-2</v>
      </c>
      <c r="E8937">
        <v>3.2000000000000001E-2</v>
      </c>
      <c r="F8937">
        <v>1.21E-2</v>
      </c>
      <c r="G8937">
        <v>9.5999999999999992E-3</v>
      </c>
      <c r="H8937">
        <v>1.21E-2</v>
      </c>
      <c r="I8937">
        <v>4.8999999999999998E-3</v>
      </c>
      <c r="J8937">
        <v>3.2000000000000001E-2</v>
      </c>
      <c r="K8937">
        <v>1.21E-2</v>
      </c>
      <c r="L8937">
        <v>4.8999999999999998E-3</v>
      </c>
    </row>
    <row r="8938" spans="1:12" x14ac:dyDescent="0.25">
      <c r="A8938" t="s">
        <v>704</v>
      </c>
      <c r="B8938">
        <v>2030</v>
      </c>
      <c r="C8938" t="s">
        <v>698</v>
      </c>
      <c r="D8938">
        <v>7.3200000000000001E-2</v>
      </c>
      <c r="E8938">
        <v>7.3200000000000001E-2</v>
      </c>
      <c r="F8938">
        <v>5.0299999999999997E-2</v>
      </c>
      <c r="G8938">
        <v>4.1000000000000002E-2</v>
      </c>
      <c r="H8938">
        <v>5.0299999999999997E-2</v>
      </c>
      <c r="I8938">
        <v>2.75E-2</v>
      </c>
      <c r="J8938">
        <v>7.3200000000000001E-2</v>
      </c>
      <c r="K8938">
        <v>5.0299999999999997E-2</v>
      </c>
      <c r="L8938">
        <v>2.75E-2</v>
      </c>
    </row>
    <row r="8939" spans="1:12" x14ac:dyDescent="0.25">
      <c r="A8939" t="s">
        <v>704</v>
      </c>
      <c r="B8939">
        <v>2030</v>
      </c>
      <c r="C8939" t="s">
        <v>700</v>
      </c>
      <c r="D8939">
        <v>0.2235</v>
      </c>
      <c r="E8939">
        <v>0.18029999999999999</v>
      </c>
      <c r="F8939">
        <v>0.1603</v>
      </c>
      <c r="G8939">
        <v>0.1265</v>
      </c>
      <c r="H8939">
        <v>0.13719999999999999</v>
      </c>
      <c r="I8939">
        <v>9.4899999999999998E-2</v>
      </c>
      <c r="J8939">
        <v>0.13300000000000001</v>
      </c>
      <c r="K8939">
        <v>9.1700000000000004E-2</v>
      </c>
      <c r="L8939">
        <v>5.5399999999999998E-2</v>
      </c>
    </row>
    <row r="8940" spans="1:12" x14ac:dyDescent="0.25">
      <c r="A8940" t="s">
        <v>704</v>
      </c>
      <c r="B8940">
        <v>2030</v>
      </c>
      <c r="C8940" t="s">
        <v>701</v>
      </c>
      <c r="D8940">
        <v>0.29959999999999998</v>
      </c>
      <c r="E8940">
        <v>0.29959999999999998</v>
      </c>
      <c r="F8940">
        <v>0.2969</v>
      </c>
      <c r="G8940">
        <v>0.1835</v>
      </c>
      <c r="H8940">
        <v>0.2969</v>
      </c>
      <c r="I8940">
        <v>0.18210000000000001</v>
      </c>
      <c r="J8940">
        <v>0.22489999999999999</v>
      </c>
      <c r="K8940">
        <v>0.22489999999999999</v>
      </c>
      <c r="L8940">
        <v>0.1384</v>
      </c>
    </row>
    <row r="8941" spans="1:12" x14ac:dyDescent="0.25">
      <c r="A8941" t="s">
        <v>706</v>
      </c>
      <c r="B8941">
        <v>2030</v>
      </c>
      <c r="C8941" t="s">
        <v>697</v>
      </c>
      <c r="D8941">
        <v>7.8463000000000003</v>
      </c>
      <c r="E8941">
        <v>7.3133999999999997</v>
      </c>
      <c r="F8941">
        <v>6.3315999999999999</v>
      </c>
      <c r="G8941">
        <v>4.5175999999999998</v>
      </c>
      <c r="H8941">
        <v>6.0457999999999998</v>
      </c>
      <c r="I8941">
        <v>3.7673000000000001</v>
      </c>
      <c r="J8941">
        <v>5.8583999999999996</v>
      </c>
      <c r="K8941">
        <v>4.6464999999999996</v>
      </c>
      <c r="L8941">
        <v>2.7707000000000002</v>
      </c>
    </row>
    <row r="8942" spans="1:12" x14ac:dyDescent="0.25">
      <c r="A8942" t="s">
        <v>706</v>
      </c>
      <c r="B8942">
        <v>2030</v>
      </c>
      <c r="C8942" t="s">
        <v>698</v>
      </c>
      <c r="D8942">
        <v>0.90039999999999998</v>
      </c>
      <c r="E8942">
        <v>0.90039999999999998</v>
      </c>
      <c r="F8942">
        <v>0.62</v>
      </c>
      <c r="G8942">
        <v>0.50449999999999995</v>
      </c>
      <c r="H8942">
        <v>0.62</v>
      </c>
      <c r="I8942">
        <v>0.33839999999999998</v>
      </c>
      <c r="J8942">
        <v>0.90039999999999998</v>
      </c>
      <c r="K8942">
        <v>0.62</v>
      </c>
      <c r="L8942">
        <v>0.33839999999999998</v>
      </c>
    </row>
    <row r="8943" spans="1:12" x14ac:dyDescent="0.25">
      <c r="A8943" t="s">
        <v>706</v>
      </c>
      <c r="B8943">
        <v>2030</v>
      </c>
      <c r="C8943" t="s">
        <v>703</v>
      </c>
      <c r="D8943">
        <v>7.3899999999999993E-2</v>
      </c>
      <c r="E8943">
        <v>7.3899999999999993E-2</v>
      </c>
      <c r="F8943">
        <v>7.3899999999999993E-2</v>
      </c>
      <c r="G8943">
        <v>2.2200000000000001E-2</v>
      </c>
      <c r="H8943">
        <v>7.3899999999999993E-2</v>
      </c>
      <c r="I8943">
        <v>2.2200000000000001E-2</v>
      </c>
      <c r="J8943">
        <v>7.3899999999999993E-2</v>
      </c>
      <c r="K8943">
        <v>7.3899999999999993E-2</v>
      </c>
      <c r="L8943">
        <v>2.2200000000000001E-2</v>
      </c>
    </row>
    <row r="8944" spans="1:12" x14ac:dyDescent="0.25">
      <c r="A8944" t="s">
        <v>706</v>
      </c>
      <c r="B8944">
        <v>2030</v>
      </c>
      <c r="C8944" t="s">
        <v>700</v>
      </c>
      <c r="D8944">
        <v>2.7589000000000001</v>
      </c>
      <c r="E8944">
        <v>2.226</v>
      </c>
      <c r="F8944">
        <v>1.9796</v>
      </c>
      <c r="G8944">
        <v>1.5615000000000001</v>
      </c>
      <c r="H8944">
        <v>1.6939</v>
      </c>
      <c r="I8944">
        <v>1.1721999999999999</v>
      </c>
      <c r="J8944">
        <v>1.6415999999999999</v>
      </c>
      <c r="K8944">
        <v>1.1323000000000001</v>
      </c>
      <c r="L8944">
        <v>0.68440000000000001</v>
      </c>
    </row>
    <row r="8945" spans="1:12" x14ac:dyDescent="0.25">
      <c r="A8945" t="s">
        <v>706</v>
      </c>
      <c r="B8945">
        <v>2030</v>
      </c>
      <c r="C8945" t="s">
        <v>701</v>
      </c>
      <c r="D8945">
        <v>3.4786999999999999</v>
      </c>
      <c r="E8945">
        <v>3.4786999999999999</v>
      </c>
      <c r="F8945">
        <v>3.4459</v>
      </c>
      <c r="G8945">
        <v>2.129</v>
      </c>
      <c r="H8945">
        <v>3.4459</v>
      </c>
      <c r="I8945">
        <v>2.1114999999999999</v>
      </c>
      <c r="J8945">
        <v>2.6080999999999999</v>
      </c>
      <c r="K8945">
        <v>2.6080999999999999</v>
      </c>
      <c r="L8945">
        <v>1.6028</v>
      </c>
    </row>
    <row r="8946" spans="1:12" x14ac:dyDescent="0.25">
      <c r="A8946" t="s">
        <v>706</v>
      </c>
      <c r="B8946">
        <v>2030</v>
      </c>
      <c r="C8946" t="s">
        <v>702</v>
      </c>
      <c r="D8946">
        <v>0.39539999999999997</v>
      </c>
      <c r="E8946">
        <v>0.39539999999999997</v>
      </c>
      <c r="F8946">
        <v>0.14929999999999999</v>
      </c>
      <c r="G8946">
        <v>0.1186</v>
      </c>
      <c r="H8946">
        <v>0.14929999999999999</v>
      </c>
      <c r="I8946">
        <v>6.0100000000000001E-2</v>
      </c>
      <c r="J8946">
        <v>0.39539999999999997</v>
      </c>
      <c r="K8946">
        <v>0.14929999999999999</v>
      </c>
      <c r="L8946">
        <v>6.0100000000000001E-2</v>
      </c>
    </row>
    <row r="8947" spans="1:12" x14ac:dyDescent="0.25">
      <c r="A8947" t="s">
        <v>706</v>
      </c>
      <c r="B8947">
        <v>2030</v>
      </c>
      <c r="C8947" t="s">
        <v>699</v>
      </c>
      <c r="D8947">
        <v>0.23899999999999999</v>
      </c>
      <c r="E8947">
        <v>0.23899999999999999</v>
      </c>
      <c r="F8947">
        <v>6.2899999999999998E-2</v>
      </c>
      <c r="G8947">
        <v>0.18190000000000001</v>
      </c>
      <c r="H8947">
        <v>6.2899999999999998E-2</v>
      </c>
      <c r="I8947">
        <v>6.2899999999999998E-2</v>
      </c>
      <c r="J8947">
        <v>0.23899999999999999</v>
      </c>
      <c r="K8947">
        <v>6.2899999999999998E-2</v>
      </c>
      <c r="L8947">
        <v>6.2899999999999998E-2</v>
      </c>
    </row>
    <row r="8948" spans="1:12" x14ac:dyDescent="0.25">
      <c r="A8948" t="s">
        <v>708</v>
      </c>
      <c r="B8948">
        <v>2030</v>
      </c>
      <c r="C8948" t="s">
        <v>703</v>
      </c>
      <c r="D8948">
        <v>2.23E-2</v>
      </c>
      <c r="E8948">
        <v>2.23E-2</v>
      </c>
      <c r="F8948">
        <v>2.23E-2</v>
      </c>
      <c r="G8948">
        <v>6.7000000000000002E-3</v>
      </c>
      <c r="H8948">
        <v>2.23E-2</v>
      </c>
      <c r="I8948">
        <v>6.7000000000000002E-3</v>
      </c>
      <c r="J8948">
        <v>2.23E-2</v>
      </c>
      <c r="K8948">
        <v>2.23E-2</v>
      </c>
      <c r="L8948">
        <v>6.7000000000000002E-3</v>
      </c>
    </row>
    <row r="8949" spans="1:12" x14ac:dyDescent="0.25">
      <c r="A8949" t="s">
        <v>708</v>
      </c>
      <c r="B8949">
        <v>2030</v>
      </c>
      <c r="C8949" t="s">
        <v>701</v>
      </c>
      <c r="D8949">
        <v>1.2287999999999999</v>
      </c>
      <c r="E8949">
        <v>1.2287999999999999</v>
      </c>
      <c r="F8949">
        <v>1.2189000000000001</v>
      </c>
      <c r="G8949">
        <v>0.75160000000000005</v>
      </c>
      <c r="H8949">
        <v>1.2189000000000001</v>
      </c>
      <c r="I8949">
        <v>0.74639999999999995</v>
      </c>
      <c r="J8949">
        <v>0.92379999999999995</v>
      </c>
      <c r="K8949">
        <v>0.92379999999999995</v>
      </c>
      <c r="L8949">
        <v>0.56710000000000005</v>
      </c>
    </row>
    <row r="8950" spans="1:12" x14ac:dyDescent="0.25">
      <c r="A8950" t="s">
        <v>708</v>
      </c>
      <c r="B8950">
        <v>2030</v>
      </c>
      <c r="C8950" t="s">
        <v>699</v>
      </c>
      <c r="D8950">
        <v>7.2300000000000003E-2</v>
      </c>
      <c r="E8950">
        <v>7.2300000000000003E-2</v>
      </c>
      <c r="F8950">
        <v>1.9E-2</v>
      </c>
      <c r="G8950">
        <v>5.5E-2</v>
      </c>
      <c r="H8950">
        <v>1.9E-2</v>
      </c>
      <c r="I8950">
        <v>1.9E-2</v>
      </c>
      <c r="J8950">
        <v>7.2300000000000003E-2</v>
      </c>
      <c r="K8950">
        <v>1.9E-2</v>
      </c>
      <c r="L8950">
        <v>1.9E-2</v>
      </c>
    </row>
    <row r="8951" spans="1:12" x14ac:dyDescent="0.25">
      <c r="A8951" t="s">
        <v>708</v>
      </c>
      <c r="B8951">
        <v>2030</v>
      </c>
      <c r="C8951" t="s">
        <v>702</v>
      </c>
      <c r="D8951">
        <v>0.1196</v>
      </c>
      <c r="E8951">
        <v>0.1196</v>
      </c>
      <c r="F8951">
        <v>4.5199999999999997E-2</v>
      </c>
      <c r="G8951">
        <v>3.5900000000000001E-2</v>
      </c>
      <c r="H8951">
        <v>4.5199999999999997E-2</v>
      </c>
      <c r="I8951">
        <v>1.8200000000000001E-2</v>
      </c>
      <c r="J8951">
        <v>0.1196</v>
      </c>
      <c r="K8951">
        <v>4.5199999999999997E-2</v>
      </c>
      <c r="L8951">
        <v>1.8200000000000001E-2</v>
      </c>
    </row>
    <row r="8952" spans="1:12" x14ac:dyDescent="0.25">
      <c r="A8952" t="s">
        <v>708</v>
      </c>
      <c r="B8952">
        <v>2030</v>
      </c>
      <c r="C8952" t="s">
        <v>698</v>
      </c>
      <c r="D8952">
        <v>0.3795</v>
      </c>
      <c r="E8952">
        <v>0.3795</v>
      </c>
      <c r="F8952">
        <v>0.2261</v>
      </c>
      <c r="G8952">
        <v>0.21609999999999999</v>
      </c>
      <c r="H8952">
        <v>0.2261</v>
      </c>
      <c r="I8952">
        <v>0.12520000000000001</v>
      </c>
      <c r="J8952">
        <v>0.3795</v>
      </c>
      <c r="K8952">
        <v>0.2261</v>
      </c>
      <c r="L8952">
        <v>0.12520000000000001</v>
      </c>
    </row>
    <row r="8953" spans="1:12" x14ac:dyDescent="0.25">
      <c r="A8953" t="s">
        <v>708</v>
      </c>
      <c r="B8953">
        <v>2030</v>
      </c>
      <c r="C8953" t="s">
        <v>697</v>
      </c>
      <c r="D8953">
        <v>2.6570999999999998</v>
      </c>
      <c r="E8953">
        <v>2.4958999999999998</v>
      </c>
      <c r="F8953">
        <v>2.1303999999999998</v>
      </c>
      <c r="G8953">
        <v>1.5376000000000001</v>
      </c>
      <c r="H8953">
        <v>2.0438999999999998</v>
      </c>
      <c r="I8953">
        <v>1.2701</v>
      </c>
      <c r="J8953">
        <v>2.0139999999999998</v>
      </c>
      <c r="K8953">
        <v>1.5789</v>
      </c>
      <c r="L8953">
        <v>0.94320000000000004</v>
      </c>
    </row>
    <row r="8954" spans="1:12" x14ac:dyDescent="0.25">
      <c r="A8954" t="s">
        <v>708</v>
      </c>
      <c r="B8954">
        <v>2030</v>
      </c>
      <c r="C8954" t="s">
        <v>700</v>
      </c>
      <c r="D8954">
        <v>0.83450000000000002</v>
      </c>
      <c r="E8954">
        <v>0.67330000000000001</v>
      </c>
      <c r="F8954">
        <v>0.5988</v>
      </c>
      <c r="G8954">
        <v>0.4723</v>
      </c>
      <c r="H8954">
        <v>0.51229999999999998</v>
      </c>
      <c r="I8954">
        <v>0.35460000000000003</v>
      </c>
      <c r="J8954">
        <v>0.4965</v>
      </c>
      <c r="K8954">
        <v>0.34250000000000003</v>
      </c>
      <c r="L8954">
        <v>0.20699999999999999</v>
      </c>
    </row>
    <row r="8955" spans="1:12" x14ac:dyDescent="0.25">
      <c r="A8955" t="s">
        <v>709</v>
      </c>
      <c r="B8955">
        <v>2030</v>
      </c>
      <c r="C8955" t="s">
        <v>698</v>
      </c>
      <c r="D8955">
        <v>4.1894999999999998</v>
      </c>
      <c r="E8955">
        <v>4.1894999999999998</v>
      </c>
      <c r="F8955">
        <v>4.1894999999999998</v>
      </c>
      <c r="G8955">
        <v>2.3565999999999998</v>
      </c>
      <c r="H8955">
        <v>4.1894999999999998</v>
      </c>
      <c r="I8955">
        <v>1.5282</v>
      </c>
      <c r="J8955">
        <v>4.1894999999999998</v>
      </c>
      <c r="K8955">
        <v>4.1894999999999998</v>
      </c>
      <c r="L8955">
        <v>1.5282</v>
      </c>
    </row>
    <row r="8956" spans="1:12" x14ac:dyDescent="0.25">
      <c r="A8956" t="s">
        <v>709</v>
      </c>
      <c r="B8956">
        <v>2030</v>
      </c>
      <c r="C8956" t="s">
        <v>697</v>
      </c>
      <c r="D8956">
        <v>33.266399999999997</v>
      </c>
      <c r="E8956">
        <v>30.956</v>
      </c>
      <c r="F8956">
        <v>27.914999999999999</v>
      </c>
      <c r="G8956">
        <v>19.108799999999999</v>
      </c>
      <c r="H8956">
        <v>26.676100000000002</v>
      </c>
      <c r="I8956">
        <v>15.747400000000001</v>
      </c>
      <c r="J8956">
        <v>24.89</v>
      </c>
      <c r="K8956">
        <v>20.851400000000002</v>
      </c>
      <c r="L8956">
        <v>11.5769</v>
      </c>
    </row>
    <row r="8957" spans="1:12" x14ac:dyDescent="0.25">
      <c r="A8957" t="s">
        <v>709</v>
      </c>
      <c r="B8957">
        <v>2030</v>
      </c>
      <c r="C8957" t="s">
        <v>702</v>
      </c>
      <c r="D8957">
        <v>1.7144999999999999</v>
      </c>
      <c r="E8957">
        <v>1.7144999999999999</v>
      </c>
      <c r="F8957">
        <v>0.64739999999999998</v>
      </c>
      <c r="G8957">
        <v>0.51429999999999998</v>
      </c>
      <c r="H8957">
        <v>0.64739999999999998</v>
      </c>
      <c r="I8957">
        <v>0.26069999999999999</v>
      </c>
      <c r="J8957">
        <v>1.7144999999999999</v>
      </c>
      <c r="K8957">
        <v>0.64739999999999998</v>
      </c>
      <c r="L8957">
        <v>0.26069999999999999</v>
      </c>
    </row>
    <row r="8958" spans="1:12" x14ac:dyDescent="0.25">
      <c r="A8958" t="s">
        <v>709</v>
      </c>
      <c r="B8958">
        <v>2030</v>
      </c>
      <c r="C8958" t="s">
        <v>699</v>
      </c>
      <c r="D8958">
        <v>1.0361</v>
      </c>
      <c r="E8958">
        <v>1.0361</v>
      </c>
      <c r="F8958">
        <v>0.2727</v>
      </c>
      <c r="G8958">
        <v>0.78849999999999998</v>
      </c>
      <c r="H8958">
        <v>0.2727</v>
      </c>
      <c r="I8958">
        <v>0.2727</v>
      </c>
      <c r="J8958">
        <v>1.0361</v>
      </c>
      <c r="K8958">
        <v>0.2727</v>
      </c>
      <c r="L8958">
        <v>0.2727</v>
      </c>
    </row>
    <row r="8959" spans="1:12" x14ac:dyDescent="0.25">
      <c r="A8959" t="s">
        <v>709</v>
      </c>
      <c r="B8959">
        <v>2030</v>
      </c>
      <c r="C8959" t="s">
        <v>700</v>
      </c>
      <c r="D8959">
        <v>11.961499999999999</v>
      </c>
      <c r="E8959">
        <v>9.6510999999999996</v>
      </c>
      <c r="F8959">
        <v>8.5829000000000004</v>
      </c>
      <c r="G8959">
        <v>6.7698999999999998</v>
      </c>
      <c r="H8959">
        <v>7.3438999999999997</v>
      </c>
      <c r="I8959">
        <v>5.0822000000000003</v>
      </c>
      <c r="J8959">
        <v>7.1172000000000004</v>
      </c>
      <c r="K8959">
        <v>4.9093</v>
      </c>
      <c r="L8959">
        <v>2.9670999999999998</v>
      </c>
    </row>
    <row r="8960" spans="1:12" x14ac:dyDescent="0.25">
      <c r="A8960" t="s">
        <v>709</v>
      </c>
      <c r="B8960">
        <v>2030</v>
      </c>
      <c r="C8960" t="s">
        <v>701</v>
      </c>
      <c r="D8960">
        <v>14.044600000000001</v>
      </c>
      <c r="E8960">
        <v>14.044600000000001</v>
      </c>
      <c r="F8960">
        <v>13.9024</v>
      </c>
      <c r="G8960">
        <v>8.5833999999999993</v>
      </c>
      <c r="H8960">
        <v>13.9024</v>
      </c>
      <c r="I8960">
        <v>8.5076000000000001</v>
      </c>
      <c r="J8960">
        <v>10.512499999999999</v>
      </c>
      <c r="K8960">
        <v>10.5124</v>
      </c>
      <c r="L8960">
        <v>6.4522000000000004</v>
      </c>
    </row>
    <row r="8961" spans="1:12" x14ac:dyDescent="0.25">
      <c r="A8961" t="s">
        <v>709</v>
      </c>
      <c r="B8961">
        <v>2030</v>
      </c>
      <c r="C8961" t="s">
        <v>703</v>
      </c>
      <c r="D8961">
        <v>0.32019999999999998</v>
      </c>
      <c r="E8961">
        <v>0.32019999999999998</v>
      </c>
      <c r="F8961">
        <v>0.32019999999999998</v>
      </c>
      <c r="G8961">
        <v>9.6100000000000005E-2</v>
      </c>
      <c r="H8961">
        <v>0.32019999999999998</v>
      </c>
      <c r="I8961">
        <v>9.6100000000000005E-2</v>
      </c>
      <c r="J8961">
        <v>0.32019999999999998</v>
      </c>
      <c r="K8961">
        <v>0.32019999999999998</v>
      </c>
      <c r="L8961">
        <v>9.6100000000000005E-2</v>
      </c>
    </row>
    <row r="8962" spans="1:12" x14ac:dyDescent="0.25">
      <c r="A8962" t="s">
        <v>710</v>
      </c>
      <c r="B8962">
        <v>2030</v>
      </c>
      <c r="C8962" t="s">
        <v>699</v>
      </c>
      <c r="D8962">
        <v>0.12920000000000001</v>
      </c>
      <c r="E8962">
        <v>0.12920000000000001</v>
      </c>
      <c r="F8962">
        <v>3.4000000000000002E-2</v>
      </c>
      <c r="G8962">
        <v>9.8299999999999998E-2</v>
      </c>
      <c r="H8962">
        <v>3.4000000000000002E-2</v>
      </c>
      <c r="I8962">
        <v>3.4000000000000002E-2</v>
      </c>
      <c r="J8962">
        <v>0.12920000000000001</v>
      </c>
      <c r="K8962">
        <v>3.4000000000000002E-2</v>
      </c>
      <c r="L8962">
        <v>3.4000000000000002E-2</v>
      </c>
    </row>
    <row r="8963" spans="1:12" x14ac:dyDescent="0.25">
      <c r="A8963" t="s">
        <v>710</v>
      </c>
      <c r="B8963">
        <v>2030</v>
      </c>
      <c r="C8963" t="s">
        <v>698</v>
      </c>
      <c r="D8963">
        <v>0.5917</v>
      </c>
      <c r="E8963">
        <v>0.5917</v>
      </c>
      <c r="F8963">
        <v>0.373</v>
      </c>
      <c r="G8963">
        <v>0.33489999999999998</v>
      </c>
      <c r="H8963">
        <v>0.373</v>
      </c>
      <c r="I8963">
        <v>0.2054</v>
      </c>
      <c r="J8963">
        <v>0.5917</v>
      </c>
      <c r="K8963">
        <v>0.373</v>
      </c>
      <c r="L8963">
        <v>0.2054</v>
      </c>
    </row>
    <row r="8964" spans="1:12" x14ac:dyDescent="0.25">
      <c r="A8964" t="s">
        <v>710</v>
      </c>
      <c r="B8964">
        <v>2030</v>
      </c>
      <c r="C8964" t="s">
        <v>700</v>
      </c>
      <c r="D8964">
        <v>1.4918</v>
      </c>
      <c r="E8964">
        <v>1.2036</v>
      </c>
      <c r="F8964">
        <v>1.0704</v>
      </c>
      <c r="G8964">
        <v>0.84430000000000005</v>
      </c>
      <c r="H8964">
        <v>0.91590000000000005</v>
      </c>
      <c r="I8964">
        <v>0.63380000000000003</v>
      </c>
      <c r="J8964">
        <v>0.88759999999999994</v>
      </c>
      <c r="K8964">
        <v>0.61229999999999996</v>
      </c>
      <c r="L8964">
        <v>0.37</v>
      </c>
    </row>
    <row r="8965" spans="1:12" x14ac:dyDescent="0.25">
      <c r="A8965" t="s">
        <v>710</v>
      </c>
      <c r="B8965">
        <v>2030</v>
      </c>
      <c r="C8965" t="s">
        <v>697</v>
      </c>
      <c r="D8965">
        <v>4.5808</v>
      </c>
      <c r="E8965">
        <v>4.2926000000000002</v>
      </c>
      <c r="F8965">
        <v>3.6947000000000001</v>
      </c>
      <c r="G8965">
        <v>2.6503000000000001</v>
      </c>
      <c r="H8965">
        <v>3.5402</v>
      </c>
      <c r="I8965">
        <v>2.2048999999999999</v>
      </c>
      <c r="J8965">
        <v>3.4514</v>
      </c>
      <c r="K8965">
        <v>2.7290999999999999</v>
      </c>
      <c r="L8965">
        <v>1.6323000000000001</v>
      </c>
    </row>
    <row r="8966" spans="1:12" x14ac:dyDescent="0.25">
      <c r="A8966" t="s">
        <v>710</v>
      </c>
      <c r="B8966">
        <v>2030</v>
      </c>
      <c r="C8966" t="s">
        <v>703</v>
      </c>
      <c r="D8966">
        <v>3.9899999999999998E-2</v>
      </c>
      <c r="E8966">
        <v>3.9899999999999998E-2</v>
      </c>
      <c r="F8966">
        <v>3.9899999999999998E-2</v>
      </c>
      <c r="G8966">
        <v>1.2E-2</v>
      </c>
      <c r="H8966">
        <v>3.9899999999999998E-2</v>
      </c>
      <c r="I8966">
        <v>1.2E-2</v>
      </c>
      <c r="J8966">
        <v>3.9899999999999998E-2</v>
      </c>
      <c r="K8966">
        <v>3.9899999999999998E-2</v>
      </c>
      <c r="L8966">
        <v>1.2E-2</v>
      </c>
    </row>
    <row r="8967" spans="1:12" x14ac:dyDescent="0.25">
      <c r="A8967" t="s">
        <v>710</v>
      </c>
      <c r="B8967">
        <v>2030</v>
      </c>
      <c r="C8967" t="s">
        <v>701</v>
      </c>
      <c r="D8967">
        <v>2.1143000000000001</v>
      </c>
      <c r="E8967">
        <v>2.1143000000000001</v>
      </c>
      <c r="F8967">
        <v>2.0966</v>
      </c>
      <c r="G8967">
        <v>1.2966</v>
      </c>
      <c r="H8967">
        <v>2.0966</v>
      </c>
      <c r="I8967">
        <v>1.2871999999999999</v>
      </c>
      <c r="J8967">
        <v>1.5891</v>
      </c>
      <c r="K8967">
        <v>1.5891</v>
      </c>
      <c r="L8967">
        <v>0.97840000000000005</v>
      </c>
    </row>
    <row r="8968" spans="1:12" x14ac:dyDescent="0.25">
      <c r="A8968" t="s">
        <v>710</v>
      </c>
      <c r="B8968">
        <v>2030</v>
      </c>
      <c r="C8968" t="s">
        <v>702</v>
      </c>
      <c r="D8968">
        <v>0</v>
      </c>
      <c r="E8968">
        <v>0.21379999999999999</v>
      </c>
      <c r="F8968">
        <v>8.0699999999999994E-2</v>
      </c>
      <c r="G8968">
        <v>6.4100000000000004E-2</v>
      </c>
      <c r="H8968">
        <v>8.0699999999999994E-2</v>
      </c>
      <c r="I8968">
        <v>3.2500000000000001E-2</v>
      </c>
      <c r="J8968">
        <v>0.21379999999999999</v>
      </c>
      <c r="K8968">
        <v>8.0699999999999994E-2</v>
      </c>
      <c r="L8968">
        <v>3.2500000000000001E-2</v>
      </c>
    </row>
    <row r="8969" spans="1:12" x14ac:dyDescent="0.25">
      <c r="A8969" t="s">
        <v>711</v>
      </c>
      <c r="B8969">
        <v>2030</v>
      </c>
      <c r="C8969" t="s">
        <v>703</v>
      </c>
      <c r="D8969">
        <v>2.5399999999999999E-2</v>
      </c>
      <c r="E8969">
        <v>2.5399999999999999E-2</v>
      </c>
      <c r="F8969">
        <v>2.5399999999999999E-2</v>
      </c>
      <c r="G8969">
        <v>7.6E-3</v>
      </c>
      <c r="H8969">
        <v>2.5399999999999999E-2</v>
      </c>
      <c r="I8969">
        <v>7.6E-3</v>
      </c>
      <c r="J8969">
        <v>2.5399999999999999E-2</v>
      </c>
      <c r="K8969">
        <v>2.5399999999999999E-2</v>
      </c>
      <c r="L8969">
        <v>7.6E-3</v>
      </c>
    </row>
    <row r="8970" spans="1:12" x14ac:dyDescent="0.25">
      <c r="A8970" t="s">
        <v>711</v>
      </c>
      <c r="B8970">
        <v>2030</v>
      </c>
      <c r="C8970" t="s">
        <v>699</v>
      </c>
      <c r="D8970">
        <v>8.2299999999999998E-2</v>
      </c>
      <c r="E8970">
        <v>8.2299999999999998E-2</v>
      </c>
      <c r="F8970">
        <v>2.1700000000000001E-2</v>
      </c>
      <c r="G8970">
        <v>6.2600000000000003E-2</v>
      </c>
      <c r="H8970">
        <v>2.1700000000000001E-2</v>
      </c>
      <c r="I8970">
        <v>2.1700000000000001E-2</v>
      </c>
      <c r="J8970">
        <v>8.2299999999999998E-2</v>
      </c>
      <c r="K8970">
        <v>2.1700000000000001E-2</v>
      </c>
      <c r="L8970">
        <v>2.1700000000000001E-2</v>
      </c>
    </row>
    <row r="8971" spans="1:12" x14ac:dyDescent="0.25">
      <c r="A8971" t="s">
        <v>711</v>
      </c>
      <c r="B8971">
        <v>2030</v>
      </c>
      <c r="C8971" t="s">
        <v>698</v>
      </c>
      <c r="D8971">
        <v>0.38040000000000002</v>
      </c>
      <c r="E8971">
        <v>0.38040000000000002</v>
      </c>
      <c r="F8971">
        <v>0.23880000000000001</v>
      </c>
      <c r="G8971">
        <v>0.21540000000000001</v>
      </c>
      <c r="H8971">
        <v>0.23880000000000001</v>
      </c>
      <c r="I8971">
        <v>0.13150000000000001</v>
      </c>
      <c r="J8971">
        <v>0.38040000000000002</v>
      </c>
      <c r="K8971">
        <v>0.23880000000000001</v>
      </c>
      <c r="L8971">
        <v>0.13150000000000001</v>
      </c>
    </row>
    <row r="8972" spans="1:12" x14ac:dyDescent="0.25">
      <c r="A8972" t="s">
        <v>711</v>
      </c>
      <c r="B8972">
        <v>2030</v>
      </c>
      <c r="C8972" t="s">
        <v>700</v>
      </c>
      <c r="D8972">
        <v>0.95</v>
      </c>
      <c r="E8972">
        <v>0.76649999999999996</v>
      </c>
      <c r="F8972">
        <v>0.68159999999999998</v>
      </c>
      <c r="G8972">
        <v>0.53769999999999996</v>
      </c>
      <c r="H8972">
        <v>0.58330000000000004</v>
      </c>
      <c r="I8972">
        <v>0.40360000000000001</v>
      </c>
      <c r="J8972">
        <v>0.56520000000000004</v>
      </c>
      <c r="K8972">
        <v>0.38990000000000002</v>
      </c>
      <c r="L8972">
        <v>0.2356</v>
      </c>
    </row>
    <row r="8973" spans="1:12" x14ac:dyDescent="0.25">
      <c r="A8973" t="s">
        <v>711</v>
      </c>
      <c r="B8973">
        <v>2030</v>
      </c>
      <c r="C8973" t="s">
        <v>701</v>
      </c>
      <c r="D8973">
        <v>1.0759000000000001</v>
      </c>
      <c r="E8973">
        <v>1.0759000000000001</v>
      </c>
      <c r="F8973">
        <v>1.0646</v>
      </c>
      <c r="G8973">
        <v>0.67500000000000004</v>
      </c>
      <c r="H8973">
        <v>1.0646</v>
      </c>
      <c r="I8973">
        <v>0.66900000000000004</v>
      </c>
      <c r="J8973">
        <v>0.81130000000000002</v>
      </c>
      <c r="K8973">
        <v>0.81130000000000002</v>
      </c>
      <c r="L8973">
        <v>0.51259999999999994</v>
      </c>
    </row>
    <row r="8974" spans="1:12" x14ac:dyDescent="0.25">
      <c r="A8974" t="s">
        <v>711</v>
      </c>
      <c r="B8974">
        <v>2030</v>
      </c>
      <c r="C8974" t="s">
        <v>702</v>
      </c>
      <c r="D8974">
        <v>0.13619999999999999</v>
      </c>
      <c r="E8974">
        <v>0.13619999999999999</v>
      </c>
      <c r="F8974">
        <v>5.1400000000000001E-2</v>
      </c>
      <c r="G8974">
        <v>4.0800000000000003E-2</v>
      </c>
      <c r="H8974">
        <v>5.1400000000000001E-2</v>
      </c>
      <c r="I8974">
        <v>2.07E-2</v>
      </c>
      <c r="J8974">
        <v>0.13619999999999999</v>
      </c>
      <c r="K8974">
        <v>5.1400000000000001E-2</v>
      </c>
      <c r="L8974">
        <v>2.07E-2</v>
      </c>
    </row>
    <row r="8975" spans="1:12" x14ac:dyDescent="0.25">
      <c r="A8975" t="s">
        <v>711</v>
      </c>
      <c r="B8975">
        <v>2030</v>
      </c>
      <c r="C8975" t="s">
        <v>697</v>
      </c>
      <c r="D8975">
        <v>2.6501000000000001</v>
      </c>
      <c r="E8975">
        <v>2.4666000000000001</v>
      </c>
      <c r="F8975">
        <v>2.0836000000000001</v>
      </c>
      <c r="G8975">
        <v>1.5391999999999999</v>
      </c>
      <c r="H8975">
        <v>1.9852000000000001</v>
      </c>
      <c r="I8975">
        <v>1.2541</v>
      </c>
      <c r="J8975">
        <v>2.0007999999999999</v>
      </c>
      <c r="K8975">
        <v>1.5385</v>
      </c>
      <c r="L8975">
        <v>0.92969999999999997</v>
      </c>
    </row>
    <row r="8976" spans="1:12" x14ac:dyDescent="0.25">
      <c r="A8976" t="s">
        <v>712</v>
      </c>
      <c r="B8976">
        <v>2030</v>
      </c>
      <c r="C8976" t="s">
        <v>698</v>
      </c>
      <c r="D8976">
        <v>0.1106</v>
      </c>
      <c r="E8976">
        <v>0.1106</v>
      </c>
      <c r="F8976">
        <v>6.7799999999999999E-2</v>
      </c>
      <c r="G8976">
        <v>6.2799999999999995E-2</v>
      </c>
      <c r="H8976">
        <v>6.7799999999999999E-2</v>
      </c>
      <c r="I8976">
        <v>3.7400000000000003E-2</v>
      </c>
      <c r="J8976">
        <v>0.1106</v>
      </c>
      <c r="K8976">
        <v>6.7799999999999999E-2</v>
      </c>
      <c r="L8976">
        <v>3.7400000000000003E-2</v>
      </c>
    </row>
    <row r="8977" spans="1:12" x14ac:dyDescent="0.25">
      <c r="A8977" t="s">
        <v>712</v>
      </c>
      <c r="B8977">
        <v>2030</v>
      </c>
      <c r="C8977" t="s">
        <v>699</v>
      </c>
      <c r="D8977">
        <v>2.2599999999999999E-2</v>
      </c>
      <c r="E8977">
        <v>2.2599999999999999E-2</v>
      </c>
      <c r="F8977">
        <v>5.8999999999999999E-3</v>
      </c>
      <c r="G8977">
        <v>1.72E-2</v>
      </c>
      <c r="H8977">
        <v>5.8999999999999999E-3</v>
      </c>
      <c r="I8977">
        <v>5.8999999999999999E-3</v>
      </c>
      <c r="J8977">
        <v>2.2599999999999999E-2</v>
      </c>
      <c r="K8977">
        <v>5.8999999999999999E-3</v>
      </c>
      <c r="L8977">
        <v>5.8999999999999999E-3</v>
      </c>
    </row>
    <row r="8978" spans="1:12" x14ac:dyDescent="0.25">
      <c r="A8978" t="s">
        <v>712</v>
      </c>
      <c r="B8978">
        <v>2030</v>
      </c>
      <c r="C8978" t="s">
        <v>702</v>
      </c>
      <c r="D8978">
        <v>3.7400000000000003E-2</v>
      </c>
      <c r="E8978">
        <v>3.7400000000000003E-2</v>
      </c>
      <c r="F8978">
        <v>1.41E-2</v>
      </c>
      <c r="G8978">
        <v>1.12E-2</v>
      </c>
      <c r="H8978">
        <v>1.41E-2</v>
      </c>
      <c r="I8978">
        <v>5.7000000000000002E-3</v>
      </c>
      <c r="J8978">
        <v>3.7400000000000003E-2</v>
      </c>
      <c r="K8978">
        <v>1.41E-2</v>
      </c>
      <c r="L8978">
        <v>5.7000000000000002E-3</v>
      </c>
    </row>
    <row r="8979" spans="1:12" x14ac:dyDescent="0.25">
      <c r="A8979" t="s">
        <v>712</v>
      </c>
      <c r="B8979">
        <v>2030</v>
      </c>
      <c r="C8979" t="s">
        <v>701</v>
      </c>
      <c r="D8979">
        <v>0.3866</v>
      </c>
      <c r="E8979">
        <v>0.3866</v>
      </c>
      <c r="F8979">
        <v>0.38350000000000001</v>
      </c>
      <c r="G8979">
        <v>0.23649999999999999</v>
      </c>
      <c r="H8979">
        <v>0.38350000000000001</v>
      </c>
      <c r="I8979">
        <v>0.2349</v>
      </c>
      <c r="J8979">
        <v>0.29070000000000001</v>
      </c>
      <c r="K8979">
        <v>0.29070000000000001</v>
      </c>
      <c r="L8979">
        <v>0.17849999999999999</v>
      </c>
    </row>
    <row r="8980" spans="1:12" x14ac:dyDescent="0.25">
      <c r="A8980" t="s">
        <v>712</v>
      </c>
      <c r="B8980">
        <v>2030</v>
      </c>
      <c r="C8980" t="s">
        <v>703</v>
      </c>
      <c r="D8980">
        <v>7.0000000000000001E-3</v>
      </c>
      <c r="E8980">
        <v>7.0000000000000001E-3</v>
      </c>
      <c r="F8980">
        <v>7.0000000000000001E-3</v>
      </c>
      <c r="G8980">
        <v>2.0999999999999999E-3</v>
      </c>
      <c r="H8980">
        <v>7.0000000000000001E-3</v>
      </c>
      <c r="I8980">
        <v>2.0999999999999999E-3</v>
      </c>
      <c r="J8980">
        <v>7.0000000000000001E-3</v>
      </c>
      <c r="K8980">
        <v>7.0000000000000001E-3</v>
      </c>
      <c r="L8980">
        <v>2.0999999999999999E-3</v>
      </c>
    </row>
    <row r="8981" spans="1:12" x14ac:dyDescent="0.25">
      <c r="A8981" t="s">
        <v>712</v>
      </c>
      <c r="B8981">
        <v>2030</v>
      </c>
      <c r="C8981" t="s">
        <v>700</v>
      </c>
      <c r="D8981">
        <v>0.26079999999999998</v>
      </c>
      <c r="E8981">
        <v>0.2104</v>
      </c>
      <c r="F8981">
        <v>0.18709999999999999</v>
      </c>
      <c r="G8981">
        <v>0.14760000000000001</v>
      </c>
      <c r="H8981">
        <v>0.16009999999999999</v>
      </c>
      <c r="I8981">
        <v>0.1108</v>
      </c>
      <c r="J8981">
        <v>0.1552</v>
      </c>
      <c r="K8981">
        <v>0.107</v>
      </c>
      <c r="L8981">
        <v>6.4699999999999994E-2</v>
      </c>
    </row>
    <row r="8982" spans="1:12" x14ac:dyDescent="0.25">
      <c r="A8982" t="s">
        <v>712</v>
      </c>
      <c r="B8982">
        <v>2030</v>
      </c>
      <c r="C8982" t="s">
        <v>697</v>
      </c>
      <c r="D8982">
        <v>0.82499999999999996</v>
      </c>
      <c r="E8982">
        <v>0.77470000000000006</v>
      </c>
      <c r="F8982">
        <v>0.66549999999999998</v>
      </c>
      <c r="G8982">
        <v>0.47739999999999999</v>
      </c>
      <c r="H8982">
        <v>0.63849999999999996</v>
      </c>
      <c r="I8982">
        <v>0.39679999999999999</v>
      </c>
      <c r="J8982">
        <v>0.62350000000000005</v>
      </c>
      <c r="K8982">
        <v>0.49259999999999998</v>
      </c>
      <c r="L8982">
        <v>0.29430000000000001</v>
      </c>
    </row>
    <row r="8983" spans="1:12" x14ac:dyDescent="0.25">
      <c r="A8983" t="s">
        <v>713</v>
      </c>
      <c r="B8983">
        <v>2030</v>
      </c>
      <c r="C8983" t="s">
        <v>697</v>
      </c>
      <c r="D8983">
        <v>22.391500000000001</v>
      </c>
      <c r="E8983">
        <v>20.964600000000001</v>
      </c>
      <c r="F8983">
        <v>18.177199999999999</v>
      </c>
      <c r="G8983">
        <v>12.930300000000001</v>
      </c>
      <c r="H8983">
        <v>17.411999999999999</v>
      </c>
      <c r="I8983">
        <v>10.827299999999999</v>
      </c>
      <c r="J8983">
        <v>16.799499999999998</v>
      </c>
      <c r="K8983">
        <v>13.396100000000001</v>
      </c>
      <c r="L8983">
        <v>7.9957000000000003</v>
      </c>
    </row>
    <row r="8984" spans="1:12" x14ac:dyDescent="0.25">
      <c r="A8984" t="s">
        <v>713</v>
      </c>
      <c r="B8984">
        <v>2030</v>
      </c>
      <c r="C8984" t="s">
        <v>702</v>
      </c>
      <c r="D8984">
        <v>1.0589</v>
      </c>
      <c r="E8984">
        <v>1.0589</v>
      </c>
      <c r="F8984">
        <v>0.39979999999999999</v>
      </c>
      <c r="G8984">
        <v>0.31769999999999998</v>
      </c>
      <c r="H8984">
        <v>0.39979999999999999</v>
      </c>
      <c r="I8984">
        <v>0.161</v>
      </c>
      <c r="J8984">
        <v>1.0589</v>
      </c>
      <c r="K8984">
        <v>0.39979999999999999</v>
      </c>
      <c r="L8984">
        <v>0.161</v>
      </c>
    </row>
    <row r="8985" spans="1:12" x14ac:dyDescent="0.25">
      <c r="A8985" t="s">
        <v>713</v>
      </c>
      <c r="B8985">
        <v>2030</v>
      </c>
      <c r="C8985" t="s">
        <v>701</v>
      </c>
      <c r="D8985">
        <v>10.448499999999999</v>
      </c>
      <c r="E8985">
        <v>10.448499999999999</v>
      </c>
      <c r="F8985">
        <v>10.3607</v>
      </c>
      <c r="G8985">
        <v>6.3874000000000004</v>
      </c>
      <c r="H8985">
        <v>10.3607</v>
      </c>
      <c r="I8985">
        <v>6.3406000000000002</v>
      </c>
      <c r="J8985">
        <v>7.8484999999999996</v>
      </c>
      <c r="K8985">
        <v>7.8483999999999998</v>
      </c>
      <c r="L8985">
        <v>4.8154000000000003</v>
      </c>
    </row>
    <row r="8986" spans="1:12" x14ac:dyDescent="0.25">
      <c r="A8986" t="s">
        <v>713</v>
      </c>
      <c r="B8986">
        <v>2030</v>
      </c>
      <c r="C8986" t="s">
        <v>700</v>
      </c>
      <c r="D8986">
        <v>7.3878000000000004</v>
      </c>
      <c r="E8986">
        <v>5.9607999999999999</v>
      </c>
      <c r="F8986">
        <v>5.3010000000000002</v>
      </c>
      <c r="G8986">
        <v>4.1813000000000002</v>
      </c>
      <c r="H8986">
        <v>4.5358000000000001</v>
      </c>
      <c r="I8986">
        <v>3.1389</v>
      </c>
      <c r="J8986">
        <v>4.3958000000000004</v>
      </c>
      <c r="K8986">
        <v>3.0320999999999998</v>
      </c>
      <c r="L8986">
        <v>1.8326</v>
      </c>
    </row>
    <row r="8987" spans="1:12" x14ac:dyDescent="0.25">
      <c r="A8987" t="s">
        <v>713</v>
      </c>
      <c r="B8987">
        <v>2030</v>
      </c>
      <c r="C8987" t="s">
        <v>698</v>
      </c>
      <c r="D8987">
        <v>2.6585999999999999</v>
      </c>
      <c r="E8987">
        <v>2.6585999999999999</v>
      </c>
      <c r="F8987">
        <v>1.7495000000000001</v>
      </c>
      <c r="G8987">
        <v>1.4976</v>
      </c>
      <c r="H8987">
        <v>1.7495000000000001</v>
      </c>
      <c r="I8987">
        <v>0.95899999999999996</v>
      </c>
      <c r="J8987">
        <v>2.6585999999999999</v>
      </c>
      <c r="K8987">
        <v>1.7495000000000001</v>
      </c>
      <c r="L8987">
        <v>0.95899999999999996</v>
      </c>
    </row>
    <row r="8988" spans="1:12" x14ac:dyDescent="0.25">
      <c r="A8988" t="s">
        <v>713</v>
      </c>
      <c r="B8988">
        <v>2030</v>
      </c>
      <c r="C8988" t="s">
        <v>703</v>
      </c>
      <c r="D8988">
        <v>0.1978</v>
      </c>
      <c r="E8988">
        <v>0.1978</v>
      </c>
      <c r="F8988">
        <v>0.1978</v>
      </c>
      <c r="G8988">
        <v>5.9299999999999999E-2</v>
      </c>
      <c r="H8988">
        <v>0.1978</v>
      </c>
      <c r="I8988">
        <v>5.9299999999999999E-2</v>
      </c>
      <c r="J8988">
        <v>0.1978</v>
      </c>
      <c r="K8988">
        <v>0.1978</v>
      </c>
      <c r="L8988">
        <v>5.9299999999999999E-2</v>
      </c>
    </row>
    <row r="8989" spans="1:12" x14ac:dyDescent="0.25">
      <c r="A8989" t="s">
        <v>713</v>
      </c>
      <c r="B8989">
        <v>2030</v>
      </c>
      <c r="C8989" t="s">
        <v>699</v>
      </c>
      <c r="D8989">
        <v>0.63990000000000002</v>
      </c>
      <c r="E8989">
        <v>0.63990000000000002</v>
      </c>
      <c r="F8989">
        <v>0.16839999999999999</v>
      </c>
      <c r="G8989">
        <v>0.48699999999999999</v>
      </c>
      <c r="H8989">
        <v>0.16839999999999999</v>
      </c>
      <c r="I8989">
        <v>0.16839999999999999</v>
      </c>
      <c r="J8989">
        <v>0.63990000000000002</v>
      </c>
      <c r="K8989">
        <v>0.16839999999999999</v>
      </c>
      <c r="L8989">
        <v>0.16839999999999999</v>
      </c>
    </row>
    <row r="8990" spans="1:12" x14ac:dyDescent="0.25">
      <c r="A8990" t="s">
        <v>714</v>
      </c>
      <c r="B8990">
        <v>2030</v>
      </c>
      <c r="C8990" t="s">
        <v>700</v>
      </c>
      <c r="D8990">
        <v>3.0951</v>
      </c>
      <c r="E8990">
        <v>2.4973000000000001</v>
      </c>
      <c r="F8990">
        <v>2.2208999999999999</v>
      </c>
      <c r="G8990">
        <v>1.7517</v>
      </c>
      <c r="H8990">
        <v>1.9003000000000001</v>
      </c>
      <c r="I8990">
        <v>1.3149999999999999</v>
      </c>
      <c r="J8990">
        <v>1.8415999999999999</v>
      </c>
      <c r="K8990">
        <v>1.2703</v>
      </c>
      <c r="L8990">
        <v>0.76780000000000004</v>
      </c>
    </row>
    <row r="8991" spans="1:12" x14ac:dyDescent="0.25">
      <c r="A8991" t="s">
        <v>714</v>
      </c>
      <c r="B8991">
        <v>2030</v>
      </c>
      <c r="C8991" t="s">
        <v>702</v>
      </c>
      <c r="D8991">
        <v>0.44359999999999999</v>
      </c>
      <c r="E8991">
        <v>0.44359999999999999</v>
      </c>
      <c r="F8991">
        <v>0.16750000000000001</v>
      </c>
      <c r="G8991">
        <v>0.1331</v>
      </c>
      <c r="H8991">
        <v>0.16750000000000001</v>
      </c>
      <c r="I8991">
        <v>6.7400000000000002E-2</v>
      </c>
      <c r="J8991">
        <v>0.44359999999999999</v>
      </c>
      <c r="K8991">
        <v>0.16750000000000001</v>
      </c>
      <c r="L8991">
        <v>6.7400000000000002E-2</v>
      </c>
    </row>
    <row r="8992" spans="1:12" x14ac:dyDescent="0.25">
      <c r="A8992" t="s">
        <v>714</v>
      </c>
      <c r="B8992">
        <v>2030</v>
      </c>
      <c r="C8992" t="s">
        <v>698</v>
      </c>
      <c r="D8992">
        <v>1.3099000000000001</v>
      </c>
      <c r="E8992">
        <v>1.3099000000000001</v>
      </c>
      <c r="F8992">
        <v>0.80359999999999998</v>
      </c>
      <c r="G8992">
        <v>0.74360000000000004</v>
      </c>
      <c r="H8992">
        <v>0.80359999999999998</v>
      </c>
      <c r="I8992">
        <v>0.44359999999999999</v>
      </c>
      <c r="J8992">
        <v>1.3099000000000001</v>
      </c>
      <c r="K8992">
        <v>0.80359999999999998</v>
      </c>
      <c r="L8992">
        <v>0.44359999999999999</v>
      </c>
    </row>
    <row r="8993" spans="1:12" x14ac:dyDescent="0.25">
      <c r="A8993" t="s">
        <v>714</v>
      </c>
      <c r="B8993">
        <v>2030</v>
      </c>
      <c r="C8993" t="s">
        <v>703</v>
      </c>
      <c r="D8993">
        <v>8.2900000000000001E-2</v>
      </c>
      <c r="E8993">
        <v>8.2900000000000001E-2</v>
      </c>
      <c r="F8993">
        <v>8.2900000000000001E-2</v>
      </c>
      <c r="G8993">
        <v>2.4899999999999999E-2</v>
      </c>
      <c r="H8993">
        <v>8.2900000000000001E-2</v>
      </c>
      <c r="I8993">
        <v>2.4899999999999999E-2</v>
      </c>
      <c r="J8993">
        <v>8.2900000000000001E-2</v>
      </c>
      <c r="K8993">
        <v>8.2900000000000001E-2</v>
      </c>
      <c r="L8993">
        <v>2.4899999999999999E-2</v>
      </c>
    </row>
    <row r="8994" spans="1:12" x14ac:dyDescent="0.25">
      <c r="A8994" t="s">
        <v>714</v>
      </c>
      <c r="B8994">
        <v>2030</v>
      </c>
      <c r="C8994" t="s">
        <v>699</v>
      </c>
      <c r="D8994">
        <v>0.2681</v>
      </c>
      <c r="E8994">
        <v>0.2681</v>
      </c>
      <c r="F8994">
        <v>7.0599999999999996E-2</v>
      </c>
      <c r="G8994">
        <v>0.20399999999999999</v>
      </c>
      <c r="H8994">
        <v>7.0599999999999996E-2</v>
      </c>
      <c r="I8994">
        <v>7.0599999999999996E-2</v>
      </c>
      <c r="J8994">
        <v>0.2681</v>
      </c>
      <c r="K8994">
        <v>7.0599999999999996E-2</v>
      </c>
      <c r="L8994">
        <v>7.0599999999999996E-2</v>
      </c>
    </row>
    <row r="8995" spans="1:12" x14ac:dyDescent="0.25">
      <c r="A8995" t="s">
        <v>714</v>
      </c>
      <c r="B8995">
        <v>2030</v>
      </c>
      <c r="C8995" t="s">
        <v>701</v>
      </c>
      <c r="D8995">
        <v>4.2606999999999999</v>
      </c>
      <c r="E8995">
        <v>4.2606999999999999</v>
      </c>
      <c r="F8995">
        <v>4.2237999999999998</v>
      </c>
      <c r="G8995">
        <v>2.6036000000000001</v>
      </c>
      <c r="H8995">
        <v>4.2237999999999998</v>
      </c>
      <c r="I8995">
        <v>2.5840000000000001</v>
      </c>
      <c r="J8995">
        <v>3.1987000000000001</v>
      </c>
      <c r="K8995">
        <v>3.1987000000000001</v>
      </c>
      <c r="L8995">
        <v>1.9618</v>
      </c>
    </row>
    <row r="8996" spans="1:12" x14ac:dyDescent="0.25">
      <c r="A8996" t="s">
        <v>714</v>
      </c>
      <c r="B8996">
        <v>2030</v>
      </c>
      <c r="C8996" t="s">
        <v>697</v>
      </c>
      <c r="D8996">
        <v>9.4602000000000004</v>
      </c>
      <c r="E8996">
        <v>8.8623999999999992</v>
      </c>
      <c r="F8996">
        <v>7.5692000000000004</v>
      </c>
      <c r="G8996">
        <v>5.4608999999999996</v>
      </c>
      <c r="H8996">
        <v>7.2485999999999997</v>
      </c>
      <c r="I8996">
        <v>4.5054999999999996</v>
      </c>
      <c r="J8996">
        <v>7.1448</v>
      </c>
      <c r="K8996">
        <v>5.5934999999999997</v>
      </c>
      <c r="L8996">
        <v>3.3361000000000001</v>
      </c>
    </row>
    <row r="8997" spans="1:12" x14ac:dyDescent="0.25">
      <c r="A8997" t="s">
        <v>715</v>
      </c>
      <c r="B8997">
        <v>2030</v>
      </c>
      <c r="C8997" t="s">
        <v>702</v>
      </c>
      <c r="D8997">
        <v>5.4100000000000002E-2</v>
      </c>
      <c r="E8997">
        <v>5.4100000000000002E-2</v>
      </c>
      <c r="F8997">
        <v>2.0400000000000001E-2</v>
      </c>
      <c r="G8997">
        <v>1.6199999999999999E-2</v>
      </c>
      <c r="H8997">
        <v>2.0400000000000001E-2</v>
      </c>
      <c r="I8997">
        <v>8.2000000000000007E-3</v>
      </c>
      <c r="J8997">
        <v>5.4100000000000002E-2</v>
      </c>
      <c r="K8997">
        <v>2.0400000000000001E-2</v>
      </c>
      <c r="L8997">
        <v>8.2000000000000007E-3</v>
      </c>
    </row>
    <row r="8998" spans="1:12" x14ac:dyDescent="0.25">
      <c r="A8998" t="s">
        <v>715</v>
      </c>
      <c r="B8998">
        <v>2030</v>
      </c>
      <c r="C8998" t="s">
        <v>697</v>
      </c>
      <c r="D8998">
        <v>1.0934999999999999</v>
      </c>
      <c r="E8998">
        <v>1.0206</v>
      </c>
      <c r="F8998">
        <v>0.87680000000000002</v>
      </c>
      <c r="G8998">
        <v>0.63009999999999999</v>
      </c>
      <c r="H8998">
        <v>0.8377</v>
      </c>
      <c r="I8998">
        <v>0.52180000000000004</v>
      </c>
      <c r="J8998">
        <v>0.82030000000000003</v>
      </c>
      <c r="K8998">
        <v>0.64500000000000002</v>
      </c>
      <c r="L8998">
        <v>0.38469999999999999</v>
      </c>
    </row>
    <row r="8999" spans="1:12" x14ac:dyDescent="0.25">
      <c r="A8999" t="s">
        <v>715</v>
      </c>
      <c r="B8999">
        <v>2030</v>
      </c>
      <c r="C8999" t="s">
        <v>700</v>
      </c>
      <c r="D8999">
        <v>0.37759999999999999</v>
      </c>
      <c r="E8999">
        <v>0.30459999999999998</v>
      </c>
      <c r="F8999">
        <v>0.27089999999999997</v>
      </c>
      <c r="G8999">
        <v>0.2137</v>
      </c>
      <c r="H8999">
        <v>0.23180000000000001</v>
      </c>
      <c r="I8999">
        <v>0.16039999999999999</v>
      </c>
      <c r="J8999">
        <v>0.22470000000000001</v>
      </c>
      <c r="K8999">
        <v>0.155</v>
      </c>
      <c r="L8999">
        <v>9.3700000000000006E-2</v>
      </c>
    </row>
    <row r="9000" spans="1:12" x14ac:dyDescent="0.25">
      <c r="A9000" t="s">
        <v>715</v>
      </c>
      <c r="B9000">
        <v>2030</v>
      </c>
      <c r="C9000" t="s">
        <v>703</v>
      </c>
      <c r="D9000">
        <v>1.01E-2</v>
      </c>
      <c r="E9000">
        <v>1.01E-2</v>
      </c>
      <c r="F9000">
        <v>1.01E-2</v>
      </c>
      <c r="G9000">
        <v>3.0000000000000001E-3</v>
      </c>
      <c r="H9000">
        <v>1.01E-2</v>
      </c>
      <c r="I9000">
        <v>3.0000000000000001E-3</v>
      </c>
      <c r="J9000">
        <v>1.01E-2</v>
      </c>
      <c r="K9000">
        <v>1.01E-2</v>
      </c>
      <c r="L9000">
        <v>3.0000000000000001E-3</v>
      </c>
    </row>
    <row r="9001" spans="1:12" x14ac:dyDescent="0.25">
      <c r="A9001" t="s">
        <v>715</v>
      </c>
      <c r="B9001">
        <v>2030</v>
      </c>
      <c r="C9001" t="s">
        <v>699</v>
      </c>
      <c r="D9001">
        <v>3.27E-2</v>
      </c>
      <c r="E9001">
        <v>3.27E-2</v>
      </c>
      <c r="F9001">
        <v>8.6E-3</v>
      </c>
      <c r="G9001">
        <v>2.4899999999999999E-2</v>
      </c>
      <c r="H9001">
        <v>8.6E-3</v>
      </c>
      <c r="I9001">
        <v>8.6E-3</v>
      </c>
      <c r="J9001">
        <v>3.27E-2</v>
      </c>
      <c r="K9001">
        <v>8.6E-3</v>
      </c>
      <c r="L9001">
        <v>8.6E-3</v>
      </c>
    </row>
    <row r="9002" spans="1:12" x14ac:dyDescent="0.25">
      <c r="A9002" t="s">
        <v>715</v>
      </c>
      <c r="B9002">
        <v>2030</v>
      </c>
      <c r="C9002" t="s">
        <v>698</v>
      </c>
      <c r="D9002">
        <v>0.13789999999999999</v>
      </c>
      <c r="E9002">
        <v>0.13789999999999999</v>
      </c>
      <c r="F9002">
        <v>9.01E-2</v>
      </c>
      <c r="G9002">
        <v>7.7700000000000005E-2</v>
      </c>
      <c r="H9002">
        <v>9.01E-2</v>
      </c>
      <c r="I9002">
        <v>4.9399999999999999E-2</v>
      </c>
      <c r="J9002">
        <v>0.13789999999999999</v>
      </c>
      <c r="K9002">
        <v>9.01E-2</v>
      </c>
      <c r="L9002">
        <v>4.9399999999999999E-2</v>
      </c>
    </row>
    <row r="9003" spans="1:12" x14ac:dyDescent="0.25">
      <c r="A9003" t="s">
        <v>715</v>
      </c>
      <c r="B9003">
        <v>2030</v>
      </c>
      <c r="C9003" t="s">
        <v>701</v>
      </c>
      <c r="D9003">
        <v>0.48110000000000003</v>
      </c>
      <c r="E9003">
        <v>0.48110000000000003</v>
      </c>
      <c r="F9003">
        <v>0.47660000000000002</v>
      </c>
      <c r="G9003">
        <v>0.29449999999999998</v>
      </c>
      <c r="H9003">
        <v>0.47660000000000002</v>
      </c>
      <c r="I9003">
        <v>0.29210000000000003</v>
      </c>
      <c r="J9003">
        <v>0.36080000000000001</v>
      </c>
      <c r="K9003">
        <v>0.36080000000000001</v>
      </c>
      <c r="L9003">
        <v>0.22170000000000001</v>
      </c>
    </row>
    <row r="9004" spans="1:12" x14ac:dyDescent="0.25">
      <c r="A9004" t="s">
        <v>716</v>
      </c>
      <c r="B9004">
        <v>2030</v>
      </c>
      <c r="C9004" t="s">
        <v>703</v>
      </c>
      <c r="D9004">
        <v>1.3599999999999999E-2</v>
      </c>
      <c r="E9004">
        <v>1.3599999999999999E-2</v>
      </c>
      <c r="F9004">
        <v>1.3599999999999999E-2</v>
      </c>
      <c r="G9004">
        <v>4.1000000000000003E-3</v>
      </c>
      <c r="H9004">
        <v>1.3599999999999999E-2</v>
      </c>
      <c r="I9004">
        <v>4.1000000000000003E-3</v>
      </c>
      <c r="J9004">
        <v>1.3599999999999999E-2</v>
      </c>
      <c r="K9004">
        <v>1.3599999999999999E-2</v>
      </c>
      <c r="L9004">
        <v>4.1000000000000003E-3</v>
      </c>
    </row>
    <row r="9005" spans="1:12" x14ac:dyDescent="0.25">
      <c r="A9005" t="s">
        <v>716</v>
      </c>
      <c r="B9005">
        <v>2030</v>
      </c>
      <c r="C9005" t="s">
        <v>697</v>
      </c>
      <c r="D9005">
        <v>1.5226999999999999</v>
      </c>
      <c r="E9005">
        <v>1.4247000000000001</v>
      </c>
      <c r="F9005">
        <v>1.2238</v>
      </c>
      <c r="G9005">
        <v>0.87949999999999995</v>
      </c>
      <c r="H9005">
        <v>1.1713</v>
      </c>
      <c r="I9005">
        <v>0.72950000000000004</v>
      </c>
      <c r="J9005">
        <v>1.1458999999999999</v>
      </c>
      <c r="K9005">
        <v>0.90269999999999995</v>
      </c>
      <c r="L9005">
        <v>0.5393</v>
      </c>
    </row>
    <row r="9006" spans="1:12" x14ac:dyDescent="0.25">
      <c r="A9006" t="s">
        <v>716</v>
      </c>
      <c r="B9006">
        <v>2030</v>
      </c>
      <c r="C9006" t="s">
        <v>698</v>
      </c>
      <c r="D9006">
        <v>0.19739999999999999</v>
      </c>
      <c r="E9006">
        <v>0.19739999999999999</v>
      </c>
      <c r="F9006">
        <v>0.1255</v>
      </c>
      <c r="G9006">
        <v>0.1116</v>
      </c>
      <c r="H9006">
        <v>0.1255</v>
      </c>
      <c r="I9006">
        <v>6.9000000000000006E-2</v>
      </c>
      <c r="J9006">
        <v>0.19739999999999999</v>
      </c>
      <c r="K9006">
        <v>0.1255</v>
      </c>
      <c r="L9006">
        <v>6.9000000000000006E-2</v>
      </c>
    </row>
    <row r="9007" spans="1:12" x14ac:dyDescent="0.25">
      <c r="A9007" t="s">
        <v>716</v>
      </c>
      <c r="B9007">
        <v>2030</v>
      </c>
      <c r="C9007" t="s">
        <v>701</v>
      </c>
      <c r="D9007">
        <v>0.68779999999999997</v>
      </c>
      <c r="E9007">
        <v>0.68779999999999997</v>
      </c>
      <c r="F9007">
        <v>0.68179999999999996</v>
      </c>
      <c r="G9007">
        <v>0.42149999999999999</v>
      </c>
      <c r="H9007">
        <v>0.68179999999999996</v>
      </c>
      <c r="I9007">
        <v>0.41830000000000001</v>
      </c>
      <c r="J9007">
        <v>0.51649999999999996</v>
      </c>
      <c r="K9007">
        <v>0.51649999999999996</v>
      </c>
      <c r="L9007">
        <v>0.31780000000000003</v>
      </c>
    </row>
    <row r="9008" spans="1:12" x14ac:dyDescent="0.25">
      <c r="A9008" t="s">
        <v>716</v>
      </c>
      <c r="B9008">
        <v>2030</v>
      </c>
      <c r="C9008" t="s">
        <v>702</v>
      </c>
      <c r="D9008">
        <v>7.2700000000000001E-2</v>
      </c>
      <c r="E9008">
        <v>7.2700000000000001E-2</v>
      </c>
      <c r="F9008">
        <v>2.75E-2</v>
      </c>
      <c r="G9008">
        <v>2.18E-2</v>
      </c>
      <c r="H9008">
        <v>2.75E-2</v>
      </c>
      <c r="I9008">
        <v>1.11E-2</v>
      </c>
      <c r="J9008">
        <v>7.2700000000000001E-2</v>
      </c>
      <c r="K9008">
        <v>2.75E-2</v>
      </c>
      <c r="L9008">
        <v>1.11E-2</v>
      </c>
    </row>
    <row r="9009" spans="1:12" x14ac:dyDescent="0.25">
      <c r="A9009" t="s">
        <v>716</v>
      </c>
      <c r="B9009">
        <v>2030</v>
      </c>
      <c r="C9009" t="s">
        <v>700</v>
      </c>
      <c r="D9009">
        <v>0.50729999999999997</v>
      </c>
      <c r="E9009">
        <v>0.4093</v>
      </c>
      <c r="F9009">
        <v>0.36399999999999999</v>
      </c>
      <c r="G9009">
        <v>0.28710000000000002</v>
      </c>
      <c r="H9009">
        <v>0.31140000000000001</v>
      </c>
      <c r="I9009">
        <v>0.2155</v>
      </c>
      <c r="J9009">
        <v>0.30180000000000001</v>
      </c>
      <c r="K9009">
        <v>0.2082</v>
      </c>
      <c r="L9009">
        <v>0.1258</v>
      </c>
    </row>
    <row r="9010" spans="1:12" x14ac:dyDescent="0.25">
      <c r="A9010" t="s">
        <v>716</v>
      </c>
      <c r="B9010">
        <v>2030</v>
      </c>
      <c r="C9010" t="s">
        <v>699</v>
      </c>
      <c r="D9010">
        <v>4.3900000000000002E-2</v>
      </c>
      <c r="E9010">
        <v>4.3900000000000002E-2</v>
      </c>
      <c r="F9010">
        <v>1.1599999999999999E-2</v>
      </c>
      <c r="G9010">
        <v>3.3399999999999999E-2</v>
      </c>
      <c r="H9010">
        <v>1.1599999999999999E-2</v>
      </c>
      <c r="I9010">
        <v>1.1599999999999999E-2</v>
      </c>
      <c r="J9010">
        <v>4.3900000000000002E-2</v>
      </c>
      <c r="K9010">
        <v>1.1599999999999999E-2</v>
      </c>
      <c r="L9010">
        <v>1.1599999999999999E-2</v>
      </c>
    </row>
    <row r="9011" spans="1:12" x14ac:dyDescent="0.25">
      <c r="A9011" t="s">
        <v>717</v>
      </c>
      <c r="B9011">
        <v>2030</v>
      </c>
      <c r="C9011" t="s">
        <v>703</v>
      </c>
      <c r="D9011">
        <v>9.2600000000000002E-2</v>
      </c>
      <c r="E9011">
        <v>9.2600000000000002E-2</v>
      </c>
      <c r="F9011">
        <v>9.2600000000000002E-2</v>
      </c>
      <c r="G9011">
        <v>2.7799999999999998E-2</v>
      </c>
      <c r="H9011">
        <v>9.2600000000000002E-2</v>
      </c>
      <c r="I9011">
        <v>2.7799999999999998E-2</v>
      </c>
      <c r="J9011">
        <v>9.2600000000000002E-2</v>
      </c>
      <c r="K9011">
        <v>9.2600000000000002E-2</v>
      </c>
      <c r="L9011">
        <v>2.7799999999999998E-2</v>
      </c>
    </row>
    <row r="9012" spans="1:12" x14ac:dyDescent="0.25">
      <c r="A9012" t="s">
        <v>717</v>
      </c>
      <c r="B9012">
        <v>2030</v>
      </c>
      <c r="C9012" t="s">
        <v>700</v>
      </c>
      <c r="D9012">
        <v>3.4594999999999998</v>
      </c>
      <c r="E9012">
        <v>2.7913000000000001</v>
      </c>
      <c r="F9012">
        <v>2.4824000000000002</v>
      </c>
      <c r="G9012">
        <v>1.958</v>
      </c>
      <c r="H9012">
        <v>2.1240000000000001</v>
      </c>
      <c r="I9012">
        <v>1.4699</v>
      </c>
      <c r="J9012">
        <v>2.0583999999999998</v>
      </c>
      <c r="K9012">
        <v>1.4198999999999999</v>
      </c>
      <c r="L9012">
        <v>0.85819999999999996</v>
      </c>
    </row>
    <row r="9013" spans="1:12" x14ac:dyDescent="0.25">
      <c r="A9013" t="s">
        <v>717</v>
      </c>
      <c r="B9013">
        <v>2030</v>
      </c>
      <c r="C9013" t="s">
        <v>702</v>
      </c>
      <c r="D9013">
        <v>0.49590000000000001</v>
      </c>
      <c r="E9013">
        <v>0.49590000000000001</v>
      </c>
      <c r="F9013">
        <v>0.18720000000000001</v>
      </c>
      <c r="G9013">
        <v>0.14879999999999999</v>
      </c>
      <c r="H9013">
        <v>0.18720000000000001</v>
      </c>
      <c r="I9013">
        <v>7.5399999999999995E-2</v>
      </c>
      <c r="J9013">
        <v>0.49590000000000001</v>
      </c>
      <c r="K9013">
        <v>0.18720000000000001</v>
      </c>
      <c r="L9013">
        <v>7.5399999999999995E-2</v>
      </c>
    </row>
    <row r="9014" spans="1:12" x14ac:dyDescent="0.25">
      <c r="A9014" t="s">
        <v>717</v>
      </c>
      <c r="B9014">
        <v>2030</v>
      </c>
      <c r="C9014" t="s">
        <v>697</v>
      </c>
      <c r="D9014">
        <v>10.420999999999999</v>
      </c>
      <c r="E9014">
        <v>9.7528000000000006</v>
      </c>
      <c r="F9014">
        <v>8.3818000000000001</v>
      </c>
      <c r="G9014">
        <v>5.9988000000000001</v>
      </c>
      <c r="H9014">
        <v>8.0235000000000003</v>
      </c>
      <c r="I9014">
        <v>4.9751000000000003</v>
      </c>
      <c r="J9014">
        <v>7.8339999999999996</v>
      </c>
      <c r="K9014">
        <v>6.1745000000000001</v>
      </c>
      <c r="L9014">
        <v>3.6709000000000001</v>
      </c>
    </row>
    <row r="9015" spans="1:12" x14ac:dyDescent="0.25">
      <c r="A9015" t="s">
        <v>717</v>
      </c>
      <c r="B9015">
        <v>2030</v>
      </c>
      <c r="C9015" t="s">
        <v>698</v>
      </c>
      <c r="D9015">
        <v>1.3476999999999999</v>
      </c>
      <c r="E9015">
        <v>1.3476999999999999</v>
      </c>
      <c r="F9015">
        <v>0.85629999999999995</v>
      </c>
      <c r="G9015">
        <v>0.76219999999999999</v>
      </c>
      <c r="H9015">
        <v>0.85629999999999995</v>
      </c>
      <c r="I9015">
        <v>0.47099999999999997</v>
      </c>
      <c r="J9015">
        <v>1.3476999999999999</v>
      </c>
      <c r="K9015">
        <v>0.85629999999999995</v>
      </c>
      <c r="L9015">
        <v>0.47099999999999997</v>
      </c>
    </row>
    <row r="9016" spans="1:12" x14ac:dyDescent="0.25">
      <c r="A9016" t="s">
        <v>717</v>
      </c>
      <c r="B9016">
        <v>2030</v>
      </c>
      <c r="C9016" t="s">
        <v>701</v>
      </c>
      <c r="D9016">
        <v>4.7256</v>
      </c>
      <c r="E9016">
        <v>4.7256</v>
      </c>
      <c r="F9016">
        <v>4.6844999999999999</v>
      </c>
      <c r="G9016">
        <v>2.8740000000000001</v>
      </c>
      <c r="H9016">
        <v>4.6844999999999999</v>
      </c>
      <c r="I9016">
        <v>2.8521000000000001</v>
      </c>
      <c r="J9016">
        <v>3.5396999999999998</v>
      </c>
      <c r="K9016">
        <v>3.5396000000000001</v>
      </c>
      <c r="L9016">
        <v>2.1597</v>
      </c>
    </row>
    <row r="9017" spans="1:12" x14ac:dyDescent="0.25">
      <c r="A9017" t="s">
        <v>717</v>
      </c>
      <c r="B9017">
        <v>2030</v>
      </c>
      <c r="C9017" t="s">
        <v>699</v>
      </c>
      <c r="D9017">
        <v>0.29970000000000002</v>
      </c>
      <c r="E9017">
        <v>0.29970000000000002</v>
      </c>
      <c r="F9017">
        <v>7.8899999999999998E-2</v>
      </c>
      <c r="G9017">
        <v>0.22800000000000001</v>
      </c>
      <c r="H9017">
        <v>7.8899999999999998E-2</v>
      </c>
      <c r="I9017">
        <v>7.8899999999999998E-2</v>
      </c>
      <c r="J9017">
        <v>0.29970000000000002</v>
      </c>
      <c r="K9017">
        <v>7.8899999999999998E-2</v>
      </c>
      <c r="L9017">
        <v>7.8899999999999998E-2</v>
      </c>
    </row>
    <row r="9018" spans="1:12" x14ac:dyDescent="0.25">
      <c r="A9018" t="s">
        <v>718</v>
      </c>
      <c r="B9018">
        <v>2030</v>
      </c>
      <c r="C9018" t="s">
        <v>700</v>
      </c>
      <c r="D9018">
        <v>1.7539</v>
      </c>
      <c r="E9018">
        <v>1.4151</v>
      </c>
      <c r="F9018">
        <v>1.2585</v>
      </c>
      <c r="G9018">
        <v>0.99270000000000003</v>
      </c>
      <c r="H9018">
        <v>1.0768</v>
      </c>
      <c r="I9018">
        <v>0.74519999999999997</v>
      </c>
      <c r="J9018">
        <v>1.0436000000000001</v>
      </c>
      <c r="K9018">
        <v>0.7198</v>
      </c>
      <c r="L9018">
        <v>0.43509999999999999</v>
      </c>
    </row>
    <row r="9019" spans="1:12" x14ac:dyDescent="0.25">
      <c r="A9019" t="s">
        <v>718</v>
      </c>
      <c r="B9019">
        <v>2030</v>
      </c>
      <c r="C9019" t="s">
        <v>701</v>
      </c>
      <c r="D9019">
        <v>2.5114999999999998</v>
      </c>
      <c r="E9019">
        <v>2.5114999999999998</v>
      </c>
      <c r="F9019">
        <v>2.4906999999999999</v>
      </c>
      <c r="G9019">
        <v>1.5284</v>
      </c>
      <c r="H9019">
        <v>2.4906999999999999</v>
      </c>
      <c r="I9019">
        <v>1.5173000000000001</v>
      </c>
      <c r="J9019">
        <v>1.8829</v>
      </c>
      <c r="K9019">
        <v>1.8829</v>
      </c>
      <c r="L9019">
        <v>1.1494</v>
      </c>
    </row>
    <row r="9020" spans="1:12" x14ac:dyDescent="0.25">
      <c r="A9020" t="s">
        <v>718</v>
      </c>
      <c r="B9020">
        <v>2030</v>
      </c>
      <c r="C9020" t="s">
        <v>703</v>
      </c>
      <c r="D9020">
        <v>4.7E-2</v>
      </c>
      <c r="E9020">
        <v>4.7E-2</v>
      </c>
      <c r="F9020">
        <v>4.7E-2</v>
      </c>
      <c r="G9020">
        <v>1.41E-2</v>
      </c>
      <c r="H9020">
        <v>4.7E-2</v>
      </c>
      <c r="I9020">
        <v>1.41E-2</v>
      </c>
      <c r="J9020">
        <v>4.7E-2</v>
      </c>
      <c r="K9020">
        <v>4.7E-2</v>
      </c>
      <c r="L9020">
        <v>1.41E-2</v>
      </c>
    </row>
    <row r="9021" spans="1:12" x14ac:dyDescent="0.25">
      <c r="A9021" t="s">
        <v>718</v>
      </c>
      <c r="B9021">
        <v>2030</v>
      </c>
      <c r="C9021" t="s">
        <v>702</v>
      </c>
      <c r="D9021">
        <v>0.25140000000000001</v>
      </c>
      <c r="E9021">
        <v>0.25140000000000001</v>
      </c>
      <c r="F9021">
        <v>9.4899999999999998E-2</v>
      </c>
      <c r="G9021">
        <v>7.5399999999999995E-2</v>
      </c>
      <c r="H9021">
        <v>9.4899999999999998E-2</v>
      </c>
      <c r="I9021">
        <v>3.8199999999999998E-2</v>
      </c>
      <c r="J9021">
        <v>0.25140000000000001</v>
      </c>
      <c r="K9021">
        <v>9.4899999999999998E-2</v>
      </c>
      <c r="L9021">
        <v>3.8199999999999998E-2</v>
      </c>
    </row>
    <row r="9022" spans="1:12" x14ac:dyDescent="0.25">
      <c r="A9022" t="s">
        <v>718</v>
      </c>
      <c r="B9022">
        <v>2030</v>
      </c>
      <c r="C9022" t="s">
        <v>699</v>
      </c>
      <c r="D9022">
        <v>0.15190000000000001</v>
      </c>
      <c r="E9022">
        <v>0.15190000000000001</v>
      </c>
      <c r="F9022">
        <v>0.04</v>
      </c>
      <c r="G9022">
        <v>0.11559999999999999</v>
      </c>
      <c r="H9022">
        <v>0.04</v>
      </c>
      <c r="I9022">
        <v>0.04</v>
      </c>
      <c r="J9022">
        <v>0.15190000000000001</v>
      </c>
      <c r="K9022">
        <v>0.04</v>
      </c>
      <c r="L9022">
        <v>0.04</v>
      </c>
    </row>
    <row r="9023" spans="1:12" x14ac:dyDescent="0.25">
      <c r="A9023" t="s">
        <v>718</v>
      </c>
      <c r="B9023">
        <v>2030</v>
      </c>
      <c r="C9023" t="s">
        <v>697</v>
      </c>
      <c r="D9023">
        <v>5.5717999999999996</v>
      </c>
      <c r="E9023">
        <v>5.2331000000000003</v>
      </c>
      <c r="F9023">
        <v>4.4273999999999996</v>
      </c>
      <c r="G9023">
        <v>3.2149999999999999</v>
      </c>
      <c r="H9023">
        <v>4.2458</v>
      </c>
      <c r="I9023">
        <v>2.6303999999999998</v>
      </c>
      <c r="J9023">
        <v>4.2328999999999999</v>
      </c>
      <c r="K9023">
        <v>3.2808999999999999</v>
      </c>
      <c r="L9023">
        <v>1.9523999999999999</v>
      </c>
    </row>
    <row r="9024" spans="1:12" x14ac:dyDescent="0.25">
      <c r="A9024" t="s">
        <v>718</v>
      </c>
      <c r="B9024">
        <v>2030</v>
      </c>
      <c r="C9024" t="s">
        <v>698</v>
      </c>
      <c r="D9024">
        <v>0.85609999999999997</v>
      </c>
      <c r="E9024">
        <v>0.85609999999999997</v>
      </c>
      <c r="F9024">
        <v>0.49640000000000001</v>
      </c>
      <c r="G9024">
        <v>0.48880000000000001</v>
      </c>
      <c r="H9024">
        <v>0.49640000000000001</v>
      </c>
      <c r="I9024">
        <v>0.2757</v>
      </c>
      <c r="J9024">
        <v>0.85609999999999997</v>
      </c>
      <c r="K9024">
        <v>0.49640000000000001</v>
      </c>
      <c r="L9024">
        <v>0.2757</v>
      </c>
    </row>
    <row r="9025" spans="1:12" x14ac:dyDescent="0.25">
      <c r="A9025" t="s">
        <v>719</v>
      </c>
      <c r="B9025">
        <v>2030</v>
      </c>
      <c r="C9025" t="s">
        <v>699</v>
      </c>
      <c r="D9025">
        <v>6.59E-2</v>
      </c>
      <c r="E9025">
        <v>6.59E-2</v>
      </c>
      <c r="F9025">
        <v>1.7399999999999999E-2</v>
      </c>
      <c r="G9025">
        <v>5.0200000000000002E-2</v>
      </c>
      <c r="H9025">
        <v>1.7399999999999999E-2</v>
      </c>
      <c r="I9025">
        <v>1.7399999999999999E-2</v>
      </c>
      <c r="J9025">
        <v>6.59E-2</v>
      </c>
      <c r="K9025">
        <v>1.7399999999999999E-2</v>
      </c>
      <c r="L9025">
        <v>1.7399999999999999E-2</v>
      </c>
    </row>
    <row r="9026" spans="1:12" x14ac:dyDescent="0.25">
      <c r="A9026" t="s">
        <v>719</v>
      </c>
      <c r="B9026">
        <v>2030</v>
      </c>
      <c r="C9026" t="s">
        <v>701</v>
      </c>
      <c r="D9026">
        <v>1.1257999999999999</v>
      </c>
      <c r="E9026">
        <v>1.1257999999999999</v>
      </c>
      <c r="F9026">
        <v>1.1168</v>
      </c>
      <c r="G9026">
        <v>0.68540000000000001</v>
      </c>
      <c r="H9026">
        <v>1.1168</v>
      </c>
      <c r="I9026">
        <v>0.68049999999999999</v>
      </c>
      <c r="J9026">
        <v>0.84450000000000003</v>
      </c>
      <c r="K9026">
        <v>0.84450000000000003</v>
      </c>
      <c r="L9026">
        <v>0.51570000000000005</v>
      </c>
    </row>
    <row r="9027" spans="1:12" x14ac:dyDescent="0.25">
      <c r="A9027" t="s">
        <v>719</v>
      </c>
      <c r="B9027">
        <v>2030</v>
      </c>
      <c r="C9027" t="s">
        <v>698</v>
      </c>
      <c r="D9027">
        <v>0.35510000000000003</v>
      </c>
      <c r="E9027">
        <v>0.35510000000000003</v>
      </c>
      <c r="F9027">
        <v>0.20949999999999999</v>
      </c>
      <c r="G9027">
        <v>0.2024</v>
      </c>
      <c r="H9027">
        <v>0.20949999999999999</v>
      </c>
      <c r="I9027">
        <v>0.11609999999999999</v>
      </c>
      <c r="J9027">
        <v>0.35510000000000003</v>
      </c>
      <c r="K9027">
        <v>0.20949999999999999</v>
      </c>
      <c r="L9027">
        <v>0.11609999999999999</v>
      </c>
    </row>
    <row r="9028" spans="1:12" x14ac:dyDescent="0.25">
      <c r="A9028" t="s">
        <v>719</v>
      </c>
      <c r="B9028">
        <v>2030</v>
      </c>
      <c r="C9028" t="s">
        <v>697</v>
      </c>
      <c r="D9028">
        <v>2.4373999999999998</v>
      </c>
      <c r="E9028">
        <v>2.2904</v>
      </c>
      <c r="F9028">
        <v>1.9513</v>
      </c>
      <c r="G9028">
        <v>1.4075</v>
      </c>
      <c r="H9028">
        <v>1.8725000000000001</v>
      </c>
      <c r="I9028">
        <v>1.1600999999999999</v>
      </c>
      <c r="J9028">
        <v>1.8479000000000001</v>
      </c>
      <c r="K9028">
        <v>1.4453</v>
      </c>
      <c r="L9028">
        <v>0.86070000000000002</v>
      </c>
    </row>
    <row r="9029" spans="1:12" x14ac:dyDescent="0.25">
      <c r="A9029" t="s">
        <v>719</v>
      </c>
      <c r="B9029">
        <v>2030</v>
      </c>
      <c r="C9029" t="s">
        <v>702</v>
      </c>
      <c r="D9029">
        <v>0.1091</v>
      </c>
      <c r="E9029">
        <v>0.1091</v>
      </c>
      <c r="F9029">
        <v>4.1200000000000001E-2</v>
      </c>
      <c r="G9029">
        <v>3.27E-2</v>
      </c>
      <c r="H9029">
        <v>4.1200000000000001E-2</v>
      </c>
      <c r="I9029">
        <v>1.66E-2</v>
      </c>
      <c r="J9029">
        <v>0.1091</v>
      </c>
      <c r="K9029">
        <v>4.1200000000000001E-2</v>
      </c>
      <c r="L9029">
        <v>1.66E-2</v>
      </c>
    </row>
    <row r="9030" spans="1:12" x14ac:dyDescent="0.25">
      <c r="A9030" t="s">
        <v>719</v>
      </c>
      <c r="B9030">
        <v>2030</v>
      </c>
      <c r="C9030" t="s">
        <v>700</v>
      </c>
      <c r="D9030">
        <v>0.7611</v>
      </c>
      <c r="E9030">
        <v>0.61409999999999998</v>
      </c>
      <c r="F9030">
        <v>0.54610000000000003</v>
      </c>
      <c r="G9030">
        <v>0.43080000000000002</v>
      </c>
      <c r="H9030">
        <v>0.46729999999999999</v>
      </c>
      <c r="I9030">
        <v>0.32340000000000002</v>
      </c>
      <c r="J9030">
        <v>0.45279999999999998</v>
      </c>
      <c r="K9030">
        <v>0.31240000000000001</v>
      </c>
      <c r="L9030">
        <v>0.1888</v>
      </c>
    </row>
    <row r="9031" spans="1:12" x14ac:dyDescent="0.25">
      <c r="A9031" t="s">
        <v>719</v>
      </c>
      <c r="B9031">
        <v>2030</v>
      </c>
      <c r="C9031" t="s">
        <v>703</v>
      </c>
      <c r="D9031">
        <v>2.0400000000000001E-2</v>
      </c>
      <c r="E9031">
        <v>2.0400000000000001E-2</v>
      </c>
      <c r="F9031">
        <v>2.0400000000000001E-2</v>
      </c>
      <c r="G9031">
        <v>6.1000000000000004E-3</v>
      </c>
      <c r="H9031">
        <v>2.0400000000000001E-2</v>
      </c>
      <c r="I9031">
        <v>6.1000000000000004E-3</v>
      </c>
      <c r="J9031">
        <v>2.0400000000000001E-2</v>
      </c>
      <c r="K9031">
        <v>2.0400000000000001E-2</v>
      </c>
      <c r="L9031">
        <v>6.1000000000000004E-3</v>
      </c>
    </row>
    <row r="9032" spans="1:12" x14ac:dyDescent="0.25">
      <c r="A9032" t="s">
        <v>720</v>
      </c>
      <c r="B9032">
        <v>2030</v>
      </c>
      <c r="C9032" t="s">
        <v>698</v>
      </c>
      <c r="D9032">
        <v>0.3463</v>
      </c>
      <c r="E9032">
        <v>0.3463</v>
      </c>
      <c r="F9032">
        <v>0.2059</v>
      </c>
      <c r="G9032">
        <v>0.19719999999999999</v>
      </c>
      <c r="H9032">
        <v>0.2059</v>
      </c>
      <c r="I9032">
        <v>0.11409999999999999</v>
      </c>
      <c r="J9032">
        <v>0.3463</v>
      </c>
      <c r="K9032">
        <v>0.2059</v>
      </c>
      <c r="L9032">
        <v>0.11409999999999999</v>
      </c>
    </row>
    <row r="9033" spans="1:12" x14ac:dyDescent="0.25">
      <c r="A9033" t="s">
        <v>720</v>
      </c>
      <c r="B9033">
        <v>2030</v>
      </c>
      <c r="C9033" t="s">
        <v>701</v>
      </c>
      <c r="D9033">
        <v>1.0914999999999999</v>
      </c>
      <c r="E9033">
        <v>1.0914999999999999</v>
      </c>
      <c r="F9033">
        <v>1.0825</v>
      </c>
      <c r="G9033">
        <v>0.6643</v>
      </c>
      <c r="H9033">
        <v>1.0825</v>
      </c>
      <c r="I9033">
        <v>0.65949999999999998</v>
      </c>
      <c r="J9033">
        <v>0.81840000000000002</v>
      </c>
      <c r="K9033">
        <v>0.81840000000000002</v>
      </c>
      <c r="L9033">
        <v>0.49959999999999999</v>
      </c>
    </row>
    <row r="9034" spans="1:12" x14ac:dyDescent="0.25">
      <c r="A9034" t="s">
        <v>720</v>
      </c>
      <c r="B9034">
        <v>2030</v>
      </c>
      <c r="C9034" t="s">
        <v>703</v>
      </c>
      <c r="D9034">
        <v>2.0299999999999999E-2</v>
      </c>
      <c r="E9034">
        <v>2.0299999999999999E-2</v>
      </c>
      <c r="F9034">
        <v>2.0299999999999999E-2</v>
      </c>
      <c r="G9034">
        <v>6.1000000000000004E-3</v>
      </c>
      <c r="H9034">
        <v>2.0299999999999999E-2</v>
      </c>
      <c r="I9034">
        <v>6.1000000000000004E-3</v>
      </c>
      <c r="J9034">
        <v>2.0299999999999999E-2</v>
      </c>
      <c r="K9034">
        <v>2.0299999999999999E-2</v>
      </c>
      <c r="L9034">
        <v>6.1000000000000004E-3</v>
      </c>
    </row>
    <row r="9035" spans="1:12" x14ac:dyDescent="0.25">
      <c r="A9035" t="s">
        <v>720</v>
      </c>
      <c r="B9035">
        <v>2030</v>
      </c>
      <c r="C9035" t="s">
        <v>700</v>
      </c>
      <c r="D9035">
        <v>0.75719999999999998</v>
      </c>
      <c r="E9035">
        <v>0.6109</v>
      </c>
      <c r="F9035">
        <v>0.54330000000000001</v>
      </c>
      <c r="G9035">
        <v>0.42859999999999998</v>
      </c>
      <c r="H9035">
        <v>0.46489999999999998</v>
      </c>
      <c r="I9035">
        <v>0.32169999999999999</v>
      </c>
      <c r="J9035">
        <v>0.45050000000000001</v>
      </c>
      <c r="K9035">
        <v>0.31080000000000002</v>
      </c>
      <c r="L9035">
        <v>0.18779999999999999</v>
      </c>
    </row>
    <row r="9036" spans="1:12" x14ac:dyDescent="0.25">
      <c r="A9036" t="s">
        <v>720</v>
      </c>
      <c r="B9036">
        <v>2030</v>
      </c>
      <c r="C9036" t="s">
        <v>697</v>
      </c>
      <c r="D9036">
        <v>2.3894000000000002</v>
      </c>
      <c r="E9036">
        <v>2.2431999999999999</v>
      </c>
      <c r="F9036">
        <v>1.9101999999999999</v>
      </c>
      <c r="G9036">
        <v>1.3786</v>
      </c>
      <c r="H9036">
        <v>1.8318000000000001</v>
      </c>
      <c r="I9036">
        <v>1.1351</v>
      </c>
      <c r="J9036">
        <v>1.8097000000000001</v>
      </c>
      <c r="K9036">
        <v>1.4136</v>
      </c>
      <c r="L9036">
        <v>0.84130000000000005</v>
      </c>
    </row>
    <row r="9037" spans="1:12" x14ac:dyDescent="0.25">
      <c r="A9037" t="s">
        <v>720</v>
      </c>
      <c r="B9037">
        <v>2030</v>
      </c>
      <c r="C9037" t="s">
        <v>699</v>
      </c>
      <c r="D9037">
        <v>6.5600000000000006E-2</v>
      </c>
      <c r="E9037">
        <v>6.5600000000000006E-2</v>
      </c>
      <c r="F9037">
        <v>1.7299999999999999E-2</v>
      </c>
      <c r="G9037">
        <v>4.99E-2</v>
      </c>
      <c r="H9037">
        <v>1.7299999999999999E-2</v>
      </c>
      <c r="I9037">
        <v>1.7299999999999999E-2</v>
      </c>
      <c r="J9037">
        <v>6.5600000000000006E-2</v>
      </c>
      <c r="K9037">
        <v>1.7299999999999999E-2</v>
      </c>
      <c r="L9037">
        <v>1.7299999999999999E-2</v>
      </c>
    </row>
    <row r="9038" spans="1:12" x14ac:dyDescent="0.25">
      <c r="A9038" t="s">
        <v>720</v>
      </c>
      <c r="B9038">
        <v>2030</v>
      </c>
      <c r="C9038" t="s">
        <v>702</v>
      </c>
      <c r="D9038">
        <v>0.1085</v>
      </c>
      <c r="E9038">
        <v>0.1085</v>
      </c>
      <c r="F9038">
        <v>4.1000000000000002E-2</v>
      </c>
      <c r="G9038">
        <v>3.2599999999999997E-2</v>
      </c>
      <c r="H9038">
        <v>4.1000000000000002E-2</v>
      </c>
      <c r="I9038">
        <v>1.6500000000000001E-2</v>
      </c>
      <c r="J9038">
        <v>0.1085</v>
      </c>
      <c r="K9038">
        <v>4.1000000000000002E-2</v>
      </c>
      <c r="L9038">
        <v>1.6500000000000001E-2</v>
      </c>
    </row>
    <row r="9039" spans="1:12" x14ac:dyDescent="0.25">
      <c r="A9039" t="s">
        <v>721</v>
      </c>
      <c r="B9039">
        <v>2030</v>
      </c>
      <c r="C9039" t="s">
        <v>701</v>
      </c>
      <c r="D9039">
        <v>1.7199</v>
      </c>
      <c r="E9039">
        <v>1.7199</v>
      </c>
      <c r="F9039">
        <v>1.7059</v>
      </c>
      <c r="G9039">
        <v>1.052</v>
      </c>
      <c r="H9039">
        <v>1.7059</v>
      </c>
      <c r="I9039">
        <v>1.0445</v>
      </c>
      <c r="J9039">
        <v>1.2927999999999999</v>
      </c>
      <c r="K9039">
        <v>1.2927999999999999</v>
      </c>
      <c r="L9039">
        <v>0.79359999999999997</v>
      </c>
    </row>
    <row r="9040" spans="1:12" x14ac:dyDescent="0.25">
      <c r="A9040" t="s">
        <v>721</v>
      </c>
      <c r="B9040">
        <v>2030</v>
      </c>
      <c r="C9040" t="s">
        <v>700</v>
      </c>
      <c r="D9040">
        <v>1.1731</v>
      </c>
      <c r="E9040">
        <v>0.94650000000000001</v>
      </c>
      <c r="F9040">
        <v>0.8417</v>
      </c>
      <c r="G9040">
        <v>0.66390000000000005</v>
      </c>
      <c r="H9040">
        <v>0.72019999999999995</v>
      </c>
      <c r="I9040">
        <v>0.49840000000000001</v>
      </c>
      <c r="J9040">
        <v>0.69799999999999995</v>
      </c>
      <c r="K9040">
        <v>0.48149999999999998</v>
      </c>
      <c r="L9040">
        <v>0.29099999999999998</v>
      </c>
    </row>
    <row r="9041" spans="1:12" x14ac:dyDescent="0.25">
      <c r="A9041" t="s">
        <v>721</v>
      </c>
      <c r="B9041">
        <v>2030</v>
      </c>
      <c r="C9041" t="s">
        <v>697</v>
      </c>
      <c r="D9041">
        <v>3.7475999999999998</v>
      </c>
      <c r="E9041">
        <v>3.5209999999999999</v>
      </c>
      <c r="F9041">
        <v>2.9944000000000002</v>
      </c>
      <c r="G9041">
        <v>2.1686999999999999</v>
      </c>
      <c r="H9041">
        <v>2.8729</v>
      </c>
      <c r="I9041">
        <v>1.7849999999999999</v>
      </c>
      <c r="J9041">
        <v>2.8454000000000002</v>
      </c>
      <c r="K9041">
        <v>2.2210000000000001</v>
      </c>
      <c r="L9041">
        <v>1.3266</v>
      </c>
    </row>
    <row r="9042" spans="1:12" x14ac:dyDescent="0.25">
      <c r="A9042" t="s">
        <v>721</v>
      </c>
      <c r="B9042">
        <v>2030</v>
      </c>
      <c r="C9042" t="s">
        <v>703</v>
      </c>
      <c r="D9042">
        <v>3.1399999999999997E-2</v>
      </c>
      <c r="E9042">
        <v>3.1399999999999997E-2</v>
      </c>
      <c r="F9042">
        <v>3.1399999999999997E-2</v>
      </c>
      <c r="G9042">
        <v>9.4000000000000004E-3</v>
      </c>
      <c r="H9042">
        <v>3.1399999999999997E-2</v>
      </c>
      <c r="I9042">
        <v>9.4000000000000004E-3</v>
      </c>
      <c r="J9042">
        <v>3.1399999999999997E-2</v>
      </c>
      <c r="K9042">
        <v>3.1399999999999997E-2</v>
      </c>
      <c r="L9042">
        <v>9.4000000000000004E-3</v>
      </c>
    </row>
    <row r="9043" spans="1:12" x14ac:dyDescent="0.25">
      <c r="A9043" t="s">
        <v>721</v>
      </c>
      <c r="B9043">
        <v>2030</v>
      </c>
      <c r="C9043" t="s">
        <v>702</v>
      </c>
      <c r="D9043">
        <v>0.1681</v>
      </c>
      <c r="E9043">
        <v>0.1681</v>
      </c>
      <c r="F9043">
        <v>6.3500000000000001E-2</v>
      </c>
      <c r="G9043">
        <v>5.04E-2</v>
      </c>
      <c r="H9043">
        <v>6.3500000000000001E-2</v>
      </c>
      <c r="I9043">
        <v>2.5600000000000001E-2</v>
      </c>
      <c r="J9043">
        <v>0.1681</v>
      </c>
      <c r="K9043">
        <v>6.3500000000000001E-2</v>
      </c>
      <c r="L9043">
        <v>2.5600000000000001E-2</v>
      </c>
    </row>
    <row r="9044" spans="1:12" x14ac:dyDescent="0.25">
      <c r="A9044" t="s">
        <v>721</v>
      </c>
      <c r="B9044">
        <v>2030</v>
      </c>
      <c r="C9044" t="s">
        <v>699</v>
      </c>
      <c r="D9044">
        <v>0.1016</v>
      </c>
      <c r="E9044">
        <v>0.1016</v>
      </c>
      <c r="F9044">
        <v>2.6700000000000002E-2</v>
      </c>
      <c r="G9044">
        <v>7.7299999999999994E-2</v>
      </c>
      <c r="H9044">
        <v>2.6700000000000002E-2</v>
      </c>
      <c r="I9044">
        <v>2.6700000000000002E-2</v>
      </c>
      <c r="J9044">
        <v>0.1016</v>
      </c>
      <c r="K9044">
        <v>2.6700000000000002E-2</v>
      </c>
      <c r="L9044">
        <v>2.6700000000000002E-2</v>
      </c>
    </row>
    <row r="9045" spans="1:12" x14ac:dyDescent="0.25">
      <c r="A9045" t="s">
        <v>721</v>
      </c>
      <c r="B9045">
        <v>2030</v>
      </c>
      <c r="C9045" t="s">
        <v>698</v>
      </c>
      <c r="D9045">
        <v>0.5534</v>
      </c>
      <c r="E9045">
        <v>0.5534</v>
      </c>
      <c r="F9045">
        <v>0.3251</v>
      </c>
      <c r="G9045">
        <v>0.31559999999999999</v>
      </c>
      <c r="H9045">
        <v>0.3251</v>
      </c>
      <c r="I9045">
        <v>0.18029999999999999</v>
      </c>
      <c r="J9045">
        <v>0.5534</v>
      </c>
      <c r="K9045">
        <v>0.3251</v>
      </c>
      <c r="L9045">
        <v>0.18029999999999999</v>
      </c>
    </row>
    <row r="9046" spans="1:12" x14ac:dyDescent="0.25">
      <c r="A9046" t="s">
        <v>722</v>
      </c>
      <c r="B9046">
        <v>2030</v>
      </c>
      <c r="C9046" t="s">
        <v>701</v>
      </c>
      <c r="D9046">
        <v>1.7786999999999999</v>
      </c>
      <c r="E9046">
        <v>1.7786999999999999</v>
      </c>
      <c r="F9046">
        <v>1.764</v>
      </c>
      <c r="G9046">
        <v>1.0875999999999999</v>
      </c>
      <c r="H9046">
        <v>1.764</v>
      </c>
      <c r="I9046">
        <v>1.0798000000000001</v>
      </c>
      <c r="J9046">
        <v>1.3366</v>
      </c>
      <c r="K9046">
        <v>1.3365</v>
      </c>
      <c r="L9046">
        <v>0.82020000000000004</v>
      </c>
    </row>
    <row r="9047" spans="1:12" x14ac:dyDescent="0.25">
      <c r="A9047" t="s">
        <v>722</v>
      </c>
      <c r="B9047">
        <v>2030</v>
      </c>
      <c r="C9047" t="s">
        <v>702</v>
      </c>
      <c r="D9047">
        <v>0.17730000000000001</v>
      </c>
      <c r="E9047">
        <v>0.17730000000000001</v>
      </c>
      <c r="F9047">
        <v>6.6900000000000001E-2</v>
      </c>
      <c r="G9047">
        <v>5.3199999999999997E-2</v>
      </c>
      <c r="H9047">
        <v>6.6900000000000001E-2</v>
      </c>
      <c r="I9047">
        <v>2.7E-2</v>
      </c>
      <c r="J9047">
        <v>0.17730000000000001</v>
      </c>
      <c r="K9047">
        <v>6.6900000000000001E-2</v>
      </c>
      <c r="L9047">
        <v>2.7E-2</v>
      </c>
    </row>
    <row r="9048" spans="1:12" x14ac:dyDescent="0.25">
      <c r="A9048" t="s">
        <v>722</v>
      </c>
      <c r="B9048">
        <v>2030</v>
      </c>
      <c r="C9048" t="s">
        <v>698</v>
      </c>
      <c r="D9048">
        <v>0.54769999999999996</v>
      </c>
      <c r="E9048">
        <v>0.54769999999999996</v>
      </c>
      <c r="F9048">
        <v>0.32990000000000003</v>
      </c>
      <c r="G9048">
        <v>0.3115</v>
      </c>
      <c r="H9048">
        <v>0.32990000000000003</v>
      </c>
      <c r="I9048">
        <v>0.1825</v>
      </c>
      <c r="J9048">
        <v>0.54769999999999996</v>
      </c>
      <c r="K9048">
        <v>0.32990000000000003</v>
      </c>
      <c r="L9048">
        <v>0.1825</v>
      </c>
    </row>
    <row r="9049" spans="1:12" x14ac:dyDescent="0.25">
      <c r="A9049" t="s">
        <v>722</v>
      </c>
      <c r="B9049">
        <v>2030</v>
      </c>
      <c r="C9049" t="s">
        <v>697</v>
      </c>
      <c r="D9049">
        <v>3.8807999999999998</v>
      </c>
      <c r="E9049">
        <v>3.6419000000000001</v>
      </c>
      <c r="F9049">
        <v>3.1097000000000001</v>
      </c>
      <c r="G9049">
        <v>2.2439</v>
      </c>
      <c r="H9049">
        <v>2.9815</v>
      </c>
      <c r="I9049">
        <v>1.8529</v>
      </c>
      <c r="J9049">
        <v>2.9377</v>
      </c>
      <c r="K9049">
        <v>2.3022999999999998</v>
      </c>
      <c r="L9049">
        <v>1.3746</v>
      </c>
    </row>
    <row r="9050" spans="1:12" x14ac:dyDescent="0.25">
      <c r="A9050" t="s">
        <v>722</v>
      </c>
      <c r="B9050">
        <v>2030</v>
      </c>
      <c r="C9050" t="s">
        <v>700</v>
      </c>
      <c r="D9050">
        <v>1.2369000000000001</v>
      </c>
      <c r="E9050">
        <v>0.998</v>
      </c>
      <c r="F9050">
        <v>0.88749999999999996</v>
      </c>
      <c r="G9050">
        <v>0.7</v>
      </c>
      <c r="H9050">
        <v>0.75939999999999996</v>
      </c>
      <c r="I9050">
        <v>0.52549999999999997</v>
      </c>
      <c r="J9050">
        <v>0.73599999999999999</v>
      </c>
      <c r="K9050">
        <v>0.50760000000000005</v>
      </c>
      <c r="L9050">
        <v>0.30680000000000002</v>
      </c>
    </row>
    <row r="9051" spans="1:12" x14ac:dyDescent="0.25">
      <c r="A9051" t="s">
        <v>722</v>
      </c>
      <c r="B9051">
        <v>2030</v>
      </c>
      <c r="C9051" t="s">
        <v>703</v>
      </c>
      <c r="D9051">
        <v>3.3099999999999997E-2</v>
      </c>
      <c r="E9051">
        <v>3.3099999999999997E-2</v>
      </c>
      <c r="F9051">
        <v>3.3099999999999997E-2</v>
      </c>
      <c r="G9051">
        <v>9.9000000000000008E-3</v>
      </c>
      <c r="H9051">
        <v>3.3099999999999997E-2</v>
      </c>
      <c r="I9051">
        <v>9.9000000000000008E-3</v>
      </c>
      <c r="J9051">
        <v>3.3099999999999997E-2</v>
      </c>
      <c r="K9051">
        <v>3.3099999999999997E-2</v>
      </c>
      <c r="L9051">
        <v>9.9000000000000008E-3</v>
      </c>
    </row>
    <row r="9052" spans="1:12" x14ac:dyDescent="0.25">
      <c r="A9052" t="s">
        <v>722</v>
      </c>
      <c r="B9052">
        <v>2030</v>
      </c>
      <c r="C9052" t="s">
        <v>699</v>
      </c>
      <c r="D9052">
        <v>0.1071</v>
      </c>
      <c r="E9052">
        <v>0.1071</v>
      </c>
      <c r="F9052">
        <v>2.8199999999999999E-2</v>
      </c>
      <c r="G9052">
        <v>8.1500000000000003E-2</v>
      </c>
      <c r="H9052">
        <v>2.8199999999999999E-2</v>
      </c>
      <c r="I9052">
        <v>2.8199999999999999E-2</v>
      </c>
      <c r="J9052">
        <v>0.1071</v>
      </c>
      <c r="K9052">
        <v>2.8199999999999999E-2</v>
      </c>
      <c r="L9052">
        <v>2.8199999999999999E-2</v>
      </c>
    </row>
    <row r="9053" spans="1:12" x14ac:dyDescent="0.25">
      <c r="A9053" t="s">
        <v>723</v>
      </c>
      <c r="B9053">
        <v>2030</v>
      </c>
      <c r="C9053" t="s">
        <v>701</v>
      </c>
      <c r="D9053">
        <v>0.47270000000000001</v>
      </c>
      <c r="E9053">
        <v>0.47270000000000001</v>
      </c>
      <c r="F9053">
        <v>0.46829999999999999</v>
      </c>
      <c r="G9053">
        <v>0.29820000000000002</v>
      </c>
      <c r="H9053">
        <v>0.46829999999999999</v>
      </c>
      <c r="I9053">
        <v>0.2959</v>
      </c>
      <c r="J9053">
        <v>0.3579</v>
      </c>
      <c r="K9053">
        <v>0.3579</v>
      </c>
      <c r="L9053">
        <v>0.22739999999999999</v>
      </c>
    </row>
    <row r="9054" spans="1:12" x14ac:dyDescent="0.25">
      <c r="A9054" t="s">
        <v>723</v>
      </c>
      <c r="B9054">
        <v>2030</v>
      </c>
      <c r="C9054" t="s">
        <v>698</v>
      </c>
      <c r="D9054">
        <v>0.16450000000000001</v>
      </c>
      <c r="E9054">
        <v>0.16450000000000001</v>
      </c>
      <c r="F9054">
        <v>9.8199999999999996E-2</v>
      </c>
      <c r="G9054">
        <v>9.3600000000000003E-2</v>
      </c>
      <c r="H9054">
        <v>9.8199999999999996E-2</v>
      </c>
      <c r="I9054">
        <v>5.4399999999999997E-2</v>
      </c>
      <c r="J9054">
        <v>0.16450000000000001</v>
      </c>
      <c r="K9054">
        <v>9.8199999999999996E-2</v>
      </c>
      <c r="L9054">
        <v>5.4399999999999997E-2</v>
      </c>
    </row>
    <row r="9055" spans="1:12" x14ac:dyDescent="0.25">
      <c r="A9055" t="s">
        <v>723</v>
      </c>
      <c r="B9055">
        <v>2030</v>
      </c>
      <c r="C9055" t="s">
        <v>702</v>
      </c>
      <c r="D9055">
        <v>5.21E-2</v>
      </c>
      <c r="E9055">
        <v>5.21E-2</v>
      </c>
      <c r="F9055">
        <v>1.9699999999999999E-2</v>
      </c>
      <c r="G9055">
        <v>1.5599999999999999E-2</v>
      </c>
      <c r="H9055">
        <v>1.9699999999999999E-2</v>
      </c>
      <c r="I9055">
        <v>7.9000000000000008E-3</v>
      </c>
      <c r="J9055">
        <v>5.21E-2</v>
      </c>
      <c r="K9055">
        <v>1.9699999999999999E-2</v>
      </c>
      <c r="L9055">
        <v>7.9000000000000008E-3</v>
      </c>
    </row>
    <row r="9056" spans="1:12" x14ac:dyDescent="0.25">
      <c r="A9056" t="s">
        <v>723</v>
      </c>
      <c r="B9056">
        <v>2030</v>
      </c>
      <c r="C9056" t="s">
        <v>699</v>
      </c>
      <c r="D9056">
        <v>3.15E-2</v>
      </c>
      <c r="E9056">
        <v>3.15E-2</v>
      </c>
      <c r="F9056">
        <v>8.3000000000000001E-3</v>
      </c>
      <c r="G9056">
        <v>2.4E-2</v>
      </c>
      <c r="H9056">
        <v>8.3000000000000001E-3</v>
      </c>
      <c r="I9056">
        <v>8.3000000000000001E-3</v>
      </c>
      <c r="J9056">
        <v>3.15E-2</v>
      </c>
      <c r="K9056">
        <v>8.3000000000000001E-3</v>
      </c>
      <c r="L9056">
        <v>8.3000000000000001E-3</v>
      </c>
    </row>
    <row r="9057" spans="1:12" x14ac:dyDescent="0.25">
      <c r="A9057" t="s">
        <v>723</v>
      </c>
      <c r="B9057">
        <v>2030</v>
      </c>
      <c r="C9057" t="s">
        <v>700</v>
      </c>
      <c r="D9057">
        <v>0.3634</v>
      </c>
      <c r="E9057">
        <v>0.29320000000000002</v>
      </c>
      <c r="F9057">
        <v>0.26079999999999998</v>
      </c>
      <c r="G9057">
        <v>0.20569999999999999</v>
      </c>
      <c r="H9057">
        <v>0.22309999999999999</v>
      </c>
      <c r="I9057">
        <v>0.15440000000000001</v>
      </c>
      <c r="J9057">
        <v>0.2162</v>
      </c>
      <c r="K9057">
        <v>0.1492</v>
      </c>
      <c r="L9057">
        <v>9.01E-2</v>
      </c>
    </row>
    <row r="9058" spans="1:12" x14ac:dyDescent="0.25">
      <c r="A9058" t="s">
        <v>723</v>
      </c>
      <c r="B9058">
        <v>2030</v>
      </c>
      <c r="C9058" t="s">
        <v>703</v>
      </c>
      <c r="D9058">
        <v>9.7000000000000003E-3</v>
      </c>
      <c r="E9058">
        <v>9.7000000000000003E-3</v>
      </c>
      <c r="F9058">
        <v>9.7000000000000003E-3</v>
      </c>
      <c r="G9058">
        <v>2.8999999999999998E-3</v>
      </c>
      <c r="H9058">
        <v>9.7000000000000003E-3</v>
      </c>
      <c r="I9058">
        <v>2.8999999999999998E-3</v>
      </c>
      <c r="J9058">
        <v>9.7000000000000003E-3</v>
      </c>
      <c r="K9058">
        <v>9.7000000000000003E-3</v>
      </c>
      <c r="L9058">
        <v>2.8999999999999998E-3</v>
      </c>
    </row>
    <row r="9059" spans="1:12" x14ac:dyDescent="0.25">
      <c r="A9059" t="s">
        <v>723</v>
      </c>
      <c r="B9059">
        <v>2030</v>
      </c>
      <c r="C9059" t="s">
        <v>697</v>
      </c>
      <c r="D9059">
        <v>1.0939000000000001</v>
      </c>
      <c r="E9059">
        <v>1.0237000000000001</v>
      </c>
      <c r="F9059">
        <v>0.86499999999999999</v>
      </c>
      <c r="G9059">
        <v>0.6401</v>
      </c>
      <c r="H9059">
        <v>0.82740000000000002</v>
      </c>
      <c r="I9059">
        <v>0.52380000000000004</v>
      </c>
      <c r="J9059">
        <v>0.83189999999999997</v>
      </c>
      <c r="K9059">
        <v>0.64290000000000003</v>
      </c>
      <c r="L9059">
        <v>0.39100000000000001</v>
      </c>
    </row>
    <row r="9060" spans="1:12" x14ac:dyDescent="0.25">
      <c r="A9060" t="s">
        <v>724</v>
      </c>
      <c r="B9060">
        <v>2030</v>
      </c>
      <c r="C9060" t="s">
        <v>701</v>
      </c>
      <c r="D9060">
        <v>2.4083000000000001</v>
      </c>
      <c r="E9060">
        <v>2.4083000000000001</v>
      </c>
      <c r="F9060">
        <v>2.3868</v>
      </c>
      <c r="G9060">
        <v>1.4709000000000001</v>
      </c>
      <c r="H9060">
        <v>2.3868</v>
      </c>
      <c r="I9060">
        <v>1.4595</v>
      </c>
      <c r="J9060">
        <v>1.8069</v>
      </c>
      <c r="K9060">
        <v>1.8068</v>
      </c>
      <c r="L9060">
        <v>1.1076999999999999</v>
      </c>
    </row>
    <row r="9061" spans="1:12" x14ac:dyDescent="0.25">
      <c r="A9061" t="s">
        <v>724</v>
      </c>
      <c r="B9061">
        <v>2030</v>
      </c>
      <c r="C9061" t="s">
        <v>700</v>
      </c>
      <c r="D9061">
        <v>1.8085</v>
      </c>
      <c r="E9061">
        <v>1.4592000000000001</v>
      </c>
      <c r="F9061">
        <v>1.2977000000000001</v>
      </c>
      <c r="G9061">
        <v>1.0236000000000001</v>
      </c>
      <c r="H9061">
        <v>1.1104000000000001</v>
      </c>
      <c r="I9061">
        <v>0.76839999999999997</v>
      </c>
      <c r="J9061">
        <v>1.0761000000000001</v>
      </c>
      <c r="K9061">
        <v>0.74229999999999996</v>
      </c>
      <c r="L9061">
        <v>0.4486</v>
      </c>
    </row>
    <row r="9062" spans="1:12" x14ac:dyDescent="0.25">
      <c r="A9062" t="s">
        <v>724</v>
      </c>
      <c r="B9062">
        <v>2030</v>
      </c>
      <c r="C9062" t="s">
        <v>699</v>
      </c>
      <c r="D9062">
        <v>0.15670000000000001</v>
      </c>
      <c r="E9062">
        <v>0.15670000000000001</v>
      </c>
      <c r="F9062">
        <v>4.1200000000000001E-2</v>
      </c>
      <c r="G9062">
        <v>0.1192</v>
      </c>
      <c r="H9062">
        <v>4.1200000000000001E-2</v>
      </c>
      <c r="I9062">
        <v>4.1200000000000001E-2</v>
      </c>
      <c r="J9062">
        <v>0.15670000000000001</v>
      </c>
      <c r="K9062">
        <v>4.1200000000000001E-2</v>
      </c>
      <c r="L9062">
        <v>4.1200000000000001E-2</v>
      </c>
    </row>
    <row r="9063" spans="1:12" x14ac:dyDescent="0.25">
      <c r="A9063" t="s">
        <v>724</v>
      </c>
      <c r="B9063">
        <v>2030</v>
      </c>
      <c r="C9063" t="s">
        <v>698</v>
      </c>
      <c r="D9063">
        <v>0.71509999999999996</v>
      </c>
      <c r="E9063">
        <v>0.71509999999999996</v>
      </c>
      <c r="F9063">
        <v>0.45140000000000002</v>
      </c>
      <c r="G9063">
        <v>0.4047</v>
      </c>
      <c r="H9063">
        <v>0.45140000000000002</v>
      </c>
      <c r="I9063">
        <v>0.2485</v>
      </c>
      <c r="J9063">
        <v>0.71509999999999996</v>
      </c>
      <c r="K9063">
        <v>0.45140000000000002</v>
      </c>
      <c r="L9063">
        <v>0.2485</v>
      </c>
    </row>
    <row r="9064" spans="1:12" x14ac:dyDescent="0.25">
      <c r="A9064" t="s">
        <v>724</v>
      </c>
      <c r="B9064">
        <v>2030</v>
      </c>
      <c r="C9064" t="s">
        <v>703</v>
      </c>
      <c r="D9064">
        <v>4.8399999999999999E-2</v>
      </c>
      <c r="E9064">
        <v>4.8399999999999999E-2</v>
      </c>
      <c r="F9064">
        <v>4.8399999999999999E-2</v>
      </c>
      <c r="G9064">
        <v>1.4500000000000001E-2</v>
      </c>
      <c r="H9064">
        <v>4.8399999999999999E-2</v>
      </c>
      <c r="I9064">
        <v>1.4500000000000001E-2</v>
      </c>
      <c r="J9064">
        <v>4.8399999999999999E-2</v>
      </c>
      <c r="K9064">
        <v>4.8399999999999999E-2</v>
      </c>
      <c r="L9064">
        <v>1.4500000000000001E-2</v>
      </c>
    </row>
    <row r="9065" spans="1:12" x14ac:dyDescent="0.25">
      <c r="A9065" t="s">
        <v>724</v>
      </c>
      <c r="B9065">
        <v>2030</v>
      </c>
      <c r="C9065" t="s">
        <v>697</v>
      </c>
      <c r="D9065">
        <v>5.3962000000000003</v>
      </c>
      <c r="E9065">
        <v>5.0468999999999999</v>
      </c>
      <c r="F9065">
        <v>4.3235000000000001</v>
      </c>
      <c r="G9065">
        <v>3.1107</v>
      </c>
      <c r="H9065">
        <v>4.1360999999999999</v>
      </c>
      <c r="I9065">
        <v>2.5714999999999999</v>
      </c>
      <c r="J9065">
        <v>4.0622999999999996</v>
      </c>
      <c r="K9065">
        <v>3.1880000000000002</v>
      </c>
      <c r="L9065">
        <v>1.8998999999999999</v>
      </c>
    </row>
    <row r="9066" spans="1:12" x14ac:dyDescent="0.25">
      <c r="A9066" t="s">
        <v>724</v>
      </c>
      <c r="B9066">
        <v>2030</v>
      </c>
      <c r="C9066" t="s">
        <v>702</v>
      </c>
      <c r="D9066">
        <v>0.25919999999999999</v>
      </c>
      <c r="E9066">
        <v>0.25919999999999999</v>
      </c>
      <c r="F9066">
        <v>9.7900000000000001E-2</v>
      </c>
      <c r="G9066">
        <v>7.7799999999999994E-2</v>
      </c>
      <c r="H9066">
        <v>9.7900000000000001E-2</v>
      </c>
      <c r="I9066">
        <v>3.9399999999999998E-2</v>
      </c>
      <c r="J9066">
        <v>0.25919999999999999</v>
      </c>
      <c r="K9066">
        <v>9.7900000000000001E-2</v>
      </c>
      <c r="L9066">
        <v>3.9399999999999998E-2</v>
      </c>
    </row>
    <row r="9067" spans="1:12" x14ac:dyDescent="0.25">
      <c r="A9067" t="s">
        <v>725</v>
      </c>
      <c r="B9067">
        <v>2030</v>
      </c>
      <c r="C9067" t="s">
        <v>697</v>
      </c>
      <c r="D9067">
        <v>5.0389999999999997</v>
      </c>
      <c r="E9067">
        <v>4.6901999999999999</v>
      </c>
      <c r="F9067">
        <v>3.9773999999999998</v>
      </c>
      <c r="G9067">
        <v>2.9281999999999999</v>
      </c>
      <c r="H9067">
        <v>3.7902999999999998</v>
      </c>
      <c r="I9067">
        <v>2.3955000000000002</v>
      </c>
      <c r="J9067">
        <v>3.7991000000000001</v>
      </c>
      <c r="K9067">
        <v>2.9356</v>
      </c>
      <c r="L9067">
        <v>1.7751999999999999</v>
      </c>
    </row>
    <row r="9068" spans="1:12" x14ac:dyDescent="0.25">
      <c r="A9068" t="s">
        <v>725</v>
      </c>
      <c r="B9068">
        <v>2030</v>
      </c>
      <c r="C9068" t="s">
        <v>698</v>
      </c>
      <c r="D9068">
        <v>0.69910000000000005</v>
      </c>
      <c r="E9068">
        <v>0.69910000000000005</v>
      </c>
      <c r="F9068">
        <v>0.44540000000000002</v>
      </c>
      <c r="G9068">
        <v>0.3952</v>
      </c>
      <c r="H9068">
        <v>0.44540000000000002</v>
      </c>
      <c r="I9068">
        <v>0.24490000000000001</v>
      </c>
      <c r="J9068">
        <v>0.69910000000000005</v>
      </c>
      <c r="K9068">
        <v>0.44540000000000002</v>
      </c>
      <c r="L9068">
        <v>0.24490000000000001</v>
      </c>
    </row>
    <row r="9069" spans="1:12" x14ac:dyDescent="0.25">
      <c r="A9069" t="s">
        <v>725</v>
      </c>
      <c r="B9069">
        <v>2030</v>
      </c>
      <c r="C9069" t="s">
        <v>702</v>
      </c>
      <c r="D9069">
        <v>0.25879999999999997</v>
      </c>
      <c r="E9069">
        <v>0.25879999999999997</v>
      </c>
      <c r="F9069">
        <v>9.7699999999999995E-2</v>
      </c>
      <c r="G9069">
        <v>7.7700000000000005E-2</v>
      </c>
      <c r="H9069">
        <v>9.7699999999999995E-2</v>
      </c>
      <c r="I9069">
        <v>3.9399999999999998E-2</v>
      </c>
      <c r="J9069">
        <v>0.25879999999999997</v>
      </c>
      <c r="K9069">
        <v>9.7699999999999995E-2</v>
      </c>
      <c r="L9069">
        <v>3.9399999999999998E-2</v>
      </c>
    </row>
    <row r="9070" spans="1:12" x14ac:dyDescent="0.25">
      <c r="A9070" t="s">
        <v>725</v>
      </c>
      <c r="B9070">
        <v>2030</v>
      </c>
      <c r="C9070" t="s">
        <v>701</v>
      </c>
      <c r="D9070">
        <v>2.0703999999999998</v>
      </c>
      <c r="E9070">
        <v>2.0703999999999998</v>
      </c>
      <c r="F9070">
        <v>2.0489000000000002</v>
      </c>
      <c r="G9070">
        <v>1.2997000000000001</v>
      </c>
      <c r="H9070">
        <v>2.0489000000000002</v>
      </c>
      <c r="I9070">
        <v>1.2882</v>
      </c>
      <c r="J9070">
        <v>1.5619000000000001</v>
      </c>
      <c r="K9070">
        <v>1.5618000000000001</v>
      </c>
      <c r="L9070">
        <v>0.98719999999999997</v>
      </c>
    </row>
    <row r="9071" spans="1:12" x14ac:dyDescent="0.25">
      <c r="A9071" t="s">
        <v>725</v>
      </c>
      <c r="B9071">
        <v>2030</v>
      </c>
      <c r="C9071" t="s">
        <v>703</v>
      </c>
      <c r="D9071">
        <v>4.8300000000000003E-2</v>
      </c>
      <c r="E9071">
        <v>4.8300000000000003E-2</v>
      </c>
      <c r="F9071">
        <v>4.8300000000000003E-2</v>
      </c>
      <c r="G9071">
        <v>1.4500000000000001E-2</v>
      </c>
      <c r="H9071">
        <v>4.8300000000000003E-2</v>
      </c>
      <c r="I9071">
        <v>1.4500000000000001E-2</v>
      </c>
      <c r="J9071">
        <v>4.8300000000000003E-2</v>
      </c>
      <c r="K9071">
        <v>4.8300000000000003E-2</v>
      </c>
      <c r="L9071">
        <v>1.4500000000000001E-2</v>
      </c>
    </row>
    <row r="9072" spans="1:12" x14ac:dyDescent="0.25">
      <c r="A9072" t="s">
        <v>725</v>
      </c>
      <c r="B9072">
        <v>2030</v>
      </c>
      <c r="C9072" t="s">
        <v>699</v>
      </c>
      <c r="D9072">
        <v>0.15640000000000001</v>
      </c>
      <c r="E9072">
        <v>0.15640000000000001</v>
      </c>
      <c r="F9072">
        <v>4.1200000000000001E-2</v>
      </c>
      <c r="G9072">
        <v>0.11899999999999999</v>
      </c>
      <c r="H9072">
        <v>4.1200000000000001E-2</v>
      </c>
      <c r="I9072">
        <v>4.1200000000000001E-2</v>
      </c>
      <c r="J9072">
        <v>0.15640000000000001</v>
      </c>
      <c r="K9072">
        <v>4.1200000000000001E-2</v>
      </c>
      <c r="L9072">
        <v>4.1200000000000001E-2</v>
      </c>
    </row>
    <row r="9073" spans="1:12" x14ac:dyDescent="0.25">
      <c r="A9073" t="s">
        <v>725</v>
      </c>
      <c r="B9073">
        <v>2030</v>
      </c>
      <c r="C9073" t="s">
        <v>700</v>
      </c>
      <c r="D9073">
        <v>1.8059000000000001</v>
      </c>
      <c r="E9073">
        <v>1.4571000000000001</v>
      </c>
      <c r="F9073">
        <v>1.2958000000000001</v>
      </c>
      <c r="G9073">
        <v>1.0221</v>
      </c>
      <c r="H9073">
        <v>1.1087</v>
      </c>
      <c r="I9073">
        <v>0.76729999999999998</v>
      </c>
      <c r="J9073">
        <v>1.0745</v>
      </c>
      <c r="K9073">
        <v>0.74119999999999997</v>
      </c>
      <c r="L9073">
        <v>0.44800000000000001</v>
      </c>
    </row>
    <row r="9074" spans="1:12" x14ac:dyDescent="0.25">
      <c r="A9074" t="s">
        <v>726</v>
      </c>
      <c r="B9074">
        <v>2030</v>
      </c>
      <c r="C9074" t="s">
        <v>699</v>
      </c>
      <c r="D9074">
        <v>0.23860000000000001</v>
      </c>
      <c r="E9074">
        <v>0.23860000000000001</v>
      </c>
      <c r="F9074">
        <v>6.2799999999999995E-2</v>
      </c>
      <c r="G9074">
        <v>0.18160000000000001</v>
      </c>
      <c r="H9074">
        <v>6.2799999999999995E-2</v>
      </c>
      <c r="I9074">
        <v>6.2799999999999995E-2</v>
      </c>
      <c r="J9074">
        <v>0.23860000000000001</v>
      </c>
      <c r="K9074">
        <v>6.2799999999999995E-2</v>
      </c>
      <c r="L9074">
        <v>6.2799999999999995E-2</v>
      </c>
    </row>
    <row r="9075" spans="1:12" x14ac:dyDescent="0.25">
      <c r="A9075" t="s">
        <v>726</v>
      </c>
      <c r="B9075">
        <v>2030</v>
      </c>
      <c r="C9075" t="s">
        <v>698</v>
      </c>
      <c r="D9075">
        <v>1.1800999999999999</v>
      </c>
      <c r="E9075">
        <v>1.1800999999999999</v>
      </c>
      <c r="F9075">
        <v>0.72030000000000005</v>
      </c>
      <c r="G9075">
        <v>0.67020000000000002</v>
      </c>
      <c r="H9075">
        <v>0.72030000000000005</v>
      </c>
      <c r="I9075">
        <v>0.39789999999999998</v>
      </c>
      <c r="J9075">
        <v>1.1800999999999999</v>
      </c>
      <c r="K9075">
        <v>0.72030000000000005</v>
      </c>
      <c r="L9075">
        <v>0.39789999999999998</v>
      </c>
    </row>
    <row r="9076" spans="1:12" x14ac:dyDescent="0.25">
      <c r="A9076" t="s">
        <v>726</v>
      </c>
      <c r="B9076">
        <v>2030</v>
      </c>
      <c r="C9076" t="s">
        <v>700</v>
      </c>
      <c r="D9076">
        <v>2.7542</v>
      </c>
      <c r="E9076">
        <v>2.2222</v>
      </c>
      <c r="F9076">
        <v>1.9762</v>
      </c>
      <c r="G9076">
        <v>1.5588</v>
      </c>
      <c r="H9076">
        <v>1.6910000000000001</v>
      </c>
      <c r="I9076">
        <v>1.1701999999999999</v>
      </c>
      <c r="J9076">
        <v>1.6388</v>
      </c>
      <c r="K9076">
        <v>1.1304000000000001</v>
      </c>
      <c r="L9076">
        <v>0.68320000000000003</v>
      </c>
    </row>
    <row r="9077" spans="1:12" x14ac:dyDescent="0.25">
      <c r="A9077" t="s">
        <v>726</v>
      </c>
      <c r="B9077">
        <v>2030</v>
      </c>
      <c r="C9077" t="s">
        <v>701</v>
      </c>
      <c r="D9077">
        <v>3.9028999999999998</v>
      </c>
      <c r="E9077">
        <v>3.9028999999999998</v>
      </c>
      <c r="F9077">
        <v>3.8702000000000001</v>
      </c>
      <c r="G9077">
        <v>2.3748</v>
      </c>
      <c r="H9077">
        <v>3.8702000000000001</v>
      </c>
      <c r="I9077">
        <v>2.3573</v>
      </c>
      <c r="J9077">
        <v>2.9253999999999998</v>
      </c>
      <c r="K9077">
        <v>2.9253999999999998</v>
      </c>
      <c r="L9077">
        <v>1.7856000000000001</v>
      </c>
    </row>
    <row r="9078" spans="1:12" x14ac:dyDescent="0.25">
      <c r="A9078" t="s">
        <v>726</v>
      </c>
      <c r="B9078">
        <v>2030</v>
      </c>
      <c r="C9078" t="s">
        <v>703</v>
      </c>
      <c r="D9078">
        <v>7.3700000000000002E-2</v>
      </c>
      <c r="E9078">
        <v>7.3700000000000002E-2</v>
      </c>
      <c r="F9078">
        <v>7.3700000000000002E-2</v>
      </c>
      <c r="G9078">
        <v>2.2100000000000002E-2</v>
      </c>
      <c r="H9078">
        <v>7.3700000000000002E-2</v>
      </c>
      <c r="I9078">
        <v>2.2100000000000002E-2</v>
      </c>
      <c r="J9078">
        <v>7.3700000000000002E-2</v>
      </c>
      <c r="K9078">
        <v>7.3700000000000002E-2</v>
      </c>
      <c r="L9078">
        <v>2.2100000000000002E-2</v>
      </c>
    </row>
    <row r="9079" spans="1:12" x14ac:dyDescent="0.25">
      <c r="A9079" t="s">
        <v>726</v>
      </c>
      <c r="B9079">
        <v>2030</v>
      </c>
      <c r="C9079" t="s">
        <v>697</v>
      </c>
      <c r="D9079">
        <v>8.5442999999999998</v>
      </c>
      <c r="E9079">
        <v>8.0122999999999998</v>
      </c>
      <c r="F9079">
        <v>6.8522999999999996</v>
      </c>
      <c r="G9079">
        <v>4.9259000000000004</v>
      </c>
      <c r="H9079">
        <v>6.5670000000000002</v>
      </c>
      <c r="I9079">
        <v>4.0702999999999996</v>
      </c>
      <c r="J9079">
        <v>6.4512999999999998</v>
      </c>
      <c r="K9079">
        <v>5.0617000000000001</v>
      </c>
      <c r="L9079">
        <v>3.0116000000000001</v>
      </c>
    </row>
    <row r="9080" spans="1:12" x14ac:dyDescent="0.25">
      <c r="A9080" t="s">
        <v>726</v>
      </c>
      <c r="B9080">
        <v>2030</v>
      </c>
      <c r="C9080" t="s">
        <v>702</v>
      </c>
      <c r="D9080">
        <v>0.39479999999999998</v>
      </c>
      <c r="E9080">
        <v>0.39479999999999998</v>
      </c>
      <c r="F9080">
        <v>0.14910000000000001</v>
      </c>
      <c r="G9080">
        <v>0.11840000000000001</v>
      </c>
      <c r="H9080">
        <v>0.14910000000000001</v>
      </c>
      <c r="I9080">
        <v>0.06</v>
      </c>
      <c r="J9080">
        <v>0.39479999999999998</v>
      </c>
      <c r="K9080">
        <v>0.14910000000000001</v>
      </c>
      <c r="L9080">
        <v>0.06</v>
      </c>
    </row>
    <row r="9081" spans="1:12" x14ac:dyDescent="0.25">
      <c r="A9081" t="s">
        <v>727</v>
      </c>
      <c r="B9081">
        <v>2030</v>
      </c>
      <c r="C9081" t="s">
        <v>699</v>
      </c>
      <c r="D9081">
        <v>0.14069999999999999</v>
      </c>
      <c r="E9081">
        <v>0.14069999999999999</v>
      </c>
      <c r="F9081">
        <v>3.6999999999999998E-2</v>
      </c>
      <c r="G9081">
        <v>0.1071</v>
      </c>
      <c r="H9081">
        <v>3.6999999999999998E-2</v>
      </c>
      <c r="I9081">
        <v>3.6999999999999998E-2</v>
      </c>
      <c r="J9081">
        <v>0.14069999999999999</v>
      </c>
      <c r="K9081">
        <v>3.6999999999999998E-2</v>
      </c>
      <c r="L9081">
        <v>3.6999999999999998E-2</v>
      </c>
    </row>
    <row r="9082" spans="1:12" x14ac:dyDescent="0.25">
      <c r="A9082" t="s">
        <v>727</v>
      </c>
      <c r="B9082">
        <v>2030</v>
      </c>
      <c r="C9082" t="s">
        <v>700</v>
      </c>
      <c r="D9082">
        <v>1.6241000000000001</v>
      </c>
      <c r="E9082">
        <v>1.3104</v>
      </c>
      <c r="F9082">
        <v>1.1654</v>
      </c>
      <c r="G9082">
        <v>0.91920000000000002</v>
      </c>
      <c r="H9082">
        <v>0.99709999999999999</v>
      </c>
      <c r="I9082">
        <v>0.69</v>
      </c>
      <c r="J9082">
        <v>0.96630000000000005</v>
      </c>
      <c r="K9082">
        <v>0.66659999999999997</v>
      </c>
      <c r="L9082">
        <v>0.40289999999999998</v>
      </c>
    </row>
    <row r="9083" spans="1:12" x14ac:dyDescent="0.25">
      <c r="A9083" t="s">
        <v>727</v>
      </c>
      <c r="B9083">
        <v>2030</v>
      </c>
      <c r="C9083" t="s">
        <v>703</v>
      </c>
      <c r="D9083">
        <v>4.3499999999999997E-2</v>
      </c>
      <c r="E9083">
        <v>4.3499999999999997E-2</v>
      </c>
      <c r="F9083">
        <v>4.3499999999999997E-2</v>
      </c>
      <c r="G9083">
        <v>1.2999999999999999E-2</v>
      </c>
      <c r="H9083">
        <v>4.3499999999999997E-2</v>
      </c>
      <c r="I9083">
        <v>1.2999999999999999E-2</v>
      </c>
      <c r="J9083">
        <v>4.3499999999999997E-2</v>
      </c>
      <c r="K9083">
        <v>4.3499999999999997E-2</v>
      </c>
      <c r="L9083">
        <v>1.2999999999999999E-2</v>
      </c>
    </row>
    <row r="9084" spans="1:12" x14ac:dyDescent="0.25">
      <c r="A9084" t="s">
        <v>727</v>
      </c>
      <c r="B9084">
        <v>2030</v>
      </c>
      <c r="C9084" t="s">
        <v>702</v>
      </c>
      <c r="D9084">
        <v>0.23280000000000001</v>
      </c>
      <c r="E9084">
        <v>0.23280000000000001</v>
      </c>
      <c r="F9084">
        <v>8.7900000000000006E-2</v>
      </c>
      <c r="G9084">
        <v>6.9800000000000001E-2</v>
      </c>
      <c r="H9084">
        <v>8.7900000000000006E-2</v>
      </c>
      <c r="I9084">
        <v>3.5400000000000001E-2</v>
      </c>
      <c r="J9084">
        <v>0.23280000000000001</v>
      </c>
      <c r="K9084">
        <v>8.7900000000000006E-2</v>
      </c>
      <c r="L9084">
        <v>3.5400000000000001E-2</v>
      </c>
    </row>
    <row r="9085" spans="1:12" x14ac:dyDescent="0.25">
      <c r="A9085" t="s">
        <v>727</v>
      </c>
      <c r="B9085">
        <v>2030</v>
      </c>
      <c r="C9085" t="s">
        <v>697</v>
      </c>
      <c r="D9085">
        <v>5.0007000000000001</v>
      </c>
      <c r="E9085">
        <v>4.6870000000000003</v>
      </c>
      <c r="F9085">
        <v>4.0080999999999998</v>
      </c>
      <c r="G9085">
        <v>2.8816999999999999</v>
      </c>
      <c r="H9085">
        <v>3.8399000000000001</v>
      </c>
      <c r="I9085">
        <v>2.3801999999999999</v>
      </c>
      <c r="J9085">
        <v>3.7734999999999999</v>
      </c>
      <c r="K9085">
        <v>2.9592000000000001</v>
      </c>
      <c r="L9085">
        <v>1.7602</v>
      </c>
    </row>
    <row r="9086" spans="1:12" x14ac:dyDescent="0.25">
      <c r="A9086" t="s">
        <v>727</v>
      </c>
      <c r="B9086">
        <v>2030</v>
      </c>
      <c r="C9086" t="s">
        <v>701</v>
      </c>
      <c r="D9086">
        <v>2.2719</v>
      </c>
      <c r="E9086">
        <v>2.2719</v>
      </c>
      <c r="F9086">
        <v>2.2524999999999999</v>
      </c>
      <c r="G9086">
        <v>1.3821000000000001</v>
      </c>
      <c r="H9086">
        <v>2.2524999999999999</v>
      </c>
      <c r="I9086">
        <v>1.3717999999999999</v>
      </c>
      <c r="J9086">
        <v>1.7024999999999999</v>
      </c>
      <c r="K9086">
        <v>1.7023999999999999</v>
      </c>
      <c r="L9086">
        <v>1.0389999999999999</v>
      </c>
    </row>
    <row r="9087" spans="1:12" x14ac:dyDescent="0.25">
      <c r="A9087" t="s">
        <v>727</v>
      </c>
      <c r="B9087">
        <v>2030</v>
      </c>
      <c r="C9087" t="s">
        <v>698</v>
      </c>
      <c r="D9087">
        <v>0.68779999999999997</v>
      </c>
      <c r="E9087">
        <v>0.68779999999999997</v>
      </c>
      <c r="F9087">
        <v>0.42180000000000001</v>
      </c>
      <c r="G9087">
        <v>0.39040000000000002</v>
      </c>
      <c r="H9087">
        <v>0.42180000000000001</v>
      </c>
      <c r="I9087">
        <v>0.2329</v>
      </c>
      <c r="J9087">
        <v>0.68779999999999997</v>
      </c>
      <c r="K9087">
        <v>0.42180000000000001</v>
      </c>
      <c r="L9087">
        <v>0.2329</v>
      </c>
    </row>
    <row r="9088" spans="1:12" x14ac:dyDescent="0.25">
      <c r="A9088" t="s">
        <v>728</v>
      </c>
      <c r="B9088">
        <v>2030</v>
      </c>
      <c r="C9088" t="s">
        <v>702</v>
      </c>
      <c r="D9088">
        <v>0.1142</v>
      </c>
      <c r="E9088">
        <v>0.1142</v>
      </c>
      <c r="F9088">
        <v>4.3099999999999999E-2</v>
      </c>
      <c r="G9088">
        <v>3.4200000000000001E-2</v>
      </c>
      <c r="H9088">
        <v>4.3099999999999999E-2</v>
      </c>
      <c r="I9088">
        <v>1.7399999999999999E-2</v>
      </c>
      <c r="J9088">
        <v>0.1142</v>
      </c>
      <c r="K9088">
        <v>4.3099999999999999E-2</v>
      </c>
      <c r="L9088">
        <v>1.7399999999999999E-2</v>
      </c>
    </row>
    <row r="9089" spans="1:12" x14ac:dyDescent="0.25">
      <c r="A9089" t="s">
        <v>728</v>
      </c>
      <c r="B9089">
        <v>2030</v>
      </c>
      <c r="C9089" t="s">
        <v>697</v>
      </c>
      <c r="D9089">
        <v>2.5606</v>
      </c>
      <c r="E9089">
        <v>2.4066999999999998</v>
      </c>
      <c r="F9089">
        <v>2.0225</v>
      </c>
      <c r="G9089">
        <v>1.4813000000000001</v>
      </c>
      <c r="H9089">
        <v>1.94</v>
      </c>
      <c r="I9089">
        <v>1.2049000000000001</v>
      </c>
      <c r="J9089">
        <v>1.9540999999999999</v>
      </c>
      <c r="K9089">
        <v>1.5034000000000001</v>
      </c>
      <c r="L9089">
        <v>0.89739999999999998</v>
      </c>
    </row>
    <row r="9090" spans="1:12" x14ac:dyDescent="0.25">
      <c r="A9090" t="s">
        <v>728</v>
      </c>
      <c r="B9090">
        <v>2030</v>
      </c>
      <c r="C9090" t="s">
        <v>698</v>
      </c>
      <c r="D9090">
        <v>0.41760000000000003</v>
      </c>
      <c r="E9090">
        <v>0.41760000000000003</v>
      </c>
      <c r="F9090">
        <v>0.23580000000000001</v>
      </c>
      <c r="G9090">
        <v>0.23910000000000001</v>
      </c>
      <c r="H9090">
        <v>0.23580000000000001</v>
      </c>
      <c r="I9090">
        <v>0.1313</v>
      </c>
      <c r="J9090">
        <v>0.41760000000000003</v>
      </c>
      <c r="K9090">
        <v>0.23580000000000001</v>
      </c>
      <c r="L9090">
        <v>0.1313</v>
      </c>
    </row>
    <row r="9091" spans="1:12" x14ac:dyDescent="0.25">
      <c r="A9091" t="s">
        <v>728</v>
      </c>
      <c r="B9091">
        <v>2030</v>
      </c>
      <c r="C9091" t="s">
        <v>701</v>
      </c>
      <c r="D9091">
        <v>1.1420999999999999</v>
      </c>
      <c r="E9091">
        <v>1.1420999999999999</v>
      </c>
      <c r="F9091">
        <v>1.1326000000000001</v>
      </c>
      <c r="G9091">
        <v>0.69830000000000003</v>
      </c>
      <c r="H9091">
        <v>1.1326000000000001</v>
      </c>
      <c r="I9091">
        <v>0.69330000000000003</v>
      </c>
      <c r="J9091">
        <v>0.85809999999999997</v>
      </c>
      <c r="K9091">
        <v>0.85809999999999997</v>
      </c>
      <c r="L9091">
        <v>0.52659999999999996</v>
      </c>
    </row>
    <row r="9092" spans="1:12" x14ac:dyDescent="0.25">
      <c r="A9092" t="s">
        <v>728</v>
      </c>
      <c r="B9092">
        <v>2030</v>
      </c>
      <c r="C9092" t="s">
        <v>699</v>
      </c>
      <c r="D9092">
        <v>6.9000000000000006E-2</v>
      </c>
      <c r="E9092">
        <v>6.9000000000000006E-2</v>
      </c>
      <c r="F9092">
        <v>1.8200000000000001E-2</v>
      </c>
      <c r="G9092">
        <v>5.2499999999999998E-2</v>
      </c>
      <c r="H9092">
        <v>1.8200000000000001E-2</v>
      </c>
      <c r="I9092">
        <v>1.8200000000000001E-2</v>
      </c>
      <c r="J9092">
        <v>6.9000000000000006E-2</v>
      </c>
      <c r="K9092">
        <v>1.8200000000000001E-2</v>
      </c>
      <c r="L9092">
        <v>1.8200000000000001E-2</v>
      </c>
    </row>
    <row r="9093" spans="1:12" x14ac:dyDescent="0.25">
      <c r="A9093" t="s">
        <v>728</v>
      </c>
      <c r="B9093">
        <v>2030</v>
      </c>
      <c r="C9093" t="s">
        <v>703</v>
      </c>
      <c r="D9093">
        <v>2.1299999999999999E-2</v>
      </c>
      <c r="E9093">
        <v>2.1299999999999999E-2</v>
      </c>
      <c r="F9093">
        <v>2.1299999999999999E-2</v>
      </c>
      <c r="G9093">
        <v>6.4000000000000003E-3</v>
      </c>
      <c r="H9093">
        <v>2.1299999999999999E-2</v>
      </c>
      <c r="I9093">
        <v>6.4000000000000003E-3</v>
      </c>
      <c r="J9093">
        <v>2.1299999999999999E-2</v>
      </c>
      <c r="K9093">
        <v>2.1299999999999999E-2</v>
      </c>
      <c r="L9093">
        <v>6.4000000000000003E-3</v>
      </c>
    </row>
    <row r="9094" spans="1:12" x14ac:dyDescent="0.25">
      <c r="A9094" t="s">
        <v>728</v>
      </c>
      <c r="B9094">
        <v>2030</v>
      </c>
      <c r="C9094" t="s">
        <v>700</v>
      </c>
      <c r="D9094">
        <v>0.7964</v>
      </c>
      <c r="E9094">
        <v>0.64259999999999995</v>
      </c>
      <c r="F9094">
        <v>0.57150000000000001</v>
      </c>
      <c r="G9094">
        <v>0.45079999999999998</v>
      </c>
      <c r="H9094">
        <v>0.48899999999999999</v>
      </c>
      <c r="I9094">
        <v>0.33839999999999998</v>
      </c>
      <c r="J9094">
        <v>0.47389999999999999</v>
      </c>
      <c r="K9094">
        <v>0.32690000000000002</v>
      </c>
      <c r="L9094">
        <v>0.1976</v>
      </c>
    </row>
    <row r="9095" spans="1:12" x14ac:dyDescent="0.25">
      <c r="A9095" t="s">
        <v>729</v>
      </c>
      <c r="B9095">
        <v>2030</v>
      </c>
      <c r="C9095" t="s">
        <v>701</v>
      </c>
      <c r="D9095">
        <v>2.4268000000000001</v>
      </c>
      <c r="E9095">
        <v>2.4268000000000001</v>
      </c>
      <c r="F9095">
        <v>2.4070999999999998</v>
      </c>
      <c r="G9095">
        <v>1.4772000000000001</v>
      </c>
      <c r="H9095">
        <v>2.4070999999999998</v>
      </c>
      <c r="I9095">
        <v>1.4666999999999999</v>
      </c>
      <c r="J9095">
        <v>1.8201000000000001</v>
      </c>
      <c r="K9095">
        <v>1.8201000000000001</v>
      </c>
      <c r="L9095">
        <v>1.1113</v>
      </c>
    </row>
    <row r="9096" spans="1:12" x14ac:dyDescent="0.25">
      <c r="A9096" t="s">
        <v>729</v>
      </c>
      <c r="B9096">
        <v>2030</v>
      </c>
      <c r="C9096" t="s">
        <v>698</v>
      </c>
      <c r="D9096">
        <v>0.72799999999999998</v>
      </c>
      <c r="E9096">
        <v>0.72799999999999998</v>
      </c>
      <c r="F9096">
        <v>0.43969999999999998</v>
      </c>
      <c r="G9096">
        <v>0.41389999999999999</v>
      </c>
      <c r="H9096">
        <v>0.43969999999999998</v>
      </c>
      <c r="I9096">
        <v>0.2432</v>
      </c>
      <c r="J9096">
        <v>0.72799999999999998</v>
      </c>
      <c r="K9096">
        <v>0.43969999999999998</v>
      </c>
      <c r="L9096">
        <v>0.2432</v>
      </c>
    </row>
    <row r="9097" spans="1:12" x14ac:dyDescent="0.25">
      <c r="A9097" t="s">
        <v>729</v>
      </c>
      <c r="B9097">
        <v>2030</v>
      </c>
      <c r="C9097" t="s">
        <v>699</v>
      </c>
      <c r="D9097">
        <v>0.1434</v>
      </c>
      <c r="E9097">
        <v>0.1434</v>
      </c>
      <c r="F9097">
        <v>3.78E-2</v>
      </c>
      <c r="G9097">
        <v>0.10920000000000001</v>
      </c>
      <c r="H9097">
        <v>3.78E-2</v>
      </c>
      <c r="I9097">
        <v>3.78E-2</v>
      </c>
      <c r="J9097">
        <v>0.1434</v>
      </c>
      <c r="K9097">
        <v>3.78E-2</v>
      </c>
      <c r="L9097">
        <v>3.78E-2</v>
      </c>
    </row>
    <row r="9098" spans="1:12" x14ac:dyDescent="0.25">
      <c r="A9098" t="s">
        <v>729</v>
      </c>
      <c r="B9098">
        <v>2030</v>
      </c>
      <c r="C9098" t="s">
        <v>700</v>
      </c>
      <c r="D9098">
        <v>1.6559999999999999</v>
      </c>
      <c r="E9098">
        <v>1.3362000000000001</v>
      </c>
      <c r="F9098">
        <v>1.1882999999999999</v>
      </c>
      <c r="G9098">
        <v>0.93730000000000002</v>
      </c>
      <c r="H9098">
        <v>1.0166999999999999</v>
      </c>
      <c r="I9098">
        <v>0.7036</v>
      </c>
      <c r="J9098">
        <v>0.98540000000000005</v>
      </c>
      <c r="K9098">
        <v>0.67969999999999997</v>
      </c>
      <c r="L9098">
        <v>0.4108</v>
      </c>
    </row>
    <row r="9099" spans="1:12" x14ac:dyDescent="0.25">
      <c r="A9099" t="s">
        <v>729</v>
      </c>
      <c r="B9099">
        <v>2030</v>
      </c>
      <c r="C9099" t="s">
        <v>697</v>
      </c>
      <c r="D9099">
        <v>5.2359</v>
      </c>
      <c r="E9099">
        <v>4.9161000000000001</v>
      </c>
      <c r="F9099">
        <v>4.2068000000000003</v>
      </c>
      <c r="G9099">
        <v>3.0221</v>
      </c>
      <c r="H9099">
        <v>4.0353000000000003</v>
      </c>
      <c r="I9099">
        <v>2.5005999999999999</v>
      </c>
      <c r="J9099">
        <v>3.9586000000000001</v>
      </c>
      <c r="K9099">
        <v>3.1112000000000002</v>
      </c>
      <c r="L9099">
        <v>1.8524</v>
      </c>
    </row>
    <row r="9100" spans="1:12" x14ac:dyDescent="0.25">
      <c r="A9100" t="s">
        <v>729</v>
      </c>
      <c r="B9100">
        <v>2030</v>
      </c>
      <c r="C9100" t="s">
        <v>703</v>
      </c>
      <c r="D9100">
        <v>4.4299999999999999E-2</v>
      </c>
      <c r="E9100">
        <v>4.4299999999999999E-2</v>
      </c>
      <c r="F9100">
        <v>4.4299999999999999E-2</v>
      </c>
      <c r="G9100">
        <v>1.3299999999999999E-2</v>
      </c>
      <c r="H9100">
        <v>4.4299999999999999E-2</v>
      </c>
      <c r="I9100">
        <v>1.3299999999999999E-2</v>
      </c>
      <c r="J9100">
        <v>4.4299999999999999E-2</v>
      </c>
      <c r="K9100">
        <v>4.4299999999999999E-2</v>
      </c>
      <c r="L9100">
        <v>1.3299999999999999E-2</v>
      </c>
    </row>
    <row r="9101" spans="1:12" x14ac:dyDescent="0.25">
      <c r="A9101" t="s">
        <v>729</v>
      </c>
      <c r="B9101">
        <v>2030</v>
      </c>
      <c r="C9101" t="s">
        <v>702</v>
      </c>
      <c r="D9101">
        <v>0.2374</v>
      </c>
      <c r="E9101">
        <v>0.2374</v>
      </c>
      <c r="F9101">
        <v>8.9599999999999999E-2</v>
      </c>
      <c r="G9101">
        <v>7.1199999999999999E-2</v>
      </c>
      <c r="H9101">
        <v>8.9599999999999999E-2</v>
      </c>
      <c r="I9101">
        <v>3.61E-2</v>
      </c>
      <c r="J9101">
        <v>0.2374</v>
      </c>
      <c r="K9101">
        <v>8.9599999999999999E-2</v>
      </c>
      <c r="L9101">
        <v>3.61E-2</v>
      </c>
    </row>
    <row r="9102" spans="1:12" x14ac:dyDescent="0.25">
      <c r="A9102" t="s">
        <v>730</v>
      </c>
      <c r="B9102">
        <v>2030</v>
      </c>
      <c r="C9102" t="s">
        <v>700</v>
      </c>
      <c r="D9102">
        <v>0.26910000000000001</v>
      </c>
      <c r="E9102">
        <v>0.21709999999999999</v>
      </c>
      <c r="F9102">
        <v>0.19309999999999999</v>
      </c>
      <c r="G9102">
        <v>0.15229999999999999</v>
      </c>
      <c r="H9102">
        <v>0.16520000000000001</v>
      </c>
      <c r="I9102">
        <v>0.1143</v>
      </c>
      <c r="J9102">
        <v>0.16009999999999999</v>
      </c>
      <c r="K9102">
        <v>0.1104</v>
      </c>
      <c r="L9102">
        <v>6.6799999999999998E-2</v>
      </c>
    </row>
    <row r="9103" spans="1:12" x14ac:dyDescent="0.25">
      <c r="A9103" t="s">
        <v>730</v>
      </c>
      <c r="B9103">
        <v>2030</v>
      </c>
      <c r="C9103" t="s">
        <v>697</v>
      </c>
      <c r="D9103">
        <v>0.87129999999999996</v>
      </c>
      <c r="E9103">
        <v>0.81940000000000002</v>
      </c>
      <c r="F9103">
        <v>0.69710000000000005</v>
      </c>
      <c r="G9103">
        <v>0.50549999999999995</v>
      </c>
      <c r="H9103">
        <v>0.66920000000000002</v>
      </c>
      <c r="I9103">
        <v>0.41660000000000003</v>
      </c>
      <c r="J9103">
        <v>0.66239999999999999</v>
      </c>
      <c r="K9103">
        <v>0.51770000000000005</v>
      </c>
      <c r="L9103">
        <v>0.31</v>
      </c>
    </row>
    <row r="9104" spans="1:12" x14ac:dyDescent="0.25">
      <c r="A9104" t="s">
        <v>730</v>
      </c>
      <c r="B9104">
        <v>2030</v>
      </c>
      <c r="C9104" t="s">
        <v>698</v>
      </c>
      <c r="D9104">
        <v>0.1293</v>
      </c>
      <c r="E9104">
        <v>0.1293</v>
      </c>
      <c r="F9104">
        <v>7.5399999999999995E-2</v>
      </c>
      <c r="G9104">
        <v>7.3800000000000004E-2</v>
      </c>
      <c r="H9104">
        <v>7.5399999999999995E-2</v>
      </c>
      <c r="I9104">
        <v>4.19E-2</v>
      </c>
      <c r="J9104">
        <v>0.1293</v>
      </c>
      <c r="K9104">
        <v>7.5399999999999995E-2</v>
      </c>
      <c r="L9104">
        <v>4.19E-2</v>
      </c>
    </row>
    <row r="9105" spans="1:12" x14ac:dyDescent="0.25">
      <c r="A9105" t="s">
        <v>730</v>
      </c>
      <c r="B9105">
        <v>2030</v>
      </c>
      <c r="C9105" t="s">
        <v>699</v>
      </c>
      <c r="D9105">
        <v>2.3300000000000001E-2</v>
      </c>
      <c r="E9105">
        <v>2.3300000000000001E-2</v>
      </c>
      <c r="F9105">
        <v>6.1000000000000004E-3</v>
      </c>
      <c r="G9105">
        <v>1.77E-2</v>
      </c>
      <c r="H9105">
        <v>6.1000000000000004E-3</v>
      </c>
      <c r="I9105">
        <v>6.1000000000000004E-3</v>
      </c>
      <c r="J9105">
        <v>2.3300000000000001E-2</v>
      </c>
      <c r="K9105">
        <v>6.1000000000000004E-3</v>
      </c>
      <c r="L9105">
        <v>6.1000000000000004E-3</v>
      </c>
    </row>
    <row r="9106" spans="1:12" x14ac:dyDescent="0.25">
      <c r="A9106" t="s">
        <v>730</v>
      </c>
      <c r="B9106">
        <v>2030</v>
      </c>
      <c r="C9106" t="s">
        <v>703</v>
      </c>
      <c r="D9106">
        <v>7.1999999999999998E-3</v>
      </c>
      <c r="E9106">
        <v>7.1999999999999998E-3</v>
      </c>
      <c r="F9106">
        <v>7.1999999999999998E-3</v>
      </c>
      <c r="G9106">
        <v>2.2000000000000001E-3</v>
      </c>
      <c r="H9106">
        <v>7.1999999999999998E-3</v>
      </c>
      <c r="I9106">
        <v>2.2000000000000001E-3</v>
      </c>
      <c r="J9106">
        <v>7.1999999999999998E-3</v>
      </c>
      <c r="K9106">
        <v>7.1999999999999998E-3</v>
      </c>
      <c r="L9106">
        <v>2.2000000000000001E-3</v>
      </c>
    </row>
    <row r="9107" spans="1:12" x14ac:dyDescent="0.25">
      <c r="A9107" t="s">
        <v>730</v>
      </c>
      <c r="B9107">
        <v>2030</v>
      </c>
      <c r="C9107" t="s">
        <v>701</v>
      </c>
      <c r="D9107">
        <v>0.40389999999999998</v>
      </c>
      <c r="E9107">
        <v>0.40389999999999998</v>
      </c>
      <c r="F9107">
        <v>0.4007</v>
      </c>
      <c r="G9107">
        <v>0.24790000000000001</v>
      </c>
      <c r="H9107">
        <v>0.4007</v>
      </c>
      <c r="I9107">
        <v>0.2462</v>
      </c>
      <c r="J9107">
        <v>0.3039</v>
      </c>
      <c r="K9107">
        <v>0.3039</v>
      </c>
      <c r="L9107">
        <v>0.18729999999999999</v>
      </c>
    </row>
    <row r="9108" spans="1:12" x14ac:dyDescent="0.25">
      <c r="A9108" t="s">
        <v>730</v>
      </c>
      <c r="B9108">
        <v>2030</v>
      </c>
      <c r="C9108" t="s">
        <v>702</v>
      </c>
      <c r="D9108">
        <v>3.8600000000000002E-2</v>
      </c>
      <c r="E9108">
        <v>3.8600000000000002E-2</v>
      </c>
      <c r="F9108">
        <v>1.46E-2</v>
      </c>
      <c r="G9108">
        <v>1.1599999999999999E-2</v>
      </c>
      <c r="H9108">
        <v>1.46E-2</v>
      </c>
      <c r="I9108">
        <v>5.8999999999999999E-3</v>
      </c>
      <c r="J9108">
        <v>3.8600000000000002E-2</v>
      </c>
      <c r="K9108">
        <v>1.46E-2</v>
      </c>
      <c r="L9108">
        <v>5.8999999999999999E-3</v>
      </c>
    </row>
    <row r="9109" spans="1:12" x14ac:dyDescent="0.25">
      <c r="A9109" t="s">
        <v>731</v>
      </c>
      <c r="B9109">
        <v>2030</v>
      </c>
      <c r="C9109" t="s">
        <v>699</v>
      </c>
      <c r="D9109">
        <v>4.0599999999999997E-2</v>
      </c>
      <c r="E9109">
        <v>4.0599999999999997E-2</v>
      </c>
      <c r="F9109">
        <v>1.0699999999999999E-2</v>
      </c>
      <c r="G9109">
        <v>3.09E-2</v>
      </c>
      <c r="H9109">
        <v>1.0699999999999999E-2</v>
      </c>
      <c r="I9109">
        <v>1.0699999999999999E-2</v>
      </c>
      <c r="J9109">
        <v>4.0599999999999997E-2</v>
      </c>
      <c r="K9109">
        <v>1.0699999999999999E-2</v>
      </c>
      <c r="L9109">
        <v>1.0699999999999999E-2</v>
      </c>
    </row>
    <row r="9110" spans="1:12" x14ac:dyDescent="0.25">
      <c r="A9110" t="s">
        <v>731</v>
      </c>
      <c r="B9110">
        <v>2030</v>
      </c>
      <c r="C9110" t="s">
        <v>700</v>
      </c>
      <c r="D9110">
        <v>0.46879999999999999</v>
      </c>
      <c r="E9110">
        <v>0.37819999999999998</v>
      </c>
      <c r="F9110">
        <v>0.33639999999999998</v>
      </c>
      <c r="G9110">
        <v>0.26529999999999998</v>
      </c>
      <c r="H9110">
        <v>0.2878</v>
      </c>
      <c r="I9110">
        <v>0.19919999999999999</v>
      </c>
      <c r="J9110">
        <v>0.27889999999999998</v>
      </c>
      <c r="K9110">
        <v>0.19239999999999999</v>
      </c>
      <c r="L9110">
        <v>0.1163</v>
      </c>
    </row>
    <row r="9111" spans="1:12" x14ac:dyDescent="0.25">
      <c r="A9111" t="s">
        <v>731</v>
      </c>
      <c r="B9111">
        <v>2030</v>
      </c>
      <c r="C9111" t="s">
        <v>701</v>
      </c>
      <c r="D9111">
        <v>0.69730000000000003</v>
      </c>
      <c r="E9111">
        <v>0.69730000000000003</v>
      </c>
      <c r="F9111">
        <v>0.69169999999999998</v>
      </c>
      <c r="G9111">
        <v>0.42449999999999999</v>
      </c>
      <c r="H9111">
        <v>0.69169999999999998</v>
      </c>
      <c r="I9111">
        <v>0.42159999999999997</v>
      </c>
      <c r="J9111">
        <v>0.52310000000000001</v>
      </c>
      <c r="K9111">
        <v>0.52310000000000001</v>
      </c>
      <c r="L9111">
        <v>0.31950000000000001</v>
      </c>
    </row>
    <row r="9112" spans="1:12" x14ac:dyDescent="0.25">
      <c r="A9112" t="s">
        <v>731</v>
      </c>
      <c r="B9112">
        <v>2030</v>
      </c>
      <c r="C9112" t="s">
        <v>698</v>
      </c>
      <c r="D9112">
        <v>0.217</v>
      </c>
      <c r="E9112">
        <v>0.217</v>
      </c>
      <c r="F9112">
        <v>0.12839999999999999</v>
      </c>
      <c r="G9112">
        <v>0.1236</v>
      </c>
      <c r="H9112">
        <v>0.12839999999999999</v>
      </c>
      <c r="I9112">
        <v>7.1199999999999999E-2</v>
      </c>
      <c r="J9112">
        <v>0.217</v>
      </c>
      <c r="K9112">
        <v>0.12839999999999999</v>
      </c>
      <c r="L9112">
        <v>7.1199999999999999E-2</v>
      </c>
    </row>
    <row r="9113" spans="1:12" x14ac:dyDescent="0.25">
      <c r="A9113" t="s">
        <v>731</v>
      </c>
      <c r="B9113">
        <v>2030</v>
      </c>
      <c r="C9113" t="s">
        <v>703</v>
      </c>
      <c r="D9113">
        <v>1.2500000000000001E-2</v>
      </c>
      <c r="E9113">
        <v>1.2500000000000001E-2</v>
      </c>
      <c r="F9113">
        <v>1.2500000000000001E-2</v>
      </c>
      <c r="G9113">
        <v>3.8E-3</v>
      </c>
      <c r="H9113">
        <v>1.2500000000000001E-2</v>
      </c>
      <c r="I9113">
        <v>3.8E-3</v>
      </c>
      <c r="J9113">
        <v>1.2500000000000001E-2</v>
      </c>
      <c r="K9113">
        <v>1.2500000000000001E-2</v>
      </c>
      <c r="L9113">
        <v>3.8E-3</v>
      </c>
    </row>
    <row r="9114" spans="1:12" x14ac:dyDescent="0.25">
      <c r="A9114" t="s">
        <v>731</v>
      </c>
      <c r="B9114">
        <v>2030</v>
      </c>
      <c r="C9114" t="s">
        <v>702</v>
      </c>
      <c r="D9114">
        <v>6.7199999999999996E-2</v>
      </c>
      <c r="E9114">
        <v>6.7199999999999996E-2</v>
      </c>
      <c r="F9114">
        <v>2.5399999999999999E-2</v>
      </c>
      <c r="G9114">
        <v>2.0199999999999999E-2</v>
      </c>
      <c r="H9114">
        <v>2.5399999999999999E-2</v>
      </c>
      <c r="I9114">
        <v>1.0200000000000001E-2</v>
      </c>
      <c r="J9114">
        <v>6.7199999999999996E-2</v>
      </c>
      <c r="K9114">
        <v>2.5399999999999999E-2</v>
      </c>
      <c r="L9114">
        <v>1.0200000000000001E-2</v>
      </c>
    </row>
    <row r="9115" spans="1:12" x14ac:dyDescent="0.25">
      <c r="A9115" t="s">
        <v>731</v>
      </c>
      <c r="B9115">
        <v>2030</v>
      </c>
      <c r="C9115" t="s">
        <v>697</v>
      </c>
      <c r="D9115">
        <v>1.5034000000000001</v>
      </c>
      <c r="E9115">
        <v>1.4129</v>
      </c>
      <c r="F9115">
        <v>1.2051000000000001</v>
      </c>
      <c r="G9115">
        <v>0.86829999999999996</v>
      </c>
      <c r="H9115">
        <v>1.1566000000000001</v>
      </c>
      <c r="I9115">
        <v>0.71660000000000001</v>
      </c>
      <c r="J9115">
        <v>1.1394</v>
      </c>
      <c r="K9115">
        <v>0.89249999999999996</v>
      </c>
      <c r="L9115">
        <v>0.53159999999999996</v>
      </c>
    </row>
    <row r="9116" spans="1:12" x14ac:dyDescent="0.25">
      <c r="A9116" t="s">
        <v>732</v>
      </c>
      <c r="B9116">
        <v>2030</v>
      </c>
      <c r="C9116" t="s">
        <v>697</v>
      </c>
      <c r="D9116">
        <v>3.1631999999999998</v>
      </c>
      <c r="E9116">
        <v>2.9502000000000002</v>
      </c>
      <c r="F9116">
        <v>2.5528</v>
      </c>
      <c r="G9116">
        <v>1.8223</v>
      </c>
      <c r="H9116">
        <v>2.4386000000000001</v>
      </c>
      <c r="I9116">
        <v>1.5195000000000001</v>
      </c>
      <c r="J9116">
        <v>2.3641000000000001</v>
      </c>
      <c r="K9116">
        <v>1.8748</v>
      </c>
      <c r="L9116">
        <v>1.1184000000000001</v>
      </c>
    </row>
    <row r="9117" spans="1:12" x14ac:dyDescent="0.25">
      <c r="A9117" t="s">
        <v>732</v>
      </c>
      <c r="B9117">
        <v>2030</v>
      </c>
      <c r="C9117" t="s">
        <v>698</v>
      </c>
      <c r="D9117">
        <v>0.36759999999999998</v>
      </c>
      <c r="E9117">
        <v>0.36759999999999998</v>
      </c>
      <c r="F9117">
        <v>0.25059999999999999</v>
      </c>
      <c r="G9117">
        <v>0.20619999999999999</v>
      </c>
      <c r="H9117">
        <v>0.25059999999999999</v>
      </c>
      <c r="I9117">
        <v>0.13689999999999999</v>
      </c>
      <c r="J9117">
        <v>0.36759999999999998</v>
      </c>
      <c r="K9117">
        <v>0.25059999999999999</v>
      </c>
      <c r="L9117">
        <v>0.13689999999999999</v>
      </c>
    </row>
    <row r="9118" spans="1:12" x14ac:dyDescent="0.25">
      <c r="A9118" t="s">
        <v>732</v>
      </c>
      <c r="B9118">
        <v>2030</v>
      </c>
      <c r="C9118" t="s">
        <v>699</v>
      </c>
      <c r="D9118">
        <v>9.5500000000000002E-2</v>
      </c>
      <c r="E9118">
        <v>9.5500000000000002E-2</v>
      </c>
      <c r="F9118">
        <v>2.5100000000000001E-2</v>
      </c>
      <c r="G9118">
        <v>7.2700000000000001E-2</v>
      </c>
      <c r="H9118">
        <v>2.5100000000000001E-2</v>
      </c>
      <c r="I9118">
        <v>2.5100000000000001E-2</v>
      </c>
      <c r="J9118">
        <v>9.5500000000000002E-2</v>
      </c>
      <c r="K9118">
        <v>2.5100000000000001E-2</v>
      </c>
      <c r="L9118">
        <v>2.5100000000000001E-2</v>
      </c>
    </row>
    <row r="9119" spans="1:12" x14ac:dyDescent="0.25">
      <c r="A9119" t="s">
        <v>732</v>
      </c>
      <c r="B9119">
        <v>2030</v>
      </c>
      <c r="C9119" t="s">
        <v>700</v>
      </c>
      <c r="D9119">
        <v>1.1028</v>
      </c>
      <c r="E9119">
        <v>0.88980000000000004</v>
      </c>
      <c r="F9119">
        <v>0.7913</v>
      </c>
      <c r="G9119">
        <v>0.62419999999999998</v>
      </c>
      <c r="H9119">
        <v>0.67710000000000004</v>
      </c>
      <c r="I9119">
        <v>0.46860000000000002</v>
      </c>
      <c r="J9119">
        <v>0.65620000000000001</v>
      </c>
      <c r="K9119">
        <v>0.4526</v>
      </c>
      <c r="L9119">
        <v>0.27360000000000001</v>
      </c>
    </row>
    <row r="9120" spans="1:12" x14ac:dyDescent="0.25">
      <c r="A9120" t="s">
        <v>732</v>
      </c>
      <c r="B9120">
        <v>2030</v>
      </c>
      <c r="C9120" t="s">
        <v>703</v>
      </c>
      <c r="D9120">
        <v>2.9499999999999998E-2</v>
      </c>
      <c r="E9120">
        <v>2.9499999999999998E-2</v>
      </c>
      <c r="F9120">
        <v>2.9499999999999998E-2</v>
      </c>
      <c r="G9120">
        <v>8.8999999999999999E-3</v>
      </c>
      <c r="H9120">
        <v>2.9499999999999998E-2</v>
      </c>
      <c r="I9120">
        <v>8.8999999999999999E-3</v>
      </c>
      <c r="J9120">
        <v>2.9499999999999998E-2</v>
      </c>
      <c r="K9120">
        <v>2.9499999999999998E-2</v>
      </c>
      <c r="L9120">
        <v>8.8999999999999999E-3</v>
      </c>
    </row>
    <row r="9121" spans="1:12" x14ac:dyDescent="0.25">
      <c r="A9121" t="s">
        <v>732</v>
      </c>
      <c r="B9121">
        <v>2030</v>
      </c>
      <c r="C9121" t="s">
        <v>701</v>
      </c>
      <c r="D9121">
        <v>1.4097</v>
      </c>
      <c r="E9121">
        <v>1.4097</v>
      </c>
      <c r="F9121">
        <v>1.3965000000000001</v>
      </c>
      <c r="G9121">
        <v>0.8629</v>
      </c>
      <c r="H9121">
        <v>1.3965000000000001</v>
      </c>
      <c r="I9121">
        <v>0.85589999999999999</v>
      </c>
      <c r="J9121">
        <v>1.0571999999999999</v>
      </c>
      <c r="K9121">
        <v>1.0571999999999999</v>
      </c>
      <c r="L9121">
        <v>0.64980000000000004</v>
      </c>
    </row>
    <row r="9122" spans="1:12" x14ac:dyDescent="0.25">
      <c r="A9122" t="s">
        <v>732</v>
      </c>
      <c r="B9122">
        <v>2030</v>
      </c>
      <c r="C9122" t="s">
        <v>702</v>
      </c>
      <c r="D9122">
        <v>0.15809999999999999</v>
      </c>
      <c r="E9122">
        <v>0.15809999999999999</v>
      </c>
      <c r="F9122">
        <v>5.9700000000000003E-2</v>
      </c>
      <c r="G9122">
        <v>4.7399999999999998E-2</v>
      </c>
      <c r="H9122">
        <v>5.9700000000000003E-2</v>
      </c>
      <c r="I9122">
        <v>2.4E-2</v>
      </c>
      <c r="J9122">
        <v>0.15809999999999999</v>
      </c>
      <c r="K9122">
        <v>5.9700000000000003E-2</v>
      </c>
      <c r="L9122">
        <v>2.4E-2</v>
      </c>
    </row>
    <row r="9123" spans="1:12" x14ac:dyDescent="0.25">
      <c r="A9123" t="s">
        <v>733</v>
      </c>
      <c r="B9123">
        <v>2030</v>
      </c>
      <c r="C9123" t="s">
        <v>701</v>
      </c>
      <c r="D9123">
        <v>0.48749999999999999</v>
      </c>
      <c r="E9123">
        <v>0.48749999999999999</v>
      </c>
      <c r="F9123">
        <v>0.4824</v>
      </c>
      <c r="G9123">
        <v>0.30599999999999999</v>
      </c>
      <c r="H9123">
        <v>0.4824</v>
      </c>
      <c r="I9123">
        <v>0.3034</v>
      </c>
      <c r="J9123">
        <v>0.36780000000000002</v>
      </c>
      <c r="K9123">
        <v>0.36780000000000002</v>
      </c>
      <c r="L9123">
        <v>0.23250000000000001</v>
      </c>
    </row>
    <row r="9124" spans="1:12" x14ac:dyDescent="0.25">
      <c r="A9124" t="s">
        <v>733</v>
      </c>
      <c r="B9124">
        <v>2030</v>
      </c>
      <c r="C9124" t="s">
        <v>698</v>
      </c>
      <c r="D9124">
        <v>0.16619999999999999</v>
      </c>
      <c r="E9124">
        <v>0.16619999999999999</v>
      </c>
      <c r="F9124">
        <v>0.1053</v>
      </c>
      <c r="G9124">
        <v>9.4E-2</v>
      </c>
      <c r="H9124">
        <v>0.1053</v>
      </c>
      <c r="I9124">
        <v>5.79E-2</v>
      </c>
      <c r="J9124">
        <v>0.16619999999999999</v>
      </c>
      <c r="K9124">
        <v>0.1053</v>
      </c>
      <c r="L9124">
        <v>5.79E-2</v>
      </c>
    </row>
    <row r="9125" spans="1:12" x14ac:dyDescent="0.25">
      <c r="A9125" t="s">
        <v>733</v>
      </c>
      <c r="B9125">
        <v>2030</v>
      </c>
      <c r="C9125" t="s">
        <v>699</v>
      </c>
      <c r="D9125">
        <v>3.6700000000000003E-2</v>
      </c>
      <c r="E9125">
        <v>3.6700000000000003E-2</v>
      </c>
      <c r="F9125">
        <v>9.7000000000000003E-3</v>
      </c>
      <c r="G9125">
        <v>2.8000000000000001E-2</v>
      </c>
      <c r="H9125">
        <v>9.7000000000000003E-3</v>
      </c>
      <c r="I9125">
        <v>9.7000000000000003E-3</v>
      </c>
      <c r="J9125">
        <v>3.6700000000000003E-2</v>
      </c>
      <c r="K9125">
        <v>9.7000000000000003E-3</v>
      </c>
      <c r="L9125">
        <v>9.7000000000000003E-3</v>
      </c>
    </row>
    <row r="9126" spans="1:12" x14ac:dyDescent="0.25">
      <c r="A9126" t="s">
        <v>733</v>
      </c>
      <c r="B9126">
        <v>2030</v>
      </c>
      <c r="C9126" t="s">
        <v>703</v>
      </c>
      <c r="D9126">
        <v>1.14E-2</v>
      </c>
      <c r="E9126">
        <v>1.14E-2</v>
      </c>
      <c r="F9126">
        <v>1.14E-2</v>
      </c>
      <c r="G9126">
        <v>3.3999999999999998E-3</v>
      </c>
      <c r="H9126">
        <v>1.14E-2</v>
      </c>
      <c r="I9126">
        <v>3.3999999999999998E-3</v>
      </c>
      <c r="J9126">
        <v>1.14E-2</v>
      </c>
      <c r="K9126">
        <v>1.14E-2</v>
      </c>
      <c r="L9126">
        <v>3.3999999999999998E-3</v>
      </c>
    </row>
    <row r="9127" spans="1:12" x14ac:dyDescent="0.25">
      <c r="A9127" t="s">
        <v>733</v>
      </c>
      <c r="B9127">
        <v>2030</v>
      </c>
      <c r="C9127" t="s">
        <v>700</v>
      </c>
      <c r="D9127">
        <v>0.42399999999999999</v>
      </c>
      <c r="E9127">
        <v>0.34210000000000002</v>
      </c>
      <c r="F9127">
        <v>0.30430000000000001</v>
      </c>
      <c r="G9127">
        <v>0.24</v>
      </c>
      <c r="H9127">
        <v>0.26029999999999998</v>
      </c>
      <c r="I9127">
        <v>0.1802</v>
      </c>
      <c r="J9127">
        <v>0.25230000000000002</v>
      </c>
      <c r="K9127">
        <v>0.17399999999999999</v>
      </c>
      <c r="L9127">
        <v>0.1052</v>
      </c>
    </row>
    <row r="9128" spans="1:12" x14ac:dyDescent="0.25">
      <c r="A9128" t="s">
        <v>733</v>
      </c>
      <c r="B9128">
        <v>2030</v>
      </c>
      <c r="C9128" t="s">
        <v>702</v>
      </c>
      <c r="D9128">
        <v>6.08E-2</v>
      </c>
      <c r="E9128">
        <v>6.08E-2</v>
      </c>
      <c r="F9128">
        <v>2.29E-2</v>
      </c>
      <c r="G9128">
        <v>1.8200000000000001E-2</v>
      </c>
      <c r="H9128">
        <v>2.29E-2</v>
      </c>
      <c r="I9128">
        <v>9.1999999999999998E-3</v>
      </c>
      <c r="J9128">
        <v>6.08E-2</v>
      </c>
      <c r="K9128">
        <v>2.29E-2</v>
      </c>
      <c r="L9128">
        <v>9.1999999999999998E-3</v>
      </c>
    </row>
    <row r="9129" spans="1:12" x14ac:dyDescent="0.25">
      <c r="A9129" t="s">
        <v>733</v>
      </c>
      <c r="B9129">
        <v>2030</v>
      </c>
      <c r="C9129" t="s">
        <v>697</v>
      </c>
      <c r="D9129">
        <v>1.1866000000000001</v>
      </c>
      <c r="E9129">
        <v>1.1047</v>
      </c>
      <c r="F9129">
        <v>0.93600000000000005</v>
      </c>
      <c r="G9129">
        <v>0.68959999999999999</v>
      </c>
      <c r="H9129">
        <v>0.8921</v>
      </c>
      <c r="I9129">
        <v>0.56379999999999997</v>
      </c>
      <c r="J9129">
        <v>0.89510000000000001</v>
      </c>
      <c r="K9129">
        <v>0.69110000000000005</v>
      </c>
      <c r="L9129">
        <v>0.41789999999999999</v>
      </c>
    </row>
    <row r="9130" spans="1:12" x14ac:dyDescent="0.25">
      <c r="A9130" t="s">
        <v>734</v>
      </c>
      <c r="B9130">
        <v>2030</v>
      </c>
      <c r="C9130" t="s">
        <v>702</v>
      </c>
      <c r="D9130">
        <v>0.36180000000000001</v>
      </c>
      <c r="E9130">
        <v>0.36180000000000001</v>
      </c>
      <c r="F9130">
        <v>0.1366</v>
      </c>
      <c r="G9130">
        <v>0.1086</v>
      </c>
      <c r="H9130">
        <v>0.1366</v>
      </c>
      <c r="I9130">
        <v>5.5E-2</v>
      </c>
      <c r="J9130">
        <v>0.36180000000000001</v>
      </c>
      <c r="K9130">
        <v>0.1366</v>
      </c>
      <c r="L9130">
        <v>5.5E-2</v>
      </c>
    </row>
    <row r="9131" spans="1:12" x14ac:dyDescent="0.25">
      <c r="A9131" t="s">
        <v>734</v>
      </c>
      <c r="B9131">
        <v>2030</v>
      </c>
      <c r="C9131" t="s">
        <v>701</v>
      </c>
      <c r="D9131">
        <v>2.7538</v>
      </c>
      <c r="E9131">
        <v>2.7538</v>
      </c>
      <c r="F9131">
        <v>2.7238000000000002</v>
      </c>
      <c r="G9131">
        <v>1.7248000000000001</v>
      </c>
      <c r="H9131">
        <v>2.7238000000000002</v>
      </c>
      <c r="I9131">
        <v>1.7089000000000001</v>
      </c>
      <c r="J9131">
        <v>2.0741000000000001</v>
      </c>
      <c r="K9131">
        <v>2.0739999999999998</v>
      </c>
      <c r="L9131">
        <v>1.3081</v>
      </c>
    </row>
    <row r="9132" spans="1:12" x14ac:dyDescent="0.25">
      <c r="A9132" t="s">
        <v>734</v>
      </c>
      <c r="B9132">
        <v>2030</v>
      </c>
      <c r="C9132" t="s">
        <v>698</v>
      </c>
      <c r="D9132">
        <v>0.94879999999999998</v>
      </c>
      <c r="E9132">
        <v>0.94879999999999998</v>
      </c>
      <c r="F9132">
        <v>0.61229999999999996</v>
      </c>
      <c r="G9132">
        <v>0.53559999999999997</v>
      </c>
      <c r="H9132">
        <v>0.61229999999999996</v>
      </c>
      <c r="I9132">
        <v>0.33629999999999999</v>
      </c>
      <c r="J9132">
        <v>0.94879999999999998</v>
      </c>
      <c r="K9132">
        <v>0.61229999999999996</v>
      </c>
      <c r="L9132">
        <v>0.33629999999999999</v>
      </c>
    </row>
    <row r="9133" spans="1:12" x14ac:dyDescent="0.25">
      <c r="A9133" t="s">
        <v>734</v>
      </c>
      <c r="B9133">
        <v>2030</v>
      </c>
      <c r="C9133" t="s">
        <v>699</v>
      </c>
      <c r="D9133">
        <v>0.21870000000000001</v>
      </c>
      <c r="E9133">
        <v>0.21870000000000001</v>
      </c>
      <c r="F9133">
        <v>5.7599999999999998E-2</v>
      </c>
      <c r="G9133">
        <v>0.16639999999999999</v>
      </c>
      <c r="H9133">
        <v>5.7599999999999998E-2</v>
      </c>
      <c r="I9133">
        <v>5.7599999999999998E-2</v>
      </c>
      <c r="J9133">
        <v>0.21870000000000001</v>
      </c>
      <c r="K9133">
        <v>5.7599999999999998E-2</v>
      </c>
      <c r="L9133">
        <v>5.7599999999999998E-2</v>
      </c>
    </row>
    <row r="9134" spans="1:12" x14ac:dyDescent="0.25">
      <c r="A9134" t="s">
        <v>734</v>
      </c>
      <c r="B9134">
        <v>2030</v>
      </c>
      <c r="C9134" t="s">
        <v>697</v>
      </c>
      <c r="D9134">
        <v>6.8752000000000004</v>
      </c>
      <c r="E9134">
        <v>6.3875999999999999</v>
      </c>
      <c r="F9134">
        <v>5.4093999999999998</v>
      </c>
      <c r="G9134">
        <v>3.9845000000000002</v>
      </c>
      <c r="H9134">
        <v>5.1478999999999999</v>
      </c>
      <c r="I9134">
        <v>3.2505999999999999</v>
      </c>
      <c r="J9134">
        <v>5.173</v>
      </c>
      <c r="K9134">
        <v>3.9843000000000002</v>
      </c>
      <c r="L9134">
        <v>2.4035000000000002</v>
      </c>
    </row>
    <row r="9135" spans="1:12" x14ac:dyDescent="0.25">
      <c r="A9135" t="s">
        <v>734</v>
      </c>
      <c r="B9135">
        <v>2030</v>
      </c>
      <c r="C9135" t="s">
        <v>700</v>
      </c>
      <c r="D9135">
        <v>2.5245000000000002</v>
      </c>
      <c r="E9135">
        <v>2.0369000000000002</v>
      </c>
      <c r="F9135">
        <v>1.8115000000000001</v>
      </c>
      <c r="G9135">
        <v>1.4288000000000001</v>
      </c>
      <c r="H9135">
        <v>1.55</v>
      </c>
      <c r="I9135">
        <v>1.0726</v>
      </c>
      <c r="J9135">
        <v>1.5021</v>
      </c>
      <c r="K9135">
        <v>1.0361</v>
      </c>
      <c r="L9135">
        <v>0.62619999999999998</v>
      </c>
    </row>
    <row r="9136" spans="1:12" x14ac:dyDescent="0.25">
      <c r="A9136" t="s">
        <v>734</v>
      </c>
      <c r="B9136">
        <v>2030</v>
      </c>
      <c r="C9136" t="s">
        <v>703</v>
      </c>
      <c r="D9136">
        <v>6.7599999999999993E-2</v>
      </c>
      <c r="E9136">
        <v>6.7599999999999993E-2</v>
      </c>
      <c r="F9136">
        <v>6.7599999999999993E-2</v>
      </c>
      <c r="G9136">
        <v>2.0299999999999999E-2</v>
      </c>
      <c r="H9136">
        <v>6.7599999999999993E-2</v>
      </c>
      <c r="I9136">
        <v>2.0299999999999999E-2</v>
      </c>
      <c r="J9136">
        <v>6.7599999999999993E-2</v>
      </c>
      <c r="K9136">
        <v>6.7599999999999993E-2</v>
      </c>
      <c r="L9136">
        <v>2.0299999999999999E-2</v>
      </c>
    </row>
    <row r="9137" spans="1:12" x14ac:dyDescent="0.25">
      <c r="A9137" t="s">
        <v>735</v>
      </c>
      <c r="B9137">
        <v>2030</v>
      </c>
      <c r="C9137" t="s">
        <v>697</v>
      </c>
      <c r="D9137">
        <v>1.7165999999999999</v>
      </c>
      <c r="E9137">
        <v>1.6122000000000001</v>
      </c>
      <c r="F9137">
        <v>1.3557999999999999</v>
      </c>
      <c r="G9137">
        <v>0.99380000000000002</v>
      </c>
      <c r="H9137">
        <v>1.2998000000000001</v>
      </c>
      <c r="I9137">
        <v>0.80889999999999995</v>
      </c>
      <c r="J9137">
        <v>1.3086</v>
      </c>
      <c r="K9137">
        <v>1.0071000000000001</v>
      </c>
      <c r="L9137">
        <v>0.60209999999999997</v>
      </c>
    </row>
    <row r="9138" spans="1:12" x14ac:dyDescent="0.25">
      <c r="A9138" t="s">
        <v>735</v>
      </c>
      <c r="B9138">
        <v>2030</v>
      </c>
      <c r="C9138" t="s">
        <v>702</v>
      </c>
      <c r="D9138">
        <v>7.7499999999999999E-2</v>
      </c>
      <c r="E9138">
        <v>7.7499999999999999E-2</v>
      </c>
      <c r="F9138">
        <v>2.93E-2</v>
      </c>
      <c r="G9138">
        <v>2.3300000000000001E-2</v>
      </c>
      <c r="H9138">
        <v>2.93E-2</v>
      </c>
      <c r="I9138">
        <v>1.18E-2</v>
      </c>
      <c r="J9138">
        <v>7.7499999999999999E-2</v>
      </c>
      <c r="K9138">
        <v>2.93E-2</v>
      </c>
      <c r="L9138">
        <v>1.18E-2</v>
      </c>
    </row>
    <row r="9139" spans="1:12" x14ac:dyDescent="0.25">
      <c r="A9139" t="s">
        <v>735</v>
      </c>
      <c r="B9139">
        <v>2030</v>
      </c>
      <c r="C9139" t="s">
        <v>700</v>
      </c>
      <c r="D9139">
        <v>0.54079999999999995</v>
      </c>
      <c r="E9139">
        <v>0.43630000000000002</v>
      </c>
      <c r="F9139">
        <v>0.38800000000000001</v>
      </c>
      <c r="G9139">
        <v>0.30609999999999998</v>
      </c>
      <c r="H9139">
        <v>0.33200000000000002</v>
      </c>
      <c r="I9139">
        <v>0.2298</v>
      </c>
      <c r="J9139">
        <v>0.32179999999999997</v>
      </c>
      <c r="K9139">
        <v>0.22189999999999999</v>
      </c>
      <c r="L9139">
        <v>0.1341</v>
      </c>
    </row>
    <row r="9140" spans="1:12" x14ac:dyDescent="0.25">
      <c r="A9140" t="s">
        <v>735</v>
      </c>
      <c r="B9140">
        <v>2030</v>
      </c>
      <c r="C9140" t="s">
        <v>703</v>
      </c>
      <c r="D9140">
        <v>1.4500000000000001E-2</v>
      </c>
      <c r="E9140">
        <v>1.4500000000000001E-2</v>
      </c>
      <c r="F9140">
        <v>1.4500000000000001E-2</v>
      </c>
      <c r="G9140">
        <v>4.3E-3</v>
      </c>
      <c r="H9140">
        <v>1.4500000000000001E-2</v>
      </c>
      <c r="I9140">
        <v>4.3E-3</v>
      </c>
      <c r="J9140">
        <v>1.4500000000000001E-2</v>
      </c>
      <c r="K9140">
        <v>1.4500000000000001E-2</v>
      </c>
      <c r="L9140">
        <v>4.3E-3</v>
      </c>
    </row>
    <row r="9141" spans="1:12" x14ac:dyDescent="0.25">
      <c r="A9141" t="s">
        <v>735</v>
      </c>
      <c r="B9141">
        <v>2030</v>
      </c>
      <c r="C9141" t="s">
        <v>701</v>
      </c>
      <c r="D9141">
        <v>0.76060000000000005</v>
      </c>
      <c r="E9141">
        <v>0.76060000000000005</v>
      </c>
      <c r="F9141">
        <v>0.75419999999999998</v>
      </c>
      <c r="G9141">
        <v>0.46639999999999998</v>
      </c>
      <c r="H9141">
        <v>0.75419999999999998</v>
      </c>
      <c r="I9141">
        <v>0.46300000000000002</v>
      </c>
      <c r="J9141">
        <v>0.5716</v>
      </c>
      <c r="K9141">
        <v>0.5716</v>
      </c>
      <c r="L9141">
        <v>0.35189999999999999</v>
      </c>
    </row>
    <row r="9142" spans="1:12" x14ac:dyDescent="0.25">
      <c r="A9142" t="s">
        <v>735</v>
      </c>
      <c r="B9142">
        <v>2030</v>
      </c>
      <c r="C9142" t="s">
        <v>699</v>
      </c>
      <c r="D9142">
        <v>4.6800000000000001E-2</v>
      </c>
      <c r="E9142">
        <v>4.6800000000000001E-2</v>
      </c>
      <c r="F9142">
        <v>1.23E-2</v>
      </c>
      <c r="G9142">
        <v>3.56E-2</v>
      </c>
      <c r="H9142">
        <v>1.23E-2</v>
      </c>
      <c r="I9142">
        <v>1.23E-2</v>
      </c>
      <c r="J9142">
        <v>4.6800000000000001E-2</v>
      </c>
      <c r="K9142">
        <v>1.23E-2</v>
      </c>
      <c r="L9142">
        <v>1.23E-2</v>
      </c>
    </row>
    <row r="9143" spans="1:12" x14ac:dyDescent="0.25">
      <c r="A9143" t="s">
        <v>735</v>
      </c>
      <c r="B9143">
        <v>2030</v>
      </c>
      <c r="C9143" t="s">
        <v>698</v>
      </c>
      <c r="D9143">
        <v>0.27639999999999998</v>
      </c>
      <c r="E9143">
        <v>0.27639999999999998</v>
      </c>
      <c r="F9143">
        <v>0.1575</v>
      </c>
      <c r="G9143">
        <v>0.15809999999999999</v>
      </c>
      <c r="H9143">
        <v>0.1575</v>
      </c>
      <c r="I9143">
        <v>8.77E-2</v>
      </c>
      <c r="J9143">
        <v>0.27639999999999998</v>
      </c>
      <c r="K9143">
        <v>0.1575</v>
      </c>
      <c r="L9143">
        <v>8.77E-2</v>
      </c>
    </row>
    <row r="9144" spans="1:12" x14ac:dyDescent="0.25">
      <c r="A9144" t="s">
        <v>736</v>
      </c>
      <c r="B9144">
        <v>2030</v>
      </c>
      <c r="C9144" t="s">
        <v>701</v>
      </c>
      <c r="D9144">
        <v>5.8418000000000001</v>
      </c>
      <c r="E9144">
        <v>5.8418000000000001</v>
      </c>
      <c r="F9144">
        <v>5.7812000000000001</v>
      </c>
      <c r="G9144">
        <v>3.6669999999999998</v>
      </c>
      <c r="H9144">
        <v>5.7812000000000001</v>
      </c>
      <c r="I9144">
        <v>3.6345999999999998</v>
      </c>
      <c r="J9144">
        <v>4.4067999999999996</v>
      </c>
      <c r="K9144">
        <v>4.4066999999999998</v>
      </c>
      <c r="L9144">
        <v>2.7854000000000001</v>
      </c>
    </row>
    <row r="9145" spans="1:12" x14ac:dyDescent="0.25">
      <c r="A9145" t="s">
        <v>736</v>
      </c>
      <c r="B9145">
        <v>2030</v>
      </c>
      <c r="C9145" t="s">
        <v>702</v>
      </c>
      <c r="D9145">
        <v>0.73099999999999998</v>
      </c>
      <c r="E9145">
        <v>0.73099999999999998</v>
      </c>
      <c r="F9145">
        <v>0.27600000000000002</v>
      </c>
      <c r="G9145">
        <v>0.21929999999999999</v>
      </c>
      <c r="H9145">
        <v>0.27600000000000002</v>
      </c>
      <c r="I9145">
        <v>0.1111</v>
      </c>
      <c r="J9145">
        <v>0.73099999999999998</v>
      </c>
      <c r="K9145">
        <v>0.27600000000000002</v>
      </c>
      <c r="L9145">
        <v>0.1111</v>
      </c>
    </row>
    <row r="9146" spans="1:12" x14ac:dyDescent="0.25">
      <c r="A9146" t="s">
        <v>736</v>
      </c>
      <c r="B9146">
        <v>2030</v>
      </c>
      <c r="C9146" t="s">
        <v>700</v>
      </c>
      <c r="D9146">
        <v>5.0998999999999999</v>
      </c>
      <c r="E9146">
        <v>4.1148999999999996</v>
      </c>
      <c r="F9146">
        <v>3.6594000000000002</v>
      </c>
      <c r="G9146">
        <v>2.8864000000000001</v>
      </c>
      <c r="H9146">
        <v>3.1312000000000002</v>
      </c>
      <c r="I9146">
        <v>2.1669</v>
      </c>
      <c r="J9146">
        <v>3.0345</v>
      </c>
      <c r="K9146">
        <v>2.0931000000000002</v>
      </c>
      <c r="L9146">
        <v>1.2650999999999999</v>
      </c>
    </row>
    <row r="9147" spans="1:12" x14ac:dyDescent="0.25">
      <c r="A9147" t="s">
        <v>736</v>
      </c>
      <c r="B9147">
        <v>2030</v>
      </c>
      <c r="C9147" t="s">
        <v>699</v>
      </c>
      <c r="D9147">
        <v>0.44180000000000003</v>
      </c>
      <c r="E9147">
        <v>0.44180000000000003</v>
      </c>
      <c r="F9147">
        <v>0.1163</v>
      </c>
      <c r="G9147">
        <v>0.3362</v>
      </c>
      <c r="H9147">
        <v>0.1163</v>
      </c>
      <c r="I9147">
        <v>0.1163</v>
      </c>
      <c r="J9147">
        <v>0.44180000000000003</v>
      </c>
      <c r="K9147">
        <v>0.1163</v>
      </c>
      <c r="L9147">
        <v>0.1163</v>
      </c>
    </row>
    <row r="9148" spans="1:12" x14ac:dyDescent="0.25">
      <c r="A9148" t="s">
        <v>736</v>
      </c>
      <c r="B9148">
        <v>2030</v>
      </c>
      <c r="C9148" t="s">
        <v>697</v>
      </c>
      <c r="D9148">
        <v>14.0641</v>
      </c>
      <c r="E9148">
        <v>13.079000000000001</v>
      </c>
      <c r="F9148">
        <v>11.1691</v>
      </c>
      <c r="G9148">
        <v>8.1705000000000005</v>
      </c>
      <c r="H9148">
        <v>10.6408</v>
      </c>
      <c r="I9148">
        <v>6.7271999999999998</v>
      </c>
      <c r="J9148">
        <v>10.563599999999999</v>
      </c>
      <c r="K9148">
        <v>8.2283000000000008</v>
      </c>
      <c r="L9148">
        <v>4.9760999999999997</v>
      </c>
    </row>
    <row r="9149" spans="1:12" x14ac:dyDescent="0.25">
      <c r="A9149" t="s">
        <v>736</v>
      </c>
      <c r="B9149">
        <v>2030</v>
      </c>
      <c r="C9149" t="s">
        <v>698</v>
      </c>
      <c r="D9149">
        <v>1.8130999999999999</v>
      </c>
      <c r="E9149">
        <v>1.8130999999999999</v>
      </c>
      <c r="F9149">
        <v>1.1997</v>
      </c>
      <c r="G9149">
        <v>1.0206999999999999</v>
      </c>
      <c r="H9149">
        <v>1.1997</v>
      </c>
      <c r="I9149">
        <v>0.6573</v>
      </c>
      <c r="J9149">
        <v>1.8130999999999999</v>
      </c>
      <c r="K9149">
        <v>1.1997</v>
      </c>
      <c r="L9149">
        <v>0.6573</v>
      </c>
    </row>
    <row r="9150" spans="1:12" x14ac:dyDescent="0.25">
      <c r="A9150" t="s">
        <v>736</v>
      </c>
      <c r="B9150">
        <v>2030</v>
      </c>
      <c r="C9150" t="s">
        <v>703</v>
      </c>
      <c r="D9150">
        <v>0.13650000000000001</v>
      </c>
      <c r="E9150">
        <v>0.13650000000000001</v>
      </c>
      <c r="F9150">
        <v>0.13650000000000001</v>
      </c>
      <c r="G9150">
        <v>4.1000000000000002E-2</v>
      </c>
      <c r="H9150">
        <v>0.13650000000000001</v>
      </c>
      <c r="I9150">
        <v>4.1000000000000002E-2</v>
      </c>
      <c r="J9150">
        <v>0.13650000000000001</v>
      </c>
      <c r="K9150">
        <v>0.13650000000000001</v>
      </c>
      <c r="L9150">
        <v>4.1000000000000002E-2</v>
      </c>
    </row>
    <row r="9151" spans="1:12" x14ac:dyDescent="0.25">
      <c r="A9151" t="s">
        <v>737</v>
      </c>
      <c r="B9151">
        <v>2030</v>
      </c>
      <c r="C9151" t="s">
        <v>700</v>
      </c>
      <c r="D9151">
        <v>3.1492</v>
      </c>
      <c r="E9151">
        <v>2.5409000000000002</v>
      </c>
      <c r="F9151">
        <v>2.2595999999999998</v>
      </c>
      <c r="G9151">
        <v>1.7823</v>
      </c>
      <c r="H9151">
        <v>1.9335</v>
      </c>
      <c r="I9151">
        <v>1.3380000000000001</v>
      </c>
      <c r="J9151">
        <v>1.8737999999999999</v>
      </c>
      <c r="K9151">
        <v>1.2925</v>
      </c>
      <c r="L9151">
        <v>0.78120000000000001</v>
      </c>
    </row>
    <row r="9152" spans="1:12" x14ac:dyDescent="0.25">
      <c r="A9152" t="s">
        <v>737</v>
      </c>
      <c r="B9152">
        <v>2030</v>
      </c>
      <c r="C9152" t="s">
        <v>703</v>
      </c>
      <c r="D9152">
        <v>8.43E-2</v>
      </c>
      <c r="E9152">
        <v>8.43E-2</v>
      </c>
      <c r="F9152">
        <v>8.43E-2</v>
      </c>
      <c r="G9152">
        <v>2.53E-2</v>
      </c>
      <c r="H9152">
        <v>8.43E-2</v>
      </c>
      <c r="I9152">
        <v>2.53E-2</v>
      </c>
      <c r="J9152">
        <v>8.43E-2</v>
      </c>
      <c r="K9152">
        <v>8.43E-2</v>
      </c>
      <c r="L9152">
        <v>2.53E-2</v>
      </c>
    </row>
    <row r="9153" spans="1:12" x14ac:dyDescent="0.25">
      <c r="A9153" t="s">
        <v>737</v>
      </c>
      <c r="B9153">
        <v>2030</v>
      </c>
      <c r="C9153" t="s">
        <v>697</v>
      </c>
      <c r="D9153">
        <v>9.8652999999999995</v>
      </c>
      <c r="E9153">
        <v>9.2570999999999994</v>
      </c>
      <c r="F9153">
        <v>7.9541000000000004</v>
      </c>
      <c r="G9153">
        <v>5.7055999999999996</v>
      </c>
      <c r="H9153">
        <v>7.6279000000000003</v>
      </c>
      <c r="I9153">
        <v>4.7411000000000003</v>
      </c>
      <c r="J9153">
        <v>7.4485999999999999</v>
      </c>
      <c r="K9153">
        <v>5.883</v>
      </c>
      <c r="L9153">
        <v>3.5137999999999998</v>
      </c>
    </row>
    <row r="9154" spans="1:12" x14ac:dyDescent="0.25">
      <c r="A9154" t="s">
        <v>737</v>
      </c>
      <c r="B9154">
        <v>2030</v>
      </c>
      <c r="C9154" t="s">
        <v>698</v>
      </c>
      <c r="D9154">
        <v>1.3128</v>
      </c>
      <c r="E9154">
        <v>1.3128</v>
      </c>
      <c r="F9154">
        <v>0.81040000000000001</v>
      </c>
      <c r="G9154">
        <v>0.74470000000000003</v>
      </c>
      <c r="H9154">
        <v>0.81040000000000001</v>
      </c>
      <c r="I9154">
        <v>0.4471</v>
      </c>
      <c r="J9154">
        <v>1.3128</v>
      </c>
      <c r="K9154">
        <v>0.81040000000000001</v>
      </c>
      <c r="L9154">
        <v>0.4471</v>
      </c>
    </row>
    <row r="9155" spans="1:12" x14ac:dyDescent="0.25">
      <c r="A9155" t="s">
        <v>737</v>
      </c>
      <c r="B9155">
        <v>2030</v>
      </c>
      <c r="C9155" t="s">
        <v>699</v>
      </c>
      <c r="D9155">
        <v>0.27279999999999999</v>
      </c>
      <c r="E9155">
        <v>0.27279999999999999</v>
      </c>
      <c r="F9155">
        <v>7.1800000000000003E-2</v>
      </c>
      <c r="G9155">
        <v>0.20760000000000001</v>
      </c>
      <c r="H9155">
        <v>7.1800000000000003E-2</v>
      </c>
      <c r="I9155">
        <v>7.1800000000000003E-2</v>
      </c>
      <c r="J9155">
        <v>0.27279999999999999</v>
      </c>
      <c r="K9155">
        <v>7.1800000000000003E-2</v>
      </c>
      <c r="L9155">
        <v>7.1800000000000003E-2</v>
      </c>
    </row>
    <row r="9156" spans="1:12" x14ac:dyDescent="0.25">
      <c r="A9156" t="s">
        <v>737</v>
      </c>
      <c r="B9156">
        <v>2030</v>
      </c>
      <c r="C9156" t="s">
        <v>701</v>
      </c>
      <c r="D9156">
        <v>4.5949</v>
      </c>
      <c r="E9156">
        <v>4.5949</v>
      </c>
      <c r="F9156">
        <v>4.5575000000000001</v>
      </c>
      <c r="G9156">
        <v>2.8102</v>
      </c>
      <c r="H9156">
        <v>4.5575000000000001</v>
      </c>
      <c r="I9156">
        <v>2.7902999999999998</v>
      </c>
      <c r="J9156">
        <v>3.4535999999999998</v>
      </c>
      <c r="K9156">
        <v>3.4535999999999998</v>
      </c>
      <c r="L9156">
        <v>2.1198000000000001</v>
      </c>
    </row>
    <row r="9157" spans="1:12" x14ac:dyDescent="0.25">
      <c r="A9157" t="s">
        <v>737</v>
      </c>
      <c r="B9157">
        <v>2030</v>
      </c>
      <c r="C9157" t="s">
        <v>702</v>
      </c>
      <c r="D9157">
        <v>0.45140000000000002</v>
      </c>
      <c r="E9157">
        <v>0.45140000000000002</v>
      </c>
      <c r="F9157">
        <v>0.1704</v>
      </c>
      <c r="G9157">
        <v>0.13539999999999999</v>
      </c>
      <c r="H9157">
        <v>0.1704</v>
      </c>
      <c r="I9157">
        <v>6.8599999999999994E-2</v>
      </c>
      <c r="J9157">
        <v>0.45140000000000002</v>
      </c>
      <c r="K9157">
        <v>0.1704</v>
      </c>
      <c r="L9157">
        <v>6.8599999999999994E-2</v>
      </c>
    </row>
    <row r="9158" spans="1:12" x14ac:dyDescent="0.25">
      <c r="A9158" t="s">
        <v>738</v>
      </c>
      <c r="B9158">
        <v>2030</v>
      </c>
      <c r="C9158" t="s">
        <v>703</v>
      </c>
      <c r="D9158">
        <v>4.1999999999999997E-3</v>
      </c>
      <c r="E9158">
        <v>4.1999999999999997E-3</v>
      </c>
      <c r="F9158">
        <v>4.1999999999999997E-3</v>
      </c>
      <c r="G9158">
        <v>1.2999999999999999E-3</v>
      </c>
      <c r="H9158">
        <v>4.1999999999999997E-3</v>
      </c>
      <c r="I9158">
        <v>1.2999999999999999E-3</v>
      </c>
      <c r="J9158">
        <v>4.1999999999999997E-3</v>
      </c>
      <c r="K9158">
        <v>4.1999999999999997E-3</v>
      </c>
      <c r="L9158">
        <v>1.2999999999999999E-3</v>
      </c>
    </row>
    <row r="9159" spans="1:12" x14ac:dyDescent="0.25">
      <c r="A9159" t="s">
        <v>738</v>
      </c>
      <c r="B9159">
        <v>2030</v>
      </c>
      <c r="C9159" t="s">
        <v>702</v>
      </c>
      <c r="D9159">
        <v>2.24E-2</v>
      </c>
      <c r="E9159">
        <v>2.24E-2</v>
      </c>
      <c r="F9159">
        <v>8.5000000000000006E-3</v>
      </c>
      <c r="G9159">
        <v>6.7000000000000002E-3</v>
      </c>
      <c r="H9159">
        <v>8.5000000000000006E-3</v>
      </c>
      <c r="I9159">
        <v>3.3999999999999998E-3</v>
      </c>
      <c r="J9159">
        <v>2.24E-2</v>
      </c>
      <c r="K9159">
        <v>8.5000000000000006E-3</v>
      </c>
      <c r="L9159">
        <v>3.3999999999999998E-3</v>
      </c>
    </row>
    <row r="9160" spans="1:12" x14ac:dyDescent="0.25">
      <c r="A9160" t="s">
        <v>738</v>
      </c>
      <c r="B9160">
        <v>2030</v>
      </c>
      <c r="C9160" t="s">
        <v>699</v>
      </c>
      <c r="D9160">
        <v>1.35E-2</v>
      </c>
      <c r="E9160">
        <v>1.35E-2</v>
      </c>
      <c r="F9160">
        <v>3.5999999999999999E-3</v>
      </c>
      <c r="G9160">
        <v>1.03E-2</v>
      </c>
      <c r="H9160">
        <v>3.5999999999999999E-3</v>
      </c>
      <c r="I9160">
        <v>3.5999999999999999E-3</v>
      </c>
      <c r="J9160">
        <v>1.35E-2</v>
      </c>
      <c r="K9160">
        <v>3.5999999999999999E-3</v>
      </c>
      <c r="L9160">
        <v>3.5999999999999999E-3</v>
      </c>
    </row>
    <row r="9161" spans="1:12" x14ac:dyDescent="0.25">
      <c r="A9161" t="s">
        <v>738</v>
      </c>
      <c r="B9161">
        <v>2030</v>
      </c>
      <c r="C9161" t="s">
        <v>698</v>
      </c>
      <c r="D9161">
        <v>9.2299999999999993E-2</v>
      </c>
      <c r="E9161">
        <v>9.2299999999999993E-2</v>
      </c>
      <c r="F9161">
        <v>0.05</v>
      </c>
      <c r="G9161">
        <v>5.3100000000000001E-2</v>
      </c>
      <c r="H9161">
        <v>0.05</v>
      </c>
      <c r="I9161">
        <v>2.8000000000000001E-2</v>
      </c>
      <c r="J9161">
        <v>9.2299999999999993E-2</v>
      </c>
      <c r="K9161">
        <v>0.05</v>
      </c>
      <c r="L9161">
        <v>2.8000000000000001E-2</v>
      </c>
    </row>
    <row r="9162" spans="1:12" x14ac:dyDescent="0.25">
      <c r="A9162" t="s">
        <v>738</v>
      </c>
      <c r="B9162">
        <v>2030</v>
      </c>
      <c r="C9162" t="s">
        <v>700</v>
      </c>
      <c r="D9162">
        <v>0.15620000000000001</v>
      </c>
      <c r="E9162">
        <v>0.126</v>
      </c>
      <c r="F9162">
        <v>0.11210000000000001</v>
      </c>
      <c r="G9162">
        <v>8.8400000000000006E-2</v>
      </c>
      <c r="H9162">
        <v>9.5899999999999999E-2</v>
      </c>
      <c r="I9162">
        <v>6.6400000000000001E-2</v>
      </c>
      <c r="J9162">
        <v>9.2899999999999996E-2</v>
      </c>
      <c r="K9162">
        <v>6.4100000000000004E-2</v>
      </c>
      <c r="L9162">
        <v>3.8800000000000001E-2</v>
      </c>
    </row>
    <row r="9163" spans="1:12" x14ac:dyDescent="0.25">
      <c r="A9163" t="s">
        <v>738</v>
      </c>
      <c r="B9163">
        <v>2030</v>
      </c>
      <c r="C9163" t="s">
        <v>701</v>
      </c>
      <c r="D9163">
        <v>0.27279999999999999</v>
      </c>
      <c r="E9163">
        <v>0.27279999999999999</v>
      </c>
      <c r="F9163">
        <v>0.27089999999999997</v>
      </c>
      <c r="G9163">
        <v>0.16639999999999999</v>
      </c>
      <c r="H9163">
        <v>0.27089999999999997</v>
      </c>
      <c r="I9163">
        <v>0.16539999999999999</v>
      </c>
      <c r="J9163">
        <v>0.20519999999999999</v>
      </c>
      <c r="K9163">
        <v>0.20519999999999999</v>
      </c>
      <c r="L9163">
        <v>0.1255</v>
      </c>
    </row>
    <row r="9164" spans="1:12" x14ac:dyDescent="0.25">
      <c r="A9164" t="s">
        <v>738</v>
      </c>
      <c r="B9164">
        <v>2030</v>
      </c>
      <c r="C9164" t="s">
        <v>697</v>
      </c>
      <c r="D9164">
        <v>0.56140000000000001</v>
      </c>
      <c r="E9164">
        <v>0.53120000000000001</v>
      </c>
      <c r="F9164">
        <v>0.44919999999999999</v>
      </c>
      <c r="G9164">
        <v>0.3261</v>
      </c>
      <c r="H9164">
        <v>0.433</v>
      </c>
      <c r="I9164">
        <v>0.26790000000000003</v>
      </c>
      <c r="J9164">
        <v>0.43049999999999999</v>
      </c>
      <c r="K9164">
        <v>0.33550000000000002</v>
      </c>
      <c r="L9164">
        <v>0.20039999999999999</v>
      </c>
    </row>
    <row r="9165" spans="1:12" x14ac:dyDescent="0.25">
      <c r="A9165" t="s">
        <v>739</v>
      </c>
      <c r="B9165">
        <v>2030</v>
      </c>
      <c r="C9165" t="s">
        <v>697</v>
      </c>
      <c r="D9165">
        <v>9.4624000000000006</v>
      </c>
      <c r="E9165">
        <v>8.8879000000000001</v>
      </c>
      <c r="F9165">
        <v>7.5419</v>
      </c>
      <c r="G9165">
        <v>5.4611000000000001</v>
      </c>
      <c r="H9165">
        <v>7.2337999999999996</v>
      </c>
      <c r="I9165">
        <v>4.4817999999999998</v>
      </c>
      <c r="J9165">
        <v>7.181</v>
      </c>
      <c r="K9165">
        <v>5.5869</v>
      </c>
      <c r="L9165">
        <v>3.3254000000000001</v>
      </c>
    </row>
    <row r="9166" spans="1:12" x14ac:dyDescent="0.25">
      <c r="A9166" t="s">
        <v>739</v>
      </c>
      <c r="B9166">
        <v>2030</v>
      </c>
      <c r="C9166" t="s">
        <v>700</v>
      </c>
      <c r="D9166">
        <v>2.9746999999999999</v>
      </c>
      <c r="E9166">
        <v>2.4001999999999999</v>
      </c>
      <c r="F9166">
        <v>2.1345000000000001</v>
      </c>
      <c r="G9166">
        <v>1.6836</v>
      </c>
      <c r="H9166">
        <v>1.8264</v>
      </c>
      <c r="I9166">
        <v>1.2639</v>
      </c>
      <c r="J9166">
        <v>1.77</v>
      </c>
      <c r="K9166">
        <v>1.2209000000000001</v>
      </c>
      <c r="L9166">
        <v>0.7379</v>
      </c>
    </row>
    <row r="9167" spans="1:12" x14ac:dyDescent="0.25">
      <c r="A9167" t="s">
        <v>739</v>
      </c>
      <c r="B9167">
        <v>2030</v>
      </c>
      <c r="C9167" t="s">
        <v>703</v>
      </c>
      <c r="D9167">
        <v>7.9600000000000004E-2</v>
      </c>
      <c r="E9167">
        <v>7.9600000000000004E-2</v>
      </c>
      <c r="F9167">
        <v>7.9600000000000004E-2</v>
      </c>
      <c r="G9167">
        <v>2.3900000000000001E-2</v>
      </c>
      <c r="H9167">
        <v>7.9600000000000004E-2</v>
      </c>
      <c r="I9167">
        <v>2.3900000000000001E-2</v>
      </c>
      <c r="J9167">
        <v>7.9600000000000004E-2</v>
      </c>
      <c r="K9167">
        <v>7.9600000000000004E-2</v>
      </c>
      <c r="L9167">
        <v>2.3900000000000001E-2</v>
      </c>
    </row>
    <row r="9168" spans="1:12" x14ac:dyDescent="0.25">
      <c r="A9168" t="s">
        <v>739</v>
      </c>
      <c r="B9168">
        <v>2030</v>
      </c>
      <c r="C9168" t="s">
        <v>701</v>
      </c>
      <c r="D9168">
        <v>4.3038999999999996</v>
      </c>
      <c r="E9168">
        <v>4.3038999999999996</v>
      </c>
      <c r="F9168">
        <v>4.2685000000000004</v>
      </c>
      <c r="G9168">
        <v>2.6194000000000002</v>
      </c>
      <c r="H9168">
        <v>4.2685000000000004</v>
      </c>
      <c r="I9168">
        <v>2.6006</v>
      </c>
      <c r="J9168">
        <v>3.2271999999999998</v>
      </c>
      <c r="K9168">
        <v>3.2271999999999998</v>
      </c>
      <c r="L9168">
        <v>1.9702</v>
      </c>
    </row>
    <row r="9169" spans="1:12" x14ac:dyDescent="0.25">
      <c r="A9169" t="s">
        <v>739</v>
      </c>
      <c r="B9169">
        <v>2030</v>
      </c>
      <c r="C9169" t="s">
        <v>699</v>
      </c>
      <c r="D9169">
        <v>0.25769999999999998</v>
      </c>
      <c r="E9169">
        <v>0.25769999999999998</v>
      </c>
      <c r="F9169">
        <v>6.7799999999999999E-2</v>
      </c>
      <c r="G9169">
        <v>0.1961</v>
      </c>
      <c r="H9169">
        <v>6.7799999999999999E-2</v>
      </c>
      <c r="I9169">
        <v>6.7799999999999999E-2</v>
      </c>
      <c r="J9169">
        <v>0.25769999999999998</v>
      </c>
      <c r="K9169">
        <v>6.7799999999999999E-2</v>
      </c>
      <c r="L9169">
        <v>6.7799999999999999E-2</v>
      </c>
    </row>
    <row r="9170" spans="1:12" x14ac:dyDescent="0.25">
      <c r="A9170" t="s">
        <v>739</v>
      </c>
      <c r="B9170">
        <v>2030</v>
      </c>
      <c r="C9170" t="s">
        <v>698</v>
      </c>
      <c r="D9170">
        <v>1.4200999999999999</v>
      </c>
      <c r="E9170">
        <v>1.4200999999999999</v>
      </c>
      <c r="F9170">
        <v>0.83040000000000003</v>
      </c>
      <c r="G9170">
        <v>0.81010000000000004</v>
      </c>
      <c r="H9170">
        <v>0.83040000000000003</v>
      </c>
      <c r="I9170">
        <v>0.46079999999999999</v>
      </c>
      <c r="J9170">
        <v>1.4200999999999999</v>
      </c>
      <c r="K9170">
        <v>0.83040000000000003</v>
      </c>
      <c r="L9170">
        <v>0.46079999999999999</v>
      </c>
    </row>
    <row r="9171" spans="1:12" x14ac:dyDescent="0.25">
      <c r="A9171" t="s">
        <v>739</v>
      </c>
      <c r="B9171">
        <v>2030</v>
      </c>
      <c r="C9171" t="s">
        <v>702</v>
      </c>
      <c r="D9171">
        <v>0.4264</v>
      </c>
      <c r="E9171">
        <v>0.4264</v>
      </c>
      <c r="F9171">
        <v>0.161</v>
      </c>
      <c r="G9171">
        <v>0.12790000000000001</v>
      </c>
      <c r="H9171">
        <v>0.161</v>
      </c>
      <c r="I9171">
        <v>6.4799999999999996E-2</v>
      </c>
      <c r="J9171">
        <v>0.4264</v>
      </c>
      <c r="K9171">
        <v>0.161</v>
      </c>
      <c r="L9171">
        <v>6.4799999999999996E-2</v>
      </c>
    </row>
    <row r="9172" spans="1:12" x14ac:dyDescent="0.25">
      <c r="A9172" t="s">
        <v>740</v>
      </c>
      <c r="B9172">
        <v>2030</v>
      </c>
      <c r="C9172" t="s">
        <v>697</v>
      </c>
      <c r="D9172">
        <v>3.2948</v>
      </c>
      <c r="E9172">
        <v>3.1000999999999999</v>
      </c>
      <c r="F9172">
        <v>2.6215000000000002</v>
      </c>
      <c r="G9172">
        <v>1.9086000000000001</v>
      </c>
      <c r="H9172">
        <v>2.5171000000000001</v>
      </c>
      <c r="I9172">
        <v>1.5634999999999999</v>
      </c>
      <c r="J9172">
        <v>2.5116999999999998</v>
      </c>
      <c r="K9172">
        <v>1.9490000000000001</v>
      </c>
      <c r="L9172">
        <v>1.1647000000000001</v>
      </c>
    </row>
    <row r="9173" spans="1:12" x14ac:dyDescent="0.25">
      <c r="A9173" t="s">
        <v>740</v>
      </c>
      <c r="B9173">
        <v>2030</v>
      </c>
      <c r="C9173" t="s">
        <v>703</v>
      </c>
      <c r="D9173">
        <v>2.7E-2</v>
      </c>
      <c r="E9173">
        <v>2.7E-2</v>
      </c>
      <c r="F9173">
        <v>2.7E-2</v>
      </c>
      <c r="G9173">
        <v>8.0999999999999996E-3</v>
      </c>
      <c r="H9173">
        <v>2.7E-2</v>
      </c>
      <c r="I9173">
        <v>8.0999999999999996E-3</v>
      </c>
      <c r="J9173">
        <v>2.7E-2</v>
      </c>
      <c r="K9173">
        <v>2.7E-2</v>
      </c>
      <c r="L9173">
        <v>8.0999999999999996E-3</v>
      </c>
    </row>
    <row r="9174" spans="1:12" x14ac:dyDescent="0.25">
      <c r="A9174" t="s">
        <v>740</v>
      </c>
      <c r="B9174">
        <v>2030</v>
      </c>
      <c r="C9174" t="s">
        <v>700</v>
      </c>
      <c r="D9174">
        <v>1.0078</v>
      </c>
      <c r="E9174">
        <v>0.81320000000000003</v>
      </c>
      <c r="F9174">
        <v>0.72319999999999995</v>
      </c>
      <c r="G9174">
        <v>0.57040000000000002</v>
      </c>
      <c r="H9174">
        <v>0.61880000000000002</v>
      </c>
      <c r="I9174">
        <v>0.42820000000000003</v>
      </c>
      <c r="J9174">
        <v>0.59970000000000001</v>
      </c>
      <c r="K9174">
        <v>0.41360000000000002</v>
      </c>
      <c r="L9174">
        <v>0.25</v>
      </c>
    </row>
    <row r="9175" spans="1:12" x14ac:dyDescent="0.25">
      <c r="A9175" t="s">
        <v>740</v>
      </c>
      <c r="B9175">
        <v>2030</v>
      </c>
      <c r="C9175" t="s">
        <v>698</v>
      </c>
      <c r="D9175">
        <v>0.51639999999999997</v>
      </c>
      <c r="E9175">
        <v>0.51639999999999997</v>
      </c>
      <c r="F9175">
        <v>0.29409999999999997</v>
      </c>
      <c r="G9175">
        <v>0.2954</v>
      </c>
      <c r="H9175">
        <v>0.29409999999999997</v>
      </c>
      <c r="I9175">
        <v>0.1636</v>
      </c>
      <c r="J9175">
        <v>0.51639999999999997</v>
      </c>
      <c r="K9175">
        <v>0.29409999999999997</v>
      </c>
      <c r="L9175">
        <v>0.1636</v>
      </c>
    </row>
    <row r="9176" spans="1:12" x14ac:dyDescent="0.25">
      <c r="A9176" t="s">
        <v>740</v>
      </c>
      <c r="B9176">
        <v>2030</v>
      </c>
      <c r="C9176" t="s">
        <v>699</v>
      </c>
      <c r="D9176">
        <v>8.7300000000000003E-2</v>
      </c>
      <c r="E9176">
        <v>8.7300000000000003E-2</v>
      </c>
      <c r="F9176">
        <v>2.3E-2</v>
      </c>
      <c r="G9176">
        <v>6.6400000000000001E-2</v>
      </c>
      <c r="H9176">
        <v>2.3E-2</v>
      </c>
      <c r="I9176">
        <v>2.3E-2</v>
      </c>
      <c r="J9176">
        <v>8.7300000000000003E-2</v>
      </c>
      <c r="K9176">
        <v>2.3E-2</v>
      </c>
      <c r="L9176">
        <v>2.3E-2</v>
      </c>
    </row>
    <row r="9177" spans="1:12" x14ac:dyDescent="0.25">
      <c r="A9177" t="s">
        <v>740</v>
      </c>
      <c r="B9177">
        <v>2030</v>
      </c>
      <c r="C9177" t="s">
        <v>702</v>
      </c>
      <c r="D9177">
        <v>0.14449999999999999</v>
      </c>
      <c r="E9177">
        <v>0.14449999999999999</v>
      </c>
      <c r="F9177">
        <v>5.45E-2</v>
      </c>
      <c r="G9177">
        <v>4.3299999999999998E-2</v>
      </c>
      <c r="H9177">
        <v>5.45E-2</v>
      </c>
      <c r="I9177">
        <v>2.1999999999999999E-2</v>
      </c>
      <c r="J9177">
        <v>0.14449999999999999</v>
      </c>
      <c r="K9177">
        <v>5.45E-2</v>
      </c>
      <c r="L9177">
        <v>2.1999999999999999E-2</v>
      </c>
    </row>
    <row r="9178" spans="1:12" x14ac:dyDescent="0.25">
      <c r="A9178" t="s">
        <v>740</v>
      </c>
      <c r="B9178">
        <v>2030</v>
      </c>
      <c r="C9178" t="s">
        <v>701</v>
      </c>
      <c r="D9178">
        <v>1.5118</v>
      </c>
      <c r="E9178">
        <v>1.5118</v>
      </c>
      <c r="F9178">
        <v>1.4998</v>
      </c>
      <c r="G9178">
        <v>0.92500000000000004</v>
      </c>
      <c r="H9178">
        <v>1.4998</v>
      </c>
      <c r="I9178">
        <v>0.91859999999999997</v>
      </c>
      <c r="J9178">
        <v>1.1369</v>
      </c>
      <c r="K9178">
        <v>1.1368</v>
      </c>
      <c r="L9178">
        <v>0.69799999999999995</v>
      </c>
    </row>
    <row r="9179" spans="1:12" x14ac:dyDescent="0.25">
      <c r="A9179" t="s">
        <v>741</v>
      </c>
      <c r="B9179">
        <v>2030</v>
      </c>
      <c r="C9179" t="s">
        <v>703</v>
      </c>
      <c r="D9179">
        <v>3.3300000000000003E-2</v>
      </c>
      <c r="E9179">
        <v>3.3300000000000003E-2</v>
      </c>
      <c r="F9179">
        <v>3.3300000000000003E-2</v>
      </c>
      <c r="G9179">
        <v>0.01</v>
      </c>
      <c r="H9179">
        <v>3.3300000000000003E-2</v>
      </c>
      <c r="I9179">
        <v>0.01</v>
      </c>
      <c r="J9179">
        <v>3.3300000000000003E-2</v>
      </c>
      <c r="K9179">
        <v>3.3300000000000003E-2</v>
      </c>
      <c r="L9179">
        <v>0.01</v>
      </c>
    </row>
    <row r="9180" spans="1:12" x14ac:dyDescent="0.25">
      <c r="A9180" t="s">
        <v>741</v>
      </c>
      <c r="B9180">
        <v>2030</v>
      </c>
      <c r="C9180" t="s">
        <v>697</v>
      </c>
      <c r="D9180">
        <v>3.6983000000000001</v>
      </c>
      <c r="E9180">
        <v>3.4578000000000002</v>
      </c>
      <c r="F9180">
        <v>2.9874999999999998</v>
      </c>
      <c r="G9180">
        <v>2.1355</v>
      </c>
      <c r="H9180">
        <v>2.8586</v>
      </c>
      <c r="I9180">
        <v>1.7807999999999999</v>
      </c>
      <c r="J9180">
        <v>2.7744</v>
      </c>
      <c r="K9180">
        <v>2.2002999999999999</v>
      </c>
      <c r="L9180">
        <v>1.3145</v>
      </c>
    </row>
    <row r="9181" spans="1:12" x14ac:dyDescent="0.25">
      <c r="A9181" t="s">
        <v>741</v>
      </c>
      <c r="B9181">
        <v>2030</v>
      </c>
      <c r="C9181" t="s">
        <v>698</v>
      </c>
      <c r="D9181">
        <v>0.44900000000000001</v>
      </c>
      <c r="E9181">
        <v>0.44900000000000001</v>
      </c>
      <c r="F9181">
        <v>0.29520000000000002</v>
      </c>
      <c r="G9181">
        <v>0.253</v>
      </c>
      <c r="H9181">
        <v>0.29520000000000002</v>
      </c>
      <c r="I9181">
        <v>0.1618</v>
      </c>
      <c r="J9181">
        <v>0.44900000000000001</v>
      </c>
      <c r="K9181">
        <v>0.29520000000000002</v>
      </c>
      <c r="L9181">
        <v>0.1618</v>
      </c>
    </row>
    <row r="9182" spans="1:12" x14ac:dyDescent="0.25">
      <c r="A9182" t="s">
        <v>741</v>
      </c>
      <c r="B9182">
        <v>2030</v>
      </c>
      <c r="C9182" t="s">
        <v>700</v>
      </c>
      <c r="D9182">
        <v>1.2448999999999999</v>
      </c>
      <c r="E9182">
        <v>1.0044999999999999</v>
      </c>
      <c r="F9182">
        <v>0.89329999999999998</v>
      </c>
      <c r="G9182">
        <v>0.7046</v>
      </c>
      <c r="H9182">
        <v>0.76429999999999998</v>
      </c>
      <c r="I9182">
        <v>0.52900000000000003</v>
      </c>
      <c r="J9182">
        <v>0.74070000000000003</v>
      </c>
      <c r="K9182">
        <v>0.51100000000000001</v>
      </c>
      <c r="L9182">
        <v>0.30880000000000002</v>
      </c>
    </row>
    <row r="9183" spans="1:12" x14ac:dyDescent="0.25">
      <c r="A9183" t="s">
        <v>741</v>
      </c>
      <c r="B9183">
        <v>2030</v>
      </c>
      <c r="C9183" t="s">
        <v>702</v>
      </c>
      <c r="D9183">
        <v>0.1784</v>
      </c>
      <c r="E9183">
        <v>0.1784</v>
      </c>
      <c r="F9183">
        <v>6.7400000000000002E-2</v>
      </c>
      <c r="G9183">
        <v>5.3499999999999999E-2</v>
      </c>
      <c r="H9183">
        <v>6.7400000000000002E-2</v>
      </c>
      <c r="I9183">
        <v>2.7099999999999999E-2</v>
      </c>
      <c r="J9183">
        <v>0.1784</v>
      </c>
      <c r="K9183">
        <v>6.7400000000000002E-2</v>
      </c>
      <c r="L9183">
        <v>2.7099999999999999E-2</v>
      </c>
    </row>
    <row r="9184" spans="1:12" x14ac:dyDescent="0.25">
      <c r="A9184" t="s">
        <v>741</v>
      </c>
      <c r="B9184">
        <v>2030</v>
      </c>
      <c r="C9184" t="s">
        <v>699</v>
      </c>
      <c r="D9184">
        <v>0.10780000000000001</v>
      </c>
      <c r="E9184">
        <v>0.10780000000000001</v>
      </c>
      <c r="F9184">
        <v>2.8400000000000002E-2</v>
      </c>
      <c r="G9184">
        <v>8.2100000000000006E-2</v>
      </c>
      <c r="H9184">
        <v>2.8400000000000002E-2</v>
      </c>
      <c r="I9184">
        <v>2.8400000000000002E-2</v>
      </c>
      <c r="J9184">
        <v>0.10780000000000001</v>
      </c>
      <c r="K9184">
        <v>2.8400000000000002E-2</v>
      </c>
      <c r="L9184">
        <v>2.8400000000000002E-2</v>
      </c>
    </row>
    <row r="9185" spans="1:12" x14ac:dyDescent="0.25">
      <c r="A9185" t="s">
        <v>741</v>
      </c>
      <c r="B9185">
        <v>2030</v>
      </c>
      <c r="C9185" t="s">
        <v>701</v>
      </c>
      <c r="D9185">
        <v>1.6848000000000001</v>
      </c>
      <c r="E9185">
        <v>1.6848000000000001</v>
      </c>
      <c r="F9185">
        <v>1.67</v>
      </c>
      <c r="G9185">
        <v>1.0324</v>
      </c>
      <c r="H9185">
        <v>1.67</v>
      </c>
      <c r="I9185">
        <v>1.0245</v>
      </c>
      <c r="J9185">
        <v>1.2650999999999999</v>
      </c>
      <c r="K9185">
        <v>1.2650999999999999</v>
      </c>
      <c r="L9185">
        <v>0.77829999999999999</v>
      </c>
    </row>
    <row r="9186" spans="1:12" x14ac:dyDescent="0.25">
      <c r="A9186" t="s">
        <v>742</v>
      </c>
      <c r="B9186">
        <v>2030</v>
      </c>
      <c r="C9186" t="s">
        <v>697</v>
      </c>
      <c r="D9186">
        <v>9.2898999999999994</v>
      </c>
      <c r="E9186">
        <v>8.6547000000000001</v>
      </c>
      <c r="F9186">
        <v>7.3487</v>
      </c>
      <c r="G9186">
        <v>5.4061000000000003</v>
      </c>
      <c r="H9186">
        <v>7.0080999999999998</v>
      </c>
      <c r="I9186">
        <v>4.4313000000000002</v>
      </c>
      <c r="J9186">
        <v>7.0095000000000001</v>
      </c>
      <c r="K9186">
        <v>5.4292999999999996</v>
      </c>
      <c r="L9186">
        <v>3.2871999999999999</v>
      </c>
    </row>
    <row r="9187" spans="1:12" x14ac:dyDescent="0.25">
      <c r="A9187" t="s">
        <v>742</v>
      </c>
      <c r="B9187">
        <v>2030</v>
      </c>
      <c r="C9187" t="s">
        <v>698</v>
      </c>
      <c r="D9187">
        <v>1.2855000000000001</v>
      </c>
      <c r="E9187">
        <v>1.2855000000000001</v>
      </c>
      <c r="F9187">
        <v>0.8155</v>
      </c>
      <c r="G9187">
        <v>0.72709999999999997</v>
      </c>
      <c r="H9187">
        <v>0.8155</v>
      </c>
      <c r="I9187">
        <v>0.44869999999999999</v>
      </c>
      <c r="J9187">
        <v>1.2855000000000001</v>
      </c>
      <c r="K9187">
        <v>0.8155</v>
      </c>
      <c r="L9187">
        <v>0.44869999999999999</v>
      </c>
    </row>
    <row r="9188" spans="1:12" x14ac:dyDescent="0.25">
      <c r="A9188" t="s">
        <v>742</v>
      </c>
      <c r="B9188">
        <v>2030</v>
      </c>
      <c r="C9188" t="s">
        <v>699</v>
      </c>
      <c r="D9188">
        <v>0.2848</v>
      </c>
      <c r="E9188">
        <v>0.2848</v>
      </c>
      <c r="F9188">
        <v>7.4999999999999997E-2</v>
      </c>
      <c r="G9188">
        <v>0.21679999999999999</v>
      </c>
      <c r="H9188">
        <v>7.4999999999999997E-2</v>
      </c>
      <c r="I9188">
        <v>7.4999999999999997E-2</v>
      </c>
      <c r="J9188">
        <v>0.2848</v>
      </c>
      <c r="K9188">
        <v>7.4999999999999997E-2</v>
      </c>
      <c r="L9188">
        <v>7.4999999999999997E-2</v>
      </c>
    </row>
    <row r="9189" spans="1:12" x14ac:dyDescent="0.25">
      <c r="A9189" t="s">
        <v>742</v>
      </c>
      <c r="B9189">
        <v>2030</v>
      </c>
      <c r="C9189" t="s">
        <v>703</v>
      </c>
      <c r="D9189">
        <v>8.7999999999999995E-2</v>
      </c>
      <c r="E9189">
        <v>8.7999999999999995E-2</v>
      </c>
      <c r="F9189">
        <v>8.7999999999999995E-2</v>
      </c>
      <c r="G9189">
        <v>2.64E-2</v>
      </c>
      <c r="H9189">
        <v>8.7999999999999995E-2</v>
      </c>
      <c r="I9189">
        <v>2.64E-2</v>
      </c>
      <c r="J9189">
        <v>8.7999999999999995E-2</v>
      </c>
      <c r="K9189">
        <v>8.7999999999999995E-2</v>
      </c>
      <c r="L9189">
        <v>2.64E-2</v>
      </c>
    </row>
    <row r="9190" spans="1:12" x14ac:dyDescent="0.25">
      <c r="A9190" t="s">
        <v>742</v>
      </c>
      <c r="B9190">
        <v>2030</v>
      </c>
      <c r="C9190" t="s">
        <v>700</v>
      </c>
      <c r="D9190">
        <v>3.2883</v>
      </c>
      <c r="E9190">
        <v>2.6532</v>
      </c>
      <c r="F9190">
        <v>2.3595000000000002</v>
      </c>
      <c r="G9190">
        <v>1.8611</v>
      </c>
      <c r="H9190">
        <v>2.0188999999999999</v>
      </c>
      <c r="I9190">
        <v>1.3972</v>
      </c>
      <c r="J9190">
        <v>1.9565999999999999</v>
      </c>
      <c r="K9190">
        <v>1.3495999999999999</v>
      </c>
      <c r="L9190">
        <v>0.81569999999999998</v>
      </c>
    </row>
    <row r="9191" spans="1:12" x14ac:dyDescent="0.25">
      <c r="A9191" t="s">
        <v>742</v>
      </c>
      <c r="B9191">
        <v>2030</v>
      </c>
      <c r="C9191" t="s">
        <v>702</v>
      </c>
      <c r="D9191">
        <v>0.4713</v>
      </c>
      <c r="E9191">
        <v>0.4713</v>
      </c>
      <c r="F9191">
        <v>0.17799999999999999</v>
      </c>
      <c r="G9191">
        <v>0.1414</v>
      </c>
      <c r="H9191">
        <v>0.17799999999999999</v>
      </c>
      <c r="I9191">
        <v>7.17E-2</v>
      </c>
      <c r="J9191">
        <v>0.4713</v>
      </c>
      <c r="K9191">
        <v>0.17799999999999999</v>
      </c>
      <c r="L9191">
        <v>7.17E-2</v>
      </c>
    </row>
    <row r="9192" spans="1:12" x14ac:dyDescent="0.25">
      <c r="A9192" t="s">
        <v>742</v>
      </c>
      <c r="B9192">
        <v>2030</v>
      </c>
      <c r="C9192" t="s">
        <v>701</v>
      </c>
      <c r="D9192">
        <v>3.8717999999999999</v>
      </c>
      <c r="E9192">
        <v>3.8717999999999999</v>
      </c>
      <c r="F9192">
        <v>3.8327</v>
      </c>
      <c r="G9192">
        <v>2.4331999999999998</v>
      </c>
      <c r="H9192">
        <v>3.8327</v>
      </c>
      <c r="I9192">
        <v>2.4123999999999999</v>
      </c>
      <c r="J9192">
        <v>2.9232</v>
      </c>
      <c r="K9192">
        <v>2.9232</v>
      </c>
      <c r="L9192">
        <v>1.8498000000000001</v>
      </c>
    </row>
    <row r="9193" spans="1:12" x14ac:dyDescent="0.25">
      <c r="A9193" t="s">
        <v>743</v>
      </c>
      <c r="B9193">
        <v>2030</v>
      </c>
      <c r="C9193" t="s">
        <v>700</v>
      </c>
      <c r="D9193">
        <v>0.2969</v>
      </c>
      <c r="E9193">
        <v>0.23960000000000001</v>
      </c>
      <c r="F9193">
        <v>0.21310000000000001</v>
      </c>
      <c r="G9193">
        <v>0.1681</v>
      </c>
      <c r="H9193">
        <v>0.18229999999999999</v>
      </c>
      <c r="I9193">
        <v>0.12620000000000001</v>
      </c>
      <c r="J9193">
        <v>0.1767</v>
      </c>
      <c r="K9193">
        <v>0.12189999999999999</v>
      </c>
      <c r="L9193">
        <v>7.3700000000000002E-2</v>
      </c>
    </row>
    <row r="9194" spans="1:12" x14ac:dyDescent="0.25">
      <c r="A9194" t="s">
        <v>743</v>
      </c>
      <c r="B9194">
        <v>2030</v>
      </c>
      <c r="C9194" t="s">
        <v>697</v>
      </c>
      <c r="D9194">
        <v>0.81759999999999999</v>
      </c>
      <c r="E9194">
        <v>0.76019999999999999</v>
      </c>
      <c r="F9194">
        <v>0.64559999999999995</v>
      </c>
      <c r="G9194">
        <v>0.47449999999999998</v>
      </c>
      <c r="H9194">
        <v>0.6149</v>
      </c>
      <c r="I9194">
        <v>0.38850000000000001</v>
      </c>
      <c r="J9194">
        <v>0.61519999999999997</v>
      </c>
      <c r="K9194">
        <v>0.47589999999999999</v>
      </c>
      <c r="L9194">
        <v>0.28749999999999998</v>
      </c>
    </row>
    <row r="9195" spans="1:12" x14ac:dyDescent="0.25">
      <c r="A9195" t="s">
        <v>743</v>
      </c>
      <c r="B9195">
        <v>2030</v>
      </c>
      <c r="C9195" t="s">
        <v>699</v>
      </c>
      <c r="D9195">
        <v>2.5700000000000001E-2</v>
      </c>
      <c r="E9195">
        <v>2.5700000000000001E-2</v>
      </c>
      <c r="F9195">
        <v>6.7999999999999996E-3</v>
      </c>
      <c r="G9195">
        <v>1.9599999999999999E-2</v>
      </c>
      <c r="H9195">
        <v>6.7999999999999996E-3</v>
      </c>
      <c r="I9195">
        <v>6.7999999999999996E-3</v>
      </c>
      <c r="J9195">
        <v>2.5700000000000001E-2</v>
      </c>
      <c r="K9195">
        <v>6.7999999999999996E-3</v>
      </c>
      <c r="L9195">
        <v>6.7999999999999996E-3</v>
      </c>
    </row>
    <row r="9196" spans="1:12" x14ac:dyDescent="0.25">
      <c r="A9196" t="s">
        <v>743</v>
      </c>
      <c r="B9196">
        <v>2030</v>
      </c>
      <c r="C9196" t="s">
        <v>698</v>
      </c>
      <c r="D9196">
        <v>0.1108</v>
      </c>
      <c r="E9196">
        <v>0.1108</v>
      </c>
      <c r="F9196">
        <v>7.17E-2</v>
      </c>
      <c r="G9196">
        <v>6.25E-2</v>
      </c>
      <c r="H9196">
        <v>7.17E-2</v>
      </c>
      <c r="I9196">
        <v>3.9399999999999998E-2</v>
      </c>
      <c r="J9196">
        <v>0.1108</v>
      </c>
      <c r="K9196">
        <v>7.17E-2</v>
      </c>
      <c r="L9196">
        <v>3.9399999999999998E-2</v>
      </c>
    </row>
    <row r="9197" spans="1:12" x14ac:dyDescent="0.25">
      <c r="A9197" t="s">
        <v>743</v>
      </c>
      <c r="B9197">
        <v>2030</v>
      </c>
      <c r="C9197" t="s">
        <v>701</v>
      </c>
      <c r="D9197">
        <v>0.33360000000000001</v>
      </c>
      <c r="E9197">
        <v>0.33360000000000001</v>
      </c>
      <c r="F9197">
        <v>0.33</v>
      </c>
      <c r="G9197">
        <v>0.2092</v>
      </c>
      <c r="H9197">
        <v>0.33</v>
      </c>
      <c r="I9197">
        <v>0.20730000000000001</v>
      </c>
      <c r="J9197">
        <v>0.2515</v>
      </c>
      <c r="K9197">
        <v>0.2515</v>
      </c>
      <c r="L9197">
        <v>0.1588</v>
      </c>
    </row>
    <row r="9198" spans="1:12" x14ac:dyDescent="0.25">
      <c r="A9198" t="s">
        <v>743</v>
      </c>
      <c r="B9198">
        <v>2030</v>
      </c>
      <c r="C9198" t="s">
        <v>703</v>
      </c>
      <c r="D9198">
        <v>7.9000000000000008E-3</v>
      </c>
      <c r="E9198">
        <v>7.9000000000000008E-3</v>
      </c>
      <c r="F9198">
        <v>7.9000000000000008E-3</v>
      </c>
      <c r="G9198">
        <v>2.3999999999999998E-3</v>
      </c>
      <c r="H9198">
        <v>7.9000000000000008E-3</v>
      </c>
      <c r="I9198">
        <v>2.3999999999999998E-3</v>
      </c>
      <c r="J9198">
        <v>7.9000000000000008E-3</v>
      </c>
      <c r="K9198">
        <v>7.9000000000000008E-3</v>
      </c>
      <c r="L9198">
        <v>2.3999999999999998E-3</v>
      </c>
    </row>
    <row r="9199" spans="1:12" x14ac:dyDescent="0.25">
      <c r="A9199" t="s">
        <v>743</v>
      </c>
      <c r="B9199">
        <v>2030</v>
      </c>
      <c r="C9199" t="s">
        <v>702</v>
      </c>
      <c r="D9199">
        <v>4.2599999999999999E-2</v>
      </c>
      <c r="E9199">
        <v>4.2599999999999999E-2</v>
      </c>
      <c r="F9199">
        <v>1.61E-2</v>
      </c>
      <c r="G9199">
        <v>1.2800000000000001E-2</v>
      </c>
      <c r="H9199">
        <v>1.61E-2</v>
      </c>
      <c r="I9199">
        <v>6.4999999999999997E-3</v>
      </c>
      <c r="J9199">
        <v>4.2599999999999999E-2</v>
      </c>
      <c r="K9199">
        <v>1.61E-2</v>
      </c>
      <c r="L9199">
        <v>6.4999999999999997E-3</v>
      </c>
    </row>
    <row r="9200" spans="1:12" x14ac:dyDescent="0.25">
      <c r="A9200" t="s">
        <v>744</v>
      </c>
      <c r="B9200">
        <v>2030</v>
      </c>
      <c r="C9200" t="s">
        <v>699</v>
      </c>
      <c r="D9200">
        <v>0.1149</v>
      </c>
      <c r="E9200">
        <v>0.1149</v>
      </c>
      <c r="F9200">
        <v>3.0200000000000001E-2</v>
      </c>
      <c r="G9200">
        <v>8.7400000000000005E-2</v>
      </c>
      <c r="H9200">
        <v>3.0200000000000001E-2</v>
      </c>
      <c r="I9200">
        <v>3.0200000000000001E-2</v>
      </c>
      <c r="J9200">
        <v>0.1149</v>
      </c>
      <c r="K9200">
        <v>3.0200000000000001E-2</v>
      </c>
      <c r="L9200">
        <v>3.0200000000000001E-2</v>
      </c>
    </row>
    <row r="9201" spans="1:12" x14ac:dyDescent="0.25">
      <c r="A9201" t="s">
        <v>744</v>
      </c>
      <c r="B9201">
        <v>2030</v>
      </c>
      <c r="C9201" t="s">
        <v>703</v>
      </c>
      <c r="D9201">
        <v>3.5499999999999997E-2</v>
      </c>
      <c r="E9201">
        <v>3.5499999999999997E-2</v>
      </c>
      <c r="F9201">
        <v>3.5499999999999997E-2</v>
      </c>
      <c r="G9201">
        <v>1.06E-2</v>
      </c>
      <c r="H9201">
        <v>3.5499999999999997E-2</v>
      </c>
      <c r="I9201">
        <v>1.06E-2</v>
      </c>
      <c r="J9201">
        <v>3.5499999999999997E-2</v>
      </c>
      <c r="K9201">
        <v>3.5499999999999997E-2</v>
      </c>
      <c r="L9201">
        <v>1.06E-2</v>
      </c>
    </row>
    <row r="9202" spans="1:12" x14ac:dyDescent="0.25">
      <c r="A9202" t="s">
        <v>744</v>
      </c>
      <c r="B9202">
        <v>2030</v>
      </c>
      <c r="C9202" t="s">
        <v>698</v>
      </c>
      <c r="D9202">
        <v>0.57750000000000001</v>
      </c>
      <c r="E9202">
        <v>0.57750000000000001</v>
      </c>
      <c r="F9202">
        <v>0.35020000000000001</v>
      </c>
      <c r="G9202">
        <v>0.32829999999999998</v>
      </c>
      <c r="H9202">
        <v>0.35020000000000001</v>
      </c>
      <c r="I9202">
        <v>0.19359999999999999</v>
      </c>
      <c r="J9202">
        <v>0.57750000000000001</v>
      </c>
      <c r="K9202">
        <v>0.35020000000000001</v>
      </c>
      <c r="L9202">
        <v>0.19359999999999999</v>
      </c>
    </row>
    <row r="9203" spans="1:12" x14ac:dyDescent="0.25">
      <c r="A9203" t="s">
        <v>744</v>
      </c>
      <c r="B9203">
        <v>2030</v>
      </c>
      <c r="C9203" t="s">
        <v>700</v>
      </c>
      <c r="D9203">
        <v>1.3260000000000001</v>
      </c>
      <c r="E9203">
        <v>1.0699000000000001</v>
      </c>
      <c r="F9203">
        <v>0.95140000000000002</v>
      </c>
      <c r="G9203">
        <v>0.75049999999999994</v>
      </c>
      <c r="H9203">
        <v>0.81410000000000005</v>
      </c>
      <c r="I9203">
        <v>0.56340000000000001</v>
      </c>
      <c r="J9203">
        <v>0.78900000000000003</v>
      </c>
      <c r="K9203">
        <v>0.54420000000000002</v>
      </c>
      <c r="L9203">
        <v>0.32890000000000003</v>
      </c>
    </row>
    <row r="9204" spans="1:12" x14ac:dyDescent="0.25">
      <c r="A9204" t="s">
        <v>744</v>
      </c>
      <c r="B9204">
        <v>2030</v>
      </c>
      <c r="C9204" t="s">
        <v>697</v>
      </c>
      <c r="D9204">
        <v>4.2759999999999998</v>
      </c>
      <c r="E9204">
        <v>4.0198999999999998</v>
      </c>
      <c r="F9204">
        <v>3.4554</v>
      </c>
      <c r="G9204">
        <v>2.4775</v>
      </c>
      <c r="H9204">
        <v>3.3180999999999998</v>
      </c>
      <c r="I9204">
        <v>2.0619999999999998</v>
      </c>
      <c r="J9204">
        <v>3.2357</v>
      </c>
      <c r="K9204">
        <v>2.5606</v>
      </c>
      <c r="L9204">
        <v>1.5310999999999999</v>
      </c>
    </row>
    <row r="9205" spans="1:12" x14ac:dyDescent="0.25">
      <c r="A9205" t="s">
        <v>744</v>
      </c>
      <c r="B9205">
        <v>2030</v>
      </c>
      <c r="C9205" t="s">
        <v>702</v>
      </c>
      <c r="D9205">
        <v>0.19009999999999999</v>
      </c>
      <c r="E9205">
        <v>0.19009999999999999</v>
      </c>
      <c r="F9205">
        <v>7.1800000000000003E-2</v>
      </c>
      <c r="G9205">
        <v>5.7000000000000002E-2</v>
      </c>
      <c r="H9205">
        <v>7.1800000000000003E-2</v>
      </c>
      <c r="I9205">
        <v>2.8899999999999999E-2</v>
      </c>
      <c r="J9205">
        <v>0.19009999999999999</v>
      </c>
      <c r="K9205">
        <v>7.1800000000000003E-2</v>
      </c>
      <c r="L9205">
        <v>2.8899999999999999E-2</v>
      </c>
    </row>
    <row r="9206" spans="1:12" x14ac:dyDescent="0.25">
      <c r="A9206" t="s">
        <v>744</v>
      </c>
      <c r="B9206">
        <v>2030</v>
      </c>
      <c r="C9206" t="s">
        <v>701</v>
      </c>
      <c r="D9206">
        <v>2.0320999999999998</v>
      </c>
      <c r="E9206">
        <v>2.0320999999999998</v>
      </c>
      <c r="F9206">
        <v>2.0163000000000002</v>
      </c>
      <c r="G9206">
        <v>1.2437</v>
      </c>
      <c r="H9206">
        <v>2.0163000000000002</v>
      </c>
      <c r="I9206">
        <v>1.2353000000000001</v>
      </c>
      <c r="J9206">
        <v>1.5286999999999999</v>
      </c>
      <c r="K9206">
        <v>1.5286999999999999</v>
      </c>
      <c r="L9206">
        <v>0.93889999999999996</v>
      </c>
    </row>
    <row r="9207" spans="1:12" x14ac:dyDescent="0.25">
      <c r="A9207" t="s">
        <v>745</v>
      </c>
      <c r="B9207">
        <v>2030</v>
      </c>
      <c r="C9207" t="s">
        <v>699</v>
      </c>
      <c r="D9207">
        <v>1.7899999999999999E-2</v>
      </c>
      <c r="E9207">
        <v>1.7899999999999999E-2</v>
      </c>
      <c r="F9207">
        <v>4.7000000000000002E-3</v>
      </c>
      <c r="G9207">
        <v>1.3599999999999999E-2</v>
      </c>
      <c r="H9207">
        <v>4.7000000000000002E-3</v>
      </c>
      <c r="I9207">
        <v>4.7000000000000002E-3</v>
      </c>
      <c r="J9207">
        <v>1.7899999999999999E-2</v>
      </c>
      <c r="K9207">
        <v>4.7000000000000002E-3</v>
      </c>
      <c r="L9207">
        <v>4.7000000000000002E-3</v>
      </c>
    </row>
    <row r="9208" spans="1:12" x14ac:dyDescent="0.25">
      <c r="A9208" t="s">
        <v>745</v>
      </c>
      <c r="B9208">
        <v>2030</v>
      </c>
      <c r="C9208" t="s">
        <v>698</v>
      </c>
      <c r="D9208">
        <v>9.9400000000000002E-2</v>
      </c>
      <c r="E9208">
        <v>9.9400000000000002E-2</v>
      </c>
      <c r="F9208">
        <v>5.79E-2</v>
      </c>
      <c r="G9208">
        <v>5.67E-2</v>
      </c>
      <c r="H9208">
        <v>5.79E-2</v>
      </c>
      <c r="I9208">
        <v>3.2099999999999997E-2</v>
      </c>
      <c r="J9208">
        <v>9.9400000000000002E-2</v>
      </c>
      <c r="K9208">
        <v>5.79E-2</v>
      </c>
      <c r="L9208">
        <v>3.2099999999999997E-2</v>
      </c>
    </row>
    <row r="9209" spans="1:12" x14ac:dyDescent="0.25">
      <c r="A9209" t="s">
        <v>745</v>
      </c>
      <c r="B9209">
        <v>2030</v>
      </c>
      <c r="C9209" t="s">
        <v>700</v>
      </c>
      <c r="D9209">
        <v>0.20619999999999999</v>
      </c>
      <c r="E9209">
        <v>0.1663</v>
      </c>
      <c r="F9209">
        <v>0.1479</v>
      </c>
      <c r="G9209">
        <v>0.1167</v>
      </c>
      <c r="H9209">
        <v>0.12659999999999999</v>
      </c>
      <c r="I9209">
        <v>8.7599999999999997E-2</v>
      </c>
      <c r="J9209">
        <v>0.1227</v>
      </c>
      <c r="K9209">
        <v>8.4599999999999995E-2</v>
      </c>
      <c r="L9209">
        <v>5.11E-2</v>
      </c>
    </row>
    <row r="9210" spans="1:12" x14ac:dyDescent="0.25">
      <c r="A9210" t="s">
        <v>745</v>
      </c>
      <c r="B9210">
        <v>2030</v>
      </c>
      <c r="C9210" t="s">
        <v>703</v>
      </c>
      <c r="D9210">
        <v>5.4999999999999997E-3</v>
      </c>
      <c r="E9210">
        <v>5.4999999999999997E-3</v>
      </c>
      <c r="F9210">
        <v>5.4999999999999997E-3</v>
      </c>
      <c r="G9210">
        <v>1.6999999999999999E-3</v>
      </c>
      <c r="H9210">
        <v>5.4999999999999997E-3</v>
      </c>
      <c r="I9210">
        <v>1.6999999999999999E-3</v>
      </c>
      <c r="J9210">
        <v>5.4999999999999997E-3</v>
      </c>
      <c r="K9210">
        <v>5.4999999999999997E-3</v>
      </c>
      <c r="L9210">
        <v>1.6999999999999999E-3</v>
      </c>
    </row>
    <row r="9211" spans="1:12" x14ac:dyDescent="0.25">
      <c r="A9211" t="s">
        <v>745</v>
      </c>
      <c r="B9211">
        <v>2030</v>
      </c>
      <c r="C9211" t="s">
        <v>697</v>
      </c>
      <c r="D9211">
        <v>0.67559999999999998</v>
      </c>
      <c r="E9211">
        <v>0.63580000000000003</v>
      </c>
      <c r="F9211">
        <v>0.54190000000000005</v>
      </c>
      <c r="G9211">
        <v>0.39069999999999999</v>
      </c>
      <c r="H9211">
        <v>0.52049999999999996</v>
      </c>
      <c r="I9211">
        <v>0.32240000000000002</v>
      </c>
      <c r="J9211">
        <v>0.51300000000000001</v>
      </c>
      <c r="K9211">
        <v>0.40189999999999998</v>
      </c>
      <c r="L9211">
        <v>0.23949999999999999</v>
      </c>
    </row>
    <row r="9212" spans="1:12" x14ac:dyDescent="0.25">
      <c r="A9212" t="s">
        <v>745</v>
      </c>
      <c r="B9212">
        <v>2030</v>
      </c>
      <c r="C9212" t="s">
        <v>701</v>
      </c>
      <c r="D9212">
        <v>0.31709999999999999</v>
      </c>
      <c r="E9212">
        <v>0.31709999999999999</v>
      </c>
      <c r="F9212">
        <v>0.31469999999999998</v>
      </c>
      <c r="G9212">
        <v>0.19309999999999999</v>
      </c>
      <c r="H9212">
        <v>0.31469999999999998</v>
      </c>
      <c r="I9212">
        <v>0.1918</v>
      </c>
      <c r="J9212">
        <v>0.23799999999999999</v>
      </c>
      <c r="K9212">
        <v>0.23799999999999999</v>
      </c>
      <c r="L9212">
        <v>0.1454</v>
      </c>
    </row>
    <row r="9213" spans="1:12" x14ac:dyDescent="0.25">
      <c r="A9213" t="s">
        <v>745</v>
      </c>
      <c r="B9213">
        <v>2030</v>
      </c>
      <c r="C9213" t="s">
        <v>702</v>
      </c>
      <c r="D9213">
        <v>2.9499999999999998E-2</v>
      </c>
      <c r="E9213">
        <v>2.9499999999999998E-2</v>
      </c>
      <c r="F9213">
        <v>1.12E-2</v>
      </c>
      <c r="G9213">
        <v>8.8999999999999999E-3</v>
      </c>
      <c r="H9213">
        <v>1.12E-2</v>
      </c>
      <c r="I9213">
        <v>4.4999999999999997E-3</v>
      </c>
      <c r="J9213">
        <v>2.9499999999999998E-2</v>
      </c>
      <c r="K9213">
        <v>1.12E-2</v>
      </c>
      <c r="L9213">
        <v>4.4999999999999997E-3</v>
      </c>
    </row>
    <row r="9214" spans="1:12" x14ac:dyDescent="0.25">
      <c r="A9214" t="s">
        <v>746</v>
      </c>
      <c r="B9214">
        <v>2030</v>
      </c>
      <c r="C9214" t="s">
        <v>700</v>
      </c>
      <c r="D9214">
        <v>1.9008</v>
      </c>
      <c r="E9214">
        <v>1.5337000000000001</v>
      </c>
      <c r="F9214">
        <v>1.3638999999999999</v>
      </c>
      <c r="G9214">
        <v>1.0758000000000001</v>
      </c>
      <c r="H9214">
        <v>1.167</v>
      </c>
      <c r="I9214">
        <v>0.80759999999999998</v>
      </c>
      <c r="J9214">
        <v>1.131</v>
      </c>
      <c r="K9214">
        <v>0.78010000000000002</v>
      </c>
      <c r="L9214">
        <v>0.47149999999999997</v>
      </c>
    </row>
    <row r="9215" spans="1:12" x14ac:dyDescent="0.25">
      <c r="A9215" t="s">
        <v>746</v>
      </c>
      <c r="B9215">
        <v>2030</v>
      </c>
      <c r="C9215" t="s">
        <v>699</v>
      </c>
      <c r="D9215">
        <v>0.16470000000000001</v>
      </c>
      <c r="E9215">
        <v>0.16470000000000001</v>
      </c>
      <c r="F9215">
        <v>4.3299999999999998E-2</v>
      </c>
      <c r="G9215">
        <v>0.12529999999999999</v>
      </c>
      <c r="H9215">
        <v>4.3299999999999998E-2</v>
      </c>
      <c r="I9215">
        <v>4.3299999999999998E-2</v>
      </c>
      <c r="J9215">
        <v>0.16470000000000001</v>
      </c>
      <c r="K9215">
        <v>4.3299999999999998E-2</v>
      </c>
      <c r="L9215">
        <v>4.3299999999999998E-2</v>
      </c>
    </row>
    <row r="9216" spans="1:12" x14ac:dyDescent="0.25">
      <c r="A9216" t="s">
        <v>746</v>
      </c>
      <c r="B9216">
        <v>2030</v>
      </c>
      <c r="C9216" t="s">
        <v>698</v>
      </c>
      <c r="D9216">
        <v>0.83779999999999999</v>
      </c>
      <c r="E9216">
        <v>0.83779999999999999</v>
      </c>
      <c r="F9216">
        <v>0.50549999999999995</v>
      </c>
      <c r="G9216">
        <v>0.47639999999999999</v>
      </c>
      <c r="H9216">
        <v>0.50549999999999995</v>
      </c>
      <c r="I9216">
        <v>0.27960000000000002</v>
      </c>
      <c r="J9216">
        <v>0.83779999999999999</v>
      </c>
      <c r="K9216">
        <v>0.50549999999999995</v>
      </c>
      <c r="L9216">
        <v>0.27960000000000002</v>
      </c>
    </row>
    <row r="9217" spans="1:12" x14ac:dyDescent="0.25">
      <c r="A9217" t="s">
        <v>746</v>
      </c>
      <c r="B9217">
        <v>2030</v>
      </c>
      <c r="C9217" t="s">
        <v>701</v>
      </c>
      <c r="D9217">
        <v>2.7646999999999999</v>
      </c>
      <c r="E9217">
        <v>2.7646999999999999</v>
      </c>
      <c r="F9217">
        <v>2.7421000000000002</v>
      </c>
      <c r="G9217">
        <v>1.6908000000000001</v>
      </c>
      <c r="H9217">
        <v>2.7421000000000002</v>
      </c>
      <c r="I9217">
        <v>1.6788000000000001</v>
      </c>
      <c r="J9217">
        <v>2.0779000000000001</v>
      </c>
      <c r="K9217">
        <v>2.0779000000000001</v>
      </c>
      <c r="L9217">
        <v>1.2753000000000001</v>
      </c>
    </row>
    <row r="9218" spans="1:12" x14ac:dyDescent="0.25">
      <c r="A9218" t="s">
        <v>746</v>
      </c>
      <c r="B9218">
        <v>2030</v>
      </c>
      <c r="C9218" t="s">
        <v>697</v>
      </c>
      <c r="D9218">
        <v>5.9913999999999996</v>
      </c>
      <c r="E9218">
        <v>5.6242000000000001</v>
      </c>
      <c r="F9218">
        <v>4.8087</v>
      </c>
      <c r="G9218">
        <v>3.4653999999999998</v>
      </c>
      <c r="H9218">
        <v>4.6117999999999997</v>
      </c>
      <c r="I9218">
        <v>2.8660000000000001</v>
      </c>
      <c r="J9218">
        <v>4.5347</v>
      </c>
      <c r="K9218">
        <v>3.5606</v>
      </c>
      <c r="L9218">
        <v>2.1263999999999998</v>
      </c>
    </row>
    <row r="9219" spans="1:12" x14ac:dyDescent="0.25">
      <c r="A9219" t="s">
        <v>746</v>
      </c>
      <c r="B9219">
        <v>2030</v>
      </c>
      <c r="C9219" t="s">
        <v>703</v>
      </c>
      <c r="D9219">
        <v>5.0900000000000001E-2</v>
      </c>
      <c r="E9219">
        <v>5.0900000000000001E-2</v>
      </c>
      <c r="F9219">
        <v>5.0900000000000001E-2</v>
      </c>
      <c r="G9219">
        <v>1.5299999999999999E-2</v>
      </c>
      <c r="H9219">
        <v>5.0900000000000001E-2</v>
      </c>
      <c r="I9219">
        <v>1.5299999999999999E-2</v>
      </c>
      <c r="J9219">
        <v>5.0900000000000001E-2</v>
      </c>
      <c r="K9219">
        <v>5.0900000000000001E-2</v>
      </c>
      <c r="L9219">
        <v>1.5299999999999999E-2</v>
      </c>
    </row>
    <row r="9220" spans="1:12" x14ac:dyDescent="0.25">
      <c r="A9220" t="s">
        <v>746</v>
      </c>
      <c r="B9220">
        <v>2030</v>
      </c>
      <c r="C9220" t="s">
        <v>702</v>
      </c>
      <c r="D9220">
        <v>0.27250000000000002</v>
      </c>
      <c r="E9220">
        <v>0.27250000000000002</v>
      </c>
      <c r="F9220">
        <v>0.10290000000000001</v>
      </c>
      <c r="G9220">
        <v>8.1699999999999995E-2</v>
      </c>
      <c r="H9220">
        <v>0.10290000000000001</v>
      </c>
      <c r="I9220">
        <v>4.1399999999999999E-2</v>
      </c>
      <c r="J9220">
        <v>0.27250000000000002</v>
      </c>
      <c r="K9220">
        <v>0.10290000000000001</v>
      </c>
      <c r="L9220">
        <v>4.1399999999999999E-2</v>
      </c>
    </row>
    <row r="9221" spans="1:12" x14ac:dyDescent="0.25">
      <c r="A9221" t="s">
        <v>747</v>
      </c>
      <c r="B9221">
        <v>2030</v>
      </c>
      <c r="C9221" t="s">
        <v>700</v>
      </c>
      <c r="D9221">
        <v>8.5807000000000002</v>
      </c>
      <c r="E9221">
        <v>6.9233000000000002</v>
      </c>
      <c r="F9221">
        <v>6.157</v>
      </c>
      <c r="G9221">
        <v>4.8564999999999996</v>
      </c>
      <c r="H9221">
        <v>5.2683</v>
      </c>
      <c r="I9221">
        <v>3.6457999999999999</v>
      </c>
      <c r="J9221">
        <v>5.1055999999999999</v>
      </c>
      <c r="K9221">
        <v>3.5217000000000001</v>
      </c>
      <c r="L9221">
        <v>2.1284999999999998</v>
      </c>
    </row>
    <row r="9222" spans="1:12" x14ac:dyDescent="0.25">
      <c r="A9222" t="s">
        <v>747</v>
      </c>
      <c r="B9222">
        <v>2030</v>
      </c>
      <c r="C9222" t="s">
        <v>702</v>
      </c>
      <c r="D9222">
        <v>1.2299</v>
      </c>
      <c r="E9222">
        <v>1.2299</v>
      </c>
      <c r="F9222">
        <v>0.46439999999999998</v>
      </c>
      <c r="G9222">
        <v>0.36899999999999999</v>
      </c>
      <c r="H9222">
        <v>0.46439999999999998</v>
      </c>
      <c r="I9222">
        <v>0.187</v>
      </c>
      <c r="J9222">
        <v>1.2299</v>
      </c>
      <c r="K9222">
        <v>0.46439999999999998</v>
      </c>
      <c r="L9222">
        <v>0.187</v>
      </c>
    </row>
    <row r="9223" spans="1:12" x14ac:dyDescent="0.25">
      <c r="A9223" t="s">
        <v>747</v>
      </c>
      <c r="B9223">
        <v>2030</v>
      </c>
      <c r="C9223" t="s">
        <v>698</v>
      </c>
      <c r="D9223">
        <v>3.2168999999999999</v>
      </c>
      <c r="E9223">
        <v>3.2168999999999999</v>
      </c>
      <c r="F9223">
        <v>2.0783999999999998</v>
      </c>
      <c r="G9223">
        <v>1.8159000000000001</v>
      </c>
      <c r="H9223">
        <v>2.0783999999999998</v>
      </c>
      <c r="I9223">
        <v>1.1414</v>
      </c>
      <c r="J9223">
        <v>3.2168999999999999</v>
      </c>
      <c r="K9223">
        <v>2.0783999999999998</v>
      </c>
      <c r="L9223">
        <v>1.1414</v>
      </c>
    </row>
    <row r="9224" spans="1:12" x14ac:dyDescent="0.25">
      <c r="A9224" t="s">
        <v>747</v>
      </c>
      <c r="B9224">
        <v>2030</v>
      </c>
      <c r="C9224" t="s">
        <v>701</v>
      </c>
      <c r="D9224">
        <v>11.6241</v>
      </c>
      <c r="E9224">
        <v>11.6241</v>
      </c>
      <c r="F9224">
        <v>11.522</v>
      </c>
      <c r="G9224">
        <v>7.1013999999999999</v>
      </c>
      <c r="H9224">
        <v>11.522</v>
      </c>
      <c r="I9224">
        <v>7.0469999999999997</v>
      </c>
      <c r="J9224">
        <v>8.7241</v>
      </c>
      <c r="K9224">
        <v>8.7239000000000004</v>
      </c>
      <c r="L9224">
        <v>5.3494999999999999</v>
      </c>
    </row>
    <row r="9225" spans="1:12" x14ac:dyDescent="0.25">
      <c r="A9225" t="s">
        <v>747</v>
      </c>
      <c r="B9225">
        <v>2030</v>
      </c>
      <c r="C9225" t="s">
        <v>703</v>
      </c>
      <c r="D9225">
        <v>0.22969999999999999</v>
      </c>
      <c r="E9225">
        <v>0.22969999999999999</v>
      </c>
      <c r="F9225">
        <v>0.22969999999999999</v>
      </c>
      <c r="G9225">
        <v>6.8900000000000003E-2</v>
      </c>
      <c r="H9225">
        <v>0.22969999999999999</v>
      </c>
      <c r="I9225">
        <v>6.8900000000000003E-2</v>
      </c>
      <c r="J9225">
        <v>0.22969999999999999</v>
      </c>
      <c r="K9225">
        <v>0.22969999999999999</v>
      </c>
      <c r="L9225">
        <v>6.8900000000000003E-2</v>
      </c>
    </row>
    <row r="9226" spans="1:12" x14ac:dyDescent="0.25">
      <c r="A9226" t="s">
        <v>747</v>
      </c>
      <c r="B9226">
        <v>2030</v>
      </c>
      <c r="C9226" t="s">
        <v>697</v>
      </c>
      <c r="D9226">
        <v>25.624600000000001</v>
      </c>
      <c r="E9226">
        <v>23.967199999999998</v>
      </c>
      <c r="F9226">
        <v>20.647300000000001</v>
      </c>
      <c r="G9226">
        <v>14.7773</v>
      </c>
      <c r="H9226">
        <v>19.758500000000002</v>
      </c>
      <c r="I9226">
        <v>12.2858</v>
      </c>
      <c r="J9226">
        <v>19.249400000000001</v>
      </c>
      <c r="K9226">
        <v>15.213900000000001</v>
      </c>
      <c r="L9226">
        <v>9.0709</v>
      </c>
    </row>
    <row r="9227" spans="1:12" x14ac:dyDescent="0.25">
      <c r="A9227" t="s">
        <v>747</v>
      </c>
      <c r="B9227">
        <v>2030</v>
      </c>
      <c r="C9227" t="s">
        <v>699</v>
      </c>
      <c r="D9227">
        <v>0.74329999999999996</v>
      </c>
      <c r="E9227">
        <v>0.74329999999999996</v>
      </c>
      <c r="F9227">
        <v>0.1956</v>
      </c>
      <c r="G9227">
        <v>0.56559999999999999</v>
      </c>
      <c r="H9227">
        <v>0.1956</v>
      </c>
      <c r="I9227">
        <v>0.1956</v>
      </c>
      <c r="J9227">
        <v>0.74329999999999996</v>
      </c>
      <c r="K9227">
        <v>0.1956</v>
      </c>
      <c r="L9227">
        <v>0.1956</v>
      </c>
    </row>
    <row r="9228" spans="1:12" x14ac:dyDescent="0.25">
      <c r="A9228" t="s">
        <v>748</v>
      </c>
      <c r="B9228">
        <v>2030</v>
      </c>
      <c r="C9228" t="s">
        <v>700</v>
      </c>
      <c r="D9228">
        <v>0.89759999999999995</v>
      </c>
      <c r="E9228">
        <v>0.72430000000000005</v>
      </c>
      <c r="F9228">
        <v>0.64410000000000001</v>
      </c>
      <c r="G9228">
        <v>0.50800000000000001</v>
      </c>
      <c r="H9228">
        <v>0.55110000000000003</v>
      </c>
      <c r="I9228">
        <v>0.38140000000000002</v>
      </c>
      <c r="J9228">
        <v>0.53410000000000002</v>
      </c>
      <c r="K9228">
        <v>0.36840000000000001</v>
      </c>
      <c r="L9228">
        <v>0.22270000000000001</v>
      </c>
    </row>
    <row r="9229" spans="1:12" x14ac:dyDescent="0.25">
      <c r="A9229" t="s">
        <v>748</v>
      </c>
      <c r="B9229">
        <v>2030</v>
      </c>
      <c r="C9229" t="s">
        <v>701</v>
      </c>
      <c r="D9229">
        <v>1.1262000000000001</v>
      </c>
      <c r="E9229">
        <v>1.1262000000000001</v>
      </c>
      <c r="F9229">
        <v>1.1154999999999999</v>
      </c>
      <c r="G9229">
        <v>0.68920000000000003</v>
      </c>
      <c r="H9229">
        <v>1.1154999999999999</v>
      </c>
      <c r="I9229">
        <v>0.6835</v>
      </c>
      <c r="J9229">
        <v>0.84430000000000005</v>
      </c>
      <c r="K9229">
        <v>0.84430000000000005</v>
      </c>
      <c r="L9229">
        <v>0.51880000000000004</v>
      </c>
    </row>
    <row r="9230" spans="1:12" x14ac:dyDescent="0.25">
      <c r="A9230" t="s">
        <v>748</v>
      </c>
      <c r="B9230">
        <v>2030</v>
      </c>
      <c r="C9230" t="s">
        <v>703</v>
      </c>
      <c r="D9230">
        <v>2.4E-2</v>
      </c>
      <c r="E9230">
        <v>2.4E-2</v>
      </c>
      <c r="F9230">
        <v>2.4E-2</v>
      </c>
      <c r="G9230">
        <v>7.1999999999999998E-3</v>
      </c>
      <c r="H9230">
        <v>2.4E-2</v>
      </c>
      <c r="I9230">
        <v>7.1999999999999998E-3</v>
      </c>
      <c r="J9230">
        <v>2.4E-2</v>
      </c>
      <c r="K9230">
        <v>2.4E-2</v>
      </c>
      <c r="L9230">
        <v>7.1999999999999998E-3</v>
      </c>
    </row>
    <row r="9231" spans="1:12" x14ac:dyDescent="0.25">
      <c r="A9231" t="s">
        <v>748</v>
      </c>
      <c r="B9231">
        <v>2030</v>
      </c>
      <c r="C9231" t="s">
        <v>699</v>
      </c>
      <c r="D9231">
        <v>7.7799999999999994E-2</v>
      </c>
      <c r="E9231">
        <v>7.7799999999999994E-2</v>
      </c>
      <c r="F9231">
        <v>2.0500000000000001E-2</v>
      </c>
      <c r="G9231">
        <v>5.9200000000000003E-2</v>
      </c>
      <c r="H9231">
        <v>2.0500000000000001E-2</v>
      </c>
      <c r="I9231">
        <v>2.0500000000000001E-2</v>
      </c>
      <c r="J9231">
        <v>7.7799999999999994E-2</v>
      </c>
      <c r="K9231">
        <v>2.0500000000000001E-2</v>
      </c>
      <c r="L9231">
        <v>2.0500000000000001E-2</v>
      </c>
    </row>
    <row r="9232" spans="1:12" x14ac:dyDescent="0.25">
      <c r="A9232" t="s">
        <v>748</v>
      </c>
      <c r="B9232">
        <v>2030</v>
      </c>
      <c r="C9232" t="s">
        <v>702</v>
      </c>
      <c r="D9232">
        <v>0.12870000000000001</v>
      </c>
      <c r="E9232">
        <v>0.12870000000000001</v>
      </c>
      <c r="F9232">
        <v>4.8599999999999997E-2</v>
      </c>
      <c r="G9232">
        <v>3.8600000000000002E-2</v>
      </c>
      <c r="H9232">
        <v>4.8599999999999997E-2</v>
      </c>
      <c r="I9232">
        <v>1.9599999999999999E-2</v>
      </c>
      <c r="J9232">
        <v>0.12870000000000001</v>
      </c>
      <c r="K9232">
        <v>4.8599999999999997E-2</v>
      </c>
      <c r="L9232">
        <v>1.9599999999999999E-2</v>
      </c>
    </row>
    <row r="9233" spans="1:12" x14ac:dyDescent="0.25">
      <c r="A9233" t="s">
        <v>748</v>
      </c>
      <c r="B9233">
        <v>2030</v>
      </c>
      <c r="C9233" t="s">
        <v>697</v>
      </c>
      <c r="D9233">
        <v>2.6015000000000001</v>
      </c>
      <c r="E9233">
        <v>2.4281000000000001</v>
      </c>
      <c r="F9233">
        <v>2.0739999999999998</v>
      </c>
      <c r="G9233">
        <v>1.4984999999999999</v>
      </c>
      <c r="H9233">
        <v>1.9810000000000001</v>
      </c>
      <c r="I9233">
        <v>1.2338</v>
      </c>
      <c r="J9233">
        <v>1.956</v>
      </c>
      <c r="K9233">
        <v>1.5269999999999999</v>
      </c>
      <c r="L9233">
        <v>0.91039999999999999</v>
      </c>
    </row>
    <row r="9234" spans="1:12" x14ac:dyDescent="0.25">
      <c r="A9234" t="s">
        <v>748</v>
      </c>
      <c r="B9234">
        <v>2030</v>
      </c>
      <c r="C9234" t="s">
        <v>698</v>
      </c>
      <c r="D9234">
        <v>0.34720000000000001</v>
      </c>
      <c r="E9234">
        <v>0.34720000000000001</v>
      </c>
      <c r="F9234">
        <v>0.2213</v>
      </c>
      <c r="G9234">
        <v>0.1963</v>
      </c>
      <c r="H9234">
        <v>0.2213</v>
      </c>
      <c r="I9234">
        <v>0.1217</v>
      </c>
      <c r="J9234">
        <v>0.34720000000000001</v>
      </c>
      <c r="K9234">
        <v>0.2213</v>
      </c>
      <c r="L9234">
        <v>0.1217</v>
      </c>
    </row>
    <row r="9235" spans="1:12" x14ac:dyDescent="0.25">
      <c r="A9235" t="s">
        <v>749</v>
      </c>
      <c r="B9235">
        <v>2030</v>
      </c>
      <c r="C9235" t="s">
        <v>698</v>
      </c>
      <c r="D9235">
        <v>8.2400000000000001E-2</v>
      </c>
      <c r="E9235">
        <v>8.2400000000000001E-2</v>
      </c>
      <c r="F9235">
        <v>4.9299999999999997E-2</v>
      </c>
      <c r="G9235">
        <v>4.6899999999999997E-2</v>
      </c>
      <c r="H9235">
        <v>4.9299999999999997E-2</v>
      </c>
      <c r="I9235">
        <v>2.7300000000000001E-2</v>
      </c>
      <c r="J9235">
        <v>8.2400000000000001E-2</v>
      </c>
      <c r="K9235">
        <v>4.9299999999999997E-2</v>
      </c>
      <c r="L9235">
        <v>2.7300000000000001E-2</v>
      </c>
    </row>
    <row r="9236" spans="1:12" x14ac:dyDescent="0.25">
      <c r="A9236" t="s">
        <v>749</v>
      </c>
      <c r="B9236">
        <v>2030</v>
      </c>
      <c r="C9236" t="s">
        <v>702</v>
      </c>
      <c r="D9236">
        <v>2.63E-2</v>
      </c>
      <c r="E9236">
        <v>2.63E-2</v>
      </c>
      <c r="F9236">
        <v>9.9000000000000008E-3</v>
      </c>
      <c r="G9236">
        <v>7.9000000000000008E-3</v>
      </c>
      <c r="H9236">
        <v>9.9000000000000008E-3</v>
      </c>
      <c r="I9236">
        <v>4.0000000000000001E-3</v>
      </c>
      <c r="J9236">
        <v>2.63E-2</v>
      </c>
      <c r="K9236">
        <v>9.9000000000000008E-3</v>
      </c>
      <c r="L9236">
        <v>4.0000000000000001E-3</v>
      </c>
    </row>
    <row r="9237" spans="1:12" x14ac:dyDescent="0.25">
      <c r="A9237" t="s">
        <v>749</v>
      </c>
      <c r="B9237">
        <v>2030</v>
      </c>
      <c r="C9237" t="s">
        <v>699</v>
      </c>
      <c r="D9237">
        <v>1.5900000000000001E-2</v>
      </c>
      <c r="E9237">
        <v>1.5900000000000001E-2</v>
      </c>
      <c r="F9237">
        <v>4.1999999999999997E-3</v>
      </c>
      <c r="G9237">
        <v>1.21E-2</v>
      </c>
      <c r="H9237">
        <v>4.1999999999999997E-3</v>
      </c>
      <c r="I9237">
        <v>4.1999999999999997E-3</v>
      </c>
      <c r="J9237">
        <v>1.5900000000000001E-2</v>
      </c>
      <c r="K9237">
        <v>4.1999999999999997E-3</v>
      </c>
      <c r="L9237">
        <v>4.1999999999999997E-3</v>
      </c>
    </row>
    <row r="9238" spans="1:12" x14ac:dyDescent="0.25">
      <c r="A9238" t="s">
        <v>749</v>
      </c>
      <c r="B9238">
        <v>2030</v>
      </c>
      <c r="C9238" t="s">
        <v>700</v>
      </c>
      <c r="D9238">
        <v>0.18329999999999999</v>
      </c>
      <c r="E9238">
        <v>0.1479</v>
      </c>
      <c r="F9238">
        <v>0.13159999999999999</v>
      </c>
      <c r="G9238">
        <v>0.1038</v>
      </c>
      <c r="H9238">
        <v>0.11260000000000001</v>
      </c>
      <c r="I9238">
        <v>7.7899999999999997E-2</v>
      </c>
      <c r="J9238">
        <v>0.1091</v>
      </c>
      <c r="K9238">
        <v>7.5200000000000003E-2</v>
      </c>
      <c r="L9238">
        <v>4.5499999999999999E-2</v>
      </c>
    </row>
    <row r="9239" spans="1:12" x14ac:dyDescent="0.25">
      <c r="A9239" t="s">
        <v>749</v>
      </c>
      <c r="B9239">
        <v>2030</v>
      </c>
      <c r="C9239" t="s">
        <v>701</v>
      </c>
      <c r="D9239">
        <v>0.2281</v>
      </c>
      <c r="E9239">
        <v>0.2281</v>
      </c>
      <c r="F9239">
        <v>0.22600000000000001</v>
      </c>
      <c r="G9239">
        <v>0.14369999999999999</v>
      </c>
      <c r="H9239">
        <v>0.22600000000000001</v>
      </c>
      <c r="I9239">
        <v>0.14249999999999999</v>
      </c>
      <c r="J9239">
        <v>0.17249999999999999</v>
      </c>
      <c r="K9239">
        <v>0.17249999999999999</v>
      </c>
      <c r="L9239">
        <v>0.1094</v>
      </c>
    </row>
    <row r="9240" spans="1:12" x14ac:dyDescent="0.25">
      <c r="A9240" t="s">
        <v>749</v>
      </c>
      <c r="B9240">
        <v>2030</v>
      </c>
      <c r="C9240" t="s">
        <v>703</v>
      </c>
      <c r="D9240">
        <v>4.8999999999999998E-3</v>
      </c>
      <c r="E9240">
        <v>4.8999999999999998E-3</v>
      </c>
      <c r="F9240">
        <v>4.8999999999999998E-3</v>
      </c>
      <c r="G9240">
        <v>1.5E-3</v>
      </c>
      <c r="H9240">
        <v>4.8999999999999998E-3</v>
      </c>
      <c r="I9240">
        <v>1.5E-3</v>
      </c>
      <c r="J9240">
        <v>4.8999999999999998E-3</v>
      </c>
      <c r="K9240">
        <v>4.8999999999999998E-3</v>
      </c>
      <c r="L9240">
        <v>1.5E-3</v>
      </c>
    </row>
    <row r="9241" spans="1:12" x14ac:dyDescent="0.25">
      <c r="A9241" t="s">
        <v>749</v>
      </c>
      <c r="B9241">
        <v>2030</v>
      </c>
      <c r="C9241" t="s">
        <v>697</v>
      </c>
      <c r="D9241">
        <v>0.54090000000000005</v>
      </c>
      <c r="E9241">
        <v>0.50549999999999995</v>
      </c>
      <c r="F9241">
        <v>0.4259</v>
      </c>
      <c r="G9241">
        <v>0.31580000000000003</v>
      </c>
      <c r="H9241">
        <v>0.40689999999999998</v>
      </c>
      <c r="I9241">
        <v>0.25740000000000002</v>
      </c>
      <c r="J9241">
        <v>0.41110000000000002</v>
      </c>
      <c r="K9241">
        <v>0.31609999999999999</v>
      </c>
      <c r="L9241">
        <v>0.19189999999999999</v>
      </c>
    </row>
    <row r="9242" spans="1:12" x14ac:dyDescent="0.25">
      <c r="A9242" t="s">
        <v>750</v>
      </c>
      <c r="B9242">
        <v>2030</v>
      </c>
      <c r="C9242" t="s">
        <v>697</v>
      </c>
      <c r="D9242">
        <v>7.6830999999999996</v>
      </c>
      <c r="E9242">
        <v>7.1943999999999999</v>
      </c>
      <c r="F9242">
        <v>6.1596000000000002</v>
      </c>
      <c r="G9242">
        <v>4.4337999999999997</v>
      </c>
      <c r="H9242">
        <v>5.8975999999999997</v>
      </c>
      <c r="I9242">
        <v>3.6661000000000001</v>
      </c>
      <c r="J9242">
        <v>5.7938999999999998</v>
      </c>
      <c r="K9242">
        <v>4.5480999999999998</v>
      </c>
      <c r="L9242">
        <v>2.7124000000000001</v>
      </c>
    </row>
    <row r="9243" spans="1:12" x14ac:dyDescent="0.25">
      <c r="A9243" t="s">
        <v>750</v>
      </c>
      <c r="B9243">
        <v>2030</v>
      </c>
      <c r="C9243" t="s">
        <v>701</v>
      </c>
      <c r="D9243">
        <v>3.4674</v>
      </c>
      <c r="E9243">
        <v>3.4674</v>
      </c>
      <c r="F9243">
        <v>3.4373999999999998</v>
      </c>
      <c r="G9243">
        <v>2.1187</v>
      </c>
      <c r="H9243">
        <v>3.4373999999999998</v>
      </c>
      <c r="I9243">
        <v>2.1027</v>
      </c>
      <c r="J9243">
        <v>2.6030000000000002</v>
      </c>
      <c r="K9243">
        <v>2.6029</v>
      </c>
      <c r="L9243">
        <v>1.5964</v>
      </c>
    </row>
    <row r="9244" spans="1:12" x14ac:dyDescent="0.25">
      <c r="A9244" t="s">
        <v>750</v>
      </c>
      <c r="B9244">
        <v>2030</v>
      </c>
      <c r="C9244" t="s">
        <v>700</v>
      </c>
      <c r="D9244">
        <v>2.5304000000000002</v>
      </c>
      <c r="E9244">
        <v>2.0415999999999999</v>
      </c>
      <c r="F9244">
        <v>1.8156000000000001</v>
      </c>
      <c r="G9244">
        <v>1.4320999999999999</v>
      </c>
      <c r="H9244">
        <v>1.5535000000000001</v>
      </c>
      <c r="I9244">
        <v>1.0750999999999999</v>
      </c>
      <c r="J9244">
        <v>1.5056</v>
      </c>
      <c r="K9244">
        <v>1.0385</v>
      </c>
      <c r="L9244">
        <v>0.62770000000000004</v>
      </c>
    </row>
    <row r="9245" spans="1:12" x14ac:dyDescent="0.25">
      <c r="A9245" t="s">
        <v>750</v>
      </c>
      <c r="B9245">
        <v>2030</v>
      </c>
      <c r="C9245" t="s">
        <v>703</v>
      </c>
      <c r="D9245">
        <v>6.7699999999999996E-2</v>
      </c>
      <c r="E9245">
        <v>6.7699999999999996E-2</v>
      </c>
      <c r="F9245">
        <v>6.7699999999999996E-2</v>
      </c>
      <c r="G9245">
        <v>2.0299999999999999E-2</v>
      </c>
      <c r="H9245">
        <v>6.7699999999999996E-2</v>
      </c>
      <c r="I9245">
        <v>2.0299999999999999E-2</v>
      </c>
      <c r="J9245">
        <v>6.7699999999999996E-2</v>
      </c>
      <c r="K9245">
        <v>6.7699999999999996E-2</v>
      </c>
      <c r="L9245">
        <v>2.0299999999999999E-2</v>
      </c>
    </row>
    <row r="9246" spans="1:12" x14ac:dyDescent="0.25">
      <c r="A9246" t="s">
        <v>750</v>
      </c>
      <c r="B9246">
        <v>2030</v>
      </c>
      <c r="C9246" t="s">
        <v>699</v>
      </c>
      <c r="D9246">
        <v>0.21920000000000001</v>
      </c>
      <c r="E9246">
        <v>0.21920000000000001</v>
      </c>
      <c r="F9246">
        <v>5.7700000000000001E-2</v>
      </c>
      <c r="G9246">
        <v>0.1668</v>
      </c>
      <c r="H9246">
        <v>5.7700000000000001E-2</v>
      </c>
      <c r="I9246">
        <v>5.7700000000000001E-2</v>
      </c>
      <c r="J9246">
        <v>0.21920000000000001</v>
      </c>
      <c r="K9246">
        <v>5.7700000000000001E-2</v>
      </c>
      <c r="L9246">
        <v>5.7700000000000001E-2</v>
      </c>
    </row>
    <row r="9247" spans="1:12" x14ac:dyDescent="0.25">
      <c r="A9247" t="s">
        <v>750</v>
      </c>
      <c r="B9247">
        <v>2030</v>
      </c>
      <c r="C9247" t="s">
        <v>698</v>
      </c>
      <c r="D9247">
        <v>1.0357000000000001</v>
      </c>
      <c r="E9247">
        <v>1.0357000000000001</v>
      </c>
      <c r="F9247">
        <v>0.64429999999999998</v>
      </c>
      <c r="G9247">
        <v>0.58709999999999996</v>
      </c>
      <c r="H9247">
        <v>0.64429999999999998</v>
      </c>
      <c r="I9247">
        <v>0.35520000000000002</v>
      </c>
      <c r="J9247">
        <v>1.0357000000000001</v>
      </c>
      <c r="K9247">
        <v>0.64429999999999998</v>
      </c>
      <c r="L9247">
        <v>0.35520000000000002</v>
      </c>
    </row>
    <row r="9248" spans="1:12" x14ac:dyDescent="0.25">
      <c r="A9248" t="s">
        <v>750</v>
      </c>
      <c r="B9248">
        <v>2030</v>
      </c>
      <c r="C9248" t="s">
        <v>702</v>
      </c>
      <c r="D9248">
        <v>0.36270000000000002</v>
      </c>
      <c r="E9248">
        <v>0.36270000000000002</v>
      </c>
      <c r="F9248">
        <v>0.13689999999999999</v>
      </c>
      <c r="G9248">
        <v>0.10879999999999999</v>
      </c>
      <c r="H9248">
        <v>0.13689999999999999</v>
      </c>
      <c r="I9248">
        <v>5.5100000000000003E-2</v>
      </c>
      <c r="J9248">
        <v>0.36270000000000002</v>
      </c>
      <c r="K9248">
        <v>0.13689999999999999</v>
      </c>
      <c r="L9248">
        <v>5.5100000000000003E-2</v>
      </c>
    </row>
    <row r="9249" spans="1:12" x14ac:dyDescent="0.25">
      <c r="A9249" t="s">
        <v>751</v>
      </c>
      <c r="B9249">
        <v>2030</v>
      </c>
      <c r="C9249" t="s">
        <v>700</v>
      </c>
      <c r="D9249">
        <v>2.1922999999999999</v>
      </c>
      <c r="E9249">
        <v>1.7688999999999999</v>
      </c>
      <c r="F9249">
        <v>1.5730999999999999</v>
      </c>
      <c r="G9249">
        <v>1.2407999999999999</v>
      </c>
      <c r="H9249">
        <v>1.3460000000000001</v>
      </c>
      <c r="I9249">
        <v>0.93149999999999999</v>
      </c>
      <c r="J9249">
        <v>1.3044</v>
      </c>
      <c r="K9249">
        <v>0.89980000000000004</v>
      </c>
      <c r="L9249">
        <v>0.54379999999999995</v>
      </c>
    </row>
    <row r="9250" spans="1:12" x14ac:dyDescent="0.25">
      <c r="A9250" t="s">
        <v>751</v>
      </c>
      <c r="B9250">
        <v>2030</v>
      </c>
      <c r="C9250" t="s">
        <v>703</v>
      </c>
      <c r="D9250">
        <v>5.8700000000000002E-2</v>
      </c>
      <c r="E9250">
        <v>5.8700000000000002E-2</v>
      </c>
      <c r="F9250">
        <v>5.8700000000000002E-2</v>
      </c>
      <c r="G9250">
        <v>1.7600000000000001E-2</v>
      </c>
      <c r="H9250">
        <v>5.8700000000000002E-2</v>
      </c>
      <c r="I9250">
        <v>1.7600000000000001E-2</v>
      </c>
      <c r="J9250">
        <v>5.8700000000000002E-2</v>
      </c>
      <c r="K9250">
        <v>5.8700000000000002E-2</v>
      </c>
      <c r="L9250">
        <v>1.7600000000000001E-2</v>
      </c>
    </row>
    <row r="9251" spans="1:12" x14ac:dyDescent="0.25">
      <c r="A9251" t="s">
        <v>751</v>
      </c>
      <c r="B9251">
        <v>2030</v>
      </c>
      <c r="C9251" t="s">
        <v>699</v>
      </c>
      <c r="D9251">
        <v>0.18990000000000001</v>
      </c>
      <c r="E9251">
        <v>0.18990000000000001</v>
      </c>
      <c r="F9251">
        <v>0.05</v>
      </c>
      <c r="G9251">
        <v>0.14449999999999999</v>
      </c>
      <c r="H9251">
        <v>0.05</v>
      </c>
      <c r="I9251">
        <v>0.05</v>
      </c>
      <c r="J9251">
        <v>0.18990000000000001</v>
      </c>
      <c r="K9251">
        <v>0.05</v>
      </c>
      <c r="L9251">
        <v>0.05</v>
      </c>
    </row>
    <row r="9252" spans="1:12" x14ac:dyDescent="0.25">
      <c r="A9252" t="s">
        <v>751</v>
      </c>
      <c r="B9252">
        <v>2030</v>
      </c>
      <c r="C9252" t="s">
        <v>701</v>
      </c>
      <c r="D9252">
        <v>1.7997000000000001</v>
      </c>
      <c r="E9252">
        <v>1.7997000000000001</v>
      </c>
      <c r="F9252">
        <v>1.7736000000000001</v>
      </c>
      <c r="G9252">
        <v>1.1138999999999999</v>
      </c>
      <c r="H9252">
        <v>1.7736000000000001</v>
      </c>
      <c r="I9252">
        <v>1.1001000000000001</v>
      </c>
      <c r="J9252">
        <v>1.3421000000000001</v>
      </c>
      <c r="K9252">
        <v>1.3420000000000001</v>
      </c>
      <c r="L9252">
        <v>0.83679999999999999</v>
      </c>
    </row>
    <row r="9253" spans="1:12" x14ac:dyDescent="0.25">
      <c r="A9253" t="s">
        <v>751</v>
      </c>
      <c r="B9253">
        <v>2030</v>
      </c>
      <c r="C9253" t="s">
        <v>698</v>
      </c>
      <c r="D9253">
        <v>0.5343</v>
      </c>
      <c r="E9253">
        <v>0.5343</v>
      </c>
      <c r="F9253">
        <v>0.5343</v>
      </c>
      <c r="G9253">
        <v>0.36159999999999998</v>
      </c>
      <c r="H9253">
        <v>0.5343</v>
      </c>
      <c r="I9253">
        <v>0.36159999999999998</v>
      </c>
      <c r="J9253">
        <v>0.5343</v>
      </c>
      <c r="K9253">
        <v>0.5343</v>
      </c>
      <c r="L9253">
        <v>0.36159999999999998</v>
      </c>
    </row>
    <row r="9254" spans="1:12" x14ac:dyDescent="0.25">
      <c r="A9254" t="s">
        <v>751</v>
      </c>
      <c r="B9254">
        <v>2030</v>
      </c>
      <c r="C9254" t="s">
        <v>697</v>
      </c>
      <c r="D9254">
        <v>5.0891000000000002</v>
      </c>
      <c r="E9254">
        <v>4.6657000000000002</v>
      </c>
      <c r="F9254">
        <v>4.1082999999999998</v>
      </c>
      <c r="G9254">
        <v>2.9727999999999999</v>
      </c>
      <c r="H9254">
        <v>3.8812000000000002</v>
      </c>
      <c r="I9254">
        <v>2.5085000000000002</v>
      </c>
      <c r="J9254">
        <v>3.7435999999999998</v>
      </c>
      <c r="K9254">
        <v>3.0034000000000001</v>
      </c>
      <c r="L9254">
        <v>1.8575999999999999</v>
      </c>
    </row>
    <row r="9255" spans="1:12" x14ac:dyDescent="0.25">
      <c r="A9255" t="s">
        <v>751</v>
      </c>
      <c r="B9255">
        <v>2030</v>
      </c>
      <c r="C9255" t="s">
        <v>702</v>
      </c>
      <c r="D9255">
        <v>0.31419999999999998</v>
      </c>
      <c r="E9255">
        <v>0.31419999999999998</v>
      </c>
      <c r="F9255">
        <v>0.1187</v>
      </c>
      <c r="G9255">
        <v>9.4299999999999995E-2</v>
      </c>
      <c r="H9255">
        <v>0.1187</v>
      </c>
      <c r="I9255">
        <v>4.7800000000000002E-2</v>
      </c>
      <c r="J9255">
        <v>0.31419999999999998</v>
      </c>
      <c r="K9255">
        <v>0.1187</v>
      </c>
      <c r="L9255">
        <v>4.7800000000000002E-2</v>
      </c>
    </row>
    <row r="9256" spans="1:12" x14ac:dyDescent="0.25">
      <c r="A9256" t="s">
        <v>752</v>
      </c>
      <c r="B9256">
        <v>2030</v>
      </c>
      <c r="C9256" t="s">
        <v>700</v>
      </c>
      <c r="D9256">
        <v>0.1116</v>
      </c>
      <c r="E9256">
        <v>9.01E-2</v>
      </c>
      <c r="F9256">
        <v>8.0100000000000005E-2</v>
      </c>
      <c r="G9256">
        <v>6.3200000000000006E-2</v>
      </c>
      <c r="H9256">
        <v>6.8500000000000005E-2</v>
      </c>
      <c r="I9256">
        <v>4.7399999999999998E-2</v>
      </c>
      <c r="J9256">
        <v>6.6400000000000001E-2</v>
      </c>
      <c r="K9256">
        <v>4.58E-2</v>
      </c>
      <c r="L9256">
        <v>2.7699999999999999E-2</v>
      </c>
    </row>
    <row r="9257" spans="1:12" x14ac:dyDescent="0.25">
      <c r="A9257" t="s">
        <v>752</v>
      </c>
      <c r="B9257">
        <v>2030</v>
      </c>
      <c r="C9257" t="s">
        <v>702</v>
      </c>
      <c r="D9257">
        <v>1.6E-2</v>
      </c>
      <c r="E9257">
        <v>1.6E-2</v>
      </c>
      <c r="F9257">
        <v>6.0000000000000001E-3</v>
      </c>
      <c r="G9257">
        <v>4.7999999999999996E-3</v>
      </c>
      <c r="H9257">
        <v>6.0000000000000001E-3</v>
      </c>
      <c r="I9257">
        <v>2.3999999999999998E-3</v>
      </c>
      <c r="J9257">
        <v>1.6E-2</v>
      </c>
      <c r="K9257">
        <v>6.0000000000000001E-3</v>
      </c>
      <c r="L9257">
        <v>2.3999999999999998E-3</v>
      </c>
    </row>
    <row r="9258" spans="1:12" x14ac:dyDescent="0.25">
      <c r="A9258" t="s">
        <v>752</v>
      </c>
      <c r="B9258">
        <v>2030</v>
      </c>
      <c r="C9258" t="s">
        <v>697</v>
      </c>
      <c r="D9258">
        <v>0.39429999999999998</v>
      </c>
      <c r="E9258">
        <v>0.37280000000000002</v>
      </c>
      <c r="F9258">
        <v>0.3251</v>
      </c>
      <c r="G9258">
        <v>0.22989999999999999</v>
      </c>
      <c r="H9258">
        <v>0.3135</v>
      </c>
      <c r="I9258">
        <v>0.1948</v>
      </c>
      <c r="J9258">
        <v>0.29880000000000001</v>
      </c>
      <c r="K9258">
        <v>0.24179999999999999</v>
      </c>
      <c r="L9258">
        <v>0.1452</v>
      </c>
    </row>
    <row r="9259" spans="1:12" x14ac:dyDescent="0.25">
      <c r="A9259" t="s">
        <v>752</v>
      </c>
      <c r="B9259">
        <v>2030</v>
      </c>
      <c r="C9259" t="s">
        <v>698</v>
      </c>
      <c r="D9259">
        <v>4.8899999999999999E-2</v>
      </c>
      <c r="E9259">
        <v>4.8899999999999999E-2</v>
      </c>
      <c r="F9259">
        <v>2.9600000000000001E-2</v>
      </c>
      <c r="G9259">
        <v>2.7799999999999998E-2</v>
      </c>
      <c r="H9259">
        <v>2.9600000000000001E-2</v>
      </c>
      <c r="I9259">
        <v>1.6299999999999999E-2</v>
      </c>
      <c r="J9259">
        <v>4.8899999999999999E-2</v>
      </c>
      <c r="K9259">
        <v>2.9600000000000001E-2</v>
      </c>
      <c r="L9259">
        <v>1.6299999999999999E-2</v>
      </c>
    </row>
    <row r="9260" spans="1:12" x14ac:dyDescent="0.25">
      <c r="A9260" t="s">
        <v>752</v>
      </c>
      <c r="B9260">
        <v>2030</v>
      </c>
      <c r="C9260" t="s">
        <v>701</v>
      </c>
      <c r="D9260">
        <v>0.20519999999999999</v>
      </c>
      <c r="E9260">
        <v>0.20519999999999999</v>
      </c>
      <c r="F9260">
        <v>0.2039</v>
      </c>
      <c r="G9260">
        <v>0.12590000000000001</v>
      </c>
      <c r="H9260">
        <v>0.2039</v>
      </c>
      <c r="I9260">
        <v>0.12520000000000001</v>
      </c>
      <c r="J9260">
        <v>0.15479999999999999</v>
      </c>
      <c r="K9260">
        <v>0.15479999999999999</v>
      </c>
      <c r="L9260">
        <v>9.5299999999999996E-2</v>
      </c>
    </row>
    <row r="9261" spans="1:12" x14ac:dyDescent="0.25">
      <c r="A9261" t="s">
        <v>752</v>
      </c>
      <c r="B9261">
        <v>2030</v>
      </c>
      <c r="C9261" t="s">
        <v>703</v>
      </c>
      <c r="D9261">
        <v>3.0000000000000001E-3</v>
      </c>
      <c r="E9261">
        <v>3.0000000000000001E-3</v>
      </c>
      <c r="F9261">
        <v>3.0000000000000001E-3</v>
      </c>
      <c r="G9261">
        <v>8.9999999999999998E-4</v>
      </c>
      <c r="H9261">
        <v>3.0000000000000001E-3</v>
      </c>
      <c r="I9261">
        <v>8.9999999999999998E-4</v>
      </c>
      <c r="J9261">
        <v>3.0000000000000001E-3</v>
      </c>
      <c r="K9261">
        <v>3.0000000000000001E-3</v>
      </c>
      <c r="L9261">
        <v>8.9999999999999998E-4</v>
      </c>
    </row>
    <row r="9262" spans="1:12" x14ac:dyDescent="0.25">
      <c r="A9262" t="s">
        <v>752</v>
      </c>
      <c r="B9262">
        <v>2030</v>
      </c>
      <c r="C9262" t="s">
        <v>699</v>
      </c>
      <c r="D9262">
        <v>9.7000000000000003E-3</v>
      </c>
      <c r="E9262">
        <v>9.7000000000000003E-3</v>
      </c>
      <c r="F9262">
        <v>2.5000000000000001E-3</v>
      </c>
      <c r="G9262">
        <v>7.4000000000000003E-3</v>
      </c>
      <c r="H9262">
        <v>2.5000000000000001E-3</v>
      </c>
      <c r="I9262">
        <v>2.5000000000000001E-3</v>
      </c>
      <c r="J9262">
        <v>9.7000000000000003E-3</v>
      </c>
      <c r="K9262">
        <v>2.5000000000000001E-3</v>
      </c>
      <c r="L9262">
        <v>2.5000000000000001E-3</v>
      </c>
    </row>
    <row r="9263" spans="1:12" x14ac:dyDescent="0.25">
      <c r="A9263" t="s">
        <v>753</v>
      </c>
      <c r="B9263">
        <v>2030</v>
      </c>
      <c r="C9263" t="s">
        <v>697</v>
      </c>
      <c r="D9263">
        <v>1.4458</v>
      </c>
      <c r="E9263">
        <v>1.3603000000000001</v>
      </c>
      <c r="F9263">
        <v>1.1653</v>
      </c>
      <c r="G9263">
        <v>0.83809999999999996</v>
      </c>
      <c r="H9263">
        <v>1.1194</v>
      </c>
      <c r="I9263">
        <v>0.69550000000000001</v>
      </c>
      <c r="J9263">
        <v>1.0966</v>
      </c>
      <c r="K9263">
        <v>0.86460000000000004</v>
      </c>
      <c r="L9263">
        <v>0.5171</v>
      </c>
    </row>
    <row r="9264" spans="1:12" x14ac:dyDescent="0.25">
      <c r="A9264" t="s">
        <v>753</v>
      </c>
      <c r="B9264">
        <v>2030</v>
      </c>
      <c r="C9264" t="s">
        <v>703</v>
      </c>
      <c r="D9264">
        <v>1.1900000000000001E-2</v>
      </c>
      <c r="E9264">
        <v>1.1900000000000001E-2</v>
      </c>
      <c r="F9264">
        <v>1.1900000000000001E-2</v>
      </c>
      <c r="G9264">
        <v>3.5999999999999999E-3</v>
      </c>
      <c r="H9264">
        <v>1.1900000000000001E-2</v>
      </c>
      <c r="I9264">
        <v>3.5999999999999999E-3</v>
      </c>
      <c r="J9264">
        <v>1.1900000000000001E-2</v>
      </c>
      <c r="K9264">
        <v>1.1900000000000001E-2</v>
      </c>
      <c r="L9264">
        <v>3.5999999999999999E-3</v>
      </c>
    </row>
    <row r="9265" spans="1:12" x14ac:dyDescent="0.25">
      <c r="A9265" t="s">
        <v>753</v>
      </c>
      <c r="B9265">
        <v>2030</v>
      </c>
      <c r="C9265" t="s">
        <v>698</v>
      </c>
      <c r="D9265">
        <v>0.20300000000000001</v>
      </c>
      <c r="E9265">
        <v>0.20300000000000001</v>
      </c>
      <c r="F9265">
        <v>0.1206</v>
      </c>
      <c r="G9265">
        <v>0.11559999999999999</v>
      </c>
      <c r="H9265">
        <v>0.1206</v>
      </c>
      <c r="I9265">
        <v>6.6799999999999998E-2</v>
      </c>
      <c r="J9265">
        <v>0.20300000000000001</v>
      </c>
      <c r="K9265">
        <v>0.1206</v>
      </c>
      <c r="L9265">
        <v>6.6799999999999998E-2</v>
      </c>
    </row>
    <row r="9266" spans="1:12" x14ac:dyDescent="0.25">
      <c r="A9266" t="s">
        <v>753</v>
      </c>
      <c r="B9266">
        <v>2030</v>
      </c>
      <c r="C9266" t="s">
        <v>699</v>
      </c>
      <c r="D9266">
        <v>3.8399999999999997E-2</v>
      </c>
      <c r="E9266">
        <v>3.8399999999999997E-2</v>
      </c>
      <c r="F9266">
        <v>1.01E-2</v>
      </c>
      <c r="G9266">
        <v>2.92E-2</v>
      </c>
      <c r="H9266">
        <v>1.01E-2</v>
      </c>
      <c r="I9266">
        <v>1.01E-2</v>
      </c>
      <c r="J9266">
        <v>3.8399999999999997E-2</v>
      </c>
      <c r="K9266">
        <v>1.01E-2</v>
      </c>
      <c r="L9266">
        <v>1.01E-2</v>
      </c>
    </row>
    <row r="9267" spans="1:12" x14ac:dyDescent="0.25">
      <c r="A9267" t="s">
        <v>753</v>
      </c>
      <c r="B9267">
        <v>2030</v>
      </c>
      <c r="C9267" t="s">
        <v>700</v>
      </c>
      <c r="D9267">
        <v>0.443</v>
      </c>
      <c r="E9267">
        <v>0.3574</v>
      </c>
      <c r="F9267">
        <v>0.31780000000000003</v>
      </c>
      <c r="G9267">
        <v>0.25069999999999998</v>
      </c>
      <c r="H9267">
        <v>0.27200000000000002</v>
      </c>
      <c r="I9267">
        <v>0.18820000000000001</v>
      </c>
      <c r="J9267">
        <v>0.2636</v>
      </c>
      <c r="K9267">
        <v>0.18179999999999999</v>
      </c>
      <c r="L9267">
        <v>0.1099</v>
      </c>
    </row>
    <row r="9268" spans="1:12" x14ac:dyDescent="0.25">
      <c r="A9268" t="s">
        <v>753</v>
      </c>
      <c r="B9268">
        <v>2030</v>
      </c>
      <c r="C9268" t="s">
        <v>702</v>
      </c>
      <c r="D9268">
        <v>6.3500000000000001E-2</v>
      </c>
      <c r="E9268">
        <v>6.3500000000000001E-2</v>
      </c>
      <c r="F9268">
        <v>2.4E-2</v>
      </c>
      <c r="G9268">
        <v>1.9E-2</v>
      </c>
      <c r="H9268">
        <v>2.4E-2</v>
      </c>
      <c r="I9268">
        <v>9.7000000000000003E-3</v>
      </c>
      <c r="J9268">
        <v>6.3500000000000001E-2</v>
      </c>
      <c r="K9268">
        <v>2.4E-2</v>
      </c>
      <c r="L9268">
        <v>9.7000000000000003E-3</v>
      </c>
    </row>
    <row r="9269" spans="1:12" x14ac:dyDescent="0.25">
      <c r="A9269" t="s">
        <v>753</v>
      </c>
      <c r="B9269">
        <v>2030</v>
      </c>
      <c r="C9269" t="s">
        <v>701</v>
      </c>
      <c r="D9269">
        <v>0.68610000000000004</v>
      </c>
      <c r="E9269">
        <v>0.68610000000000004</v>
      </c>
      <c r="F9269">
        <v>0.68089999999999995</v>
      </c>
      <c r="G9269">
        <v>0.42</v>
      </c>
      <c r="H9269">
        <v>0.68089999999999995</v>
      </c>
      <c r="I9269">
        <v>0.41720000000000002</v>
      </c>
      <c r="J9269">
        <v>0.51629999999999998</v>
      </c>
      <c r="K9269">
        <v>0.51629999999999998</v>
      </c>
      <c r="L9269">
        <v>0.31709999999999999</v>
      </c>
    </row>
    <row r="9270" spans="1:12" x14ac:dyDescent="0.25">
      <c r="A9270" t="s">
        <v>754</v>
      </c>
      <c r="B9270">
        <v>2030</v>
      </c>
      <c r="C9270" t="s">
        <v>699</v>
      </c>
      <c r="D9270">
        <v>0.13719999999999999</v>
      </c>
      <c r="E9270">
        <v>0.13719999999999999</v>
      </c>
      <c r="F9270">
        <v>3.61E-2</v>
      </c>
      <c r="G9270">
        <v>0.10440000000000001</v>
      </c>
      <c r="H9270">
        <v>3.61E-2</v>
      </c>
      <c r="I9270">
        <v>3.61E-2</v>
      </c>
      <c r="J9270">
        <v>0.13719999999999999</v>
      </c>
      <c r="K9270">
        <v>3.61E-2</v>
      </c>
      <c r="L9270">
        <v>3.61E-2</v>
      </c>
    </row>
    <row r="9271" spans="1:12" x14ac:dyDescent="0.25">
      <c r="A9271" t="s">
        <v>754</v>
      </c>
      <c r="B9271">
        <v>2030</v>
      </c>
      <c r="C9271" t="s">
        <v>702</v>
      </c>
      <c r="D9271">
        <v>0.2271</v>
      </c>
      <c r="E9271">
        <v>0.2271</v>
      </c>
      <c r="F9271">
        <v>8.5699999999999998E-2</v>
      </c>
      <c r="G9271">
        <v>6.8099999999999994E-2</v>
      </c>
      <c r="H9271">
        <v>8.5699999999999998E-2</v>
      </c>
      <c r="I9271">
        <v>3.4500000000000003E-2</v>
      </c>
      <c r="J9271">
        <v>0.2271</v>
      </c>
      <c r="K9271">
        <v>8.5699999999999998E-2</v>
      </c>
      <c r="L9271">
        <v>3.4500000000000003E-2</v>
      </c>
    </row>
    <row r="9272" spans="1:12" x14ac:dyDescent="0.25">
      <c r="A9272" t="s">
        <v>754</v>
      </c>
      <c r="B9272">
        <v>2030</v>
      </c>
      <c r="C9272" t="s">
        <v>701</v>
      </c>
      <c r="D9272">
        <v>2.3176999999999999</v>
      </c>
      <c r="E9272">
        <v>2.3176999999999999</v>
      </c>
      <c r="F9272">
        <v>2.2988</v>
      </c>
      <c r="G9272">
        <v>1.4107000000000001</v>
      </c>
      <c r="H9272">
        <v>2.2988</v>
      </c>
      <c r="I9272">
        <v>1.4007000000000001</v>
      </c>
      <c r="J9272">
        <v>1.7382</v>
      </c>
      <c r="K9272">
        <v>1.7382</v>
      </c>
      <c r="L9272">
        <v>1.0612999999999999</v>
      </c>
    </row>
    <row r="9273" spans="1:12" x14ac:dyDescent="0.25">
      <c r="A9273" t="s">
        <v>754</v>
      </c>
      <c r="B9273">
        <v>2030</v>
      </c>
      <c r="C9273" t="s">
        <v>700</v>
      </c>
      <c r="D9273">
        <v>1.5841000000000001</v>
      </c>
      <c r="E9273">
        <v>1.2781</v>
      </c>
      <c r="F9273">
        <v>1.1366000000000001</v>
      </c>
      <c r="G9273">
        <v>0.89649999999999996</v>
      </c>
      <c r="H9273">
        <v>0.97260000000000002</v>
      </c>
      <c r="I9273">
        <v>0.67300000000000004</v>
      </c>
      <c r="J9273">
        <v>0.9425</v>
      </c>
      <c r="K9273">
        <v>0.65010000000000001</v>
      </c>
      <c r="L9273">
        <v>0.39290000000000003</v>
      </c>
    </row>
    <row r="9274" spans="1:12" x14ac:dyDescent="0.25">
      <c r="A9274" t="s">
        <v>754</v>
      </c>
      <c r="B9274">
        <v>2030</v>
      </c>
      <c r="C9274" t="s">
        <v>698</v>
      </c>
      <c r="D9274">
        <v>0.68200000000000005</v>
      </c>
      <c r="E9274">
        <v>0.68200000000000005</v>
      </c>
      <c r="F9274">
        <v>0.41549999999999998</v>
      </c>
      <c r="G9274">
        <v>0.38750000000000001</v>
      </c>
      <c r="H9274">
        <v>0.41549999999999998</v>
      </c>
      <c r="I9274">
        <v>0.22950000000000001</v>
      </c>
      <c r="J9274">
        <v>0.68200000000000005</v>
      </c>
      <c r="K9274">
        <v>0.41549999999999998</v>
      </c>
      <c r="L9274">
        <v>0.22950000000000001</v>
      </c>
    </row>
    <row r="9275" spans="1:12" x14ac:dyDescent="0.25">
      <c r="A9275" t="s">
        <v>754</v>
      </c>
      <c r="B9275">
        <v>2030</v>
      </c>
      <c r="C9275" t="s">
        <v>697</v>
      </c>
      <c r="D9275">
        <v>4.9904999999999999</v>
      </c>
      <c r="E9275">
        <v>4.6844999999999999</v>
      </c>
      <c r="F9275">
        <v>4.0152000000000001</v>
      </c>
      <c r="G9275">
        <v>2.88</v>
      </c>
      <c r="H9275">
        <v>3.8511000000000002</v>
      </c>
      <c r="I9275">
        <v>2.3866000000000001</v>
      </c>
      <c r="J9275">
        <v>3.7694000000000001</v>
      </c>
      <c r="K9275">
        <v>2.968</v>
      </c>
      <c r="L9275">
        <v>1.7670999999999999</v>
      </c>
    </row>
    <row r="9276" spans="1:12" x14ac:dyDescent="0.25">
      <c r="A9276" t="s">
        <v>754</v>
      </c>
      <c r="B9276">
        <v>2030</v>
      </c>
      <c r="C9276" t="s">
        <v>703</v>
      </c>
      <c r="D9276">
        <v>4.24E-2</v>
      </c>
      <c r="E9276">
        <v>4.24E-2</v>
      </c>
      <c r="F9276">
        <v>4.24E-2</v>
      </c>
      <c r="G9276">
        <v>1.2699999999999999E-2</v>
      </c>
      <c r="H9276">
        <v>4.24E-2</v>
      </c>
      <c r="I9276">
        <v>1.2699999999999999E-2</v>
      </c>
      <c r="J9276">
        <v>4.24E-2</v>
      </c>
      <c r="K9276">
        <v>4.24E-2</v>
      </c>
      <c r="L9276">
        <v>1.2699999999999999E-2</v>
      </c>
    </row>
    <row r="9277" spans="1:12" x14ac:dyDescent="0.25">
      <c r="A9277" t="s">
        <v>755</v>
      </c>
      <c r="B9277">
        <v>2030</v>
      </c>
      <c r="C9277" t="s">
        <v>700</v>
      </c>
      <c r="D9277">
        <v>0.13469999999999999</v>
      </c>
      <c r="E9277">
        <v>0.1087</v>
      </c>
      <c r="F9277">
        <v>9.6600000000000005E-2</v>
      </c>
      <c r="G9277">
        <v>7.6200000000000004E-2</v>
      </c>
      <c r="H9277">
        <v>8.2699999999999996E-2</v>
      </c>
      <c r="I9277">
        <v>5.7200000000000001E-2</v>
      </c>
      <c r="J9277">
        <v>8.0100000000000005E-2</v>
      </c>
      <c r="K9277">
        <v>5.5300000000000002E-2</v>
      </c>
      <c r="L9277">
        <v>3.3399999999999999E-2</v>
      </c>
    </row>
    <row r="9278" spans="1:12" x14ac:dyDescent="0.25">
      <c r="A9278" t="s">
        <v>755</v>
      </c>
      <c r="B9278">
        <v>2030</v>
      </c>
      <c r="C9278" t="s">
        <v>703</v>
      </c>
      <c r="D9278">
        <v>3.5999999999999999E-3</v>
      </c>
      <c r="E9278">
        <v>3.5999999999999999E-3</v>
      </c>
      <c r="F9278">
        <v>3.5999999999999999E-3</v>
      </c>
      <c r="G9278">
        <v>1.1000000000000001E-3</v>
      </c>
      <c r="H9278">
        <v>3.5999999999999999E-3</v>
      </c>
      <c r="I9278">
        <v>1.1000000000000001E-3</v>
      </c>
      <c r="J9278">
        <v>3.5999999999999999E-3</v>
      </c>
      <c r="K9278">
        <v>3.5999999999999999E-3</v>
      </c>
      <c r="L9278">
        <v>1.1000000000000001E-3</v>
      </c>
    </row>
    <row r="9279" spans="1:12" x14ac:dyDescent="0.25">
      <c r="A9279" t="s">
        <v>755</v>
      </c>
      <c r="B9279">
        <v>2030</v>
      </c>
      <c r="C9279" t="s">
        <v>697</v>
      </c>
      <c r="D9279">
        <v>0.46489999999999998</v>
      </c>
      <c r="E9279">
        <v>0.43890000000000001</v>
      </c>
      <c r="F9279">
        <v>0.36209999999999998</v>
      </c>
      <c r="G9279">
        <v>0.2702</v>
      </c>
      <c r="H9279">
        <v>0.34810000000000002</v>
      </c>
      <c r="I9279">
        <v>0.21640000000000001</v>
      </c>
      <c r="J9279">
        <v>0.35930000000000001</v>
      </c>
      <c r="K9279">
        <v>0.2712</v>
      </c>
      <c r="L9279">
        <v>0.16250000000000001</v>
      </c>
    </row>
    <row r="9280" spans="1:12" x14ac:dyDescent="0.25">
      <c r="A9280" t="s">
        <v>755</v>
      </c>
      <c r="B9280">
        <v>2030</v>
      </c>
      <c r="C9280" t="s">
        <v>701</v>
      </c>
      <c r="D9280">
        <v>0.20660000000000001</v>
      </c>
      <c r="E9280">
        <v>0.20660000000000001</v>
      </c>
      <c r="F9280">
        <v>0.20499999999999999</v>
      </c>
      <c r="G9280">
        <v>0.1268</v>
      </c>
      <c r="H9280">
        <v>0.20499999999999999</v>
      </c>
      <c r="I9280">
        <v>0.126</v>
      </c>
      <c r="J9280">
        <v>0.1555</v>
      </c>
      <c r="K9280">
        <v>0.1555</v>
      </c>
      <c r="L9280">
        <v>9.5799999999999996E-2</v>
      </c>
    </row>
    <row r="9281" spans="1:12" x14ac:dyDescent="0.25">
      <c r="A9281" t="s">
        <v>755</v>
      </c>
      <c r="B9281">
        <v>2030</v>
      </c>
      <c r="C9281" t="s">
        <v>698</v>
      </c>
      <c r="D9281">
        <v>8.9099999999999999E-2</v>
      </c>
      <c r="E9281">
        <v>8.9099999999999999E-2</v>
      </c>
      <c r="F9281">
        <v>4.65E-2</v>
      </c>
      <c r="G9281">
        <v>5.1299999999999998E-2</v>
      </c>
      <c r="H9281">
        <v>4.65E-2</v>
      </c>
      <c r="I9281">
        <v>2.6100000000000002E-2</v>
      </c>
      <c r="J9281">
        <v>8.9099999999999999E-2</v>
      </c>
      <c r="K9281">
        <v>4.65E-2</v>
      </c>
      <c r="L9281">
        <v>2.6100000000000002E-2</v>
      </c>
    </row>
    <row r="9282" spans="1:12" x14ac:dyDescent="0.25">
      <c r="A9282" t="s">
        <v>755</v>
      </c>
      <c r="B9282">
        <v>2030</v>
      </c>
      <c r="C9282" t="s">
        <v>702</v>
      </c>
      <c r="D9282">
        <v>1.9300000000000001E-2</v>
      </c>
      <c r="E9282">
        <v>1.9300000000000001E-2</v>
      </c>
      <c r="F9282">
        <v>7.3000000000000001E-3</v>
      </c>
      <c r="G9282">
        <v>5.7999999999999996E-3</v>
      </c>
      <c r="H9282">
        <v>7.3000000000000001E-3</v>
      </c>
      <c r="I9282">
        <v>2.8999999999999998E-3</v>
      </c>
      <c r="J9282">
        <v>1.9300000000000001E-2</v>
      </c>
      <c r="K9282">
        <v>7.3000000000000001E-3</v>
      </c>
      <c r="L9282">
        <v>2.8999999999999998E-3</v>
      </c>
    </row>
    <row r="9283" spans="1:12" x14ac:dyDescent="0.25">
      <c r="A9283" t="s">
        <v>755</v>
      </c>
      <c r="B9283">
        <v>2030</v>
      </c>
      <c r="C9283" t="s">
        <v>699</v>
      </c>
      <c r="D9283">
        <v>1.17E-2</v>
      </c>
      <c r="E9283">
        <v>1.17E-2</v>
      </c>
      <c r="F9283">
        <v>3.0999999999999999E-3</v>
      </c>
      <c r="G9283">
        <v>8.8999999999999999E-3</v>
      </c>
      <c r="H9283">
        <v>3.0999999999999999E-3</v>
      </c>
      <c r="I9283">
        <v>3.0999999999999999E-3</v>
      </c>
      <c r="J9283">
        <v>1.17E-2</v>
      </c>
      <c r="K9283">
        <v>3.0999999999999999E-3</v>
      </c>
      <c r="L9283">
        <v>3.0999999999999999E-3</v>
      </c>
    </row>
  </sheetData>
  <mergeCells count="1">
    <mergeCell ref="Q1:AF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8F20C-1BCA-4127-9E10-C67CE01A65E7}">
  <sheetPr codeName="Sheet23"/>
  <dimension ref="A1:B9"/>
  <sheetViews>
    <sheetView workbookViewId="0"/>
  </sheetViews>
  <sheetFormatPr defaultRowHeight="15" x14ac:dyDescent="0.25"/>
  <sheetData>
    <row r="1" spans="1:2" x14ac:dyDescent="0.25">
      <c r="A1" t="s">
        <v>756</v>
      </c>
    </row>
    <row r="3" spans="1:2" x14ac:dyDescent="0.25">
      <c r="A3">
        <v>2022</v>
      </c>
      <c r="B3">
        <v>22</v>
      </c>
    </row>
    <row r="4" spans="1:2" x14ac:dyDescent="0.25">
      <c r="A4">
        <v>2024</v>
      </c>
      <c r="B4">
        <v>78</v>
      </c>
    </row>
    <row r="5" spans="1:2" x14ac:dyDescent="0.25">
      <c r="A5">
        <v>2029</v>
      </c>
      <c r="B5">
        <v>98</v>
      </c>
    </row>
    <row r="6" spans="1:2" x14ac:dyDescent="0.25">
      <c r="A6">
        <v>2034</v>
      </c>
      <c r="B6">
        <v>142</v>
      </c>
    </row>
    <row r="7" spans="1:2" x14ac:dyDescent="0.25">
      <c r="A7">
        <v>2036</v>
      </c>
      <c r="B7">
        <v>171</v>
      </c>
    </row>
    <row r="8" spans="1:2" x14ac:dyDescent="0.25">
      <c r="A8">
        <v>2045</v>
      </c>
      <c r="B8">
        <v>224</v>
      </c>
    </row>
    <row r="9" spans="1:2" x14ac:dyDescent="0.25">
      <c r="A9">
        <v>2050</v>
      </c>
      <c r="B9">
        <v>239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9"/>
  <dimension ref="A1:P2123"/>
  <sheetViews>
    <sheetView workbookViewId="0">
      <selection activeCell="L27" sqref="L27"/>
    </sheetView>
  </sheetViews>
  <sheetFormatPr defaultRowHeight="15" x14ac:dyDescent="0.25"/>
  <cols>
    <col min="3" max="3" width="12" bestFit="1" customWidth="1"/>
    <col min="5" max="5" width="10" bestFit="1" customWidth="1"/>
    <col min="6" max="6" width="23" customWidth="1"/>
    <col min="10" max="10" width="25.140625" customWidth="1"/>
    <col min="11" max="12" width="42.28515625" customWidth="1"/>
    <col min="13" max="13" width="19.7109375" customWidth="1"/>
    <col min="14" max="14" width="41.7109375" customWidth="1"/>
    <col min="15" max="15" width="26.7109375" customWidth="1"/>
    <col min="16" max="16" width="11.85546875" bestFit="1" customWidth="1"/>
    <col min="17" max="17" width="15.85546875" bestFit="1" customWidth="1"/>
  </cols>
  <sheetData>
    <row r="1" spans="1:14" x14ac:dyDescent="0.25">
      <c r="A1" t="s">
        <v>759</v>
      </c>
      <c r="B1" t="s">
        <v>23</v>
      </c>
      <c r="C1" t="s">
        <v>760</v>
      </c>
      <c r="D1" t="s">
        <v>22</v>
      </c>
      <c r="E1" t="s">
        <v>761</v>
      </c>
      <c r="F1" t="s">
        <v>762</v>
      </c>
      <c r="G1" t="s">
        <v>763</v>
      </c>
      <c r="H1" t="s">
        <v>764</v>
      </c>
      <c r="I1" t="s">
        <v>765</v>
      </c>
      <c r="J1" s="2" t="s">
        <v>766</v>
      </c>
      <c r="K1" s="2" t="s">
        <v>600</v>
      </c>
      <c r="L1" s="2"/>
      <c r="M1" s="2" t="s">
        <v>230</v>
      </c>
      <c r="N1" s="2" t="str">
        <f>'Country Selector'!$A$2</f>
        <v>EU-27</v>
      </c>
    </row>
    <row r="2" spans="1:14" x14ac:dyDescent="0.25">
      <c r="A2" t="s">
        <v>471</v>
      </c>
      <c r="B2" t="s">
        <v>28</v>
      </c>
      <c r="C2">
        <v>281</v>
      </c>
      <c r="D2" t="s">
        <v>536</v>
      </c>
      <c r="E2" t="s">
        <v>4</v>
      </c>
      <c r="F2" t="s">
        <v>649</v>
      </c>
      <c r="G2" t="s">
        <v>767</v>
      </c>
      <c r="H2" t="s">
        <v>768</v>
      </c>
      <c r="I2" t="s">
        <v>769</v>
      </c>
      <c r="J2" t="str">
        <f>CONCATENATE(E2,".",F2)</f>
        <v>Agriculture.Total</v>
      </c>
      <c r="K2">
        <f>INDEX($P$17:$P$38,MATCH(J2,$O$17:$O$38,0))</f>
        <v>0</v>
      </c>
      <c r="M2" s="2" t="s">
        <v>837</v>
      </c>
      <c r="N2" s="2">
        <v>2021</v>
      </c>
    </row>
    <row r="3" spans="1:14" x14ac:dyDescent="0.25">
      <c r="A3" t="s">
        <v>471</v>
      </c>
      <c r="B3" t="s">
        <v>28</v>
      </c>
      <c r="C3">
        <v>0</v>
      </c>
      <c r="D3" t="s">
        <v>536</v>
      </c>
      <c r="E3" t="s">
        <v>2</v>
      </c>
      <c r="F3" t="s">
        <v>770</v>
      </c>
      <c r="G3" t="s">
        <v>767</v>
      </c>
      <c r="H3">
        <v>2021</v>
      </c>
      <c r="I3" t="s">
        <v>771</v>
      </c>
      <c r="J3" t="str">
        <f t="shared" ref="J3:J66" si="0">CONCATENATE(E3,".",F3)</f>
        <v>Energy.Bioenergy</v>
      </c>
      <c r="K3">
        <f t="shared" ref="K3:K66" si="1">INDEX($P$17:$P$38,MATCH(J3,$O$17:$O$38,0))</f>
        <v>0</v>
      </c>
      <c r="M3" s="2" t="s">
        <v>233</v>
      </c>
      <c r="N3" s="2" t="s">
        <v>11</v>
      </c>
    </row>
    <row r="4" spans="1:14" ht="15.75" thickBot="1" x14ac:dyDescent="0.3">
      <c r="A4" t="s">
        <v>471</v>
      </c>
      <c r="B4" t="s">
        <v>28</v>
      </c>
      <c r="C4">
        <v>120</v>
      </c>
      <c r="D4" t="s">
        <v>536</v>
      </c>
      <c r="E4" t="s">
        <v>2</v>
      </c>
      <c r="F4" t="s">
        <v>772</v>
      </c>
      <c r="G4" t="s">
        <v>538</v>
      </c>
      <c r="H4">
        <v>2021</v>
      </c>
      <c r="J4" t="str">
        <f t="shared" si="0"/>
        <v>Energy.Gas pipelines and LNG facilities</v>
      </c>
      <c r="K4" t="str">
        <f t="shared" si="1"/>
        <v>energy pipelines and gas processing 352T353</v>
      </c>
    </row>
    <row r="5" spans="1:14" x14ac:dyDescent="0.25">
      <c r="A5" t="s">
        <v>471</v>
      </c>
      <c r="B5" t="s">
        <v>28</v>
      </c>
      <c r="C5">
        <v>64</v>
      </c>
      <c r="D5" t="s">
        <v>536</v>
      </c>
      <c r="E5" t="s">
        <v>2</v>
      </c>
      <c r="F5" t="s">
        <v>772</v>
      </c>
      <c r="G5" t="s">
        <v>539</v>
      </c>
      <c r="H5">
        <v>2021</v>
      </c>
      <c r="J5" t="str">
        <f t="shared" si="0"/>
        <v>Energy.Gas pipelines and LNG facilities</v>
      </c>
      <c r="K5" t="str">
        <f t="shared" si="1"/>
        <v>energy pipelines and gas processing 352T353</v>
      </c>
      <c r="M5" s="31" t="s">
        <v>601</v>
      </c>
      <c r="N5" s="36" t="s">
        <v>556</v>
      </c>
    </row>
    <row r="6" spans="1:14" x14ac:dyDescent="0.25">
      <c r="A6" t="s">
        <v>471</v>
      </c>
      <c r="B6" t="s">
        <v>28</v>
      </c>
      <c r="C6">
        <v>0</v>
      </c>
      <c r="D6" t="s">
        <v>536</v>
      </c>
      <c r="E6" t="s">
        <v>2</v>
      </c>
      <c r="F6" t="s">
        <v>540</v>
      </c>
      <c r="G6" t="s">
        <v>538</v>
      </c>
      <c r="H6">
        <v>2021</v>
      </c>
      <c r="J6" t="str">
        <f t="shared" si="0"/>
        <v>Energy.Offshore gas</v>
      </c>
      <c r="K6" t="str">
        <f t="shared" si="1"/>
        <v>oil and gas extraction 06</v>
      </c>
      <c r="M6" s="32" t="s">
        <v>618</v>
      </c>
      <c r="N6" s="33">
        <f>SUMIFS(C:C,B:B,$N$1,K:K,$N5)</f>
        <v>0</v>
      </c>
    </row>
    <row r="7" spans="1:14" x14ac:dyDescent="0.25">
      <c r="A7" t="s">
        <v>471</v>
      </c>
      <c r="B7" t="s">
        <v>28</v>
      </c>
      <c r="C7">
        <v>0</v>
      </c>
      <c r="D7" t="s">
        <v>536</v>
      </c>
      <c r="E7" t="s">
        <v>2</v>
      </c>
      <c r="F7" t="s">
        <v>540</v>
      </c>
      <c r="G7" t="s">
        <v>539</v>
      </c>
      <c r="H7">
        <v>2021</v>
      </c>
      <c r="J7" t="str">
        <f t="shared" si="0"/>
        <v>Energy.Offshore gas</v>
      </c>
      <c r="K7" t="str">
        <f t="shared" si="1"/>
        <v>oil and gas extraction 06</v>
      </c>
      <c r="M7" s="32" t="s">
        <v>617</v>
      </c>
      <c r="N7" s="33">
        <f>IF('Multipliers and Adjustments'!$B$102=TRUE,SUMIFS('EPA non-CO2 Data'!H:H,'EPA non-CO2 Data'!A:A,'IEA-MethaneEmissions'!N$1,'EPA non-CO2 Data'!J:J,"CH4",'EPA non-CO2 Data'!F:F,N2,'EPA non-CO2 Data'!I:I,'IEA-MethaneEmissions'!N5)*10^3,SUMIFS('EPA non-CO2 Data'!H:H,'EPA non-CO2 Data'!A:A,'IEA-MethaneEmissions'!N$1,'EPA non-CO2 Data'!J:J,"CH4",'EPA non-CO2 Data'!F:F,N2,'EPA non-CO2 Data'!I:I,'IEA-MethaneEmissions'!N5)*10^3*INDEX('Multipliers and Adjustments'!$C$81:$AL$81,MATCH($N$2,'Multipliers and Adjustments'!$E$42:$AN$42,0)))</f>
        <v>448.62435496190847</v>
      </c>
    </row>
    <row r="8" spans="1:14" ht="15.75" thickBot="1" x14ac:dyDescent="0.3">
      <c r="A8" t="s">
        <v>471</v>
      </c>
      <c r="B8" t="s">
        <v>28</v>
      </c>
      <c r="C8">
        <v>0</v>
      </c>
      <c r="D8" t="s">
        <v>536</v>
      </c>
      <c r="E8" t="s">
        <v>2</v>
      </c>
      <c r="F8" t="s">
        <v>541</v>
      </c>
      <c r="G8" t="s">
        <v>773</v>
      </c>
      <c r="H8">
        <v>2021</v>
      </c>
      <c r="J8" t="str">
        <f t="shared" si="0"/>
        <v>Energy.Offshore oil</v>
      </c>
      <c r="K8" t="str">
        <f t="shared" si="1"/>
        <v>oil and gas extraction 06</v>
      </c>
      <c r="M8" s="34" t="s">
        <v>602</v>
      </c>
      <c r="N8" s="35">
        <f>N6/N7</f>
        <v>0</v>
      </c>
    </row>
    <row r="9" spans="1:14" ht="15.75" thickBot="1" x14ac:dyDescent="0.3">
      <c r="A9" t="s">
        <v>471</v>
      </c>
      <c r="B9" t="s">
        <v>28</v>
      </c>
      <c r="C9">
        <v>0</v>
      </c>
      <c r="D9" t="s">
        <v>536</v>
      </c>
      <c r="E9" t="s">
        <v>2</v>
      </c>
      <c r="F9" t="s">
        <v>541</v>
      </c>
      <c r="G9" t="s">
        <v>538</v>
      </c>
      <c r="H9">
        <v>2021</v>
      </c>
      <c r="J9" t="str">
        <f t="shared" si="0"/>
        <v>Energy.Offshore oil</v>
      </c>
      <c r="K9" t="str">
        <f t="shared" si="1"/>
        <v>oil and gas extraction 06</v>
      </c>
    </row>
    <row r="10" spans="1:14" x14ac:dyDescent="0.25">
      <c r="A10" t="s">
        <v>471</v>
      </c>
      <c r="B10" t="s">
        <v>28</v>
      </c>
      <c r="C10">
        <v>0</v>
      </c>
      <c r="D10" t="s">
        <v>536</v>
      </c>
      <c r="E10" t="s">
        <v>2</v>
      </c>
      <c r="F10" t="s">
        <v>541</v>
      </c>
      <c r="G10" t="s">
        <v>539</v>
      </c>
      <c r="H10">
        <v>2021</v>
      </c>
      <c r="J10" t="str">
        <f t="shared" si="0"/>
        <v>Energy.Offshore oil</v>
      </c>
      <c r="K10" t="str">
        <f t="shared" si="1"/>
        <v>oil and gas extraction 06</v>
      </c>
      <c r="M10" s="31" t="s">
        <v>601</v>
      </c>
      <c r="N10" s="36" t="s">
        <v>553</v>
      </c>
    </row>
    <row r="11" spans="1:14" x14ac:dyDescent="0.25">
      <c r="A11" t="s">
        <v>471</v>
      </c>
      <c r="B11" t="s">
        <v>28</v>
      </c>
      <c r="C11">
        <v>214</v>
      </c>
      <c r="D11" t="s">
        <v>536</v>
      </c>
      <c r="E11" t="s">
        <v>2</v>
      </c>
      <c r="F11" t="s">
        <v>774</v>
      </c>
      <c r="G11" t="s">
        <v>538</v>
      </c>
      <c r="H11">
        <v>2021</v>
      </c>
      <c r="J11" t="str">
        <f t="shared" si="0"/>
        <v>Energy.Onshore gas</v>
      </c>
      <c r="K11" t="str">
        <f t="shared" si="1"/>
        <v>oil and gas extraction 06</v>
      </c>
      <c r="M11" s="32" t="s">
        <v>618</v>
      </c>
      <c r="N11" s="33">
        <f>SUMIFS(C:C,B:B,$N$1,K:K,$N10)</f>
        <v>0</v>
      </c>
    </row>
    <row r="12" spans="1:14" x14ac:dyDescent="0.25">
      <c r="A12" t="s">
        <v>471</v>
      </c>
      <c r="B12" t="s">
        <v>28</v>
      </c>
      <c r="C12">
        <v>471</v>
      </c>
      <c r="D12" t="s">
        <v>536</v>
      </c>
      <c r="E12" t="s">
        <v>2</v>
      </c>
      <c r="F12" t="s">
        <v>774</v>
      </c>
      <c r="G12" t="s">
        <v>539</v>
      </c>
      <c r="H12">
        <v>2021</v>
      </c>
      <c r="J12" t="str">
        <f t="shared" si="0"/>
        <v>Energy.Onshore gas</v>
      </c>
      <c r="K12" t="str">
        <f t="shared" si="1"/>
        <v>oil and gas extraction 06</v>
      </c>
      <c r="M12" s="32" t="s">
        <v>617</v>
      </c>
      <c r="N12" s="33">
        <f>IF('Multipliers and Adjustments'!$B$102=TRUE,SUMIFS('EPA non-CO2 Data'!H:H,'EPA non-CO2 Data'!A:A,'IEA-MethaneEmissions'!N$1,'EPA non-CO2 Data'!J:J,"CH4",'EPA non-CO2 Data'!F:F,N2,'EPA non-CO2 Data'!I:I,'IEA-MethaneEmissions'!N10)*10^3,SUMIFS('EPA non-CO2 Data'!H:H,'EPA non-CO2 Data'!A:A,'IEA-MethaneEmissions'!N$1,'EPA non-CO2 Data'!J:J,"CH4",'EPA non-CO2 Data'!F:F,N2,'EPA non-CO2 Data'!I:I,'IEA-MethaneEmissions'!N10)*10^3*INDEX('Multipliers and Adjustments'!$C$82:$AL$82,MATCH($N$2,'Multipliers and Adjustments'!$E$42:$AN$42,0)))</f>
        <v>602.31300285522479</v>
      </c>
    </row>
    <row r="13" spans="1:14" ht="15.75" thickBot="1" x14ac:dyDescent="0.3">
      <c r="A13" t="s">
        <v>471</v>
      </c>
      <c r="B13" t="s">
        <v>28</v>
      </c>
      <c r="C13">
        <v>501</v>
      </c>
      <c r="D13" t="s">
        <v>536</v>
      </c>
      <c r="E13" t="s">
        <v>2</v>
      </c>
      <c r="F13" t="s">
        <v>775</v>
      </c>
      <c r="G13" t="s">
        <v>773</v>
      </c>
      <c r="H13">
        <v>2021</v>
      </c>
      <c r="J13" t="str">
        <f t="shared" si="0"/>
        <v>Energy.Onshore oil</v>
      </c>
      <c r="K13" t="str">
        <f t="shared" si="1"/>
        <v>oil and gas extraction 06</v>
      </c>
      <c r="M13" s="34" t="s">
        <v>602</v>
      </c>
      <c r="N13" s="35">
        <f>N11/N12</f>
        <v>0</v>
      </c>
    </row>
    <row r="14" spans="1:14" x14ac:dyDescent="0.25">
      <c r="A14" t="s">
        <v>471</v>
      </c>
      <c r="B14" t="s">
        <v>28</v>
      </c>
      <c r="C14">
        <v>83</v>
      </c>
      <c r="D14" t="s">
        <v>536</v>
      </c>
      <c r="E14" t="s">
        <v>2</v>
      </c>
      <c r="F14" t="s">
        <v>775</v>
      </c>
      <c r="G14" t="s">
        <v>538</v>
      </c>
      <c r="H14">
        <v>2021</v>
      </c>
      <c r="J14" t="str">
        <f t="shared" si="0"/>
        <v>Energy.Onshore oil</v>
      </c>
      <c r="K14" t="str">
        <f t="shared" si="1"/>
        <v>oil and gas extraction 06</v>
      </c>
    </row>
    <row r="15" spans="1:14" x14ac:dyDescent="0.25">
      <c r="A15" t="s">
        <v>471</v>
      </c>
      <c r="B15" t="s">
        <v>28</v>
      </c>
      <c r="C15">
        <v>1074</v>
      </c>
      <c r="D15" t="s">
        <v>536</v>
      </c>
      <c r="E15" t="s">
        <v>2</v>
      </c>
      <c r="F15" t="s">
        <v>775</v>
      </c>
      <c r="G15" t="s">
        <v>539</v>
      </c>
      <c r="H15">
        <v>2021</v>
      </c>
      <c r="J15" t="str">
        <f t="shared" si="0"/>
        <v>Energy.Onshore oil</v>
      </c>
      <c r="K15" t="str">
        <f t="shared" si="1"/>
        <v>oil and gas extraction 06</v>
      </c>
    </row>
    <row r="16" spans="1:14" x14ac:dyDescent="0.25">
      <c r="A16" t="s">
        <v>471</v>
      </c>
      <c r="B16" t="s">
        <v>28</v>
      </c>
      <c r="C16">
        <v>0</v>
      </c>
      <c r="D16" t="s">
        <v>536</v>
      </c>
      <c r="E16" t="s">
        <v>2</v>
      </c>
      <c r="F16" t="s">
        <v>776</v>
      </c>
      <c r="G16" t="s">
        <v>767</v>
      </c>
      <c r="H16">
        <v>2021</v>
      </c>
      <c r="I16" t="s">
        <v>771</v>
      </c>
      <c r="J16" t="str">
        <f t="shared" si="0"/>
        <v>Energy.Other from coal</v>
      </c>
      <c r="K16">
        <f t="shared" si="1"/>
        <v>0</v>
      </c>
      <c r="M16" s="2" t="s">
        <v>834</v>
      </c>
    </row>
    <row r="17" spans="1:16" x14ac:dyDescent="0.25">
      <c r="A17" t="s">
        <v>471</v>
      </c>
      <c r="B17" t="s">
        <v>28</v>
      </c>
      <c r="C17">
        <v>15</v>
      </c>
      <c r="D17" t="s">
        <v>536</v>
      </c>
      <c r="E17" t="s">
        <v>2</v>
      </c>
      <c r="F17" t="s">
        <v>777</v>
      </c>
      <c r="G17" t="s">
        <v>767</v>
      </c>
      <c r="H17">
        <v>2021</v>
      </c>
      <c r="I17" t="s">
        <v>771</v>
      </c>
      <c r="J17" t="str">
        <f t="shared" si="0"/>
        <v>Energy.Other from oil and gas</v>
      </c>
      <c r="K17" t="str">
        <f t="shared" si="1"/>
        <v>oil and gas extraction 06</v>
      </c>
      <c r="M17" t="s">
        <v>4</v>
      </c>
      <c r="N17" t="s">
        <v>649</v>
      </c>
      <c r="O17" t="str">
        <f t="shared" ref="O17:O38" si="2">CONCATENATE(M17,".",N17)</f>
        <v>Agriculture.Total</v>
      </c>
    </row>
    <row r="18" spans="1:16" x14ac:dyDescent="0.25">
      <c r="A18" t="s">
        <v>471</v>
      </c>
      <c r="B18" t="s">
        <v>28</v>
      </c>
      <c r="C18">
        <v>50</v>
      </c>
      <c r="D18" t="s">
        <v>536</v>
      </c>
      <c r="E18" t="s">
        <v>2</v>
      </c>
      <c r="F18" t="s">
        <v>778</v>
      </c>
      <c r="G18" t="s">
        <v>767</v>
      </c>
      <c r="H18">
        <v>2021</v>
      </c>
      <c r="J18" t="str">
        <f t="shared" si="0"/>
        <v>Energy.Satellite-detected large leaks</v>
      </c>
      <c r="K18" t="str">
        <f t="shared" si="1"/>
        <v>oil and gas extraction 06</v>
      </c>
      <c r="M18" t="s">
        <v>2</v>
      </c>
      <c r="N18" t="s">
        <v>770</v>
      </c>
      <c r="O18" t="str">
        <f t="shared" si="2"/>
        <v>Energy.Bioenergy</v>
      </c>
    </row>
    <row r="19" spans="1:16" x14ac:dyDescent="0.25">
      <c r="A19" t="s">
        <v>471</v>
      </c>
      <c r="B19" t="s">
        <v>28</v>
      </c>
      <c r="C19">
        <v>2592</v>
      </c>
      <c r="D19" t="s">
        <v>536</v>
      </c>
      <c r="E19" t="s">
        <v>2</v>
      </c>
      <c r="F19" t="s">
        <v>649</v>
      </c>
      <c r="G19" t="s">
        <v>767</v>
      </c>
      <c r="H19">
        <v>2021</v>
      </c>
      <c r="I19" t="s">
        <v>771</v>
      </c>
      <c r="J19" t="str">
        <f t="shared" si="0"/>
        <v>Energy.Total</v>
      </c>
      <c r="K19" t="str">
        <f t="shared" si="1"/>
        <v>confirmed this is a duplicate total value</v>
      </c>
      <c r="M19" t="s">
        <v>2</v>
      </c>
      <c r="N19" t="s">
        <v>796</v>
      </c>
      <c r="O19" t="str">
        <f t="shared" si="2"/>
        <v>Energy.Coking coal</v>
      </c>
      <c r="P19" t="s">
        <v>562</v>
      </c>
    </row>
    <row r="20" spans="1:16" x14ac:dyDescent="0.25">
      <c r="A20" t="s">
        <v>471</v>
      </c>
      <c r="B20" t="s">
        <v>28</v>
      </c>
      <c r="C20">
        <v>3</v>
      </c>
      <c r="D20" t="s">
        <v>536</v>
      </c>
      <c r="E20" t="s">
        <v>8</v>
      </c>
      <c r="F20" t="s">
        <v>649</v>
      </c>
      <c r="G20" t="s">
        <v>767</v>
      </c>
      <c r="H20" t="s">
        <v>768</v>
      </c>
      <c r="I20" t="s">
        <v>769</v>
      </c>
      <c r="J20" t="str">
        <f t="shared" si="0"/>
        <v>Other.Total</v>
      </c>
      <c r="K20">
        <f t="shared" si="1"/>
        <v>0</v>
      </c>
      <c r="M20" t="s">
        <v>2</v>
      </c>
      <c r="N20" t="s">
        <v>772</v>
      </c>
      <c r="O20" t="str">
        <f t="shared" si="2"/>
        <v>Energy.Gas pipelines and LNG facilities</v>
      </c>
      <c r="P20" t="s">
        <v>553</v>
      </c>
    </row>
    <row r="21" spans="1:16" x14ac:dyDescent="0.25">
      <c r="A21" t="s">
        <v>471</v>
      </c>
      <c r="B21" t="s">
        <v>28</v>
      </c>
      <c r="C21">
        <v>533</v>
      </c>
      <c r="D21" t="s">
        <v>536</v>
      </c>
      <c r="E21" t="s">
        <v>5</v>
      </c>
      <c r="F21" t="s">
        <v>649</v>
      </c>
      <c r="G21" t="s">
        <v>767</v>
      </c>
      <c r="H21" t="s">
        <v>768</v>
      </c>
      <c r="I21" t="s">
        <v>769</v>
      </c>
      <c r="J21" t="str">
        <f t="shared" si="0"/>
        <v>Waste.Total</v>
      </c>
      <c r="K21" t="str">
        <f t="shared" si="1"/>
        <v>water and waste 36T39</v>
      </c>
      <c r="M21" t="s">
        <v>2</v>
      </c>
      <c r="N21" t="s">
        <v>772</v>
      </c>
      <c r="O21" t="str">
        <f t="shared" si="2"/>
        <v>Energy.Gas pipelines and LNG facilities</v>
      </c>
      <c r="P21" t="s">
        <v>835</v>
      </c>
    </row>
    <row r="22" spans="1:16" x14ac:dyDescent="0.25">
      <c r="A22" t="s">
        <v>471</v>
      </c>
      <c r="B22" t="s">
        <v>30</v>
      </c>
      <c r="C22">
        <v>374</v>
      </c>
      <c r="D22" t="s">
        <v>536</v>
      </c>
      <c r="E22" t="s">
        <v>4</v>
      </c>
      <c r="F22" t="s">
        <v>649</v>
      </c>
      <c r="G22" t="s">
        <v>767</v>
      </c>
      <c r="H22" t="s">
        <v>768</v>
      </c>
      <c r="I22" t="s">
        <v>769</v>
      </c>
      <c r="J22" t="str">
        <f t="shared" si="0"/>
        <v>Agriculture.Total</v>
      </c>
      <c r="K22">
        <f t="shared" si="1"/>
        <v>0</v>
      </c>
      <c r="M22" t="s">
        <v>2</v>
      </c>
      <c r="N22" t="s">
        <v>540</v>
      </c>
      <c r="O22" t="str">
        <f t="shared" si="2"/>
        <v>Energy.Offshore gas</v>
      </c>
      <c r="P22" t="str">
        <f t="shared" ref="P22:P34" si="3">IF(ISNUMBER(SEARCH("Downstream",O22)),"energy pipelines and gas processing 352T353","oil and gas extraction 06")</f>
        <v>oil and gas extraction 06</v>
      </c>
    </row>
    <row r="23" spans="1:16" x14ac:dyDescent="0.25">
      <c r="A23" t="s">
        <v>471</v>
      </c>
      <c r="B23" t="s">
        <v>30</v>
      </c>
      <c r="C23">
        <v>57</v>
      </c>
      <c r="D23" t="s">
        <v>536</v>
      </c>
      <c r="E23" t="s">
        <v>2</v>
      </c>
      <c r="F23" t="s">
        <v>770</v>
      </c>
      <c r="G23" t="s">
        <v>767</v>
      </c>
      <c r="H23">
        <v>2021</v>
      </c>
      <c r="I23" t="s">
        <v>771</v>
      </c>
      <c r="J23" t="str">
        <f t="shared" si="0"/>
        <v>Energy.Bioenergy</v>
      </c>
      <c r="K23">
        <f t="shared" si="1"/>
        <v>0</v>
      </c>
      <c r="M23" t="s">
        <v>2</v>
      </c>
      <c r="N23" t="s">
        <v>540</v>
      </c>
      <c r="O23" t="str">
        <f t="shared" si="2"/>
        <v>Energy.Offshore gas</v>
      </c>
      <c r="P23" t="str">
        <f t="shared" si="3"/>
        <v>oil and gas extraction 06</v>
      </c>
    </row>
    <row r="24" spans="1:16" x14ac:dyDescent="0.25">
      <c r="A24" t="s">
        <v>471</v>
      </c>
      <c r="B24" t="s">
        <v>30</v>
      </c>
      <c r="C24">
        <v>2</v>
      </c>
      <c r="D24" t="s">
        <v>536</v>
      </c>
      <c r="E24" t="s">
        <v>2</v>
      </c>
      <c r="F24" t="s">
        <v>772</v>
      </c>
      <c r="G24" t="s">
        <v>538</v>
      </c>
      <c r="H24">
        <v>2021</v>
      </c>
      <c r="J24" t="str">
        <f t="shared" si="0"/>
        <v>Energy.Gas pipelines and LNG facilities</v>
      </c>
      <c r="K24" t="str">
        <f t="shared" si="1"/>
        <v>energy pipelines and gas processing 352T353</v>
      </c>
      <c r="M24" t="s">
        <v>2</v>
      </c>
      <c r="N24" t="s">
        <v>541</v>
      </c>
      <c r="O24" t="str">
        <f t="shared" si="2"/>
        <v>Energy.Offshore oil</v>
      </c>
      <c r="P24" t="str">
        <f t="shared" si="3"/>
        <v>oil and gas extraction 06</v>
      </c>
    </row>
    <row r="25" spans="1:16" x14ac:dyDescent="0.25">
      <c r="A25" t="s">
        <v>471</v>
      </c>
      <c r="B25" t="s">
        <v>30</v>
      </c>
      <c r="C25">
        <v>1</v>
      </c>
      <c r="D25" t="s">
        <v>536</v>
      </c>
      <c r="E25" t="s">
        <v>2</v>
      </c>
      <c r="F25" t="s">
        <v>772</v>
      </c>
      <c r="G25" t="s">
        <v>539</v>
      </c>
      <c r="H25">
        <v>2021</v>
      </c>
      <c r="J25" t="str">
        <f t="shared" si="0"/>
        <v>Energy.Gas pipelines and LNG facilities</v>
      </c>
      <c r="K25" t="str">
        <f t="shared" si="1"/>
        <v>energy pipelines and gas processing 352T353</v>
      </c>
      <c r="M25" t="s">
        <v>2</v>
      </c>
      <c r="N25" t="s">
        <v>541</v>
      </c>
      <c r="O25" t="str">
        <f t="shared" si="2"/>
        <v>Energy.Offshore oil</v>
      </c>
      <c r="P25" t="str">
        <f t="shared" si="3"/>
        <v>oil and gas extraction 06</v>
      </c>
    </row>
    <row r="26" spans="1:16" x14ac:dyDescent="0.25">
      <c r="A26" t="s">
        <v>471</v>
      </c>
      <c r="B26" t="s">
        <v>30</v>
      </c>
      <c r="C26">
        <v>0</v>
      </c>
      <c r="D26" t="s">
        <v>536</v>
      </c>
      <c r="E26" t="s">
        <v>2</v>
      </c>
      <c r="F26" t="s">
        <v>540</v>
      </c>
      <c r="G26" t="s">
        <v>538</v>
      </c>
      <c r="H26">
        <v>2021</v>
      </c>
      <c r="J26" t="str">
        <f t="shared" si="0"/>
        <v>Energy.Offshore gas</v>
      </c>
      <c r="K26" t="str">
        <f t="shared" si="1"/>
        <v>oil and gas extraction 06</v>
      </c>
      <c r="M26" t="s">
        <v>2</v>
      </c>
      <c r="N26" t="s">
        <v>541</v>
      </c>
      <c r="O26" t="str">
        <f t="shared" si="2"/>
        <v>Energy.Offshore oil</v>
      </c>
      <c r="P26" t="str">
        <f t="shared" si="3"/>
        <v>oil and gas extraction 06</v>
      </c>
    </row>
    <row r="27" spans="1:16" x14ac:dyDescent="0.25">
      <c r="A27" t="s">
        <v>471</v>
      </c>
      <c r="B27" t="s">
        <v>30</v>
      </c>
      <c r="C27">
        <v>0</v>
      </c>
      <c r="D27" t="s">
        <v>536</v>
      </c>
      <c r="E27" t="s">
        <v>2</v>
      </c>
      <c r="F27" t="s">
        <v>540</v>
      </c>
      <c r="G27" t="s">
        <v>539</v>
      </c>
      <c r="H27">
        <v>2021</v>
      </c>
      <c r="J27" t="str">
        <f t="shared" si="0"/>
        <v>Energy.Offshore gas</v>
      </c>
      <c r="K27" t="str">
        <f t="shared" si="1"/>
        <v>oil and gas extraction 06</v>
      </c>
      <c r="M27" t="s">
        <v>2</v>
      </c>
      <c r="N27" t="s">
        <v>774</v>
      </c>
      <c r="O27" t="str">
        <f t="shared" si="2"/>
        <v>Energy.Onshore gas</v>
      </c>
      <c r="P27" t="str">
        <f t="shared" si="3"/>
        <v>oil and gas extraction 06</v>
      </c>
    </row>
    <row r="28" spans="1:16" x14ac:dyDescent="0.25">
      <c r="A28" t="s">
        <v>471</v>
      </c>
      <c r="B28" t="s">
        <v>30</v>
      </c>
      <c r="C28">
        <v>56</v>
      </c>
      <c r="D28" t="s">
        <v>536</v>
      </c>
      <c r="E28" t="s">
        <v>2</v>
      </c>
      <c r="F28" t="s">
        <v>541</v>
      </c>
      <c r="G28" t="s">
        <v>773</v>
      </c>
      <c r="H28">
        <v>2021</v>
      </c>
      <c r="J28" t="str">
        <f t="shared" si="0"/>
        <v>Energy.Offshore oil</v>
      </c>
      <c r="K28" t="str">
        <f t="shared" si="1"/>
        <v>oil and gas extraction 06</v>
      </c>
      <c r="M28" t="s">
        <v>2</v>
      </c>
      <c r="N28" t="s">
        <v>774</v>
      </c>
      <c r="O28" t="str">
        <f t="shared" si="2"/>
        <v>Energy.Onshore gas</v>
      </c>
      <c r="P28" t="str">
        <f t="shared" si="3"/>
        <v>oil and gas extraction 06</v>
      </c>
    </row>
    <row r="29" spans="1:16" x14ac:dyDescent="0.25">
      <c r="A29" t="s">
        <v>471</v>
      </c>
      <c r="B29" t="s">
        <v>30</v>
      </c>
      <c r="C29">
        <v>26</v>
      </c>
      <c r="D29" t="s">
        <v>536</v>
      </c>
      <c r="E29" t="s">
        <v>2</v>
      </c>
      <c r="F29" t="s">
        <v>541</v>
      </c>
      <c r="G29" t="s">
        <v>538</v>
      </c>
      <c r="H29">
        <v>2021</v>
      </c>
      <c r="J29" t="str">
        <f t="shared" si="0"/>
        <v>Energy.Offshore oil</v>
      </c>
      <c r="K29" t="str">
        <f t="shared" si="1"/>
        <v>oil and gas extraction 06</v>
      </c>
      <c r="M29" t="s">
        <v>2</v>
      </c>
      <c r="N29" t="s">
        <v>775</v>
      </c>
      <c r="O29" t="str">
        <f t="shared" si="2"/>
        <v>Energy.Onshore oil</v>
      </c>
      <c r="P29" t="str">
        <f t="shared" si="3"/>
        <v>oil and gas extraction 06</v>
      </c>
    </row>
    <row r="30" spans="1:16" x14ac:dyDescent="0.25">
      <c r="A30" t="s">
        <v>471</v>
      </c>
      <c r="B30" t="s">
        <v>30</v>
      </c>
      <c r="C30">
        <v>337</v>
      </c>
      <c r="D30" t="s">
        <v>536</v>
      </c>
      <c r="E30" t="s">
        <v>2</v>
      </c>
      <c r="F30" t="s">
        <v>541</v>
      </c>
      <c r="G30" t="s">
        <v>539</v>
      </c>
      <c r="H30">
        <v>2021</v>
      </c>
      <c r="J30" t="str">
        <f t="shared" si="0"/>
        <v>Energy.Offshore oil</v>
      </c>
      <c r="K30" t="str">
        <f t="shared" si="1"/>
        <v>oil and gas extraction 06</v>
      </c>
      <c r="M30" t="s">
        <v>2</v>
      </c>
      <c r="N30" t="s">
        <v>775</v>
      </c>
      <c r="O30" t="str">
        <f t="shared" si="2"/>
        <v>Energy.Onshore oil</v>
      </c>
      <c r="P30" t="str">
        <f t="shared" si="3"/>
        <v>oil and gas extraction 06</v>
      </c>
    </row>
    <row r="31" spans="1:16" x14ac:dyDescent="0.25">
      <c r="A31" t="s">
        <v>471</v>
      </c>
      <c r="B31" t="s">
        <v>30</v>
      </c>
      <c r="C31">
        <v>6</v>
      </c>
      <c r="D31" t="s">
        <v>536</v>
      </c>
      <c r="E31" t="s">
        <v>2</v>
      </c>
      <c r="F31" t="s">
        <v>774</v>
      </c>
      <c r="G31" t="s">
        <v>538</v>
      </c>
      <c r="H31">
        <v>2021</v>
      </c>
      <c r="J31" t="str">
        <f t="shared" si="0"/>
        <v>Energy.Onshore gas</v>
      </c>
      <c r="K31" t="str">
        <f t="shared" si="1"/>
        <v>oil and gas extraction 06</v>
      </c>
      <c r="M31" t="s">
        <v>2</v>
      </c>
      <c r="N31" t="s">
        <v>775</v>
      </c>
      <c r="O31" t="str">
        <f t="shared" si="2"/>
        <v>Energy.Onshore oil</v>
      </c>
      <c r="P31" t="str">
        <f t="shared" si="3"/>
        <v>oil and gas extraction 06</v>
      </c>
    </row>
    <row r="32" spans="1:16" x14ac:dyDescent="0.25">
      <c r="A32" t="s">
        <v>471</v>
      </c>
      <c r="B32" t="s">
        <v>30</v>
      </c>
      <c r="C32">
        <v>14</v>
      </c>
      <c r="D32" t="s">
        <v>536</v>
      </c>
      <c r="E32" t="s">
        <v>2</v>
      </c>
      <c r="F32" t="s">
        <v>774</v>
      </c>
      <c r="G32" t="s">
        <v>539</v>
      </c>
      <c r="H32">
        <v>2021</v>
      </c>
      <c r="J32" t="str">
        <f t="shared" si="0"/>
        <v>Energy.Onshore gas</v>
      </c>
      <c r="K32" t="str">
        <f t="shared" si="1"/>
        <v>oil and gas extraction 06</v>
      </c>
      <c r="M32" t="s">
        <v>2</v>
      </c>
      <c r="N32" t="s">
        <v>776</v>
      </c>
      <c r="O32" t="str">
        <f t="shared" si="2"/>
        <v>Energy.Other from coal</v>
      </c>
    </row>
    <row r="33" spans="1:16" x14ac:dyDescent="0.25">
      <c r="A33" t="s">
        <v>471</v>
      </c>
      <c r="B33" t="s">
        <v>30</v>
      </c>
      <c r="C33">
        <v>1</v>
      </c>
      <c r="D33" t="s">
        <v>536</v>
      </c>
      <c r="E33" t="s">
        <v>2</v>
      </c>
      <c r="F33" t="s">
        <v>775</v>
      </c>
      <c r="G33" t="s">
        <v>773</v>
      </c>
      <c r="H33">
        <v>2021</v>
      </c>
      <c r="J33" t="str">
        <f t="shared" si="0"/>
        <v>Energy.Onshore oil</v>
      </c>
      <c r="K33" t="str">
        <f t="shared" si="1"/>
        <v>oil and gas extraction 06</v>
      </c>
      <c r="M33" t="s">
        <v>2</v>
      </c>
      <c r="N33" t="s">
        <v>777</v>
      </c>
      <c r="O33" t="str">
        <f t="shared" si="2"/>
        <v>Energy.Other from oil and gas</v>
      </c>
      <c r="P33" t="str">
        <f t="shared" si="3"/>
        <v>oil and gas extraction 06</v>
      </c>
    </row>
    <row r="34" spans="1:16" x14ac:dyDescent="0.25">
      <c r="A34" t="s">
        <v>471</v>
      </c>
      <c r="B34" t="s">
        <v>30</v>
      </c>
      <c r="C34">
        <v>1</v>
      </c>
      <c r="D34" t="s">
        <v>536</v>
      </c>
      <c r="E34" t="s">
        <v>2</v>
      </c>
      <c r="F34" t="s">
        <v>775</v>
      </c>
      <c r="G34" t="s">
        <v>538</v>
      </c>
      <c r="H34">
        <v>2021</v>
      </c>
      <c r="J34" t="str">
        <f t="shared" si="0"/>
        <v>Energy.Onshore oil</v>
      </c>
      <c r="K34" t="str">
        <f t="shared" si="1"/>
        <v>oil and gas extraction 06</v>
      </c>
      <c r="M34" t="s">
        <v>2</v>
      </c>
      <c r="N34" t="s">
        <v>778</v>
      </c>
      <c r="O34" t="str">
        <f t="shared" si="2"/>
        <v>Energy.Satellite-detected large leaks</v>
      </c>
      <c r="P34" t="str">
        <f t="shared" si="3"/>
        <v>oil and gas extraction 06</v>
      </c>
    </row>
    <row r="35" spans="1:16" x14ac:dyDescent="0.25">
      <c r="A35" t="s">
        <v>471</v>
      </c>
      <c r="B35" t="s">
        <v>30</v>
      </c>
      <c r="C35">
        <v>9</v>
      </c>
      <c r="D35" t="s">
        <v>536</v>
      </c>
      <c r="E35" t="s">
        <v>2</v>
      </c>
      <c r="F35" t="s">
        <v>775</v>
      </c>
      <c r="G35" t="s">
        <v>539</v>
      </c>
      <c r="H35">
        <v>2021</v>
      </c>
      <c r="J35" t="str">
        <f t="shared" si="0"/>
        <v>Energy.Onshore oil</v>
      </c>
      <c r="K35" t="str">
        <f t="shared" si="1"/>
        <v>oil and gas extraction 06</v>
      </c>
      <c r="M35" t="s">
        <v>2</v>
      </c>
      <c r="N35" t="s">
        <v>797</v>
      </c>
      <c r="O35" t="str">
        <f t="shared" si="2"/>
        <v>Energy.Steam coal</v>
      </c>
    </row>
    <row r="36" spans="1:16" x14ac:dyDescent="0.25">
      <c r="A36" t="s">
        <v>471</v>
      </c>
      <c r="B36" t="s">
        <v>30</v>
      </c>
      <c r="C36">
        <v>2</v>
      </c>
      <c r="D36" t="s">
        <v>536</v>
      </c>
      <c r="E36" t="s">
        <v>2</v>
      </c>
      <c r="F36" t="s">
        <v>777</v>
      </c>
      <c r="G36" t="s">
        <v>767</v>
      </c>
      <c r="H36">
        <v>2021</v>
      </c>
      <c r="I36" t="s">
        <v>771</v>
      </c>
      <c r="J36" t="str">
        <f t="shared" si="0"/>
        <v>Energy.Other from oil and gas</v>
      </c>
      <c r="K36" t="str">
        <f t="shared" si="1"/>
        <v>oil and gas extraction 06</v>
      </c>
      <c r="M36" t="s">
        <v>2</v>
      </c>
      <c r="N36" t="s">
        <v>649</v>
      </c>
      <c r="O36" t="str">
        <f t="shared" si="2"/>
        <v>Energy.Total</v>
      </c>
      <c r="P36" t="s">
        <v>836</v>
      </c>
    </row>
    <row r="37" spans="1:16" x14ac:dyDescent="0.25">
      <c r="A37" t="s">
        <v>471</v>
      </c>
      <c r="B37" t="s">
        <v>30</v>
      </c>
      <c r="C37">
        <v>0</v>
      </c>
      <c r="D37" t="s">
        <v>536</v>
      </c>
      <c r="E37" t="s">
        <v>2</v>
      </c>
      <c r="F37" t="s">
        <v>778</v>
      </c>
      <c r="G37" t="s">
        <v>767</v>
      </c>
      <c r="H37">
        <v>2021</v>
      </c>
      <c r="J37" t="str">
        <f t="shared" si="0"/>
        <v>Energy.Satellite-detected large leaks</v>
      </c>
      <c r="K37" t="str">
        <f t="shared" si="1"/>
        <v>oil and gas extraction 06</v>
      </c>
      <c r="M37" t="s">
        <v>8</v>
      </c>
      <c r="N37" t="s">
        <v>649</v>
      </c>
      <c r="O37" t="str">
        <f t="shared" si="2"/>
        <v>Other.Total</v>
      </c>
    </row>
    <row r="38" spans="1:16" x14ac:dyDescent="0.25">
      <c r="A38" t="s">
        <v>471</v>
      </c>
      <c r="B38" t="s">
        <v>30</v>
      </c>
      <c r="C38">
        <v>512</v>
      </c>
      <c r="D38" t="s">
        <v>536</v>
      </c>
      <c r="E38" t="s">
        <v>2</v>
      </c>
      <c r="F38" t="s">
        <v>649</v>
      </c>
      <c r="G38" t="s">
        <v>767</v>
      </c>
      <c r="H38">
        <v>2021</v>
      </c>
      <c r="I38" t="s">
        <v>771</v>
      </c>
      <c r="J38" t="str">
        <f t="shared" si="0"/>
        <v>Energy.Total</v>
      </c>
      <c r="K38" t="str">
        <f t="shared" si="1"/>
        <v>confirmed this is a duplicate total value</v>
      </c>
      <c r="M38" t="s">
        <v>5</v>
      </c>
      <c r="N38" t="s">
        <v>649</v>
      </c>
      <c r="O38" t="str">
        <f t="shared" si="2"/>
        <v>Waste.Total</v>
      </c>
      <c r="P38" t="s">
        <v>557</v>
      </c>
    </row>
    <row r="39" spans="1:16" x14ac:dyDescent="0.25">
      <c r="A39" t="s">
        <v>471</v>
      </c>
      <c r="B39" t="s">
        <v>30</v>
      </c>
      <c r="C39">
        <v>78</v>
      </c>
      <c r="D39" t="s">
        <v>536</v>
      </c>
      <c r="E39" t="s">
        <v>8</v>
      </c>
      <c r="F39" t="s">
        <v>649</v>
      </c>
      <c r="G39" t="s">
        <v>767</v>
      </c>
      <c r="H39" t="s">
        <v>768</v>
      </c>
      <c r="I39" t="s">
        <v>769</v>
      </c>
      <c r="J39" t="str">
        <f t="shared" si="0"/>
        <v>Other.Total</v>
      </c>
      <c r="K39">
        <f t="shared" si="1"/>
        <v>0</v>
      </c>
    </row>
    <row r="40" spans="1:16" x14ac:dyDescent="0.25">
      <c r="A40" t="s">
        <v>471</v>
      </c>
      <c r="B40" t="s">
        <v>30</v>
      </c>
      <c r="C40">
        <v>183</v>
      </c>
      <c r="D40" t="s">
        <v>536</v>
      </c>
      <c r="E40" t="s">
        <v>5</v>
      </c>
      <c r="F40" t="s">
        <v>649</v>
      </c>
      <c r="G40" t="s">
        <v>767</v>
      </c>
      <c r="H40" t="s">
        <v>768</v>
      </c>
      <c r="I40" t="s">
        <v>769</v>
      </c>
      <c r="J40" t="str">
        <f t="shared" si="0"/>
        <v>Waste.Total</v>
      </c>
      <c r="K40" t="str">
        <f t="shared" si="1"/>
        <v>water and waste 36T39</v>
      </c>
    </row>
    <row r="41" spans="1:16" x14ac:dyDescent="0.25">
      <c r="A41" t="s">
        <v>471</v>
      </c>
      <c r="B41" t="s">
        <v>44</v>
      </c>
      <c r="C41">
        <v>109</v>
      </c>
      <c r="D41" t="s">
        <v>536</v>
      </c>
      <c r="E41" t="s">
        <v>4</v>
      </c>
      <c r="F41" t="s">
        <v>649</v>
      </c>
      <c r="G41" t="s">
        <v>767</v>
      </c>
      <c r="H41" t="s">
        <v>768</v>
      </c>
      <c r="I41" t="s">
        <v>769</v>
      </c>
      <c r="J41" t="str">
        <f t="shared" si="0"/>
        <v>Agriculture.Total</v>
      </c>
      <c r="K41">
        <f t="shared" si="1"/>
        <v>0</v>
      </c>
    </row>
    <row r="42" spans="1:16" x14ac:dyDescent="0.25">
      <c r="A42" t="s">
        <v>471</v>
      </c>
      <c r="B42" t="s">
        <v>779</v>
      </c>
      <c r="C42">
        <v>24</v>
      </c>
      <c r="D42" t="s">
        <v>536</v>
      </c>
      <c r="E42" t="s">
        <v>2</v>
      </c>
      <c r="F42" t="s">
        <v>770</v>
      </c>
      <c r="G42" t="s">
        <v>767</v>
      </c>
      <c r="H42">
        <v>2021</v>
      </c>
      <c r="I42" t="s">
        <v>771</v>
      </c>
      <c r="J42" t="str">
        <f t="shared" si="0"/>
        <v>Energy.Bioenergy</v>
      </c>
      <c r="K42">
        <f t="shared" si="1"/>
        <v>0</v>
      </c>
    </row>
    <row r="43" spans="1:16" x14ac:dyDescent="0.25">
      <c r="A43" t="s">
        <v>471</v>
      </c>
      <c r="B43" t="s">
        <v>779</v>
      </c>
      <c r="C43">
        <v>0</v>
      </c>
      <c r="D43" t="s">
        <v>536</v>
      </c>
      <c r="E43" t="s">
        <v>2</v>
      </c>
      <c r="F43" t="s">
        <v>772</v>
      </c>
      <c r="G43" t="s">
        <v>538</v>
      </c>
      <c r="H43">
        <v>2021</v>
      </c>
      <c r="J43" t="str">
        <f t="shared" si="0"/>
        <v>Energy.Gas pipelines and LNG facilities</v>
      </c>
      <c r="K43" t="str">
        <f t="shared" si="1"/>
        <v>energy pipelines and gas processing 352T353</v>
      </c>
    </row>
    <row r="44" spans="1:16" x14ac:dyDescent="0.25">
      <c r="A44" t="s">
        <v>471</v>
      </c>
      <c r="B44" t="s">
        <v>779</v>
      </c>
      <c r="C44">
        <v>0</v>
      </c>
      <c r="D44" t="s">
        <v>536</v>
      </c>
      <c r="E44" t="s">
        <v>2</v>
      </c>
      <c r="F44" t="s">
        <v>772</v>
      </c>
      <c r="G44" t="s">
        <v>539</v>
      </c>
      <c r="H44">
        <v>2021</v>
      </c>
      <c r="J44" t="str">
        <f t="shared" si="0"/>
        <v>Energy.Gas pipelines and LNG facilities</v>
      </c>
      <c r="K44" t="str">
        <f t="shared" si="1"/>
        <v>energy pipelines and gas processing 352T353</v>
      </c>
    </row>
    <row r="45" spans="1:16" x14ac:dyDescent="0.25">
      <c r="A45" t="s">
        <v>471</v>
      </c>
      <c r="B45" t="s">
        <v>779</v>
      </c>
      <c r="C45">
        <v>0</v>
      </c>
      <c r="D45" t="s">
        <v>536</v>
      </c>
      <c r="E45" t="s">
        <v>2</v>
      </c>
      <c r="F45" t="s">
        <v>540</v>
      </c>
      <c r="G45" t="s">
        <v>538</v>
      </c>
      <c r="H45">
        <v>2021</v>
      </c>
      <c r="J45" t="str">
        <f t="shared" si="0"/>
        <v>Energy.Offshore gas</v>
      </c>
      <c r="K45" t="str">
        <f t="shared" si="1"/>
        <v>oil and gas extraction 06</v>
      </c>
    </row>
    <row r="46" spans="1:16" x14ac:dyDescent="0.25">
      <c r="A46" t="s">
        <v>471</v>
      </c>
      <c r="B46" t="s">
        <v>779</v>
      </c>
      <c r="C46">
        <v>0</v>
      </c>
      <c r="D46" t="s">
        <v>536</v>
      </c>
      <c r="E46" t="s">
        <v>2</v>
      </c>
      <c r="F46" t="s">
        <v>540</v>
      </c>
      <c r="G46" t="s">
        <v>539</v>
      </c>
      <c r="H46">
        <v>2021</v>
      </c>
      <c r="J46" t="str">
        <f t="shared" si="0"/>
        <v>Energy.Offshore gas</v>
      </c>
      <c r="K46" t="str">
        <f t="shared" si="1"/>
        <v>oil and gas extraction 06</v>
      </c>
    </row>
    <row r="47" spans="1:16" x14ac:dyDescent="0.25">
      <c r="A47" t="s">
        <v>471</v>
      </c>
      <c r="B47" t="s">
        <v>779</v>
      </c>
      <c r="C47">
        <v>0</v>
      </c>
      <c r="D47" t="s">
        <v>536</v>
      </c>
      <c r="E47" t="s">
        <v>2</v>
      </c>
      <c r="F47" t="s">
        <v>541</v>
      </c>
      <c r="G47" t="s">
        <v>773</v>
      </c>
      <c r="H47">
        <v>2021</v>
      </c>
      <c r="J47" t="str">
        <f t="shared" si="0"/>
        <v>Energy.Offshore oil</v>
      </c>
      <c r="K47" t="str">
        <f t="shared" si="1"/>
        <v>oil and gas extraction 06</v>
      </c>
    </row>
    <row r="48" spans="1:16" x14ac:dyDescent="0.25">
      <c r="A48" t="s">
        <v>471</v>
      </c>
      <c r="B48" t="s">
        <v>779</v>
      </c>
      <c r="C48">
        <v>0</v>
      </c>
      <c r="D48" t="s">
        <v>536</v>
      </c>
      <c r="E48" t="s">
        <v>2</v>
      </c>
      <c r="F48" t="s">
        <v>541</v>
      </c>
      <c r="G48" t="s">
        <v>538</v>
      </c>
      <c r="H48">
        <v>2021</v>
      </c>
      <c r="J48" t="str">
        <f t="shared" si="0"/>
        <v>Energy.Offshore oil</v>
      </c>
      <c r="K48" t="str">
        <f t="shared" si="1"/>
        <v>oil and gas extraction 06</v>
      </c>
    </row>
    <row r="49" spans="1:11" x14ac:dyDescent="0.25">
      <c r="A49" t="s">
        <v>471</v>
      </c>
      <c r="B49" t="s">
        <v>779</v>
      </c>
      <c r="C49">
        <v>0</v>
      </c>
      <c r="D49" t="s">
        <v>536</v>
      </c>
      <c r="E49" t="s">
        <v>2</v>
      </c>
      <c r="F49" t="s">
        <v>541</v>
      </c>
      <c r="G49" t="s">
        <v>539</v>
      </c>
      <c r="H49">
        <v>2021</v>
      </c>
      <c r="J49" t="str">
        <f t="shared" si="0"/>
        <v>Energy.Offshore oil</v>
      </c>
      <c r="K49" t="str">
        <f t="shared" si="1"/>
        <v>oil and gas extraction 06</v>
      </c>
    </row>
    <row r="50" spans="1:11" x14ac:dyDescent="0.25">
      <c r="A50" t="s">
        <v>471</v>
      </c>
      <c r="B50" t="s">
        <v>779</v>
      </c>
      <c r="C50">
        <v>0</v>
      </c>
      <c r="D50" t="s">
        <v>536</v>
      </c>
      <c r="E50" t="s">
        <v>2</v>
      </c>
      <c r="F50" t="s">
        <v>774</v>
      </c>
      <c r="G50" t="s">
        <v>538</v>
      </c>
      <c r="H50">
        <v>2021</v>
      </c>
      <c r="J50" t="str">
        <f t="shared" si="0"/>
        <v>Energy.Onshore gas</v>
      </c>
      <c r="K50" t="str">
        <f t="shared" si="1"/>
        <v>oil and gas extraction 06</v>
      </c>
    </row>
    <row r="51" spans="1:11" x14ac:dyDescent="0.25">
      <c r="A51" t="s">
        <v>471</v>
      </c>
      <c r="B51" t="s">
        <v>779</v>
      </c>
      <c r="C51">
        <v>0</v>
      </c>
      <c r="D51" t="s">
        <v>536</v>
      </c>
      <c r="E51" t="s">
        <v>2</v>
      </c>
      <c r="F51" t="s">
        <v>774</v>
      </c>
      <c r="G51" t="s">
        <v>539</v>
      </c>
      <c r="H51">
        <v>2021</v>
      </c>
      <c r="J51" t="str">
        <f t="shared" si="0"/>
        <v>Energy.Onshore gas</v>
      </c>
      <c r="K51" t="str">
        <f t="shared" si="1"/>
        <v>oil and gas extraction 06</v>
      </c>
    </row>
    <row r="52" spans="1:11" x14ac:dyDescent="0.25">
      <c r="A52" t="s">
        <v>471</v>
      </c>
      <c r="B52" t="s">
        <v>779</v>
      </c>
      <c r="C52">
        <v>0</v>
      </c>
      <c r="D52" t="s">
        <v>536</v>
      </c>
      <c r="E52" t="s">
        <v>2</v>
      </c>
      <c r="F52" t="s">
        <v>775</v>
      </c>
      <c r="G52" t="s">
        <v>773</v>
      </c>
      <c r="H52">
        <v>2021</v>
      </c>
      <c r="J52" t="str">
        <f t="shared" si="0"/>
        <v>Energy.Onshore oil</v>
      </c>
      <c r="K52" t="str">
        <f t="shared" si="1"/>
        <v>oil and gas extraction 06</v>
      </c>
    </row>
    <row r="53" spans="1:11" x14ac:dyDescent="0.25">
      <c r="A53" t="s">
        <v>471</v>
      </c>
      <c r="B53" t="s">
        <v>779</v>
      </c>
      <c r="C53">
        <v>0</v>
      </c>
      <c r="D53" t="s">
        <v>536</v>
      </c>
      <c r="E53" t="s">
        <v>2</v>
      </c>
      <c r="F53" t="s">
        <v>775</v>
      </c>
      <c r="G53" t="s">
        <v>538</v>
      </c>
      <c r="H53">
        <v>2021</v>
      </c>
      <c r="J53" t="str">
        <f t="shared" si="0"/>
        <v>Energy.Onshore oil</v>
      </c>
      <c r="K53" t="str">
        <f t="shared" si="1"/>
        <v>oil and gas extraction 06</v>
      </c>
    </row>
    <row r="54" spans="1:11" x14ac:dyDescent="0.25">
      <c r="A54" t="s">
        <v>471</v>
      </c>
      <c r="B54" t="s">
        <v>779</v>
      </c>
      <c r="C54">
        <v>0</v>
      </c>
      <c r="D54" t="s">
        <v>536</v>
      </c>
      <c r="E54" t="s">
        <v>2</v>
      </c>
      <c r="F54" t="s">
        <v>775</v>
      </c>
      <c r="G54" t="s">
        <v>539</v>
      </c>
      <c r="H54">
        <v>2021</v>
      </c>
      <c r="J54" t="str">
        <f t="shared" si="0"/>
        <v>Energy.Onshore oil</v>
      </c>
      <c r="K54" t="str">
        <f t="shared" si="1"/>
        <v>oil and gas extraction 06</v>
      </c>
    </row>
    <row r="55" spans="1:11" x14ac:dyDescent="0.25">
      <c r="A55" t="s">
        <v>471</v>
      </c>
      <c r="B55" t="s">
        <v>779</v>
      </c>
      <c r="C55">
        <v>0</v>
      </c>
      <c r="D55" t="s">
        <v>536</v>
      </c>
      <c r="E55" t="s">
        <v>2</v>
      </c>
      <c r="F55" t="s">
        <v>776</v>
      </c>
      <c r="G55" t="s">
        <v>767</v>
      </c>
      <c r="H55">
        <v>2021</v>
      </c>
      <c r="I55" t="s">
        <v>771</v>
      </c>
      <c r="J55" t="str">
        <f t="shared" si="0"/>
        <v>Energy.Other from coal</v>
      </c>
      <c r="K55">
        <f t="shared" si="1"/>
        <v>0</v>
      </c>
    </row>
    <row r="56" spans="1:11" x14ac:dyDescent="0.25">
      <c r="A56" t="s">
        <v>471</v>
      </c>
      <c r="B56" t="s">
        <v>779</v>
      </c>
      <c r="C56">
        <v>2</v>
      </c>
      <c r="D56" t="s">
        <v>536</v>
      </c>
      <c r="E56" t="s">
        <v>2</v>
      </c>
      <c r="F56" t="s">
        <v>777</v>
      </c>
      <c r="G56" t="s">
        <v>767</v>
      </c>
      <c r="H56">
        <v>2021</v>
      </c>
      <c r="I56" t="s">
        <v>771</v>
      </c>
      <c r="J56" t="str">
        <f t="shared" si="0"/>
        <v>Energy.Other from oil and gas</v>
      </c>
      <c r="K56" t="str">
        <f t="shared" si="1"/>
        <v>oil and gas extraction 06</v>
      </c>
    </row>
    <row r="57" spans="1:11" x14ac:dyDescent="0.25">
      <c r="A57" t="s">
        <v>471</v>
      </c>
      <c r="B57" t="s">
        <v>779</v>
      </c>
      <c r="C57">
        <v>0</v>
      </c>
      <c r="D57" t="s">
        <v>536</v>
      </c>
      <c r="E57" t="s">
        <v>2</v>
      </c>
      <c r="F57" t="s">
        <v>778</v>
      </c>
      <c r="G57" t="s">
        <v>767</v>
      </c>
      <c r="H57">
        <v>2021</v>
      </c>
      <c r="J57" t="str">
        <f t="shared" si="0"/>
        <v>Energy.Satellite-detected large leaks</v>
      </c>
      <c r="K57" t="str">
        <f t="shared" si="1"/>
        <v>oil and gas extraction 06</v>
      </c>
    </row>
    <row r="58" spans="1:11" x14ac:dyDescent="0.25">
      <c r="A58" t="s">
        <v>471</v>
      </c>
      <c r="B58" t="s">
        <v>44</v>
      </c>
      <c r="C58">
        <v>26</v>
      </c>
      <c r="D58" t="s">
        <v>536</v>
      </c>
      <c r="E58" t="s">
        <v>2</v>
      </c>
      <c r="F58" t="s">
        <v>649</v>
      </c>
      <c r="G58" t="s">
        <v>767</v>
      </c>
      <c r="H58">
        <v>2021</v>
      </c>
      <c r="I58" t="s">
        <v>771</v>
      </c>
      <c r="J58" t="str">
        <f t="shared" si="0"/>
        <v>Energy.Total</v>
      </c>
      <c r="K58" t="str">
        <f t="shared" si="1"/>
        <v>confirmed this is a duplicate total value</v>
      </c>
    </row>
    <row r="59" spans="1:11" x14ac:dyDescent="0.25">
      <c r="A59" t="s">
        <v>471</v>
      </c>
      <c r="B59" t="s">
        <v>44</v>
      </c>
      <c r="C59">
        <v>8</v>
      </c>
      <c r="D59" t="s">
        <v>536</v>
      </c>
      <c r="E59" t="s">
        <v>8</v>
      </c>
      <c r="F59" t="s">
        <v>649</v>
      </c>
      <c r="G59" t="s">
        <v>767</v>
      </c>
      <c r="H59" t="s">
        <v>768</v>
      </c>
      <c r="I59" t="s">
        <v>769</v>
      </c>
      <c r="J59" t="str">
        <f t="shared" si="0"/>
        <v>Other.Total</v>
      </c>
      <c r="K59">
        <f t="shared" si="1"/>
        <v>0</v>
      </c>
    </row>
    <row r="60" spans="1:11" x14ac:dyDescent="0.25">
      <c r="A60" t="s">
        <v>471</v>
      </c>
      <c r="B60" t="s">
        <v>44</v>
      </c>
      <c r="C60">
        <v>53</v>
      </c>
      <c r="D60" t="s">
        <v>536</v>
      </c>
      <c r="E60" t="s">
        <v>5</v>
      </c>
      <c r="F60" t="s">
        <v>649</v>
      </c>
      <c r="G60" t="s">
        <v>767</v>
      </c>
      <c r="H60" t="s">
        <v>768</v>
      </c>
      <c r="I60" t="s">
        <v>769</v>
      </c>
      <c r="J60" t="str">
        <f t="shared" si="0"/>
        <v>Waste.Total</v>
      </c>
      <c r="K60" t="str">
        <f t="shared" si="1"/>
        <v>water and waste 36T39</v>
      </c>
    </row>
    <row r="61" spans="1:11" x14ac:dyDescent="0.25">
      <c r="A61" t="s">
        <v>471</v>
      </c>
      <c r="B61" t="s">
        <v>48</v>
      </c>
      <c r="C61">
        <v>90</v>
      </c>
      <c r="D61" t="s">
        <v>536</v>
      </c>
      <c r="E61" t="s">
        <v>4</v>
      </c>
      <c r="F61" t="s">
        <v>649</v>
      </c>
      <c r="G61" t="s">
        <v>767</v>
      </c>
      <c r="H61" t="s">
        <v>768</v>
      </c>
      <c r="I61" t="s">
        <v>769</v>
      </c>
      <c r="J61" t="str">
        <f t="shared" si="0"/>
        <v>Agriculture.Total</v>
      </c>
      <c r="K61">
        <f t="shared" si="1"/>
        <v>0</v>
      </c>
    </row>
    <row r="62" spans="1:11" x14ac:dyDescent="0.25">
      <c r="A62" t="s">
        <v>471</v>
      </c>
      <c r="B62" t="s">
        <v>780</v>
      </c>
      <c r="C62">
        <v>5</v>
      </c>
      <c r="D62" t="s">
        <v>536</v>
      </c>
      <c r="E62" t="s">
        <v>2</v>
      </c>
      <c r="F62" t="s">
        <v>770</v>
      </c>
      <c r="G62" t="s">
        <v>767</v>
      </c>
      <c r="H62">
        <v>2021</v>
      </c>
      <c r="I62" t="s">
        <v>771</v>
      </c>
      <c r="J62" t="str">
        <f t="shared" si="0"/>
        <v>Energy.Bioenergy</v>
      </c>
      <c r="K62">
        <f t="shared" si="1"/>
        <v>0</v>
      </c>
    </row>
    <row r="63" spans="1:11" x14ac:dyDescent="0.25">
      <c r="A63" t="s">
        <v>471</v>
      </c>
      <c r="B63" t="s">
        <v>780</v>
      </c>
      <c r="C63">
        <v>0</v>
      </c>
      <c r="D63" t="s">
        <v>536</v>
      </c>
      <c r="E63" t="s">
        <v>2</v>
      </c>
      <c r="F63" t="s">
        <v>772</v>
      </c>
      <c r="G63" t="s">
        <v>538</v>
      </c>
      <c r="H63">
        <v>2021</v>
      </c>
      <c r="J63" t="str">
        <f t="shared" si="0"/>
        <v>Energy.Gas pipelines and LNG facilities</v>
      </c>
      <c r="K63" t="str">
        <f t="shared" si="1"/>
        <v>energy pipelines and gas processing 352T353</v>
      </c>
    </row>
    <row r="64" spans="1:11" x14ac:dyDescent="0.25">
      <c r="A64" t="s">
        <v>471</v>
      </c>
      <c r="B64" t="s">
        <v>780</v>
      </c>
      <c r="C64">
        <v>0</v>
      </c>
      <c r="D64" t="s">
        <v>536</v>
      </c>
      <c r="E64" t="s">
        <v>2</v>
      </c>
      <c r="F64" t="s">
        <v>772</v>
      </c>
      <c r="G64" t="s">
        <v>539</v>
      </c>
      <c r="H64">
        <v>2021</v>
      </c>
      <c r="J64" t="str">
        <f t="shared" si="0"/>
        <v>Energy.Gas pipelines and LNG facilities</v>
      </c>
      <c r="K64" t="str">
        <f t="shared" si="1"/>
        <v>energy pipelines and gas processing 352T353</v>
      </c>
    </row>
    <row r="65" spans="1:11" x14ac:dyDescent="0.25">
      <c r="A65" t="s">
        <v>471</v>
      </c>
      <c r="B65" t="s">
        <v>780</v>
      </c>
      <c r="C65">
        <v>0</v>
      </c>
      <c r="D65" t="s">
        <v>536</v>
      </c>
      <c r="E65" t="s">
        <v>2</v>
      </c>
      <c r="F65" t="s">
        <v>540</v>
      </c>
      <c r="G65" t="s">
        <v>538</v>
      </c>
      <c r="H65">
        <v>2021</v>
      </c>
      <c r="J65" t="str">
        <f t="shared" si="0"/>
        <v>Energy.Offshore gas</v>
      </c>
      <c r="K65" t="str">
        <f t="shared" si="1"/>
        <v>oil and gas extraction 06</v>
      </c>
    </row>
    <row r="66" spans="1:11" x14ac:dyDescent="0.25">
      <c r="A66" t="s">
        <v>471</v>
      </c>
      <c r="B66" t="s">
        <v>780</v>
      </c>
      <c r="C66">
        <v>0</v>
      </c>
      <c r="D66" t="s">
        <v>536</v>
      </c>
      <c r="E66" t="s">
        <v>2</v>
      </c>
      <c r="F66" t="s">
        <v>540</v>
      </c>
      <c r="G66" t="s">
        <v>539</v>
      </c>
      <c r="H66">
        <v>2021</v>
      </c>
      <c r="J66" t="str">
        <f t="shared" si="0"/>
        <v>Energy.Offshore gas</v>
      </c>
      <c r="K66" t="str">
        <f t="shared" si="1"/>
        <v>oil and gas extraction 06</v>
      </c>
    </row>
    <row r="67" spans="1:11" x14ac:dyDescent="0.25">
      <c r="A67" t="s">
        <v>471</v>
      </c>
      <c r="B67" t="s">
        <v>780</v>
      </c>
      <c r="C67">
        <v>0</v>
      </c>
      <c r="D67" t="s">
        <v>536</v>
      </c>
      <c r="E67" t="s">
        <v>2</v>
      </c>
      <c r="F67" t="s">
        <v>541</v>
      </c>
      <c r="G67" t="s">
        <v>773</v>
      </c>
      <c r="H67">
        <v>2021</v>
      </c>
      <c r="J67" t="str">
        <f t="shared" ref="J67:J130" si="4">CONCATENATE(E67,".",F67)</f>
        <v>Energy.Offshore oil</v>
      </c>
      <c r="K67" t="str">
        <f t="shared" ref="K67:K130" si="5">INDEX($P$17:$P$38,MATCH(J67,$O$17:$O$38,0))</f>
        <v>oil and gas extraction 06</v>
      </c>
    </row>
    <row r="68" spans="1:11" x14ac:dyDescent="0.25">
      <c r="A68" t="s">
        <v>471</v>
      </c>
      <c r="B68" t="s">
        <v>780</v>
      </c>
      <c r="C68">
        <v>0</v>
      </c>
      <c r="D68" t="s">
        <v>536</v>
      </c>
      <c r="E68" t="s">
        <v>2</v>
      </c>
      <c r="F68" t="s">
        <v>541</v>
      </c>
      <c r="G68" t="s">
        <v>538</v>
      </c>
      <c r="H68">
        <v>2021</v>
      </c>
      <c r="J68" t="str">
        <f t="shared" si="4"/>
        <v>Energy.Offshore oil</v>
      </c>
      <c r="K68" t="str">
        <f t="shared" si="5"/>
        <v>oil and gas extraction 06</v>
      </c>
    </row>
    <row r="69" spans="1:11" x14ac:dyDescent="0.25">
      <c r="A69" t="s">
        <v>471</v>
      </c>
      <c r="B69" t="s">
        <v>780</v>
      </c>
      <c r="C69">
        <v>0</v>
      </c>
      <c r="D69" t="s">
        <v>536</v>
      </c>
      <c r="E69" t="s">
        <v>2</v>
      </c>
      <c r="F69" t="s">
        <v>541</v>
      </c>
      <c r="G69" t="s">
        <v>539</v>
      </c>
      <c r="H69">
        <v>2021</v>
      </c>
      <c r="J69" t="str">
        <f t="shared" si="4"/>
        <v>Energy.Offshore oil</v>
      </c>
      <c r="K69" t="str">
        <f t="shared" si="5"/>
        <v>oil and gas extraction 06</v>
      </c>
    </row>
    <row r="70" spans="1:11" x14ac:dyDescent="0.25">
      <c r="A70" t="s">
        <v>471</v>
      </c>
      <c r="B70" t="s">
        <v>780</v>
      </c>
      <c r="C70">
        <v>0</v>
      </c>
      <c r="D70" t="s">
        <v>536</v>
      </c>
      <c r="E70" t="s">
        <v>2</v>
      </c>
      <c r="F70" t="s">
        <v>774</v>
      </c>
      <c r="G70" t="s">
        <v>538</v>
      </c>
      <c r="H70">
        <v>2021</v>
      </c>
      <c r="J70" t="str">
        <f t="shared" si="4"/>
        <v>Energy.Onshore gas</v>
      </c>
      <c r="K70" t="str">
        <f t="shared" si="5"/>
        <v>oil and gas extraction 06</v>
      </c>
    </row>
    <row r="71" spans="1:11" x14ac:dyDescent="0.25">
      <c r="A71" t="s">
        <v>471</v>
      </c>
      <c r="B71" t="s">
        <v>780</v>
      </c>
      <c r="C71">
        <v>0</v>
      </c>
      <c r="D71" t="s">
        <v>536</v>
      </c>
      <c r="E71" t="s">
        <v>2</v>
      </c>
      <c r="F71" t="s">
        <v>774</v>
      </c>
      <c r="G71" t="s">
        <v>539</v>
      </c>
      <c r="H71">
        <v>2021</v>
      </c>
      <c r="J71" t="str">
        <f t="shared" si="4"/>
        <v>Energy.Onshore gas</v>
      </c>
      <c r="K71" t="str">
        <f t="shared" si="5"/>
        <v>oil and gas extraction 06</v>
      </c>
    </row>
    <row r="72" spans="1:11" x14ac:dyDescent="0.25">
      <c r="A72" t="s">
        <v>471</v>
      </c>
      <c r="B72" t="s">
        <v>780</v>
      </c>
      <c r="C72">
        <v>0</v>
      </c>
      <c r="D72" t="s">
        <v>536</v>
      </c>
      <c r="E72" t="s">
        <v>2</v>
      </c>
      <c r="F72" t="s">
        <v>775</v>
      </c>
      <c r="G72" t="s">
        <v>773</v>
      </c>
      <c r="H72">
        <v>2021</v>
      </c>
      <c r="J72" t="str">
        <f t="shared" si="4"/>
        <v>Energy.Onshore oil</v>
      </c>
      <c r="K72" t="str">
        <f t="shared" si="5"/>
        <v>oil and gas extraction 06</v>
      </c>
    </row>
    <row r="73" spans="1:11" x14ac:dyDescent="0.25">
      <c r="A73" t="s">
        <v>471</v>
      </c>
      <c r="B73" t="s">
        <v>780</v>
      </c>
      <c r="C73">
        <v>0</v>
      </c>
      <c r="D73" t="s">
        <v>536</v>
      </c>
      <c r="E73" t="s">
        <v>2</v>
      </c>
      <c r="F73" t="s">
        <v>775</v>
      </c>
      <c r="G73" t="s">
        <v>538</v>
      </c>
      <c r="H73">
        <v>2021</v>
      </c>
      <c r="J73" t="str">
        <f t="shared" si="4"/>
        <v>Energy.Onshore oil</v>
      </c>
      <c r="K73" t="str">
        <f t="shared" si="5"/>
        <v>oil and gas extraction 06</v>
      </c>
    </row>
    <row r="74" spans="1:11" x14ac:dyDescent="0.25">
      <c r="A74" t="s">
        <v>471</v>
      </c>
      <c r="B74" t="s">
        <v>780</v>
      </c>
      <c r="C74">
        <v>0</v>
      </c>
      <c r="D74" t="s">
        <v>536</v>
      </c>
      <c r="E74" t="s">
        <v>2</v>
      </c>
      <c r="F74" t="s">
        <v>775</v>
      </c>
      <c r="G74" t="s">
        <v>539</v>
      </c>
      <c r="H74">
        <v>2021</v>
      </c>
      <c r="J74" t="str">
        <f t="shared" si="4"/>
        <v>Energy.Onshore oil</v>
      </c>
      <c r="K74" t="str">
        <f t="shared" si="5"/>
        <v>oil and gas extraction 06</v>
      </c>
    </row>
    <row r="75" spans="1:11" x14ac:dyDescent="0.25">
      <c r="A75" t="s">
        <v>471</v>
      </c>
      <c r="B75" t="s">
        <v>780</v>
      </c>
      <c r="C75">
        <v>0</v>
      </c>
      <c r="D75" t="s">
        <v>536</v>
      </c>
      <c r="E75" t="s">
        <v>2</v>
      </c>
      <c r="F75" t="s">
        <v>776</v>
      </c>
      <c r="G75" t="s">
        <v>767</v>
      </c>
      <c r="H75">
        <v>2021</v>
      </c>
      <c r="I75" t="s">
        <v>771</v>
      </c>
      <c r="J75" t="str">
        <f t="shared" si="4"/>
        <v>Energy.Other from coal</v>
      </c>
      <c r="K75">
        <f t="shared" si="5"/>
        <v>0</v>
      </c>
    </row>
    <row r="76" spans="1:11" x14ac:dyDescent="0.25">
      <c r="A76" t="s">
        <v>471</v>
      </c>
      <c r="B76" t="s">
        <v>780</v>
      </c>
      <c r="C76">
        <v>1</v>
      </c>
      <c r="D76" t="s">
        <v>536</v>
      </c>
      <c r="E76" t="s">
        <v>2</v>
      </c>
      <c r="F76" t="s">
        <v>777</v>
      </c>
      <c r="G76" t="s">
        <v>767</v>
      </c>
      <c r="H76">
        <v>2021</v>
      </c>
      <c r="I76" t="s">
        <v>771</v>
      </c>
      <c r="J76" t="str">
        <f t="shared" si="4"/>
        <v>Energy.Other from oil and gas</v>
      </c>
      <c r="K76" t="str">
        <f t="shared" si="5"/>
        <v>oil and gas extraction 06</v>
      </c>
    </row>
    <row r="77" spans="1:11" x14ac:dyDescent="0.25">
      <c r="A77" t="s">
        <v>471</v>
      </c>
      <c r="B77" t="s">
        <v>780</v>
      </c>
      <c r="C77">
        <v>0</v>
      </c>
      <c r="D77" t="s">
        <v>536</v>
      </c>
      <c r="E77" t="s">
        <v>2</v>
      </c>
      <c r="F77" t="s">
        <v>778</v>
      </c>
      <c r="G77" t="s">
        <v>767</v>
      </c>
      <c r="H77">
        <v>2021</v>
      </c>
      <c r="J77" t="str">
        <f t="shared" si="4"/>
        <v>Energy.Satellite-detected large leaks</v>
      </c>
      <c r="K77" t="str">
        <f t="shared" si="5"/>
        <v>oil and gas extraction 06</v>
      </c>
    </row>
    <row r="78" spans="1:11" x14ac:dyDescent="0.25">
      <c r="A78" t="s">
        <v>471</v>
      </c>
      <c r="B78" t="s">
        <v>48</v>
      </c>
      <c r="C78">
        <v>6</v>
      </c>
      <c r="D78" t="s">
        <v>536</v>
      </c>
      <c r="E78" t="s">
        <v>2</v>
      </c>
      <c r="F78" t="s">
        <v>649</v>
      </c>
      <c r="G78" t="s">
        <v>767</v>
      </c>
      <c r="H78">
        <v>2021</v>
      </c>
      <c r="I78" t="s">
        <v>771</v>
      </c>
      <c r="J78" t="str">
        <f t="shared" si="4"/>
        <v>Energy.Total</v>
      </c>
      <c r="K78" t="str">
        <f t="shared" si="5"/>
        <v>confirmed this is a duplicate total value</v>
      </c>
    </row>
    <row r="79" spans="1:11" x14ac:dyDescent="0.25">
      <c r="A79" t="s">
        <v>471</v>
      </c>
      <c r="B79" t="s">
        <v>48</v>
      </c>
      <c r="C79">
        <v>3</v>
      </c>
      <c r="D79" t="s">
        <v>536</v>
      </c>
      <c r="E79" t="s">
        <v>8</v>
      </c>
      <c r="F79" t="s">
        <v>649</v>
      </c>
      <c r="G79" t="s">
        <v>767</v>
      </c>
      <c r="H79" t="s">
        <v>768</v>
      </c>
      <c r="I79" t="s">
        <v>769</v>
      </c>
      <c r="J79" t="str">
        <f t="shared" si="4"/>
        <v>Other.Total</v>
      </c>
      <c r="K79">
        <f t="shared" si="5"/>
        <v>0</v>
      </c>
    </row>
    <row r="80" spans="1:11" x14ac:dyDescent="0.25">
      <c r="A80" t="s">
        <v>471</v>
      </c>
      <c r="B80" t="s">
        <v>48</v>
      </c>
      <c r="C80">
        <v>1122</v>
      </c>
      <c r="D80" t="s">
        <v>536</v>
      </c>
      <c r="E80" t="s">
        <v>5</v>
      </c>
      <c r="F80" t="s">
        <v>649</v>
      </c>
      <c r="G80" t="s">
        <v>767</v>
      </c>
      <c r="H80" t="s">
        <v>768</v>
      </c>
      <c r="I80" t="s">
        <v>769</v>
      </c>
      <c r="J80" t="str">
        <f t="shared" si="4"/>
        <v>Waste.Total</v>
      </c>
      <c r="K80" t="str">
        <f t="shared" si="5"/>
        <v>water and waste 36T39</v>
      </c>
    </row>
    <row r="81" spans="1:11" x14ac:dyDescent="0.25">
      <c r="A81" t="s">
        <v>471</v>
      </c>
      <c r="B81" t="s">
        <v>781</v>
      </c>
      <c r="C81">
        <v>51</v>
      </c>
      <c r="D81" t="s">
        <v>536</v>
      </c>
      <c r="E81" t="s">
        <v>2</v>
      </c>
      <c r="F81" t="s">
        <v>770</v>
      </c>
      <c r="G81" t="s">
        <v>767</v>
      </c>
      <c r="H81">
        <v>2021</v>
      </c>
      <c r="I81" t="s">
        <v>771</v>
      </c>
      <c r="J81" t="str">
        <f t="shared" si="4"/>
        <v>Energy.Bioenergy</v>
      </c>
      <c r="K81">
        <f t="shared" si="5"/>
        <v>0</v>
      </c>
    </row>
    <row r="82" spans="1:11" x14ac:dyDescent="0.25">
      <c r="A82" t="s">
        <v>471</v>
      </c>
      <c r="B82" t="s">
        <v>781</v>
      </c>
      <c r="C82">
        <v>4</v>
      </c>
      <c r="D82" t="s">
        <v>536</v>
      </c>
      <c r="E82" t="s">
        <v>2</v>
      </c>
      <c r="F82" t="s">
        <v>772</v>
      </c>
      <c r="G82" t="s">
        <v>538</v>
      </c>
      <c r="H82">
        <v>2021</v>
      </c>
      <c r="J82" t="str">
        <f t="shared" si="4"/>
        <v>Energy.Gas pipelines and LNG facilities</v>
      </c>
      <c r="K82" t="str">
        <f t="shared" si="5"/>
        <v>energy pipelines and gas processing 352T353</v>
      </c>
    </row>
    <row r="83" spans="1:11" x14ac:dyDescent="0.25">
      <c r="A83" t="s">
        <v>471</v>
      </c>
      <c r="B83" t="s">
        <v>781</v>
      </c>
      <c r="C83">
        <v>2</v>
      </c>
      <c r="D83" t="s">
        <v>536</v>
      </c>
      <c r="E83" t="s">
        <v>2</v>
      </c>
      <c r="F83" t="s">
        <v>772</v>
      </c>
      <c r="G83" t="s">
        <v>539</v>
      </c>
      <c r="H83">
        <v>2021</v>
      </c>
      <c r="J83" t="str">
        <f t="shared" si="4"/>
        <v>Energy.Gas pipelines and LNG facilities</v>
      </c>
      <c r="K83" t="str">
        <f t="shared" si="5"/>
        <v>energy pipelines and gas processing 352T353</v>
      </c>
    </row>
    <row r="84" spans="1:11" x14ac:dyDescent="0.25">
      <c r="A84" t="s">
        <v>471</v>
      </c>
      <c r="B84" t="s">
        <v>781</v>
      </c>
      <c r="C84">
        <v>6</v>
      </c>
      <c r="D84" t="s">
        <v>536</v>
      </c>
      <c r="E84" t="s">
        <v>2</v>
      </c>
      <c r="F84" t="s">
        <v>540</v>
      </c>
      <c r="G84" t="s">
        <v>538</v>
      </c>
      <c r="H84">
        <v>2021</v>
      </c>
      <c r="J84" t="str">
        <f t="shared" si="4"/>
        <v>Energy.Offshore gas</v>
      </c>
      <c r="K84" t="str">
        <f t="shared" si="5"/>
        <v>oil and gas extraction 06</v>
      </c>
    </row>
    <row r="85" spans="1:11" x14ac:dyDescent="0.25">
      <c r="A85" t="s">
        <v>471</v>
      </c>
      <c r="B85" t="s">
        <v>781</v>
      </c>
      <c r="C85">
        <v>12</v>
      </c>
      <c r="D85" t="s">
        <v>536</v>
      </c>
      <c r="E85" t="s">
        <v>2</v>
      </c>
      <c r="F85" t="s">
        <v>540</v>
      </c>
      <c r="G85" t="s">
        <v>539</v>
      </c>
      <c r="H85">
        <v>2021</v>
      </c>
      <c r="J85" t="str">
        <f t="shared" si="4"/>
        <v>Energy.Offshore gas</v>
      </c>
      <c r="K85" t="str">
        <f t="shared" si="5"/>
        <v>oil and gas extraction 06</v>
      </c>
    </row>
    <row r="86" spans="1:11" x14ac:dyDescent="0.25">
      <c r="A86" t="s">
        <v>471</v>
      </c>
      <c r="B86" t="s">
        <v>781</v>
      </c>
      <c r="C86">
        <v>2</v>
      </c>
      <c r="D86" t="s">
        <v>536</v>
      </c>
      <c r="E86" t="s">
        <v>2</v>
      </c>
      <c r="F86" t="s">
        <v>541</v>
      </c>
      <c r="G86" t="s">
        <v>773</v>
      </c>
      <c r="H86">
        <v>2021</v>
      </c>
      <c r="J86" t="str">
        <f t="shared" si="4"/>
        <v>Energy.Offshore oil</v>
      </c>
      <c r="K86" t="str">
        <f t="shared" si="5"/>
        <v>oil and gas extraction 06</v>
      </c>
    </row>
    <row r="87" spans="1:11" x14ac:dyDescent="0.25">
      <c r="A87" t="s">
        <v>471</v>
      </c>
      <c r="B87" t="s">
        <v>781</v>
      </c>
      <c r="C87">
        <v>1</v>
      </c>
      <c r="D87" t="s">
        <v>536</v>
      </c>
      <c r="E87" t="s">
        <v>2</v>
      </c>
      <c r="F87" t="s">
        <v>541</v>
      </c>
      <c r="G87" t="s">
        <v>538</v>
      </c>
      <c r="H87">
        <v>2021</v>
      </c>
      <c r="J87" t="str">
        <f t="shared" si="4"/>
        <v>Energy.Offshore oil</v>
      </c>
      <c r="K87" t="str">
        <f t="shared" si="5"/>
        <v>oil and gas extraction 06</v>
      </c>
    </row>
    <row r="88" spans="1:11" x14ac:dyDescent="0.25">
      <c r="A88" t="s">
        <v>471</v>
      </c>
      <c r="B88" t="s">
        <v>781</v>
      </c>
      <c r="C88">
        <v>11</v>
      </c>
      <c r="D88" t="s">
        <v>536</v>
      </c>
      <c r="E88" t="s">
        <v>2</v>
      </c>
      <c r="F88" t="s">
        <v>541</v>
      </c>
      <c r="G88" t="s">
        <v>539</v>
      </c>
      <c r="H88">
        <v>2021</v>
      </c>
      <c r="J88" t="str">
        <f t="shared" si="4"/>
        <v>Energy.Offshore oil</v>
      </c>
      <c r="K88" t="str">
        <f t="shared" si="5"/>
        <v>oil and gas extraction 06</v>
      </c>
    </row>
    <row r="89" spans="1:11" x14ac:dyDescent="0.25">
      <c r="A89" t="s">
        <v>471</v>
      </c>
      <c r="B89" t="s">
        <v>781</v>
      </c>
      <c r="C89">
        <v>0</v>
      </c>
      <c r="D89" t="s">
        <v>536</v>
      </c>
      <c r="E89" t="s">
        <v>2</v>
      </c>
      <c r="F89" t="s">
        <v>774</v>
      </c>
      <c r="G89" t="s">
        <v>538</v>
      </c>
      <c r="H89">
        <v>2021</v>
      </c>
      <c r="J89" t="str">
        <f t="shared" si="4"/>
        <v>Energy.Onshore gas</v>
      </c>
      <c r="K89" t="str">
        <f t="shared" si="5"/>
        <v>oil and gas extraction 06</v>
      </c>
    </row>
    <row r="90" spans="1:11" x14ac:dyDescent="0.25">
      <c r="A90" t="s">
        <v>471</v>
      </c>
      <c r="B90" t="s">
        <v>781</v>
      </c>
      <c r="C90">
        <v>0</v>
      </c>
      <c r="D90" t="s">
        <v>536</v>
      </c>
      <c r="E90" t="s">
        <v>2</v>
      </c>
      <c r="F90" t="s">
        <v>774</v>
      </c>
      <c r="G90" t="s">
        <v>539</v>
      </c>
      <c r="H90">
        <v>2021</v>
      </c>
      <c r="J90" t="str">
        <f t="shared" si="4"/>
        <v>Energy.Onshore gas</v>
      </c>
      <c r="K90" t="str">
        <f t="shared" si="5"/>
        <v>oil and gas extraction 06</v>
      </c>
    </row>
    <row r="91" spans="1:11" x14ac:dyDescent="0.25">
      <c r="A91" t="s">
        <v>471</v>
      </c>
      <c r="B91" t="s">
        <v>781</v>
      </c>
      <c r="C91">
        <v>0</v>
      </c>
      <c r="D91" t="s">
        <v>536</v>
      </c>
      <c r="E91" t="s">
        <v>2</v>
      </c>
      <c r="F91" t="s">
        <v>775</v>
      </c>
      <c r="G91" t="s">
        <v>773</v>
      </c>
      <c r="H91">
        <v>2021</v>
      </c>
      <c r="J91" t="str">
        <f t="shared" si="4"/>
        <v>Energy.Onshore oil</v>
      </c>
      <c r="K91" t="str">
        <f t="shared" si="5"/>
        <v>oil and gas extraction 06</v>
      </c>
    </row>
    <row r="92" spans="1:11" x14ac:dyDescent="0.25">
      <c r="A92" t="s">
        <v>471</v>
      </c>
      <c r="B92" t="s">
        <v>781</v>
      </c>
      <c r="C92">
        <v>0</v>
      </c>
      <c r="D92" t="s">
        <v>536</v>
      </c>
      <c r="E92" t="s">
        <v>2</v>
      </c>
      <c r="F92" t="s">
        <v>775</v>
      </c>
      <c r="G92" t="s">
        <v>538</v>
      </c>
      <c r="H92">
        <v>2021</v>
      </c>
      <c r="J92" t="str">
        <f t="shared" si="4"/>
        <v>Energy.Onshore oil</v>
      </c>
      <c r="K92" t="str">
        <f t="shared" si="5"/>
        <v>oil and gas extraction 06</v>
      </c>
    </row>
    <row r="93" spans="1:11" x14ac:dyDescent="0.25">
      <c r="A93" t="s">
        <v>471</v>
      </c>
      <c r="B93" t="s">
        <v>781</v>
      </c>
      <c r="C93">
        <v>0</v>
      </c>
      <c r="D93" t="s">
        <v>536</v>
      </c>
      <c r="E93" t="s">
        <v>2</v>
      </c>
      <c r="F93" t="s">
        <v>775</v>
      </c>
      <c r="G93" t="s">
        <v>539</v>
      </c>
      <c r="H93">
        <v>2021</v>
      </c>
      <c r="J93" t="str">
        <f t="shared" si="4"/>
        <v>Energy.Onshore oil</v>
      </c>
      <c r="K93" t="str">
        <f t="shared" si="5"/>
        <v>oil and gas extraction 06</v>
      </c>
    </row>
    <row r="94" spans="1:11" x14ac:dyDescent="0.25">
      <c r="A94" t="s">
        <v>471</v>
      </c>
      <c r="B94" t="s">
        <v>781</v>
      </c>
      <c r="C94">
        <v>1</v>
      </c>
      <c r="D94" t="s">
        <v>536</v>
      </c>
      <c r="E94" t="s">
        <v>2</v>
      </c>
      <c r="F94" t="s">
        <v>777</v>
      </c>
      <c r="G94" t="s">
        <v>767</v>
      </c>
      <c r="H94">
        <v>2021</v>
      </c>
      <c r="I94" t="s">
        <v>771</v>
      </c>
      <c r="J94" t="str">
        <f t="shared" si="4"/>
        <v>Energy.Other from oil and gas</v>
      </c>
      <c r="K94" t="str">
        <f t="shared" si="5"/>
        <v>oil and gas extraction 06</v>
      </c>
    </row>
    <row r="95" spans="1:11" x14ac:dyDescent="0.25">
      <c r="A95" t="s">
        <v>471</v>
      </c>
      <c r="B95" t="s">
        <v>781</v>
      </c>
      <c r="C95">
        <v>0</v>
      </c>
      <c r="D95" t="s">
        <v>536</v>
      </c>
      <c r="E95" t="s">
        <v>2</v>
      </c>
      <c r="F95" t="s">
        <v>778</v>
      </c>
      <c r="G95" t="s">
        <v>767</v>
      </c>
      <c r="H95">
        <v>2021</v>
      </c>
      <c r="J95" t="str">
        <f t="shared" si="4"/>
        <v>Energy.Satellite-detected large leaks</v>
      </c>
      <c r="K95" t="str">
        <f t="shared" si="5"/>
        <v>oil and gas extraction 06</v>
      </c>
    </row>
    <row r="96" spans="1:11" x14ac:dyDescent="0.25">
      <c r="A96" t="s">
        <v>471</v>
      </c>
      <c r="B96" t="s">
        <v>56</v>
      </c>
      <c r="C96">
        <v>272</v>
      </c>
      <c r="D96" t="s">
        <v>536</v>
      </c>
      <c r="E96" t="s">
        <v>4</v>
      </c>
      <c r="F96" t="s">
        <v>649</v>
      </c>
      <c r="G96" t="s">
        <v>767</v>
      </c>
      <c r="H96" t="s">
        <v>768</v>
      </c>
      <c r="I96" t="s">
        <v>769</v>
      </c>
      <c r="J96" t="str">
        <f t="shared" si="4"/>
        <v>Agriculture.Total</v>
      </c>
      <c r="K96">
        <f t="shared" si="5"/>
        <v>0</v>
      </c>
    </row>
    <row r="97" spans="1:11" x14ac:dyDescent="0.25">
      <c r="A97" t="s">
        <v>471</v>
      </c>
      <c r="B97" t="s">
        <v>782</v>
      </c>
      <c r="C97">
        <v>72</v>
      </c>
      <c r="D97" t="s">
        <v>536</v>
      </c>
      <c r="E97" t="s">
        <v>2</v>
      </c>
      <c r="F97" t="s">
        <v>770</v>
      </c>
      <c r="G97" t="s">
        <v>767</v>
      </c>
      <c r="H97">
        <v>2021</v>
      </c>
      <c r="I97" t="s">
        <v>771</v>
      </c>
      <c r="J97" t="str">
        <f t="shared" si="4"/>
        <v>Energy.Bioenergy</v>
      </c>
      <c r="K97">
        <f t="shared" si="5"/>
        <v>0</v>
      </c>
    </row>
    <row r="98" spans="1:11" x14ac:dyDescent="0.25">
      <c r="A98" t="s">
        <v>471</v>
      </c>
      <c r="B98" t="s">
        <v>782</v>
      </c>
      <c r="C98">
        <v>1</v>
      </c>
      <c r="D98" t="s">
        <v>536</v>
      </c>
      <c r="E98" t="s">
        <v>2</v>
      </c>
      <c r="F98" t="s">
        <v>772</v>
      </c>
      <c r="G98" t="s">
        <v>538</v>
      </c>
      <c r="H98">
        <v>2021</v>
      </c>
      <c r="J98" t="str">
        <f t="shared" si="4"/>
        <v>Energy.Gas pipelines and LNG facilities</v>
      </c>
      <c r="K98" t="str">
        <f t="shared" si="5"/>
        <v>energy pipelines and gas processing 352T353</v>
      </c>
    </row>
    <row r="99" spans="1:11" x14ac:dyDescent="0.25">
      <c r="A99" t="s">
        <v>471</v>
      </c>
      <c r="B99" t="s">
        <v>782</v>
      </c>
      <c r="C99">
        <v>1</v>
      </c>
      <c r="D99" t="s">
        <v>536</v>
      </c>
      <c r="E99" t="s">
        <v>2</v>
      </c>
      <c r="F99" t="s">
        <v>772</v>
      </c>
      <c r="G99" t="s">
        <v>539</v>
      </c>
      <c r="H99">
        <v>2021</v>
      </c>
      <c r="J99" t="str">
        <f t="shared" si="4"/>
        <v>Energy.Gas pipelines and LNG facilities</v>
      </c>
      <c r="K99" t="str">
        <f t="shared" si="5"/>
        <v>energy pipelines and gas processing 352T353</v>
      </c>
    </row>
    <row r="100" spans="1:11" x14ac:dyDescent="0.25">
      <c r="A100" t="s">
        <v>471</v>
      </c>
      <c r="B100" t="s">
        <v>782</v>
      </c>
      <c r="C100">
        <v>5</v>
      </c>
      <c r="D100" t="s">
        <v>536</v>
      </c>
      <c r="E100" t="s">
        <v>2</v>
      </c>
      <c r="F100" t="s">
        <v>540</v>
      </c>
      <c r="G100" t="s">
        <v>538</v>
      </c>
      <c r="H100">
        <v>2021</v>
      </c>
      <c r="J100" t="str">
        <f t="shared" si="4"/>
        <v>Energy.Offshore gas</v>
      </c>
      <c r="K100" t="str">
        <f t="shared" si="5"/>
        <v>oil and gas extraction 06</v>
      </c>
    </row>
    <row r="101" spans="1:11" x14ac:dyDescent="0.25">
      <c r="A101" t="s">
        <v>471</v>
      </c>
      <c r="B101" t="s">
        <v>782</v>
      </c>
      <c r="C101">
        <v>11</v>
      </c>
      <c r="D101" t="s">
        <v>536</v>
      </c>
      <c r="E101" t="s">
        <v>2</v>
      </c>
      <c r="F101" t="s">
        <v>540</v>
      </c>
      <c r="G101" t="s">
        <v>539</v>
      </c>
      <c r="H101">
        <v>2021</v>
      </c>
      <c r="J101" t="str">
        <f t="shared" si="4"/>
        <v>Energy.Offshore gas</v>
      </c>
      <c r="K101" t="str">
        <f t="shared" si="5"/>
        <v>oil and gas extraction 06</v>
      </c>
    </row>
    <row r="102" spans="1:11" x14ac:dyDescent="0.25">
      <c r="A102" t="s">
        <v>471</v>
      </c>
      <c r="B102" t="s">
        <v>782</v>
      </c>
      <c r="C102">
        <v>64</v>
      </c>
      <c r="D102" t="s">
        <v>536</v>
      </c>
      <c r="E102" t="s">
        <v>2</v>
      </c>
      <c r="F102" t="s">
        <v>541</v>
      </c>
      <c r="G102" t="s">
        <v>773</v>
      </c>
      <c r="H102">
        <v>2021</v>
      </c>
      <c r="J102" t="str">
        <f t="shared" si="4"/>
        <v>Energy.Offshore oil</v>
      </c>
      <c r="K102" t="str">
        <f t="shared" si="5"/>
        <v>oil and gas extraction 06</v>
      </c>
    </row>
    <row r="103" spans="1:11" x14ac:dyDescent="0.25">
      <c r="A103" t="s">
        <v>471</v>
      </c>
      <c r="B103" t="s">
        <v>782</v>
      </c>
      <c r="C103">
        <v>7</v>
      </c>
      <c r="D103" t="s">
        <v>536</v>
      </c>
      <c r="E103" t="s">
        <v>2</v>
      </c>
      <c r="F103" t="s">
        <v>541</v>
      </c>
      <c r="G103" t="s">
        <v>538</v>
      </c>
      <c r="H103">
        <v>2021</v>
      </c>
      <c r="J103" t="str">
        <f t="shared" si="4"/>
        <v>Energy.Offshore oil</v>
      </c>
      <c r="K103" t="str">
        <f t="shared" si="5"/>
        <v>oil and gas extraction 06</v>
      </c>
    </row>
    <row r="104" spans="1:11" x14ac:dyDescent="0.25">
      <c r="A104" t="s">
        <v>471</v>
      </c>
      <c r="B104" t="s">
        <v>782</v>
      </c>
      <c r="C104">
        <v>90</v>
      </c>
      <c r="D104" t="s">
        <v>536</v>
      </c>
      <c r="E104" t="s">
        <v>2</v>
      </c>
      <c r="F104" t="s">
        <v>541</v>
      </c>
      <c r="G104" t="s">
        <v>539</v>
      </c>
      <c r="H104">
        <v>2021</v>
      </c>
      <c r="J104" t="str">
        <f t="shared" si="4"/>
        <v>Energy.Offshore oil</v>
      </c>
      <c r="K104" t="str">
        <f t="shared" si="5"/>
        <v>oil and gas extraction 06</v>
      </c>
    </row>
    <row r="105" spans="1:11" x14ac:dyDescent="0.25">
      <c r="A105" t="s">
        <v>471</v>
      </c>
      <c r="B105" t="s">
        <v>782</v>
      </c>
      <c r="C105">
        <v>0</v>
      </c>
      <c r="D105" t="s">
        <v>536</v>
      </c>
      <c r="E105" t="s">
        <v>2</v>
      </c>
      <c r="F105" t="s">
        <v>774</v>
      </c>
      <c r="G105" t="s">
        <v>538</v>
      </c>
      <c r="H105">
        <v>2021</v>
      </c>
      <c r="J105" t="str">
        <f t="shared" si="4"/>
        <v>Energy.Onshore gas</v>
      </c>
      <c r="K105" t="str">
        <f t="shared" si="5"/>
        <v>oil and gas extraction 06</v>
      </c>
    </row>
    <row r="106" spans="1:11" x14ac:dyDescent="0.25">
      <c r="A106" t="s">
        <v>471</v>
      </c>
      <c r="B106" t="s">
        <v>782</v>
      </c>
      <c r="C106">
        <v>0</v>
      </c>
      <c r="D106" t="s">
        <v>536</v>
      </c>
      <c r="E106" t="s">
        <v>2</v>
      </c>
      <c r="F106" t="s">
        <v>774</v>
      </c>
      <c r="G106" t="s">
        <v>539</v>
      </c>
      <c r="H106">
        <v>2021</v>
      </c>
      <c r="J106" t="str">
        <f t="shared" si="4"/>
        <v>Energy.Onshore gas</v>
      </c>
      <c r="K106" t="str">
        <f t="shared" si="5"/>
        <v>oil and gas extraction 06</v>
      </c>
    </row>
    <row r="107" spans="1:11" x14ac:dyDescent="0.25">
      <c r="A107" t="s">
        <v>471</v>
      </c>
      <c r="B107" t="s">
        <v>782</v>
      </c>
      <c r="C107">
        <v>0</v>
      </c>
      <c r="D107" t="s">
        <v>536</v>
      </c>
      <c r="E107" t="s">
        <v>2</v>
      </c>
      <c r="F107" t="s">
        <v>775</v>
      </c>
      <c r="G107" t="s">
        <v>773</v>
      </c>
      <c r="H107">
        <v>2021</v>
      </c>
      <c r="J107" t="str">
        <f t="shared" si="4"/>
        <v>Energy.Onshore oil</v>
      </c>
      <c r="K107" t="str">
        <f t="shared" si="5"/>
        <v>oil and gas extraction 06</v>
      </c>
    </row>
    <row r="108" spans="1:11" x14ac:dyDescent="0.25">
      <c r="A108" t="s">
        <v>471</v>
      </c>
      <c r="B108" t="s">
        <v>782</v>
      </c>
      <c r="C108">
        <v>0</v>
      </c>
      <c r="D108" t="s">
        <v>536</v>
      </c>
      <c r="E108" t="s">
        <v>2</v>
      </c>
      <c r="F108" t="s">
        <v>775</v>
      </c>
      <c r="G108" t="s">
        <v>538</v>
      </c>
      <c r="H108">
        <v>2021</v>
      </c>
      <c r="J108" t="str">
        <f t="shared" si="4"/>
        <v>Energy.Onshore oil</v>
      </c>
      <c r="K108" t="str">
        <f t="shared" si="5"/>
        <v>oil and gas extraction 06</v>
      </c>
    </row>
    <row r="109" spans="1:11" x14ac:dyDescent="0.25">
      <c r="A109" t="s">
        <v>471</v>
      </c>
      <c r="B109" t="s">
        <v>782</v>
      </c>
      <c r="C109">
        <v>0</v>
      </c>
      <c r="D109" t="s">
        <v>536</v>
      </c>
      <c r="E109" t="s">
        <v>2</v>
      </c>
      <c r="F109" t="s">
        <v>775</v>
      </c>
      <c r="G109" t="s">
        <v>539</v>
      </c>
      <c r="H109">
        <v>2021</v>
      </c>
      <c r="J109" t="str">
        <f t="shared" si="4"/>
        <v>Energy.Onshore oil</v>
      </c>
      <c r="K109" t="str">
        <f t="shared" si="5"/>
        <v>oil and gas extraction 06</v>
      </c>
    </row>
    <row r="110" spans="1:11" x14ac:dyDescent="0.25">
      <c r="A110" t="s">
        <v>471</v>
      </c>
      <c r="B110" t="s">
        <v>782</v>
      </c>
      <c r="C110">
        <v>1</v>
      </c>
      <c r="D110" t="s">
        <v>536</v>
      </c>
      <c r="E110" t="s">
        <v>2</v>
      </c>
      <c r="F110" t="s">
        <v>777</v>
      </c>
      <c r="G110" t="s">
        <v>767</v>
      </c>
      <c r="H110">
        <v>2021</v>
      </c>
      <c r="I110" t="s">
        <v>771</v>
      </c>
      <c r="J110" t="str">
        <f t="shared" si="4"/>
        <v>Energy.Other from oil and gas</v>
      </c>
      <c r="K110" t="str">
        <f t="shared" si="5"/>
        <v>oil and gas extraction 06</v>
      </c>
    </row>
    <row r="111" spans="1:11" x14ac:dyDescent="0.25">
      <c r="A111" t="s">
        <v>471</v>
      </c>
      <c r="B111" t="s">
        <v>782</v>
      </c>
      <c r="C111">
        <v>0</v>
      </c>
      <c r="D111" t="s">
        <v>536</v>
      </c>
      <c r="E111" t="s">
        <v>2</v>
      </c>
      <c r="F111" t="s">
        <v>778</v>
      </c>
      <c r="G111" t="s">
        <v>767</v>
      </c>
      <c r="H111">
        <v>2021</v>
      </c>
      <c r="J111" t="str">
        <f t="shared" si="4"/>
        <v>Energy.Satellite-detected large leaks</v>
      </c>
      <c r="K111" t="str">
        <f t="shared" si="5"/>
        <v>oil and gas extraction 06</v>
      </c>
    </row>
    <row r="112" spans="1:11" x14ac:dyDescent="0.25">
      <c r="A112" t="s">
        <v>471</v>
      </c>
      <c r="B112" t="s">
        <v>56</v>
      </c>
      <c r="C112">
        <v>253</v>
      </c>
      <c r="D112" t="s">
        <v>536</v>
      </c>
      <c r="E112" t="s">
        <v>2</v>
      </c>
      <c r="F112" t="s">
        <v>649</v>
      </c>
      <c r="G112" t="s">
        <v>767</v>
      </c>
      <c r="H112">
        <v>2021</v>
      </c>
      <c r="I112" t="s">
        <v>771</v>
      </c>
      <c r="J112" t="str">
        <f t="shared" si="4"/>
        <v>Energy.Total</v>
      </c>
      <c r="K112" t="str">
        <f t="shared" si="5"/>
        <v>confirmed this is a duplicate total value</v>
      </c>
    </row>
    <row r="113" spans="1:11" x14ac:dyDescent="0.25">
      <c r="A113" t="s">
        <v>471</v>
      </c>
      <c r="B113" t="s">
        <v>56</v>
      </c>
      <c r="C113">
        <v>28</v>
      </c>
      <c r="D113" t="s">
        <v>536</v>
      </c>
      <c r="E113" t="s">
        <v>8</v>
      </c>
      <c r="F113" t="s">
        <v>649</v>
      </c>
      <c r="G113" t="s">
        <v>767</v>
      </c>
      <c r="H113" t="s">
        <v>768</v>
      </c>
      <c r="I113" t="s">
        <v>769</v>
      </c>
      <c r="J113" t="str">
        <f t="shared" si="4"/>
        <v>Other.Total</v>
      </c>
      <c r="K113">
        <f t="shared" si="5"/>
        <v>0</v>
      </c>
    </row>
    <row r="114" spans="1:11" x14ac:dyDescent="0.25">
      <c r="A114" t="s">
        <v>471</v>
      </c>
      <c r="B114" t="s">
        <v>56</v>
      </c>
      <c r="C114">
        <v>225</v>
      </c>
      <c r="D114" t="s">
        <v>536</v>
      </c>
      <c r="E114" t="s">
        <v>5</v>
      </c>
      <c r="F114" t="s">
        <v>649</v>
      </c>
      <c r="G114" t="s">
        <v>767</v>
      </c>
      <c r="H114" t="s">
        <v>768</v>
      </c>
      <c r="I114" t="s">
        <v>769</v>
      </c>
      <c r="J114" t="str">
        <f t="shared" si="4"/>
        <v>Waste.Total</v>
      </c>
      <c r="K114" t="str">
        <f t="shared" si="5"/>
        <v>water and waste 36T39</v>
      </c>
    </row>
    <row r="115" spans="1:11" x14ac:dyDescent="0.25">
      <c r="A115" t="s">
        <v>471</v>
      </c>
      <c r="B115" t="s">
        <v>59</v>
      </c>
      <c r="C115">
        <v>265</v>
      </c>
      <c r="D115" t="s">
        <v>536</v>
      </c>
      <c r="E115" t="s">
        <v>4</v>
      </c>
      <c r="F115" t="s">
        <v>649</v>
      </c>
      <c r="G115" t="s">
        <v>767</v>
      </c>
      <c r="H115" t="s">
        <v>768</v>
      </c>
      <c r="I115" t="s">
        <v>769</v>
      </c>
      <c r="J115" t="str">
        <f t="shared" si="4"/>
        <v>Agriculture.Total</v>
      </c>
      <c r="K115">
        <f t="shared" si="5"/>
        <v>0</v>
      </c>
    </row>
    <row r="116" spans="1:11" x14ac:dyDescent="0.25">
      <c r="A116" t="s">
        <v>471</v>
      </c>
      <c r="B116" t="s">
        <v>59</v>
      </c>
      <c r="C116">
        <v>0</v>
      </c>
      <c r="D116" t="s">
        <v>536</v>
      </c>
      <c r="E116" t="s">
        <v>2</v>
      </c>
      <c r="F116" t="s">
        <v>772</v>
      </c>
      <c r="G116" t="s">
        <v>538</v>
      </c>
      <c r="H116">
        <v>2021</v>
      </c>
      <c r="J116" t="str">
        <f t="shared" si="4"/>
        <v>Energy.Gas pipelines and LNG facilities</v>
      </c>
      <c r="K116" t="str">
        <f t="shared" si="5"/>
        <v>energy pipelines and gas processing 352T353</v>
      </c>
    </row>
    <row r="117" spans="1:11" x14ac:dyDescent="0.25">
      <c r="A117" t="s">
        <v>471</v>
      </c>
      <c r="B117" t="s">
        <v>59</v>
      </c>
      <c r="C117">
        <v>0</v>
      </c>
      <c r="D117" t="s">
        <v>536</v>
      </c>
      <c r="E117" t="s">
        <v>2</v>
      </c>
      <c r="F117" t="s">
        <v>772</v>
      </c>
      <c r="G117" t="s">
        <v>539</v>
      </c>
      <c r="H117">
        <v>2021</v>
      </c>
      <c r="J117" t="str">
        <f t="shared" si="4"/>
        <v>Energy.Gas pipelines and LNG facilities</v>
      </c>
      <c r="K117" t="str">
        <f t="shared" si="5"/>
        <v>energy pipelines and gas processing 352T353</v>
      </c>
    </row>
    <row r="118" spans="1:11" x14ac:dyDescent="0.25">
      <c r="A118" t="s">
        <v>471</v>
      </c>
      <c r="B118" t="s">
        <v>59</v>
      </c>
      <c r="C118">
        <v>0</v>
      </c>
      <c r="D118" t="s">
        <v>536</v>
      </c>
      <c r="E118" t="s">
        <v>2</v>
      </c>
      <c r="F118" t="s">
        <v>540</v>
      </c>
      <c r="G118" t="s">
        <v>538</v>
      </c>
      <c r="H118">
        <v>2021</v>
      </c>
      <c r="J118" t="str">
        <f t="shared" si="4"/>
        <v>Energy.Offshore gas</v>
      </c>
      <c r="K118" t="str">
        <f t="shared" si="5"/>
        <v>oil and gas extraction 06</v>
      </c>
    </row>
    <row r="119" spans="1:11" x14ac:dyDescent="0.25">
      <c r="A119" t="s">
        <v>471</v>
      </c>
      <c r="B119" t="s">
        <v>59</v>
      </c>
      <c r="C119">
        <v>0</v>
      </c>
      <c r="D119" t="s">
        <v>536</v>
      </c>
      <c r="E119" t="s">
        <v>2</v>
      </c>
      <c r="F119" t="s">
        <v>540</v>
      </c>
      <c r="G119" t="s">
        <v>539</v>
      </c>
      <c r="H119">
        <v>2021</v>
      </c>
      <c r="J119" t="str">
        <f t="shared" si="4"/>
        <v>Energy.Offshore gas</v>
      </c>
      <c r="K119" t="str">
        <f t="shared" si="5"/>
        <v>oil and gas extraction 06</v>
      </c>
    </row>
    <row r="120" spans="1:11" x14ac:dyDescent="0.25">
      <c r="A120" t="s">
        <v>471</v>
      </c>
      <c r="B120" t="s">
        <v>59</v>
      </c>
      <c r="C120">
        <v>0</v>
      </c>
      <c r="D120" t="s">
        <v>536</v>
      </c>
      <c r="E120" t="s">
        <v>2</v>
      </c>
      <c r="F120" t="s">
        <v>541</v>
      </c>
      <c r="G120" t="s">
        <v>773</v>
      </c>
      <c r="H120">
        <v>2021</v>
      </c>
      <c r="J120" t="str">
        <f t="shared" si="4"/>
        <v>Energy.Offshore oil</v>
      </c>
      <c r="K120" t="str">
        <f t="shared" si="5"/>
        <v>oil and gas extraction 06</v>
      </c>
    </row>
    <row r="121" spans="1:11" x14ac:dyDescent="0.25">
      <c r="A121" t="s">
        <v>471</v>
      </c>
      <c r="B121" t="s">
        <v>59</v>
      </c>
      <c r="C121">
        <v>0</v>
      </c>
      <c r="D121" t="s">
        <v>536</v>
      </c>
      <c r="E121" t="s">
        <v>2</v>
      </c>
      <c r="F121" t="s">
        <v>541</v>
      </c>
      <c r="G121" t="s">
        <v>538</v>
      </c>
      <c r="H121">
        <v>2021</v>
      </c>
      <c r="J121" t="str">
        <f t="shared" si="4"/>
        <v>Energy.Offshore oil</v>
      </c>
      <c r="K121" t="str">
        <f t="shared" si="5"/>
        <v>oil and gas extraction 06</v>
      </c>
    </row>
    <row r="122" spans="1:11" x14ac:dyDescent="0.25">
      <c r="A122" t="s">
        <v>471</v>
      </c>
      <c r="B122" t="s">
        <v>59</v>
      </c>
      <c r="C122">
        <v>0</v>
      </c>
      <c r="D122" t="s">
        <v>536</v>
      </c>
      <c r="E122" t="s">
        <v>2</v>
      </c>
      <c r="F122" t="s">
        <v>541</v>
      </c>
      <c r="G122" t="s">
        <v>539</v>
      </c>
      <c r="H122">
        <v>2021</v>
      </c>
      <c r="J122" t="str">
        <f t="shared" si="4"/>
        <v>Energy.Offshore oil</v>
      </c>
      <c r="K122" t="str">
        <f t="shared" si="5"/>
        <v>oil and gas extraction 06</v>
      </c>
    </row>
    <row r="123" spans="1:11" x14ac:dyDescent="0.25">
      <c r="A123" t="s">
        <v>471</v>
      </c>
      <c r="B123" t="s">
        <v>59</v>
      </c>
      <c r="C123">
        <v>0</v>
      </c>
      <c r="D123" t="s">
        <v>536</v>
      </c>
      <c r="E123" t="s">
        <v>2</v>
      </c>
      <c r="F123" t="s">
        <v>774</v>
      </c>
      <c r="G123" t="s">
        <v>538</v>
      </c>
      <c r="H123">
        <v>2021</v>
      </c>
      <c r="J123" t="str">
        <f t="shared" si="4"/>
        <v>Energy.Onshore gas</v>
      </c>
      <c r="K123" t="str">
        <f t="shared" si="5"/>
        <v>oil and gas extraction 06</v>
      </c>
    </row>
    <row r="124" spans="1:11" x14ac:dyDescent="0.25">
      <c r="A124" t="s">
        <v>471</v>
      </c>
      <c r="B124" t="s">
        <v>59</v>
      </c>
      <c r="C124">
        <v>0</v>
      </c>
      <c r="D124" t="s">
        <v>536</v>
      </c>
      <c r="E124" t="s">
        <v>2</v>
      </c>
      <c r="F124" t="s">
        <v>774</v>
      </c>
      <c r="G124" t="s">
        <v>539</v>
      </c>
      <c r="H124">
        <v>2021</v>
      </c>
      <c r="J124" t="str">
        <f t="shared" si="4"/>
        <v>Energy.Onshore gas</v>
      </c>
      <c r="K124" t="str">
        <f t="shared" si="5"/>
        <v>oil and gas extraction 06</v>
      </c>
    </row>
    <row r="125" spans="1:11" x14ac:dyDescent="0.25">
      <c r="A125" t="s">
        <v>471</v>
      </c>
      <c r="B125" t="s">
        <v>59</v>
      </c>
      <c r="C125">
        <v>0</v>
      </c>
      <c r="D125" t="s">
        <v>536</v>
      </c>
      <c r="E125" t="s">
        <v>2</v>
      </c>
      <c r="F125" t="s">
        <v>775</v>
      </c>
      <c r="G125" t="s">
        <v>773</v>
      </c>
      <c r="H125">
        <v>2021</v>
      </c>
      <c r="J125" t="str">
        <f t="shared" si="4"/>
        <v>Energy.Onshore oil</v>
      </c>
      <c r="K125" t="str">
        <f t="shared" si="5"/>
        <v>oil and gas extraction 06</v>
      </c>
    </row>
    <row r="126" spans="1:11" x14ac:dyDescent="0.25">
      <c r="A126" t="s">
        <v>471</v>
      </c>
      <c r="B126" t="s">
        <v>59</v>
      </c>
      <c r="C126">
        <v>0</v>
      </c>
      <c r="D126" t="s">
        <v>536</v>
      </c>
      <c r="E126" t="s">
        <v>2</v>
      </c>
      <c r="F126" t="s">
        <v>775</v>
      </c>
      <c r="G126" t="s">
        <v>538</v>
      </c>
      <c r="H126">
        <v>2021</v>
      </c>
      <c r="J126" t="str">
        <f t="shared" si="4"/>
        <v>Energy.Onshore oil</v>
      </c>
      <c r="K126" t="str">
        <f t="shared" si="5"/>
        <v>oil and gas extraction 06</v>
      </c>
    </row>
    <row r="127" spans="1:11" x14ac:dyDescent="0.25">
      <c r="A127" t="s">
        <v>471</v>
      </c>
      <c r="B127" t="s">
        <v>59</v>
      </c>
      <c r="C127">
        <v>0</v>
      </c>
      <c r="D127" t="s">
        <v>536</v>
      </c>
      <c r="E127" t="s">
        <v>2</v>
      </c>
      <c r="F127" t="s">
        <v>775</v>
      </c>
      <c r="G127" t="s">
        <v>539</v>
      </c>
      <c r="H127">
        <v>2021</v>
      </c>
      <c r="J127" t="str">
        <f t="shared" si="4"/>
        <v>Energy.Onshore oil</v>
      </c>
      <c r="K127" t="str">
        <f t="shared" si="5"/>
        <v>oil and gas extraction 06</v>
      </c>
    </row>
    <row r="128" spans="1:11" x14ac:dyDescent="0.25">
      <c r="A128" t="s">
        <v>471</v>
      </c>
      <c r="B128" t="s">
        <v>59</v>
      </c>
      <c r="C128">
        <v>0</v>
      </c>
      <c r="D128" t="s">
        <v>536</v>
      </c>
      <c r="E128" t="s">
        <v>2</v>
      </c>
      <c r="F128" t="s">
        <v>777</v>
      </c>
      <c r="G128" t="s">
        <v>767</v>
      </c>
      <c r="H128">
        <v>2021</v>
      </c>
      <c r="I128" t="s">
        <v>771</v>
      </c>
      <c r="J128" t="str">
        <f t="shared" si="4"/>
        <v>Energy.Other from oil and gas</v>
      </c>
      <c r="K128" t="str">
        <f t="shared" si="5"/>
        <v>oil and gas extraction 06</v>
      </c>
    </row>
    <row r="129" spans="1:11" x14ac:dyDescent="0.25">
      <c r="A129" t="s">
        <v>471</v>
      </c>
      <c r="B129" t="s">
        <v>59</v>
      </c>
      <c r="C129">
        <v>0</v>
      </c>
      <c r="D129" t="s">
        <v>536</v>
      </c>
      <c r="E129" t="s">
        <v>2</v>
      </c>
      <c r="F129" t="s">
        <v>778</v>
      </c>
      <c r="G129" t="s">
        <v>767</v>
      </c>
      <c r="H129">
        <v>2021</v>
      </c>
      <c r="J129" t="str">
        <f t="shared" si="4"/>
        <v>Energy.Satellite-detected large leaks</v>
      </c>
      <c r="K129" t="str">
        <f t="shared" si="5"/>
        <v>oil and gas extraction 06</v>
      </c>
    </row>
    <row r="130" spans="1:11" x14ac:dyDescent="0.25">
      <c r="A130" t="s">
        <v>471</v>
      </c>
      <c r="B130" t="s">
        <v>59</v>
      </c>
      <c r="C130">
        <v>0</v>
      </c>
      <c r="D130" t="s">
        <v>536</v>
      </c>
      <c r="E130" t="s">
        <v>2</v>
      </c>
      <c r="F130" t="s">
        <v>649</v>
      </c>
      <c r="G130" t="s">
        <v>767</v>
      </c>
      <c r="H130">
        <v>2021</v>
      </c>
      <c r="I130" t="s">
        <v>771</v>
      </c>
      <c r="J130" t="str">
        <f t="shared" si="4"/>
        <v>Energy.Total</v>
      </c>
      <c r="K130" t="str">
        <f t="shared" si="5"/>
        <v>confirmed this is a duplicate total value</v>
      </c>
    </row>
    <row r="131" spans="1:11" x14ac:dyDescent="0.25">
      <c r="A131" t="s">
        <v>471</v>
      </c>
      <c r="B131" t="s">
        <v>59</v>
      </c>
      <c r="C131">
        <v>114</v>
      </c>
      <c r="D131" t="s">
        <v>536</v>
      </c>
      <c r="E131" t="s">
        <v>8</v>
      </c>
      <c r="F131" t="s">
        <v>649</v>
      </c>
      <c r="G131" t="s">
        <v>767</v>
      </c>
      <c r="H131" t="s">
        <v>768</v>
      </c>
      <c r="I131" t="s">
        <v>769</v>
      </c>
      <c r="J131" t="str">
        <f t="shared" ref="J131:J194" si="6">CONCATENATE(E131,".",F131)</f>
        <v>Other.Total</v>
      </c>
      <c r="K131">
        <f t="shared" ref="K131:K194" si="7">INDEX($P$17:$P$38,MATCH(J131,$O$17:$O$38,0))</f>
        <v>0</v>
      </c>
    </row>
    <row r="132" spans="1:11" x14ac:dyDescent="0.25">
      <c r="A132" t="s">
        <v>471</v>
      </c>
      <c r="B132" t="s">
        <v>59</v>
      </c>
      <c r="C132">
        <v>30</v>
      </c>
      <c r="D132" t="s">
        <v>536</v>
      </c>
      <c r="E132" t="s">
        <v>5</v>
      </c>
      <c r="F132" t="s">
        <v>649</v>
      </c>
      <c r="G132" t="s">
        <v>767</v>
      </c>
      <c r="H132" t="s">
        <v>768</v>
      </c>
      <c r="I132" t="s">
        <v>769</v>
      </c>
      <c r="J132" t="str">
        <f t="shared" si="6"/>
        <v>Waste.Total</v>
      </c>
      <c r="K132" t="str">
        <f t="shared" si="7"/>
        <v>water and waste 36T39</v>
      </c>
    </row>
    <row r="133" spans="1:11" x14ac:dyDescent="0.25">
      <c r="A133" t="s">
        <v>471</v>
      </c>
      <c r="B133" t="s">
        <v>60</v>
      </c>
      <c r="C133">
        <v>1331</v>
      </c>
      <c r="D133" t="s">
        <v>536</v>
      </c>
      <c r="E133" t="s">
        <v>4</v>
      </c>
      <c r="F133" t="s">
        <v>649</v>
      </c>
      <c r="G133" t="s">
        <v>767</v>
      </c>
      <c r="H133" t="s">
        <v>768</v>
      </c>
      <c r="I133" t="s">
        <v>769</v>
      </c>
      <c r="J133" t="str">
        <f t="shared" si="6"/>
        <v>Agriculture.Total</v>
      </c>
      <c r="K133">
        <f t="shared" si="7"/>
        <v>0</v>
      </c>
    </row>
    <row r="134" spans="1:11" x14ac:dyDescent="0.25">
      <c r="A134" t="s">
        <v>471</v>
      </c>
      <c r="B134" t="s">
        <v>783</v>
      </c>
      <c r="C134">
        <v>19</v>
      </c>
      <c r="D134" t="s">
        <v>536</v>
      </c>
      <c r="E134" t="s">
        <v>2</v>
      </c>
      <c r="F134" t="s">
        <v>770</v>
      </c>
      <c r="G134" t="s">
        <v>767</v>
      </c>
      <c r="H134">
        <v>2021</v>
      </c>
      <c r="I134" t="s">
        <v>771</v>
      </c>
      <c r="J134" t="str">
        <f t="shared" si="6"/>
        <v>Energy.Bioenergy</v>
      </c>
      <c r="K134">
        <f t="shared" si="7"/>
        <v>0</v>
      </c>
    </row>
    <row r="135" spans="1:11" x14ac:dyDescent="0.25">
      <c r="A135" t="s">
        <v>471</v>
      </c>
      <c r="B135" t="s">
        <v>783</v>
      </c>
      <c r="C135">
        <v>0</v>
      </c>
      <c r="D135" t="s">
        <v>536</v>
      </c>
      <c r="E135" t="s">
        <v>2</v>
      </c>
      <c r="F135" t="s">
        <v>772</v>
      </c>
      <c r="G135" t="s">
        <v>538</v>
      </c>
      <c r="H135">
        <v>2021</v>
      </c>
      <c r="J135" t="str">
        <f t="shared" si="6"/>
        <v>Energy.Gas pipelines and LNG facilities</v>
      </c>
      <c r="K135" t="str">
        <f t="shared" si="7"/>
        <v>energy pipelines and gas processing 352T353</v>
      </c>
    </row>
    <row r="136" spans="1:11" x14ac:dyDescent="0.25">
      <c r="A136" t="s">
        <v>471</v>
      </c>
      <c r="B136" t="s">
        <v>783</v>
      </c>
      <c r="C136">
        <v>0</v>
      </c>
      <c r="D136" t="s">
        <v>536</v>
      </c>
      <c r="E136" t="s">
        <v>2</v>
      </c>
      <c r="F136" t="s">
        <v>772</v>
      </c>
      <c r="G136" t="s">
        <v>539</v>
      </c>
      <c r="H136">
        <v>2021</v>
      </c>
      <c r="J136" t="str">
        <f t="shared" si="6"/>
        <v>Energy.Gas pipelines and LNG facilities</v>
      </c>
      <c r="K136" t="str">
        <f t="shared" si="7"/>
        <v>energy pipelines and gas processing 352T353</v>
      </c>
    </row>
    <row r="137" spans="1:11" x14ac:dyDescent="0.25">
      <c r="A137" t="s">
        <v>471</v>
      </c>
      <c r="B137" t="s">
        <v>783</v>
      </c>
      <c r="C137">
        <v>0</v>
      </c>
      <c r="D137" t="s">
        <v>536</v>
      </c>
      <c r="E137" t="s">
        <v>2</v>
      </c>
      <c r="F137" t="s">
        <v>540</v>
      </c>
      <c r="G137" t="s">
        <v>538</v>
      </c>
      <c r="H137">
        <v>2021</v>
      </c>
      <c r="J137" t="str">
        <f t="shared" si="6"/>
        <v>Energy.Offshore gas</v>
      </c>
      <c r="K137" t="str">
        <f t="shared" si="7"/>
        <v>oil and gas extraction 06</v>
      </c>
    </row>
    <row r="138" spans="1:11" x14ac:dyDescent="0.25">
      <c r="A138" t="s">
        <v>471</v>
      </c>
      <c r="B138" t="s">
        <v>783</v>
      </c>
      <c r="C138">
        <v>0</v>
      </c>
      <c r="D138" t="s">
        <v>536</v>
      </c>
      <c r="E138" t="s">
        <v>2</v>
      </c>
      <c r="F138" t="s">
        <v>540</v>
      </c>
      <c r="G138" t="s">
        <v>539</v>
      </c>
      <c r="H138">
        <v>2021</v>
      </c>
      <c r="J138" t="str">
        <f t="shared" si="6"/>
        <v>Energy.Offshore gas</v>
      </c>
      <c r="K138" t="str">
        <f t="shared" si="7"/>
        <v>oil and gas extraction 06</v>
      </c>
    </row>
    <row r="139" spans="1:11" x14ac:dyDescent="0.25">
      <c r="A139" t="s">
        <v>471</v>
      </c>
      <c r="B139" t="s">
        <v>783</v>
      </c>
      <c r="C139">
        <v>0</v>
      </c>
      <c r="D139" t="s">
        <v>536</v>
      </c>
      <c r="E139" t="s">
        <v>2</v>
      </c>
      <c r="F139" t="s">
        <v>541</v>
      </c>
      <c r="G139" t="s">
        <v>773</v>
      </c>
      <c r="H139">
        <v>2021</v>
      </c>
      <c r="J139" t="str">
        <f t="shared" si="6"/>
        <v>Energy.Offshore oil</v>
      </c>
      <c r="K139" t="str">
        <f t="shared" si="7"/>
        <v>oil and gas extraction 06</v>
      </c>
    </row>
    <row r="140" spans="1:11" x14ac:dyDescent="0.25">
      <c r="A140" t="s">
        <v>471</v>
      </c>
      <c r="B140" t="s">
        <v>783</v>
      </c>
      <c r="C140">
        <v>0</v>
      </c>
      <c r="D140" t="s">
        <v>536</v>
      </c>
      <c r="E140" t="s">
        <v>2</v>
      </c>
      <c r="F140" t="s">
        <v>541</v>
      </c>
      <c r="G140" t="s">
        <v>538</v>
      </c>
      <c r="H140">
        <v>2021</v>
      </c>
      <c r="J140" t="str">
        <f t="shared" si="6"/>
        <v>Energy.Offshore oil</v>
      </c>
      <c r="K140" t="str">
        <f t="shared" si="7"/>
        <v>oil and gas extraction 06</v>
      </c>
    </row>
    <row r="141" spans="1:11" x14ac:dyDescent="0.25">
      <c r="A141" t="s">
        <v>471</v>
      </c>
      <c r="B141" t="s">
        <v>783</v>
      </c>
      <c r="C141">
        <v>0</v>
      </c>
      <c r="D141" t="s">
        <v>536</v>
      </c>
      <c r="E141" t="s">
        <v>2</v>
      </c>
      <c r="F141" t="s">
        <v>541</v>
      </c>
      <c r="G141" t="s">
        <v>539</v>
      </c>
      <c r="H141">
        <v>2021</v>
      </c>
      <c r="J141" t="str">
        <f t="shared" si="6"/>
        <v>Energy.Offshore oil</v>
      </c>
      <c r="K141" t="str">
        <f t="shared" si="7"/>
        <v>oil and gas extraction 06</v>
      </c>
    </row>
    <row r="142" spans="1:11" x14ac:dyDescent="0.25">
      <c r="A142" t="s">
        <v>471</v>
      </c>
      <c r="B142" t="s">
        <v>783</v>
      </c>
      <c r="C142">
        <v>0</v>
      </c>
      <c r="D142" t="s">
        <v>536</v>
      </c>
      <c r="E142" t="s">
        <v>2</v>
      </c>
      <c r="F142" t="s">
        <v>774</v>
      </c>
      <c r="G142" t="s">
        <v>538</v>
      </c>
      <c r="H142">
        <v>2021</v>
      </c>
      <c r="J142" t="str">
        <f t="shared" si="6"/>
        <v>Energy.Onshore gas</v>
      </c>
      <c r="K142" t="str">
        <f t="shared" si="7"/>
        <v>oil and gas extraction 06</v>
      </c>
    </row>
    <row r="143" spans="1:11" x14ac:dyDescent="0.25">
      <c r="A143" t="s">
        <v>471</v>
      </c>
      <c r="B143" t="s">
        <v>783</v>
      </c>
      <c r="C143">
        <v>0</v>
      </c>
      <c r="D143" t="s">
        <v>536</v>
      </c>
      <c r="E143" t="s">
        <v>2</v>
      </c>
      <c r="F143" t="s">
        <v>774</v>
      </c>
      <c r="G143" t="s">
        <v>539</v>
      </c>
      <c r="H143">
        <v>2021</v>
      </c>
      <c r="J143" t="str">
        <f t="shared" si="6"/>
        <v>Energy.Onshore gas</v>
      </c>
      <c r="K143" t="str">
        <f t="shared" si="7"/>
        <v>oil and gas extraction 06</v>
      </c>
    </row>
    <row r="144" spans="1:11" x14ac:dyDescent="0.25">
      <c r="A144" t="s">
        <v>471</v>
      </c>
      <c r="B144" t="s">
        <v>783</v>
      </c>
      <c r="C144">
        <v>10</v>
      </c>
      <c r="D144" t="s">
        <v>536</v>
      </c>
      <c r="E144" t="s">
        <v>2</v>
      </c>
      <c r="F144" t="s">
        <v>775</v>
      </c>
      <c r="G144" t="s">
        <v>773</v>
      </c>
      <c r="H144">
        <v>2021</v>
      </c>
      <c r="J144" t="str">
        <f t="shared" si="6"/>
        <v>Energy.Onshore oil</v>
      </c>
      <c r="K144" t="str">
        <f t="shared" si="7"/>
        <v>oil and gas extraction 06</v>
      </c>
    </row>
    <row r="145" spans="1:11" x14ac:dyDescent="0.25">
      <c r="A145" t="s">
        <v>471</v>
      </c>
      <c r="B145" t="s">
        <v>783</v>
      </c>
      <c r="C145">
        <v>3</v>
      </c>
      <c r="D145" t="s">
        <v>536</v>
      </c>
      <c r="E145" t="s">
        <v>2</v>
      </c>
      <c r="F145" t="s">
        <v>775</v>
      </c>
      <c r="G145" t="s">
        <v>538</v>
      </c>
      <c r="H145">
        <v>2021</v>
      </c>
      <c r="J145" t="str">
        <f t="shared" si="6"/>
        <v>Energy.Onshore oil</v>
      </c>
      <c r="K145" t="str">
        <f t="shared" si="7"/>
        <v>oil and gas extraction 06</v>
      </c>
    </row>
    <row r="146" spans="1:11" x14ac:dyDescent="0.25">
      <c r="A146" t="s">
        <v>471</v>
      </c>
      <c r="B146" t="s">
        <v>783</v>
      </c>
      <c r="C146">
        <v>38</v>
      </c>
      <c r="D146" t="s">
        <v>536</v>
      </c>
      <c r="E146" t="s">
        <v>2</v>
      </c>
      <c r="F146" t="s">
        <v>775</v>
      </c>
      <c r="G146" t="s">
        <v>539</v>
      </c>
      <c r="H146">
        <v>2021</v>
      </c>
      <c r="J146" t="str">
        <f t="shared" si="6"/>
        <v>Energy.Onshore oil</v>
      </c>
      <c r="K146" t="str">
        <f t="shared" si="7"/>
        <v>oil and gas extraction 06</v>
      </c>
    </row>
    <row r="147" spans="1:11" x14ac:dyDescent="0.25">
      <c r="A147" t="s">
        <v>471</v>
      </c>
      <c r="B147" t="s">
        <v>783</v>
      </c>
      <c r="C147">
        <v>0</v>
      </c>
      <c r="D147" t="s">
        <v>536</v>
      </c>
      <c r="E147" t="s">
        <v>2</v>
      </c>
      <c r="F147" t="s">
        <v>777</v>
      </c>
      <c r="G147" t="s">
        <v>767</v>
      </c>
      <c r="H147">
        <v>2021</v>
      </c>
      <c r="I147" t="s">
        <v>771</v>
      </c>
      <c r="J147" t="str">
        <f t="shared" si="6"/>
        <v>Energy.Other from oil and gas</v>
      </c>
      <c r="K147" t="str">
        <f t="shared" si="7"/>
        <v>oil and gas extraction 06</v>
      </c>
    </row>
    <row r="148" spans="1:11" x14ac:dyDescent="0.25">
      <c r="A148" t="s">
        <v>471</v>
      </c>
      <c r="B148" t="s">
        <v>783</v>
      </c>
      <c r="C148">
        <v>0</v>
      </c>
      <c r="D148" t="s">
        <v>536</v>
      </c>
      <c r="E148" t="s">
        <v>2</v>
      </c>
      <c r="F148" t="s">
        <v>778</v>
      </c>
      <c r="G148" t="s">
        <v>767</v>
      </c>
      <c r="H148">
        <v>2021</v>
      </c>
      <c r="J148" t="str">
        <f t="shared" si="6"/>
        <v>Energy.Satellite-detected large leaks</v>
      </c>
      <c r="K148" t="str">
        <f t="shared" si="7"/>
        <v>oil and gas extraction 06</v>
      </c>
    </row>
    <row r="149" spans="1:11" x14ac:dyDescent="0.25">
      <c r="A149" t="s">
        <v>471</v>
      </c>
      <c r="B149" t="s">
        <v>60</v>
      </c>
      <c r="C149">
        <v>70</v>
      </c>
      <c r="D149" t="s">
        <v>536</v>
      </c>
      <c r="E149" t="s">
        <v>2</v>
      </c>
      <c r="F149" t="s">
        <v>649</v>
      </c>
      <c r="G149" t="s">
        <v>767</v>
      </c>
      <c r="H149">
        <v>2021</v>
      </c>
      <c r="I149" t="s">
        <v>771</v>
      </c>
      <c r="J149" t="str">
        <f t="shared" si="6"/>
        <v>Energy.Total</v>
      </c>
      <c r="K149" t="str">
        <f t="shared" si="7"/>
        <v>confirmed this is a duplicate total value</v>
      </c>
    </row>
    <row r="150" spans="1:11" x14ac:dyDescent="0.25">
      <c r="A150" t="s">
        <v>471</v>
      </c>
      <c r="B150" t="s">
        <v>60</v>
      </c>
      <c r="C150">
        <v>18</v>
      </c>
      <c r="D150" t="s">
        <v>536</v>
      </c>
      <c r="E150" t="s">
        <v>8</v>
      </c>
      <c r="F150" t="s">
        <v>649</v>
      </c>
      <c r="G150" t="s">
        <v>767</v>
      </c>
      <c r="H150" t="s">
        <v>768</v>
      </c>
      <c r="I150" t="s">
        <v>769</v>
      </c>
      <c r="J150" t="str">
        <f t="shared" si="6"/>
        <v>Other.Total</v>
      </c>
      <c r="K150">
        <f t="shared" si="7"/>
        <v>0</v>
      </c>
    </row>
    <row r="151" spans="1:11" x14ac:dyDescent="0.25">
      <c r="A151" t="s">
        <v>471</v>
      </c>
      <c r="B151" t="s">
        <v>60</v>
      </c>
      <c r="C151">
        <v>88</v>
      </c>
      <c r="D151" t="s">
        <v>536</v>
      </c>
      <c r="E151" t="s">
        <v>5</v>
      </c>
      <c r="F151" t="s">
        <v>649</v>
      </c>
      <c r="G151" t="s">
        <v>767</v>
      </c>
      <c r="H151" t="s">
        <v>768</v>
      </c>
      <c r="I151" t="s">
        <v>769</v>
      </c>
      <c r="J151" t="str">
        <f t="shared" si="6"/>
        <v>Waste.Total</v>
      </c>
      <c r="K151" t="str">
        <f t="shared" si="7"/>
        <v>water and waste 36T39</v>
      </c>
    </row>
    <row r="152" spans="1:11" x14ac:dyDescent="0.25">
      <c r="A152" t="s">
        <v>471</v>
      </c>
      <c r="B152" t="s">
        <v>529</v>
      </c>
      <c r="C152">
        <v>31</v>
      </c>
      <c r="D152" t="s">
        <v>536</v>
      </c>
      <c r="E152" t="s">
        <v>4</v>
      </c>
      <c r="F152" t="s">
        <v>649</v>
      </c>
      <c r="G152" t="s">
        <v>767</v>
      </c>
      <c r="H152" t="s">
        <v>768</v>
      </c>
      <c r="I152" t="s">
        <v>769</v>
      </c>
      <c r="J152" t="str">
        <f t="shared" si="6"/>
        <v>Agriculture.Total</v>
      </c>
      <c r="K152">
        <f t="shared" si="7"/>
        <v>0</v>
      </c>
    </row>
    <row r="153" spans="1:11" x14ac:dyDescent="0.25">
      <c r="A153" t="s">
        <v>471</v>
      </c>
      <c r="B153" t="s">
        <v>529</v>
      </c>
      <c r="C153">
        <v>15</v>
      </c>
      <c r="D153" t="s">
        <v>536</v>
      </c>
      <c r="E153" t="s">
        <v>2</v>
      </c>
      <c r="F153" t="s">
        <v>770</v>
      </c>
      <c r="G153" t="s">
        <v>767</v>
      </c>
      <c r="H153">
        <v>2021</v>
      </c>
      <c r="I153" t="s">
        <v>771</v>
      </c>
      <c r="J153" t="str">
        <f t="shared" si="6"/>
        <v>Energy.Bioenergy</v>
      </c>
      <c r="K153">
        <f t="shared" si="7"/>
        <v>0</v>
      </c>
    </row>
    <row r="154" spans="1:11" x14ac:dyDescent="0.25">
      <c r="A154" t="s">
        <v>471</v>
      </c>
      <c r="B154" t="s">
        <v>529</v>
      </c>
      <c r="C154">
        <v>2</v>
      </c>
      <c r="D154" t="s">
        <v>536</v>
      </c>
      <c r="E154" t="s">
        <v>2</v>
      </c>
      <c r="F154" t="s">
        <v>772</v>
      </c>
      <c r="G154" t="s">
        <v>538</v>
      </c>
      <c r="H154">
        <v>2021</v>
      </c>
      <c r="J154" t="str">
        <f t="shared" si="6"/>
        <v>Energy.Gas pipelines and LNG facilities</v>
      </c>
      <c r="K154" t="str">
        <f t="shared" si="7"/>
        <v>energy pipelines and gas processing 352T353</v>
      </c>
    </row>
    <row r="155" spans="1:11" x14ac:dyDescent="0.25">
      <c r="A155" t="s">
        <v>471</v>
      </c>
      <c r="B155" t="s">
        <v>529</v>
      </c>
      <c r="C155">
        <v>1</v>
      </c>
      <c r="D155" t="s">
        <v>536</v>
      </c>
      <c r="E155" t="s">
        <v>2</v>
      </c>
      <c r="F155" t="s">
        <v>772</v>
      </c>
      <c r="G155" t="s">
        <v>539</v>
      </c>
      <c r="H155">
        <v>2021</v>
      </c>
      <c r="J155" t="str">
        <f t="shared" si="6"/>
        <v>Energy.Gas pipelines and LNG facilities</v>
      </c>
      <c r="K155" t="str">
        <f t="shared" si="7"/>
        <v>energy pipelines and gas processing 352T353</v>
      </c>
    </row>
    <row r="156" spans="1:11" x14ac:dyDescent="0.25">
      <c r="A156" t="s">
        <v>471</v>
      </c>
      <c r="B156" t="s">
        <v>529</v>
      </c>
      <c r="C156">
        <v>0</v>
      </c>
      <c r="D156" t="s">
        <v>536</v>
      </c>
      <c r="E156" t="s">
        <v>2</v>
      </c>
      <c r="F156" t="s">
        <v>540</v>
      </c>
      <c r="G156" t="s">
        <v>538</v>
      </c>
      <c r="H156">
        <v>2021</v>
      </c>
      <c r="J156" t="str">
        <f t="shared" si="6"/>
        <v>Energy.Offshore gas</v>
      </c>
      <c r="K156" t="str">
        <f t="shared" si="7"/>
        <v>oil and gas extraction 06</v>
      </c>
    </row>
    <row r="157" spans="1:11" x14ac:dyDescent="0.25">
      <c r="A157" t="s">
        <v>471</v>
      </c>
      <c r="B157" t="s">
        <v>529</v>
      </c>
      <c r="C157">
        <v>1</v>
      </c>
      <c r="D157" t="s">
        <v>536</v>
      </c>
      <c r="E157" t="s">
        <v>2</v>
      </c>
      <c r="F157" t="s">
        <v>540</v>
      </c>
      <c r="G157" t="s">
        <v>539</v>
      </c>
      <c r="H157">
        <v>2021</v>
      </c>
      <c r="J157" t="str">
        <f t="shared" si="6"/>
        <v>Energy.Offshore gas</v>
      </c>
      <c r="K157" t="str">
        <f t="shared" si="7"/>
        <v>oil and gas extraction 06</v>
      </c>
    </row>
    <row r="158" spans="1:11" x14ac:dyDescent="0.25">
      <c r="A158" t="s">
        <v>471</v>
      </c>
      <c r="B158" t="s">
        <v>529</v>
      </c>
      <c r="C158">
        <v>71</v>
      </c>
      <c r="D158" t="s">
        <v>536</v>
      </c>
      <c r="E158" t="s">
        <v>2</v>
      </c>
      <c r="F158" t="s">
        <v>541</v>
      </c>
      <c r="G158" t="s">
        <v>773</v>
      </c>
      <c r="H158">
        <v>2021</v>
      </c>
      <c r="J158" t="str">
        <f t="shared" si="6"/>
        <v>Energy.Offshore oil</v>
      </c>
      <c r="K158" t="str">
        <f t="shared" si="7"/>
        <v>oil and gas extraction 06</v>
      </c>
    </row>
    <row r="159" spans="1:11" x14ac:dyDescent="0.25">
      <c r="A159" t="s">
        <v>471</v>
      </c>
      <c r="B159" t="s">
        <v>529</v>
      </c>
      <c r="C159">
        <v>12</v>
      </c>
      <c r="D159" t="s">
        <v>536</v>
      </c>
      <c r="E159" t="s">
        <v>2</v>
      </c>
      <c r="F159" t="s">
        <v>541</v>
      </c>
      <c r="G159" t="s">
        <v>538</v>
      </c>
      <c r="H159">
        <v>2021</v>
      </c>
      <c r="J159" t="str">
        <f t="shared" si="6"/>
        <v>Energy.Offshore oil</v>
      </c>
      <c r="K159" t="str">
        <f t="shared" si="7"/>
        <v>oil and gas extraction 06</v>
      </c>
    </row>
    <row r="160" spans="1:11" x14ac:dyDescent="0.25">
      <c r="A160" t="s">
        <v>471</v>
      </c>
      <c r="B160" t="s">
        <v>529</v>
      </c>
      <c r="C160">
        <v>151</v>
      </c>
      <c r="D160" t="s">
        <v>536</v>
      </c>
      <c r="E160" t="s">
        <v>2</v>
      </c>
      <c r="F160" t="s">
        <v>541</v>
      </c>
      <c r="G160" t="s">
        <v>539</v>
      </c>
      <c r="H160">
        <v>2021</v>
      </c>
      <c r="J160" t="str">
        <f t="shared" si="6"/>
        <v>Energy.Offshore oil</v>
      </c>
      <c r="K160" t="str">
        <f t="shared" si="7"/>
        <v>oil and gas extraction 06</v>
      </c>
    </row>
    <row r="161" spans="1:11" x14ac:dyDescent="0.25">
      <c r="A161" t="s">
        <v>471</v>
      </c>
      <c r="B161" t="s">
        <v>529</v>
      </c>
      <c r="C161">
        <v>1</v>
      </c>
      <c r="D161" t="s">
        <v>536</v>
      </c>
      <c r="E161" t="s">
        <v>2</v>
      </c>
      <c r="F161" t="s">
        <v>774</v>
      </c>
      <c r="G161" t="s">
        <v>538</v>
      </c>
      <c r="H161">
        <v>2021</v>
      </c>
      <c r="J161" t="str">
        <f t="shared" si="6"/>
        <v>Energy.Onshore gas</v>
      </c>
      <c r="K161" t="str">
        <f t="shared" si="7"/>
        <v>oil and gas extraction 06</v>
      </c>
    </row>
    <row r="162" spans="1:11" x14ac:dyDescent="0.25">
      <c r="A162" t="s">
        <v>471</v>
      </c>
      <c r="B162" t="s">
        <v>529</v>
      </c>
      <c r="C162">
        <v>1</v>
      </c>
      <c r="D162" t="s">
        <v>536</v>
      </c>
      <c r="E162" t="s">
        <v>2</v>
      </c>
      <c r="F162" t="s">
        <v>774</v>
      </c>
      <c r="G162" t="s">
        <v>539</v>
      </c>
      <c r="H162">
        <v>2021</v>
      </c>
      <c r="J162" t="str">
        <f t="shared" si="6"/>
        <v>Energy.Onshore gas</v>
      </c>
      <c r="K162" t="str">
        <f t="shared" si="7"/>
        <v>oil and gas extraction 06</v>
      </c>
    </row>
    <row r="163" spans="1:11" x14ac:dyDescent="0.25">
      <c r="A163" t="s">
        <v>471</v>
      </c>
      <c r="B163" t="s">
        <v>529</v>
      </c>
      <c r="C163">
        <v>11</v>
      </c>
      <c r="D163" t="s">
        <v>536</v>
      </c>
      <c r="E163" t="s">
        <v>2</v>
      </c>
      <c r="F163" t="s">
        <v>775</v>
      </c>
      <c r="G163" t="s">
        <v>773</v>
      </c>
      <c r="H163">
        <v>2021</v>
      </c>
      <c r="J163" t="str">
        <f t="shared" si="6"/>
        <v>Energy.Onshore oil</v>
      </c>
      <c r="K163" t="str">
        <f t="shared" si="7"/>
        <v>oil and gas extraction 06</v>
      </c>
    </row>
    <row r="164" spans="1:11" x14ac:dyDescent="0.25">
      <c r="A164" t="s">
        <v>471</v>
      </c>
      <c r="B164" t="s">
        <v>529</v>
      </c>
      <c r="C164">
        <v>2</v>
      </c>
      <c r="D164" t="s">
        <v>536</v>
      </c>
      <c r="E164" t="s">
        <v>2</v>
      </c>
      <c r="F164" t="s">
        <v>775</v>
      </c>
      <c r="G164" t="s">
        <v>538</v>
      </c>
      <c r="H164">
        <v>2021</v>
      </c>
      <c r="J164" t="str">
        <f t="shared" si="6"/>
        <v>Energy.Onshore oil</v>
      </c>
      <c r="K164" t="str">
        <f t="shared" si="7"/>
        <v>oil and gas extraction 06</v>
      </c>
    </row>
    <row r="165" spans="1:11" x14ac:dyDescent="0.25">
      <c r="A165" t="s">
        <v>471</v>
      </c>
      <c r="B165" t="s">
        <v>529</v>
      </c>
      <c r="C165">
        <v>22</v>
      </c>
      <c r="D165" t="s">
        <v>536</v>
      </c>
      <c r="E165" t="s">
        <v>2</v>
      </c>
      <c r="F165" t="s">
        <v>775</v>
      </c>
      <c r="G165" t="s">
        <v>539</v>
      </c>
      <c r="H165">
        <v>2021</v>
      </c>
      <c r="J165" t="str">
        <f t="shared" si="6"/>
        <v>Energy.Onshore oil</v>
      </c>
      <c r="K165" t="str">
        <f t="shared" si="7"/>
        <v>oil and gas extraction 06</v>
      </c>
    </row>
    <row r="166" spans="1:11" x14ac:dyDescent="0.25">
      <c r="A166" t="s">
        <v>471</v>
      </c>
      <c r="B166" t="s">
        <v>529</v>
      </c>
      <c r="C166">
        <v>0</v>
      </c>
      <c r="D166" t="s">
        <v>536</v>
      </c>
      <c r="E166" t="s">
        <v>2</v>
      </c>
      <c r="F166" t="s">
        <v>777</v>
      </c>
      <c r="G166" t="s">
        <v>767</v>
      </c>
      <c r="H166">
        <v>2021</v>
      </c>
      <c r="I166" t="s">
        <v>771</v>
      </c>
      <c r="J166" t="str">
        <f t="shared" si="6"/>
        <v>Energy.Other from oil and gas</v>
      </c>
      <c r="K166" t="str">
        <f t="shared" si="7"/>
        <v>oil and gas extraction 06</v>
      </c>
    </row>
    <row r="167" spans="1:11" x14ac:dyDescent="0.25">
      <c r="A167" t="s">
        <v>471</v>
      </c>
      <c r="B167" t="s">
        <v>529</v>
      </c>
      <c r="C167">
        <v>0</v>
      </c>
      <c r="D167" t="s">
        <v>536</v>
      </c>
      <c r="E167" t="s">
        <v>2</v>
      </c>
      <c r="F167" t="s">
        <v>778</v>
      </c>
      <c r="G167" t="s">
        <v>767</v>
      </c>
      <c r="H167">
        <v>2021</v>
      </c>
      <c r="J167" t="str">
        <f t="shared" si="6"/>
        <v>Energy.Satellite-detected large leaks</v>
      </c>
      <c r="K167" t="str">
        <f t="shared" si="7"/>
        <v>oil and gas extraction 06</v>
      </c>
    </row>
    <row r="168" spans="1:11" x14ac:dyDescent="0.25">
      <c r="A168" t="s">
        <v>471</v>
      </c>
      <c r="B168" t="s">
        <v>529</v>
      </c>
      <c r="C168">
        <v>290</v>
      </c>
      <c r="D168" t="s">
        <v>536</v>
      </c>
      <c r="E168" t="s">
        <v>2</v>
      </c>
      <c r="F168" t="s">
        <v>649</v>
      </c>
      <c r="G168" t="s">
        <v>767</v>
      </c>
      <c r="H168">
        <v>2021</v>
      </c>
      <c r="I168" t="s">
        <v>771</v>
      </c>
      <c r="J168" t="str">
        <f t="shared" si="6"/>
        <v>Energy.Total</v>
      </c>
      <c r="K168" t="str">
        <f t="shared" si="7"/>
        <v>confirmed this is a duplicate total value</v>
      </c>
    </row>
    <row r="169" spans="1:11" x14ac:dyDescent="0.25">
      <c r="A169" t="s">
        <v>471</v>
      </c>
      <c r="B169" t="s">
        <v>529</v>
      </c>
      <c r="C169">
        <v>8</v>
      </c>
      <c r="D169" t="s">
        <v>536</v>
      </c>
      <c r="E169" t="s">
        <v>8</v>
      </c>
      <c r="F169" t="s">
        <v>649</v>
      </c>
      <c r="G169" t="s">
        <v>767</v>
      </c>
      <c r="H169" t="s">
        <v>768</v>
      </c>
      <c r="I169" t="s">
        <v>769</v>
      </c>
      <c r="J169" t="str">
        <f t="shared" si="6"/>
        <v>Other.Total</v>
      </c>
      <c r="K169">
        <f t="shared" si="7"/>
        <v>0</v>
      </c>
    </row>
    <row r="170" spans="1:11" x14ac:dyDescent="0.25">
      <c r="A170" t="s">
        <v>471</v>
      </c>
      <c r="B170" t="s">
        <v>529</v>
      </c>
      <c r="C170">
        <v>37</v>
      </c>
      <c r="D170" t="s">
        <v>536</v>
      </c>
      <c r="E170" t="s">
        <v>5</v>
      </c>
      <c r="F170" t="s">
        <v>649</v>
      </c>
      <c r="G170" t="s">
        <v>767</v>
      </c>
      <c r="H170" t="s">
        <v>768</v>
      </c>
      <c r="I170" t="s">
        <v>769</v>
      </c>
      <c r="J170" t="str">
        <f t="shared" si="6"/>
        <v>Waste.Total</v>
      </c>
      <c r="K170" t="str">
        <f t="shared" si="7"/>
        <v>water and waste 36T39</v>
      </c>
    </row>
    <row r="171" spans="1:11" x14ac:dyDescent="0.25">
      <c r="A171" t="s">
        <v>471</v>
      </c>
      <c r="B171" t="s">
        <v>784</v>
      </c>
      <c r="C171">
        <v>271</v>
      </c>
      <c r="D171" t="s">
        <v>536</v>
      </c>
      <c r="E171" t="s">
        <v>4</v>
      </c>
      <c r="F171" t="s">
        <v>649</v>
      </c>
      <c r="G171" t="s">
        <v>767</v>
      </c>
      <c r="H171" t="s">
        <v>768</v>
      </c>
      <c r="I171" t="s">
        <v>769</v>
      </c>
      <c r="J171" t="str">
        <f t="shared" si="6"/>
        <v>Agriculture.Total</v>
      </c>
      <c r="K171">
        <f t="shared" si="7"/>
        <v>0</v>
      </c>
    </row>
    <row r="172" spans="1:11" x14ac:dyDescent="0.25">
      <c r="A172" t="s">
        <v>471</v>
      </c>
      <c r="B172" t="s">
        <v>784</v>
      </c>
      <c r="C172">
        <v>210</v>
      </c>
      <c r="D172" t="s">
        <v>536</v>
      </c>
      <c r="E172" t="s">
        <v>2</v>
      </c>
      <c r="F172" t="s">
        <v>770</v>
      </c>
      <c r="G172" t="s">
        <v>767</v>
      </c>
      <c r="H172">
        <v>2021</v>
      </c>
      <c r="I172" t="s">
        <v>771</v>
      </c>
      <c r="J172" t="str">
        <f t="shared" si="6"/>
        <v>Energy.Bioenergy</v>
      </c>
      <c r="K172">
        <f t="shared" si="7"/>
        <v>0</v>
      </c>
    </row>
    <row r="173" spans="1:11" x14ac:dyDescent="0.25">
      <c r="A173" t="s">
        <v>471</v>
      </c>
      <c r="B173" t="s">
        <v>784</v>
      </c>
      <c r="C173">
        <v>0</v>
      </c>
      <c r="D173" t="s">
        <v>536</v>
      </c>
      <c r="E173" t="s">
        <v>2</v>
      </c>
      <c r="F173" t="s">
        <v>772</v>
      </c>
      <c r="G173" t="s">
        <v>538</v>
      </c>
      <c r="H173">
        <v>2021</v>
      </c>
      <c r="J173" t="str">
        <f t="shared" si="6"/>
        <v>Energy.Gas pipelines and LNG facilities</v>
      </c>
      <c r="K173" t="str">
        <f t="shared" si="7"/>
        <v>energy pipelines and gas processing 352T353</v>
      </c>
    </row>
    <row r="174" spans="1:11" x14ac:dyDescent="0.25">
      <c r="A174" t="s">
        <v>471</v>
      </c>
      <c r="B174" t="s">
        <v>784</v>
      </c>
      <c r="C174">
        <v>0</v>
      </c>
      <c r="D174" t="s">
        <v>536</v>
      </c>
      <c r="E174" t="s">
        <v>2</v>
      </c>
      <c r="F174" t="s">
        <v>772</v>
      </c>
      <c r="G174" t="s">
        <v>539</v>
      </c>
      <c r="H174">
        <v>2021</v>
      </c>
      <c r="J174" t="str">
        <f t="shared" si="6"/>
        <v>Energy.Gas pipelines and LNG facilities</v>
      </c>
      <c r="K174" t="str">
        <f t="shared" si="7"/>
        <v>energy pipelines and gas processing 352T353</v>
      </c>
    </row>
    <row r="175" spans="1:11" x14ac:dyDescent="0.25">
      <c r="A175" t="s">
        <v>471</v>
      </c>
      <c r="B175" t="s">
        <v>784</v>
      </c>
      <c r="C175">
        <v>0</v>
      </c>
      <c r="D175" t="s">
        <v>536</v>
      </c>
      <c r="E175" t="s">
        <v>2</v>
      </c>
      <c r="F175" t="s">
        <v>540</v>
      </c>
      <c r="G175" t="s">
        <v>538</v>
      </c>
      <c r="H175">
        <v>2021</v>
      </c>
      <c r="J175" t="str">
        <f t="shared" si="6"/>
        <v>Energy.Offshore gas</v>
      </c>
      <c r="K175" t="str">
        <f t="shared" si="7"/>
        <v>oil and gas extraction 06</v>
      </c>
    </row>
    <row r="176" spans="1:11" x14ac:dyDescent="0.25">
      <c r="A176" t="s">
        <v>471</v>
      </c>
      <c r="B176" t="s">
        <v>784</v>
      </c>
      <c r="C176">
        <v>0</v>
      </c>
      <c r="D176" t="s">
        <v>536</v>
      </c>
      <c r="E176" t="s">
        <v>2</v>
      </c>
      <c r="F176" t="s">
        <v>540</v>
      </c>
      <c r="G176" t="s">
        <v>539</v>
      </c>
      <c r="H176">
        <v>2021</v>
      </c>
      <c r="J176" t="str">
        <f t="shared" si="6"/>
        <v>Energy.Offshore gas</v>
      </c>
      <c r="K176" t="str">
        <f t="shared" si="7"/>
        <v>oil and gas extraction 06</v>
      </c>
    </row>
    <row r="177" spans="1:11" x14ac:dyDescent="0.25">
      <c r="A177" t="s">
        <v>471</v>
      </c>
      <c r="B177" t="s">
        <v>784</v>
      </c>
      <c r="C177">
        <v>12</v>
      </c>
      <c r="D177" t="s">
        <v>536</v>
      </c>
      <c r="E177" t="s">
        <v>2</v>
      </c>
      <c r="F177" t="s">
        <v>541</v>
      </c>
      <c r="G177" t="s">
        <v>773</v>
      </c>
      <c r="H177">
        <v>2021</v>
      </c>
      <c r="J177" t="str">
        <f t="shared" si="6"/>
        <v>Energy.Offshore oil</v>
      </c>
      <c r="K177" t="str">
        <f t="shared" si="7"/>
        <v>oil and gas extraction 06</v>
      </c>
    </row>
    <row r="178" spans="1:11" x14ac:dyDescent="0.25">
      <c r="A178" t="s">
        <v>471</v>
      </c>
      <c r="B178" t="s">
        <v>784</v>
      </c>
      <c r="C178">
        <v>1</v>
      </c>
      <c r="D178" t="s">
        <v>536</v>
      </c>
      <c r="E178" t="s">
        <v>2</v>
      </c>
      <c r="F178" t="s">
        <v>541</v>
      </c>
      <c r="G178" t="s">
        <v>538</v>
      </c>
      <c r="H178">
        <v>2021</v>
      </c>
      <c r="J178" t="str">
        <f t="shared" si="6"/>
        <v>Energy.Offshore oil</v>
      </c>
      <c r="K178" t="str">
        <f t="shared" si="7"/>
        <v>oil and gas extraction 06</v>
      </c>
    </row>
    <row r="179" spans="1:11" x14ac:dyDescent="0.25">
      <c r="A179" t="s">
        <v>471</v>
      </c>
      <c r="B179" t="s">
        <v>784</v>
      </c>
      <c r="C179">
        <v>13</v>
      </c>
      <c r="D179" t="s">
        <v>536</v>
      </c>
      <c r="E179" t="s">
        <v>2</v>
      </c>
      <c r="F179" t="s">
        <v>541</v>
      </c>
      <c r="G179" t="s">
        <v>539</v>
      </c>
      <c r="H179">
        <v>2021</v>
      </c>
      <c r="J179" t="str">
        <f t="shared" si="6"/>
        <v>Energy.Offshore oil</v>
      </c>
      <c r="K179" t="str">
        <f t="shared" si="7"/>
        <v>oil and gas extraction 06</v>
      </c>
    </row>
    <row r="180" spans="1:11" x14ac:dyDescent="0.25">
      <c r="A180" t="s">
        <v>471</v>
      </c>
      <c r="B180" t="s">
        <v>784</v>
      </c>
      <c r="C180">
        <v>0</v>
      </c>
      <c r="D180" t="s">
        <v>536</v>
      </c>
      <c r="E180" t="s">
        <v>2</v>
      </c>
      <c r="F180" t="s">
        <v>774</v>
      </c>
      <c r="G180" t="s">
        <v>538</v>
      </c>
      <c r="H180">
        <v>2021</v>
      </c>
      <c r="J180" t="str">
        <f t="shared" si="6"/>
        <v>Energy.Onshore gas</v>
      </c>
      <c r="K180" t="str">
        <f t="shared" si="7"/>
        <v>oil and gas extraction 06</v>
      </c>
    </row>
    <row r="181" spans="1:11" x14ac:dyDescent="0.25">
      <c r="A181" t="s">
        <v>471</v>
      </c>
      <c r="B181" t="s">
        <v>784</v>
      </c>
      <c r="C181">
        <v>0</v>
      </c>
      <c r="D181" t="s">
        <v>536</v>
      </c>
      <c r="E181" t="s">
        <v>2</v>
      </c>
      <c r="F181" t="s">
        <v>774</v>
      </c>
      <c r="G181" t="s">
        <v>539</v>
      </c>
      <c r="H181">
        <v>2021</v>
      </c>
      <c r="J181" t="str">
        <f t="shared" si="6"/>
        <v>Energy.Onshore gas</v>
      </c>
      <c r="K181" t="str">
        <f t="shared" si="7"/>
        <v>oil and gas extraction 06</v>
      </c>
    </row>
    <row r="182" spans="1:11" x14ac:dyDescent="0.25">
      <c r="A182" t="s">
        <v>471</v>
      </c>
      <c r="B182" t="s">
        <v>784</v>
      </c>
      <c r="C182">
        <v>9</v>
      </c>
      <c r="D182" t="s">
        <v>536</v>
      </c>
      <c r="E182" t="s">
        <v>2</v>
      </c>
      <c r="F182" t="s">
        <v>775</v>
      </c>
      <c r="G182" t="s">
        <v>773</v>
      </c>
      <c r="H182">
        <v>2021</v>
      </c>
      <c r="J182" t="str">
        <f t="shared" si="6"/>
        <v>Energy.Onshore oil</v>
      </c>
      <c r="K182" t="str">
        <f t="shared" si="7"/>
        <v>oil and gas extraction 06</v>
      </c>
    </row>
    <row r="183" spans="1:11" x14ac:dyDescent="0.25">
      <c r="A183" t="s">
        <v>471</v>
      </c>
      <c r="B183" t="s">
        <v>784</v>
      </c>
      <c r="C183">
        <v>1</v>
      </c>
      <c r="D183" t="s">
        <v>536</v>
      </c>
      <c r="E183" t="s">
        <v>2</v>
      </c>
      <c r="F183" t="s">
        <v>775</v>
      </c>
      <c r="G183" t="s">
        <v>538</v>
      </c>
      <c r="H183">
        <v>2021</v>
      </c>
      <c r="J183" t="str">
        <f t="shared" si="6"/>
        <v>Energy.Onshore oil</v>
      </c>
      <c r="K183" t="str">
        <f t="shared" si="7"/>
        <v>oil and gas extraction 06</v>
      </c>
    </row>
    <row r="184" spans="1:11" x14ac:dyDescent="0.25">
      <c r="A184" t="s">
        <v>471</v>
      </c>
      <c r="B184" t="s">
        <v>784</v>
      </c>
      <c r="C184">
        <v>9</v>
      </c>
      <c r="D184" t="s">
        <v>536</v>
      </c>
      <c r="E184" t="s">
        <v>2</v>
      </c>
      <c r="F184" t="s">
        <v>775</v>
      </c>
      <c r="G184" t="s">
        <v>539</v>
      </c>
      <c r="H184">
        <v>2021</v>
      </c>
      <c r="J184" t="str">
        <f t="shared" si="6"/>
        <v>Energy.Onshore oil</v>
      </c>
      <c r="K184" t="str">
        <f t="shared" si="7"/>
        <v>oil and gas extraction 06</v>
      </c>
    </row>
    <row r="185" spans="1:11" x14ac:dyDescent="0.25">
      <c r="A185" t="s">
        <v>471</v>
      </c>
      <c r="B185" t="s">
        <v>784</v>
      </c>
      <c r="C185">
        <v>1</v>
      </c>
      <c r="D185" t="s">
        <v>536</v>
      </c>
      <c r="E185" t="s">
        <v>2</v>
      </c>
      <c r="F185" t="s">
        <v>777</v>
      </c>
      <c r="G185" t="s">
        <v>767</v>
      </c>
      <c r="H185">
        <v>2021</v>
      </c>
      <c r="I185" t="s">
        <v>771</v>
      </c>
      <c r="J185" t="str">
        <f t="shared" si="6"/>
        <v>Energy.Other from oil and gas</v>
      </c>
      <c r="K185" t="str">
        <f t="shared" si="7"/>
        <v>oil and gas extraction 06</v>
      </c>
    </row>
    <row r="186" spans="1:11" x14ac:dyDescent="0.25">
      <c r="A186" t="s">
        <v>471</v>
      </c>
      <c r="B186" t="s">
        <v>784</v>
      </c>
      <c r="C186">
        <v>0</v>
      </c>
      <c r="D186" t="s">
        <v>536</v>
      </c>
      <c r="E186" t="s">
        <v>2</v>
      </c>
      <c r="F186" t="s">
        <v>778</v>
      </c>
      <c r="G186" t="s">
        <v>767</v>
      </c>
      <c r="H186">
        <v>2021</v>
      </c>
      <c r="J186" t="str">
        <f t="shared" si="6"/>
        <v>Energy.Satellite-detected large leaks</v>
      </c>
      <c r="K186" t="str">
        <f t="shared" si="7"/>
        <v>oil and gas extraction 06</v>
      </c>
    </row>
    <row r="187" spans="1:11" x14ac:dyDescent="0.25">
      <c r="A187" t="s">
        <v>471</v>
      </c>
      <c r="B187" t="s">
        <v>784</v>
      </c>
      <c r="C187">
        <v>255</v>
      </c>
      <c r="D187" t="s">
        <v>536</v>
      </c>
      <c r="E187" t="s">
        <v>2</v>
      </c>
      <c r="F187" t="s">
        <v>649</v>
      </c>
      <c r="G187" t="s">
        <v>767</v>
      </c>
      <c r="H187">
        <v>2021</v>
      </c>
      <c r="I187" t="s">
        <v>771</v>
      </c>
      <c r="J187" t="str">
        <f t="shared" si="6"/>
        <v>Energy.Total</v>
      </c>
      <c r="K187" t="str">
        <f t="shared" si="7"/>
        <v>confirmed this is a duplicate total value</v>
      </c>
    </row>
    <row r="188" spans="1:11" x14ac:dyDescent="0.25">
      <c r="A188" t="s">
        <v>471</v>
      </c>
      <c r="B188" t="s">
        <v>784</v>
      </c>
      <c r="C188">
        <v>215</v>
      </c>
      <c r="D188" t="s">
        <v>536</v>
      </c>
      <c r="E188" t="s">
        <v>8</v>
      </c>
      <c r="F188" t="s">
        <v>649</v>
      </c>
      <c r="G188" t="s">
        <v>767</v>
      </c>
      <c r="H188" t="s">
        <v>768</v>
      </c>
      <c r="I188" t="s">
        <v>769</v>
      </c>
      <c r="J188" t="str">
        <f t="shared" si="6"/>
        <v>Other.Total</v>
      </c>
      <c r="K188">
        <f t="shared" si="7"/>
        <v>0</v>
      </c>
    </row>
    <row r="189" spans="1:11" x14ac:dyDescent="0.25">
      <c r="A189" t="s">
        <v>471</v>
      </c>
      <c r="B189" t="s">
        <v>784</v>
      </c>
      <c r="C189">
        <v>606</v>
      </c>
      <c r="D189" t="s">
        <v>536</v>
      </c>
      <c r="E189" t="s">
        <v>5</v>
      </c>
      <c r="F189" t="s">
        <v>649</v>
      </c>
      <c r="G189" t="s">
        <v>767</v>
      </c>
      <c r="H189" t="s">
        <v>768</v>
      </c>
      <c r="I189" t="s">
        <v>769</v>
      </c>
      <c r="J189" t="str">
        <f t="shared" si="6"/>
        <v>Waste.Total</v>
      </c>
      <c r="K189" t="str">
        <f t="shared" si="7"/>
        <v>water and waste 36T39</v>
      </c>
    </row>
    <row r="190" spans="1:11" x14ac:dyDescent="0.25">
      <c r="A190" t="s">
        <v>471</v>
      </c>
      <c r="B190" t="s">
        <v>78</v>
      </c>
      <c r="C190">
        <v>663</v>
      </c>
      <c r="D190" t="s">
        <v>536</v>
      </c>
      <c r="E190" t="s">
        <v>4</v>
      </c>
      <c r="F190" t="s">
        <v>649</v>
      </c>
      <c r="G190" t="s">
        <v>767</v>
      </c>
      <c r="H190" t="s">
        <v>768</v>
      </c>
      <c r="I190" t="s">
        <v>769</v>
      </c>
      <c r="J190" t="str">
        <f t="shared" si="6"/>
        <v>Agriculture.Total</v>
      </c>
      <c r="K190">
        <f t="shared" si="7"/>
        <v>0</v>
      </c>
    </row>
    <row r="191" spans="1:11" x14ac:dyDescent="0.25">
      <c r="A191" t="s">
        <v>471</v>
      </c>
      <c r="B191" t="s">
        <v>785</v>
      </c>
      <c r="C191">
        <v>15</v>
      </c>
      <c r="D191" t="s">
        <v>536</v>
      </c>
      <c r="E191" t="s">
        <v>2</v>
      </c>
      <c r="F191" t="s">
        <v>770</v>
      </c>
      <c r="G191" t="s">
        <v>767</v>
      </c>
      <c r="H191">
        <v>2021</v>
      </c>
      <c r="I191" t="s">
        <v>771</v>
      </c>
      <c r="J191" t="str">
        <f t="shared" si="6"/>
        <v>Energy.Bioenergy</v>
      </c>
      <c r="K191">
        <f t="shared" si="7"/>
        <v>0</v>
      </c>
    </row>
    <row r="192" spans="1:11" x14ac:dyDescent="0.25">
      <c r="A192" t="s">
        <v>471</v>
      </c>
      <c r="B192" t="s">
        <v>785</v>
      </c>
      <c r="C192">
        <v>128</v>
      </c>
      <c r="D192" t="s">
        <v>536</v>
      </c>
      <c r="E192" t="s">
        <v>2</v>
      </c>
      <c r="F192" t="s">
        <v>772</v>
      </c>
      <c r="G192" t="s">
        <v>538</v>
      </c>
      <c r="H192">
        <v>2021</v>
      </c>
      <c r="J192" t="str">
        <f t="shared" si="6"/>
        <v>Energy.Gas pipelines and LNG facilities</v>
      </c>
      <c r="K192" t="str">
        <f t="shared" si="7"/>
        <v>energy pipelines and gas processing 352T353</v>
      </c>
    </row>
    <row r="193" spans="1:11" x14ac:dyDescent="0.25">
      <c r="A193" t="s">
        <v>471</v>
      </c>
      <c r="B193" t="s">
        <v>785</v>
      </c>
      <c r="C193">
        <v>69</v>
      </c>
      <c r="D193" t="s">
        <v>536</v>
      </c>
      <c r="E193" t="s">
        <v>2</v>
      </c>
      <c r="F193" t="s">
        <v>772</v>
      </c>
      <c r="G193" t="s">
        <v>539</v>
      </c>
      <c r="H193">
        <v>2021</v>
      </c>
      <c r="J193" t="str">
        <f t="shared" si="6"/>
        <v>Energy.Gas pipelines and LNG facilities</v>
      </c>
      <c r="K193" t="str">
        <f t="shared" si="7"/>
        <v>energy pipelines and gas processing 352T353</v>
      </c>
    </row>
    <row r="194" spans="1:11" x14ac:dyDescent="0.25">
      <c r="A194" t="s">
        <v>471</v>
      </c>
      <c r="B194" t="s">
        <v>785</v>
      </c>
      <c r="C194">
        <v>92</v>
      </c>
      <c r="D194" t="s">
        <v>536</v>
      </c>
      <c r="E194" t="s">
        <v>2</v>
      </c>
      <c r="F194" t="s">
        <v>540</v>
      </c>
      <c r="G194" t="s">
        <v>538</v>
      </c>
      <c r="H194">
        <v>2021</v>
      </c>
      <c r="J194" t="str">
        <f t="shared" si="6"/>
        <v>Energy.Offshore gas</v>
      </c>
      <c r="K194" t="str">
        <f t="shared" si="7"/>
        <v>oil and gas extraction 06</v>
      </c>
    </row>
    <row r="195" spans="1:11" x14ac:dyDescent="0.25">
      <c r="A195" t="s">
        <v>471</v>
      </c>
      <c r="B195" t="s">
        <v>785</v>
      </c>
      <c r="C195">
        <v>202</v>
      </c>
      <c r="D195" t="s">
        <v>536</v>
      </c>
      <c r="E195" t="s">
        <v>2</v>
      </c>
      <c r="F195" t="s">
        <v>540</v>
      </c>
      <c r="G195" t="s">
        <v>539</v>
      </c>
      <c r="H195">
        <v>2021</v>
      </c>
      <c r="J195" t="str">
        <f t="shared" ref="J195:J258" si="8">CONCATENATE(E195,".",F195)</f>
        <v>Energy.Offshore gas</v>
      </c>
      <c r="K195" t="str">
        <f t="shared" ref="K195:K258" si="9">INDEX($P$17:$P$38,MATCH(J195,$O$17:$O$38,0))</f>
        <v>oil and gas extraction 06</v>
      </c>
    </row>
    <row r="196" spans="1:11" x14ac:dyDescent="0.25">
      <c r="A196" t="s">
        <v>471</v>
      </c>
      <c r="B196" t="s">
        <v>785</v>
      </c>
      <c r="C196">
        <v>35</v>
      </c>
      <c r="D196" t="s">
        <v>536</v>
      </c>
      <c r="E196" t="s">
        <v>2</v>
      </c>
      <c r="F196" t="s">
        <v>541</v>
      </c>
      <c r="G196" t="s">
        <v>773</v>
      </c>
      <c r="H196">
        <v>2021</v>
      </c>
      <c r="J196" t="str">
        <f t="shared" si="8"/>
        <v>Energy.Offshore oil</v>
      </c>
      <c r="K196" t="str">
        <f t="shared" si="9"/>
        <v>oil and gas extraction 06</v>
      </c>
    </row>
    <row r="197" spans="1:11" x14ac:dyDescent="0.25">
      <c r="A197" t="s">
        <v>471</v>
      </c>
      <c r="B197" t="s">
        <v>785</v>
      </c>
      <c r="C197">
        <v>8</v>
      </c>
      <c r="D197" t="s">
        <v>536</v>
      </c>
      <c r="E197" t="s">
        <v>2</v>
      </c>
      <c r="F197" t="s">
        <v>541</v>
      </c>
      <c r="G197" t="s">
        <v>538</v>
      </c>
      <c r="H197">
        <v>2021</v>
      </c>
      <c r="J197" t="str">
        <f t="shared" si="8"/>
        <v>Energy.Offshore oil</v>
      </c>
      <c r="K197" t="str">
        <f t="shared" si="9"/>
        <v>oil and gas extraction 06</v>
      </c>
    </row>
    <row r="198" spans="1:11" x14ac:dyDescent="0.25">
      <c r="A198" t="s">
        <v>471</v>
      </c>
      <c r="B198" t="s">
        <v>785</v>
      </c>
      <c r="C198">
        <v>109</v>
      </c>
      <c r="D198" t="s">
        <v>536</v>
      </c>
      <c r="E198" t="s">
        <v>2</v>
      </c>
      <c r="F198" t="s">
        <v>541</v>
      </c>
      <c r="G198" t="s">
        <v>539</v>
      </c>
      <c r="H198">
        <v>2021</v>
      </c>
      <c r="J198" t="str">
        <f t="shared" si="8"/>
        <v>Energy.Offshore oil</v>
      </c>
      <c r="K198" t="str">
        <f t="shared" si="9"/>
        <v>oil and gas extraction 06</v>
      </c>
    </row>
    <row r="199" spans="1:11" x14ac:dyDescent="0.25">
      <c r="A199" t="s">
        <v>471</v>
      </c>
      <c r="B199" t="s">
        <v>785</v>
      </c>
      <c r="C199">
        <v>29</v>
      </c>
      <c r="D199" t="s">
        <v>536</v>
      </c>
      <c r="E199" t="s">
        <v>2</v>
      </c>
      <c r="F199" t="s">
        <v>774</v>
      </c>
      <c r="G199" t="s">
        <v>538</v>
      </c>
      <c r="H199">
        <v>2021</v>
      </c>
      <c r="J199" t="str">
        <f t="shared" si="8"/>
        <v>Energy.Onshore gas</v>
      </c>
      <c r="K199" t="str">
        <f t="shared" si="9"/>
        <v>oil and gas extraction 06</v>
      </c>
    </row>
    <row r="200" spans="1:11" x14ac:dyDescent="0.25">
      <c r="A200" t="s">
        <v>471</v>
      </c>
      <c r="B200" t="s">
        <v>785</v>
      </c>
      <c r="C200">
        <v>63</v>
      </c>
      <c r="D200" t="s">
        <v>536</v>
      </c>
      <c r="E200" t="s">
        <v>2</v>
      </c>
      <c r="F200" t="s">
        <v>774</v>
      </c>
      <c r="G200" t="s">
        <v>539</v>
      </c>
      <c r="H200">
        <v>2021</v>
      </c>
      <c r="J200" t="str">
        <f t="shared" si="8"/>
        <v>Energy.Onshore gas</v>
      </c>
      <c r="K200" t="str">
        <f t="shared" si="9"/>
        <v>oil and gas extraction 06</v>
      </c>
    </row>
    <row r="201" spans="1:11" x14ac:dyDescent="0.25">
      <c r="A201" t="s">
        <v>471</v>
      </c>
      <c r="B201" t="s">
        <v>785</v>
      </c>
      <c r="C201">
        <v>86</v>
      </c>
      <c r="D201" t="s">
        <v>536</v>
      </c>
      <c r="E201" t="s">
        <v>2</v>
      </c>
      <c r="F201" t="s">
        <v>775</v>
      </c>
      <c r="G201" t="s">
        <v>773</v>
      </c>
      <c r="H201">
        <v>2021</v>
      </c>
      <c r="J201" t="str">
        <f t="shared" si="8"/>
        <v>Energy.Onshore oil</v>
      </c>
      <c r="K201" t="str">
        <f t="shared" si="9"/>
        <v>oil and gas extraction 06</v>
      </c>
    </row>
    <row r="202" spans="1:11" x14ac:dyDescent="0.25">
      <c r="A202" t="s">
        <v>471</v>
      </c>
      <c r="B202" t="s">
        <v>785</v>
      </c>
      <c r="C202">
        <v>14</v>
      </c>
      <c r="D202" t="s">
        <v>536</v>
      </c>
      <c r="E202" t="s">
        <v>2</v>
      </c>
      <c r="F202" t="s">
        <v>775</v>
      </c>
      <c r="G202" t="s">
        <v>538</v>
      </c>
      <c r="H202">
        <v>2021</v>
      </c>
      <c r="J202" t="str">
        <f t="shared" si="8"/>
        <v>Energy.Onshore oil</v>
      </c>
      <c r="K202" t="str">
        <f t="shared" si="9"/>
        <v>oil and gas extraction 06</v>
      </c>
    </row>
    <row r="203" spans="1:11" x14ac:dyDescent="0.25">
      <c r="A203" t="s">
        <v>471</v>
      </c>
      <c r="B203" t="s">
        <v>785</v>
      </c>
      <c r="C203">
        <v>183</v>
      </c>
      <c r="D203" t="s">
        <v>536</v>
      </c>
      <c r="E203" t="s">
        <v>2</v>
      </c>
      <c r="F203" t="s">
        <v>775</v>
      </c>
      <c r="G203" t="s">
        <v>539</v>
      </c>
      <c r="H203">
        <v>2021</v>
      </c>
      <c r="J203" t="str">
        <f t="shared" si="8"/>
        <v>Energy.Onshore oil</v>
      </c>
      <c r="K203" t="str">
        <f t="shared" si="9"/>
        <v>oil and gas extraction 06</v>
      </c>
    </row>
    <row r="204" spans="1:11" x14ac:dyDescent="0.25">
      <c r="A204" t="s">
        <v>471</v>
      </c>
      <c r="B204" t="s">
        <v>785</v>
      </c>
      <c r="C204">
        <v>1</v>
      </c>
      <c r="D204" t="s">
        <v>536</v>
      </c>
      <c r="E204" t="s">
        <v>2</v>
      </c>
      <c r="F204" t="s">
        <v>776</v>
      </c>
      <c r="G204" t="s">
        <v>767</v>
      </c>
      <c r="H204">
        <v>2021</v>
      </c>
      <c r="I204" t="s">
        <v>771</v>
      </c>
      <c r="J204" t="str">
        <f t="shared" si="8"/>
        <v>Energy.Other from coal</v>
      </c>
      <c r="K204">
        <f t="shared" si="9"/>
        <v>0</v>
      </c>
    </row>
    <row r="205" spans="1:11" x14ac:dyDescent="0.25">
      <c r="A205" t="s">
        <v>471</v>
      </c>
      <c r="B205" t="s">
        <v>785</v>
      </c>
      <c r="C205">
        <v>19</v>
      </c>
      <c r="D205" t="s">
        <v>536</v>
      </c>
      <c r="E205" t="s">
        <v>2</v>
      </c>
      <c r="F205" t="s">
        <v>777</v>
      </c>
      <c r="G205" t="s">
        <v>767</v>
      </c>
      <c r="H205">
        <v>2021</v>
      </c>
      <c r="I205" t="s">
        <v>771</v>
      </c>
      <c r="J205" t="str">
        <f t="shared" si="8"/>
        <v>Energy.Other from oil and gas</v>
      </c>
      <c r="K205" t="str">
        <f t="shared" si="9"/>
        <v>oil and gas extraction 06</v>
      </c>
    </row>
    <row r="206" spans="1:11" x14ac:dyDescent="0.25">
      <c r="A206" t="s">
        <v>471</v>
      </c>
      <c r="B206" t="s">
        <v>785</v>
      </c>
      <c r="C206">
        <v>0</v>
      </c>
      <c r="D206" t="s">
        <v>536</v>
      </c>
      <c r="E206" t="s">
        <v>2</v>
      </c>
      <c r="F206" t="s">
        <v>778</v>
      </c>
      <c r="G206" t="s">
        <v>767</v>
      </c>
      <c r="H206">
        <v>2021</v>
      </c>
      <c r="J206" t="str">
        <f t="shared" si="8"/>
        <v>Energy.Satellite-detected large leaks</v>
      </c>
      <c r="K206" t="str">
        <f t="shared" si="9"/>
        <v>oil and gas extraction 06</v>
      </c>
    </row>
    <row r="207" spans="1:11" x14ac:dyDescent="0.25">
      <c r="A207" t="s">
        <v>471</v>
      </c>
      <c r="B207" t="s">
        <v>78</v>
      </c>
      <c r="C207">
        <v>1054</v>
      </c>
      <c r="D207" t="s">
        <v>536</v>
      </c>
      <c r="E207" t="s">
        <v>2</v>
      </c>
      <c r="F207" t="s">
        <v>649</v>
      </c>
      <c r="G207" t="s">
        <v>767</v>
      </c>
      <c r="H207">
        <v>2021</v>
      </c>
      <c r="I207" t="s">
        <v>771</v>
      </c>
      <c r="J207" t="str">
        <f t="shared" si="8"/>
        <v>Energy.Total</v>
      </c>
      <c r="K207" t="str">
        <f t="shared" si="9"/>
        <v>confirmed this is a duplicate total value</v>
      </c>
    </row>
    <row r="208" spans="1:11" x14ac:dyDescent="0.25">
      <c r="A208" t="s">
        <v>471</v>
      </c>
      <c r="B208" t="s">
        <v>78</v>
      </c>
      <c r="C208">
        <v>12</v>
      </c>
      <c r="D208" t="s">
        <v>536</v>
      </c>
      <c r="E208" t="s">
        <v>8</v>
      </c>
      <c r="F208" t="s">
        <v>649</v>
      </c>
      <c r="G208" t="s">
        <v>767</v>
      </c>
      <c r="H208" t="s">
        <v>768</v>
      </c>
      <c r="I208" t="s">
        <v>769</v>
      </c>
      <c r="J208" t="str">
        <f t="shared" si="8"/>
        <v>Other.Total</v>
      </c>
      <c r="K208">
        <f t="shared" si="9"/>
        <v>0</v>
      </c>
    </row>
    <row r="209" spans="1:11" x14ac:dyDescent="0.25">
      <c r="A209" t="s">
        <v>471</v>
      </c>
      <c r="B209" t="s">
        <v>78</v>
      </c>
      <c r="C209">
        <v>938</v>
      </c>
      <c r="D209" t="s">
        <v>536</v>
      </c>
      <c r="E209" t="s">
        <v>5</v>
      </c>
      <c r="F209" t="s">
        <v>649</v>
      </c>
      <c r="G209" t="s">
        <v>767</v>
      </c>
      <c r="H209" t="s">
        <v>768</v>
      </c>
      <c r="I209" t="s">
        <v>769</v>
      </c>
      <c r="J209" t="str">
        <f t="shared" si="8"/>
        <v>Waste.Total</v>
      </c>
      <c r="K209" t="str">
        <f t="shared" si="9"/>
        <v>water and waste 36T39</v>
      </c>
    </row>
    <row r="210" spans="1:11" x14ac:dyDescent="0.25">
      <c r="A210" t="s">
        <v>471</v>
      </c>
      <c r="B210" t="s">
        <v>80</v>
      </c>
      <c r="C210">
        <v>0</v>
      </c>
      <c r="D210" t="s">
        <v>536</v>
      </c>
      <c r="E210" t="s">
        <v>4</v>
      </c>
      <c r="F210" t="s">
        <v>649</v>
      </c>
      <c r="G210" t="s">
        <v>767</v>
      </c>
      <c r="H210" t="s">
        <v>768</v>
      </c>
      <c r="I210" t="s">
        <v>769</v>
      </c>
      <c r="J210" t="str">
        <f t="shared" si="8"/>
        <v>Agriculture.Total</v>
      </c>
      <c r="K210">
        <f t="shared" si="9"/>
        <v>0</v>
      </c>
    </row>
    <row r="211" spans="1:11" x14ac:dyDescent="0.25">
      <c r="A211" t="s">
        <v>471</v>
      </c>
      <c r="B211" t="s">
        <v>80</v>
      </c>
      <c r="C211">
        <v>0</v>
      </c>
      <c r="D211" t="s">
        <v>536</v>
      </c>
      <c r="E211" t="s">
        <v>2</v>
      </c>
      <c r="F211" t="s">
        <v>770</v>
      </c>
      <c r="G211" t="s">
        <v>767</v>
      </c>
      <c r="H211">
        <v>2021</v>
      </c>
      <c r="I211" t="s">
        <v>771</v>
      </c>
      <c r="J211" t="str">
        <f t="shared" si="8"/>
        <v>Energy.Bioenergy</v>
      </c>
      <c r="K211">
        <f t="shared" si="9"/>
        <v>0</v>
      </c>
    </row>
    <row r="212" spans="1:11" x14ac:dyDescent="0.25">
      <c r="A212" t="s">
        <v>471</v>
      </c>
      <c r="B212" t="s">
        <v>80</v>
      </c>
      <c r="C212">
        <v>6</v>
      </c>
      <c r="D212" t="s">
        <v>536</v>
      </c>
      <c r="E212" t="s">
        <v>2</v>
      </c>
      <c r="F212" t="s">
        <v>772</v>
      </c>
      <c r="G212" t="s">
        <v>538</v>
      </c>
      <c r="H212">
        <v>2021</v>
      </c>
      <c r="J212" t="str">
        <f t="shared" si="8"/>
        <v>Energy.Gas pipelines and LNG facilities</v>
      </c>
      <c r="K212" t="str">
        <f t="shared" si="9"/>
        <v>energy pipelines and gas processing 352T353</v>
      </c>
    </row>
    <row r="213" spans="1:11" x14ac:dyDescent="0.25">
      <c r="A213" t="s">
        <v>471</v>
      </c>
      <c r="B213" t="s">
        <v>80</v>
      </c>
      <c r="C213">
        <v>3</v>
      </c>
      <c r="D213" t="s">
        <v>536</v>
      </c>
      <c r="E213" t="s">
        <v>2</v>
      </c>
      <c r="F213" t="s">
        <v>772</v>
      </c>
      <c r="G213" t="s">
        <v>539</v>
      </c>
      <c r="H213">
        <v>2021</v>
      </c>
      <c r="J213" t="str">
        <f t="shared" si="8"/>
        <v>Energy.Gas pipelines and LNG facilities</v>
      </c>
      <c r="K213" t="str">
        <f t="shared" si="9"/>
        <v>energy pipelines and gas processing 352T353</v>
      </c>
    </row>
    <row r="214" spans="1:11" x14ac:dyDescent="0.25">
      <c r="A214" t="s">
        <v>471</v>
      </c>
      <c r="B214" t="s">
        <v>80</v>
      </c>
      <c r="C214">
        <v>18</v>
      </c>
      <c r="D214" t="s">
        <v>536</v>
      </c>
      <c r="E214" t="s">
        <v>2</v>
      </c>
      <c r="F214" t="s">
        <v>540</v>
      </c>
      <c r="G214" t="s">
        <v>538</v>
      </c>
      <c r="H214">
        <v>2021</v>
      </c>
      <c r="J214" t="str">
        <f t="shared" si="8"/>
        <v>Energy.Offshore gas</v>
      </c>
      <c r="K214" t="str">
        <f t="shared" si="9"/>
        <v>oil and gas extraction 06</v>
      </c>
    </row>
    <row r="215" spans="1:11" x14ac:dyDescent="0.25">
      <c r="A215" t="s">
        <v>471</v>
      </c>
      <c r="B215" t="s">
        <v>80</v>
      </c>
      <c r="C215">
        <v>40</v>
      </c>
      <c r="D215" t="s">
        <v>536</v>
      </c>
      <c r="E215" t="s">
        <v>2</v>
      </c>
      <c r="F215" t="s">
        <v>540</v>
      </c>
      <c r="G215" t="s">
        <v>539</v>
      </c>
      <c r="H215">
        <v>2021</v>
      </c>
      <c r="J215" t="str">
        <f t="shared" si="8"/>
        <v>Energy.Offshore gas</v>
      </c>
      <c r="K215" t="str">
        <f t="shared" si="9"/>
        <v>oil and gas extraction 06</v>
      </c>
    </row>
    <row r="216" spans="1:11" x14ac:dyDescent="0.25">
      <c r="A216" t="s">
        <v>471</v>
      </c>
      <c r="B216" t="s">
        <v>80</v>
      </c>
      <c r="C216">
        <v>18</v>
      </c>
      <c r="D216" t="s">
        <v>536</v>
      </c>
      <c r="E216" t="s">
        <v>2</v>
      </c>
      <c r="F216" t="s">
        <v>541</v>
      </c>
      <c r="G216" t="s">
        <v>773</v>
      </c>
      <c r="H216">
        <v>2021</v>
      </c>
      <c r="J216" t="str">
        <f t="shared" si="8"/>
        <v>Energy.Offshore oil</v>
      </c>
      <c r="K216" t="str">
        <f t="shared" si="9"/>
        <v>oil and gas extraction 06</v>
      </c>
    </row>
    <row r="217" spans="1:11" x14ac:dyDescent="0.25">
      <c r="A217" t="s">
        <v>471</v>
      </c>
      <c r="B217" t="s">
        <v>80</v>
      </c>
      <c r="C217">
        <v>6</v>
      </c>
      <c r="D217" t="s">
        <v>536</v>
      </c>
      <c r="E217" t="s">
        <v>2</v>
      </c>
      <c r="F217" t="s">
        <v>541</v>
      </c>
      <c r="G217" t="s">
        <v>538</v>
      </c>
      <c r="H217">
        <v>2021</v>
      </c>
      <c r="J217" t="str">
        <f t="shared" si="8"/>
        <v>Energy.Offshore oil</v>
      </c>
      <c r="K217" t="str">
        <f t="shared" si="9"/>
        <v>oil and gas extraction 06</v>
      </c>
    </row>
    <row r="218" spans="1:11" x14ac:dyDescent="0.25">
      <c r="A218" t="s">
        <v>471</v>
      </c>
      <c r="B218" t="s">
        <v>80</v>
      </c>
      <c r="C218">
        <v>83</v>
      </c>
      <c r="D218" t="s">
        <v>536</v>
      </c>
      <c r="E218" t="s">
        <v>2</v>
      </c>
      <c r="F218" t="s">
        <v>541</v>
      </c>
      <c r="G218" t="s">
        <v>539</v>
      </c>
      <c r="H218">
        <v>2021</v>
      </c>
      <c r="J218" t="str">
        <f t="shared" si="8"/>
        <v>Energy.Offshore oil</v>
      </c>
      <c r="K218" t="str">
        <f t="shared" si="9"/>
        <v>oil and gas extraction 06</v>
      </c>
    </row>
    <row r="219" spans="1:11" x14ac:dyDescent="0.25">
      <c r="A219" t="s">
        <v>471</v>
      </c>
      <c r="B219" t="s">
        <v>80</v>
      </c>
      <c r="C219">
        <v>0</v>
      </c>
      <c r="D219" t="s">
        <v>536</v>
      </c>
      <c r="E219" t="s">
        <v>2</v>
      </c>
      <c r="F219" t="s">
        <v>774</v>
      </c>
      <c r="G219" t="s">
        <v>538</v>
      </c>
      <c r="H219">
        <v>2021</v>
      </c>
      <c r="J219" t="str">
        <f t="shared" si="8"/>
        <v>Energy.Onshore gas</v>
      </c>
      <c r="K219" t="str">
        <f t="shared" si="9"/>
        <v>oil and gas extraction 06</v>
      </c>
    </row>
    <row r="220" spans="1:11" x14ac:dyDescent="0.25">
      <c r="A220" t="s">
        <v>471</v>
      </c>
      <c r="B220" t="s">
        <v>80</v>
      </c>
      <c r="C220">
        <v>0</v>
      </c>
      <c r="D220" t="s">
        <v>536</v>
      </c>
      <c r="E220" t="s">
        <v>2</v>
      </c>
      <c r="F220" t="s">
        <v>774</v>
      </c>
      <c r="G220" t="s">
        <v>539</v>
      </c>
      <c r="H220">
        <v>2021</v>
      </c>
      <c r="J220" t="str">
        <f t="shared" si="8"/>
        <v>Energy.Onshore gas</v>
      </c>
      <c r="K220" t="str">
        <f t="shared" si="9"/>
        <v>oil and gas extraction 06</v>
      </c>
    </row>
    <row r="221" spans="1:11" x14ac:dyDescent="0.25">
      <c r="A221" t="s">
        <v>471</v>
      </c>
      <c r="B221" t="s">
        <v>80</v>
      </c>
      <c r="C221">
        <v>6</v>
      </c>
      <c r="D221" t="s">
        <v>536</v>
      </c>
      <c r="E221" t="s">
        <v>2</v>
      </c>
      <c r="F221" t="s">
        <v>775</v>
      </c>
      <c r="G221" t="s">
        <v>773</v>
      </c>
      <c r="H221">
        <v>2021</v>
      </c>
      <c r="J221" t="str">
        <f t="shared" si="8"/>
        <v>Energy.Onshore oil</v>
      </c>
      <c r="K221" t="str">
        <f t="shared" si="9"/>
        <v>oil and gas extraction 06</v>
      </c>
    </row>
    <row r="222" spans="1:11" x14ac:dyDescent="0.25">
      <c r="A222" t="s">
        <v>471</v>
      </c>
      <c r="B222" t="s">
        <v>80</v>
      </c>
      <c r="C222">
        <v>0</v>
      </c>
      <c r="D222" t="s">
        <v>536</v>
      </c>
      <c r="E222" t="s">
        <v>2</v>
      </c>
      <c r="F222" t="s">
        <v>775</v>
      </c>
      <c r="G222" t="s">
        <v>538</v>
      </c>
      <c r="H222">
        <v>2021</v>
      </c>
      <c r="J222" t="str">
        <f t="shared" si="8"/>
        <v>Energy.Onshore oil</v>
      </c>
      <c r="K222" t="str">
        <f t="shared" si="9"/>
        <v>oil and gas extraction 06</v>
      </c>
    </row>
    <row r="223" spans="1:11" x14ac:dyDescent="0.25">
      <c r="A223" t="s">
        <v>471</v>
      </c>
      <c r="B223" t="s">
        <v>80</v>
      </c>
      <c r="C223">
        <v>0</v>
      </c>
      <c r="D223" t="s">
        <v>536</v>
      </c>
      <c r="E223" t="s">
        <v>2</v>
      </c>
      <c r="F223" t="s">
        <v>775</v>
      </c>
      <c r="G223" t="s">
        <v>539</v>
      </c>
      <c r="H223">
        <v>2021</v>
      </c>
      <c r="J223" t="str">
        <f t="shared" si="8"/>
        <v>Energy.Onshore oil</v>
      </c>
      <c r="K223" t="str">
        <f t="shared" si="9"/>
        <v>oil and gas extraction 06</v>
      </c>
    </row>
    <row r="224" spans="1:11" x14ac:dyDescent="0.25">
      <c r="A224" t="s">
        <v>471</v>
      </c>
      <c r="B224" t="s">
        <v>80</v>
      </c>
      <c r="C224">
        <v>0</v>
      </c>
      <c r="D224" t="s">
        <v>536</v>
      </c>
      <c r="E224" t="s">
        <v>2</v>
      </c>
      <c r="F224" t="s">
        <v>777</v>
      </c>
      <c r="G224" t="s">
        <v>767</v>
      </c>
      <c r="H224">
        <v>2021</v>
      </c>
      <c r="I224" t="s">
        <v>771</v>
      </c>
      <c r="J224" t="str">
        <f t="shared" si="8"/>
        <v>Energy.Other from oil and gas</v>
      </c>
      <c r="K224" t="str">
        <f t="shared" si="9"/>
        <v>oil and gas extraction 06</v>
      </c>
    </row>
    <row r="225" spans="1:11" x14ac:dyDescent="0.25">
      <c r="A225" t="s">
        <v>471</v>
      </c>
      <c r="B225" t="s">
        <v>80</v>
      </c>
      <c r="C225">
        <v>0</v>
      </c>
      <c r="D225" t="s">
        <v>536</v>
      </c>
      <c r="E225" t="s">
        <v>2</v>
      </c>
      <c r="F225" t="s">
        <v>778</v>
      </c>
      <c r="G225" t="s">
        <v>767</v>
      </c>
      <c r="H225">
        <v>2021</v>
      </c>
      <c r="J225" t="str">
        <f t="shared" si="8"/>
        <v>Energy.Satellite-detected large leaks</v>
      </c>
      <c r="K225" t="str">
        <f t="shared" si="9"/>
        <v>oil and gas extraction 06</v>
      </c>
    </row>
    <row r="226" spans="1:11" x14ac:dyDescent="0.25">
      <c r="A226" t="s">
        <v>471</v>
      </c>
      <c r="B226" t="s">
        <v>80</v>
      </c>
      <c r="C226">
        <v>181</v>
      </c>
      <c r="D226" t="s">
        <v>536</v>
      </c>
      <c r="E226" t="s">
        <v>2</v>
      </c>
      <c r="F226" t="s">
        <v>649</v>
      </c>
      <c r="G226" t="s">
        <v>767</v>
      </c>
      <c r="H226">
        <v>2021</v>
      </c>
      <c r="I226" t="s">
        <v>771</v>
      </c>
      <c r="J226" t="str">
        <f t="shared" si="8"/>
        <v>Energy.Total</v>
      </c>
      <c r="K226" t="str">
        <f t="shared" si="9"/>
        <v>confirmed this is a duplicate total value</v>
      </c>
    </row>
    <row r="227" spans="1:11" x14ac:dyDescent="0.25">
      <c r="A227" t="s">
        <v>471</v>
      </c>
      <c r="B227" t="s">
        <v>80</v>
      </c>
      <c r="C227">
        <v>3</v>
      </c>
      <c r="D227" t="s">
        <v>536</v>
      </c>
      <c r="E227" t="s">
        <v>8</v>
      </c>
      <c r="F227" t="s">
        <v>649</v>
      </c>
      <c r="G227" t="s">
        <v>767</v>
      </c>
      <c r="H227" t="s">
        <v>768</v>
      </c>
      <c r="I227" t="s">
        <v>769</v>
      </c>
      <c r="J227" t="str">
        <f t="shared" si="8"/>
        <v>Other.Total</v>
      </c>
      <c r="K227">
        <f t="shared" si="9"/>
        <v>0</v>
      </c>
    </row>
    <row r="228" spans="1:11" x14ac:dyDescent="0.25">
      <c r="A228" t="s">
        <v>471</v>
      </c>
      <c r="B228" t="s">
        <v>80</v>
      </c>
      <c r="C228">
        <v>11</v>
      </c>
      <c r="D228" t="s">
        <v>536</v>
      </c>
      <c r="E228" t="s">
        <v>5</v>
      </c>
      <c r="F228" t="s">
        <v>649</v>
      </c>
      <c r="G228" t="s">
        <v>767</v>
      </c>
      <c r="H228" t="s">
        <v>768</v>
      </c>
      <c r="I228" t="s">
        <v>769</v>
      </c>
      <c r="J228" t="str">
        <f t="shared" si="8"/>
        <v>Waste.Total</v>
      </c>
      <c r="K228" t="str">
        <f t="shared" si="9"/>
        <v>water and waste 36T39</v>
      </c>
    </row>
    <row r="229" spans="1:11" x14ac:dyDescent="0.25">
      <c r="A229" t="s">
        <v>471</v>
      </c>
      <c r="B229" t="s">
        <v>81</v>
      </c>
      <c r="C229">
        <v>115</v>
      </c>
      <c r="D229" t="s">
        <v>536</v>
      </c>
      <c r="E229" t="s">
        <v>4</v>
      </c>
      <c r="F229" t="s">
        <v>649</v>
      </c>
      <c r="G229" t="s">
        <v>767</v>
      </c>
      <c r="H229" t="s">
        <v>768</v>
      </c>
      <c r="I229" t="s">
        <v>769</v>
      </c>
      <c r="J229" t="str">
        <f t="shared" si="8"/>
        <v>Agriculture.Total</v>
      </c>
      <c r="K229">
        <f t="shared" si="9"/>
        <v>0</v>
      </c>
    </row>
    <row r="230" spans="1:11" x14ac:dyDescent="0.25">
      <c r="A230" t="s">
        <v>471</v>
      </c>
      <c r="B230" t="s">
        <v>786</v>
      </c>
      <c r="C230">
        <v>5</v>
      </c>
      <c r="D230" t="s">
        <v>536</v>
      </c>
      <c r="E230" t="s">
        <v>2</v>
      </c>
      <c r="F230" t="s">
        <v>770</v>
      </c>
      <c r="G230" t="s">
        <v>767</v>
      </c>
      <c r="H230">
        <v>2021</v>
      </c>
      <c r="I230" t="s">
        <v>771</v>
      </c>
      <c r="J230" t="str">
        <f t="shared" si="8"/>
        <v>Energy.Bioenergy</v>
      </c>
      <c r="K230">
        <f t="shared" si="9"/>
        <v>0</v>
      </c>
    </row>
    <row r="231" spans="1:11" x14ac:dyDescent="0.25">
      <c r="A231" t="s">
        <v>471</v>
      </c>
      <c r="B231" t="s">
        <v>786</v>
      </c>
      <c r="C231">
        <v>0</v>
      </c>
      <c r="D231" t="s">
        <v>536</v>
      </c>
      <c r="E231" t="s">
        <v>2</v>
      </c>
      <c r="F231" t="s">
        <v>772</v>
      </c>
      <c r="G231" t="s">
        <v>538</v>
      </c>
      <c r="H231">
        <v>2021</v>
      </c>
      <c r="J231" t="str">
        <f t="shared" si="8"/>
        <v>Energy.Gas pipelines and LNG facilities</v>
      </c>
      <c r="K231" t="str">
        <f t="shared" si="9"/>
        <v>energy pipelines and gas processing 352T353</v>
      </c>
    </row>
    <row r="232" spans="1:11" x14ac:dyDescent="0.25">
      <c r="A232" t="s">
        <v>471</v>
      </c>
      <c r="B232" t="s">
        <v>786</v>
      </c>
      <c r="C232">
        <v>0</v>
      </c>
      <c r="D232" t="s">
        <v>536</v>
      </c>
      <c r="E232" t="s">
        <v>2</v>
      </c>
      <c r="F232" t="s">
        <v>772</v>
      </c>
      <c r="G232" t="s">
        <v>539</v>
      </c>
      <c r="H232">
        <v>2021</v>
      </c>
      <c r="J232" t="str">
        <f t="shared" si="8"/>
        <v>Energy.Gas pipelines and LNG facilities</v>
      </c>
      <c r="K232" t="str">
        <f t="shared" si="9"/>
        <v>energy pipelines and gas processing 352T353</v>
      </c>
    </row>
    <row r="233" spans="1:11" x14ac:dyDescent="0.25">
      <c r="A233" t="s">
        <v>471</v>
      </c>
      <c r="B233" t="s">
        <v>786</v>
      </c>
      <c r="C233">
        <v>0</v>
      </c>
      <c r="D233" t="s">
        <v>536</v>
      </c>
      <c r="E233" t="s">
        <v>2</v>
      </c>
      <c r="F233" t="s">
        <v>540</v>
      </c>
      <c r="G233" t="s">
        <v>538</v>
      </c>
      <c r="H233">
        <v>2021</v>
      </c>
      <c r="J233" t="str">
        <f t="shared" si="8"/>
        <v>Energy.Offshore gas</v>
      </c>
      <c r="K233" t="str">
        <f t="shared" si="9"/>
        <v>oil and gas extraction 06</v>
      </c>
    </row>
    <row r="234" spans="1:11" x14ac:dyDescent="0.25">
      <c r="A234" t="s">
        <v>471</v>
      </c>
      <c r="B234" t="s">
        <v>786</v>
      </c>
      <c r="C234">
        <v>0</v>
      </c>
      <c r="D234" t="s">
        <v>536</v>
      </c>
      <c r="E234" t="s">
        <v>2</v>
      </c>
      <c r="F234" t="s">
        <v>540</v>
      </c>
      <c r="G234" t="s">
        <v>539</v>
      </c>
      <c r="H234">
        <v>2021</v>
      </c>
      <c r="J234" t="str">
        <f t="shared" si="8"/>
        <v>Energy.Offshore gas</v>
      </c>
      <c r="K234" t="str">
        <f t="shared" si="9"/>
        <v>oil and gas extraction 06</v>
      </c>
    </row>
    <row r="235" spans="1:11" x14ac:dyDescent="0.25">
      <c r="A235" t="s">
        <v>471</v>
      </c>
      <c r="B235" t="s">
        <v>786</v>
      </c>
      <c r="C235">
        <v>0</v>
      </c>
      <c r="D235" t="s">
        <v>536</v>
      </c>
      <c r="E235" t="s">
        <v>2</v>
      </c>
      <c r="F235" t="s">
        <v>541</v>
      </c>
      <c r="G235" t="s">
        <v>773</v>
      </c>
      <c r="H235">
        <v>2021</v>
      </c>
      <c r="J235" t="str">
        <f t="shared" si="8"/>
        <v>Energy.Offshore oil</v>
      </c>
      <c r="K235" t="str">
        <f t="shared" si="9"/>
        <v>oil and gas extraction 06</v>
      </c>
    </row>
    <row r="236" spans="1:11" x14ac:dyDescent="0.25">
      <c r="A236" t="s">
        <v>471</v>
      </c>
      <c r="B236" t="s">
        <v>786</v>
      </c>
      <c r="C236">
        <v>0</v>
      </c>
      <c r="D236" t="s">
        <v>536</v>
      </c>
      <c r="E236" t="s">
        <v>2</v>
      </c>
      <c r="F236" t="s">
        <v>541</v>
      </c>
      <c r="G236" t="s">
        <v>538</v>
      </c>
      <c r="H236">
        <v>2021</v>
      </c>
      <c r="J236" t="str">
        <f t="shared" si="8"/>
        <v>Energy.Offshore oil</v>
      </c>
      <c r="K236" t="str">
        <f t="shared" si="9"/>
        <v>oil and gas extraction 06</v>
      </c>
    </row>
    <row r="237" spans="1:11" x14ac:dyDescent="0.25">
      <c r="A237" t="s">
        <v>471</v>
      </c>
      <c r="B237" t="s">
        <v>786</v>
      </c>
      <c r="C237">
        <v>0</v>
      </c>
      <c r="D237" t="s">
        <v>536</v>
      </c>
      <c r="E237" t="s">
        <v>2</v>
      </c>
      <c r="F237" t="s">
        <v>541</v>
      </c>
      <c r="G237" t="s">
        <v>539</v>
      </c>
      <c r="H237">
        <v>2021</v>
      </c>
      <c r="J237" t="str">
        <f t="shared" si="8"/>
        <v>Energy.Offshore oil</v>
      </c>
      <c r="K237" t="str">
        <f t="shared" si="9"/>
        <v>oil and gas extraction 06</v>
      </c>
    </row>
    <row r="238" spans="1:11" x14ac:dyDescent="0.25">
      <c r="A238" t="s">
        <v>471</v>
      </c>
      <c r="B238" t="s">
        <v>786</v>
      </c>
      <c r="C238">
        <v>0</v>
      </c>
      <c r="D238" t="s">
        <v>536</v>
      </c>
      <c r="E238" t="s">
        <v>2</v>
      </c>
      <c r="F238" t="s">
        <v>774</v>
      </c>
      <c r="G238" t="s">
        <v>538</v>
      </c>
      <c r="H238">
        <v>2021</v>
      </c>
      <c r="J238" t="str">
        <f t="shared" si="8"/>
        <v>Energy.Onshore gas</v>
      </c>
      <c r="K238" t="str">
        <f t="shared" si="9"/>
        <v>oil and gas extraction 06</v>
      </c>
    </row>
    <row r="239" spans="1:11" x14ac:dyDescent="0.25">
      <c r="A239" t="s">
        <v>471</v>
      </c>
      <c r="B239" t="s">
        <v>786</v>
      </c>
      <c r="C239">
        <v>0</v>
      </c>
      <c r="D239" t="s">
        <v>536</v>
      </c>
      <c r="E239" t="s">
        <v>2</v>
      </c>
      <c r="F239" t="s">
        <v>774</v>
      </c>
      <c r="G239" t="s">
        <v>539</v>
      </c>
      <c r="H239">
        <v>2021</v>
      </c>
      <c r="J239" t="str">
        <f t="shared" si="8"/>
        <v>Energy.Onshore gas</v>
      </c>
      <c r="K239" t="str">
        <f t="shared" si="9"/>
        <v>oil and gas extraction 06</v>
      </c>
    </row>
    <row r="240" spans="1:11" x14ac:dyDescent="0.25">
      <c r="A240" t="s">
        <v>471</v>
      </c>
      <c r="B240" t="s">
        <v>786</v>
      </c>
      <c r="C240">
        <v>0</v>
      </c>
      <c r="D240" t="s">
        <v>536</v>
      </c>
      <c r="E240" t="s">
        <v>2</v>
      </c>
      <c r="F240" t="s">
        <v>775</v>
      </c>
      <c r="G240" t="s">
        <v>773</v>
      </c>
      <c r="H240">
        <v>2021</v>
      </c>
      <c r="J240" t="str">
        <f t="shared" si="8"/>
        <v>Energy.Onshore oil</v>
      </c>
      <c r="K240" t="str">
        <f t="shared" si="9"/>
        <v>oil and gas extraction 06</v>
      </c>
    </row>
    <row r="241" spans="1:11" x14ac:dyDescent="0.25">
      <c r="A241" t="s">
        <v>471</v>
      </c>
      <c r="B241" t="s">
        <v>786</v>
      </c>
      <c r="C241">
        <v>0</v>
      </c>
      <c r="D241" t="s">
        <v>536</v>
      </c>
      <c r="E241" t="s">
        <v>2</v>
      </c>
      <c r="F241" t="s">
        <v>775</v>
      </c>
      <c r="G241" t="s">
        <v>538</v>
      </c>
      <c r="H241">
        <v>2021</v>
      </c>
      <c r="J241" t="str">
        <f t="shared" si="8"/>
        <v>Energy.Onshore oil</v>
      </c>
      <c r="K241" t="str">
        <f t="shared" si="9"/>
        <v>oil and gas extraction 06</v>
      </c>
    </row>
    <row r="242" spans="1:11" x14ac:dyDescent="0.25">
      <c r="A242" t="s">
        <v>471</v>
      </c>
      <c r="B242" t="s">
        <v>786</v>
      </c>
      <c r="C242">
        <v>0</v>
      </c>
      <c r="D242" t="s">
        <v>536</v>
      </c>
      <c r="E242" t="s">
        <v>2</v>
      </c>
      <c r="F242" t="s">
        <v>775</v>
      </c>
      <c r="G242" t="s">
        <v>539</v>
      </c>
      <c r="H242">
        <v>2021</v>
      </c>
      <c r="J242" t="str">
        <f t="shared" si="8"/>
        <v>Energy.Onshore oil</v>
      </c>
      <c r="K242" t="str">
        <f t="shared" si="9"/>
        <v>oil and gas extraction 06</v>
      </c>
    </row>
    <row r="243" spans="1:11" x14ac:dyDescent="0.25">
      <c r="A243" t="s">
        <v>471</v>
      </c>
      <c r="B243" t="s">
        <v>786</v>
      </c>
      <c r="C243">
        <v>0</v>
      </c>
      <c r="D243" t="s">
        <v>536</v>
      </c>
      <c r="E243" t="s">
        <v>2</v>
      </c>
      <c r="F243" t="s">
        <v>777</v>
      </c>
      <c r="G243" t="s">
        <v>767</v>
      </c>
      <c r="H243">
        <v>2021</v>
      </c>
      <c r="I243" t="s">
        <v>771</v>
      </c>
      <c r="J243" t="str">
        <f t="shared" si="8"/>
        <v>Energy.Other from oil and gas</v>
      </c>
      <c r="K243" t="str">
        <f t="shared" si="9"/>
        <v>oil and gas extraction 06</v>
      </c>
    </row>
    <row r="244" spans="1:11" x14ac:dyDescent="0.25">
      <c r="A244" t="s">
        <v>471</v>
      </c>
      <c r="B244" t="s">
        <v>786</v>
      </c>
      <c r="C244">
        <v>0</v>
      </c>
      <c r="D244" t="s">
        <v>536</v>
      </c>
      <c r="E244" t="s">
        <v>2</v>
      </c>
      <c r="F244" t="s">
        <v>778</v>
      </c>
      <c r="G244" t="s">
        <v>767</v>
      </c>
      <c r="H244">
        <v>2021</v>
      </c>
      <c r="J244" t="str">
        <f t="shared" si="8"/>
        <v>Energy.Satellite-detected large leaks</v>
      </c>
      <c r="K244" t="str">
        <f t="shared" si="9"/>
        <v>oil and gas extraction 06</v>
      </c>
    </row>
    <row r="245" spans="1:11" x14ac:dyDescent="0.25">
      <c r="A245" t="s">
        <v>471</v>
      </c>
      <c r="B245" t="s">
        <v>81</v>
      </c>
      <c r="C245">
        <v>5</v>
      </c>
      <c r="D245" t="s">
        <v>536</v>
      </c>
      <c r="E245" t="s">
        <v>2</v>
      </c>
      <c r="F245" t="s">
        <v>649</v>
      </c>
      <c r="G245" t="s">
        <v>767</v>
      </c>
      <c r="H245">
        <v>2021</v>
      </c>
      <c r="I245" t="s">
        <v>771</v>
      </c>
      <c r="J245" t="str">
        <f t="shared" si="8"/>
        <v>Energy.Total</v>
      </c>
      <c r="K245" t="str">
        <f t="shared" si="9"/>
        <v>confirmed this is a duplicate total value</v>
      </c>
    </row>
    <row r="246" spans="1:11" x14ac:dyDescent="0.25">
      <c r="A246" t="s">
        <v>471</v>
      </c>
      <c r="B246" t="s">
        <v>81</v>
      </c>
      <c r="C246">
        <v>2</v>
      </c>
      <c r="D246" t="s">
        <v>536</v>
      </c>
      <c r="E246" t="s">
        <v>8</v>
      </c>
      <c r="F246" t="s">
        <v>649</v>
      </c>
      <c r="G246" t="s">
        <v>767</v>
      </c>
      <c r="H246" t="s">
        <v>768</v>
      </c>
      <c r="I246" t="s">
        <v>769</v>
      </c>
      <c r="J246" t="str">
        <f t="shared" si="8"/>
        <v>Other.Total</v>
      </c>
      <c r="K246">
        <f t="shared" si="9"/>
        <v>0</v>
      </c>
    </row>
    <row r="247" spans="1:11" x14ac:dyDescent="0.25">
      <c r="A247" t="s">
        <v>471</v>
      </c>
      <c r="B247" t="s">
        <v>81</v>
      </c>
      <c r="C247">
        <v>30</v>
      </c>
      <c r="D247" t="s">
        <v>536</v>
      </c>
      <c r="E247" t="s">
        <v>5</v>
      </c>
      <c r="F247" t="s">
        <v>649</v>
      </c>
      <c r="G247" t="s">
        <v>767</v>
      </c>
      <c r="H247" t="s">
        <v>768</v>
      </c>
      <c r="I247" t="s">
        <v>769</v>
      </c>
      <c r="J247" t="str">
        <f t="shared" si="8"/>
        <v>Waste.Total</v>
      </c>
      <c r="K247" t="str">
        <f t="shared" si="9"/>
        <v>water and waste 36T39</v>
      </c>
    </row>
    <row r="248" spans="1:11" x14ac:dyDescent="0.25">
      <c r="A248" t="s">
        <v>471</v>
      </c>
      <c r="B248" t="s">
        <v>83</v>
      </c>
      <c r="C248">
        <v>1761</v>
      </c>
      <c r="D248" t="s">
        <v>536</v>
      </c>
      <c r="E248" t="s">
        <v>4</v>
      </c>
      <c r="F248" t="s">
        <v>649</v>
      </c>
      <c r="G248" t="s">
        <v>767</v>
      </c>
      <c r="H248" t="s">
        <v>768</v>
      </c>
      <c r="I248" t="s">
        <v>769</v>
      </c>
      <c r="J248" t="str">
        <f t="shared" si="8"/>
        <v>Agriculture.Total</v>
      </c>
      <c r="K248">
        <f t="shared" si="9"/>
        <v>0</v>
      </c>
    </row>
    <row r="249" spans="1:11" x14ac:dyDescent="0.25">
      <c r="A249" t="s">
        <v>471</v>
      </c>
      <c r="B249" t="s">
        <v>787</v>
      </c>
      <c r="C249">
        <v>452</v>
      </c>
      <c r="D249" t="s">
        <v>536</v>
      </c>
      <c r="E249" t="s">
        <v>2</v>
      </c>
      <c r="F249" t="s">
        <v>770</v>
      </c>
      <c r="G249" t="s">
        <v>767</v>
      </c>
      <c r="H249">
        <v>2021</v>
      </c>
      <c r="I249" t="s">
        <v>771</v>
      </c>
      <c r="J249" t="str">
        <f t="shared" si="8"/>
        <v>Energy.Bioenergy</v>
      </c>
      <c r="K249">
        <f t="shared" si="9"/>
        <v>0</v>
      </c>
    </row>
    <row r="250" spans="1:11" x14ac:dyDescent="0.25">
      <c r="A250" t="s">
        <v>471</v>
      </c>
      <c r="B250" t="s">
        <v>787</v>
      </c>
      <c r="C250">
        <v>0</v>
      </c>
      <c r="D250" t="s">
        <v>536</v>
      </c>
      <c r="E250" t="s">
        <v>2</v>
      </c>
      <c r="F250" t="s">
        <v>772</v>
      </c>
      <c r="G250" t="s">
        <v>538</v>
      </c>
      <c r="H250">
        <v>2021</v>
      </c>
      <c r="J250" t="str">
        <f t="shared" si="8"/>
        <v>Energy.Gas pipelines and LNG facilities</v>
      </c>
      <c r="K250" t="str">
        <f t="shared" si="9"/>
        <v>energy pipelines and gas processing 352T353</v>
      </c>
    </row>
    <row r="251" spans="1:11" x14ac:dyDescent="0.25">
      <c r="A251" t="s">
        <v>471</v>
      </c>
      <c r="B251" t="s">
        <v>787</v>
      </c>
      <c r="C251">
        <v>0</v>
      </c>
      <c r="D251" t="s">
        <v>536</v>
      </c>
      <c r="E251" t="s">
        <v>2</v>
      </c>
      <c r="F251" t="s">
        <v>772</v>
      </c>
      <c r="G251" t="s">
        <v>539</v>
      </c>
      <c r="H251">
        <v>2021</v>
      </c>
      <c r="J251" t="str">
        <f t="shared" si="8"/>
        <v>Energy.Gas pipelines and LNG facilities</v>
      </c>
      <c r="K251" t="str">
        <f t="shared" si="9"/>
        <v>energy pipelines and gas processing 352T353</v>
      </c>
    </row>
    <row r="252" spans="1:11" x14ac:dyDescent="0.25">
      <c r="A252" t="s">
        <v>471</v>
      </c>
      <c r="B252" t="s">
        <v>787</v>
      </c>
      <c r="C252">
        <v>0</v>
      </c>
      <c r="D252" t="s">
        <v>536</v>
      </c>
      <c r="E252" t="s">
        <v>2</v>
      </c>
      <c r="F252" t="s">
        <v>540</v>
      </c>
      <c r="G252" t="s">
        <v>538</v>
      </c>
      <c r="H252">
        <v>2021</v>
      </c>
      <c r="J252" t="str">
        <f t="shared" si="8"/>
        <v>Energy.Offshore gas</v>
      </c>
      <c r="K252" t="str">
        <f t="shared" si="9"/>
        <v>oil and gas extraction 06</v>
      </c>
    </row>
    <row r="253" spans="1:11" x14ac:dyDescent="0.25">
      <c r="A253" t="s">
        <v>471</v>
      </c>
      <c r="B253" t="s">
        <v>787</v>
      </c>
      <c r="C253">
        <v>0</v>
      </c>
      <c r="D253" t="s">
        <v>536</v>
      </c>
      <c r="E253" t="s">
        <v>2</v>
      </c>
      <c r="F253" t="s">
        <v>540</v>
      </c>
      <c r="G253" t="s">
        <v>539</v>
      </c>
      <c r="H253">
        <v>2021</v>
      </c>
      <c r="J253" t="str">
        <f t="shared" si="8"/>
        <v>Energy.Offshore gas</v>
      </c>
      <c r="K253" t="str">
        <f t="shared" si="9"/>
        <v>oil and gas extraction 06</v>
      </c>
    </row>
    <row r="254" spans="1:11" x14ac:dyDescent="0.25">
      <c r="A254" t="s">
        <v>471</v>
      </c>
      <c r="B254" t="s">
        <v>787</v>
      </c>
      <c r="C254">
        <v>0</v>
      </c>
      <c r="D254" t="s">
        <v>536</v>
      </c>
      <c r="E254" t="s">
        <v>2</v>
      </c>
      <c r="F254" t="s">
        <v>541</v>
      </c>
      <c r="G254" t="s">
        <v>773</v>
      </c>
      <c r="H254">
        <v>2021</v>
      </c>
      <c r="J254" t="str">
        <f t="shared" si="8"/>
        <v>Energy.Offshore oil</v>
      </c>
      <c r="K254" t="str">
        <f t="shared" si="9"/>
        <v>oil and gas extraction 06</v>
      </c>
    </row>
    <row r="255" spans="1:11" x14ac:dyDescent="0.25">
      <c r="A255" t="s">
        <v>471</v>
      </c>
      <c r="B255" t="s">
        <v>787</v>
      </c>
      <c r="C255">
        <v>0</v>
      </c>
      <c r="D255" t="s">
        <v>536</v>
      </c>
      <c r="E255" t="s">
        <v>2</v>
      </c>
      <c r="F255" t="s">
        <v>541</v>
      </c>
      <c r="G255" t="s">
        <v>538</v>
      </c>
      <c r="H255">
        <v>2021</v>
      </c>
      <c r="J255" t="str">
        <f t="shared" si="8"/>
        <v>Energy.Offshore oil</v>
      </c>
      <c r="K255" t="str">
        <f t="shared" si="9"/>
        <v>oil and gas extraction 06</v>
      </c>
    </row>
    <row r="256" spans="1:11" x14ac:dyDescent="0.25">
      <c r="A256" t="s">
        <v>471</v>
      </c>
      <c r="B256" t="s">
        <v>787</v>
      </c>
      <c r="C256">
        <v>0</v>
      </c>
      <c r="D256" t="s">
        <v>536</v>
      </c>
      <c r="E256" t="s">
        <v>2</v>
      </c>
      <c r="F256" t="s">
        <v>541</v>
      </c>
      <c r="G256" t="s">
        <v>539</v>
      </c>
      <c r="H256">
        <v>2021</v>
      </c>
      <c r="J256" t="str">
        <f t="shared" si="8"/>
        <v>Energy.Offshore oil</v>
      </c>
      <c r="K256" t="str">
        <f t="shared" si="9"/>
        <v>oil and gas extraction 06</v>
      </c>
    </row>
    <row r="257" spans="1:11" x14ac:dyDescent="0.25">
      <c r="A257" t="s">
        <v>471</v>
      </c>
      <c r="B257" t="s">
        <v>787</v>
      </c>
      <c r="C257">
        <v>0</v>
      </c>
      <c r="D257" t="s">
        <v>536</v>
      </c>
      <c r="E257" t="s">
        <v>2</v>
      </c>
      <c r="F257" t="s">
        <v>774</v>
      </c>
      <c r="G257" t="s">
        <v>538</v>
      </c>
      <c r="H257">
        <v>2021</v>
      </c>
      <c r="J257" t="str">
        <f t="shared" si="8"/>
        <v>Energy.Onshore gas</v>
      </c>
      <c r="K257" t="str">
        <f t="shared" si="9"/>
        <v>oil and gas extraction 06</v>
      </c>
    </row>
    <row r="258" spans="1:11" x14ac:dyDescent="0.25">
      <c r="A258" t="s">
        <v>471</v>
      </c>
      <c r="B258" t="s">
        <v>787</v>
      </c>
      <c r="C258">
        <v>0</v>
      </c>
      <c r="D258" t="s">
        <v>536</v>
      </c>
      <c r="E258" t="s">
        <v>2</v>
      </c>
      <c r="F258" t="s">
        <v>774</v>
      </c>
      <c r="G258" t="s">
        <v>539</v>
      </c>
      <c r="H258">
        <v>2021</v>
      </c>
      <c r="J258" t="str">
        <f t="shared" si="8"/>
        <v>Energy.Onshore gas</v>
      </c>
      <c r="K258" t="str">
        <f t="shared" si="9"/>
        <v>oil and gas extraction 06</v>
      </c>
    </row>
    <row r="259" spans="1:11" x14ac:dyDescent="0.25">
      <c r="A259" t="s">
        <v>471</v>
      </c>
      <c r="B259" t="s">
        <v>787</v>
      </c>
      <c r="C259">
        <v>0</v>
      </c>
      <c r="D259" t="s">
        <v>536</v>
      </c>
      <c r="E259" t="s">
        <v>2</v>
      </c>
      <c r="F259" t="s">
        <v>775</v>
      </c>
      <c r="G259" t="s">
        <v>773</v>
      </c>
      <c r="H259">
        <v>2021</v>
      </c>
      <c r="J259" t="str">
        <f t="shared" ref="J259:J322" si="10">CONCATENATE(E259,".",F259)</f>
        <v>Energy.Onshore oil</v>
      </c>
      <c r="K259" t="str">
        <f t="shared" ref="K259:K322" si="11">INDEX($P$17:$P$38,MATCH(J259,$O$17:$O$38,0))</f>
        <v>oil and gas extraction 06</v>
      </c>
    </row>
    <row r="260" spans="1:11" x14ac:dyDescent="0.25">
      <c r="A260" t="s">
        <v>471</v>
      </c>
      <c r="B260" t="s">
        <v>787</v>
      </c>
      <c r="C260">
        <v>0</v>
      </c>
      <c r="D260" t="s">
        <v>536</v>
      </c>
      <c r="E260" t="s">
        <v>2</v>
      </c>
      <c r="F260" t="s">
        <v>775</v>
      </c>
      <c r="G260" t="s">
        <v>538</v>
      </c>
      <c r="H260">
        <v>2021</v>
      </c>
      <c r="J260" t="str">
        <f t="shared" si="10"/>
        <v>Energy.Onshore oil</v>
      </c>
      <c r="K260" t="str">
        <f t="shared" si="11"/>
        <v>oil and gas extraction 06</v>
      </c>
    </row>
    <row r="261" spans="1:11" x14ac:dyDescent="0.25">
      <c r="A261" t="s">
        <v>471</v>
      </c>
      <c r="B261" t="s">
        <v>787</v>
      </c>
      <c r="C261">
        <v>0</v>
      </c>
      <c r="D261" t="s">
        <v>536</v>
      </c>
      <c r="E261" t="s">
        <v>2</v>
      </c>
      <c r="F261" t="s">
        <v>775</v>
      </c>
      <c r="G261" t="s">
        <v>539</v>
      </c>
      <c r="H261">
        <v>2021</v>
      </c>
      <c r="J261" t="str">
        <f t="shared" si="10"/>
        <v>Energy.Onshore oil</v>
      </c>
      <c r="K261" t="str">
        <f t="shared" si="11"/>
        <v>oil and gas extraction 06</v>
      </c>
    </row>
    <row r="262" spans="1:11" x14ac:dyDescent="0.25">
      <c r="A262" t="s">
        <v>471</v>
      </c>
      <c r="B262" t="s">
        <v>787</v>
      </c>
      <c r="C262">
        <v>0</v>
      </c>
      <c r="D262" t="s">
        <v>536</v>
      </c>
      <c r="E262" t="s">
        <v>2</v>
      </c>
      <c r="F262" t="s">
        <v>776</v>
      </c>
      <c r="G262" t="s">
        <v>767</v>
      </c>
      <c r="H262">
        <v>2021</v>
      </c>
      <c r="I262" t="s">
        <v>771</v>
      </c>
      <c r="J262" t="str">
        <f t="shared" si="10"/>
        <v>Energy.Other from coal</v>
      </c>
      <c r="K262">
        <f t="shared" si="11"/>
        <v>0</v>
      </c>
    </row>
    <row r="263" spans="1:11" x14ac:dyDescent="0.25">
      <c r="A263" t="s">
        <v>471</v>
      </c>
      <c r="B263" t="s">
        <v>787</v>
      </c>
      <c r="C263">
        <v>2</v>
      </c>
      <c r="D263" t="s">
        <v>536</v>
      </c>
      <c r="E263" t="s">
        <v>2</v>
      </c>
      <c r="F263" t="s">
        <v>777</v>
      </c>
      <c r="G263" t="s">
        <v>767</v>
      </c>
      <c r="H263">
        <v>2021</v>
      </c>
      <c r="I263" t="s">
        <v>771</v>
      </c>
      <c r="J263" t="str">
        <f t="shared" si="10"/>
        <v>Energy.Other from oil and gas</v>
      </c>
      <c r="K263" t="str">
        <f t="shared" si="11"/>
        <v>oil and gas extraction 06</v>
      </c>
    </row>
    <row r="264" spans="1:11" x14ac:dyDescent="0.25">
      <c r="A264" t="s">
        <v>471</v>
      </c>
      <c r="B264" t="s">
        <v>787</v>
      </c>
      <c r="C264">
        <v>0</v>
      </c>
      <c r="D264" t="s">
        <v>536</v>
      </c>
      <c r="E264" t="s">
        <v>2</v>
      </c>
      <c r="F264" t="s">
        <v>778</v>
      </c>
      <c r="G264" t="s">
        <v>767</v>
      </c>
      <c r="H264">
        <v>2021</v>
      </c>
      <c r="J264" t="str">
        <f t="shared" si="10"/>
        <v>Energy.Satellite-detected large leaks</v>
      </c>
      <c r="K264" t="str">
        <f t="shared" si="11"/>
        <v>oil and gas extraction 06</v>
      </c>
    </row>
    <row r="265" spans="1:11" x14ac:dyDescent="0.25">
      <c r="A265" t="s">
        <v>471</v>
      </c>
      <c r="B265" t="s">
        <v>83</v>
      </c>
      <c r="C265">
        <v>454</v>
      </c>
      <c r="D265" t="s">
        <v>536</v>
      </c>
      <c r="E265" t="s">
        <v>2</v>
      </c>
      <c r="F265" t="s">
        <v>649</v>
      </c>
      <c r="G265" t="s">
        <v>767</v>
      </c>
      <c r="H265">
        <v>2021</v>
      </c>
      <c r="I265" t="s">
        <v>771</v>
      </c>
      <c r="J265" t="str">
        <f t="shared" si="10"/>
        <v>Energy.Total</v>
      </c>
      <c r="K265" t="str">
        <f t="shared" si="11"/>
        <v>confirmed this is a duplicate total value</v>
      </c>
    </row>
    <row r="266" spans="1:11" x14ac:dyDescent="0.25">
      <c r="A266" t="s">
        <v>471</v>
      </c>
      <c r="B266" t="s">
        <v>83</v>
      </c>
      <c r="C266">
        <v>168</v>
      </c>
      <c r="D266" t="s">
        <v>536</v>
      </c>
      <c r="E266" t="s">
        <v>8</v>
      </c>
      <c r="F266" t="s">
        <v>649</v>
      </c>
      <c r="G266" t="s">
        <v>767</v>
      </c>
      <c r="H266" t="s">
        <v>768</v>
      </c>
      <c r="I266" t="s">
        <v>769</v>
      </c>
      <c r="J266" t="str">
        <f t="shared" si="10"/>
        <v>Other.Total</v>
      </c>
      <c r="K266">
        <f t="shared" si="11"/>
        <v>0</v>
      </c>
    </row>
    <row r="267" spans="1:11" x14ac:dyDescent="0.25">
      <c r="A267" t="s">
        <v>471</v>
      </c>
      <c r="B267" t="s">
        <v>83</v>
      </c>
      <c r="C267">
        <v>456</v>
      </c>
      <c r="D267" t="s">
        <v>536</v>
      </c>
      <c r="E267" t="s">
        <v>5</v>
      </c>
      <c r="F267" t="s">
        <v>649</v>
      </c>
      <c r="G267" t="s">
        <v>767</v>
      </c>
      <c r="H267" t="s">
        <v>768</v>
      </c>
      <c r="I267" t="s">
        <v>769</v>
      </c>
      <c r="J267" t="str">
        <f t="shared" si="10"/>
        <v>Waste.Total</v>
      </c>
      <c r="K267" t="str">
        <f t="shared" si="11"/>
        <v>water and waste 36T39</v>
      </c>
    </row>
    <row r="268" spans="1:11" x14ac:dyDescent="0.25">
      <c r="A268" t="s">
        <v>471</v>
      </c>
      <c r="B268" t="s">
        <v>87</v>
      </c>
      <c r="C268">
        <v>5</v>
      </c>
      <c r="D268" t="s">
        <v>536</v>
      </c>
      <c r="E268" t="s">
        <v>4</v>
      </c>
      <c r="F268" t="s">
        <v>649</v>
      </c>
      <c r="G268" t="s">
        <v>767</v>
      </c>
      <c r="H268" t="s">
        <v>768</v>
      </c>
      <c r="I268" t="s">
        <v>769</v>
      </c>
      <c r="J268" t="str">
        <f t="shared" si="10"/>
        <v>Agriculture.Total</v>
      </c>
      <c r="K268">
        <f t="shared" si="11"/>
        <v>0</v>
      </c>
    </row>
    <row r="269" spans="1:11" x14ac:dyDescent="0.25">
      <c r="A269" t="s">
        <v>471</v>
      </c>
      <c r="B269" t="s">
        <v>87</v>
      </c>
      <c r="C269">
        <v>17</v>
      </c>
      <c r="D269" t="s">
        <v>536</v>
      </c>
      <c r="E269" t="s">
        <v>2</v>
      </c>
      <c r="F269" t="s">
        <v>770</v>
      </c>
      <c r="G269" t="s">
        <v>767</v>
      </c>
      <c r="H269">
        <v>2021</v>
      </c>
      <c r="I269" t="s">
        <v>771</v>
      </c>
      <c r="J269" t="str">
        <f t="shared" si="10"/>
        <v>Energy.Bioenergy</v>
      </c>
      <c r="K269">
        <f t="shared" si="11"/>
        <v>0</v>
      </c>
    </row>
    <row r="270" spans="1:11" x14ac:dyDescent="0.25">
      <c r="A270" t="s">
        <v>471</v>
      </c>
      <c r="B270" t="s">
        <v>87</v>
      </c>
      <c r="C270">
        <v>1</v>
      </c>
      <c r="D270" t="s">
        <v>536</v>
      </c>
      <c r="E270" t="s">
        <v>2</v>
      </c>
      <c r="F270" t="s">
        <v>772</v>
      </c>
      <c r="G270" t="s">
        <v>538</v>
      </c>
      <c r="H270">
        <v>2021</v>
      </c>
      <c r="J270" t="str">
        <f t="shared" si="10"/>
        <v>Energy.Gas pipelines and LNG facilities</v>
      </c>
      <c r="K270" t="str">
        <f t="shared" si="11"/>
        <v>energy pipelines and gas processing 352T353</v>
      </c>
    </row>
    <row r="271" spans="1:11" x14ac:dyDescent="0.25">
      <c r="A271" t="s">
        <v>471</v>
      </c>
      <c r="B271" t="s">
        <v>87</v>
      </c>
      <c r="C271">
        <v>1</v>
      </c>
      <c r="D271" t="s">
        <v>536</v>
      </c>
      <c r="E271" t="s">
        <v>2</v>
      </c>
      <c r="F271" t="s">
        <v>772</v>
      </c>
      <c r="G271" t="s">
        <v>539</v>
      </c>
      <c r="H271">
        <v>2021</v>
      </c>
      <c r="J271" t="str">
        <f t="shared" si="10"/>
        <v>Energy.Gas pipelines and LNG facilities</v>
      </c>
      <c r="K271" t="str">
        <f t="shared" si="11"/>
        <v>energy pipelines and gas processing 352T353</v>
      </c>
    </row>
    <row r="272" spans="1:11" x14ac:dyDescent="0.25">
      <c r="A272" t="s">
        <v>471</v>
      </c>
      <c r="B272" t="s">
        <v>87</v>
      </c>
      <c r="C272">
        <v>0</v>
      </c>
      <c r="D272" t="s">
        <v>536</v>
      </c>
      <c r="E272" t="s">
        <v>2</v>
      </c>
      <c r="F272" t="s">
        <v>540</v>
      </c>
      <c r="G272" t="s">
        <v>538</v>
      </c>
      <c r="H272">
        <v>2021</v>
      </c>
      <c r="J272" t="str">
        <f t="shared" si="10"/>
        <v>Energy.Offshore gas</v>
      </c>
      <c r="K272" t="str">
        <f t="shared" si="11"/>
        <v>oil and gas extraction 06</v>
      </c>
    </row>
    <row r="273" spans="1:11" x14ac:dyDescent="0.25">
      <c r="A273" t="s">
        <v>471</v>
      </c>
      <c r="B273" t="s">
        <v>87</v>
      </c>
      <c r="C273">
        <v>0</v>
      </c>
      <c r="D273" t="s">
        <v>536</v>
      </c>
      <c r="E273" t="s">
        <v>2</v>
      </c>
      <c r="F273" t="s">
        <v>540</v>
      </c>
      <c r="G273" t="s">
        <v>539</v>
      </c>
      <c r="H273">
        <v>2021</v>
      </c>
      <c r="J273" t="str">
        <f t="shared" si="10"/>
        <v>Energy.Offshore gas</v>
      </c>
      <c r="K273" t="str">
        <f t="shared" si="11"/>
        <v>oil and gas extraction 06</v>
      </c>
    </row>
    <row r="274" spans="1:11" x14ac:dyDescent="0.25">
      <c r="A274" t="s">
        <v>471</v>
      </c>
      <c r="B274" t="s">
        <v>87</v>
      </c>
      <c r="C274">
        <v>24</v>
      </c>
      <c r="D274" t="s">
        <v>536</v>
      </c>
      <c r="E274" t="s">
        <v>2</v>
      </c>
      <c r="F274" t="s">
        <v>541</v>
      </c>
      <c r="G274" t="s">
        <v>773</v>
      </c>
      <c r="H274">
        <v>2021</v>
      </c>
      <c r="J274" t="str">
        <f t="shared" si="10"/>
        <v>Energy.Offshore oil</v>
      </c>
      <c r="K274" t="str">
        <f t="shared" si="11"/>
        <v>oil and gas extraction 06</v>
      </c>
    </row>
    <row r="275" spans="1:11" x14ac:dyDescent="0.25">
      <c r="A275" t="s">
        <v>471</v>
      </c>
      <c r="B275" t="s">
        <v>87</v>
      </c>
      <c r="C275">
        <v>5</v>
      </c>
      <c r="D275" t="s">
        <v>536</v>
      </c>
      <c r="E275" t="s">
        <v>2</v>
      </c>
      <c r="F275" t="s">
        <v>541</v>
      </c>
      <c r="G275" t="s">
        <v>538</v>
      </c>
      <c r="H275">
        <v>2021</v>
      </c>
      <c r="J275" t="str">
        <f t="shared" si="10"/>
        <v>Energy.Offshore oil</v>
      </c>
      <c r="K275" t="str">
        <f t="shared" si="11"/>
        <v>oil and gas extraction 06</v>
      </c>
    </row>
    <row r="276" spans="1:11" x14ac:dyDescent="0.25">
      <c r="A276" t="s">
        <v>471</v>
      </c>
      <c r="B276" t="s">
        <v>87</v>
      </c>
      <c r="C276">
        <v>66</v>
      </c>
      <c r="D276" t="s">
        <v>536</v>
      </c>
      <c r="E276" t="s">
        <v>2</v>
      </c>
      <c r="F276" t="s">
        <v>541</v>
      </c>
      <c r="G276" t="s">
        <v>539</v>
      </c>
      <c r="H276">
        <v>2021</v>
      </c>
      <c r="J276" t="str">
        <f t="shared" si="10"/>
        <v>Energy.Offshore oil</v>
      </c>
      <c r="K276" t="str">
        <f t="shared" si="11"/>
        <v>oil and gas extraction 06</v>
      </c>
    </row>
    <row r="277" spans="1:11" x14ac:dyDescent="0.25">
      <c r="A277" t="s">
        <v>471</v>
      </c>
      <c r="B277" t="s">
        <v>87</v>
      </c>
      <c r="C277">
        <v>1</v>
      </c>
      <c r="D277" t="s">
        <v>536</v>
      </c>
      <c r="E277" t="s">
        <v>2</v>
      </c>
      <c r="F277" t="s">
        <v>774</v>
      </c>
      <c r="G277" t="s">
        <v>538</v>
      </c>
      <c r="H277">
        <v>2021</v>
      </c>
      <c r="J277" t="str">
        <f t="shared" si="10"/>
        <v>Energy.Onshore gas</v>
      </c>
      <c r="K277" t="str">
        <f t="shared" si="11"/>
        <v>oil and gas extraction 06</v>
      </c>
    </row>
    <row r="278" spans="1:11" x14ac:dyDescent="0.25">
      <c r="A278" t="s">
        <v>471</v>
      </c>
      <c r="B278" t="s">
        <v>87</v>
      </c>
      <c r="C278">
        <v>2</v>
      </c>
      <c r="D278" t="s">
        <v>536</v>
      </c>
      <c r="E278" t="s">
        <v>2</v>
      </c>
      <c r="F278" t="s">
        <v>774</v>
      </c>
      <c r="G278" t="s">
        <v>539</v>
      </c>
      <c r="H278">
        <v>2021</v>
      </c>
      <c r="J278" t="str">
        <f t="shared" si="10"/>
        <v>Energy.Onshore gas</v>
      </c>
      <c r="K278" t="str">
        <f t="shared" si="11"/>
        <v>oil and gas extraction 06</v>
      </c>
    </row>
    <row r="279" spans="1:11" x14ac:dyDescent="0.25">
      <c r="A279" t="s">
        <v>471</v>
      </c>
      <c r="B279" t="s">
        <v>87</v>
      </c>
      <c r="C279">
        <v>31</v>
      </c>
      <c r="D279" t="s">
        <v>536</v>
      </c>
      <c r="E279" t="s">
        <v>2</v>
      </c>
      <c r="F279" t="s">
        <v>775</v>
      </c>
      <c r="G279" t="s">
        <v>773</v>
      </c>
      <c r="H279">
        <v>2021</v>
      </c>
      <c r="J279" t="str">
        <f t="shared" si="10"/>
        <v>Energy.Onshore oil</v>
      </c>
      <c r="K279" t="str">
        <f t="shared" si="11"/>
        <v>oil and gas extraction 06</v>
      </c>
    </row>
    <row r="280" spans="1:11" x14ac:dyDescent="0.25">
      <c r="A280" t="s">
        <v>471</v>
      </c>
      <c r="B280" t="s">
        <v>87</v>
      </c>
      <c r="C280">
        <v>7</v>
      </c>
      <c r="D280" t="s">
        <v>536</v>
      </c>
      <c r="E280" t="s">
        <v>2</v>
      </c>
      <c r="F280" t="s">
        <v>775</v>
      </c>
      <c r="G280" t="s">
        <v>538</v>
      </c>
      <c r="H280">
        <v>2021</v>
      </c>
      <c r="J280" t="str">
        <f t="shared" si="10"/>
        <v>Energy.Onshore oil</v>
      </c>
      <c r="K280" t="str">
        <f t="shared" si="11"/>
        <v>oil and gas extraction 06</v>
      </c>
    </row>
    <row r="281" spans="1:11" x14ac:dyDescent="0.25">
      <c r="A281" t="s">
        <v>471</v>
      </c>
      <c r="B281" t="s">
        <v>87</v>
      </c>
      <c r="C281">
        <v>86</v>
      </c>
      <c r="D281" t="s">
        <v>536</v>
      </c>
      <c r="E281" t="s">
        <v>2</v>
      </c>
      <c r="F281" t="s">
        <v>775</v>
      </c>
      <c r="G281" t="s">
        <v>539</v>
      </c>
      <c r="H281">
        <v>2021</v>
      </c>
      <c r="J281" t="str">
        <f t="shared" si="10"/>
        <v>Energy.Onshore oil</v>
      </c>
      <c r="K281" t="str">
        <f t="shared" si="11"/>
        <v>oil and gas extraction 06</v>
      </c>
    </row>
    <row r="282" spans="1:11" x14ac:dyDescent="0.25">
      <c r="A282" t="s">
        <v>471</v>
      </c>
      <c r="B282" t="s">
        <v>87</v>
      </c>
      <c r="C282">
        <v>0</v>
      </c>
      <c r="D282" t="s">
        <v>536</v>
      </c>
      <c r="E282" t="s">
        <v>2</v>
      </c>
      <c r="F282" t="s">
        <v>777</v>
      </c>
      <c r="G282" t="s">
        <v>767</v>
      </c>
      <c r="H282">
        <v>2021</v>
      </c>
      <c r="I282" t="s">
        <v>771</v>
      </c>
      <c r="J282" t="str">
        <f t="shared" si="10"/>
        <v>Energy.Other from oil and gas</v>
      </c>
      <c r="K282" t="str">
        <f t="shared" si="11"/>
        <v>oil and gas extraction 06</v>
      </c>
    </row>
    <row r="283" spans="1:11" x14ac:dyDescent="0.25">
      <c r="A283" t="s">
        <v>471</v>
      </c>
      <c r="B283" t="s">
        <v>87</v>
      </c>
      <c r="C283">
        <v>0</v>
      </c>
      <c r="D283" t="s">
        <v>536</v>
      </c>
      <c r="E283" t="s">
        <v>2</v>
      </c>
      <c r="F283" t="s">
        <v>778</v>
      </c>
      <c r="G283" t="s">
        <v>767</v>
      </c>
      <c r="H283">
        <v>2021</v>
      </c>
      <c r="J283" t="str">
        <f t="shared" si="10"/>
        <v>Energy.Satellite-detected large leaks</v>
      </c>
      <c r="K283" t="str">
        <f t="shared" si="11"/>
        <v>oil and gas extraction 06</v>
      </c>
    </row>
    <row r="284" spans="1:11" x14ac:dyDescent="0.25">
      <c r="A284" t="s">
        <v>471</v>
      </c>
      <c r="B284" t="s">
        <v>87</v>
      </c>
      <c r="C284">
        <v>241</v>
      </c>
      <c r="D284" t="s">
        <v>536</v>
      </c>
      <c r="E284" t="s">
        <v>2</v>
      </c>
      <c r="F284" t="s">
        <v>649</v>
      </c>
      <c r="G284" t="s">
        <v>767</v>
      </c>
      <c r="H284">
        <v>2021</v>
      </c>
      <c r="I284" t="s">
        <v>771</v>
      </c>
      <c r="J284" t="str">
        <f t="shared" si="10"/>
        <v>Energy.Total</v>
      </c>
      <c r="K284" t="str">
        <f t="shared" si="11"/>
        <v>confirmed this is a duplicate total value</v>
      </c>
    </row>
    <row r="285" spans="1:11" x14ac:dyDescent="0.25">
      <c r="A285" t="s">
        <v>471</v>
      </c>
      <c r="B285" t="s">
        <v>87</v>
      </c>
      <c r="C285">
        <v>6</v>
      </c>
      <c r="D285" t="s">
        <v>536</v>
      </c>
      <c r="E285" t="s">
        <v>8</v>
      </c>
      <c r="F285" t="s">
        <v>649</v>
      </c>
      <c r="G285" t="s">
        <v>767</v>
      </c>
      <c r="H285" t="s">
        <v>768</v>
      </c>
      <c r="I285" t="s">
        <v>769</v>
      </c>
      <c r="J285" t="str">
        <f t="shared" si="10"/>
        <v>Other.Total</v>
      </c>
      <c r="K285">
        <f t="shared" si="11"/>
        <v>0</v>
      </c>
    </row>
    <row r="286" spans="1:11" x14ac:dyDescent="0.25">
      <c r="A286" t="s">
        <v>471</v>
      </c>
      <c r="B286" t="s">
        <v>87</v>
      </c>
      <c r="C286">
        <v>22</v>
      </c>
      <c r="D286" t="s">
        <v>536</v>
      </c>
      <c r="E286" t="s">
        <v>5</v>
      </c>
      <c r="F286" t="s">
        <v>649</v>
      </c>
      <c r="G286" t="s">
        <v>767</v>
      </c>
      <c r="H286" t="s">
        <v>768</v>
      </c>
      <c r="I286" t="s">
        <v>769</v>
      </c>
      <c r="J286" t="str">
        <f t="shared" si="10"/>
        <v>Waste.Total</v>
      </c>
      <c r="K286" t="str">
        <f t="shared" si="11"/>
        <v>water and waste 36T39</v>
      </c>
    </row>
    <row r="287" spans="1:11" x14ac:dyDescent="0.25">
      <c r="A287" t="s">
        <v>471</v>
      </c>
      <c r="B287" t="s">
        <v>88</v>
      </c>
      <c r="C287">
        <v>34</v>
      </c>
      <c r="D287" t="s">
        <v>536</v>
      </c>
      <c r="E287" t="s">
        <v>4</v>
      </c>
      <c r="F287" t="s">
        <v>649</v>
      </c>
      <c r="G287" t="s">
        <v>767</v>
      </c>
      <c r="H287" t="s">
        <v>768</v>
      </c>
      <c r="I287" t="s">
        <v>769</v>
      </c>
      <c r="J287" t="str">
        <f t="shared" si="10"/>
        <v>Agriculture.Total</v>
      </c>
      <c r="K287">
        <f t="shared" si="11"/>
        <v>0</v>
      </c>
    </row>
    <row r="288" spans="1:11" x14ac:dyDescent="0.25">
      <c r="A288" t="s">
        <v>471</v>
      </c>
      <c r="B288" t="s">
        <v>788</v>
      </c>
      <c r="C288">
        <v>0</v>
      </c>
      <c r="D288" t="s">
        <v>536</v>
      </c>
      <c r="E288" t="s">
        <v>2</v>
      </c>
      <c r="F288" t="s">
        <v>772</v>
      </c>
      <c r="G288" t="s">
        <v>538</v>
      </c>
      <c r="H288">
        <v>2021</v>
      </c>
      <c r="J288" t="str">
        <f t="shared" si="10"/>
        <v>Energy.Gas pipelines and LNG facilities</v>
      </c>
      <c r="K288" t="str">
        <f t="shared" si="11"/>
        <v>energy pipelines and gas processing 352T353</v>
      </c>
    </row>
    <row r="289" spans="1:11" x14ac:dyDescent="0.25">
      <c r="A289" t="s">
        <v>471</v>
      </c>
      <c r="B289" t="s">
        <v>788</v>
      </c>
      <c r="C289">
        <v>0</v>
      </c>
      <c r="D289" t="s">
        <v>536</v>
      </c>
      <c r="E289" t="s">
        <v>2</v>
      </c>
      <c r="F289" t="s">
        <v>772</v>
      </c>
      <c r="G289" t="s">
        <v>539</v>
      </c>
      <c r="H289">
        <v>2021</v>
      </c>
      <c r="J289" t="str">
        <f t="shared" si="10"/>
        <v>Energy.Gas pipelines and LNG facilities</v>
      </c>
      <c r="K289" t="str">
        <f t="shared" si="11"/>
        <v>energy pipelines and gas processing 352T353</v>
      </c>
    </row>
    <row r="290" spans="1:11" x14ac:dyDescent="0.25">
      <c r="A290" t="s">
        <v>471</v>
      </c>
      <c r="B290" t="s">
        <v>788</v>
      </c>
      <c r="C290">
        <v>0</v>
      </c>
      <c r="D290" t="s">
        <v>536</v>
      </c>
      <c r="E290" t="s">
        <v>2</v>
      </c>
      <c r="F290" t="s">
        <v>540</v>
      </c>
      <c r="G290" t="s">
        <v>538</v>
      </c>
      <c r="H290">
        <v>2021</v>
      </c>
      <c r="J290" t="str">
        <f t="shared" si="10"/>
        <v>Energy.Offshore gas</v>
      </c>
      <c r="K290" t="str">
        <f t="shared" si="11"/>
        <v>oil and gas extraction 06</v>
      </c>
    </row>
    <row r="291" spans="1:11" x14ac:dyDescent="0.25">
      <c r="A291" t="s">
        <v>471</v>
      </c>
      <c r="B291" t="s">
        <v>788</v>
      </c>
      <c r="C291">
        <v>0</v>
      </c>
      <c r="D291" t="s">
        <v>536</v>
      </c>
      <c r="E291" t="s">
        <v>2</v>
      </c>
      <c r="F291" t="s">
        <v>540</v>
      </c>
      <c r="G291" t="s">
        <v>539</v>
      </c>
      <c r="H291">
        <v>2021</v>
      </c>
      <c r="J291" t="str">
        <f t="shared" si="10"/>
        <v>Energy.Offshore gas</v>
      </c>
      <c r="K291" t="str">
        <f t="shared" si="11"/>
        <v>oil and gas extraction 06</v>
      </c>
    </row>
    <row r="292" spans="1:11" x14ac:dyDescent="0.25">
      <c r="A292" t="s">
        <v>471</v>
      </c>
      <c r="B292" t="s">
        <v>788</v>
      </c>
      <c r="C292">
        <v>0</v>
      </c>
      <c r="D292" t="s">
        <v>536</v>
      </c>
      <c r="E292" t="s">
        <v>2</v>
      </c>
      <c r="F292" t="s">
        <v>541</v>
      </c>
      <c r="G292" t="s">
        <v>773</v>
      </c>
      <c r="H292">
        <v>2021</v>
      </c>
      <c r="J292" t="str">
        <f t="shared" si="10"/>
        <v>Energy.Offshore oil</v>
      </c>
      <c r="K292" t="str">
        <f t="shared" si="11"/>
        <v>oil and gas extraction 06</v>
      </c>
    </row>
    <row r="293" spans="1:11" x14ac:dyDescent="0.25">
      <c r="A293" t="s">
        <v>471</v>
      </c>
      <c r="B293" t="s">
        <v>788</v>
      </c>
      <c r="C293">
        <v>0</v>
      </c>
      <c r="D293" t="s">
        <v>536</v>
      </c>
      <c r="E293" t="s">
        <v>2</v>
      </c>
      <c r="F293" t="s">
        <v>541</v>
      </c>
      <c r="G293" t="s">
        <v>538</v>
      </c>
      <c r="H293">
        <v>2021</v>
      </c>
      <c r="J293" t="str">
        <f t="shared" si="10"/>
        <v>Energy.Offshore oil</v>
      </c>
      <c r="K293" t="str">
        <f t="shared" si="11"/>
        <v>oil and gas extraction 06</v>
      </c>
    </row>
    <row r="294" spans="1:11" x14ac:dyDescent="0.25">
      <c r="A294" t="s">
        <v>471</v>
      </c>
      <c r="B294" t="s">
        <v>788</v>
      </c>
      <c r="C294">
        <v>0</v>
      </c>
      <c r="D294" t="s">
        <v>536</v>
      </c>
      <c r="E294" t="s">
        <v>2</v>
      </c>
      <c r="F294" t="s">
        <v>541</v>
      </c>
      <c r="G294" t="s">
        <v>539</v>
      </c>
      <c r="H294">
        <v>2021</v>
      </c>
      <c r="J294" t="str">
        <f t="shared" si="10"/>
        <v>Energy.Offshore oil</v>
      </c>
      <c r="K294" t="str">
        <f t="shared" si="11"/>
        <v>oil and gas extraction 06</v>
      </c>
    </row>
    <row r="295" spans="1:11" x14ac:dyDescent="0.25">
      <c r="A295" t="s">
        <v>471</v>
      </c>
      <c r="B295" t="s">
        <v>788</v>
      </c>
      <c r="C295">
        <v>0</v>
      </c>
      <c r="D295" t="s">
        <v>536</v>
      </c>
      <c r="E295" t="s">
        <v>2</v>
      </c>
      <c r="F295" t="s">
        <v>774</v>
      </c>
      <c r="G295" t="s">
        <v>538</v>
      </c>
      <c r="H295">
        <v>2021</v>
      </c>
      <c r="J295" t="str">
        <f t="shared" si="10"/>
        <v>Energy.Onshore gas</v>
      </c>
      <c r="K295" t="str">
        <f t="shared" si="11"/>
        <v>oil and gas extraction 06</v>
      </c>
    </row>
    <row r="296" spans="1:11" x14ac:dyDescent="0.25">
      <c r="A296" t="s">
        <v>471</v>
      </c>
      <c r="B296" t="s">
        <v>788</v>
      </c>
      <c r="C296">
        <v>0</v>
      </c>
      <c r="D296" t="s">
        <v>536</v>
      </c>
      <c r="E296" t="s">
        <v>2</v>
      </c>
      <c r="F296" t="s">
        <v>774</v>
      </c>
      <c r="G296" t="s">
        <v>539</v>
      </c>
      <c r="H296">
        <v>2021</v>
      </c>
      <c r="J296" t="str">
        <f t="shared" si="10"/>
        <v>Energy.Onshore gas</v>
      </c>
      <c r="K296" t="str">
        <f t="shared" si="11"/>
        <v>oil and gas extraction 06</v>
      </c>
    </row>
    <row r="297" spans="1:11" x14ac:dyDescent="0.25">
      <c r="A297" t="s">
        <v>471</v>
      </c>
      <c r="B297" t="s">
        <v>788</v>
      </c>
      <c r="C297">
        <v>0</v>
      </c>
      <c r="D297" t="s">
        <v>536</v>
      </c>
      <c r="E297" t="s">
        <v>2</v>
      </c>
      <c r="F297" t="s">
        <v>775</v>
      </c>
      <c r="G297" t="s">
        <v>773</v>
      </c>
      <c r="H297">
        <v>2021</v>
      </c>
      <c r="J297" t="str">
        <f t="shared" si="10"/>
        <v>Energy.Onshore oil</v>
      </c>
      <c r="K297" t="str">
        <f t="shared" si="11"/>
        <v>oil and gas extraction 06</v>
      </c>
    </row>
    <row r="298" spans="1:11" x14ac:dyDescent="0.25">
      <c r="A298" t="s">
        <v>471</v>
      </c>
      <c r="B298" t="s">
        <v>788</v>
      </c>
      <c r="C298">
        <v>0</v>
      </c>
      <c r="D298" t="s">
        <v>536</v>
      </c>
      <c r="E298" t="s">
        <v>2</v>
      </c>
      <c r="F298" t="s">
        <v>775</v>
      </c>
      <c r="G298" t="s">
        <v>538</v>
      </c>
      <c r="H298">
        <v>2021</v>
      </c>
      <c r="J298" t="str">
        <f t="shared" si="10"/>
        <v>Energy.Onshore oil</v>
      </c>
      <c r="K298" t="str">
        <f t="shared" si="11"/>
        <v>oil and gas extraction 06</v>
      </c>
    </row>
    <row r="299" spans="1:11" x14ac:dyDescent="0.25">
      <c r="A299" t="s">
        <v>471</v>
      </c>
      <c r="B299" t="s">
        <v>788</v>
      </c>
      <c r="C299">
        <v>0</v>
      </c>
      <c r="D299" t="s">
        <v>536</v>
      </c>
      <c r="E299" t="s">
        <v>2</v>
      </c>
      <c r="F299" t="s">
        <v>775</v>
      </c>
      <c r="G299" t="s">
        <v>539</v>
      </c>
      <c r="H299">
        <v>2021</v>
      </c>
      <c r="J299" t="str">
        <f t="shared" si="10"/>
        <v>Energy.Onshore oil</v>
      </c>
      <c r="K299" t="str">
        <f t="shared" si="11"/>
        <v>oil and gas extraction 06</v>
      </c>
    </row>
    <row r="300" spans="1:11" x14ac:dyDescent="0.25">
      <c r="A300" t="s">
        <v>471</v>
      </c>
      <c r="B300" t="s">
        <v>788</v>
      </c>
      <c r="C300">
        <v>0</v>
      </c>
      <c r="D300" t="s">
        <v>536</v>
      </c>
      <c r="E300" t="s">
        <v>2</v>
      </c>
      <c r="F300" t="s">
        <v>777</v>
      </c>
      <c r="G300" t="s">
        <v>767</v>
      </c>
      <c r="H300">
        <v>2021</v>
      </c>
      <c r="I300" t="s">
        <v>771</v>
      </c>
      <c r="J300" t="str">
        <f t="shared" si="10"/>
        <v>Energy.Other from oil and gas</v>
      </c>
      <c r="K300" t="str">
        <f t="shared" si="11"/>
        <v>oil and gas extraction 06</v>
      </c>
    </row>
    <row r="301" spans="1:11" x14ac:dyDescent="0.25">
      <c r="A301" t="s">
        <v>471</v>
      </c>
      <c r="B301" t="s">
        <v>788</v>
      </c>
      <c r="C301">
        <v>0</v>
      </c>
      <c r="D301" t="s">
        <v>536</v>
      </c>
      <c r="E301" t="s">
        <v>2</v>
      </c>
      <c r="F301" t="s">
        <v>778</v>
      </c>
      <c r="G301" t="s">
        <v>767</v>
      </c>
      <c r="H301">
        <v>2021</v>
      </c>
      <c r="J301" t="str">
        <f t="shared" si="10"/>
        <v>Energy.Satellite-detected large leaks</v>
      </c>
      <c r="K301" t="str">
        <f t="shared" si="11"/>
        <v>oil and gas extraction 06</v>
      </c>
    </row>
    <row r="302" spans="1:11" x14ac:dyDescent="0.25">
      <c r="A302" t="s">
        <v>471</v>
      </c>
      <c r="B302" t="s">
        <v>88</v>
      </c>
      <c r="C302">
        <v>0</v>
      </c>
      <c r="D302" t="s">
        <v>536</v>
      </c>
      <c r="E302" t="s">
        <v>2</v>
      </c>
      <c r="F302" t="s">
        <v>649</v>
      </c>
      <c r="G302" t="s">
        <v>767</v>
      </c>
      <c r="H302">
        <v>2021</v>
      </c>
      <c r="I302" t="s">
        <v>771</v>
      </c>
      <c r="J302" t="str">
        <f t="shared" si="10"/>
        <v>Energy.Total</v>
      </c>
      <c r="K302" t="str">
        <f t="shared" si="11"/>
        <v>confirmed this is a duplicate total value</v>
      </c>
    </row>
    <row r="303" spans="1:11" x14ac:dyDescent="0.25">
      <c r="A303" t="s">
        <v>471</v>
      </c>
      <c r="B303" t="s">
        <v>88</v>
      </c>
      <c r="C303">
        <v>1</v>
      </c>
      <c r="D303" t="s">
        <v>536</v>
      </c>
      <c r="E303" t="s">
        <v>8</v>
      </c>
      <c r="F303" t="s">
        <v>649</v>
      </c>
      <c r="G303" t="s">
        <v>767</v>
      </c>
      <c r="H303" t="s">
        <v>768</v>
      </c>
      <c r="I303" t="s">
        <v>769</v>
      </c>
      <c r="J303" t="str">
        <f t="shared" si="10"/>
        <v>Other.Total</v>
      </c>
      <c r="K303">
        <f t="shared" si="11"/>
        <v>0</v>
      </c>
    </row>
    <row r="304" spans="1:11" x14ac:dyDescent="0.25">
      <c r="A304" t="s">
        <v>471</v>
      </c>
      <c r="B304" t="s">
        <v>88</v>
      </c>
      <c r="C304">
        <v>15</v>
      </c>
      <c r="D304" t="s">
        <v>536</v>
      </c>
      <c r="E304" t="s">
        <v>5</v>
      </c>
      <c r="F304" t="s">
        <v>649</v>
      </c>
      <c r="G304" t="s">
        <v>767</v>
      </c>
      <c r="H304" t="s">
        <v>768</v>
      </c>
      <c r="I304" t="s">
        <v>769</v>
      </c>
      <c r="J304" t="str">
        <f t="shared" si="10"/>
        <v>Waste.Total</v>
      </c>
      <c r="K304" t="str">
        <f t="shared" si="11"/>
        <v>water and waste 36T39</v>
      </c>
    </row>
    <row r="305" spans="1:11" x14ac:dyDescent="0.25">
      <c r="A305" t="s">
        <v>471</v>
      </c>
      <c r="B305" t="s">
        <v>91</v>
      </c>
      <c r="C305">
        <v>166</v>
      </c>
      <c r="D305" t="s">
        <v>536</v>
      </c>
      <c r="E305" t="s">
        <v>4</v>
      </c>
      <c r="F305" t="s">
        <v>649</v>
      </c>
      <c r="G305" t="s">
        <v>767</v>
      </c>
      <c r="H305" t="s">
        <v>768</v>
      </c>
      <c r="I305" t="s">
        <v>769</v>
      </c>
      <c r="J305" t="str">
        <f t="shared" si="10"/>
        <v>Agriculture.Total</v>
      </c>
      <c r="K305">
        <f t="shared" si="11"/>
        <v>0</v>
      </c>
    </row>
    <row r="306" spans="1:11" x14ac:dyDescent="0.25">
      <c r="A306" t="s">
        <v>471</v>
      </c>
      <c r="B306" t="s">
        <v>789</v>
      </c>
      <c r="C306">
        <v>28</v>
      </c>
      <c r="D306" t="s">
        <v>536</v>
      </c>
      <c r="E306" t="s">
        <v>2</v>
      </c>
      <c r="F306" t="s">
        <v>770</v>
      </c>
      <c r="G306" t="s">
        <v>767</v>
      </c>
      <c r="H306">
        <v>2021</v>
      </c>
      <c r="I306" t="s">
        <v>771</v>
      </c>
      <c r="J306" t="str">
        <f t="shared" si="10"/>
        <v>Energy.Bioenergy</v>
      </c>
      <c r="K306">
        <f t="shared" si="11"/>
        <v>0</v>
      </c>
    </row>
    <row r="307" spans="1:11" x14ac:dyDescent="0.25">
      <c r="A307" t="s">
        <v>471</v>
      </c>
      <c r="B307" t="s">
        <v>789</v>
      </c>
      <c r="C307">
        <v>2</v>
      </c>
      <c r="D307" t="s">
        <v>536</v>
      </c>
      <c r="E307" t="s">
        <v>2</v>
      </c>
      <c r="F307" t="s">
        <v>772</v>
      </c>
      <c r="G307" t="s">
        <v>538</v>
      </c>
      <c r="H307">
        <v>2021</v>
      </c>
      <c r="J307" t="str">
        <f t="shared" si="10"/>
        <v>Energy.Gas pipelines and LNG facilities</v>
      </c>
      <c r="K307" t="str">
        <f t="shared" si="11"/>
        <v>energy pipelines and gas processing 352T353</v>
      </c>
    </row>
    <row r="308" spans="1:11" x14ac:dyDescent="0.25">
      <c r="A308" t="s">
        <v>471</v>
      </c>
      <c r="B308" t="s">
        <v>789</v>
      </c>
      <c r="C308">
        <v>1</v>
      </c>
      <c r="D308" t="s">
        <v>536</v>
      </c>
      <c r="E308" t="s">
        <v>2</v>
      </c>
      <c r="F308" t="s">
        <v>772</v>
      </c>
      <c r="G308" t="s">
        <v>539</v>
      </c>
      <c r="H308">
        <v>2021</v>
      </c>
      <c r="J308" t="str">
        <f t="shared" si="10"/>
        <v>Energy.Gas pipelines and LNG facilities</v>
      </c>
      <c r="K308" t="str">
        <f t="shared" si="11"/>
        <v>energy pipelines and gas processing 352T353</v>
      </c>
    </row>
    <row r="309" spans="1:11" x14ac:dyDescent="0.25">
      <c r="A309" t="s">
        <v>471</v>
      </c>
      <c r="B309" t="s">
        <v>789</v>
      </c>
      <c r="C309">
        <v>3</v>
      </c>
      <c r="D309" t="s">
        <v>536</v>
      </c>
      <c r="E309" t="s">
        <v>2</v>
      </c>
      <c r="F309" t="s">
        <v>540</v>
      </c>
      <c r="G309" t="s">
        <v>538</v>
      </c>
      <c r="H309">
        <v>2021</v>
      </c>
      <c r="J309" t="str">
        <f t="shared" si="10"/>
        <v>Energy.Offshore gas</v>
      </c>
      <c r="K309" t="str">
        <f t="shared" si="11"/>
        <v>oil and gas extraction 06</v>
      </c>
    </row>
    <row r="310" spans="1:11" x14ac:dyDescent="0.25">
      <c r="A310" t="s">
        <v>471</v>
      </c>
      <c r="B310" t="s">
        <v>789</v>
      </c>
      <c r="C310">
        <v>6</v>
      </c>
      <c r="D310" t="s">
        <v>536</v>
      </c>
      <c r="E310" t="s">
        <v>2</v>
      </c>
      <c r="F310" t="s">
        <v>540</v>
      </c>
      <c r="G310" t="s">
        <v>539</v>
      </c>
      <c r="H310">
        <v>2021</v>
      </c>
      <c r="J310" t="str">
        <f t="shared" si="10"/>
        <v>Energy.Offshore gas</v>
      </c>
      <c r="K310" t="str">
        <f t="shared" si="11"/>
        <v>oil and gas extraction 06</v>
      </c>
    </row>
    <row r="311" spans="1:11" x14ac:dyDescent="0.25">
      <c r="A311" t="s">
        <v>471</v>
      </c>
      <c r="B311" t="s">
        <v>789</v>
      </c>
      <c r="C311">
        <v>3</v>
      </c>
      <c r="D311" t="s">
        <v>536</v>
      </c>
      <c r="E311" t="s">
        <v>2</v>
      </c>
      <c r="F311" t="s">
        <v>541</v>
      </c>
      <c r="G311" t="s">
        <v>773</v>
      </c>
      <c r="H311">
        <v>2021</v>
      </c>
      <c r="J311" t="str">
        <f t="shared" si="10"/>
        <v>Energy.Offshore oil</v>
      </c>
      <c r="K311" t="str">
        <f t="shared" si="11"/>
        <v>oil and gas extraction 06</v>
      </c>
    </row>
    <row r="312" spans="1:11" x14ac:dyDescent="0.25">
      <c r="A312" t="s">
        <v>471</v>
      </c>
      <c r="B312" t="s">
        <v>789</v>
      </c>
      <c r="C312">
        <v>3</v>
      </c>
      <c r="D312" t="s">
        <v>536</v>
      </c>
      <c r="E312" t="s">
        <v>2</v>
      </c>
      <c r="F312" t="s">
        <v>541</v>
      </c>
      <c r="G312" t="s">
        <v>538</v>
      </c>
      <c r="H312">
        <v>2021</v>
      </c>
      <c r="J312" t="str">
        <f t="shared" si="10"/>
        <v>Energy.Offshore oil</v>
      </c>
      <c r="K312" t="str">
        <f t="shared" si="11"/>
        <v>oil and gas extraction 06</v>
      </c>
    </row>
    <row r="313" spans="1:11" x14ac:dyDescent="0.25">
      <c r="A313" t="s">
        <v>471</v>
      </c>
      <c r="B313" t="s">
        <v>789</v>
      </c>
      <c r="C313">
        <v>33</v>
      </c>
      <c r="D313" t="s">
        <v>536</v>
      </c>
      <c r="E313" t="s">
        <v>2</v>
      </c>
      <c r="F313" t="s">
        <v>541</v>
      </c>
      <c r="G313" t="s">
        <v>539</v>
      </c>
      <c r="H313">
        <v>2021</v>
      </c>
      <c r="J313" t="str">
        <f t="shared" si="10"/>
        <v>Energy.Offshore oil</v>
      </c>
      <c r="K313" t="str">
        <f t="shared" si="11"/>
        <v>oil and gas extraction 06</v>
      </c>
    </row>
    <row r="314" spans="1:11" x14ac:dyDescent="0.25">
      <c r="A314" t="s">
        <v>471</v>
      </c>
      <c r="B314" t="s">
        <v>789</v>
      </c>
      <c r="C314">
        <v>0</v>
      </c>
      <c r="D314" t="s">
        <v>536</v>
      </c>
      <c r="E314" t="s">
        <v>2</v>
      </c>
      <c r="F314" t="s">
        <v>774</v>
      </c>
      <c r="G314" t="s">
        <v>538</v>
      </c>
      <c r="H314">
        <v>2021</v>
      </c>
      <c r="J314" t="str">
        <f t="shared" si="10"/>
        <v>Energy.Onshore gas</v>
      </c>
      <c r="K314" t="str">
        <f t="shared" si="11"/>
        <v>oil and gas extraction 06</v>
      </c>
    </row>
    <row r="315" spans="1:11" x14ac:dyDescent="0.25">
      <c r="A315" t="s">
        <v>471</v>
      </c>
      <c r="B315" t="s">
        <v>789</v>
      </c>
      <c r="C315">
        <v>0</v>
      </c>
      <c r="D315" t="s">
        <v>536</v>
      </c>
      <c r="E315" t="s">
        <v>2</v>
      </c>
      <c r="F315" t="s">
        <v>774</v>
      </c>
      <c r="G315" t="s">
        <v>539</v>
      </c>
      <c r="H315">
        <v>2021</v>
      </c>
      <c r="J315" t="str">
        <f t="shared" si="10"/>
        <v>Energy.Onshore gas</v>
      </c>
      <c r="K315" t="str">
        <f t="shared" si="11"/>
        <v>oil and gas extraction 06</v>
      </c>
    </row>
    <row r="316" spans="1:11" x14ac:dyDescent="0.25">
      <c r="A316" t="s">
        <v>471</v>
      </c>
      <c r="B316" t="s">
        <v>789</v>
      </c>
      <c r="C316">
        <v>0</v>
      </c>
      <c r="D316" t="s">
        <v>536</v>
      </c>
      <c r="E316" t="s">
        <v>2</v>
      </c>
      <c r="F316" t="s">
        <v>775</v>
      </c>
      <c r="G316" t="s">
        <v>773</v>
      </c>
      <c r="H316">
        <v>2021</v>
      </c>
      <c r="J316" t="str">
        <f t="shared" si="10"/>
        <v>Energy.Onshore oil</v>
      </c>
      <c r="K316" t="str">
        <f t="shared" si="11"/>
        <v>oil and gas extraction 06</v>
      </c>
    </row>
    <row r="317" spans="1:11" x14ac:dyDescent="0.25">
      <c r="A317" t="s">
        <v>471</v>
      </c>
      <c r="B317" t="s">
        <v>789</v>
      </c>
      <c r="C317">
        <v>0</v>
      </c>
      <c r="D317" t="s">
        <v>536</v>
      </c>
      <c r="E317" t="s">
        <v>2</v>
      </c>
      <c r="F317" t="s">
        <v>775</v>
      </c>
      <c r="G317" t="s">
        <v>538</v>
      </c>
      <c r="H317">
        <v>2021</v>
      </c>
      <c r="J317" t="str">
        <f t="shared" si="10"/>
        <v>Energy.Onshore oil</v>
      </c>
      <c r="K317" t="str">
        <f t="shared" si="11"/>
        <v>oil and gas extraction 06</v>
      </c>
    </row>
    <row r="318" spans="1:11" x14ac:dyDescent="0.25">
      <c r="A318" t="s">
        <v>471</v>
      </c>
      <c r="B318" t="s">
        <v>789</v>
      </c>
      <c r="C318">
        <v>3</v>
      </c>
      <c r="D318" t="s">
        <v>536</v>
      </c>
      <c r="E318" t="s">
        <v>2</v>
      </c>
      <c r="F318" t="s">
        <v>775</v>
      </c>
      <c r="G318" t="s">
        <v>539</v>
      </c>
      <c r="H318">
        <v>2021</v>
      </c>
      <c r="J318" t="str">
        <f t="shared" si="10"/>
        <v>Energy.Onshore oil</v>
      </c>
      <c r="K318" t="str">
        <f t="shared" si="11"/>
        <v>oil and gas extraction 06</v>
      </c>
    </row>
    <row r="319" spans="1:11" x14ac:dyDescent="0.25">
      <c r="A319" t="s">
        <v>471</v>
      </c>
      <c r="B319" t="s">
        <v>789</v>
      </c>
      <c r="C319">
        <v>3</v>
      </c>
      <c r="D319" t="s">
        <v>536</v>
      </c>
      <c r="E319" t="s">
        <v>2</v>
      </c>
      <c r="F319" t="s">
        <v>777</v>
      </c>
      <c r="G319" t="s">
        <v>767</v>
      </c>
      <c r="H319">
        <v>2021</v>
      </c>
      <c r="I319" t="s">
        <v>771</v>
      </c>
      <c r="J319" t="str">
        <f t="shared" si="10"/>
        <v>Energy.Other from oil and gas</v>
      </c>
      <c r="K319" t="str">
        <f t="shared" si="11"/>
        <v>oil and gas extraction 06</v>
      </c>
    </row>
    <row r="320" spans="1:11" x14ac:dyDescent="0.25">
      <c r="A320" t="s">
        <v>471</v>
      </c>
      <c r="B320" t="s">
        <v>789</v>
      </c>
      <c r="C320">
        <v>0</v>
      </c>
      <c r="D320" t="s">
        <v>536</v>
      </c>
      <c r="E320" t="s">
        <v>2</v>
      </c>
      <c r="F320" t="s">
        <v>778</v>
      </c>
      <c r="G320" t="s">
        <v>767</v>
      </c>
      <c r="H320">
        <v>2021</v>
      </c>
      <c r="J320" t="str">
        <f t="shared" si="10"/>
        <v>Energy.Satellite-detected large leaks</v>
      </c>
      <c r="K320" t="str">
        <f t="shared" si="11"/>
        <v>oil and gas extraction 06</v>
      </c>
    </row>
    <row r="321" spans="1:11" x14ac:dyDescent="0.25">
      <c r="A321" t="s">
        <v>471</v>
      </c>
      <c r="B321" t="s">
        <v>91</v>
      </c>
      <c r="C321">
        <v>85</v>
      </c>
      <c r="D321" t="s">
        <v>536</v>
      </c>
      <c r="E321" t="s">
        <v>2</v>
      </c>
      <c r="F321" t="s">
        <v>649</v>
      </c>
      <c r="G321" t="s">
        <v>767</v>
      </c>
      <c r="H321">
        <v>2021</v>
      </c>
      <c r="I321" t="s">
        <v>771</v>
      </c>
      <c r="J321" t="str">
        <f t="shared" si="10"/>
        <v>Energy.Total</v>
      </c>
      <c r="K321" t="str">
        <f t="shared" si="11"/>
        <v>confirmed this is a duplicate total value</v>
      </c>
    </row>
    <row r="322" spans="1:11" x14ac:dyDescent="0.25">
      <c r="A322" t="s">
        <v>471</v>
      </c>
      <c r="B322" t="s">
        <v>91</v>
      </c>
      <c r="C322">
        <v>8</v>
      </c>
      <c r="D322" t="s">
        <v>536</v>
      </c>
      <c r="E322" t="s">
        <v>8</v>
      </c>
      <c r="F322" t="s">
        <v>649</v>
      </c>
      <c r="G322" t="s">
        <v>767</v>
      </c>
      <c r="H322" t="s">
        <v>768</v>
      </c>
      <c r="I322" t="s">
        <v>769</v>
      </c>
      <c r="J322" t="str">
        <f t="shared" si="10"/>
        <v>Other.Total</v>
      </c>
      <c r="K322">
        <f t="shared" si="11"/>
        <v>0</v>
      </c>
    </row>
    <row r="323" spans="1:11" x14ac:dyDescent="0.25">
      <c r="A323" t="s">
        <v>471</v>
      </c>
      <c r="B323" t="s">
        <v>91</v>
      </c>
      <c r="C323">
        <v>175</v>
      </c>
      <c r="D323" t="s">
        <v>536</v>
      </c>
      <c r="E323" t="s">
        <v>5</v>
      </c>
      <c r="F323" t="s">
        <v>649</v>
      </c>
      <c r="G323" t="s">
        <v>767</v>
      </c>
      <c r="H323" t="s">
        <v>768</v>
      </c>
      <c r="I323" t="s">
        <v>769</v>
      </c>
      <c r="J323" t="str">
        <f t="shared" ref="J323:J386" si="12">CONCATENATE(E323,".",F323)</f>
        <v>Waste.Total</v>
      </c>
      <c r="K323" t="str">
        <f t="shared" ref="K323:K386" si="13">INDEX($P$17:$P$38,MATCH(J323,$O$17:$O$38,0))</f>
        <v>water and waste 36T39</v>
      </c>
    </row>
    <row r="324" spans="1:11" x14ac:dyDescent="0.25">
      <c r="A324" t="s">
        <v>471</v>
      </c>
      <c r="B324" t="s">
        <v>95</v>
      </c>
      <c r="C324">
        <v>441</v>
      </c>
      <c r="D324" t="s">
        <v>536</v>
      </c>
      <c r="E324" t="s">
        <v>4</v>
      </c>
      <c r="F324" t="s">
        <v>649</v>
      </c>
      <c r="G324" t="s">
        <v>767</v>
      </c>
      <c r="H324" t="s">
        <v>768</v>
      </c>
      <c r="I324" t="s">
        <v>769</v>
      </c>
      <c r="J324" t="str">
        <f t="shared" si="12"/>
        <v>Agriculture.Total</v>
      </c>
      <c r="K324">
        <f t="shared" si="13"/>
        <v>0</v>
      </c>
    </row>
    <row r="325" spans="1:11" x14ac:dyDescent="0.25">
      <c r="A325" t="s">
        <v>471</v>
      </c>
      <c r="B325" t="s">
        <v>790</v>
      </c>
      <c r="C325">
        <v>0</v>
      </c>
      <c r="D325" t="s">
        <v>536</v>
      </c>
      <c r="E325" t="s">
        <v>2</v>
      </c>
      <c r="F325" t="s">
        <v>772</v>
      </c>
      <c r="G325" t="s">
        <v>538</v>
      </c>
      <c r="H325">
        <v>2021</v>
      </c>
      <c r="J325" t="str">
        <f t="shared" si="12"/>
        <v>Energy.Gas pipelines and LNG facilities</v>
      </c>
      <c r="K325" t="str">
        <f t="shared" si="13"/>
        <v>energy pipelines and gas processing 352T353</v>
      </c>
    </row>
    <row r="326" spans="1:11" x14ac:dyDescent="0.25">
      <c r="A326" t="s">
        <v>471</v>
      </c>
      <c r="B326" t="s">
        <v>790</v>
      </c>
      <c r="C326">
        <v>0</v>
      </c>
      <c r="D326" t="s">
        <v>536</v>
      </c>
      <c r="E326" t="s">
        <v>2</v>
      </c>
      <c r="F326" t="s">
        <v>772</v>
      </c>
      <c r="G326" t="s">
        <v>539</v>
      </c>
      <c r="H326">
        <v>2021</v>
      </c>
      <c r="J326" t="str">
        <f t="shared" si="12"/>
        <v>Energy.Gas pipelines and LNG facilities</v>
      </c>
      <c r="K326" t="str">
        <f t="shared" si="13"/>
        <v>energy pipelines and gas processing 352T353</v>
      </c>
    </row>
    <row r="327" spans="1:11" x14ac:dyDescent="0.25">
      <c r="A327" t="s">
        <v>471</v>
      </c>
      <c r="B327" t="s">
        <v>790</v>
      </c>
      <c r="C327">
        <v>0</v>
      </c>
      <c r="D327" t="s">
        <v>536</v>
      </c>
      <c r="E327" t="s">
        <v>2</v>
      </c>
      <c r="F327" t="s">
        <v>540</v>
      </c>
      <c r="G327" t="s">
        <v>538</v>
      </c>
      <c r="H327">
        <v>2021</v>
      </c>
      <c r="J327" t="str">
        <f t="shared" si="12"/>
        <v>Energy.Offshore gas</v>
      </c>
      <c r="K327" t="str">
        <f t="shared" si="13"/>
        <v>oil and gas extraction 06</v>
      </c>
    </row>
    <row r="328" spans="1:11" x14ac:dyDescent="0.25">
      <c r="A328" t="s">
        <v>471</v>
      </c>
      <c r="B328" t="s">
        <v>790</v>
      </c>
      <c r="C328">
        <v>0</v>
      </c>
      <c r="D328" t="s">
        <v>536</v>
      </c>
      <c r="E328" t="s">
        <v>2</v>
      </c>
      <c r="F328" t="s">
        <v>540</v>
      </c>
      <c r="G328" t="s">
        <v>539</v>
      </c>
      <c r="H328">
        <v>2021</v>
      </c>
      <c r="J328" t="str">
        <f t="shared" si="12"/>
        <v>Energy.Offshore gas</v>
      </c>
      <c r="K328" t="str">
        <f t="shared" si="13"/>
        <v>oil and gas extraction 06</v>
      </c>
    </row>
    <row r="329" spans="1:11" x14ac:dyDescent="0.25">
      <c r="A329" t="s">
        <v>471</v>
      </c>
      <c r="B329" t="s">
        <v>790</v>
      </c>
      <c r="C329">
        <v>0</v>
      </c>
      <c r="D329" t="s">
        <v>536</v>
      </c>
      <c r="E329" t="s">
        <v>2</v>
      </c>
      <c r="F329" t="s">
        <v>541</v>
      </c>
      <c r="G329" t="s">
        <v>773</v>
      </c>
      <c r="H329">
        <v>2021</v>
      </c>
      <c r="J329" t="str">
        <f t="shared" si="12"/>
        <v>Energy.Offshore oil</v>
      </c>
      <c r="K329" t="str">
        <f t="shared" si="13"/>
        <v>oil and gas extraction 06</v>
      </c>
    </row>
    <row r="330" spans="1:11" x14ac:dyDescent="0.25">
      <c r="A330" t="s">
        <v>471</v>
      </c>
      <c r="B330" t="s">
        <v>790</v>
      </c>
      <c r="C330">
        <v>0</v>
      </c>
      <c r="D330" t="s">
        <v>536</v>
      </c>
      <c r="E330" t="s">
        <v>2</v>
      </c>
      <c r="F330" t="s">
        <v>541</v>
      </c>
      <c r="G330" t="s">
        <v>538</v>
      </c>
      <c r="H330">
        <v>2021</v>
      </c>
      <c r="J330" t="str">
        <f t="shared" si="12"/>
        <v>Energy.Offshore oil</v>
      </c>
      <c r="K330" t="str">
        <f t="shared" si="13"/>
        <v>oil and gas extraction 06</v>
      </c>
    </row>
    <row r="331" spans="1:11" x14ac:dyDescent="0.25">
      <c r="A331" t="s">
        <v>471</v>
      </c>
      <c r="B331" t="s">
        <v>790</v>
      </c>
      <c r="C331">
        <v>0</v>
      </c>
      <c r="D331" t="s">
        <v>536</v>
      </c>
      <c r="E331" t="s">
        <v>2</v>
      </c>
      <c r="F331" t="s">
        <v>541</v>
      </c>
      <c r="G331" t="s">
        <v>539</v>
      </c>
      <c r="H331">
        <v>2021</v>
      </c>
      <c r="J331" t="str">
        <f t="shared" si="12"/>
        <v>Energy.Offshore oil</v>
      </c>
      <c r="K331" t="str">
        <f t="shared" si="13"/>
        <v>oil and gas extraction 06</v>
      </c>
    </row>
    <row r="332" spans="1:11" x14ac:dyDescent="0.25">
      <c r="A332" t="s">
        <v>471</v>
      </c>
      <c r="B332" t="s">
        <v>790</v>
      </c>
      <c r="C332">
        <v>0</v>
      </c>
      <c r="D332" t="s">
        <v>536</v>
      </c>
      <c r="E332" t="s">
        <v>2</v>
      </c>
      <c r="F332" t="s">
        <v>774</v>
      </c>
      <c r="G332" t="s">
        <v>538</v>
      </c>
      <c r="H332">
        <v>2021</v>
      </c>
      <c r="J332" t="str">
        <f t="shared" si="12"/>
        <v>Energy.Onshore gas</v>
      </c>
      <c r="K332" t="str">
        <f t="shared" si="13"/>
        <v>oil and gas extraction 06</v>
      </c>
    </row>
    <row r="333" spans="1:11" x14ac:dyDescent="0.25">
      <c r="A333" t="s">
        <v>471</v>
      </c>
      <c r="B333" t="s">
        <v>790</v>
      </c>
      <c r="C333">
        <v>0</v>
      </c>
      <c r="D333" t="s">
        <v>536</v>
      </c>
      <c r="E333" t="s">
        <v>2</v>
      </c>
      <c r="F333" t="s">
        <v>774</v>
      </c>
      <c r="G333" t="s">
        <v>539</v>
      </c>
      <c r="H333">
        <v>2021</v>
      </c>
      <c r="J333" t="str">
        <f t="shared" si="12"/>
        <v>Energy.Onshore gas</v>
      </c>
      <c r="K333" t="str">
        <f t="shared" si="13"/>
        <v>oil and gas extraction 06</v>
      </c>
    </row>
    <row r="334" spans="1:11" x14ac:dyDescent="0.25">
      <c r="A334" t="s">
        <v>471</v>
      </c>
      <c r="B334" t="s">
        <v>790</v>
      </c>
      <c r="C334">
        <v>0</v>
      </c>
      <c r="D334" t="s">
        <v>536</v>
      </c>
      <c r="E334" t="s">
        <v>2</v>
      </c>
      <c r="F334" t="s">
        <v>775</v>
      </c>
      <c r="G334" t="s">
        <v>773</v>
      </c>
      <c r="H334">
        <v>2021</v>
      </c>
      <c r="J334" t="str">
        <f t="shared" si="12"/>
        <v>Energy.Onshore oil</v>
      </c>
      <c r="K334" t="str">
        <f t="shared" si="13"/>
        <v>oil and gas extraction 06</v>
      </c>
    </row>
    <row r="335" spans="1:11" x14ac:dyDescent="0.25">
      <c r="A335" t="s">
        <v>471</v>
      </c>
      <c r="B335" t="s">
        <v>790</v>
      </c>
      <c r="C335">
        <v>0</v>
      </c>
      <c r="D335" t="s">
        <v>536</v>
      </c>
      <c r="E335" t="s">
        <v>2</v>
      </c>
      <c r="F335" t="s">
        <v>775</v>
      </c>
      <c r="G335" t="s">
        <v>538</v>
      </c>
      <c r="H335">
        <v>2021</v>
      </c>
      <c r="J335" t="str">
        <f t="shared" si="12"/>
        <v>Energy.Onshore oil</v>
      </c>
      <c r="K335" t="str">
        <f t="shared" si="13"/>
        <v>oil and gas extraction 06</v>
      </c>
    </row>
    <row r="336" spans="1:11" x14ac:dyDescent="0.25">
      <c r="A336" t="s">
        <v>471</v>
      </c>
      <c r="B336" t="s">
        <v>790</v>
      </c>
      <c r="C336">
        <v>0</v>
      </c>
      <c r="D336" t="s">
        <v>536</v>
      </c>
      <c r="E336" t="s">
        <v>2</v>
      </c>
      <c r="F336" t="s">
        <v>775</v>
      </c>
      <c r="G336" t="s">
        <v>539</v>
      </c>
      <c r="H336">
        <v>2021</v>
      </c>
      <c r="J336" t="str">
        <f t="shared" si="12"/>
        <v>Energy.Onshore oil</v>
      </c>
      <c r="K336" t="str">
        <f t="shared" si="13"/>
        <v>oil and gas extraction 06</v>
      </c>
    </row>
    <row r="337" spans="1:11" x14ac:dyDescent="0.25">
      <c r="A337" t="s">
        <v>471</v>
      </c>
      <c r="B337" t="s">
        <v>790</v>
      </c>
      <c r="C337">
        <v>0</v>
      </c>
      <c r="D337" t="s">
        <v>536</v>
      </c>
      <c r="E337" t="s">
        <v>2</v>
      </c>
      <c r="F337" t="s">
        <v>777</v>
      </c>
      <c r="G337" t="s">
        <v>767</v>
      </c>
      <c r="H337">
        <v>2021</v>
      </c>
      <c r="I337" t="s">
        <v>771</v>
      </c>
      <c r="J337" t="str">
        <f t="shared" si="12"/>
        <v>Energy.Other from oil and gas</v>
      </c>
      <c r="K337" t="str">
        <f t="shared" si="13"/>
        <v>oil and gas extraction 06</v>
      </c>
    </row>
    <row r="338" spans="1:11" x14ac:dyDescent="0.25">
      <c r="A338" t="s">
        <v>471</v>
      </c>
      <c r="B338" t="s">
        <v>790</v>
      </c>
      <c r="C338">
        <v>0</v>
      </c>
      <c r="D338" t="s">
        <v>536</v>
      </c>
      <c r="E338" t="s">
        <v>2</v>
      </c>
      <c r="F338" t="s">
        <v>778</v>
      </c>
      <c r="G338" t="s">
        <v>767</v>
      </c>
      <c r="H338">
        <v>2021</v>
      </c>
      <c r="J338" t="str">
        <f t="shared" si="12"/>
        <v>Energy.Satellite-detected large leaks</v>
      </c>
      <c r="K338" t="str">
        <f t="shared" si="13"/>
        <v>oil and gas extraction 06</v>
      </c>
    </row>
    <row r="339" spans="1:11" x14ac:dyDescent="0.25">
      <c r="A339" t="s">
        <v>471</v>
      </c>
      <c r="B339" t="s">
        <v>95</v>
      </c>
      <c r="C339">
        <v>0</v>
      </c>
      <c r="D339" t="s">
        <v>536</v>
      </c>
      <c r="E339" t="s">
        <v>2</v>
      </c>
      <c r="F339" t="s">
        <v>649</v>
      </c>
      <c r="G339" t="s">
        <v>767</v>
      </c>
      <c r="H339">
        <v>2021</v>
      </c>
      <c r="I339" t="s">
        <v>771</v>
      </c>
      <c r="J339" t="str">
        <f t="shared" si="12"/>
        <v>Energy.Total</v>
      </c>
      <c r="K339" t="str">
        <f t="shared" si="13"/>
        <v>confirmed this is a duplicate total value</v>
      </c>
    </row>
    <row r="340" spans="1:11" x14ac:dyDescent="0.25">
      <c r="A340" t="s">
        <v>471</v>
      </c>
      <c r="B340" t="s">
        <v>95</v>
      </c>
      <c r="C340">
        <v>18</v>
      </c>
      <c r="D340" t="s">
        <v>536</v>
      </c>
      <c r="E340" t="s">
        <v>8</v>
      </c>
      <c r="F340" t="s">
        <v>649</v>
      </c>
      <c r="G340" t="s">
        <v>767</v>
      </c>
      <c r="H340" t="s">
        <v>768</v>
      </c>
      <c r="I340" t="s">
        <v>769</v>
      </c>
      <c r="J340" t="str">
        <f t="shared" si="12"/>
        <v>Other.Total</v>
      </c>
      <c r="K340">
        <f t="shared" si="13"/>
        <v>0</v>
      </c>
    </row>
    <row r="341" spans="1:11" x14ac:dyDescent="0.25">
      <c r="A341" t="s">
        <v>471</v>
      </c>
      <c r="B341" t="s">
        <v>95</v>
      </c>
      <c r="C341">
        <v>87</v>
      </c>
      <c r="D341" t="s">
        <v>536</v>
      </c>
      <c r="E341" t="s">
        <v>5</v>
      </c>
      <c r="F341" t="s">
        <v>649</v>
      </c>
      <c r="G341" t="s">
        <v>767</v>
      </c>
      <c r="H341" t="s">
        <v>768</v>
      </c>
      <c r="I341" t="s">
        <v>769</v>
      </c>
      <c r="J341" t="str">
        <f t="shared" si="12"/>
        <v>Waste.Total</v>
      </c>
      <c r="K341" t="str">
        <f t="shared" si="13"/>
        <v>water and waste 36T39</v>
      </c>
    </row>
    <row r="342" spans="1:11" x14ac:dyDescent="0.25">
      <c r="A342" t="s">
        <v>471</v>
      </c>
      <c r="B342" t="s">
        <v>96</v>
      </c>
      <c r="C342">
        <v>44</v>
      </c>
      <c r="D342" t="s">
        <v>536</v>
      </c>
      <c r="E342" t="s">
        <v>4</v>
      </c>
      <c r="F342" t="s">
        <v>649</v>
      </c>
      <c r="G342" t="s">
        <v>767</v>
      </c>
      <c r="H342" t="s">
        <v>768</v>
      </c>
      <c r="I342" t="s">
        <v>769</v>
      </c>
      <c r="J342" t="str">
        <f t="shared" si="12"/>
        <v>Agriculture.Total</v>
      </c>
      <c r="K342">
        <f t="shared" si="13"/>
        <v>0</v>
      </c>
    </row>
    <row r="343" spans="1:11" x14ac:dyDescent="0.25">
      <c r="A343" t="s">
        <v>471</v>
      </c>
      <c r="B343" t="s">
        <v>96</v>
      </c>
      <c r="C343">
        <v>0</v>
      </c>
      <c r="D343" t="s">
        <v>536</v>
      </c>
      <c r="E343" t="s">
        <v>2</v>
      </c>
      <c r="F343" t="s">
        <v>772</v>
      </c>
      <c r="G343" t="s">
        <v>538</v>
      </c>
      <c r="H343">
        <v>2021</v>
      </c>
      <c r="J343" t="str">
        <f t="shared" si="12"/>
        <v>Energy.Gas pipelines and LNG facilities</v>
      </c>
      <c r="K343" t="str">
        <f t="shared" si="13"/>
        <v>energy pipelines and gas processing 352T353</v>
      </c>
    </row>
    <row r="344" spans="1:11" x14ac:dyDescent="0.25">
      <c r="A344" t="s">
        <v>471</v>
      </c>
      <c r="B344" t="s">
        <v>96</v>
      </c>
      <c r="C344">
        <v>0</v>
      </c>
      <c r="D344" t="s">
        <v>536</v>
      </c>
      <c r="E344" t="s">
        <v>2</v>
      </c>
      <c r="F344" t="s">
        <v>772</v>
      </c>
      <c r="G344" t="s">
        <v>539</v>
      </c>
      <c r="H344">
        <v>2021</v>
      </c>
      <c r="J344" t="str">
        <f t="shared" si="12"/>
        <v>Energy.Gas pipelines and LNG facilities</v>
      </c>
      <c r="K344" t="str">
        <f t="shared" si="13"/>
        <v>energy pipelines and gas processing 352T353</v>
      </c>
    </row>
    <row r="345" spans="1:11" x14ac:dyDescent="0.25">
      <c r="A345" t="s">
        <v>471</v>
      </c>
      <c r="B345" t="s">
        <v>96</v>
      </c>
      <c r="C345">
        <v>0</v>
      </c>
      <c r="D345" t="s">
        <v>536</v>
      </c>
      <c r="E345" t="s">
        <v>2</v>
      </c>
      <c r="F345" t="s">
        <v>540</v>
      </c>
      <c r="G345" t="s">
        <v>538</v>
      </c>
      <c r="H345">
        <v>2021</v>
      </c>
      <c r="J345" t="str">
        <f t="shared" si="12"/>
        <v>Energy.Offshore gas</v>
      </c>
      <c r="K345" t="str">
        <f t="shared" si="13"/>
        <v>oil and gas extraction 06</v>
      </c>
    </row>
    <row r="346" spans="1:11" x14ac:dyDescent="0.25">
      <c r="A346" t="s">
        <v>471</v>
      </c>
      <c r="B346" t="s">
        <v>96</v>
      </c>
      <c r="C346">
        <v>0</v>
      </c>
      <c r="D346" t="s">
        <v>536</v>
      </c>
      <c r="E346" t="s">
        <v>2</v>
      </c>
      <c r="F346" t="s">
        <v>540</v>
      </c>
      <c r="G346" t="s">
        <v>539</v>
      </c>
      <c r="H346">
        <v>2021</v>
      </c>
      <c r="J346" t="str">
        <f t="shared" si="12"/>
        <v>Energy.Offshore gas</v>
      </c>
      <c r="K346" t="str">
        <f t="shared" si="13"/>
        <v>oil and gas extraction 06</v>
      </c>
    </row>
    <row r="347" spans="1:11" x14ac:dyDescent="0.25">
      <c r="A347" t="s">
        <v>471</v>
      </c>
      <c r="B347" t="s">
        <v>96</v>
      </c>
      <c r="C347">
        <v>0</v>
      </c>
      <c r="D347" t="s">
        <v>536</v>
      </c>
      <c r="E347" t="s">
        <v>2</v>
      </c>
      <c r="F347" t="s">
        <v>541</v>
      </c>
      <c r="G347" t="s">
        <v>773</v>
      </c>
      <c r="H347">
        <v>2021</v>
      </c>
      <c r="J347" t="str">
        <f t="shared" si="12"/>
        <v>Energy.Offshore oil</v>
      </c>
      <c r="K347" t="str">
        <f t="shared" si="13"/>
        <v>oil and gas extraction 06</v>
      </c>
    </row>
    <row r="348" spans="1:11" x14ac:dyDescent="0.25">
      <c r="A348" t="s">
        <v>471</v>
      </c>
      <c r="B348" t="s">
        <v>96</v>
      </c>
      <c r="C348">
        <v>0</v>
      </c>
      <c r="D348" t="s">
        <v>536</v>
      </c>
      <c r="E348" t="s">
        <v>2</v>
      </c>
      <c r="F348" t="s">
        <v>541</v>
      </c>
      <c r="G348" t="s">
        <v>538</v>
      </c>
      <c r="H348">
        <v>2021</v>
      </c>
      <c r="J348" t="str">
        <f t="shared" si="12"/>
        <v>Energy.Offshore oil</v>
      </c>
      <c r="K348" t="str">
        <f t="shared" si="13"/>
        <v>oil and gas extraction 06</v>
      </c>
    </row>
    <row r="349" spans="1:11" x14ac:dyDescent="0.25">
      <c r="A349" t="s">
        <v>471</v>
      </c>
      <c r="B349" t="s">
        <v>96</v>
      </c>
      <c r="C349">
        <v>0</v>
      </c>
      <c r="D349" t="s">
        <v>536</v>
      </c>
      <c r="E349" t="s">
        <v>2</v>
      </c>
      <c r="F349" t="s">
        <v>541</v>
      </c>
      <c r="G349" t="s">
        <v>539</v>
      </c>
      <c r="H349">
        <v>2021</v>
      </c>
      <c r="J349" t="str">
        <f t="shared" si="12"/>
        <v>Energy.Offshore oil</v>
      </c>
      <c r="K349" t="str">
        <f t="shared" si="13"/>
        <v>oil and gas extraction 06</v>
      </c>
    </row>
    <row r="350" spans="1:11" x14ac:dyDescent="0.25">
      <c r="A350" t="s">
        <v>471</v>
      </c>
      <c r="B350" t="s">
        <v>96</v>
      </c>
      <c r="C350">
        <v>0</v>
      </c>
      <c r="D350" t="s">
        <v>536</v>
      </c>
      <c r="E350" t="s">
        <v>2</v>
      </c>
      <c r="F350" t="s">
        <v>774</v>
      </c>
      <c r="G350" t="s">
        <v>538</v>
      </c>
      <c r="H350">
        <v>2021</v>
      </c>
      <c r="J350" t="str">
        <f t="shared" si="12"/>
        <v>Energy.Onshore gas</v>
      </c>
      <c r="K350" t="str">
        <f t="shared" si="13"/>
        <v>oil and gas extraction 06</v>
      </c>
    </row>
    <row r="351" spans="1:11" x14ac:dyDescent="0.25">
      <c r="A351" t="s">
        <v>471</v>
      </c>
      <c r="B351" t="s">
        <v>96</v>
      </c>
      <c r="C351">
        <v>0</v>
      </c>
      <c r="D351" t="s">
        <v>536</v>
      </c>
      <c r="E351" t="s">
        <v>2</v>
      </c>
      <c r="F351" t="s">
        <v>774</v>
      </c>
      <c r="G351" t="s">
        <v>539</v>
      </c>
      <c r="H351">
        <v>2021</v>
      </c>
      <c r="J351" t="str">
        <f t="shared" si="12"/>
        <v>Energy.Onshore gas</v>
      </c>
      <c r="K351" t="str">
        <f t="shared" si="13"/>
        <v>oil and gas extraction 06</v>
      </c>
    </row>
    <row r="352" spans="1:11" x14ac:dyDescent="0.25">
      <c r="A352" t="s">
        <v>471</v>
      </c>
      <c r="B352" t="s">
        <v>96</v>
      </c>
      <c r="C352">
        <v>0</v>
      </c>
      <c r="D352" t="s">
        <v>536</v>
      </c>
      <c r="E352" t="s">
        <v>2</v>
      </c>
      <c r="F352" t="s">
        <v>775</v>
      </c>
      <c r="G352" t="s">
        <v>773</v>
      </c>
      <c r="H352">
        <v>2021</v>
      </c>
      <c r="J352" t="str">
        <f t="shared" si="12"/>
        <v>Energy.Onshore oil</v>
      </c>
      <c r="K352" t="str">
        <f t="shared" si="13"/>
        <v>oil and gas extraction 06</v>
      </c>
    </row>
    <row r="353" spans="1:11" x14ac:dyDescent="0.25">
      <c r="A353" t="s">
        <v>471</v>
      </c>
      <c r="B353" t="s">
        <v>96</v>
      </c>
      <c r="C353">
        <v>0</v>
      </c>
      <c r="D353" t="s">
        <v>536</v>
      </c>
      <c r="E353" t="s">
        <v>2</v>
      </c>
      <c r="F353" t="s">
        <v>775</v>
      </c>
      <c r="G353" t="s">
        <v>538</v>
      </c>
      <c r="H353">
        <v>2021</v>
      </c>
      <c r="J353" t="str">
        <f t="shared" si="12"/>
        <v>Energy.Onshore oil</v>
      </c>
      <c r="K353" t="str">
        <f t="shared" si="13"/>
        <v>oil and gas extraction 06</v>
      </c>
    </row>
    <row r="354" spans="1:11" x14ac:dyDescent="0.25">
      <c r="A354" t="s">
        <v>471</v>
      </c>
      <c r="B354" t="s">
        <v>96</v>
      </c>
      <c r="C354">
        <v>0</v>
      </c>
      <c r="D354" t="s">
        <v>536</v>
      </c>
      <c r="E354" t="s">
        <v>2</v>
      </c>
      <c r="F354" t="s">
        <v>775</v>
      </c>
      <c r="G354" t="s">
        <v>539</v>
      </c>
      <c r="H354">
        <v>2021</v>
      </c>
      <c r="J354" t="str">
        <f t="shared" si="12"/>
        <v>Energy.Onshore oil</v>
      </c>
      <c r="K354" t="str">
        <f t="shared" si="13"/>
        <v>oil and gas extraction 06</v>
      </c>
    </row>
    <row r="355" spans="1:11" x14ac:dyDescent="0.25">
      <c r="A355" t="s">
        <v>471</v>
      </c>
      <c r="B355" t="s">
        <v>96</v>
      </c>
      <c r="C355">
        <v>0</v>
      </c>
      <c r="D355" t="s">
        <v>536</v>
      </c>
      <c r="E355" t="s">
        <v>2</v>
      </c>
      <c r="F355" t="s">
        <v>777</v>
      </c>
      <c r="G355" t="s">
        <v>767</v>
      </c>
      <c r="H355">
        <v>2021</v>
      </c>
      <c r="I355" t="s">
        <v>771</v>
      </c>
      <c r="J355" t="str">
        <f t="shared" si="12"/>
        <v>Energy.Other from oil and gas</v>
      </c>
      <c r="K355" t="str">
        <f t="shared" si="13"/>
        <v>oil and gas extraction 06</v>
      </c>
    </row>
    <row r="356" spans="1:11" x14ac:dyDescent="0.25">
      <c r="A356" t="s">
        <v>471</v>
      </c>
      <c r="B356" t="s">
        <v>96</v>
      </c>
      <c r="C356">
        <v>0</v>
      </c>
      <c r="D356" t="s">
        <v>536</v>
      </c>
      <c r="E356" t="s">
        <v>2</v>
      </c>
      <c r="F356" t="s">
        <v>778</v>
      </c>
      <c r="G356" t="s">
        <v>767</v>
      </c>
      <c r="H356">
        <v>2021</v>
      </c>
      <c r="J356" t="str">
        <f t="shared" si="12"/>
        <v>Energy.Satellite-detected large leaks</v>
      </c>
      <c r="K356" t="str">
        <f t="shared" si="13"/>
        <v>oil and gas extraction 06</v>
      </c>
    </row>
    <row r="357" spans="1:11" x14ac:dyDescent="0.25">
      <c r="A357" t="s">
        <v>471</v>
      </c>
      <c r="B357" t="s">
        <v>96</v>
      </c>
      <c r="C357">
        <v>0</v>
      </c>
      <c r="D357" t="s">
        <v>536</v>
      </c>
      <c r="E357" t="s">
        <v>2</v>
      </c>
      <c r="F357" t="s">
        <v>649</v>
      </c>
      <c r="G357" t="s">
        <v>767</v>
      </c>
      <c r="H357">
        <v>2021</v>
      </c>
      <c r="I357" t="s">
        <v>771</v>
      </c>
      <c r="J357" t="str">
        <f t="shared" si="12"/>
        <v>Energy.Total</v>
      </c>
      <c r="K357" t="str">
        <f t="shared" si="13"/>
        <v>confirmed this is a duplicate total value</v>
      </c>
    </row>
    <row r="358" spans="1:11" x14ac:dyDescent="0.25">
      <c r="A358" t="s">
        <v>471</v>
      </c>
      <c r="B358" t="s">
        <v>96</v>
      </c>
      <c r="C358">
        <v>5</v>
      </c>
      <c r="D358" t="s">
        <v>536</v>
      </c>
      <c r="E358" t="s">
        <v>8</v>
      </c>
      <c r="F358" t="s">
        <v>649</v>
      </c>
      <c r="G358" t="s">
        <v>767</v>
      </c>
      <c r="H358" t="s">
        <v>768</v>
      </c>
      <c r="I358" t="s">
        <v>769</v>
      </c>
      <c r="J358" t="str">
        <f t="shared" si="12"/>
        <v>Other.Total</v>
      </c>
      <c r="K358">
        <f t="shared" si="13"/>
        <v>0</v>
      </c>
    </row>
    <row r="359" spans="1:11" x14ac:dyDescent="0.25">
      <c r="A359" t="s">
        <v>471</v>
      </c>
      <c r="B359" t="s">
        <v>96</v>
      </c>
      <c r="C359">
        <v>10</v>
      </c>
      <c r="D359" t="s">
        <v>536</v>
      </c>
      <c r="E359" t="s">
        <v>5</v>
      </c>
      <c r="F359" t="s">
        <v>649</v>
      </c>
      <c r="G359" t="s">
        <v>767</v>
      </c>
      <c r="H359" t="s">
        <v>768</v>
      </c>
      <c r="I359" t="s">
        <v>769</v>
      </c>
      <c r="J359" t="str">
        <f t="shared" si="12"/>
        <v>Waste.Total</v>
      </c>
      <c r="K359" t="str">
        <f t="shared" si="13"/>
        <v>water and waste 36T39</v>
      </c>
    </row>
    <row r="360" spans="1:11" x14ac:dyDescent="0.25">
      <c r="A360" t="s">
        <v>471</v>
      </c>
      <c r="B360" t="s">
        <v>661</v>
      </c>
      <c r="C360">
        <v>106</v>
      </c>
      <c r="D360" t="s">
        <v>536</v>
      </c>
      <c r="E360" t="s">
        <v>4</v>
      </c>
      <c r="F360" t="s">
        <v>649</v>
      </c>
      <c r="G360" t="s">
        <v>767</v>
      </c>
      <c r="H360" t="s">
        <v>768</v>
      </c>
      <c r="I360" t="s">
        <v>769</v>
      </c>
      <c r="J360" t="str">
        <f t="shared" si="12"/>
        <v>Agriculture.Total</v>
      </c>
      <c r="K360">
        <f t="shared" si="13"/>
        <v>0</v>
      </c>
    </row>
    <row r="361" spans="1:11" x14ac:dyDescent="0.25">
      <c r="A361" t="s">
        <v>471</v>
      </c>
      <c r="B361" t="s">
        <v>661</v>
      </c>
      <c r="C361">
        <v>92</v>
      </c>
      <c r="D361" t="s">
        <v>536</v>
      </c>
      <c r="E361" t="s">
        <v>2</v>
      </c>
      <c r="F361" t="s">
        <v>649</v>
      </c>
      <c r="G361" t="s">
        <v>767</v>
      </c>
      <c r="H361">
        <v>2021</v>
      </c>
      <c r="I361" t="s">
        <v>771</v>
      </c>
      <c r="J361" t="str">
        <f t="shared" si="12"/>
        <v>Energy.Total</v>
      </c>
      <c r="K361" t="str">
        <f t="shared" si="13"/>
        <v>confirmed this is a duplicate total value</v>
      </c>
    </row>
    <row r="362" spans="1:11" x14ac:dyDescent="0.25">
      <c r="A362" t="s">
        <v>471</v>
      </c>
      <c r="B362" t="s">
        <v>661</v>
      </c>
      <c r="C362">
        <v>17</v>
      </c>
      <c r="D362" t="s">
        <v>536</v>
      </c>
      <c r="E362" t="s">
        <v>8</v>
      </c>
      <c r="F362" t="s">
        <v>649</v>
      </c>
      <c r="G362" t="s">
        <v>767</v>
      </c>
      <c r="H362" t="s">
        <v>768</v>
      </c>
      <c r="I362" t="s">
        <v>769</v>
      </c>
      <c r="J362" t="str">
        <f t="shared" si="12"/>
        <v>Other.Total</v>
      </c>
      <c r="K362">
        <f t="shared" si="13"/>
        <v>0</v>
      </c>
    </row>
    <row r="363" spans="1:11" x14ac:dyDescent="0.25">
      <c r="A363" t="s">
        <v>471</v>
      </c>
      <c r="B363" t="s">
        <v>661</v>
      </c>
      <c r="C363">
        <v>131</v>
      </c>
      <c r="D363" t="s">
        <v>536</v>
      </c>
      <c r="E363" t="s">
        <v>5</v>
      </c>
      <c r="F363" t="s">
        <v>649</v>
      </c>
      <c r="G363" t="s">
        <v>767</v>
      </c>
      <c r="H363" t="s">
        <v>768</v>
      </c>
      <c r="I363" t="s">
        <v>769</v>
      </c>
      <c r="J363" t="str">
        <f t="shared" si="12"/>
        <v>Waste.Total</v>
      </c>
      <c r="K363" t="str">
        <f t="shared" si="13"/>
        <v>water and waste 36T39</v>
      </c>
    </row>
    <row r="364" spans="1:11" x14ac:dyDescent="0.25">
      <c r="A364" t="s">
        <v>471</v>
      </c>
      <c r="B364" t="s">
        <v>114</v>
      </c>
      <c r="C364">
        <v>1205</v>
      </c>
      <c r="D364" t="s">
        <v>536</v>
      </c>
      <c r="E364" t="s">
        <v>4</v>
      </c>
      <c r="F364" t="s">
        <v>649</v>
      </c>
      <c r="G364" t="s">
        <v>767</v>
      </c>
      <c r="H364" t="s">
        <v>768</v>
      </c>
      <c r="I364" t="s">
        <v>769</v>
      </c>
      <c r="J364" t="str">
        <f t="shared" si="12"/>
        <v>Agriculture.Total</v>
      </c>
      <c r="K364">
        <f t="shared" si="13"/>
        <v>0</v>
      </c>
    </row>
    <row r="365" spans="1:11" x14ac:dyDescent="0.25">
      <c r="A365" t="s">
        <v>471</v>
      </c>
      <c r="B365" t="s">
        <v>791</v>
      </c>
      <c r="C365">
        <v>138</v>
      </c>
      <c r="D365" t="s">
        <v>536</v>
      </c>
      <c r="E365" t="s">
        <v>2</v>
      </c>
      <c r="F365" t="s">
        <v>770</v>
      </c>
      <c r="G365" t="s">
        <v>767</v>
      </c>
      <c r="H365">
        <v>2021</v>
      </c>
      <c r="I365" t="s">
        <v>771</v>
      </c>
      <c r="J365" t="str">
        <f t="shared" si="12"/>
        <v>Energy.Bioenergy</v>
      </c>
      <c r="K365">
        <f t="shared" si="13"/>
        <v>0</v>
      </c>
    </row>
    <row r="366" spans="1:11" x14ac:dyDescent="0.25">
      <c r="A366" t="s">
        <v>471</v>
      </c>
      <c r="B366" t="s">
        <v>791</v>
      </c>
      <c r="C366">
        <v>0</v>
      </c>
      <c r="D366" t="s">
        <v>536</v>
      </c>
      <c r="E366" t="s">
        <v>2</v>
      </c>
      <c r="F366" t="s">
        <v>772</v>
      </c>
      <c r="G366" t="s">
        <v>538</v>
      </c>
      <c r="H366">
        <v>2021</v>
      </c>
      <c r="J366" t="str">
        <f t="shared" si="12"/>
        <v>Energy.Gas pipelines and LNG facilities</v>
      </c>
      <c r="K366" t="str">
        <f t="shared" si="13"/>
        <v>energy pipelines and gas processing 352T353</v>
      </c>
    </row>
    <row r="367" spans="1:11" x14ac:dyDescent="0.25">
      <c r="A367" t="s">
        <v>471</v>
      </c>
      <c r="B367" t="s">
        <v>791</v>
      </c>
      <c r="C367">
        <v>0</v>
      </c>
      <c r="D367" t="s">
        <v>536</v>
      </c>
      <c r="E367" t="s">
        <v>2</v>
      </c>
      <c r="F367" t="s">
        <v>772</v>
      </c>
      <c r="G367" t="s">
        <v>539</v>
      </c>
      <c r="H367">
        <v>2021</v>
      </c>
      <c r="J367" t="str">
        <f t="shared" si="12"/>
        <v>Energy.Gas pipelines and LNG facilities</v>
      </c>
      <c r="K367" t="str">
        <f t="shared" si="13"/>
        <v>energy pipelines and gas processing 352T353</v>
      </c>
    </row>
    <row r="368" spans="1:11" x14ac:dyDescent="0.25">
      <c r="A368" t="s">
        <v>471</v>
      </c>
      <c r="B368" t="s">
        <v>791</v>
      </c>
      <c r="C368">
        <v>0</v>
      </c>
      <c r="D368" t="s">
        <v>536</v>
      </c>
      <c r="E368" t="s">
        <v>2</v>
      </c>
      <c r="F368" t="s">
        <v>540</v>
      </c>
      <c r="G368" t="s">
        <v>538</v>
      </c>
      <c r="H368">
        <v>2021</v>
      </c>
      <c r="J368" t="str">
        <f t="shared" si="12"/>
        <v>Energy.Offshore gas</v>
      </c>
      <c r="K368" t="str">
        <f t="shared" si="13"/>
        <v>oil and gas extraction 06</v>
      </c>
    </row>
    <row r="369" spans="1:11" x14ac:dyDescent="0.25">
      <c r="A369" t="s">
        <v>471</v>
      </c>
      <c r="B369" t="s">
        <v>791</v>
      </c>
      <c r="C369">
        <v>0</v>
      </c>
      <c r="D369" t="s">
        <v>536</v>
      </c>
      <c r="E369" t="s">
        <v>2</v>
      </c>
      <c r="F369" t="s">
        <v>540</v>
      </c>
      <c r="G369" t="s">
        <v>539</v>
      </c>
      <c r="H369">
        <v>2021</v>
      </c>
      <c r="J369" t="str">
        <f t="shared" si="12"/>
        <v>Energy.Offshore gas</v>
      </c>
      <c r="K369" t="str">
        <f t="shared" si="13"/>
        <v>oil and gas extraction 06</v>
      </c>
    </row>
    <row r="370" spans="1:11" x14ac:dyDescent="0.25">
      <c r="A370" t="s">
        <v>471</v>
      </c>
      <c r="B370" t="s">
        <v>791</v>
      </c>
      <c r="C370">
        <v>0</v>
      </c>
      <c r="D370" t="s">
        <v>536</v>
      </c>
      <c r="E370" t="s">
        <v>2</v>
      </c>
      <c r="F370" t="s">
        <v>541</v>
      </c>
      <c r="G370" t="s">
        <v>773</v>
      </c>
      <c r="H370">
        <v>2021</v>
      </c>
      <c r="J370" t="str">
        <f t="shared" si="12"/>
        <v>Energy.Offshore oil</v>
      </c>
      <c r="K370" t="str">
        <f t="shared" si="13"/>
        <v>oil and gas extraction 06</v>
      </c>
    </row>
    <row r="371" spans="1:11" x14ac:dyDescent="0.25">
      <c r="A371" t="s">
        <v>471</v>
      </c>
      <c r="B371" t="s">
        <v>791</v>
      </c>
      <c r="C371">
        <v>0</v>
      </c>
      <c r="D371" t="s">
        <v>536</v>
      </c>
      <c r="E371" t="s">
        <v>2</v>
      </c>
      <c r="F371" t="s">
        <v>541</v>
      </c>
      <c r="G371" t="s">
        <v>538</v>
      </c>
      <c r="H371">
        <v>2021</v>
      </c>
      <c r="J371" t="str">
        <f t="shared" si="12"/>
        <v>Energy.Offshore oil</v>
      </c>
      <c r="K371" t="str">
        <f t="shared" si="13"/>
        <v>oil and gas extraction 06</v>
      </c>
    </row>
    <row r="372" spans="1:11" x14ac:dyDescent="0.25">
      <c r="A372" t="s">
        <v>471</v>
      </c>
      <c r="B372" t="s">
        <v>791</v>
      </c>
      <c r="C372">
        <v>0</v>
      </c>
      <c r="D372" t="s">
        <v>536</v>
      </c>
      <c r="E372" t="s">
        <v>2</v>
      </c>
      <c r="F372" t="s">
        <v>541</v>
      </c>
      <c r="G372" t="s">
        <v>539</v>
      </c>
      <c r="H372">
        <v>2021</v>
      </c>
      <c r="J372" t="str">
        <f t="shared" si="12"/>
        <v>Energy.Offshore oil</v>
      </c>
      <c r="K372" t="str">
        <f t="shared" si="13"/>
        <v>oil and gas extraction 06</v>
      </c>
    </row>
    <row r="373" spans="1:11" x14ac:dyDescent="0.25">
      <c r="A373" t="s">
        <v>471</v>
      </c>
      <c r="B373" t="s">
        <v>791</v>
      </c>
      <c r="C373">
        <v>0</v>
      </c>
      <c r="D373" t="s">
        <v>536</v>
      </c>
      <c r="E373" t="s">
        <v>2</v>
      </c>
      <c r="F373" t="s">
        <v>774</v>
      </c>
      <c r="G373" t="s">
        <v>538</v>
      </c>
      <c r="H373">
        <v>2021</v>
      </c>
      <c r="J373" t="str">
        <f t="shared" si="12"/>
        <v>Energy.Onshore gas</v>
      </c>
      <c r="K373" t="str">
        <f t="shared" si="13"/>
        <v>oil and gas extraction 06</v>
      </c>
    </row>
    <row r="374" spans="1:11" x14ac:dyDescent="0.25">
      <c r="A374" t="s">
        <v>471</v>
      </c>
      <c r="B374" t="s">
        <v>791</v>
      </c>
      <c r="C374">
        <v>0</v>
      </c>
      <c r="D374" t="s">
        <v>536</v>
      </c>
      <c r="E374" t="s">
        <v>2</v>
      </c>
      <c r="F374" t="s">
        <v>774</v>
      </c>
      <c r="G374" t="s">
        <v>539</v>
      </c>
      <c r="H374">
        <v>2021</v>
      </c>
      <c r="J374" t="str">
        <f t="shared" si="12"/>
        <v>Energy.Onshore gas</v>
      </c>
      <c r="K374" t="str">
        <f t="shared" si="13"/>
        <v>oil and gas extraction 06</v>
      </c>
    </row>
    <row r="375" spans="1:11" x14ac:dyDescent="0.25">
      <c r="A375" t="s">
        <v>471</v>
      </c>
      <c r="B375" t="s">
        <v>791</v>
      </c>
      <c r="C375">
        <v>0</v>
      </c>
      <c r="D375" t="s">
        <v>536</v>
      </c>
      <c r="E375" t="s">
        <v>2</v>
      </c>
      <c r="F375" t="s">
        <v>775</v>
      </c>
      <c r="G375" t="s">
        <v>773</v>
      </c>
      <c r="H375">
        <v>2021</v>
      </c>
      <c r="J375" t="str">
        <f t="shared" si="12"/>
        <v>Energy.Onshore oil</v>
      </c>
      <c r="K375" t="str">
        <f t="shared" si="13"/>
        <v>oil and gas extraction 06</v>
      </c>
    </row>
    <row r="376" spans="1:11" x14ac:dyDescent="0.25">
      <c r="A376" t="s">
        <v>471</v>
      </c>
      <c r="B376" t="s">
        <v>791</v>
      </c>
      <c r="C376">
        <v>0</v>
      </c>
      <c r="D376" t="s">
        <v>536</v>
      </c>
      <c r="E376" t="s">
        <v>2</v>
      </c>
      <c r="F376" t="s">
        <v>775</v>
      </c>
      <c r="G376" t="s">
        <v>538</v>
      </c>
      <c r="H376">
        <v>2021</v>
      </c>
      <c r="J376" t="str">
        <f t="shared" si="12"/>
        <v>Energy.Onshore oil</v>
      </c>
      <c r="K376" t="str">
        <f t="shared" si="13"/>
        <v>oil and gas extraction 06</v>
      </c>
    </row>
    <row r="377" spans="1:11" x14ac:dyDescent="0.25">
      <c r="A377" t="s">
        <v>471</v>
      </c>
      <c r="B377" t="s">
        <v>791</v>
      </c>
      <c r="C377">
        <v>0</v>
      </c>
      <c r="D377" t="s">
        <v>536</v>
      </c>
      <c r="E377" t="s">
        <v>2</v>
      </c>
      <c r="F377" t="s">
        <v>775</v>
      </c>
      <c r="G377" t="s">
        <v>539</v>
      </c>
      <c r="H377">
        <v>2021</v>
      </c>
      <c r="J377" t="str">
        <f t="shared" si="12"/>
        <v>Energy.Onshore oil</v>
      </c>
      <c r="K377" t="str">
        <f t="shared" si="13"/>
        <v>oil and gas extraction 06</v>
      </c>
    </row>
    <row r="378" spans="1:11" x14ac:dyDescent="0.25">
      <c r="A378" t="s">
        <v>471</v>
      </c>
      <c r="B378" t="s">
        <v>791</v>
      </c>
      <c r="C378">
        <v>1</v>
      </c>
      <c r="D378" t="s">
        <v>536</v>
      </c>
      <c r="E378" t="s">
        <v>2</v>
      </c>
      <c r="F378" t="s">
        <v>776</v>
      </c>
      <c r="G378" t="s">
        <v>767</v>
      </c>
      <c r="H378">
        <v>2021</v>
      </c>
      <c r="I378" t="s">
        <v>771</v>
      </c>
      <c r="J378" t="str">
        <f t="shared" si="12"/>
        <v>Energy.Other from coal</v>
      </c>
      <c r="K378">
        <f t="shared" si="13"/>
        <v>0</v>
      </c>
    </row>
    <row r="379" spans="1:11" x14ac:dyDescent="0.25">
      <c r="A379" t="s">
        <v>471</v>
      </c>
      <c r="B379" t="s">
        <v>791</v>
      </c>
      <c r="C379">
        <v>3</v>
      </c>
      <c r="D379" t="s">
        <v>536</v>
      </c>
      <c r="E379" t="s">
        <v>2</v>
      </c>
      <c r="F379" t="s">
        <v>777</v>
      </c>
      <c r="G379" t="s">
        <v>767</v>
      </c>
      <c r="H379">
        <v>2021</v>
      </c>
      <c r="I379" t="s">
        <v>771</v>
      </c>
      <c r="J379" t="str">
        <f t="shared" si="12"/>
        <v>Energy.Other from oil and gas</v>
      </c>
      <c r="K379" t="str">
        <f t="shared" si="13"/>
        <v>oil and gas extraction 06</v>
      </c>
    </row>
    <row r="380" spans="1:11" x14ac:dyDescent="0.25">
      <c r="A380" t="s">
        <v>471</v>
      </c>
      <c r="B380" t="s">
        <v>791</v>
      </c>
      <c r="C380">
        <v>0</v>
      </c>
      <c r="D380" t="s">
        <v>536</v>
      </c>
      <c r="E380" t="s">
        <v>2</v>
      </c>
      <c r="F380" t="s">
        <v>778</v>
      </c>
      <c r="G380" t="s">
        <v>767</v>
      </c>
      <c r="H380">
        <v>2021</v>
      </c>
      <c r="J380" t="str">
        <f t="shared" si="12"/>
        <v>Energy.Satellite-detected large leaks</v>
      </c>
      <c r="K380" t="str">
        <f t="shared" si="13"/>
        <v>oil and gas extraction 06</v>
      </c>
    </row>
    <row r="381" spans="1:11" x14ac:dyDescent="0.25">
      <c r="A381" t="s">
        <v>471</v>
      </c>
      <c r="B381" t="s">
        <v>114</v>
      </c>
      <c r="C381">
        <v>141</v>
      </c>
      <c r="D381" t="s">
        <v>536</v>
      </c>
      <c r="E381" t="s">
        <v>2</v>
      </c>
      <c r="F381" t="s">
        <v>649</v>
      </c>
      <c r="G381" t="s">
        <v>767</v>
      </c>
      <c r="H381">
        <v>2021</v>
      </c>
      <c r="I381" t="s">
        <v>771</v>
      </c>
      <c r="J381" t="str">
        <f t="shared" si="12"/>
        <v>Energy.Total</v>
      </c>
      <c r="K381" t="str">
        <f t="shared" si="13"/>
        <v>confirmed this is a duplicate total value</v>
      </c>
    </row>
    <row r="382" spans="1:11" x14ac:dyDescent="0.25">
      <c r="A382" t="s">
        <v>471</v>
      </c>
      <c r="B382" t="s">
        <v>114</v>
      </c>
      <c r="C382">
        <v>37</v>
      </c>
      <c r="D382" t="s">
        <v>536</v>
      </c>
      <c r="E382" t="s">
        <v>8</v>
      </c>
      <c r="F382" t="s">
        <v>649</v>
      </c>
      <c r="G382" t="s">
        <v>767</v>
      </c>
      <c r="H382" t="s">
        <v>768</v>
      </c>
      <c r="I382" t="s">
        <v>769</v>
      </c>
      <c r="J382" t="str">
        <f t="shared" si="12"/>
        <v>Other.Total</v>
      </c>
      <c r="K382">
        <f t="shared" si="13"/>
        <v>0</v>
      </c>
    </row>
    <row r="383" spans="1:11" x14ac:dyDescent="0.25">
      <c r="A383" t="s">
        <v>471</v>
      </c>
      <c r="B383" t="s">
        <v>114</v>
      </c>
      <c r="C383">
        <v>213</v>
      </c>
      <c r="D383" t="s">
        <v>536</v>
      </c>
      <c r="E383" t="s">
        <v>5</v>
      </c>
      <c r="F383" t="s">
        <v>649</v>
      </c>
      <c r="G383" t="s">
        <v>767</v>
      </c>
      <c r="H383" t="s">
        <v>768</v>
      </c>
      <c r="I383" t="s">
        <v>769</v>
      </c>
      <c r="J383" t="str">
        <f t="shared" si="12"/>
        <v>Waste.Total</v>
      </c>
      <c r="K383" t="str">
        <f t="shared" si="13"/>
        <v>water and waste 36T39</v>
      </c>
    </row>
    <row r="384" spans="1:11" x14ac:dyDescent="0.25">
      <c r="A384" t="s">
        <v>471</v>
      </c>
      <c r="B384" t="s">
        <v>123</v>
      </c>
      <c r="C384">
        <v>9</v>
      </c>
      <c r="D384" t="s">
        <v>536</v>
      </c>
      <c r="E384" t="s">
        <v>4</v>
      </c>
      <c r="F384" t="s">
        <v>649</v>
      </c>
      <c r="G384" t="s">
        <v>767</v>
      </c>
      <c r="H384" t="s">
        <v>768</v>
      </c>
      <c r="I384" t="s">
        <v>769</v>
      </c>
      <c r="J384" t="str">
        <f t="shared" si="12"/>
        <v>Agriculture.Total</v>
      </c>
      <c r="K384">
        <f t="shared" si="13"/>
        <v>0</v>
      </c>
    </row>
    <row r="385" spans="1:11" x14ac:dyDescent="0.25">
      <c r="A385" t="s">
        <v>471</v>
      </c>
      <c r="B385" t="s">
        <v>792</v>
      </c>
      <c r="C385">
        <v>0</v>
      </c>
      <c r="D385" t="s">
        <v>536</v>
      </c>
      <c r="E385" t="s">
        <v>2</v>
      </c>
      <c r="F385" t="s">
        <v>772</v>
      </c>
      <c r="G385" t="s">
        <v>538</v>
      </c>
      <c r="H385">
        <v>2021</v>
      </c>
      <c r="J385" t="str">
        <f t="shared" si="12"/>
        <v>Energy.Gas pipelines and LNG facilities</v>
      </c>
      <c r="K385" t="str">
        <f t="shared" si="13"/>
        <v>energy pipelines and gas processing 352T353</v>
      </c>
    </row>
    <row r="386" spans="1:11" x14ac:dyDescent="0.25">
      <c r="A386" t="s">
        <v>471</v>
      </c>
      <c r="B386" t="s">
        <v>792</v>
      </c>
      <c r="C386">
        <v>0</v>
      </c>
      <c r="D386" t="s">
        <v>536</v>
      </c>
      <c r="E386" t="s">
        <v>2</v>
      </c>
      <c r="F386" t="s">
        <v>772</v>
      </c>
      <c r="G386" t="s">
        <v>539</v>
      </c>
      <c r="H386">
        <v>2021</v>
      </c>
      <c r="J386" t="str">
        <f t="shared" si="12"/>
        <v>Energy.Gas pipelines and LNG facilities</v>
      </c>
      <c r="K386" t="str">
        <f t="shared" si="13"/>
        <v>energy pipelines and gas processing 352T353</v>
      </c>
    </row>
    <row r="387" spans="1:11" x14ac:dyDescent="0.25">
      <c r="A387" t="s">
        <v>471</v>
      </c>
      <c r="B387" t="s">
        <v>792</v>
      </c>
      <c r="C387">
        <v>0</v>
      </c>
      <c r="D387" t="s">
        <v>536</v>
      </c>
      <c r="E387" t="s">
        <v>2</v>
      </c>
      <c r="F387" t="s">
        <v>540</v>
      </c>
      <c r="G387" t="s">
        <v>538</v>
      </c>
      <c r="H387">
        <v>2021</v>
      </c>
      <c r="J387" t="str">
        <f t="shared" ref="J387:J450" si="14">CONCATENATE(E387,".",F387)</f>
        <v>Energy.Offshore gas</v>
      </c>
      <c r="K387" t="str">
        <f t="shared" ref="K387:K450" si="15">INDEX($P$17:$P$38,MATCH(J387,$O$17:$O$38,0))</f>
        <v>oil and gas extraction 06</v>
      </c>
    </row>
    <row r="388" spans="1:11" x14ac:dyDescent="0.25">
      <c r="A388" t="s">
        <v>471</v>
      </c>
      <c r="B388" t="s">
        <v>792</v>
      </c>
      <c r="C388">
        <v>0</v>
      </c>
      <c r="D388" t="s">
        <v>536</v>
      </c>
      <c r="E388" t="s">
        <v>2</v>
      </c>
      <c r="F388" t="s">
        <v>540</v>
      </c>
      <c r="G388" t="s">
        <v>539</v>
      </c>
      <c r="H388">
        <v>2021</v>
      </c>
      <c r="J388" t="str">
        <f t="shared" si="14"/>
        <v>Energy.Offshore gas</v>
      </c>
      <c r="K388" t="str">
        <f t="shared" si="15"/>
        <v>oil and gas extraction 06</v>
      </c>
    </row>
    <row r="389" spans="1:11" x14ac:dyDescent="0.25">
      <c r="A389" t="s">
        <v>471</v>
      </c>
      <c r="B389" t="s">
        <v>792</v>
      </c>
      <c r="C389">
        <v>0</v>
      </c>
      <c r="D389" t="s">
        <v>536</v>
      </c>
      <c r="E389" t="s">
        <v>2</v>
      </c>
      <c r="F389" t="s">
        <v>541</v>
      </c>
      <c r="G389" t="s">
        <v>773</v>
      </c>
      <c r="H389">
        <v>2021</v>
      </c>
      <c r="J389" t="str">
        <f t="shared" si="14"/>
        <v>Energy.Offshore oil</v>
      </c>
      <c r="K389" t="str">
        <f t="shared" si="15"/>
        <v>oil and gas extraction 06</v>
      </c>
    </row>
    <row r="390" spans="1:11" x14ac:dyDescent="0.25">
      <c r="A390" t="s">
        <v>471</v>
      </c>
      <c r="B390" t="s">
        <v>792</v>
      </c>
      <c r="C390">
        <v>0</v>
      </c>
      <c r="D390" t="s">
        <v>536</v>
      </c>
      <c r="E390" t="s">
        <v>2</v>
      </c>
      <c r="F390" t="s">
        <v>541</v>
      </c>
      <c r="G390" t="s">
        <v>538</v>
      </c>
      <c r="H390">
        <v>2021</v>
      </c>
      <c r="J390" t="str">
        <f t="shared" si="14"/>
        <v>Energy.Offshore oil</v>
      </c>
      <c r="K390" t="str">
        <f t="shared" si="15"/>
        <v>oil and gas extraction 06</v>
      </c>
    </row>
    <row r="391" spans="1:11" x14ac:dyDescent="0.25">
      <c r="A391" t="s">
        <v>471</v>
      </c>
      <c r="B391" t="s">
        <v>792</v>
      </c>
      <c r="C391">
        <v>0</v>
      </c>
      <c r="D391" t="s">
        <v>536</v>
      </c>
      <c r="E391" t="s">
        <v>2</v>
      </c>
      <c r="F391" t="s">
        <v>541</v>
      </c>
      <c r="G391" t="s">
        <v>539</v>
      </c>
      <c r="H391">
        <v>2021</v>
      </c>
      <c r="J391" t="str">
        <f t="shared" si="14"/>
        <v>Energy.Offshore oil</v>
      </c>
      <c r="K391" t="str">
        <f t="shared" si="15"/>
        <v>oil and gas extraction 06</v>
      </c>
    </row>
    <row r="392" spans="1:11" x14ac:dyDescent="0.25">
      <c r="A392" t="s">
        <v>471</v>
      </c>
      <c r="B392" t="s">
        <v>792</v>
      </c>
      <c r="C392">
        <v>0</v>
      </c>
      <c r="D392" t="s">
        <v>536</v>
      </c>
      <c r="E392" t="s">
        <v>2</v>
      </c>
      <c r="F392" t="s">
        <v>774</v>
      </c>
      <c r="G392" t="s">
        <v>538</v>
      </c>
      <c r="H392">
        <v>2021</v>
      </c>
      <c r="J392" t="str">
        <f t="shared" si="14"/>
        <v>Energy.Onshore gas</v>
      </c>
      <c r="K392" t="str">
        <f t="shared" si="15"/>
        <v>oil and gas extraction 06</v>
      </c>
    </row>
    <row r="393" spans="1:11" x14ac:dyDescent="0.25">
      <c r="A393" t="s">
        <v>471</v>
      </c>
      <c r="B393" t="s">
        <v>792</v>
      </c>
      <c r="C393">
        <v>0</v>
      </c>
      <c r="D393" t="s">
        <v>536</v>
      </c>
      <c r="E393" t="s">
        <v>2</v>
      </c>
      <c r="F393" t="s">
        <v>774</v>
      </c>
      <c r="G393" t="s">
        <v>539</v>
      </c>
      <c r="H393">
        <v>2021</v>
      </c>
      <c r="J393" t="str">
        <f t="shared" si="14"/>
        <v>Energy.Onshore gas</v>
      </c>
      <c r="K393" t="str">
        <f t="shared" si="15"/>
        <v>oil and gas extraction 06</v>
      </c>
    </row>
    <row r="394" spans="1:11" x14ac:dyDescent="0.25">
      <c r="A394" t="s">
        <v>471</v>
      </c>
      <c r="B394" t="s">
        <v>792</v>
      </c>
      <c r="C394">
        <v>0</v>
      </c>
      <c r="D394" t="s">
        <v>536</v>
      </c>
      <c r="E394" t="s">
        <v>2</v>
      </c>
      <c r="F394" t="s">
        <v>775</v>
      </c>
      <c r="G394" t="s">
        <v>773</v>
      </c>
      <c r="H394">
        <v>2021</v>
      </c>
      <c r="J394" t="str">
        <f t="shared" si="14"/>
        <v>Energy.Onshore oil</v>
      </c>
      <c r="K394" t="str">
        <f t="shared" si="15"/>
        <v>oil and gas extraction 06</v>
      </c>
    </row>
    <row r="395" spans="1:11" x14ac:dyDescent="0.25">
      <c r="A395" t="s">
        <v>471</v>
      </c>
      <c r="B395" t="s">
        <v>792</v>
      </c>
      <c r="C395">
        <v>0</v>
      </c>
      <c r="D395" t="s">
        <v>536</v>
      </c>
      <c r="E395" t="s">
        <v>2</v>
      </c>
      <c r="F395" t="s">
        <v>775</v>
      </c>
      <c r="G395" t="s">
        <v>538</v>
      </c>
      <c r="H395">
        <v>2021</v>
      </c>
      <c r="J395" t="str">
        <f t="shared" si="14"/>
        <v>Energy.Onshore oil</v>
      </c>
      <c r="K395" t="str">
        <f t="shared" si="15"/>
        <v>oil and gas extraction 06</v>
      </c>
    </row>
    <row r="396" spans="1:11" x14ac:dyDescent="0.25">
      <c r="A396" t="s">
        <v>471</v>
      </c>
      <c r="B396" t="s">
        <v>792</v>
      </c>
      <c r="C396">
        <v>0</v>
      </c>
      <c r="D396" t="s">
        <v>536</v>
      </c>
      <c r="E396" t="s">
        <v>2</v>
      </c>
      <c r="F396" t="s">
        <v>775</v>
      </c>
      <c r="G396" t="s">
        <v>539</v>
      </c>
      <c r="H396">
        <v>2021</v>
      </c>
      <c r="J396" t="str">
        <f t="shared" si="14"/>
        <v>Energy.Onshore oil</v>
      </c>
      <c r="K396" t="str">
        <f t="shared" si="15"/>
        <v>oil and gas extraction 06</v>
      </c>
    </row>
    <row r="397" spans="1:11" x14ac:dyDescent="0.25">
      <c r="A397" t="s">
        <v>471</v>
      </c>
      <c r="B397" t="s">
        <v>792</v>
      </c>
      <c r="C397">
        <v>0</v>
      </c>
      <c r="D397" t="s">
        <v>536</v>
      </c>
      <c r="E397" t="s">
        <v>2</v>
      </c>
      <c r="F397" t="s">
        <v>777</v>
      </c>
      <c r="G397" t="s">
        <v>767</v>
      </c>
      <c r="H397">
        <v>2021</v>
      </c>
      <c r="I397" t="s">
        <v>771</v>
      </c>
      <c r="J397" t="str">
        <f t="shared" si="14"/>
        <v>Energy.Other from oil and gas</v>
      </c>
      <c r="K397" t="str">
        <f t="shared" si="15"/>
        <v>oil and gas extraction 06</v>
      </c>
    </row>
    <row r="398" spans="1:11" x14ac:dyDescent="0.25">
      <c r="A398" t="s">
        <v>471</v>
      </c>
      <c r="B398" t="s">
        <v>792</v>
      </c>
      <c r="C398">
        <v>0</v>
      </c>
      <c r="D398" t="s">
        <v>536</v>
      </c>
      <c r="E398" t="s">
        <v>2</v>
      </c>
      <c r="F398" t="s">
        <v>778</v>
      </c>
      <c r="G398" t="s">
        <v>767</v>
      </c>
      <c r="H398">
        <v>2021</v>
      </c>
      <c r="J398" t="str">
        <f t="shared" si="14"/>
        <v>Energy.Satellite-detected large leaks</v>
      </c>
      <c r="K398" t="str">
        <f t="shared" si="15"/>
        <v>oil and gas extraction 06</v>
      </c>
    </row>
    <row r="399" spans="1:11" x14ac:dyDescent="0.25">
      <c r="A399" t="s">
        <v>471</v>
      </c>
      <c r="B399" t="s">
        <v>123</v>
      </c>
      <c r="C399">
        <v>0</v>
      </c>
      <c r="D399" t="s">
        <v>536</v>
      </c>
      <c r="E399" t="s">
        <v>2</v>
      </c>
      <c r="F399" t="s">
        <v>649</v>
      </c>
      <c r="G399" t="s">
        <v>767</v>
      </c>
      <c r="H399">
        <v>2021</v>
      </c>
      <c r="I399" t="s">
        <v>771</v>
      </c>
      <c r="J399" t="str">
        <f t="shared" si="14"/>
        <v>Energy.Total</v>
      </c>
      <c r="K399" t="str">
        <f t="shared" si="15"/>
        <v>confirmed this is a duplicate total value</v>
      </c>
    </row>
    <row r="400" spans="1:11" x14ac:dyDescent="0.25">
      <c r="A400" t="s">
        <v>471</v>
      </c>
      <c r="B400" t="s">
        <v>123</v>
      </c>
      <c r="C400">
        <v>12</v>
      </c>
      <c r="D400" t="s">
        <v>536</v>
      </c>
      <c r="E400" t="s">
        <v>8</v>
      </c>
      <c r="F400" t="s">
        <v>649</v>
      </c>
      <c r="G400" t="s">
        <v>767</v>
      </c>
      <c r="H400" t="s">
        <v>768</v>
      </c>
      <c r="I400" t="s">
        <v>769</v>
      </c>
      <c r="J400" t="str">
        <f t="shared" si="14"/>
        <v>Other.Total</v>
      </c>
      <c r="K400">
        <f t="shared" si="15"/>
        <v>0</v>
      </c>
    </row>
    <row r="401" spans="1:11" x14ac:dyDescent="0.25">
      <c r="A401" t="s">
        <v>471</v>
      </c>
      <c r="B401" t="s">
        <v>123</v>
      </c>
      <c r="C401">
        <v>24</v>
      </c>
      <c r="D401" t="s">
        <v>536</v>
      </c>
      <c r="E401" t="s">
        <v>5</v>
      </c>
      <c r="F401" t="s">
        <v>649</v>
      </c>
      <c r="G401" t="s">
        <v>767</v>
      </c>
      <c r="H401" t="s">
        <v>768</v>
      </c>
      <c r="I401" t="s">
        <v>769</v>
      </c>
      <c r="J401" t="str">
        <f t="shared" si="14"/>
        <v>Waste.Total</v>
      </c>
      <c r="K401" t="str">
        <f t="shared" si="15"/>
        <v>water and waste 36T39</v>
      </c>
    </row>
    <row r="402" spans="1:11" x14ac:dyDescent="0.25">
      <c r="A402" t="s">
        <v>471</v>
      </c>
      <c r="B402" t="s">
        <v>124</v>
      </c>
      <c r="C402">
        <v>66</v>
      </c>
      <c r="D402" t="s">
        <v>536</v>
      </c>
      <c r="E402" t="s">
        <v>4</v>
      </c>
      <c r="F402" t="s">
        <v>649</v>
      </c>
      <c r="G402" t="s">
        <v>767</v>
      </c>
      <c r="H402" t="s">
        <v>768</v>
      </c>
      <c r="I402" t="s">
        <v>769</v>
      </c>
      <c r="J402" t="str">
        <f t="shared" si="14"/>
        <v>Agriculture.Total</v>
      </c>
      <c r="K402">
        <f t="shared" si="15"/>
        <v>0</v>
      </c>
    </row>
    <row r="403" spans="1:11" x14ac:dyDescent="0.25">
      <c r="A403" t="s">
        <v>471</v>
      </c>
      <c r="B403" t="s">
        <v>124</v>
      </c>
      <c r="C403">
        <v>3</v>
      </c>
      <c r="D403" t="s">
        <v>536</v>
      </c>
      <c r="E403" t="s">
        <v>2</v>
      </c>
      <c r="F403" t="s">
        <v>770</v>
      </c>
      <c r="G403" t="s">
        <v>767</v>
      </c>
      <c r="H403">
        <v>2021</v>
      </c>
      <c r="I403" t="s">
        <v>771</v>
      </c>
      <c r="J403" t="str">
        <f t="shared" si="14"/>
        <v>Energy.Bioenergy</v>
      </c>
      <c r="K403">
        <f t="shared" si="15"/>
        <v>0</v>
      </c>
    </row>
    <row r="404" spans="1:11" x14ac:dyDescent="0.25">
      <c r="A404" t="s">
        <v>471</v>
      </c>
      <c r="B404" t="s">
        <v>124</v>
      </c>
      <c r="C404">
        <v>27</v>
      </c>
      <c r="D404" t="s">
        <v>536</v>
      </c>
      <c r="E404" t="s">
        <v>2</v>
      </c>
      <c r="F404" t="s">
        <v>772</v>
      </c>
      <c r="G404" t="s">
        <v>538</v>
      </c>
      <c r="H404">
        <v>2021</v>
      </c>
      <c r="J404" t="str">
        <f t="shared" si="14"/>
        <v>Energy.Gas pipelines and LNG facilities</v>
      </c>
      <c r="K404" t="str">
        <f t="shared" si="15"/>
        <v>energy pipelines and gas processing 352T353</v>
      </c>
    </row>
    <row r="405" spans="1:11" x14ac:dyDescent="0.25">
      <c r="A405" t="s">
        <v>471</v>
      </c>
      <c r="B405" t="s">
        <v>124</v>
      </c>
      <c r="C405">
        <v>14</v>
      </c>
      <c r="D405" t="s">
        <v>536</v>
      </c>
      <c r="E405" t="s">
        <v>2</v>
      </c>
      <c r="F405" t="s">
        <v>772</v>
      </c>
      <c r="G405" t="s">
        <v>539</v>
      </c>
      <c r="H405">
        <v>2021</v>
      </c>
      <c r="J405" t="str">
        <f t="shared" si="14"/>
        <v>Energy.Gas pipelines and LNG facilities</v>
      </c>
      <c r="K405" t="str">
        <f t="shared" si="15"/>
        <v>energy pipelines and gas processing 352T353</v>
      </c>
    </row>
    <row r="406" spans="1:11" x14ac:dyDescent="0.25">
      <c r="A406" t="s">
        <v>471</v>
      </c>
      <c r="B406" t="s">
        <v>124</v>
      </c>
      <c r="C406">
        <v>20</v>
      </c>
      <c r="D406" t="s">
        <v>536</v>
      </c>
      <c r="E406" t="s">
        <v>2</v>
      </c>
      <c r="F406" t="s">
        <v>540</v>
      </c>
      <c r="G406" t="s">
        <v>538</v>
      </c>
      <c r="H406">
        <v>2021</v>
      </c>
      <c r="J406" t="str">
        <f t="shared" si="14"/>
        <v>Energy.Offshore gas</v>
      </c>
      <c r="K406" t="str">
        <f t="shared" si="15"/>
        <v>oil and gas extraction 06</v>
      </c>
    </row>
    <row r="407" spans="1:11" x14ac:dyDescent="0.25">
      <c r="A407" t="s">
        <v>471</v>
      </c>
      <c r="B407" t="s">
        <v>124</v>
      </c>
      <c r="C407">
        <v>44</v>
      </c>
      <c r="D407" t="s">
        <v>536</v>
      </c>
      <c r="E407" t="s">
        <v>2</v>
      </c>
      <c r="F407" t="s">
        <v>540</v>
      </c>
      <c r="G407" t="s">
        <v>539</v>
      </c>
      <c r="H407">
        <v>2021</v>
      </c>
      <c r="J407" t="str">
        <f t="shared" si="14"/>
        <v>Energy.Offshore gas</v>
      </c>
      <c r="K407" t="str">
        <f t="shared" si="15"/>
        <v>oil and gas extraction 06</v>
      </c>
    </row>
    <row r="408" spans="1:11" x14ac:dyDescent="0.25">
      <c r="A408" t="s">
        <v>471</v>
      </c>
      <c r="B408" t="s">
        <v>124</v>
      </c>
      <c r="C408">
        <v>47</v>
      </c>
      <c r="D408" t="s">
        <v>536</v>
      </c>
      <c r="E408" t="s">
        <v>2</v>
      </c>
      <c r="F408" t="s">
        <v>541</v>
      </c>
      <c r="G408" t="s">
        <v>773</v>
      </c>
      <c r="H408">
        <v>2021</v>
      </c>
      <c r="J408" t="str">
        <f t="shared" si="14"/>
        <v>Energy.Offshore oil</v>
      </c>
      <c r="K408" t="str">
        <f t="shared" si="15"/>
        <v>oil and gas extraction 06</v>
      </c>
    </row>
    <row r="409" spans="1:11" x14ac:dyDescent="0.25">
      <c r="A409" t="s">
        <v>471</v>
      </c>
      <c r="B409" t="s">
        <v>124</v>
      </c>
      <c r="C409">
        <v>6</v>
      </c>
      <c r="D409" t="s">
        <v>536</v>
      </c>
      <c r="E409" t="s">
        <v>2</v>
      </c>
      <c r="F409" t="s">
        <v>541</v>
      </c>
      <c r="G409" t="s">
        <v>538</v>
      </c>
      <c r="H409">
        <v>2021</v>
      </c>
      <c r="J409" t="str">
        <f t="shared" si="14"/>
        <v>Energy.Offshore oil</v>
      </c>
      <c r="K409" t="str">
        <f t="shared" si="15"/>
        <v>oil and gas extraction 06</v>
      </c>
    </row>
    <row r="410" spans="1:11" x14ac:dyDescent="0.25">
      <c r="A410" t="s">
        <v>471</v>
      </c>
      <c r="B410" t="s">
        <v>124</v>
      </c>
      <c r="C410">
        <v>78</v>
      </c>
      <c r="D410" t="s">
        <v>536</v>
      </c>
      <c r="E410" t="s">
        <v>2</v>
      </c>
      <c r="F410" t="s">
        <v>541</v>
      </c>
      <c r="G410" t="s">
        <v>539</v>
      </c>
      <c r="H410">
        <v>2021</v>
      </c>
      <c r="J410" t="str">
        <f t="shared" si="14"/>
        <v>Energy.Offshore oil</v>
      </c>
      <c r="K410" t="str">
        <f t="shared" si="15"/>
        <v>oil and gas extraction 06</v>
      </c>
    </row>
    <row r="411" spans="1:11" x14ac:dyDescent="0.25">
      <c r="A411" t="s">
        <v>471</v>
      </c>
      <c r="B411" t="s">
        <v>124</v>
      </c>
      <c r="C411">
        <v>39</v>
      </c>
      <c r="D411" t="s">
        <v>536</v>
      </c>
      <c r="E411" t="s">
        <v>2</v>
      </c>
      <c r="F411" t="s">
        <v>774</v>
      </c>
      <c r="G411" t="s">
        <v>538</v>
      </c>
      <c r="H411">
        <v>2021</v>
      </c>
      <c r="J411" t="str">
        <f t="shared" si="14"/>
        <v>Energy.Onshore gas</v>
      </c>
      <c r="K411" t="str">
        <f t="shared" si="15"/>
        <v>oil and gas extraction 06</v>
      </c>
    </row>
    <row r="412" spans="1:11" x14ac:dyDescent="0.25">
      <c r="A412" t="s">
        <v>471</v>
      </c>
      <c r="B412" t="s">
        <v>124</v>
      </c>
      <c r="C412">
        <v>85</v>
      </c>
      <c r="D412" t="s">
        <v>536</v>
      </c>
      <c r="E412" t="s">
        <v>2</v>
      </c>
      <c r="F412" t="s">
        <v>774</v>
      </c>
      <c r="G412" t="s">
        <v>539</v>
      </c>
      <c r="H412">
        <v>2021</v>
      </c>
      <c r="J412" t="str">
        <f t="shared" si="14"/>
        <v>Energy.Onshore gas</v>
      </c>
      <c r="K412" t="str">
        <f t="shared" si="15"/>
        <v>oil and gas extraction 06</v>
      </c>
    </row>
    <row r="413" spans="1:11" x14ac:dyDescent="0.25">
      <c r="A413" t="s">
        <v>471</v>
      </c>
      <c r="B413" t="s">
        <v>124</v>
      </c>
      <c r="C413">
        <v>888</v>
      </c>
      <c r="D413" t="s">
        <v>536</v>
      </c>
      <c r="E413" t="s">
        <v>2</v>
      </c>
      <c r="F413" t="s">
        <v>775</v>
      </c>
      <c r="G413" t="s">
        <v>773</v>
      </c>
      <c r="H413">
        <v>2021</v>
      </c>
      <c r="J413" t="str">
        <f t="shared" si="14"/>
        <v>Energy.Onshore oil</v>
      </c>
      <c r="K413" t="str">
        <f t="shared" si="15"/>
        <v>oil and gas extraction 06</v>
      </c>
    </row>
    <row r="414" spans="1:11" x14ac:dyDescent="0.25">
      <c r="A414" t="s">
        <v>471</v>
      </c>
      <c r="B414" t="s">
        <v>124</v>
      </c>
      <c r="C414">
        <v>83</v>
      </c>
      <c r="D414" t="s">
        <v>536</v>
      </c>
      <c r="E414" t="s">
        <v>2</v>
      </c>
      <c r="F414" t="s">
        <v>775</v>
      </c>
      <c r="G414" t="s">
        <v>538</v>
      </c>
      <c r="H414">
        <v>2021</v>
      </c>
      <c r="J414" t="str">
        <f t="shared" si="14"/>
        <v>Energy.Onshore oil</v>
      </c>
      <c r="K414" t="str">
        <f t="shared" si="15"/>
        <v>oil and gas extraction 06</v>
      </c>
    </row>
    <row r="415" spans="1:11" x14ac:dyDescent="0.25">
      <c r="A415" t="s">
        <v>471</v>
      </c>
      <c r="B415" t="s">
        <v>124</v>
      </c>
      <c r="C415">
        <v>1069</v>
      </c>
      <c r="D415" t="s">
        <v>536</v>
      </c>
      <c r="E415" t="s">
        <v>2</v>
      </c>
      <c r="F415" t="s">
        <v>775</v>
      </c>
      <c r="G415" t="s">
        <v>539</v>
      </c>
      <c r="H415">
        <v>2021</v>
      </c>
      <c r="J415" t="str">
        <f t="shared" si="14"/>
        <v>Energy.Onshore oil</v>
      </c>
      <c r="K415" t="str">
        <f t="shared" si="15"/>
        <v>oil and gas extraction 06</v>
      </c>
    </row>
    <row r="416" spans="1:11" x14ac:dyDescent="0.25">
      <c r="A416" t="s">
        <v>471</v>
      </c>
      <c r="B416" t="s">
        <v>124</v>
      </c>
      <c r="C416">
        <v>7</v>
      </c>
      <c r="D416" t="s">
        <v>536</v>
      </c>
      <c r="E416" t="s">
        <v>2</v>
      </c>
      <c r="F416" t="s">
        <v>777</v>
      </c>
      <c r="G416" t="s">
        <v>767</v>
      </c>
      <c r="H416">
        <v>2021</v>
      </c>
      <c r="I416" t="s">
        <v>771</v>
      </c>
      <c r="J416" t="str">
        <f t="shared" si="14"/>
        <v>Energy.Other from oil and gas</v>
      </c>
      <c r="K416" t="str">
        <f t="shared" si="15"/>
        <v>oil and gas extraction 06</v>
      </c>
    </row>
    <row r="417" spans="1:11" x14ac:dyDescent="0.25">
      <c r="A417" t="s">
        <v>471</v>
      </c>
      <c r="B417" t="s">
        <v>124</v>
      </c>
      <c r="C417">
        <v>4</v>
      </c>
      <c r="D417" t="s">
        <v>536</v>
      </c>
      <c r="E417" t="s">
        <v>2</v>
      </c>
      <c r="F417" t="s">
        <v>778</v>
      </c>
      <c r="G417" t="s">
        <v>767</v>
      </c>
      <c r="H417">
        <v>2021</v>
      </c>
      <c r="J417" t="str">
        <f t="shared" si="14"/>
        <v>Energy.Satellite-detected large leaks</v>
      </c>
      <c r="K417" t="str">
        <f t="shared" si="15"/>
        <v>oil and gas extraction 06</v>
      </c>
    </row>
    <row r="418" spans="1:11" x14ac:dyDescent="0.25">
      <c r="A418" t="s">
        <v>471</v>
      </c>
      <c r="B418" t="s">
        <v>124</v>
      </c>
      <c r="C418">
        <v>2414</v>
      </c>
      <c r="D418" t="s">
        <v>536</v>
      </c>
      <c r="E418" t="s">
        <v>2</v>
      </c>
      <c r="F418" t="s">
        <v>649</v>
      </c>
      <c r="G418" t="s">
        <v>767</v>
      </c>
      <c r="H418">
        <v>2021</v>
      </c>
      <c r="I418" t="s">
        <v>771</v>
      </c>
      <c r="J418" t="str">
        <f t="shared" si="14"/>
        <v>Energy.Total</v>
      </c>
      <c r="K418" t="str">
        <f t="shared" si="15"/>
        <v>confirmed this is a duplicate total value</v>
      </c>
    </row>
    <row r="419" spans="1:11" x14ac:dyDescent="0.25">
      <c r="A419" t="s">
        <v>471</v>
      </c>
      <c r="B419" t="s">
        <v>124</v>
      </c>
      <c r="C419">
        <v>3</v>
      </c>
      <c r="D419" t="s">
        <v>536</v>
      </c>
      <c r="E419" t="s">
        <v>8</v>
      </c>
      <c r="F419" t="s">
        <v>649</v>
      </c>
      <c r="G419" t="s">
        <v>767</v>
      </c>
      <c r="H419" t="s">
        <v>768</v>
      </c>
      <c r="I419" t="s">
        <v>769</v>
      </c>
      <c r="J419" t="str">
        <f t="shared" si="14"/>
        <v>Other.Total</v>
      </c>
      <c r="K419">
        <f t="shared" si="15"/>
        <v>0</v>
      </c>
    </row>
    <row r="420" spans="1:11" x14ac:dyDescent="0.25">
      <c r="A420" t="s">
        <v>471</v>
      </c>
      <c r="B420" t="s">
        <v>124</v>
      </c>
      <c r="C420">
        <v>82</v>
      </c>
      <c r="D420" t="s">
        <v>536</v>
      </c>
      <c r="E420" t="s">
        <v>5</v>
      </c>
      <c r="F420" t="s">
        <v>649</v>
      </c>
      <c r="G420" t="s">
        <v>767</v>
      </c>
      <c r="H420" t="s">
        <v>768</v>
      </c>
      <c r="I420" t="s">
        <v>769</v>
      </c>
      <c r="J420" t="str">
        <f t="shared" si="14"/>
        <v>Waste.Total</v>
      </c>
      <c r="K420" t="str">
        <f t="shared" si="15"/>
        <v>water and waste 36T39</v>
      </c>
    </row>
    <row r="421" spans="1:11" x14ac:dyDescent="0.25">
      <c r="A421" t="s">
        <v>471</v>
      </c>
      <c r="B421" t="s">
        <v>129</v>
      </c>
      <c r="C421">
        <v>577</v>
      </c>
      <c r="D421" t="s">
        <v>536</v>
      </c>
      <c r="E421" t="s">
        <v>4</v>
      </c>
      <c r="F421" t="s">
        <v>649</v>
      </c>
      <c r="G421" t="s">
        <v>767</v>
      </c>
      <c r="H421" t="s">
        <v>768</v>
      </c>
      <c r="I421" t="s">
        <v>769</v>
      </c>
      <c r="J421" t="str">
        <f t="shared" si="14"/>
        <v>Agriculture.Total</v>
      </c>
      <c r="K421">
        <f t="shared" si="15"/>
        <v>0</v>
      </c>
    </row>
    <row r="422" spans="1:11" x14ac:dyDescent="0.25">
      <c r="A422" t="s">
        <v>471</v>
      </c>
      <c r="B422" t="s">
        <v>793</v>
      </c>
      <c r="C422">
        <v>58</v>
      </c>
      <c r="D422" t="s">
        <v>536</v>
      </c>
      <c r="E422" t="s">
        <v>2</v>
      </c>
      <c r="F422" t="s">
        <v>770</v>
      </c>
      <c r="G422" t="s">
        <v>767</v>
      </c>
      <c r="H422">
        <v>2021</v>
      </c>
      <c r="I422" t="s">
        <v>771</v>
      </c>
      <c r="J422" t="str">
        <f t="shared" si="14"/>
        <v>Energy.Bioenergy</v>
      </c>
      <c r="K422">
        <f t="shared" si="15"/>
        <v>0</v>
      </c>
    </row>
    <row r="423" spans="1:11" x14ac:dyDescent="0.25">
      <c r="A423" t="s">
        <v>471</v>
      </c>
      <c r="B423" t="s">
        <v>793</v>
      </c>
      <c r="C423">
        <v>0</v>
      </c>
      <c r="D423" t="s">
        <v>536</v>
      </c>
      <c r="E423" t="s">
        <v>2</v>
      </c>
      <c r="F423" t="s">
        <v>772</v>
      </c>
      <c r="G423" t="s">
        <v>538</v>
      </c>
      <c r="H423">
        <v>2021</v>
      </c>
      <c r="J423" t="str">
        <f t="shared" si="14"/>
        <v>Energy.Gas pipelines and LNG facilities</v>
      </c>
      <c r="K423" t="str">
        <f t="shared" si="15"/>
        <v>energy pipelines and gas processing 352T353</v>
      </c>
    </row>
    <row r="424" spans="1:11" x14ac:dyDescent="0.25">
      <c r="A424" t="s">
        <v>471</v>
      </c>
      <c r="B424" t="s">
        <v>793</v>
      </c>
      <c r="C424">
        <v>0</v>
      </c>
      <c r="D424" t="s">
        <v>536</v>
      </c>
      <c r="E424" t="s">
        <v>2</v>
      </c>
      <c r="F424" t="s">
        <v>772</v>
      </c>
      <c r="G424" t="s">
        <v>539</v>
      </c>
      <c r="H424">
        <v>2021</v>
      </c>
      <c r="J424" t="str">
        <f t="shared" si="14"/>
        <v>Energy.Gas pipelines and LNG facilities</v>
      </c>
      <c r="K424" t="str">
        <f t="shared" si="15"/>
        <v>energy pipelines and gas processing 352T353</v>
      </c>
    </row>
    <row r="425" spans="1:11" x14ac:dyDescent="0.25">
      <c r="A425" t="s">
        <v>471</v>
      </c>
      <c r="B425" t="s">
        <v>793</v>
      </c>
      <c r="C425">
        <v>0</v>
      </c>
      <c r="D425" t="s">
        <v>536</v>
      </c>
      <c r="E425" t="s">
        <v>2</v>
      </c>
      <c r="F425" t="s">
        <v>540</v>
      </c>
      <c r="G425" t="s">
        <v>538</v>
      </c>
      <c r="H425">
        <v>2021</v>
      </c>
      <c r="J425" t="str">
        <f t="shared" si="14"/>
        <v>Energy.Offshore gas</v>
      </c>
      <c r="K425" t="str">
        <f t="shared" si="15"/>
        <v>oil and gas extraction 06</v>
      </c>
    </row>
    <row r="426" spans="1:11" x14ac:dyDescent="0.25">
      <c r="A426" t="s">
        <v>471</v>
      </c>
      <c r="B426" t="s">
        <v>793</v>
      </c>
      <c r="C426">
        <v>0</v>
      </c>
      <c r="D426" t="s">
        <v>536</v>
      </c>
      <c r="E426" t="s">
        <v>2</v>
      </c>
      <c r="F426" t="s">
        <v>540</v>
      </c>
      <c r="G426" t="s">
        <v>539</v>
      </c>
      <c r="H426">
        <v>2021</v>
      </c>
      <c r="J426" t="str">
        <f t="shared" si="14"/>
        <v>Energy.Offshore gas</v>
      </c>
      <c r="K426" t="str">
        <f t="shared" si="15"/>
        <v>oil and gas extraction 06</v>
      </c>
    </row>
    <row r="427" spans="1:11" x14ac:dyDescent="0.25">
      <c r="A427" t="s">
        <v>471</v>
      </c>
      <c r="B427" t="s">
        <v>793</v>
      </c>
      <c r="C427">
        <v>0</v>
      </c>
      <c r="D427" t="s">
        <v>536</v>
      </c>
      <c r="E427" t="s">
        <v>2</v>
      </c>
      <c r="F427" t="s">
        <v>541</v>
      </c>
      <c r="G427" t="s">
        <v>773</v>
      </c>
      <c r="H427">
        <v>2021</v>
      </c>
      <c r="J427" t="str">
        <f t="shared" si="14"/>
        <v>Energy.Offshore oil</v>
      </c>
      <c r="K427" t="str">
        <f t="shared" si="15"/>
        <v>oil and gas extraction 06</v>
      </c>
    </row>
    <row r="428" spans="1:11" x14ac:dyDescent="0.25">
      <c r="A428" t="s">
        <v>471</v>
      </c>
      <c r="B428" t="s">
        <v>793</v>
      </c>
      <c r="C428">
        <v>0</v>
      </c>
      <c r="D428" t="s">
        <v>536</v>
      </c>
      <c r="E428" t="s">
        <v>2</v>
      </c>
      <c r="F428" t="s">
        <v>541</v>
      </c>
      <c r="G428" t="s">
        <v>538</v>
      </c>
      <c r="H428">
        <v>2021</v>
      </c>
      <c r="J428" t="str">
        <f t="shared" si="14"/>
        <v>Energy.Offshore oil</v>
      </c>
      <c r="K428" t="str">
        <f t="shared" si="15"/>
        <v>oil and gas extraction 06</v>
      </c>
    </row>
    <row r="429" spans="1:11" x14ac:dyDescent="0.25">
      <c r="A429" t="s">
        <v>471</v>
      </c>
      <c r="B429" t="s">
        <v>793</v>
      </c>
      <c r="C429">
        <v>0</v>
      </c>
      <c r="D429" t="s">
        <v>536</v>
      </c>
      <c r="E429" t="s">
        <v>2</v>
      </c>
      <c r="F429" t="s">
        <v>541</v>
      </c>
      <c r="G429" t="s">
        <v>539</v>
      </c>
      <c r="H429">
        <v>2021</v>
      </c>
      <c r="J429" t="str">
        <f t="shared" si="14"/>
        <v>Energy.Offshore oil</v>
      </c>
      <c r="K429" t="str">
        <f t="shared" si="15"/>
        <v>oil and gas extraction 06</v>
      </c>
    </row>
    <row r="430" spans="1:11" x14ac:dyDescent="0.25">
      <c r="A430" t="s">
        <v>471</v>
      </c>
      <c r="B430" t="s">
        <v>793</v>
      </c>
      <c r="C430">
        <v>0</v>
      </c>
      <c r="D430" t="s">
        <v>536</v>
      </c>
      <c r="E430" t="s">
        <v>2</v>
      </c>
      <c r="F430" t="s">
        <v>774</v>
      </c>
      <c r="G430" t="s">
        <v>538</v>
      </c>
      <c r="H430">
        <v>2021</v>
      </c>
      <c r="J430" t="str">
        <f t="shared" si="14"/>
        <v>Energy.Onshore gas</v>
      </c>
      <c r="K430" t="str">
        <f t="shared" si="15"/>
        <v>oil and gas extraction 06</v>
      </c>
    </row>
    <row r="431" spans="1:11" x14ac:dyDescent="0.25">
      <c r="A431" t="s">
        <v>471</v>
      </c>
      <c r="B431" t="s">
        <v>793</v>
      </c>
      <c r="C431">
        <v>0</v>
      </c>
      <c r="D431" t="s">
        <v>536</v>
      </c>
      <c r="E431" t="s">
        <v>2</v>
      </c>
      <c r="F431" t="s">
        <v>774</v>
      </c>
      <c r="G431" t="s">
        <v>539</v>
      </c>
      <c r="H431">
        <v>2021</v>
      </c>
      <c r="J431" t="str">
        <f t="shared" si="14"/>
        <v>Energy.Onshore gas</v>
      </c>
      <c r="K431" t="str">
        <f t="shared" si="15"/>
        <v>oil and gas extraction 06</v>
      </c>
    </row>
    <row r="432" spans="1:11" x14ac:dyDescent="0.25">
      <c r="A432" t="s">
        <v>471</v>
      </c>
      <c r="B432" t="s">
        <v>793</v>
      </c>
      <c r="C432">
        <v>0</v>
      </c>
      <c r="D432" t="s">
        <v>536</v>
      </c>
      <c r="E432" t="s">
        <v>2</v>
      </c>
      <c r="F432" t="s">
        <v>775</v>
      </c>
      <c r="G432" t="s">
        <v>773</v>
      </c>
      <c r="H432">
        <v>2021</v>
      </c>
      <c r="J432" t="str">
        <f t="shared" si="14"/>
        <v>Energy.Onshore oil</v>
      </c>
      <c r="K432" t="str">
        <f t="shared" si="15"/>
        <v>oil and gas extraction 06</v>
      </c>
    </row>
    <row r="433" spans="1:11" x14ac:dyDescent="0.25">
      <c r="A433" t="s">
        <v>471</v>
      </c>
      <c r="B433" t="s">
        <v>793</v>
      </c>
      <c r="C433">
        <v>0</v>
      </c>
      <c r="D433" t="s">
        <v>536</v>
      </c>
      <c r="E433" t="s">
        <v>2</v>
      </c>
      <c r="F433" t="s">
        <v>775</v>
      </c>
      <c r="G433" t="s">
        <v>538</v>
      </c>
      <c r="H433">
        <v>2021</v>
      </c>
      <c r="J433" t="str">
        <f t="shared" si="14"/>
        <v>Energy.Onshore oil</v>
      </c>
      <c r="K433" t="str">
        <f t="shared" si="15"/>
        <v>oil and gas extraction 06</v>
      </c>
    </row>
    <row r="434" spans="1:11" x14ac:dyDescent="0.25">
      <c r="A434" t="s">
        <v>471</v>
      </c>
      <c r="B434" t="s">
        <v>793</v>
      </c>
      <c r="C434">
        <v>0</v>
      </c>
      <c r="D434" t="s">
        <v>536</v>
      </c>
      <c r="E434" t="s">
        <v>2</v>
      </c>
      <c r="F434" t="s">
        <v>775</v>
      </c>
      <c r="G434" t="s">
        <v>539</v>
      </c>
      <c r="H434">
        <v>2021</v>
      </c>
      <c r="J434" t="str">
        <f t="shared" si="14"/>
        <v>Energy.Onshore oil</v>
      </c>
      <c r="K434" t="str">
        <f t="shared" si="15"/>
        <v>oil and gas extraction 06</v>
      </c>
    </row>
    <row r="435" spans="1:11" x14ac:dyDescent="0.25">
      <c r="A435" t="s">
        <v>471</v>
      </c>
      <c r="B435" t="s">
        <v>793</v>
      </c>
      <c r="C435">
        <v>0</v>
      </c>
      <c r="D435" t="s">
        <v>536</v>
      </c>
      <c r="E435" t="s">
        <v>2</v>
      </c>
      <c r="F435" t="s">
        <v>776</v>
      </c>
      <c r="G435" t="s">
        <v>767</v>
      </c>
      <c r="H435">
        <v>2021</v>
      </c>
      <c r="I435" t="s">
        <v>771</v>
      </c>
      <c r="J435" t="str">
        <f t="shared" si="14"/>
        <v>Energy.Other from coal</v>
      </c>
      <c r="K435">
        <f t="shared" si="15"/>
        <v>0</v>
      </c>
    </row>
    <row r="436" spans="1:11" x14ac:dyDescent="0.25">
      <c r="A436" t="s">
        <v>471</v>
      </c>
      <c r="B436" t="s">
        <v>793</v>
      </c>
      <c r="C436">
        <v>0</v>
      </c>
      <c r="D436" t="s">
        <v>536</v>
      </c>
      <c r="E436" t="s">
        <v>2</v>
      </c>
      <c r="F436" t="s">
        <v>777</v>
      </c>
      <c r="G436" t="s">
        <v>767</v>
      </c>
      <c r="H436">
        <v>2021</v>
      </c>
      <c r="I436" t="s">
        <v>771</v>
      </c>
      <c r="J436" t="str">
        <f t="shared" si="14"/>
        <v>Energy.Other from oil and gas</v>
      </c>
      <c r="K436" t="str">
        <f t="shared" si="15"/>
        <v>oil and gas extraction 06</v>
      </c>
    </row>
    <row r="437" spans="1:11" x14ac:dyDescent="0.25">
      <c r="A437" t="s">
        <v>471</v>
      </c>
      <c r="B437" t="s">
        <v>793</v>
      </c>
      <c r="C437">
        <v>0</v>
      </c>
      <c r="D437" t="s">
        <v>536</v>
      </c>
      <c r="E437" t="s">
        <v>2</v>
      </c>
      <c r="F437" t="s">
        <v>778</v>
      </c>
      <c r="G437" t="s">
        <v>767</v>
      </c>
      <c r="H437">
        <v>2021</v>
      </c>
      <c r="J437" t="str">
        <f t="shared" si="14"/>
        <v>Energy.Satellite-detected large leaks</v>
      </c>
      <c r="K437" t="str">
        <f t="shared" si="15"/>
        <v>oil and gas extraction 06</v>
      </c>
    </row>
    <row r="438" spans="1:11" x14ac:dyDescent="0.25">
      <c r="A438" t="s">
        <v>471</v>
      </c>
      <c r="B438" t="s">
        <v>129</v>
      </c>
      <c r="C438">
        <v>0</v>
      </c>
      <c r="D438" t="s">
        <v>536</v>
      </c>
      <c r="E438" t="s">
        <v>2</v>
      </c>
      <c r="F438" t="s">
        <v>649</v>
      </c>
      <c r="G438" t="s">
        <v>767</v>
      </c>
      <c r="H438">
        <v>2021</v>
      </c>
      <c r="I438" t="s">
        <v>771</v>
      </c>
      <c r="J438" t="str">
        <f t="shared" si="14"/>
        <v>Energy.Total</v>
      </c>
      <c r="K438" t="str">
        <f t="shared" si="15"/>
        <v>confirmed this is a duplicate total value</v>
      </c>
    </row>
    <row r="439" spans="1:11" x14ac:dyDescent="0.25">
      <c r="A439" t="s">
        <v>471</v>
      </c>
      <c r="B439" t="s">
        <v>129</v>
      </c>
      <c r="C439">
        <v>24</v>
      </c>
      <c r="D439" t="s">
        <v>536</v>
      </c>
      <c r="E439" t="s">
        <v>8</v>
      </c>
      <c r="F439" t="s">
        <v>649</v>
      </c>
      <c r="G439" t="s">
        <v>767</v>
      </c>
      <c r="H439" t="s">
        <v>768</v>
      </c>
      <c r="I439" t="s">
        <v>769</v>
      </c>
      <c r="J439" t="str">
        <f t="shared" si="14"/>
        <v>Other.Total</v>
      </c>
      <c r="K439">
        <f t="shared" si="15"/>
        <v>0</v>
      </c>
    </row>
    <row r="440" spans="1:11" x14ac:dyDescent="0.25">
      <c r="A440" t="s">
        <v>471</v>
      </c>
      <c r="B440" t="s">
        <v>129</v>
      </c>
      <c r="C440">
        <v>112</v>
      </c>
      <c r="D440" t="s">
        <v>536</v>
      </c>
      <c r="E440" t="s">
        <v>5</v>
      </c>
      <c r="F440" t="s">
        <v>649</v>
      </c>
      <c r="G440" t="s">
        <v>767</v>
      </c>
      <c r="H440" t="s">
        <v>768</v>
      </c>
      <c r="I440" t="s">
        <v>769</v>
      </c>
      <c r="J440" t="str">
        <f t="shared" si="14"/>
        <v>Waste.Total</v>
      </c>
      <c r="K440" t="str">
        <f t="shared" si="15"/>
        <v>water and waste 36T39</v>
      </c>
    </row>
    <row r="441" spans="1:11" x14ac:dyDescent="0.25">
      <c r="A441" t="s">
        <v>471</v>
      </c>
      <c r="B441" t="s">
        <v>136</v>
      </c>
      <c r="C441">
        <v>244</v>
      </c>
      <c r="D441" t="s">
        <v>536</v>
      </c>
      <c r="E441" t="s">
        <v>4</v>
      </c>
      <c r="F441" t="s">
        <v>649</v>
      </c>
      <c r="G441" t="s">
        <v>767</v>
      </c>
      <c r="H441" t="s">
        <v>768</v>
      </c>
      <c r="I441" t="s">
        <v>769</v>
      </c>
      <c r="J441" t="str">
        <f t="shared" si="14"/>
        <v>Agriculture.Total</v>
      </c>
      <c r="K441">
        <f t="shared" si="15"/>
        <v>0</v>
      </c>
    </row>
    <row r="442" spans="1:11" x14ac:dyDescent="0.25">
      <c r="A442" t="s">
        <v>471</v>
      </c>
      <c r="B442" t="s">
        <v>794</v>
      </c>
      <c r="C442">
        <v>4</v>
      </c>
      <c r="D442" t="s">
        <v>536</v>
      </c>
      <c r="E442" t="s">
        <v>2</v>
      </c>
      <c r="F442" t="s">
        <v>770</v>
      </c>
      <c r="G442" t="s">
        <v>767</v>
      </c>
      <c r="H442">
        <v>2021</v>
      </c>
      <c r="I442" t="s">
        <v>771</v>
      </c>
      <c r="J442" t="str">
        <f t="shared" si="14"/>
        <v>Energy.Bioenergy</v>
      </c>
      <c r="K442">
        <f t="shared" si="15"/>
        <v>0</v>
      </c>
    </row>
    <row r="443" spans="1:11" x14ac:dyDescent="0.25">
      <c r="A443" t="s">
        <v>471</v>
      </c>
      <c r="B443" t="s">
        <v>794</v>
      </c>
      <c r="C443">
        <v>0</v>
      </c>
      <c r="D443" t="s">
        <v>536</v>
      </c>
      <c r="E443" t="s">
        <v>2</v>
      </c>
      <c r="F443" t="s">
        <v>772</v>
      </c>
      <c r="G443" t="s">
        <v>538</v>
      </c>
      <c r="H443">
        <v>2021</v>
      </c>
      <c r="J443" t="str">
        <f t="shared" si="14"/>
        <v>Energy.Gas pipelines and LNG facilities</v>
      </c>
      <c r="K443" t="str">
        <f t="shared" si="15"/>
        <v>energy pipelines and gas processing 352T353</v>
      </c>
    </row>
    <row r="444" spans="1:11" x14ac:dyDescent="0.25">
      <c r="A444" t="s">
        <v>471</v>
      </c>
      <c r="B444" t="s">
        <v>794</v>
      </c>
      <c r="C444">
        <v>0</v>
      </c>
      <c r="D444" t="s">
        <v>536</v>
      </c>
      <c r="E444" t="s">
        <v>2</v>
      </c>
      <c r="F444" t="s">
        <v>772</v>
      </c>
      <c r="G444" t="s">
        <v>539</v>
      </c>
      <c r="H444">
        <v>2021</v>
      </c>
      <c r="J444" t="str">
        <f t="shared" si="14"/>
        <v>Energy.Gas pipelines and LNG facilities</v>
      </c>
      <c r="K444" t="str">
        <f t="shared" si="15"/>
        <v>energy pipelines and gas processing 352T353</v>
      </c>
    </row>
    <row r="445" spans="1:11" x14ac:dyDescent="0.25">
      <c r="A445" t="s">
        <v>471</v>
      </c>
      <c r="B445" t="s">
        <v>794</v>
      </c>
      <c r="C445">
        <v>0</v>
      </c>
      <c r="D445" t="s">
        <v>536</v>
      </c>
      <c r="E445" t="s">
        <v>2</v>
      </c>
      <c r="F445" t="s">
        <v>540</v>
      </c>
      <c r="G445" t="s">
        <v>538</v>
      </c>
      <c r="H445">
        <v>2021</v>
      </c>
      <c r="J445" t="str">
        <f t="shared" si="14"/>
        <v>Energy.Offshore gas</v>
      </c>
      <c r="K445" t="str">
        <f t="shared" si="15"/>
        <v>oil and gas extraction 06</v>
      </c>
    </row>
    <row r="446" spans="1:11" x14ac:dyDescent="0.25">
      <c r="A446" t="s">
        <v>471</v>
      </c>
      <c r="B446" t="s">
        <v>794</v>
      </c>
      <c r="C446">
        <v>0</v>
      </c>
      <c r="D446" t="s">
        <v>536</v>
      </c>
      <c r="E446" t="s">
        <v>2</v>
      </c>
      <c r="F446" t="s">
        <v>540</v>
      </c>
      <c r="G446" t="s">
        <v>539</v>
      </c>
      <c r="H446">
        <v>2021</v>
      </c>
      <c r="J446" t="str">
        <f t="shared" si="14"/>
        <v>Energy.Offshore gas</v>
      </c>
      <c r="K446" t="str">
        <f t="shared" si="15"/>
        <v>oil and gas extraction 06</v>
      </c>
    </row>
    <row r="447" spans="1:11" x14ac:dyDescent="0.25">
      <c r="A447" t="s">
        <v>471</v>
      </c>
      <c r="B447" t="s">
        <v>794</v>
      </c>
      <c r="C447">
        <v>0</v>
      </c>
      <c r="D447" t="s">
        <v>536</v>
      </c>
      <c r="E447" t="s">
        <v>2</v>
      </c>
      <c r="F447" t="s">
        <v>541</v>
      </c>
      <c r="G447" t="s">
        <v>773</v>
      </c>
      <c r="H447">
        <v>2021</v>
      </c>
      <c r="J447" t="str">
        <f t="shared" si="14"/>
        <v>Energy.Offshore oil</v>
      </c>
      <c r="K447" t="str">
        <f t="shared" si="15"/>
        <v>oil and gas extraction 06</v>
      </c>
    </row>
    <row r="448" spans="1:11" x14ac:dyDescent="0.25">
      <c r="A448" t="s">
        <v>471</v>
      </c>
      <c r="B448" t="s">
        <v>794</v>
      </c>
      <c r="C448">
        <v>0</v>
      </c>
      <c r="D448" t="s">
        <v>536</v>
      </c>
      <c r="E448" t="s">
        <v>2</v>
      </c>
      <c r="F448" t="s">
        <v>541</v>
      </c>
      <c r="G448" t="s">
        <v>538</v>
      </c>
      <c r="H448">
        <v>2021</v>
      </c>
      <c r="J448" t="str">
        <f t="shared" si="14"/>
        <v>Energy.Offshore oil</v>
      </c>
      <c r="K448" t="str">
        <f t="shared" si="15"/>
        <v>oil and gas extraction 06</v>
      </c>
    </row>
    <row r="449" spans="1:11" x14ac:dyDescent="0.25">
      <c r="A449" t="s">
        <v>471</v>
      </c>
      <c r="B449" t="s">
        <v>794</v>
      </c>
      <c r="C449">
        <v>0</v>
      </c>
      <c r="D449" t="s">
        <v>536</v>
      </c>
      <c r="E449" t="s">
        <v>2</v>
      </c>
      <c r="F449" t="s">
        <v>541</v>
      </c>
      <c r="G449" t="s">
        <v>539</v>
      </c>
      <c r="H449">
        <v>2021</v>
      </c>
      <c r="J449" t="str">
        <f t="shared" si="14"/>
        <v>Energy.Offshore oil</v>
      </c>
      <c r="K449" t="str">
        <f t="shared" si="15"/>
        <v>oil and gas extraction 06</v>
      </c>
    </row>
    <row r="450" spans="1:11" x14ac:dyDescent="0.25">
      <c r="A450" t="s">
        <v>471</v>
      </c>
      <c r="B450" t="s">
        <v>794</v>
      </c>
      <c r="C450">
        <v>0</v>
      </c>
      <c r="D450" t="s">
        <v>536</v>
      </c>
      <c r="E450" t="s">
        <v>2</v>
      </c>
      <c r="F450" t="s">
        <v>774</v>
      </c>
      <c r="G450" t="s">
        <v>538</v>
      </c>
      <c r="H450">
        <v>2021</v>
      </c>
      <c r="J450" t="str">
        <f t="shared" si="14"/>
        <v>Energy.Onshore gas</v>
      </c>
      <c r="K450" t="str">
        <f t="shared" si="15"/>
        <v>oil and gas extraction 06</v>
      </c>
    </row>
    <row r="451" spans="1:11" x14ac:dyDescent="0.25">
      <c r="A451" t="s">
        <v>471</v>
      </c>
      <c r="B451" t="s">
        <v>794</v>
      </c>
      <c r="C451">
        <v>0</v>
      </c>
      <c r="D451" t="s">
        <v>536</v>
      </c>
      <c r="E451" t="s">
        <v>2</v>
      </c>
      <c r="F451" t="s">
        <v>774</v>
      </c>
      <c r="G451" t="s">
        <v>539</v>
      </c>
      <c r="H451">
        <v>2021</v>
      </c>
      <c r="J451" t="str">
        <f t="shared" ref="J451:J514" si="16">CONCATENATE(E451,".",F451)</f>
        <v>Energy.Onshore gas</v>
      </c>
      <c r="K451" t="str">
        <f t="shared" ref="K451:K514" si="17">INDEX($P$17:$P$38,MATCH(J451,$O$17:$O$38,0))</f>
        <v>oil and gas extraction 06</v>
      </c>
    </row>
    <row r="452" spans="1:11" x14ac:dyDescent="0.25">
      <c r="A452" t="s">
        <v>471</v>
      </c>
      <c r="B452" t="s">
        <v>794</v>
      </c>
      <c r="C452">
        <v>0</v>
      </c>
      <c r="D452" t="s">
        <v>536</v>
      </c>
      <c r="E452" t="s">
        <v>2</v>
      </c>
      <c r="F452" t="s">
        <v>775</v>
      </c>
      <c r="G452" t="s">
        <v>773</v>
      </c>
      <c r="H452">
        <v>2021</v>
      </c>
      <c r="J452" t="str">
        <f t="shared" si="16"/>
        <v>Energy.Onshore oil</v>
      </c>
      <c r="K452" t="str">
        <f t="shared" si="17"/>
        <v>oil and gas extraction 06</v>
      </c>
    </row>
    <row r="453" spans="1:11" x14ac:dyDescent="0.25">
      <c r="A453" t="s">
        <v>471</v>
      </c>
      <c r="B453" t="s">
        <v>794</v>
      </c>
      <c r="C453">
        <v>0</v>
      </c>
      <c r="D453" t="s">
        <v>536</v>
      </c>
      <c r="E453" t="s">
        <v>2</v>
      </c>
      <c r="F453" t="s">
        <v>775</v>
      </c>
      <c r="G453" t="s">
        <v>538</v>
      </c>
      <c r="H453">
        <v>2021</v>
      </c>
      <c r="J453" t="str">
        <f t="shared" si="16"/>
        <v>Energy.Onshore oil</v>
      </c>
      <c r="K453" t="str">
        <f t="shared" si="17"/>
        <v>oil and gas extraction 06</v>
      </c>
    </row>
    <row r="454" spans="1:11" x14ac:dyDescent="0.25">
      <c r="A454" t="s">
        <v>471</v>
      </c>
      <c r="B454" t="s">
        <v>794</v>
      </c>
      <c r="C454">
        <v>0</v>
      </c>
      <c r="D454" t="s">
        <v>536</v>
      </c>
      <c r="E454" t="s">
        <v>2</v>
      </c>
      <c r="F454" t="s">
        <v>775</v>
      </c>
      <c r="G454" t="s">
        <v>539</v>
      </c>
      <c r="H454">
        <v>2021</v>
      </c>
      <c r="J454" t="str">
        <f t="shared" si="16"/>
        <v>Energy.Onshore oil</v>
      </c>
      <c r="K454" t="str">
        <f t="shared" si="17"/>
        <v>oil and gas extraction 06</v>
      </c>
    </row>
    <row r="455" spans="1:11" x14ac:dyDescent="0.25">
      <c r="A455" t="s">
        <v>471</v>
      </c>
      <c r="B455" t="s">
        <v>794</v>
      </c>
      <c r="C455">
        <v>0</v>
      </c>
      <c r="D455" t="s">
        <v>536</v>
      </c>
      <c r="E455" t="s">
        <v>2</v>
      </c>
      <c r="F455" t="s">
        <v>777</v>
      </c>
      <c r="G455" t="s">
        <v>767</v>
      </c>
      <c r="H455">
        <v>2021</v>
      </c>
      <c r="I455" t="s">
        <v>771</v>
      </c>
      <c r="J455" t="str">
        <f t="shared" si="16"/>
        <v>Energy.Other from oil and gas</v>
      </c>
      <c r="K455" t="str">
        <f t="shared" si="17"/>
        <v>oil and gas extraction 06</v>
      </c>
    </row>
    <row r="456" spans="1:11" x14ac:dyDescent="0.25">
      <c r="A456" t="s">
        <v>471</v>
      </c>
      <c r="B456" t="s">
        <v>794</v>
      </c>
      <c r="C456">
        <v>0</v>
      </c>
      <c r="D456" t="s">
        <v>536</v>
      </c>
      <c r="E456" t="s">
        <v>2</v>
      </c>
      <c r="F456" t="s">
        <v>778</v>
      </c>
      <c r="G456" t="s">
        <v>767</v>
      </c>
      <c r="H456">
        <v>2021</v>
      </c>
      <c r="J456" t="str">
        <f t="shared" si="16"/>
        <v>Energy.Satellite-detected large leaks</v>
      </c>
      <c r="K456" t="str">
        <f t="shared" si="17"/>
        <v>oil and gas extraction 06</v>
      </c>
    </row>
    <row r="457" spans="1:11" x14ac:dyDescent="0.25">
      <c r="A457" t="s">
        <v>471</v>
      </c>
      <c r="B457" t="s">
        <v>136</v>
      </c>
      <c r="C457">
        <v>0</v>
      </c>
      <c r="D457" t="s">
        <v>536</v>
      </c>
      <c r="E457" t="s">
        <v>2</v>
      </c>
      <c r="F457" t="s">
        <v>649</v>
      </c>
      <c r="G457" t="s">
        <v>767</v>
      </c>
      <c r="H457">
        <v>2021</v>
      </c>
      <c r="I457" t="s">
        <v>771</v>
      </c>
      <c r="J457" t="str">
        <f t="shared" si="16"/>
        <v>Energy.Total</v>
      </c>
      <c r="K457" t="str">
        <f t="shared" si="17"/>
        <v>confirmed this is a duplicate total value</v>
      </c>
    </row>
    <row r="458" spans="1:11" x14ac:dyDescent="0.25">
      <c r="A458" t="s">
        <v>471</v>
      </c>
      <c r="B458" t="s">
        <v>136</v>
      </c>
      <c r="C458">
        <v>3</v>
      </c>
      <c r="D458" t="s">
        <v>536</v>
      </c>
      <c r="E458" t="s">
        <v>8</v>
      </c>
      <c r="F458" t="s">
        <v>649</v>
      </c>
      <c r="G458" t="s">
        <v>767</v>
      </c>
      <c r="H458" t="s">
        <v>768</v>
      </c>
      <c r="I458" t="s">
        <v>769</v>
      </c>
      <c r="J458" t="str">
        <f t="shared" si="16"/>
        <v>Other.Total</v>
      </c>
      <c r="K458">
        <f t="shared" si="17"/>
        <v>0</v>
      </c>
    </row>
    <row r="459" spans="1:11" x14ac:dyDescent="0.25">
      <c r="A459" t="s">
        <v>471</v>
      </c>
      <c r="B459" t="s">
        <v>136</v>
      </c>
      <c r="C459">
        <v>24</v>
      </c>
      <c r="D459" t="s">
        <v>536</v>
      </c>
      <c r="E459" t="s">
        <v>5</v>
      </c>
      <c r="F459" t="s">
        <v>649</v>
      </c>
      <c r="G459" t="s">
        <v>767</v>
      </c>
      <c r="H459" t="s">
        <v>768</v>
      </c>
      <c r="I459" t="s">
        <v>769</v>
      </c>
      <c r="J459" t="str">
        <f t="shared" si="16"/>
        <v>Waste.Total</v>
      </c>
      <c r="K459" t="str">
        <f t="shared" si="17"/>
        <v>water and waste 36T39</v>
      </c>
    </row>
    <row r="460" spans="1:11" x14ac:dyDescent="0.25">
      <c r="A460" t="s">
        <v>471</v>
      </c>
      <c r="B460" t="s">
        <v>144</v>
      </c>
      <c r="C460">
        <v>303</v>
      </c>
      <c r="D460" t="s">
        <v>536</v>
      </c>
      <c r="E460" t="s">
        <v>4</v>
      </c>
      <c r="F460" t="s">
        <v>649</v>
      </c>
      <c r="G460" t="s">
        <v>767</v>
      </c>
      <c r="H460" t="s">
        <v>768</v>
      </c>
      <c r="I460" t="s">
        <v>769</v>
      </c>
      <c r="J460" t="str">
        <f t="shared" si="16"/>
        <v>Agriculture.Total</v>
      </c>
      <c r="K460">
        <f t="shared" si="17"/>
        <v>0</v>
      </c>
    </row>
    <row r="461" spans="1:11" x14ac:dyDescent="0.25">
      <c r="A461" t="s">
        <v>471</v>
      </c>
      <c r="B461" t="s">
        <v>795</v>
      </c>
      <c r="C461">
        <v>15</v>
      </c>
      <c r="D461" t="s">
        <v>536</v>
      </c>
      <c r="E461" t="s">
        <v>2</v>
      </c>
      <c r="F461" t="s">
        <v>770</v>
      </c>
      <c r="G461" t="s">
        <v>767</v>
      </c>
      <c r="H461">
        <v>2021</v>
      </c>
      <c r="I461" t="s">
        <v>771</v>
      </c>
      <c r="J461" t="str">
        <f t="shared" si="16"/>
        <v>Energy.Bioenergy</v>
      </c>
      <c r="K461">
        <f t="shared" si="17"/>
        <v>0</v>
      </c>
    </row>
    <row r="462" spans="1:11" x14ac:dyDescent="0.25">
      <c r="A462" t="s">
        <v>471</v>
      </c>
      <c r="B462" t="s">
        <v>795</v>
      </c>
      <c r="C462">
        <v>2</v>
      </c>
      <c r="D462" t="s">
        <v>536</v>
      </c>
      <c r="E462" t="s">
        <v>2</v>
      </c>
      <c r="F462" t="s">
        <v>772</v>
      </c>
      <c r="G462" t="s">
        <v>538</v>
      </c>
      <c r="H462">
        <v>2021</v>
      </c>
      <c r="J462" t="str">
        <f t="shared" si="16"/>
        <v>Energy.Gas pipelines and LNG facilities</v>
      </c>
      <c r="K462" t="str">
        <f t="shared" si="17"/>
        <v>energy pipelines and gas processing 352T353</v>
      </c>
    </row>
    <row r="463" spans="1:11" x14ac:dyDescent="0.25">
      <c r="A463" t="s">
        <v>471</v>
      </c>
      <c r="B463" t="s">
        <v>795</v>
      </c>
      <c r="C463">
        <v>1</v>
      </c>
      <c r="D463" t="s">
        <v>536</v>
      </c>
      <c r="E463" t="s">
        <v>2</v>
      </c>
      <c r="F463" t="s">
        <v>772</v>
      </c>
      <c r="G463" t="s">
        <v>539</v>
      </c>
      <c r="H463">
        <v>2021</v>
      </c>
      <c r="J463" t="str">
        <f t="shared" si="16"/>
        <v>Energy.Gas pipelines and LNG facilities</v>
      </c>
      <c r="K463" t="str">
        <f t="shared" si="17"/>
        <v>energy pipelines and gas processing 352T353</v>
      </c>
    </row>
    <row r="464" spans="1:11" x14ac:dyDescent="0.25">
      <c r="A464" t="s">
        <v>471</v>
      </c>
      <c r="B464" t="s">
        <v>795</v>
      </c>
      <c r="C464">
        <v>0</v>
      </c>
      <c r="D464" t="s">
        <v>536</v>
      </c>
      <c r="E464" t="s">
        <v>2</v>
      </c>
      <c r="F464" t="s">
        <v>540</v>
      </c>
      <c r="G464" t="s">
        <v>538</v>
      </c>
      <c r="H464">
        <v>2021</v>
      </c>
      <c r="J464" t="str">
        <f t="shared" si="16"/>
        <v>Energy.Offshore gas</v>
      </c>
      <c r="K464" t="str">
        <f t="shared" si="17"/>
        <v>oil and gas extraction 06</v>
      </c>
    </row>
    <row r="465" spans="1:11" x14ac:dyDescent="0.25">
      <c r="A465" t="s">
        <v>471</v>
      </c>
      <c r="B465" t="s">
        <v>795</v>
      </c>
      <c r="C465">
        <v>0</v>
      </c>
      <c r="D465" t="s">
        <v>536</v>
      </c>
      <c r="E465" t="s">
        <v>2</v>
      </c>
      <c r="F465" t="s">
        <v>540</v>
      </c>
      <c r="G465" t="s">
        <v>539</v>
      </c>
      <c r="H465">
        <v>2021</v>
      </c>
      <c r="J465" t="str">
        <f t="shared" si="16"/>
        <v>Energy.Offshore gas</v>
      </c>
      <c r="K465" t="str">
        <f t="shared" si="17"/>
        <v>oil and gas extraction 06</v>
      </c>
    </row>
    <row r="466" spans="1:11" x14ac:dyDescent="0.25">
      <c r="A466" t="s">
        <v>471</v>
      </c>
      <c r="B466" t="s">
        <v>795</v>
      </c>
      <c r="C466">
        <v>0</v>
      </c>
      <c r="D466" t="s">
        <v>536</v>
      </c>
      <c r="E466" t="s">
        <v>2</v>
      </c>
      <c r="F466" t="s">
        <v>541</v>
      </c>
      <c r="G466" t="s">
        <v>773</v>
      </c>
      <c r="H466">
        <v>2021</v>
      </c>
      <c r="J466" t="str">
        <f t="shared" si="16"/>
        <v>Energy.Offshore oil</v>
      </c>
      <c r="K466" t="str">
        <f t="shared" si="17"/>
        <v>oil and gas extraction 06</v>
      </c>
    </row>
    <row r="467" spans="1:11" x14ac:dyDescent="0.25">
      <c r="A467" t="s">
        <v>471</v>
      </c>
      <c r="B467" t="s">
        <v>795</v>
      </c>
      <c r="C467">
        <v>0</v>
      </c>
      <c r="D467" t="s">
        <v>536</v>
      </c>
      <c r="E467" t="s">
        <v>2</v>
      </c>
      <c r="F467" t="s">
        <v>541</v>
      </c>
      <c r="G467" t="s">
        <v>538</v>
      </c>
      <c r="H467">
        <v>2021</v>
      </c>
      <c r="J467" t="str">
        <f t="shared" si="16"/>
        <v>Energy.Offshore oil</v>
      </c>
      <c r="K467" t="str">
        <f t="shared" si="17"/>
        <v>oil and gas extraction 06</v>
      </c>
    </row>
    <row r="468" spans="1:11" x14ac:dyDescent="0.25">
      <c r="A468" t="s">
        <v>471</v>
      </c>
      <c r="B468" t="s">
        <v>795</v>
      </c>
      <c r="C468">
        <v>0</v>
      </c>
      <c r="D468" t="s">
        <v>536</v>
      </c>
      <c r="E468" t="s">
        <v>2</v>
      </c>
      <c r="F468" t="s">
        <v>541</v>
      </c>
      <c r="G468" t="s">
        <v>539</v>
      </c>
      <c r="H468">
        <v>2021</v>
      </c>
      <c r="J468" t="str">
        <f t="shared" si="16"/>
        <v>Energy.Offshore oil</v>
      </c>
      <c r="K468" t="str">
        <f t="shared" si="17"/>
        <v>oil and gas extraction 06</v>
      </c>
    </row>
    <row r="469" spans="1:11" x14ac:dyDescent="0.25">
      <c r="A469" t="s">
        <v>471</v>
      </c>
      <c r="B469" t="s">
        <v>795</v>
      </c>
      <c r="C469">
        <v>0</v>
      </c>
      <c r="D469" t="s">
        <v>536</v>
      </c>
      <c r="E469" t="s">
        <v>2</v>
      </c>
      <c r="F469" t="s">
        <v>774</v>
      </c>
      <c r="G469" t="s">
        <v>538</v>
      </c>
      <c r="H469">
        <v>2021</v>
      </c>
      <c r="J469" t="str">
        <f t="shared" si="16"/>
        <v>Energy.Onshore gas</v>
      </c>
      <c r="K469" t="str">
        <f t="shared" si="17"/>
        <v>oil and gas extraction 06</v>
      </c>
    </row>
    <row r="470" spans="1:11" x14ac:dyDescent="0.25">
      <c r="A470" t="s">
        <v>471</v>
      </c>
      <c r="B470" t="s">
        <v>795</v>
      </c>
      <c r="C470">
        <v>0</v>
      </c>
      <c r="D470" t="s">
        <v>536</v>
      </c>
      <c r="E470" t="s">
        <v>2</v>
      </c>
      <c r="F470" t="s">
        <v>774</v>
      </c>
      <c r="G470" t="s">
        <v>539</v>
      </c>
      <c r="H470">
        <v>2021</v>
      </c>
      <c r="J470" t="str">
        <f t="shared" si="16"/>
        <v>Energy.Onshore gas</v>
      </c>
      <c r="K470" t="str">
        <f t="shared" si="17"/>
        <v>oil and gas extraction 06</v>
      </c>
    </row>
    <row r="471" spans="1:11" x14ac:dyDescent="0.25">
      <c r="A471" t="s">
        <v>471</v>
      </c>
      <c r="B471" t="s">
        <v>795</v>
      </c>
      <c r="C471">
        <v>0</v>
      </c>
      <c r="D471" t="s">
        <v>536</v>
      </c>
      <c r="E471" t="s">
        <v>2</v>
      </c>
      <c r="F471" t="s">
        <v>775</v>
      </c>
      <c r="G471" t="s">
        <v>773</v>
      </c>
      <c r="H471">
        <v>2021</v>
      </c>
      <c r="J471" t="str">
        <f t="shared" si="16"/>
        <v>Energy.Onshore oil</v>
      </c>
      <c r="K471" t="str">
        <f t="shared" si="17"/>
        <v>oil and gas extraction 06</v>
      </c>
    </row>
    <row r="472" spans="1:11" x14ac:dyDescent="0.25">
      <c r="A472" t="s">
        <v>471</v>
      </c>
      <c r="B472" t="s">
        <v>795</v>
      </c>
      <c r="C472">
        <v>0</v>
      </c>
      <c r="D472" t="s">
        <v>536</v>
      </c>
      <c r="E472" t="s">
        <v>2</v>
      </c>
      <c r="F472" t="s">
        <v>775</v>
      </c>
      <c r="G472" t="s">
        <v>538</v>
      </c>
      <c r="H472">
        <v>2021</v>
      </c>
      <c r="J472" t="str">
        <f t="shared" si="16"/>
        <v>Energy.Onshore oil</v>
      </c>
      <c r="K472" t="str">
        <f t="shared" si="17"/>
        <v>oil and gas extraction 06</v>
      </c>
    </row>
    <row r="473" spans="1:11" x14ac:dyDescent="0.25">
      <c r="A473" t="s">
        <v>471</v>
      </c>
      <c r="B473" t="s">
        <v>795</v>
      </c>
      <c r="C473">
        <v>0</v>
      </c>
      <c r="D473" t="s">
        <v>536</v>
      </c>
      <c r="E473" t="s">
        <v>2</v>
      </c>
      <c r="F473" t="s">
        <v>775</v>
      </c>
      <c r="G473" t="s">
        <v>539</v>
      </c>
      <c r="H473">
        <v>2021</v>
      </c>
      <c r="J473" t="str">
        <f t="shared" si="16"/>
        <v>Energy.Onshore oil</v>
      </c>
      <c r="K473" t="str">
        <f t="shared" si="17"/>
        <v>oil and gas extraction 06</v>
      </c>
    </row>
    <row r="474" spans="1:11" x14ac:dyDescent="0.25">
      <c r="A474" t="s">
        <v>471</v>
      </c>
      <c r="B474" t="s">
        <v>795</v>
      </c>
      <c r="C474">
        <v>0</v>
      </c>
      <c r="D474" t="s">
        <v>536</v>
      </c>
      <c r="E474" t="s">
        <v>2</v>
      </c>
      <c r="F474" t="s">
        <v>776</v>
      </c>
      <c r="G474" t="s">
        <v>767</v>
      </c>
      <c r="H474">
        <v>2021</v>
      </c>
      <c r="I474" t="s">
        <v>771</v>
      </c>
      <c r="J474" t="str">
        <f t="shared" si="16"/>
        <v>Energy.Other from coal</v>
      </c>
      <c r="K474">
        <f t="shared" si="17"/>
        <v>0</v>
      </c>
    </row>
    <row r="475" spans="1:11" x14ac:dyDescent="0.25">
      <c r="A475" t="s">
        <v>471</v>
      </c>
      <c r="B475" t="s">
        <v>795</v>
      </c>
      <c r="C475">
        <v>4</v>
      </c>
      <c r="D475" t="s">
        <v>536</v>
      </c>
      <c r="E475" t="s">
        <v>2</v>
      </c>
      <c r="F475" t="s">
        <v>777</v>
      </c>
      <c r="G475" t="s">
        <v>767</v>
      </c>
      <c r="H475">
        <v>2021</v>
      </c>
      <c r="I475" t="s">
        <v>771</v>
      </c>
      <c r="J475" t="str">
        <f t="shared" si="16"/>
        <v>Energy.Other from oil and gas</v>
      </c>
      <c r="K475" t="str">
        <f t="shared" si="17"/>
        <v>oil and gas extraction 06</v>
      </c>
    </row>
    <row r="476" spans="1:11" x14ac:dyDescent="0.25">
      <c r="A476" t="s">
        <v>471</v>
      </c>
      <c r="B476" t="s">
        <v>795</v>
      </c>
      <c r="C476">
        <v>0</v>
      </c>
      <c r="D476" t="s">
        <v>536</v>
      </c>
      <c r="E476" t="s">
        <v>2</v>
      </c>
      <c r="F476" t="s">
        <v>778</v>
      </c>
      <c r="G476" t="s">
        <v>767</v>
      </c>
      <c r="H476">
        <v>2021</v>
      </c>
      <c r="J476" t="str">
        <f t="shared" si="16"/>
        <v>Energy.Satellite-detected large leaks</v>
      </c>
      <c r="K476" t="str">
        <f t="shared" si="17"/>
        <v>oil and gas extraction 06</v>
      </c>
    </row>
    <row r="477" spans="1:11" x14ac:dyDescent="0.25">
      <c r="A477" t="s">
        <v>471</v>
      </c>
      <c r="B477" t="s">
        <v>144</v>
      </c>
      <c r="C477">
        <v>22</v>
      </c>
      <c r="D477" t="s">
        <v>536</v>
      </c>
      <c r="E477" t="s">
        <v>2</v>
      </c>
      <c r="F477" t="s">
        <v>649</v>
      </c>
      <c r="G477" t="s">
        <v>767</v>
      </c>
      <c r="H477">
        <v>2021</v>
      </c>
      <c r="I477" t="s">
        <v>771</v>
      </c>
      <c r="J477" t="str">
        <f t="shared" si="16"/>
        <v>Energy.Total</v>
      </c>
      <c r="K477" t="str">
        <f t="shared" si="17"/>
        <v>confirmed this is a duplicate total value</v>
      </c>
    </row>
    <row r="478" spans="1:11" x14ac:dyDescent="0.25">
      <c r="A478" t="s">
        <v>471</v>
      </c>
      <c r="B478" t="s">
        <v>144</v>
      </c>
      <c r="C478">
        <v>6</v>
      </c>
      <c r="D478" t="s">
        <v>536</v>
      </c>
      <c r="E478" t="s">
        <v>8</v>
      </c>
      <c r="F478" t="s">
        <v>649</v>
      </c>
      <c r="G478" t="s">
        <v>767</v>
      </c>
      <c r="H478" t="s">
        <v>768</v>
      </c>
      <c r="I478" t="s">
        <v>769</v>
      </c>
      <c r="J478" t="str">
        <f t="shared" si="16"/>
        <v>Other.Total</v>
      </c>
      <c r="K478">
        <f t="shared" si="17"/>
        <v>0</v>
      </c>
    </row>
    <row r="479" spans="1:11" x14ac:dyDescent="0.25">
      <c r="A479" t="s">
        <v>471</v>
      </c>
      <c r="B479" t="s">
        <v>144</v>
      </c>
      <c r="C479">
        <v>410</v>
      </c>
      <c r="D479" t="s">
        <v>536</v>
      </c>
      <c r="E479" t="s">
        <v>5</v>
      </c>
      <c r="F479" t="s">
        <v>649</v>
      </c>
      <c r="G479" t="s">
        <v>767</v>
      </c>
      <c r="H479" t="s">
        <v>768</v>
      </c>
      <c r="I479" t="s">
        <v>769</v>
      </c>
      <c r="J479" t="str">
        <f t="shared" si="16"/>
        <v>Waste.Total</v>
      </c>
      <c r="K479" t="str">
        <f t="shared" si="17"/>
        <v>water and waste 36T39</v>
      </c>
    </row>
    <row r="480" spans="1:11" x14ac:dyDescent="0.25">
      <c r="A480" t="s">
        <v>471</v>
      </c>
      <c r="B480" t="s">
        <v>145</v>
      </c>
      <c r="C480">
        <v>203</v>
      </c>
      <c r="D480" t="s">
        <v>536</v>
      </c>
      <c r="E480" t="s">
        <v>4</v>
      </c>
      <c r="F480" t="s">
        <v>649</v>
      </c>
      <c r="G480" t="s">
        <v>767</v>
      </c>
      <c r="H480" t="s">
        <v>768</v>
      </c>
      <c r="I480" t="s">
        <v>769</v>
      </c>
      <c r="J480" t="str">
        <f t="shared" si="16"/>
        <v>Agriculture.Total</v>
      </c>
      <c r="K480">
        <f t="shared" si="17"/>
        <v>0</v>
      </c>
    </row>
    <row r="481" spans="1:11" x14ac:dyDescent="0.25">
      <c r="A481" t="s">
        <v>471</v>
      </c>
      <c r="B481" t="s">
        <v>145</v>
      </c>
      <c r="C481">
        <v>63</v>
      </c>
      <c r="D481" t="s">
        <v>536</v>
      </c>
      <c r="E481" t="s">
        <v>2</v>
      </c>
      <c r="F481" t="s">
        <v>770</v>
      </c>
      <c r="G481" t="s">
        <v>767</v>
      </c>
      <c r="H481">
        <v>2021</v>
      </c>
      <c r="I481" t="s">
        <v>771</v>
      </c>
      <c r="J481" t="str">
        <f t="shared" si="16"/>
        <v>Energy.Bioenergy</v>
      </c>
      <c r="K481">
        <f t="shared" si="17"/>
        <v>0</v>
      </c>
    </row>
    <row r="482" spans="1:11" x14ac:dyDescent="0.25">
      <c r="A482" t="s">
        <v>471</v>
      </c>
      <c r="B482" t="s">
        <v>145</v>
      </c>
      <c r="C482">
        <v>12</v>
      </c>
      <c r="D482" t="s">
        <v>536</v>
      </c>
      <c r="E482" t="s">
        <v>2</v>
      </c>
      <c r="F482" t="s">
        <v>796</v>
      </c>
      <c r="G482" t="s">
        <v>767</v>
      </c>
      <c r="H482">
        <v>2021</v>
      </c>
      <c r="J482" t="str">
        <f t="shared" si="16"/>
        <v>Energy.Coking coal</v>
      </c>
      <c r="K482" t="str">
        <f t="shared" si="17"/>
        <v>iron and steel 241</v>
      </c>
    </row>
    <row r="483" spans="1:11" x14ac:dyDescent="0.25">
      <c r="A483" t="s">
        <v>471</v>
      </c>
      <c r="B483" t="s">
        <v>145</v>
      </c>
      <c r="C483">
        <v>2</v>
      </c>
      <c r="D483" t="s">
        <v>536</v>
      </c>
      <c r="E483" t="s">
        <v>2</v>
      </c>
      <c r="F483" t="s">
        <v>772</v>
      </c>
      <c r="G483" t="s">
        <v>538</v>
      </c>
      <c r="H483">
        <v>2021</v>
      </c>
      <c r="J483" t="str">
        <f t="shared" si="16"/>
        <v>Energy.Gas pipelines and LNG facilities</v>
      </c>
      <c r="K483" t="str">
        <f t="shared" si="17"/>
        <v>energy pipelines and gas processing 352T353</v>
      </c>
    </row>
    <row r="484" spans="1:11" x14ac:dyDescent="0.25">
      <c r="A484" t="s">
        <v>471</v>
      </c>
      <c r="B484" t="s">
        <v>145</v>
      </c>
      <c r="C484">
        <v>1</v>
      </c>
      <c r="D484" t="s">
        <v>536</v>
      </c>
      <c r="E484" t="s">
        <v>2</v>
      </c>
      <c r="F484" t="s">
        <v>772</v>
      </c>
      <c r="G484" t="s">
        <v>539</v>
      </c>
      <c r="H484">
        <v>2021</v>
      </c>
      <c r="J484" t="str">
        <f t="shared" si="16"/>
        <v>Energy.Gas pipelines and LNG facilities</v>
      </c>
      <c r="K484" t="str">
        <f t="shared" si="17"/>
        <v>energy pipelines and gas processing 352T353</v>
      </c>
    </row>
    <row r="485" spans="1:11" x14ac:dyDescent="0.25">
      <c r="A485" t="s">
        <v>471</v>
      </c>
      <c r="B485" t="s">
        <v>145</v>
      </c>
      <c r="C485">
        <v>0</v>
      </c>
      <c r="D485" t="s">
        <v>536</v>
      </c>
      <c r="E485" t="s">
        <v>2</v>
      </c>
      <c r="F485" t="s">
        <v>540</v>
      </c>
      <c r="G485" t="s">
        <v>538</v>
      </c>
      <c r="H485">
        <v>2021</v>
      </c>
      <c r="J485" t="str">
        <f t="shared" si="16"/>
        <v>Energy.Offshore gas</v>
      </c>
      <c r="K485" t="str">
        <f t="shared" si="17"/>
        <v>oil and gas extraction 06</v>
      </c>
    </row>
    <row r="486" spans="1:11" x14ac:dyDescent="0.25">
      <c r="A486" t="s">
        <v>471</v>
      </c>
      <c r="B486" t="s">
        <v>145</v>
      </c>
      <c r="C486">
        <v>0</v>
      </c>
      <c r="D486" t="s">
        <v>536</v>
      </c>
      <c r="E486" t="s">
        <v>2</v>
      </c>
      <c r="F486" t="s">
        <v>540</v>
      </c>
      <c r="G486" t="s">
        <v>539</v>
      </c>
      <c r="H486">
        <v>2021</v>
      </c>
      <c r="J486" t="str">
        <f t="shared" si="16"/>
        <v>Energy.Offshore gas</v>
      </c>
      <c r="K486" t="str">
        <f t="shared" si="17"/>
        <v>oil and gas extraction 06</v>
      </c>
    </row>
    <row r="487" spans="1:11" x14ac:dyDescent="0.25">
      <c r="A487" t="s">
        <v>471</v>
      </c>
      <c r="B487" t="s">
        <v>145</v>
      </c>
      <c r="C487">
        <v>0</v>
      </c>
      <c r="D487" t="s">
        <v>536</v>
      </c>
      <c r="E487" t="s">
        <v>2</v>
      </c>
      <c r="F487" t="s">
        <v>541</v>
      </c>
      <c r="G487" t="s">
        <v>773</v>
      </c>
      <c r="H487">
        <v>2021</v>
      </c>
      <c r="J487" t="str">
        <f t="shared" si="16"/>
        <v>Energy.Offshore oil</v>
      </c>
      <c r="K487" t="str">
        <f t="shared" si="17"/>
        <v>oil and gas extraction 06</v>
      </c>
    </row>
    <row r="488" spans="1:11" x14ac:dyDescent="0.25">
      <c r="A488" t="s">
        <v>471</v>
      </c>
      <c r="B488" t="s">
        <v>145</v>
      </c>
      <c r="C488">
        <v>0</v>
      </c>
      <c r="D488" t="s">
        <v>536</v>
      </c>
      <c r="E488" t="s">
        <v>2</v>
      </c>
      <c r="F488" t="s">
        <v>541</v>
      </c>
      <c r="G488" t="s">
        <v>538</v>
      </c>
      <c r="H488">
        <v>2021</v>
      </c>
      <c r="J488" t="str">
        <f t="shared" si="16"/>
        <v>Energy.Offshore oil</v>
      </c>
      <c r="K488" t="str">
        <f t="shared" si="17"/>
        <v>oil and gas extraction 06</v>
      </c>
    </row>
    <row r="489" spans="1:11" x14ac:dyDescent="0.25">
      <c r="A489" t="s">
        <v>471</v>
      </c>
      <c r="B489" t="s">
        <v>145</v>
      </c>
      <c r="C489">
        <v>0</v>
      </c>
      <c r="D489" t="s">
        <v>536</v>
      </c>
      <c r="E489" t="s">
        <v>2</v>
      </c>
      <c r="F489" t="s">
        <v>541</v>
      </c>
      <c r="G489" t="s">
        <v>539</v>
      </c>
      <c r="H489">
        <v>2021</v>
      </c>
      <c r="J489" t="str">
        <f t="shared" si="16"/>
        <v>Energy.Offshore oil</v>
      </c>
      <c r="K489" t="str">
        <f t="shared" si="17"/>
        <v>oil and gas extraction 06</v>
      </c>
    </row>
    <row r="490" spans="1:11" x14ac:dyDescent="0.25">
      <c r="A490" t="s">
        <v>471</v>
      </c>
      <c r="B490" t="s">
        <v>145</v>
      </c>
      <c r="C490">
        <v>13</v>
      </c>
      <c r="D490" t="s">
        <v>536</v>
      </c>
      <c r="E490" t="s">
        <v>2</v>
      </c>
      <c r="F490" t="s">
        <v>774</v>
      </c>
      <c r="G490" t="s">
        <v>538</v>
      </c>
      <c r="H490">
        <v>2021</v>
      </c>
      <c r="J490" t="str">
        <f t="shared" si="16"/>
        <v>Energy.Onshore gas</v>
      </c>
      <c r="K490" t="str">
        <f t="shared" si="17"/>
        <v>oil and gas extraction 06</v>
      </c>
    </row>
    <row r="491" spans="1:11" x14ac:dyDescent="0.25">
      <c r="A491" t="s">
        <v>471</v>
      </c>
      <c r="B491" t="s">
        <v>145</v>
      </c>
      <c r="C491">
        <v>28</v>
      </c>
      <c r="D491" t="s">
        <v>536</v>
      </c>
      <c r="E491" t="s">
        <v>2</v>
      </c>
      <c r="F491" t="s">
        <v>774</v>
      </c>
      <c r="G491" t="s">
        <v>539</v>
      </c>
      <c r="H491">
        <v>2021</v>
      </c>
      <c r="J491" t="str">
        <f t="shared" si="16"/>
        <v>Energy.Onshore gas</v>
      </c>
      <c r="K491" t="str">
        <f t="shared" si="17"/>
        <v>oil and gas extraction 06</v>
      </c>
    </row>
    <row r="492" spans="1:11" x14ac:dyDescent="0.25">
      <c r="A492" t="s">
        <v>471</v>
      </c>
      <c r="B492" t="s">
        <v>145</v>
      </c>
      <c r="C492">
        <v>0</v>
      </c>
      <c r="D492" t="s">
        <v>536</v>
      </c>
      <c r="E492" t="s">
        <v>2</v>
      </c>
      <c r="F492" t="s">
        <v>775</v>
      </c>
      <c r="G492" t="s">
        <v>773</v>
      </c>
      <c r="H492">
        <v>2021</v>
      </c>
      <c r="J492" t="str">
        <f t="shared" si="16"/>
        <v>Energy.Onshore oil</v>
      </c>
      <c r="K492" t="str">
        <f t="shared" si="17"/>
        <v>oil and gas extraction 06</v>
      </c>
    </row>
    <row r="493" spans="1:11" x14ac:dyDescent="0.25">
      <c r="A493" t="s">
        <v>471</v>
      </c>
      <c r="B493" t="s">
        <v>145</v>
      </c>
      <c r="C493">
        <v>0</v>
      </c>
      <c r="D493" t="s">
        <v>536</v>
      </c>
      <c r="E493" t="s">
        <v>2</v>
      </c>
      <c r="F493" t="s">
        <v>775</v>
      </c>
      <c r="G493" t="s">
        <v>538</v>
      </c>
      <c r="H493">
        <v>2021</v>
      </c>
      <c r="J493" t="str">
        <f t="shared" si="16"/>
        <v>Energy.Onshore oil</v>
      </c>
      <c r="K493" t="str">
        <f t="shared" si="17"/>
        <v>oil and gas extraction 06</v>
      </c>
    </row>
    <row r="494" spans="1:11" x14ac:dyDescent="0.25">
      <c r="A494" t="s">
        <v>471</v>
      </c>
      <c r="B494" t="s">
        <v>145</v>
      </c>
      <c r="C494">
        <v>0</v>
      </c>
      <c r="D494" t="s">
        <v>536</v>
      </c>
      <c r="E494" t="s">
        <v>2</v>
      </c>
      <c r="F494" t="s">
        <v>775</v>
      </c>
      <c r="G494" t="s">
        <v>539</v>
      </c>
      <c r="H494">
        <v>2021</v>
      </c>
      <c r="J494" t="str">
        <f t="shared" si="16"/>
        <v>Energy.Onshore oil</v>
      </c>
      <c r="K494" t="str">
        <f t="shared" si="17"/>
        <v>oil and gas extraction 06</v>
      </c>
    </row>
    <row r="495" spans="1:11" x14ac:dyDescent="0.25">
      <c r="A495" t="s">
        <v>471</v>
      </c>
      <c r="B495" t="s">
        <v>145</v>
      </c>
      <c r="C495">
        <v>0</v>
      </c>
      <c r="D495" t="s">
        <v>536</v>
      </c>
      <c r="E495" t="s">
        <v>2</v>
      </c>
      <c r="F495" t="s">
        <v>776</v>
      </c>
      <c r="G495" t="s">
        <v>767</v>
      </c>
      <c r="H495">
        <v>2021</v>
      </c>
      <c r="I495" t="s">
        <v>771</v>
      </c>
      <c r="J495" t="str">
        <f t="shared" si="16"/>
        <v>Energy.Other from coal</v>
      </c>
      <c r="K495">
        <f t="shared" si="17"/>
        <v>0</v>
      </c>
    </row>
    <row r="496" spans="1:11" x14ac:dyDescent="0.25">
      <c r="A496" t="s">
        <v>471</v>
      </c>
      <c r="B496" t="s">
        <v>145</v>
      </c>
      <c r="C496">
        <v>1</v>
      </c>
      <c r="D496" t="s">
        <v>536</v>
      </c>
      <c r="E496" t="s">
        <v>2</v>
      </c>
      <c r="F496" t="s">
        <v>777</v>
      </c>
      <c r="G496" t="s">
        <v>767</v>
      </c>
      <c r="H496">
        <v>2021</v>
      </c>
      <c r="I496" t="s">
        <v>771</v>
      </c>
      <c r="J496" t="str">
        <f t="shared" si="16"/>
        <v>Energy.Other from oil and gas</v>
      </c>
      <c r="K496" t="str">
        <f t="shared" si="17"/>
        <v>oil and gas extraction 06</v>
      </c>
    </row>
    <row r="497" spans="1:11" x14ac:dyDescent="0.25">
      <c r="A497" t="s">
        <v>471</v>
      </c>
      <c r="B497" t="s">
        <v>145</v>
      </c>
      <c r="C497">
        <v>0</v>
      </c>
      <c r="D497" t="s">
        <v>536</v>
      </c>
      <c r="E497" t="s">
        <v>2</v>
      </c>
      <c r="F497" t="s">
        <v>778</v>
      </c>
      <c r="G497" t="s">
        <v>767</v>
      </c>
      <c r="H497">
        <v>2021</v>
      </c>
      <c r="J497" t="str">
        <f t="shared" si="16"/>
        <v>Energy.Satellite-detected large leaks</v>
      </c>
      <c r="K497" t="str">
        <f t="shared" si="17"/>
        <v>oil and gas extraction 06</v>
      </c>
    </row>
    <row r="498" spans="1:11" x14ac:dyDescent="0.25">
      <c r="A498" t="s">
        <v>471</v>
      </c>
      <c r="B498" t="s">
        <v>145</v>
      </c>
      <c r="C498">
        <v>10</v>
      </c>
      <c r="D498" t="s">
        <v>536</v>
      </c>
      <c r="E498" t="s">
        <v>2</v>
      </c>
      <c r="F498" t="s">
        <v>797</v>
      </c>
      <c r="G498" t="s">
        <v>767</v>
      </c>
      <c r="H498">
        <v>2021</v>
      </c>
      <c r="J498" t="str">
        <f t="shared" si="16"/>
        <v>Energy.Steam coal</v>
      </c>
      <c r="K498">
        <f t="shared" si="17"/>
        <v>0</v>
      </c>
    </row>
    <row r="499" spans="1:11" x14ac:dyDescent="0.25">
      <c r="A499" t="s">
        <v>471</v>
      </c>
      <c r="B499" t="s">
        <v>145</v>
      </c>
      <c r="C499">
        <v>129</v>
      </c>
      <c r="D499" t="s">
        <v>536</v>
      </c>
      <c r="E499" t="s">
        <v>2</v>
      </c>
      <c r="F499" t="s">
        <v>649</v>
      </c>
      <c r="G499" t="s">
        <v>767</v>
      </c>
      <c r="H499">
        <v>2021</v>
      </c>
      <c r="I499" t="s">
        <v>771</v>
      </c>
      <c r="J499" t="str">
        <f t="shared" si="16"/>
        <v>Energy.Total</v>
      </c>
      <c r="K499" t="str">
        <f t="shared" si="17"/>
        <v>confirmed this is a duplicate total value</v>
      </c>
    </row>
    <row r="500" spans="1:11" x14ac:dyDescent="0.25">
      <c r="A500" t="s">
        <v>471</v>
      </c>
      <c r="B500" t="s">
        <v>145</v>
      </c>
      <c r="C500">
        <v>149</v>
      </c>
      <c r="D500" t="s">
        <v>536</v>
      </c>
      <c r="E500" t="s">
        <v>8</v>
      </c>
      <c r="F500" t="s">
        <v>649</v>
      </c>
      <c r="G500" t="s">
        <v>767</v>
      </c>
      <c r="H500" t="s">
        <v>768</v>
      </c>
      <c r="I500" t="s">
        <v>769</v>
      </c>
      <c r="J500" t="str">
        <f t="shared" si="16"/>
        <v>Other.Total</v>
      </c>
      <c r="K500">
        <f t="shared" si="17"/>
        <v>0</v>
      </c>
    </row>
    <row r="501" spans="1:11" x14ac:dyDescent="0.25">
      <c r="A501" t="s">
        <v>471</v>
      </c>
      <c r="B501" t="s">
        <v>145</v>
      </c>
      <c r="C501">
        <v>176</v>
      </c>
      <c r="D501" t="s">
        <v>536</v>
      </c>
      <c r="E501" t="s">
        <v>5</v>
      </c>
      <c r="F501" t="s">
        <v>649</v>
      </c>
      <c r="G501" t="s">
        <v>767</v>
      </c>
      <c r="H501" t="s">
        <v>768</v>
      </c>
      <c r="I501" t="s">
        <v>769</v>
      </c>
      <c r="J501" t="str">
        <f t="shared" si="16"/>
        <v>Waste.Total</v>
      </c>
      <c r="K501" t="str">
        <f t="shared" si="17"/>
        <v>water and waste 36T39</v>
      </c>
    </row>
    <row r="502" spans="1:11" x14ac:dyDescent="0.25">
      <c r="A502" t="s">
        <v>471</v>
      </c>
      <c r="B502" t="s">
        <v>146</v>
      </c>
      <c r="C502">
        <v>144</v>
      </c>
      <c r="D502" t="s">
        <v>536</v>
      </c>
      <c r="E502" t="s">
        <v>4</v>
      </c>
      <c r="F502" t="s">
        <v>649</v>
      </c>
      <c r="G502" t="s">
        <v>767</v>
      </c>
      <c r="H502" t="s">
        <v>768</v>
      </c>
      <c r="I502" t="s">
        <v>769</v>
      </c>
      <c r="J502" t="str">
        <f t="shared" si="16"/>
        <v>Agriculture.Total</v>
      </c>
      <c r="K502">
        <f t="shared" si="17"/>
        <v>0</v>
      </c>
    </row>
    <row r="503" spans="1:11" x14ac:dyDescent="0.25">
      <c r="A503" t="s">
        <v>471</v>
      </c>
      <c r="B503" t="s">
        <v>798</v>
      </c>
      <c r="C503">
        <v>2</v>
      </c>
      <c r="D503" t="s">
        <v>536</v>
      </c>
      <c r="E503" t="s">
        <v>2</v>
      </c>
      <c r="F503" t="s">
        <v>770</v>
      </c>
      <c r="G503" t="s">
        <v>767</v>
      </c>
      <c r="H503">
        <v>2021</v>
      </c>
      <c r="I503" t="s">
        <v>771</v>
      </c>
      <c r="J503" t="str">
        <f t="shared" si="16"/>
        <v>Energy.Bioenergy</v>
      </c>
      <c r="K503">
        <f t="shared" si="17"/>
        <v>0</v>
      </c>
    </row>
    <row r="504" spans="1:11" x14ac:dyDescent="0.25">
      <c r="A504" t="s">
        <v>471</v>
      </c>
      <c r="B504" t="s">
        <v>798</v>
      </c>
      <c r="C504">
        <v>0</v>
      </c>
      <c r="D504" t="s">
        <v>536</v>
      </c>
      <c r="E504" t="s">
        <v>2</v>
      </c>
      <c r="F504" t="s">
        <v>772</v>
      </c>
      <c r="G504" t="s">
        <v>538</v>
      </c>
      <c r="H504">
        <v>2021</v>
      </c>
      <c r="J504" t="str">
        <f t="shared" si="16"/>
        <v>Energy.Gas pipelines and LNG facilities</v>
      </c>
      <c r="K504" t="str">
        <f t="shared" si="17"/>
        <v>energy pipelines and gas processing 352T353</v>
      </c>
    </row>
    <row r="505" spans="1:11" x14ac:dyDescent="0.25">
      <c r="A505" t="s">
        <v>471</v>
      </c>
      <c r="B505" t="s">
        <v>798</v>
      </c>
      <c r="C505">
        <v>0</v>
      </c>
      <c r="D505" t="s">
        <v>536</v>
      </c>
      <c r="E505" t="s">
        <v>2</v>
      </c>
      <c r="F505" t="s">
        <v>772</v>
      </c>
      <c r="G505" t="s">
        <v>539</v>
      </c>
      <c r="H505">
        <v>2021</v>
      </c>
      <c r="J505" t="str">
        <f t="shared" si="16"/>
        <v>Energy.Gas pipelines and LNG facilities</v>
      </c>
      <c r="K505" t="str">
        <f t="shared" si="17"/>
        <v>energy pipelines and gas processing 352T353</v>
      </c>
    </row>
    <row r="506" spans="1:11" x14ac:dyDescent="0.25">
      <c r="A506" t="s">
        <v>471</v>
      </c>
      <c r="B506" t="s">
        <v>798</v>
      </c>
      <c r="C506">
        <v>0</v>
      </c>
      <c r="D506" t="s">
        <v>536</v>
      </c>
      <c r="E506" t="s">
        <v>2</v>
      </c>
      <c r="F506" t="s">
        <v>540</v>
      </c>
      <c r="G506" t="s">
        <v>538</v>
      </c>
      <c r="H506">
        <v>2021</v>
      </c>
      <c r="J506" t="str">
        <f t="shared" si="16"/>
        <v>Energy.Offshore gas</v>
      </c>
      <c r="K506" t="str">
        <f t="shared" si="17"/>
        <v>oil and gas extraction 06</v>
      </c>
    </row>
    <row r="507" spans="1:11" x14ac:dyDescent="0.25">
      <c r="A507" t="s">
        <v>471</v>
      </c>
      <c r="B507" t="s">
        <v>798</v>
      </c>
      <c r="C507">
        <v>0</v>
      </c>
      <c r="D507" t="s">
        <v>536</v>
      </c>
      <c r="E507" t="s">
        <v>2</v>
      </c>
      <c r="F507" t="s">
        <v>540</v>
      </c>
      <c r="G507" t="s">
        <v>539</v>
      </c>
      <c r="H507">
        <v>2021</v>
      </c>
      <c r="J507" t="str">
        <f t="shared" si="16"/>
        <v>Energy.Offshore gas</v>
      </c>
      <c r="K507" t="str">
        <f t="shared" si="17"/>
        <v>oil and gas extraction 06</v>
      </c>
    </row>
    <row r="508" spans="1:11" x14ac:dyDescent="0.25">
      <c r="A508" t="s">
        <v>471</v>
      </c>
      <c r="B508" t="s">
        <v>798</v>
      </c>
      <c r="C508">
        <v>0</v>
      </c>
      <c r="D508" t="s">
        <v>536</v>
      </c>
      <c r="E508" t="s">
        <v>2</v>
      </c>
      <c r="F508" t="s">
        <v>541</v>
      </c>
      <c r="G508" t="s">
        <v>773</v>
      </c>
      <c r="H508">
        <v>2021</v>
      </c>
      <c r="J508" t="str">
        <f t="shared" si="16"/>
        <v>Energy.Offshore oil</v>
      </c>
      <c r="K508" t="str">
        <f t="shared" si="17"/>
        <v>oil and gas extraction 06</v>
      </c>
    </row>
    <row r="509" spans="1:11" x14ac:dyDescent="0.25">
      <c r="A509" t="s">
        <v>471</v>
      </c>
      <c r="B509" t="s">
        <v>798</v>
      </c>
      <c r="C509">
        <v>0</v>
      </c>
      <c r="D509" t="s">
        <v>536</v>
      </c>
      <c r="E509" t="s">
        <v>2</v>
      </c>
      <c r="F509" t="s">
        <v>541</v>
      </c>
      <c r="G509" t="s">
        <v>538</v>
      </c>
      <c r="H509">
        <v>2021</v>
      </c>
      <c r="J509" t="str">
        <f t="shared" si="16"/>
        <v>Energy.Offshore oil</v>
      </c>
      <c r="K509" t="str">
        <f t="shared" si="17"/>
        <v>oil and gas extraction 06</v>
      </c>
    </row>
    <row r="510" spans="1:11" x14ac:dyDescent="0.25">
      <c r="A510" t="s">
        <v>471</v>
      </c>
      <c r="B510" t="s">
        <v>798</v>
      </c>
      <c r="C510">
        <v>0</v>
      </c>
      <c r="D510" t="s">
        <v>536</v>
      </c>
      <c r="E510" t="s">
        <v>2</v>
      </c>
      <c r="F510" t="s">
        <v>541</v>
      </c>
      <c r="G510" t="s">
        <v>539</v>
      </c>
      <c r="H510">
        <v>2021</v>
      </c>
      <c r="J510" t="str">
        <f t="shared" si="16"/>
        <v>Energy.Offshore oil</v>
      </c>
      <c r="K510" t="str">
        <f t="shared" si="17"/>
        <v>oil and gas extraction 06</v>
      </c>
    </row>
    <row r="511" spans="1:11" x14ac:dyDescent="0.25">
      <c r="A511" t="s">
        <v>471</v>
      </c>
      <c r="B511" t="s">
        <v>798</v>
      </c>
      <c r="C511">
        <v>0</v>
      </c>
      <c r="D511" t="s">
        <v>536</v>
      </c>
      <c r="E511" t="s">
        <v>2</v>
      </c>
      <c r="F511" t="s">
        <v>774</v>
      </c>
      <c r="G511" t="s">
        <v>538</v>
      </c>
      <c r="H511">
        <v>2021</v>
      </c>
      <c r="J511" t="str">
        <f t="shared" si="16"/>
        <v>Energy.Onshore gas</v>
      </c>
      <c r="K511" t="str">
        <f t="shared" si="17"/>
        <v>oil and gas extraction 06</v>
      </c>
    </row>
    <row r="512" spans="1:11" x14ac:dyDescent="0.25">
      <c r="A512" t="s">
        <v>471</v>
      </c>
      <c r="B512" t="s">
        <v>798</v>
      </c>
      <c r="C512">
        <v>0</v>
      </c>
      <c r="D512" t="s">
        <v>536</v>
      </c>
      <c r="E512" t="s">
        <v>2</v>
      </c>
      <c r="F512" t="s">
        <v>774</v>
      </c>
      <c r="G512" t="s">
        <v>539</v>
      </c>
      <c r="H512">
        <v>2021</v>
      </c>
      <c r="J512" t="str">
        <f t="shared" si="16"/>
        <v>Energy.Onshore gas</v>
      </c>
      <c r="K512" t="str">
        <f t="shared" si="17"/>
        <v>oil and gas extraction 06</v>
      </c>
    </row>
    <row r="513" spans="1:11" x14ac:dyDescent="0.25">
      <c r="A513" t="s">
        <v>471</v>
      </c>
      <c r="B513" t="s">
        <v>798</v>
      </c>
      <c r="C513">
        <v>0</v>
      </c>
      <c r="D513" t="s">
        <v>536</v>
      </c>
      <c r="E513" t="s">
        <v>2</v>
      </c>
      <c r="F513" t="s">
        <v>775</v>
      </c>
      <c r="G513" t="s">
        <v>773</v>
      </c>
      <c r="H513">
        <v>2021</v>
      </c>
      <c r="J513" t="str">
        <f t="shared" si="16"/>
        <v>Energy.Onshore oil</v>
      </c>
      <c r="K513" t="str">
        <f t="shared" si="17"/>
        <v>oil and gas extraction 06</v>
      </c>
    </row>
    <row r="514" spans="1:11" x14ac:dyDescent="0.25">
      <c r="A514" t="s">
        <v>471</v>
      </c>
      <c r="B514" t="s">
        <v>798</v>
      </c>
      <c r="C514">
        <v>0</v>
      </c>
      <c r="D514" t="s">
        <v>536</v>
      </c>
      <c r="E514" t="s">
        <v>2</v>
      </c>
      <c r="F514" t="s">
        <v>775</v>
      </c>
      <c r="G514" t="s">
        <v>538</v>
      </c>
      <c r="H514">
        <v>2021</v>
      </c>
      <c r="J514" t="str">
        <f t="shared" si="16"/>
        <v>Energy.Onshore oil</v>
      </c>
      <c r="K514" t="str">
        <f t="shared" si="17"/>
        <v>oil and gas extraction 06</v>
      </c>
    </row>
    <row r="515" spans="1:11" x14ac:dyDescent="0.25">
      <c r="A515" t="s">
        <v>471</v>
      </c>
      <c r="B515" t="s">
        <v>798</v>
      </c>
      <c r="C515">
        <v>0</v>
      </c>
      <c r="D515" t="s">
        <v>536</v>
      </c>
      <c r="E515" t="s">
        <v>2</v>
      </c>
      <c r="F515" t="s">
        <v>775</v>
      </c>
      <c r="G515" t="s">
        <v>539</v>
      </c>
      <c r="H515">
        <v>2021</v>
      </c>
      <c r="J515" t="str">
        <f t="shared" ref="J515:J578" si="18">CONCATENATE(E515,".",F515)</f>
        <v>Energy.Onshore oil</v>
      </c>
      <c r="K515" t="str">
        <f t="shared" ref="K515:K578" si="19">INDEX($P$17:$P$38,MATCH(J515,$O$17:$O$38,0))</f>
        <v>oil and gas extraction 06</v>
      </c>
    </row>
    <row r="516" spans="1:11" x14ac:dyDescent="0.25">
      <c r="A516" t="s">
        <v>471</v>
      </c>
      <c r="B516" t="s">
        <v>798</v>
      </c>
      <c r="C516">
        <v>1</v>
      </c>
      <c r="D516" t="s">
        <v>536</v>
      </c>
      <c r="E516" t="s">
        <v>2</v>
      </c>
      <c r="F516" t="s">
        <v>777</v>
      </c>
      <c r="G516" t="s">
        <v>767</v>
      </c>
      <c r="H516">
        <v>2021</v>
      </c>
      <c r="I516" t="s">
        <v>771</v>
      </c>
      <c r="J516" t="str">
        <f t="shared" si="18"/>
        <v>Energy.Other from oil and gas</v>
      </c>
      <c r="K516" t="str">
        <f t="shared" si="19"/>
        <v>oil and gas extraction 06</v>
      </c>
    </row>
    <row r="517" spans="1:11" x14ac:dyDescent="0.25">
      <c r="A517" t="s">
        <v>471</v>
      </c>
      <c r="B517" t="s">
        <v>798</v>
      </c>
      <c r="C517">
        <v>0</v>
      </c>
      <c r="D517" t="s">
        <v>536</v>
      </c>
      <c r="E517" t="s">
        <v>2</v>
      </c>
      <c r="F517" t="s">
        <v>778</v>
      </c>
      <c r="G517" t="s">
        <v>767</v>
      </c>
      <c r="H517">
        <v>2021</v>
      </c>
      <c r="J517" t="str">
        <f t="shared" si="18"/>
        <v>Energy.Satellite-detected large leaks</v>
      </c>
      <c r="K517" t="str">
        <f t="shared" si="19"/>
        <v>oil and gas extraction 06</v>
      </c>
    </row>
    <row r="518" spans="1:11" x14ac:dyDescent="0.25">
      <c r="A518" t="s">
        <v>471</v>
      </c>
      <c r="B518" t="s">
        <v>146</v>
      </c>
      <c r="C518">
        <v>3</v>
      </c>
      <c r="D518" t="s">
        <v>536</v>
      </c>
      <c r="E518" t="s">
        <v>2</v>
      </c>
      <c r="F518" t="s">
        <v>649</v>
      </c>
      <c r="G518" t="s">
        <v>767</v>
      </c>
      <c r="H518">
        <v>2021</v>
      </c>
      <c r="I518" t="s">
        <v>771</v>
      </c>
      <c r="J518" t="str">
        <f t="shared" si="18"/>
        <v>Energy.Total</v>
      </c>
      <c r="K518" t="str">
        <f t="shared" si="19"/>
        <v>confirmed this is a duplicate total value</v>
      </c>
    </row>
    <row r="519" spans="1:11" x14ac:dyDescent="0.25">
      <c r="A519" t="s">
        <v>471</v>
      </c>
      <c r="B519" t="s">
        <v>146</v>
      </c>
      <c r="C519">
        <v>1</v>
      </c>
      <c r="D519" t="s">
        <v>536</v>
      </c>
      <c r="E519" t="s">
        <v>8</v>
      </c>
      <c r="F519" t="s">
        <v>649</v>
      </c>
      <c r="G519" t="s">
        <v>767</v>
      </c>
      <c r="H519" t="s">
        <v>768</v>
      </c>
      <c r="I519" t="s">
        <v>769</v>
      </c>
      <c r="J519" t="str">
        <f t="shared" si="18"/>
        <v>Other.Total</v>
      </c>
      <c r="K519">
        <f t="shared" si="19"/>
        <v>0</v>
      </c>
    </row>
    <row r="520" spans="1:11" x14ac:dyDescent="0.25">
      <c r="A520" t="s">
        <v>471</v>
      </c>
      <c r="B520" t="s">
        <v>146</v>
      </c>
      <c r="C520">
        <v>19</v>
      </c>
      <c r="D520" t="s">
        <v>536</v>
      </c>
      <c r="E520" t="s">
        <v>5</v>
      </c>
      <c r="F520" t="s">
        <v>649</v>
      </c>
      <c r="G520" t="s">
        <v>767</v>
      </c>
      <c r="H520" t="s">
        <v>768</v>
      </c>
      <c r="I520" t="s">
        <v>769</v>
      </c>
      <c r="J520" t="str">
        <f t="shared" si="18"/>
        <v>Waste.Total</v>
      </c>
      <c r="K520" t="str">
        <f t="shared" si="19"/>
        <v>water and waste 36T39</v>
      </c>
    </row>
    <row r="521" spans="1:11" x14ac:dyDescent="0.25">
      <c r="A521" t="s">
        <v>471</v>
      </c>
      <c r="B521" t="s">
        <v>152</v>
      </c>
      <c r="C521">
        <v>712</v>
      </c>
      <c r="D521" t="s">
        <v>536</v>
      </c>
      <c r="E521" t="s">
        <v>4</v>
      </c>
      <c r="F521" t="s">
        <v>649</v>
      </c>
      <c r="G521" t="s">
        <v>767</v>
      </c>
      <c r="H521" t="s">
        <v>768</v>
      </c>
      <c r="I521" t="s">
        <v>769</v>
      </c>
      <c r="J521" t="str">
        <f t="shared" si="18"/>
        <v>Agriculture.Total</v>
      </c>
      <c r="K521">
        <f t="shared" si="19"/>
        <v>0</v>
      </c>
    </row>
    <row r="522" spans="1:11" x14ac:dyDescent="0.25">
      <c r="A522" t="s">
        <v>471</v>
      </c>
      <c r="B522" t="s">
        <v>799</v>
      </c>
      <c r="C522">
        <v>31</v>
      </c>
      <c r="D522" t="s">
        <v>536</v>
      </c>
      <c r="E522" t="s">
        <v>2</v>
      </c>
      <c r="F522" t="s">
        <v>770</v>
      </c>
      <c r="G522" t="s">
        <v>767</v>
      </c>
      <c r="H522">
        <v>2021</v>
      </c>
      <c r="I522" t="s">
        <v>771</v>
      </c>
      <c r="J522" t="str">
        <f t="shared" si="18"/>
        <v>Energy.Bioenergy</v>
      </c>
      <c r="K522">
        <f t="shared" si="19"/>
        <v>0</v>
      </c>
    </row>
    <row r="523" spans="1:11" x14ac:dyDescent="0.25">
      <c r="A523" t="s">
        <v>471</v>
      </c>
      <c r="B523" t="s">
        <v>799</v>
      </c>
      <c r="C523">
        <v>0</v>
      </c>
      <c r="D523" t="s">
        <v>536</v>
      </c>
      <c r="E523" t="s">
        <v>2</v>
      </c>
      <c r="F523" t="s">
        <v>772</v>
      </c>
      <c r="G523" t="s">
        <v>538</v>
      </c>
      <c r="H523">
        <v>2021</v>
      </c>
      <c r="J523" t="str">
        <f t="shared" si="18"/>
        <v>Energy.Gas pipelines and LNG facilities</v>
      </c>
      <c r="K523" t="str">
        <f t="shared" si="19"/>
        <v>energy pipelines and gas processing 352T353</v>
      </c>
    </row>
    <row r="524" spans="1:11" x14ac:dyDescent="0.25">
      <c r="A524" t="s">
        <v>471</v>
      </c>
      <c r="B524" t="s">
        <v>799</v>
      </c>
      <c r="C524">
        <v>0</v>
      </c>
      <c r="D524" t="s">
        <v>536</v>
      </c>
      <c r="E524" t="s">
        <v>2</v>
      </c>
      <c r="F524" t="s">
        <v>772</v>
      </c>
      <c r="G524" t="s">
        <v>539</v>
      </c>
      <c r="H524">
        <v>2021</v>
      </c>
      <c r="J524" t="str">
        <f t="shared" si="18"/>
        <v>Energy.Gas pipelines and LNG facilities</v>
      </c>
      <c r="K524" t="str">
        <f t="shared" si="19"/>
        <v>energy pipelines and gas processing 352T353</v>
      </c>
    </row>
    <row r="525" spans="1:11" x14ac:dyDescent="0.25">
      <c r="A525" t="s">
        <v>471</v>
      </c>
      <c r="B525" t="s">
        <v>799</v>
      </c>
      <c r="C525">
        <v>0</v>
      </c>
      <c r="D525" t="s">
        <v>536</v>
      </c>
      <c r="E525" t="s">
        <v>2</v>
      </c>
      <c r="F525" t="s">
        <v>540</v>
      </c>
      <c r="G525" t="s">
        <v>538</v>
      </c>
      <c r="H525">
        <v>2021</v>
      </c>
      <c r="J525" t="str">
        <f t="shared" si="18"/>
        <v>Energy.Offshore gas</v>
      </c>
      <c r="K525" t="str">
        <f t="shared" si="19"/>
        <v>oil and gas extraction 06</v>
      </c>
    </row>
    <row r="526" spans="1:11" x14ac:dyDescent="0.25">
      <c r="A526" t="s">
        <v>471</v>
      </c>
      <c r="B526" t="s">
        <v>799</v>
      </c>
      <c r="C526">
        <v>0</v>
      </c>
      <c r="D526" t="s">
        <v>536</v>
      </c>
      <c r="E526" t="s">
        <v>2</v>
      </c>
      <c r="F526" t="s">
        <v>540</v>
      </c>
      <c r="G526" t="s">
        <v>539</v>
      </c>
      <c r="H526">
        <v>2021</v>
      </c>
      <c r="J526" t="str">
        <f t="shared" si="18"/>
        <v>Energy.Offshore gas</v>
      </c>
      <c r="K526" t="str">
        <f t="shared" si="19"/>
        <v>oil and gas extraction 06</v>
      </c>
    </row>
    <row r="527" spans="1:11" x14ac:dyDescent="0.25">
      <c r="A527" t="s">
        <v>471</v>
      </c>
      <c r="B527" t="s">
        <v>799</v>
      </c>
      <c r="C527">
        <v>0</v>
      </c>
      <c r="D527" t="s">
        <v>536</v>
      </c>
      <c r="E527" t="s">
        <v>2</v>
      </c>
      <c r="F527" t="s">
        <v>541</v>
      </c>
      <c r="G527" t="s">
        <v>773</v>
      </c>
      <c r="H527">
        <v>2021</v>
      </c>
      <c r="J527" t="str">
        <f t="shared" si="18"/>
        <v>Energy.Offshore oil</v>
      </c>
      <c r="K527" t="str">
        <f t="shared" si="19"/>
        <v>oil and gas extraction 06</v>
      </c>
    </row>
    <row r="528" spans="1:11" x14ac:dyDescent="0.25">
      <c r="A528" t="s">
        <v>471</v>
      </c>
      <c r="B528" t="s">
        <v>799</v>
      </c>
      <c r="C528">
        <v>0</v>
      </c>
      <c r="D528" t="s">
        <v>536</v>
      </c>
      <c r="E528" t="s">
        <v>2</v>
      </c>
      <c r="F528" t="s">
        <v>541</v>
      </c>
      <c r="G528" t="s">
        <v>538</v>
      </c>
      <c r="H528">
        <v>2021</v>
      </c>
      <c r="J528" t="str">
        <f t="shared" si="18"/>
        <v>Energy.Offshore oil</v>
      </c>
      <c r="K528" t="str">
        <f t="shared" si="19"/>
        <v>oil and gas extraction 06</v>
      </c>
    </row>
    <row r="529" spans="1:11" x14ac:dyDescent="0.25">
      <c r="A529" t="s">
        <v>471</v>
      </c>
      <c r="B529" t="s">
        <v>799</v>
      </c>
      <c r="C529">
        <v>0</v>
      </c>
      <c r="D529" t="s">
        <v>536</v>
      </c>
      <c r="E529" t="s">
        <v>2</v>
      </c>
      <c r="F529" t="s">
        <v>541</v>
      </c>
      <c r="G529" t="s">
        <v>539</v>
      </c>
      <c r="H529">
        <v>2021</v>
      </c>
      <c r="J529" t="str">
        <f t="shared" si="18"/>
        <v>Energy.Offshore oil</v>
      </c>
      <c r="K529" t="str">
        <f t="shared" si="19"/>
        <v>oil and gas extraction 06</v>
      </c>
    </row>
    <row r="530" spans="1:11" x14ac:dyDescent="0.25">
      <c r="A530" t="s">
        <v>471</v>
      </c>
      <c r="B530" t="s">
        <v>799</v>
      </c>
      <c r="C530">
        <v>0</v>
      </c>
      <c r="D530" t="s">
        <v>536</v>
      </c>
      <c r="E530" t="s">
        <v>2</v>
      </c>
      <c r="F530" t="s">
        <v>774</v>
      </c>
      <c r="G530" t="s">
        <v>538</v>
      </c>
      <c r="H530">
        <v>2021</v>
      </c>
      <c r="J530" t="str">
        <f t="shared" si="18"/>
        <v>Energy.Onshore gas</v>
      </c>
      <c r="K530" t="str">
        <f t="shared" si="19"/>
        <v>oil and gas extraction 06</v>
      </c>
    </row>
    <row r="531" spans="1:11" x14ac:dyDescent="0.25">
      <c r="A531" t="s">
        <v>471</v>
      </c>
      <c r="B531" t="s">
        <v>799</v>
      </c>
      <c r="C531">
        <v>0</v>
      </c>
      <c r="D531" t="s">
        <v>536</v>
      </c>
      <c r="E531" t="s">
        <v>2</v>
      </c>
      <c r="F531" t="s">
        <v>774</v>
      </c>
      <c r="G531" t="s">
        <v>539</v>
      </c>
      <c r="H531">
        <v>2021</v>
      </c>
      <c r="J531" t="str">
        <f t="shared" si="18"/>
        <v>Energy.Onshore gas</v>
      </c>
      <c r="K531" t="str">
        <f t="shared" si="19"/>
        <v>oil and gas extraction 06</v>
      </c>
    </row>
    <row r="532" spans="1:11" x14ac:dyDescent="0.25">
      <c r="A532" t="s">
        <v>471</v>
      </c>
      <c r="B532" t="s">
        <v>799</v>
      </c>
      <c r="C532">
        <v>1</v>
      </c>
      <c r="D532" t="s">
        <v>536</v>
      </c>
      <c r="E532" t="s">
        <v>2</v>
      </c>
      <c r="F532" t="s">
        <v>775</v>
      </c>
      <c r="G532" t="s">
        <v>773</v>
      </c>
      <c r="H532">
        <v>2021</v>
      </c>
      <c r="J532" t="str">
        <f t="shared" si="18"/>
        <v>Energy.Onshore oil</v>
      </c>
      <c r="K532" t="str">
        <f t="shared" si="19"/>
        <v>oil and gas extraction 06</v>
      </c>
    </row>
    <row r="533" spans="1:11" x14ac:dyDescent="0.25">
      <c r="A533" t="s">
        <v>471</v>
      </c>
      <c r="B533" t="s">
        <v>799</v>
      </c>
      <c r="C533">
        <v>0</v>
      </c>
      <c r="D533" t="s">
        <v>536</v>
      </c>
      <c r="E533" t="s">
        <v>2</v>
      </c>
      <c r="F533" t="s">
        <v>775</v>
      </c>
      <c r="G533" t="s">
        <v>538</v>
      </c>
      <c r="H533">
        <v>2021</v>
      </c>
      <c r="J533" t="str">
        <f t="shared" si="18"/>
        <v>Energy.Onshore oil</v>
      </c>
      <c r="K533" t="str">
        <f t="shared" si="19"/>
        <v>oil and gas extraction 06</v>
      </c>
    </row>
    <row r="534" spans="1:11" x14ac:dyDescent="0.25">
      <c r="A534" t="s">
        <v>471</v>
      </c>
      <c r="B534" t="s">
        <v>799</v>
      </c>
      <c r="C534">
        <v>4</v>
      </c>
      <c r="D534" t="s">
        <v>536</v>
      </c>
      <c r="E534" t="s">
        <v>2</v>
      </c>
      <c r="F534" t="s">
        <v>775</v>
      </c>
      <c r="G534" t="s">
        <v>539</v>
      </c>
      <c r="H534">
        <v>2021</v>
      </c>
      <c r="J534" t="str">
        <f t="shared" si="18"/>
        <v>Energy.Onshore oil</v>
      </c>
      <c r="K534" t="str">
        <f t="shared" si="19"/>
        <v>oil and gas extraction 06</v>
      </c>
    </row>
    <row r="535" spans="1:11" x14ac:dyDescent="0.25">
      <c r="A535" t="s">
        <v>471</v>
      </c>
      <c r="B535" t="s">
        <v>799</v>
      </c>
      <c r="C535">
        <v>0</v>
      </c>
      <c r="D535" t="s">
        <v>536</v>
      </c>
      <c r="E535" t="s">
        <v>2</v>
      </c>
      <c r="F535" t="s">
        <v>776</v>
      </c>
      <c r="G535" t="s">
        <v>767</v>
      </c>
      <c r="H535">
        <v>2021</v>
      </c>
      <c r="I535" t="s">
        <v>771</v>
      </c>
      <c r="J535" t="str">
        <f t="shared" si="18"/>
        <v>Energy.Other from coal</v>
      </c>
      <c r="K535">
        <f t="shared" si="19"/>
        <v>0</v>
      </c>
    </row>
    <row r="536" spans="1:11" x14ac:dyDescent="0.25">
      <c r="A536" t="s">
        <v>471</v>
      </c>
      <c r="B536" t="s">
        <v>799</v>
      </c>
      <c r="C536">
        <v>0</v>
      </c>
      <c r="D536" t="s">
        <v>536</v>
      </c>
      <c r="E536" t="s">
        <v>2</v>
      </c>
      <c r="F536" t="s">
        <v>777</v>
      </c>
      <c r="G536" t="s">
        <v>767</v>
      </c>
      <c r="H536">
        <v>2021</v>
      </c>
      <c r="I536" t="s">
        <v>771</v>
      </c>
      <c r="J536" t="str">
        <f t="shared" si="18"/>
        <v>Energy.Other from oil and gas</v>
      </c>
      <c r="K536" t="str">
        <f t="shared" si="19"/>
        <v>oil and gas extraction 06</v>
      </c>
    </row>
    <row r="537" spans="1:11" x14ac:dyDescent="0.25">
      <c r="A537" t="s">
        <v>471</v>
      </c>
      <c r="B537" t="s">
        <v>799</v>
      </c>
      <c r="C537">
        <v>0</v>
      </c>
      <c r="D537" t="s">
        <v>536</v>
      </c>
      <c r="E537" t="s">
        <v>2</v>
      </c>
      <c r="F537" t="s">
        <v>778</v>
      </c>
      <c r="G537" t="s">
        <v>767</v>
      </c>
      <c r="H537">
        <v>2021</v>
      </c>
      <c r="J537" t="str">
        <f t="shared" si="18"/>
        <v>Energy.Satellite-detected large leaks</v>
      </c>
      <c r="K537" t="str">
        <f t="shared" si="19"/>
        <v>oil and gas extraction 06</v>
      </c>
    </row>
    <row r="538" spans="1:11" x14ac:dyDescent="0.25">
      <c r="A538" t="s">
        <v>471</v>
      </c>
      <c r="B538" t="s">
        <v>152</v>
      </c>
      <c r="C538">
        <v>37</v>
      </c>
      <c r="D538" t="s">
        <v>536</v>
      </c>
      <c r="E538" t="s">
        <v>2</v>
      </c>
      <c r="F538" t="s">
        <v>649</v>
      </c>
      <c r="G538" t="s">
        <v>767</v>
      </c>
      <c r="H538">
        <v>2021</v>
      </c>
      <c r="I538" t="s">
        <v>771</v>
      </c>
      <c r="J538" t="str">
        <f t="shared" si="18"/>
        <v>Energy.Total</v>
      </c>
      <c r="K538" t="str">
        <f t="shared" si="19"/>
        <v>confirmed this is a duplicate total value</v>
      </c>
    </row>
    <row r="539" spans="1:11" x14ac:dyDescent="0.25">
      <c r="A539" t="s">
        <v>471</v>
      </c>
      <c r="B539" t="s">
        <v>152</v>
      </c>
      <c r="C539">
        <v>12</v>
      </c>
      <c r="D539" t="s">
        <v>536</v>
      </c>
      <c r="E539" t="s">
        <v>8</v>
      </c>
      <c r="F539" t="s">
        <v>649</v>
      </c>
      <c r="G539" t="s">
        <v>767</v>
      </c>
      <c r="H539" t="s">
        <v>768</v>
      </c>
      <c r="I539" t="s">
        <v>769</v>
      </c>
      <c r="J539" t="str">
        <f t="shared" si="18"/>
        <v>Other.Total</v>
      </c>
      <c r="K539">
        <f t="shared" si="19"/>
        <v>0</v>
      </c>
    </row>
    <row r="540" spans="1:11" x14ac:dyDescent="0.25">
      <c r="A540" t="s">
        <v>471</v>
      </c>
      <c r="B540" t="s">
        <v>152</v>
      </c>
      <c r="C540">
        <v>194</v>
      </c>
      <c r="D540" t="s">
        <v>536</v>
      </c>
      <c r="E540" t="s">
        <v>5</v>
      </c>
      <c r="F540" t="s">
        <v>649</v>
      </c>
      <c r="G540" t="s">
        <v>767</v>
      </c>
      <c r="H540" t="s">
        <v>768</v>
      </c>
      <c r="I540" t="s">
        <v>769</v>
      </c>
      <c r="J540" t="str">
        <f t="shared" si="18"/>
        <v>Waste.Total</v>
      </c>
      <c r="K540" t="str">
        <f t="shared" si="19"/>
        <v>water and waste 36T39</v>
      </c>
    </row>
    <row r="541" spans="1:11" x14ac:dyDescent="0.25">
      <c r="A541" t="s">
        <v>471</v>
      </c>
      <c r="B541" t="s">
        <v>153</v>
      </c>
      <c r="C541">
        <v>1765</v>
      </c>
      <c r="D541" t="s">
        <v>536</v>
      </c>
      <c r="E541" t="s">
        <v>4</v>
      </c>
      <c r="F541" t="s">
        <v>649</v>
      </c>
      <c r="G541" t="s">
        <v>767</v>
      </c>
      <c r="H541" t="s">
        <v>768</v>
      </c>
      <c r="I541" t="s">
        <v>769</v>
      </c>
      <c r="J541" t="str">
        <f t="shared" si="18"/>
        <v>Agriculture.Total</v>
      </c>
      <c r="K541">
        <f t="shared" si="19"/>
        <v>0</v>
      </c>
    </row>
    <row r="542" spans="1:11" x14ac:dyDescent="0.25">
      <c r="A542" t="s">
        <v>471</v>
      </c>
      <c r="B542" t="s">
        <v>153</v>
      </c>
      <c r="C542">
        <v>1306</v>
      </c>
      <c r="D542" t="s">
        <v>536</v>
      </c>
      <c r="E542" t="s">
        <v>2</v>
      </c>
      <c r="F542" t="s">
        <v>770</v>
      </c>
      <c r="G542" t="s">
        <v>767</v>
      </c>
      <c r="H542">
        <v>2021</v>
      </c>
      <c r="I542" t="s">
        <v>771</v>
      </c>
      <c r="J542" t="str">
        <f t="shared" si="18"/>
        <v>Energy.Bioenergy</v>
      </c>
      <c r="K542">
        <f t="shared" si="19"/>
        <v>0</v>
      </c>
    </row>
    <row r="543" spans="1:11" x14ac:dyDescent="0.25">
      <c r="A543" t="s">
        <v>471</v>
      </c>
      <c r="B543" t="s">
        <v>153</v>
      </c>
      <c r="C543">
        <v>59</v>
      </c>
      <c r="D543" t="s">
        <v>536</v>
      </c>
      <c r="E543" t="s">
        <v>2</v>
      </c>
      <c r="F543" t="s">
        <v>772</v>
      </c>
      <c r="G543" t="s">
        <v>538</v>
      </c>
      <c r="H543">
        <v>2021</v>
      </c>
      <c r="J543" t="str">
        <f t="shared" si="18"/>
        <v>Energy.Gas pipelines and LNG facilities</v>
      </c>
      <c r="K543" t="str">
        <f t="shared" si="19"/>
        <v>energy pipelines and gas processing 352T353</v>
      </c>
    </row>
    <row r="544" spans="1:11" x14ac:dyDescent="0.25">
      <c r="A544" t="s">
        <v>471</v>
      </c>
      <c r="B544" t="s">
        <v>153</v>
      </c>
      <c r="C544">
        <v>31</v>
      </c>
      <c r="D544" t="s">
        <v>536</v>
      </c>
      <c r="E544" t="s">
        <v>2</v>
      </c>
      <c r="F544" t="s">
        <v>772</v>
      </c>
      <c r="G544" t="s">
        <v>539</v>
      </c>
      <c r="H544">
        <v>2021</v>
      </c>
      <c r="J544" t="str">
        <f t="shared" si="18"/>
        <v>Energy.Gas pipelines and LNG facilities</v>
      </c>
      <c r="K544" t="str">
        <f t="shared" si="19"/>
        <v>energy pipelines and gas processing 352T353</v>
      </c>
    </row>
    <row r="545" spans="1:11" x14ac:dyDescent="0.25">
      <c r="A545" t="s">
        <v>471</v>
      </c>
      <c r="B545" t="s">
        <v>153</v>
      </c>
      <c r="C545">
        <v>26</v>
      </c>
      <c r="D545" t="s">
        <v>536</v>
      </c>
      <c r="E545" t="s">
        <v>2</v>
      </c>
      <c r="F545" t="s">
        <v>540</v>
      </c>
      <c r="G545" t="s">
        <v>538</v>
      </c>
      <c r="H545">
        <v>2021</v>
      </c>
      <c r="J545" t="str">
        <f t="shared" si="18"/>
        <v>Energy.Offshore gas</v>
      </c>
      <c r="K545" t="str">
        <f t="shared" si="19"/>
        <v>oil and gas extraction 06</v>
      </c>
    </row>
    <row r="546" spans="1:11" x14ac:dyDescent="0.25">
      <c r="A546" t="s">
        <v>471</v>
      </c>
      <c r="B546" t="s">
        <v>153</v>
      </c>
      <c r="C546">
        <v>58</v>
      </c>
      <c r="D546" t="s">
        <v>536</v>
      </c>
      <c r="E546" t="s">
        <v>2</v>
      </c>
      <c r="F546" t="s">
        <v>540</v>
      </c>
      <c r="G546" t="s">
        <v>539</v>
      </c>
      <c r="H546">
        <v>2021</v>
      </c>
      <c r="J546" t="str">
        <f t="shared" si="18"/>
        <v>Energy.Offshore gas</v>
      </c>
      <c r="K546" t="str">
        <f t="shared" si="19"/>
        <v>oil and gas extraction 06</v>
      </c>
    </row>
    <row r="547" spans="1:11" x14ac:dyDescent="0.25">
      <c r="A547" t="s">
        <v>471</v>
      </c>
      <c r="B547" t="s">
        <v>153</v>
      </c>
      <c r="C547">
        <v>128</v>
      </c>
      <c r="D547" t="s">
        <v>536</v>
      </c>
      <c r="E547" t="s">
        <v>2</v>
      </c>
      <c r="F547" t="s">
        <v>541</v>
      </c>
      <c r="G547" t="s">
        <v>773</v>
      </c>
      <c r="H547">
        <v>2021</v>
      </c>
      <c r="J547" t="str">
        <f t="shared" si="18"/>
        <v>Energy.Offshore oil</v>
      </c>
      <c r="K547" t="str">
        <f t="shared" si="19"/>
        <v>oil and gas extraction 06</v>
      </c>
    </row>
    <row r="548" spans="1:11" x14ac:dyDescent="0.25">
      <c r="A548" t="s">
        <v>471</v>
      </c>
      <c r="B548" t="s">
        <v>153</v>
      </c>
      <c r="C548">
        <v>56</v>
      </c>
      <c r="D548" t="s">
        <v>536</v>
      </c>
      <c r="E548" t="s">
        <v>2</v>
      </c>
      <c r="F548" t="s">
        <v>541</v>
      </c>
      <c r="G548" t="s">
        <v>538</v>
      </c>
      <c r="H548">
        <v>2021</v>
      </c>
      <c r="J548" t="str">
        <f t="shared" si="18"/>
        <v>Energy.Offshore oil</v>
      </c>
      <c r="K548" t="str">
        <f t="shared" si="19"/>
        <v>oil and gas extraction 06</v>
      </c>
    </row>
    <row r="549" spans="1:11" x14ac:dyDescent="0.25">
      <c r="A549" t="s">
        <v>471</v>
      </c>
      <c r="B549" t="s">
        <v>153</v>
      </c>
      <c r="C549">
        <v>725</v>
      </c>
      <c r="D549" t="s">
        <v>536</v>
      </c>
      <c r="E549" t="s">
        <v>2</v>
      </c>
      <c r="F549" t="s">
        <v>541</v>
      </c>
      <c r="G549" t="s">
        <v>539</v>
      </c>
      <c r="H549">
        <v>2021</v>
      </c>
      <c r="J549" t="str">
        <f t="shared" si="18"/>
        <v>Energy.Offshore oil</v>
      </c>
      <c r="K549" t="str">
        <f t="shared" si="19"/>
        <v>oil and gas extraction 06</v>
      </c>
    </row>
    <row r="550" spans="1:11" x14ac:dyDescent="0.25">
      <c r="A550" t="s">
        <v>471</v>
      </c>
      <c r="B550" t="s">
        <v>153</v>
      </c>
      <c r="C550">
        <v>83</v>
      </c>
      <c r="D550" t="s">
        <v>536</v>
      </c>
      <c r="E550" t="s">
        <v>2</v>
      </c>
      <c r="F550" t="s">
        <v>774</v>
      </c>
      <c r="G550" t="s">
        <v>538</v>
      </c>
      <c r="H550">
        <v>2021</v>
      </c>
      <c r="J550" t="str">
        <f t="shared" si="18"/>
        <v>Energy.Onshore gas</v>
      </c>
      <c r="K550" t="str">
        <f t="shared" si="19"/>
        <v>oil and gas extraction 06</v>
      </c>
    </row>
    <row r="551" spans="1:11" x14ac:dyDescent="0.25">
      <c r="A551" t="s">
        <v>471</v>
      </c>
      <c r="B551" t="s">
        <v>153</v>
      </c>
      <c r="C551">
        <v>183</v>
      </c>
      <c r="D551" t="s">
        <v>536</v>
      </c>
      <c r="E551" t="s">
        <v>2</v>
      </c>
      <c r="F551" t="s">
        <v>774</v>
      </c>
      <c r="G551" t="s">
        <v>539</v>
      </c>
      <c r="H551">
        <v>2021</v>
      </c>
      <c r="J551" t="str">
        <f t="shared" si="18"/>
        <v>Energy.Onshore gas</v>
      </c>
      <c r="K551" t="str">
        <f t="shared" si="19"/>
        <v>oil and gas extraction 06</v>
      </c>
    </row>
    <row r="552" spans="1:11" x14ac:dyDescent="0.25">
      <c r="A552" t="s">
        <v>471</v>
      </c>
      <c r="B552" t="s">
        <v>153</v>
      </c>
      <c r="C552">
        <v>103</v>
      </c>
      <c r="D552" t="s">
        <v>536</v>
      </c>
      <c r="E552" t="s">
        <v>2</v>
      </c>
      <c r="F552" t="s">
        <v>775</v>
      </c>
      <c r="G552" t="s">
        <v>773</v>
      </c>
      <c r="H552">
        <v>2021</v>
      </c>
      <c r="J552" t="str">
        <f t="shared" si="18"/>
        <v>Energy.Onshore oil</v>
      </c>
      <c r="K552" t="str">
        <f t="shared" si="19"/>
        <v>oil and gas extraction 06</v>
      </c>
    </row>
    <row r="553" spans="1:11" x14ac:dyDescent="0.25">
      <c r="A553" t="s">
        <v>471</v>
      </c>
      <c r="B553" t="s">
        <v>153</v>
      </c>
      <c r="C553">
        <v>33</v>
      </c>
      <c r="D553" t="s">
        <v>536</v>
      </c>
      <c r="E553" t="s">
        <v>2</v>
      </c>
      <c r="F553" t="s">
        <v>775</v>
      </c>
      <c r="G553" t="s">
        <v>538</v>
      </c>
      <c r="H553">
        <v>2021</v>
      </c>
      <c r="J553" t="str">
        <f t="shared" si="18"/>
        <v>Energy.Onshore oil</v>
      </c>
      <c r="K553" t="str">
        <f t="shared" si="19"/>
        <v>oil and gas extraction 06</v>
      </c>
    </row>
    <row r="554" spans="1:11" x14ac:dyDescent="0.25">
      <c r="A554" t="s">
        <v>471</v>
      </c>
      <c r="B554" t="s">
        <v>153</v>
      </c>
      <c r="C554">
        <v>421</v>
      </c>
      <c r="D554" t="s">
        <v>536</v>
      </c>
      <c r="E554" t="s">
        <v>2</v>
      </c>
      <c r="F554" t="s">
        <v>775</v>
      </c>
      <c r="G554" t="s">
        <v>539</v>
      </c>
      <c r="H554">
        <v>2021</v>
      </c>
      <c r="J554" t="str">
        <f t="shared" si="18"/>
        <v>Energy.Onshore oil</v>
      </c>
      <c r="K554" t="str">
        <f t="shared" si="19"/>
        <v>oil and gas extraction 06</v>
      </c>
    </row>
    <row r="555" spans="1:11" x14ac:dyDescent="0.25">
      <c r="A555" t="s">
        <v>471</v>
      </c>
      <c r="B555" t="s">
        <v>153</v>
      </c>
      <c r="C555">
        <v>0</v>
      </c>
      <c r="D555" t="s">
        <v>536</v>
      </c>
      <c r="E555" t="s">
        <v>2</v>
      </c>
      <c r="F555" t="s">
        <v>776</v>
      </c>
      <c r="G555" t="s">
        <v>767</v>
      </c>
      <c r="H555">
        <v>2021</v>
      </c>
      <c r="I555" t="s">
        <v>771</v>
      </c>
      <c r="J555" t="str">
        <f t="shared" si="18"/>
        <v>Energy.Other from coal</v>
      </c>
      <c r="K555">
        <f t="shared" si="19"/>
        <v>0</v>
      </c>
    </row>
    <row r="556" spans="1:11" x14ac:dyDescent="0.25">
      <c r="A556" t="s">
        <v>471</v>
      </c>
      <c r="B556" t="s">
        <v>153</v>
      </c>
      <c r="C556">
        <v>22</v>
      </c>
      <c r="D556" t="s">
        <v>536</v>
      </c>
      <c r="E556" t="s">
        <v>2</v>
      </c>
      <c r="F556" t="s">
        <v>777</v>
      </c>
      <c r="G556" t="s">
        <v>767</v>
      </c>
      <c r="H556">
        <v>2021</v>
      </c>
      <c r="I556" t="s">
        <v>771</v>
      </c>
      <c r="J556" t="str">
        <f t="shared" si="18"/>
        <v>Energy.Other from oil and gas</v>
      </c>
      <c r="K556" t="str">
        <f t="shared" si="19"/>
        <v>oil and gas extraction 06</v>
      </c>
    </row>
    <row r="557" spans="1:11" x14ac:dyDescent="0.25">
      <c r="A557" t="s">
        <v>471</v>
      </c>
      <c r="B557" t="s">
        <v>153</v>
      </c>
      <c r="C557">
        <v>0</v>
      </c>
      <c r="D557" t="s">
        <v>536</v>
      </c>
      <c r="E557" t="s">
        <v>2</v>
      </c>
      <c r="F557" t="s">
        <v>778</v>
      </c>
      <c r="G557" t="s">
        <v>767</v>
      </c>
      <c r="H557">
        <v>2021</v>
      </c>
      <c r="J557" t="str">
        <f t="shared" si="18"/>
        <v>Energy.Satellite-detected large leaks</v>
      </c>
      <c r="K557" t="str">
        <f t="shared" si="19"/>
        <v>oil and gas extraction 06</v>
      </c>
    </row>
    <row r="558" spans="1:11" x14ac:dyDescent="0.25">
      <c r="A558" t="s">
        <v>471</v>
      </c>
      <c r="B558" t="s">
        <v>153</v>
      </c>
      <c r="C558">
        <v>3234</v>
      </c>
      <c r="D558" t="s">
        <v>536</v>
      </c>
      <c r="E558" t="s">
        <v>2</v>
      </c>
      <c r="F558" t="s">
        <v>649</v>
      </c>
      <c r="G558" t="s">
        <v>767</v>
      </c>
      <c r="H558">
        <v>2021</v>
      </c>
      <c r="I558" t="s">
        <v>771</v>
      </c>
      <c r="J558" t="str">
        <f t="shared" si="18"/>
        <v>Energy.Total</v>
      </c>
      <c r="K558" t="str">
        <f t="shared" si="19"/>
        <v>confirmed this is a duplicate total value</v>
      </c>
    </row>
    <row r="559" spans="1:11" x14ac:dyDescent="0.25">
      <c r="A559" t="s">
        <v>471</v>
      </c>
      <c r="B559" t="s">
        <v>153</v>
      </c>
      <c r="C559">
        <v>444</v>
      </c>
      <c r="D559" t="s">
        <v>536</v>
      </c>
      <c r="E559" t="s">
        <v>8</v>
      </c>
      <c r="F559" t="s">
        <v>649</v>
      </c>
      <c r="G559" t="s">
        <v>767</v>
      </c>
      <c r="H559" t="s">
        <v>768</v>
      </c>
      <c r="I559" t="s">
        <v>769</v>
      </c>
      <c r="J559" t="str">
        <f t="shared" si="18"/>
        <v>Other.Total</v>
      </c>
      <c r="K559">
        <f t="shared" si="19"/>
        <v>0</v>
      </c>
    </row>
    <row r="560" spans="1:11" x14ac:dyDescent="0.25">
      <c r="A560" t="s">
        <v>471</v>
      </c>
      <c r="B560" t="s">
        <v>153</v>
      </c>
      <c r="C560">
        <v>1092</v>
      </c>
      <c r="D560" t="s">
        <v>536</v>
      </c>
      <c r="E560" t="s">
        <v>5</v>
      </c>
      <c r="F560" t="s">
        <v>649</v>
      </c>
      <c r="G560" t="s">
        <v>767</v>
      </c>
      <c r="H560" t="s">
        <v>768</v>
      </c>
      <c r="I560" t="s">
        <v>769</v>
      </c>
      <c r="J560" t="str">
        <f t="shared" si="18"/>
        <v>Waste.Total</v>
      </c>
      <c r="K560" t="str">
        <f t="shared" si="19"/>
        <v>water and waste 36T39</v>
      </c>
    </row>
    <row r="561" spans="1:11" x14ac:dyDescent="0.25">
      <c r="A561" t="s">
        <v>471</v>
      </c>
      <c r="B561" t="s">
        <v>177</v>
      </c>
      <c r="C561">
        <v>245</v>
      </c>
      <c r="D561" t="s">
        <v>536</v>
      </c>
      <c r="E561" t="s">
        <v>4</v>
      </c>
      <c r="F561" t="s">
        <v>649</v>
      </c>
      <c r="G561" t="s">
        <v>767</v>
      </c>
      <c r="H561" t="s">
        <v>768</v>
      </c>
      <c r="I561" t="s">
        <v>769</v>
      </c>
      <c r="J561" t="str">
        <f t="shared" si="18"/>
        <v>Agriculture.Total</v>
      </c>
      <c r="K561">
        <f t="shared" si="19"/>
        <v>0</v>
      </c>
    </row>
    <row r="562" spans="1:11" x14ac:dyDescent="0.25">
      <c r="A562" t="s">
        <v>471</v>
      </c>
      <c r="B562" t="s">
        <v>177</v>
      </c>
      <c r="C562">
        <v>11</v>
      </c>
      <c r="D562" t="s">
        <v>536</v>
      </c>
      <c r="E562" t="s">
        <v>2</v>
      </c>
      <c r="F562" t="s">
        <v>770</v>
      </c>
      <c r="G562" t="s">
        <v>767</v>
      </c>
      <c r="H562">
        <v>2021</v>
      </c>
      <c r="I562" t="s">
        <v>771</v>
      </c>
      <c r="J562" t="str">
        <f t="shared" si="18"/>
        <v>Energy.Bioenergy</v>
      </c>
      <c r="K562">
        <f t="shared" si="19"/>
        <v>0</v>
      </c>
    </row>
    <row r="563" spans="1:11" x14ac:dyDescent="0.25">
      <c r="A563" t="s">
        <v>471</v>
      </c>
      <c r="B563" t="s">
        <v>177</v>
      </c>
      <c r="C563">
        <v>0</v>
      </c>
      <c r="D563" t="s">
        <v>536</v>
      </c>
      <c r="E563" t="s">
        <v>2</v>
      </c>
      <c r="F563" t="s">
        <v>772</v>
      </c>
      <c r="G563" t="s">
        <v>538</v>
      </c>
      <c r="H563">
        <v>2021</v>
      </c>
      <c r="J563" t="str">
        <f t="shared" si="18"/>
        <v>Energy.Gas pipelines and LNG facilities</v>
      </c>
      <c r="K563" t="str">
        <f t="shared" si="19"/>
        <v>energy pipelines and gas processing 352T353</v>
      </c>
    </row>
    <row r="564" spans="1:11" x14ac:dyDescent="0.25">
      <c r="A564" t="s">
        <v>471</v>
      </c>
      <c r="B564" t="s">
        <v>177</v>
      </c>
      <c r="C564">
        <v>0</v>
      </c>
      <c r="D564" t="s">
        <v>536</v>
      </c>
      <c r="E564" t="s">
        <v>2</v>
      </c>
      <c r="F564" t="s">
        <v>772</v>
      </c>
      <c r="G564" t="s">
        <v>539</v>
      </c>
      <c r="H564">
        <v>2021</v>
      </c>
      <c r="J564" t="str">
        <f t="shared" si="18"/>
        <v>Energy.Gas pipelines and LNG facilities</v>
      </c>
      <c r="K564" t="str">
        <f t="shared" si="19"/>
        <v>energy pipelines and gas processing 352T353</v>
      </c>
    </row>
    <row r="565" spans="1:11" x14ac:dyDescent="0.25">
      <c r="A565" t="s">
        <v>471</v>
      </c>
      <c r="B565" t="s">
        <v>177</v>
      </c>
      <c r="C565">
        <v>0</v>
      </c>
      <c r="D565" t="s">
        <v>536</v>
      </c>
      <c r="E565" t="s">
        <v>2</v>
      </c>
      <c r="F565" t="s">
        <v>540</v>
      </c>
      <c r="G565" t="s">
        <v>538</v>
      </c>
      <c r="H565">
        <v>2021</v>
      </c>
      <c r="J565" t="str">
        <f t="shared" si="18"/>
        <v>Energy.Offshore gas</v>
      </c>
      <c r="K565" t="str">
        <f t="shared" si="19"/>
        <v>oil and gas extraction 06</v>
      </c>
    </row>
    <row r="566" spans="1:11" x14ac:dyDescent="0.25">
      <c r="A566" t="s">
        <v>471</v>
      </c>
      <c r="B566" t="s">
        <v>177</v>
      </c>
      <c r="C566">
        <v>0</v>
      </c>
      <c r="D566" t="s">
        <v>536</v>
      </c>
      <c r="E566" t="s">
        <v>2</v>
      </c>
      <c r="F566" t="s">
        <v>540</v>
      </c>
      <c r="G566" t="s">
        <v>539</v>
      </c>
      <c r="H566">
        <v>2021</v>
      </c>
      <c r="J566" t="str">
        <f t="shared" si="18"/>
        <v>Energy.Offshore gas</v>
      </c>
      <c r="K566" t="str">
        <f t="shared" si="19"/>
        <v>oil and gas extraction 06</v>
      </c>
    </row>
    <row r="567" spans="1:11" x14ac:dyDescent="0.25">
      <c r="A567" t="s">
        <v>471</v>
      </c>
      <c r="B567" t="s">
        <v>177</v>
      </c>
      <c r="C567">
        <v>0</v>
      </c>
      <c r="D567" t="s">
        <v>536</v>
      </c>
      <c r="E567" t="s">
        <v>2</v>
      </c>
      <c r="F567" t="s">
        <v>541</v>
      </c>
      <c r="G567" t="s">
        <v>773</v>
      </c>
      <c r="H567">
        <v>2021</v>
      </c>
      <c r="J567" t="str">
        <f t="shared" si="18"/>
        <v>Energy.Offshore oil</v>
      </c>
      <c r="K567" t="str">
        <f t="shared" si="19"/>
        <v>oil and gas extraction 06</v>
      </c>
    </row>
    <row r="568" spans="1:11" x14ac:dyDescent="0.25">
      <c r="A568" t="s">
        <v>471</v>
      </c>
      <c r="B568" t="s">
        <v>177</v>
      </c>
      <c r="C568">
        <v>0</v>
      </c>
      <c r="D568" t="s">
        <v>536</v>
      </c>
      <c r="E568" t="s">
        <v>2</v>
      </c>
      <c r="F568" t="s">
        <v>541</v>
      </c>
      <c r="G568" t="s">
        <v>538</v>
      </c>
      <c r="H568">
        <v>2021</v>
      </c>
      <c r="J568" t="str">
        <f t="shared" si="18"/>
        <v>Energy.Offshore oil</v>
      </c>
      <c r="K568" t="str">
        <f t="shared" si="19"/>
        <v>oil and gas extraction 06</v>
      </c>
    </row>
    <row r="569" spans="1:11" x14ac:dyDescent="0.25">
      <c r="A569" t="s">
        <v>471</v>
      </c>
      <c r="B569" t="s">
        <v>177</v>
      </c>
      <c r="C569">
        <v>0</v>
      </c>
      <c r="D569" t="s">
        <v>536</v>
      </c>
      <c r="E569" t="s">
        <v>2</v>
      </c>
      <c r="F569" t="s">
        <v>541</v>
      </c>
      <c r="G569" t="s">
        <v>539</v>
      </c>
      <c r="H569">
        <v>2021</v>
      </c>
      <c r="J569" t="str">
        <f t="shared" si="18"/>
        <v>Energy.Offshore oil</v>
      </c>
      <c r="K569" t="str">
        <f t="shared" si="19"/>
        <v>oil and gas extraction 06</v>
      </c>
    </row>
    <row r="570" spans="1:11" x14ac:dyDescent="0.25">
      <c r="A570" t="s">
        <v>471</v>
      </c>
      <c r="B570" t="s">
        <v>177</v>
      </c>
      <c r="C570">
        <v>0</v>
      </c>
      <c r="D570" t="s">
        <v>536</v>
      </c>
      <c r="E570" t="s">
        <v>2</v>
      </c>
      <c r="F570" t="s">
        <v>774</v>
      </c>
      <c r="G570" t="s">
        <v>538</v>
      </c>
      <c r="H570">
        <v>2021</v>
      </c>
      <c r="J570" t="str">
        <f t="shared" si="18"/>
        <v>Energy.Onshore gas</v>
      </c>
      <c r="K570" t="str">
        <f t="shared" si="19"/>
        <v>oil and gas extraction 06</v>
      </c>
    </row>
    <row r="571" spans="1:11" x14ac:dyDescent="0.25">
      <c r="A571" t="s">
        <v>471</v>
      </c>
      <c r="B571" t="s">
        <v>177</v>
      </c>
      <c r="C571">
        <v>0</v>
      </c>
      <c r="D571" t="s">
        <v>536</v>
      </c>
      <c r="E571" t="s">
        <v>2</v>
      </c>
      <c r="F571" t="s">
        <v>774</v>
      </c>
      <c r="G571" t="s">
        <v>539</v>
      </c>
      <c r="H571">
        <v>2021</v>
      </c>
      <c r="J571" t="str">
        <f t="shared" si="18"/>
        <v>Energy.Onshore gas</v>
      </c>
      <c r="K571" t="str">
        <f t="shared" si="19"/>
        <v>oil and gas extraction 06</v>
      </c>
    </row>
    <row r="572" spans="1:11" x14ac:dyDescent="0.25">
      <c r="A572" t="s">
        <v>471</v>
      </c>
      <c r="B572" t="s">
        <v>177</v>
      </c>
      <c r="C572">
        <v>0</v>
      </c>
      <c r="D572" t="s">
        <v>536</v>
      </c>
      <c r="E572" t="s">
        <v>2</v>
      </c>
      <c r="F572" t="s">
        <v>775</v>
      </c>
      <c r="G572" t="s">
        <v>773</v>
      </c>
      <c r="H572">
        <v>2021</v>
      </c>
      <c r="J572" t="str">
        <f t="shared" si="18"/>
        <v>Energy.Onshore oil</v>
      </c>
      <c r="K572" t="str">
        <f t="shared" si="19"/>
        <v>oil and gas extraction 06</v>
      </c>
    </row>
    <row r="573" spans="1:11" x14ac:dyDescent="0.25">
      <c r="A573" t="s">
        <v>471</v>
      </c>
      <c r="B573" t="s">
        <v>177</v>
      </c>
      <c r="C573">
        <v>0</v>
      </c>
      <c r="D573" t="s">
        <v>536</v>
      </c>
      <c r="E573" t="s">
        <v>2</v>
      </c>
      <c r="F573" t="s">
        <v>775</v>
      </c>
      <c r="G573" t="s">
        <v>538</v>
      </c>
      <c r="H573">
        <v>2021</v>
      </c>
      <c r="J573" t="str">
        <f t="shared" si="18"/>
        <v>Energy.Onshore oil</v>
      </c>
      <c r="K573" t="str">
        <f t="shared" si="19"/>
        <v>oil and gas extraction 06</v>
      </c>
    </row>
    <row r="574" spans="1:11" x14ac:dyDescent="0.25">
      <c r="A574" t="s">
        <v>471</v>
      </c>
      <c r="B574" t="s">
        <v>177</v>
      </c>
      <c r="C574">
        <v>0</v>
      </c>
      <c r="D574" t="s">
        <v>536</v>
      </c>
      <c r="E574" t="s">
        <v>2</v>
      </c>
      <c r="F574" t="s">
        <v>775</v>
      </c>
      <c r="G574" t="s">
        <v>539</v>
      </c>
      <c r="H574">
        <v>2021</v>
      </c>
      <c r="J574" t="str">
        <f t="shared" si="18"/>
        <v>Energy.Onshore oil</v>
      </c>
      <c r="K574" t="str">
        <f t="shared" si="19"/>
        <v>oil and gas extraction 06</v>
      </c>
    </row>
    <row r="575" spans="1:11" x14ac:dyDescent="0.25">
      <c r="A575" t="s">
        <v>471</v>
      </c>
      <c r="B575" t="s">
        <v>177</v>
      </c>
      <c r="C575">
        <v>0</v>
      </c>
      <c r="D575" t="s">
        <v>536</v>
      </c>
      <c r="E575" t="s">
        <v>2</v>
      </c>
      <c r="F575" t="s">
        <v>776</v>
      </c>
      <c r="G575" t="s">
        <v>767</v>
      </c>
      <c r="H575">
        <v>2021</v>
      </c>
      <c r="I575" t="s">
        <v>771</v>
      </c>
      <c r="J575" t="str">
        <f t="shared" si="18"/>
        <v>Energy.Other from coal</v>
      </c>
      <c r="K575">
        <f t="shared" si="19"/>
        <v>0</v>
      </c>
    </row>
    <row r="576" spans="1:11" x14ac:dyDescent="0.25">
      <c r="A576" t="s">
        <v>471</v>
      </c>
      <c r="B576" t="s">
        <v>177</v>
      </c>
      <c r="C576">
        <v>1</v>
      </c>
      <c r="D576" t="s">
        <v>536</v>
      </c>
      <c r="E576" t="s">
        <v>2</v>
      </c>
      <c r="F576" t="s">
        <v>777</v>
      </c>
      <c r="G576" t="s">
        <v>767</v>
      </c>
      <c r="H576">
        <v>2021</v>
      </c>
      <c r="I576" t="s">
        <v>771</v>
      </c>
      <c r="J576" t="str">
        <f t="shared" si="18"/>
        <v>Energy.Other from oil and gas</v>
      </c>
      <c r="K576" t="str">
        <f t="shared" si="19"/>
        <v>oil and gas extraction 06</v>
      </c>
    </row>
    <row r="577" spans="1:11" x14ac:dyDescent="0.25">
      <c r="A577" t="s">
        <v>471</v>
      </c>
      <c r="B577" t="s">
        <v>177</v>
      </c>
      <c r="C577">
        <v>0</v>
      </c>
      <c r="D577" t="s">
        <v>536</v>
      </c>
      <c r="E577" t="s">
        <v>2</v>
      </c>
      <c r="F577" t="s">
        <v>778</v>
      </c>
      <c r="G577" t="s">
        <v>767</v>
      </c>
      <c r="H577">
        <v>2021</v>
      </c>
      <c r="J577" t="str">
        <f t="shared" si="18"/>
        <v>Energy.Satellite-detected large leaks</v>
      </c>
      <c r="K577" t="str">
        <f t="shared" si="19"/>
        <v>oil and gas extraction 06</v>
      </c>
    </row>
    <row r="578" spans="1:11" x14ac:dyDescent="0.25">
      <c r="A578" t="s">
        <v>471</v>
      </c>
      <c r="B578" t="s">
        <v>177</v>
      </c>
      <c r="C578">
        <v>12</v>
      </c>
      <c r="D578" t="s">
        <v>536</v>
      </c>
      <c r="E578" t="s">
        <v>2</v>
      </c>
      <c r="F578" t="s">
        <v>649</v>
      </c>
      <c r="G578" t="s">
        <v>767</v>
      </c>
      <c r="H578">
        <v>2021</v>
      </c>
      <c r="I578" t="s">
        <v>771</v>
      </c>
      <c r="J578" t="str">
        <f t="shared" si="18"/>
        <v>Energy.Total</v>
      </c>
      <c r="K578" t="str">
        <f t="shared" si="19"/>
        <v>confirmed this is a duplicate total value</v>
      </c>
    </row>
    <row r="579" spans="1:11" x14ac:dyDescent="0.25">
      <c r="A579" t="s">
        <v>471</v>
      </c>
      <c r="B579" t="s">
        <v>177</v>
      </c>
      <c r="C579">
        <v>4</v>
      </c>
      <c r="D579" t="s">
        <v>536</v>
      </c>
      <c r="E579" t="s">
        <v>8</v>
      </c>
      <c r="F579" t="s">
        <v>649</v>
      </c>
      <c r="G579" t="s">
        <v>767</v>
      </c>
      <c r="H579" t="s">
        <v>768</v>
      </c>
      <c r="I579" t="s">
        <v>769</v>
      </c>
      <c r="J579" t="str">
        <f t="shared" ref="J579:J642" si="20">CONCATENATE(E579,".",F579)</f>
        <v>Other.Total</v>
      </c>
      <c r="K579">
        <f t="shared" ref="K579:K642" si="21">INDEX($P$17:$P$38,MATCH(J579,$O$17:$O$38,0))</f>
        <v>0</v>
      </c>
    </row>
    <row r="580" spans="1:11" x14ac:dyDescent="0.25">
      <c r="A580" t="s">
        <v>471</v>
      </c>
      <c r="B580" t="s">
        <v>177</v>
      </c>
      <c r="C580">
        <v>119</v>
      </c>
      <c r="D580" t="s">
        <v>536</v>
      </c>
      <c r="E580" t="s">
        <v>5</v>
      </c>
      <c r="F580" t="s">
        <v>649</v>
      </c>
      <c r="G580" t="s">
        <v>767</v>
      </c>
      <c r="H580" t="s">
        <v>768</v>
      </c>
      <c r="I580" t="s">
        <v>769</v>
      </c>
      <c r="J580" t="str">
        <f t="shared" si="20"/>
        <v>Waste.Total</v>
      </c>
      <c r="K580" t="str">
        <f t="shared" si="21"/>
        <v>water and waste 36T39</v>
      </c>
    </row>
    <row r="581" spans="1:11" x14ac:dyDescent="0.25">
      <c r="A581" t="s">
        <v>471</v>
      </c>
      <c r="B581" t="s">
        <v>179</v>
      </c>
      <c r="C581">
        <v>0</v>
      </c>
      <c r="D581" t="s">
        <v>536</v>
      </c>
      <c r="E581" t="s">
        <v>4</v>
      </c>
      <c r="F581" t="s">
        <v>649</v>
      </c>
      <c r="G581" t="s">
        <v>767</v>
      </c>
      <c r="H581" t="s">
        <v>768</v>
      </c>
      <c r="I581" t="s">
        <v>769</v>
      </c>
      <c r="J581" t="str">
        <f t="shared" si="20"/>
        <v>Agriculture.Total</v>
      </c>
      <c r="K581">
        <f t="shared" si="21"/>
        <v>0</v>
      </c>
    </row>
    <row r="582" spans="1:11" x14ac:dyDescent="0.25">
      <c r="A582" t="s">
        <v>471</v>
      </c>
      <c r="B582" t="s">
        <v>179</v>
      </c>
      <c r="C582">
        <v>0</v>
      </c>
      <c r="D582" t="s">
        <v>536</v>
      </c>
      <c r="E582" t="s">
        <v>2</v>
      </c>
      <c r="F582" t="s">
        <v>772</v>
      </c>
      <c r="G582" t="s">
        <v>538</v>
      </c>
      <c r="H582">
        <v>2021</v>
      </c>
      <c r="J582" t="str">
        <f t="shared" si="20"/>
        <v>Energy.Gas pipelines and LNG facilities</v>
      </c>
      <c r="K582" t="str">
        <f t="shared" si="21"/>
        <v>energy pipelines and gas processing 352T353</v>
      </c>
    </row>
    <row r="583" spans="1:11" x14ac:dyDescent="0.25">
      <c r="A583" t="s">
        <v>471</v>
      </c>
      <c r="B583" t="s">
        <v>179</v>
      </c>
      <c r="C583">
        <v>0</v>
      </c>
      <c r="D583" t="s">
        <v>536</v>
      </c>
      <c r="E583" t="s">
        <v>2</v>
      </c>
      <c r="F583" t="s">
        <v>772</v>
      </c>
      <c r="G583" t="s">
        <v>539</v>
      </c>
      <c r="H583">
        <v>2021</v>
      </c>
      <c r="J583" t="str">
        <f t="shared" si="20"/>
        <v>Energy.Gas pipelines and LNG facilities</v>
      </c>
      <c r="K583" t="str">
        <f t="shared" si="21"/>
        <v>energy pipelines and gas processing 352T353</v>
      </c>
    </row>
    <row r="584" spans="1:11" x14ac:dyDescent="0.25">
      <c r="A584" t="s">
        <v>471</v>
      </c>
      <c r="B584" t="s">
        <v>179</v>
      </c>
      <c r="C584">
        <v>0</v>
      </c>
      <c r="D584" t="s">
        <v>536</v>
      </c>
      <c r="E584" t="s">
        <v>2</v>
      </c>
      <c r="F584" t="s">
        <v>540</v>
      </c>
      <c r="G584" t="s">
        <v>538</v>
      </c>
      <c r="H584">
        <v>2021</v>
      </c>
      <c r="J584" t="str">
        <f t="shared" si="20"/>
        <v>Energy.Offshore gas</v>
      </c>
      <c r="K584" t="str">
        <f t="shared" si="21"/>
        <v>oil and gas extraction 06</v>
      </c>
    </row>
    <row r="585" spans="1:11" x14ac:dyDescent="0.25">
      <c r="A585" t="s">
        <v>471</v>
      </c>
      <c r="B585" t="s">
        <v>179</v>
      </c>
      <c r="C585">
        <v>0</v>
      </c>
      <c r="D585" t="s">
        <v>536</v>
      </c>
      <c r="E585" t="s">
        <v>2</v>
      </c>
      <c r="F585" t="s">
        <v>540</v>
      </c>
      <c r="G585" t="s">
        <v>539</v>
      </c>
      <c r="H585">
        <v>2021</v>
      </c>
      <c r="J585" t="str">
        <f t="shared" si="20"/>
        <v>Energy.Offshore gas</v>
      </c>
      <c r="K585" t="str">
        <f t="shared" si="21"/>
        <v>oil and gas extraction 06</v>
      </c>
    </row>
    <row r="586" spans="1:11" x14ac:dyDescent="0.25">
      <c r="A586" t="s">
        <v>471</v>
      </c>
      <c r="B586" t="s">
        <v>179</v>
      </c>
      <c r="C586">
        <v>0</v>
      </c>
      <c r="D586" t="s">
        <v>536</v>
      </c>
      <c r="E586" t="s">
        <v>2</v>
      </c>
      <c r="F586" t="s">
        <v>541</v>
      </c>
      <c r="G586" t="s">
        <v>773</v>
      </c>
      <c r="H586">
        <v>2021</v>
      </c>
      <c r="J586" t="str">
        <f t="shared" si="20"/>
        <v>Energy.Offshore oil</v>
      </c>
      <c r="K586" t="str">
        <f t="shared" si="21"/>
        <v>oil and gas extraction 06</v>
      </c>
    </row>
    <row r="587" spans="1:11" x14ac:dyDescent="0.25">
      <c r="A587" t="s">
        <v>471</v>
      </c>
      <c r="B587" t="s">
        <v>179</v>
      </c>
      <c r="C587">
        <v>0</v>
      </c>
      <c r="D587" t="s">
        <v>536</v>
      </c>
      <c r="E587" t="s">
        <v>2</v>
      </c>
      <c r="F587" t="s">
        <v>541</v>
      </c>
      <c r="G587" t="s">
        <v>538</v>
      </c>
      <c r="H587">
        <v>2021</v>
      </c>
      <c r="J587" t="str">
        <f t="shared" si="20"/>
        <v>Energy.Offshore oil</v>
      </c>
      <c r="K587" t="str">
        <f t="shared" si="21"/>
        <v>oil and gas extraction 06</v>
      </c>
    </row>
    <row r="588" spans="1:11" x14ac:dyDescent="0.25">
      <c r="A588" t="s">
        <v>471</v>
      </c>
      <c r="B588" t="s">
        <v>179</v>
      </c>
      <c r="C588">
        <v>0</v>
      </c>
      <c r="D588" t="s">
        <v>536</v>
      </c>
      <c r="E588" t="s">
        <v>2</v>
      </c>
      <c r="F588" t="s">
        <v>541</v>
      </c>
      <c r="G588" t="s">
        <v>539</v>
      </c>
      <c r="H588">
        <v>2021</v>
      </c>
      <c r="J588" t="str">
        <f t="shared" si="20"/>
        <v>Energy.Offshore oil</v>
      </c>
      <c r="K588" t="str">
        <f t="shared" si="21"/>
        <v>oil and gas extraction 06</v>
      </c>
    </row>
    <row r="589" spans="1:11" x14ac:dyDescent="0.25">
      <c r="A589" t="s">
        <v>471</v>
      </c>
      <c r="B589" t="s">
        <v>179</v>
      </c>
      <c r="C589">
        <v>0</v>
      </c>
      <c r="D589" t="s">
        <v>536</v>
      </c>
      <c r="E589" t="s">
        <v>2</v>
      </c>
      <c r="F589" t="s">
        <v>774</v>
      </c>
      <c r="G589" t="s">
        <v>538</v>
      </c>
      <c r="H589">
        <v>2021</v>
      </c>
      <c r="J589" t="str">
        <f t="shared" si="20"/>
        <v>Energy.Onshore gas</v>
      </c>
      <c r="K589" t="str">
        <f t="shared" si="21"/>
        <v>oil and gas extraction 06</v>
      </c>
    </row>
    <row r="590" spans="1:11" x14ac:dyDescent="0.25">
      <c r="A590" t="s">
        <v>471</v>
      </c>
      <c r="B590" t="s">
        <v>179</v>
      </c>
      <c r="C590">
        <v>0</v>
      </c>
      <c r="D590" t="s">
        <v>536</v>
      </c>
      <c r="E590" t="s">
        <v>2</v>
      </c>
      <c r="F590" t="s">
        <v>774</v>
      </c>
      <c r="G590" t="s">
        <v>539</v>
      </c>
      <c r="H590">
        <v>2021</v>
      </c>
      <c r="J590" t="str">
        <f t="shared" si="20"/>
        <v>Energy.Onshore gas</v>
      </c>
      <c r="K590" t="str">
        <f t="shared" si="21"/>
        <v>oil and gas extraction 06</v>
      </c>
    </row>
    <row r="591" spans="1:11" x14ac:dyDescent="0.25">
      <c r="A591" t="s">
        <v>471</v>
      </c>
      <c r="B591" t="s">
        <v>179</v>
      </c>
      <c r="C591">
        <v>0</v>
      </c>
      <c r="D591" t="s">
        <v>536</v>
      </c>
      <c r="E591" t="s">
        <v>2</v>
      </c>
      <c r="F591" t="s">
        <v>775</v>
      </c>
      <c r="G591" t="s">
        <v>773</v>
      </c>
      <c r="H591">
        <v>2021</v>
      </c>
      <c r="J591" t="str">
        <f t="shared" si="20"/>
        <v>Energy.Onshore oil</v>
      </c>
      <c r="K591" t="str">
        <f t="shared" si="21"/>
        <v>oil and gas extraction 06</v>
      </c>
    </row>
    <row r="592" spans="1:11" x14ac:dyDescent="0.25">
      <c r="A592" t="s">
        <v>471</v>
      </c>
      <c r="B592" t="s">
        <v>179</v>
      </c>
      <c r="C592">
        <v>0</v>
      </c>
      <c r="D592" t="s">
        <v>536</v>
      </c>
      <c r="E592" t="s">
        <v>2</v>
      </c>
      <c r="F592" t="s">
        <v>775</v>
      </c>
      <c r="G592" t="s">
        <v>538</v>
      </c>
      <c r="H592">
        <v>2021</v>
      </c>
      <c r="J592" t="str">
        <f t="shared" si="20"/>
        <v>Energy.Onshore oil</v>
      </c>
      <c r="K592" t="str">
        <f t="shared" si="21"/>
        <v>oil and gas extraction 06</v>
      </c>
    </row>
    <row r="593" spans="1:11" x14ac:dyDescent="0.25">
      <c r="A593" t="s">
        <v>471</v>
      </c>
      <c r="B593" t="s">
        <v>179</v>
      </c>
      <c r="C593">
        <v>0</v>
      </c>
      <c r="D593" t="s">
        <v>536</v>
      </c>
      <c r="E593" t="s">
        <v>2</v>
      </c>
      <c r="F593" t="s">
        <v>775</v>
      </c>
      <c r="G593" t="s">
        <v>539</v>
      </c>
      <c r="H593">
        <v>2021</v>
      </c>
      <c r="J593" t="str">
        <f t="shared" si="20"/>
        <v>Energy.Onshore oil</v>
      </c>
      <c r="K593" t="str">
        <f t="shared" si="21"/>
        <v>oil and gas extraction 06</v>
      </c>
    </row>
    <row r="594" spans="1:11" x14ac:dyDescent="0.25">
      <c r="A594" t="s">
        <v>471</v>
      </c>
      <c r="B594" t="s">
        <v>179</v>
      </c>
      <c r="C594">
        <v>0</v>
      </c>
      <c r="D594" t="s">
        <v>536</v>
      </c>
      <c r="E594" t="s">
        <v>2</v>
      </c>
      <c r="F594" t="s">
        <v>777</v>
      </c>
      <c r="G594" t="s">
        <v>767</v>
      </c>
      <c r="H594">
        <v>2021</v>
      </c>
      <c r="I594" t="s">
        <v>771</v>
      </c>
      <c r="J594" t="str">
        <f t="shared" si="20"/>
        <v>Energy.Other from oil and gas</v>
      </c>
      <c r="K594" t="str">
        <f t="shared" si="21"/>
        <v>oil and gas extraction 06</v>
      </c>
    </row>
    <row r="595" spans="1:11" x14ac:dyDescent="0.25">
      <c r="A595" t="s">
        <v>471</v>
      </c>
      <c r="B595" t="s">
        <v>179</v>
      </c>
      <c r="C595">
        <v>0</v>
      </c>
      <c r="D595" t="s">
        <v>536</v>
      </c>
      <c r="E595" t="s">
        <v>2</v>
      </c>
      <c r="F595" t="s">
        <v>778</v>
      </c>
      <c r="G595" t="s">
        <v>767</v>
      </c>
      <c r="H595">
        <v>2021</v>
      </c>
      <c r="J595" t="str">
        <f t="shared" si="20"/>
        <v>Energy.Satellite-detected large leaks</v>
      </c>
      <c r="K595" t="str">
        <f t="shared" si="21"/>
        <v>oil and gas extraction 06</v>
      </c>
    </row>
    <row r="596" spans="1:11" x14ac:dyDescent="0.25">
      <c r="A596" t="s">
        <v>471</v>
      </c>
      <c r="B596" t="s">
        <v>179</v>
      </c>
      <c r="C596">
        <v>0</v>
      </c>
      <c r="D596" t="s">
        <v>536</v>
      </c>
      <c r="E596" t="s">
        <v>2</v>
      </c>
      <c r="F596" t="s">
        <v>649</v>
      </c>
      <c r="G596" t="s">
        <v>767</v>
      </c>
      <c r="H596">
        <v>2021</v>
      </c>
      <c r="I596" t="s">
        <v>771</v>
      </c>
      <c r="J596" t="str">
        <f t="shared" si="20"/>
        <v>Energy.Total</v>
      </c>
      <c r="K596" t="str">
        <f t="shared" si="21"/>
        <v>confirmed this is a duplicate total value</v>
      </c>
    </row>
    <row r="597" spans="1:11" x14ac:dyDescent="0.25">
      <c r="A597" t="s">
        <v>471</v>
      </c>
      <c r="B597" t="s">
        <v>179</v>
      </c>
      <c r="C597">
        <v>0</v>
      </c>
      <c r="D597" t="s">
        <v>536</v>
      </c>
      <c r="E597" t="s">
        <v>8</v>
      </c>
      <c r="F597" t="s">
        <v>649</v>
      </c>
      <c r="G597" t="s">
        <v>767</v>
      </c>
      <c r="H597" t="s">
        <v>768</v>
      </c>
      <c r="I597" t="s">
        <v>769</v>
      </c>
      <c r="J597" t="str">
        <f t="shared" si="20"/>
        <v>Other.Total</v>
      </c>
      <c r="K597">
        <f t="shared" si="21"/>
        <v>0</v>
      </c>
    </row>
    <row r="598" spans="1:11" x14ac:dyDescent="0.25">
      <c r="A598" t="s">
        <v>471</v>
      </c>
      <c r="B598" t="s">
        <v>179</v>
      </c>
      <c r="C598">
        <v>2</v>
      </c>
      <c r="D598" t="s">
        <v>536</v>
      </c>
      <c r="E598" t="s">
        <v>5</v>
      </c>
      <c r="F598" t="s">
        <v>649</v>
      </c>
      <c r="G598" t="s">
        <v>767</v>
      </c>
      <c r="H598" t="s">
        <v>768</v>
      </c>
      <c r="I598" t="s">
        <v>769</v>
      </c>
      <c r="J598" t="str">
        <f t="shared" si="20"/>
        <v>Waste.Total</v>
      </c>
      <c r="K598" t="str">
        <f t="shared" si="21"/>
        <v>water and waste 36T39</v>
      </c>
    </row>
    <row r="599" spans="1:11" x14ac:dyDescent="0.25">
      <c r="A599" t="s">
        <v>471</v>
      </c>
      <c r="B599" t="s">
        <v>180</v>
      </c>
      <c r="C599">
        <v>98</v>
      </c>
      <c r="D599" t="s">
        <v>536</v>
      </c>
      <c r="E599" t="s">
        <v>4</v>
      </c>
      <c r="F599" t="s">
        <v>649</v>
      </c>
      <c r="G599" t="s">
        <v>767</v>
      </c>
      <c r="H599" t="s">
        <v>768</v>
      </c>
      <c r="I599" t="s">
        <v>769</v>
      </c>
      <c r="J599" t="str">
        <f t="shared" si="20"/>
        <v>Agriculture.Total</v>
      </c>
      <c r="K599">
        <f t="shared" si="21"/>
        <v>0</v>
      </c>
    </row>
    <row r="600" spans="1:11" x14ac:dyDescent="0.25">
      <c r="A600" t="s">
        <v>471</v>
      </c>
      <c r="B600" t="s">
        <v>180</v>
      </c>
      <c r="C600">
        <v>0</v>
      </c>
      <c r="D600" t="s">
        <v>536</v>
      </c>
      <c r="E600" t="s">
        <v>2</v>
      </c>
      <c r="F600" t="s">
        <v>772</v>
      </c>
      <c r="G600" t="s">
        <v>538</v>
      </c>
      <c r="H600">
        <v>2021</v>
      </c>
      <c r="J600" t="str">
        <f t="shared" si="20"/>
        <v>Energy.Gas pipelines and LNG facilities</v>
      </c>
      <c r="K600" t="str">
        <f t="shared" si="21"/>
        <v>energy pipelines and gas processing 352T353</v>
      </c>
    </row>
    <row r="601" spans="1:11" x14ac:dyDescent="0.25">
      <c r="A601" t="s">
        <v>471</v>
      </c>
      <c r="B601" t="s">
        <v>180</v>
      </c>
      <c r="C601">
        <v>0</v>
      </c>
      <c r="D601" t="s">
        <v>536</v>
      </c>
      <c r="E601" t="s">
        <v>2</v>
      </c>
      <c r="F601" t="s">
        <v>772</v>
      </c>
      <c r="G601" t="s">
        <v>539</v>
      </c>
      <c r="H601">
        <v>2021</v>
      </c>
      <c r="J601" t="str">
        <f t="shared" si="20"/>
        <v>Energy.Gas pipelines and LNG facilities</v>
      </c>
      <c r="K601" t="str">
        <f t="shared" si="21"/>
        <v>energy pipelines and gas processing 352T353</v>
      </c>
    </row>
    <row r="602" spans="1:11" x14ac:dyDescent="0.25">
      <c r="A602" t="s">
        <v>471</v>
      </c>
      <c r="B602" t="s">
        <v>180</v>
      </c>
      <c r="C602">
        <v>0</v>
      </c>
      <c r="D602" t="s">
        <v>536</v>
      </c>
      <c r="E602" t="s">
        <v>2</v>
      </c>
      <c r="F602" t="s">
        <v>540</v>
      </c>
      <c r="G602" t="s">
        <v>538</v>
      </c>
      <c r="H602">
        <v>2021</v>
      </c>
      <c r="J602" t="str">
        <f t="shared" si="20"/>
        <v>Energy.Offshore gas</v>
      </c>
      <c r="K602" t="str">
        <f t="shared" si="21"/>
        <v>oil and gas extraction 06</v>
      </c>
    </row>
    <row r="603" spans="1:11" x14ac:dyDescent="0.25">
      <c r="A603" t="s">
        <v>471</v>
      </c>
      <c r="B603" t="s">
        <v>180</v>
      </c>
      <c r="C603">
        <v>0</v>
      </c>
      <c r="D603" t="s">
        <v>536</v>
      </c>
      <c r="E603" t="s">
        <v>2</v>
      </c>
      <c r="F603" t="s">
        <v>540</v>
      </c>
      <c r="G603" t="s">
        <v>539</v>
      </c>
      <c r="H603">
        <v>2021</v>
      </c>
      <c r="J603" t="str">
        <f t="shared" si="20"/>
        <v>Energy.Offshore gas</v>
      </c>
      <c r="K603" t="str">
        <f t="shared" si="21"/>
        <v>oil and gas extraction 06</v>
      </c>
    </row>
    <row r="604" spans="1:11" x14ac:dyDescent="0.25">
      <c r="A604" t="s">
        <v>471</v>
      </c>
      <c r="B604" t="s">
        <v>180</v>
      </c>
      <c r="C604">
        <v>0</v>
      </c>
      <c r="D604" t="s">
        <v>536</v>
      </c>
      <c r="E604" t="s">
        <v>2</v>
      </c>
      <c r="F604" t="s">
        <v>541</v>
      </c>
      <c r="G604" t="s">
        <v>773</v>
      </c>
      <c r="H604">
        <v>2021</v>
      </c>
      <c r="J604" t="str">
        <f t="shared" si="20"/>
        <v>Energy.Offshore oil</v>
      </c>
      <c r="K604" t="str">
        <f t="shared" si="21"/>
        <v>oil and gas extraction 06</v>
      </c>
    </row>
    <row r="605" spans="1:11" x14ac:dyDescent="0.25">
      <c r="A605" t="s">
        <v>471</v>
      </c>
      <c r="B605" t="s">
        <v>180</v>
      </c>
      <c r="C605">
        <v>0</v>
      </c>
      <c r="D605" t="s">
        <v>536</v>
      </c>
      <c r="E605" t="s">
        <v>2</v>
      </c>
      <c r="F605" t="s">
        <v>541</v>
      </c>
      <c r="G605" t="s">
        <v>538</v>
      </c>
      <c r="H605">
        <v>2021</v>
      </c>
      <c r="J605" t="str">
        <f t="shared" si="20"/>
        <v>Energy.Offshore oil</v>
      </c>
      <c r="K605" t="str">
        <f t="shared" si="21"/>
        <v>oil and gas extraction 06</v>
      </c>
    </row>
    <row r="606" spans="1:11" x14ac:dyDescent="0.25">
      <c r="A606" t="s">
        <v>471</v>
      </c>
      <c r="B606" t="s">
        <v>180</v>
      </c>
      <c r="C606">
        <v>0</v>
      </c>
      <c r="D606" t="s">
        <v>536</v>
      </c>
      <c r="E606" t="s">
        <v>2</v>
      </c>
      <c r="F606" t="s">
        <v>541</v>
      </c>
      <c r="G606" t="s">
        <v>539</v>
      </c>
      <c r="H606">
        <v>2021</v>
      </c>
      <c r="J606" t="str">
        <f t="shared" si="20"/>
        <v>Energy.Offshore oil</v>
      </c>
      <c r="K606" t="str">
        <f t="shared" si="21"/>
        <v>oil and gas extraction 06</v>
      </c>
    </row>
    <row r="607" spans="1:11" x14ac:dyDescent="0.25">
      <c r="A607" t="s">
        <v>471</v>
      </c>
      <c r="B607" t="s">
        <v>180</v>
      </c>
      <c r="C607">
        <v>0</v>
      </c>
      <c r="D607" t="s">
        <v>536</v>
      </c>
      <c r="E607" t="s">
        <v>2</v>
      </c>
      <c r="F607" t="s">
        <v>774</v>
      </c>
      <c r="G607" t="s">
        <v>538</v>
      </c>
      <c r="H607">
        <v>2021</v>
      </c>
      <c r="J607" t="str">
        <f t="shared" si="20"/>
        <v>Energy.Onshore gas</v>
      </c>
      <c r="K607" t="str">
        <f t="shared" si="21"/>
        <v>oil and gas extraction 06</v>
      </c>
    </row>
    <row r="608" spans="1:11" x14ac:dyDescent="0.25">
      <c r="A608" t="s">
        <v>471</v>
      </c>
      <c r="B608" t="s">
        <v>180</v>
      </c>
      <c r="C608">
        <v>0</v>
      </c>
      <c r="D608" t="s">
        <v>536</v>
      </c>
      <c r="E608" t="s">
        <v>2</v>
      </c>
      <c r="F608" t="s">
        <v>774</v>
      </c>
      <c r="G608" t="s">
        <v>539</v>
      </c>
      <c r="H608">
        <v>2021</v>
      </c>
      <c r="J608" t="str">
        <f t="shared" si="20"/>
        <v>Energy.Onshore gas</v>
      </c>
      <c r="K608" t="str">
        <f t="shared" si="21"/>
        <v>oil and gas extraction 06</v>
      </c>
    </row>
    <row r="609" spans="1:11" x14ac:dyDescent="0.25">
      <c r="A609" t="s">
        <v>471</v>
      </c>
      <c r="B609" t="s">
        <v>180</v>
      </c>
      <c r="C609">
        <v>0</v>
      </c>
      <c r="D609" t="s">
        <v>536</v>
      </c>
      <c r="E609" t="s">
        <v>2</v>
      </c>
      <c r="F609" t="s">
        <v>775</v>
      </c>
      <c r="G609" t="s">
        <v>773</v>
      </c>
      <c r="H609">
        <v>2021</v>
      </c>
      <c r="J609" t="str">
        <f t="shared" si="20"/>
        <v>Energy.Onshore oil</v>
      </c>
      <c r="K609" t="str">
        <f t="shared" si="21"/>
        <v>oil and gas extraction 06</v>
      </c>
    </row>
    <row r="610" spans="1:11" x14ac:dyDescent="0.25">
      <c r="A610" t="s">
        <v>471</v>
      </c>
      <c r="B610" t="s">
        <v>180</v>
      </c>
      <c r="C610">
        <v>0</v>
      </c>
      <c r="D610" t="s">
        <v>536</v>
      </c>
      <c r="E610" t="s">
        <v>2</v>
      </c>
      <c r="F610" t="s">
        <v>775</v>
      </c>
      <c r="G610" t="s">
        <v>538</v>
      </c>
      <c r="H610">
        <v>2021</v>
      </c>
      <c r="J610" t="str">
        <f t="shared" si="20"/>
        <v>Energy.Onshore oil</v>
      </c>
      <c r="K610" t="str">
        <f t="shared" si="21"/>
        <v>oil and gas extraction 06</v>
      </c>
    </row>
    <row r="611" spans="1:11" x14ac:dyDescent="0.25">
      <c r="A611" t="s">
        <v>471</v>
      </c>
      <c r="B611" t="s">
        <v>180</v>
      </c>
      <c r="C611">
        <v>0</v>
      </c>
      <c r="D611" t="s">
        <v>536</v>
      </c>
      <c r="E611" t="s">
        <v>2</v>
      </c>
      <c r="F611" t="s">
        <v>775</v>
      </c>
      <c r="G611" t="s">
        <v>539</v>
      </c>
      <c r="H611">
        <v>2021</v>
      </c>
      <c r="J611" t="str">
        <f t="shared" si="20"/>
        <v>Energy.Onshore oil</v>
      </c>
      <c r="K611" t="str">
        <f t="shared" si="21"/>
        <v>oil and gas extraction 06</v>
      </c>
    </row>
    <row r="612" spans="1:11" x14ac:dyDescent="0.25">
      <c r="A612" t="s">
        <v>471</v>
      </c>
      <c r="B612" t="s">
        <v>180</v>
      </c>
      <c r="C612">
        <v>0</v>
      </c>
      <c r="D612" t="s">
        <v>536</v>
      </c>
      <c r="E612" t="s">
        <v>2</v>
      </c>
      <c r="F612" t="s">
        <v>777</v>
      </c>
      <c r="G612" t="s">
        <v>767</v>
      </c>
      <c r="H612">
        <v>2021</v>
      </c>
      <c r="I612" t="s">
        <v>771</v>
      </c>
      <c r="J612" t="str">
        <f t="shared" si="20"/>
        <v>Energy.Other from oil and gas</v>
      </c>
      <c r="K612" t="str">
        <f t="shared" si="21"/>
        <v>oil and gas extraction 06</v>
      </c>
    </row>
    <row r="613" spans="1:11" x14ac:dyDescent="0.25">
      <c r="A613" t="s">
        <v>471</v>
      </c>
      <c r="B613" t="s">
        <v>180</v>
      </c>
      <c r="C613">
        <v>0</v>
      </c>
      <c r="D613" t="s">
        <v>536</v>
      </c>
      <c r="E613" t="s">
        <v>2</v>
      </c>
      <c r="F613" t="s">
        <v>778</v>
      </c>
      <c r="G613" t="s">
        <v>767</v>
      </c>
      <c r="H613">
        <v>2021</v>
      </c>
      <c r="J613" t="str">
        <f t="shared" si="20"/>
        <v>Energy.Satellite-detected large leaks</v>
      </c>
      <c r="K613" t="str">
        <f t="shared" si="21"/>
        <v>oil and gas extraction 06</v>
      </c>
    </row>
    <row r="614" spans="1:11" x14ac:dyDescent="0.25">
      <c r="A614" t="s">
        <v>471</v>
      </c>
      <c r="B614" t="s">
        <v>180</v>
      </c>
      <c r="C614">
        <v>0</v>
      </c>
      <c r="D614" t="s">
        <v>536</v>
      </c>
      <c r="E614" t="s">
        <v>2</v>
      </c>
      <c r="F614" t="s">
        <v>649</v>
      </c>
      <c r="G614" t="s">
        <v>767</v>
      </c>
      <c r="H614">
        <v>2021</v>
      </c>
      <c r="I614" t="s">
        <v>771</v>
      </c>
      <c r="J614" t="str">
        <f t="shared" si="20"/>
        <v>Energy.Total</v>
      </c>
      <c r="K614" t="str">
        <f t="shared" si="21"/>
        <v>confirmed this is a duplicate total value</v>
      </c>
    </row>
    <row r="615" spans="1:11" x14ac:dyDescent="0.25">
      <c r="A615" t="s">
        <v>471</v>
      </c>
      <c r="B615" t="s">
        <v>180</v>
      </c>
      <c r="C615">
        <v>9</v>
      </c>
      <c r="D615" t="s">
        <v>536</v>
      </c>
      <c r="E615" t="s">
        <v>8</v>
      </c>
      <c r="F615" t="s">
        <v>649</v>
      </c>
      <c r="G615" t="s">
        <v>767</v>
      </c>
      <c r="H615" t="s">
        <v>768</v>
      </c>
      <c r="I615" t="s">
        <v>769</v>
      </c>
      <c r="J615" t="str">
        <f t="shared" si="20"/>
        <v>Other.Total</v>
      </c>
      <c r="K615">
        <f t="shared" si="21"/>
        <v>0</v>
      </c>
    </row>
    <row r="616" spans="1:11" x14ac:dyDescent="0.25">
      <c r="A616" t="s">
        <v>471</v>
      </c>
      <c r="B616" t="s">
        <v>180</v>
      </c>
      <c r="C616">
        <v>49</v>
      </c>
      <c r="D616" t="s">
        <v>536</v>
      </c>
      <c r="E616" t="s">
        <v>5</v>
      </c>
      <c r="F616" t="s">
        <v>649</v>
      </c>
      <c r="G616" t="s">
        <v>767</v>
      </c>
      <c r="H616" t="s">
        <v>768</v>
      </c>
      <c r="I616" t="s">
        <v>769</v>
      </c>
      <c r="J616" t="str">
        <f t="shared" si="20"/>
        <v>Waste.Total</v>
      </c>
      <c r="K616" t="str">
        <f t="shared" si="21"/>
        <v>water and waste 36T39</v>
      </c>
    </row>
    <row r="617" spans="1:11" x14ac:dyDescent="0.25">
      <c r="A617" t="s">
        <v>471</v>
      </c>
      <c r="B617" t="s">
        <v>185</v>
      </c>
      <c r="C617">
        <v>637</v>
      </c>
      <c r="D617" t="s">
        <v>536</v>
      </c>
      <c r="E617" t="s">
        <v>4</v>
      </c>
      <c r="F617" t="s">
        <v>649</v>
      </c>
      <c r="G617" t="s">
        <v>767</v>
      </c>
      <c r="H617" t="s">
        <v>768</v>
      </c>
      <c r="I617" t="s">
        <v>769</v>
      </c>
      <c r="J617" t="str">
        <f t="shared" si="20"/>
        <v>Agriculture.Total</v>
      </c>
      <c r="K617">
        <f t="shared" si="21"/>
        <v>0</v>
      </c>
    </row>
    <row r="618" spans="1:11" x14ac:dyDescent="0.25">
      <c r="A618" t="s">
        <v>471</v>
      </c>
      <c r="B618" t="s">
        <v>185</v>
      </c>
      <c r="C618">
        <v>0</v>
      </c>
      <c r="D618" t="s">
        <v>536</v>
      </c>
      <c r="E618" t="s">
        <v>2</v>
      </c>
      <c r="F618" t="s">
        <v>772</v>
      </c>
      <c r="G618" t="s">
        <v>538</v>
      </c>
      <c r="H618">
        <v>2021</v>
      </c>
      <c r="J618" t="str">
        <f t="shared" si="20"/>
        <v>Energy.Gas pipelines and LNG facilities</v>
      </c>
      <c r="K618" t="str">
        <f t="shared" si="21"/>
        <v>energy pipelines and gas processing 352T353</v>
      </c>
    </row>
    <row r="619" spans="1:11" x14ac:dyDescent="0.25">
      <c r="A619" t="s">
        <v>471</v>
      </c>
      <c r="B619" t="s">
        <v>185</v>
      </c>
      <c r="C619">
        <v>0</v>
      </c>
      <c r="D619" t="s">
        <v>536</v>
      </c>
      <c r="E619" t="s">
        <v>2</v>
      </c>
      <c r="F619" t="s">
        <v>772</v>
      </c>
      <c r="G619" t="s">
        <v>539</v>
      </c>
      <c r="H619">
        <v>2021</v>
      </c>
      <c r="J619" t="str">
        <f t="shared" si="20"/>
        <v>Energy.Gas pipelines and LNG facilities</v>
      </c>
      <c r="K619" t="str">
        <f t="shared" si="21"/>
        <v>energy pipelines and gas processing 352T353</v>
      </c>
    </row>
    <row r="620" spans="1:11" x14ac:dyDescent="0.25">
      <c r="A620" t="s">
        <v>471</v>
      </c>
      <c r="B620" t="s">
        <v>185</v>
      </c>
      <c r="C620">
        <v>0</v>
      </c>
      <c r="D620" t="s">
        <v>536</v>
      </c>
      <c r="E620" t="s">
        <v>2</v>
      </c>
      <c r="F620" t="s">
        <v>540</v>
      </c>
      <c r="G620" t="s">
        <v>538</v>
      </c>
      <c r="H620">
        <v>2021</v>
      </c>
      <c r="J620" t="str">
        <f t="shared" si="20"/>
        <v>Energy.Offshore gas</v>
      </c>
      <c r="K620" t="str">
        <f t="shared" si="21"/>
        <v>oil and gas extraction 06</v>
      </c>
    </row>
    <row r="621" spans="1:11" x14ac:dyDescent="0.25">
      <c r="A621" t="s">
        <v>471</v>
      </c>
      <c r="B621" t="s">
        <v>185</v>
      </c>
      <c r="C621">
        <v>0</v>
      </c>
      <c r="D621" t="s">
        <v>536</v>
      </c>
      <c r="E621" t="s">
        <v>2</v>
      </c>
      <c r="F621" t="s">
        <v>540</v>
      </c>
      <c r="G621" t="s">
        <v>539</v>
      </c>
      <c r="H621">
        <v>2021</v>
      </c>
      <c r="J621" t="str">
        <f t="shared" si="20"/>
        <v>Energy.Offshore gas</v>
      </c>
      <c r="K621" t="str">
        <f t="shared" si="21"/>
        <v>oil and gas extraction 06</v>
      </c>
    </row>
    <row r="622" spans="1:11" x14ac:dyDescent="0.25">
      <c r="A622" t="s">
        <v>471</v>
      </c>
      <c r="B622" t="s">
        <v>185</v>
      </c>
      <c r="C622">
        <v>0</v>
      </c>
      <c r="D622" t="s">
        <v>536</v>
      </c>
      <c r="E622" t="s">
        <v>2</v>
      </c>
      <c r="F622" t="s">
        <v>541</v>
      </c>
      <c r="G622" t="s">
        <v>773</v>
      </c>
      <c r="H622">
        <v>2021</v>
      </c>
      <c r="J622" t="str">
        <f t="shared" si="20"/>
        <v>Energy.Offshore oil</v>
      </c>
      <c r="K622" t="str">
        <f t="shared" si="21"/>
        <v>oil and gas extraction 06</v>
      </c>
    </row>
    <row r="623" spans="1:11" x14ac:dyDescent="0.25">
      <c r="A623" t="s">
        <v>471</v>
      </c>
      <c r="B623" t="s">
        <v>185</v>
      </c>
      <c r="C623">
        <v>0</v>
      </c>
      <c r="D623" t="s">
        <v>536</v>
      </c>
      <c r="E623" t="s">
        <v>2</v>
      </c>
      <c r="F623" t="s">
        <v>541</v>
      </c>
      <c r="G623" t="s">
        <v>538</v>
      </c>
      <c r="H623">
        <v>2021</v>
      </c>
      <c r="J623" t="str">
        <f t="shared" si="20"/>
        <v>Energy.Offshore oil</v>
      </c>
      <c r="K623" t="str">
        <f t="shared" si="21"/>
        <v>oil and gas extraction 06</v>
      </c>
    </row>
    <row r="624" spans="1:11" x14ac:dyDescent="0.25">
      <c r="A624" t="s">
        <v>471</v>
      </c>
      <c r="B624" t="s">
        <v>185</v>
      </c>
      <c r="C624">
        <v>0</v>
      </c>
      <c r="D624" t="s">
        <v>536</v>
      </c>
      <c r="E624" t="s">
        <v>2</v>
      </c>
      <c r="F624" t="s">
        <v>541</v>
      </c>
      <c r="G624" t="s">
        <v>539</v>
      </c>
      <c r="H624">
        <v>2021</v>
      </c>
      <c r="J624" t="str">
        <f t="shared" si="20"/>
        <v>Energy.Offshore oil</v>
      </c>
      <c r="K624" t="str">
        <f t="shared" si="21"/>
        <v>oil and gas extraction 06</v>
      </c>
    </row>
    <row r="625" spans="1:11" x14ac:dyDescent="0.25">
      <c r="A625" t="s">
        <v>471</v>
      </c>
      <c r="B625" t="s">
        <v>185</v>
      </c>
      <c r="C625">
        <v>0</v>
      </c>
      <c r="D625" t="s">
        <v>536</v>
      </c>
      <c r="E625" t="s">
        <v>2</v>
      </c>
      <c r="F625" t="s">
        <v>774</v>
      </c>
      <c r="G625" t="s">
        <v>538</v>
      </c>
      <c r="H625">
        <v>2021</v>
      </c>
      <c r="J625" t="str">
        <f t="shared" si="20"/>
        <v>Energy.Onshore gas</v>
      </c>
      <c r="K625" t="str">
        <f t="shared" si="21"/>
        <v>oil and gas extraction 06</v>
      </c>
    </row>
    <row r="626" spans="1:11" x14ac:dyDescent="0.25">
      <c r="A626" t="s">
        <v>471</v>
      </c>
      <c r="B626" t="s">
        <v>185</v>
      </c>
      <c r="C626">
        <v>0</v>
      </c>
      <c r="D626" t="s">
        <v>536</v>
      </c>
      <c r="E626" t="s">
        <v>2</v>
      </c>
      <c r="F626" t="s">
        <v>774</v>
      </c>
      <c r="G626" t="s">
        <v>539</v>
      </c>
      <c r="H626">
        <v>2021</v>
      </c>
      <c r="J626" t="str">
        <f t="shared" si="20"/>
        <v>Energy.Onshore gas</v>
      </c>
      <c r="K626" t="str">
        <f t="shared" si="21"/>
        <v>oil and gas extraction 06</v>
      </c>
    </row>
    <row r="627" spans="1:11" x14ac:dyDescent="0.25">
      <c r="A627" t="s">
        <v>471</v>
      </c>
      <c r="B627" t="s">
        <v>185</v>
      </c>
      <c r="C627">
        <v>0</v>
      </c>
      <c r="D627" t="s">
        <v>536</v>
      </c>
      <c r="E627" t="s">
        <v>2</v>
      </c>
      <c r="F627" t="s">
        <v>775</v>
      </c>
      <c r="G627" t="s">
        <v>773</v>
      </c>
      <c r="H627">
        <v>2021</v>
      </c>
      <c r="J627" t="str">
        <f t="shared" si="20"/>
        <v>Energy.Onshore oil</v>
      </c>
      <c r="K627" t="str">
        <f t="shared" si="21"/>
        <v>oil and gas extraction 06</v>
      </c>
    </row>
    <row r="628" spans="1:11" x14ac:dyDescent="0.25">
      <c r="A628" t="s">
        <v>471</v>
      </c>
      <c r="B628" t="s">
        <v>185</v>
      </c>
      <c r="C628">
        <v>0</v>
      </c>
      <c r="D628" t="s">
        <v>536</v>
      </c>
      <c r="E628" t="s">
        <v>2</v>
      </c>
      <c r="F628" t="s">
        <v>775</v>
      </c>
      <c r="G628" t="s">
        <v>538</v>
      </c>
      <c r="H628">
        <v>2021</v>
      </c>
      <c r="J628" t="str">
        <f t="shared" si="20"/>
        <v>Energy.Onshore oil</v>
      </c>
      <c r="K628" t="str">
        <f t="shared" si="21"/>
        <v>oil and gas extraction 06</v>
      </c>
    </row>
    <row r="629" spans="1:11" x14ac:dyDescent="0.25">
      <c r="A629" t="s">
        <v>471</v>
      </c>
      <c r="B629" t="s">
        <v>185</v>
      </c>
      <c r="C629">
        <v>0</v>
      </c>
      <c r="D629" t="s">
        <v>536</v>
      </c>
      <c r="E629" t="s">
        <v>2</v>
      </c>
      <c r="F629" t="s">
        <v>775</v>
      </c>
      <c r="G629" t="s">
        <v>539</v>
      </c>
      <c r="H629">
        <v>2021</v>
      </c>
      <c r="J629" t="str">
        <f t="shared" si="20"/>
        <v>Energy.Onshore oil</v>
      </c>
      <c r="K629" t="str">
        <f t="shared" si="21"/>
        <v>oil and gas extraction 06</v>
      </c>
    </row>
    <row r="630" spans="1:11" x14ac:dyDescent="0.25">
      <c r="A630" t="s">
        <v>471</v>
      </c>
      <c r="B630" t="s">
        <v>185</v>
      </c>
      <c r="C630">
        <v>0</v>
      </c>
      <c r="D630" t="s">
        <v>536</v>
      </c>
      <c r="E630" t="s">
        <v>2</v>
      </c>
      <c r="F630" t="s">
        <v>777</v>
      </c>
      <c r="G630" t="s">
        <v>767</v>
      </c>
      <c r="H630">
        <v>2021</v>
      </c>
      <c r="I630" t="s">
        <v>771</v>
      </c>
      <c r="J630" t="str">
        <f t="shared" si="20"/>
        <v>Energy.Other from oil and gas</v>
      </c>
      <c r="K630" t="str">
        <f t="shared" si="21"/>
        <v>oil and gas extraction 06</v>
      </c>
    </row>
    <row r="631" spans="1:11" x14ac:dyDescent="0.25">
      <c r="A631" t="s">
        <v>471</v>
      </c>
      <c r="B631" t="s">
        <v>185</v>
      </c>
      <c r="C631">
        <v>0</v>
      </c>
      <c r="D631" t="s">
        <v>536</v>
      </c>
      <c r="E631" t="s">
        <v>2</v>
      </c>
      <c r="F631" t="s">
        <v>778</v>
      </c>
      <c r="G631" t="s">
        <v>767</v>
      </c>
      <c r="H631">
        <v>2021</v>
      </c>
      <c r="J631" t="str">
        <f t="shared" si="20"/>
        <v>Energy.Satellite-detected large leaks</v>
      </c>
      <c r="K631" t="str">
        <f t="shared" si="21"/>
        <v>oil and gas extraction 06</v>
      </c>
    </row>
    <row r="632" spans="1:11" x14ac:dyDescent="0.25">
      <c r="A632" t="s">
        <v>471</v>
      </c>
      <c r="B632" t="s">
        <v>185</v>
      </c>
      <c r="C632">
        <v>0</v>
      </c>
      <c r="D632" t="s">
        <v>536</v>
      </c>
      <c r="E632" t="s">
        <v>2</v>
      </c>
      <c r="F632" t="s">
        <v>649</v>
      </c>
      <c r="G632" t="s">
        <v>767</v>
      </c>
      <c r="H632">
        <v>2021</v>
      </c>
      <c r="I632" t="s">
        <v>771</v>
      </c>
      <c r="J632" t="str">
        <f t="shared" si="20"/>
        <v>Energy.Total</v>
      </c>
      <c r="K632" t="str">
        <f t="shared" si="21"/>
        <v>confirmed this is a duplicate total value</v>
      </c>
    </row>
    <row r="633" spans="1:11" x14ac:dyDescent="0.25">
      <c r="A633" t="s">
        <v>471</v>
      </c>
      <c r="B633" t="s">
        <v>185</v>
      </c>
      <c r="C633">
        <v>20</v>
      </c>
      <c r="D633" t="s">
        <v>536</v>
      </c>
      <c r="E633" t="s">
        <v>8</v>
      </c>
      <c r="F633" t="s">
        <v>649</v>
      </c>
      <c r="G633" t="s">
        <v>767</v>
      </c>
      <c r="H633" t="s">
        <v>768</v>
      </c>
      <c r="I633" t="s">
        <v>769</v>
      </c>
      <c r="J633" t="str">
        <f t="shared" si="20"/>
        <v>Other.Total</v>
      </c>
      <c r="K633">
        <f t="shared" si="21"/>
        <v>0</v>
      </c>
    </row>
    <row r="634" spans="1:11" x14ac:dyDescent="0.25">
      <c r="A634" t="s">
        <v>471</v>
      </c>
      <c r="B634" t="s">
        <v>185</v>
      </c>
      <c r="C634">
        <v>104</v>
      </c>
      <c r="D634" t="s">
        <v>536</v>
      </c>
      <c r="E634" t="s">
        <v>5</v>
      </c>
      <c r="F634" t="s">
        <v>649</v>
      </c>
      <c r="G634" t="s">
        <v>767</v>
      </c>
      <c r="H634" t="s">
        <v>768</v>
      </c>
      <c r="I634" t="s">
        <v>769</v>
      </c>
      <c r="J634" t="str">
        <f t="shared" si="20"/>
        <v>Waste.Total</v>
      </c>
      <c r="K634" t="str">
        <f t="shared" si="21"/>
        <v>water and waste 36T39</v>
      </c>
    </row>
    <row r="635" spans="1:11" x14ac:dyDescent="0.25">
      <c r="A635" t="s">
        <v>471</v>
      </c>
      <c r="B635" t="s">
        <v>186</v>
      </c>
      <c r="C635">
        <v>724</v>
      </c>
      <c r="D635" t="s">
        <v>536</v>
      </c>
      <c r="E635" t="s">
        <v>4</v>
      </c>
      <c r="F635" t="s">
        <v>649</v>
      </c>
      <c r="G635" t="s">
        <v>767</v>
      </c>
      <c r="H635" t="s">
        <v>768</v>
      </c>
      <c r="I635" t="s">
        <v>769</v>
      </c>
      <c r="J635" t="str">
        <f t="shared" si="20"/>
        <v>Agriculture.Total</v>
      </c>
      <c r="K635">
        <f t="shared" si="21"/>
        <v>0</v>
      </c>
    </row>
    <row r="636" spans="1:11" x14ac:dyDescent="0.25">
      <c r="A636" t="s">
        <v>471</v>
      </c>
      <c r="B636" t="s">
        <v>186</v>
      </c>
      <c r="C636">
        <v>41</v>
      </c>
      <c r="D636" t="s">
        <v>536</v>
      </c>
      <c r="E636" t="s">
        <v>2</v>
      </c>
      <c r="F636" t="s">
        <v>770</v>
      </c>
      <c r="G636" t="s">
        <v>767</v>
      </c>
      <c r="H636">
        <v>2021</v>
      </c>
      <c r="I636" t="s">
        <v>771</v>
      </c>
      <c r="J636" t="str">
        <f t="shared" si="20"/>
        <v>Energy.Bioenergy</v>
      </c>
      <c r="K636">
        <f t="shared" si="21"/>
        <v>0</v>
      </c>
    </row>
    <row r="637" spans="1:11" x14ac:dyDescent="0.25">
      <c r="A637" t="s">
        <v>471</v>
      </c>
      <c r="B637" t="s">
        <v>186</v>
      </c>
      <c r="C637">
        <v>23</v>
      </c>
      <c r="D637" t="s">
        <v>536</v>
      </c>
      <c r="E637" t="s">
        <v>2</v>
      </c>
      <c r="F637" t="s">
        <v>796</v>
      </c>
      <c r="G637" t="s">
        <v>767</v>
      </c>
      <c r="H637">
        <v>2021</v>
      </c>
      <c r="J637" t="str">
        <f t="shared" si="20"/>
        <v>Energy.Coking coal</v>
      </c>
      <c r="K637" t="str">
        <f t="shared" si="21"/>
        <v>iron and steel 241</v>
      </c>
    </row>
    <row r="638" spans="1:11" x14ac:dyDescent="0.25">
      <c r="A638" t="s">
        <v>471</v>
      </c>
      <c r="B638" t="s">
        <v>186</v>
      </c>
      <c r="C638">
        <v>7</v>
      </c>
      <c r="D638" t="s">
        <v>536</v>
      </c>
      <c r="E638" t="s">
        <v>2</v>
      </c>
      <c r="F638" t="s">
        <v>772</v>
      </c>
      <c r="G638" t="s">
        <v>538</v>
      </c>
      <c r="H638">
        <v>2021</v>
      </c>
      <c r="J638" t="str">
        <f t="shared" si="20"/>
        <v>Energy.Gas pipelines and LNG facilities</v>
      </c>
      <c r="K638" t="str">
        <f t="shared" si="21"/>
        <v>energy pipelines and gas processing 352T353</v>
      </c>
    </row>
    <row r="639" spans="1:11" x14ac:dyDescent="0.25">
      <c r="A639" t="s">
        <v>471</v>
      </c>
      <c r="B639" t="s">
        <v>186</v>
      </c>
      <c r="C639">
        <v>4</v>
      </c>
      <c r="D639" t="s">
        <v>536</v>
      </c>
      <c r="E639" t="s">
        <v>2</v>
      </c>
      <c r="F639" t="s">
        <v>772</v>
      </c>
      <c r="G639" t="s">
        <v>539</v>
      </c>
      <c r="H639">
        <v>2021</v>
      </c>
      <c r="J639" t="str">
        <f t="shared" si="20"/>
        <v>Energy.Gas pipelines and LNG facilities</v>
      </c>
      <c r="K639" t="str">
        <f t="shared" si="21"/>
        <v>energy pipelines and gas processing 352T353</v>
      </c>
    </row>
    <row r="640" spans="1:11" x14ac:dyDescent="0.25">
      <c r="A640" t="s">
        <v>471</v>
      </c>
      <c r="B640" t="s">
        <v>186</v>
      </c>
      <c r="C640">
        <v>1</v>
      </c>
      <c r="D640" t="s">
        <v>536</v>
      </c>
      <c r="E640" t="s">
        <v>2</v>
      </c>
      <c r="F640" t="s">
        <v>540</v>
      </c>
      <c r="G640" t="s">
        <v>538</v>
      </c>
      <c r="H640">
        <v>2021</v>
      </c>
      <c r="J640" t="str">
        <f t="shared" si="20"/>
        <v>Energy.Offshore gas</v>
      </c>
      <c r="K640" t="str">
        <f t="shared" si="21"/>
        <v>oil and gas extraction 06</v>
      </c>
    </row>
    <row r="641" spans="1:11" x14ac:dyDescent="0.25">
      <c r="A641" t="s">
        <v>471</v>
      </c>
      <c r="B641" t="s">
        <v>186</v>
      </c>
      <c r="C641">
        <v>3</v>
      </c>
      <c r="D641" t="s">
        <v>536</v>
      </c>
      <c r="E641" t="s">
        <v>2</v>
      </c>
      <c r="F641" t="s">
        <v>540</v>
      </c>
      <c r="G641" t="s">
        <v>539</v>
      </c>
      <c r="H641">
        <v>2021</v>
      </c>
      <c r="J641" t="str">
        <f t="shared" si="20"/>
        <v>Energy.Offshore gas</v>
      </c>
      <c r="K641" t="str">
        <f t="shared" si="21"/>
        <v>oil and gas extraction 06</v>
      </c>
    </row>
    <row r="642" spans="1:11" x14ac:dyDescent="0.25">
      <c r="A642" t="s">
        <v>471</v>
      </c>
      <c r="B642" t="s">
        <v>186</v>
      </c>
      <c r="C642">
        <v>0</v>
      </c>
      <c r="D642" t="s">
        <v>536</v>
      </c>
      <c r="E642" t="s">
        <v>2</v>
      </c>
      <c r="F642" t="s">
        <v>541</v>
      </c>
      <c r="G642" t="s">
        <v>773</v>
      </c>
      <c r="H642">
        <v>2021</v>
      </c>
      <c r="J642" t="str">
        <f t="shared" si="20"/>
        <v>Energy.Offshore oil</v>
      </c>
      <c r="K642" t="str">
        <f t="shared" si="21"/>
        <v>oil and gas extraction 06</v>
      </c>
    </row>
    <row r="643" spans="1:11" x14ac:dyDescent="0.25">
      <c r="A643" t="s">
        <v>471</v>
      </c>
      <c r="B643" t="s">
        <v>186</v>
      </c>
      <c r="C643">
        <v>0</v>
      </c>
      <c r="D643" t="s">
        <v>536</v>
      </c>
      <c r="E643" t="s">
        <v>2</v>
      </c>
      <c r="F643" t="s">
        <v>541</v>
      </c>
      <c r="G643" t="s">
        <v>538</v>
      </c>
      <c r="H643">
        <v>2021</v>
      </c>
      <c r="J643" t="str">
        <f t="shared" ref="J643:J706" si="22">CONCATENATE(E643,".",F643)</f>
        <v>Energy.Offshore oil</v>
      </c>
      <c r="K643" t="str">
        <f t="shared" ref="K643:K706" si="23">INDEX($P$17:$P$38,MATCH(J643,$O$17:$O$38,0))</f>
        <v>oil and gas extraction 06</v>
      </c>
    </row>
    <row r="644" spans="1:11" x14ac:dyDescent="0.25">
      <c r="A644" t="s">
        <v>471</v>
      </c>
      <c r="B644" t="s">
        <v>186</v>
      </c>
      <c r="C644">
        <v>1</v>
      </c>
      <c r="D644" t="s">
        <v>536</v>
      </c>
      <c r="E644" t="s">
        <v>2</v>
      </c>
      <c r="F644" t="s">
        <v>541</v>
      </c>
      <c r="G644" t="s">
        <v>539</v>
      </c>
      <c r="H644">
        <v>2021</v>
      </c>
      <c r="J644" t="str">
        <f t="shared" si="22"/>
        <v>Energy.Offshore oil</v>
      </c>
      <c r="K644" t="str">
        <f t="shared" si="23"/>
        <v>oil and gas extraction 06</v>
      </c>
    </row>
    <row r="645" spans="1:11" x14ac:dyDescent="0.25">
      <c r="A645" t="s">
        <v>471</v>
      </c>
      <c r="B645" t="s">
        <v>186</v>
      </c>
      <c r="C645">
        <v>0</v>
      </c>
      <c r="D645" t="s">
        <v>536</v>
      </c>
      <c r="E645" t="s">
        <v>2</v>
      </c>
      <c r="F645" t="s">
        <v>774</v>
      </c>
      <c r="G645" t="s">
        <v>538</v>
      </c>
      <c r="H645">
        <v>2021</v>
      </c>
      <c r="J645" t="str">
        <f t="shared" si="22"/>
        <v>Energy.Onshore gas</v>
      </c>
      <c r="K645" t="str">
        <f t="shared" si="23"/>
        <v>oil and gas extraction 06</v>
      </c>
    </row>
    <row r="646" spans="1:11" x14ac:dyDescent="0.25">
      <c r="A646" t="s">
        <v>471</v>
      </c>
      <c r="B646" t="s">
        <v>186</v>
      </c>
      <c r="C646">
        <v>0</v>
      </c>
      <c r="D646" t="s">
        <v>536</v>
      </c>
      <c r="E646" t="s">
        <v>2</v>
      </c>
      <c r="F646" t="s">
        <v>774</v>
      </c>
      <c r="G646" t="s">
        <v>539</v>
      </c>
      <c r="H646">
        <v>2021</v>
      </c>
      <c r="J646" t="str">
        <f t="shared" si="22"/>
        <v>Energy.Onshore gas</v>
      </c>
      <c r="K646" t="str">
        <f t="shared" si="23"/>
        <v>oil and gas extraction 06</v>
      </c>
    </row>
    <row r="647" spans="1:11" x14ac:dyDescent="0.25">
      <c r="A647" t="s">
        <v>471</v>
      </c>
      <c r="B647" t="s">
        <v>186</v>
      </c>
      <c r="C647">
        <v>0</v>
      </c>
      <c r="D647" t="s">
        <v>536</v>
      </c>
      <c r="E647" t="s">
        <v>2</v>
      </c>
      <c r="F647" t="s">
        <v>775</v>
      </c>
      <c r="G647" t="s">
        <v>773</v>
      </c>
      <c r="H647">
        <v>2021</v>
      </c>
      <c r="J647" t="str">
        <f t="shared" si="22"/>
        <v>Energy.Onshore oil</v>
      </c>
      <c r="K647" t="str">
        <f t="shared" si="23"/>
        <v>oil and gas extraction 06</v>
      </c>
    </row>
    <row r="648" spans="1:11" x14ac:dyDescent="0.25">
      <c r="A648" t="s">
        <v>471</v>
      </c>
      <c r="B648" t="s">
        <v>186</v>
      </c>
      <c r="C648">
        <v>0</v>
      </c>
      <c r="D648" t="s">
        <v>536</v>
      </c>
      <c r="E648" t="s">
        <v>2</v>
      </c>
      <c r="F648" t="s">
        <v>775</v>
      </c>
      <c r="G648" t="s">
        <v>538</v>
      </c>
      <c r="H648">
        <v>2021</v>
      </c>
      <c r="J648" t="str">
        <f t="shared" si="22"/>
        <v>Energy.Onshore oil</v>
      </c>
      <c r="K648" t="str">
        <f t="shared" si="23"/>
        <v>oil and gas extraction 06</v>
      </c>
    </row>
    <row r="649" spans="1:11" x14ac:dyDescent="0.25">
      <c r="A649" t="s">
        <v>471</v>
      </c>
      <c r="B649" t="s">
        <v>186</v>
      </c>
      <c r="C649">
        <v>0</v>
      </c>
      <c r="D649" t="s">
        <v>536</v>
      </c>
      <c r="E649" t="s">
        <v>2</v>
      </c>
      <c r="F649" t="s">
        <v>775</v>
      </c>
      <c r="G649" t="s">
        <v>539</v>
      </c>
      <c r="H649">
        <v>2021</v>
      </c>
      <c r="J649" t="str">
        <f t="shared" si="22"/>
        <v>Energy.Onshore oil</v>
      </c>
      <c r="K649" t="str">
        <f t="shared" si="23"/>
        <v>oil and gas extraction 06</v>
      </c>
    </row>
    <row r="650" spans="1:11" x14ac:dyDescent="0.25">
      <c r="A650" t="s">
        <v>471</v>
      </c>
      <c r="B650" t="s">
        <v>186</v>
      </c>
      <c r="C650">
        <v>81</v>
      </c>
      <c r="D650" t="s">
        <v>536</v>
      </c>
      <c r="E650" t="s">
        <v>2</v>
      </c>
      <c r="F650" t="s">
        <v>776</v>
      </c>
      <c r="G650" t="s">
        <v>767</v>
      </c>
      <c r="H650">
        <v>2021</v>
      </c>
      <c r="I650" t="s">
        <v>771</v>
      </c>
      <c r="J650" t="str">
        <f t="shared" si="22"/>
        <v>Energy.Other from coal</v>
      </c>
      <c r="K650">
        <f t="shared" si="23"/>
        <v>0</v>
      </c>
    </row>
    <row r="651" spans="1:11" x14ac:dyDescent="0.25">
      <c r="A651" t="s">
        <v>471</v>
      </c>
      <c r="B651" t="s">
        <v>186</v>
      </c>
      <c r="C651">
        <v>13</v>
      </c>
      <c r="D651" t="s">
        <v>536</v>
      </c>
      <c r="E651" t="s">
        <v>2</v>
      </c>
      <c r="F651" t="s">
        <v>777</v>
      </c>
      <c r="G651" t="s">
        <v>767</v>
      </c>
      <c r="H651">
        <v>2021</v>
      </c>
      <c r="I651" t="s">
        <v>771</v>
      </c>
      <c r="J651" t="str">
        <f t="shared" si="22"/>
        <v>Energy.Other from oil and gas</v>
      </c>
      <c r="K651" t="str">
        <f t="shared" si="23"/>
        <v>oil and gas extraction 06</v>
      </c>
    </row>
    <row r="652" spans="1:11" x14ac:dyDescent="0.25">
      <c r="A652" t="s">
        <v>471</v>
      </c>
      <c r="B652" t="s">
        <v>186</v>
      </c>
      <c r="C652">
        <v>0</v>
      </c>
      <c r="D652" t="s">
        <v>536</v>
      </c>
      <c r="E652" t="s">
        <v>2</v>
      </c>
      <c r="F652" t="s">
        <v>778</v>
      </c>
      <c r="G652" t="s">
        <v>767</v>
      </c>
      <c r="H652">
        <v>2021</v>
      </c>
      <c r="J652" t="str">
        <f t="shared" si="22"/>
        <v>Energy.Satellite-detected large leaks</v>
      </c>
      <c r="K652" t="str">
        <f t="shared" si="23"/>
        <v>oil and gas extraction 06</v>
      </c>
    </row>
    <row r="653" spans="1:11" x14ac:dyDescent="0.25">
      <c r="A653" t="s">
        <v>471</v>
      </c>
      <c r="B653" t="s">
        <v>186</v>
      </c>
      <c r="C653">
        <v>1121</v>
      </c>
      <c r="D653" t="s">
        <v>536</v>
      </c>
      <c r="E653" t="s">
        <v>2</v>
      </c>
      <c r="F653" t="s">
        <v>797</v>
      </c>
      <c r="G653" t="s">
        <v>767</v>
      </c>
      <c r="H653">
        <v>2021</v>
      </c>
      <c r="J653" t="str">
        <f t="shared" si="22"/>
        <v>Energy.Steam coal</v>
      </c>
      <c r="K653">
        <f t="shared" si="23"/>
        <v>0</v>
      </c>
    </row>
    <row r="654" spans="1:11" x14ac:dyDescent="0.25">
      <c r="A654" t="s">
        <v>471</v>
      </c>
      <c r="B654" t="s">
        <v>186</v>
      </c>
      <c r="C654">
        <v>1295</v>
      </c>
      <c r="D654" t="s">
        <v>536</v>
      </c>
      <c r="E654" t="s">
        <v>2</v>
      </c>
      <c r="F654" t="s">
        <v>649</v>
      </c>
      <c r="G654" t="s">
        <v>767</v>
      </c>
      <c r="H654">
        <v>2021</v>
      </c>
      <c r="I654" t="s">
        <v>771</v>
      </c>
      <c r="J654" t="str">
        <f t="shared" si="22"/>
        <v>Energy.Total</v>
      </c>
      <c r="K654" t="str">
        <f t="shared" si="23"/>
        <v>confirmed this is a duplicate total value</v>
      </c>
    </row>
    <row r="655" spans="1:11" x14ac:dyDescent="0.25">
      <c r="A655" t="s">
        <v>471</v>
      </c>
      <c r="B655" t="s">
        <v>186</v>
      </c>
      <c r="C655">
        <v>59</v>
      </c>
      <c r="D655" t="s">
        <v>536</v>
      </c>
      <c r="E655" t="s">
        <v>8</v>
      </c>
      <c r="F655" t="s">
        <v>649</v>
      </c>
      <c r="G655" t="s">
        <v>767</v>
      </c>
      <c r="H655" t="s">
        <v>768</v>
      </c>
      <c r="I655" t="s">
        <v>769</v>
      </c>
      <c r="J655" t="str">
        <f t="shared" si="22"/>
        <v>Other.Total</v>
      </c>
      <c r="K655">
        <f t="shared" si="23"/>
        <v>0</v>
      </c>
    </row>
    <row r="656" spans="1:11" x14ac:dyDescent="0.25">
      <c r="A656" t="s">
        <v>471</v>
      </c>
      <c r="B656" t="s">
        <v>186</v>
      </c>
      <c r="C656">
        <v>848</v>
      </c>
      <c r="D656" t="s">
        <v>536</v>
      </c>
      <c r="E656" t="s">
        <v>5</v>
      </c>
      <c r="F656" t="s">
        <v>649</v>
      </c>
      <c r="G656" t="s">
        <v>767</v>
      </c>
      <c r="H656" t="s">
        <v>768</v>
      </c>
      <c r="I656" t="s">
        <v>769</v>
      </c>
      <c r="J656" t="str">
        <f t="shared" si="22"/>
        <v>Waste.Total</v>
      </c>
      <c r="K656" t="str">
        <f t="shared" si="23"/>
        <v>water and waste 36T39</v>
      </c>
    </row>
    <row r="657" spans="1:11" x14ac:dyDescent="0.25">
      <c r="A657" t="s">
        <v>471</v>
      </c>
      <c r="B657" t="s">
        <v>188</v>
      </c>
      <c r="C657">
        <v>550</v>
      </c>
      <c r="D657" t="s">
        <v>536</v>
      </c>
      <c r="E657" t="s">
        <v>4</v>
      </c>
      <c r="F657" t="s">
        <v>649</v>
      </c>
      <c r="G657" t="s">
        <v>767</v>
      </c>
      <c r="H657" t="s">
        <v>768</v>
      </c>
      <c r="I657" t="s">
        <v>769</v>
      </c>
      <c r="J657" t="str">
        <f t="shared" si="22"/>
        <v>Agriculture.Total</v>
      </c>
      <c r="K657">
        <f t="shared" si="23"/>
        <v>0</v>
      </c>
    </row>
    <row r="658" spans="1:11" x14ac:dyDescent="0.25">
      <c r="A658" t="s">
        <v>471</v>
      </c>
      <c r="B658" t="s">
        <v>188</v>
      </c>
      <c r="C658">
        <v>2</v>
      </c>
      <c r="D658" t="s">
        <v>536</v>
      </c>
      <c r="E658" t="s">
        <v>2</v>
      </c>
      <c r="F658" t="s">
        <v>770</v>
      </c>
      <c r="G658" t="s">
        <v>767</v>
      </c>
      <c r="H658">
        <v>2021</v>
      </c>
      <c r="I658" t="s">
        <v>771</v>
      </c>
      <c r="J658" t="str">
        <f t="shared" si="22"/>
        <v>Energy.Bioenergy</v>
      </c>
      <c r="K658">
        <f t="shared" si="23"/>
        <v>0</v>
      </c>
    </row>
    <row r="659" spans="1:11" x14ac:dyDescent="0.25">
      <c r="A659" t="s">
        <v>471</v>
      </c>
      <c r="B659" t="s">
        <v>188</v>
      </c>
      <c r="C659">
        <v>0</v>
      </c>
      <c r="D659" t="s">
        <v>536</v>
      </c>
      <c r="E659" t="s">
        <v>2</v>
      </c>
      <c r="F659" t="s">
        <v>772</v>
      </c>
      <c r="G659" t="s">
        <v>538</v>
      </c>
      <c r="H659">
        <v>2021</v>
      </c>
      <c r="J659" t="str">
        <f t="shared" si="22"/>
        <v>Energy.Gas pipelines and LNG facilities</v>
      </c>
      <c r="K659" t="str">
        <f t="shared" si="23"/>
        <v>energy pipelines and gas processing 352T353</v>
      </c>
    </row>
    <row r="660" spans="1:11" x14ac:dyDescent="0.25">
      <c r="A660" t="s">
        <v>471</v>
      </c>
      <c r="B660" t="s">
        <v>188</v>
      </c>
      <c r="C660">
        <v>0</v>
      </c>
      <c r="D660" t="s">
        <v>536</v>
      </c>
      <c r="E660" t="s">
        <v>2</v>
      </c>
      <c r="F660" t="s">
        <v>772</v>
      </c>
      <c r="G660" t="s">
        <v>539</v>
      </c>
      <c r="H660">
        <v>2021</v>
      </c>
      <c r="J660" t="str">
        <f t="shared" si="22"/>
        <v>Energy.Gas pipelines and LNG facilities</v>
      </c>
      <c r="K660" t="str">
        <f t="shared" si="23"/>
        <v>energy pipelines and gas processing 352T353</v>
      </c>
    </row>
    <row r="661" spans="1:11" x14ac:dyDescent="0.25">
      <c r="A661" t="s">
        <v>471</v>
      </c>
      <c r="B661" t="s">
        <v>188</v>
      </c>
      <c r="C661">
        <v>0</v>
      </c>
      <c r="D661" t="s">
        <v>536</v>
      </c>
      <c r="E661" t="s">
        <v>2</v>
      </c>
      <c r="F661" t="s">
        <v>540</v>
      </c>
      <c r="G661" t="s">
        <v>538</v>
      </c>
      <c r="H661">
        <v>2021</v>
      </c>
      <c r="J661" t="str">
        <f t="shared" si="22"/>
        <v>Energy.Offshore gas</v>
      </c>
      <c r="K661" t="str">
        <f t="shared" si="23"/>
        <v>oil and gas extraction 06</v>
      </c>
    </row>
    <row r="662" spans="1:11" x14ac:dyDescent="0.25">
      <c r="A662" t="s">
        <v>471</v>
      </c>
      <c r="B662" t="s">
        <v>188</v>
      </c>
      <c r="C662">
        <v>0</v>
      </c>
      <c r="D662" t="s">
        <v>536</v>
      </c>
      <c r="E662" t="s">
        <v>2</v>
      </c>
      <c r="F662" t="s">
        <v>540</v>
      </c>
      <c r="G662" t="s">
        <v>539</v>
      </c>
      <c r="H662">
        <v>2021</v>
      </c>
      <c r="J662" t="str">
        <f t="shared" si="22"/>
        <v>Energy.Offshore gas</v>
      </c>
      <c r="K662" t="str">
        <f t="shared" si="23"/>
        <v>oil and gas extraction 06</v>
      </c>
    </row>
    <row r="663" spans="1:11" x14ac:dyDescent="0.25">
      <c r="A663" t="s">
        <v>471</v>
      </c>
      <c r="B663" t="s">
        <v>188</v>
      </c>
      <c r="C663">
        <v>0</v>
      </c>
      <c r="D663" t="s">
        <v>536</v>
      </c>
      <c r="E663" t="s">
        <v>2</v>
      </c>
      <c r="F663" t="s">
        <v>541</v>
      </c>
      <c r="G663" t="s">
        <v>773</v>
      </c>
      <c r="H663">
        <v>2021</v>
      </c>
      <c r="J663" t="str">
        <f t="shared" si="22"/>
        <v>Energy.Offshore oil</v>
      </c>
      <c r="K663" t="str">
        <f t="shared" si="23"/>
        <v>oil and gas extraction 06</v>
      </c>
    </row>
    <row r="664" spans="1:11" x14ac:dyDescent="0.25">
      <c r="A664" t="s">
        <v>471</v>
      </c>
      <c r="B664" t="s">
        <v>188</v>
      </c>
      <c r="C664">
        <v>0</v>
      </c>
      <c r="D664" t="s">
        <v>536</v>
      </c>
      <c r="E664" t="s">
        <v>2</v>
      </c>
      <c r="F664" t="s">
        <v>541</v>
      </c>
      <c r="G664" t="s">
        <v>538</v>
      </c>
      <c r="H664">
        <v>2021</v>
      </c>
      <c r="J664" t="str">
        <f t="shared" si="22"/>
        <v>Energy.Offshore oil</v>
      </c>
      <c r="K664" t="str">
        <f t="shared" si="23"/>
        <v>oil and gas extraction 06</v>
      </c>
    </row>
    <row r="665" spans="1:11" x14ac:dyDescent="0.25">
      <c r="A665" t="s">
        <v>471</v>
      </c>
      <c r="B665" t="s">
        <v>188</v>
      </c>
      <c r="C665">
        <v>0</v>
      </c>
      <c r="D665" t="s">
        <v>536</v>
      </c>
      <c r="E665" t="s">
        <v>2</v>
      </c>
      <c r="F665" t="s">
        <v>541</v>
      </c>
      <c r="G665" t="s">
        <v>539</v>
      </c>
      <c r="H665">
        <v>2021</v>
      </c>
      <c r="J665" t="str">
        <f t="shared" si="22"/>
        <v>Energy.Offshore oil</v>
      </c>
      <c r="K665" t="str">
        <f t="shared" si="23"/>
        <v>oil and gas extraction 06</v>
      </c>
    </row>
    <row r="666" spans="1:11" x14ac:dyDescent="0.25">
      <c r="A666" t="s">
        <v>471</v>
      </c>
      <c r="B666" t="s">
        <v>188</v>
      </c>
      <c r="C666">
        <v>0</v>
      </c>
      <c r="D666" t="s">
        <v>536</v>
      </c>
      <c r="E666" t="s">
        <v>2</v>
      </c>
      <c r="F666" t="s">
        <v>774</v>
      </c>
      <c r="G666" t="s">
        <v>538</v>
      </c>
      <c r="H666">
        <v>2021</v>
      </c>
      <c r="J666" t="str">
        <f t="shared" si="22"/>
        <v>Energy.Onshore gas</v>
      </c>
      <c r="K666" t="str">
        <f t="shared" si="23"/>
        <v>oil and gas extraction 06</v>
      </c>
    </row>
    <row r="667" spans="1:11" x14ac:dyDescent="0.25">
      <c r="A667" t="s">
        <v>471</v>
      </c>
      <c r="B667" t="s">
        <v>188</v>
      </c>
      <c r="C667">
        <v>0</v>
      </c>
      <c r="D667" t="s">
        <v>536</v>
      </c>
      <c r="E667" t="s">
        <v>2</v>
      </c>
      <c r="F667" t="s">
        <v>774</v>
      </c>
      <c r="G667" t="s">
        <v>539</v>
      </c>
      <c r="H667">
        <v>2021</v>
      </c>
      <c r="J667" t="str">
        <f t="shared" si="22"/>
        <v>Energy.Onshore gas</v>
      </c>
      <c r="K667" t="str">
        <f t="shared" si="23"/>
        <v>oil and gas extraction 06</v>
      </c>
    </row>
    <row r="668" spans="1:11" x14ac:dyDescent="0.25">
      <c r="A668" t="s">
        <v>471</v>
      </c>
      <c r="B668" t="s">
        <v>188</v>
      </c>
      <c r="C668">
        <v>0</v>
      </c>
      <c r="D668" t="s">
        <v>536</v>
      </c>
      <c r="E668" t="s">
        <v>2</v>
      </c>
      <c r="F668" t="s">
        <v>775</v>
      </c>
      <c r="G668" t="s">
        <v>773</v>
      </c>
      <c r="H668">
        <v>2021</v>
      </c>
      <c r="J668" t="str">
        <f t="shared" si="22"/>
        <v>Energy.Onshore oil</v>
      </c>
      <c r="K668" t="str">
        <f t="shared" si="23"/>
        <v>oil and gas extraction 06</v>
      </c>
    </row>
    <row r="669" spans="1:11" x14ac:dyDescent="0.25">
      <c r="A669" t="s">
        <v>471</v>
      </c>
      <c r="B669" t="s">
        <v>188</v>
      </c>
      <c r="C669">
        <v>5</v>
      </c>
      <c r="D669" t="s">
        <v>536</v>
      </c>
      <c r="E669" t="s">
        <v>2</v>
      </c>
      <c r="F669" t="s">
        <v>775</v>
      </c>
      <c r="G669" t="s">
        <v>538</v>
      </c>
      <c r="H669">
        <v>2021</v>
      </c>
      <c r="J669" t="str">
        <f t="shared" si="22"/>
        <v>Energy.Onshore oil</v>
      </c>
      <c r="K669" t="str">
        <f t="shared" si="23"/>
        <v>oil and gas extraction 06</v>
      </c>
    </row>
    <row r="670" spans="1:11" x14ac:dyDescent="0.25">
      <c r="A670" t="s">
        <v>471</v>
      </c>
      <c r="B670" t="s">
        <v>188</v>
      </c>
      <c r="C670">
        <v>67</v>
      </c>
      <c r="D670" t="s">
        <v>536</v>
      </c>
      <c r="E670" t="s">
        <v>2</v>
      </c>
      <c r="F670" t="s">
        <v>775</v>
      </c>
      <c r="G670" t="s">
        <v>539</v>
      </c>
      <c r="H670">
        <v>2021</v>
      </c>
      <c r="J670" t="str">
        <f t="shared" si="22"/>
        <v>Energy.Onshore oil</v>
      </c>
      <c r="K670" t="str">
        <f t="shared" si="23"/>
        <v>oil and gas extraction 06</v>
      </c>
    </row>
    <row r="671" spans="1:11" x14ac:dyDescent="0.25">
      <c r="A671" t="s">
        <v>471</v>
      </c>
      <c r="B671" t="s">
        <v>188</v>
      </c>
      <c r="C671">
        <v>0</v>
      </c>
      <c r="D671" t="s">
        <v>536</v>
      </c>
      <c r="E671" t="s">
        <v>2</v>
      </c>
      <c r="F671" t="s">
        <v>777</v>
      </c>
      <c r="G671" t="s">
        <v>767</v>
      </c>
      <c r="H671">
        <v>2021</v>
      </c>
      <c r="I671" t="s">
        <v>771</v>
      </c>
      <c r="J671" t="str">
        <f t="shared" si="22"/>
        <v>Energy.Other from oil and gas</v>
      </c>
      <c r="K671" t="str">
        <f t="shared" si="23"/>
        <v>oil and gas extraction 06</v>
      </c>
    </row>
    <row r="672" spans="1:11" x14ac:dyDescent="0.25">
      <c r="A672" t="s">
        <v>471</v>
      </c>
      <c r="B672" t="s">
        <v>188</v>
      </c>
      <c r="C672">
        <v>0</v>
      </c>
      <c r="D672" t="s">
        <v>536</v>
      </c>
      <c r="E672" t="s">
        <v>2</v>
      </c>
      <c r="F672" t="s">
        <v>778</v>
      </c>
      <c r="G672" t="s">
        <v>767</v>
      </c>
      <c r="H672">
        <v>2021</v>
      </c>
      <c r="J672" t="str">
        <f t="shared" si="22"/>
        <v>Energy.Satellite-detected large leaks</v>
      </c>
      <c r="K672" t="str">
        <f t="shared" si="23"/>
        <v>oil and gas extraction 06</v>
      </c>
    </row>
    <row r="673" spans="1:11" x14ac:dyDescent="0.25">
      <c r="A673" t="s">
        <v>471</v>
      </c>
      <c r="B673" t="s">
        <v>188</v>
      </c>
      <c r="C673">
        <v>74</v>
      </c>
      <c r="D673" t="s">
        <v>536</v>
      </c>
      <c r="E673" t="s">
        <v>2</v>
      </c>
      <c r="F673" t="s">
        <v>649</v>
      </c>
      <c r="G673" t="s">
        <v>767</v>
      </c>
      <c r="H673">
        <v>2021</v>
      </c>
      <c r="I673" t="s">
        <v>771</v>
      </c>
      <c r="J673" t="str">
        <f t="shared" si="22"/>
        <v>Energy.Total</v>
      </c>
      <c r="K673" t="str">
        <f t="shared" si="23"/>
        <v>confirmed this is a duplicate total value</v>
      </c>
    </row>
    <row r="674" spans="1:11" x14ac:dyDescent="0.25">
      <c r="A674" t="s">
        <v>471</v>
      </c>
      <c r="B674" t="s">
        <v>188</v>
      </c>
      <c r="C674">
        <v>6</v>
      </c>
      <c r="D674" t="s">
        <v>536</v>
      </c>
      <c r="E674" t="s">
        <v>8</v>
      </c>
      <c r="F674" t="s">
        <v>649</v>
      </c>
      <c r="G674" t="s">
        <v>767</v>
      </c>
      <c r="H674" t="s">
        <v>768</v>
      </c>
      <c r="I674" t="s">
        <v>769</v>
      </c>
      <c r="J674" t="str">
        <f t="shared" si="22"/>
        <v>Other.Total</v>
      </c>
      <c r="K674">
        <f t="shared" si="23"/>
        <v>0</v>
      </c>
    </row>
    <row r="675" spans="1:11" x14ac:dyDescent="0.25">
      <c r="A675" t="s">
        <v>471</v>
      </c>
      <c r="B675" t="s">
        <v>188</v>
      </c>
      <c r="C675">
        <v>59</v>
      </c>
      <c r="D675" t="s">
        <v>536</v>
      </c>
      <c r="E675" t="s">
        <v>5</v>
      </c>
      <c r="F675" t="s">
        <v>649</v>
      </c>
      <c r="G675" t="s">
        <v>767</v>
      </c>
      <c r="H675" t="s">
        <v>768</v>
      </c>
      <c r="I675" t="s">
        <v>769</v>
      </c>
      <c r="J675" t="str">
        <f t="shared" si="22"/>
        <v>Waste.Total</v>
      </c>
      <c r="K675" t="str">
        <f t="shared" si="23"/>
        <v>water and waste 36T39</v>
      </c>
    </row>
    <row r="676" spans="1:11" x14ac:dyDescent="0.25">
      <c r="A676" t="s">
        <v>471</v>
      </c>
      <c r="B676" t="s">
        <v>191</v>
      </c>
      <c r="C676">
        <v>1412</v>
      </c>
      <c r="D676" t="s">
        <v>536</v>
      </c>
      <c r="E676" t="s">
        <v>4</v>
      </c>
      <c r="F676" t="s">
        <v>649</v>
      </c>
      <c r="G676" t="s">
        <v>767</v>
      </c>
      <c r="H676" t="s">
        <v>768</v>
      </c>
      <c r="I676" t="s">
        <v>769</v>
      </c>
      <c r="J676" t="str">
        <f t="shared" si="22"/>
        <v>Agriculture.Total</v>
      </c>
      <c r="K676">
        <f t="shared" si="23"/>
        <v>0</v>
      </c>
    </row>
    <row r="677" spans="1:11" x14ac:dyDescent="0.25">
      <c r="A677" t="s">
        <v>471</v>
      </c>
      <c r="B677" t="s">
        <v>191</v>
      </c>
      <c r="C677">
        <v>75</v>
      </c>
      <c r="D677" t="s">
        <v>536</v>
      </c>
      <c r="E677" t="s">
        <v>2</v>
      </c>
      <c r="F677" t="s">
        <v>770</v>
      </c>
      <c r="G677" t="s">
        <v>767</v>
      </c>
      <c r="H677">
        <v>2021</v>
      </c>
      <c r="I677" t="s">
        <v>771</v>
      </c>
      <c r="J677" t="str">
        <f t="shared" si="22"/>
        <v>Energy.Bioenergy</v>
      </c>
      <c r="K677">
        <f t="shared" si="23"/>
        <v>0</v>
      </c>
    </row>
    <row r="678" spans="1:11" x14ac:dyDescent="0.25">
      <c r="A678" t="s">
        <v>471</v>
      </c>
      <c r="B678" t="s">
        <v>191</v>
      </c>
      <c r="C678">
        <v>0</v>
      </c>
      <c r="D678" t="s">
        <v>536</v>
      </c>
      <c r="E678" t="s">
        <v>2</v>
      </c>
      <c r="F678" t="s">
        <v>772</v>
      </c>
      <c r="G678" t="s">
        <v>538</v>
      </c>
      <c r="H678">
        <v>2021</v>
      </c>
      <c r="J678" t="str">
        <f t="shared" si="22"/>
        <v>Energy.Gas pipelines and LNG facilities</v>
      </c>
      <c r="K678" t="str">
        <f t="shared" si="23"/>
        <v>energy pipelines and gas processing 352T353</v>
      </c>
    </row>
    <row r="679" spans="1:11" x14ac:dyDescent="0.25">
      <c r="A679" t="s">
        <v>471</v>
      </c>
      <c r="B679" t="s">
        <v>191</v>
      </c>
      <c r="C679">
        <v>0</v>
      </c>
      <c r="D679" t="s">
        <v>536</v>
      </c>
      <c r="E679" t="s">
        <v>2</v>
      </c>
      <c r="F679" t="s">
        <v>772</v>
      </c>
      <c r="G679" t="s">
        <v>539</v>
      </c>
      <c r="H679">
        <v>2021</v>
      </c>
      <c r="J679" t="str">
        <f t="shared" si="22"/>
        <v>Energy.Gas pipelines and LNG facilities</v>
      </c>
      <c r="K679" t="str">
        <f t="shared" si="23"/>
        <v>energy pipelines and gas processing 352T353</v>
      </c>
    </row>
    <row r="680" spans="1:11" x14ac:dyDescent="0.25">
      <c r="A680" t="s">
        <v>471</v>
      </c>
      <c r="B680" t="s">
        <v>191</v>
      </c>
      <c r="C680">
        <v>0</v>
      </c>
      <c r="D680" t="s">
        <v>536</v>
      </c>
      <c r="E680" t="s">
        <v>2</v>
      </c>
      <c r="F680" t="s">
        <v>540</v>
      </c>
      <c r="G680" t="s">
        <v>538</v>
      </c>
      <c r="H680">
        <v>2021</v>
      </c>
      <c r="J680" t="str">
        <f t="shared" si="22"/>
        <v>Energy.Offshore gas</v>
      </c>
      <c r="K680" t="str">
        <f t="shared" si="23"/>
        <v>oil and gas extraction 06</v>
      </c>
    </row>
    <row r="681" spans="1:11" x14ac:dyDescent="0.25">
      <c r="A681" t="s">
        <v>471</v>
      </c>
      <c r="B681" t="s">
        <v>191</v>
      </c>
      <c r="C681">
        <v>0</v>
      </c>
      <c r="D681" t="s">
        <v>536</v>
      </c>
      <c r="E681" t="s">
        <v>2</v>
      </c>
      <c r="F681" t="s">
        <v>540</v>
      </c>
      <c r="G681" t="s">
        <v>539</v>
      </c>
      <c r="H681">
        <v>2021</v>
      </c>
      <c r="J681" t="str">
        <f t="shared" si="22"/>
        <v>Energy.Offshore gas</v>
      </c>
      <c r="K681" t="str">
        <f t="shared" si="23"/>
        <v>oil and gas extraction 06</v>
      </c>
    </row>
    <row r="682" spans="1:11" x14ac:dyDescent="0.25">
      <c r="A682" t="s">
        <v>471</v>
      </c>
      <c r="B682" t="s">
        <v>191</v>
      </c>
      <c r="C682">
        <v>0</v>
      </c>
      <c r="D682" t="s">
        <v>536</v>
      </c>
      <c r="E682" t="s">
        <v>2</v>
      </c>
      <c r="F682" t="s">
        <v>541</v>
      </c>
      <c r="G682" t="s">
        <v>773</v>
      </c>
      <c r="H682">
        <v>2021</v>
      </c>
      <c r="J682" t="str">
        <f t="shared" si="22"/>
        <v>Energy.Offshore oil</v>
      </c>
      <c r="K682" t="str">
        <f t="shared" si="23"/>
        <v>oil and gas extraction 06</v>
      </c>
    </row>
    <row r="683" spans="1:11" x14ac:dyDescent="0.25">
      <c r="A683" t="s">
        <v>471</v>
      </c>
      <c r="B683" t="s">
        <v>191</v>
      </c>
      <c r="C683">
        <v>0</v>
      </c>
      <c r="D683" t="s">
        <v>536</v>
      </c>
      <c r="E683" t="s">
        <v>2</v>
      </c>
      <c r="F683" t="s">
        <v>541</v>
      </c>
      <c r="G683" t="s">
        <v>538</v>
      </c>
      <c r="H683">
        <v>2021</v>
      </c>
      <c r="J683" t="str">
        <f t="shared" si="22"/>
        <v>Energy.Offshore oil</v>
      </c>
      <c r="K683" t="str">
        <f t="shared" si="23"/>
        <v>oil and gas extraction 06</v>
      </c>
    </row>
    <row r="684" spans="1:11" x14ac:dyDescent="0.25">
      <c r="A684" t="s">
        <v>471</v>
      </c>
      <c r="B684" t="s">
        <v>191</v>
      </c>
      <c r="C684">
        <v>0</v>
      </c>
      <c r="D684" t="s">
        <v>536</v>
      </c>
      <c r="E684" t="s">
        <v>2</v>
      </c>
      <c r="F684" t="s">
        <v>541</v>
      </c>
      <c r="G684" t="s">
        <v>539</v>
      </c>
      <c r="H684">
        <v>2021</v>
      </c>
      <c r="J684" t="str">
        <f t="shared" si="22"/>
        <v>Energy.Offshore oil</v>
      </c>
      <c r="K684" t="str">
        <f t="shared" si="23"/>
        <v>oil and gas extraction 06</v>
      </c>
    </row>
    <row r="685" spans="1:11" x14ac:dyDescent="0.25">
      <c r="A685" t="s">
        <v>471</v>
      </c>
      <c r="B685" t="s">
        <v>191</v>
      </c>
      <c r="C685">
        <v>0</v>
      </c>
      <c r="D685" t="s">
        <v>536</v>
      </c>
      <c r="E685" t="s">
        <v>2</v>
      </c>
      <c r="F685" t="s">
        <v>774</v>
      </c>
      <c r="G685" t="s">
        <v>538</v>
      </c>
      <c r="H685">
        <v>2021</v>
      </c>
      <c r="J685" t="str">
        <f t="shared" si="22"/>
        <v>Energy.Onshore gas</v>
      </c>
      <c r="K685" t="str">
        <f t="shared" si="23"/>
        <v>oil and gas extraction 06</v>
      </c>
    </row>
    <row r="686" spans="1:11" x14ac:dyDescent="0.25">
      <c r="A686" t="s">
        <v>471</v>
      </c>
      <c r="B686" t="s">
        <v>191</v>
      </c>
      <c r="C686">
        <v>0</v>
      </c>
      <c r="D686" t="s">
        <v>536</v>
      </c>
      <c r="E686" t="s">
        <v>2</v>
      </c>
      <c r="F686" t="s">
        <v>774</v>
      </c>
      <c r="G686" t="s">
        <v>539</v>
      </c>
      <c r="H686">
        <v>2021</v>
      </c>
      <c r="J686" t="str">
        <f t="shared" si="22"/>
        <v>Energy.Onshore gas</v>
      </c>
      <c r="K686" t="str">
        <f t="shared" si="23"/>
        <v>oil and gas extraction 06</v>
      </c>
    </row>
    <row r="687" spans="1:11" x14ac:dyDescent="0.25">
      <c r="A687" t="s">
        <v>471</v>
      </c>
      <c r="B687" t="s">
        <v>191</v>
      </c>
      <c r="C687">
        <v>34</v>
      </c>
      <c r="D687" t="s">
        <v>536</v>
      </c>
      <c r="E687" t="s">
        <v>2</v>
      </c>
      <c r="F687" t="s">
        <v>775</v>
      </c>
      <c r="G687" t="s">
        <v>773</v>
      </c>
      <c r="H687">
        <v>2021</v>
      </c>
      <c r="J687" t="str">
        <f t="shared" si="22"/>
        <v>Energy.Onshore oil</v>
      </c>
      <c r="K687" t="str">
        <f t="shared" si="23"/>
        <v>oil and gas extraction 06</v>
      </c>
    </row>
    <row r="688" spans="1:11" x14ac:dyDescent="0.25">
      <c r="A688" t="s">
        <v>471</v>
      </c>
      <c r="B688" t="s">
        <v>191</v>
      </c>
      <c r="C688">
        <v>4</v>
      </c>
      <c r="D688" t="s">
        <v>536</v>
      </c>
      <c r="E688" t="s">
        <v>2</v>
      </c>
      <c r="F688" t="s">
        <v>775</v>
      </c>
      <c r="G688" t="s">
        <v>538</v>
      </c>
      <c r="H688">
        <v>2021</v>
      </c>
      <c r="J688" t="str">
        <f t="shared" si="22"/>
        <v>Energy.Onshore oil</v>
      </c>
      <c r="K688" t="str">
        <f t="shared" si="23"/>
        <v>oil and gas extraction 06</v>
      </c>
    </row>
    <row r="689" spans="1:11" x14ac:dyDescent="0.25">
      <c r="A689" t="s">
        <v>471</v>
      </c>
      <c r="B689" t="s">
        <v>191</v>
      </c>
      <c r="C689">
        <v>49</v>
      </c>
      <c r="D689" t="s">
        <v>536</v>
      </c>
      <c r="E689" t="s">
        <v>2</v>
      </c>
      <c r="F689" t="s">
        <v>775</v>
      </c>
      <c r="G689" t="s">
        <v>539</v>
      </c>
      <c r="H689">
        <v>2021</v>
      </c>
      <c r="J689" t="str">
        <f t="shared" si="22"/>
        <v>Energy.Onshore oil</v>
      </c>
      <c r="K689" t="str">
        <f t="shared" si="23"/>
        <v>oil and gas extraction 06</v>
      </c>
    </row>
    <row r="690" spans="1:11" x14ac:dyDescent="0.25">
      <c r="A690" t="s">
        <v>471</v>
      </c>
      <c r="B690" t="s">
        <v>191</v>
      </c>
      <c r="C690">
        <v>3</v>
      </c>
      <c r="D690" t="s">
        <v>536</v>
      </c>
      <c r="E690" t="s">
        <v>2</v>
      </c>
      <c r="F690" t="s">
        <v>777</v>
      </c>
      <c r="G690" t="s">
        <v>767</v>
      </c>
      <c r="H690">
        <v>2021</v>
      </c>
      <c r="I690" t="s">
        <v>771</v>
      </c>
      <c r="J690" t="str">
        <f t="shared" si="22"/>
        <v>Energy.Other from oil and gas</v>
      </c>
      <c r="K690" t="str">
        <f t="shared" si="23"/>
        <v>oil and gas extraction 06</v>
      </c>
    </row>
    <row r="691" spans="1:11" x14ac:dyDescent="0.25">
      <c r="A691" t="s">
        <v>471</v>
      </c>
      <c r="B691" t="s">
        <v>191</v>
      </c>
      <c r="C691">
        <v>0</v>
      </c>
      <c r="D691" t="s">
        <v>536</v>
      </c>
      <c r="E691" t="s">
        <v>2</v>
      </c>
      <c r="F691" t="s">
        <v>778</v>
      </c>
      <c r="G691" t="s">
        <v>767</v>
      </c>
      <c r="H691">
        <v>2021</v>
      </c>
      <c r="J691" t="str">
        <f t="shared" si="22"/>
        <v>Energy.Satellite-detected large leaks</v>
      </c>
      <c r="K691" t="str">
        <f t="shared" si="23"/>
        <v>oil and gas extraction 06</v>
      </c>
    </row>
    <row r="692" spans="1:11" x14ac:dyDescent="0.25">
      <c r="A692" t="s">
        <v>471</v>
      </c>
      <c r="B692" t="s">
        <v>191</v>
      </c>
      <c r="C692">
        <v>165</v>
      </c>
      <c r="D692" t="s">
        <v>536</v>
      </c>
      <c r="E692" t="s">
        <v>2</v>
      </c>
      <c r="F692" t="s">
        <v>649</v>
      </c>
      <c r="G692" t="s">
        <v>767</v>
      </c>
      <c r="H692">
        <v>2021</v>
      </c>
      <c r="I692" t="s">
        <v>771</v>
      </c>
      <c r="J692" t="str">
        <f t="shared" si="22"/>
        <v>Energy.Total</v>
      </c>
      <c r="K692" t="str">
        <f t="shared" si="23"/>
        <v>confirmed this is a duplicate total value</v>
      </c>
    </row>
    <row r="693" spans="1:11" x14ac:dyDescent="0.25">
      <c r="A693" t="s">
        <v>471</v>
      </c>
      <c r="B693" t="s">
        <v>191</v>
      </c>
      <c r="C693">
        <v>26</v>
      </c>
      <c r="D693" t="s">
        <v>536</v>
      </c>
      <c r="E693" t="s">
        <v>8</v>
      </c>
      <c r="F693" t="s">
        <v>649</v>
      </c>
      <c r="G693" t="s">
        <v>767</v>
      </c>
      <c r="H693" t="s">
        <v>768</v>
      </c>
      <c r="I693" t="s">
        <v>769</v>
      </c>
      <c r="J693" t="str">
        <f t="shared" si="22"/>
        <v>Other.Total</v>
      </c>
      <c r="K693">
        <f t="shared" si="23"/>
        <v>0</v>
      </c>
    </row>
    <row r="694" spans="1:11" x14ac:dyDescent="0.25">
      <c r="A694" t="s">
        <v>471</v>
      </c>
      <c r="B694" t="s">
        <v>191</v>
      </c>
      <c r="C694">
        <v>274</v>
      </c>
      <c r="D694" t="s">
        <v>536</v>
      </c>
      <c r="E694" t="s">
        <v>5</v>
      </c>
      <c r="F694" t="s">
        <v>649</v>
      </c>
      <c r="G694" t="s">
        <v>767</v>
      </c>
      <c r="H694" t="s">
        <v>768</v>
      </c>
      <c r="I694" t="s">
        <v>769</v>
      </c>
      <c r="J694" t="str">
        <f t="shared" si="22"/>
        <v>Waste.Total</v>
      </c>
      <c r="K694" t="str">
        <f t="shared" si="23"/>
        <v>water and waste 36T39</v>
      </c>
    </row>
    <row r="695" spans="1:11" x14ac:dyDescent="0.25">
      <c r="A695" t="s">
        <v>471</v>
      </c>
      <c r="B695" t="s">
        <v>198</v>
      </c>
      <c r="C695">
        <v>1260</v>
      </c>
      <c r="D695" t="s">
        <v>536</v>
      </c>
      <c r="E695" t="s">
        <v>4</v>
      </c>
      <c r="F695" t="s">
        <v>649</v>
      </c>
      <c r="G695" t="s">
        <v>767</v>
      </c>
      <c r="H695" t="s">
        <v>768</v>
      </c>
      <c r="I695" t="s">
        <v>769</v>
      </c>
      <c r="J695" t="str">
        <f t="shared" si="22"/>
        <v>Agriculture.Total</v>
      </c>
      <c r="K695">
        <f t="shared" si="23"/>
        <v>0</v>
      </c>
    </row>
    <row r="696" spans="1:11" x14ac:dyDescent="0.25">
      <c r="A696" t="s">
        <v>471</v>
      </c>
      <c r="B696" t="s">
        <v>198</v>
      </c>
      <c r="C696">
        <v>178</v>
      </c>
      <c r="D696" t="s">
        <v>536</v>
      </c>
      <c r="E696" t="s">
        <v>2</v>
      </c>
      <c r="F696" t="s">
        <v>770</v>
      </c>
      <c r="G696" t="s">
        <v>767</v>
      </c>
      <c r="H696">
        <v>2021</v>
      </c>
      <c r="I696" t="s">
        <v>771</v>
      </c>
      <c r="J696" t="str">
        <f t="shared" si="22"/>
        <v>Energy.Bioenergy</v>
      </c>
      <c r="K696">
        <f t="shared" si="23"/>
        <v>0</v>
      </c>
    </row>
    <row r="697" spans="1:11" x14ac:dyDescent="0.25">
      <c r="A697" t="s">
        <v>471</v>
      </c>
      <c r="B697" t="s">
        <v>198</v>
      </c>
      <c r="C697">
        <v>2</v>
      </c>
      <c r="D697" t="s">
        <v>536</v>
      </c>
      <c r="E697" t="s">
        <v>2</v>
      </c>
      <c r="F697" t="s">
        <v>772</v>
      </c>
      <c r="G697" t="s">
        <v>538</v>
      </c>
      <c r="H697">
        <v>2021</v>
      </c>
      <c r="J697" t="str">
        <f t="shared" si="22"/>
        <v>Energy.Gas pipelines and LNG facilities</v>
      </c>
      <c r="K697" t="str">
        <f t="shared" si="23"/>
        <v>energy pipelines and gas processing 352T353</v>
      </c>
    </row>
    <row r="698" spans="1:11" x14ac:dyDescent="0.25">
      <c r="A698" t="s">
        <v>471</v>
      </c>
      <c r="B698" t="s">
        <v>198</v>
      </c>
      <c r="C698">
        <v>1</v>
      </c>
      <c r="D698" t="s">
        <v>536</v>
      </c>
      <c r="E698" t="s">
        <v>2</v>
      </c>
      <c r="F698" t="s">
        <v>772</v>
      </c>
      <c r="G698" t="s">
        <v>539</v>
      </c>
      <c r="H698">
        <v>2021</v>
      </c>
      <c r="J698" t="str">
        <f t="shared" si="22"/>
        <v>Energy.Gas pipelines and LNG facilities</v>
      </c>
      <c r="K698" t="str">
        <f t="shared" si="23"/>
        <v>energy pipelines and gas processing 352T353</v>
      </c>
    </row>
    <row r="699" spans="1:11" x14ac:dyDescent="0.25">
      <c r="A699" t="s">
        <v>471</v>
      </c>
      <c r="B699" t="s">
        <v>198</v>
      </c>
      <c r="C699">
        <v>1</v>
      </c>
      <c r="D699" t="s">
        <v>536</v>
      </c>
      <c r="E699" t="s">
        <v>2</v>
      </c>
      <c r="F699" t="s">
        <v>540</v>
      </c>
      <c r="G699" t="s">
        <v>538</v>
      </c>
      <c r="H699">
        <v>2021</v>
      </c>
      <c r="J699" t="str">
        <f t="shared" si="22"/>
        <v>Energy.Offshore gas</v>
      </c>
      <c r="K699" t="str">
        <f t="shared" si="23"/>
        <v>oil and gas extraction 06</v>
      </c>
    </row>
    <row r="700" spans="1:11" x14ac:dyDescent="0.25">
      <c r="A700" t="s">
        <v>471</v>
      </c>
      <c r="B700" t="s">
        <v>198</v>
      </c>
      <c r="C700">
        <v>3</v>
      </c>
      <c r="D700" t="s">
        <v>536</v>
      </c>
      <c r="E700" t="s">
        <v>2</v>
      </c>
      <c r="F700" t="s">
        <v>540</v>
      </c>
      <c r="G700" t="s">
        <v>539</v>
      </c>
      <c r="H700">
        <v>2021</v>
      </c>
      <c r="J700" t="str">
        <f t="shared" si="22"/>
        <v>Energy.Offshore gas</v>
      </c>
      <c r="K700" t="str">
        <f t="shared" si="23"/>
        <v>oil and gas extraction 06</v>
      </c>
    </row>
    <row r="701" spans="1:11" x14ac:dyDescent="0.25">
      <c r="A701" t="s">
        <v>471</v>
      </c>
      <c r="B701" t="s">
        <v>198</v>
      </c>
      <c r="C701">
        <v>0</v>
      </c>
      <c r="D701" t="s">
        <v>536</v>
      </c>
      <c r="E701" t="s">
        <v>2</v>
      </c>
      <c r="F701" t="s">
        <v>541</v>
      </c>
      <c r="G701" t="s">
        <v>773</v>
      </c>
      <c r="H701">
        <v>2021</v>
      </c>
      <c r="J701" t="str">
        <f t="shared" si="22"/>
        <v>Energy.Offshore oil</v>
      </c>
      <c r="K701" t="str">
        <f t="shared" si="23"/>
        <v>oil and gas extraction 06</v>
      </c>
    </row>
    <row r="702" spans="1:11" x14ac:dyDescent="0.25">
      <c r="A702" t="s">
        <v>471</v>
      </c>
      <c r="B702" t="s">
        <v>198</v>
      </c>
      <c r="C702">
        <v>0</v>
      </c>
      <c r="D702" t="s">
        <v>536</v>
      </c>
      <c r="E702" t="s">
        <v>2</v>
      </c>
      <c r="F702" t="s">
        <v>541</v>
      </c>
      <c r="G702" t="s">
        <v>538</v>
      </c>
      <c r="H702">
        <v>2021</v>
      </c>
      <c r="J702" t="str">
        <f t="shared" si="22"/>
        <v>Energy.Offshore oil</v>
      </c>
      <c r="K702" t="str">
        <f t="shared" si="23"/>
        <v>oil and gas extraction 06</v>
      </c>
    </row>
    <row r="703" spans="1:11" x14ac:dyDescent="0.25">
      <c r="A703" t="s">
        <v>471</v>
      </c>
      <c r="B703" t="s">
        <v>198</v>
      </c>
      <c r="C703">
        <v>0</v>
      </c>
      <c r="D703" t="s">
        <v>536</v>
      </c>
      <c r="E703" t="s">
        <v>2</v>
      </c>
      <c r="F703" t="s">
        <v>541</v>
      </c>
      <c r="G703" t="s">
        <v>539</v>
      </c>
      <c r="H703">
        <v>2021</v>
      </c>
      <c r="J703" t="str">
        <f t="shared" si="22"/>
        <v>Energy.Offshore oil</v>
      </c>
      <c r="K703" t="str">
        <f t="shared" si="23"/>
        <v>oil and gas extraction 06</v>
      </c>
    </row>
    <row r="704" spans="1:11" x14ac:dyDescent="0.25">
      <c r="A704" t="s">
        <v>471</v>
      </c>
      <c r="B704" t="s">
        <v>198</v>
      </c>
      <c r="C704">
        <v>1</v>
      </c>
      <c r="D704" t="s">
        <v>536</v>
      </c>
      <c r="E704" t="s">
        <v>2</v>
      </c>
      <c r="F704" t="s">
        <v>774</v>
      </c>
      <c r="G704" t="s">
        <v>538</v>
      </c>
      <c r="H704">
        <v>2021</v>
      </c>
      <c r="J704" t="str">
        <f t="shared" si="22"/>
        <v>Energy.Onshore gas</v>
      </c>
      <c r="K704" t="str">
        <f t="shared" si="23"/>
        <v>oil and gas extraction 06</v>
      </c>
    </row>
    <row r="705" spans="1:11" x14ac:dyDescent="0.25">
      <c r="A705" t="s">
        <v>471</v>
      </c>
      <c r="B705" t="s">
        <v>198</v>
      </c>
      <c r="C705">
        <v>2</v>
      </c>
      <c r="D705" t="s">
        <v>536</v>
      </c>
      <c r="E705" t="s">
        <v>2</v>
      </c>
      <c r="F705" t="s">
        <v>774</v>
      </c>
      <c r="G705" t="s">
        <v>539</v>
      </c>
      <c r="H705">
        <v>2021</v>
      </c>
      <c r="J705" t="str">
        <f t="shared" si="22"/>
        <v>Energy.Onshore gas</v>
      </c>
      <c r="K705" t="str">
        <f t="shared" si="23"/>
        <v>oil and gas extraction 06</v>
      </c>
    </row>
    <row r="706" spans="1:11" x14ac:dyDescent="0.25">
      <c r="A706" t="s">
        <v>471</v>
      </c>
      <c r="B706" t="s">
        <v>198</v>
      </c>
      <c r="C706">
        <v>0</v>
      </c>
      <c r="D706" t="s">
        <v>536</v>
      </c>
      <c r="E706" t="s">
        <v>2</v>
      </c>
      <c r="F706" t="s">
        <v>775</v>
      </c>
      <c r="G706" t="s">
        <v>773</v>
      </c>
      <c r="H706">
        <v>2021</v>
      </c>
      <c r="J706" t="str">
        <f t="shared" si="22"/>
        <v>Energy.Onshore oil</v>
      </c>
      <c r="K706" t="str">
        <f t="shared" si="23"/>
        <v>oil and gas extraction 06</v>
      </c>
    </row>
    <row r="707" spans="1:11" x14ac:dyDescent="0.25">
      <c r="A707" t="s">
        <v>471</v>
      </c>
      <c r="B707" t="s">
        <v>198</v>
      </c>
      <c r="C707">
        <v>0</v>
      </c>
      <c r="D707" t="s">
        <v>536</v>
      </c>
      <c r="E707" t="s">
        <v>2</v>
      </c>
      <c r="F707" t="s">
        <v>775</v>
      </c>
      <c r="G707" t="s">
        <v>538</v>
      </c>
      <c r="H707">
        <v>2021</v>
      </c>
      <c r="J707" t="str">
        <f t="shared" ref="J707:J770" si="24">CONCATENATE(E707,".",F707)</f>
        <v>Energy.Onshore oil</v>
      </c>
      <c r="K707" t="str">
        <f t="shared" ref="K707:K770" si="25">INDEX($P$17:$P$38,MATCH(J707,$O$17:$O$38,0))</f>
        <v>oil and gas extraction 06</v>
      </c>
    </row>
    <row r="708" spans="1:11" x14ac:dyDescent="0.25">
      <c r="A708" t="s">
        <v>471</v>
      </c>
      <c r="B708" t="s">
        <v>198</v>
      </c>
      <c r="C708">
        <v>0</v>
      </c>
      <c r="D708" t="s">
        <v>536</v>
      </c>
      <c r="E708" t="s">
        <v>2</v>
      </c>
      <c r="F708" t="s">
        <v>775</v>
      </c>
      <c r="G708" t="s">
        <v>539</v>
      </c>
      <c r="H708">
        <v>2021</v>
      </c>
      <c r="J708" t="str">
        <f t="shared" si="24"/>
        <v>Energy.Onshore oil</v>
      </c>
      <c r="K708" t="str">
        <f t="shared" si="25"/>
        <v>oil and gas extraction 06</v>
      </c>
    </row>
    <row r="709" spans="1:11" x14ac:dyDescent="0.25">
      <c r="A709" t="s">
        <v>471</v>
      </c>
      <c r="B709" t="s">
        <v>198</v>
      </c>
      <c r="C709">
        <v>0</v>
      </c>
      <c r="D709" t="s">
        <v>536</v>
      </c>
      <c r="E709" t="s">
        <v>2</v>
      </c>
      <c r="F709" t="s">
        <v>776</v>
      </c>
      <c r="G709" t="s">
        <v>767</v>
      </c>
      <c r="H709">
        <v>2021</v>
      </c>
      <c r="I709" t="s">
        <v>771</v>
      </c>
      <c r="J709" t="str">
        <f t="shared" si="24"/>
        <v>Energy.Other from coal</v>
      </c>
      <c r="K709">
        <f t="shared" si="25"/>
        <v>0</v>
      </c>
    </row>
    <row r="710" spans="1:11" x14ac:dyDescent="0.25">
      <c r="A710" t="s">
        <v>471</v>
      </c>
      <c r="B710" t="s">
        <v>198</v>
      </c>
      <c r="C710">
        <v>1</v>
      </c>
      <c r="D710" t="s">
        <v>536</v>
      </c>
      <c r="E710" t="s">
        <v>2</v>
      </c>
      <c r="F710" t="s">
        <v>777</v>
      </c>
      <c r="G710" t="s">
        <v>767</v>
      </c>
      <c r="H710">
        <v>2021</v>
      </c>
      <c r="I710" t="s">
        <v>771</v>
      </c>
      <c r="J710" t="str">
        <f t="shared" si="24"/>
        <v>Energy.Other from oil and gas</v>
      </c>
      <c r="K710" t="str">
        <f t="shared" si="25"/>
        <v>oil and gas extraction 06</v>
      </c>
    </row>
    <row r="711" spans="1:11" x14ac:dyDescent="0.25">
      <c r="A711" t="s">
        <v>471</v>
      </c>
      <c r="B711" t="s">
        <v>198</v>
      </c>
      <c r="C711">
        <v>0</v>
      </c>
      <c r="D711" t="s">
        <v>536</v>
      </c>
      <c r="E711" t="s">
        <v>2</v>
      </c>
      <c r="F711" t="s">
        <v>778</v>
      </c>
      <c r="G711" t="s">
        <v>767</v>
      </c>
      <c r="H711">
        <v>2021</v>
      </c>
      <c r="J711" t="str">
        <f t="shared" si="24"/>
        <v>Energy.Satellite-detected large leaks</v>
      </c>
      <c r="K711" t="str">
        <f t="shared" si="25"/>
        <v>oil and gas extraction 06</v>
      </c>
    </row>
    <row r="712" spans="1:11" x14ac:dyDescent="0.25">
      <c r="A712" t="s">
        <v>471</v>
      </c>
      <c r="B712" t="s">
        <v>198</v>
      </c>
      <c r="C712">
        <v>190</v>
      </c>
      <c r="D712" t="s">
        <v>536</v>
      </c>
      <c r="E712" t="s">
        <v>2</v>
      </c>
      <c r="F712" t="s">
        <v>649</v>
      </c>
      <c r="G712" t="s">
        <v>767</v>
      </c>
      <c r="H712">
        <v>2021</v>
      </c>
      <c r="I712" t="s">
        <v>771</v>
      </c>
      <c r="J712" t="str">
        <f t="shared" si="24"/>
        <v>Energy.Total</v>
      </c>
      <c r="K712" t="str">
        <f t="shared" si="25"/>
        <v>confirmed this is a duplicate total value</v>
      </c>
    </row>
    <row r="713" spans="1:11" x14ac:dyDescent="0.25">
      <c r="A713" t="s">
        <v>471</v>
      </c>
      <c r="B713" t="s">
        <v>198</v>
      </c>
      <c r="C713">
        <v>94</v>
      </c>
      <c r="D713" t="s">
        <v>536</v>
      </c>
      <c r="E713" t="s">
        <v>8</v>
      </c>
      <c r="F713" t="s">
        <v>649</v>
      </c>
      <c r="G713" t="s">
        <v>767</v>
      </c>
      <c r="H713" t="s">
        <v>768</v>
      </c>
      <c r="I713" t="s">
        <v>769</v>
      </c>
      <c r="J713" t="str">
        <f t="shared" si="24"/>
        <v>Other.Total</v>
      </c>
      <c r="K713">
        <f t="shared" si="25"/>
        <v>0</v>
      </c>
    </row>
    <row r="714" spans="1:11" x14ac:dyDescent="0.25">
      <c r="A714" t="s">
        <v>471</v>
      </c>
      <c r="B714" t="s">
        <v>198</v>
      </c>
      <c r="C714">
        <v>276</v>
      </c>
      <c r="D714" t="s">
        <v>536</v>
      </c>
      <c r="E714" t="s">
        <v>5</v>
      </c>
      <c r="F714" t="s">
        <v>649</v>
      </c>
      <c r="G714" t="s">
        <v>767</v>
      </c>
      <c r="H714" t="s">
        <v>768</v>
      </c>
      <c r="I714" t="s">
        <v>769</v>
      </c>
      <c r="J714" t="str">
        <f t="shared" si="24"/>
        <v>Waste.Total</v>
      </c>
      <c r="K714" t="str">
        <f t="shared" si="25"/>
        <v>water and waste 36T39</v>
      </c>
    </row>
    <row r="715" spans="1:11" x14ac:dyDescent="0.25">
      <c r="A715" t="s">
        <v>471</v>
      </c>
      <c r="B715" t="s">
        <v>201</v>
      </c>
      <c r="C715">
        <v>54</v>
      </c>
      <c r="D715" t="s">
        <v>536</v>
      </c>
      <c r="E715" t="s">
        <v>4</v>
      </c>
      <c r="F715" t="s">
        <v>649</v>
      </c>
      <c r="G715" t="s">
        <v>767</v>
      </c>
      <c r="H715" t="s">
        <v>768</v>
      </c>
      <c r="I715" t="s">
        <v>769</v>
      </c>
      <c r="J715" t="str">
        <f t="shared" si="24"/>
        <v>Agriculture.Total</v>
      </c>
      <c r="K715">
        <f t="shared" si="25"/>
        <v>0</v>
      </c>
    </row>
    <row r="716" spans="1:11" x14ac:dyDescent="0.25">
      <c r="A716" t="s">
        <v>471</v>
      </c>
      <c r="B716" t="s">
        <v>201</v>
      </c>
      <c r="C716">
        <v>17</v>
      </c>
      <c r="D716" t="s">
        <v>536</v>
      </c>
      <c r="E716" t="s">
        <v>2</v>
      </c>
      <c r="F716" t="s">
        <v>770</v>
      </c>
      <c r="G716" t="s">
        <v>767</v>
      </c>
      <c r="H716">
        <v>2021</v>
      </c>
      <c r="I716" t="s">
        <v>771</v>
      </c>
      <c r="J716" t="str">
        <f t="shared" si="24"/>
        <v>Energy.Bioenergy</v>
      </c>
      <c r="K716">
        <f t="shared" si="25"/>
        <v>0</v>
      </c>
    </row>
    <row r="717" spans="1:11" x14ac:dyDescent="0.25">
      <c r="A717" t="s">
        <v>471</v>
      </c>
      <c r="B717" t="s">
        <v>201</v>
      </c>
      <c r="C717">
        <v>0</v>
      </c>
      <c r="D717" t="s">
        <v>536</v>
      </c>
      <c r="E717" t="s">
        <v>2</v>
      </c>
      <c r="F717" t="s">
        <v>772</v>
      </c>
      <c r="G717" t="s">
        <v>538</v>
      </c>
      <c r="H717">
        <v>2021</v>
      </c>
      <c r="J717" t="str">
        <f t="shared" si="24"/>
        <v>Energy.Gas pipelines and LNG facilities</v>
      </c>
      <c r="K717" t="str">
        <f t="shared" si="25"/>
        <v>energy pipelines and gas processing 352T353</v>
      </c>
    </row>
    <row r="718" spans="1:11" x14ac:dyDescent="0.25">
      <c r="A718" t="s">
        <v>471</v>
      </c>
      <c r="B718" t="s">
        <v>201</v>
      </c>
      <c r="C718">
        <v>0</v>
      </c>
      <c r="D718" t="s">
        <v>536</v>
      </c>
      <c r="E718" t="s">
        <v>2</v>
      </c>
      <c r="F718" t="s">
        <v>772</v>
      </c>
      <c r="G718" t="s">
        <v>539</v>
      </c>
      <c r="H718">
        <v>2021</v>
      </c>
      <c r="J718" t="str">
        <f t="shared" si="24"/>
        <v>Energy.Gas pipelines and LNG facilities</v>
      </c>
      <c r="K718" t="str">
        <f t="shared" si="25"/>
        <v>energy pipelines and gas processing 352T353</v>
      </c>
    </row>
    <row r="719" spans="1:11" x14ac:dyDescent="0.25">
      <c r="A719" t="s">
        <v>471</v>
      </c>
      <c r="B719" t="s">
        <v>201</v>
      </c>
      <c r="C719">
        <v>0</v>
      </c>
      <c r="D719" t="s">
        <v>536</v>
      </c>
      <c r="E719" t="s">
        <v>2</v>
      </c>
      <c r="F719" t="s">
        <v>540</v>
      </c>
      <c r="G719" t="s">
        <v>538</v>
      </c>
      <c r="H719">
        <v>2021</v>
      </c>
      <c r="J719" t="str">
        <f t="shared" si="24"/>
        <v>Energy.Offshore gas</v>
      </c>
      <c r="K719" t="str">
        <f t="shared" si="25"/>
        <v>oil and gas extraction 06</v>
      </c>
    </row>
    <row r="720" spans="1:11" x14ac:dyDescent="0.25">
      <c r="A720" t="s">
        <v>471</v>
      </c>
      <c r="B720" t="s">
        <v>201</v>
      </c>
      <c r="C720">
        <v>0</v>
      </c>
      <c r="D720" t="s">
        <v>536</v>
      </c>
      <c r="E720" t="s">
        <v>2</v>
      </c>
      <c r="F720" t="s">
        <v>540</v>
      </c>
      <c r="G720" t="s">
        <v>539</v>
      </c>
      <c r="H720">
        <v>2021</v>
      </c>
      <c r="J720" t="str">
        <f t="shared" si="24"/>
        <v>Energy.Offshore gas</v>
      </c>
      <c r="K720" t="str">
        <f t="shared" si="25"/>
        <v>oil and gas extraction 06</v>
      </c>
    </row>
    <row r="721" spans="1:11" x14ac:dyDescent="0.25">
      <c r="A721" t="s">
        <v>471</v>
      </c>
      <c r="B721" t="s">
        <v>201</v>
      </c>
      <c r="C721">
        <v>0</v>
      </c>
      <c r="D721" t="s">
        <v>536</v>
      </c>
      <c r="E721" t="s">
        <v>2</v>
      </c>
      <c r="F721" t="s">
        <v>541</v>
      </c>
      <c r="G721" t="s">
        <v>773</v>
      </c>
      <c r="H721">
        <v>2021</v>
      </c>
      <c r="J721" t="str">
        <f t="shared" si="24"/>
        <v>Energy.Offshore oil</v>
      </c>
      <c r="K721" t="str">
        <f t="shared" si="25"/>
        <v>oil and gas extraction 06</v>
      </c>
    </row>
    <row r="722" spans="1:11" x14ac:dyDescent="0.25">
      <c r="A722" t="s">
        <v>471</v>
      </c>
      <c r="B722" t="s">
        <v>201</v>
      </c>
      <c r="C722">
        <v>0</v>
      </c>
      <c r="D722" t="s">
        <v>536</v>
      </c>
      <c r="E722" t="s">
        <v>2</v>
      </c>
      <c r="F722" t="s">
        <v>541</v>
      </c>
      <c r="G722" t="s">
        <v>538</v>
      </c>
      <c r="H722">
        <v>2021</v>
      </c>
      <c r="J722" t="str">
        <f t="shared" si="24"/>
        <v>Energy.Offshore oil</v>
      </c>
      <c r="K722" t="str">
        <f t="shared" si="25"/>
        <v>oil and gas extraction 06</v>
      </c>
    </row>
    <row r="723" spans="1:11" x14ac:dyDescent="0.25">
      <c r="A723" t="s">
        <v>471</v>
      </c>
      <c r="B723" t="s">
        <v>201</v>
      </c>
      <c r="C723">
        <v>0</v>
      </c>
      <c r="D723" t="s">
        <v>536</v>
      </c>
      <c r="E723" t="s">
        <v>2</v>
      </c>
      <c r="F723" t="s">
        <v>541</v>
      </c>
      <c r="G723" t="s">
        <v>539</v>
      </c>
      <c r="H723">
        <v>2021</v>
      </c>
      <c r="J723" t="str">
        <f t="shared" si="24"/>
        <v>Energy.Offshore oil</v>
      </c>
      <c r="K723" t="str">
        <f t="shared" si="25"/>
        <v>oil and gas extraction 06</v>
      </c>
    </row>
    <row r="724" spans="1:11" x14ac:dyDescent="0.25">
      <c r="A724" t="s">
        <v>471</v>
      </c>
      <c r="B724" t="s">
        <v>201</v>
      </c>
      <c r="C724">
        <v>0</v>
      </c>
      <c r="D724" t="s">
        <v>536</v>
      </c>
      <c r="E724" t="s">
        <v>2</v>
      </c>
      <c r="F724" t="s">
        <v>774</v>
      </c>
      <c r="G724" t="s">
        <v>538</v>
      </c>
      <c r="H724">
        <v>2021</v>
      </c>
      <c r="J724" t="str">
        <f t="shared" si="24"/>
        <v>Energy.Onshore gas</v>
      </c>
      <c r="K724" t="str">
        <f t="shared" si="25"/>
        <v>oil and gas extraction 06</v>
      </c>
    </row>
    <row r="725" spans="1:11" x14ac:dyDescent="0.25">
      <c r="A725" t="s">
        <v>471</v>
      </c>
      <c r="B725" t="s">
        <v>201</v>
      </c>
      <c r="C725">
        <v>0</v>
      </c>
      <c r="D725" t="s">
        <v>536</v>
      </c>
      <c r="E725" t="s">
        <v>2</v>
      </c>
      <c r="F725" t="s">
        <v>774</v>
      </c>
      <c r="G725" t="s">
        <v>539</v>
      </c>
      <c r="H725">
        <v>2021</v>
      </c>
      <c r="J725" t="str">
        <f t="shared" si="24"/>
        <v>Energy.Onshore gas</v>
      </c>
      <c r="K725" t="str">
        <f t="shared" si="25"/>
        <v>oil and gas extraction 06</v>
      </c>
    </row>
    <row r="726" spans="1:11" x14ac:dyDescent="0.25">
      <c r="A726" t="s">
        <v>471</v>
      </c>
      <c r="B726" t="s">
        <v>201</v>
      </c>
      <c r="C726">
        <v>0</v>
      </c>
      <c r="D726" t="s">
        <v>536</v>
      </c>
      <c r="E726" t="s">
        <v>2</v>
      </c>
      <c r="F726" t="s">
        <v>775</v>
      </c>
      <c r="G726" t="s">
        <v>773</v>
      </c>
      <c r="H726">
        <v>2021</v>
      </c>
      <c r="J726" t="str">
        <f t="shared" si="24"/>
        <v>Energy.Onshore oil</v>
      </c>
      <c r="K726" t="str">
        <f t="shared" si="25"/>
        <v>oil and gas extraction 06</v>
      </c>
    </row>
    <row r="727" spans="1:11" x14ac:dyDescent="0.25">
      <c r="A727" t="s">
        <v>471</v>
      </c>
      <c r="B727" t="s">
        <v>201</v>
      </c>
      <c r="C727">
        <v>0</v>
      </c>
      <c r="D727" t="s">
        <v>536</v>
      </c>
      <c r="E727" t="s">
        <v>2</v>
      </c>
      <c r="F727" t="s">
        <v>775</v>
      </c>
      <c r="G727" t="s">
        <v>538</v>
      </c>
      <c r="H727">
        <v>2021</v>
      </c>
      <c r="J727" t="str">
        <f t="shared" si="24"/>
        <v>Energy.Onshore oil</v>
      </c>
      <c r="K727" t="str">
        <f t="shared" si="25"/>
        <v>oil and gas extraction 06</v>
      </c>
    </row>
    <row r="728" spans="1:11" x14ac:dyDescent="0.25">
      <c r="A728" t="s">
        <v>471</v>
      </c>
      <c r="B728" t="s">
        <v>201</v>
      </c>
      <c r="C728">
        <v>0</v>
      </c>
      <c r="D728" t="s">
        <v>536</v>
      </c>
      <c r="E728" t="s">
        <v>2</v>
      </c>
      <c r="F728" t="s">
        <v>775</v>
      </c>
      <c r="G728" t="s">
        <v>539</v>
      </c>
      <c r="H728">
        <v>2021</v>
      </c>
      <c r="J728" t="str">
        <f t="shared" si="24"/>
        <v>Energy.Onshore oil</v>
      </c>
      <c r="K728" t="str">
        <f t="shared" si="25"/>
        <v>oil and gas extraction 06</v>
      </c>
    </row>
    <row r="729" spans="1:11" x14ac:dyDescent="0.25">
      <c r="A729" t="s">
        <v>471</v>
      </c>
      <c r="B729" t="s">
        <v>201</v>
      </c>
      <c r="C729">
        <v>0</v>
      </c>
      <c r="D729" t="s">
        <v>536</v>
      </c>
      <c r="E729" t="s">
        <v>2</v>
      </c>
      <c r="F729" t="s">
        <v>777</v>
      </c>
      <c r="G729" t="s">
        <v>767</v>
      </c>
      <c r="H729">
        <v>2021</v>
      </c>
      <c r="I729" t="s">
        <v>771</v>
      </c>
      <c r="J729" t="str">
        <f t="shared" si="24"/>
        <v>Energy.Other from oil and gas</v>
      </c>
      <c r="K729" t="str">
        <f t="shared" si="25"/>
        <v>oil and gas extraction 06</v>
      </c>
    </row>
    <row r="730" spans="1:11" x14ac:dyDescent="0.25">
      <c r="A730" t="s">
        <v>471</v>
      </c>
      <c r="B730" t="s">
        <v>201</v>
      </c>
      <c r="C730">
        <v>0</v>
      </c>
      <c r="D730" t="s">
        <v>536</v>
      </c>
      <c r="E730" t="s">
        <v>2</v>
      </c>
      <c r="F730" t="s">
        <v>778</v>
      </c>
      <c r="G730" t="s">
        <v>767</v>
      </c>
      <c r="H730">
        <v>2021</v>
      </c>
      <c r="J730" t="str">
        <f t="shared" si="24"/>
        <v>Energy.Satellite-detected large leaks</v>
      </c>
      <c r="K730" t="str">
        <f t="shared" si="25"/>
        <v>oil and gas extraction 06</v>
      </c>
    </row>
    <row r="731" spans="1:11" x14ac:dyDescent="0.25">
      <c r="A731" t="s">
        <v>471</v>
      </c>
      <c r="B731" t="s">
        <v>201</v>
      </c>
      <c r="C731">
        <v>18</v>
      </c>
      <c r="D731" t="s">
        <v>536</v>
      </c>
      <c r="E731" t="s">
        <v>2</v>
      </c>
      <c r="F731" t="s">
        <v>649</v>
      </c>
      <c r="G731" t="s">
        <v>767</v>
      </c>
      <c r="H731">
        <v>2021</v>
      </c>
      <c r="I731" t="s">
        <v>771</v>
      </c>
      <c r="J731" t="str">
        <f t="shared" si="24"/>
        <v>Energy.Total</v>
      </c>
      <c r="K731" t="str">
        <f t="shared" si="25"/>
        <v>confirmed this is a duplicate total value</v>
      </c>
    </row>
    <row r="732" spans="1:11" x14ac:dyDescent="0.25">
      <c r="A732" t="s">
        <v>471</v>
      </c>
      <c r="B732" t="s">
        <v>201</v>
      </c>
      <c r="C732">
        <v>5</v>
      </c>
      <c r="D732" t="s">
        <v>536</v>
      </c>
      <c r="E732" t="s">
        <v>8</v>
      </c>
      <c r="F732" t="s">
        <v>649</v>
      </c>
      <c r="G732" t="s">
        <v>767</v>
      </c>
      <c r="H732" t="s">
        <v>768</v>
      </c>
      <c r="I732" t="s">
        <v>769</v>
      </c>
      <c r="J732" t="str">
        <f t="shared" si="24"/>
        <v>Other.Total</v>
      </c>
      <c r="K732">
        <f t="shared" si="25"/>
        <v>0</v>
      </c>
    </row>
    <row r="733" spans="1:11" x14ac:dyDescent="0.25">
      <c r="A733" t="s">
        <v>471</v>
      </c>
      <c r="B733" t="s">
        <v>201</v>
      </c>
      <c r="C733">
        <v>46</v>
      </c>
      <c r="D733" t="s">
        <v>536</v>
      </c>
      <c r="E733" t="s">
        <v>5</v>
      </c>
      <c r="F733" t="s">
        <v>649</v>
      </c>
      <c r="G733" t="s">
        <v>767</v>
      </c>
      <c r="H733" t="s">
        <v>768</v>
      </c>
      <c r="I733" t="s">
        <v>769</v>
      </c>
      <c r="J733" t="str">
        <f t="shared" si="24"/>
        <v>Waste.Total</v>
      </c>
      <c r="K733" t="str">
        <f t="shared" si="25"/>
        <v>water and waste 36T39</v>
      </c>
    </row>
    <row r="734" spans="1:11" x14ac:dyDescent="0.25">
      <c r="A734" t="s">
        <v>471</v>
      </c>
      <c r="B734" t="s">
        <v>204</v>
      </c>
      <c r="C734">
        <v>89</v>
      </c>
      <c r="D734" t="s">
        <v>536</v>
      </c>
      <c r="E734" t="s">
        <v>4</v>
      </c>
      <c r="F734" t="s">
        <v>649</v>
      </c>
      <c r="G734" t="s">
        <v>767</v>
      </c>
      <c r="H734" t="s">
        <v>768</v>
      </c>
      <c r="I734" t="s">
        <v>769</v>
      </c>
      <c r="J734" t="str">
        <f t="shared" si="24"/>
        <v>Agriculture.Total</v>
      </c>
      <c r="K734">
        <f t="shared" si="25"/>
        <v>0</v>
      </c>
    </row>
    <row r="735" spans="1:11" x14ac:dyDescent="0.25">
      <c r="A735" t="s">
        <v>471</v>
      </c>
      <c r="B735" t="s">
        <v>204</v>
      </c>
      <c r="C735">
        <v>10</v>
      </c>
      <c r="D735" t="s">
        <v>536</v>
      </c>
      <c r="E735" t="s">
        <v>2</v>
      </c>
      <c r="F735" t="s">
        <v>770</v>
      </c>
      <c r="G735" t="s">
        <v>767</v>
      </c>
      <c r="H735">
        <v>2021</v>
      </c>
      <c r="I735" t="s">
        <v>771</v>
      </c>
      <c r="J735" t="str">
        <f t="shared" si="24"/>
        <v>Energy.Bioenergy</v>
      </c>
      <c r="K735">
        <f t="shared" si="25"/>
        <v>0</v>
      </c>
    </row>
    <row r="736" spans="1:11" x14ac:dyDescent="0.25">
      <c r="A736" t="s">
        <v>471</v>
      </c>
      <c r="B736" t="s">
        <v>204</v>
      </c>
      <c r="C736">
        <v>11</v>
      </c>
      <c r="D736" t="s">
        <v>536</v>
      </c>
      <c r="E736" t="s">
        <v>2</v>
      </c>
      <c r="F736" t="s">
        <v>772</v>
      </c>
      <c r="G736" t="s">
        <v>538</v>
      </c>
      <c r="H736">
        <v>2021</v>
      </c>
      <c r="J736" t="str">
        <f t="shared" si="24"/>
        <v>Energy.Gas pipelines and LNG facilities</v>
      </c>
      <c r="K736" t="str">
        <f t="shared" si="25"/>
        <v>energy pipelines and gas processing 352T353</v>
      </c>
    </row>
    <row r="737" spans="1:11" x14ac:dyDescent="0.25">
      <c r="A737" t="s">
        <v>471</v>
      </c>
      <c r="B737" t="s">
        <v>204</v>
      </c>
      <c r="C737">
        <v>6</v>
      </c>
      <c r="D737" t="s">
        <v>536</v>
      </c>
      <c r="E737" t="s">
        <v>2</v>
      </c>
      <c r="F737" t="s">
        <v>772</v>
      </c>
      <c r="G737" t="s">
        <v>539</v>
      </c>
      <c r="H737">
        <v>2021</v>
      </c>
      <c r="J737" t="str">
        <f t="shared" si="24"/>
        <v>Energy.Gas pipelines and LNG facilities</v>
      </c>
      <c r="K737" t="str">
        <f t="shared" si="25"/>
        <v>energy pipelines and gas processing 352T353</v>
      </c>
    </row>
    <row r="738" spans="1:11" x14ac:dyDescent="0.25">
      <c r="A738" t="s">
        <v>471</v>
      </c>
      <c r="B738" t="s">
        <v>204</v>
      </c>
      <c r="C738">
        <v>1</v>
      </c>
      <c r="D738" t="s">
        <v>536</v>
      </c>
      <c r="E738" t="s">
        <v>2</v>
      </c>
      <c r="F738" t="s">
        <v>540</v>
      </c>
      <c r="G738" t="s">
        <v>538</v>
      </c>
      <c r="H738">
        <v>2021</v>
      </c>
      <c r="J738" t="str">
        <f t="shared" si="24"/>
        <v>Energy.Offshore gas</v>
      </c>
      <c r="K738" t="str">
        <f t="shared" si="25"/>
        <v>oil and gas extraction 06</v>
      </c>
    </row>
    <row r="739" spans="1:11" x14ac:dyDescent="0.25">
      <c r="A739" t="s">
        <v>471</v>
      </c>
      <c r="B739" t="s">
        <v>204</v>
      </c>
      <c r="C739">
        <v>2</v>
      </c>
      <c r="D739" t="s">
        <v>536</v>
      </c>
      <c r="E739" t="s">
        <v>2</v>
      </c>
      <c r="F739" t="s">
        <v>540</v>
      </c>
      <c r="G739" t="s">
        <v>539</v>
      </c>
      <c r="H739">
        <v>2021</v>
      </c>
      <c r="J739" t="str">
        <f t="shared" si="24"/>
        <v>Energy.Offshore gas</v>
      </c>
      <c r="K739" t="str">
        <f t="shared" si="25"/>
        <v>oil and gas extraction 06</v>
      </c>
    </row>
    <row r="740" spans="1:11" x14ac:dyDescent="0.25">
      <c r="A740" t="s">
        <v>471</v>
      </c>
      <c r="B740" t="s">
        <v>204</v>
      </c>
      <c r="C740">
        <v>3</v>
      </c>
      <c r="D740" t="s">
        <v>536</v>
      </c>
      <c r="E740" t="s">
        <v>2</v>
      </c>
      <c r="F740" t="s">
        <v>541</v>
      </c>
      <c r="G740" t="s">
        <v>773</v>
      </c>
      <c r="H740">
        <v>2021</v>
      </c>
      <c r="J740" t="str">
        <f t="shared" si="24"/>
        <v>Energy.Offshore oil</v>
      </c>
      <c r="K740" t="str">
        <f t="shared" si="25"/>
        <v>oil and gas extraction 06</v>
      </c>
    </row>
    <row r="741" spans="1:11" x14ac:dyDescent="0.25">
      <c r="A741" t="s">
        <v>471</v>
      </c>
      <c r="B741" t="s">
        <v>204</v>
      </c>
      <c r="C741">
        <v>0</v>
      </c>
      <c r="D741" t="s">
        <v>536</v>
      </c>
      <c r="E741" t="s">
        <v>2</v>
      </c>
      <c r="F741" t="s">
        <v>541</v>
      </c>
      <c r="G741" t="s">
        <v>538</v>
      </c>
      <c r="H741">
        <v>2021</v>
      </c>
      <c r="J741" t="str">
        <f t="shared" si="24"/>
        <v>Energy.Offshore oil</v>
      </c>
      <c r="K741" t="str">
        <f t="shared" si="25"/>
        <v>oil and gas extraction 06</v>
      </c>
    </row>
    <row r="742" spans="1:11" x14ac:dyDescent="0.25">
      <c r="A742" t="s">
        <v>471</v>
      </c>
      <c r="B742" t="s">
        <v>204</v>
      </c>
      <c r="C742">
        <v>6</v>
      </c>
      <c r="D742" t="s">
        <v>536</v>
      </c>
      <c r="E742" t="s">
        <v>2</v>
      </c>
      <c r="F742" t="s">
        <v>541</v>
      </c>
      <c r="G742" t="s">
        <v>539</v>
      </c>
      <c r="H742">
        <v>2021</v>
      </c>
      <c r="J742" t="str">
        <f t="shared" si="24"/>
        <v>Energy.Offshore oil</v>
      </c>
      <c r="K742" t="str">
        <f t="shared" si="25"/>
        <v>oil and gas extraction 06</v>
      </c>
    </row>
    <row r="743" spans="1:11" x14ac:dyDescent="0.25">
      <c r="A743" t="s">
        <v>471</v>
      </c>
      <c r="B743" t="s">
        <v>204</v>
      </c>
      <c r="C743">
        <v>2</v>
      </c>
      <c r="D743" t="s">
        <v>536</v>
      </c>
      <c r="E743" t="s">
        <v>2</v>
      </c>
      <c r="F743" t="s">
        <v>774</v>
      </c>
      <c r="G743" t="s">
        <v>538</v>
      </c>
      <c r="H743">
        <v>2021</v>
      </c>
      <c r="J743" t="str">
        <f t="shared" si="24"/>
        <v>Energy.Onshore gas</v>
      </c>
      <c r="K743" t="str">
        <f t="shared" si="25"/>
        <v>oil and gas extraction 06</v>
      </c>
    </row>
    <row r="744" spans="1:11" x14ac:dyDescent="0.25">
      <c r="A744" t="s">
        <v>471</v>
      </c>
      <c r="B744" t="s">
        <v>204</v>
      </c>
      <c r="C744">
        <v>5</v>
      </c>
      <c r="D744" t="s">
        <v>536</v>
      </c>
      <c r="E744" t="s">
        <v>2</v>
      </c>
      <c r="F744" t="s">
        <v>774</v>
      </c>
      <c r="G744" t="s">
        <v>539</v>
      </c>
      <c r="H744">
        <v>2021</v>
      </c>
      <c r="J744" t="str">
        <f t="shared" si="24"/>
        <v>Energy.Onshore gas</v>
      </c>
      <c r="K744" t="str">
        <f t="shared" si="25"/>
        <v>oil and gas extraction 06</v>
      </c>
    </row>
    <row r="745" spans="1:11" x14ac:dyDescent="0.25">
      <c r="A745" t="s">
        <v>471</v>
      </c>
      <c r="B745" t="s">
        <v>204</v>
      </c>
      <c r="C745">
        <v>9</v>
      </c>
      <c r="D745" t="s">
        <v>536</v>
      </c>
      <c r="E745" t="s">
        <v>2</v>
      </c>
      <c r="F745" t="s">
        <v>775</v>
      </c>
      <c r="G745" t="s">
        <v>773</v>
      </c>
      <c r="H745">
        <v>2021</v>
      </c>
      <c r="J745" t="str">
        <f t="shared" si="24"/>
        <v>Energy.Onshore oil</v>
      </c>
      <c r="K745" t="str">
        <f t="shared" si="25"/>
        <v>oil and gas extraction 06</v>
      </c>
    </row>
    <row r="746" spans="1:11" x14ac:dyDescent="0.25">
      <c r="A746" t="s">
        <v>471</v>
      </c>
      <c r="B746" t="s">
        <v>204</v>
      </c>
      <c r="C746">
        <v>1</v>
      </c>
      <c r="D746" t="s">
        <v>536</v>
      </c>
      <c r="E746" t="s">
        <v>2</v>
      </c>
      <c r="F746" t="s">
        <v>775</v>
      </c>
      <c r="G746" t="s">
        <v>538</v>
      </c>
      <c r="H746">
        <v>2021</v>
      </c>
      <c r="J746" t="str">
        <f t="shared" si="24"/>
        <v>Energy.Onshore oil</v>
      </c>
      <c r="K746" t="str">
        <f t="shared" si="25"/>
        <v>oil and gas extraction 06</v>
      </c>
    </row>
    <row r="747" spans="1:11" x14ac:dyDescent="0.25">
      <c r="A747" t="s">
        <v>471</v>
      </c>
      <c r="B747" t="s">
        <v>204</v>
      </c>
      <c r="C747">
        <v>14</v>
      </c>
      <c r="D747" t="s">
        <v>536</v>
      </c>
      <c r="E747" t="s">
        <v>2</v>
      </c>
      <c r="F747" t="s">
        <v>775</v>
      </c>
      <c r="G747" t="s">
        <v>539</v>
      </c>
      <c r="H747">
        <v>2021</v>
      </c>
      <c r="J747" t="str">
        <f t="shared" si="24"/>
        <v>Energy.Onshore oil</v>
      </c>
      <c r="K747" t="str">
        <f t="shared" si="25"/>
        <v>oil and gas extraction 06</v>
      </c>
    </row>
    <row r="748" spans="1:11" x14ac:dyDescent="0.25">
      <c r="A748" t="s">
        <v>471</v>
      </c>
      <c r="B748" t="s">
        <v>204</v>
      </c>
      <c r="C748">
        <v>2</v>
      </c>
      <c r="D748" t="s">
        <v>536</v>
      </c>
      <c r="E748" t="s">
        <v>2</v>
      </c>
      <c r="F748" t="s">
        <v>777</v>
      </c>
      <c r="G748" t="s">
        <v>767</v>
      </c>
      <c r="H748">
        <v>2021</v>
      </c>
      <c r="I748" t="s">
        <v>771</v>
      </c>
      <c r="J748" t="str">
        <f t="shared" si="24"/>
        <v>Energy.Other from oil and gas</v>
      </c>
      <c r="K748" t="str">
        <f t="shared" si="25"/>
        <v>oil and gas extraction 06</v>
      </c>
    </row>
    <row r="749" spans="1:11" x14ac:dyDescent="0.25">
      <c r="A749" t="s">
        <v>471</v>
      </c>
      <c r="B749" t="s">
        <v>204</v>
      </c>
      <c r="C749">
        <v>0</v>
      </c>
      <c r="D749" t="s">
        <v>536</v>
      </c>
      <c r="E749" t="s">
        <v>2</v>
      </c>
      <c r="F749" t="s">
        <v>778</v>
      </c>
      <c r="G749" t="s">
        <v>767</v>
      </c>
      <c r="H749">
        <v>2021</v>
      </c>
      <c r="J749" t="str">
        <f t="shared" si="24"/>
        <v>Energy.Satellite-detected large leaks</v>
      </c>
      <c r="K749" t="str">
        <f t="shared" si="25"/>
        <v>oil and gas extraction 06</v>
      </c>
    </row>
    <row r="750" spans="1:11" x14ac:dyDescent="0.25">
      <c r="A750" t="s">
        <v>471</v>
      </c>
      <c r="B750" t="s">
        <v>204</v>
      </c>
      <c r="C750">
        <v>75</v>
      </c>
      <c r="D750" t="s">
        <v>536</v>
      </c>
      <c r="E750" t="s">
        <v>2</v>
      </c>
      <c r="F750" t="s">
        <v>649</v>
      </c>
      <c r="G750" t="s">
        <v>767</v>
      </c>
      <c r="H750">
        <v>2021</v>
      </c>
      <c r="I750" t="s">
        <v>771</v>
      </c>
      <c r="J750" t="str">
        <f t="shared" si="24"/>
        <v>Energy.Total</v>
      </c>
      <c r="K750" t="str">
        <f t="shared" si="25"/>
        <v>confirmed this is a duplicate total value</v>
      </c>
    </row>
    <row r="751" spans="1:11" x14ac:dyDescent="0.25">
      <c r="A751" t="s">
        <v>471</v>
      </c>
      <c r="B751" t="s">
        <v>204</v>
      </c>
      <c r="C751">
        <v>3</v>
      </c>
      <c r="D751" t="s">
        <v>536</v>
      </c>
      <c r="E751" t="s">
        <v>8</v>
      </c>
      <c r="F751" t="s">
        <v>649</v>
      </c>
      <c r="G751" t="s">
        <v>767</v>
      </c>
      <c r="H751" t="s">
        <v>768</v>
      </c>
      <c r="I751" t="s">
        <v>769</v>
      </c>
      <c r="J751" t="str">
        <f t="shared" si="24"/>
        <v>Other.Total</v>
      </c>
      <c r="K751">
        <f t="shared" si="25"/>
        <v>0</v>
      </c>
    </row>
    <row r="752" spans="1:11" x14ac:dyDescent="0.25">
      <c r="A752" t="s">
        <v>471</v>
      </c>
      <c r="B752" t="s">
        <v>204</v>
      </c>
      <c r="C752">
        <v>116</v>
      </c>
      <c r="D752" t="s">
        <v>536</v>
      </c>
      <c r="E752" t="s">
        <v>5</v>
      </c>
      <c r="F752" t="s">
        <v>649</v>
      </c>
      <c r="G752" t="s">
        <v>767</v>
      </c>
      <c r="H752" t="s">
        <v>768</v>
      </c>
      <c r="I752" t="s">
        <v>769</v>
      </c>
      <c r="J752" t="str">
        <f t="shared" si="24"/>
        <v>Waste.Total</v>
      </c>
      <c r="K752" t="str">
        <f t="shared" si="25"/>
        <v>water and waste 36T39</v>
      </c>
    </row>
    <row r="753" spans="1:11" x14ac:dyDescent="0.25">
      <c r="A753" t="s">
        <v>471</v>
      </c>
      <c r="B753" t="s">
        <v>208</v>
      </c>
      <c r="C753">
        <v>664</v>
      </c>
      <c r="D753" t="s">
        <v>536</v>
      </c>
      <c r="E753" t="s">
        <v>4</v>
      </c>
      <c r="F753" t="s">
        <v>649</v>
      </c>
      <c r="G753" t="s">
        <v>767</v>
      </c>
      <c r="H753" t="s">
        <v>768</v>
      </c>
      <c r="I753" t="s">
        <v>769</v>
      </c>
      <c r="J753" t="str">
        <f t="shared" si="24"/>
        <v>Agriculture.Total</v>
      </c>
      <c r="K753">
        <f t="shared" si="25"/>
        <v>0</v>
      </c>
    </row>
    <row r="754" spans="1:11" x14ac:dyDescent="0.25">
      <c r="A754" t="s">
        <v>471</v>
      </c>
      <c r="B754" t="s">
        <v>208</v>
      </c>
      <c r="C754">
        <v>194</v>
      </c>
      <c r="D754" t="s">
        <v>536</v>
      </c>
      <c r="E754" t="s">
        <v>2</v>
      </c>
      <c r="F754" t="s">
        <v>770</v>
      </c>
      <c r="G754" t="s">
        <v>767</v>
      </c>
      <c r="H754">
        <v>2021</v>
      </c>
      <c r="I754" t="s">
        <v>771</v>
      </c>
      <c r="J754" t="str">
        <f t="shared" si="24"/>
        <v>Energy.Bioenergy</v>
      </c>
      <c r="K754">
        <f t="shared" si="25"/>
        <v>0</v>
      </c>
    </row>
    <row r="755" spans="1:11" x14ac:dyDescent="0.25">
      <c r="A755" t="s">
        <v>471</v>
      </c>
      <c r="B755" t="s">
        <v>208</v>
      </c>
      <c r="C755">
        <v>0</v>
      </c>
      <c r="D755" t="s">
        <v>536</v>
      </c>
      <c r="E755" t="s">
        <v>2</v>
      </c>
      <c r="F755" t="s">
        <v>772</v>
      </c>
      <c r="G755" t="s">
        <v>538</v>
      </c>
      <c r="H755">
        <v>2021</v>
      </c>
      <c r="J755" t="str">
        <f t="shared" si="24"/>
        <v>Energy.Gas pipelines and LNG facilities</v>
      </c>
      <c r="K755" t="str">
        <f t="shared" si="25"/>
        <v>energy pipelines and gas processing 352T353</v>
      </c>
    </row>
    <row r="756" spans="1:11" x14ac:dyDescent="0.25">
      <c r="A756" t="s">
        <v>471</v>
      </c>
      <c r="B756" t="s">
        <v>208</v>
      </c>
      <c r="C756">
        <v>0</v>
      </c>
      <c r="D756" t="s">
        <v>536</v>
      </c>
      <c r="E756" t="s">
        <v>2</v>
      </c>
      <c r="F756" t="s">
        <v>772</v>
      </c>
      <c r="G756" t="s">
        <v>539</v>
      </c>
      <c r="H756">
        <v>2021</v>
      </c>
      <c r="J756" t="str">
        <f t="shared" si="24"/>
        <v>Energy.Gas pipelines and LNG facilities</v>
      </c>
      <c r="K756" t="str">
        <f t="shared" si="25"/>
        <v>energy pipelines and gas processing 352T353</v>
      </c>
    </row>
    <row r="757" spans="1:11" x14ac:dyDescent="0.25">
      <c r="A757" t="s">
        <v>471</v>
      </c>
      <c r="B757" t="s">
        <v>208</v>
      </c>
      <c r="C757">
        <v>0</v>
      </c>
      <c r="D757" t="s">
        <v>536</v>
      </c>
      <c r="E757" t="s">
        <v>2</v>
      </c>
      <c r="F757" t="s">
        <v>540</v>
      </c>
      <c r="G757" t="s">
        <v>538</v>
      </c>
      <c r="H757">
        <v>2021</v>
      </c>
      <c r="J757" t="str">
        <f t="shared" si="24"/>
        <v>Energy.Offshore gas</v>
      </c>
      <c r="K757" t="str">
        <f t="shared" si="25"/>
        <v>oil and gas extraction 06</v>
      </c>
    </row>
    <row r="758" spans="1:11" x14ac:dyDescent="0.25">
      <c r="A758" t="s">
        <v>471</v>
      </c>
      <c r="B758" t="s">
        <v>208</v>
      </c>
      <c r="C758">
        <v>0</v>
      </c>
      <c r="D758" t="s">
        <v>536</v>
      </c>
      <c r="E758" t="s">
        <v>2</v>
      </c>
      <c r="F758" t="s">
        <v>540</v>
      </c>
      <c r="G758" t="s">
        <v>539</v>
      </c>
      <c r="H758">
        <v>2021</v>
      </c>
      <c r="J758" t="str">
        <f t="shared" si="24"/>
        <v>Energy.Offshore gas</v>
      </c>
      <c r="K758" t="str">
        <f t="shared" si="25"/>
        <v>oil and gas extraction 06</v>
      </c>
    </row>
    <row r="759" spans="1:11" x14ac:dyDescent="0.25">
      <c r="A759" t="s">
        <v>471</v>
      </c>
      <c r="B759" t="s">
        <v>208</v>
      </c>
      <c r="C759">
        <v>0</v>
      </c>
      <c r="D759" t="s">
        <v>536</v>
      </c>
      <c r="E759" t="s">
        <v>2</v>
      </c>
      <c r="F759" t="s">
        <v>541</v>
      </c>
      <c r="G759" t="s">
        <v>773</v>
      </c>
      <c r="H759">
        <v>2021</v>
      </c>
      <c r="J759" t="str">
        <f t="shared" si="24"/>
        <v>Energy.Offshore oil</v>
      </c>
      <c r="K759" t="str">
        <f t="shared" si="25"/>
        <v>oil and gas extraction 06</v>
      </c>
    </row>
    <row r="760" spans="1:11" x14ac:dyDescent="0.25">
      <c r="A760" t="s">
        <v>471</v>
      </c>
      <c r="B760" t="s">
        <v>208</v>
      </c>
      <c r="C760">
        <v>0</v>
      </c>
      <c r="D760" t="s">
        <v>536</v>
      </c>
      <c r="E760" t="s">
        <v>2</v>
      </c>
      <c r="F760" t="s">
        <v>541</v>
      </c>
      <c r="G760" t="s">
        <v>538</v>
      </c>
      <c r="H760">
        <v>2021</v>
      </c>
      <c r="J760" t="str">
        <f t="shared" si="24"/>
        <v>Energy.Offshore oil</v>
      </c>
      <c r="K760" t="str">
        <f t="shared" si="25"/>
        <v>oil and gas extraction 06</v>
      </c>
    </row>
    <row r="761" spans="1:11" x14ac:dyDescent="0.25">
      <c r="A761" t="s">
        <v>471</v>
      </c>
      <c r="B761" t="s">
        <v>208</v>
      </c>
      <c r="C761">
        <v>0</v>
      </c>
      <c r="D761" t="s">
        <v>536</v>
      </c>
      <c r="E761" t="s">
        <v>2</v>
      </c>
      <c r="F761" t="s">
        <v>541</v>
      </c>
      <c r="G761" t="s">
        <v>539</v>
      </c>
      <c r="H761">
        <v>2021</v>
      </c>
      <c r="J761" t="str">
        <f t="shared" si="24"/>
        <v>Energy.Offshore oil</v>
      </c>
      <c r="K761" t="str">
        <f t="shared" si="25"/>
        <v>oil and gas extraction 06</v>
      </c>
    </row>
    <row r="762" spans="1:11" x14ac:dyDescent="0.25">
      <c r="A762" t="s">
        <v>471</v>
      </c>
      <c r="B762" t="s">
        <v>208</v>
      </c>
      <c r="C762">
        <v>0</v>
      </c>
      <c r="D762" t="s">
        <v>536</v>
      </c>
      <c r="E762" t="s">
        <v>2</v>
      </c>
      <c r="F762" t="s">
        <v>774</v>
      </c>
      <c r="G762" t="s">
        <v>538</v>
      </c>
      <c r="H762">
        <v>2021</v>
      </c>
      <c r="J762" t="str">
        <f t="shared" si="24"/>
        <v>Energy.Onshore gas</v>
      </c>
      <c r="K762" t="str">
        <f t="shared" si="25"/>
        <v>oil and gas extraction 06</v>
      </c>
    </row>
    <row r="763" spans="1:11" x14ac:dyDescent="0.25">
      <c r="A763" t="s">
        <v>471</v>
      </c>
      <c r="B763" t="s">
        <v>208</v>
      </c>
      <c r="C763">
        <v>0</v>
      </c>
      <c r="D763" t="s">
        <v>536</v>
      </c>
      <c r="E763" t="s">
        <v>2</v>
      </c>
      <c r="F763" t="s">
        <v>774</v>
      </c>
      <c r="G763" t="s">
        <v>539</v>
      </c>
      <c r="H763">
        <v>2021</v>
      </c>
      <c r="J763" t="str">
        <f t="shared" si="24"/>
        <v>Energy.Onshore gas</v>
      </c>
      <c r="K763" t="str">
        <f t="shared" si="25"/>
        <v>oil and gas extraction 06</v>
      </c>
    </row>
    <row r="764" spans="1:11" x14ac:dyDescent="0.25">
      <c r="A764" t="s">
        <v>471</v>
      </c>
      <c r="B764" t="s">
        <v>208</v>
      </c>
      <c r="C764">
        <v>0</v>
      </c>
      <c r="D764" t="s">
        <v>536</v>
      </c>
      <c r="E764" t="s">
        <v>2</v>
      </c>
      <c r="F764" t="s">
        <v>775</v>
      </c>
      <c r="G764" t="s">
        <v>773</v>
      </c>
      <c r="H764">
        <v>2021</v>
      </c>
      <c r="J764" t="str">
        <f t="shared" si="24"/>
        <v>Energy.Onshore oil</v>
      </c>
      <c r="K764" t="str">
        <f t="shared" si="25"/>
        <v>oil and gas extraction 06</v>
      </c>
    </row>
    <row r="765" spans="1:11" x14ac:dyDescent="0.25">
      <c r="A765" t="s">
        <v>471</v>
      </c>
      <c r="B765" t="s">
        <v>208</v>
      </c>
      <c r="C765">
        <v>0</v>
      </c>
      <c r="D765" t="s">
        <v>536</v>
      </c>
      <c r="E765" t="s">
        <v>2</v>
      </c>
      <c r="F765" t="s">
        <v>775</v>
      </c>
      <c r="G765" t="s">
        <v>538</v>
      </c>
      <c r="H765">
        <v>2021</v>
      </c>
      <c r="J765" t="str">
        <f t="shared" si="24"/>
        <v>Energy.Onshore oil</v>
      </c>
      <c r="K765" t="str">
        <f t="shared" si="25"/>
        <v>oil and gas extraction 06</v>
      </c>
    </row>
    <row r="766" spans="1:11" x14ac:dyDescent="0.25">
      <c r="A766" t="s">
        <v>471</v>
      </c>
      <c r="B766" t="s">
        <v>208</v>
      </c>
      <c r="C766">
        <v>0</v>
      </c>
      <c r="D766" t="s">
        <v>536</v>
      </c>
      <c r="E766" t="s">
        <v>2</v>
      </c>
      <c r="F766" t="s">
        <v>775</v>
      </c>
      <c r="G766" t="s">
        <v>539</v>
      </c>
      <c r="H766">
        <v>2021</v>
      </c>
      <c r="J766" t="str">
        <f t="shared" si="24"/>
        <v>Energy.Onshore oil</v>
      </c>
      <c r="K766" t="str">
        <f t="shared" si="25"/>
        <v>oil and gas extraction 06</v>
      </c>
    </row>
    <row r="767" spans="1:11" x14ac:dyDescent="0.25">
      <c r="A767" t="s">
        <v>471</v>
      </c>
      <c r="B767" t="s">
        <v>208</v>
      </c>
      <c r="C767">
        <v>1</v>
      </c>
      <c r="D767" t="s">
        <v>536</v>
      </c>
      <c r="E767" t="s">
        <v>2</v>
      </c>
      <c r="F767" t="s">
        <v>777</v>
      </c>
      <c r="G767" t="s">
        <v>767</v>
      </c>
      <c r="H767">
        <v>2021</v>
      </c>
      <c r="I767" t="s">
        <v>771</v>
      </c>
      <c r="J767" t="str">
        <f t="shared" si="24"/>
        <v>Energy.Other from oil and gas</v>
      </c>
      <c r="K767" t="str">
        <f t="shared" si="25"/>
        <v>oil and gas extraction 06</v>
      </c>
    </row>
    <row r="768" spans="1:11" x14ac:dyDescent="0.25">
      <c r="A768" t="s">
        <v>471</v>
      </c>
      <c r="B768" t="s">
        <v>208</v>
      </c>
      <c r="C768">
        <v>0</v>
      </c>
      <c r="D768" t="s">
        <v>536</v>
      </c>
      <c r="E768" t="s">
        <v>2</v>
      </c>
      <c r="F768" t="s">
        <v>778</v>
      </c>
      <c r="G768" t="s">
        <v>767</v>
      </c>
      <c r="H768">
        <v>2021</v>
      </c>
      <c r="J768" t="str">
        <f t="shared" si="24"/>
        <v>Energy.Satellite-detected large leaks</v>
      </c>
      <c r="K768" t="str">
        <f t="shared" si="25"/>
        <v>oil and gas extraction 06</v>
      </c>
    </row>
    <row r="769" spans="1:11" x14ac:dyDescent="0.25">
      <c r="A769" t="s">
        <v>471</v>
      </c>
      <c r="B769" t="s">
        <v>208</v>
      </c>
      <c r="C769">
        <v>0</v>
      </c>
      <c r="D769" t="s">
        <v>536</v>
      </c>
      <c r="E769" t="s">
        <v>2</v>
      </c>
      <c r="F769" t="s">
        <v>649</v>
      </c>
      <c r="G769" t="s">
        <v>767</v>
      </c>
      <c r="H769">
        <v>2021</v>
      </c>
      <c r="I769" t="s">
        <v>771</v>
      </c>
      <c r="J769" t="str">
        <f t="shared" si="24"/>
        <v>Energy.Total</v>
      </c>
      <c r="K769" t="str">
        <f t="shared" si="25"/>
        <v>confirmed this is a duplicate total value</v>
      </c>
    </row>
    <row r="770" spans="1:11" x14ac:dyDescent="0.25">
      <c r="A770" t="s">
        <v>471</v>
      </c>
      <c r="B770" t="s">
        <v>208</v>
      </c>
      <c r="C770">
        <v>57</v>
      </c>
      <c r="D770" t="s">
        <v>536</v>
      </c>
      <c r="E770" t="s">
        <v>8</v>
      </c>
      <c r="F770" t="s">
        <v>649</v>
      </c>
      <c r="G770" t="s">
        <v>767</v>
      </c>
      <c r="H770" t="s">
        <v>768</v>
      </c>
      <c r="I770" t="s">
        <v>769</v>
      </c>
      <c r="J770" t="str">
        <f t="shared" si="24"/>
        <v>Other.Total</v>
      </c>
      <c r="K770">
        <f t="shared" si="25"/>
        <v>0</v>
      </c>
    </row>
    <row r="771" spans="1:11" x14ac:dyDescent="0.25">
      <c r="A771" t="s">
        <v>471</v>
      </c>
      <c r="B771" t="s">
        <v>208</v>
      </c>
      <c r="C771">
        <v>172</v>
      </c>
      <c r="D771" t="s">
        <v>536</v>
      </c>
      <c r="E771" t="s">
        <v>5</v>
      </c>
      <c r="F771" t="s">
        <v>649</v>
      </c>
      <c r="G771" t="s">
        <v>767</v>
      </c>
      <c r="H771" t="s">
        <v>768</v>
      </c>
      <c r="I771" t="s">
        <v>769</v>
      </c>
      <c r="J771" t="str">
        <f t="shared" ref="J771:J834" si="26">CONCATENATE(E771,".",F771)</f>
        <v>Waste.Total</v>
      </c>
      <c r="K771" t="str">
        <f t="shared" ref="K771:K834" si="27">INDEX($P$17:$P$38,MATCH(J771,$O$17:$O$38,0))</f>
        <v>water and waste 36T39</v>
      </c>
    </row>
    <row r="772" spans="1:11" x14ac:dyDescent="0.25">
      <c r="A772" t="s">
        <v>800</v>
      </c>
      <c r="B772" t="s">
        <v>34</v>
      </c>
      <c r="C772">
        <v>2865</v>
      </c>
      <c r="D772" t="s">
        <v>536</v>
      </c>
      <c r="E772" t="s">
        <v>4</v>
      </c>
      <c r="F772" t="s">
        <v>649</v>
      </c>
      <c r="G772" t="s">
        <v>767</v>
      </c>
      <c r="H772" t="s">
        <v>768</v>
      </c>
      <c r="I772" t="s">
        <v>769</v>
      </c>
      <c r="J772" t="str">
        <f t="shared" si="26"/>
        <v>Agriculture.Total</v>
      </c>
      <c r="K772">
        <f t="shared" si="27"/>
        <v>0</v>
      </c>
    </row>
    <row r="773" spans="1:11" x14ac:dyDescent="0.25">
      <c r="A773" t="s">
        <v>800</v>
      </c>
      <c r="B773" t="s">
        <v>34</v>
      </c>
      <c r="C773">
        <v>18</v>
      </c>
      <c r="D773" t="s">
        <v>536</v>
      </c>
      <c r="E773" t="s">
        <v>2</v>
      </c>
      <c r="F773" t="s">
        <v>770</v>
      </c>
      <c r="G773" t="s">
        <v>767</v>
      </c>
      <c r="H773">
        <v>2021</v>
      </c>
      <c r="I773" t="s">
        <v>771</v>
      </c>
      <c r="J773" t="str">
        <f t="shared" si="26"/>
        <v>Energy.Bioenergy</v>
      </c>
      <c r="K773">
        <f t="shared" si="27"/>
        <v>0</v>
      </c>
    </row>
    <row r="774" spans="1:11" x14ac:dyDescent="0.25">
      <c r="A774" t="s">
        <v>800</v>
      </c>
      <c r="B774" t="s">
        <v>34</v>
      </c>
      <c r="C774">
        <v>872</v>
      </c>
      <c r="D774" t="s">
        <v>536</v>
      </c>
      <c r="E774" t="s">
        <v>2</v>
      </c>
      <c r="F774" t="s">
        <v>796</v>
      </c>
      <c r="G774" t="s">
        <v>767</v>
      </c>
      <c r="H774">
        <v>2021</v>
      </c>
      <c r="J774" t="str">
        <f t="shared" si="26"/>
        <v>Energy.Coking coal</v>
      </c>
      <c r="K774" t="str">
        <f t="shared" si="27"/>
        <v>iron and steel 241</v>
      </c>
    </row>
    <row r="775" spans="1:11" x14ac:dyDescent="0.25">
      <c r="A775" t="s">
        <v>800</v>
      </c>
      <c r="B775" t="s">
        <v>34</v>
      </c>
      <c r="C775">
        <v>36</v>
      </c>
      <c r="D775" t="s">
        <v>536</v>
      </c>
      <c r="E775" t="s">
        <v>2</v>
      </c>
      <c r="F775" t="s">
        <v>772</v>
      </c>
      <c r="G775" t="s">
        <v>538</v>
      </c>
      <c r="H775">
        <v>2021</v>
      </c>
      <c r="J775" t="str">
        <f t="shared" si="26"/>
        <v>Energy.Gas pipelines and LNG facilities</v>
      </c>
      <c r="K775" t="str">
        <f t="shared" si="27"/>
        <v>energy pipelines and gas processing 352T353</v>
      </c>
    </row>
    <row r="776" spans="1:11" x14ac:dyDescent="0.25">
      <c r="A776" t="s">
        <v>800</v>
      </c>
      <c r="B776" t="s">
        <v>34</v>
      </c>
      <c r="C776">
        <v>19</v>
      </c>
      <c r="D776" t="s">
        <v>536</v>
      </c>
      <c r="E776" t="s">
        <v>2</v>
      </c>
      <c r="F776" t="s">
        <v>772</v>
      </c>
      <c r="G776" t="s">
        <v>539</v>
      </c>
      <c r="H776">
        <v>2021</v>
      </c>
      <c r="J776" t="str">
        <f t="shared" si="26"/>
        <v>Energy.Gas pipelines and LNG facilities</v>
      </c>
      <c r="K776" t="str">
        <f t="shared" si="27"/>
        <v>energy pipelines and gas processing 352T353</v>
      </c>
    </row>
    <row r="777" spans="1:11" x14ac:dyDescent="0.25">
      <c r="A777" t="s">
        <v>800</v>
      </c>
      <c r="B777" t="s">
        <v>34</v>
      </c>
      <c r="C777">
        <v>76</v>
      </c>
      <c r="D777" t="s">
        <v>536</v>
      </c>
      <c r="E777" t="s">
        <v>2</v>
      </c>
      <c r="F777" t="s">
        <v>540</v>
      </c>
      <c r="G777" t="s">
        <v>538</v>
      </c>
      <c r="H777">
        <v>2021</v>
      </c>
      <c r="J777" t="str">
        <f t="shared" si="26"/>
        <v>Energy.Offshore gas</v>
      </c>
      <c r="K777" t="str">
        <f t="shared" si="27"/>
        <v>oil and gas extraction 06</v>
      </c>
    </row>
    <row r="778" spans="1:11" x14ac:dyDescent="0.25">
      <c r="A778" t="s">
        <v>800</v>
      </c>
      <c r="B778" t="s">
        <v>34</v>
      </c>
      <c r="C778">
        <v>168</v>
      </c>
      <c r="D778" t="s">
        <v>536</v>
      </c>
      <c r="E778" t="s">
        <v>2</v>
      </c>
      <c r="F778" t="s">
        <v>540</v>
      </c>
      <c r="G778" t="s">
        <v>539</v>
      </c>
      <c r="H778">
        <v>2021</v>
      </c>
      <c r="J778" t="str">
        <f t="shared" si="26"/>
        <v>Energy.Offshore gas</v>
      </c>
      <c r="K778" t="str">
        <f t="shared" si="27"/>
        <v>oil and gas extraction 06</v>
      </c>
    </row>
    <row r="779" spans="1:11" x14ac:dyDescent="0.25">
      <c r="A779" t="s">
        <v>800</v>
      </c>
      <c r="B779" t="s">
        <v>34</v>
      </c>
      <c r="C779">
        <v>6</v>
      </c>
      <c r="D779" t="s">
        <v>536</v>
      </c>
      <c r="E779" t="s">
        <v>2</v>
      </c>
      <c r="F779" t="s">
        <v>541</v>
      </c>
      <c r="G779" t="s">
        <v>773</v>
      </c>
      <c r="H779">
        <v>2021</v>
      </c>
      <c r="J779" t="str">
        <f t="shared" si="26"/>
        <v>Energy.Offshore oil</v>
      </c>
      <c r="K779" t="str">
        <f t="shared" si="27"/>
        <v>oil and gas extraction 06</v>
      </c>
    </row>
    <row r="780" spans="1:11" x14ac:dyDescent="0.25">
      <c r="A780" t="s">
        <v>800</v>
      </c>
      <c r="B780" t="s">
        <v>34</v>
      </c>
      <c r="C780">
        <v>4</v>
      </c>
      <c r="D780" t="s">
        <v>536</v>
      </c>
      <c r="E780" t="s">
        <v>2</v>
      </c>
      <c r="F780" t="s">
        <v>541</v>
      </c>
      <c r="G780" t="s">
        <v>538</v>
      </c>
      <c r="H780">
        <v>2021</v>
      </c>
      <c r="J780" t="str">
        <f t="shared" si="26"/>
        <v>Energy.Offshore oil</v>
      </c>
      <c r="K780" t="str">
        <f t="shared" si="27"/>
        <v>oil and gas extraction 06</v>
      </c>
    </row>
    <row r="781" spans="1:11" x14ac:dyDescent="0.25">
      <c r="A781" t="s">
        <v>800</v>
      </c>
      <c r="B781" t="s">
        <v>34</v>
      </c>
      <c r="C781">
        <v>48</v>
      </c>
      <c r="D781" t="s">
        <v>536</v>
      </c>
      <c r="E781" t="s">
        <v>2</v>
      </c>
      <c r="F781" t="s">
        <v>541</v>
      </c>
      <c r="G781" t="s">
        <v>539</v>
      </c>
      <c r="H781">
        <v>2021</v>
      </c>
      <c r="J781" t="str">
        <f t="shared" si="26"/>
        <v>Energy.Offshore oil</v>
      </c>
      <c r="K781" t="str">
        <f t="shared" si="27"/>
        <v>oil and gas extraction 06</v>
      </c>
    </row>
    <row r="782" spans="1:11" x14ac:dyDescent="0.25">
      <c r="A782" t="s">
        <v>800</v>
      </c>
      <c r="B782" t="s">
        <v>34</v>
      </c>
      <c r="C782">
        <v>52</v>
      </c>
      <c r="D782" t="s">
        <v>536</v>
      </c>
      <c r="E782" t="s">
        <v>2</v>
      </c>
      <c r="F782" t="s">
        <v>774</v>
      </c>
      <c r="G782" t="s">
        <v>538</v>
      </c>
      <c r="H782">
        <v>2021</v>
      </c>
      <c r="J782" t="str">
        <f t="shared" si="26"/>
        <v>Energy.Onshore gas</v>
      </c>
      <c r="K782" t="str">
        <f t="shared" si="27"/>
        <v>oil and gas extraction 06</v>
      </c>
    </row>
    <row r="783" spans="1:11" x14ac:dyDescent="0.25">
      <c r="A783" t="s">
        <v>800</v>
      </c>
      <c r="B783" t="s">
        <v>34</v>
      </c>
      <c r="C783">
        <v>115</v>
      </c>
      <c r="D783" t="s">
        <v>536</v>
      </c>
      <c r="E783" t="s">
        <v>2</v>
      </c>
      <c r="F783" t="s">
        <v>774</v>
      </c>
      <c r="G783" t="s">
        <v>539</v>
      </c>
      <c r="H783">
        <v>2021</v>
      </c>
      <c r="J783" t="str">
        <f t="shared" si="26"/>
        <v>Energy.Onshore gas</v>
      </c>
      <c r="K783" t="str">
        <f t="shared" si="27"/>
        <v>oil and gas extraction 06</v>
      </c>
    </row>
    <row r="784" spans="1:11" x14ac:dyDescent="0.25">
      <c r="A784" t="s">
        <v>800</v>
      </c>
      <c r="B784" t="s">
        <v>34</v>
      </c>
      <c r="C784">
        <v>10</v>
      </c>
      <c r="D784" t="s">
        <v>536</v>
      </c>
      <c r="E784" t="s">
        <v>2</v>
      </c>
      <c r="F784" t="s">
        <v>775</v>
      </c>
      <c r="G784" t="s">
        <v>773</v>
      </c>
      <c r="H784">
        <v>2021</v>
      </c>
      <c r="J784" t="str">
        <f t="shared" si="26"/>
        <v>Energy.Onshore oil</v>
      </c>
      <c r="K784" t="str">
        <f t="shared" si="27"/>
        <v>oil and gas extraction 06</v>
      </c>
    </row>
    <row r="785" spans="1:11" x14ac:dyDescent="0.25">
      <c r="A785" t="s">
        <v>800</v>
      </c>
      <c r="B785" t="s">
        <v>34</v>
      </c>
      <c r="C785">
        <v>1</v>
      </c>
      <c r="D785" t="s">
        <v>536</v>
      </c>
      <c r="E785" t="s">
        <v>2</v>
      </c>
      <c r="F785" t="s">
        <v>775</v>
      </c>
      <c r="G785" t="s">
        <v>538</v>
      </c>
      <c r="H785">
        <v>2021</v>
      </c>
      <c r="J785" t="str">
        <f t="shared" si="26"/>
        <v>Energy.Onshore oil</v>
      </c>
      <c r="K785" t="str">
        <f t="shared" si="27"/>
        <v>oil and gas extraction 06</v>
      </c>
    </row>
    <row r="786" spans="1:11" x14ac:dyDescent="0.25">
      <c r="A786" t="s">
        <v>800</v>
      </c>
      <c r="B786" t="s">
        <v>34</v>
      </c>
      <c r="C786">
        <v>12</v>
      </c>
      <c r="D786" t="s">
        <v>536</v>
      </c>
      <c r="E786" t="s">
        <v>2</v>
      </c>
      <c r="F786" t="s">
        <v>775</v>
      </c>
      <c r="G786" t="s">
        <v>539</v>
      </c>
      <c r="H786">
        <v>2021</v>
      </c>
      <c r="J786" t="str">
        <f t="shared" si="26"/>
        <v>Energy.Onshore oil</v>
      </c>
      <c r="K786" t="str">
        <f t="shared" si="27"/>
        <v>oil and gas extraction 06</v>
      </c>
    </row>
    <row r="787" spans="1:11" x14ac:dyDescent="0.25">
      <c r="A787" t="s">
        <v>800</v>
      </c>
      <c r="B787" t="s">
        <v>34</v>
      </c>
      <c r="C787">
        <v>65</v>
      </c>
      <c r="D787" t="s">
        <v>536</v>
      </c>
      <c r="E787" t="s">
        <v>2</v>
      </c>
      <c r="F787" t="s">
        <v>776</v>
      </c>
      <c r="G787" t="s">
        <v>767</v>
      </c>
      <c r="H787">
        <v>2021</v>
      </c>
      <c r="I787" t="s">
        <v>771</v>
      </c>
      <c r="J787" t="str">
        <f t="shared" si="26"/>
        <v>Energy.Other from coal</v>
      </c>
      <c r="K787">
        <f t="shared" si="27"/>
        <v>0</v>
      </c>
    </row>
    <row r="788" spans="1:11" x14ac:dyDescent="0.25">
      <c r="A788" t="s">
        <v>800</v>
      </c>
      <c r="B788" t="s">
        <v>34</v>
      </c>
      <c r="C788">
        <v>26</v>
      </c>
      <c r="D788" t="s">
        <v>536</v>
      </c>
      <c r="E788" t="s">
        <v>2</v>
      </c>
      <c r="F788" t="s">
        <v>777</v>
      </c>
      <c r="G788" t="s">
        <v>767</v>
      </c>
      <c r="H788">
        <v>2021</v>
      </c>
      <c r="I788" t="s">
        <v>771</v>
      </c>
      <c r="J788" t="str">
        <f t="shared" si="26"/>
        <v>Energy.Other from oil and gas</v>
      </c>
      <c r="K788" t="str">
        <f t="shared" si="27"/>
        <v>oil and gas extraction 06</v>
      </c>
    </row>
    <row r="789" spans="1:11" x14ac:dyDescent="0.25">
      <c r="A789" t="s">
        <v>800</v>
      </c>
      <c r="B789" t="s">
        <v>34</v>
      </c>
      <c r="C789">
        <v>0</v>
      </c>
      <c r="D789" t="s">
        <v>536</v>
      </c>
      <c r="E789" t="s">
        <v>2</v>
      </c>
      <c r="F789" t="s">
        <v>778</v>
      </c>
      <c r="G789" t="s">
        <v>767</v>
      </c>
      <c r="H789">
        <v>2021</v>
      </c>
      <c r="J789" t="str">
        <f t="shared" si="26"/>
        <v>Energy.Satellite-detected large leaks</v>
      </c>
      <c r="K789" t="str">
        <f t="shared" si="27"/>
        <v>oil and gas extraction 06</v>
      </c>
    </row>
    <row r="790" spans="1:11" x14ac:dyDescent="0.25">
      <c r="A790" t="s">
        <v>800</v>
      </c>
      <c r="B790" t="s">
        <v>34</v>
      </c>
      <c r="C790">
        <v>817</v>
      </c>
      <c r="D790" t="s">
        <v>536</v>
      </c>
      <c r="E790" t="s">
        <v>2</v>
      </c>
      <c r="F790" t="s">
        <v>797</v>
      </c>
      <c r="G790" t="s">
        <v>767</v>
      </c>
      <c r="H790">
        <v>2021</v>
      </c>
      <c r="J790" t="str">
        <f t="shared" si="26"/>
        <v>Energy.Steam coal</v>
      </c>
      <c r="K790">
        <f t="shared" si="27"/>
        <v>0</v>
      </c>
    </row>
    <row r="791" spans="1:11" x14ac:dyDescent="0.25">
      <c r="A791" t="s">
        <v>800</v>
      </c>
      <c r="B791" t="s">
        <v>34</v>
      </c>
      <c r="C791">
        <v>2346</v>
      </c>
      <c r="D791" t="s">
        <v>536</v>
      </c>
      <c r="E791" t="s">
        <v>2</v>
      </c>
      <c r="F791" t="s">
        <v>649</v>
      </c>
      <c r="G791" t="s">
        <v>767</v>
      </c>
      <c r="H791">
        <v>2021</v>
      </c>
      <c r="I791" t="s">
        <v>771</v>
      </c>
      <c r="J791" t="str">
        <f t="shared" si="26"/>
        <v>Energy.Total</v>
      </c>
      <c r="K791" t="str">
        <f t="shared" si="27"/>
        <v>confirmed this is a duplicate total value</v>
      </c>
    </row>
    <row r="792" spans="1:11" x14ac:dyDescent="0.25">
      <c r="A792" t="s">
        <v>800</v>
      </c>
      <c r="B792" t="s">
        <v>34</v>
      </c>
      <c r="C792">
        <v>35</v>
      </c>
      <c r="D792" t="s">
        <v>536</v>
      </c>
      <c r="E792" t="s">
        <v>8</v>
      </c>
      <c r="F792" t="s">
        <v>649</v>
      </c>
      <c r="G792" t="s">
        <v>767</v>
      </c>
      <c r="H792" t="s">
        <v>768</v>
      </c>
      <c r="I792" t="s">
        <v>769</v>
      </c>
      <c r="J792" t="str">
        <f t="shared" si="26"/>
        <v>Other.Total</v>
      </c>
      <c r="K792">
        <f t="shared" si="27"/>
        <v>0</v>
      </c>
    </row>
    <row r="793" spans="1:11" x14ac:dyDescent="0.25">
      <c r="A793" t="s">
        <v>800</v>
      </c>
      <c r="B793" t="s">
        <v>34</v>
      </c>
      <c r="C793">
        <v>673</v>
      </c>
      <c r="D793" t="s">
        <v>536</v>
      </c>
      <c r="E793" t="s">
        <v>5</v>
      </c>
      <c r="F793" t="s">
        <v>649</v>
      </c>
      <c r="G793" t="s">
        <v>767</v>
      </c>
      <c r="H793" t="s">
        <v>768</v>
      </c>
      <c r="I793" t="s">
        <v>769</v>
      </c>
      <c r="J793" t="str">
        <f t="shared" si="26"/>
        <v>Waste.Total</v>
      </c>
      <c r="K793" t="str">
        <f t="shared" si="27"/>
        <v>water and waste 36T39</v>
      </c>
    </row>
    <row r="794" spans="1:11" x14ac:dyDescent="0.25">
      <c r="A794" t="s">
        <v>800</v>
      </c>
      <c r="B794" t="s">
        <v>39</v>
      </c>
      <c r="C794">
        <v>2835</v>
      </c>
      <c r="D794" t="s">
        <v>536</v>
      </c>
      <c r="E794" t="s">
        <v>4</v>
      </c>
      <c r="F794" t="s">
        <v>649</v>
      </c>
      <c r="G794" t="s">
        <v>767</v>
      </c>
      <c r="H794" t="s">
        <v>768</v>
      </c>
      <c r="I794" t="s">
        <v>769</v>
      </c>
      <c r="J794" t="str">
        <f t="shared" si="26"/>
        <v>Agriculture.Total</v>
      </c>
      <c r="K794">
        <f t="shared" si="27"/>
        <v>0</v>
      </c>
    </row>
    <row r="795" spans="1:11" x14ac:dyDescent="0.25">
      <c r="A795" t="s">
        <v>800</v>
      </c>
      <c r="B795" t="s">
        <v>801</v>
      </c>
      <c r="C795">
        <v>97</v>
      </c>
      <c r="D795" t="s">
        <v>536</v>
      </c>
      <c r="E795" t="s">
        <v>2</v>
      </c>
      <c r="F795" t="s">
        <v>770</v>
      </c>
      <c r="G795" t="s">
        <v>767</v>
      </c>
      <c r="H795">
        <v>2021</v>
      </c>
      <c r="I795" t="s">
        <v>771</v>
      </c>
      <c r="J795" t="str">
        <f t="shared" si="26"/>
        <v>Energy.Bioenergy</v>
      </c>
      <c r="K795">
        <f t="shared" si="27"/>
        <v>0</v>
      </c>
    </row>
    <row r="796" spans="1:11" x14ac:dyDescent="0.25">
      <c r="A796" t="s">
        <v>800</v>
      </c>
      <c r="B796" t="s">
        <v>801</v>
      </c>
      <c r="C796">
        <v>61</v>
      </c>
      <c r="D796" t="s">
        <v>536</v>
      </c>
      <c r="E796" t="s">
        <v>2</v>
      </c>
      <c r="F796" t="s">
        <v>772</v>
      </c>
      <c r="G796" t="s">
        <v>538</v>
      </c>
      <c r="H796">
        <v>2021</v>
      </c>
      <c r="J796" t="str">
        <f t="shared" si="26"/>
        <v>Energy.Gas pipelines and LNG facilities</v>
      </c>
      <c r="K796" t="str">
        <f t="shared" si="27"/>
        <v>energy pipelines and gas processing 352T353</v>
      </c>
    </row>
    <row r="797" spans="1:11" x14ac:dyDescent="0.25">
      <c r="A797" t="s">
        <v>800</v>
      </c>
      <c r="B797" t="s">
        <v>801</v>
      </c>
      <c r="C797">
        <v>33</v>
      </c>
      <c r="D797" t="s">
        <v>536</v>
      </c>
      <c r="E797" t="s">
        <v>2</v>
      </c>
      <c r="F797" t="s">
        <v>772</v>
      </c>
      <c r="G797" t="s">
        <v>539</v>
      </c>
      <c r="H797">
        <v>2021</v>
      </c>
      <c r="J797" t="str">
        <f t="shared" si="26"/>
        <v>Energy.Gas pipelines and LNG facilities</v>
      </c>
      <c r="K797" t="str">
        <f t="shared" si="27"/>
        <v>energy pipelines and gas processing 352T353</v>
      </c>
    </row>
    <row r="798" spans="1:11" x14ac:dyDescent="0.25">
      <c r="A798" t="s">
        <v>800</v>
      </c>
      <c r="B798" t="s">
        <v>801</v>
      </c>
      <c r="C798">
        <v>0</v>
      </c>
      <c r="D798" t="s">
        <v>536</v>
      </c>
      <c r="E798" t="s">
        <v>2</v>
      </c>
      <c r="F798" t="s">
        <v>540</v>
      </c>
      <c r="G798" t="s">
        <v>538</v>
      </c>
      <c r="H798">
        <v>2021</v>
      </c>
      <c r="J798" t="str">
        <f t="shared" si="26"/>
        <v>Energy.Offshore gas</v>
      </c>
      <c r="K798" t="str">
        <f t="shared" si="27"/>
        <v>oil and gas extraction 06</v>
      </c>
    </row>
    <row r="799" spans="1:11" x14ac:dyDescent="0.25">
      <c r="A799" t="s">
        <v>800</v>
      </c>
      <c r="B799" t="s">
        <v>801</v>
      </c>
      <c r="C799">
        <v>0</v>
      </c>
      <c r="D799" t="s">
        <v>536</v>
      </c>
      <c r="E799" t="s">
        <v>2</v>
      </c>
      <c r="F799" t="s">
        <v>540</v>
      </c>
      <c r="G799" t="s">
        <v>539</v>
      </c>
      <c r="H799">
        <v>2021</v>
      </c>
      <c r="J799" t="str">
        <f t="shared" si="26"/>
        <v>Energy.Offshore gas</v>
      </c>
      <c r="K799" t="str">
        <f t="shared" si="27"/>
        <v>oil and gas extraction 06</v>
      </c>
    </row>
    <row r="800" spans="1:11" x14ac:dyDescent="0.25">
      <c r="A800" t="s">
        <v>800</v>
      </c>
      <c r="B800" t="s">
        <v>801</v>
      </c>
      <c r="C800">
        <v>0</v>
      </c>
      <c r="D800" t="s">
        <v>536</v>
      </c>
      <c r="E800" t="s">
        <v>2</v>
      </c>
      <c r="F800" t="s">
        <v>541</v>
      </c>
      <c r="G800" t="s">
        <v>773</v>
      </c>
      <c r="H800">
        <v>2021</v>
      </c>
      <c r="J800" t="str">
        <f t="shared" si="26"/>
        <v>Energy.Offshore oil</v>
      </c>
      <c r="K800" t="str">
        <f t="shared" si="27"/>
        <v>oil and gas extraction 06</v>
      </c>
    </row>
    <row r="801" spans="1:11" x14ac:dyDescent="0.25">
      <c r="A801" t="s">
        <v>800</v>
      </c>
      <c r="B801" t="s">
        <v>801</v>
      </c>
      <c r="C801">
        <v>0</v>
      </c>
      <c r="D801" t="s">
        <v>536</v>
      </c>
      <c r="E801" t="s">
        <v>2</v>
      </c>
      <c r="F801" t="s">
        <v>541</v>
      </c>
      <c r="G801" t="s">
        <v>538</v>
      </c>
      <c r="H801">
        <v>2021</v>
      </c>
      <c r="J801" t="str">
        <f t="shared" si="26"/>
        <v>Energy.Offshore oil</v>
      </c>
      <c r="K801" t="str">
        <f t="shared" si="27"/>
        <v>oil and gas extraction 06</v>
      </c>
    </row>
    <row r="802" spans="1:11" x14ac:dyDescent="0.25">
      <c r="A802" t="s">
        <v>800</v>
      </c>
      <c r="B802" t="s">
        <v>801</v>
      </c>
      <c r="C802">
        <v>0</v>
      </c>
      <c r="D802" t="s">
        <v>536</v>
      </c>
      <c r="E802" t="s">
        <v>2</v>
      </c>
      <c r="F802" t="s">
        <v>541</v>
      </c>
      <c r="G802" t="s">
        <v>539</v>
      </c>
      <c r="H802">
        <v>2021</v>
      </c>
      <c r="J802" t="str">
        <f t="shared" si="26"/>
        <v>Energy.Offshore oil</v>
      </c>
      <c r="K802" t="str">
        <f t="shared" si="27"/>
        <v>oil and gas extraction 06</v>
      </c>
    </row>
    <row r="803" spans="1:11" x14ac:dyDescent="0.25">
      <c r="A803" t="s">
        <v>800</v>
      </c>
      <c r="B803" t="s">
        <v>801</v>
      </c>
      <c r="C803">
        <v>48</v>
      </c>
      <c r="D803" t="s">
        <v>536</v>
      </c>
      <c r="E803" t="s">
        <v>2</v>
      </c>
      <c r="F803" t="s">
        <v>774</v>
      </c>
      <c r="G803" t="s">
        <v>538</v>
      </c>
      <c r="H803">
        <v>2021</v>
      </c>
      <c r="J803" t="str">
        <f t="shared" si="26"/>
        <v>Energy.Onshore gas</v>
      </c>
      <c r="K803" t="str">
        <f t="shared" si="27"/>
        <v>oil and gas extraction 06</v>
      </c>
    </row>
    <row r="804" spans="1:11" x14ac:dyDescent="0.25">
      <c r="A804" t="s">
        <v>800</v>
      </c>
      <c r="B804" t="s">
        <v>801</v>
      </c>
      <c r="C804">
        <v>105</v>
      </c>
      <c r="D804" t="s">
        <v>536</v>
      </c>
      <c r="E804" t="s">
        <v>2</v>
      </c>
      <c r="F804" t="s">
        <v>774</v>
      </c>
      <c r="G804" t="s">
        <v>539</v>
      </c>
      <c r="H804">
        <v>2021</v>
      </c>
      <c r="J804" t="str">
        <f t="shared" si="26"/>
        <v>Energy.Onshore gas</v>
      </c>
      <c r="K804" t="str">
        <f t="shared" si="27"/>
        <v>oil and gas extraction 06</v>
      </c>
    </row>
    <row r="805" spans="1:11" x14ac:dyDescent="0.25">
      <c r="A805" t="s">
        <v>800</v>
      </c>
      <c r="B805" t="s">
        <v>801</v>
      </c>
      <c r="C805">
        <v>0</v>
      </c>
      <c r="D805" t="s">
        <v>536</v>
      </c>
      <c r="E805" t="s">
        <v>2</v>
      </c>
      <c r="F805" t="s">
        <v>775</v>
      </c>
      <c r="G805" t="s">
        <v>773</v>
      </c>
      <c r="H805">
        <v>2021</v>
      </c>
      <c r="J805" t="str">
        <f t="shared" si="26"/>
        <v>Energy.Onshore oil</v>
      </c>
      <c r="K805" t="str">
        <f t="shared" si="27"/>
        <v>oil and gas extraction 06</v>
      </c>
    </row>
    <row r="806" spans="1:11" x14ac:dyDescent="0.25">
      <c r="A806" t="s">
        <v>800</v>
      </c>
      <c r="B806" t="s">
        <v>801</v>
      </c>
      <c r="C806">
        <v>0</v>
      </c>
      <c r="D806" t="s">
        <v>536</v>
      </c>
      <c r="E806" t="s">
        <v>2</v>
      </c>
      <c r="F806" t="s">
        <v>775</v>
      </c>
      <c r="G806" t="s">
        <v>538</v>
      </c>
      <c r="H806">
        <v>2021</v>
      </c>
      <c r="J806" t="str">
        <f t="shared" si="26"/>
        <v>Energy.Onshore oil</v>
      </c>
      <c r="K806" t="str">
        <f t="shared" si="27"/>
        <v>oil and gas extraction 06</v>
      </c>
    </row>
    <row r="807" spans="1:11" x14ac:dyDescent="0.25">
      <c r="A807" t="s">
        <v>800</v>
      </c>
      <c r="B807" t="s">
        <v>801</v>
      </c>
      <c r="C807">
        <v>2</v>
      </c>
      <c r="D807" t="s">
        <v>536</v>
      </c>
      <c r="E807" t="s">
        <v>2</v>
      </c>
      <c r="F807" t="s">
        <v>775</v>
      </c>
      <c r="G807" t="s">
        <v>539</v>
      </c>
      <c r="H807">
        <v>2021</v>
      </c>
      <c r="J807" t="str">
        <f t="shared" si="26"/>
        <v>Energy.Onshore oil</v>
      </c>
      <c r="K807" t="str">
        <f t="shared" si="27"/>
        <v>oil and gas extraction 06</v>
      </c>
    </row>
    <row r="808" spans="1:11" x14ac:dyDescent="0.25">
      <c r="A808" t="s">
        <v>800</v>
      </c>
      <c r="B808" t="s">
        <v>801</v>
      </c>
      <c r="C808">
        <v>2</v>
      </c>
      <c r="D808" t="s">
        <v>536</v>
      </c>
      <c r="E808" t="s">
        <v>2</v>
      </c>
      <c r="F808" t="s">
        <v>776</v>
      </c>
      <c r="G808" t="s">
        <v>767</v>
      </c>
      <c r="H808">
        <v>2021</v>
      </c>
      <c r="I808" t="s">
        <v>771</v>
      </c>
      <c r="J808" t="str">
        <f t="shared" si="26"/>
        <v>Energy.Other from coal</v>
      </c>
      <c r="K808">
        <f t="shared" si="27"/>
        <v>0</v>
      </c>
    </row>
    <row r="809" spans="1:11" x14ac:dyDescent="0.25">
      <c r="A809" t="s">
        <v>800</v>
      </c>
      <c r="B809" t="s">
        <v>801</v>
      </c>
      <c r="C809">
        <v>8</v>
      </c>
      <c r="D809" t="s">
        <v>536</v>
      </c>
      <c r="E809" t="s">
        <v>2</v>
      </c>
      <c r="F809" t="s">
        <v>777</v>
      </c>
      <c r="G809" t="s">
        <v>767</v>
      </c>
      <c r="H809">
        <v>2021</v>
      </c>
      <c r="I809" t="s">
        <v>771</v>
      </c>
      <c r="J809" t="str">
        <f t="shared" si="26"/>
        <v>Energy.Other from oil and gas</v>
      </c>
      <c r="K809" t="str">
        <f t="shared" si="27"/>
        <v>oil and gas extraction 06</v>
      </c>
    </row>
    <row r="810" spans="1:11" x14ac:dyDescent="0.25">
      <c r="A810" t="s">
        <v>800</v>
      </c>
      <c r="B810" t="s">
        <v>801</v>
      </c>
      <c r="C810">
        <v>0</v>
      </c>
      <c r="D810" t="s">
        <v>536</v>
      </c>
      <c r="E810" t="s">
        <v>2</v>
      </c>
      <c r="F810" t="s">
        <v>778</v>
      </c>
      <c r="G810" t="s">
        <v>767</v>
      </c>
      <c r="H810">
        <v>2021</v>
      </c>
      <c r="J810" t="str">
        <f t="shared" si="26"/>
        <v>Energy.Satellite-detected large leaks</v>
      </c>
      <c r="K810" t="str">
        <f t="shared" si="27"/>
        <v>oil and gas extraction 06</v>
      </c>
    </row>
    <row r="811" spans="1:11" x14ac:dyDescent="0.25">
      <c r="A811" t="s">
        <v>800</v>
      </c>
      <c r="B811" t="s">
        <v>39</v>
      </c>
      <c r="C811">
        <v>356</v>
      </c>
      <c r="D811" t="s">
        <v>536</v>
      </c>
      <c r="E811" t="s">
        <v>2</v>
      </c>
      <c r="F811" t="s">
        <v>649</v>
      </c>
      <c r="G811" t="s">
        <v>767</v>
      </c>
      <c r="H811">
        <v>2021</v>
      </c>
      <c r="I811" t="s">
        <v>771</v>
      </c>
      <c r="J811" t="str">
        <f t="shared" si="26"/>
        <v>Energy.Total</v>
      </c>
      <c r="K811" t="str">
        <f t="shared" si="27"/>
        <v>confirmed this is a duplicate total value</v>
      </c>
    </row>
    <row r="812" spans="1:11" x14ac:dyDescent="0.25">
      <c r="A812" t="s">
        <v>800</v>
      </c>
      <c r="B812" t="s">
        <v>39</v>
      </c>
      <c r="C812">
        <v>60</v>
      </c>
      <c r="D812" t="s">
        <v>536</v>
      </c>
      <c r="E812" t="s">
        <v>8</v>
      </c>
      <c r="F812" t="s">
        <v>649</v>
      </c>
      <c r="G812" t="s">
        <v>767</v>
      </c>
      <c r="H812" t="s">
        <v>768</v>
      </c>
      <c r="I812" t="s">
        <v>769</v>
      </c>
      <c r="J812" t="str">
        <f t="shared" si="26"/>
        <v>Other.Total</v>
      </c>
      <c r="K812">
        <f t="shared" si="27"/>
        <v>0</v>
      </c>
    </row>
    <row r="813" spans="1:11" x14ac:dyDescent="0.25">
      <c r="A813" t="s">
        <v>800</v>
      </c>
      <c r="B813" t="s">
        <v>39</v>
      </c>
      <c r="C813">
        <v>865</v>
      </c>
      <c r="D813" t="s">
        <v>536</v>
      </c>
      <c r="E813" t="s">
        <v>5</v>
      </c>
      <c r="F813" t="s">
        <v>649</v>
      </c>
      <c r="G813" t="s">
        <v>767</v>
      </c>
      <c r="H813" t="s">
        <v>768</v>
      </c>
      <c r="I813" t="s">
        <v>769</v>
      </c>
      <c r="J813" t="str">
        <f t="shared" si="26"/>
        <v>Waste.Total</v>
      </c>
      <c r="K813" t="str">
        <f t="shared" si="27"/>
        <v>water and waste 36T39</v>
      </c>
    </row>
    <row r="814" spans="1:11" x14ac:dyDescent="0.25">
      <c r="A814" t="s">
        <v>800</v>
      </c>
      <c r="B814" t="s">
        <v>50</v>
      </c>
      <c r="C814">
        <v>1</v>
      </c>
      <c r="D814" t="s">
        <v>536</v>
      </c>
      <c r="E814" t="s">
        <v>4</v>
      </c>
      <c r="F814" t="s">
        <v>649</v>
      </c>
      <c r="G814" t="s">
        <v>767</v>
      </c>
      <c r="H814" t="s">
        <v>768</v>
      </c>
      <c r="I814" t="s">
        <v>769</v>
      </c>
      <c r="J814" t="str">
        <f t="shared" si="26"/>
        <v>Agriculture.Total</v>
      </c>
      <c r="K814">
        <f t="shared" si="27"/>
        <v>0</v>
      </c>
    </row>
    <row r="815" spans="1:11" x14ac:dyDescent="0.25">
      <c r="A815" t="s">
        <v>800</v>
      </c>
      <c r="B815" t="s">
        <v>802</v>
      </c>
      <c r="C815">
        <v>4</v>
      </c>
      <c r="D815" t="s">
        <v>536</v>
      </c>
      <c r="E815" t="s">
        <v>2</v>
      </c>
      <c r="F815" t="s">
        <v>772</v>
      </c>
      <c r="G815" t="s">
        <v>538</v>
      </c>
      <c r="H815">
        <v>2021</v>
      </c>
      <c r="J815" t="str">
        <f t="shared" si="26"/>
        <v>Energy.Gas pipelines and LNG facilities</v>
      </c>
      <c r="K815" t="str">
        <f t="shared" si="27"/>
        <v>energy pipelines and gas processing 352T353</v>
      </c>
    </row>
    <row r="816" spans="1:11" x14ac:dyDescent="0.25">
      <c r="A816" t="s">
        <v>800</v>
      </c>
      <c r="B816" t="s">
        <v>802</v>
      </c>
      <c r="C816">
        <v>2</v>
      </c>
      <c r="D816" t="s">
        <v>536</v>
      </c>
      <c r="E816" t="s">
        <v>2</v>
      </c>
      <c r="F816" t="s">
        <v>772</v>
      </c>
      <c r="G816" t="s">
        <v>539</v>
      </c>
      <c r="H816">
        <v>2021</v>
      </c>
      <c r="J816" t="str">
        <f t="shared" si="26"/>
        <v>Energy.Gas pipelines and LNG facilities</v>
      </c>
      <c r="K816" t="str">
        <f t="shared" si="27"/>
        <v>energy pipelines and gas processing 352T353</v>
      </c>
    </row>
    <row r="817" spans="1:11" x14ac:dyDescent="0.25">
      <c r="A817" t="s">
        <v>800</v>
      </c>
      <c r="B817" t="s">
        <v>802</v>
      </c>
      <c r="C817">
        <v>7</v>
      </c>
      <c r="D817" t="s">
        <v>536</v>
      </c>
      <c r="E817" t="s">
        <v>2</v>
      </c>
      <c r="F817" t="s">
        <v>540</v>
      </c>
      <c r="G817" t="s">
        <v>538</v>
      </c>
      <c r="H817">
        <v>2021</v>
      </c>
      <c r="J817" t="str">
        <f t="shared" si="26"/>
        <v>Energy.Offshore gas</v>
      </c>
      <c r="K817" t="str">
        <f t="shared" si="27"/>
        <v>oil and gas extraction 06</v>
      </c>
    </row>
    <row r="818" spans="1:11" x14ac:dyDescent="0.25">
      <c r="A818" t="s">
        <v>800</v>
      </c>
      <c r="B818" t="s">
        <v>802</v>
      </c>
      <c r="C818">
        <v>15</v>
      </c>
      <c r="D818" t="s">
        <v>536</v>
      </c>
      <c r="E818" t="s">
        <v>2</v>
      </c>
      <c r="F818" t="s">
        <v>540</v>
      </c>
      <c r="G818" t="s">
        <v>539</v>
      </c>
      <c r="H818">
        <v>2021</v>
      </c>
      <c r="J818" t="str">
        <f t="shared" si="26"/>
        <v>Energy.Offshore gas</v>
      </c>
      <c r="K818" t="str">
        <f t="shared" si="27"/>
        <v>oil and gas extraction 06</v>
      </c>
    </row>
    <row r="819" spans="1:11" x14ac:dyDescent="0.25">
      <c r="A819" t="s">
        <v>800</v>
      </c>
      <c r="B819" t="s">
        <v>802</v>
      </c>
      <c r="C819">
        <v>3</v>
      </c>
      <c r="D819" t="s">
        <v>536</v>
      </c>
      <c r="E819" t="s">
        <v>2</v>
      </c>
      <c r="F819" t="s">
        <v>541</v>
      </c>
      <c r="G819" t="s">
        <v>773</v>
      </c>
      <c r="H819">
        <v>2021</v>
      </c>
      <c r="J819" t="str">
        <f t="shared" si="26"/>
        <v>Energy.Offshore oil</v>
      </c>
      <c r="K819" t="str">
        <f t="shared" si="27"/>
        <v>oil and gas extraction 06</v>
      </c>
    </row>
    <row r="820" spans="1:11" x14ac:dyDescent="0.25">
      <c r="A820" t="s">
        <v>800</v>
      </c>
      <c r="B820" t="s">
        <v>802</v>
      </c>
      <c r="C820">
        <v>1</v>
      </c>
      <c r="D820" t="s">
        <v>536</v>
      </c>
      <c r="E820" t="s">
        <v>2</v>
      </c>
      <c r="F820" t="s">
        <v>541</v>
      </c>
      <c r="G820" t="s">
        <v>538</v>
      </c>
      <c r="H820">
        <v>2021</v>
      </c>
      <c r="J820" t="str">
        <f t="shared" si="26"/>
        <v>Energy.Offshore oil</v>
      </c>
      <c r="K820" t="str">
        <f t="shared" si="27"/>
        <v>oil and gas extraction 06</v>
      </c>
    </row>
    <row r="821" spans="1:11" x14ac:dyDescent="0.25">
      <c r="A821" t="s">
        <v>800</v>
      </c>
      <c r="B821" t="s">
        <v>802</v>
      </c>
      <c r="C821">
        <v>17</v>
      </c>
      <c r="D821" t="s">
        <v>536</v>
      </c>
      <c r="E821" t="s">
        <v>2</v>
      </c>
      <c r="F821" t="s">
        <v>541</v>
      </c>
      <c r="G821" t="s">
        <v>539</v>
      </c>
      <c r="H821">
        <v>2021</v>
      </c>
      <c r="J821" t="str">
        <f t="shared" si="26"/>
        <v>Energy.Offshore oil</v>
      </c>
      <c r="K821" t="str">
        <f t="shared" si="27"/>
        <v>oil and gas extraction 06</v>
      </c>
    </row>
    <row r="822" spans="1:11" x14ac:dyDescent="0.25">
      <c r="A822" t="s">
        <v>800</v>
      </c>
      <c r="B822" t="s">
        <v>802</v>
      </c>
      <c r="C822">
        <v>0</v>
      </c>
      <c r="D822" t="s">
        <v>536</v>
      </c>
      <c r="E822" t="s">
        <v>2</v>
      </c>
      <c r="F822" t="s">
        <v>774</v>
      </c>
      <c r="G822" t="s">
        <v>538</v>
      </c>
      <c r="H822">
        <v>2021</v>
      </c>
      <c r="J822" t="str">
        <f t="shared" si="26"/>
        <v>Energy.Onshore gas</v>
      </c>
      <c r="K822" t="str">
        <f t="shared" si="27"/>
        <v>oil and gas extraction 06</v>
      </c>
    </row>
    <row r="823" spans="1:11" x14ac:dyDescent="0.25">
      <c r="A823" t="s">
        <v>800</v>
      </c>
      <c r="B823" t="s">
        <v>802</v>
      </c>
      <c r="C823">
        <v>1</v>
      </c>
      <c r="D823" t="s">
        <v>536</v>
      </c>
      <c r="E823" t="s">
        <v>2</v>
      </c>
      <c r="F823" t="s">
        <v>774</v>
      </c>
      <c r="G823" t="s">
        <v>539</v>
      </c>
      <c r="H823">
        <v>2021</v>
      </c>
      <c r="J823" t="str">
        <f t="shared" si="26"/>
        <v>Energy.Onshore gas</v>
      </c>
      <c r="K823" t="str">
        <f t="shared" si="27"/>
        <v>oil and gas extraction 06</v>
      </c>
    </row>
    <row r="824" spans="1:11" x14ac:dyDescent="0.25">
      <c r="A824" t="s">
        <v>800</v>
      </c>
      <c r="B824" t="s">
        <v>802</v>
      </c>
      <c r="C824">
        <v>0</v>
      </c>
      <c r="D824" t="s">
        <v>536</v>
      </c>
      <c r="E824" t="s">
        <v>2</v>
      </c>
      <c r="F824" t="s">
        <v>775</v>
      </c>
      <c r="G824" t="s">
        <v>773</v>
      </c>
      <c r="H824">
        <v>2021</v>
      </c>
      <c r="J824" t="str">
        <f t="shared" si="26"/>
        <v>Energy.Onshore oil</v>
      </c>
      <c r="K824" t="str">
        <f t="shared" si="27"/>
        <v>oil and gas extraction 06</v>
      </c>
    </row>
    <row r="825" spans="1:11" x14ac:dyDescent="0.25">
      <c r="A825" t="s">
        <v>800</v>
      </c>
      <c r="B825" t="s">
        <v>802</v>
      </c>
      <c r="C825">
        <v>0</v>
      </c>
      <c r="D825" t="s">
        <v>536</v>
      </c>
      <c r="E825" t="s">
        <v>2</v>
      </c>
      <c r="F825" t="s">
        <v>775</v>
      </c>
      <c r="G825" t="s">
        <v>538</v>
      </c>
      <c r="H825">
        <v>2021</v>
      </c>
      <c r="J825" t="str">
        <f t="shared" si="26"/>
        <v>Energy.Onshore oil</v>
      </c>
      <c r="K825" t="str">
        <f t="shared" si="27"/>
        <v>oil and gas extraction 06</v>
      </c>
    </row>
    <row r="826" spans="1:11" x14ac:dyDescent="0.25">
      <c r="A826" t="s">
        <v>800</v>
      </c>
      <c r="B826" t="s">
        <v>802</v>
      </c>
      <c r="C826">
        <v>1</v>
      </c>
      <c r="D826" t="s">
        <v>536</v>
      </c>
      <c r="E826" t="s">
        <v>2</v>
      </c>
      <c r="F826" t="s">
        <v>775</v>
      </c>
      <c r="G826" t="s">
        <v>539</v>
      </c>
      <c r="H826">
        <v>2021</v>
      </c>
      <c r="J826" t="str">
        <f t="shared" si="26"/>
        <v>Energy.Onshore oil</v>
      </c>
      <c r="K826" t="str">
        <f t="shared" si="27"/>
        <v>oil and gas extraction 06</v>
      </c>
    </row>
    <row r="827" spans="1:11" x14ac:dyDescent="0.25">
      <c r="A827" t="s">
        <v>800</v>
      </c>
      <c r="B827" t="s">
        <v>802</v>
      </c>
      <c r="C827">
        <v>0</v>
      </c>
      <c r="D827" t="s">
        <v>536</v>
      </c>
      <c r="E827" t="s">
        <v>2</v>
      </c>
      <c r="F827" t="s">
        <v>776</v>
      </c>
      <c r="G827" t="s">
        <v>767</v>
      </c>
      <c r="H827">
        <v>2021</v>
      </c>
      <c r="I827" t="s">
        <v>771</v>
      </c>
      <c r="J827" t="str">
        <f t="shared" si="26"/>
        <v>Energy.Other from coal</v>
      </c>
      <c r="K827">
        <f t="shared" si="27"/>
        <v>0</v>
      </c>
    </row>
    <row r="828" spans="1:11" x14ac:dyDescent="0.25">
      <c r="A828" t="s">
        <v>800</v>
      </c>
      <c r="B828" t="s">
        <v>802</v>
      </c>
      <c r="C828">
        <v>1</v>
      </c>
      <c r="D828" t="s">
        <v>536</v>
      </c>
      <c r="E828" t="s">
        <v>2</v>
      </c>
      <c r="F828" t="s">
        <v>777</v>
      </c>
      <c r="G828" t="s">
        <v>767</v>
      </c>
      <c r="H828">
        <v>2021</v>
      </c>
      <c r="I828" t="s">
        <v>771</v>
      </c>
      <c r="J828" t="str">
        <f t="shared" si="26"/>
        <v>Energy.Other from oil and gas</v>
      </c>
      <c r="K828" t="str">
        <f t="shared" si="27"/>
        <v>oil and gas extraction 06</v>
      </c>
    </row>
    <row r="829" spans="1:11" x14ac:dyDescent="0.25">
      <c r="A829" t="s">
        <v>800</v>
      </c>
      <c r="B829" t="s">
        <v>802</v>
      </c>
      <c r="C829">
        <v>0</v>
      </c>
      <c r="D829" t="s">
        <v>536</v>
      </c>
      <c r="E829" t="s">
        <v>2</v>
      </c>
      <c r="F829" t="s">
        <v>778</v>
      </c>
      <c r="G829" t="s">
        <v>767</v>
      </c>
      <c r="H829">
        <v>2021</v>
      </c>
      <c r="J829" t="str">
        <f t="shared" si="26"/>
        <v>Energy.Satellite-detected large leaks</v>
      </c>
      <c r="K829" t="str">
        <f t="shared" si="27"/>
        <v>oil and gas extraction 06</v>
      </c>
    </row>
    <row r="830" spans="1:11" x14ac:dyDescent="0.25">
      <c r="A830" t="s">
        <v>800</v>
      </c>
      <c r="B830" t="s">
        <v>50</v>
      </c>
      <c r="C830">
        <v>53</v>
      </c>
      <c r="D830" t="s">
        <v>536</v>
      </c>
      <c r="E830" t="s">
        <v>2</v>
      </c>
      <c r="F830" t="s">
        <v>649</v>
      </c>
      <c r="G830" t="s">
        <v>767</v>
      </c>
      <c r="H830">
        <v>2021</v>
      </c>
      <c r="I830" t="s">
        <v>771</v>
      </c>
      <c r="J830" t="str">
        <f t="shared" si="26"/>
        <v>Energy.Total</v>
      </c>
      <c r="K830" t="str">
        <f t="shared" si="27"/>
        <v>confirmed this is a duplicate total value</v>
      </c>
    </row>
    <row r="831" spans="1:11" x14ac:dyDescent="0.25">
      <c r="A831" t="s">
        <v>800</v>
      </c>
      <c r="B831" t="s">
        <v>50</v>
      </c>
      <c r="C831">
        <v>0</v>
      </c>
      <c r="D831" t="s">
        <v>536</v>
      </c>
      <c r="E831" t="s">
        <v>8</v>
      </c>
      <c r="F831" t="s">
        <v>649</v>
      </c>
      <c r="G831" t="s">
        <v>767</v>
      </c>
      <c r="H831" t="s">
        <v>768</v>
      </c>
      <c r="I831" t="s">
        <v>769</v>
      </c>
      <c r="J831" t="str">
        <f t="shared" si="26"/>
        <v>Other.Total</v>
      </c>
      <c r="K831">
        <f t="shared" si="27"/>
        <v>0</v>
      </c>
    </row>
    <row r="832" spans="1:11" x14ac:dyDescent="0.25">
      <c r="A832" t="s">
        <v>800</v>
      </c>
      <c r="B832" t="s">
        <v>50</v>
      </c>
      <c r="C832">
        <v>5</v>
      </c>
      <c r="D832" t="s">
        <v>536</v>
      </c>
      <c r="E832" t="s">
        <v>5</v>
      </c>
      <c r="F832" t="s">
        <v>649</v>
      </c>
      <c r="G832" t="s">
        <v>767</v>
      </c>
      <c r="H832" t="s">
        <v>768</v>
      </c>
      <c r="I832" t="s">
        <v>769</v>
      </c>
      <c r="J832" t="str">
        <f t="shared" si="26"/>
        <v>Waste.Total</v>
      </c>
      <c r="K832" t="str">
        <f t="shared" si="27"/>
        <v>water and waste 36T39</v>
      </c>
    </row>
    <row r="833" spans="1:11" x14ac:dyDescent="0.25">
      <c r="A833" t="s">
        <v>800</v>
      </c>
      <c r="B833" t="s">
        <v>62</v>
      </c>
      <c r="C833">
        <v>17342</v>
      </c>
      <c r="D833" t="s">
        <v>536</v>
      </c>
      <c r="E833" t="s">
        <v>4</v>
      </c>
      <c r="F833" t="s">
        <v>649</v>
      </c>
      <c r="G833" t="s">
        <v>767</v>
      </c>
      <c r="H833" t="s">
        <v>768</v>
      </c>
      <c r="I833" t="s">
        <v>769</v>
      </c>
      <c r="J833" t="str">
        <f t="shared" si="26"/>
        <v>Agriculture.Total</v>
      </c>
      <c r="K833">
        <f t="shared" si="27"/>
        <v>0</v>
      </c>
    </row>
    <row r="834" spans="1:11" x14ac:dyDescent="0.25">
      <c r="A834" t="s">
        <v>800</v>
      </c>
      <c r="B834" t="s">
        <v>62</v>
      </c>
      <c r="C834">
        <v>975</v>
      </c>
      <c r="D834" t="s">
        <v>536</v>
      </c>
      <c r="E834" t="s">
        <v>2</v>
      </c>
      <c r="F834" t="s">
        <v>770</v>
      </c>
      <c r="G834" t="s">
        <v>767</v>
      </c>
      <c r="H834">
        <v>2021</v>
      </c>
      <c r="I834" t="s">
        <v>771</v>
      </c>
      <c r="J834" t="str">
        <f t="shared" si="26"/>
        <v>Energy.Bioenergy</v>
      </c>
      <c r="K834">
        <f t="shared" si="27"/>
        <v>0</v>
      </c>
    </row>
    <row r="835" spans="1:11" x14ac:dyDescent="0.25">
      <c r="A835" t="s">
        <v>800</v>
      </c>
      <c r="B835" t="s">
        <v>62</v>
      </c>
      <c r="C835">
        <v>7785</v>
      </c>
      <c r="D835" t="s">
        <v>536</v>
      </c>
      <c r="E835" t="s">
        <v>2</v>
      </c>
      <c r="F835" t="s">
        <v>796</v>
      </c>
      <c r="G835" t="s">
        <v>767</v>
      </c>
      <c r="H835">
        <v>2021</v>
      </c>
      <c r="J835" t="str">
        <f t="shared" ref="J835:J898" si="28">CONCATENATE(E835,".",F835)</f>
        <v>Energy.Coking coal</v>
      </c>
      <c r="K835" t="str">
        <f t="shared" ref="K835:K898" si="29">INDEX($P$17:$P$38,MATCH(J835,$O$17:$O$38,0))</f>
        <v>iron and steel 241</v>
      </c>
    </row>
    <row r="836" spans="1:11" x14ac:dyDescent="0.25">
      <c r="A836" t="s">
        <v>800</v>
      </c>
      <c r="B836" t="s">
        <v>62</v>
      </c>
      <c r="C836">
        <v>472</v>
      </c>
      <c r="D836" t="s">
        <v>536</v>
      </c>
      <c r="E836" t="s">
        <v>2</v>
      </c>
      <c r="F836" t="s">
        <v>772</v>
      </c>
      <c r="G836" t="s">
        <v>538</v>
      </c>
      <c r="H836">
        <v>2021</v>
      </c>
      <c r="J836" t="str">
        <f t="shared" si="28"/>
        <v>Energy.Gas pipelines and LNG facilities</v>
      </c>
      <c r="K836" t="str">
        <f t="shared" si="29"/>
        <v>energy pipelines and gas processing 352T353</v>
      </c>
    </row>
    <row r="837" spans="1:11" x14ac:dyDescent="0.25">
      <c r="A837" t="s">
        <v>800</v>
      </c>
      <c r="B837" t="s">
        <v>62</v>
      </c>
      <c r="C837">
        <v>253</v>
      </c>
      <c r="D837" t="s">
        <v>536</v>
      </c>
      <c r="E837" t="s">
        <v>2</v>
      </c>
      <c r="F837" t="s">
        <v>772</v>
      </c>
      <c r="G837" t="s">
        <v>539</v>
      </c>
      <c r="H837">
        <v>2021</v>
      </c>
      <c r="J837" t="str">
        <f t="shared" si="28"/>
        <v>Energy.Gas pipelines and LNG facilities</v>
      </c>
      <c r="K837" t="str">
        <f t="shared" si="29"/>
        <v>energy pipelines and gas processing 352T353</v>
      </c>
    </row>
    <row r="838" spans="1:11" x14ac:dyDescent="0.25">
      <c r="A838" t="s">
        <v>800</v>
      </c>
      <c r="B838" t="s">
        <v>62</v>
      </c>
      <c r="C838">
        <v>20</v>
      </c>
      <c r="D838" t="s">
        <v>536</v>
      </c>
      <c r="E838" t="s">
        <v>2</v>
      </c>
      <c r="F838" t="s">
        <v>540</v>
      </c>
      <c r="G838" t="s">
        <v>538</v>
      </c>
      <c r="H838">
        <v>2021</v>
      </c>
      <c r="J838" t="str">
        <f t="shared" si="28"/>
        <v>Energy.Offshore gas</v>
      </c>
      <c r="K838" t="str">
        <f t="shared" si="29"/>
        <v>oil and gas extraction 06</v>
      </c>
    </row>
    <row r="839" spans="1:11" x14ac:dyDescent="0.25">
      <c r="A839" t="s">
        <v>800</v>
      </c>
      <c r="B839" t="s">
        <v>62</v>
      </c>
      <c r="C839">
        <v>45</v>
      </c>
      <c r="D839" t="s">
        <v>536</v>
      </c>
      <c r="E839" t="s">
        <v>2</v>
      </c>
      <c r="F839" t="s">
        <v>540</v>
      </c>
      <c r="G839" t="s">
        <v>539</v>
      </c>
      <c r="H839">
        <v>2021</v>
      </c>
      <c r="J839" t="str">
        <f t="shared" si="28"/>
        <v>Energy.Offshore gas</v>
      </c>
      <c r="K839" t="str">
        <f t="shared" si="29"/>
        <v>oil and gas extraction 06</v>
      </c>
    </row>
    <row r="840" spans="1:11" x14ac:dyDescent="0.25">
      <c r="A840" t="s">
        <v>800</v>
      </c>
      <c r="B840" t="s">
        <v>62</v>
      </c>
      <c r="C840">
        <v>14</v>
      </c>
      <c r="D840" t="s">
        <v>536</v>
      </c>
      <c r="E840" t="s">
        <v>2</v>
      </c>
      <c r="F840" t="s">
        <v>541</v>
      </c>
      <c r="G840" t="s">
        <v>773</v>
      </c>
      <c r="H840">
        <v>2021</v>
      </c>
      <c r="J840" t="str">
        <f t="shared" si="28"/>
        <v>Energy.Offshore oil</v>
      </c>
      <c r="K840" t="str">
        <f t="shared" si="29"/>
        <v>oil and gas extraction 06</v>
      </c>
    </row>
    <row r="841" spans="1:11" x14ac:dyDescent="0.25">
      <c r="A841" t="s">
        <v>800</v>
      </c>
      <c r="B841" t="s">
        <v>62</v>
      </c>
      <c r="C841">
        <v>14</v>
      </c>
      <c r="D841" t="s">
        <v>536</v>
      </c>
      <c r="E841" t="s">
        <v>2</v>
      </c>
      <c r="F841" t="s">
        <v>541</v>
      </c>
      <c r="G841" t="s">
        <v>538</v>
      </c>
      <c r="H841">
        <v>2021</v>
      </c>
      <c r="J841" t="str">
        <f t="shared" si="28"/>
        <v>Energy.Offshore oil</v>
      </c>
      <c r="K841" t="str">
        <f t="shared" si="29"/>
        <v>oil and gas extraction 06</v>
      </c>
    </row>
    <row r="842" spans="1:11" x14ac:dyDescent="0.25">
      <c r="A842" t="s">
        <v>800</v>
      </c>
      <c r="B842" t="s">
        <v>62</v>
      </c>
      <c r="C842">
        <v>186</v>
      </c>
      <c r="D842" t="s">
        <v>536</v>
      </c>
      <c r="E842" t="s">
        <v>2</v>
      </c>
      <c r="F842" t="s">
        <v>541</v>
      </c>
      <c r="G842" t="s">
        <v>539</v>
      </c>
      <c r="H842">
        <v>2021</v>
      </c>
      <c r="J842" t="str">
        <f t="shared" si="28"/>
        <v>Energy.Offshore oil</v>
      </c>
      <c r="K842" t="str">
        <f t="shared" si="29"/>
        <v>oil and gas extraction 06</v>
      </c>
    </row>
    <row r="843" spans="1:11" x14ac:dyDescent="0.25">
      <c r="A843" t="s">
        <v>800</v>
      </c>
      <c r="B843" t="s">
        <v>62</v>
      </c>
      <c r="C843">
        <v>265</v>
      </c>
      <c r="D843" t="s">
        <v>536</v>
      </c>
      <c r="E843" t="s">
        <v>2</v>
      </c>
      <c r="F843" t="s">
        <v>774</v>
      </c>
      <c r="G843" t="s">
        <v>538</v>
      </c>
      <c r="H843">
        <v>2021</v>
      </c>
      <c r="J843" t="str">
        <f t="shared" si="28"/>
        <v>Energy.Onshore gas</v>
      </c>
      <c r="K843" t="str">
        <f t="shared" si="29"/>
        <v>oil and gas extraction 06</v>
      </c>
    </row>
    <row r="844" spans="1:11" x14ac:dyDescent="0.25">
      <c r="A844" t="s">
        <v>800</v>
      </c>
      <c r="B844" t="s">
        <v>62</v>
      </c>
      <c r="C844">
        <v>582</v>
      </c>
      <c r="D844" t="s">
        <v>536</v>
      </c>
      <c r="E844" t="s">
        <v>2</v>
      </c>
      <c r="F844" t="s">
        <v>774</v>
      </c>
      <c r="G844" t="s">
        <v>539</v>
      </c>
      <c r="H844">
        <v>2021</v>
      </c>
      <c r="J844" t="str">
        <f t="shared" si="28"/>
        <v>Energy.Onshore gas</v>
      </c>
      <c r="K844" t="str">
        <f t="shared" si="29"/>
        <v>oil and gas extraction 06</v>
      </c>
    </row>
    <row r="845" spans="1:11" x14ac:dyDescent="0.25">
      <c r="A845" t="s">
        <v>800</v>
      </c>
      <c r="B845" t="s">
        <v>62</v>
      </c>
      <c r="C845">
        <v>56</v>
      </c>
      <c r="D845" t="s">
        <v>536</v>
      </c>
      <c r="E845" t="s">
        <v>2</v>
      </c>
      <c r="F845" t="s">
        <v>775</v>
      </c>
      <c r="G845" t="s">
        <v>773</v>
      </c>
      <c r="H845">
        <v>2021</v>
      </c>
      <c r="J845" t="str">
        <f t="shared" si="28"/>
        <v>Energy.Onshore oil</v>
      </c>
      <c r="K845" t="str">
        <f t="shared" si="29"/>
        <v>oil and gas extraction 06</v>
      </c>
    </row>
    <row r="846" spans="1:11" x14ac:dyDescent="0.25">
      <c r="A846" t="s">
        <v>800</v>
      </c>
      <c r="B846" t="s">
        <v>62</v>
      </c>
      <c r="C846">
        <v>57</v>
      </c>
      <c r="D846" t="s">
        <v>536</v>
      </c>
      <c r="E846" t="s">
        <v>2</v>
      </c>
      <c r="F846" t="s">
        <v>775</v>
      </c>
      <c r="G846" t="s">
        <v>538</v>
      </c>
      <c r="H846">
        <v>2021</v>
      </c>
      <c r="J846" t="str">
        <f t="shared" si="28"/>
        <v>Energy.Onshore oil</v>
      </c>
      <c r="K846" t="str">
        <f t="shared" si="29"/>
        <v>oil and gas extraction 06</v>
      </c>
    </row>
    <row r="847" spans="1:11" x14ac:dyDescent="0.25">
      <c r="A847" t="s">
        <v>800</v>
      </c>
      <c r="B847" t="s">
        <v>62</v>
      </c>
      <c r="C847">
        <v>735</v>
      </c>
      <c r="D847" t="s">
        <v>536</v>
      </c>
      <c r="E847" t="s">
        <v>2</v>
      </c>
      <c r="F847" t="s">
        <v>775</v>
      </c>
      <c r="G847" t="s">
        <v>539</v>
      </c>
      <c r="H847">
        <v>2021</v>
      </c>
      <c r="J847" t="str">
        <f t="shared" si="28"/>
        <v>Energy.Onshore oil</v>
      </c>
      <c r="K847" t="str">
        <f t="shared" si="29"/>
        <v>oil and gas extraction 06</v>
      </c>
    </row>
    <row r="848" spans="1:11" x14ac:dyDescent="0.25">
      <c r="A848" t="s">
        <v>800</v>
      </c>
      <c r="B848" t="s">
        <v>62</v>
      </c>
      <c r="C848">
        <v>940</v>
      </c>
      <c r="D848" t="s">
        <v>536</v>
      </c>
      <c r="E848" t="s">
        <v>2</v>
      </c>
      <c r="F848" t="s">
        <v>776</v>
      </c>
      <c r="G848" t="s">
        <v>767</v>
      </c>
      <c r="H848">
        <v>2021</v>
      </c>
      <c r="I848" t="s">
        <v>771</v>
      </c>
      <c r="J848" t="str">
        <f t="shared" si="28"/>
        <v>Energy.Other from coal</v>
      </c>
      <c r="K848">
        <f t="shared" si="29"/>
        <v>0</v>
      </c>
    </row>
    <row r="849" spans="1:11" x14ac:dyDescent="0.25">
      <c r="A849" t="s">
        <v>800</v>
      </c>
      <c r="B849" t="s">
        <v>62</v>
      </c>
      <c r="C849">
        <v>371</v>
      </c>
      <c r="D849" t="s">
        <v>536</v>
      </c>
      <c r="E849" t="s">
        <v>2</v>
      </c>
      <c r="F849" t="s">
        <v>777</v>
      </c>
      <c r="G849" t="s">
        <v>767</v>
      </c>
      <c r="H849">
        <v>2021</v>
      </c>
      <c r="I849" t="s">
        <v>771</v>
      </c>
      <c r="J849" t="str">
        <f t="shared" si="28"/>
        <v>Energy.Other from oil and gas</v>
      </c>
      <c r="K849" t="str">
        <f t="shared" si="29"/>
        <v>oil and gas extraction 06</v>
      </c>
    </row>
    <row r="850" spans="1:11" x14ac:dyDescent="0.25">
      <c r="A850" t="s">
        <v>800</v>
      </c>
      <c r="B850" t="s">
        <v>62</v>
      </c>
      <c r="C850">
        <v>0</v>
      </c>
      <c r="D850" t="s">
        <v>536</v>
      </c>
      <c r="E850" t="s">
        <v>2</v>
      </c>
      <c r="F850" t="s">
        <v>778</v>
      </c>
      <c r="G850" t="s">
        <v>767</v>
      </c>
      <c r="H850">
        <v>2021</v>
      </c>
      <c r="J850" t="str">
        <f t="shared" si="28"/>
        <v>Energy.Satellite-detected large leaks</v>
      </c>
      <c r="K850" t="str">
        <f t="shared" si="29"/>
        <v>oil and gas extraction 06</v>
      </c>
    </row>
    <row r="851" spans="1:11" x14ac:dyDescent="0.25">
      <c r="A851" t="s">
        <v>800</v>
      </c>
      <c r="B851" t="s">
        <v>62</v>
      </c>
      <c r="C851">
        <v>15557</v>
      </c>
      <c r="D851" t="s">
        <v>536</v>
      </c>
      <c r="E851" t="s">
        <v>2</v>
      </c>
      <c r="F851" t="s">
        <v>797</v>
      </c>
      <c r="G851" t="s">
        <v>767</v>
      </c>
      <c r="H851">
        <v>2021</v>
      </c>
      <c r="J851" t="str">
        <f t="shared" si="28"/>
        <v>Energy.Steam coal</v>
      </c>
      <c r="K851">
        <f t="shared" si="29"/>
        <v>0</v>
      </c>
    </row>
    <row r="852" spans="1:11" x14ac:dyDescent="0.25">
      <c r="A852" t="s">
        <v>800</v>
      </c>
      <c r="B852" t="s">
        <v>62</v>
      </c>
      <c r="C852">
        <v>28327</v>
      </c>
      <c r="D852" t="s">
        <v>536</v>
      </c>
      <c r="E852" t="s">
        <v>2</v>
      </c>
      <c r="F852" t="s">
        <v>649</v>
      </c>
      <c r="G852" t="s">
        <v>767</v>
      </c>
      <c r="H852">
        <v>2021</v>
      </c>
      <c r="I852" t="s">
        <v>771</v>
      </c>
      <c r="J852" t="str">
        <f t="shared" si="28"/>
        <v>Energy.Total</v>
      </c>
      <c r="K852" t="str">
        <f t="shared" si="29"/>
        <v>confirmed this is a duplicate total value</v>
      </c>
    </row>
    <row r="853" spans="1:11" x14ac:dyDescent="0.25">
      <c r="A853" t="s">
        <v>800</v>
      </c>
      <c r="B853" t="s">
        <v>62</v>
      </c>
      <c r="C853">
        <v>1512</v>
      </c>
      <c r="D853" t="s">
        <v>536</v>
      </c>
      <c r="E853" t="s">
        <v>8</v>
      </c>
      <c r="F853" t="s">
        <v>649</v>
      </c>
      <c r="G853" t="s">
        <v>767</v>
      </c>
      <c r="H853" t="s">
        <v>768</v>
      </c>
      <c r="I853" t="s">
        <v>769</v>
      </c>
      <c r="J853" t="str">
        <f t="shared" si="28"/>
        <v>Other.Total</v>
      </c>
      <c r="K853">
        <f t="shared" si="29"/>
        <v>0</v>
      </c>
    </row>
    <row r="854" spans="1:11" x14ac:dyDescent="0.25">
      <c r="A854" t="s">
        <v>800</v>
      </c>
      <c r="B854" t="s">
        <v>62</v>
      </c>
      <c r="C854">
        <v>11263</v>
      </c>
      <c r="D854" t="s">
        <v>536</v>
      </c>
      <c r="E854" t="s">
        <v>5</v>
      </c>
      <c r="F854" t="s">
        <v>649</v>
      </c>
      <c r="G854" t="s">
        <v>767</v>
      </c>
      <c r="H854" t="s">
        <v>768</v>
      </c>
      <c r="I854" t="s">
        <v>769</v>
      </c>
      <c r="J854" t="str">
        <f t="shared" si="28"/>
        <v>Waste.Total</v>
      </c>
      <c r="K854" t="str">
        <f t="shared" si="29"/>
        <v>water and waste 36T39</v>
      </c>
    </row>
    <row r="855" spans="1:11" x14ac:dyDescent="0.25">
      <c r="A855" t="s">
        <v>800</v>
      </c>
      <c r="B855" t="s">
        <v>103</v>
      </c>
      <c r="C855">
        <v>19495</v>
      </c>
      <c r="D855" t="s">
        <v>536</v>
      </c>
      <c r="E855" t="s">
        <v>4</v>
      </c>
      <c r="F855" t="s">
        <v>649</v>
      </c>
      <c r="G855" t="s">
        <v>767</v>
      </c>
      <c r="H855" t="s">
        <v>768</v>
      </c>
      <c r="I855" t="s">
        <v>769</v>
      </c>
      <c r="J855" t="str">
        <f t="shared" si="28"/>
        <v>Agriculture.Total</v>
      </c>
      <c r="K855">
        <f t="shared" si="29"/>
        <v>0</v>
      </c>
    </row>
    <row r="856" spans="1:11" x14ac:dyDescent="0.25">
      <c r="A856" t="s">
        <v>800</v>
      </c>
      <c r="B856" t="s">
        <v>103</v>
      </c>
      <c r="C856">
        <v>1375</v>
      </c>
      <c r="D856" t="s">
        <v>536</v>
      </c>
      <c r="E856" t="s">
        <v>2</v>
      </c>
      <c r="F856" t="s">
        <v>770</v>
      </c>
      <c r="G856" t="s">
        <v>767</v>
      </c>
      <c r="H856">
        <v>2021</v>
      </c>
      <c r="I856" t="s">
        <v>771</v>
      </c>
      <c r="J856" t="str">
        <f t="shared" si="28"/>
        <v>Energy.Bioenergy</v>
      </c>
      <c r="K856">
        <f t="shared" si="29"/>
        <v>0</v>
      </c>
    </row>
    <row r="857" spans="1:11" x14ac:dyDescent="0.25">
      <c r="A857" t="s">
        <v>800</v>
      </c>
      <c r="B857" t="s">
        <v>103</v>
      </c>
      <c r="C857">
        <v>461</v>
      </c>
      <c r="D857" t="s">
        <v>536</v>
      </c>
      <c r="E857" t="s">
        <v>2</v>
      </c>
      <c r="F857" t="s">
        <v>796</v>
      </c>
      <c r="G857" t="s">
        <v>767</v>
      </c>
      <c r="H857">
        <v>2021</v>
      </c>
      <c r="J857" t="str">
        <f t="shared" si="28"/>
        <v>Energy.Coking coal</v>
      </c>
      <c r="K857" t="str">
        <f t="shared" si="29"/>
        <v>iron and steel 241</v>
      </c>
    </row>
    <row r="858" spans="1:11" x14ac:dyDescent="0.25">
      <c r="A858" t="s">
        <v>800</v>
      </c>
      <c r="B858" t="s">
        <v>103</v>
      </c>
      <c r="C858">
        <v>187</v>
      </c>
      <c r="D858" t="s">
        <v>536</v>
      </c>
      <c r="E858" t="s">
        <v>2</v>
      </c>
      <c r="F858" t="s">
        <v>772</v>
      </c>
      <c r="G858" t="s">
        <v>538</v>
      </c>
      <c r="H858">
        <v>2021</v>
      </c>
      <c r="J858" t="str">
        <f t="shared" si="28"/>
        <v>Energy.Gas pipelines and LNG facilities</v>
      </c>
      <c r="K858" t="str">
        <f t="shared" si="29"/>
        <v>energy pipelines and gas processing 352T353</v>
      </c>
    </row>
    <row r="859" spans="1:11" x14ac:dyDescent="0.25">
      <c r="A859" t="s">
        <v>800</v>
      </c>
      <c r="B859" t="s">
        <v>103</v>
      </c>
      <c r="C859">
        <v>101</v>
      </c>
      <c r="D859" t="s">
        <v>536</v>
      </c>
      <c r="E859" t="s">
        <v>2</v>
      </c>
      <c r="F859" t="s">
        <v>772</v>
      </c>
      <c r="G859" t="s">
        <v>539</v>
      </c>
      <c r="H859">
        <v>2021</v>
      </c>
      <c r="J859" t="str">
        <f t="shared" si="28"/>
        <v>Energy.Gas pipelines and LNG facilities</v>
      </c>
      <c r="K859" t="str">
        <f t="shared" si="29"/>
        <v>energy pipelines and gas processing 352T353</v>
      </c>
    </row>
    <row r="860" spans="1:11" x14ac:dyDescent="0.25">
      <c r="A860" t="s">
        <v>800</v>
      </c>
      <c r="B860" t="s">
        <v>103</v>
      </c>
      <c r="C860">
        <v>47</v>
      </c>
      <c r="D860" t="s">
        <v>536</v>
      </c>
      <c r="E860" t="s">
        <v>2</v>
      </c>
      <c r="F860" t="s">
        <v>540</v>
      </c>
      <c r="G860" t="s">
        <v>538</v>
      </c>
      <c r="H860">
        <v>2021</v>
      </c>
      <c r="J860" t="str">
        <f t="shared" si="28"/>
        <v>Energy.Offshore gas</v>
      </c>
      <c r="K860" t="str">
        <f t="shared" si="29"/>
        <v>oil and gas extraction 06</v>
      </c>
    </row>
    <row r="861" spans="1:11" x14ac:dyDescent="0.25">
      <c r="A861" t="s">
        <v>800</v>
      </c>
      <c r="B861" t="s">
        <v>103</v>
      </c>
      <c r="C861">
        <v>103</v>
      </c>
      <c r="D861" t="s">
        <v>536</v>
      </c>
      <c r="E861" t="s">
        <v>2</v>
      </c>
      <c r="F861" t="s">
        <v>540</v>
      </c>
      <c r="G861" t="s">
        <v>539</v>
      </c>
      <c r="H861">
        <v>2021</v>
      </c>
      <c r="J861" t="str">
        <f t="shared" si="28"/>
        <v>Energy.Offshore gas</v>
      </c>
      <c r="K861" t="str">
        <f t="shared" si="29"/>
        <v>oil and gas extraction 06</v>
      </c>
    </row>
    <row r="862" spans="1:11" x14ac:dyDescent="0.25">
      <c r="A862" t="s">
        <v>800</v>
      </c>
      <c r="B862" t="s">
        <v>103</v>
      </c>
      <c r="C862">
        <v>23</v>
      </c>
      <c r="D862" t="s">
        <v>536</v>
      </c>
      <c r="E862" t="s">
        <v>2</v>
      </c>
      <c r="F862" t="s">
        <v>541</v>
      </c>
      <c r="G862" t="s">
        <v>773</v>
      </c>
      <c r="H862">
        <v>2021</v>
      </c>
      <c r="J862" t="str">
        <f t="shared" si="28"/>
        <v>Energy.Offshore oil</v>
      </c>
      <c r="K862" t="str">
        <f t="shared" si="29"/>
        <v>oil and gas extraction 06</v>
      </c>
    </row>
    <row r="863" spans="1:11" x14ac:dyDescent="0.25">
      <c r="A863" t="s">
        <v>800</v>
      </c>
      <c r="B863" t="s">
        <v>103</v>
      </c>
      <c r="C863">
        <v>15</v>
      </c>
      <c r="D863" t="s">
        <v>536</v>
      </c>
      <c r="E863" t="s">
        <v>2</v>
      </c>
      <c r="F863" t="s">
        <v>541</v>
      </c>
      <c r="G863" t="s">
        <v>538</v>
      </c>
      <c r="H863">
        <v>2021</v>
      </c>
      <c r="J863" t="str">
        <f t="shared" si="28"/>
        <v>Energy.Offshore oil</v>
      </c>
      <c r="K863" t="str">
        <f t="shared" si="29"/>
        <v>oil and gas extraction 06</v>
      </c>
    </row>
    <row r="864" spans="1:11" x14ac:dyDescent="0.25">
      <c r="A864" t="s">
        <v>800</v>
      </c>
      <c r="B864" t="s">
        <v>103</v>
      </c>
      <c r="C864">
        <v>198</v>
      </c>
      <c r="D864" t="s">
        <v>536</v>
      </c>
      <c r="E864" t="s">
        <v>2</v>
      </c>
      <c r="F864" t="s">
        <v>541</v>
      </c>
      <c r="G864" t="s">
        <v>539</v>
      </c>
      <c r="H864">
        <v>2021</v>
      </c>
      <c r="J864" t="str">
        <f t="shared" si="28"/>
        <v>Energy.Offshore oil</v>
      </c>
      <c r="K864" t="str">
        <f t="shared" si="29"/>
        <v>oil and gas extraction 06</v>
      </c>
    </row>
    <row r="865" spans="1:11" x14ac:dyDescent="0.25">
      <c r="A865" t="s">
        <v>800</v>
      </c>
      <c r="B865" t="s">
        <v>103</v>
      </c>
      <c r="C865">
        <v>19</v>
      </c>
      <c r="D865" t="s">
        <v>536</v>
      </c>
      <c r="E865" t="s">
        <v>2</v>
      </c>
      <c r="F865" t="s">
        <v>774</v>
      </c>
      <c r="G865" t="s">
        <v>538</v>
      </c>
      <c r="H865">
        <v>2021</v>
      </c>
      <c r="J865" t="str">
        <f t="shared" si="28"/>
        <v>Energy.Onshore gas</v>
      </c>
      <c r="K865" t="str">
        <f t="shared" si="29"/>
        <v>oil and gas extraction 06</v>
      </c>
    </row>
    <row r="866" spans="1:11" x14ac:dyDescent="0.25">
      <c r="A866" t="s">
        <v>800</v>
      </c>
      <c r="B866" t="s">
        <v>103</v>
      </c>
      <c r="C866">
        <v>43</v>
      </c>
      <c r="D866" t="s">
        <v>536</v>
      </c>
      <c r="E866" t="s">
        <v>2</v>
      </c>
      <c r="F866" t="s">
        <v>774</v>
      </c>
      <c r="G866" t="s">
        <v>539</v>
      </c>
      <c r="H866">
        <v>2021</v>
      </c>
      <c r="J866" t="str">
        <f t="shared" si="28"/>
        <v>Energy.Onshore gas</v>
      </c>
      <c r="K866" t="str">
        <f t="shared" si="29"/>
        <v>oil and gas extraction 06</v>
      </c>
    </row>
    <row r="867" spans="1:11" x14ac:dyDescent="0.25">
      <c r="A867" t="s">
        <v>800</v>
      </c>
      <c r="B867" t="s">
        <v>103</v>
      </c>
      <c r="C867">
        <v>22</v>
      </c>
      <c r="D867" t="s">
        <v>536</v>
      </c>
      <c r="E867" t="s">
        <v>2</v>
      </c>
      <c r="F867" t="s">
        <v>775</v>
      </c>
      <c r="G867" t="s">
        <v>773</v>
      </c>
      <c r="H867">
        <v>2021</v>
      </c>
      <c r="J867" t="str">
        <f t="shared" si="28"/>
        <v>Energy.Onshore oil</v>
      </c>
      <c r="K867" t="str">
        <f t="shared" si="29"/>
        <v>oil and gas extraction 06</v>
      </c>
    </row>
    <row r="868" spans="1:11" x14ac:dyDescent="0.25">
      <c r="A868" t="s">
        <v>800</v>
      </c>
      <c r="B868" t="s">
        <v>103</v>
      </c>
      <c r="C868">
        <v>11</v>
      </c>
      <c r="D868" t="s">
        <v>536</v>
      </c>
      <c r="E868" t="s">
        <v>2</v>
      </c>
      <c r="F868" t="s">
        <v>775</v>
      </c>
      <c r="G868" t="s">
        <v>538</v>
      </c>
      <c r="H868">
        <v>2021</v>
      </c>
      <c r="J868" t="str">
        <f t="shared" si="28"/>
        <v>Energy.Onshore oil</v>
      </c>
      <c r="K868" t="str">
        <f t="shared" si="29"/>
        <v>oil and gas extraction 06</v>
      </c>
    </row>
    <row r="869" spans="1:11" x14ac:dyDescent="0.25">
      <c r="A869" t="s">
        <v>800</v>
      </c>
      <c r="B869" t="s">
        <v>103</v>
      </c>
      <c r="C869">
        <v>143</v>
      </c>
      <c r="D869" t="s">
        <v>536</v>
      </c>
      <c r="E869" t="s">
        <v>2</v>
      </c>
      <c r="F869" t="s">
        <v>775</v>
      </c>
      <c r="G869" t="s">
        <v>539</v>
      </c>
      <c r="H869">
        <v>2021</v>
      </c>
      <c r="J869" t="str">
        <f t="shared" si="28"/>
        <v>Energy.Onshore oil</v>
      </c>
      <c r="K869" t="str">
        <f t="shared" si="29"/>
        <v>oil and gas extraction 06</v>
      </c>
    </row>
    <row r="870" spans="1:11" x14ac:dyDescent="0.25">
      <c r="A870" t="s">
        <v>800</v>
      </c>
      <c r="B870" t="s">
        <v>103</v>
      </c>
      <c r="C870">
        <v>312</v>
      </c>
      <c r="D870" t="s">
        <v>536</v>
      </c>
      <c r="E870" t="s">
        <v>2</v>
      </c>
      <c r="F870" t="s">
        <v>776</v>
      </c>
      <c r="G870" t="s">
        <v>767</v>
      </c>
      <c r="H870">
        <v>2021</v>
      </c>
      <c r="I870" t="s">
        <v>771</v>
      </c>
      <c r="J870" t="str">
        <f t="shared" si="28"/>
        <v>Energy.Other from coal</v>
      </c>
      <c r="K870">
        <f t="shared" si="29"/>
        <v>0</v>
      </c>
    </row>
    <row r="871" spans="1:11" x14ac:dyDescent="0.25">
      <c r="A871" t="s">
        <v>800</v>
      </c>
      <c r="B871" t="s">
        <v>103</v>
      </c>
      <c r="C871">
        <v>96</v>
      </c>
      <c r="D871" t="s">
        <v>536</v>
      </c>
      <c r="E871" t="s">
        <v>2</v>
      </c>
      <c r="F871" t="s">
        <v>777</v>
      </c>
      <c r="G871" t="s">
        <v>767</v>
      </c>
      <c r="H871">
        <v>2021</v>
      </c>
      <c r="I871" t="s">
        <v>771</v>
      </c>
      <c r="J871" t="str">
        <f t="shared" si="28"/>
        <v>Energy.Other from oil and gas</v>
      </c>
      <c r="K871" t="str">
        <f t="shared" si="29"/>
        <v>oil and gas extraction 06</v>
      </c>
    </row>
    <row r="872" spans="1:11" x14ac:dyDescent="0.25">
      <c r="A872" t="s">
        <v>800</v>
      </c>
      <c r="B872" t="s">
        <v>103</v>
      </c>
      <c r="C872">
        <v>0</v>
      </c>
      <c r="D872" t="s">
        <v>536</v>
      </c>
      <c r="E872" t="s">
        <v>2</v>
      </c>
      <c r="F872" t="s">
        <v>778</v>
      </c>
      <c r="G872" t="s">
        <v>767</v>
      </c>
      <c r="H872">
        <v>2021</v>
      </c>
      <c r="J872" t="str">
        <f t="shared" si="28"/>
        <v>Energy.Satellite-detected large leaks</v>
      </c>
      <c r="K872" t="str">
        <f t="shared" si="29"/>
        <v>oil and gas extraction 06</v>
      </c>
    </row>
    <row r="873" spans="1:11" x14ac:dyDescent="0.25">
      <c r="A873" t="s">
        <v>800</v>
      </c>
      <c r="B873" t="s">
        <v>103</v>
      </c>
      <c r="C873">
        <v>2080</v>
      </c>
      <c r="D873" t="s">
        <v>536</v>
      </c>
      <c r="E873" t="s">
        <v>2</v>
      </c>
      <c r="F873" t="s">
        <v>797</v>
      </c>
      <c r="G873" t="s">
        <v>767</v>
      </c>
      <c r="H873">
        <v>2021</v>
      </c>
      <c r="J873" t="str">
        <f t="shared" si="28"/>
        <v>Energy.Steam coal</v>
      </c>
      <c r="K873">
        <f t="shared" si="29"/>
        <v>0</v>
      </c>
    </row>
    <row r="874" spans="1:11" x14ac:dyDescent="0.25">
      <c r="A874" t="s">
        <v>800</v>
      </c>
      <c r="B874" t="s">
        <v>103</v>
      </c>
      <c r="C874">
        <v>5238</v>
      </c>
      <c r="D874" t="s">
        <v>536</v>
      </c>
      <c r="E874" t="s">
        <v>2</v>
      </c>
      <c r="F874" t="s">
        <v>649</v>
      </c>
      <c r="G874" t="s">
        <v>767</v>
      </c>
      <c r="H874">
        <v>2021</v>
      </c>
      <c r="I874" t="s">
        <v>771</v>
      </c>
      <c r="J874" t="str">
        <f t="shared" si="28"/>
        <v>Energy.Total</v>
      </c>
      <c r="K874" t="str">
        <f t="shared" si="29"/>
        <v>confirmed this is a duplicate total value</v>
      </c>
    </row>
    <row r="875" spans="1:11" x14ac:dyDescent="0.25">
      <c r="A875" t="s">
        <v>800</v>
      </c>
      <c r="B875" t="s">
        <v>103</v>
      </c>
      <c r="C875">
        <v>783</v>
      </c>
      <c r="D875" t="s">
        <v>536</v>
      </c>
      <c r="E875" t="s">
        <v>8</v>
      </c>
      <c r="F875" t="s">
        <v>649</v>
      </c>
      <c r="G875" t="s">
        <v>767</v>
      </c>
      <c r="H875" t="s">
        <v>768</v>
      </c>
      <c r="I875" t="s">
        <v>769</v>
      </c>
      <c r="J875" t="str">
        <f t="shared" si="28"/>
        <v>Other.Total</v>
      </c>
      <c r="K875">
        <f t="shared" si="29"/>
        <v>0</v>
      </c>
    </row>
    <row r="876" spans="1:11" x14ac:dyDescent="0.25">
      <c r="A876" t="s">
        <v>800</v>
      </c>
      <c r="B876" t="s">
        <v>103</v>
      </c>
      <c r="C876">
        <v>6326</v>
      </c>
      <c r="D876" t="s">
        <v>536</v>
      </c>
      <c r="E876" t="s">
        <v>5</v>
      </c>
      <c r="F876" t="s">
        <v>649</v>
      </c>
      <c r="G876" t="s">
        <v>767</v>
      </c>
      <c r="H876" t="s">
        <v>768</v>
      </c>
      <c r="I876" t="s">
        <v>769</v>
      </c>
      <c r="J876" t="str">
        <f t="shared" si="28"/>
        <v>Waste.Total</v>
      </c>
      <c r="K876" t="str">
        <f t="shared" si="29"/>
        <v>water and waste 36T39</v>
      </c>
    </row>
    <row r="877" spans="1:11" x14ac:dyDescent="0.25">
      <c r="A877" t="s">
        <v>800</v>
      </c>
      <c r="B877" t="s">
        <v>104</v>
      </c>
      <c r="C877">
        <v>4567</v>
      </c>
      <c r="D877" t="s">
        <v>536</v>
      </c>
      <c r="E877" t="s">
        <v>4</v>
      </c>
      <c r="F877" t="s">
        <v>649</v>
      </c>
      <c r="G877" t="s">
        <v>767</v>
      </c>
      <c r="H877" t="s">
        <v>768</v>
      </c>
      <c r="I877" t="s">
        <v>769</v>
      </c>
      <c r="J877" t="str">
        <f t="shared" si="28"/>
        <v>Agriculture.Total</v>
      </c>
      <c r="K877">
        <f t="shared" si="29"/>
        <v>0</v>
      </c>
    </row>
    <row r="878" spans="1:11" x14ac:dyDescent="0.25">
      <c r="A878" t="s">
        <v>800</v>
      </c>
      <c r="B878" t="s">
        <v>104</v>
      </c>
      <c r="C878">
        <v>199</v>
      </c>
      <c r="D878" t="s">
        <v>536</v>
      </c>
      <c r="E878" t="s">
        <v>2</v>
      </c>
      <c r="F878" t="s">
        <v>770</v>
      </c>
      <c r="G878" t="s">
        <v>767</v>
      </c>
      <c r="H878">
        <v>2021</v>
      </c>
      <c r="I878" t="s">
        <v>771</v>
      </c>
      <c r="J878" t="str">
        <f t="shared" si="28"/>
        <v>Energy.Bioenergy</v>
      </c>
      <c r="K878">
        <f t="shared" si="29"/>
        <v>0</v>
      </c>
    </row>
    <row r="879" spans="1:11" x14ac:dyDescent="0.25">
      <c r="A879" t="s">
        <v>800</v>
      </c>
      <c r="B879" t="s">
        <v>104</v>
      </c>
      <c r="C879">
        <v>73</v>
      </c>
      <c r="D879" t="s">
        <v>536</v>
      </c>
      <c r="E879" t="s">
        <v>2</v>
      </c>
      <c r="F879" t="s">
        <v>796</v>
      </c>
      <c r="G879" t="s">
        <v>767</v>
      </c>
      <c r="H879">
        <v>2021</v>
      </c>
      <c r="J879" t="str">
        <f t="shared" si="28"/>
        <v>Energy.Coking coal</v>
      </c>
      <c r="K879" t="str">
        <f t="shared" si="29"/>
        <v>iron and steel 241</v>
      </c>
    </row>
    <row r="880" spans="1:11" x14ac:dyDescent="0.25">
      <c r="A880" t="s">
        <v>800</v>
      </c>
      <c r="B880" t="s">
        <v>104</v>
      </c>
      <c r="C880">
        <v>104</v>
      </c>
      <c r="D880" t="s">
        <v>536</v>
      </c>
      <c r="E880" t="s">
        <v>2</v>
      </c>
      <c r="F880" t="s">
        <v>772</v>
      </c>
      <c r="G880" t="s">
        <v>538</v>
      </c>
      <c r="H880">
        <v>2021</v>
      </c>
      <c r="J880" t="str">
        <f t="shared" si="28"/>
        <v>Energy.Gas pipelines and LNG facilities</v>
      </c>
      <c r="K880" t="str">
        <f t="shared" si="29"/>
        <v>energy pipelines and gas processing 352T353</v>
      </c>
    </row>
    <row r="881" spans="1:11" x14ac:dyDescent="0.25">
      <c r="A881" t="s">
        <v>800</v>
      </c>
      <c r="B881" t="s">
        <v>104</v>
      </c>
      <c r="C881">
        <v>56</v>
      </c>
      <c r="D881" t="s">
        <v>536</v>
      </c>
      <c r="E881" t="s">
        <v>2</v>
      </c>
      <c r="F881" t="s">
        <v>772</v>
      </c>
      <c r="G881" t="s">
        <v>539</v>
      </c>
      <c r="H881">
        <v>2021</v>
      </c>
      <c r="J881" t="str">
        <f t="shared" si="28"/>
        <v>Energy.Gas pipelines and LNG facilities</v>
      </c>
      <c r="K881" t="str">
        <f t="shared" si="29"/>
        <v>energy pipelines and gas processing 352T353</v>
      </c>
    </row>
    <row r="882" spans="1:11" x14ac:dyDescent="0.25">
      <c r="A882" t="s">
        <v>800</v>
      </c>
      <c r="B882" t="s">
        <v>104</v>
      </c>
      <c r="C882">
        <v>83</v>
      </c>
      <c r="D882" t="s">
        <v>536</v>
      </c>
      <c r="E882" t="s">
        <v>2</v>
      </c>
      <c r="F882" t="s">
        <v>540</v>
      </c>
      <c r="G882" t="s">
        <v>538</v>
      </c>
      <c r="H882">
        <v>2021</v>
      </c>
      <c r="J882" t="str">
        <f t="shared" si="28"/>
        <v>Energy.Offshore gas</v>
      </c>
      <c r="K882" t="str">
        <f t="shared" si="29"/>
        <v>oil and gas extraction 06</v>
      </c>
    </row>
    <row r="883" spans="1:11" x14ac:dyDescent="0.25">
      <c r="A883" t="s">
        <v>800</v>
      </c>
      <c r="B883" t="s">
        <v>104</v>
      </c>
      <c r="C883">
        <v>183</v>
      </c>
      <c r="D883" t="s">
        <v>536</v>
      </c>
      <c r="E883" t="s">
        <v>2</v>
      </c>
      <c r="F883" t="s">
        <v>540</v>
      </c>
      <c r="G883" t="s">
        <v>539</v>
      </c>
      <c r="H883">
        <v>2021</v>
      </c>
      <c r="J883" t="str">
        <f t="shared" si="28"/>
        <v>Energy.Offshore gas</v>
      </c>
      <c r="K883" t="str">
        <f t="shared" si="29"/>
        <v>oil and gas extraction 06</v>
      </c>
    </row>
    <row r="884" spans="1:11" x14ac:dyDescent="0.25">
      <c r="A884" t="s">
        <v>800</v>
      </c>
      <c r="B884" t="s">
        <v>104</v>
      </c>
      <c r="C884">
        <v>6</v>
      </c>
      <c r="D884" t="s">
        <v>536</v>
      </c>
      <c r="E884" t="s">
        <v>2</v>
      </c>
      <c r="F884" t="s">
        <v>541</v>
      </c>
      <c r="G884" t="s">
        <v>773</v>
      </c>
      <c r="H884">
        <v>2021</v>
      </c>
      <c r="J884" t="str">
        <f t="shared" si="28"/>
        <v>Energy.Offshore oil</v>
      </c>
      <c r="K884" t="str">
        <f t="shared" si="29"/>
        <v>oil and gas extraction 06</v>
      </c>
    </row>
    <row r="885" spans="1:11" x14ac:dyDescent="0.25">
      <c r="A885" t="s">
        <v>800</v>
      </c>
      <c r="B885" t="s">
        <v>104</v>
      </c>
      <c r="C885">
        <v>5</v>
      </c>
      <c r="D885" t="s">
        <v>536</v>
      </c>
      <c r="E885" t="s">
        <v>2</v>
      </c>
      <c r="F885" t="s">
        <v>541</v>
      </c>
      <c r="G885" t="s">
        <v>538</v>
      </c>
      <c r="H885">
        <v>2021</v>
      </c>
      <c r="J885" t="str">
        <f t="shared" si="28"/>
        <v>Energy.Offshore oil</v>
      </c>
      <c r="K885" t="str">
        <f t="shared" si="29"/>
        <v>oil and gas extraction 06</v>
      </c>
    </row>
    <row r="886" spans="1:11" x14ac:dyDescent="0.25">
      <c r="A886" t="s">
        <v>800</v>
      </c>
      <c r="B886" t="s">
        <v>104</v>
      </c>
      <c r="C886">
        <v>65</v>
      </c>
      <c r="D886" t="s">
        <v>536</v>
      </c>
      <c r="E886" t="s">
        <v>2</v>
      </c>
      <c r="F886" t="s">
        <v>541</v>
      </c>
      <c r="G886" t="s">
        <v>539</v>
      </c>
      <c r="H886">
        <v>2021</v>
      </c>
      <c r="J886" t="str">
        <f t="shared" si="28"/>
        <v>Energy.Offshore oil</v>
      </c>
      <c r="K886" t="str">
        <f t="shared" si="29"/>
        <v>oil and gas extraction 06</v>
      </c>
    </row>
    <row r="887" spans="1:11" x14ac:dyDescent="0.25">
      <c r="A887" t="s">
        <v>800</v>
      </c>
      <c r="B887" t="s">
        <v>104</v>
      </c>
      <c r="C887">
        <v>52</v>
      </c>
      <c r="D887" t="s">
        <v>536</v>
      </c>
      <c r="E887" t="s">
        <v>2</v>
      </c>
      <c r="F887" t="s">
        <v>774</v>
      </c>
      <c r="G887" t="s">
        <v>538</v>
      </c>
      <c r="H887">
        <v>2021</v>
      </c>
      <c r="J887" t="str">
        <f t="shared" si="28"/>
        <v>Energy.Onshore gas</v>
      </c>
      <c r="K887" t="str">
        <f t="shared" si="29"/>
        <v>oil and gas extraction 06</v>
      </c>
    </row>
    <row r="888" spans="1:11" x14ac:dyDescent="0.25">
      <c r="A888" t="s">
        <v>800</v>
      </c>
      <c r="B888" t="s">
        <v>104</v>
      </c>
      <c r="C888">
        <v>115</v>
      </c>
      <c r="D888" t="s">
        <v>536</v>
      </c>
      <c r="E888" t="s">
        <v>2</v>
      </c>
      <c r="F888" t="s">
        <v>774</v>
      </c>
      <c r="G888" t="s">
        <v>539</v>
      </c>
      <c r="H888">
        <v>2021</v>
      </c>
      <c r="J888" t="str">
        <f t="shared" si="28"/>
        <v>Energy.Onshore gas</v>
      </c>
      <c r="K888" t="str">
        <f t="shared" si="29"/>
        <v>oil and gas extraction 06</v>
      </c>
    </row>
    <row r="889" spans="1:11" x14ac:dyDescent="0.25">
      <c r="A889" t="s">
        <v>800</v>
      </c>
      <c r="B889" t="s">
        <v>104</v>
      </c>
      <c r="C889">
        <v>36</v>
      </c>
      <c r="D889" t="s">
        <v>536</v>
      </c>
      <c r="E889" t="s">
        <v>2</v>
      </c>
      <c r="F889" t="s">
        <v>775</v>
      </c>
      <c r="G889" t="s">
        <v>773</v>
      </c>
      <c r="H889">
        <v>2021</v>
      </c>
      <c r="J889" t="str">
        <f t="shared" si="28"/>
        <v>Energy.Onshore oil</v>
      </c>
      <c r="K889" t="str">
        <f t="shared" si="29"/>
        <v>oil and gas extraction 06</v>
      </c>
    </row>
    <row r="890" spans="1:11" x14ac:dyDescent="0.25">
      <c r="A890" t="s">
        <v>800</v>
      </c>
      <c r="B890" t="s">
        <v>104</v>
      </c>
      <c r="C890">
        <v>20</v>
      </c>
      <c r="D890" t="s">
        <v>536</v>
      </c>
      <c r="E890" t="s">
        <v>2</v>
      </c>
      <c r="F890" t="s">
        <v>775</v>
      </c>
      <c r="G890" t="s">
        <v>538</v>
      </c>
      <c r="H890">
        <v>2021</v>
      </c>
      <c r="J890" t="str">
        <f t="shared" si="28"/>
        <v>Energy.Onshore oil</v>
      </c>
      <c r="K890" t="str">
        <f t="shared" si="29"/>
        <v>oil and gas extraction 06</v>
      </c>
    </row>
    <row r="891" spans="1:11" x14ac:dyDescent="0.25">
      <c r="A891" t="s">
        <v>800</v>
      </c>
      <c r="B891" t="s">
        <v>104</v>
      </c>
      <c r="C891">
        <v>258</v>
      </c>
      <c r="D891" t="s">
        <v>536</v>
      </c>
      <c r="E891" t="s">
        <v>2</v>
      </c>
      <c r="F891" t="s">
        <v>775</v>
      </c>
      <c r="G891" t="s">
        <v>539</v>
      </c>
      <c r="H891">
        <v>2021</v>
      </c>
      <c r="J891" t="str">
        <f t="shared" si="28"/>
        <v>Energy.Onshore oil</v>
      </c>
      <c r="K891" t="str">
        <f t="shared" si="29"/>
        <v>oil and gas extraction 06</v>
      </c>
    </row>
    <row r="892" spans="1:11" x14ac:dyDescent="0.25">
      <c r="A892" t="s">
        <v>800</v>
      </c>
      <c r="B892" t="s">
        <v>104</v>
      </c>
      <c r="C892">
        <v>12</v>
      </c>
      <c r="D892" t="s">
        <v>536</v>
      </c>
      <c r="E892" t="s">
        <v>2</v>
      </c>
      <c r="F892" t="s">
        <v>776</v>
      </c>
      <c r="G892" t="s">
        <v>767</v>
      </c>
      <c r="H892">
        <v>2021</v>
      </c>
      <c r="I892" t="s">
        <v>771</v>
      </c>
      <c r="J892" t="str">
        <f t="shared" si="28"/>
        <v>Energy.Other from coal</v>
      </c>
      <c r="K892">
        <f t="shared" si="29"/>
        <v>0</v>
      </c>
    </row>
    <row r="893" spans="1:11" x14ac:dyDescent="0.25">
      <c r="A893" t="s">
        <v>800</v>
      </c>
      <c r="B893" t="s">
        <v>104</v>
      </c>
      <c r="C893">
        <v>48</v>
      </c>
      <c r="D893" t="s">
        <v>536</v>
      </c>
      <c r="E893" t="s">
        <v>2</v>
      </c>
      <c r="F893" t="s">
        <v>777</v>
      </c>
      <c r="G893" t="s">
        <v>767</v>
      </c>
      <c r="H893">
        <v>2021</v>
      </c>
      <c r="I893" t="s">
        <v>771</v>
      </c>
      <c r="J893" t="str">
        <f t="shared" si="28"/>
        <v>Energy.Other from oil and gas</v>
      </c>
      <c r="K893" t="str">
        <f t="shared" si="29"/>
        <v>oil and gas extraction 06</v>
      </c>
    </row>
    <row r="894" spans="1:11" x14ac:dyDescent="0.25">
      <c r="A894" t="s">
        <v>800</v>
      </c>
      <c r="B894" t="s">
        <v>104</v>
      </c>
      <c r="C894">
        <v>0</v>
      </c>
      <c r="D894" t="s">
        <v>536</v>
      </c>
      <c r="E894" t="s">
        <v>2</v>
      </c>
      <c r="F894" t="s">
        <v>778</v>
      </c>
      <c r="G894" t="s">
        <v>767</v>
      </c>
      <c r="H894">
        <v>2021</v>
      </c>
      <c r="J894" t="str">
        <f t="shared" si="28"/>
        <v>Energy.Satellite-detected large leaks</v>
      </c>
      <c r="K894" t="str">
        <f t="shared" si="29"/>
        <v>oil and gas extraction 06</v>
      </c>
    </row>
    <row r="895" spans="1:11" x14ac:dyDescent="0.25">
      <c r="A895" t="s">
        <v>800</v>
      </c>
      <c r="B895" t="s">
        <v>104</v>
      </c>
      <c r="C895">
        <v>3099</v>
      </c>
      <c r="D895" t="s">
        <v>536</v>
      </c>
      <c r="E895" t="s">
        <v>2</v>
      </c>
      <c r="F895" t="s">
        <v>797</v>
      </c>
      <c r="G895" t="s">
        <v>767</v>
      </c>
      <c r="H895">
        <v>2021</v>
      </c>
      <c r="J895" t="str">
        <f t="shared" si="28"/>
        <v>Energy.Steam coal</v>
      </c>
      <c r="K895">
        <f t="shared" si="29"/>
        <v>0</v>
      </c>
    </row>
    <row r="896" spans="1:11" x14ac:dyDescent="0.25">
      <c r="A896" t="s">
        <v>800</v>
      </c>
      <c r="B896" t="s">
        <v>104</v>
      </c>
      <c r="C896">
        <v>4414</v>
      </c>
      <c r="D896" t="s">
        <v>536</v>
      </c>
      <c r="E896" t="s">
        <v>2</v>
      </c>
      <c r="F896" t="s">
        <v>649</v>
      </c>
      <c r="G896" t="s">
        <v>767</v>
      </c>
      <c r="H896">
        <v>2021</v>
      </c>
      <c r="I896" t="s">
        <v>771</v>
      </c>
      <c r="J896" t="str">
        <f t="shared" si="28"/>
        <v>Energy.Total</v>
      </c>
      <c r="K896" t="str">
        <f t="shared" si="29"/>
        <v>confirmed this is a duplicate total value</v>
      </c>
    </row>
    <row r="897" spans="1:11" x14ac:dyDescent="0.25">
      <c r="A897" t="s">
        <v>800</v>
      </c>
      <c r="B897" t="s">
        <v>104</v>
      </c>
      <c r="C897">
        <v>969</v>
      </c>
      <c r="D897" t="s">
        <v>536</v>
      </c>
      <c r="E897" t="s">
        <v>8</v>
      </c>
      <c r="F897" t="s">
        <v>649</v>
      </c>
      <c r="G897" t="s">
        <v>767</v>
      </c>
      <c r="H897" t="s">
        <v>768</v>
      </c>
      <c r="I897" t="s">
        <v>769</v>
      </c>
      <c r="J897" t="str">
        <f t="shared" si="28"/>
        <v>Other.Total</v>
      </c>
      <c r="K897">
        <f t="shared" si="29"/>
        <v>0</v>
      </c>
    </row>
    <row r="898" spans="1:11" x14ac:dyDescent="0.25">
      <c r="A898" t="s">
        <v>800</v>
      </c>
      <c r="B898" t="s">
        <v>104</v>
      </c>
      <c r="C898">
        <v>3567</v>
      </c>
      <c r="D898" t="s">
        <v>536</v>
      </c>
      <c r="E898" t="s">
        <v>5</v>
      </c>
      <c r="F898" t="s">
        <v>649</v>
      </c>
      <c r="G898" t="s">
        <v>767</v>
      </c>
      <c r="H898" t="s">
        <v>768</v>
      </c>
      <c r="I898" t="s">
        <v>769</v>
      </c>
      <c r="J898" t="str">
        <f t="shared" si="28"/>
        <v>Waste.Total</v>
      </c>
      <c r="K898" t="str">
        <f t="shared" si="29"/>
        <v>water and waste 36T39</v>
      </c>
    </row>
    <row r="899" spans="1:11" x14ac:dyDescent="0.25">
      <c r="A899" t="s">
        <v>800</v>
      </c>
      <c r="B899" t="s">
        <v>111</v>
      </c>
      <c r="C899">
        <v>1020</v>
      </c>
      <c r="D899" t="s">
        <v>536</v>
      </c>
      <c r="E899" t="s">
        <v>4</v>
      </c>
      <c r="F899" t="s">
        <v>649</v>
      </c>
      <c r="G899" t="s">
        <v>767</v>
      </c>
      <c r="H899" t="s">
        <v>768</v>
      </c>
      <c r="I899" t="s">
        <v>769</v>
      </c>
      <c r="J899" t="str">
        <f t="shared" ref="J899:J962" si="30">CONCATENATE(E899,".",F899)</f>
        <v>Agriculture.Total</v>
      </c>
      <c r="K899">
        <f t="shared" ref="K899:K962" si="31">INDEX($P$17:$P$38,MATCH(J899,$O$17:$O$38,0))</f>
        <v>0</v>
      </c>
    </row>
    <row r="900" spans="1:11" x14ac:dyDescent="0.25">
      <c r="A900" t="s">
        <v>800</v>
      </c>
      <c r="B900" t="s">
        <v>111</v>
      </c>
      <c r="C900">
        <v>27</v>
      </c>
      <c r="D900" t="s">
        <v>536</v>
      </c>
      <c r="E900" t="s">
        <v>2</v>
      </c>
      <c r="F900" t="s">
        <v>770</v>
      </c>
      <c r="G900" t="s">
        <v>767</v>
      </c>
      <c r="H900">
        <v>2021</v>
      </c>
      <c r="I900" t="s">
        <v>771</v>
      </c>
      <c r="J900" t="str">
        <f t="shared" si="30"/>
        <v>Energy.Bioenergy</v>
      </c>
      <c r="K900">
        <f t="shared" si="31"/>
        <v>0</v>
      </c>
    </row>
    <row r="901" spans="1:11" x14ac:dyDescent="0.25">
      <c r="A901" t="s">
        <v>800</v>
      </c>
      <c r="B901" t="s">
        <v>111</v>
      </c>
      <c r="C901">
        <v>0</v>
      </c>
      <c r="D901" t="s">
        <v>536</v>
      </c>
      <c r="E901" t="s">
        <v>2</v>
      </c>
      <c r="F901" t="s">
        <v>796</v>
      </c>
      <c r="G901" t="s">
        <v>767</v>
      </c>
      <c r="H901">
        <v>2021</v>
      </c>
      <c r="J901" t="str">
        <f t="shared" si="30"/>
        <v>Energy.Coking coal</v>
      </c>
      <c r="K901" t="str">
        <f t="shared" si="31"/>
        <v>iron and steel 241</v>
      </c>
    </row>
    <row r="902" spans="1:11" x14ac:dyDescent="0.25">
      <c r="A902" t="s">
        <v>800</v>
      </c>
      <c r="B902" t="s">
        <v>111</v>
      </c>
      <c r="C902">
        <v>95</v>
      </c>
      <c r="D902" t="s">
        <v>536</v>
      </c>
      <c r="E902" t="s">
        <v>2</v>
      </c>
      <c r="F902" t="s">
        <v>772</v>
      </c>
      <c r="G902" t="s">
        <v>538</v>
      </c>
      <c r="H902">
        <v>2021</v>
      </c>
      <c r="J902" t="str">
        <f t="shared" si="30"/>
        <v>Energy.Gas pipelines and LNG facilities</v>
      </c>
      <c r="K902" t="str">
        <f t="shared" si="31"/>
        <v>energy pipelines and gas processing 352T353</v>
      </c>
    </row>
    <row r="903" spans="1:11" x14ac:dyDescent="0.25">
      <c r="A903" t="s">
        <v>800</v>
      </c>
      <c r="B903" t="s">
        <v>111</v>
      </c>
      <c r="C903">
        <v>51</v>
      </c>
      <c r="D903" t="s">
        <v>536</v>
      </c>
      <c r="E903" t="s">
        <v>2</v>
      </c>
      <c r="F903" t="s">
        <v>772</v>
      </c>
      <c r="G903" t="s">
        <v>539</v>
      </c>
      <c r="H903">
        <v>2021</v>
      </c>
      <c r="J903" t="str">
        <f t="shared" si="30"/>
        <v>Energy.Gas pipelines and LNG facilities</v>
      </c>
      <c r="K903" t="str">
        <f t="shared" si="31"/>
        <v>energy pipelines and gas processing 352T353</v>
      </c>
    </row>
    <row r="904" spans="1:11" x14ac:dyDescent="0.25">
      <c r="A904" t="s">
        <v>800</v>
      </c>
      <c r="B904" t="s">
        <v>111</v>
      </c>
      <c r="C904">
        <v>0</v>
      </c>
      <c r="D904" t="s">
        <v>536</v>
      </c>
      <c r="E904" t="s">
        <v>2</v>
      </c>
      <c r="F904" t="s">
        <v>540</v>
      </c>
      <c r="G904" t="s">
        <v>538</v>
      </c>
      <c r="H904">
        <v>2021</v>
      </c>
      <c r="J904" t="str">
        <f t="shared" si="30"/>
        <v>Energy.Offshore gas</v>
      </c>
      <c r="K904" t="str">
        <f t="shared" si="31"/>
        <v>oil and gas extraction 06</v>
      </c>
    </row>
    <row r="905" spans="1:11" x14ac:dyDescent="0.25">
      <c r="A905" t="s">
        <v>800</v>
      </c>
      <c r="B905" t="s">
        <v>111</v>
      </c>
      <c r="C905">
        <v>0</v>
      </c>
      <c r="D905" t="s">
        <v>536</v>
      </c>
      <c r="E905" t="s">
        <v>2</v>
      </c>
      <c r="F905" t="s">
        <v>540</v>
      </c>
      <c r="G905" t="s">
        <v>539</v>
      </c>
      <c r="H905">
        <v>2021</v>
      </c>
      <c r="J905" t="str">
        <f t="shared" si="30"/>
        <v>Energy.Offshore gas</v>
      </c>
      <c r="K905" t="str">
        <f t="shared" si="31"/>
        <v>oil and gas extraction 06</v>
      </c>
    </row>
    <row r="906" spans="1:11" x14ac:dyDescent="0.25">
      <c r="A906" t="s">
        <v>800</v>
      </c>
      <c r="B906" t="s">
        <v>111</v>
      </c>
      <c r="C906">
        <v>0</v>
      </c>
      <c r="D906" t="s">
        <v>536</v>
      </c>
      <c r="E906" t="s">
        <v>2</v>
      </c>
      <c r="F906" t="s">
        <v>541</v>
      </c>
      <c r="G906" t="s">
        <v>773</v>
      </c>
      <c r="H906">
        <v>2021</v>
      </c>
      <c r="J906" t="str">
        <f t="shared" si="30"/>
        <v>Energy.Offshore oil</v>
      </c>
      <c r="K906" t="str">
        <f t="shared" si="31"/>
        <v>oil and gas extraction 06</v>
      </c>
    </row>
    <row r="907" spans="1:11" x14ac:dyDescent="0.25">
      <c r="A907" t="s">
        <v>800</v>
      </c>
      <c r="B907" t="s">
        <v>111</v>
      </c>
      <c r="C907">
        <v>0</v>
      </c>
      <c r="D907" t="s">
        <v>536</v>
      </c>
      <c r="E907" t="s">
        <v>2</v>
      </c>
      <c r="F907" t="s">
        <v>541</v>
      </c>
      <c r="G907" t="s">
        <v>538</v>
      </c>
      <c r="H907">
        <v>2021</v>
      </c>
      <c r="J907" t="str">
        <f t="shared" si="30"/>
        <v>Energy.Offshore oil</v>
      </c>
      <c r="K907" t="str">
        <f t="shared" si="31"/>
        <v>oil and gas extraction 06</v>
      </c>
    </row>
    <row r="908" spans="1:11" x14ac:dyDescent="0.25">
      <c r="A908" t="s">
        <v>800</v>
      </c>
      <c r="B908" t="s">
        <v>111</v>
      </c>
      <c r="C908">
        <v>0</v>
      </c>
      <c r="D908" t="s">
        <v>536</v>
      </c>
      <c r="E908" t="s">
        <v>2</v>
      </c>
      <c r="F908" t="s">
        <v>541</v>
      </c>
      <c r="G908" t="s">
        <v>539</v>
      </c>
      <c r="H908">
        <v>2021</v>
      </c>
      <c r="J908" t="str">
        <f t="shared" si="30"/>
        <v>Energy.Offshore oil</v>
      </c>
      <c r="K908" t="str">
        <f t="shared" si="31"/>
        <v>oil and gas extraction 06</v>
      </c>
    </row>
    <row r="909" spans="1:11" x14ac:dyDescent="0.25">
      <c r="A909" t="s">
        <v>800</v>
      </c>
      <c r="B909" t="s">
        <v>111</v>
      </c>
      <c r="C909">
        <v>4</v>
      </c>
      <c r="D909" t="s">
        <v>536</v>
      </c>
      <c r="E909" t="s">
        <v>2</v>
      </c>
      <c r="F909" t="s">
        <v>774</v>
      </c>
      <c r="G909" t="s">
        <v>538</v>
      </c>
      <c r="H909">
        <v>2021</v>
      </c>
      <c r="J909" t="str">
        <f t="shared" si="30"/>
        <v>Energy.Onshore gas</v>
      </c>
      <c r="K909" t="str">
        <f t="shared" si="31"/>
        <v>oil and gas extraction 06</v>
      </c>
    </row>
    <row r="910" spans="1:11" x14ac:dyDescent="0.25">
      <c r="A910" t="s">
        <v>800</v>
      </c>
      <c r="B910" t="s">
        <v>111</v>
      </c>
      <c r="C910">
        <v>8</v>
      </c>
      <c r="D910" t="s">
        <v>536</v>
      </c>
      <c r="E910" t="s">
        <v>2</v>
      </c>
      <c r="F910" t="s">
        <v>774</v>
      </c>
      <c r="G910" t="s">
        <v>539</v>
      </c>
      <c r="H910">
        <v>2021</v>
      </c>
      <c r="J910" t="str">
        <f t="shared" si="30"/>
        <v>Energy.Onshore gas</v>
      </c>
      <c r="K910" t="str">
        <f t="shared" si="31"/>
        <v>oil and gas extraction 06</v>
      </c>
    </row>
    <row r="911" spans="1:11" x14ac:dyDescent="0.25">
      <c r="A911" t="s">
        <v>800</v>
      </c>
      <c r="B911" t="s">
        <v>111</v>
      </c>
      <c r="C911">
        <v>0</v>
      </c>
      <c r="D911" t="s">
        <v>536</v>
      </c>
      <c r="E911" t="s">
        <v>2</v>
      </c>
      <c r="F911" t="s">
        <v>775</v>
      </c>
      <c r="G911" t="s">
        <v>773</v>
      </c>
      <c r="H911">
        <v>2021</v>
      </c>
      <c r="J911" t="str">
        <f t="shared" si="30"/>
        <v>Energy.Onshore oil</v>
      </c>
      <c r="K911" t="str">
        <f t="shared" si="31"/>
        <v>oil and gas extraction 06</v>
      </c>
    </row>
    <row r="912" spans="1:11" x14ac:dyDescent="0.25">
      <c r="A912" t="s">
        <v>800</v>
      </c>
      <c r="B912" t="s">
        <v>111</v>
      </c>
      <c r="C912">
        <v>0</v>
      </c>
      <c r="D912" t="s">
        <v>536</v>
      </c>
      <c r="E912" t="s">
        <v>2</v>
      </c>
      <c r="F912" t="s">
        <v>775</v>
      </c>
      <c r="G912" t="s">
        <v>538</v>
      </c>
      <c r="H912">
        <v>2021</v>
      </c>
      <c r="J912" t="str">
        <f t="shared" si="30"/>
        <v>Energy.Onshore oil</v>
      </c>
      <c r="K912" t="str">
        <f t="shared" si="31"/>
        <v>oil and gas extraction 06</v>
      </c>
    </row>
    <row r="913" spans="1:11" x14ac:dyDescent="0.25">
      <c r="A913" t="s">
        <v>800</v>
      </c>
      <c r="B913" t="s">
        <v>111</v>
      </c>
      <c r="C913">
        <v>1</v>
      </c>
      <c r="D913" t="s">
        <v>536</v>
      </c>
      <c r="E913" t="s">
        <v>2</v>
      </c>
      <c r="F913" t="s">
        <v>775</v>
      </c>
      <c r="G913" t="s">
        <v>539</v>
      </c>
      <c r="H913">
        <v>2021</v>
      </c>
      <c r="J913" t="str">
        <f t="shared" si="30"/>
        <v>Energy.Onshore oil</v>
      </c>
      <c r="K913" t="str">
        <f t="shared" si="31"/>
        <v>oil and gas extraction 06</v>
      </c>
    </row>
    <row r="914" spans="1:11" x14ac:dyDescent="0.25">
      <c r="A914" t="s">
        <v>800</v>
      </c>
      <c r="B914" t="s">
        <v>111</v>
      </c>
      <c r="C914">
        <v>8</v>
      </c>
      <c r="D914" t="s">
        <v>536</v>
      </c>
      <c r="E914" t="s">
        <v>2</v>
      </c>
      <c r="F914" t="s">
        <v>776</v>
      </c>
      <c r="G914" t="s">
        <v>767</v>
      </c>
      <c r="H914">
        <v>2021</v>
      </c>
      <c r="I914" t="s">
        <v>771</v>
      </c>
      <c r="J914" t="str">
        <f t="shared" si="30"/>
        <v>Energy.Other from coal</v>
      </c>
      <c r="K914">
        <f t="shared" si="31"/>
        <v>0</v>
      </c>
    </row>
    <row r="915" spans="1:11" x14ac:dyDescent="0.25">
      <c r="A915" t="s">
        <v>800</v>
      </c>
      <c r="B915" t="s">
        <v>111</v>
      </c>
      <c r="C915">
        <v>76</v>
      </c>
      <c r="D915" t="s">
        <v>536</v>
      </c>
      <c r="E915" t="s">
        <v>2</v>
      </c>
      <c r="F915" t="s">
        <v>777</v>
      </c>
      <c r="G915" t="s">
        <v>767</v>
      </c>
      <c r="H915">
        <v>2021</v>
      </c>
      <c r="I915" t="s">
        <v>771</v>
      </c>
      <c r="J915" t="str">
        <f t="shared" si="30"/>
        <v>Energy.Other from oil and gas</v>
      </c>
      <c r="K915" t="str">
        <f t="shared" si="31"/>
        <v>oil and gas extraction 06</v>
      </c>
    </row>
    <row r="916" spans="1:11" x14ac:dyDescent="0.25">
      <c r="A916" t="s">
        <v>800</v>
      </c>
      <c r="B916" t="s">
        <v>111</v>
      </c>
      <c r="C916">
        <v>0</v>
      </c>
      <c r="D916" t="s">
        <v>536</v>
      </c>
      <c r="E916" t="s">
        <v>2</v>
      </c>
      <c r="F916" t="s">
        <v>778</v>
      </c>
      <c r="G916" t="s">
        <v>767</v>
      </c>
      <c r="H916">
        <v>2021</v>
      </c>
      <c r="J916" t="str">
        <f t="shared" si="30"/>
        <v>Energy.Satellite-detected large leaks</v>
      </c>
      <c r="K916" t="str">
        <f t="shared" si="31"/>
        <v>oil and gas extraction 06</v>
      </c>
    </row>
    <row r="917" spans="1:11" x14ac:dyDescent="0.25">
      <c r="A917" t="s">
        <v>800</v>
      </c>
      <c r="B917" t="s">
        <v>111</v>
      </c>
      <c r="C917">
        <v>3</v>
      </c>
      <c r="D917" t="s">
        <v>536</v>
      </c>
      <c r="E917" t="s">
        <v>2</v>
      </c>
      <c r="F917" t="s">
        <v>797</v>
      </c>
      <c r="G917" t="s">
        <v>767</v>
      </c>
      <c r="H917">
        <v>2021</v>
      </c>
      <c r="J917" t="str">
        <f t="shared" si="30"/>
        <v>Energy.Steam coal</v>
      </c>
      <c r="K917">
        <f t="shared" si="31"/>
        <v>0</v>
      </c>
    </row>
    <row r="918" spans="1:11" x14ac:dyDescent="0.25">
      <c r="A918" t="s">
        <v>800</v>
      </c>
      <c r="B918" t="s">
        <v>111</v>
      </c>
      <c r="C918">
        <v>274</v>
      </c>
      <c r="D918" t="s">
        <v>536</v>
      </c>
      <c r="E918" t="s">
        <v>2</v>
      </c>
      <c r="F918" t="s">
        <v>649</v>
      </c>
      <c r="G918" t="s">
        <v>767</v>
      </c>
      <c r="H918">
        <v>2021</v>
      </c>
      <c r="I918" t="s">
        <v>771</v>
      </c>
      <c r="J918" t="str">
        <f t="shared" si="30"/>
        <v>Energy.Total</v>
      </c>
      <c r="K918" t="str">
        <f t="shared" si="31"/>
        <v>confirmed this is a duplicate total value</v>
      </c>
    </row>
    <row r="919" spans="1:11" x14ac:dyDescent="0.25">
      <c r="A919" t="s">
        <v>800</v>
      </c>
      <c r="B919" t="s">
        <v>111</v>
      </c>
      <c r="C919">
        <v>26</v>
      </c>
      <c r="D919" t="s">
        <v>536</v>
      </c>
      <c r="E919" t="s">
        <v>8</v>
      </c>
      <c r="F919" t="s">
        <v>649</v>
      </c>
      <c r="G919" t="s">
        <v>767</v>
      </c>
      <c r="H919" t="s">
        <v>768</v>
      </c>
      <c r="I919" t="s">
        <v>769</v>
      </c>
      <c r="J919" t="str">
        <f t="shared" si="30"/>
        <v>Other.Total</v>
      </c>
      <c r="K919">
        <f t="shared" si="31"/>
        <v>0</v>
      </c>
    </row>
    <row r="920" spans="1:11" x14ac:dyDescent="0.25">
      <c r="A920" t="s">
        <v>800</v>
      </c>
      <c r="B920" t="s">
        <v>111</v>
      </c>
      <c r="C920">
        <v>275</v>
      </c>
      <c r="D920" t="s">
        <v>536</v>
      </c>
      <c r="E920" t="s">
        <v>5</v>
      </c>
      <c r="F920" t="s">
        <v>649</v>
      </c>
      <c r="G920" t="s">
        <v>767</v>
      </c>
      <c r="H920" t="s">
        <v>768</v>
      </c>
      <c r="I920" t="s">
        <v>769</v>
      </c>
      <c r="J920" t="str">
        <f t="shared" si="30"/>
        <v>Waste.Total</v>
      </c>
      <c r="K920" t="str">
        <f t="shared" si="31"/>
        <v>water and waste 36T39</v>
      </c>
    </row>
    <row r="921" spans="1:11" x14ac:dyDescent="0.25">
      <c r="A921" t="s">
        <v>800</v>
      </c>
      <c r="B921" t="s">
        <v>803</v>
      </c>
      <c r="C921">
        <v>472</v>
      </c>
      <c r="D921" t="s">
        <v>536</v>
      </c>
      <c r="E921" t="s">
        <v>4</v>
      </c>
      <c r="F921" t="s">
        <v>649</v>
      </c>
      <c r="G921" t="s">
        <v>767</v>
      </c>
      <c r="H921" t="s">
        <v>768</v>
      </c>
      <c r="I921" t="s">
        <v>769</v>
      </c>
      <c r="J921" t="str">
        <f t="shared" si="30"/>
        <v>Agriculture.Total</v>
      </c>
      <c r="K921">
        <f t="shared" si="31"/>
        <v>0</v>
      </c>
    </row>
    <row r="922" spans="1:11" x14ac:dyDescent="0.25">
      <c r="A922" t="s">
        <v>800</v>
      </c>
      <c r="B922" t="s">
        <v>803</v>
      </c>
      <c r="C922">
        <v>9</v>
      </c>
      <c r="D922" t="s">
        <v>536</v>
      </c>
      <c r="E922" t="s">
        <v>2</v>
      </c>
      <c r="F922" t="s">
        <v>770</v>
      </c>
      <c r="G922" t="s">
        <v>767</v>
      </c>
      <c r="H922">
        <v>2021</v>
      </c>
      <c r="I922" t="s">
        <v>771</v>
      </c>
      <c r="J922" t="str">
        <f t="shared" si="30"/>
        <v>Energy.Bioenergy</v>
      </c>
      <c r="K922">
        <f t="shared" si="31"/>
        <v>0</v>
      </c>
    </row>
    <row r="923" spans="1:11" x14ac:dyDescent="0.25">
      <c r="A923" t="s">
        <v>800</v>
      </c>
      <c r="B923" t="s">
        <v>803</v>
      </c>
      <c r="C923">
        <v>0</v>
      </c>
      <c r="D923" t="s">
        <v>536</v>
      </c>
      <c r="E923" t="s">
        <v>2</v>
      </c>
      <c r="F923" t="s">
        <v>796</v>
      </c>
      <c r="G923" t="s">
        <v>767</v>
      </c>
      <c r="H923">
        <v>2021</v>
      </c>
      <c r="J923" t="str">
        <f t="shared" si="30"/>
        <v>Energy.Coking coal</v>
      </c>
      <c r="K923" t="str">
        <f t="shared" si="31"/>
        <v>iron and steel 241</v>
      </c>
    </row>
    <row r="924" spans="1:11" x14ac:dyDescent="0.25">
      <c r="A924" t="s">
        <v>800</v>
      </c>
      <c r="B924" t="s">
        <v>803</v>
      </c>
      <c r="C924">
        <v>59</v>
      </c>
      <c r="D924" t="s">
        <v>536</v>
      </c>
      <c r="E924" t="s">
        <v>2</v>
      </c>
      <c r="F924" t="s">
        <v>772</v>
      </c>
      <c r="G924" t="s">
        <v>538</v>
      </c>
      <c r="H924">
        <v>2021</v>
      </c>
      <c r="J924" t="str">
        <f t="shared" si="30"/>
        <v>Energy.Gas pipelines and LNG facilities</v>
      </c>
      <c r="K924" t="str">
        <f t="shared" si="31"/>
        <v>energy pipelines and gas processing 352T353</v>
      </c>
    </row>
    <row r="925" spans="1:11" x14ac:dyDescent="0.25">
      <c r="A925" t="s">
        <v>800</v>
      </c>
      <c r="B925" t="s">
        <v>803</v>
      </c>
      <c r="C925">
        <v>31</v>
      </c>
      <c r="D925" t="s">
        <v>536</v>
      </c>
      <c r="E925" t="s">
        <v>2</v>
      </c>
      <c r="F925" t="s">
        <v>772</v>
      </c>
      <c r="G925" t="s">
        <v>539</v>
      </c>
      <c r="H925">
        <v>2021</v>
      </c>
      <c r="J925" t="str">
        <f t="shared" si="30"/>
        <v>Energy.Gas pipelines and LNG facilities</v>
      </c>
      <c r="K925" t="str">
        <f t="shared" si="31"/>
        <v>energy pipelines and gas processing 352T353</v>
      </c>
    </row>
    <row r="926" spans="1:11" x14ac:dyDescent="0.25">
      <c r="A926" t="s">
        <v>800</v>
      </c>
      <c r="B926" t="s">
        <v>803</v>
      </c>
      <c r="C926">
        <v>0</v>
      </c>
      <c r="D926" t="s">
        <v>536</v>
      </c>
      <c r="E926" t="s">
        <v>2</v>
      </c>
      <c r="F926" t="s">
        <v>540</v>
      </c>
      <c r="G926" t="s">
        <v>538</v>
      </c>
      <c r="H926">
        <v>2021</v>
      </c>
      <c r="J926" t="str">
        <f t="shared" si="30"/>
        <v>Energy.Offshore gas</v>
      </c>
      <c r="K926" t="str">
        <f t="shared" si="31"/>
        <v>oil and gas extraction 06</v>
      </c>
    </row>
    <row r="927" spans="1:11" x14ac:dyDescent="0.25">
      <c r="A927" t="s">
        <v>800</v>
      </c>
      <c r="B927" t="s">
        <v>803</v>
      </c>
      <c r="C927">
        <v>0</v>
      </c>
      <c r="D927" t="s">
        <v>536</v>
      </c>
      <c r="E927" t="s">
        <v>2</v>
      </c>
      <c r="F927" t="s">
        <v>540</v>
      </c>
      <c r="G927" t="s">
        <v>539</v>
      </c>
      <c r="H927">
        <v>2021</v>
      </c>
      <c r="J927" t="str">
        <f t="shared" si="30"/>
        <v>Energy.Offshore gas</v>
      </c>
      <c r="K927" t="str">
        <f t="shared" si="31"/>
        <v>oil and gas extraction 06</v>
      </c>
    </row>
    <row r="928" spans="1:11" x14ac:dyDescent="0.25">
      <c r="A928" t="s">
        <v>800</v>
      </c>
      <c r="B928" t="s">
        <v>803</v>
      </c>
      <c r="C928">
        <v>0</v>
      </c>
      <c r="D928" t="s">
        <v>536</v>
      </c>
      <c r="E928" t="s">
        <v>2</v>
      </c>
      <c r="F928" t="s">
        <v>541</v>
      </c>
      <c r="G928" t="s">
        <v>773</v>
      </c>
      <c r="H928">
        <v>2021</v>
      </c>
      <c r="J928" t="str">
        <f t="shared" si="30"/>
        <v>Energy.Offshore oil</v>
      </c>
      <c r="K928" t="str">
        <f t="shared" si="31"/>
        <v>oil and gas extraction 06</v>
      </c>
    </row>
    <row r="929" spans="1:11" x14ac:dyDescent="0.25">
      <c r="A929" t="s">
        <v>800</v>
      </c>
      <c r="B929" t="s">
        <v>803</v>
      </c>
      <c r="C929">
        <v>0</v>
      </c>
      <c r="D929" t="s">
        <v>536</v>
      </c>
      <c r="E929" t="s">
        <v>2</v>
      </c>
      <c r="F929" t="s">
        <v>541</v>
      </c>
      <c r="G929" t="s">
        <v>538</v>
      </c>
      <c r="H929">
        <v>2021</v>
      </c>
      <c r="J929" t="str">
        <f t="shared" si="30"/>
        <v>Energy.Offshore oil</v>
      </c>
      <c r="K929" t="str">
        <f t="shared" si="31"/>
        <v>oil and gas extraction 06</v>
      </c>
    </row>
    <row r="930" spans="1:11" x14ac:dyDescent="0.25">
      <c r="A930" t="s">
        <v>800</v>
      </c>
      <c r="B930" t="s">
        <v>803</v>
      </c>
      <c r="C930">
        <v>0</v>
      </c>
      <c r="D930" t="s">
        <v>536</v>
      </c>
      <c r="E930" t="s">
        <v>2</v>
      </c>
      <c r="F930" t="s">
        <v>541</v>
      </c>
      <c r="G930" t="s">
        <v>539</v>
      </c>
      <c r="H930">
        <v>2021</v>
      </c>
      <c r="J930" t="str">
        <f t="shared" si="30"/>
        <v>Energy.Offshore oil</v>
      </c>
      <c r="K930" t="str">
        <f t="shared" si="31"/>
        <v>oil and gas extraction 06</v>
      </c>
    </row>
    <row r="931" spans="1:11" x14ac:dyDescent="0.25">
      <c r="A931" t="s">
        <v>800</v>
      </c>
      <c r="B931" t="s">
        <v>803</v>
      </c>
      <c r="C931">
        <v>0</v>
      </c>
      <c r="D931" t="s">
        <v>536</v>
      </c>
      <c r="E931" t="s">
        <v>2</v>
      </c>
      <c r="F931" t="s">
        <v>774</v>
      </c>
      <c r="G931" t="s">
        <v>538</v>
      </c>
      <c r="H931">
        <v>2021</v>
      </c>
      <c r="J931" t="str">
        <f t="shared" si="30"/>
        <v>Energy.Onshore gas</v>
      </c>
      <c r="K931" t="str">
        <f t="shared" si="31"/>
        <v>oil and gas extraction 06</v>
      </c>
    </row>
    <row r="932" spans="1:11" x14ac:dyDescent="0.25">
      <c r="A932" t="s">
        <v>800</v>
      </c>
      <c r="B932" t="s">
        <v>803</v>
      </c>
      <c r="C932">
        <v>0</v>
      </c>
      <c r="D932" t="s">
        <v>536</v>
      </c>
      <c r="E932" t="s">
        <v>2</v>
      </c>
      <c r="F932" t="s">
        <v>774</v>
      </c>
      <c r="G932" t="s">
        <v>539</v>
      </c>
      <c r="H932">
        <v>2021</v>
      </c>
      <c r="J932" t="str">
        <f t="shared" si="30"/>
        <v>Energy.Onshore gas</v>
      </c>
      <c r="K932" t="str">
        <f t="shared" si="31"/>
        <v>oil and gas extraction 06</v>
      </c>
    </row>
    <row r="933" spans="1:11" x14ac:dyDescent="0.25">
      <c r="A933" t="s">
        <v>800</v>
      </c>
      <c r="B933" t="s">
        <v>803</v>
      </c>
      <c r="C933">
        <v>0</v>
      </c>
      <c r="D933" t="s">
        <v>536</v>
      </c>
      <c r="E933" t="s">
        <v>2</v>
      </c>
      <c r="F933" t="s">
        <v>775</v>
      </c>
      <c r="G933" t="s">
        <v>773</v>
      </c>
      <c r="H933">
        <v>2021</v>
      </c>
      <c r="J933" t="str">
        <f t="shared" si="30"/>
        <v>Energy.Onshore oil</v>
      </c>
      <c r="K933" t="str">
        <f t="shared" si="31"/>
        <v>oil and gas extraction 06</v>
      </c>
    </row>
    <row r="934" spans="1:11" x14ac:dyDescent="0.25">
      <c r="A934" t="s">
        <v>800</v>
      </c>
      <c r="B934" t="s">
        <v>803</v>
      </c>
      <c r="C934">
        <v>0</v>
      </c>
      <c r="D934" t="s">
        <v>536</v>
      </c>
      <c r="E934" t="s">
        <v>2</v>
      </c>
      <c r="F934" t="s">
        <v>775</v>
      </c>
      <c r="G934" t="s">
        <v>538</v>
      </c>
      <c r="H934">
        <v>2021</v>
      </c>
      <c r="J934" t="str">
        <f t="shared" si="30"/>
        <v>Energy.Onshore oil</v>
      </c>
      <c r="K934" t="str">
        <f t="shared" si="31"/>
        <v>oil and gas extraction 06</v>
      </c>
    </row>
    <row r="935" spans="1:11" x14ac:dyDescent="0.25">
      <c r="A935" t="s">
        <v>800</v>
      </c>
      <c r="B935" t="s">
        <v>803</v>
      </c>
      <c r="C935">
        <v>0</v>
      </c>
      <c r="D935" t="s">
        <v>536</v>
      </c>
      <c r="E935" t="s">
        <v>2</v>
      </c>
      <c r="F935" t="s">
        <v>775</v>
      </c>
      <c r="G935" t="s">
        <v>539</v>
      </c>
      <c r="H935">
        <v>2021</v>
      </c>
      <c r="J935" t="str">
        <f t="shared" si="30"/>
        <v>Energy.Onshore oil</v>
      </c>
      <c r="K935" t="str">
        <f t="shared" si="31"/>
        <v>oil and gas extraction 06</v>
      </c>
    </row>
    <row r="936" spans="1:11" x14ac:dyDescent="0.25">
      <c r="A936" t="s">
        <v>800</v>
      </c>
      <c r="B936" t="s">
        <v>803</v>
      </c>
      <c r="C936">
        <v>9</v>
      </c>
      <c r="D936" t="s">
        <v>536</v>
      </c>
      <c r="E936" t="s">
        <v>2</v>
      </c>
      <c r="F936" t="s">
        <v>776</v>
      </c>
      <c r="G936" t="s">
        <v>767</v>
      </c>
      <c r="H936">
        <v>2021</v>
      </c>
      <c r="I936" t="s">
        <v>771</v>
      </c>
      <c r="J936" t="str">
        <f t="shared" si="30"/>
        <v>Energy.Other from coal</v>
      </c>
      <c r="K936">
        <f t="shared" si="31"/>
        <v>0</v>
      </c>
    </row>
    <row r="937" spans="1:11" x14ac:dyDescent="0.25">
      <c r="A937" t="s">
        <v>800</v>
      </c>
      <c r="B937" t="s">
        <v>803</v>
      </c>
      <c r="C937">
        <v>40</v>
      </c>
      <c r="D937" t="s">
        <v>536</v>
      </c>
      <c r="E937" t="s">
        <v>2</v>
      </c>
      <c r="F937" t="s">
        <v>777</v>
      </c>
      <c r="G937" t="s">
        <v>767</v>
      </c>
      <c r="H937">
        <v>2021</v>
      </c>
      <c r="I937" t="s">
        <v>771</v>
      </c>
      <c r="J937" t="str">
        <f t="shared" si="30"/>
        <v>Energy.Other from oil and gas</v>
      </c>
      <c r="K937" t="str">
        <f t="shared" si="31"/>
        <v>oil and gas extraction 06</v>
      </c>
    </row>
    <row r="938" spans="1:11" x14ac:dyDescent="0.25">
      <c r="A938" t="s">
        <v>800</v>
      </c>
      <c r="B938" t="s">
        <v>803</v>
      </c>
      <c r="C938">
        <v>0</v>
      </c>
      <c r="D938" t="s">
        <v>536</v>
      </c>
      <c r="E938" t="s">
        <v>2</v>
      </c>
      <c r="F938" t="s">
        <v>778</v>
      </c>
      <c r="G938" t="s">
        <v>767</v>
      </c>
      <c r="H938">
        <v>2021</v>
      </c>
      <c r="J938" t="str">
        <f t="shared" si="30"/>
        <v>Energy.Satellite-detected large leaks</v>
      </c>
      <c r="K938" t="str">
        <f t="shared" si="31"/>
        <v>oil and gas extraction 06</v>
      </c>
    </row>
    <row r="939" spans="1:11" x14ac:dyDescent="0.25">
      <c r="A939" t="s">
        <v>800</v>
      </c>
      <c r="B939" t="s">
        <v>803</v>
      </c>
      <c r="C939">
        <v>3</v>
      </c>
      <c r="D939" t="s">
        <v>536</v>
      </c>
      <c r="E939" t="s">
        <v>2</v>
      </c>
      <c r="F939" t="s">
        <v>797</v>
      </c>
      <c r="G939" t="s">
        <v>767</v>
      </c>
      <c r="H939">
        <v>2021</v>
      </c>
      <c r="J939" t="str">
        <f t="shared" si="30"/>
        <v>Energy.Steam coal</v>
      </c>
      <c r="K939">
        <f t="shared" si="31"/>
        <v>0</v>
      </c>
    </row>
    <row r="940" spans="1:11" x14ac:dyDescent="0.25">
      <c r="A940" t="s">
        <v>800</v>
      </c>
      <c r="B940" t="s">
        <v>803</v>
      </c>
      <c r="C940">
        <v>151</v>
      </c>
      <c r="D940" t="s">
        <v>536</v>
      </c>
      <c r="E940" t="s">
        <v>2</v>
      </c>
      <c r="F940" t="s">
        <v>649</v>
      </c>
      <c r="G940" t="s">
        <v>767</v>
      </c>
      <c r="H940">
        <v>2021</v>
      </c>
      <c r="I940" t="s">
        <v>771</v>
      </c>
      <c r="J940" t="str">
        <f t="shared" si="30"/>
        <v>Energy.Total</v>
      </c>
      <c r="K940" t="str">
        <f t="shared" si="31"/>
        <v>confirmed this is a duplicate total value</v>
      </c>
    </row>
    <row r="941" spans="1:11" x14ac:dyDescent="0.25">
      <c r="A941" t="s">
        <v>800</v>
      </c>
      <c r="B941" t="s">
        <v>803</v>
      </c>
      <c r="C941">
        <v>31</v>
      </c>
      <c r="D941" t="s">
        <v>536</v>
      </c>
      <c r="E941" t="s">
        <v>8</v>
      </c>
      <c r="F941" t="s">
        <v>649</v>
      </c>
      <c r="G941" t="s">
        <v>767</v>
      </c>
      <c r="H941" t="s">
        <v>768</v>
      </c>
      <c r="I941" t="s">
        <v>769</v>
      </c>
      <c r="J941" t="str">
        <f t="shared" si="30"/>
        <v>Other.Total</v>
      </c>
      <c r="K941">
        <f t="shared" si="31"/>
        <v>0</v>
      </c>
    </row>
    <row r="942" spans="1:11" x14ac:dyDescent="0.25">
      <c r="A942" t="s">
        <v>800</v>
      </c>
      <c r="B942" t="s">
        <v>803</v>
      </c>
      <c r="C942">
        <v>554</v>
      </c>
      <c r="D942" t="s">
        <v>536</v>
      </c>
      <c r="E942" t="s">
        <v>5</v>
      </c>
      <c r="F942" t="s">
        <v>649</v>
      </c>
      <c r="G942" t="s">
        <v>767</v>
      </c>
      <c r="H942" t="s">
        <v>768</v>
      </c>
      <c r="I942" t="s">
        <v>769</v>
      </c>
      <c r="J942" t="str">
        <f t="shared" si="30"/>
        <v>Waste.Total</v>
      </c>
      <c r="K942" t="str">
        <f t="shared" si="31"/>
        <v>water and waste 36T39</v>
      </c>
    </row>
    <row r="943" spans="1:11" x14ac:dyDescent="0.25">
      <c r="A943" t="s">
        <v>800</v>
      </c>
      <c r="B943" t="s">
        <v>131</v>
      </c>
      <c r="C943">
        <v>205</v>
      </c>
      <c r="D943" t="s">
        <v>536</v>
      </c>
      <c r="E943" t="s">
        <v>4</v>
      </c>
      <c r="F943" t="s">
        <v>649</v>
      </c>
      <c r="G943" t="s">
        <v>767</v>
      </c>
      <c r="H943" t="s">
        <v>768</v>
      </c>
      <c r="I943" t="s">
        <v>769</v>
      </c>
      <c r="J943" t="str">
        <f t="shared" si="30"/>
        <v>Agriculture.Total</v>
      </c>
      <c r="K943">
        <f t="shared" si="31"/>
        <v>0</v>
      </c>
    </row>
    <row r="944" spans="1:11" x14ac:dyDescent="0.25">
      <c r="A944" t="s">
        <v>800</v>
      </c>
      <c r="B944" t="s">
        <v>804</v>
      </c>
      <c r="C944">
        <v>1</v>
      </c>
      <c r="D944" t="s">
        <v>536</v>
      </c>
      <c r="E944" t="s">
        <v>2</v>
      </c>
      <c r="F944" t="s">
        <v>770</v>
      </c>
      <c r="G944" t="s">
        <v>767</v>
      </c>
      <c r="H944">
        <v>2021</v>
      </c>
      <c r="I944" t="s">
        <v>771</v>
      </c>
      <c r="J944" t="str">
        <f t="shared" si="30"/>
        <v>Energy.Bioenergy</v>
      </c>
      <c r="K944">
        <f t="shared" si="31"/>
        <v>0</v>
      </c>
    </row>
    <row r="945" spans="1:11" x14ac:dyDescent="0.25">
      <c r="A945" t="s">
        <v>800</v>
      </c>
      <c r="B945" t="s">
        <v>804</v>
      </c>
      <c r="C945">
        <v>44</v>
      </c>
      <c r="D945" t="s">
        <v>536</v>
      </c>
      <c r="E945" t="s">
        <v>2</v>
      </c>
      <c r="F945" t="s">
        <v>772</v>
      </c>
      <c r="G945" t="s">
        <v>538</v>
      </c>
      <c r="H945">
        <v>2021</v>
      </c>
      <c r="J945" t="str">
        <f t="shared" si="30"/>
        <v>Energy.Gas pipelines and LNG facilities</v>
      </c>
      <c r="K945" t="str">
        <f t="shared" si="31"/>
        <v>energy pipelines and gas processing 352T353</v>
      </c>
    </row>
    <row r="946" spans="1:11" x14ac:dyDescent="0.25">
      <c r="A946" t="s">
        <v>800</v>
      </c>
      <c r="B946" t="s">
        <v>804</v>
      </c>
      <c r="C946">
        <v>23</v>
      </c>
      <c r="D946" t="s">
        <v>536</v>
      </c>
      <c r="E946" t="s">
        <v>2</v>
      </c>
      <c r="F946" t="s">
        <v>772</v>
      </c>
      <c r="G946" t="s">
        <v>539</v>
      </c>
      <c r="H946">
        <v>2021</v>
      </c>
      <c r="J946" t="str">
        <f t="shared" si="30"/>
        <v>Energy.Gas pipelines and LNG facilities</v>
      </c>
      <c r="K946" t="str">
        <f t="shared" si="31"/>
        <v>energy pipelines and gas processing 352T353</v>
      </c>
    </row>
    <row r="947" spans="1:11" x14ac:dyDescent="0.25">
      <c r="A947" t="s">
        <v>800</v>
      </c>
      <c r="B947" t="s">
        <v>804</v>
      </c>
      <c r="C947">
        <v>60</v>
      </c>
      <c r="D947" t="s">
        <v>536</v>
      </c>
      <c r="E947" t="s">
        <v>2</v>
      </c>
      <c r="F947" t="s">
        <v>540</v>
      </c>
      <c r="G947" t="s">
        <v>538</v>
      </c>
      <c r="H947">
        <v>2021</v>
      </c>
      <c r="J947" t="str">
        <f t="shared" si="30"/>
        <v>Energy.Offshore gas</v>
      </c>
      <c r="K947" t="str">
        <f t="shared" si="31"/>
        <v>oil and gas extraction 06</v>
      </c>
    </row>
    <row r="948" spans="1:11" x14ac:dyDescent="0.25">
      <c r="A948" t="s">
        <v>800</v>
      </c>
      <c r="B948" t="s">
        <v>804</v>
      </c>
      <c r="C948">
        <v>131</v>
      </c>
      <c r="D948" t="s">
        <v>536</v>
      </c>
      <c r="E948" t="s">
        <v>2</v>
      </c>
      <c r="F948" t="s">
        <v>540</v>
      </c>
      <c r="G948" t="s">
        <v>539</v>
      </c>
      <c r="H948">
        <v>2021</v>
      </c>
      <c r="J948" t="str">
        <f t="shared" si="30"/>
        <v>Energy.Offshore gas</v>
      </c>
      <c r="K948" t="str">
        <f t="shared" si="31"/>
        <v>oil and gas extraction 06</v>
      </c>
    </row>
    <row r="949" spans="1:11" x14ac:dyDescent="0.25">
      <c r="A949" t="s">
        <v>800</v>
      </c>
      <c r="B949" t="s">
        <v>804</v>
      </c>
      <c r="C949">
        <v>39</v>
      </c>
      <c r="D949" t="s">
        <v>536</v>
      </c>
      <c r="E949" t="s">
        <v>2</v>
      </c>
      <c r="F949" t="s">
        <v>541</v>
      </c>
      <c r="G949" t="s">
        <v>773</v>
      </c>
      <c r="H949">
        <v>2021</v>
      </c>
      <c r="J949" t="str">
        <f t="shared" si="30"/>
        <v>Energy.Offshore oil</v>
      </c>
      <c r="K949" t="str">
        <f t="shared" si="31"/>
        <v>oil and gas extraction 06</v>
      </c>
    </row>
    <row r="950" spans="1:11" x14ac:dyDescent="0.25">
      <c r="A950" t="s">
        <v>800</v>
      </c>
      <c r="B950" t="s">
        <v>804</v>
      </c>
      <c r="C950">
        <v>10</v>
      </c>
      <c r="D950" t="s">
        <v>536</v>
      </c>
      <c r="E950" t="s">
        <v>2</v>
      </c>
      <c r="F950" t="s">
        <v>541</v>
      </c>
      <c r="G950" t="s">
        <v>538</v>
      </c>
      <c r="H950">
        <v>2021</v>
      </c>
      <c r="J950" t="str">
        <f t="shared" si="30"/>
        <v>Energy.Offshore oil</v>
      </c>
      <c r="K950" t="str">
        <f t="shared" si="31"/>
        <v>oil and gas extraction 06</v>
      </c>
    </row>
    <row r="951" spans="1:11" x14ac:dyDescent="0.25">
      <c r="A951" t="s">
        <v>800</v>
      </c>
      <c r="B951" t="s">
        <v>804</v>
      </c>
      <c r="C951">
        <v>130</v>
      </c>
      <c r="D951" t="s">
        <v>536</v>
      </c>
      <c r="E951" t="s">
        <v>2</v>
      </c>
      <c r="F951" t="s">
        <v>541</v>
      </c>
      <c r="G951" t="s">
        <v>539</v>
      </c>
      <c r="H951">
        <v>2021</v>
      </c>
      <c r="J951" t="str">
        <f t="shared" si="30"/>
        <v>Energy.Offshore oil</v>
      </c>
      <c r="K951" t="str">
        <f t="shared" si="31"/>
        <v>oil and gas extraction 06</v>
      </c>
    </row>
    <row r="952" spans="1:11" x14ac:dyDescent="0.25">
      <c r="A952" t="s">
        <v>800</v>
      </c>
      <c r="B952" t="s">
        <v>804</v>
      </c>
      <c r="C952">
        <v>0</v>
      </c>
      <c r="D952" t="s">
        <v>536</v>
      </c>
      <c r="E952" t="s">
        <v>2</v>
      </c>
      <c r="F952" t="s">
        <v>774</v>
      </c>
      <c r="G952" t="s">
        <v>538</v>
      </c>
      <c r="H952">
        <v>2021</v>
      </c>
      <c r="J952" t="str">
        <f t="shared" si="30"/>
        <v>Energy.Onshore gas</v>
      </c>
      <c r="K952" t="str">
        <f t="shared" si="31"/>
        <v>oil and gas extraction 06</v>
      </c>
    </row>
    <row r="953" spans="1:11" x14ac:dyDescent="0.25">
      <c r="A953" t="s">
        <v>800</v>
      </c>
      <c r="B953" t="s">
        <v>804</v>
      </c>
      <c r="C953">
        <v>0</v>
      </c>
      <c r="D953" t="s">
        <v>536</v>
      </c>
      <c r="E953" t="s">
        <v>2</v>
      </c>
      <c r="F953" t="s">
        <v>774</v>
      </c>
      <c r="G953" t="s">
        <v>539</v>
      </c>
      <c r="H953">
        <v>2021</v>
      </c>
      <c r="J953" t="str">
        <f t="shared" si="30"/>
        <v>Energy.Onshore gas</v>
      </c>
      <c r="K953" t="str">
        <f t="shared" si="31"/>
        <v>oil and gas extraction 06</v>
      </c>
    </row>
    <row r="954" spans="1:11" x14ac:dyDescent="0.25">
      <c r="A954" t="s">
        <v>800</v>
      </c>
      <c r="B954" t="s">
        <v>804</v>
      </c>
      <c r="C954">
        <v>6</v>
      </c>
      <c r="D954" t="s">
        <v>536</v>
      </c>
      <c r="E954" t="s">
        <v>2</v>
      </c>
      <c r="F954" t="s">
        <v>775</v>
      </c>
      <c r="G954" t="s">
        <v>773</v>
      </c>
      <c r="H954">
        <v>2021</v>
      </c>
      <c r="J954" t="str">
        <f t="shared" si="30"/>
        <v>Energy.Onshore oil</v>
      </c>
      <c r="K954" t="str">
        <f t="shared" si="31"/>
        <v>oil and gas extraction 06</v>
      </c>
    </row>
    <row r="955" spans="1:11" x14ac:dyDescent="0.25">
      <c r="A955" t="s">
        <v>800</v>
      </c>
      <c r="B955" t="s">
        <v>804</v>
      </c>
      <c r="C955">
        <v>0</v>
      </c>
      <c r="D955" t="s">
        <v>536</v>
      </c>
      <c r="E955" t="s">
        <v>2</v>
      </c>
      <c r="F955" t="s">
        <v>775</v>
      </c>
      <c r="G955" t="s">
        <v>538</v>
      </c>
      <c r="H955">
        <v>2021</v>
      </c>
      <c r="J955" t="str">
        <f t="shared" si="30"/>
        <v>Energy.Onshore oil</v>
      </c>
      <c r="K955" t="str">
        <f t="shared" si="31"/>
        <v>oil and gas extraction 06</v>
      </c>
    </row>
    <row r="956" spans="1:11" x14ac:dyDescent="0.25">
      <c r="A956" t="s">
        <v>800</v>
      </c>
      <c r="B956" t="s">
        <v>804</v>
      </c>
      <c r="C956">
        <v>2</v>
      </c>
      <c r="D956" t="s">
        <v>536</v>
      </c>
      <c r="E956" t="s">
        <v>2</v>
      </c>
      <c r="F956" t="s">
        <v>775</v>
      </c>
      <c r="G956" t="s">
        <v>539</v>
      </c>
      <c r="H956">
        <v>2021</v>
      </c>
      <c r="J956" t="str">
        <f t="shared" si="30"/>
        <v>Energy.Onshore oil</v>
      </c>
      <c r="K956" t="str">
        <f t="shared" si="31"/>
        <v>oil and gas extraction 06</v>
      </c>
    </row>
    <row r="957" spans="1:11" x14ac:dyDescent="0.25">
      <c r="A957" t="s">
        <v>800</v>
      </c>
      <c r="B957" t="s">
        <v>804</v>
      </c>
      <c r="C957">
        <v>2</v>
      </c>
      <c r="D957" t="s">
        <v>536</v>
      </c>
      <c r="E957" t="s">
        <v>2</v>
      </c>
      <c r="F957" t="s">
        <v>776</v>
      </c>
      <c r="G957" t="s">
        <v>767</v>
      </c>
      <c r="H957">
        <v>2021</v>
      </c>
      <c r="I957" t="s">
        <v>771</v>
      </c>
      <c r="J957" t="str">
        <f t="shared" si="30"/>
        <v>Energy.Other from coal</v>
      </c>
      <c r="K957">
        <f t="shared" si="31"/>
        <v>0</v>
      </c>
    </row>
    <row r="958" spans="1:11" x14ac:dyDescent="0.25">
      <c r="A958" t="s">
        <v>800</v>
      </c>
      <c r="B958" t="s">
        <v>804</v>
      </c>
      <c r="C958">
        <v>21</v>
      </c>
      <c r="D958" t="s">
        <v>536</v>
      </c>
      <c r="E958" t="s">
        <v>2</v>
      </c>
      <c r="F958" t="s">
        <v>777</v>
      </c>
      <c r="G958" t="s">
        <v>767</v>
      </c>
      <c r="H958">
        <v>2021</v>
      </c>
      <c r="I958" t="s">
        <v>771</v>
      </c>
      <c r="J958" t="str">
        <f t="shared" si="30"/>
        <v>Energy.Other from oil and gas</v>
      </c>
      <c r="K958" t="str">
        <f t="shared" si="31"/>
        <v>oil and gas extraction 06</v>
      </c>
    </row>
    <row r="959" spans="1:11" x14ac:dyDescent="0.25">
      <c r="A959" t="s">
        <v>800</v>
      </c>
      <c r="B959" t="s">
        <v>804</v>
      </c>
      <c r="C959">
        <v>0</v>
      </c>
      <c r="D959" t="s">
        <v>536</v>
      </c>
      <c r="E959" t="s">
        <v>2</v>
      </c>
      <c r="F959" t="s">
        <v>778</v>
      </c>
      <c r="G959" t="s">
        <v>767</v>
      </c>
      <c r="H959">
        <v>2021</v>
      </c>
      <c r="J959" t="str">
        <f t="shared" si="30"/>
        <v>Energy.Satellite-detected large leaks</v>
      </c>
      <c r="K959" t="str">
        <f t="shared" si="31"/>
        <v>oil and gas extraction 06</v>
      </c>
    </row>
    <row r="960" spans="1:11" x14ac:dyDescent="0.25">
      <c r="A960" t="s">
        <v>800</v>
      </c>
      <c r="B960" t="s">
        <v>131</v>
      </c>
      <c r="C960">
        <v>467</v>
      </c>
      <c r="D960" t="s">
        <v>536</v>
      </c>
      <c r="E960" t="s">
        <v>2</v>
      </c>
      <c r="F960" t="s">
        <v>649</v>
      </c>
      <c r="G960" t="s">
        <v>767</v>
      </c>
      <c r="H960">
        <v>2021</v>
      </c>
      <c r="I960" t="s">
        <v>771</v>
      </c>
      <c r="J960" t="str">
        <f t="shared" si="30"/>
        <v>Energy.Total</v>
      </c>
      <c r="K960" t="str">
        <f t="shared" si="31"/>
        <v>confirmed this is a duplicate total value</v>
      </c>
    </row>
    <row r="961" spans="1:11" x14ac:dyDescent="0.25">
      <c r="A961" t="s">
        <v>800</v>
      </c>
      <c r="B961" t="s">
        <v>131</v>
      </c>
      <c r="C961">
        <v>30</v>
      </c>
      <c r="D961" t="s">
        <v>536</v>
      </c>
      <c r="E961" t="s">
        <v>8</v>
      </c>
      <c r="F961" t="s">
        <v>649</v>
      </c>
      <c r="G961" t="s">
        <v>767</v>
      </c>
      <c r="H961" t="s">
        <v>768</v>
      </c>
      <c r="I961" t="s">
        <v>769</v>
      </c>
      <c r="J961" t="str">
        <f t="shared" si="30"/>
        <v>Other.Total</v>
      </c>
      <c r="K961">
        <f t="shared" si="31"/>
        <v>0</v>
      </c>
    </row>
    <row r="962" spans="1:11" x14ac:dyDescent="0.25">
      <c r="A962" t="s">
        <v>800</v>
      </c>
      <c r="B962" t="s">
        <v>131</v>
      </c>
      <c r="C962">
        <v>631</v>
      </c>
      <c r="D962" t="s">
        <v>536</v>
      </c>
      <c r="E962" t="s">
        <v>5</v>
      </c>
      <c r="F962" t="s">
        <v>649</v>
      </c>
      <c r="G962" t="s">
        <v>767</v>
      </c>
      <c r="H962" t="s">
        <v>768</v>
      </c>
      <c r="I962" t="s">
        <v>769</v>
      </c>
      <c r="J962" t="str">
        <f t="shared" si="30"/>
        <v>Waste.Total</v>
      </c>
      <c r="K962" t="str">
        <f t="shared" si="31"/>
        <v>water and waste 36T39</v>
      </c>
    </row>
    <row r="963" spans="1:11" x14ac:dyDescent="0.25">
      <c r="A963" t="s">
        <v>800</v>
      </c>
      <c r="B963" t="s">
        <v>142</v>
      </c>
      <c r="C963">
        <v>0</v>
      </c>
      <c r="D963" t="s">
        <v>536</v>
      </c>
      <c r="E963" t="s">
        <v>2</v>
      </c>
      <c r="F963" t="s">
        <v>770</v>
      </c>
      <c r="G963" t="s">
        <v>767</v>
      </c>
      <c r="H963">
        <v>2021</v>
      </c>
      <c r="I963" t="s">
        <v>771</v>
      </c>
      <c r="J963" t="str">
        <f t="shared" ref="J963:J1026" si="32">CONCATENATE(E963,".",F963)</f>
        <v>Energy.Bioenergy</v>
      </c>
      <c r="K963">
        <f t="shared" ref="K963:K1026" si="33">INDEX($P$17:$P$38,MATCH(J963,$O$17:$O$38,0))</f>
        <v>0</v>
      </c>
    </row>
    <row r="964" spans="1:11" x14ac:dyDescent="0.25">
      <c r="A964" t="s">
        <v>800</v>
      </c>
      <c r="B964" t="s">
        <v>142</v>
      </c>
      <c r="C964">
        <v>0</v>
      </c>
      <c r="D964" t="s">
        <v>536</v>
      </c>
      <c r="E964" t="s">
        <v>2</v>
      </c>
      <c r="F964" t="s">
        <v>796</v>
      </c>
      <c r="G964" t="s">
        <v>767</v>
      </c>
      <c r="H964">
        <v>2021</v>
      </c>
      <c r="J964" t="str">
        <f t="shared" si="32"/>
        <v>Energy.Coking coal</v>
      </c>
      <c r="K964" t="str">
        <f t="shared" si="33"/>
        <v>iron and steel 241</v>
      </c>
    </row>
    <row r="965" spans="1:11" x14ac:dyDescent="0.25">
      <c r="A965" t="s">
        <v>800</v>
      </c>
      <c r="B965" t="s">
        <v>142</v>
      </c>
      <c r="C965">
        <v>0</v>
      </c>
      <c r="D965" t="s">
        <v>536</v>
      </c>
      <c r="E965" t="s">
        <v>2</v>
      </c>
      <c r="F965" t="s">
        <v>776</v>
      </c>
      <c r="G965" t="s">
        <v>767</v>
      </c>
      <c r="H965">
        <v>2021</v>
      </c>
      <c r="I965" t="s">
        <v>771</v>
      </c>
      <c r="J965" t="str">
        <f t="shared" si="32"/>
        <v>Energy.Other from coal</v>
      </c>
      <c r="K965">
        <f t="shared" si="33"/>
        <v>0</v>
      </c>
    </row>
    <row r="966" spans="1:11" x14ac:dyDescent="0.25">
      <c r="A966" t="s">
        <v>800</v>
      </c>
      <c r="B966" t="s">
        <v>142</v>
      </c>
      <c r="C966">
        <v>0</v>
      </c>
      <c r="D966" t="s">
        <v>536</v>
      </c>
      <c r="E966" t="s">
        <v>2</v>
      </c>
      <c r="F966" t="s">
        <v>777</v>
      </c>
      <c r="G966" t="s">
        <v>767</v>
      </c>
      <c r="H966">
        <v>2021</v>
      </c>
      <c r="I966" t="s">
        <v>771</v>
      </c>
      <c r="J966" t="str">
        <f t="shared" si="32"/>
        <v>Energy.Other from oil and gas</v>
      </c>
      <c r="K966" t="str">
        <f t="shared" si="33"/>
        <v>oil and gas extraction 06</v>
      </c>
    </row>
    <row r="967" spans="1:11" x14ac:dyDescent="0.25">
      <c r="A967" t="s">
        <v>800</v>
      </c>
      <c r="B967" t="s">
        <v>142</v>
      </c>
      <c r="C967">
        <v>0</v>
      </c>
      <c r="D967" t="s">
        <v>536</v>
      </c>
      <c r="E967" t="s">
        <v>2</v>
      </c>
      <c r="F967" t="s">
        <v>797</v>
      </c>
      <c r="G967" t="s">
        <v>767</v>
      </c>
      <c r="H967">
        <v>2021</v>
      </c>
      <c r="J967" t="str">
        <f t="shared" si="32"/>
        <v>Energy.Steam coal</v>
      </c>
      <c r="K967">
        <f t="shared" si="33"/>
        <v>0</v>
      </c>
    </row>
    <row r="968" spans="1:11" x14ac:dyDescent="0.25">
      <c r="A968" t="s">
        <v>800</v>
      </c>
      <c r="B968" t="s">
        <v>150</v>
      </c>
      <c r="C968">
        <v>1146</v>
      </c>
      <c r="D968" t="s">
        <v>536</v>
      </c>
      <c r="E968" t="s">
        <v>4</v>
      </c>
      <c r="F968" t="s">
        <v>649</v>
      </c>
      <c r="G968" t="s">
        <v>767</v>
      </c>
      <c r="H968" t="s">
        <v>768</v>
      </c>
      <c r="I968" t="s">
        <v>769</v>
      </c>
      <c r="J968" t="str">
        <f t="shared" si="32"/>
        <v>Agriculture.Total</v>
      </c>
      <c r="K968">
        <f t="shared" si="33"/>
        <v>0</v>
      </c>
    </row>
    <row r="969" spans="1:11" x14ac:dyDescent="0.25">
      <c r="A969" t="s">
        <v>800</v>
      </c>
      <c r="B969" t="s">
        <v>150</v>
      </c>
      <c r="C969">
        <v>3</v>
      </c>
      <c r="D969" t="s">
        <v>536</v>
      </c>
      <c r="E969" t="s">
        <v>2</v>
      </c>
      <c r="F969" t="s">
        <v>770</v>
      </c>
      <c r="G969" t="s">
        <v>767</v>
      </c>
      <c r="H969">
        <v>2021</v>
      </c>
      <c r="I969" t="s">
        <v>771</v>
      </c>
      <c r="J969" t="str">
        <f t="shared" si="32"/>
        <v>Energy.Bioenergy</v>
      </c>
      <c r="K969">
        <f t="shared" si="33"/>
        <v>0</v>
      </c>
    </row>
    <row r="970" spans="1:11" x14ac:dyDescent="0.25">
      <c r="A970" t="s">
        <v>800</v>
      </c>
      <c r="B970" t="s">
        <v>150</v>
      </c>
      <c r="C970">
        <v>1</v>
      </c>
      <c r="D970" t="s">
        <v>536</v>
      </c>
      <c r="E970" t="s">
        <v>2</v>
      </c>
      <c r="F970" t="s">
        <v>796</v>
      </c>
      <c r="G970" t="s">
        <v>767</v>
      </c>
      <c r="H970">
        <v>2021</v>
      </c>
      <c r="J970" t="str">
        <f t="shared" si="32"/>
        <v>Energy.Coking coal</v>
      </c>
      <c r="K970" t="str">
        <f t="shared" si="33"/>
        <v>iron and steel 241</v>
      </c>
    </row>
    <row r="971" spans="1:11" x14ac:dyDescent="0.25">
      <c r="A971" t="s">
        <v>800</v>
      </c>
      <c r="B971" t="s">
        <v>150</v>
      </c>
      <c r="C971">
        <v>5</v>
      </c>
      <c r="D971" t="s">
        <v>536</v>
      </c>
      <c r="E971" t="s">
        <v>2</v>
      </c>
      <c r="F971" t="s">
        <v>772</v>
      </c>
      <c r="G971" t="s">
        <v>538</v>
      </c>
      <c r="H971">
        <v>2021</v>
      </c>
      <c r="J971" t="str">
        <f t="shared" si="32"/>
        <v>Energy.Gas pipelines and LNG facilities</v>
      </c>
      <c r="K971" t="str">
        <f t="shared" si="33"/>
        <v>energy pipelines and gas processing 352T353</v>
      </c>
    </row>
    <row r="972" spans="1:11" x14ac:dyDescent="0.25">
      <c r="A972" t="s">
        <v>800</v>
      </c>
      <c r="B972" t="s">
        <v>150</v>
      </c>
      <c r="C972">
        <v>2</v>
      </c>
      <c r="D972" t="s">
        <v>536</v>
      </c>
      <c r="E972" t="s">
        <v>2</v>
      </c>
      <c r="F972" t="s">
        <v>772</v>
      </c>
      <c r="G972" t="s">
        <v>539</v>
      </c>
      <c r="H972">
        <v>2021</v>
      </c>
      <c r="J972" t="str">
        <f t="shared" si="32"/>
        <v>Energy.Gas pipelines and LNG facilities</v>
      </c>
      <c r="K972" t="str">
        <f t="shared" si="33"/>
        <v>energy pipelines and gas processing 352T353</v>
      </c>
    </row>
    <row r="973" spans="1:11" x14ac:dyDescent="0.25">
      <c r="A973" t="s">
        <v>800</v>
      </c>
      <c r="B973" t="s">
        <v>150</v>
      </c>
      <c r="C973">
        <v>2</v>
      </c>
      <c r="D973" t="s">
        <v>536</v>
      </c>
      <c r="E973" t="s">
        <v>2</v>
      </c>
      <c r="F973" t="s">
        <v>540</v>
      </c>
      <c r="G973" t="s">
        <v>538</v>
      </c>
      <c r="H973">
        <v>2021</v>
      </c>
      <c r="J973" t="str">
        <f t="shared" si="32"/>
        <v>Energy.Offshore gas</v>
      </c>
      <c r="K973" t="str">
        <f t="shared" si="33"/>
        <v>oil and gas extraction 06</v>
      </c>
    </row>
    <row r="974" spans="1:11" x14ac:dyDescent="0.25">
      <c r="A974" t="s">
        <v>800</v>
      </c>
      <c r="B974" t="s">
        <v>150</v>
      </c>
      <c r="C974">
        <v>5</v>
      </c>
      <c r="D974" t="s">
        <v>536</v>
      </c>
      <c r="E974" t="s">
        <v>2</v>
      </c>
      <c r="F974" t="s">
        <v>540</v>
      </c>
      <c r="G974" t="s">
        <v>539</v>
      </c>
      <c r="H974">
        <v>2021</v>
      </c>
      <c r="J974" t="str">
        <f t="shared" si="32"/>
        <v>Energy.Offshore gas</v>
      </c>
      <c r="K974" t="str">
        <f t="shared" si="33"/>
        <v>oil and gas extraction 06</v>
      </c>
    </row>
    <row r="975" spans="1:11" x14ac:dyDescent="0.25">
      <c r="A975" t="s">
        <v>800</v>
      </c>
      <c r="B975" t="s">
        <v>150</v>
      </c>
      <c r="C975">
        <v>1</v>
      </c>
      <c r="D975" t="s">
        <v>536</v>
      </c>
      <c r="E975" t="s">
        <v>2</v>
      </c>
      <c r="F975" t="s">
        <v>541</v>
      </c>
      <c r="G975" t="s">
        <v>773</v>
      </c>
      <c r="H975">
        <v>2021</v>
      </c>
      <c r="J975" t="str">
        <f t="shared" si="32"/>
        <v>Energy.Offshore oil</v>
      </c>
      <c r="K975" t="str">
        <f t="shared" si="33"/>
        <v>oil and gas extraction 06</v>
      </c>
    </row>
    <row r="976" spans="1:11" x14ac:dyDescent="0.25">
      <c r="A976" t="s">
        <v>800</v>
      </c>
      <c r="B976" t="s">
        <v>150</v>
      </c>
      <c r="C976">
        <v>0</v>
      </c>
      <c r="D976" t="s">
        <v>536</v>
      </c>
      <c r="E976" t="s">
        <v>2</v>
      </c>
      <c r="F976" t="s">
        <v>541</v>
      </c>
      <c r="G976" t="s">
        <v>538</v>
      </c>
      <c r="H976">
        <v>2021</v>
      </c>
      <c r="J976" t="str">
        <f t="shared" si="32"/>
        <v>Energy.Offshore oil</v>
      </c>
      <c r="K976" t="str">
        <f t="shared" si="33"/>
        <v>oil and gas extraction 06</v>
      </c>
    </row>
    <row r="977" spans="1:11" x14ac:dyDescent="0.25">
      <c r="A977" t="s">
        <v>800</v>
      </c>
      <c r="B977" t="s">
        <v>150</v>
      </c>
      <c r="C977">
        <v>3</v>
      </c>
      <c r="D977" t="s">
        <v>536</v>
      </c>
      <c r="E977" t="s">
        <v>2</v>
      </c>
      <c r="F977" t="s">
        <v>541</v>
      </c>
      <c r="G977" t="s">
        <v>539</v>
      </c>
      <c r="H977">
        <v>2021</v>
      </c>
      <c r="J977" t="str">
        <f t="shared" si="32"/>
        <v>Energy.Offshore oil</v>
      </c>
      <c r="K977" t="str">
        <f t="shared" si="33"/>
        <v>oil and gas extraction 06</v>
      </c>
    </row>
    <row r="978" spans="1:11" x14ac:dyDescent="0.25">
      <c r="A978" t="s">
        <v>800</v>
      </c>
      <c r="B978" t="s">
        <v>150</v>
      </c>
      <c r="C978">
        <v>2</v>
      </c>
      <c r="D978" t="s">
        <v>536</v>
      </c>
      <c r="E978" t="s">
        <v>2</v>
      </c>
      <c r="F978" t="s">
        <v>774</v>
      </c>
      <c r="G978" t="s">
        <v>538</v>
      </c>
      <c r="H978">
        <v>2021</v>
      </c>
      <c r="J978" t="str">
        <f t="shared" si="32"/>
        <v>Energy.Onshore gas</v>
      </c>
      <c r="K978" t="str">
        <f t="shared" si="33"/>
        <v>oil and gas extraction 06</v>
      </c>
    </row>
    <row r="979" spans="1:11" x14ac:dyDescent="0.25">
      <c r="A979" t="s">
        <v>800</v>
      </c>
      <c r="B979" t="s">
        <v>150</v>
      </c>
      <c r="C979">
        <v>4</v>
      </c>
      <c r="D979" t="s">
        <v>536</v>
      </c>
      <c r="E979" t="s">
        <v>2</v>
      </c>
      <c r="F979" t="s">
        <v>774</v>
      </c>
      <c r="G979" t="s">
        <v>539</v>
      </c>
      <c r="H979">
        <v>2021</v>
      </c>
      <c r="J979" t="str">
        <f t="shared" si="32"/>
        <v>Energy.Onshore gas</v>
      </c>
      <c r="K979" t="str">
        <f t="shared" si="33"/>
        <v>oil and gas extraction 06</v>
      </c>
    </row>
    <row r="980" spans="1:11" x14ac:dyDescent="0.25">
      <c r="A980" t="s">
        <v>800</v>
      </c>
      <c r="B980" t="s">
        <v>150</v>
      </c>
      <c r="C980">
        <v>1</v>
      </c>
      <c r="D980" t="s">
        <v>536</v>
      </c>
      <c r="E980" t="s">
        <v>2</v>
      </c>
      <c r="F980" t="s">
        <v>775</v>
      </c>
      <c r="G980" t="s">
        <v>773</v>
      </c>
      <c r="H980">
        <v>2021</v>
      </c>
      <c r="J980" t="str">
        <f t="shared" si="32"/>
        <v>Energy.Onshore oil</v>
      </c>
      <c r="K980" t="str">
        <f t="shared" si="33"/>
        <v>oil and gas extraction 06</v>
      </c>
    </row>
    <row r="981" spans="1:11" x14ac:dyDescent="0.25">
      <c r="A981" t="s">
        <v>800</v>
      </c>
      <c r="B981" t="s">
        <v>150</v>
      </c>
      <c r="C981">
        <v>0</v>
      </c>
      <c r="D981" t="s">
        <v>536</v>
      </c>
      <c r="E981" t="s">
        <v>2</v>
      </c>
      <c r="F981" t="s">
        <v>775</v>
      </c>
      <c r="G981" t="s">
        <v>538</v>
      </c>
      <c r="H981">
        <v>2021</v>
      </c>
      <c r="J981" t="str">
        <f t="shared" si="32"/>
        <v>Energy.Onshore oil</v>
      </c>
      <c r="K981" t="str">
        <f t="shared" si="33"/>
        <v>oil and gas extraction 06</v>
      </c>
    </row>
    <row r="982" spans="1:11" x14ac:dyDescent="0.25">
      <c r="A982" t="s">
        <v>800</v>
      </c>
      <c r="B982" t="s">
        <v>150</v>
      </c>
      <c r="C982">
        <v>1</v>
      </c>
      <c r="D982" t="s">
        <v>536</v>
      </c>
      <c r="E982" t="s">
        <v>2</v>
      </c>
      <c r="F982" t="s">
        <v>775</v>
      </c>
      <c r="G982" t="s">
        <v>539</v>
      </c>
      <c r="H982">
        <v>2021</v>
      </c>
      <c r="J982" t="str">
        <f t="shared" si="32"/>
        <v>Energy.Onshore oil</v>
      </c>
      <c r="K982" t="str">
        <f t="shared" si="33"/>
        <v>oil and gas extraction 06</v>
      </c>
    </row>
    <row r="983" spans="1:11" x14ac:dyDescent="0.25">
      <c r="A983" t="s">
        <v>800</v>
      </c>
      <c r="B983" t="s">
        <v>150</v>
      </c>
      <c r="C983">
        <v>1</v>
      </c>
      <c r="D983" t="s">
        <v>536</v>
      </c>
      <c r="E983" t="s">
        <v>2</v>
      </c>
      <c r="F983" t="s">
        <v>776</v>
      </c>
      <c r="G983" t="s">
        <v>767</v>
      </c>
      <c r="H983">
        <v>2021</v>
      </c>
      <c r="I983" t="s">
        <v>771</v>
      </c>
      <c r="J983" t="str">
        <f t="shared" si="32"/>
        <v>Energy.Other from coal</v>
      </c>
      <c r="K983">
        <f t="shared" si="33"/>
        <v>0</v>
      </c>
    </row>
    <row r="984" spans="1:11" x14ac:dyDescent="0.25">
      <c r="A984" t="s">
        <v>800</v>
      </c>
      <c r="B984" t="s">
        <v>150</v>
      </c>
      <c r="C984">
        <v>4</v>
      </c>
      <c r="D984" t="s">
        <v>536</v>
      </c>
      <c r="E984" t="s">
        <v>2</v>
      </c>
      <c r="F984" t="s">
        <v>777</v>
      </c>
      <c r="G984" t="s">
        <v>767</v>
      </c>
      <c r="H984">
        <v>2021</v>
      </c>
      <c r="I984" t="s">
        <v>771</v>
      </c>
      <c r="J984" t="str">
        <f t="shared" si="32"/>
        <v>Energy.Other from oil and gas</v>
      </c>
      <c r="K984" t="str">
        <f t="shared" si="33"/>
        <v>oil and gas extraction 06</v>
      </c>
    </row>
    <row r="985" spans="1:11" x14ac:dyDescent="0.25">
      <c r="A985" t="s">
        <v>800</v>
      </c>
      <c r="B985" t="s">
        <v>150</v>
      </c>
      <c r="C985">
        <v>0</v>
      </c>
      <c r="D985" t="s">
        <v>536</v>
      </c>
      <c r="E985" t="s">
        <v>2</v>
      </c>
      <c r="F985" t="s">
        <v>778</v>
      </c>
      <c r="G985" t="s">
        <v>767</v>
      </c>
      <c r="H985">
        <v>2021</v>
      </c>
      <c r="J985" t="str">
        <f t="shared" si="32"/>
        <v>Energy.Satellite-detected large leaks</v>
      </c>
      <c r="K985" t="str">
        <f t="shared" si="33"/>
        <v>oil and gas extraction 06</v>
      </c>
    </row>
    <row r="986" spans="1:11" x14ac:dyDescent="0.25">
      <c r="A986" t="s">
        <v>800</v>
      </c>
      <c r="B986" t="s">
        <v>150</v>
      </c>
      <c r="C986">
        <v>7</v>
      </c>
      <c r="D986" t="s">
        <v>536</v>
      </c>
      <c r="E986" t="s">
        <v>2</v>
      </c>
      <c r="F986" t="s">
        <v>797</v>
      </c>
      <c r="G986" t="s">
        <v>767</v>
      </c>
      <c r="H986">
        <v>2021</v>
      </c>
      <c r="J986" t="str">
        <f t="shared" si="32"/>
        <v>Energy.Steam coal</v>
      </c>
      <c r="K986">
        <f t="shared" si="33"/>
        <v>0</v>
      </c>
    </row>
    <row r="987" spans="1:11" x14ac:dyDescent="0.25">
      <c r="A987" t="s">
        <v>800</v>
      </c>
      <c r="B987" t="s">
        <v>150</v>
      </c>
      <c r="C987">
        <v>43</v>
      </c>
      <c r="D987" t="s">
        <v>536</v>
      </c>
      <c r="E987" t="s">
        <v>2</v>
      </c>
      <c r="F987" t="s">
        <v>649</v>
      </c>
      <c r="G987" t="s">
        <v>767</v>
      </c>
      <c r="H987">
        <v>2021</v>
      </c>
      <c r="I987" t="s">
        <v>771</v>
      </c>
      <c r="J987" t="str">
        <f t="shared" si="32"/>
        <v>Energy.Total</v>
      </c>
      <c r="K987" t="str">
        <f t="shared" si="33"/>
        <v>confirmed this is a duplicate total value</v>
      </c>
    </row>
    <row r="988" spans="1:11" x14ac:dyDescent="0.25">
      <c r="A988" t="s">
        <v>800</v>
      </c>
      <c r="B988" t="s">
        <v>150</v>
      </c>
      <c r="C988">
        <v>6</v>
      </c>
      <c r="D988" t="s">
        <v>536</v>
      </c>
      <c r="E988" t="s">
        <v>8</v>
      </c>
      <c r="F988" t="s">
        <v>649</v>
      </c>
      <c r="G988" t="s">
        <v>767</v>
      </c>
      <c r="H988" t="s">
        <v>768</v>
      </c>
      <c r="I988" t="s">
        <v>769</v>
      </c>
      <c r="J988" t="str">
        <f t="shared" si="32"/>
        <v>Other.Total</v>
      </c>
      <c r="K988">
        <f t="shared" si="33"/>
        <v>0</v>
      </c>
    </row>
    <row r="989" spans="1:11" x14ac:dyDescent="0.25">
      <c r="A989" t="s">
        <v>800</v>
      </c>
      <c r="B989" t="s">
        <v>150</v>
      </c>
      <c r="C989">
        <v>176</v>
      </c>
      <c r="D989" t="s">
        <v>536</v>
      </c>
      <c r="E989" t="s">
        <v>5</v>
      </c>
      <c r="F989" t="s">
        <v>649</v>
      </c>
      <c r="G989" t="s">
        <v>767</v>
      </c>
      <c r="H989" t="s">
        <v>768</v>
      </c>
      <c r="I989" t="s">
        <v>769</v>
      </c>
      <c r="J989" t="str">
        <f t="shared" si="32"/>
        <v>Waste.Total</v>
      </c>
      <c r="K989" t="str">
        <f t="shared" si="33"/>
        <v>water and waste 36T39</v>
      </c>
    </row>
    <row r="990" spans="1:11" x14ac:dyDescent="0.25">
      <c r="A990" t="s">
        <v>800</v>
      </c>
      <c r="B990" t="s">
        <v>8</v>
      </c>
      <c r="C990">
        <v>7651</v>
      </c>
      <c r="D990" t="s">
        <v>536</v>
      </c>
      <c r="E990" t="s">
        <v>4</v>
      </c>
      <c r="F990" t="s">
        <v>649</v>
      </c>
      <c r="G990" t="s">
        <v>767</v>
      </c>
      <c r="H990" t="s">
        <v>768</v>
      </c>
      <c r="I990" t="s">
        <v>769</v>
      </c>
      <c r="J990" t="str">
        <f t="shared" si="32"/>
        <v>Agriculture.Total</v>
      </c>
      <c r="K990">
        <f t="shared" si="33"/>
        <v>0</v>
      </c>
    </row>
    <row r="991" spans="1:11" x14ac:dyDescent="0.25">
      <c r="A991" t="s">
        <v>800</v>
      </c>
      <c r="B991" t="s">
        <v>8</v>
      </c>
      <c r="C991">
        <v>2107</v>
      </c>
      <c r="D991" t="s">
        <v>536</v>
      </c>
      <c r="E991" t="s">
        <v>2</v>
      </c>
      <c r="F991" t="s">
        <v>649</v>
      </c>
      <c r="G991" t="s">
        <v>767</v>
      </c>
      <c r="H991">
        <v>2021</v>
      </c>
      <c r="I991" t="s">
        <v>771</v>
      </c>
      <c r="J991" t="str">
        <f t="shared" si="32"/>
        <v>Energy.Total</v>
      </c>
      <c r="K991" t="str">
        <f t="shared" si="33"/>
        <v>confirmed this is a duplicate total value</v>
      </c>
    </row>
    <row r="992" spans="1:11" x14ac:dyDescent="0.25">
      <c r="A992" t="s">
        <v>800</v>
      </c>
      <c r="B992" t="s">
        <v>8</v>
      </c>
      <c r="C992">
        <v>510</v>
      </c>
      <c r="D992" t="s">
        <v>536</v>
      </c>
      <c r="E992" t="s">
        <v>8</v>
      </c>
      <c r="F992" t="s">
        <v>649</v>
      </c>
      <c r="G992" t="s">
        <v>767</v>
      </c>
      <c r="H992" t="s">
        <v>768</v>
      </c>
      <c r="I992" t="s">
        <v>769</v>
      </c>
      <c r="J992" t="str">
        <f t="shared" si="32"/>
        <v>Other.Total</v>
      </c>
      <c r="K992">
        <f t="shared" si="33"/>
        <v>0</v>
      </c>
    </row>
    <row r="993" spans="1:11" x14ac:dyDescent="0.25">
      <c r="A993" t="s">
        <v>800</v>
      </c>
      <c r="B993" t="s">
        <v>8</v>
      </c>
      <c r="C993">
        <v>3445</v>
      </c>
      <c r="D993" t="s">
        <v>536</v>
      </c>
      <c r="E993" t="s">
        <v>5</v>
      </c>
      <c r="F993" t="s">
        <v>649</v>
      </c>
      <c r="G993" t="s">
        <v>767</v>
      </c>
      <c r="H993" t="s">
        <v>768</v>
      </c>
      <c r="I993" t="s">
        <v>769</v>
      </c>
      <c r="J993" t="str">
        <f t="shared" si="32"/>
        <v>Waste.Total</v>
      </c>
      <c r="K993" t="str">
        <f t="shared" si="33"/>
        <v>water and waste 36T39</v>
      </c>
    </row>
    <row r="994" spans="1:11" x14ac:dyDescent="0.25">
      <c r="A994" t="s">
        <v>800</v>
      </c>
      <c r="B994" t="s">
        <v>805</v>
      </c>
      <c r="C994">
        <v>2458</v>
      </c>
      <c r="D994" t="s">
        <v>536</v>
      </c>
      <c r="E994" t="s">
        <v>4</v>
      </c>
      <c r="F994" t="s">
        <v>649</v>
      </c>
      <c r="G994" t="s">
        <v>767</v>
      </c>
      <c r="H994" t="s">
        <v>768</v>
      </c>
      <c r="I994" t="s">
        <v>769</v>
      </c>
      <c r="J994" t="str">
        <f t="shared" si="32"/>
        <v>Agriculture.Total</v>
      </c>
      <c r="K994">
        <f t="shared" si="33"/>
        <v>0</v>
      </c>
    </row>
    <row r="995" spans="1:11" x14ac:dyDescent="0.25">
      <c r="A995" t="s">
        <v>800</v>
      </c>
      <c r="B995" t="s">
        <v>805</v>
      </c>
      <c r="C995">
        <v>900</v>
      </c>
      <c r="D995" t="s">
        <v>536</v>
      </c>
      <c r="E995" t="s">
        <v>2</v>
      </c>
      <c r="F995" t="s">
        <v>649</v>
      </c>
      <c r="G995" t="s">
        <v>767</v>
      </c>
      <c r="H995">
        <v>2021</v>
      </c>
      <c r="I995" t="s">
        <v>771</v>
      </c>
      <c r="J995" t="str">
        <f t="shared" si="32"/>
        <v>Energy.Total</v>
      </c>
      <c r="K995" t="str">
        <f t="shared" si="33"/>
        <v>confirmed this is a duplicate total value</v>
      </c>
    </row>
    <row r="996" spans="1:11" x14ac:dyDescent="0.25">
      <c r="A996" t="s">
        <v>800</v>
      </c>
      <c r="B996" t="s">
        <v>805</v>
      </c>
      <c r="C996">
        <v>121</v>
      </c>
      <c r="D996" t="s">
        <v>536</v>
      </c>
      <c r="E996" t="s">
        <v>8</v>
      </c>
      <c r="F996" t="s">
        <v>649</v>
      </c>
      <c r="G996" t="s">
        <v>767</v>
      </c>
      <c r="H996" t="s">
        <v>768</v>
      </c>
      <c r="I996" t="s">
        <v>769</v>
      </c>
      <c r="J996" t="str">
        <f t="shared" si="32"/>
        <v>Other.Total</v>
      </c>
      <c r="K996">
        <f t="shared" si="33"/>
        <v>0</v>
      </c>
    </row>
    <row r="997" spans="1:11" x14ac:dyDescent="0.25">
      <c r="A997" t="s">
        <v>800</v>
      </c>
      <c r="B997" t="s">
        <v>805</v>
      </c>
      <c r="C997">
        <v>410</v>
      </c>
      <c r="D997" t="s">
        <v>536</v>
      </c>
      <c r="E997" t="s">
        <v>5</v>
      </c>
      <c r="F997" t="s">
        <v>649</v>
      </c>
      <c r="G997" t="s">
        <v>767</v>
      </c>
      <c r="H997" t="s">
        <v>768</v>
      </c>
      <c r="I997" t="s">
        <v>769</v>
      </c>
      <c r="J997" t="str">
        <f t="shared" si="32"/>
        <v>Waste.Total</v>
      </c>
      <c r="K997" t="str">
        <f t="shared" si="33"/>
        <v>water and waste 36T39</v>
      </c>
    </row>
    <row r="998" spans="1:11" x14ac:dyDescent="0.25">
      <c r="A998" t="s">
        <v>800</v>
      </c>
      <c r="B998" t="s">
        <v>157</v>
      </c>
      <c r="C998">
        <v>5365</v>
      </c>
      <c r="D998" t="s">
        <v>536</v>
      </c>
      <c r="E998" t="s">
        <v>4</v>
      </c>
      <c r="F998" t="s">
        <v>649</v>
      </c>
      <c r="G998" t="s">
        <v>767</v>
      </c>
      <c r="H998" t="s">
        <v>768</v>
      </c>
      <c r="I998" t="s">
        <v>769</v>
      </c>
      <c r="J998" t="str">
        <f t="shared" si="32"/>
        <v>Agriculture.Total</v>
      </c>
      <c r="K998">
        <f t="shared" si="33"/>
        <v>0</v>
      </c>
    </row>
    <row r="999" spans="1:11" x14ac:dyDescent="0.25">
      <c r="A999" t="s">
        <v>800</v>
      </c>
      <c r="B999" t="s">
        <v>157</v>
      </c>
      <c r="C999">
        <v>406</v>
      </c>
      <c r="D999" t="s">
        <v>536</v>
      </c>
      <c r="E999" t="s">
        <v>2</v>
      </c>
      <c r="F999" t="s">
        <v>770</v>
      </c>
      <c r="G999" t="s">
        <v>767</v>
      </c>
      <c r="H999">
        <v>2021</v>
      </c>
      <c r="I999" t="s">
        <v>771</v>
      </c>
      <c r="J999" t="str">
        <f t="shared" si="32"/>
        <v>Energy.Bioenergy</v>
      </c>
      <c r="K999">
        <f t="shared" si="33"/>
        <v>0</v>
      </c>
    </row>
    <row r="1000" spans="1:11" x14ac:dyDescent="0.25">
      <c r="A1000" t="s">
        <v>800</v>
      </c>
      <c r="B1000" t="s">
        <v>157</v>
      </c>
      <c r="C1000">
        <v>118</v>
      </c>
      <c r="D1000" t="s">
        <v>536</v>
      </c>
      <c r="E1000" t="s">
        <v>2</v>
      </c>
      <c r="F1000" t="s">
        <v>772</v>
      </c>
      <c r="G1000" t="s">
        <v>538</v>
      </c>
      <c r="H1000">
        <v>2021</v>
      </c>
      <c r="J1000" t="str">
        <f t="shared" si="32"/>
        <v>Energy.Gas pipelines and LNG facilities</v>
      </c>
      <c r="K1000" t="str">
        <f t="shared" si="33"/>
        <v>energy pipelines and gas processing 352T353</v>
      </c>
    </row>
    <row r="1001" spans="1:11" x14ac:dyDescent="0.25">
      <c r="A1001" t="s">
        <v>800</v>
      </c>
      <c r="B1001" t="s">
        <v>157</v>
      </c>
      <c r="C1001">
        <v>63</v>
      </c>
      <c r="D1001" t="s">
        <v>536</v>
      </c>
      <c r="E1001" t="s">
        <v>2</v>
      </c>
      <c r="F1001" t="s">
        <v>772</v>
      </c>
      <c r="G1001" t="s">
        <v>539</v>
      </c>
      <c r="H1001">
        <v>2021</v>
      </c>
      <c r="J1001" t="str">
        <f t="shared" si="32"/>
        <v>Energy.Gas pipelines and LNG facilities</v>
      </c>
      <c r="K1001" t="str">
        <f t="shared" si="33"/>
        <v>energy pipelines and gas processing 352T353</v>
      </c>
    </row>
    <row r="1002" spans="1:11" x14ac:dyDescent="0.25">
      <c r="A1002" t="s">
        <v>800</v>
      </c>
      <c r="B1002" t="s">
        <v>157</v>
      </c>
      <c r="C1002">
        <v>0</v>
      </c>
      <c r="D1002" t="s">
        <v>536</v>
      </c>
      <c r="E1002" t="s">
        <v>2</v>
      </c>
      <c r="F1002" t="s">
        <v>540</v>
      </c>
      <c r="G1002" t="s">
        <v>538</v>
      </c>
      <c r="H1002">
        <v>2021</v>
      </c>
      <c r="J1002" t="str">
        <f t="shared" si="32"/>
        <v>Energy.Offshore gas</v>
      </c>
      <c r="K1002" t="str">
        <f t="shared" si="33"/>
        <v>oil and gas extraction 06</v>
      </c>
    </row>
    <row r="1003" spans="1:11" x14ac:dyDescent="0.25">
      <c r="A1003" t="s">
        <v>800</v>
      </c>
      <c r="B1003" t="s">
        <v>157</v>
      </c>
      <c r="C1003">
        <v>0</v>
      </c>
      <c r="D1003" t="s">
        <v>536</v>
      </c>
      <c r="E1003" t="s">
        <v>2</v>
      </c>
      <c r="F1003" t="s">
        <v>540</v>
      </c>
      <c r="G1003" t="s">
        <v>539</v>
      </c>
      <c r="H1003">
        <v>2021</v>
      </c>
      <c r="J1003" t="str">
        <f t="shared" si="32"/>
        <v>Energy.Offshore gas</v>
      </c>
      <c r="K1003" t="str">
        <f t="shared" si="33"/>
        <v>oil and gas extraction 06</v>
      </c>
    </row>
    <row r="1004" spans="1:11" x14ac:dyDescent="0.25">
      <c r="A1004" t="s">
        <v>800</v>
      </c>
      <c r="B1004" t="s">
        <v>157</v>
      </c>
      <c r="C1004">
        <v>0</v>
      </c>
      <c r="D1004" t="s">
        <v>536</v>
      </c>
      <c r="E1004" t="s">
        <v>2</v>
      </c>
      <c r="F1004" t="s">
        <v>541</v>
      </c>
      <c r="G1004" t="s">
        <v>773</v>
      </c>
      <c r="H1004">
        <v>2021</v>
      </c>
      <c r="J1004" t="str">
        <f t="shared" si="32"/>
        <v>Energy.Offshore oil</v>
      </c>
      <c r="K1004" t="str">
        <f t="shared" si="33"/>
        <v>oil and gas extraction 06</v>
      </c>
    </row>
    <row r="1005" spans="1:11" x14ac:dyDescent="0.25">
      <c r="A1005" t="s">
        <v>800</v>
      </c>
      <c r="B1005" t="s">
        <v>157</v>
      </c>
      <c r="C1005">
        <v>0</v>
      </c>
      <c r="D1005" t="s">
        <v>536</v>
      </c>
      <c r="E1005" t="s">
        <v>2</v>
      </c>
      <c r="F1005" t="s">
        <v>541</v>
      </c>
      <c r="G1005" t="s">
        <v>538</v>
      </c>
      <c r="H1005">
        <v>2021</v>
      </c>
      <c r="J1005" t="str">
        <f t="shared" si="32"/>
        <v>Energy.Offshore oil</v>
      </c>
      <c r="K1005" t="str">
        <f t="shared" si="33"/>
        <v>oil and gas extraction 06</v>
      </c>
    </row>
    <row r="1006" spans="1:11" x14ac:dyDescent="0.25">
      <c r="A1006" t="s">
        <v>800</v>
      </c>
      <c r="B1006" t="s">
        <v>157</v>
      </c>
      <c r="C1006">
        <v>0</v>
      </c>
      <c r="D1006" t="s">
        <v>536</v>
      </c>
      <c r="E1006" t="s">
        <v>2</v>
      </c>
      <c r="F1006" t="s">
        <v>541</v>
      </c>
      <c r="G1006" t="s">
        <v>539</v>
      </c>
      <c r="H1006">
        <v>2021</v>
      </c>
      <c r="J1006" t="str">
        <f t="shared" si="32"/>
        <v>Energy.Offshore oil</v>
      </c>
      <c r="K1006" t="str">
        <f t="shared" si="33"/>
        <v>oil and gas extraction 06</v>
      </c>
    </row>
    <row r="1007" spans="1:11" x14ac:dyDescent="0.25">
      <c r="A1007" t="s">
        <v>800</v>
      </c>
      <c r="B1007" t="s">
        <v>157</v>
      </c>
      <c r="C1007">
        <v>89</v>
      </c>
      <c r="D1007" t="s">
        <v>536</v>
      </c>
      <c r="E1007" t="s">
        <v>2</v>
      </c>
      <c r="F1007" t="s">
        <v>774</v>
      </c>
      <c r="G1007" t="s">
        <v>538</v>
      </c>
      <c r="H1007">
        <v>2021</v>
      </c>
      <c r="J1007" t="str">
        <f t="shared" si="32"/>
        <v>Energy.Onshore gas</v>
      </c>
      <c r="K1007" t="str">
        <f t="shared" si="33"/>
        <v>oil and gas extraction 06</v>
      </c>
    </row>
    <row r="1008" spans="1:11" x14ac:dyDescent="0.25">
      <c r="A1008" t="s">
        <v>800</v>
      </c>
      <c r="B1008" t="s">
        <v>157</v>
      </c>
      <c r="C1008">
        <v>196</v>
      </c>
      <c r="D1008" t="s">
        <v>536</v>
      </c>
      <c r="E1008" t="s">
        <v>2</v>
      </c>
      <c r="F1008" t="s">
        <v>774</v>
      </c>
      <c r="G1008" t="s">
        <v>539</v>
      </c>
      <c r="H1008">
        <v>2021</v>
      </c>
      <c r="J1008" t="str">
        <f t="shared" si="32"/>
        <v>Energy.Onshore gas</v>
      </c>
      <c r="K1008" t="str">
        <f t="shared" si="33"/>
        <v>oil and gas extraction 06</v>
      </c>
    </row>
    <row r="1009" spans="1:11" x14ac:dyDescent="0.25">
      <c r="A1009" t="s">
        <v>800</v>
      </c>
      <c r="B1009" t="s">
        <v>157</v>
      </c>
      <c r="C1009">
        <v>11</v>
      </c>
      <c r="D1009" t="s">
        <v>536</v>
      </c>
      <c r="E1009" t="s">
        <v>2</v>
      </c>
      <c r="F1009" t="s">
        <v>775</v>
      </c>
      <c r="G1009" t="s">
        <v>773</v>
      </c>
      <c r="H1009">
        <v>2021</v>
      </c>
      <c r="J1009" t="str">
        <f t="shared" si="32"/>
        <v>Energy.Onshore oil</v>
      </c>
      <c r="K1009" t="str">
        <f t="shared" si="33"/>
        <v>oil and gas extraction 06</v>
      </c>
    </row>
    <row r="1010" spans="1:11" x14ac:dyDescent="0.25">
      <c r="A1010" t="s">
        <v>800</v>
      </c>
      <c r="B1010" t="s">
        <v>157</v>
      </c>
      <c r="C1010">
        <v>4</v>
      </c>
      <c r="D1010" t="s">
        <v>536</v>
      </c>
      <c r="E1010" t="s">
        <v>2</v>
      </c>
      <c r="F1010" t="s">
        <v>775</v>
      </c>
      <c r="G1010" t="s">
        <v>538</v>
      </c>
      <c r="H1010">
        <v>2021</v>
      </c>
      <c r="J1010" t="str">
        <f t="shared" si="32"/>
        <v>Energy.Onshore oil</v>
      </c>
      <c r="K1010" t="str">
        <f t="shared" si="33"/>
        <v>oil and gas extraction 06</v>
      </c>
    </row>
    <row r="1011" spans="1:11" x14ac:dyDescent="0.25">
      <c r="A1011" t="s">
        <v>800</v>
      </c>
      <c r="B1011" t="s">
        <v>157</v>
      </c>
      <c r="C1011">
        <v>58</v>
      </c>
      <c r="D1011" t="s">
        <v>536</v>
      </c>
      <c r="E1011" t="s">
        <v>2</v>
      </c>
      <c r="F1011" t="s">
        <v>775</v>
      </c>
      <c r="G1011" t="s">
        <v>539</v>
      </c>
      <c r="H1011">
        <v>2021</v>
      </c>
      <c r="J1011" t="str">
        <f t="shared" si="32"/>
        <v>Energy.Onshore oil</v>
      </c>
      <c r="K1011" t="str">
        <f t="shared" si="33"/>
        <v>oil and gas extraction 06</v>
      </c>
    </row>
    <row r="1012" spans="1:11" x14ac:dyDescent="0.25">
      <c r="A1012" t="s">
        <v>800</v>
      </c>
      <c r="B1012" t="s">
        <v>157</v>
      </c>
      <c r="C1012">
        <v>4</v>
      </c>
      <c r="D1012" t="s">
        <v>536</v>
      </c>
      <c r="E1012" t="s">
        <v>2</v>
      </c>
      <c r="F1012" t="s">
        <v>776</v>
      </c>
      <c r="G1012" t="s">
        <v>767</v>
      </c>
      <c r="H1012">
        <v>2021</v>
      </c>
      <c r="I1012" t="s">
        <v>771</v>
      </c>
      <c r="J1012" t="str">
        <f t="shared" si="32"/>
        <v>Energy.Other from coal</v>
      </c>
      <c r="K1012">
        <f t="shared" si="33"/>
        <v>0</v>
      </c>
    </row>
    <row r="1013" spans="1:11" x14ac:dyDescent="0.25">
      <c r="A1013" t="s">
        <v>800</v>
      </c>
      <c r="B1013" t="s">
        <v>157</v>
      </c>
      <c r="C1013">
        <v>22</v>
      </c>
      <c r="D1013" t="s">
        <v>536</v>
      </c>
      <c r="E1013" t="s">
        <v>2</v>
      </c>
      <c r="F1013" t="s">
        <v>777</v>
      </c>
      <c r="G1013" t="s">
        <v>767</v>
      </c>
      <c r="H1013">
        <v>2021</v>
      </c>
      <c r="I1013" t="s">
        <v>771</v>
      </c>
      <c r="J1013" t="str">
        <f t="shared" si="32"/>
        <v>Energy.Other from oil and gas</v>
      </c>
      <c r="K1013" t="str">
        <f t="shared" si="33"/>
        <v>oil and gas extraction 06</v>
      </c>
    </row>
    <row r="1014" spans="1:11" x14ac:dyDescent="0.25">
      <c r="A1014" t="s">
        <v>800</v>
      </c>
      <c r="B1014" t="s">
        <v>157</v>
      </c>
      <c r="C1014">
        <v>0</v>
      </c>
      <c r="D1014" t="s">
        <v>536</v>
      </c>
      <c r="E1014" t="s">
        <v>2</v>
      </c>
      <c r="F1014" t="s">
        <v>778</v>
      </c>
      <c r="G1014" t="s">
        <v>767</v>
      </c>
      <c r="H1014">
        <v>2021</v>
      </c>
      <c r="J1014" t="str">
        <f t="shared" si="32"/>
        <v>Energy.Satellite-detected large leaks</v>
      </c>
      <c r="K1014" t="str">
        <f t="shared" si="33"/>
        <v>oil and gas extraction 06</v>
      </c>
    </row>
    <row r="1015" spans="1:11" x14ac:dyDescent="0.25">
      <c r="A1015" t="s">
        <v>800</v>
      </c>
      <c r="B1015" t="s">
        <v>157</v>
      </c>
      <c r="C1015">
        <v>970</v>
      </c>
      <c r="D1015" t="s">
        <v>536</v>
      </c>
      <c r="E1015" t="s">
        <v>2</v>
      </c>
      <c r="F1015" t="s">
        <v>649</v>
      </c>
      <c r="G1015" t="s">
        <v>767</v>
      </c>
      <c r="H1015">
        <v>2021</v>
      </c>
      <c r="I1015" t="s">
        <v>771</v>
      </c>
      <c r="J1015" t="str">
        <f t="shared" si="32"/>
        <v>Energy.Total</v>
      </c>
      <c r="K1015" t="str">
        <f t="shared" si="33"/>
        <v>confirmed this is a duplicate total value</v>
      </c>
    </row>
    <row r="1016" spans="1:11" x14ac:dyDescent="0.25">
      <c r="A1016" t="s">
        <v>800</v>
      </c>
      <c r="B1016" t="s">
        <v>157</v>
      </c>
      <c r="C1016">
        <v>144</v>
      </c>
      <c r="D1016" t="s">
        <v>536</v>
      </c>
      <c r="E1016" t="s">
        <v>8</v>
      </c>
      <c r="F1016" t="s">
        <v>649</v>
      </c>
      <c r="G1016" t="s">
        <v>767</v>
      </c>
      <c r="H1016" t="s">
        <v>768</v>
      </c>
      <c r="I1016" t="s">
        <v>769</v>
      </c>
      <c r="J1016" t="str">
        <f t="shared" si="32"/>
        <v>Other.Total</v>
      </c>
      <c r="K1016">
        <f t="shared" si="33"/>
        <v>0</v>
      </c>
    </row>
    <row r="1017" spans="1:11" x14ac:dyDescent="0.25">
      <c r="A1017" t="s">
        <v>800</v>
      </c>
      <c r="B1017" t="s">
        <v>157</v>
      </c>
      <c r="C1017">
        <v>890</v>
      </c>
      <c r="D1017" t="s">
        <v>536</v>
      </c>
      <c r="E1017" t="s">
        <v>5</v>
      </c>
      <c r="F1017" t="s">
        <v>649</v>
      </c>
      <c r="G1017" t="s">
        <v>767</v>
      </c>
      <c r="H1017" t="s">
        <v>768</v>
      </c>
      <c r="I1017" t="s">
        <v>769</v>
      </c>
      <c r="J1017" t="str">
        <f t="shared" si="32"/>
        <v>Waste.Total</v>
      </c>
      <c r="K1017" t="str">
        <f t="shared" si="33"/>
        <v>water and waste 36T39</v>
      </c>
    </row>
    <row r="1018" spans="1:11" x14ac:dyDescent="0.25">
      <c r="A1018" t="s">
        <v>800</v>
      </c>
      <c r="B1018" t="s">
        <v>163</v>
      </c>
      <c r="C1018">
        <v>1903</v>
      </c>
      <c r="D1018" t="s">
        <v>536</v>
      </c>
      <c r="E1018" t="s">
        <v>4</v>
      </c>
      <c r="F1018" t="s">
        <v>649</v>
      </c>
      <c r="G1018" t="s">
        <v>767</v>
      </c>
      <c r="H1018" t="s">
        <v>768</v>
      </c>
      <c r="I1018" t="s">
        <v>769</v>
      </c>
      <c r="J1018" t="str">
        <f t="shared" si="32"/>
        <v>Agriculture.Total</v>
      </c>
      <c r="K1018">
        <f t="shared" si="33"/>
        <v>0</v>
      </c>
    </row>
    <row r="1019" spans="1:11" x14ac:dyDescent="0.25">
      <c r="A1019" t="s">
        <v>800</v>
      </c>
      <c r="B1019" t="s">
        <v>806</v>
      </c>
      <c r="C1019">
        <v>74</v>
      </c>
      <c r="D1019" t="s">
        <v>536</v>
      </c>
      <c r="E1019" t="s">
        <v>2</v>
      </c>
      <c r="F1019" t="s">
        <v>770</v>
      </c>
      <c r="G1019" t="s">
        <v>767</v>
      </c>
      <c r="H1019">
        <v>2021</v>
      </c>
      <c r="I1019" t="s">
        <v>771</v>
      </c>
      <c r="J1019" t="str">
        <f t="shared" si="32"/>
        <v>Energy.Bioenergy</v>
      </c>
      <c r="K1019">
        <f t="shared" si="33"/>
        <v>0</v>
      </c>
    </row>
    <row r="1020" spans="1:11" x14ac:dyDescent="0.25">
      <c r="A1020" t="s">
        <v>800</v>
      </c>
      <c r="B1020" t="s">
        <v>806</v>
      </c>
      <c r="C1020">
        <v>6</v>
      </c>
      <c r="D1020" t="s">
        <v>536</v>
      </c>
      <c r="E1020" t="s">
        <v>2</v>
      </c>
      <c r="F1020" t="s">
        <v>772</v>
      </c>
      <c r="G1020" t="s">
        <v>538</v>
      </c>
      <c r="H1020">
        <v>2021</v>
      </c>
      <c r="J1020" t="str">
        <f t="shared" si="32"/>
        <v>Energy.Gas pipelines and LNG facilities</v>
      </c>
      <c r="K1020" t="str">
        <f t="shared" si="33"/>
        <v>energy pipelines and gas processing 352T353</v>
      </c>
    </row>
    <row r="1021" spans="1:11" x14ac:dyDescent="0.25">
      <c r="A1021" t="s">
        <v>800</v>
      </c>
      <c r="B1021" t="s">
        <v>806</v>
      </c>
      <c r="C1021">
        <v>3</v>
      </c>
      <c r="D1021" t="s">
        <v>536</v>
      </c>
      <c r="E1021" t="s">
        <v>2</v>
      </c>
      <c r="F1021" t="s">
        <v>772</v>
      </c>
      <c r="G1021" t="s">
        <v>539</v>
      </c>
      <c r="H1021">
        <v>2021</v>
      </c>
      <c r="J1021" t="str">
        <f t="shared" si="32"/>
        <v>Energy.Gas pipelines and LNG facilities</v>
      </c>
      <c r="K1021" t="str">
        <f t="shared" si="33"/>
        <v>energy pipelines and gas processing 352T353</v>
      </c>
    </row>
    <row r="1022" spans="1:11" x14ac:dyDescent="0.25">
      <c r="A1022" t="s">
        <v>800</v>
      </c>
      <c r="B1022" t="s">
        <v>806</v>
      </c>
      <c r="C1022">
        <v>8</v>
      </c>
      <c r="D1022" t="s">
        <v>536</v>
      </c>
      <c r="E1022" t="s">
        <v>2</v>
      </c>
      <c r="F1022" t="s">
        <v>540</v>
      </c>
      <c r="G1022" t="s">
        <v>538</v>
      </c>
      <c r="H1022">
        <v>2021</v>
      </c>
      <c r="J1022" t="str">
        <f t="shared" si="32"/>
        <v>Energy.Offshore gas</v>
      </c>
      <c r="K1022" t="str">
        <f t="shared" si="33"/>
        <v>oil and gas extraction 06</v>
      </c>
    </row>
    <row r="1023" spans="1:11" x14ac:dyDescent="0.25">
      <c r="A1023" t="s">
        <v>800</v>
      </c>
      <c r="B1023" t="s">
        <v>806</v>
      </c>
      <c r="C1023">
        <v>17</v>
      </c>
      <c r="D1023" t="s">
        <v>536</v>
      </c>
      <c r="E1023" t="s">
        <v>2</v>
      </c>
      <c r="F1023" t="s">
        <v>540</v>
      </c>
      <c r="G1023" t="s">
        <v>539</v>
      </c>
      <c r="H1023">
        <v>2021</v>
      </c>
      <c r="J1023" t="str">
        <f t="shared" si="32"/>
        <v>Energy.Offshore gas</v>
      </c>
      <c r="K1023" t="str">
        <f t="shared" si="33"/>
        <v>oil and gas extraction 06</v>
      </c>
    </row>
    <row r="1024" spans="1:11" x14ac:dyDescent="0.25">
      <c r="A1024" t="s">
        <v>800</v>
      </c>
      <c r="B1024" t="s">
        <v>806</v>
      </c>
      <c r="C1024">
        <v>1</v>
      </c>
      <c r="D1024" t="s">
        <v>536</v>
      </c>
      <c r="E1024" t="s">
        <v>2</v>
      </c>
      <c r="F1024" t="s">
        <v>541</v>
      </c>
      <c r="G1024" t="s">
        <v>773</v>
      </c>
      <c r="H1024">
        <v>2021</v>
      </c>
      <c r="J1024" t="str">
        <f t="shared" si="32"/>
        <v>Energy.Offshore oil</v>
      </c>
      <c r="K1024" t="str">
        <f t="shared" si="33"/>
        <v>oil and gas extraction 06</v>
      </c>
    </row>
    <row r="1025" spans="1:11" x14ac:dyDescent="0.25">
      <c r="A1025" t="s">
        <v>800</v>
      </c>
      <c r="B1025" t="s">
        <v>806</v>
      </c>
      <c r="C1025">
        <v>1</v>
      </c>
      <c r="D1025" t="s">
        <v>536</v>
      </c>
      <c r="E1025" t="s">
        <v>2</v>
      </c>
      <c r="F1025" t="s">
        <v>541</v>
      </c>
      <c r="G1025" t="s">
        <v>538</v>
      </c>
      <c r="H1025">
        <v>2021</v>
      </c>
      <c r="J1025" t="str">
        <f t="shared" si="32"/>
        <v>Energy.Offshore oil</v>
      </c>
      <c r="K1025" t="str">
        <f t="shared" si="33"/>
        <v>oil and gas extraction 06</v>
      </c>
    </row>
    <row r="1026" spans="1:11" x14ac:dyDescent="0.25">
      <c r="A1026" t="s">
        <v>800</v>
      </c>
      <c r="B1026" t="s">
        <v>806</v>
      </c>
      <c r="C1026">
        <v>6</v>
      </c>
      <c r="D1026" t="s">
        <v>536</v>
      </c>
      <c r="E1026" t="s">
        <v>2</v>
      </c>
      <c r="F1026" t="s">
        <v>541</v>
      </c>
      <c r="G1026" t="s">
        <v>539</v>
      </c>
      <c r="H1026">
        <v>2021</v>
      </c>
      <c r="J1026" t="str">
        <f t="shared" si="32"/>
        <v>Energy.Offshore oil</v>
      </c>
      <c r="K1026" t="str">
        <f t="shared" si="33"/>
        <v>oil and gas extraction 06</v>
      </c>
    </row>
    <row r="1027" spans="1:11" x14ac:dyDescent="0.25">
      <c r="A1027" t="s">
        <v>800</v>
      </c>
      <c r="B1027" t="s">
        <v>806</v>
      </c>
      <c r="C1027">
        <v>0</v>
      </c>
      <c r="D1027" t="s">
        <v>536</v>
      </c>
      <c r="E1027" t="s">
        <v>2</v>
      </c>
      <c r="F1027" t="s">
        <v>774</v>
      </c>
      <c r="G1027" t="s">
        <v>538</v>
      </c>
      <c r="H1027">
        <v>2021</v>
      </c>
      <c r="J1027" t="str">
        <f t="shared" ref="J1027:J1090" si="34">CONCATENATE(E1027,".",F1027)</f>
        <v>Energy.Onshore gas</v>
      </c>
      <c r="K1027" t="str">
        <f t="shared" ref="K1027:K1090" si="35">INDEX($P$17:$P$38,MATCH(J1027,$O$17:$O$38,0))</f>
        <v>oil and gas extraction 06</v>
      </c>
    </row>
    <row r="1028" spans="1:11" x14ac:dyDescent="0.25">
      <c r="A1028" t="s">
        <v>800</v>
      </c>
      <c r="B1028" t="s">
        <v>806</v>
      </c>
      <c r="C1028">
        <v>0</v>
      </c>
      <c r="D1028" t="s">
        <v>536</v>
      </c>
      <c r="E1028" t="s">
        <v>2</v>
      </c>
      <c r="F1028" t="s">
        <v>774</v>
      </c>
      <c r="G1028" t="s">
        <v>539</v>
      </c>
      <c r="H1028">
        <v>2021</v>
      </c>
      <c r="J1028" t="str">
        <f t="shared" si="34"/>
        <v>Energy.Onshore gas</v>
      </c>
      <c r="K1028" t="str">
        <f t="shared" si="35"/>
        <v>oil and gas extraction 06</v>
      </c>
    </row>
    <row r="1029" spans="1:11" x14ac:dyDescent="0.25">
      <c r="A1029" t="s">
        <v>800</v>
      </c>
      <c r="B1029" t="s">
        <v>806</v>
      </c>
      <c r="C1029">
        <v>2</v>
      </c>
      <c r="D1029" t="s">
        <v>536</v>
      </c>
      <c r="E1029" t="s">
        <v>2</v>
      </c>
      <c r="F1029" t="s">
        <v>775</v>
      </c>
      <c r="G1029" t="s">
        <v>773</v>
      </c>
      <c r="H1029">
        <v>2021</v>
      </c>
      <c r="J1029" t="str">
        <f t="shared" si="34"/>
        <v>Energy.Onshore oil</v>
      </c>
      <c r="K1029" t="str">
        <f t="shared" si="35"/>
        <v>oil and gas extraction 06</v>
      </c>
    </row>
    <row r="1030" spans="1:11" x14ac:dyDescent="0.25">
      <c r="A1030" t="s">
        <v>800</v>
      </c>
      <c r="B1030" t="s">
        <v>806</v>
      </c>
      <c r="C1030">
        <v>0</v>
      </c>
      <c r="D1030" t="s">
        <v>536</v>
      </c>
      <c r="E1030" t="s">
        <v>2</v>
      </c>
      <c r="F1030" t="s">
        <v>775</v>
      </c>
      <c r="G1030" t="s">
        <v>538</v>
      </c>
      <c r="H1030">
        <v>2021</v>
      </c>
      <c r="J1030" t="str">
        <f t="shared" si="34"/>
        <v>Energy.Onshore oil</v>
      </c>
      <c r="K1030" t="str">
        <f t="shared" si="35"/>
        <v>oil and gas extraction 06</v>
      </c>
    </row>
    <row r="1031" spans="1:11" x14ac:dyDescent="0.25">
      <c r="A1031" t="s">
        <v>800</v>
      </c>
      <c r="B1031" t="s">
        <v>806</v>
      </c>
      <c r="C1031">
        <v>0</v>
      </c>
      <c r="D1031" t="s">
        <v>536</v>
      </c>
      <c r="E1031" t="s">
        <v>2</v>
      </c>
      <c r="F1031" t="s">
        <v>775</v>
      </c>
      <c r="G1031" t="s">
        <v>539</v>
      </c>
      <c r="H1031">
        <v>2021</v>
      </c>
      <c r="J1031" t="str">
        <f t="shared" si="34"/>
        <v>Energy.Onshore oil</v>
      </c>
      <c r="K1031" t="str">
        <f t="shared" si="35"/>
        <v>oil and gas extraction 06</v>
      </c>
    </row>
    <row r="1032" spans="1:11" x14ac:dyDescent="0.25">
      <c r="A1032" t="s">
        <v>800</v>
      </c>
      <c r="B1032" t="s">
        <v>806</v>
      </c>
      <c r="C1032">
        <v>2</v>
      </c>
      <c r="D1032" t="s">
        <v>536</v>
      </c>
      <c r="E1032" t="s">
        <v>2</v>
      </c>
      <c r="F1032" t="s">
        <v>776</v>
      </c>
      <c r="G1032" t="s">
        <v>767</v>
      </c>
      <c r="H1032">
        <v>2021</v>
      </c>
      <c r="I1032" t="s">
        <v>771</v>
      </c>
      <c r="J1032" t="str">
        <f t="shared" si="34"/>
        <v>Energy.Other from coal</v>
      </c>
      <c r="K1032">
        <f t="shared" si="35"/>
        <v>0</v>
      </c>
    </row>
    <row r="1033" spans="1:11" x14ac:dyDescent="0.25">
      <c r="A1033" t="s">
        <v>800</v>
      </c>
      <c r="B1033" t="s">
        <v>806</v>
      </c>
      <c r="C1033">
        <v>10</v>
      </c>
      <c r="D1033" t="s">
        <v>536</v>
      </c>
      <c r="E1033" t="s">
        <v>2</v>
      </c>
      <c r="F1033" t="s">
        <v>777</v>
      </c>
      <c r="G1033" t="s">
        <v>767</v>
      </c>
      <c r="H1033">
        <v>2021</v>
      </c>
      <c r="I1033" t="s">
        <v>771</v>
      </c>
      <c r="J1033" t="str">
        <f t="shared" si="34"/>
        <v>Energy.Other from oil and gas</v>
      </c>
      <c r="K1033" t="str">
        <f t="shared" si="35"/>
        <v>oil and gas extraction 06</v>
      </c>
    </row>
    <row r="1034" spans="1:11" x14ac:dyDescent="0.25">
      <c r="A1034" t="s">
        <v>800</v>
      </c>
      <c r="B1034" t="s">
        <v>806</v>
      </c>
      <c r="C1034">
        <v>0</v>
      </c>
      <c r="D1034" t="s">
        <v>536</v>
      </c>
      <c r="E1034" t="s">
        <v>2</v>
      </c>
      <c r="F1034" t="s">
        <v>778</v>
      </c>
      <c r="G1034" t="s">
        <v>767</v>
      </c>
      <c r="H1034">
        <v>2021</v>
      </c>
      <c r="J1034" t="str">
        <f t="shared" si="34"/>
        <v>Energy.Satellite-detected large leaks</v>
      </c>
      <c r="K1034" t="str">
        <f t="shared" si="35"/>
        <v>oil and gas extraction 06</v>
      </c>
    </row>
    <row r="1035" spans="1:11" x14ac:dyDescent="0.25">
      <c r="A1035" t="s">
        <v>800</v>
      </c>
      <c r="B1035" t="s">
        <v>163</v>
      </c>
      <c r="C1035">
        <v>130</v>
      </c>
      <c r="D1035" t="s">
        <v>536</v>
      </c>
      <c r="E1035" t="s">
        <v>2</v>
      </c>
      <c r="F1035" t="s">
        <v>649</v>
      </c>
      <c r="G1035" t="s">
        <v>767</v>
      </c>
      <c r="H1035">
        <v>2021</v>
      </c>
      <c r="I1035" t="s">
        <v>771</v>
      </c>
      <c r="J1035" t="str">
        <f t="shared" si="34"/>
        <v>Energy.Total</v>
      </c>
      <c r="K1035" t="str">
        <f t="shared" si="35"/>
        <v>confirmed this is a duplicate total value</v>
      </c>
    </row>
    <row r="1036" spans="1:11" x14ac:dyDescent="0.25">
      <c r="A1036" t="s">
        <v>800</v>
      </c>
      <c r="B1036" t="s">
        <v>163</v>
      </c>
      <c r="C1036">
        <v>42</v>
      </c>
      <c r="D1036" t="s">
        <v>536</v>
      </c>
      <c r="E1036" t="s">
        <v>8</v>
      </c>
      <c r="F1036" t="s">
        <v>649</v>
      </c>
      <c r="G1036" t="s">
        <v>767</v>
      </c>
      <c r="H1036" t="s">
        <v>768</v>
      </c>
      <c r="I1036" t="s">
        <v>769</v>
      </c>
      <c r="J1036" t="str">
        <f t="shared" si="34"/>
        <v>Other.Total</v>
      </c>
      <c r="K1036">
        <f t="shared" si="35"/>
        <v>0</v>
      </c>
    </row>
    <row r="1037" spans="1:11" x14ac:dyDescent="0.25">
      <c r="A1037" t="s">
        <v>800</v>
      </c>
      <c r="B1037" t="s">
        <v>163</v>
      </c>
      <c r="C1037">
        <v>751</v>
      </c>
      <c r="D1037" t="s">
        <v>536</v>
      </c>
      <c r="E1037" t="s">
        <v>5</v>
      </c>
      <c r="F1037" t="s">
        <v>649</v>
      </c>
      <c r="G1037" t="s">
        <v>767</v>
      </c>
      <c r="H1037" t="s">
        <v>768</v>
      </c>
      <c r="I1037" t="s">
        <v>769</v>
      </c>
      <c r="J1037" t="str">
        <f t="shared" si="34"/>
        <v>Waste.Total</v>
      </c>
      <c r="K1037" t="str">
        <f t="shared" si="35"/>
        <v>water and waste 36T39</v>
      </c>
    </row>
    <row r="1038" spans="1:11" x14ac:dyDescent="0.25">
      <c r="A1038" t="s">
        <v>800</v>
      </c>
      <c r="B1038" t="s">
        <v>807</v>
      </c>
      <c r="C1038">
        <v>174</v>
      </c>
      <c r="D1038" t="s">
        <v>536</v>
      </c>
      <c r="E1038" t="s">
        <v>2</v>
      </c>
      <c r="F1038" t="s">
        <v>770</v>
      </c>
      <c r="G1038" t="s">
        <v>767</v>
      </c>
      <c r="H1038">
        <v>2021</v>
      </c>
      <c r="I1038" t="s">
        <v>771</v>
      </c>
      <c r="J1038" t="str">
        <f t="shared" si="34"/>
        <v>Energy.Bioenergy</v>
      </c>
      <c r="K1038">
        <f t="shared" si="35"/>
        <v>0</v>
      </c>
    </row>
    <row r="1039" spans="1:11" x14ac:dyDescent="0.25">
      <c r="A1039" t="s">
        <v>800</v>
      </c>
      <c r="B1039" t="s">
        <v>807</v>
      </c>
      <c r="C1039">
        <v>1</v>
      </c>
      <c r="D1039" t="s">
        <v>536</v>
      </c>
      <c r="E1039" t="s">
        <v>2</v>
      </c>
      <c r="F1039" t="s">
        <v>796</v>
      </c>
      <c r="G1039" t="s">
        <v>767</v>
      </c>
      <c r="H1039">
        <v>2021</v>
      </c>
      <c r="J1039" t="str">
        <f t="shared" si="34"/>
        <v>Energy.Coking coal</v>
      </c>
      <c r="K1039" t="str">
        <f t="shared" si="35"/>
        <v>iron and steel 241</v>
      </c>
    </row>
    <row r="1040" spans="1:11" x14ac:dyDescent="0.25">
      <c r="A1040" t="s">
        <v>800</v>
      </c>
      <c r="B1040" t="s">
        <v>807</v>
      </c>
      <c r="C1040">
        <v>29</v>
      </c>
      <c r="D1040" t="s">
        <v>536</v>
      </c>
      <c r="E1040" t="s">
        <v>2</v>
      </c>
      <c r="F1040" t="s">
        <v>772</v>
      </c>
      <c r="G1040" t="s">
        <v>538</v>
      </c>
      <c r="H1040">
        <v>2021</v>
      </c>
      <c r="J1040" t="str">
        <f t="shared" si="34"/>
        <v>Energy.Gas pipelines and LNG facilities</v>
      </c>
      <c r="K1040" t="str">
        <f t="shared" si="35"/>
        <v>energy pipelines and gas processing 352T353</v>
      </c>
    </row>
    <row r="1041" spans="1:11" x14ac:dyDescent="0.25">
      <c r="A1041" t="s">
        <v>800</v>
      </c>
      <c r="B1041" t="s">
        <v>807</v>
      </c>
      <c r="C1041">
        <v>16</v>
      </c>
      <c r="D1041" t="s">
        <v>536</v>
      </c>
      <c r="E1041" t="s">
        <v>2</v>
      </c>
      <c r="F1041" t="s">
        <v>772</v>
      </c>
      <c r="G1041" t="s">
        <v>539</v>
      </c>
      <c r="H1041">
        <v>2021</v>
      </c>
      <c r="J1041" t="str">
        <f t="shared" si="34"/>
        <v>Energy.Gas pipelines and LNG facilities</v>
      </c>
      <c r="K1041" t="str">
        <f t="shared" si="35"/>
        <v>energy pipelines and gas processing 352T353</v>
      </c>
    </row>
    <row r="1042" spans="1:11" x14ac:dyDescent="0.25">
      <c r="A1042" t="s">
        <v>800</v>
      </c>
      <c r="B1042" t="s">
        <v>807</v>
      </c>
      <c r="C1042">
        <v>28</v>
      </c>
      <c r="D1042" t="s">
        <v>536</v>
      </c>
      <c r="E1042" t="s">
        <v>2</v>
      </c>
      <c r="F1042" t="s">
        <v>540</v>
      </c>
      <c r="G1042" t="s">
        <v>538</v>
      </c>
      <c r="H1042">
        <v>2021</v>
      </c>
      <c r="J1042" t="str">
        <f t="shared" si="34"/>
        <v>Energy.Offshore gas</v>
      </c>
      <c r="K1042" t="str">
        <f t="shared" si="35"/>
        <v>oil and gas extraction 06</v>
      </c>
    </row>
    <row r="1043" spans="1:11" x14ac:dyDescent="0.25">
      <c r="A1043" t="s">
        <v>800</v>
      </c>
      <c r="B1043" t="s">
        <v>807</v>
      </c>
      <c r="C1043">
        <v>61</v>
      </c>
      <c r="D1043" t="s">
        <v>536</v>
      </c>
      <c r="E1043" t="s">
        <v>2</v>
      </c>
      <c r="F1043" t="s">
        <v>540</v>
      </c>
      <c r="G1043" t="s">
        <v>539</v>
      </c>
      <c r="H1043">
        <v>2021</v>
      </c>
      <c r="J1043" t="str">
        <f t="shared" si="34"/>
        <v>Energy.Offshore gas</v>
      </c>
      <c r="K1043" t="str">
        <f t="shared" si="35"/>
        <v>oil and gas extraction 06</v>
      </c>
    </row>
    <row r="1044" spans="1:11" x14ac:dyDescent="0.25">
      <c r="A1044" t="s">
        <v>800</v>
      </c>
      <c r="B1044" t="s">
        <v>807</v>
      </c>
      <c r="C1044">
        <v>0</v>
      </c>
      <c r="D1044" t="s">
        <v>536</v>
      </c>
      <c r="E1044" t="s">
        <v>2</v>
      </c>
      <c r="F1044" t="s">
        <v>541</v>
      </c>
      <c r="G1044" t="s">
        <v>773</v>
      </c>
      <c r="H1044">
        <v>2021</v>
      </c>
      <c r="J1044" t="str">
        <f t="shared" si="34"/>
        <v>Energy.Offshore oil</v>
      </c>
      <c r="K1044" t="str">
        <f t="shared" si="35"/>
        <v>oil and gas extraction 06</v>
      </c>
    </row>
    <row r="1045" spans="1:11" x14ac:dyDescent="0.25">
      <c r="A1045" t="s">
        <v>800</v>
      </c>
      <c r="B1045" t="s">
        <v>807</v>
      </c>
      <c r="C1045">
        <v>0</v>
      </c>
      <c r="D1045" t="s">
        <v>536</v>
      </c>
      <c r="E1045" t="s">
        <v>2</v>
      </c>
      <c r="F1045" t="s">
        <v>541</v>
      </c>
      <c r="G1045" t="s">
        <v>538</v>
      </c>
      <c r="H1045">
        <v>2021</v>
      </c>
      <c r="J1045" t="str">
        <f t="shared" si="34"/>
        <v>Energy.Offshore oil</v>
      </c>
      <c r="K1045" t="str">
        <f t="shared" si="35"/>
        <v>oil and gas extraction 06</v>
      </c>
    </row>
    <row r="1046" spans="1:11" x14ac:dyDescent="0.25">
      <c r="A1046" t="s">
        <v>800</v>
      </c>
      <c r="B1046" t="s">
        <v>807</v>
      </c>
      <c r="C1046">
        <v>1</v>
      </c>
      <c r="D1046" t="s">
        <v>536</v>
      </c>
      <c r="E1046" t="s">
        <v>2</v>
      </c>
      <c r="F1046" t="s">
        <v>541</v>
      </c>
      <c r="G1046" t="s">
        <v>539</v>
      </c>
      <c r="H1046">
        <v>2021</v>
      </c>
      <c r="J1046" t="str">
        <f t="shared" si="34"/>
        <v>Energy.Offshore oil</v>
      </c>
      <c r="K1046" t="str">
        <f t="shared" si="35"/>
        <v>oil and gas extraction 06</v>
      </c>
    </row>
    <row r="1047" spans="1:11" x14ac:dyDescent="0.25">
      <c r="A1047" t="s">
        <v>800</v>
      </c>
      <c r="B1047" t="s">
        <v>807</v>
      </c>
      <c r="C1047">
        <v>1</v>
      </c>
      <c r="D1047" t="s">
        <v>536</v>
      </c>
      <c r="E1047" t="s">
        <v>2</v>
      </c>
      <c r="F1047" t="s">
        <v>774</v>
      </c>
      <c r="G1047" t="s">
        <v>538</v>
      </c>
      <c r="H1047">
        <v>2021</v>
      </c>
      <c r="J1047" t="str">
        <f t="shared" si="34"/>
        <v>Energy.Onshore gas</v>
      </c>
      <c r="K1047" t="str">
        <f t="shared" si="35"/>
        <v>oil and gas extraction 06</v>
      </c>
    </row>
    <row r="1048" spans="1:11" x14ac:dyDescent="0.25">
      <c r="A1048" t="s">
        <v>800</v>
      </c>
      <c r="B1048" t="s">
        <v>807</v>
      </c>
      <c r="C1048">
        <v>1</v>
      </c>
      <c r="D1048" t="s">
        <v>536</v>
      </c>
      <c r="E1048" t="s">
        <v>2</v>
      </c>
      <c r="F1048" t="s">
        <v>774</v>
      </c>
      <c r="G1048" t="s">
        <v>539</v>
      </c>
      <c r="H1048">
        <v>2021</v>
      </c>
      <c r="J1048" t="str">
        <f t="shared" si="34"/>
        <v>Energy.Onshore gas</v>
      </c>
      <c r="K1048" t="str">
        <f t="shared" si="35"/>
        <v>oil and gas extraction 06</v>
      </c>
    </row>
    <row r="1049" spans="1:11" x14ac:dyDescent="0.25">
      <c r="A1049" t="s">
        <v>800</v>
      </c>
      <c r="B1049" t="s">
        <v>807</v>
      </c>
      <c r="C1049">
        <v>1</v>
      </c>
      <c r="D1049" t="s">
        <v>536</v>
      </c>
      <c r="E1049" t="s">
        <v>2</v>
      </c>
      <c r="F1049" t="s">
        <v>775</v>
      </c>
      <c r="G1049" t="s">
        <v>773</v>
      </c>
      <c r="H1049">
        <v>2021</v>
      </c>
      <c r="J1049" t="str">
        <f t="shared" si="34"/>
        <v>Energy.Onshore oil</v>
      </c>
      <c r="K1049" t="str">
        <f t="shared" si="35"/>
        <v>oil and gas extraction 06</v>
      </c>
    </row>
    <row r="1050" spans="1:11" x14ac:dyDescent="0.25">
      <c r="A1050" t="s">
        <v>800</v>
      </c>
      <c r="B1050" t="s">
        <v>807</v>
      </c>
      <c r="C1050">
        <v>0</v>
      </c>
      <c r="D1050" t="s">
        <v>536</v>
      </c>
      <c r="E1050" t="s">
        <v>2</v>
      </c>
      <c r="F1050" t="s">
        <v>775</v>
      </c>
      <c r="G1050" t="s">
        <v>538</v>
      </c>
      <c r="H1050">
        <v>2021</v>
      </c>
      <c r="J1050" t="str">
        <f t="shared" si="34"/>
        <v>Energy.Onshore oil</v>
      </c>
      <c r="K1050" t="str">
        <f t="shared" si="35"/>
        <v>oil and gas extraction 06</v>
      </c>
    </row>
    <row r="1051" spans="1:11" x14ac:dyDescent="0.25">
      <c r="A1051" t="s">
        <v>800</v>
      </c>
      <c r="B1051" t="s">
        <v>807</v>
      </c>
      <c r="C1051">
        <v>3</v>
      </c>
      <c r="D1051" t="s">
        <v>536</v>
      </c>
      <c r="E1051" t="s">
        <v>2</v>
      </c>
      <c r="F1051" t="s">
        <v>775</v>
      </c>
      <c r="G1051" t="s">
        <v>539</v>
      </c>
      <c r="H1051">
        <v>2021</v>
      </c>
      <c r="J1051" t="str">
        <f t="shared" si="34"/>
        <v>Energy.Onshore oil</v>
      </c>
      <c r="K1051" t="str">
        <f t="shared" si="35"/>
        <v>oil and gas extraction 06</v>
      </c>
    </row>
    <row r="1052" spans="1:11" x14ac:dyDescent="0.25">
      <c r="A1052" t="s">
        <v>800</v>
      </c>
      <c r="B1052" t="s">
        <v>807</v>
      </c>
      <c r="C1052">
        <v>69</v>
      </c>
      <c r="D1052" t="s">
        <v>536</v>
      </c>
      <c r="E1052" t="s">
        <v>2</v>
      </c>
      <c r="F1052" t="s">
        <v>776</v>
      </c>
      <c r="G1052" t="s">
        <v>767</v>
      </c>
      <c r="H1052">
        <v>2021</v>
      </c>
      <c r="I1052" t="s">
        <v>771</v>
      </c>
      <c r="J1052" t="str">
        <f t="shared" si="34"/>
        <v>Energy.Other from coal</v>
      </c>
      <c r="K1052">
        <f t="shared" si="35"/>
        <v>0</v>
      </c>
    </row>
    <row r="1053" spans="1:11" x14ac:dyDescent="0.25">
      <c r="A1053" t="s">
        <v>800</v>
      </c>
      <c r="B1053" t="s">
        <v>807</v>
      </c>
      <c r="C1053">
        <v>11</v>
      </c>
      <c r="D1053" t="s">
        <v>536</v>
      </c>
      <c r="E1053" t="s">
        <v>2</v>
      </c>
      <c r="F1053" t="s">
        <v>777</v>
      </c>
      <c r="G1053" t="s">
        <v>767</v>
      </c>
      <c r="H1053">
        <v>2021</v>
      </c>
      <c r="I1053" t="s">
        <v>771</v>
      </c>
      <c r="J1053" t="str">
        <f t="shared" si="34"/>
        <v>Energy.Other from oil and gas</v>
      </c>
      <c r="K1053" t="str">
        <f t="shared" si="35"/>
        <v>oil and gas extraction 06</v>
      </c>
    </row>
    <row r="1054" spans="1:11" x14ac:dyDescent="0.25">
      <c r="A1054" t="s">
        <v>800</v>
      </c>
      <c r="B1054" t="s">
        <v>807</v>
      </c>
      <c r="C1054">
        <v>0</v>
      </c>
      <c r="D1054" t="s">
        <v>536</v>
      </c>
      <c r="E1054" t="s">
        <v>2</v>
      </c>
      <c r="F1054" t="s">
        <v>778</v>
      </c>
      <c r="G1054" t="s">
        <v>767</v>
      </c>
      <c r="H1054">
        <v>2021</v>
      </c>
      <c r="J1054" t="str">
        <f t="shared" si="34"/>
        <v>Energy.Satellite-detected large leaks</v>
      </c>
      <c r="K1054" t="str">
        <f t="shared" si="35"/>
        <v>oil and gas extraction 06</v>
      </c>
    </row>
    <row r="1055" spans="1:11" x14ac:dyDescent="0.25">
      <c r="A1055" t="s">
        <v>800</v>
      </c>
      <c r="B1055" t="s">
        <v>807</v>
      </c>
      <c r="C1055">
        <v>213</v>
      </c>
      <c r="D1055" t="s">
        <v>536</v>
      </c>
      <c r="E1055" t="s">
        <v>2</v>
      </c>
      <c r="F1055" t="s">
        <v>797</v>
      </c>
      <c r="G1055" t="s">
        <v>767</v>
      </c>
      <c r="H1055">
        <v>2021</v>
      </c>
      <c r="J1055" t="str">
        <f t="shared" si="34"/>
        <v>Energy.Steam coal</v>
      </c>
      <c r="K1055">
        <f t="shared" si="35"/>
        <v>0</v>
      </c>
    </row>
    <row r="1056" spans="1:11" x14ac:dyDescent="0.25">
      <c r="A1056" t="s">
        <v>800</v>
      </c>
      <c r="B1056" t="s">
        <v>199</v>
      </c>
      <c r="C1056">
        <v>2241</v>
      </c>
      <c r="D1056" t="s">
        <v>536</v>
      </c>
      <c r="E1056" t="s">
        <v>4</v>
      </c>
      <c r="F1056" t="s">
        <v>649</v>
      </c>
      <c r="G1056" t="s">
        <v>767</v>
      </c>
      <c r="H1056" t="s">
        <v>768</v>
      </c>
      <c r="I1056" t="s">
        <v>769</v>
      </c>
      <c r="J1056" t="str">
        <f t="shared" si="34"/>
        <v>Agriculture.Total</v>
      </c>
      <c r="K1056">
        <f t="shared" si="35"/>
        <v>0</v>
      </c>
    </row>
    <row r="1057" spans="1:11" x14ac:dyDescent="0.25">
      <c r="A1057" t="s">
        <v>800</v>
      </c>
      <c r="B1057" t="s">
        <v>199</v>
      </c>
      <c r="C1057">
        <v>66</v>
      </c>
      <c r="D1057" t="s">
        <v>536</v>
      </c>
      <c r="E1057" t="s">
        <v>2</v>
      </c>
      <c r="F1057" t="s">
        <v>770</v>
      </c>
      <c r="G1057" t="s">
        <v>767</v>
      </c>
      <c r="H1057">
        <v>2021</v>
      </c>
      <c r="I1057" t="s">
        <v>771</v>
      </c>
      <c r="J1057" t="str">
        <f t="shared" si="34"/>
        <v>Energy.Bioenergy</v>
      </c>
      <c r="K1057">
        <f t="shared" si="35"/>
        <v>0</v>
      </c>
    </row>
    <row r="1058" spans="1:11" x14ac:dyDescent="0.25">
      <c r="A1058" t="s">
        <v>800</v>
      </c>
      <c r="B1058" t="s">
        <v>199</v>
      </c>
      <c r="C1058">
        <v>102</v>
      </c>
      <c r="D1058" t="s">
        <v>536</v>
      </c>
      <c r="E1058" t="s">
        <v>2</v>
      </c>
      <c r="F1058" t="s">
        <v>772</v>
      </c>
      <c r="G1058" t="s">
        <v>538</v>
      </c>
      <c r="H1058">
        <v>2021</v>
      </c>
      <c r="J1058" t="str">
        <f t="shared" si="34"/>
        <v>Energy.Gas pipelines and LNG facilities</v>
      </c>
      <c r="K1058" t="str">
        <f t="shared" si="35"/>
        <v>energy pipelines and gas processing 352T353</v>
      </c>
    </row>
    <row r="1059" spans="1:11" x14ac:dyDescent="0.25">
      <c r="A1059" t="s">
        <v>800</v>
      </c>
      <c r="B1059" t="s">
        <v>199</v>
      </c>
      <c r="C1059">
        <v>54</v>
      </c>
      <c r="D1059" t="s">
        <v>536</v>
      </c>
      <c r="E1059" t="s">
        <v>2</v>
      </c>
      <c r="F1059" t="s">
        <v>772</v>
      </c>
      <c r="G1059" t="s">
        <v>539</v>
      </c>
      <c r="H1059">
        <v>2021</v>
      </c>
      <c r="J1059" t="str">
        <f t="shared" si="34"/>
        <v>Energy.Gas pipelines and LNG facilities</v>
      </c>
      <c r="K1059" t="str">
        <f t="shared" si="35"/>
        <v>energy pipelines and gas processing 352T353</v>
      </c>
    </row>
    <row r="1060" spans="1:11" x14ac:dyDescent="0.25">
      <c r="A1060" t="s">
        <v>800</v>
      </c>
      <c r="B1060" t="s">
        <v>199</v>
      </c>
      <c r="C1060">
        <v>43</v>
      </c>
      <c r="D1060" t="s">
        <v>536</v>
      </c>
      <c r="E1060" t="s">
        <v>2</v>
      </c>
      <c r="F1060" t="s">
        <v>540</v>
      </c>
      <c r="G1060" t="s">
        <v>538</v>
      </c>
      <c r="H1060">
        <v>2021</v>
      </c>
      <c r="J1060" t="str">
        <f t="shared" si="34"/>
        <v>Energy.Offshore gas</v>
      </c>
      <c r="K1060" t="str">
        <f t="shared" si="35"/>
        <v>oil and gas extraction 06</v>
      </c>
    </row>
    <row r="1061" spans="1:11" x14ac:dyDescent="0.25">
      <c r="A1061" t="s">
        <v>800</v>
      </c>
      <c r="B1061" t="s">
        <v>199</v>
      </c>
      <c r="C1061">
        <v>95</v>
      </c>
      <c r="D1061" t="s">
        <v>536</v>
      </c>
      <c r="E1061" t="s">
        <v>2</v>
      </c>
      <c r="F1061" t="s">
        <v>540</v>
      </c>
      <c r="G1061" t="s">
        <v>539</v>
      </c>
      <c r="H1061">
        <v>2021</v>
      </c>
      <c r="J1061" t="str">
        <f t="shared" si="34"/>
        <v>Energy.Offshore gas</v>
      </c>
      <c r="K1061" t="str">
        <f t="shared" si="35"/>
        <v>oil and gas extraction 06</v>
      </c>
    </row>
    <row r="1062" spans="1:11" x14ac:dyDescent="0.25">
      <c r="A1062" t="s">
        <v>800</v>
      </c>
      <c r="B1062" t="s">
        <v>199</v>
      </c>
      <c r="C1062">
        <v>3</v>
      </c>
      <c r="D1062" t="s">
        <v>536</v>
      </c>
      <c r="E1062" t="s">
        <v>2</v>
      </c>
      <c r="F1062" t="s">
        <v>541</v>
      </c>
      <c r="G1062" t="s">
        <v>773</v>
      </c>
      <c r="H1062">
        <v>2021</v>
      </c>
      <c r="J1062" t="str">
        <f t="shared" si="34"/>
        <v>Energy.Offshore oil</v>
      </c>
      <c r="K1062" t="str">
        <f t="shared" si="35"/>
        <v>oil and gas extraction 06</v>
      </c>
    </row>
    <row r="1063" spans="1:11" x14ac:dyDescent="0.25">
      <c r="A1063" t="s">
        <v>800</v>
      </c>
      <c r="B1063" t="s">
        <v>199</v>
      </c>
      <c r="C1063">
        <v>7</v>
      </c>
      <c r="D1063" t="s">
        <v>536</v>
      </c>
      <c r="E1063" t="s">
        <v>2</v>
      </c>
      <c r="F1063" t="s">
        <v>541</v>
      </c>
      <c r="G1063" t="s">
        <v>538</v>
      </c>
      <c r="H1063">
        <v>2021</v>
      </c>
      <c r="J1063" t="str">
        <f t="shared" si="34"/>
        <v>Energy.Offshore oil</v>
      </c>
      <c r="K1063" t="str">
        <f t="shared" si="35"/>
        <v>oil and gas extraction 06</v>
      </c>
    </row>
    <row r="1064" spans="1:11" x14ac:dyDescent="0.25">
      <c r="A1064" t="s">
        <v>800</v>
      </c>
      <c r="B1064" t="s">
        <v>199</v>
      </c>
      <c r="C1064">
        <v>91</v>
      </c>
      <c r="D1064" t="s">
        <v>536</v>
      </c>
      <c r="E1064" t="s">
        <v>2</v>
      </c>
      <c r="F1064" t="s">
        <v>541</v>
      </c>
      <c r="G1064" t="s">
        <v>539</v>
      </c>
      <c r="H1064">
        <v>2021</v>
      </c>
      <c r="J1064" t="str">
        <f t="shared" si="34"/>
        <v>Energy.Offshore oil</v>
      </c>
      <c r="K1064" t="str">
        <f t="shared" si="35"/>
        <v>oil and gas extraction 06</v>
      </c>
    </row>
    <row r="1065" spans="1:11" x14ac:dyDescent="0.25">
      <c r="A1065" t="s">
        <v>800</v>
      </c>
      <c r="B1065" t="s">
        <v>199</v>
      </c>
      <c r="C1065">
        <v>2</v>
      </c>
      <c r="D1065" t="s">
        <v>536</v>
      </c>
      <c r="E1065" t="s">
        <v>2</v>
      </c>
      <c r="F1065" t="s">
        <v>774</v>
      </c>
      <c r="G1065" t="s">
        <v>538</v>
      </c>
      <c r="H1065">
        <v>2021</v>
      </c>
      <c r="J1065" t="str">
        <f t="shared" si="34"/>
        <v>Energy.Onshore gas</v>
      </c>
      <c r="K1065" t="str">
        <f t="shared" si="35"/>
        <v>oil and gas extraction 06</v>
      </c>
    </row>
    <row r="1066" spans="1:11" x14ac:dyDescent="0.25">
      <c r="A1066" t="s">
        <v>800</v>
      </c>
      <c r="B1066" t="s">
        <v>199</v>
      </c>
      <c r="C1066">
        <v>5</v>
      </c>
      <c r="D1066" t="s">
        <v>536</v>
      </c>
      <c r="E1066" t="s">
        <v>2</v>
      </c>
      <c r="F1066" t="s">
        <v>774</v>
      </c>
      <c r="G1066" t="s">
        <v>539</v>
      </c>
      <c r="H1066">
        <v>2021</v>
      </c>
      <c r="J1066" t="str">
        <f t="shared" si="34"/>
        <v>Energy.Onshore gas</v>
      </c>
      <c r="K1066" t="str">
        <f t="shared" si="35"/>
        <v>oil and gas extraction 06</v>
      </c>
    </row>
    <row r="1067" spans="1:11" x14ac:dyDescent="0.25">
      <c r="A1067" t="s">
        <v>800</v>
      </c>
      <c r="B1067" t="s">
        <v>199</v>
      </c>
      <c r="C1067">
        <v>6</v>
      </c>
      <c r="D1067" t="s">
        <v>536</v>
      </c>
      <c r="E1067" t="s">
        <v>2</v>
      </c>
      <c r="F1067" t="s">
        <v>775</v>
      </c>
      <c r="G1067" t="s">
        <v>773</v>
      </c>
      <c r="H1067">
        <v>2021</v>
      </c>
      <c r="J1067" t="str">
        <f t="shared" si="34"/>
        <v>Energy.Onshore oil</v>
      </c>
      <c r="K1067" t="str">
        <f t="shared" si="35"/>
        <v>oil and gas extraction 06</v>
      </c>
    </row>
    <row r="1068" spans="1:11" x14ac:dyDescent="0.25">
      <c r="A1068" t="s">
        <v>800</v>
      </c>
      <c r="B1068" t="s">
        <v>199</v>
      </c>
      <c r="C1068">
        <v>1</v>
      </c>
      <c r="D1068" t="s">
        <v>536</v>
      </c>
      <c r="E1068" t="s">
        <v>2</v>
      </c>
      <c r="F1068" t="s">
        <v>775</v>
      </c>
      <c r="G1068" t="s">
        <v>538</v>
      </c>
      <c r="H1068">
        <v>2021</v>
      </c>
      <c r="J1068" t="str">
        <f t="shared" si="34"/>
        <v>Energy.Onshore oil</v>
      </c>
      <c r="K1068" t="str">
        <f t="shared" si="35"/>
        <v>oil and gas extraction 06</v>
      </c>
    </row>
    <row r="1069" spans="1:11" x14ac:dyDescent="0.25">
      <c r="A1069" t="s">
        <v>800</v>
      </c>
      <c r="B1069" t="s">
        <v>199</v>
      </c>
      <c r="C1069">
        <v>13</v>
      </c>
      <c r="D1069" t="s">
        <v>536</v>
      </c>
      <c r="E1069" t="s">
        <v>2</v>
      </c>
      <c r="F1069" t="s">
        <v>775</v>
      </c>
      <c r="G1069" t="s">
        <v>539</v>
      </c>
      <c r="H1069">
        <v>2021</v>
      </c>
      <c r="J1069" t="str">
        <f t="shared" si="34"/>
        <v>Energy.Onshore oil</v>
      </c>
      <c r="K1069" t="str">
        <f t="shared" si="35"/>
        <v>oil and gas extraction 06</v>
      </c>
    </row>
    <row r="1070" spans="1:11" x14ac:dyDescent="0.25">
      <c r="A1070" t="s">
        <v>800</v>
      </c>
      <c r="B1070" t="s">
        <v>199</v>
      </c>
      <c r="C1070">
        <v>4</v>
      </c>
      <c r="D1070" t="s">
        <v>536</v>
      </c>
      <c r="E1070" t="s">
        <v>2</v>
      </c>
      <c r="F1070" t="s">
        <v>776</v>
      </c>
      <c r="G1070" t="s">
        <v>767</v>
      </c>
      <c r="H1070">
        <v>2021</v>
      </c>
      <c r="I1070" t="s">
        <v>771</v>
      </c>
      <c r="J1070" t="str">
        <f t="shared" si="34"/>
        <v>Energy.Other from coal</v>
      </c>
      <c r="K1070">
        <f t="shared" si="35"/>
        <v>0</v>
      </c>
    </row>
    <row r="1071" spans="1:11" x14ac:dyDescent="0.25">
      <c r="A1071" t="s">
        <v>800</v>
      </c>
      <c r="B1071" t="s">
        <v>199</v>
      </c>
      <c r="C1071">
        <v>28</v>
      </c>
      <c r="D1071" t="s">
        <v>536</v>
      </c>
      <c r="E1071" t="s">
        <v>2</v>
      </c>
      <c r="F1071" t="s">
        <v>777</v>
      </c>
      <c r="G1071" t="s">
        <v>767</v>
      </c>
      <c r="H1071">
        <v>2021</v>
      </c>
      <c r="I1071" t="s">
        <v>771</v>
      </c>
      <c r="J1071" t="str">
        <f t="shared" si="34"/>
        <v>Energy.Other from oil and gas</v>
      </c>
      <c r="K1071" t="str">
        <f t="shared" si="35"/>
        <v>oil and gas extraction 06</v>
      </c>
    </row>
    <row r="1072" spans="1:11" x14ac:dyDescent="0.25">
      <c r="A1072" t="s">
        <v>800</v>
      </c>
      <c r="B1072" t="s">
        <v>199</v>
      </c>
      <c r="C1072">
        <v>0</v>
      </c>
      <c r="D1072" t="s">
        <v>536</v>
      </c>
      <c r="E1072" t="s">
        <v>2</v>
      </c>
      <c r="F1072" t="s">
        <v>778</v>
      </c>
      <c r="G1072" t="s">
        <v>767</v>
      </c>
      <c r="H1072">
        <v>2021</v>
      </c>
      <c r="J1072" t="str">
        <f t="shared" si="34"/>
        <v>Energy.Satellite-detected large leaks</v>
      </c>
      <c r="K1072" t="str">
        <f t="shared" si="35"/>
        <v>oil and gas extraction 06</v>
      </c>
    </row>
    <row r="1073" spans="1:11" x14ac:dyDescent="0.25">
      <c r="A1073" t="s">
        <v>800</v>
      </c>
      <c r="B1073" t="s">
        <v>199</v>
      </c>
      <c r="C1073">
        <v>519</v>
      </c>
      <c r="D1073" t="s">
        <v>536</v>
      </c>
      <c r="E1073" t="s">
        <v>2</v>
      </c>
      <c r="F1073" t="s">
        <v>649</v>
      </c>
      <c r="G1073" t="s">
        <v>767</v>
      </c>
      <c r="H1073">
        <v>2021</v>
      </c>
      <c r="I1073" t="s">
        <v>771</v>
      </c>
      <c r="J1073" t="str">
        <f t="shared" si="34"/>
        <v>Energy.Total</v>
      </c>
      <c r="K1073" t="str">
        <f t="shared" si="35"/>
        <v>confirmed this is a duplicate total value</v>
      </c>
    </row>
    <row r="1074" spans="1:11" x14ac:dyDescent="0.25">
      <c r="A1074" t="s">
        <v>800</v>
      </c>
      <c r="B1074" t="s">
        <v>199</v>
      </c>
      <c r="C1074">
        <v>61</v>
      </c>
      <c r="D1074" t="s">
        <v>536</v>
      </c>
      <c r="E1074" t="s">
        <v>8</v>
      </c>
      <c r="F1074" t="s">
        <v>649</v>
      </c>
      <c r="G1074" t="s">
        <v>767</v>
      </c>
      <c r="H1074" t="s">
        <v>768</v>
      </c>
      <c r="I1074" t="s">
        <v>769</v>
      </c>
      <c r="J1074" t="str">
        <f t="shared" si="34"/>
        <v>Other.Total</v>
      </c>
      <c r="K1074">
        <f t="shared" si="35"/>
        <v>0</v>
      </c>
    </row>
    <row r="1075" spans="1:11" x14ac:dyDescent="0.25">
      <c r="A1075" t="s">
        <v>800</v>
      </c>
      <c r="B1075" t="s">
        <v>199</v>
      </c>
      <c r="C1075">
        <v>747</v>
      </c>
      <c r="D1075" t="s">
        <v>536</v>
      </c>
      <c r="E1075" t="s">
        <v>5</v>
      </c>
      <c r="F1075" t="s">
        <v>649</v>
      </c>
      <c r="G1075" t="s">
        <v>767</v>
      </c>
      <c r="H1075" t="s">
        <v>768</v>
      </c>
      <c r="I1075" t="s">
        <v>769</v>
      </c>
      <c r="J1075" t="str">
        <f t="shared" si="34"/>
        <v>Waste.Total</v>
      </c>
      <c r="K1075" t="str">
        <f t="shared" si="35"/>
        <v>water and waste 36T39</v>
      </c>
    </row>
    <row r="1076" spans="1:11" x14ac:dyDescent="0.25">
      <c r="A1076" t="s">
        <v>800</v>
      </c>
      <c r="B1076" t="s">
        <v>217</v>
      </c>
      <c r="C1076">
        <v>2200</v>
      </c>
      <c r="D1076" t="s">
        <v>536</v>
      </c>
      <c r="E1076" t="s">
        <v>4</v>
      </c>
      <c r="F1076" t="s">
        <v>649</v>
      </c>
      <c r="G1076" t="s">
        <v>767</v>
      </c>
      <c r="H1076" t="s">
        <v>768</v>
      </c>
      <c r="I1076" t="s">
        <v>769</v>
      </c>
      <c r="J1076" t="str">
        <f t="shared" si="34"/>
        <v>Agriculture.Total</v>
      </c>
      <c r="K1076">
        <f t="shared" si="35"/>
        <v>0</v>
      </c>
    </row>
    <row r="1077" spans="1:11" x14ac:dyDescent="0.25">
      <c r="A1077" t="s">
        <v>800</v>
      </c>
      <c r="B1077" t="s">
        <v>217</v>
      </c>
      <c r="C1077">
        <v>18</v>
      </c>
      <c r="D1077" t="s">
        <v>536</v>
      </c>
      <c r="E1077" t="s">
        <v>2</v>
      </c>
      <c r="F1077" t="s">
        <v>770</v>
      </c>
      <c r="G1077" t="s">
        <v>767</v>
      </c>
      <c r="H1077">
        <v>2021</v>
      </c>
      <c r="I1077" t="s">
        <v>771</v>
      </c>
      <c r="J1077" t="str">
        <f t="shared" si="34"/>
        <v>Energy.Bioenergy</v>
      </c>
      <c r="K1077">
        <f t="shared" si="35"/>
        <v>0</v>
      </c>
    </row>
    <row r="1078" spans="1:11" x14ac:dyDescent="0.25">
      <c r="A1078" t="s">
        <v>800</v>
      </c>
      <c r="B1078" t="s">
        <v>217</v>
      </c>
      <c r="C1078">
        <v>0</v>
      </c>
      <c r="D1078" t="s">
        <v>536</v>
      </c>
      <c r="E1078" t="s">
        <v>2</v>
      </c>
      <c r="F1078" t="s">
        <v>796</v>
      </c>
      <c r="G1078" t="s">
        <v>767</v>
      </c>
      <c r="H1078">
        <v>2021</v>
      </c>
      <c r="J1078" t="str">
        <f t="shared" si="34"/>
        <v>Energy.Coking coal</v>
      </c>
      <c r="K1078" t="str">
        <f t="shared" si="35"/>
        <v>iron and steel 241</v>
      </c>
    </row>
    <row r="1079" spans="1:11" x14ac:dyDescent="0.25">
      <c r="A1079" t="s">
        <v>800</v>
      </c>
      <c r="B1079" t="s">
        <v>217</v>
      </c>
      <c r="C1079">
        <v>15</v>
      </c>
      <c r="D1079" t="s">
        <v>536</v>
      </c>
      <c r="E1079" t="s">
        <v>2</v>
      </c>
      <c r="F1079" t="s">
        <v>772</v>
      </c>
      <c r="G1079" t="s">
        <v>538</v>
      </c>
      <c r="H1079">
        <v>2021</v>
      </c>
      <c r="J1079" t="str">
        <f t="shared" si="34"/>
        <v>Energy.Gas pipelines and LNG facilities</v>
      </c>
      <c r="K1079" t="str">
        <f t="shared" si="35"/>
        <v>energy pipelines and gas processing 352T353</v>
      </c>
    </row>
    <row r="1080" spans="1:11" x14ac:dyDescent="0.25">
      <c r="A1080" t="s">
        <v>800</v>
      </c>
      <c r="B1080" t="s">
        <v>217</v>
      </c>
      <c r="C1080">
        <v>8</v>
      </c>
      <c r="D1080" t="s">
        <v>536</v>
      </c>
      <c r="E1080" t="s">
        <v>2</v>
      </c>
      <c r="F1080" t="s">
        <v>772</v>
      </c>
      <c r="G1080" t="s">
        <v>539</v>
      </c>
      <c r="H1080">
        <v>2021</v>
      </c>
      <c r="J1080" t="str">
        <f t="shared" si="34"/>
        <v>Energy.Gas pipelines and LNG facilities</v>
      </c>
      <c r="K1080" t="str">
        <f t="shared" si="35"/>
        <v>energy pipelines and gas processing 352T353</v>
      </c>
    </row>
    <row r="1081" spans="1:11" x14ac:dyDescent="0.25">
      <c r="A1081" t="s">
        <v>800</v>
      </c>
      <c r="B1081" t="s">
        <v>217</v>
      </c>
      <c r="C1081">
        <v>13</v>
      </c>
      <c r="D1081" t="s">
        <v>536</v>
      </c>
      <c r="E1081" t="s">
        <v>2</v>
      </c>
      <c r="F1081" t="s">
        <v>540</v>
      </c>
      <c r="G1081" t="s">
        <v>538</v>
      </c>
      <c r="H1081">
        <v>2021</v>
      </c>
      <c r="J1081" t="str">
        <f t="shared" si="34"/>
        <v>Energy.Offshore gas</v>
      </c>
      <c r="K1081" t="str">
        <f t="shared" si="35"/>
        <v>oil and gas extraction 06</v>
      </c>
    </row>
    <row r="1082" spans="1:11" x14ac:dyDescent="0.25">
      <c r="A1082" t="s">
        <v>800</v>
      </c>
      <c r="B1082" t="s">
        <v>217</v>
      </c>
      <c r="C1082">
        <v>29</v>
      </c>
      <c r="D1082" t="s">
        <v>536</v>
      </c>
      <c r="E1082" t="s">
        <v>2</v>
      </c>
      <c r="F1082" t="s">
        <v>540</v>
      </c>
      <c r="G1082" t="s">
        <v>539</v>
      </c>
      <c r="H1082">
        <v>2021</v>
      </c>
      <c r="J1082" t="str">
        <f t="shared" si="34"/>
        <v>Energy.Offshore gas</v>
      </c>
      <c r="K1082" t="str">
        <f t="shared" si="35"/>
        <v>oil and gas extraction 06</v>
      </c>
    </row>
    <row r="1083" spans="1:11" x14ac:dyDescent="0.25">
      <c r="A1083" t="s">
        <v>800</v>
      </c>
      <c r="B1083" t="s">
        <v>217</v>
      </c>
      <c r="C1083">
        <v>29</v>
      </c>
      <c r="D1083" t="s">
        <v>536</v>
      </c>
      <c r="E1083" t="s">
        <v>2</v>
      </c>
      <c r="F1083" t="s">
        <v>541</v>
      </c>
      <c r="G1083" t="s">
        <v>773</v>
      </c>
      <c r="H1083">
        <v>2021</v>
      </c>
      <c r="J1083" t="str">
        <f t="shared" si="34"/>
        <v>Energy.Offshore oil</v>
      </c>
      <c r="K1083" t="str">
        <f t="shared" si="35"/>
        <v>oil and gas extraction 06</v>
      </c>
    </row>
    <row r="1084" spans="1:11" x14ac:dyDescent="0.25">
      <c r="A1084" t="s">
        <v>800</v>
      </c>
      <c r="B1084" t="s">
        <v>217</v>
      </c>
      <c r="C1084">
        <v>6</v>
      </c>
      <c r="D1084" t="s">
        <v>536</v>
      </c>
      <c r="E1084" t="s">
        <v>2</v>
      </c>
      <c r="F1084" t="s">
        <v>541</v>
      </c>
      <c r="G1084" t="s">
        <v>538</v>
      </c>
      <c r="H1084">
        <v>2021</v>
      </c>
      <c r="J1084" t="str">
        <f t="shared" si="34"/>
        <v>Energy.Offshore oil</v>
      </c>
      <c r="K1084" t="str">
        <f t="shared" si="35"/>
        <v>oil and gas extraction 06</v>
      </c>
    </row>
    <row r="1085" spans="1:11" x14ac:dyDescent="0.25">
      <c r="A1085" t="s">
        <v>800</v>
      </c>
      <c r="B1085" t="s">
        <v>217</v>
      </c>
      <c r="C1085">
        <v>76</v>
      </c>
      <c r="D1085" t="s">
        <v>536</v>
      </c>
      <c r="E1085" t="s">
        <v>2</v>
      </c>
      <c r="F1085" t="s">
        <v>541</v>
      </c>
      <c r="G1085" t="s">
        <v>539</v>
      </c>
      <c r="H1085">
        <v>2021</v>
      </c>
      <c r="J1085" t="str">
        <f t="shared" si="34"/>
        <v>Energy.Offshore oil</v>
      </c>
      <c r="K1085" t="str">
        <f t="shared" si="35"/>
        <v>oil and gas extraction 06</v>
      </c>
    </row>
    <row r="1086" spans="1:11" x14ac:dyDescent="0.25">
      <c r="A1086" t="s">
        <v>800</v>
      </c>
      <c r="B1086" t="s">
        <v>217</v>
      </c>
      <c r="C1086">
        <v>0</v>
      </c>
      <c r="D1086" t="s">
        <v>536</v>
      </c>
      <c r="E1086" t="s">
        <v>2</v>
      </c>
      <c r="F1086" t="s">
        <v>774</v>
      </c>
      <c r="G1086" t="s">
        <v>538</v>
      </c>
      <c r="H1086">
        <v>2021</v>
      </c>
      <c r="J1086" t="str">
        <f t="shared" si="34"/>
        <v>Energy.Onshore gas</v>
      </c>
      <c r="K1086" t="str">
        <f t="shared" si="35"/>
        <v>oil and gas extraction 06</v>
      </c>
    </row>
    <row r="1087" spans="1:11" x14ac:dyDescent="0.25">
      <c r="A1087" t="s">
        <v>800</v>
      </c>
      <c r="B1087" t="s">
        <v>217</v>
      </c>
      <c r="C1087">
        <v>0</v>
      </c>
      <c r="D1087" t="s">
        <v>536</v>
      </c>
      <c r="E1087" t="s">
        <v>2</v>
      </c>
      <c r="F1087" t="s">
        <v>774</v>
      </c>
      <c r="G1087" t="s">
        <v>539</v>
      </c>
      <c r="H1087">
        <v>2021</v>
      </c>
      <c r="J1087" t="str">
        <f t="shared" si="34"/>
        <v>Energy.Onshore gas</v>
      </c>
      <c r="K1087" t="str">
        <f t="shared" si="35"/>
        <v>oil and gas extraction 06</v>
      </c>
    </row>
    <row r="1088" spans="1:11" x14ac:dyDescent="0.25">
      <c r="A1088" t="s">
        <v>800</v>
      </c>
      <c r="B1088" t="s">
        <v>217</v>
      </c>
      <c r="C1088">
        <v>1</v>
      </c>
      <c r="D1088" t="s">
        <v>536</v>
      </c>
      <c r="E1088" t="s">
        <v>2</v>
      </c>
      <c r="F1088" t="s">
        <v>775</v>
      </c>
      <c r="G1088" t="s">
        <v>773</v>
      </c>
      <c r="H1088">
        <v>2021</v>
      </c>
      <c r="J1088" t="str">
        <f t="shared" si="34"/>
        <v>Energy.Onshore oil</v>
      </c>
      <c r="K1088" t="str">
        <f t="shared" si="35"/>
        <v>oil and gas extraction 06</v>
      </c>
    </row>
    <row r="1089" spans="1:11" x14ac:dyDescent="0.25">
      <c r="A1089" t="s">
        <v>800</v>
      </c>
      <c r="B1089" t="s">
        <v>217</v>
      </c>
      <c r="C1089">
        <v>0</v>
      </c>
      <c r="D1089" t="s">
        <v>536</v>
      </c>
      <c r="E1089" t="s">
        <v>2</v>
      </c>
      <c r="F1089" t="s">
        <v>775</v>
      </c>
      <c r="G1089" t="s">
        <v>538</v>
      </c>
      <c r="H1089">
        <v>2021</v>
      </c>
      <c r="J1089" t="str">
        <f t="shared" si="34"/>
        <v>Energy.Onshore oil</v>
      </c>
      <c r="K1089" t="str">
        <f t="shared" si="35"/>
        <v>oil and gas extraction 06</v>
      </c>
    </row>
    <row r="1090" spans="1:11" x14ac:dyDescent="0.25">
      <c r="A1090" t="s">
        <v>800</v>
      </c>
      <c r="B1090" t="s">
        <v>217</v>
      </c>
      <c r="C1090">
        <v>0</v>
      </c>
      <c r="D1090" t="s">
        <v>536</v>
      </c>
      <c r="E1090" t="s">
        <v>2</v>
      </c>
      <c r="F1090" t="s">
        <v>775</v>
      </c>
      <c r="G1090" t="s">
        <v>539</v>
      </c>
      <c r="H1090">
        <v>2021</v>
      </c>
      <c r="J1090" t="str">
        <f t="shared" si="34"/>
        <v>Energy.Onshore oil</v>
      </c>
      <c r="K1090" t="str">
        <f t="shared" si="35"/>
        <v>oil and gas extraction 06</v>
      </c>
    </row>
    <row r="1091" spans="1:11" x14ac:dyDescent="0.25">
      <c r="A1091" t="s">
        <v>800</v>
      </c>
      <c r="B1091" t="s">
        <v>217</v>
      </c>
      <c r="C1091">
        <v>14</v>
      </c>
      <c r="D1091" t="s">
        <v>536</v>
      </c>
      <c r="E1091" t="s">
        <v>2</v>
      </c>
      <c r="F1091" t="s">
        <v>776</v>
      </c>
      <c r="G1091" t="s">
        <v>767</v>
      </c>
      <c r="H1091">
        <v>2021</v>
      </c>
      <c r="I1091" t="s">
        <v>771</v>
      </c>
      <c r="J1091" t="str">
        <f t="shared" ref="J1091:J1154" si="36">CONCATENATE(E1091,".",F1091)</f>
        <v>Energy.Other from coal</v>
      </c>
      <c r="K1091">
        <f t="shared" ref="K1091:K1154" si="37">INDEX($P$17:$P$38,MATCH(J1091,$O$17:$O$38,0))</f>
        <v>0</v>
      </c>
    </row>
    <row r="1092" spans="1:11" x14ac:dyDescent="0.25">
      <c r="A1092" t="s">
        <v>800</v>
      </c>
      <c r="B1092" t="s">
        <v>217</v>
      </c>
      <c r="C1092">
        <v>13</v>
      </c>
      <c r="D1092" t="s">
        <v>536</v>
      </c>
      <c r="E1092" t="s">
        <v>2</v>
      </c>
      <c r="F1092" t="s">
        <v>777</v>
      </c>
      <c r="G1092" t="s">
        <v>767</v>
      </c>
      <c r="H1092">
        <v>2021</v>
      </c>
      <c r="I1092" t="s">
        <v>771</v>
      </c>
      <c r="J1092" t="str">
        <f t="shared" si="36"/>
        <v>Energy.Other from oil and gas</v>
      </c>
      <c r="K1092" t="str">
        <f t="shared" si="37"/>
        <v>oil and gas extraction 06</v>
      </c>
    </row>
    <row r="1093" spans="1:11" x14ac:dyDescent="0.25">
      <c r="A1093" t="s">
        <v>800</v>
      </c>
      <c r="B1093" t="s">
        <v>217</v>
      </c>
      <c r="C1093">
        <v>0</v>
      </c>
      <c r="D1093" t="s">
        <v>536</v>
      </c>
      <c r="E1093" t="s">
        <v>2</v>
      </c>
      <c r="F1093" t="s">
        <v>778</v>
      </c>
      <c r="G1093" t="s">
        <v>767</v>
      </c>
      <c r="H1093">
        <v>2021</v>
      </c>
      <c r="J1093" t="str">
        <f t="shared" si="36"/>
        <v>Energy.Satellite-detected large leaks</v>
      </c>
      <c r="K1093" t="str">
        <f t="shared" si="37"/>
        <v>oil and gas extraction 06</v>
      </c>
    </row>
    <row r="1094" spans="1:11" x14ac:dyDescent="0.25">
      <c r="A1094" t="s">
        <v>800</v>
      </c>
      <c r="B1094" t="s">
        <v>217</v>
      </c>
      <c r="C1094">
        <v>291</v>
      </c>
      <c r="D1094" t="s">
        <v>536</v>
      </c>
      <c r="E1094" t="s">
        <v>2</v>
      </c>
      <c r="F1094" t="s">
        <v>797</v>
      </c>
      <c r="G1094" t="s">
        <v>767</v>
      </c>
      <c r="H1094">
        <v>2021</v>
      </c>
      <c r="J1094" t="str">
        <f t="shared" si="36"/>
        <v>Energy.Steam coal</v>
      </c>
      <c r="K1094">
        <f t="shared" si="37"/>
        <v>0</v>
      </c>
    </row>
    <row r="1095" spans="1:11" x14ac:dyDescent="0.25">
      <c r="A1095" t="s">
        <v>800</v>
      </c>
      <c r="B1095" t="s">
        <v>217</v>
      </c>
      <c r="C1095">
        <v>513</v>
      </c>
      <c r="D1095" t="s">
        <v>536</v>
      </c>
      <c r="E1095" t="s">
        <v>2</v>
      </c>
      <c r="F1095" t="s">
        <v>649</v>
      </c>
      <c r="G1095" t="s">
        <v>767</v>
      </c>
      <c r="H1095">
        <v>2021</v>
      </c>
      <c r="I1095" t="s">
        <v>771</v>
      </c>
      <c r="J1095" t="str">
        <f t="shared" si="36"/>
        <v>Energy.Total</v>
      </c>
      <c r="K1095" t="str">
        <f t="shared" si="37"/>
        <v>confirmed this is a duplicate total value</v>
      </c>
    </row>
    <row r="1096" spans="1:11" x14ac:dyDescent="0.25">
      <c r="A1096" t="s">
        <v>800</v>
      </c>
      <c r="B1096" t="s">
        <v>217</v>
      </c>
      <c r="C1096">
        <v>70</v>
      </c>
      <c r="D1096" t="s">
        <v>536</v>
      </c>
      <c r="E1096" t="s">
        <v>8</v>
      </c>
      <c r="F1096" t="s">
        <v>649</v>
      </c>
      <c r="G1096" t="s">
        <v>767</v>
      </c>
      <c r="H1096" t="s">
        <v>768</v>
      </c>
      <c r="I1096" t="s">
        <v>769</v>
      </c>
      <c r="J1096" t="str">
        <f t="shared" si="36"/>
        <v>Other.Total</v>
      </c>
      <c r="K1096">
        <f t="shared" si="37"/>
        <v>0</v>
      </c>
    </row>
    <row r="1097" spans="1:11" x14ac:dyDescent="0.25">
      <c r="A1097" t="s">
        <v>800</v>
      </c>
      <c r="B1097" t="s">
        <v>217</v>
      </c>
      <c r="C1097">
        <v>775</v>
      </c>
      <c r="D1097" t="s">
        <v>536</v>
      </c>
      <c r="E1097" t="s">
        <v>5</v>
      </c>
      <c r="F1097" t="s">
        <v>649</v>
      </c>
      <c r="G1097" t="s">
        <v>767</v>
      </c>
      <c r="H1097" t="s">
        <v>768</v>
      </c>
      <c r="I1097" t="s">
        <v>769</v>
      </c>
      <c r="J1097" t="str">
        <f t="shared" si="36"/>
        <v>Waste.Total</v>
      </c>
      <c r="K1097" t="str">
        <f t="shared" si="37"/>
        <v>water and waste 36T39</v>
      </c>
    </row>
    <row r="1098" spans="1:11" x14ac:dyDescent="0.25">
      <c r="A1098" t="s">
        <v>808</v>
      </c>
      <c r="B1098" t="s">
        <v>32</v>
      </c>
      <c r="C1098">
        <v>3427</v>
      </c>
      <c r="D1098" t="s">
        <v>536</v>
      </c>
      <c r="E1098" t="s">
        <v>4</v>
      </c>
      <c r="F1098" t="s">
        <v>649</v>
      </c>
      <c r="G1098" t="s">
        <v>767</v>
      </c>
      <c r="H1098" t="s">
        <v>768</v>
      </c>
      <c r="I1098" t="s">
        <v>769</v>
      </c>
      <c r="J1098" t="str">
        <f t="shared" si="36"/>
        <v>Agriculture.Total</v>
      </c>
      <c r="K1098">
        <f t="shared" si="37"/>
        <v>0</v>
      </c>
    </row>
    <row r="1099" spans="1:11" x14ac:dyDescent="0.25">
      <c r="A1099" t="s">
        <v>808</v>
      </c>
      <c r="B1099" t="s">
        <v>32</v>
      </c>
      <c r="C1099">
        <v>8</v>
      </c>
      <c r="D1099" t="s">
        <v>536</v>
      </c>
      <c r="E1099" t="s">
        <v>2</v>
      </c>
      <c r="F1099" t="s">
        <v>770</v>
      </c>
      <c r="G1099" t="s">
        <v>767</v>
      </c>
      <c r="H1099">
        <v>2021</v>
      </c>
      <c r="I1099" t="s">
        <v>771</v>
      </c>
      <c r="J1099" t="str">
        <f t="shared" si="36"/>
        <v>Energy.Bioenergy</v>
      </c>
      <c r="K1099">
        <f t="shared" si="37"/>
        <v>0</v>
      </c>
    </row>
    <row r="1100" spans="1:11" x14ac:dyDescent="0.25">
      <c r="A1100" t="s">
        <v>808</v>
      </c>
      <c r="B1100" t="s">
        <v>32</v>
      </c>
      <c r="C1100">
        <v>97</v>
      </c>
      <c r="D1100" t="s">
        <v>536</v>
      </c>
      <c r="E1100" t="s">
        <v>2</v>
      </c>
      <c r="F1100" t="s">
        <v>772</v>
      </c>
      <c r="G1100" t="s">
        <v>538</v>
      </c>
      <c r="H1100">
        <v>2021</v>
      </c>
      <c r="J1100" t="str">
        <f t="shared" si="36"/>
        <v>Energy.Gas pipelines and LNG facilities</v>
      </c>
      <c r="K1100" t="str">
        <f t="shared" si="37"/>
        <v>energy pipelines and gas processing 352T353</v>
      </c>
    </row>
    <row r="1101" spans="1:11" x14ac:dyDescent="0.25">
      <c r="A1101" t="s">
        <v>808</v>
      </c>
      <c r="B1101" t="s">
        <v>32</v>
      </c>
      <c r="C1101">
        <v>52</v>
      </c>
      <c r="D1101" t="s">
        <v>536</v>
      </c>
      <c r="E1101" t="s">
        <v>2</v>
      </c>
      <c r="F1101" t="s">
        <v>772</v>
      </c>
      <c r="G1101" t="s">
        <v>539</v>
      </c>
      <c r="H1101">
        <v>2021</v>
      </c>
      <c r="J1101" t="str">
        <f t="shared" si="36"/>
        <v>Energy.Gas pipelines and LNG facilities</v>
      </c>
      <c r="K1101" t="str">
        <f t="shared" si="37"/>
        <v>energy pipelines and gas processing 352T353</v>
      </c>
    </row>
    <row r="1102" spans="1:11" x14ac:dyDescent="0.25">
      <c r="A1102" t="s">
        <v>808</v>
      </c>
      <c r="B1102" t="s">
        <v>32</v>
      </c>
      <c r="C1102">
        <v>15</v>
      </c>
      <c r="D1102" t="s">
        <v>536</v>
      </c>
      <c r="E1102" t="s">
        <v>2</v>
      </c>
      <c r="F1102" t="s">
        <v>540</v>
      </c>
      <c r="G1102" t="s">
        <v>538</v>
      </c>
      <c r="H1102">
        <v>2021</v>
      </c>
      <c r="J1102" t="str">
        <f t="shared" si="36"/>
        <v>Energy.Offshore gas</v>
      </c>
      <c r="K1102" t="str">
        <f t="shared" si="37"/>
        <v>oil and gas extraction 06</v>
      </c>
    </row>
    <row r="1103" spans="1:11" x14ac:dyDescent="0.25">
      <c r="A1103" t="s">
        <v>808</v>
      </c>
      <c r="B1103" t="s">
        <v>32</v>
      </c>
      <c r="C1103">
        <v>33</v>
      </c>
      <c r="D1103" t="s">
        <v>536</v>
      </c>
      <c r="E1103" t="s">
        <v>2</v>
      </c>
      <c r="F1103" t="s">
        <v>540</v>
      </c>
      <c r="G1103" t="s">
        <v>539</v>
      </c>
      <c r="H1103">
        <v>2021</v>
      </c>
      <c r="J1103" t="str">
        <f t="shared" si="36"/>
        <v>Energy.Offshore gas</v>
      </c>
      <c r="K1103" t="str">
        <f t="shared" si="37"/>
        <v>oil and gas extraction 06</v>
      </c>
    </row>
    <row r="1104" spans="1:11" x14ac:dyDescent="0.25">
      <c r="A1104" t="s">
        <v>808</v>
      </c>
      <c r="B1104" t="s">
        <v>32</v>
      </c>
      <c r="C1104">
        <v>0</v>
      </c>
      <c r="D1104" t="s">
        <v>536</v>
      </c>
      <c r="E1104" t="s">
        <v>2</v>
      </c>
      <c r="F1104" t="s">
        <v>541</v>
      </c>
      <c r="G1104" t="s">
        <v>773</v>
      </c>
      <c r="H1104">
        <v>2021</v>
      </c>
      <c r="J1104" t="str">
        <f t="shared" si="36"/>
        <v>Energy.Offshore oil</v>
      </c>
      <c r="K1104" t="str">
        <f t="shared" si="37"/>
        <v>oil and gas extraction 06</v>
      </c>
    </row>
    <row r="1105" spans="1:11" x14ac:dyDescent="0.25">
      <c r="A1105" t="s">
        <v>808</v>
      </c>
      <c r="B1105" t="s">
        <v>32</v>
      </c>
      <c r="C1105">
        <v>1</v>
      </c>
      <c r="D1105" t="s">
        <v>536</v>
      </c>
      <c r="E1105" t="s">
        <v>2</v>
      </c>
      <c r="F1105" t="s">
        <v>541</v>
      </c>
      <c r="G1105" t="s">
        <v>538</v>
      </c>
      <c r="H1105">
        <v>2021</v>
      </c>
      <c r="J1105" t="str">
        <f t="shared" si="36"/>
        <v>Energy.Offshore oil</v>
      </c>
      <c r="K1105" t="str">
        <f t="shared" si="37"/>
        <v>oil and gas extraction 06</v>
      </c>
    </row>
    <row r="1106" spans="1:11" x14ac:dyDescent="0.25">
      <c r="A1106" t="s">
        <v>808</v>
      </c>
      <c r="B1106" t="s">
        <v>32</v>
      </c>
      <c r="C1106">
        <v>7</v>
      </c>
      <c r="D1106" t="s">
        <v>536</v>
      </c>
      <c r="E1106" t="s">
        <v>2</v>
      </c>
      <c r="F1106" t="s">
        <v>541</v>
      </c>
      <c r="G1106" t="s">
        <v>539</v>
      </c>
      <c r="H1106">
        <v>2021</v>
      </c>
      <c r="J1106" t="str">
        <f t="shared" si="36"/>
        <v>Energy.Offshore oil</v>
      </c>
      <c r="K1106" t="str">
        <f t="shared" si="37"/>
        <v>oil and gas extraction 06</v>
      </c>
    </row>
    <row r="1107" spans="1:11" x14ac:dyDescent="0.25">
      <c r="A1107" t="s">
        <v>808</v>
      </c>
      <c r="B1107" t="s">
        <v>32</v>
      </c>
      <c r="C1107">
        <v>100</v>
      </c>
      <c r="D1107" t="s">
        <v>536</v>
      </c>
      <c r="E1107" t="s">
        <v>2</v>
      </c>
      <c r="F1107" t="s">
        <v>774</v>
      </c>
      <c r="G1107" t="s">
        <v>538</v>
      </c>
      <c r="H1107">
        <v>2021</v>
      </c>
      <c r="J1107" t="str">
        <f t="shared" si="36"/>
        <v>Energy.Onshore gas</v>
      </c>
      <c r="K1107" t="str">
        <f t="shared" si="37"/>
        <v>oil and gas extraction 06</v>
      </c>
    </row>
    <row r="1108" spans="1:11" x14ac:dyDescent="0.25">
      <c r="A1108" t="s">
        <v>808</v>
      </c>
      <c r="B1108" t="s">
        <v>32</v>
      </c>
      <c r="C1108">
        <v>220</v>
      </c>
      <c r="D1108" t="s">
        <v>536</v>
      </c>
      <c r="E1108" t="s">
        <v>2</v>
      </c>
      <c r="F1108" t="s">
        <v>774</v>
      </c>
      <c r="G1108" t="s">
        <v>539</v>
      </c>
      <c r="H1108">
        <v>2021</v>
      </c>
      <c r="J1108" t="str">
        <f t="shared" si="36"/>
        <v>Energy.Onshore gas</v>
      </c>
      <c r="K1108" t="str">
        <f t="shared" si="37"/>
        <v>oil and gas extraction 06</v>
      </c>
    </row>
    <row r="1109" spans="1:11" x14ac:dyDescent="0.25">
      <c r="A1109" t="s">
        <v>808</v>
      </c>
      <c r="B1109" t="s">
        <v>32</v>
      </c>
      <c r="C1109">
        <v>72</v>
      </c>
      <c r="D1109" t="s">
        <v>536</v>
      </c>
      <c r="E1109" t="s">
        <v>2</v>
      </c>
      <c r="F1109" t="s">
        <v>775</v>
      </c>
      <c r="G1109" t="s">
        <v>773</v>
      </c>
      <c r="H1109">
        <v>2021</v>
      </c>
      <c r="J1109" t="str">
        <f t="shared" si="36"/>
        <v>Energy.Onshore oil</v>
      </c>
      <c r="K1109" t="str">
        <f t="shared" si="37"/>
        <v>oil and gas extraction 06</v>
      </c>
    </row>
    <row r="1110" spans="1:11" x14ac:dyDescent="0.25">
      <c r="A1110" t="s">
        <v>808</v>
      </c>
      <c r="B1110" t="s">
        <v>32</v>
      </c>
      <c r="C1110">
        <v>25</v>
      </c>
      <c r="D1110" t="s">
        <v>536</v>
      </c>
      <c r="E1110" t="s">
        <v>2</v>
      </c>
      <c r="F1110" t="s">
        <v>775</v>
      </c>
      <c r="G1110" t="s">
        <v>538</v>
      </c>
      <c r="H1110">
        <v>2021</v>
      </c>
      <c r="J1110" t="str">
        <f t="shared" si="36"/>
        <v>Energy.Onshore oil</v>
      </c>
      <c r="K1110" t="str">
        <f t="shared" si="37"/>
        <v>oil and gas extraction 06</v>
      </c>
    </row>
    <row r="1111" spans="1:11" x14ac:dyDescent="0.25">
      <c r="A1111" t="s">
        <v>808</v>
      </c>
      <c r="B1111" t="s">
        <v>32</v>
      </c>
      <c r="C1111">
        <v>322</v>
      </c>
      <c r="D1111" t="s">
        <v>536</v>
      </c>
      <c r="E1111" t="s">
        <v>2</v>
      </c>
      <c r="F1111" t="s">
        <v>775</v>
      </c>
      <c r="G1111" t="s">
        <v>539</v>
      </c>
      <c r="H1111">
        <v>2021</v>
      </c>
      <c r="J1111" t="str">
        <f t="shared" si="36"/>
        <v>Energy.Onshore oil</v>
      </c>
      <c r="K1111" t="str">
        <f t="shared" si="37"/>
        <v>oil and gas extraction 06</v>
      </c>
    </row>
    <row r="1112" spans="1:11" x14ac:dyDescent="0.25">
      <c r="A1112" t="s">
        <v>808</v>
      </c>
      <c r="B1112" t="s">
        <v>32</v>
      </c>
      <c r="C1112">
        <v>0</v>
      </c>
      <c r="D1112" t="s">
        <v>536</v>
      </c>
      <c r="E1112" t="s">
        <v>2</v>
      </c>
      <c r="F1112" t="s">
        <v>776</v>
      </c>
      <c r="G1112" t="s">
        <v>767</v>
      </c>
      <c r="H1112">
        <v>2021</v>
      </c>
      <c r="I1112" t="s">
        <v>771</v>
      </c>
      <c r="J1112" t="str">
        <f t="shared" si="36"/>
        <v>Energy.Other from coal</v>
      </c>
      <c r="K1112">
        <f t="shared" si="37"/>
        <v>0</v>
      </c>
    </row>
    <row r="1113" spans="1:11" x14ac:dyDescent="0.25">
      <c r="A1113" t="s">
        <v>808</v>
      </c>
      <c r="B1113" t="s">
        <v>32</v>
      </c>
      <c r="C1113">
        <v>23</v>
      </c>
      <c r="D1113" t="s">
        <v>536</v>
      </c>
      <c r="E1113" t="s">
        <v>2</v>
      </c>
      <c r="F1113" t="s">
        <v>777</v>
      </c>
      <c r="G1113" t="s">
        <v>767</v>
      </c>
      <c r="H1113">
        <v>2021</v>
      </c>
      <c r="I1113" t="s">
        <v>771</v>
      </c>
      <c r="J1113" t="str">
        <f t="shared" si="36"/>
        <v>Energy.Other from oil and gas</v>
      </c>
      <c r="K1113" t="str">
        <f t="shared" si="37"/>
        <v>oil and gas extraction 06</v>
      </c>
    </row>
    <row r="1114" spans="1:11" x14ac:dyDescent="0.25">
      <c r="A1114" t="s">
        <v>808</v>
      </c>
      <c r="B1114" t="s">
        <v>32</v>
      </c>
      <c r="C1114">
        <v>32</v>
      </c>
      <c r="D1114" t="s">
        <v>536</v>
      </c>
      <c r="E1114" t="s">
        <v>2</v>
      </c>
      <c r="F1114" t="s">
        <v>778</v>
      </c>
      <c r="G1114" t="s">
        <v>767</v>
      </c>
      <c r="H1114">
        <v>2021</v>
      </c>
      <c r="J1114" t="str">
        <f t="shared" si="36"/>
        <v>Energy.Satellite-detected large leaks</v>
      </c>
      <c r="K1114" t="str">
        <f t="shared" si="37"/>
        <v>oil and gas extraction 06</v>
      </c>
    </row>
    <row r="1115" spans="1:11" x14ac:dyDescent="0.25">
      <c r="A1115" t="s">
        <v>808</v>
      </c>
      <c r="B1115" t="s">
        <v>32</v>
      </c>
      <c r="C1115">
        <v>1007</v>
      </c>
      <c r="D1115" t="s">
        <v>536</v>
      </c>
      <c r="E1115" t="s">
        <v>2</v>
      </c>
      <c r="F1115" t="s">
        <v>649</v>
      </c>
      <c r="G1115" t="s">
        <v>767</v>
      </c>
      <c r="H1115">
        <v>2021</v>
      </c>
      <c r="I1115" t="s">
        <v>771</v>
      </c>
      <c r="J1115" t="str">
        <f t="shared" si="36"/>
        <v>Energy.Total</v>
      </c>
      <c r="K1115" t="str">
        <f t="shared" si="37"/>
        <v>confirmed this is a duplicate total value</v>
      </c>
    </row>
    <row r="1116" spans="1:11" x14ac:dyDescent="0.25">
      <c r="A1116" t="s">
        <v>808</v>
      </c>
      <c r="B1116" t="s">
        <v>32</v>
      </c>
      <c r="C1116">
        <v>35</v>
      </c>
      <c r="D1116" t="s">
        <v>536</v>
      </c>
      <c r="E1116" t="s">
        <v>8</v>
      </c>
      <c r="F1116" t="s">
        <v>649</v>
      </c>
      <c r="G1116" t="s">
        <v>767</v>
      </c>
      <c r="H1116" t="s">
        <v>768</v>
      </c>
      <c r="I1116" t="s">
        <v>769</v>
      </c>
      <c r="J1116" t="str">
        <f t="shared" si="36"/>
        <v>Other.Total</v>
      </c>
      <c r="K1116">
        <f t="shared" si="37"/>
        <v>0</v>
      </c>
    </row>
    <row r="1117" spans="1:11" x14ac:dyDescent="0.25">
      <c r="A1117" t="s">
        <v>808</v>
      </c>
      <c r="B1117" t="s">
        <v>32</v>
      </c>
      <c r="C1117">
        <v>618</v>
      </c>
      <c r="D1117" t="s">
        <v>536</v>
      </c>
      <c r="E1117" t="s">
        <v>5</v>
      </c>
      <c r="F1117" t="s">
        <v>649</v>
      </c>
      <c r="G1117" t="s">
        <v>767</v>
      </c>
      <c r="H1117" t="s">
        <v>768</v>
      </c>
      <c r="I1117" t="s">
        <v>769</v>
      </c>
      <c r="J1117" t="str">
        <f t="shared" si="36"/>
        <v>Waste.Total</v>
      </c>
      <c r="K1117" t="str">
        <f t="shared" si="37"/>
        <v>water and waste 36T39</v>
      </c>
    </row>
    <row r="1118" spans="1:11" x14ac:dyDescent="0.25">
      <c r="A1118" t="s">
        <v>808</v>
      </c>
      <c r="B1118" t="s">
        <v>46</v>
      </c>
      <c r="C1118">
        <v>708</v>
      </c>
      <c r="D1118" t="s">
        <v>536</v>
      </c>
      <c r="E1118" t="s">
        <v>4</v>
      </c>
      <c r="F1118" t="s">
        <v>649</v>
      </c>
      <c r="G1118" t="s">
        <v>767</v>
      </c>
      <c r="H1118" t="s">
        <v>768</v>
      </c>
      <c r="I1118" t="s">
        <v>769</v>
      </c>
      <c r="J1118" t="str">
        <f t="shared" si="36"/>
        <v>Agriculture.Total</v>
      </c>
      <c r="K1118">
        <f t="shared" si="37"/>
        <v>0</v>
      </c>
    </row>
    <row r="1119" spans="1:11" x14ac:dyDescent="0.25">
      <c r="A1119" t="s">
        <v>808</v>
      </c>
      <c r="B1119" t="s">
        <v>809</v>
      </c>
      <c r="C1119">
        <v>1</v>
      </c>
      <c r="D1119" t="s">
        <v>536</v>
      </c>
      <c r="E1119" t="s">
        <v>2</v>
      </c>
      <c r="F1119" t="s">
        <v>770</v>
      </c>
      <c r="G1119" t="s">
        <v>767</v>
      </c>
      <c r="H1119">
        <v>2021</v>
      </c>
      <c r="I1119" t="s">
        <v>771</v>
      </c>
      <c r="J1119" t="str">
        <f t="shared" si="36"/>
        <v>Energy.Bioenergy</v>
      </c>
      <c r="K1119">
        <f t="shared" si="37"/>
        <v>0</v>
      </c>
    </row>
    <row r="1120" spans="1:11" x14ac:dyDescent="0.25">
      <c r="A1120" t="s">
        <v>808</v>
      </c>
      <c r="B1120" t="s">
        <v>809</v>
      </c>
      <c r="C1120">
        <v>10</v>
      </c>
      <c r="D1120" t="s">
        <v>536</v>
      </c>
      <c r="E1120" t="s">
        <v>2</v>
      </c>
      <c r="F1120" t="s">
        <v>772</v>
      </c>
      <c r="G1120" t="s">
        <v>538</v>
      </c>
      <c r="H1120">
        <v>2021</v>
      </c>
      <c r="J1120" t="str">
        <f t="shared" si="36"/>
        <v>Energy.Gas pipelines and LNG facilities</v>
      </c>
      <c r="K1120" t="str">
        <f t="shared" si="37"/>
        <v>energy pipelines and gas processing 352T353</v>
      </c>
    </row>
    <row r="1121" spans="1:11" x14ac:dyDescent="0.25">
      <c r="A1121" t="s">
        <v>808</v>
      </c>
      <c r="B1121" t="s">
        <v>809</v>
      </c>
      <c r="C1121">
        <v>5</v>
      </c>
      <c r="D1121" t="s">
        <v>536</v>
      </c>
      <c r="E1121" t="s">
        <v>2</v>
      </c>
      <c r="F1121" t="s">
        <v>772</v>
      </c>
      <c r="G1121" t="s">
        <v>539</v>
      </c>
      <c r="H1121">
        <v>2021</v>
      </c>
      <c r="J1121" t="str">
        <f t="shared" si="36"/>
        <v>Energy.Gas pipelines and LNG facilities</v>
      </c>
      <c r="K1121" t="str">
        <f t="shared" si="37"/>
        <v>energy pipelines and gas processing 352T353</v>
      </c>
    </row>
    <row r="1122" spans="1:11" x14ac:dyDescent="0.25">
      <c r="A1122" t="s">
        <v>808</v>
      </c>
      <c r="B1122" t="s">
        <v>809</v>
      </c>
      <c r="C1122">
        <v>0</v>
      </c>
      <c r="D1122" t="s">
        <v>536</v>
      </c>
      <c r="E1122" t="s">
        <v>2</v>
      </c>
      <c r="F1122" t="s">
        <v>540</v>
      </c>
      <c r="G1122" t="s">
        <v>538</v>
      </c>
      <c r="H1122">
        <v>2021</v>
      </c>
      <c r="J1122" t="str">
        <f t="shared" si="36"/>
        <v>Energy.Offshore gas</v>
      </c>
      <c r="K1122" t="str">
        <f t="shared" si="37"/>
        <v>oil and gas extraction 06</v>
      </c>
    </row>
    <row r="1123" spans="1:11" x14ac:dyDescent="0.25">
      <c r="A1123" t="s">
        <v>808</v>
      </c>
      <c r="B1123" t="s">
        <v>809</v>
      </c>
      <c r="C1123">
        <v>0</v>
      </c>
      <c r="D1123" t="s">
        <v>536</v>
      </c>
      <c r="E1123" t="s">
        <v>2</v>
      </c>
      <c r="F1123" t="s">
        <v>540</v>
      </c>
      <c r="G1123" t="s">
        <v>539</v>
      </c>
      <c r="H1123">
        <v>2021</v>
      </c>
      <c r="J1123" t="str">
        <f t="shared" si="36"/>
        <v>Energy.Offshore gas</v>
      </c>
      <c r="K1123" t="str">
        <f t="shared" si="37"/>
        <v>oil and gas extraction 06</v>
      </c>
    </row>
    <row r="1124" spans="1:11" x14ac:dyDescent="0.25">
      <c r="A1124" t="s">
        <v>808</v>
      </c>
      <c r="B1124" t="s">
        <v>809</v>
      </c>
      <c r="C1124">
        <v>0</v>
      </c>
      <c r="D1124" t="s">
        <v>536</v>
      </c>
      <c r="E1124" t="s">
        <v>2</v>
      </c>
      <c r="F1124" t="s">
        <v>541</v>
      </c>
      <c r="G1124" t="s">
        <v>773</v>
      </c>
      <c r="H1124">
        <v>2021</v>
      </c>
      <c r="J1124" t="str">
        <f t="shared" si="36"/>
        <v>Energy.Offshore oil</v>
      </c>
      <c r="K1124" t="str">
        <f t="shared" si="37"/>
        <v>oil and gas extraction 06</v>
      </c>
    </row>
    <row r="1125" spans="1:11" x14ac:dyDescent="0.25">
      <c r="A1125" t="s">
        <v>808</v>
      </c>
      <c r="B1125" t="s">
        <v>809</v>
      </c>
      <c r="C1125">
        <v>0</v>
      </c>
      <c r="D1125" t="s">
        <v>536</v>
      </c>
      <c r="E1125" t="s">
        <v>2</v>
      </c>
      <c r="F1125" t="s">
        <v>541</v>
      </c>
      <c r="G1125" t="s">
        <v>538</v>
      </c>
      <c r="H1125">
        <v>2021</v>
      </c>
      <c r="J1125" t="str">
        <f t="shared" si="36"/>
        <v>Energy.Offshore oil</v>
      </c>
      <c r="K1125" t="str">
        <f t="shared" si="37"/>
        <v>oil and gas extraction 06</v>
      </c>
    </row>
    <row r="1126" spans="1:11" x14ac:dyDescent="0.25">
      <c r="A1126" t="s">
        <v>808</v>
      </c>
      <c r="B1126" t="s">
        <v>809</v>
      </c>
      <c r="C1126">
        <v>0</v>
      </c>
      <c r="D1126" t="s">
        <v>536</v>
      </c>
      <c r="E1126" t="s">
        <v>2</v>
      </c>
      <c r="F1126" t="s">
        <v>541</v>
      </c>
      <c r="G1126" t="s">
        <v>539</v>
      </c>
      <c r="H1126">
        <v>2021</v>
      </c>
      <c r="J1126" t="str">
        <f t="shared" si="36"/>
        <v>Energy.Offshore oil</v>
      </c>
      <c r="K1126" t="str">
        <f t="shared" si="37"/>
        <v>oil and gas extraction 06</v>
      </c>
    </row>
    <row r="1127" spans="1:11" x14ac:dyDescent="0.25">
      <c r="A1127" t="s">
        <v>808</v>
      </c>
      <c r="B1127" t="s">
        <v>809</v>
      </c>
      <c r="C1127">
        <v>27</v>
      </c>
      <c r="D1127" t="s">
        <v>536</v>
      </c>
      <c r="E1127" t="s">
        <v>2</v>
      </c>
      <c r="F1127" t="s">
        <v>774</v>
      </c>
      <c r="G1127" t="s">
        <v>538</v>
      </c>
      <c r="H1127">
        <v>2021</v>
      </c>
      <c r="J1127" t="str">
        <f t="shared" si="36"/>
        <v>Energy.Onshore gas</v>
      </c>
      <c r="K1127" t="str">
        <f t="shared" si="37"/>
        <v>oil and gas extraction 06</v>
      </c>
    </row>
    <row r="1128" spans="1:11" x14ac:dyDescent="0.25">
      <c r="A1128" t="s">
        <v>808</v>
      </c>
      <c r="B1128" t="s">
        <v>809</v>
      </c>
      <c r="C1128">
        <v>59</v>
      </c>
      <c r="D1128" t="s">
        <v>536</v>
      </c>
      <c r="E1128" t="s">
        <v>2</v>
      </c>
      <c r="F1128" t="s">
        <v>774</v>
      </c>
      <c r="G1128" t="s">
        <v>539</v>
      </c>
      <c r="H1128">
        <v>2021</v>
      </c>
      <c r="J1128" t="str">
        <f t="shared" si="36"/>
        <v>Energy.Onshore gas</v>
      </c>
      <c r="K1128" t="str">
        <f t="shared" si="37"/>
        <v>oil and gas extraction 06</v>
      </c>
    </row>
    <row r="1129" spans="1:11" x14ac:dyDescent="0.25">
      <c r="A1129" t="s">
        <v>808</v>
      </c>
      <c r="B1129" t="s">
        <v>809</v>
      </c>
      <c r="C1129">
        <v>1</v>
      </c>
      <c r="D1129" t="s">
        <v>536</v>
      </c>
      <c r="E1129" t="s">
        <v>2</v>
      </c>
      <c r="F1129" t="s">
        <v>775</v>
      </c>
      <c r="G1129" t="s">
        <v>773</v>
      </c>
      <c r="H1129">
        <v>2021</v>
      </c>
      <c r="J1129" t="str">
        <f t="shared" si="36"/>
        <v>Energy.Onshore oil</v>
      </c>
      <c r="K1129" t="str">
        <f t="shared" si="37"/>
        <v>oil and gas extraction 06</v>
      </c>
    </row>
    <row r="1130" spans="1:11" x14ac:dyDescent="0.25">
      <c r="A1130" t="s">
        <v>808</v>
      </c>
      <c r="B1130" t="s">
        <v>809</v>
      </c>
      <c r="C1130">
        <v>2</v>
      </c>
      <c r="D1130" t="s">
        <v>536</v>
      </c>
      <c r="E1130" t="s">
        <v>2</v>
      </c>
      <c r="F1130" t="s">
        <v>775</v>
      </c>
      <c r="G1130" t="s">
        <v>538</v>
      </c>
      <c r="H1130">
        <v>2021</v>
      </c>
      <c r="J1130" t="str">
        <f t="shared" si="36"/>
        <v>Energy.Onshore oil</v>
      </c>
      <c r="K1130" t="str">
        <f t="shared" si="37"/>
        <v>oil and gas extraction 06</v>
      </c>
    </row>
    <row r="1131" spans="1:11" x14ac:dyDescent="0.25">
      <c r="A1131" t="s">
        <v>808</v>
      </c>
      <c r="B1131" t="s">
        <v>809</v>
      </c>
      <c r="C1131">
        <v>20</v>
      </c>
      <c r="D1131" t="s">
        <v>536</v>
      </c>
      <c r="E1131" t="s">
        <v>2</v>
      </c>
      <c r="F1131" t="s">
        <v>775</v>
      </c>
      <c r="G1131" t="s">
        <v>539</v>
      </c>
      <c r="H1131">
        <v>2021</v>
      </c>
      <c r="J1131" t="str">
        <f t="shared" si="36"/>
        <v>Energy.Onshore oil</v>
      </c>
      <c r="K1131" t="str">
        <f t="shared" si="37"/>
        <v>oil and gas extraction 06</v>
      </c>
    </row>
    <row r="1132" spans="1:11" x14ac:dyDescent="0.25">
      <c r="A1132" t="s">
        <v>808</v>
      </c>
      <c r="B1132" t="s">
        <v>809</v>
      </c>
      <c r="C1132">
        <v>0</v>
      </c>
      <c r="D1132" t="s">
        <v>536</v>
      </c>
      <c r="E1132" t="s">
        <v>2</v>
      </c>
      <c r="F1132" t="s">
        <v>776</v>
      </c>
      <c r="G1132" t="s">
        <v>767</v>
      </c>
      <c r="H1132">
        <v>2021</v>
      </c>
      <c r="I1132" t="s">
        <v>771</v>
      </c>
      <c r="J1132" t="str">
        <f t="shared" si="36"/>
        <v>Energy.Other from coal</v>
      </c>
      <c r="K1132">
        <f t="shared" si="37"/>
        <v>0</v>
      </c>
    </row>
    <row r="1133" spans="1:11" x14ac:dyDescent="0.25">
      <c r="A1133" t="s">
        <v>808</v>
      </c>
      <c r="B1133" t="s">
        <v>809</v>
      </c>
      <c r="C1133">
        <v>5</v>
      </c>
      <c r="D1133" t="s">
        <v>536</v>
      </c>
      <c r="E1133" t="s">
        <v>2</v>
      </c>
      <c r="F1133" t="s">
        <v>777</v>
      </c>
      <c r="G1133" t="s">
        <v>767</v>
      </c>
      <c r="H1133">
        <v>2021</v>
      </c>
      <c r="I1133" t="s">
        <v>771</v>
      </c>
      <c r="J1133" t="str">
        <f t="shared" si="36"/>
        <v>Energy.Other from oil and gas</v>
      </c>
      <c r="K1133" t="str">
        <f t="shared" si="37"/>
        <v>oil and gas extraction 06</v>
      </c>
    </row>
    <row r="1134" spans="1:11" x14ac:dyDescent="0.25">
      <c r="A1134" t="s">
        <v>808</v>
      </c>
      <c r="B1134" t="s">
        <v>809</v>
      </c>
      <c r="C1134">
        <v>0</v>
      </c>
      <c r="D1134" t="s">
        <v>536</v>
      </c>
      <c r="E1134" t="s">
        <v>2</v>
      </c>
      <c r="F1134" t="s">
        <v>778</v>
      </c>
      <c r="G1134" t="s">
        <v>767</v>
      </c>
      <c r="H1134">
        <v>2021</v>
      </c>
      <c r="J1134" t="str">
        <f t="shared" si="36"/>
        <v>Energy.Satellite-detected large leaks</v>
      </c>
      <c r="K1134" t="str">
        <f t="shared" si="37"/>
        <v>oil and gas extraction 06</v>
      </c>
    </row>
    <row r="1135" spans="1:11" x14ac:dyDescent="0.25">
      <c r="A1135" t="s">
        <v>808</v>
      </c>
      <c r="B1135" t="s">
        <v>46</v>
      </c>
      <c r="C1135">
        <v>129</v>
      </c>
      <c r="D1135" t="s">
        <v>536</v>
      </c>
      <c r="E1135" t="s">
        <v>2</v>
      </c>
      <c r="F1135" t="s">
        <v>649</v>
      </c>
      <c r="G1135" t="s">
        <v>767</v>
      </c>
      <c r="H1135">
        <v>2021</v>
      </c>
      <c r="I1135" t="s">
        <v>771</v>
      </c>
      <c r="J1135" t="str">
        <f t="shared" si="36"/>
        <v>Energy.Total</v>
      </c>
      <c r="K1135" t="str">
        <f t="shared" si="37"/>
        <v>confirmed this is a duplicate total value</v>
      </c>
    </row>
    <row r="1136" spans="1:11" x14ac:dyDescent="0.25">
      <c r="A1136" t="s">
        <v>808</v>
      </c>
      <c r="B1136" t="s">
        <v>46</v>
      </c>
      <c r="C1136">
        <v>17</v>
      </c>
      <c r="D1136" t="s">
        <v>536</v>
      </c>
      <c r="E1136" t="s">
        <v>8</v>
      </c>
      <c r="F1136" t="s">
        <v>649</v>
      </c>
      <c r="G1136" t="s">
        <v>767</v>
      </c>
      <c r="H1136" t="s">
        <v>768</v>
      </c>
      <c r="I1136" t="s">
        <v>769</v>
      </c>
      <c r="J1136" t="str">
        <f t="shared" si="36"/>
        <v>Other.Total</v>
      </c>
      <c r="K1136">
        <f t="shared" si="37"/>
        <v>0</v>
      </c>
    </row>
    <row r="1137" spans="1:11" x14ac:dyDescent="0.25">
      <c r="A1137" t="s">
        <v>808</v>
      </c>
      <c r="B1137" t="s">
        <v>46</v>
      </c>
      <c r="C1137">
        <v>89</v>
      </c>
      <c r="D1137" t="s">
        <v>536</v>
      </c>
      <c r="E1137" t="s">
        <v>5</v>
      </c>
      <c r="F1137" t="s">
        <v>649</v>
      </c>
      <c r="G1137" t="s">
        <v>767</v>
      </c>
      <c r="H1137" t="s">
        <v>768</v>
      </c>
      <c r="I1137" t="s">
        <v>769</v>
      </c>
      <c r="J1137" t="str">
        <f t="shared" si="36"/>
        <v>Waste.Total</v>
      </c>
      <c r="K1137" t="str">
        <f t="shared" si="37"/>
        <v>water and waste 36T39</v>
      </c>
    </row>
    <row r="1138" spans="1:11" x14ac:dyDescent="0.25">
      <c r="A1138" t="s">
        <v>808</v>
      </c>
      <c r="B1138" t="s">
        <v>49</v>
      </c>
      <c r="C1138">
        <v>13796</v>
      </c>
      <c r="D1138" t="s">
        <v>536</v>
      </c>
      <c r="E1138" t="s">
        <v>4</v>
      </c>
      <c r="F1138" t="s">
        <v>649</v>
      </c>
      <c r="G1138" t="s">
        <v>767</v>
      </c>
      <c r="H1138" t="s">
        <v>768</v>
      </c>
      <c r="I1138" t="s">
        <v>769</v>
      </c>
      <c r="J1138" t="str">
        <f t="shared" si="36"/>
        <v>Agriculture.Total</v>
      </c>
      <c r="K1138">
        <f t="shared" si="37"/>
        <v>0</v>
      </c>
    </row>
    <row r="1139" spans="1:11" x14ac:dyDescent="0.25">
      <c r="A1139" t="s">
        <v>808</v>
      </c>
      <c r="B1139" t="s">
        <v>49</v>
      </c>
      <c r="C1139">
        <v>239</v>
      </c>
      <c r="D1139" t="s">
        <v>536</v>
      </c>
      <c r="E1139" t="s">
        <v>2</v>
      </c>
      <c r="F1139" t="s">
        <v>770</v>
      </c>
      <c r="G1139" t="s">
        <v>767</v>
      </c>
      <c r="H1139">
        <v>2021</v>
      </c>
      <c r="I1139" t="s">
        <v>771</v>
      </c>
      <c r="J1139" t="str">
        <f t="shared" si="36"/>
        <v>Energy.Bioenergy</v>
      </c>
      <c r="K1139">
        <f t="shared" si="37"/>
        <v>0</v>
      </c>
    </row>
    <row r="1140" spans="1:11" x14ac:dyDescent="0.25">
      <c r="A1140" t="s">
        <v>808</v>
      </c>
      <c r="B1140" t="s">
        <v>49</v>
      </c>
      <c r="C1140">
        <v>0</v>
      </c>
      <c r="D1140" t="s">
        <v>536</v>
      </c>
      <c r="E1140" t="s">
        <v>2</v>
      </c>
      <c r="F1140" t="s">
        <v>796</v>
      </c>
      <c r="G1140" t="s">
        <v>767</v>
      </c>
      <c r="H1140">
        <v>2021</v>
      </c>
      <c r="J1140" t="str">
        <f t="shared" si="36"/>
        <v>Energy.Coking coal</v>
      </c>
      <c r="K1140" t="str">
        <f t="shared" si="37"/>
        <v>iron and steel 241</v>
      </c>
    </row>
    <row r="1141" spans="1:11" x14ac:dyDescent="0.25">
      <c r="A1141" t="s">
        <v>808</v>
      </c>
      <c r="B1141" t="s">
        <v>49</v>
      </c>
      <c r="C1141">
        <v>86</v>
      </c>
      <c r="D1141" t="s">
        <v>536</v>
      </c>
      <c r="E1141" t="s">
        <v>2</v>
      </c>
      <c r="F1141" t="s">
        <v>772</v>
      </c>
      <c r="G1141" t="s">
        <v>538</v>
      </c>
      <c r="H1141">
        <v>2021</v>
      </c>
      <c r="J1141" t="str">
        <f t="shared" si="36"/>
        <v>Energy.Gas pipelines and LNG facilities</v>
      </c>
      <c r="K1141" t="str">
        <f t="shared" si="37"/>
        <v>energy pipelines and gas processing 352T353</v>
      </c>
    </row>
    <row r="1142" spans="1:11" x14ac:dyDescent="0.25">
      <c r="A1142" t="s">
        <v>808</v>
      </c>
      <c r="B1142" t="s">
        <v>49</v>
      </c>
      <c r="C1142">
        <v>46</v>
      </c>
      <c r="D1142" t="s">
        <v>536</v>
      </c>
      <c r="E1142" t="s">
        <v>2</v>
      </c>
      <c r="F1142" t="s">
        <v>772</v>
      </c>
      <c r="G1142" t="s">
        <v>539</v>
      </c>
      <c r="H1142">
        <v>2021</v>
      </c>
      <c r="J1142" t="str">
        <f t="shared" si="36"/>
        <v>Energy.Gas pipelines and LNG facilities</v>
      </c>
      <c r="K1142" t="str">
        <f t="shared" si="37"/>
        <v>energy pipelines and gas processing 352T353</v>
      </c>
    </row>
    <row r="1143" spans="1:11" x14ac:dyDescent="0.25">
      <c r="A1143" t="s">
        <v>808</v>
      </c>
      <c r="B1143" t="s">
        <v>49</v>
      </c>
      <c r="C1143">
        <v>40</v>
      </c>
      <c r="D1143" t="s">
        <v>536</v>
      </c>
      <c r="E1143" t="s">
        <v>2</v>
      </c>
      <c r="F1143" t="s">
        <v>540</v>
      </c>
      <c r="G1143" t="s">
        <v>538</v>
      </c>
      <c r="H1143">
        <v>2021</v>
      </c>
      <c r="J1143" t="str">
        <f t="shared" si="36"/>
        <v>Energy.Offshore gas</v>
      </c>
      <c r="K1143" t="str">
        <f t="shared" si="37"/>
        <v>oil and gas extraction 06</v>
      </c>
    </row>
    <row r="1144" spans="1:11" x14ac:dyDescent="0.25">
      <c r="A1144" t="s">
        <v>808</v>
      </c>
      <c r="B1144" t="s">
        <v>49</v>
      </c>
      <c r="C1144">
        <v>88</v>
      </c>
      <c r="D1144" t="s">
        <v>536</v>
      </c>
      <c r="E1144" t="s">
        <v>2</v>
      </c>
      <c r="F1144" t="s">
        <v>540</v>
      </c>
      <c r="G1144" t="s">
        <v>539</v>
      </c>
      <c r="H1144">
        <v>2021</v>
      </c>
      <c r="J1144" t="str">
        <f t="shared" si="36"/>
        <v>Energy.Offshore gas</v>
      </c>
      <c r="K1144" t="str">
        <f t="shared" si="37"/>
        <v>oil and gas extraction 06</v>
      </c>
    </row>
    <row r="1145" spans="1:11" x14ac:dyDescent="0.25">
      <c r="A1145" t="s">
        <v>808</v>
      </c>
      <c r="B1145" t="s">
        <v>49</v>
      </c>
      <c r="C1145">
        <v>22</v>
      </c>
      <c r="D1145" t="s">
        <v>536</v>
      </c>
      <c r="E1145" t="s">
        <v>2</v>
      </c>
      <c r="F1145" t="s">
        <v>541</v>
      </c>
      <c r="G1145" t="s">
        <v>773</v>
      </c>
      <c r="H1145">
        <v>2021</v>
      </c>
      <c r="J1145" t="str">
        <f t="shared" si="36"/>
        <v>Energy.Offshore oil</v>
      </c>
      <c r="K1145" t="str">
        <f t="shared" si="37"/>
        <v>oil and gas extraction 06</v>
      </c>
    </row>
    <row r="1146" spans="1:11" x14ac:dyDescent="0.25">
      <c r="A1146" t="s">
        <v>808</v>
      </c>
      <c r="B1146" t="s">
        <v>49</v>
      </c>
      <c r="C1146">
        <v>62</v>
      </c>
      <c r="D1146" t="s">
        <v>536</v>
      </c>
      <c r="E1146" t="s">
        <v>2</v>
      </c>
      <c r="F1146" t="s">
        <v>541</v>
      </c>
      <c r="G1146" t="s">
        <v>538</v>
      </c>
      <c r="H1146">
        <v>2021</v>
      </c>
      <c r="J1146" t="str">
        <f t="shared" si="36"/>
        <v>Energy.Offshore oil</v>
      </c>
      <c r="K1146" t="str">
        <f t="shared" si="37"/>
        <v>oil and gas extraction 06</v>
      </c>
    </row>
    <row r="1147" spans="1:11" x14ac:dyDescent="0.25">
      <c r="A1147" t="s">
        <v>808</v>
      </c>
      <c r="B1147" t="s">
        <v>49</v>
      </c>
      <c r="C1147">
        <v>805</v>
      </c>
      <c r="D1147" t="s">
        <v>536</v>
      </c>
      <c r="E1147" t="s">
        <v>2</v>
      </c>
      <c r="F1147" t="s">
        <v>541</v>
      </c>
      <c r="G1147" t="s">
        <v>539</v>
      </c>
      <c r="H1147">
        <v>2021</v>
      </c>
      <c r="J1147" t="str">
        <f t="shared" si="36"/>
        <v>Energy.Offshore oil</v>
      </c>
      <c r="K1147" t="str">
        <f t="shared" si="37"/>
        <v>oil and gas extraction 06</v>
      </c>
    </row>
    <row r="1148" spans="1:11" x14ac:dyDescent="0.25">
      <c r="A1148" t="s">
        <v>808</v>
      </c>
      <c r="B1148" t="s">
        <v>49</v>
      </c>
      <c r="C1148">
        <v>7</v>
      </c>
      <c r="D1148" t="s">
        <v>536</v>
      </c>
      <c r="E1148" t="s">
        <v>2</v>
      </c>
      <c r="F1148" t="s">
        <v>774</v>
      </c>
      <c r="G1148" t="s">
        <v>538</v>
      </c>
      <c r="H1148">
        <v>2021</v>
      </c>
      <c r="J1148" t="str">
        <f t="shared" si="36"/>
        <v>Energy.Onshore gas</v>
      </c>
      <c r="K1148" t="str">
        <f t="shared" si="37"/>
        <v>oil and gas extraction 06</v>
      </c>
    </row>
    <row r="1149" spans="1:11" x14ac:dyDescent="0.25">
      <c r="A1149" t="s">
        <v>808</v>
      </c>
      <c r="B1149" t="s">
        <v>49</v>
      </c>
      <c r="C1149">
        <v>15</v>
      </c>
      <c r="D1149" t="s">
        <v>536</v>
      </c>
      <c r="E1149" t="s">
        <v>2</v>
      </c>
      <c r="F1149" t="s">
        <v>774</v>
      </c>
      <c r="G1149" t="s">
        <v>539</v>
      </c>
      <c r="H1149">
        <v>2021</v>
      </c>
      <c r="J1149" t="str">
        <f t="shared" si="36"/>
        <v>Energy.Onshore gas</v>
      </c>
      <c r="K1149" t="str">
        <f t="shared" si="37"/>
        <v>oil and gas extraction 06</v>
      </c>
    </row>
    <row r="1150" spans="1:11" x14ac:dyDescent="0.25">
      <c r="A1150" t="s">
        <v>808</v>
      </c>
      <c r="B1150" t="s">
        <v>49</v>
      </c>
      <c r="C1150">
        <v>2</v>
      </c>
      <c r="D1150" t="s">
        <v>536</v>
      </c>
      <c r="E1150" t="s">
        <v>2</v>
      </c>
      <c r="F1150" t="s">
        <v>775</v>
      </c>
      <c r="G1150" t="s">
        <v>773</v>
      </c>
      <c r="H1150">
        <v>2021</v>
      </c>
      <c r="J1150" t="str">
        <f t="shared" si="36"/>
        <v>Energy.Onshore oil</v>
      </c>
      <c r="K1150" t="str">
        <f t="shared" si="37"/>
        <v>oil and gas extraction 06</v>
      </c>
    </row>
    <row r="1151" spans="1:11" x14ac:dyDescent="0.25">
      <c r="A1151" t="s">
        <v>808</v>
      </c>
      <c r="B1151" t="s">
        <v>49</v>
      </c>
      <c r="C1151">
        <v>5</v>
      </c>
      <c r="D1151" t="s">
        <v>536</v>
      </c>
      <c r="E1151" t="s">
        <v>2</v>
      </c>
      <c r="F1151" t="s">
        <v>775</v>
      </c>
      <c r="G1151" t="s">
        <v>538</v>
      </c>
      <c r="H1151">
        <v>2021</v>
      </c>
      <c r="J1151" t="str">
        <f t="shared" si="36"/>
        <v>Energy.Onshore oil</v>
      </c>
      <c r="K1151" t="str">
        <f t="shared" si="37"/>
        <v>oil and gas extraction 06</v>
      </c>
    </row>
    <row r="1152" spans="1:11" x14ac:dyDescent="0.25">
      <c r="A1152" t="s">
        <v>808</v>
      </c>
      <c r="B1152" t="s">
        <v>49</v>
      </c>
      <c r="C1152">
        <v>60</v>
      </c>
      <c r="D1152" t="s">
        <v>536</v>
      </c>
      <c r="E1152" t="s">
        <v>2</v>
      </c>
      <c r="F1152" t="s">
        <v>775</v>
      </c>
      <c r="G1152" t="s">
        <v>539</v>
      </c>
      <c r="H1152">
        <v>2021</v>
      </c>
      <c r="J1152" t="str">
        <f t="shared" si="36"/>
        <v>Energy.Onshore oil</v>
      </c>
      <c r="K1152" t="str">
        <f t="shared" si="37"/>
        <v>oil and gas extraction 06</v>
      </c>
    </row>
    <row r="1153" spans="1:11" x14ac:dyDescent="0.25">
      <c r="A1153" t="s">
        <v>808</v>
      </c>
      <c r="B1153" t="s">
        <v>49</v>
      </c>
      <c r="C1153">
        <v>3</v>
      </c>
      <c r="D1153" t="s">
        <v>536</v>
      </c>
      <c r="E1153" t="s">
        <v>2</v>
      </c>
      <c r="F1153" t="s">
        <v>776</v>
      </c>
      <c r="G1153" t="s">
        <v>767</v>
      </c>
      <c r="H1153">
        <v>2021</v>
      </c>
      <c r="I1153" t="s">
        <v>771</v>
      </c>
      <c r="J1153" t="str">
        <f t="shared" si="36"/>
        <v>Energy.Other from coal</v>
      </c>
      <c r="K1153">
        <f t="shared" si="37"/>
        <v>0</v>
      </c>
    </row>
    <row r="1154" spans="1:11" x14ac:dyDescent="0.25">
      <c r="A1154" t="s">
        <v>808</v>
      </c>
      <c r="B1154" t="s">
        <v>49</v>
      </c>
      <c r="C1154">
        <v>54</v>
      </c>
      <c r="D1154" t="s">
        <v>536</v>
      </c>
      <c r="E1154" t="s">
        <v>2</v>
      </c>
      <c r="F1154" t="s">
        <v>777</v>
      </c>
      <c r="G1154" t="s">
        <v>767</v>
      </c>
      <c r="H1154">
        <v>2021</v>
      </c>
      <c r="I1154" t="s">
        <v>771</v>
      </c>
      <c r="J1154" t="str">
        <f t="shared" si="36"/>
        <v>Energy.Other from oil and gas</v>
      </c>
      <c r="K1154" t="str">
        <f t="shared" si="37"/>
        <v>oil and gas extraction 06</v>
      </c>
    </row>
    <row r="1155" spans="1:11" x14ac:dyDescent="0.25">
      <c r="A1155" t="s">
        <v>808</v>
      </c>
      <c r="B1155" t="s">
        <v>49</v>
      </c>
      <c r="C1155">
        <v>0</v>
      </c>
      <c r="D1155" t="s">
        <v>536</v>
      </c>
      <c r="E1155" t="s">
        <v>2</v>
      </c>
      <c r="F1155" t="s">
        <v>778</v>
      </c>
      <c r="G1155" t="s">
        <v>767</v>
      </c>
      <c r="H1155">
        <v>2021</v>
      </c>
      <c r="J1155" t="str">
        <f t="shared" ref="J1155:J1218" si="38">CONCATENATE(E1155,".",F1155)</f>
        <v>Energy.Satellite-detected large leaks</v>
      </c>
      <c r="K1155" t="str">
        <f t="shared" ref="K1155:K1218" si="39">INDEX($P$17:$P$38,MATCH(J1155,$O$17:$O$38,0))</f>
        <v>oil and gas extraction 06</v>
      </c>
    </row>
    <row r="1156" spans="1:11" x14ac:dyDescent="0.25">
      <c r="A1156" t="s">
        <v>808</v>
      </c>
      <c r="B1156" t="s">
        <v>49</v>
      </c>
      <c r="C1156">
        <v>15</v>
      </c>
      <c r="D1156" t="s">
        <v>536</v>
      </c>
      <c r="E1156" t="s">
        <v>2</v>
      </c>
      <c r="F1156" t="s">
        <v>797</v>
      </c>
      <c r="G1156" t="s">
        <v>767</v>
      </c>
      <c r="H1156">
        <v>2021</v>
      </c>
      <c r="J1156" t="str">
        <f t="shared" si="38"/>
        <v>Energy.Steam coal</v>
      </c>
      <c r="K1156">
        <f t="shared" si="39"/>
        <v>0</v>
      </c>
    </row>
    <row r="1157" spans="1:11" x14ac:dyDescent="0.25">
      <c r="A1157" t="s">
        <v>808</v>
      </c>
      <c r="B1157" t="s">
        <v>49</v>
      </c>
      <c r="C1157">
        <v>1547</v>
      </c>
      <c r="D1157" t="s">
        <v>536</v>
      </c>
      <c r="E1157" t="s">
        <v>2</v>
      </c>
      <c r="F1157" t="s">
        <v>649</v>
      </c>
      <c r="G1157" t="s">
        <v>767</v>
      </c>
      <c r="H1157">
        <v>2021</v>
      </c>
      <c r="I1157" t="s">
        <v>771</v>
      </c>
      <c r="J1157" t="str">
        <f t="shared" si="38"/>
        <v>Energy.Total</v>
      </c>
      <c r="K1157" t="str">
        <f t="shared" si="39"/>
        <v>confirmed this is a duplicate total value</v>
      </c>
    </row>
    <row r="1158" spans="1:11" x14ac:dyDescent="0.25">
      <c r="A1158" t="s">
        <v>808</v>
      </c>
      <c r="B1158" t="s">
        <v>49</v>
      </c>
      <c r="C1158">
        <v>230</v>
      </c>
      <c r="D1158" t="s">
        <v>536</v>
      </c>
      <c r="E1158" t="s">
        <v>8</v>
      </c>
      <c r="F1158" t="s">
        <v>649</v>
      </c>
      <c r="G1158" t="s">
        <v>767</v>
      </c>
      <c r="H1158" t="s">
        <v>768</v>
      </c>
      <c r="I1158" t="s">
        <v>769</v>
      </c>
      <c r="J1158" t="str">
        <f t="shared" si="38"/>
        <v>Other.Total</v>
      </c>
      <c r="K1158">
        <f t="shared" si="39"/>
        <v>0</v>
      </c>
    </row>
    <row r="1159" spans="1:11" x14ac:dyDescent="0.25">
      <c r="A1159" t="s">
        <v>808</v>
      </c>
      <c r="B1159" t="s">
        <v>49</v>
      </c>
      <c r="C1159">
        <v>3983</v>
      </c>
      <c r="D1159" t="s">
        <v>536</v>
      </c>
      <c r="E1159" t="s">
        <v>5</v>
      </c>
      <c r="F1159" t="s">
        <v>649</v>
      </c>
      <c r="G1159" t="s">
        <v>767</v>
      </c>
      <c r="H1159" t="s">
        <v>768</v>
      </c>
      <c r="I1159" t="s">
        <v>769</v>
      </c>
      <c r="J1159" t="str">
        <f t="shared" si="38"/>
        <v>Waste.Total</v>
      </c>
      <c r="K1159" t="str">
        <f t="shared" si="39"/>
        <v>water and waste 36T39</v>
      </c>
    </row>
    <row r="1160" spans="1:11" x14ac:dyDescent="0.25">
      <c r="A1160" t="s">
        <v>808</v>
      </c>
      <c r="B1160" t="s">
        <v>63</v>
      </c>
      <c r="C1160">
        <v>1727</v>
      </c>
      <c r="D1160" t="s">
        <v>536</v>
      </c>
      <c r="E1160" t="s">
        <v>4</v>
      </c>
      <c r="F1160" t="s">
        <v>649</v>
      </c>
      <c r="G1160" t="s">
        <v>767</v>
      </c>
      <c r="H1160" t="s">
        <v>768</v>
      </c>
      <c r="I1160" t="s">
        <v>769</v>
      </c>
      <c r="J1160" t="str">
        <f t="shared" si="38"/>
        <v>Agriculture.Total</v>
      </c>
      <c r="K1160">
        <f t="shared" si="39"/>
        <v>0</v>
      </c>
    </row>
    <row r="1161" spans="1:11" x14ac:dyDescent="0.25">
      <c r="A1161" t="s">
        <v>808</v>
      </c>
      <c r="B1161" t="s">
        <v>810</v>
      </c>
      <c r="C1161">
        <v>36</v>
      </c>
      <c r="D1161" t="s">
        <v>536</v>
      </c>
      <c r="E1161" t="s">
        <v>2</v>
      </c>
      <c r="F1161" t="s">
        <v>770</v>
      </c>
      <c r="G1161" t="s">
        <v>767</v>
      </c>
      <c r="H1161">
        <v>2021</v>
      </c>
      <c r="I1161" t="s">
        <v>771</v>
      </c>
      <c r="J1161" t="str">
        <f t="shared" si="38"/>
        <v>Energy.Bioenergy</v>
      </c>
      <c r="K1161">
        <f t="shared" si="39"/>
        <v>0</v>
      </c>
    </row>
    <row r="1162" spans="1:11" x14ac:dyDescent="0.25">
      <c r="A1162" t="s">
        <v>808</v>
      </c>
      <c r="B1162" t="s">
        <v>810</v>
      </c>
      <c r="C1162">
        <v>38</v>
      </c>
      <c r="D1162" t="s">
        <v>536</v>
      </c>
      <c r="E1162" t="s">
        <v>2</v>
      </c>
      <c r="F1162" t="s">
        <v>796</v>
      </c>
      <c r="G1162" t="s">
        <v>767</v>
      </c>
      <c r="H1162">
        <v>2021</v>
      </c>
      <c r="J1162" t="str">
        <f t="shared" si="38"/>
        <v>Energy.Coking coal</v>
      </c>
      <c r="K1162" t="str">
        <f t="shared" si="39"/>
        <v>iron and steel 241</v>
      </c>
    </row>
    <row r="1163" spans="1:11" x14ac:dyDescent="0.25">
      <c r="A1163" t="s">
        <v>808</v>
      </c>
      <c r="B1163" t="s">
        <v>810</v>
      </c>
      <c r="C1163">
        <v>20</v>
      </c>
      <c r="D1163" t="s">
        <v>536</v>
      </c>
      <c r="E1163" t="s">
        <v>2</v>
      </c>
      <c r="F1163" t="s">
        <v>772</v>
      </c>
      <c r="G1163" t="s">
        <v>538</v>
      </c>
      <c r="H1163">
        <v>2021</v>
      </c>
      <c r="J1163" t="str">
        <f t="shared" si="38"/>
        <v>Energy.Gas pipelines and LNG facilities</v>
      </c>
      <c r="K1163" t="str">
        <f t="shared" si="39"/>
        <v>energy pipelines and gas processing 352T353</v>
      </c>
    </row>
    <row r="1164" spans="1:11" x14ac:dyDescent="0.25">
      <c r="A1164" t="s">
        <v>808</v>
      </c>
      <c r="B1164" t="s">
        <v>810</v>
      </c>
      <c r="C1164">
        <v>11</v>
      </c>
      <c r="D1164" t="s">
        <v>536</v>
      </c>
      <c r="E1164" t="s">
        <v>2</v>
      </c>
      <c r="F1164" t="s">
        <v>772</v>
      </c>
      <c r="G1164" t="s">
        <v>539</v>
      </c>
      <c r="H1164">
        <v>2021</v>
      </c>
      <c r="J1164" t="str">
        <f t="shared" si="38"/>
        <v>Energy.Gas pipelines and LNG facilities</v>
      </c>
      <c r="K1164" t="str">
        <f t="shared" si="39"/>
        <v>energy pipelines and gas processing 352T353</v>
      </c>
    </row>
    <row r="1165" spans="1:11" x14ac:dyDescent="0.25">
      <c r="A1165" t="s">
        <v>808</v>
      </c>
      <c r="B1165" t="s">
        <v>810</v>
      </c>
      <c r="C1165">
        <v>1</v>
      </c>
      <c r="D1165" t="s">
        <v>536</v>
      </c>
      <c r="E1165" t="s">
        <v>2</v>
      </c>
      <c r="F1165" t="s">
        <v>540</v>
      </c>
      <c r="G1165" t="s">
        <v>538</v>
      </c>
      <c r="H1165">
        <v>2021</v>
      </c>
      <c r="J1165" t="str">
        <f t="shared" si="38"/>
        <v>Energy.Offshore gas</v>
      </c>
      <c r="K1165" t="str">
        <f t="shared" si="39"/>
        <v>oil and gas extraction 06</v>
      </c>
    </row>
    <row r="1166" spans="1:11" x14ac:dyDescent="0.25">
      <c r="A1166" t="s">
        <v>808</v>
      </c>
      <c r="B1166" t="s">
        <v>810</v>
      </c>
      <c r="C1166">
        <v>3</v>
      </c>
      <c r="D1166" t="s">
        <v>536</v>
      </c>
      <c r="E1166" t="s">
        <v>2</v>
      </c>
      <c r="F1166" t="s">
        <v>540</v>
      </c>
      <c r="G1166" t="s">
        <v>539</v>
      </c>
      <c r="H1166">
        <v>2021</v>
      </c>
      <c r="J1166" t="str">
        <f t="shared" si="38"/>
        <v>Energy.Offshore gas</v>
      </c>
      <c r="K1166" t="str">
        <f t="shared" si="39"/>
        <v>oil and gas extraction 06</v>
      </c>
    </row>
    <row r="1167" spans="1:11" x14ac:dyDescent="0.25">
      <c r="A1167" t="s">
        <v>808</v>
      </c>
      <c r="B1167" t="s">
        <v>810</v>
      </c>
      <c r="C1167">
        <v>0</v>
      </c>
      <c r="D1167" t="s">
        <v>536</v>
      </c>
      <c r="E1167" t="s">
        <v>2</v>
      </c>
      <c r="F1167" t="s">
        <v>541</v>
      </c>
      <c r="G1167" t="s">
        <v>773</v>
      </c>
      <c r="H1167">
        <v>2021</v>
      </c>
      <c r="J1167" t="str">
        <f t="shared" si="38"/>
        <v>Energy.Offshore oil</v>
      </c>
      <c r="K1167" t="str">
        <f t="shared" si="39"/>
        <v>oil and gas extraction 06</v>
      </c>
    </row>
    <row r="1168" spans="1:11" x14ac:dyDescent="0.25">
      <c r="A1168" t="s">
        <v>808</v>
      </c>
      <c r="B1168" t="s">
        <v>810</v>
      </c>
      <c r="C1168">
        <v>0</v>
      </c>
      <c r="D1168" t="s">
        <v>536</v>
      </c>
      <c r="E1168" t="s">
        <v>2</v>
      </c>
      <c r="F1168" t="s">
        <v>541</v>
      </c>
      <c r="G1168" t="s">
        <v>538</v>
      </c>
      <c r="H1168">
        <v>2021</v>
      </c>
      <c r="J1168" t="str">
        <f t="shared" si="38"/>
        <v>Energy.Offshore oil</v>
      </c>
      <c r="K1168" t="str">
        <f t="shared" si="39"/>
        <v>oil and gas extraction 06</v>
      </c>
    </row>
    <row r="1169" spans="1:11" x14ac:dyDescent="0.25">
      <c r="A1169" t="s">
        <v>808</v>
      </c>
      <c r="B1169" t="s">
        <v>810</v>
      </c>
      <c r="C1169">
        <v>0</v>
      </c>
      <c r="D1169" t="s">
        <v>536</v>
      </c>
      <c r="E1169" t="s">
        <v>2</v>
      </c>
      <c r="F1169" t="s">
        <v>541</v>
      </c>
      <c r="G1169" t="s">
        <v>539</v>
      </c>
      <c r="H1169">
        <v>2021</v>
      </c>
      <c r="J1169" t="str">
        <f t="shared" si="38"/>
        <v>Energy.Offshore oil</v>
      </c>
      <c r="K1169" t="str">
        <f t="shared" si="39"/>
        <v>oil and gas extraction 06</v>
      </c>
    </row>
    <row r="1170" spans="1:11" x14ac:dyDescent="0.25">
      <c r="A1170" t="s">
        <v>808</v>
      </c>
      <c r="B1170" t="s">
        <v>810</v>
      </c>
      <c r="C1170">
        <v>12</v>
      </c>
      <c r="D1170" t="s">
        <v>536</v>
      </c>
      <c r="E1170" t="s">
        <v>2</v>
      </c>
      <c r="F1170" t="s">
        <v>774</v>
      </c>
      <c r="G1170" t="s">
        <v>538</v>
      </c>
      <c r="H1170">
        <v>2021</v>
      </c>
      <c r="J1170" t="str">
        <f t="shared" si="38"/>
        <v>Energy.Onshore gas</v>
      </c>
      <c r="K1170" t="str">
        <f t="shared" si="39"/>
        <v>oil and gas extraction 06</v>
      </c>
    </row>
    <row r="1171" spans="1:11" x14ac:dyDescent="0.25">
      <c r="A1171" t="s">
        <v>808</v>
      </c>
      <c r="B1171" t="s">
        <v>810</v>
      </c>
      <c r="C1171">
        <v>27</v>
      </c>
      <c r="D1171" t="s">
        <v>536</v>
      </c>
      <c r="E1171" t="s">
        <v>2</v>
      </c>
      <c r="F1171" t="s">
        <v>774</v>
      </c>
      <c r="G1171" t="s">
        <v>539</v>
      </c>
      <c r="H1171">
        <v>2021</v>
      </c>
      <c r="J1171" t="str">
        <f t="shared" si="38"/>
        <v>Energy.Onshore gas</v>
      </c>
      <c r="K1171" t="str">
        <f t="shared" si="39"/>
        <v>oil and gas extraction 06</v>
      </c>
    </row>
    <row r="1172" spans="1:11" x14ac:dyDescent="0.25">
      <c r="A1172" t="s">
        <v>808</v>
      </c>
      <c r="B1172" t="s">
        <v>810</v>
      </c>
      <c r="C1172">
        <v>20</v>
      </c>
      <c r="D1172" t="s">
        <v>536</v>
      </c>
      <c r="E1172" t="s">
        <v>2</v>
      </c>
      <c r="F1172" t="s">
        <v>775</v>
      </c>
      <c r="G1172" t="s">
        <v>773</v>
      </c>
      <c r="H1172">
        <v>2021</v>
      </c>
      <c r="J1172" t="str">
        <f t="shared" si="38"/>
        <v>Energy.Onshore oil</v>
      </c>
      <c r="K1172" t="str">
        <f t="shared" si="39"/>
        <v>oil and gas extraction 06</v>
      </c>
    </row>
    <row r="1173" spans="1:11" x14ac:dyDescent="0.25">
      <c r="A1173" t="s">
        <v>808</v>
      </c>
      <c r="B1173" t="s">
        <v>810</v>
      </c>
      <c r="C1173">
        <v>15</v>
      </c>
      <c r="D1173" t="s">
        <v>536</v>
      </c>
      <c r="E1173" t="s">
        <v>2</v>
      </c>
      <c r="F1173" t="s">
        <v>775</v>
      </c>
      <c r="G1173" t="s">
        <v>538</v>
      </c>
      <c r="H1173">
        <v>2021</v>
      </c>
      <c r="J1173" t="str">
        <f t="shared" si="38"/>
        <v>Energy.Onshore oil</v>
      </c>
      <c r="K1173" t="str">
        <f t="shared" si="39"/>
        <v>oil and gas extraction 06</v>
      </c>
    </row>
    <row r="1174" spans="1:11" x14ac:dyDescent="0.25">
      <c r="A1174" t="s">
        <v>808</v>
      </c>
      <c r="B1174" t="s">
        <v>810</v>
      </c>
      <c r="C1174">
        <v>199</v>
      </c>
      <c r="D1174" t="s">
        <v>536</v>
      </c>
      <c r="E1174" t="s">
        <v>2</v>
      </c>
      <c r="F1174" t="s">
        <v>775</v>
      </c>
      <c r="G1174" t="s">
        <v>539</v>
      </c>
      <c r="H1174">
        <v>2021</v>
      </c>
      <c r="J1174" t="str">
        <f t="shared" si="38"/>
        <v>Energy.Onshore oil</v>
      </c>
      <c r="K1174" t="str">
        <f t="shared" si="39"/>
        <v>oil and gas extraction 06</v>
      </c>
    </row>
    <row r="1175" spans="1:11" x14ac:dyDescent="0.25">
      <c r="A1175" t="s">
        <v>808</v>
      </c>
      <c r="B1175" t="s">
        <v>810</v>
      </c>
      <c r="C1175">
        <v>2</v>
      </c>
      <c r="D1175" t="s">
        <v>536</v>
      </c>
      <c r="E1175" t="s">
        <v>2</v>
      </c>
      <c r="F1175" t="s">
        <v>776</v>
      </c>
      <c r="G1175" t="s">
        <v>767</v>
      </c>
      <c r="H1175">
        <v>2021</v>
      </c>
      <c r="I1175" t="s">
        <v>771</v>
      </c>
      <c r="J1175" t="str">
        <f t="shared" si="38"/>
        <v>Energy.Other from coal</v>
      </c>
      <c r="K1175">
        <f t="shared" si="39"/>
        <v>0</v>
      </c>
    </row>
    <row r="1176" spans="1:11" x14ac:dyDescent="0.25">
      <c r="A1176" t="s">
        <v>808</v>
      </c>
      <c r="B1176" t="s">
        <v>810</v>
      </c>
      <c r="C1176">
        <v>11</v>
      </c>
      <c r="D1176" t="s">
        <v>536</v>
      </c>
      <c r="E1176" t="s">
        <v>2</v>
      </c>
      <c r="F1176" t="s">
        <v>777</v>
      </c>
      <c r="G1176" t="s">
        <v>767</v>
      </c>
      <c r="H1176">
        <v>2021</v>
      </c>
      <c r="I1176" t="s">
        <v>771</v>
      </c>
      <c r="J1176" t="str">
        <f t="shared" si="38"/>
        <v>Energy.Other from oil and gas</v>
      </c>
      <c r="K1176" t="str">
        <f t="shared" si="39"/>
        <v>oil and gas extraction 06</v>
      </c>
    </row>
    <row r="1177" spans="1:11" x14ac:dyDescent="0.25">
      <c r="A1177" t="s">
        <v>808</v>
      </c>
      <c r="B1177" t="s">
        <v>810</v>
      </c>
      <c r="C1177">
        <v>0</v>
      </c>
      <c r="D1177" t="s">
        <v>536</v>
      </c>
      <c r="E1177" t="s">
        <v>2</v>
      </c>
      <c r="F1177" t="s">
        <v>778</v>
      </c>
      <c r="G1177" t="s">
        <v>767</v>
      </c>
      <c r="H1177">
        <v>2021</v>
      </c>
      <c r="J1177" t="str">
        <f t="shared" si="38"/>
        <v>Energy.Satellite-detected large leaks</v>
      </c>
      <c r="K1177" t="str">
        <f t="shared" si="39"/>
        <v>oil and gas extraction 06</v>
      </c>
    </row>
    <row r="1178" spans="1:11" x14ac:dyDescent="0.25">
      <c r="A1178" t="s">
        <v>808</v>
      </c>
      <c r="B1178" t="s">
        <v>810</v>
      </c>
      <c r="C1178">
        <v>122</v>
      </c>
      <c r="D1178" t="s">
        <v>536</v>
      </c>
      <c r="E1178" t="s">
        <v>2</v>
      </c>
      <c r="F1178" t="s">
        <v>797</v>
      </c>
      <c r="G1178" t="s">
        <v>767</v>
      </c>
      <c r="H1178">
        <v>2021</v>
      </c>
      <c r="J1178" t="str">
        <f t="shared" si="38"/>
        <v>Energy.Steam coal</v>
      </c>
      <c r="K1178">
        <f t="shared" si="39"/>
        <v>0</v>
      </c>
    </row>
    <row r="1179" spans="1:11" x14ac:dyDescent="0.25">
      <c r="A1179" t="s">
        <v>808</v>
      </c>
      <c r="B1179" t="s">
        <v>63</v>
      </c>
      <c r="C1179">
        <v>517</v>
      </c>
      <c r="D1179" t="s">
        <v>536</v>
      </c>
      <c r="E1179" t="s">
        <v>2</v>
      </c>
      <c r="F1179" t="s">
        <v>649</v>
      </c>
      <c r="G1179" t="s">
        <v>767</v>
      </c>
      <c r="H1179">
        <v>2021</v>
      </c>
      <c r="I1179" t="s">
        <v>771</v>
      </c>
      <c r="J1179" t="str">
        <f t="shared" si="38"/>
        <v>Energy.Total</v>
      </c>
      <c r="K1179" t="str">
        <f t="shared" si="39"/>
        <v>confirmed this is a duplicate total value</v>
      </c>
    </row>
    <row r="1180" spans="1:11" x14ac:dyDescent="0.25">
      <c r="A1180" t="s">
        <v>808</v>
      </c>
      <c r="B1180" t="s">
        <v>63</v>
      </c>
      <c r="C1180">
        <v>26</v>
      </c>
      <c r="D1180" t="s">
        <v>536</v>
      </c>
      <c r="E1180" t="s">
        <v>8</v>
      </c>
      <c r="F1180" t="s">
        <v>649</v>
      </c>
      <c r="G1180" t="s">
        <v>767</v>
      </c>
      <c r="H1180" t="s">
        <v>768</v>
      </c>
      <c r="I1180" t="s">
        <v>769</v>
      </c>
      <c r="J1180" t="str">
        <f t="shared" si="38"/>
        <v>Other.Total</v>
      </c>
      <c r="K1180">
        <f t="shared" si="39"/>
        <v>0</v>
      </c>
    </row>
    <row r="1181" spans="1:11" x14ac:dyDescent="0.25">
      <c r="A1181" t="s">
        <v>808</v>
      </c>
      <c r="B1181" t="s">
        <v>63</v>
      </c>
      <c r="C1181">
        <v>691</v>
      </c>
      <c r="D1181" t="s">
        <v>536</v>
      </c>
      <c r="E1181" t="s">
        <v>5</v>
      </c>
      <c r="F1181" t="s">
        <v>649</v>
      </c>
      <c r="G1181" t="s">
        <v>767</v>
      </c>
      <c r="H1181" t="s">
        <v>768</v>
      </c>
      <c r="I1181" t="s">
        <v>769</v>
      </c>
      <c r="J1181" t="str">
        <f t="shared" si="38"/>
        <v>Waste.Total</v>
      </c>
      <c r="K1181" t="str">
        <f t="shared" si="39"/>
        <v>water and waste 36T39</v>
      </c>
    </row>
    <row r="1182" spans="1:11" x14ac:dyDescent="0.25">
      <c r="A1182" t="s">
        <v>808</v>
      </c>
      <c r="B1182" t="s">
        <v>70</v>
      </c>
      <c r="C1182">
        <v>306</v>
      </c>
      <c r="D1182" t="s">
        <v>536</v>
      </c>
      <c r="E1182" t="s">
        <v>4</v>
      </c>
      <c r="F1182" t="s">
        <v>649</v>
      </c>
      <c r="G1182" t="s">
        <v>767</v>
      </c>
      <c r="H1182" t="s">
        <v>768</v>
      </c>
      <c r="I1182" t="s">
        <v>769</v>
      </c>
      <c r="J1182" t="str">
        <f t="shared" si="38"/>
        <v>Agriculture.Total</v>
      </c>
      <c r="K1182">
        <f t="shared" si="39"/>
        <v>0</v>
      </c>
    </row>
    <row r="1183" spans="1:11" x14ac:dyDescent="0.25">
      <c r="A1183" t="s">
        <v>808</v>
      </c>
      <c r="B1183" t="s">
        <v>811</v>
      </c>
      <c r="C1183">
        <v>2</v>
      </c>
      <c r="D1183" t="s">
        <v>536</v>
      </c>
      <c r="E1183" t="s">
        <v>2</v>
      </c>
      <c r="F1183" t="s">
        <v>770</v>
      </c>
      <c r="G1183" t="s">
        <v>767</v>
      </c>
      <c r="H1183">
        <v>2021</v>
      </c>
      <c r="I1183" t="s">
        <v>771</v>
      </c>
      <c r="J1183" t="str">
        <f t="shared" si="38"/>
        <v>Energy.Bioenergy</v>
      </c>
      <c r="K1183">
        <f t="shared" si="39"/>
        <v>0</v>
      </c>
    </row>
    <row r="1184" spans="1:11" x14ac:dyDescent="0.25">
      <c r="A1184" t="s">
        <v>808</v>
      </c>
      <c r="B1184" t="s">
        <v>811</v>
      </c>
      <c r="C1184">
        <v>2</v>
      </c>
      <c r="D1184" t="s">
        <v>536</v>
      </c>
      <c r="E1184" t="s">
        <v>2</v>
      </c>
      <c r="F1184" t="s">
        <v>772</v>
      </c>
      <c r="G1184" t="s">
        <v>538</v>
      </c>
      <c r="H1184">
        <v>2021</v>
      </c>
      <c r="J1184" t="str">
        <f t="shared" si="38"/>
        <v>Energy.Gas pipelines and LNG facilities</v>
      </c>
      <c r="K1184" t="str">
        <f t="shared" si="39"/>
        <v>energy pipelines and gas processing 352T353</v>
      </c>
    </row>
    <row r="1185" spans="1:11" x14ac:dyDescent="0.25">
      <c r="A1185" t="s">
        <v>808</v>
      </c>
      <c r="B1185" t="s">
        <v>811</v>
      </c>
      <c r="C1185">
        <v>1</v>
      </c>
      <c r="D1185" t="s">
        <v>536</v>
      </c>
      <c r="E1185" t="s">
        <v>2</v>
      </c>
      <c r="F1185" t="s">
        <v>772</v>
      </c>
      <c r="G1185" t="s">
        <v>539</v>
      </c>
      <c r="H1185">
        <v>2021</v>
      </c>
      <c r="J1185" t="str">
        <f t="shared" si="38"/>
        <v>Energy.Gas pipelines and LNG facilities</v>
      </c>
      <c r="K1185" t="str">
        <f t="shared" si="39"/>
        <v>energy pipelines and gas processing 352T353</v>
      </c>
    </row>
    <row r="1186" spans="1:11" x14ac:dyDescent="0.25">
      <c r="A1186" t="s">
        <v>808</v>
      </c>
      <c r="B1186" t="s">
        <v>811</v>
      </c>
      <c r="C1186">
        <v>0</v>
      </c>
      <c r="D1186" t="s">
        <v>536</v>
      </c>
      <c r="E1186" t="s">
        <v>2</v>
      </c>
      <c r="F1186" t="s">
        <v>540</v>
      </c>
      <c r="G1186" t="s">
        <v>538</v>
      </c>
      <c r="H1186">
        <v>2021</v>
      </c>
      <c r="J1186" t="str">
        <f t="shared" si="38"/>
        <v>Energy.Offshore gas</v>
      </c>
      <c r="K1186" t="str">
        <f t="shared" si="39"/>
        <v>oil and gas extraction 06</v>
      </c>
    </row>
    <row r="1187" spans="1:11" x14ac:dyDescent="0.25">
      <c r="A1187" t="s">
        <v>808</v>
      </c>
      <c r="B1187" t="s">
        <v>811</v>
      </c>
      <c r="C1187">
        <v>0</v>
      </c>
      <c r="D1187" t="s">
        <v>536</v>
      </c>
      <c r="E1187" t="s">
        <v>2</v>
      </c>
      <c r="F1187" t="s">
        <v>540</v>
      </c>
      <c r="G1187" t="s">
        <v>539</v>
      </c>
      <c r="H1187">
        <v>2021</v>
      </c>
      <c r="J1187" t="str">
        <f t="shared" si="38"/>
        <v>Energy.Offshore gas</v>
      </c>
      <c r="K1187" t="str">
        <f t="shared" si="39"/>
        <v>oil and gas extraction 06</v>
      </c>
    </row>
    <row r="1188" spans="1:11" x14ac:dyDescent="0.25">
      <c r="A1188" t="s">
        <v>808</v>
      </c>
      <c r="B1188" t="s">
        <v>811</v>
      </c>
      <c r="C1188">
        <v>0</v>
      </c>
      <c r="D1188" t="s">
        <v>536</v>
      </c>
      <c r="E1188" t="s">
        <v>2</v>
      </c>
      <c r="F1188" t="s">
        <v>541</v>
      </c>
      <c r="G1188" t="s">
        <v>773</v>
      </c>
      <c r="H1188">
        <v>2021</v>
      </c>
      <c r="J1188" t="str">
        <f t="shared" si="38"/>
        <v>Energy.Offshore oil</v>
      </c>
      <c r="K1188" t="str">
        <f t="shared" si="39"/>
        <v>oil and gas extraction 06</v>
      </c>
    </row>
    <row r="1189" spans="1:11" x14ac:dyDescent="0.25">
      <c r="A1189" t="s">
        <v>808</v>
      </c>
      <c r="B1189" t="s">
        <v>811</v>
      </c>
      <c r="C1189">
        <v>0</v>
      </c>
      <c r="D1189" t="s">
        <v>536</v>
      </c>
      <c r="E1189" t="s">
        <v>2</v>
      </c>
      <c r="F1189" t="s">
        <v>541</v>
      </c>
      <c r="G1189" t="s">
        <v>538</v>
      </c>
      <c r="H1189">
        <v>2021</v>
      </c>
      <c r="J1189" t="str">
        <f t="shared" si="38"/>
        <v>Energy.Offshore oil</v>
      </c>
      <c r="K1189" t="str">
        <f t="shared" si="39"/>
        <v>oil and gas extraction 06</v>
      </c>
    </row>
    <row r="1190" spans="1:11" x14ac:dyDescent="0.25">
      <c r="A1190" t="s">
        <v>808</v>
      </c>
      <c r="B1190" t="s">
        <v>811</v>
      </c>
      <c r="C1190">
        <v>2</v>
      </c>
      <c r="D1190" t="s">
        <v>536</v>
      </c>
      <c r="E1190" t="s">
        <v>2</v>
      </c>
      <c r="F1190" t="s">
        <v>541</v>
      </c>
      <c r="G1190" t="s">
        <v>539</v>
      </c>
      <c r="H1190">
        <v>2021</v>
      </c>
      <c r="J1190" t="str">
        <f t="shared" si="38"/>
        <v>Energy.Offshore oil</v>
      </c>
      <c r="K1190" t="str">
        <f t="shared" si="39"/>
        <v>oil and gas extraction 06</v>
      </c>
    </row>
    <row r="1191" spans="1:11" x14ac:dyDescent="0.25">
      <c r="A1191" t="s">
        <v>808</v>
      </c>
      <c r="B1191" t="s">
        <v>811</v>
      </c>
      <c r="C1191">
        <v>1</v>
      </c>
      <c r="D1191" t="s">
        <v>536</v>
      </c>
      <c r="E1191" t="s">
        <v>2</v>
      </c>
      <c r="F1191" t="s">
        <v>774</v>
      </c>
      <c r="G1191" t="s">
        <v>538</v>
      </c>
      <c r="H1191">
        <v>2021</v>
      </c>
      <c r="J1191" t="str">
        <f t="shared" si="38"/>
        <v>Energy.Onshore gas</v>
      </c>
      <c r="K1191" t="str">
        <f t="shared" si="39"/>
        <v>oil and gas extraction 06</v>
      </c>
    </row>
    <row r="1192" spans="1:11" x14ac:dyDescent="0.25">
      <c r="A1192" t="s">
        <v>808</v>
      </c>
      <c r="B1192" t="s">
        <v>811</v>
      </c>
      <c r="C1192">
        <v>3</v>
      </c>
      <c r="D1192" t="s">
        <v>536</v>
      </c>
      <c r="E1192" t="s">
        <v>2</v>
      </c>
      <c r="F1192" t="s">
        <v>774</v>
      </c>
      <c r="G1192" t="s">
        <v>539</v>
      </c>
      <c r="H1192">
        <v>2021</v>
      </c>
      <c r="J1192" t="str">
        <f t="shared" si="38"/>
        <v>Energy.Onshore gas</v>
      </c>
      <c r="K1192" t="str">
        <f t="shared" si="39"/>
        <v>oil and gas extraction 06</v>
      </c>
    </row>
    <row r="1193" spans="1:11" x14ac:dyDescent="0.25">
      <c r="A1193" t="s">
        <v>808</v>
      </c>
      <c r="B1193" t="s">
        <v>811</v>
      </c>
      <c r="C1193">
        <v>0</v>
      </c>
      <c r="D1193" t="s">
        <v>536</v>
      </c>
      <c r="E1193" t="s">
        <v>2</v>
      </c>
      <c r="F1193" t="s">
        <v>775</v>
      </c>
      <c r="G1193" t="s">
        <v>773</v>
      </c>
      <c r="H1193">
        <v>2021</v>
      </c>
      <c r="J1193" t="str">
        <f t="shared" si="38"/>
        <v>Energy.Onshore oil</v>
      </c>
      <c r="K1193" t="str">
        <f t="shared" si="39"/>
        <v>oil and gas extraction 06</v>
      </c>
    </row>
    <row r="1194" spans="1:11" x14ac:dyDescent="0.25">
      <c r="A1194" t="s">
        <v>808</v>
      </c>
      <c r="B1194" t="s">
        <v>811</v>
      </c>
      <c r="C1194">
        <v>0</v>
      </c>
      <c r="D1194" t="s">
        <v>536</v>
      </c>
      <c r="E1194" t="s">
        <v>2</v>
      </c>
      <c r="F1194" t="s">
        <v>775</v>
      </c>
      <c r="G1194" t="s">
        <v>538</v>
      </c>
      <c r="H1194">
        <v>2021</v>
      </c>
      <c r="J1194" t="str">
        <f t="shared" si="38"/>
        <v>Energy.Onshore oil</v>
      </c>
      <c r="K1194" t="str">
        <f t="shared" si="39"/>
        <v>oil and gas extraction 06</v>
      </c>
    </row>
    <row r="1195" spans="1:11" x14ac:dyDescent="0.25">
      <c r="A1195" t="s">
        <v>808</v>
      </c>
      <c r="B1195" t="s">
        <v>811</v>
      </c>
      <c r="C1195">
        <v>5</v>
      </c>
      <c r="D1195" t="s">
        <v>536</v>
      </c>
      <c r="E1195" t="s">
        <v>2</v>
      </c>
      <c r="F1195" t="s">
        <v>775</v>
      </c>
      <c r="G1195" t="s">
        <v>539</v>
      </c>
      <c r="H1195">
        <v>2021</v>
      </c>
      <c r="J1195" t="str">
        <f t="shared" si="38"/>
        <v>Energy.Onshore oil</v>
      </c>
      <c r="K1195" t="str">
        <f t="shared" si="39"/>
        <v>oil and gas extraction 06</v>
      </c>
    </row>
    <row r="1196" spans="1:11" x14ac:dyDescent="0.25">
      <c r="A1196" t="s">
        <v>808</v>
      </c>
      <c r="B1196" t="s">
        <v>811</v>
      </c>
      <c r="C1196">
        <v>2</v>
      </c>
      <c r="D1196" t="s">
        <v>536</v>
      </c>
      <c r="E1196" t="s">
        <v>2</v>
      </c>
      <c r="F1196" t="s">
        <v>777</v>
      </c>
      <c r="G1196" t="s">
        <v>767</v>
      </c>
      <c r="H1196">
        <v>2021</v>
      </c>
      <c r="I1196" t="s">
        <v>771</v>
      </c>
      <c r="J1196" t="str">
        <f t="shared" si="38"/>
        <v>Energy.Other from oil and gas</v>
      </c>
      <c r="K1196" t="str">
        <f t="shared" si="39"/>
        <v>oil and gas extraction 06</v>
      </c>
    </row>
    <row r="1197" spans="1:11" x14ac:dyDescent="0.25">
      <c r="A1197" t="s">
        <v>808</v>
      </c>
      <c r="B1197" t="s">
        <v>811</v>
      </c>
      <c r="C1197">
        <v>0</v>
      </c>
      <c r="D1197" t="s">
        <v>536</v>
      </c>
      <c r="E1197" t="s">
        <v>2</v>
      </c>
      <c r="F1197" t="s">
        <v>778</v>
      </c>
      <c r="G1197" t="s">
        <v>767</v>
      </c>
      <c r="H1197">
        <v>2021</v>
      </c>
      <c r="J1197" t="str">
        <f t="shared" si="38"/>
        <v>Energy.Satellite-detected large leaks</v>
      </c>
      <c r="K1197" t="str">
        <f t="shared" si="39"/>
        <v>oil and gas extraction 06</v>
      </c>
    </row>
    <row r="1198" spans="1:11" x14ac:dyDescent="0.25">
      <c r="A1198" t="s">
        <v>808</v>
      </c>
      <c r="B1198" t="s">
        <v>70</v>
      </c>
      <c r="C1198">
        <v>19</v>
      </c>
      <c r="D1198" t="s">
        <v>536</v>
      </c>
      <c r="E1198" t="s">
        <v>2</v>
      </c>
      <c r="F1198" t="s">
        <v>649</v>
      </c>
      <c r="G1198" t="s">
        <v>767</v>
      </c>
      <c r="H1198">
        <v>2021</v>
      </c>
      <c r="I1198" t="s">
        <v>771</v>
      </c>
      <c r="J1198" t="str">
        <f t="shared" si="38"/>
        <v>Energy.Total</v>
      </c>
      <c r="K1198" t="str">
        <f t="shared" si="39"/>
        <v>confirmed this is a duplicate total value</v>
      </c>
    </row>
    <row r="1199" spans="1:11" x14ac:dyDescent="0.25">
      <c r="A1199" t="s">
        <v>808</v>
      </c>
      <c r="B1199" t="s">
        <v>70</v>
      </c>
      <c r="C1199">
        <v>3</v>
      </c>
      <c r="D1199" t="s">
        <v>536</v>
      </c>
      <c r="E1199" t="s">
        <v>8</v>
      </c>
      <c r="F1199" t="s">
        <v>649</v>
      </c>
      <c r="G1199" t="s">
        <v>767</v>
      </c>
      <c r="H1199" t="s">
        <v>768</v>
      </c>
      <c r="I1199" t="s">
        <v>769</v>
      </c>
      <c r="J1199" t="str">
        <f t="shared" si="38"/>
        <v>Other.Total</v>
      </c>
      <c r="K1199">
        <f t="shared" si="39"/>
        <v>0</v>
      </c>
    </row>
    <row r="1200" spans="1:11" x14ac:dyDescent="0.25">
      <c r="A1200" t="s">
        <v>808</v>
      </c>
      <c r="B1200" t="s">
        <v>70</v>
      </c>
      <c r="C1200">
        <v>181</v>
      </c>
      <c r="D1200" t="s">
        <v>536</v>
      </c>
      <c r="E1200" t="s">
        <v>5</v>
      </c>
      <c r="F1200" t="s">
        <v>649</v>
      </c>
      <c r="G1200" t="s">
        <v>767</v>
      </c>
      <c r="H1200" t="s">
        <v>768</v>
      </c>
      <c r="I1200" t="s">
        <v>769</v>
      </c>
      <c r="J1200" t="str">
        <f t="shared" si="38"/>
        <v>Waste.Total</v>
      </c>
      <c r="K1200" t="str">
        <f t="shared" si="39"/>
        <v>water and waste 36T39</v>
      </c>
    </row>
    <row r="1201" spans="1:11" x14ac:dyDescent="0.25">
      <c r="A1201" t="s">
        <v>808</v>
      </c>
      <c r="B1201" t="s">
        <v>77</v>
      </c>
      <c r="C1201">
        <v>351</v>
      </c>
      <c r="D1201" t="s">
        <v>536</v>
      </c>
      <c r="E1201" t="s">
        <v>4</v>
      </c>
      <c r="F1201" t="s">
        <v>649</v>
      </c>
      <c r="G1201" t="s">
        <v>767</v>
      </c>
      <c r="H1201" t="s">
        <v>768</v>
      </c>
      <c r="I1201" t="s">
        <v>769</v>
      </c>
      <c r="J1201" t="str">
        <f t="shared" si="38"/>
        <v>Agriculture.Total</v>
      </c>
      <c r="K1201">
        <f t="shared" si="39"/>
        <v>0</v>
      </c>
    </row>
    <row r="1202" spans="1:11" x14ac:dyDescent="0.25">
      <c r="A1202" t="s">
        <v>808</v>
      </c>
      <c r="B1202" t="s">
        <v>77</v>
      </c>
      <c r="C1202">
        <v>3</v>
      </c>
      <c r="D1202" t="s">
        <v>536</v>
      </c>
      <c r="E1202" t="s">
        <v>2</v>
      </c>
      <c r="F1202" t="s">
        <v>770</v>
      </c>
      <c r="G1202" t="s">
        <v>767</v>
      </c>
      <c r="H1202">
        <v>2021</v>
      </c>
      <c r="I1202" t="s">
        <v>771</v>
      </c>
      <c r="J1202" t="str">
        <f t="shared" si="38"/>
        <v>Energy.Bioenergy</v>
      </c>
      <c r="K1202">
        <f t="shared" si="39"/>
        <v>0</v>
      </c>
    </row>
    <row r="1203" spans="1:11" x14ac:dyDescent="0.25">
      <c r="A1203" t="s">
        <v>808</v>
      </c>
      <c r="B1203" t="s">
        <v>77</v>
      </c>
      <c r="C1203">
        <v>1</v>
      </c>
      <c r="D1203" t="s">
        <v>536</v>
      </c>
      <c r="E1203" t="s">
        <v>2</v>
      </c>
      <c r="F1203" t="s">
        <v>772</v>
      </c>
      <c r="G1203" t="s">
        <v>538</v>
      </c>
      <c r="H1203">
        <v>2021</v>
      </c>
      <c r="J1203" t="str">
        <f t="shared" si="38"/>
        <v>Energy.Gas pipelines and LNG facilities</v>
      </c>
      <c r="K1203" t="str">
        <f t="shared" si="39"/>
        <v>energy pipelines and gas processing 352T353</v>
      </c>
    </row>
    <row r="1204" spans="1:11" x14ac:dyDescent="0.25">
      <c r="A1204" t="s">
        <v>808</v>
      </c>
      <c r="B1204" t="s">
        <v>77</v>
      </c>
      <c r="C1204">
        <v>1</v>
      </c>
      <c r="D1204" t="s">
        <v>536</v>
      </c>
      <c r="E1204" t="s">
        <v>2</v>
      </c>
      <c r="F1204" t="s">
        <v>772</v>
      </c>
      <c r="G1204" t="s">
        <v>539</v>
      </c>
      <c r="H1204">
        <v>2021</v>
      </c>
      <c r="J1204" t="str">
        <f t="shared" si="38"/>
        <v>Energy.Gas pipelines and LNG facilities</v>
      </c>
      <c r="K1204" t="str">
        <f t="shared" si="39"/>
        <v>energy pipelines and gas processing 352T353</v>
      </c>
    </row>
    <row r="1205" spans="1:11" x14ac:dyDescent="0.25">
      <c r="A1205" t="s">
        <v>808</v>
      </c>
      <c r="B1205" t="s">
        <v>77</v>
      </c>
      <c r="C1205">
        <v>1</v>
      </c>
      <c r="D1205" t="s">
        <v>536</v>
      </c>
      <c r="E1205" t="s">
        <v>2</v>
      </c>
      <c r="F1205" t="s">
        <v>540</v>
      </c>
      <c r="G1205" t="s">
        <v>538</v>
      </c>
      <c r="H1205">
        <v>2021</v>
      </c>
      <c r="J1205" t="str">
        <f t="shared" si="38"/>
        <v>Energy.Offshore gas</v>
      </c>
      <c r="K1205" t="str">
        <f t="shared" si="39"/>
        <v>oil and gas extraction 06</v>
      </c>
    </row>
    <row r="1206" spans="1:11" x14ac:dyDescent="0.25">
      <c r="A1206" t="s">
        <v>808</v>
      </c>
      <c r="B1206" t="s">
        <v>77</v>
      </c>
      <c r="C1206">
        <v>2</v>
      </c>
      <c r="D1206" t="s">
        <v>536</v>
      </c>
      <c r="E1206" t="s">
        <v>2</v>
      </c>
      <c r="F1206" t="s">
        <v>540</v>
      </c>
      <c r="G1206" t="s">
        <v>539</v>
      </c>
      <c r="H1206">
        <v>2021</v>
      </c>
      <c r="J1206" t="str">
        <f t="shared" si="38"/>
        <v>Energy.Offshore gas</v>
      </c>
      <c r="K1206" t="str">
        <f t="shared" si="39"/>
        <v>oil and gas extraction 06</v>
      </c>
    </row>
    <row r="1207" spans="1:11" x14ac:dyDescent="0.25">
      <c r="A1207" t="s">
        <v>808</v>
      </c>
      <c r="B1207" t="s">
        <v>77</v>
      </c>
      <c r="C1207">
        <v>0</v>
      </c>
      <c r="D1207" t="s">
        <v>536</v>
      </c>
      <c r="E1207" t="s">
        <v>2</v>
      </c>
      <c r="F1207" t="s">
        <v>541</v>
      </c>
      <c r="G1207" t="s">
        <v>773</v>
      </c>
      <c r="H1207">
        <v>2021</v>
      </c>
      <c r="J1207" t="str">
        <f t="shared" si="38"/>
        <v>Energy.Offshore oil</v>
      </c>
      <c r="K1207" t="str">
        <f t="shared" si="39"/>
        <v>oil and gas extraction 06</v>
      </c>
    </row>
    <row r="1208" spans="1:11" x14ac:dyDescent="0.25">
      <c r="A1208" t="s">
        <v>808</v>
      </c>
      <c r="B1208" t="s">
        <v>77</v>
      </c>
      <c r="C1208">
        <v>0</v>
      </c>
      <c r="D1208" t="s">
        <v>536</v>
      </c>
      <c r="E1208" t="s">
        <v>2</v>
      </c>
      <c r="F1208" t="s">
        <v>541</v>
      </c>
      <c r="G1208" t="s">
        <v>538</v>
      </c>
      <c r="H1208">
        <v>2021</v>
      </c>
      <c r="J1208" t="str">
        <f t="shared" si="38"/>
        <v>Energy.Offshore oil</v>
      </c>
      <c r="K1208" t="str">
        <f t="shared" si="39"/>
        <v>oil and gas extraction 06</v>
      </c>
    </row>
    <row r="1209" spans="1:11" x14ac:dyDescent="0.25">
      <c r="A1209" t="s">
        <v>808</v>
      </c>
      <c r="B1209" t="s">
        <v>77</v>
      </c>
      <c r="C1209">
        <v>2</v>
      </c>
      <c r="D1209" t="s">
        <v>536</v>
      </c>
      <c r="E1209" t="s">
        <v>2</v>
      </c>
      <c r="F1209" t="s">
        <v>541</v>
      </c>
      <c r="G1209" t="s">
        <v>539</v>
      </c>
      <c r="H1209">
        <v>2021</v>
      </c>
      <c r="J1209" t="str">
        <f t="shared" si="38"/>
        <v>Energy.Offshore oil</v>
      </c>
      <c r="K1209" t="str">
        <f t="shared" si="39"/>
        <v>oil and gas extraction 06</v>
      </c>
    </row>
    <row r="1210" spans="1:11" x14ac:dyDescent="0.25">
      <c r="A1210" t="s">
        <v>808</v>
      </c>
      <c r="B1210" t="s">
        <v>77</v>
      </c>
      <c r="C1210">
        <v>0</v>
      </c>
      <c r="D1210" t="s">
        <v>536</v>
      </c>
      <c r="E1210" t="s">
        <v>2</v>
      </c>
      <c r="F1210" t="s">
        <v>774</v>
      </c>
      <c r="G1210" t="s">
        <v>538</v>
      </c>
      <c r="H1210">
        <v>2021</v>
      </c>
      <c r="J1210" t="str">
        <f t="shared" si="38"/>
        <v>Energy.Onshore gas</v>
      </c>
      <c r="K1210" t="str">
        <f t="shared" si="39"/>
        <v>oil and gas extraction 06</v>
      </c>
    </row>
    <row r="1211" spans="1:11" x14ac:dyDescent="0.25">
      <c r="A1211" t="s">
        <v>808</v>
      </c>
      <c r="B1211" t="s">
        <v>77</v>
      </c>
      <c r="C1211">
        <v>0</v>
      </c>
      <c r="D1211" t="s">
        <v>536</v>
      </c>
      <c r="E1211" t="s">
        <v>2</v>
      </c>
      <c r="F1211" t="s">
        <v>774</v>
      </c>
      <c r="G1211" t="s">
        <v>539</v>
      </c>
      <c r="H1211">
        <v>2021</v>
      </c>
      <c r="J1211" t="str">
        <f t="shared" si="38"/>
        <v>Energy.Onshore gas</v>
      </c>
      <c r="K1211" t="str">
        <f t="shared" si="39"/>
        <v>oil and gas extraction 06</v>
      </c>
    </row>
    <row r="1212" spans="1:11" x14ac:dyDescent="0.25">
      <c r="A1212" t="s">
        <v>808</v>
      </c>
      <c r="B1212" t="s">
        <v>77</v>
      </c>
      <c r="C1212">
        <v>31</v>
      </c>
      <c r="D1212" t="s">
        <v>536</v>
      </c>
      <c r="E1212" t="s">
        <v>2</v>
      </c>
      <c r="F1212" t="s">
        <v>775</v>
      </c>
      <c r="G1212" t="s">
        <v>773</v>
      </c>
      <c r="H1212">
        <v>2021</v>
      </c>
      <c r="J1212" t="str">
        <f t="shared" si="38"/>
        <v>Energy.Onshore oil</v>
      </c>
      <c r="K1212" t="str">
        <f t="shared" si="39"/>
        <v>oil and gas extraction 06</v>
      </c>
    </row>
    <row r="1213" spans="1:11" x14ac:dyDescent="0.25">
      <c r="A1213" t="s">
        <v>808</v>
      </c>
      <c r="B1213" t="s">
        <v>77</v>
      </c>
      <c r="C1213">
        <v>16</v>
      </c>
      <c r="D1213" t="s">
        <v>536</v>
      </c>
      <c r="E1213" t="s">
        <v>2</v>
      </c>
      <c r="F1213" t="s">
        <v>775</v>
      </c>
      <c r="G1213" t="s">
        <v>538</v>
      </c>
      <c r="H1213">
        <v>2021</v>
      </c>
      <c r="J1213" t="str">
        <f t="shared" si="38"/>
        <v>Energy.Onshore oil</v>
      </c>
      <c r="K1213" t="str">
        <f t="shared" si="39"/>
        <v>oil and gas extraction 06</v>
      </c>
    </row>
    <row r="1214" spans="1:11" x14ac:dyDescent="0.25">
      <c r="A1214" t="s">
        <v>808</v>
      </c>
      <c r="B1214" t="s">
        <v>77</v>
      </c>
      <c r="C1214">
        <v>210</v>
      </c>
      <c r="D1214" t="s">
        <v>536</v>
      </c>
      <c r="E1214" t="s">
        <v>2</v>
      </c>
      <c r="F1214" t="s">
        <v>775</v>
      </c>
      <c r="G1214" t="s">
        <v>539</v>
      </c>
      <c r="H1214">
        <v>2021</v>
      </c>
      <c r="J1214" t="str">
        <f t="shared" si="38"/>
        <v>Energy.Onshore oil</v>
      </c>
      <c r="K1214" t="str">
        <f t="shared" si="39"/>
        <v>oil and gas extraction 06</v>
      </c>
    </row>
    <row r="1215" spans="1:11" x14ac:dyDescent="0.25">
      <c r="A1215" t="s">
        <v>808</v>
      </c>
      <c r="B1215" t="s">
        <v>77</v>
      </c>
      <c r="C1215">
        <v>6</v>
      </c>
      <c r="D1215" t="s">
        <v>536</v>
      </c>
      <c r="E1215" t="s">
        <v>2</v>
      </c>
      <c r="F1215" t="s">
        <v>777</v>
      </c>
      <c r="G1215" t="s">
        <v>767</v>
      </c>
      <c r="H1215">
        <v>2021</v>
      </c>
      <c r="I1215" t="s">
        <v>771</v>
      </c>
      <c r="J1215" t="str">
        <f t="shared" si="38"/>
        <v>Energy.Other from oil and gas</v>
      </c>
      <c r="K1215" t="str">
        <f t="shared" si="39"/>
        <v>oil and gas extraction 06</v>
      </c>
    </row>
    <row r="1216" spans="1:11" x14ac:dyDescent="0.25">
      <c r="A1216" t="s">
        <v>808</v>
      </c>
      <c r="B1216" t="s">
        <v>77</v>
      </c>
      <c r="C1216">
        <v>0</v>
      </c>
      <c r="D1216" t="s">
        <v>536</v>
      </c>
      <c r="E1216" t="s">
        <v>2</v>
      </c>
      <c r="F1216" t="s">
        <v>778</v>
      </c>
      <c r="G1216" t="s">
        <v>767</v>
      </c>
      <c r="H1216">
        <v>2021</v>
      </c>
      <c r="J1216" t="str">
        <f t="shared" si="38"/>
        <v>Energy.Satellite-detected large leaks</v>
      </c>
      <c r="K1216" t="str">
        <f t="shared" si="39"/>
        <v>oil and gas extraction 06</v>
      </c>
    </row>
    <row r="1217" spans="1:11" x14ac:dyDescent="0.25">
      <c r="A1217" t="s">
        <v>808</v>
      </c>
      <c r="B1217" t="s">
        <v>77</v>
      </c>
      <c r="C1217">
        <v>273</v>
      </c>
      <c r="D1217" t="s">
        <v>536</v>
      </c>
      <c r="E1217" t="s">
        <v>2</v>
      </c>
      <c r="F1217" t="s">
        <v>649</v>
      </c>
      <c r="G1217" t="s">
        <v>767</v>
      </c>
      <c r="H1217">
        <v>2021</v>
      </c>
      <c r="I1217" t="s">
        <v>771</v>
      </c>
      <c r="J1217" t="str">
        <f t="shared" si="38"/>
        <v>Energy.Total</v>
      </c>
      <c r="K1217" t="str">
        <f t="shared" si="39"/>
        <v>confirmed this is a duplicate total value</v>
      </c>
    </row>
    <row r="1218" spans="1:11" x14ac:dyDescent="0.25">
      <c r="A1218" t="s">
        <v>808</v>
      </c>
      <c r="B1218" t="s">
        <v>77</v>
      </c>
      <c r="C1218">
        <v>4</v>
      </c>
      <c r="D1218" t="s">
        <v>536</v>
      </c>
      <c r="E1218" t="s">
        <v>8</v>
      </c>
      <c r="F1218" t="s">
        <v>649</v>
      </c>
      <c r="G1218" t="s">
        <v>767</v>
      </c>
      <c r="H1218" t="s">
        <v>768</v>
      </c>
      <c r="I1218" t="s">
        <v>769</v>
      </c>
      <c r="J1218" t="str">
        <f t="shared" si="38"/>
        <v>Other.Total</v>
      </c>
      <c r="K1218">
        <f t="shared" si="39"/>
        <v>0</v>
      </c>
    </row>
    <row r="1219" spans="1:11" x14ac:dyDescent="0.25">
      <c r="A1219" t="s">
        <v>808</v>
      </c>
      <c r="B1219" t="s">
        <v>77</v>
      </c>
      <c r="C1219">
        <v>259</v>
      </c>
      <c r="D1219" t="s">
        <v>536</v>
      </c>
      <c r="E1219" t="s">
        <v>5</v>
      </c>
      <c r="F1219" t="s">
        <v>649</v>
      </c>
      <c r="G1219" t="s">
        <v>767</v>
      </c>
      <c r="H1219" t="s">
        <v>768</v>
      </c>
      <c r="I1219" t="s">
        <v>769</v>
      </c>
      <c r="J1219" t="str">
        <f t="shared" ref="J1219:J1282" si="40">CONCATENATE(E1219,".",F1219)</f>
        <v>Waste.Total</v>
      </c>
      <c r="K1219" t="str">
        <f t="shared" ref="K1219:K1282" si="41">INDEX($P$17:$P$38,MATCH(J1219,$O$17:$O$38,0))</f>
        <v>water and waste 36T39</v>
      </c>
    </row>
    <row r="1220" spans="1:11" x14ac:dyDescent="0.25">
      <c r="A1220" t="s">
        <v>808</v>
      </c>
      <c r="B1220" t="s">
        <v>97</v>
      </c>
      <c r="C1220">
        <v>59</v>
      </c>
      <c r="D1220" t="s">
        <v>536</v>
      </c>
      <c r="E1220" t="s">
        <v>4</v>
      </c>
      <c r="F1220" t="s">
        <v>649</v>
      </c>
      <c r="G1220" t="s">
        <v>767</v>
      </c>
      <c r="H1220" t="s">
        <v>768</v>
      </c>
      <c r="I1220" t="s">
        <v>769</v>
      </c>
      <c r="J1220" t="str">
        <f t="shared" si="40"/>
        <v>Agriculture.Total</v>
      </c>
      <c r="K1220">
        <f t="shared" si="41"/>
        <v>0</v>
      </c>
    </row>
    <row r="1221" spans="1:11" x14ac:dyDescent="0.25">
      <c r="A1221" t="s">
        <v>808</v>
      </c>
      <c r="B1221" t="s">
        <v>97</v>
      </c>
      <c r="C1221">
        <v>0</v>
      </c>
      <c r="D1221" t="s">
        <v>536</v>
      </c>
      <c r="E1221" t="s">
        <v>2</v>
      </c>
      <c r="F1221" t="s">
        <v>770</v>
      </c>
      <c r="G1221" t="s">
        <v>767</v>
      </c>
      <c r="H1221">
        <v>2021</v>
      </c>
      <c r="I1221" t="s">
        <v>771</v>
      </c>
      <c r="J1221" t="str">
        <f t="shared" si="40"/>
        <v>Energy.Bioenergy</v>
      </c>
      <c r="K1221">
        <f t="shared" si="41"/>
        <v>0</v>
      </c>
    </row>
    <row r="1222" spans="1:11" x14ac:dyDescent="0.25">
      <c r="A1222" t="s">
        <v>808</v>
      </c>
      <c r="B1222" t="s">
        <v>97</v>
      </c>
      <c r="C1222">
        <v>0</v>
      </c>
      <c r="D1222" t="s">
        <v>536</v>
      </c>
      <c r="E1222" t="s">
        <v>2</v>
      </c>
      <c r="F1222" t="s">
        <v>772</v>
      </c>
      <c r="G1222" t="s">
        <v>538</v>
      </c>
      <c r="H1222">
        <v>2021</v>
      </c>
      <c r="J1222" t="str">
        <f t="shared" si="40"/>
        <v>Energy.Gas pipelines and LNG facilities</v>
      </c>
      <c r="K1222" t="str">
        <f t="shared" si="41"/>
        <v>energy pipelines and gas processing 352T353</v>
      </c>
    </row>
    <row r="1223" spans="1:11" x14ac:dyDescent="0.25">
      <c r="A1223" t="s">
        <v>808</v>
      </c>
      <c r="B1223" t="s">
        <v>97</v>
      </c>
      <c r="C1223">
        <v>0</v>
      </c>
      <c r="D1223" t="s">
        <v>536</v>
      </c>
      <c r="E1223" t="s">
        <v>2</v>
      </c>
      <c r="F1223" t="s">
        <v>772</v>
      </c>
      <c r="G1223" t="s">
        <v>539</v>
      </c>
      <c r="H1223">
        <v>2021</v>
      </c>
      <c r="J1223" t="str">
        <f t="shared" si="40"/>
        <v>Energy.Gas pipelines and LNG facilities</v>
      </c>
      <c r="K1223" t="str">
        <f t="shared" si="41"/>
        <v>energy pipelines and gas processing 352T353</v>
      </c>
    </row>
    <row r="1224" spans="1:11" x14ac:dyDescent="0.25">
      <c r="A1224" t="s">
        <v>808</v>
      </c>
      <c r="B1224" t="s">
        <v>97</v>
      </c>
      <c r="C1224">
        <v>0</v>
      </c>
      <c r="D1224" t="s">
        <v>536</v>
      </c>
      <c r="E1224" t="s">
        <v>2</v>
      </c>
      <c r="F1224" t="s">
        <v>540</v>
      </c>
      <c r="G1224" t="s">
        <v>538</v>
      </c>
      <c r="H1224">
        <v>2021</v>
      </c>
      <c r="J1224" t="str">
        <f t="shared" si="40"/>
        <v>Energy.Offshore gas</v>
      </c>
      <c r="K1224" t="str">
        <f t="shared" si="41"/>
        <v>oil and gas extraction 06</v>
      </c>
    </row>
    <row r="1225" spans="1:11" x14ac:dyDescent="0.25">
      <c r="A1225" t="s">
        <v>808</v>
      </c>
      <c r="B1225" t="s">
        <v>97</v>
      </c>
      <c r="C1225">
        <v>0</v>
      </c>
      <c r="D1225" t="s">
        <v>536</v>
      </c>
      <c r="E1225" t="s">
        <v>2</v>
      </c>
      <c r="F1225" t="s">
        <v>540</v>
      </c>
      <c r="G1225" t="s">
        <v>539</v>
      </c>
      <c r="H1225">
        <v>2021</v>
      </c>
      <c r="J1225" t="str">
        <f t="shared" si="40"/>
        <v>Energy.Offshore gas</v>
      </c>
      <c r="K1225" t="str">
        <f t="shared" si="41"/>
        <v>oil and gas extraction 06</v>
      </c>
    </row>
    <row r="1226" spans="1:11" x14ac:dyDescent="0.25">
      <c r="A1226" t="s">
        <v>808</v>
      </c>
      <c r="B1226" t="s">
        <v>97</v>
      </c>
      <c r="C1226">
        <v>0</v>
      </c>
      <c r="D1226" t="s">
        <v>536</v>
      </c>
      <c r="E1226" t="s">
        <v>2</v>
      </c>
      <c r="F1226" t="s">
        <v>541</v>
      </c>
      <c r="G1226" t="s">
        <v>773</v>
      </c>
      <c r="H1226">
        <v>2021</v>
      </c>
      <c r="J1226" t="str">
        <f t="shared" si="40"/>
        <v>Energy.Offshore oil</v>
      </c>
      <c r="K1226" t="str">
        <f t="shared" si="41"/>
        <v>oil and gas extraction 06</v>
      </c>
    </row>
    <row r="1227" spans="1:11" x14ac:dyDescent="0.25">
      <c r="A1227" t="s">
        <v>808</v>
      </c>
      <c r="B1227" t="s">
        <v>97</v>
      </c>
      <c r="C1227">
        <v>1</v>
      </c>
      <c r="D1227" t="s">
        <v>536</v>
      </c>
      <c r="E1227" t="s">
        <v>2</v>
      </c>
      <c r="F1227" t="s">
        <v>541</v>
      </c>
      <c r="G1227" t="s">
        <v>538</v>
      </c>
      <c r="H1227">
        <v>2021</v>
      </c>
      <c r="J1227" t="str">
        <f t="shared" si="40"/>
        <v>Energy.Offshore oil</v>
      </c>
      <c r="K1227" t="str">
        <f t="shared" si="41"/>
        <v>oil and gas extraction 06</v>
      </c>
    </row>
    <row r="1228" spans="1:11" x14ac:dyDescent="0.25">
      <c r="A1228" t="s">
        <v>808</v>
      </c>
      <c r="B1228" t="s">
        <v>97</v>
      </c>
      <c r="C1228">
        <v>11</v>
      </c>
      <c r="D1228" t="s">
        <v>536</v>
      </c>
      <c r="E1228" t="s">
        <v>2</v>
      </c>
      <c r="F1228" t="s">
        <v>541</v>
      </c>
      <c r="G1228" t="s">
        <v>539</v>
      </c>
      <c r="H1228">
        <v>2021</v>
      </c>
      <c r="J1228" t="str">
        <f t="shared" si="40"/>
        <v>Energy.Offshore oil</v>
      </c>
      <c r="K1228" t="str">
        <f t="shared" si="41"/>
        <v>oil and gas extraction 06</v>
      </c>
    </row>
    <row r="1229" spans="1:11" x14ac:dyDescent="0.25">
      <c r="A1229" t="s">
        <v>808</v>
      </c>
      <c r="B1229" t="s">
        <v>97</v>
      </c>
      <c r="C1229">
        <v>0</v>
      </c>
      <c r="D1229" t="s">
        <v>536</v>
      </c>
      <c r="E1229" t="s">
        <v>2</v>
      </c>
      <c r="F1229" t="s">
        <v>774</v>
      </c>
      <c r="G1229" t="s">
        <v>538</v>
      </c>
      <c r="H1229">
        <v>2021</v>
      </c>
      <c r="J1229" t="str">
        <f t="shared" si="40"/>
        <v>Energy.Onshore gas</v>
      </c>
      <c r="K1229" t="str">
        <f t="shared" si="41"/>
        <v>oil and gas extraction 06</v>
      </c>
    </row>
    <row r="1230" spans="1:11" x14ac:dyDescent="0.25">
      <c r="A1230" t="s">
        <v>808</v>
      </c>
      <c r="B1230" t="s">
        <v>97</v>
      </c>
      <c r="C1230">
        <v>0</v>
      </c>
      <c r="D1230" t="s">
        <v>536</v>
      </c>
      <c r="E1230" t="s">
        <v>2</v>
      </c>
      <c r="F1230" t="s">
        <v>774</v>
      </c>
      <c r="G1230" t="s">
        <v>539</v>
      </c>
      <c r="H1230">
        <v>2021</v>
      </c>
      <c r="J1230" t="str">
        <f t="shared" si="40"/>
        <v>Energy.Onshore gas</v>
      </c>
      <c r="K1230" t="str">
        <f t="shared" si="41"/>
        <v>oil and gas extraction 06</v>
      </c>
    </row>
    <row r="1231" spans="1:11" x14ac:dyDescent="0.25">
      <c r="A1231" t="s">
        <v>808</v>
      </c>
      <c r="B1231" t="s">
        <v>97</v>
      </c>
      <c r="C1231">
        <v>0</v>
      </c>
      <c r="D1231" t="s">
        <v>536</v>
      </c>
      <c r="E1231" t="s">
        <v>2</v>
      </c>
      <c r="F1231" t="s">
        <v>775</v>
      </c>
      <c r="G1231" t="s">
        <v>773</v>
      </c>
      <c r="H1231">
        <v>2021</v>
      </c>
      <c r="J1231" t="str">
        <f t="shared" si="40"/>
        <v>Energy.Onshore oil</v>
      </c>
      <c r="K1231" t="str">
        <f t="shared" si="41"/>
        <v>oil and gas extraction 06</v>
      </c>
    </row>
    <row r="1232" spans="1:11" x14ac:dyDescent="0.25">
      <c r="A1232" t="s">
        <v>808</v>
      </c>
      <c r="B1232" t="s">
        <v>97</v>
      </c>
      <c r="C1232">
        <v>0</v>
      </c>
      <c r="D1232" t="s">
        <v>536</v>
      </c>
      <c r="E1232" t="s">
        <v>2</v>
      </c>
      <c r="F1232" t="s">
        <v>775</v>
      </c>
      <c r="G1232" t="s">
        <v>538</v>
      </c>
      <c r="H1232">
        <v>2021</v>
      </c>
      <c r="J1232" t="str">
        <f t="shared" si="40"/>
        <v>Energy.Onshore oil</v>
      </c>
      <c r="K1232" t="str">
        <f t="shared" si="41"/>
        <v>oil and gas extraction 06</v>
      </c>
    </row>
    <row r="1233" spans="1:11" x14ac:dyDescent="0.25">
      <c r="A1233" t="s">
        <v>808</v>
      </c>
      <c r="B1233" t="s">
        <v>97</v>
      </c>
      <c r="C1233">
        <v>0</v>
      </c>
      <c r="D1233" t="s">
        <v>536</v>
      </c>
      <c r="E1233" t="s">
        <v>2</v>
      </c>
      <c r="F1233" t="s">
        <v>775</v>
      </c>
      <c r="G1233" t="s">
        <v>539</v>
      </c>
      <c r="H1233">
        <v>2021</v>
      </c>
      <c r="J1233" t="str">
        <f t="shared" si="40"/>
        <v>Energy.Onshore oil</v>
      </c>
      <c r="K1233" t="str">
        <f t="shared" si="41"/>
        <v>oil and gas extraction 06</v>
      </c>
    </row>
    <row r="1234" spans="1:11" x14ac:dyDescent="0.25">
      <c r="A1234" t="s">
        <v>808</v>
      </c>
      <c r="B1234" t="s">
        <v>97</v>
      </c>
      <c r="C1234">
        <v>0</v>
      </c>
      <c r="D1234" t="s">
        <v>536</v>
      </c>
      <c r="E1234" t="s">
        <v>2</v>
      </c>
      <c r="F1234" t="s">
        <v>777</v>
      </c>
      <c r="G1234" t="s">
        <v>767</v>
      </c>
      <c r="H1234">
        <v>2021</v>
      </c>
      <c r="I1234" t="s">
        <v>771</v>
      </c>
      <c r="J1234" t="str">
        <f t="shared" si="40"/>
        <v>Energy.Other from oil and gas</v>
      </c>
      <c r="K1234" t="str">
        <f t="shared" si="41"/>
        <v>oil and gas extraction 06</v>
      </c>
    </row>
    <row r="1235" spans="1:11" x14ac:dyDescent="0.25">
      <c r="A1235" t="s">
        <v>808</v>
      </c>
      <c r="B1235" t="s">
        <v>97</v>
      </c>
      <c r="C1235">
        <v>0</v>
      </c>
      <c r="D1235" t="s">
        <v>536</v>
      </c>
      <c r="E1235" t="s">
        <v>2</v>
      </c>
      <c r="F1235" t="s">
        <v>778</v>
      </c>
      <c r="G1235" t="s">
        <v>767</v>
      </c>
      <c r="H1235">
        <v>2021</v>
      </c>
      <c r="J1235" t="str">
        <f t="shared" si="40"/>
        <v>Energy.Satellite-detected large leaks</v>
      </c>
      <c r="K1235" t="str">
        <f t="shared" si="41"/>
        <v>oil and gas extraction 06</v>
      </c>
    </row>
    <row r="1236" spans="1:11" x14ac:dyDescent="0.25">
      <c r="A1236" t="s">
        <v>808</v>
      </c>
      <c r="B1236" t="s">
        <v>97</v>
      </c>
      <c r="C1236">
        <v>13</v>
      </c>
      <c r="D1236" t="s">
        <v>536</v>
      </c>
      <c r="E1236" t="s">
        <v>2</v>
      </c>
      <c r="F1236" t="s">
        <v>649</v>
      </c>
      <c r="G1236" t="s">
        <v>767</v>
      </c>
      <c r="H1236">
        <v>2021</v>
      </c>
      <c r="I1236" t="s">
        <v>771</v>
      </c>
      <c r="J1236" t="str">
        <f t="shared" si="40"/>
        <v>Energy.Total</v>
      </c>
      <c r="K1236" t="str">
        <f t="shared" si="41"/>
        <v>confirmed this is a duplicate total value</v>
      </c>
    </row>
    <row r="1237" spans="1:11" x14ac:dyDescent="0.25">
      <c r="A1237" t="s">
        <v>808</v>
      </c>
      <c r="B1237" t="s">
        <v>97</v>
      </c>
      <c r="C1237">
        <v>0</v>
      </c>
      <c r="D1237" t="s">
        <v>536</v>
      </c>
      <c r="E1237" t="s">
        <v>8</v>
      </c>
      <c r="F1237" t="s">
        <v>649</v>
      </c>
      <c r="G1237" t="s">
        <v>767</v>
      </c>
      <c r="H1237" t="s">
        <v>768</v>
      </c>
      <c r="I1237" t="s">
        <v>769</v>
      </c>
      <c r="J1237" t="str">
        <f t="shared" si="40"/>
        <v>Other.Total</v>
      </c>
      <c r="K1237">
        <f t="shared" si="41"/>
        <v>0</v>
      </c>
    </row>
    <row r="1238" spans="1:11" x14ac:dyDescent="0.25">
      <c r="A1238" t="s">
        <v>808</v>
      </c>
      <c r="B1238" t="s">
        <v>97</v>
      </c>
      <c r="C1238">
        <v>10</v>
      </c>
      <c r="D1238" t="s">
        <v>536</v>
      </c>
      <c r="E1238" t="s">
        <v>5</v>
      </c>
      <c r="F1238" t="s">
        <v>649</v>
      </c>
      <c r="G1238" t="s">
        <v>767</v>
      </c>
      <c r="H1238" t="s">
        <v>768</v>
      </c>
      <c r="I1238" t="s">
        <v>769</v>
      </c>
      <c r="J1238" t="str">
        <f t="shared" si="40"/>
        <v>Waste.Total</v>
      </c>
      <c r="K1238" t="str">
        <f t="shared" si="41"/>
        <v>water and waste 36T39</v>
      </c>
    </row>
    <row r="1239" spans="1:11" x14ac:dyDescent="0.25">
      <c r="A1239" t="s">
        <v>808</v>
      </c>
      <c r="B1239" t="s">
        <v>161</v>
      </c>
      <c r="C1239">
        <v>847</v>
      </c>
      <c r="D1239" t="s">
        <v>536</v>
      </c>
      <c r="E1239" t="s">
        <v>4</v>
      </c>
      <c r="F1239" t="s">
        <v>649</v>
      </c>
      <c r="G1239" t="s">
        <v>767</v>
      </c>
      <c r="H1239" t="s">
        <v>768</v>
      </c>
      <c r="I1239" t="s">
        <v>769</v>
      </c>
      <c r="J1239" t="str">
        <f t="shared" si="40"/>
        <v>Agriculture.Total</v>
      </c>
      <c r="K1239">
        <f t="shared" si="41"/>
        <v>0</v>
      </c>
    </row>
    <row r="1240" spans="1:11" x14ac:dyDescent="0.25">
      <c r="A1240" t="s">
        <v>808</v>
      </c>
      <c r="B1240" t="s">
        <v>812</v>
      </c>
      <c r="C1240">
        <v>16</v>
      </c>
      <c r="D1240" t="s">
        <v>536</v>
      </c>
      <c r="E1240" t="s">
        <v>2</v>
      </c>
      <c r="F1240" t="s">
        <v>770</v>
      </c>
      <c r="G1240" t="s">
        <v>767</v>
      </c>
      <c r="H1240">
        <v>2021</v>
      </c>
      <c r="I1240" t="s">
        <v>771</v>
      </c>
      <c r="J1240" t="str">
        <f t="shared" si="40"/>
        <v>Energy.Bioenergy</v>
      </c>
      <c r="K1240">
        <f t="shared" si="41"/>
        <v>0</v>
      </c>
    </row>
    <row r="1241" spans="1:11" x14ac:dyDescent="0.25">
      <c r="A1241" t="s">
        <v>808</v>
      </c>
      <c r="B1241" t="s">
        <v>812</v>
      </c>
      <c r="C1241">
        <v>0</v>
      </c>
      <c r="D1241" t="s">
        <v>536</v>
      </c>
      <c r="E1241" t="s">
        <v>2</v>
      </c>
      <c r="F1241" t="s">
        <v>772</v>
      </c>
      <c r="G1241" t="s">
        <v>538</v>
      </c>
      <c r="H1241">
        <v>2021</v>
      </c>
      <c r="J1241" t="str">
        <f t="shared" si="40"/>
        <v>Energy.Gas pipelines and LNG facilities</v>
      </c>
      <c r="K1241" t="str">
        <f t="shared" si="41"/>
        <v>energy pipelines and gas processing 352T353</v>
      </c>
    </row>
    <row r="1242" spans="1:11" x14ac:dyDescent="0.25">
      <c r="A1242" t="s">
        <v>808</v>
      </c>
      <c r="B1242" t="s">
        <v>812</v>
      </c>
      <c r="C1242">
        <v>0</v>
      </c>
      <c r="D1242" t="s">
        <v>536</v>
      </c>
      <c r="E1242" t="s">
        <v>2</v>
      </c>
      <c r="F1242" t="s">
        <v>772</v>
      </c>
      <c r="G1242" t="s">
        <v>539</v>
      </c>
      <c r="H1242">
        <v>2021</v>
      </c>
      <c r="J1242" t="str">
        <f t="shared" si="40"/>
        <v>Energy.Gas pipelines and LNG facilities</v>
      </c>
      <c r="K1242" t="str">
        <f t="shared" si="41"/>
        <v>energy pipelines and gas processing 352T353</v>
      </c>
    </row>
    <row r="1243" spans="1:11" x14ac:dyDescent="0.25">
      <c r="A1243" t="s">
        <v>808</v>
      </c>
      <c r="B1243" t="s">
        <v>812</v>
      </c>
      <c r="C1243">
        <v>0</v>
      </c>
      <c r="D1243" t="s">
        <v>536</v>
      </c>
      <c r="E1243" t="s">
        <v>2</v>
      </c>
      <c r="F1243" t="s">
        <v>540</v>
      </c>
      <c r="G1243" t="s">
        <v>538</v>
      </c>
      <c r="H1243">
        <v>2021</v>
      </c>
      <c r="J1243" t="str">
        <f t="shared" si="40"/>
        <v>Energy.Offshore gas</v>
      </c>
      <c r="K1243" t="str">
        <f t="shared" si="41"/>
        <v>oil and gas extraction 06</v>
      </c>
    </row>
    <row r="1244" spans="1:11" x14ac:dyDescent="0.25">
      <c r="A1244" t="s">
        <v>808</v>
      </c>
      <c r="B1244" t="s">
        <v>812</v>
      </c>
      <c r="C1244">
        <v>0</v>
      </c>
      <c r="D1244" t="s">
        <v>536</v>
      </c>
      <c r="E1244" t="s">
        <v>2</v>
      </c>
      <c r="F1244" t="s">
        <v>540</v>
      </c>
      <c r="G1244" t="s">
        <v>539</v>
      </c>
      <c r="H1244">
        <v>2021</v>
      </c>
      <c r="J1244" t="str">
        <f t="shared" si="40"/>
        <v>Energy.Offshore gas</v>
      </c>
      <c r="K1244" t="str">
        <f t="shared" si="41"/>
        <v>oil and gas extraction 06</v>
      </c>
    </row>
    <row r="1245" spans="1:11" x14ac:dyDescent="0.25">
      <c r="A1245" t="s">
        <v>808</v>
      </c>
      <c r="B1245" t="s">
        <v>812</v>
      </c>
      <c r="C1245">
        <v>0</v>
      </c>
      <c r="D1245" t="s">
        <v>536</v>
      </c>
      <c r="E1245" t="s">
        <v>2</v>
      </c>
      <c r="F1245" t="s">
        <v>541</v>
      </c>
      <c r="G1245" t="s">
        <v>773</v>
      </c>
      <c r="H1245">
        <v>2021</v>
      </c>
      <c r="J1245" t="str">
        <f t="shared" si="40"/>
        <v>Energy.Offshore oil</v>
      </c>
      <c r="K1245" t="str">
        <f t="shared" si="41"/>
        <v>oil and gas extraction 06</v>
      </c>
    </row>
    <row r="1246" spans="1:11" x14ac:dyDescent="0.25">
      <c r="A1246" t="s">
        <v>808</v>
      </c>
      <c r="B1246" t="s">
        <v>812</v>
      </c>
      <c r="C1246">
        <v>0</v>
      </c>
      <c r="D1246" t="s">
        <v>536</v>
      </c>
      <c r="E1246" t="s">
        <v>2</v>
      </c>
      <c r="F1246" t="s">
        <v>541</v>
      </c>
      <c r="G1246" t="s">
        <v>538</v>
      </c>
      <c r="H1246">
        <v>2021</v>
      </c>
      <c r="J1246" t="str">
        <f t="shared" si="40"/>
        <v>Energy.Offshore oil</v>
      </c>
      <c r="K1246" t="str">
        <f t="shared" si="41"/>
        <v>oil and gas extraction 06</v>
      </c>
    </row>
    <row r="1247" spans="1:11" x14ac:dyDescent="0.25">
      <c r="A1247" t="s">
        <v>808</v>
      </c>
      <c r="B1247" t="s">
        <v>812</v>
      </c>
      <c r="C1247">
        <v>0</v>
      </c>
      <c r="D1247" t="s">
        <v>536</v>
      </c>
      <c r="E1247" t="s">
        <v>2</v>
      </c>
      <c r="F1247" t="s">
        <v>541</v>
      </c>
      <c r="G1247" t="s">
        <v>539</v>
      </c>
      <c r="H1247">
        <v>2021</v>
      </c>
      <c r="J1247" t="str">
        <f t="shared" si="40"/>
        <v>Energy.Offshore oil</v>
      </c>
      <c r="K1247" t="str">
        <f t="shared" si="41"/>
        <v>oil and gas extraction 06</v>
      </c>
    </row>
    <row r="1248" spans="1:11" x14ac:dyDescent="0.25">
      <c r="A1248" t="s">
        <v>808</v>
      </c>
      <c r="B1248" t="s">
        <v>812</v>
      </c>
      <c r="C1248">
        <v>0</v>
      </c>
      <c r="D1248" t="s">
        <v>536</v>
      </c>
      <c r="E1248" t="s">
        <v>2</v>
      </c>
      <c r="F1248" t="s">
        <v>774</v>
      </c>
      <c r="G1248" t="s">
        <v>538</v>
      </c>
      <c r="H1248">
        <v>2021</v>
      </c>
      <c r="J1248" t="str">
        <f t="shared" si="40"/>
        <v>Energy.Onshore gas</v>
      </c>
      <c r="K1248" t="str">
        <f t="shared" si="41"/>
        <v>oil and gas extraction 06</v>
      </c>
    </row>
    <row r="1249" spans="1:11" x14ac:dyDescent="0.25">
      <c r="A1249" t="s">
        <v>808</v>
      </c>
      <c r="B1249" t="s">
        <v>812</v>
      </c>
      <c r="C1249">
        <v>0</v>
      </c>
      <c r="D1249" t="s">
        <v>536</v>
      </c>
      <c r="E1249" t="s">
        <v>2</v>
      </c>
      <c r="F1249" t="s">
        <v>774</v>
      </c>
      <c r="G1249" t="s">
        <v>539</v>
      </c>
      <c r="H1249">
        <v>2021</v>
      </c>
      <c r="J1249" t="str">
        <f t="shared" si="40"/>
        <v>Energy.Onshore gas</v>
      </c>
      <c r="K1249" t="str">
        <f t="shared" si="41"/>
        <v>oil and gas extraction 06</v>
      </c>
    </row>
    <row r="1250" spans="1:11" x14ac:dyDescent="0.25">
      <c r="A1250" t="s">
        <v>808</v>
      </c>
      <c r="B1250" t="s">
        <v>812</v>
      </c>
      <c r="C1250">
        <v>0</v>
      </c>
      <c r="D1250" t="s">
        <v>536</v>
      </c>
      <c r="E1250" t="s">
        <v>2</v>
      </c>
      <c r="F1250" t="s">
        <v>775</v>
      </c>
      <c r="G1250" t="s">
        <v>773</v>
      </c>
      <c r="H1250">
        <v>2021</v>
      </c>
      <c r="J1250" t="str">
        <f t="shared" si="40"/>
        <v>Energy.Onshore oil</v>
      </c>
      <c r="K1250" t="str">
        <f t="shared" si="41"/>
        <v>oil and gas extraction 06</v>
      </c>
    </row>
    <row r="1251" spans="1:11" x14ac:dyDescent="0.25">
      <c r="A1251" t="s">
        <v>808</v>
      </c>
      <c r="B1251" t="s">
        <v>812</v>
      </c>
      <c r="C1251">
        <v>0</v>
      </c>
      <c r="D1251" t="s">
        <v>536</v>
      </c>
      <c r="E1251" t="s">
        <v>2</v>
      </c>
      <c r="F1251" t="s">
        <v>775</v>
      </c>
      <c r="G1251" t="s">
        <v>538</v>
      </c>
      <c r="H1251">
        <v>2021</v>
      </c>
      <c r="J1251" t="str">
        <f t="shared" si="40"/>
        <v>Energy.Onshore oil</v>
      </c>
      <c r="K1251" t="str">
        <f t="shared" si="41"/>
        <v>oil and gas extraction 06</v>
      </c>
    </row>
    <row r="1252" spans="1:11" x14ac:dyDescent="0.25">
      <c r="A1252" t="s">
        <v>808</v>
      </c>
      <c r="B1252" t="s">
        <v>812</v>
      </c>
      <c r="C1252">
        <v>0</v>
      </c>
      <c r="D1252" t="s">
        <v>536</v>
      </c>
      <c r="E1252" t="s">
        <v>2</v>
      </c>
      <c r="F1252" t="s">
        <v>775</v>
      </c>
      <c r="G1252" t="s">
        <v>539</v>
      </c>
      <c r="H1252">
        <v>2021</v>
      </c>
      <c r="J1252" t="str">
        <f t="shared" si="40"/>
        <v>Energy.Onshore oil</v>
      </c>
      <c r="K1252" t="str">
        <f t="shared" si="41"/>
        <v>oil and gas extraction 06</v>
      </c>
    </row>
    <row r="1253" spans="1:11" x14ac:dyDescent="0.25">
      <c r="A1253" t="s">
        <v>808</v>
      </c>
      <c r="B1253" t="s">
        <v>812</v>
      </c>
      <c r="C1253">
        <v>1</v>
      </c>
      <c r="D1253" t="s">
        <v>536</v>
      </c>
      <c r="E1253" t="s">
        <v>2</v>
      </c>
      <c r="F1253" t="s">
        <v>777</v>
      </c>
      <c r="G1253" t="s">
        <v>767</v>
      </c>
      <c r="H1253">
        <v>2021</v>
      </c>
      <c r="I1253" t="s">
        <v>771</v>
      </c>
      <c r="J1253" t="str">
        <f t="shared" si="40"/>
        <v>Energy.Other from oil and gas</v>
      </c>
      <c r="K1253" t="str">
        <f t="shared" si="41"/>
        <v>oil and gas extraction 06</v>
      </c>
    </row>
    <row r="1254" spans="1:11" x14ac:dyDescent="0.25">
      <c r="A1254" t="s">
        <v>808</v>
      </c>
      <c r="B1254" t="s">
        <v>812</v>
      </c>
      <c r="C1254">
        <v>3</v>
      </c>
      <c r="D1254" t="s">
        <v>536</v>
      </c>
      <c r="E1254" t="s">
        <v>2</v>
      </c>
      <c r="F1254" t="s">
        <v>778</v>
      </c>
      <c r="G1254" t="s">
        <v>767</v>
      </c>
      <c r="H1254">
        <v>2021</v>
      </c>
      <c r="J1254" t="str">
        <f t="shared" si="40"/>
        <v>Energy.Satellite-detected large leaks</v>
      </c>
      <c r="K1254" t="str">
        <f t="shared" si="41"/>
        <v>oil and gas extraction 06</v>
      </c>
    </row>
    <row r="1255" spans="1:11" x14ac:dyDescent="0.25">
      <c r="A1255" t="s">
        <v>808</v>
      </c>
      <c r="B1255" t="s">
        <v>161</v>
      </c>
      <c r="C1255">
        <v>20</v>
      </c>
      <c r="D1255" t="s">
        <v>536</v>
      </c>
      <c r="E1255" t="s">
        <v>2</v>
      </c>
      <c r="F1255" t="s">
        <v>649</v>
      </c>
      <c r="G1255" t="s">
        <v>767</v>
      </c>
      <c r="H1255">
        <v>2021</v>
      </c>
      <c r="I1255" t="s">
        <v>771</v>
      </c>
      <c r="J1255" t="str">
        <f t="shared" si="40"/>
        <v>Energy.Total</v>
      </c>
      <c r="K1255" t="str">
        <f t="shared" si="41"/>
        <v>confirmed this is a duplicate total value</v>
      </c>
    </row>
    <row r="1256" spans="1:11" x14ac:dyDescent="0.25">
      <c r="A1256" t="s">
        <v>808</v>
      </c>
      <c r="B1256" t="s">
        <v>161</v>
      </c>
      <c r="C1256">
        <v>11</v>
      </c>
      <c r="D1256" t="s">
        <v>536</v>
      </c>
      <c r="E1256" t="s">
        <v>8</v>
      </c>
      <c r="F1256" t="s">
        <v>649</v>
      </c>
      <c r="G1256" t="s">
        <v>767</v>
      </c>
      <c r="H1256" t="s">
        <v>768</v>
      </c>
      <c r="I1256" t="s">
        <v>769</v>
      </c>
      <c r="J1256" t="str">
        <f t="shared" si="40"/>
        <v>Other.Total</v>
      </c>
      <c r="K1256">
        <f t="shared" si="41"/>
        <v>0</v>
      </c>
    </row>
    <row r="1257" spans="1:11" x14ac:dyDescent="0.25">
      <c r="A1257" t="s">
        <v>808</v>
      </c>
      <c r="B1257" t="s">
        <v>161</v>
      </c>
      <c r="C1257">
        <v>134</v>
      </c>
      <c r="D1257" t="s">
        <v>536</v>
      </c>
      <c r="E1257" t="s">
        <v>5</v>
      </c>
      <c r="F1257" t="s">
        <v>649</v>
      </c>
      <c r="G1257" t="s">
        <v>767</v>
      </c>
      <c r="H1257" t="s">
        <v>768</v>
      </c>
      <c r="I1257" t="s">
        <v>769</v>
      </c>
      <c r="J1257" t="str">
        <f t="shared" si="40"/>
        <v>Waste.Total</v>
      </c>
      <c r="K1257" t="str">
        <f t="shared" si="41"/>
        <v>water and waste 36T39</v>
      </c>
    </row>
    <row r="1258" spans="1:11" x14ac:dyDescent="0.25">
      <c r="A1258" t="s">
        <v>808</v>
      </c>
      <c r="B1258" t="s">
        <v>162</v>
      </c>
      <c r="C1258">
        <v>653</v>
      </c>
      <c r="D1258" t="s">
        <v>536</v>
      </c>
      <c r="E1258" t="s">
        <v>4</v>
      </c>
      <c r="F1258" t="s">
        <v>649</v>
      </c>
      <c r="G1258" t="s">
        <v>767</v>
      </c>
      <c r="H1258" t="s">
        <v>768</v>
      </c>
      <c r="I1258" t="s">
        <v>769</v>
      </c>
      <c r="J1258" t="str">
        <f t="shared" si="40"/>
        <v>Agriculture.Total</v>
      </c>
      <c r="K1258">
        <f t="shared" si="41"/>
        <v>0</v>
      </c>
    </row>
    <row r="1259" spans="1:11" x14ac:dyDescent="0.25">
      <c r="A1259" t="s">
        <v>808</v>
      </c>
      <c r="B1259" t="s">
        <v>813</v>
      </c>
      <c r="C1259">
        <v>26</v>
      </c>
      <c r="D1259" t="s">
        <v>536</v>
      </c>
      <c r="E1259" t="s">
        <v>2</v>
      </c>
      <c r="F1259" t="s">
        <v>770</v>
      </c>
      <c r="G1259" t="s">
        <v>767</v>
      </c>
      <c r="H1259">
        <v>2021</v>
      </c>
      <c r="I1259" t="s">
        <v>771</v>
      </c>
      <c r="J1259" t="str">
        <f t="shared" si="40"/>
        <v>Energy.Bioenergy</v>
      </c>
      <c r="K1259">
        <f t="shared" si="41"/>
        <v>0</v>
      </c>
    </row>
    <row r="1260" spans="1:11" x14ac:dyDescent="0.25">
      <c r="A1260" t="s">
        <v>808</v>
      </c>
      <c r="B1260" t="s">
        <v>813</v>
      </c>
      <c r="C1260">
        <v>9</v>
      </c>
      <c r="D1260" t="s">
        <v>536</v>
      </c>
      <c r="E1260" t="s">
        <v>2</v>
      </c>
      <c r="F1260" t="s">
        <v>772</v>
      </c>
      <c r="G1260" t="s">
        <v>538</v>
      </c>
      <c r="H1260">
        <v>2021</v>
      </c>
      <c r="J1260" t="str">
        <f t="shared" si="40"/>
        <v>Energy.Gas pipelines and LNG facilities</v>
      </c>
      <c r="K1260" t="str">
        <f t="shared" si="41"/>
        <v>energy pipelines and gas processing 352T353</v>
      </c>
    </row>
    <row r="1261" spans="1:11" x14ac:dyDescent="0.25">
      <c r="A1261" t="s">
        <v>808</v>
      </c>
      <c r="B1261" t="s">
        <v>813</v>
      </c>
      <c r="C1261">
        <v>5</v>
      </c>
      <c r="D1261" t="s">
        <v>536</v>
      </c>
      <c r="E1261" t="s">
        <v>2</v>
      </c>
      <c r="F1261" t="s">
        <v>772</v>
      </c>
      <c r="G1261" t="s">
        <v>539</v>
      </c>
      <c r="H1261">
        <v>2021</v>
      </c>
      <c r="J1261" t="str">
        <f t="shared" si="40"/>
        <v>Energy.Gas pipelines and LNG facilities</v>
      </c>
      <c r="K1261" t="str">
        <f t="shared" si="41"/>
        <v>energy pipelines and gas processing 352T353</v>
      </c>
    </row>
    <row r="1262" spans="1:11" x14ac:dyDescent="0.25">
      <c r="A1262" t="s">
        <v>808</v>
      </c>
      <c r="B1262" t="s">
        <v>813</v>
      </c>
      <c r="C1262">
        <v>0</v>
      </c>
      <c r="D1262" t="s">
        <v>536</v>
      </c>
      <c r="E1262" t="s">
        <v>2</v>
      </c>
      <c r="F1262" t="s">
        <v>540</v>
      </c>
      <c r="G1262" t="s">
        <v>538</v>
      </c>
      <c r="H1262">
        <v>2021</v>
      </c>
      <c r="J1262" t="str">
        <f t="shared" si="40"/>
        <v>Energy.Offshore gas</v>
      </c>
      <c r="K1262" t="str">
        <f t="shared" si="41"/>
        <v>oil and gas extraction 06</v>
      </c>
    </row>
    <row r="1263" spans="1:11" x14ac:dyDescent="0.25">
      <c r="A1263" t="s">
        <v>808</v>
      </c>
      <c r="B1263" t="s">
        <v>813</v>
      </c>
      <c r="C1263">
        <v>0</v>
      </c>
      <c r="D1263" t="s">
        <v>536</v>
      </c>
      <c r="E1263" t="s">
        <v>2</v>
      </c>
      <c r="F1263" t="s">
        <v>540</v>
      </c>
      <c r="G1263" t="s">
        <v>539</v>
      </c>
      <c r="H1263">
        <v>2021</v>
      </c>
      <c r="J1263" t="str">
        <f t="shared" si="40"/>
        <v>Energy.Offshore gas</v>
      </c>
      <c r="K1263" t="str">
        <f t="shared" si="41"/>
        <v>oil and gas extraction 06</v>
      </c>
    </row>
    <row r="1264" spans="1:11" x14ac:dyDescent="0.25">
      <c r="A1264" t="s">
        <v>808</v>
      </c>
      <c r="B1264" t="s">
        <v>813</v>
      </c>
      <c r="C1264">
        <v>0</v>
      </c>
      <c r="D1264" t="s">
        <v>536</v>
      </c>
      <c r="E1264" t="s">
        <v>2</v>
      </c>
      <c r="F1264" t="s">
        <v>541</v>
      </c>
      <c r="G1264" t="s">
        <v>773</v>
      </c>
      <c r="H1264">
        <v>2021</v>
      </c>
      <c r="J1264" t="str">
        <f t="shared" si="40"/>
        <v>Energy.Offshore oil</v>
      </c>
      <c r="K1264" t="str">
        <f t="shared" si="41"/>
        <v>oil and gas extraction 06</v>
      </c>
    </row>
    <row r="1265" spans="1:11" x14ac:dyDescent="0.25">
      <c r="A1265" t="s">
        <v>808</v>
      </c>
      <c r="B1265" t="s">
        <v>813</v>
      </c>
      <c r="C1265">
        <v>0</v>
      </c>
      <c r="D1265" t="s">
        <v>536</v>
      </c>
      <c r="E1265" t="s">
        <v>2</v>
      </c>
      <c r="F1265" t="s">
        <v>541</v>
      </c>
      <c r="G1265" t="s">
        <v>538</v>
      </c>
      <c r="H1265">
        <v>2021</v>
      </c>
      <c r="J1265" t="str">
        <f t="shared" si="40"/>
        <v>Energy.Offshore oil</v>
      </c>
      <c r="K1265" t="str">
        <f t="shared" si="41"/>
        <v>oil and gas extraction 06</v>
      </c>
    </row>
    <row r="1266" spans="1:11" x14ac:dyDescent="0.25">
      <c r="A1266" t="s">
        <v>808</v>
      </c>
      <c r="B1266" t="s">
        <v>813</v>
      </c>
      <c r="C1266">
        <v>2</v>
      </c>
      <c r="D1266" t="s">
        <v>536</v>
      </c>
      <c r="E1266" t="s">
        <v>2</v>
      </c>
      <c r="F1266" t="s">
        <v>541</v>
      </c>
      <c r="G1266" t="s">
        <v>539</v>
      </c>
      <c r="H1266">
        <v>2021</v>
      </c>
      <c r="J1266" t="str">
        <f t="shared" si="40"/>
        <v>Energy.Offshore oil</v>
      </c>
      <c r="K1266" t="str">
        <f t="shared" si="41"/>
        <v>oil and gas extraction 06</v>
      </c>
    </row>
    <row r="1267" spans="1:11" x14ac:dyDescent="0.25">
      <c r="A1267" t="s">
        <v>808</v>
      </c>
      <c r="B1267" t="s">
        <v>813</v>
      </c>
      <c r="C1267">
        <v>13</v>
      </c>
      <c r="D1267" t="s">
        <v>536</v>
      </c>
      <c r="E1267" t="s">
        <v>2</v>
      </c>
      <c r="F1267" t="s">
        <v>774</v>
      </c>
      <c r="G1267" t="s">
        <v>538</v>
      </c>
      <c r="H1267">
        <v>2021</v>
      </c>
      <c r="J1267" t="str">
        <f t="shared" si="40"/>
        <v>Energy.Onshore gas</v>
      </c>
      <c r="K1267" t="str">
        <f t="shared" si="41"/>
        <v>oil and gas extraction 06</v>
      </c>
    </row>
    <row r="1268" spans="1:11" x14ac:dyDescent="0.25">
      <c r="A1268" t="s">
        <v>808</v>
      </c>
      <c r="B1268" t="s">
        <v>813</v>
      </c>
      <c r="C1268">
        <v>29</v>
      </c>
      <c r="D1268" t="s">
        <v>536</v>
      </c>
      <c r="E1268" t="s">
        <v>2</v>
      </c>
      <c r="F1268" t="s">
        <v>774</v>
      </c>
      <c r="G1268" t="s">
        <v>539</v>
      </c>
      <c r="H1268">
        <v>2021</v>
      </c>
      <c r="J1268" t="str">
        <f t="shared" si="40"/>
        <v>Energy.Onshore gas</v>
      </c>
      <c r="K1268" t="str">
        <f t="shared" si="41"/>
        <v>oil and gas extraction 06</v>
      </c>
    </row>
    <row r="1269" spans="1:11" x14ac:dyDescent="0.25">
      <c r="A1269" t="s">
        <v>808</v>
      </c>
      <c r="B1269" t="s">
        <v>813</v>
      </c>
      <c r="C1269">
        <v>2</v>
      </c>
      <c r="D1269" t="s">
        <v>536</v>
      </c>
      <c r="E1269" t="s">
        <v>2</v>
      </c>
      <c r="F1269" t="s">
        <v>775</v>
      </c>
      <c r="G1269" t="s">
        <v>773</v>
      </c>
      <c r="H1269">
        <v>2021</v>
      </c>
      <c r="J1269" t="str">
        <f t="shared" si="40"/>
        <v>Energy.Onshore oil</v>
      </c>
      <c r="K1269" t="str">
        <f t="shared" si="41"/>
        <v>oil and gas extraction 06</v>
      </c>
    </row>
    <row r="1270" spans="1:11" x14ac:dyDescent="0.25">
      <c r="A1270" t="s">
        <v>808</v>
      </c>
      <c r="B1270" t="s">
        <v>813</v>
      </c>
      <c r="C1270">
        <v>2</v>
      </c>
      <c r="D1270" t="s">
        <v>536</v>
      </c>
      <c r="E1270" t="s">
        <v>2</v>
      </c>
      <c r="F1270" t="s">
        <v>775</v>
      </c>
      <c r="G1270" t="s">
        <v>538</v>
      </c>
      <c r="H1270">
        <v>2021</v>
      </c>
      <c r="J1270" t="str">
        <f t="shared" si="40"/>
        <v>Energy.Onshore oil</v>
      </c>
      <c r="K1270" t="str">
        <f t="shared" si="41"/>
        <v>oil and gas extraction 06</v>
      </c>
    </row>
    <row r="1271" spans="1:11" x14ac:dyDescent="0.25">
      <c r="A1271" t="s">
        <v>808</v>
      </c>
      <c r="B1271" t="s">
        <v>813</v>
      </c>
      <c r="C1271">
        <v>22</v>
      </c>
      <c r="D1271" t="s">
        <v>536</v>
      </c>
      <c r="E1271" t="s">
        <v>2</v>
      </c>
      <c r="F1271" t="s">
        <v>775</v>
      </c>
      <c r="G1271" t="s">
        <v>539</v>
      </c>
      <c r="H1271">
        <v>2021</v>
      </c>
      <c r="J1271" t="str">
        <f t="shared" si="40"/>
        <v>Energy.Onshore oil</v>
      </c>
      <c r="K1271" t="str">
        <f t="shared" si="41"/>
        <v>oil and gas extraction 06</v>
      </c>
    </row>
    <row r="1272" spans="1:11" x14ac:dyDescent="0.25">
      <c r="A1272" t="s">
        <v>808</v>
      </c>
      <c r="B1272" t="s">
        <v>813</v>
      </c>
      <c r="C1272">
        <v>0</v>
      </c>
      <c r="D1272" t="s">
        <v>536</v>
      </c>
      <c r="E1272" t="s">
        <v>2</v>
      </c>
      <c r="F1272" t="s">
        <v>776</v>
      </c>
      <c r="G1272" t="s">
        <v>767</v>
      </c>
      <c r="H1272">
        <v>2021</v>
      </c>
      <c r="I1272" t="s">
        <v>771</v>
      </c>
      <c r="J1272" t="str">
        <f t="shared" si="40"/>
        <v>Energy.Other from coal</v>
      </c>
      <c r="K1272">
        <f t="shared" si="41"/>
        <v>0</v>
      </c>
    </row>
    <row r="1273" spans="1:11" x14ac:dyDescent="0.25">
      <c r="A1273" t="s">
        <v>808</v>
      </c>
      <c r="B1273" t="s">
        <v>813</v>
      </c>
      <c r="C1273">
        <v>9</v>
      </c>
      <c r="D1273" t="s">
        <v>536</v>
      </c>
      <c r="E1273" t="s">
        <v>2</v>
      </c>
      <c r="F1273" t="s">
        <v>777</v>
      </c>
      <c r="G1273" t="s">
        <v>767</v>
      </c>
      <c r="H1273">
        <v>2021</v>
      </c>
      <c r="I1273" t="s">
        <v>771</v>
      </c>
      <c r="J1273" t="str">
        <f t="shared" si="40"/>
        <v>Energy.Other from oil and gas</v>
      </c>
      <c r="K1273" t="str">
        <f t="shared" si="41"/>
        <v>oil and gas extraction 06</v>
      </c>
    </row>
    <row r="1274" spans="1:11" x14ac:dyDescent="0.25">
      <c r="A1274" t="s">
        <v>808</v>
      </c>
      <c r="B1274" t="s">
        <v>813</v>
      </c>
      <c r="C1274">
        <v>0</v>
      </c>
      <c r="D1274" t="s">
        <v>536</v>
      </c>
      <c r="E1274" t="s">
        <v>2</v>
      </c>
      <c r="F1274" t="s">
        <v>778</v>
      </c>
      <c r="G1274" t="s">
        <v>767</v>
      </c>
      <c r="H1274">
        <v>2021</v>
      </c>
      <c r="J1274" t="str">
        <f t="shared" si="40"/>
        <v>Energy.Satellite-detected large leaks</v>
      </c>
      <c r="K1274" t="str">
        <f t="shared" si="41"/>
        <v>oil and gas extraction 06</v>
      </c>
    </row>
    <row r="1275" spans="1:11" x14ac:dyDescent="0.25">
      <c r="A1275" t="s">
        <v>808</v>
      </c>
      <c r="B1275" t="s">
        <v>162</v>
      </c>
      <c r="C1275">
        <v>121</v>
      </c>
      <c r="D1275" t="s">
        <v>536</v>
      </c>
      <c r="E1275" t="s">
        <v>2</v>
      </c>
      <c r="F1275" t="s">
        <v>649</v>
      </c>
      <c r="G1275" t="s">
        <v>767</v>
      </c>
      <c r="H1275">
        <v>2021</v>
      </c>
      <c r="I1275" t="s">
        <v>771</v>
      </c>
      <c r="J1275" t="str">
        <f t="shared" si="40"/>
        <v>Energy.Total</v>
      </c>
      <c r="K1275" t="str">
        <f t="shared" si="41"/>
        <v>confirmed this is a duplicate total value</v>
      </c>
    </row>
    <row r="1276" spans="1:11" x14ac:dyDescent="0.25">
      <c r="A1276" t="s">
        <v>808</v>
      </c>
      <c r="B1276" t="s">
        <v>162</v>
      </c>
      <c r="C1276">
        <v>14</v>
      </c>
      <c r="D1276" t="s">
        <v>536</v>
      </c>
      <c r="E1276" t="s">
        <v>8</v>
      </c>
      <c r="F1276" t="s">
        <v>649</v>
      </c>
      <c r="G1276" t="s">
        <v>767</v>
      </c>
      <c r="H1276" t="s">
        <v>768</v>
      </c>
      <c r="I1276" t="s">
        <v>769</v>
      </c>
      <c r="J1276" t="str">
        <f t="shared" si="40"/>
        <v>Other.Total</v>
      </c>
      <c r="K1276">
        <f t="shared" si="41"/>
        <v>0</v>
      </c>
    </row>
    <row r="1277" spans="1:11" x14ac:dyDescent="0.25">
      <c r="A1277" t="s">
        <v>808</v>
      </c>
      <c r="B1277" t="s">
        <v>162</v>
      </c>
      <c r="C1277">
        <v>350</v>
      </c>
      <c r="D1277" t="s">
        <v>536</v>
      </c>
      <c r="E1277" t="s">
        <v>5</v>
      </c>
      <c r="F1277" t="s">
        <v>649</v>
      </c>
      <c r="G1277" t="s">
        <v>767</v>
      </c>
      <c r="H1277" t="s">
        <v>768</v>
      </c>
      <c r="I1277" t="s">
        <v>769</v>
      </c>
      <c r="J1277" t="str">
        <f t="shared" si="40"/>
        <v>Waste.Total</v>
      </c>
      <c r="K1277" t="str">
        <f t="shared" si="41"/>
        <v>water and waste 36T39</v>
      </c>
    </row>
    <row r="1278" spans="1:11" x14ac:dyDescent="0.25">
      <c r="A1278" t="s">
        <v>808</v>
      </c>
      <c r="B1278" t="s">
        <v>203</v>
      </c>
      <c r="C1278">
        <v>4</v>
      </c>
      <c r="D1278" t="s">
        <v>536</v>
      </c>
      <c r="E1278" t="s">
        <v>4</v>
      </c>
      <c r="F1278" t="s">
        <v>649</v>
      </c>
      <c r="G1278" t="s">
        <v>767</v>
      </c>
      <c r="H1278" t="s">
        <v>768</v>
      </c>
      <c r="I1278" t="s">
        <v>769</v>
      </c>
      <c r="J1278" t="str">
        <f t="shared" si="40"/>
        <v>Agriculture.Total</v>
      </c>
      <c r="K1278">
        <f t="shared" si="41"/>
        <v>0</v>
      </c>
    </row>
    <row r="1279" spans="1:11" x14ac:dyDescent="0.25">
      <c r="A1279" t="s">
        <v>808</v>
      </c>
      <c r="B1279" t="s">
        <v>203</v>
      </c>
      <c r="C1279">
        <v>0</v>
      </c>
      <c r="D1279" t="s">
        <v>536</v>
      </c>
      <c r="E1279" t="s">
        <v>2</v>
      </c>
      <c r="F1279" t="s">
        <v>770</v>
      </c>
      <c r="G1279" t="s">
        <v>767</v>
      </c>
      <c r="H1279">
        <v>2021</v>
      </c>
      <c r="I1279" t="s">
        <v>771</v>
      </c>
      <c r="J1279" t="str">
        <f t="shared" si="40"/>
        <v>Energy.Bioenergy</v>
      </c>
      <c r="K1279">
        <f t="shared" si="41"/>
        <v>0</v>
      </c>
    </row>
    <row r="1280" spans="1:11" x14ac:dyDescent="0.25">
      <c r="A1280" t="s">
        <v>808</v>
      </c>
      <c r="B1280" t="s">
        <v>203</v>
      </c>
      <c r="C1280">
        <v>23</v>
      </c>
      <c r="D1280" t="s">
        <v>536</v>
      </c>
      <c r="E1280" t="s">
        <v>2</v>
      </c>
      <c r="F1280" t="s">
        <v>772</v>
      </c>
      <c r="G1280" t="s">
        <v>538</v>
      </c>
      <c r="H1280">
        <v>2021</v>
      </c>
      <c r="J1280" t="str">
        <f t="shared" si="40"/>
        <v>Energy.Gas pipelines and LNG facilities</v>
      </c>
      <c r="K1280" t="str">
        <f t="shared" si="41"/>
        <v>energy pipelines and gas processing 352T353</v>
      </c>
    </row>
    <row r="1281" spans="1:11" x14ac:dyDescent="0.25">
      <c r="A1281" t="s">
        <v>808</v>
      </c>
      <c r="B1281" t="s">
        <v>203</v>
      </c>
      <c r="C1281">
        <v>12</v>
      </c>
      <c r="D1281" t="s">
        <v>536</v>
      </c>
      <c r="E1281" t="s">
        <v>2</v>
      </c>
      <c r="F1281" t="s">
        <v>772</v>
      </c>
      <c r="G1281" t="s">
        <v>539</v>
      </c>
      <c r="H1281">
        <v>2021</v>
      </c>
      <c r="J1281" t="str">
        <f t="shared" si="40"/>
        <v>Energy.Gas pipelines and LNG facilities</v>
      </c>
      <c r="K1281" t="str">
        <f t="shared" si="41"/>
        <v>energy pipelines and gas processing 352T353</v>
      </c>
    </row>
    <row r="1282" spans="1:11" x14ac:dyDescent="0.25">
      <c r="A1282" t="s">
        <v>808</v>
      </c>
      <c r="B1282" t="s">
        <v>203</v>
      </c>
      <c r="C1282">
        <v>39</v>
      </c>
      <c r="D1282" t="s">
        <v>536</v>
      </c>
      <c r="E1282" t="s">
        <v>2</v>
      </c>
      <c r="F1282" t="s">
        <v>540</v>
      </c>
      <c r="G1282" t="s">
        <v>538</v>
      </c>
      <c r="H1282">
        <v>2021</v>
      </c>
      <c r="J1282" t="str">
        <f t="shared" si="40"/>
        <v>Energy.Offshore gas</v>
      </c>
      <c r="K1282" t="str">
        <f t="shared" si="41"/>
        <v>oil and gas extraction 06</v>
      </c>
    </row>
    <row r="1283" spans="1:11" x14ac:dyDescent="0.25">
      <c r="A1283" t="s">
        <v>808</v>
      </c>
      <c r="B1283" t="s">
        <v>203</v>
      </c>
      <c r="C1283">
        <v>86</v>
      </c>
      <c r="D1283" t="s">
        <v>536</v>
      </c>
      <c r="E1283" t="s">
        <v>2</v>
      </c>
      <c r="F1283" t="s">
        <v>540</v>
      </c>
      <c r="G1283" t="s">
        <v>539</v>
      </c>
      <c r="H1283">
        <v>2021</v>
      </c>
      <c r="J1283" t="str">
        <f t="shared" ref="J1283:J1346" si="42">CONCATENATE(E1283,".",F1283)</f>
        <v>Energy.Offshore gas</v>
      </c>
      <c r="K1283" t="str">
        <f t="shared" ref="K1283:K1346" si="43">INDEX($P$17:$P$38,MATCH(J1283,$O$17:$O$38,0))</f>
        <v>oil and gas extraction 06</v>
      </c>
    </row>
    <row r="1284" spans="1:11" x14ac:dyDescent="0.25">
      <c r="A1284" t="s">
        <v>808</v>
      </c>
      <c r="B1284" t="s">
        <v>203</v>
      </c>
      <c r="C1284">
        <v>6</v>
      </c>
      <c r="D1284" t="s">
        <v>536</v>
      </c>
      <c r="E1284" t="s">
        <v>2</v>
      </c>
      <c r="F1284" t="s">
        <v>541</v>
      </c>
      <c r="G1284" t="s">
        <v>773</v>
      </c>
      <c r="H1284">
        <v>2021</v>
      </c>
      <c r="J1284" t="str">
        <f t="shared" si="42"/>
        <v>Energy.Offshore oil</v>
      </c>
      <c r="K1284" t="str">
        <f t="shared" si="43"/>
        <v>oil and gas extraction 06</v>
      </c>
    </row>
    <row r="1285" spans="1:11" x14ac:dyDescent="0.25">
      <c r="A1285" t="s">
        <v>808</v>
      </c>
      <c r="B1285" t="s">
        <v>203</v>
      </c>
      <c r="C1285">
        <v>1</v>
      </c>
      <c r="D1285" t="s">
        <v>536</v>
      </c>
      <c r="E1285" t="s">
        <v>2</v>
      </c>
      <c r="F1285" t="s">
        <v>541</v>
      </c>
      <c r="G1285" t="s">
        <v>538</v>
      </c>
      <c r="H1285">
        <v>2021</v>
      </c>
      <c r="J1285" t="str">
        <f t="shared" si="42"/>
        <v>Energy.Offshore oil</v>
      </c>
      <c r="K1285" t="str">
        <f t="shared" si="43"/>
        <v>oil and gas extraction 06</v>
      </c>
    </row>
    <row r="1286" spans="1:11" x14ac:dyDescent="0.25">
      <c r="A1286" t="s">
        <v>808</v>
      </c>
      <c r="B1286" t="s">
        <v>203</v>
      </c>
      <c r="C1286">
        <v>17</v>
      </c>
      <c r="D1286" t="s">
        <v>536</v>
      </c>
      <c r="E1286" t="s">
        <v>2</v>
      </c>
      <c r="F1286" t="s">
        <v>541</v>
      </c>
      <c r="G1286" t="s">
        <v>539</v>
      </c>
      <c r="H1286">
        <v>2021</v>
      </c>
      <c r="J1286" t="str">
        <f t="shared" si="42"/>
        <v>Energy.Offshore oil</v>
      </c>
      <c r="K1286" t="str">
        <f t="shared" si="43"/>
        <v>oil and gas extraction 06</v>
      </c>
    </row>
    <row r="1287" spans="1:11" x14ac:dyDescent="0.25">
      <c r="A1287" t="s">
        <v>808</v>
      </c>
      <c r="B1287" t="s">
        <v>203</v>
      </c>
      <c r="C1287">
        <v>2</v>
      </c>
      <c r="D1287" t="s">
        <v>536</v>
      </c>
      <c r="E1287" t="s">
        <v>2</v>
      </c>
      <c r="F1287" t="s">
        <v>774</v>
      </c>
      <c r="G1287" t="s">
        <v>538</v>
      </c>
      <c r="H1287">
        <v>2021</v>
      </c>
      <c r="J1287" t="str">
        <f t="shared" si="42"/>
        <v>Energy.Onshore gas</v>
      </c>
      <c r="K1287" t="str">
        <f t="shared" si="43"/>
        <v>oil and gas extraction 06</v>
      </c>
    </row>
    <row r="1288" spans="1:11" x14ac:dyDescent="0.25">
      <c r="A1288" t="s">
        <v>808</v>
      </c>
      <c r="B1288" t="s">
        <v>203</v>
      </c>
      <c r="C1288">
        <v>4</v>
      </c>
      <c r="D1288" t="s">
        <v>536</v>
      </c>
      <c r="E1288" t="s">
        <v>2</v>
      </c>
      <c r="F1288" t="s">
        <v>774</v>
      </c>
      <c r="G1288" t="s">
        <v>539</v>
      </c>
      <c r="H1288">
        <v>2021</v>
      </c>
      <c r="J1288" t="str">
        <f t="shared" si="42"/>
        <v>Energy.Onshore gas</v>
      </c>
      <c r="K1288" t="str">
        <f t="shared" si="43"/>
        <v>oil and gas extraction 06</v>
      </c>
    </row>
    <row r="1289" spans="1:11" x14ac:dyDescent="0.25">
      <c r="A1289" t="s">
        <v>808</v>
      </c>
      <c r="B1289" t="s">
        <v>203</v>
      </c>
      <c r="C1289">
        <v>4</v>
      </c>
      <c r="D1289" t="s">
        <v>536</v>
      </c>
      <c r="E1289" t="s">
        <v>2</v>
      </c>
      <c r="F1289" t="s">
        <v>775</v>
      </c>
      <c r="G1289" t="s">
        <v>773</v>
      </c>
      <c r="H1289">
        <v>2021</v>
      </c>
      <c r="J1289" t="str">
        <f t="shared" si="42"/>
        <v>Energy.Onshore oil</v>
      </c>
      <c r="K1289" t="str">
        <f t="shared" si="43"/>
        <v>oil and gas extraction 06</v>
      </c>
    </row>
    <row r="1290" spans="1:11" x14ac:dyDescent="0.25">
      <c r="A1290" t="s">
        <v>808</v>
      </c>
      <c r="B1290" t="s">
        <v>203</v>
      </c>
      <c r="C1290">
        <v>1</v>
      </c>
      <c r="D1290" t="s">
        <v>536</v>
      </c>
      <c r="E1290" t="s">
        <v>2</v>
      </c>
      <c r="F1290" t="s">
        <v>775</v>
      </c>
      <c r="G1290" t="s">
        <v>538</v>
      </c>
      <c r="H1290">
        <v>2021</v>
      </c>
      <c r="J1290" t="str">
        <f t="shared" si="42"/>
        <v>Energy.Onshore oil</v>
      </c>
      <c r="K1290" t="str">
        <f t="shared" si="43"/>
        <v>oil and gas extraction 06</v>
      </c>
    </row>
    <row r="1291" spans="1:11" x14ac:dyDescent="0.25">
      <c r="A1291" t="s">
        <v>808</v>
      </c>
      <c r="B1291" t="s">
        <v>203</v>
      </c>
      <c r="C1291">
        <v>10</v>
      </c>
      <c r="D1291" t="s">
        <v>536</v>
      </c>
      <c r="E1291" t="s">
        <v>2</v>
      </c>
      <c r="F1291" t="s">
        <v>775</v>
      </c>
      <c r="G1291" t="s">
        <v>539</v>
      </c>
      <c r="H1291">
        <v>2021</v>
      </c>
      <c r="J1291" t="str">
        <f t="shared" si="42"/>
        <v>Energy.Onshore oil</v>
      </c>
      <c r="K1291" t="str">
        <f t="shared" si="43"/>
        <v>oil and gas extraction 06</v>
      </c>
    </row>
    <row r="1292" spans="1:11" x14ac:dyDescent="0.25">
      <c r="A1292" t="s">
        <v>808</v>
      </c>
      <c r="B1292" t="s">
        <v>203</v>
      </c>
      <c r="C1292">
        <v>1</v>
      </c>
      <c r="D1292" t="s">
        <v>536</v>
      </c>
      <c r="E1292" t="s">
        <v>2</v>
      </c>
      <c r="F1292" t="s">
        <v>777</v>
      </c>
      <c r="G1292" t="s">
        <v>767</v>
      </c>
      <c r="H1292">
        <v>2021</v>
      </c>
      <c r="I1292" t="s">
        <v>771</v>
      </c>
      <c r="J1292" t="str">
        <f t="shared" si="42"/>
        <v>Energy.Other from oil and gas</v>
      </c>
      <c r="K1292" t="str">
        <f t="shared" si="43"/>
        <v>oil and gas extraction 06</v>
      </c>
    </row>
    <row r="1293" spans="1:11" x14ac:dyDescent="0.25">
      <c r="A1293" t="s">
        <v>808</v>
      </c>
      <c r="B1293" t="s">
        <v>203</v>
      </c>
      <c r="C1293">
        <v>0</v>
      </c>
      <c r="D1293" t="s">
        <v>536</v>
      </c>
      <c r="E1293" t="s">
        <v>2</v>
      </c>
      <c r="F1293" t="s">
        <v>778</v>
      </c>
      <c r="G1293" t="s">
        <v>767</v>
      </c>
      <c r="H1293">
        <v>2021</v>
      </c>
      <c r="J1293" t="str">
        <f t="shared" si="42"/>
        <v>Energy.Satellite-detected large leaks</v>
      </c>
      <c r="K1293" t="str">
        <f t="shared" si="43"/>
        <v>oil and gas extraction 06</v>
      </c>
    </row>
    <row r="1294" spans="1:11" x14ac:dyDescent="0.25">
      <c r="A1294" t="s">
        <v>808</v>
      </c>
      <c r="B1294" t="s">
        <v>203</v>
      </c>
      <c r="C1294">
        <v>206</v>
      </c>
      <c r="D1294" t="s">
        <v>536</v>
      </c>
      <c r="E1294" t="s">
        <v>2</v>
      </c>
      <c r="F1294" t="s">
        <v>649</v>
      </c>
      <c r="G1294" t="s">
        <v>767</v>
      </c>
      <c r="H1294">
        <v>2021</v>
      </c>
      <c r="I1294" t="s">
        <v>771</v>
      </c>
      <c r="J1294" t="str">
        <f t="shared" si="42"/>
        <v>Energy.Total</v>
      </c>
      <c r="K1294" t="str">
        <f t="shared" si="43"/>
        <v>confirmed this is a duplicate total value</v>
      </c>
    </row>
    <row r="1295" spans="1:11" x14ac:dyDescent="0.25">
      <c r="A1295" t="s">
        <v>808</v>
      </c>
      <c r="B1295" t="s">
        <v>203</v>
      </c>
      <c r="C1295">
        <v>8</v>
      </c>
      <c r="D1295" t="s">
        <v>536</v>
      </c>
      <c r="E1295" t="s">
        <v>8</v>
      </c>
      <c r="F1295" t="s">
        <v>649</v>
      </c>
      <c r="G1295" t="s">
        <v>767</v>
      </c>
      <c r="H1295" t="s">
        <v>768</v>
      </c>
      <c r="I1295" t="s">
        <v>769</v>
      </c>
      <c r="J1295" t="str">
        <f t="shared" si="42"/>
        <v>Other.Total</v>
      </c>
      <c r="K1295">
        <f t="shared" si="43"/>
        <v>0</v>
      </c>
    </row>
    <row r="1296" spans="1:11" x14ac:dyDescent="0.25">
      <c r="A1296" t="s">
        <v>808</v>
      </c>
      <c r="B1296" t="s">
        <v>203</v>
      </c>
      <c r="C1296">
        <v>75</v>
      </c>
      <c r="D1296" t="s">
        <v>536</v>
      </c>
      <c r="E1296" t="s">
        <v>5</v>
      </c>
      <c r="F1296" t="s">
        <v>649</v>
      </c>
      <c r="G1296" t="s">
        <v>767</v>
      </c>
      <c r="H1296" t="s">
        <v>768</v>
      </c>
      <c r="I1296" t="s">
        <v>769</v>
      </c>
      <c r="J1296" t="str">
        <f t="shared" si="42"/>
        <v>Waste.Total</v>
      </c>
      <c r="K1296" t="str">
        <f t="shared" si="43"/>
        <v>water and waste 36T39</v>
      </c>
    </row>
    <row r="1297" spans="1:11" x14ac:dyDescent="0.25">
      <c r="A1297" t="s">
        <v>808</v>
      </c>
      <c r="B1297" t="s">
        <v>213</v>
      </c>
      <c r="C1297">
        <v>770</v>
      </c>
      <c r="D1297" t="s">
        <v>536</v>
      </c>
      <c r="E1297" t="s">
        <v>4</v>
      </c>
      <c r="F1297" t="s">
        <v>649</v>
      </c>
      <c r="G1297" t="s">
        <v>767</v>
      </c>
      <c r="H1297" t="s">
        <v>768</v>
      </c>
      <c r="I1297" t="s">
        <v>769</v>
      </c>
      <c r="J1297" t="str">
        <f t="shared" si="42"/>
        <v>Agriculture.Total</v>
      </c>
      <c r="K1297">
        <f t="shared" si="43"/>
        <v>0</v>
      </c>
    </row>
    <row r="1298" spans="1:11" x14ac:dyDescent="0.25">
      <c r="A1298" t="s">
        <v>808</v>
      </c>
      <c r="B1298" t="s">
        <v>213</v>
      </c>
      <c r="C1298">
        <v>7</v>
      </c>
      <c r="D1298" t="s">
        <v>536</v>
      </c>
      <c r="E1298" t="s">
        <v>2</v>
      </c>
      <c r="F1298" t="s">
        <v>770</v>
      </c>
      <c r="G1298" t="s">
        <v>767</v>
      </c>
      <c r="H1298">
        <v>2021</v>
      </c>
      <c r="I1298" t="s">
        <v>771</v>
      </c>
      <c r="J1298" t="str">
        <f t="shared" si="42"/>
        <v>Energy.Bioenergy</v>
      </c>
      <c r="K1298">
        <f t="shared" si="43"/>
        <v>0</v>
      </c>
    </row>
    <row r="1299" spans="1:11" x14ac:dyDescent="0.25">
      <c r="A1299" t="s">
        <v>808</v>
      </c>
      <c r="B1299" t="s">
        <v>213</v>
      </c>
      <c r="C1299">
        <v>0</v>
      </c>
      <c r="D1299" t="s">
        <v>536</v>
      </c>
      <c r="E1299" t="s">
        <v>2</v>
      </c>
      <c r="F1299" t="s">
        <v>772</v>
      </c>
      <c r="G1299" t="s">
        <v>538</v>
      </c>
      <c r="H1299">
        <v>2021</v>
      </c>
      <c r="J1299" t="str">
        <f t="shared" si="42"/>
        <v>Energy.Gas pipelines and LNG facilities</v>
      </c>
      <c r="K1299" t="str">
        <f t="shared" si="43"/>
        <v>energy pipelines and gas processing 352T353</v>
      </c>
    </row>
    <row r="1300" spans="1:11" x14ac:dyDescent="0.25">
      <c r="A1300" t="s">
        <v>808</v>
      </c>
      <c r="B1300" t="s">
        <v>213</v>
      </c>
      <c r="C1300">
        <v>0</v>
      </c>
      <c r="D1300" t="s">
        <v>536</v>
      </c>
      <c r="E1300" t="s">
        <v>2</v>
      </c>
      <c r="F1300" t="s">
        <v>772</v>
      </c>
      <c r="G1300" t="s">
        <v>539</v>
      </c>
      <c r="H1300">
        <v>2021</v>
      </c>
      <c r="J1300" t="str">
        <f t="shared" si="42"/>
        <v>Energy.Gas pipelines and LNG facilities</v>
      </c>
      <c r="K1300" t="str">
        <f t="shared" si="43"/>
        <v>energy pipelines and gas processing 352T353</v>
      </c>
    </row>
    <row r="1301" spans="1:11" x14ac:dyDescent="0.25">
      <c r="A1301" t="s">
        <v>808</v>
      </c>
      <c r="B1301" t="s">
        <v>213</v>
      </c>
      <c r="C1301">
        <v>0</v>
      </c>
      <c r="D1301" t="s">
        <v>536</v>
      </c>
      <c r="E1301" t="s">
        <v>2</v>
      </c>
      <c r="F1301" t="s">
        <v>540</v>
      </c>
      <c r="G1301" t="s">
        <v>538</v>
      </c>
      <c r="H1301">
        <v>2021</v>
      </c>
      <c r="J1301" t="str">
        <f t="shared" si="42"/>
        <v>Energy.Offshore gas</v>
      </c>
      <c r="K1301" t="str">
        <f t="shared" si="43"/>
        <v>oil and gas extraction 06</v>
      </c>
    </row>
    <row r="1302" spans="1:11" x14ac:dyDescent="0.25">
      <c r="A1302" t="s">
        <v>808</v>
      </c>
      <c r="B1302" t="s">
        <v>213</v>
      </c>
      <c r="C1302">
        <v>0</v>
      </c>
      <c r="D1302" t="s">
        <v>536</v>
      </c>
      <c r="E1302" t="s">
        <v>2</v>
      </c>
      <c r="F1302" t="s">
        <v>540</v>
      </c>
      <c r="G1302" t="s">
        <v>539</v>
      </c>
      <c r="H1302">
        <v>2021</v>
      </c>
      <c r="J1302" t="str">
        <f t="shared" si="42"/>
        <v>Energy.Offshore gas</v>
      </c>
      <c r="K1302" t="str">
        <f t="shared" si="43"/>
        <v>oil and gas extraction 06</v>
      </c>
    </row>
    <row r="1303" spans="1:11" x14ac:dyDescent="0.25">
      <c r="A1303" t="s">
        <v>808</v>
      </c>
      <c r="B1303" t="s">
        <v>213</v>
      </c>
      <c r="C1303">
        <v>0</v>
      </c>
      <c r="D1303" t="s">
        <v>536</v>
      </c>
      <c r="E1303" t="s">
        <v>2</v>
      </c>
      <c r="F1303" t="s">
        <v>541</v>
      </c>
      <c r="G1303" t="s">
        <v>773</v>
      </c>
      <c r="H1303">
        <v>2021</v>
      </c>
      <c r="J1303" t="str">
        <f t="shared" si="42"/>
        <v>Energy.Offshore oil</v>
      </c>
      <c r="K1303" t="str">
        <f t="shared" si="43"/>
        <v>oil and gas extraction 06</v>
      </c>
    </row>
    <row r="1304" spans="1:11" x14ac:dyDescent="0.25">
      <c r="A1304" t="s">
        <v>808</v>
      </c>
      <c r="B1304" t="s">
        <v>213</v>
      </c>
      <c r="C1304">
        <v>0</v>
      </c>
      <c r="D1304" t="s">
        <v>536</v>
      </c>
      <c r="E1304" t="s">
        <v>2</v>
      </c>
      <c r="F1304" t="s">
        <v>541</v>
      </c>
      <c r="G1304" t="s">
        <v>538</v>
      </c>
      <c r="H1304">
        <v>2021</v>
      </c>
      <c r="J1304" t="str">
        <f t="shared" si="42"/>
        <v>Energy.Offshore oil</v>
      </c>
      <c r="K1304" t="str">
        <f t="shared" si="43"/>
        <v>oil and gas extraction 06</v>
      </c>
    </row>
    <row r="1305" spans="1:11" x14ac:dyDescent="0.25">
      <c r="A1305" t="s">
        <v>808</v>
      </c>
      <c r="B1305" t="s">
        <v>213</v>
      </c>
      <c r="C1305">
        <v>0</v>
      </c>
      <c r="D1305" t="s">
        <v>536</v>
      </c>
      <c r="E1305" t="s">
        <v>2</v>
      </c>
      <c r="F1305" t="s">
        <v>541</v>
      </c>
      <c r="G1305" t="s">
        <v>539</v>
      </c>
      <c r="H1305">
        <v>2021</v>
      </c>
      <c r="J1305" t="str">
        <f t="shared" si="42"/>
        <v>Energy.Offshore oil</v>
      </c>
      <c r="K1305" t="str">
        <f t="shared" si="43"/>
        <v>oil and gas extraction 06</v>
      </c>
    </row>
    <row r="1306" spans="1:11" x14ac:dyDescent="0.25">
      <c r="A1306" t="s">
        <v>808</v>
      </c>
      <c r="B1306" t="s">
        <v>213</v>
      </c>
      <c r="C1306">
        <v>0</v>
      </c>
      <c r="D1306" t="s">
        <v>536</v>
      </c>
      <c r="E1306" t="s">
        <v>2</v>
      </c>
      <c r="F1306" t="s">
        <v>774</v>
      </c>
      <c r="G1306" t="s">
        <v>538</v>
      </c>
      <c r="H1306">
        <v>2021</v>
      </c>
      <c r="J1306" t="str">
        <f t="shared" si="42"/>
        <v>Energy.Onshore gas</v>
      </c>
      <c r="K1306" t="str">
        <f t="shared" si="43"/>
        <v>oil and gas extraction 06</v>
      </c>
    </row>
    <row r="1307" spans="1:11" x14ac:dyDescent="0.25">
      <c r="A1307" t="s">
        <v>808</v>
      </c>
      <c r="B1307" t="s">
        <v>213</v>
      </c>
      <c r="C1307">
        <v>0</v>
      </c>
      <c r="D1307" t="s">
        <v>536</v>
      </c>
      <c r="E1307" t="s">
        <v>2</v>
      </c>
      <c r="F1307" t="s">
        <v>774</v>
      </c>
      <c r="G1307" t="s">
        <v>539</v>
      </c>
      <c r="H1307">
        <v>2021</v>
      </c>
      <c r="J1307" t="str">
        <f t="shared" si="42"/>
        <v>Energy.Onshore gas</v>
      </c>
      <c r="K1307" t="str">
        <f t="shared" si="43"/>
        <v>oil and gas extraction 06</v>
      </c>
    </row>
    <row r="1308" spans="1:11" x14ac:dyDescent="0.25">
      <c r="A1308" t="s">
        <v>808</v>
      </c>
      <c r="B1308" t="s">
        <v>213</v>
      </c>
      <c r="C1308">
        <v>0</v>
      </c>
      <c r="D1308" t="s">
        <v>536</v>
      </c>
      <c r="E1308" t="s">
        <v>2</v>
      </c>
      <c r="F1308" t="s">
        <v>775</v>
      </c>
      <c r="G1308" t="s">
        <v>773</v>
      </c>
      <c r="H1308">
        <v>2021</v>
      </c>
      <c r="J1308" t="str">
        <f t="shared" si="42"/>
        <v>Energy.Onshore oil</v>
      </c>
      <c r="K1308" t="str">
        <f t="shared" si="43"/>
        <v>oil and gas extraction 06</v>
      </c>
    </row>
    <row r="1309" spans="1:11" x14ac:dyDescent="0.25">
      <c r="A1309" t="s">
        <v>808</v>
      </c>
      <c r="B1309" t="s">
        <v>213</v>
      </c>
      <c r="C1309">
        <v>0</v>
      </c>
      <c r="D1309" t="s">
        <v>536</v>
      </c>
      <c r="E1309" t="s">
        <v>2</v>
      </c>
      <c r="F1309" t="s">
        <v>775</v>
      </c>
      <c r="G1309" t="s">
        <v>538</v>
      </c>
      <c r="H1309">
        <v>2021</v>
      </c>
      <c r="J1309" t="str">
        <f t="shared" si="42"/>
        <v>Energy.Onshore oil</v>
      </c>
      <c r="K1309" t="str">
        <f t="shared" si="43"/>
        <v>oil and gas extraction 06</v>
      </c>
    </row>
    <row r="1310" spans="1:11" x14ac:dyDescent="0.25">
      <c r="A1310" t="s">
        <v>808</v>
      </c>
      <c r="B1310" t="s">
        <v>213</v>
      </c>
      <c r="C1310">
        <v>0</v>
      </c>
      <c r="D1310" t="s">
        <v>536</v>
      </c>
      <c r="E1310" t="s">
        <v>2</v>
      </c>
      <c r="F1310" t="s">
        <v>775</v>
      </c>
      <c r="G1310" t="s">
        <v>539</v>
      </c>
      <c r="H1310">
        <v>2021</v>
      </c>
      <c r="J1310" t="str">
        <f t="shared" si="42"/>
        <v>Energy.Onshore oil</v>
      </c>
      <c r="K1310" t="str">
        <f t="shared" si="43"/>
        <v>oil and gas extraction 06</v>
      </c>
    </row>
    <row r="1311" spans="1:11" x14ac:dyDescent="0.25">
      <c r="A1311" t="s">
        <v>808</v>
      </c>
      <c r="B1311" t="s">
        <v>213</v>
      </c>
      <c r="C1311">
        <v>1</v>
      </c>
      <c r="D1311" t="s">
        <v>536</v>
      </c>
      <c r="E1311" t="s">
        <v>2</v>
      </c>
      <c r="F1311" t="s">
        <v>777</v>
      </c>
      <c r="G1311" t="s">
        <v>767</v>
      </c>
      <c r="H1311">
        <v>2021</v>
      </c>
      <c r="I1311" t="s">
        <v>771</v>
      </c>
      <c r="J1311" t="str">
        <f t="shared" si="42"/>
        <v>Energy.Other from oil and gas</v>
      </c>
      <c r="K1311" t="str">
        <f t="shared" si="43"/>
        <v>oil and gas extraction 06</v>
      </c>
    </row>
    <row r="1312" spans="1:11" x14ac:dyDescent="0.25">
      <c r="A1312" t="s">
        <v>808</v>
      </c>
      <c r="B1312" t="s">
        <v>213</v>
      </c>
      <c r="C1312">
        <v>0</v>
      </c>
      <c r="D1312" t="s">
        <v>536</v>
      </c>
      <c r="E1312" t="s">
        <v>2</v>
      </c>
      <c r="F1312" t="s">
        <v>778</v>
      </c>
      <c r="G1312" t="s">
        <v>767</v>
      </c>
      <c r="H1312">
        <v>2021</v>
      </c>
      <c r="J1312" t="str">
        <f t="shared" si="42"/>
        <v>Energy.Satellite-detected large leaks</v>
      </c>
      <c r="K1312" t="str">
        <f t="shared" si="43"/>
        <v>oil and gas extraction 06</v>
      </c>
    </row>
    <row r="1313" spans="1:11" x14ac:dyDescent="0.25">
      <c r="A1313" t="s">
        <v>808</v>
      </c>
      <c r="B1313" t="s">
        <v>213</v>
      </c>
      <c r="C1313">
        <v>8</v>
      </c>
      <c r="D1313" t="s">
        <v>536</v>
      </c>
      <c r="E1313" t="s">
        <v>2</v>
      </c>
      <c r="F1313" t="s">
        <v>649</v>
      </c>
      <c r="G1313" t="s">
        <v>767</v>
      </c>
      <c r="H1313">
        <v>2021</v>
      </c>
      <c r="I1313" t="s">
        <v>771</v>
      </c>
      <c r="J1313" t="str">
        <f t="shared" si="42"/>
        <v>Energy.Total</v>
      </c>
      <c r="K1313" t="str">
        <f t="shared" si="43"/>
        <v>confirmed this is a duplicate total value</v>
      </c>
    </row>
    <row r="1314" spans="1:11" x14ac:dyDescent="0.25">
      <c r="A1314" t="s">
        <v>808</v>
      </c>
      <c r="B1314" t="s">
        <v>213</v>
      </c>
      <c r="C1314">
        <v>3</v>
      </c>
      <c r="D1314" t="s">
        <v>536</v>
      </c>
      <c r="E1314" t="s">
        <v>8</v>
      </c>
      <c r="F1314" t="s">
        <v>649</v>
      </c>
      <c r="G1314" t="s">
        <v>767</v>
      </c>
      <c r="H1314" t="s">
        <v>768</v>
      </c>
      <c r="I1314" t="s">
        <v>769</v>
      </c>
      <c r="J1314" t="str">
        <f t="shared" si="42"/>
        <v>Other.Total</v>
      </c>
      <c r="K1314">
        <f t="shared" si="43"/>
        <v>0</v>
      </c>
    </row>
    <row r="1315" spans="1:11" x14ac:dyDescent="0.25">
      <c r="A1315" t="s">
        <v>808</v>
      </c>
      <c r="B1315" t="s">
        <v>213</v>
      </c>
      <c r="C1315">
        <v>152</v>
      </c>
      <c r="D1315" t="s">
        <v>536</v>
      </c>
      <c r="E1315" t="s">
        <v>5</v>
      </c>
      <c r="F1315" t="s">
        <v>649</v>
      </c>
      <c r="G1315" t="s">
        <v>767</v>
      </c>
      <c r="H1315" t="s">
        <v>768</v>
      </c>
      <c r="I1315" t="s">
        <v>769</v>
      </c>
      <c r="J1315" t="str">
        <f t="shared" si="42"/>
        <v>Waste.Total</v>
      </c>
      <c r="K1315" t="str">
        <f t="shared" si="43"/>
        <v>water and waste 36T39</v>
      </c>
    </row>
    <row r="1316" spans="1:11" x14ac:dyDescent="0.25">
      <c r="A1316" t="s">
        <v>808</v>
      </c>
      <c r="B1316" t="s">
        <v>216</v>
      </c>
      <c r="C1316">
        <v>1111</v>
      </c>
      <c r="D1316" t="s">
        <v>536</v>
      </c>
      <c r="E1316" t="s">
        <v>4</v>
      </c>
      <c r="F1316" t="s">
        <v>649</v>
      </c>
      <c r="G1316" t="s">
        <v>767</v>
      </c>
      <c r="H1316" t="s">
        <v>768</v>
      </c>
      <c r="I1316" t="s">
        <v>769</v>
      </c>
      <c r="J1316" t="str">
        <f t="shared" si="42"/>
        <v>Agriculture.Total</v>
      </c>
      <c r="K1316">
        <f t="shared" si="43"/>
        <v>0</v>
      </c>
    </row>
    <row r="1317" spans="1:11" x14ac:dyDescent="0.25">
      <c r="A1317" t="s">
        <v>808</v>
      </c>
      <c r="B1317" t="s">
        <v>216</v>
      </c>
      <c r="C1317">
        <v>2</v>
      </c>
      <c r="D1317" t="s">
        <v>536</v>
      </c>
      <c r="E1317" t="s">
        <v>2</v>
      </c>
      <c r="F1317" t="s">
        <v>770</v>
      </c>
      <c r="G1317" t="s">
        <v>767</v>
      </c>
      <c r="H1317">
        <v>2021</v>
      </c>
      <c r="I1317" t="s">
        <v>771</v>
      </c>
      <c r="J1317" t="str">
        <f t="shared" si="42"/>
        <v>Energy.Bioenergy</v>
      </c>
      <c r="K1317">
        <f t="shared" si="43"/>
        <v>0</v>
      </c>
    </row>
    <row r="1318" spans="1:11" x14ac:dyDescent="0.25">
      <c r="A1318" t="s">
        <v>808</v>
      </c>
      <c r="B1318" t="s">
        <v>216</v>
      </c>
      <c r="C1318">
        <v>0</v>
      </c>
      <c r="D1318" t="s">
        <v>536</v>
      </c>
      <c r="E1318" t="s">
        <v>2</v>
      </c>
      <c r="F1318" t="s">
        <v>796</v>
      </c>
      <c r="G1318" t="s">
        <v>767</v>
      </c>
      <c r="H1318">
        <v>2021</v>
      </c>
      <c r="J1318" t="str">
        <f t="shared" si="42"/>
        <v>Energy.Coking coal</v>
      </c>
      <c r="K1318" t="str">
        <f t="shared" si="43"/>
        <v>iron and steel 241</v>
      </c>
    </row>
    <row r="1319" spans="1:11" x14ac:dyDescent="0.25">
      <c r="A1319" t="s">
        <v>808</v>
      </c>
      <c r="B1319" t="s">
        <v>216</v>
      </c>
      <c r="C1319">
        <v>70</v>
      </c>
      <c r="D1319" t="s">
        <v>536</v>
      </c>
      <c r="E1319" t="s">
        <v>2</v>
      </c>
      <c r="F1319" t="s">
        <v>772</v>
      </c>
      <c r="G1319" t="s">
        <v>538</v>
      </c>
      <c r="H1319">
        <v>2021</v>
      </c>
      <c r="J1319" t="str">
        <f t="shared" si="42"/>
        <v>Energy.Gas pipelines and LNG facilities</v>
      </c>
      <c r="K1319" t="str">
        <f t="shared" si="43"/>
        <v>energy pipelines and gas processing 352T353</v>
      </c>
    </row>
    <row r="1320" spans="1:11" x14ac:dyDescent="0.25">
      <c r="A1320" t="s">
        <v>808</v>
      </c>
      <c r="B1320" t="s">
        <v>216</v>
      </c>
      <c r="C1320">
        <v>37</v>
      </c>
      <c r="D1320" t="s">
        <v>536</v>
      </c>
      <c r="E1320" t="s">
        <v>2</v>
      </c>
      <c r="F1320" t="s">
        <v>772</v>
      </c>
      <c r="G1320" t="s">
        <v>539</v>
      </c>
      <c r="H1320">
        <v>2021</v>
      </c>
      <c r="J1320" t="str">
        <f t="shared" si="42"/>
        <v>Energy.Gas pipelines and LNG facilities</v>
      </c>
      <c r="K1320" t="str">
        <f t="shared" si="43"/>
        <v>energy pipelines and gas processing 352T353</v>
      </c>
    </row>
    <row r="1321" spans="1:11" x14ac:dyDescent="0.25">
      <c r="A1321" t="s">
        <v>808</v>
      </c>
      <c r="B1321" t="s">
        <v>216</v>
      </c>
      <c r="C1321">
        <v>9</v>
      </c>
      <c r="D1321" t="s">
        <v>536</v>
      </c>
      <c r="E1321" t="s">
        <v>2</v>
      </c>
      <c r="F1321" t="s">
        <v>540</v>
      </c>
      <c r="G1321" t="s">
        <v>538</v>
      </c>
      <c r="H1321">
        <v>2021</v>
      </c>
      <c r="J1321" t="str">
        <f t="shared" si="42"/>
        <v>Energy.Offshore gas</v>
      </c>
      <c r="K1321" t="str">
        <f t="shared" si="43"/>
        <v>oil and gas extraction 06</v>
      </c>
    </row>
    <row r="1322" spans="1:11" x14ac:dyDescent="0.25">
      <c r="A1322" t="s">
        <v>808</v>
      </c>
      <c r="B1322" t="s">
        <v>216</v>
      </c>
      <c r="C1322">
        <v>21</v>
      </c>
      <c r="D1322" t="s">
        <v>536</v>
      </c>
      <c r="E1322" t="s">
        <v>2</v>
      </c>
      <c r="F1322" t="s">
        <v>540</v>
      </c>
      <c r="G1322" t="s">
        <v>539</v>
      </c>
      <c r="H1322">
        <v>2021</v>
      </c>
      <c r="J1322" t="str">
        <f t="shared" si="42"/>
        <v>Energy.Offshore gas</v>
      </c>
      <c r="K1322" t="str">
        <f t="shared" si="43"/>
        <v>oil and gas extraction 06</v>
      </c>
    </row>
    <row r="1323" spans="1:11" x14ac:dyDescent="0.25">
      <c r="A1323" t="s">
        <v>808</v>
      </c>
      <c r="B1323" t="s">
        <v>216</v>
      </c>
      <c r="C1323">
        <v>254</v>
      </c>
      <c r="D1323" t="s">
        <v>536</v>
      </c>
      <c r="E1323" t="s">
        <v>2</v>
      </c>
      <c r="F1323" t="s">
        <v>541</v>
      </c>
      <c r="G1323" t="s">
        <v>773</v>
      </c>
      <c r="H1323">
        <v>2021</v>
      </c>
      <c r="J1323" t="str">
        <f t="shared" si="42"/>
        <v>Energy.Offshore oil</v>
      </c>
      <c r="K1323" t="str">
        <f t="shared" si="43"/>
        <v>oil and gas extraction 06</v>
      </c>
    </row>
    <row r="1324" spans="1:11" x14ac:dyDescent="0.25">
      <c r="A1324" t="s">
        <v>808</v>
      </c>
      <c r="B1324" t="s">
        <v>216</v>
      </c>
      <c r="C1324">
        <v>17</v>
      </c>
      <c r="D1324" t="s">
        <v>536</v>
      </c>
      <c r="E1324" t="s">
        <v>2</v>
      </c>
      <c r="F1324" t="s">
        <v>541</v>
      </c>
      <c r="G1324" t="s">
        <v>538</v>
      </c>
      <c r="H1324">
        <v>2021</v>
      </c>
      <c r="J1324" t="str">
        <f t="shared" si="42"/>
        <v>Energy.Offshore oil</v>
      </c>
      <c r="K1324" t="str">
        <f t="shared" si="43"/>
        <v>oil and gas extraction 06</v>
      </c>
    </row>
    <row r="1325" spans="1:11" x14ac:dyDescent="0.25">
      <c r="A1325" t="s">
        <v>808</v>
      </c>
      <c r="B1325" t="s">
        <v>216</v>
      </c>
      <c r="C1325">
        <v>218</v>
      </c>
      <c r="D1325" t="s">
        <v>536</v>
      </c>
      <c r="E1325" t="s">
        <v>2</v>
      </c>
      <c r="F1325" t="s">
        <v>541</v>
      </c>
      <c r="G1325" t="s">
        <v>539</v>
      </c>
      <c r="H1325">
        <v>2021</v>
      </c>
      <c r="J1325" t="str">
        <f t="shared" si="42"/>
        <v>Energy.Offshore oil</v>
      </c>
      <c r="K1325" t="str">
        <f t="shared" si="43"/>
        <v>oil and gas extraction 06</v>
      </c>
    </row>
    <row r="1326" spans="1:11" x14ac:dyDescent="0.25">
      <c r="A1326" t="s">
        <v>808</v>
      </c>
      <c r="B1326" t="s">
        <v>216</v>
      </c>
      <c r="C1326">
        <v>42</v>
      </c>
      <c r="D1326" t="s">
        <v>536</v>
      </c>
      <c r="E1326" t="s">
        <v>2</v>
      </c>
      <c r="F1326" t="s">
        <v>774</v>
      </c>
      <c r="G1326" t="s">
        <v>538</v>
      </c>
      <c r="H1326">
        <v>2021</v>
      </c>
      <c r="J1326" t="str">
        <f t="shared" si="42"/>
        <v>Energy.Onshore gas</v>
      </c>
      <c r="K1326" t="str">
        <f t="shared" si="43"/>
        <v>oil and gas extraction 06</v>
      </c>
    </row>
    <row r="1327" spans="1:11" x14ac:dyDescent="0.25">
      <c r="A1327" t="s">
        <v>808</v>
      </c>
      <c r="B1327" t="s">
        <v>216</v>
      </c>
      <c r="C1327">
        <v>91</v>
      </c>
      <c r="D1327" t="s">
        <v>536</v>
      </c>
      <c r="E1327" t="s">
        <v>2</v>
      </c>
      <c r="F1327" t="s">
        <v>774</v>
      </c>
      <c r="G1327" t="s">
        <v>539</v>
      </c>
      <c r="H1327">
        <v>2021</v>
      </c>
      <c r="J1327" t="str">
        <f t="shared" si="42"/>
        <v>Energy.Onshore gas</v>
      </c>
      <c r="K1327" t="str">
        <f t="shared" si="43"/>
        <v>oil and gas extraction 06</v>
      </c>
    </row>
    <row r="1328" spans="1:11" x14ac:dyDescent="0.25">
      <c r="A1328" t="s">
        <v>808</v>
      </c>
      <c r="B1328" t="s">
        <v>216</v>
      </c>
      <c r="C1328">
        <v>694</v>
      </c>
      <c r="D1328" t="s">
        <v>536</v>
      </c>
      <c r="E1328" t="s">
        <v>2</v>
      </c>
      <c r="F1328" t="s">
        <v>775</v>
      </c>
      <c r="G1328" t="s">
        <v>773</v>
      </c>
      <c r="H1328">
        <v>2021</v>
      </c>
      <c r="J1328" t="str">
        <f t="shared" si="42"/>
        <v>Energy.Onshore oil</v>
      </c>
      <c r="K1328" t="str">
        <f t="shared" si="43"/>
        <v>oil and gas extraction 06</v>
      </c>
    </row>
    <row r="1329" spans="1:11" x14ac:dyDescent="0.25">
      <c r="A1329" t="s">
        <v>808</v>
      </c>
      <c r="B1329" t="s">
        <v>216</v>
      </c>
      <c r="C1329">
        <v>82</v>
      </c>
      <c r="D1329" t="s">
        <v>536</v>
      </c>
      <c r="E1329" t="s">
        <v>2</v>
      </c>
      <c r="F1329" t="s">
        <v>775</v>
      </c>
      <c r="G1329" t="s">
        <v>538</v>
      </c>
      <c r="H1329">
        <v>2021</v>
      </c>
      <c r="J1329" t="str">
        <f t="shared" si="42"/>
        <v>Energy.Onshore oil</v>
      </c>
      <c r="K1329" t="str">
        <f t="shared" si="43"/>
        <v>oil and gas extraction 06</v>
      </c>
    </row>
    <row r="1330" spans="1:11" x14ac:dyDescent="0.25">
      <c r="A1330" t="s">
        <v>808</v>
      </c>
      <c r="B1330" t="s">
        <v>216</v>
      </c>
      <c r="C1330">
        <v>1058</v>
      </c>
      <c r="D1330" t="s">
        <v>536</v>
      </c>
      <c r="E1330" t="s">
        <v>2</v>
      </c>
      <c r="F1330" t="s">
        <v>775</v>
      </c>
      <c r="G1330" t="s">
        <v>539</v>
      </c>
      <c r="H1330">
        <v>2021</v>
      </c>
      <c r="J1330" t="str">
        <f t="shared" si="42"/>
        <v>Energy.Onshore oil</v>
      </c>
      <c r="K1330" t="str">
        <f t="shared" si="43"/>
        <v>oil and gas extraction 06</v>
      </c>
    </row>
    <row r="1331" spans="1:11" x14ac:dyDescent="0.25">
      <c r="A1331" t="s">
        <v>808</v>
      </c>
      <c r="B1331" t="s">
        <v>216</v>
      </c>
      <c r="C1331">
        <v>0</v>
      </c>
      <c r="D1331" t="s">
        <v>536</v>
      </c>
      <c r="E1331" t="s">
        <v>2</v>
      </c>
      <c r="F1331" t="s">
        <v>776</v>
      </c>
      <c r="G1331" t="s">
        <v>767</v>
      </c>
      <c r="H1331">
        <v>2021</v>
      </c>
      <c r="I1331" t="s">
        <v>771</v>
      </c>
      <c r="J1331" t="str">
        <f t="shared" si="42"/>
        <v>Energy.Other from coal</v>
      </c>
      <c r="K1331">
        <f t="shared" si="43"/>
        <v>0</v>
      </c>
    </row>
    <row r="1332" spans="1:11" x14ac:dyDescent="0.25">
      <c r="A1332" t="s">
        <v>808</v>
      </c>
      <c r="B1332" t="s">
        <v>216</v>
      </c>
      <c r="C1332">
        <v>14</v>
      </c>
      <c r="D1332" t="s">
        <v>536</v>
      </c>
      <c r="E1332" t="s">
        <v>2</v>
      </c>
      <c r="F1332" t="s">
        <v>777</v>
      </c>
      <c r="G1332" t="s">
        <v>767</v>
      </c>
      <c r="H1332">
        <v>2021</v>
      </c>
      <c r="I1332" t="s">
        <v>771</v>
      </c>
      <c r="J1332" t="str">
        <f t="shared" si="42"/>
        <v>Energy.Other from oil and gas</v>
      </c>
      <c r="K1332" t="str">
        <f t="shared" si="43"/>
        <v>oil and gas extraction 06</v>
      </c>
    </row>
    <row r="1333" spans="1:11" x14ac:dyDescent="0.25">
      <c r="A1333" t="s">
        <v>808</v>
      </c>
      <c r="B1333" t="s">
        <v>216</v>
      </c>
      <c r="C1333">
        <v>0</v>
      </c>
      <c r="D1333" t="s">
        <v>536</v>
      </c>
      <c r="E1333" t="s">
        <v>2</v>
      </c>
      <c r="F1333" t="s">
        <v>778</v>
      </c>
      <c r="G1333" t="s">
        <v>767</v>
      </c>
      <c r="H1333">
        <v>2021</v>
      </c>
      <c r="J1333" t="str">
        <f t="shared" si="42"/>
        <v>Energy.Satellite-detected large leaks</v>
      </c>
      <c r="K1333" t="str">
        <f t="shared" si="43"/>
        <v>oil and gas extraction 06</v>
      </c>
    </row>
    <row r="1334" spans="1:11" x14ac:dyDescent="0.25">
      <c r="A1334" t="s">
        <v>808</v>
      </c>
      <c r="B1334" t="s">
        <v>216</v>
      </c>
      <c r="C1334">
        <v>2</v>
      </c>
      <c r="D1334" t="s">
        <v>536</v>
      </c>
      <c r="E1334" t="s">
        <v>2</v>
      </c>
      <c r="F1334" t="s">
        <v>797</v>
      </c>
      <c r="G1334" t="s">
        <v>767</v>
      </c>
      <c r="H1334">
        <v>2021</v>
      </c>
      <c r="J1334" t="str">
        <f t="shared" si="42"/>
        <v>Energy.Steam coal</v>
      </c>
      <c r="K1334">
        <f t="shared" si="43"/>
        <v>0</v>
      </c>
    </row>
    <row r="1335" spans="1:11" x14ac:dyDescent="0.25">
      <c r="A1335" t="s">
        <v>808</v>
      </c>
      <c r="B1335" t="s">
        <v>216</v>
      </c>
      <c r="C1335">
        <v>2612</v>
      </c>
      <c r="D1335" t="s">
        <v>536</v>
      </c>
      <c r="E1335" t="s">
        <v>2</v>
      </c>
      <c r="F1335" t="s">
        <v>649</v>
      </c>
      <c r="G1335" t="s">
        <v>767</v>
      </c>
      <c r="H1335">
        <v>2021</v>
      </c>
      <c r="I1335" t="s">
        <v>771</v>
      </c>
      <c r="J1335" t="str">
        <f t="shared" si="42"/>
        <v>Energy.Total</v>
      </c>
      <c r="K1335" t="str">
        <f t="shared" si="43"/>
        <v>confirmed this is a duplicate total value</v>
      </c>
    </row>
    <row r="1336" spans="1:11" x14ac:dyDescent="0.25">
      <c r="A1336" t="s">
        <v>808</v>
      </c>
      <c r="B1336" t="s">
        <v>216</v>
      </c>
      <c r="C1336">
        <v>11</v>
      </c>
      <c r="D1336" t="s">
        <v>536</v>
      </c>
      <c r="E1336" t="s">
        <v>8</v>
      </c>
      <c r="F1336" t="s">
        <v>649</v>
      </c>
      <c r="G1336" t="s">
        <v>767</v>
      </c>
      <c r="H1336" t="s">
        <v>768</v>
      </c>
      <c r="I1336" t="s">
        <v>769</v>
      </c>
      <c r="J1336" t="str">
        <f t="shared" si="42"/>
        <v>Other.Total</v>
      </c>
      <c r="K1336">
        <f t="shared" si="43"/>
        <v>0</v>
      </c>
    </row>
    <row r="1337" spans="1:11" x14ac:dyDescent="0.25">
      <c r="A1337" t="s">
        <v>808</v>
      </c>
      <c r="B1337" t="s">
        <v>216</v>
      </c>
      <c r="C1337">
        <v>416</v>
      </c>
      <c r="D1337" t="s">
        <v>536</v>
      </c>
      <c r="E1337" t="s">
        <v>5</v>
      </c>
      <c r="F1337" t="s">
        <v>649</v>
      </c>
      <c r="G1337" t="s">
        <v>767</v>
      </c>
      <c r="H1337" t="s">
        <v>768</v>
      </c>
      <c r="I1337" t="s">
        <v>769</v>
      </c>
      <c r="J1337" t="str">
        <f t="shared" si="42"/>
        <v>Waste.Total</v>
      </c>
      <c r="K1337" t="str">
        <f t="shared" si="43"/>
        <v>water and waste 36T39</v>
      </c>
    </row>
    <row r="1338" spans="1:11" x14ac:dyDescent="0.25">
      <c r="A1338" t="s">
        <v>469</v>
      </c>
      <c r="B1338" t="s">
        <v>73</v>
      </c>
      <c r="C1338">
        <v>243</v>
      </c>
      <c r="D1338" t="s">
        <v>536</v>
      </c>
      <c r="E1338" t="s">
        <v>4</v>
      </c>
      <c r="F1338" t="s">
        <v>649</v>
      </c>
      <c r="G1338" t="s">
        <v>767</v>
      </c>
      <c r="H1338" t="s">
        <v>768</v>
      </c>
      <c r="I1338" t="s">
        <v>769</v>
      </c>
      <c r="J1338" t="str">
        <f t="shared" si="42"/>
        <v>Agriculture.Total</v>
      </c>
      <c r="K1338">
        <f t="shared" si="43"/>
        <v>0</v>
      </c>
    </row>
    <row r="1339" spans="1:11" x14ac:dyDescent="0.25">
      <c r="A1339" t="s">
        <v>469</v>
      </c>
      <c r="B1339" t="s">
        <v>814</v>
      </c>
      <c r="C1339">
        <v>15</v>
      </c>
      <c r="D1339" t="s">
        <v>536</v>
      </c>
      <c r="E1339" t="s">
        <v>2</v>
      </c>
      <c r="F1339" t="s">
        <v>770</v>
      </c>
      <c r="G1339" t="s">
        <v>767</v>
      </c>
      <c r="H1339">
        <v>2021</v>
      </c>
      <c r="I1339" t="s">
        <v>771</v>
      </c>
      <c r="J1339" t="str">
        <f t="shared" si="42"/>
        <v>Energy.Bioenergy</v>
      </c>
      <c r="K1339">
        <f t="shared" si="43"/>
        <v>0</v>
      </c>
    </row>
    <row r="1340" spans="1:11" x14ac:dyDescent="0.25">
      <c r="A1340" t="s">
        <v>469</v>
      </c>
      <c r="B1340" t="s">
        <v>814</v>
      </c>
      <c r="C1340">
        <v>3</v>
      </c>
      <c r="D1340" t="s">
        <v>536</v>
      </c>
      <c r="E1340" t="s">
        <v>2</v>
      </c>
      <c r="F1340" t="s">
        <v>772</v>
      </c>
      <c r="G1340" t="s">
        <v>538</v>
      </c>
      <c r="H1340">
        <v>2021</v>
      </c>
      <c r="J1340" t="str">
        <f t="shared" si="42"/>
        <v>Energy.Gas pipelines and LNG facilities</v>
      </c>
      <c r="K1340" t="str">
        <f t="shared" si="43"/>
        <v>energy pipelines and gas processing 352T353</v>
      </c>
    </row>
    <row r="1341" spans="1:11" x14ac:dyDescent="0.25">
      <c r="A1341" t="s">
        <v>469</v>
      </c>
      <c r="B1341" t="s">
        <v>814</v>
      </c>
      <c r="C1341">
        <v>2</v>
      </c>
      <c r="D1341" t="s">
        <v>536</v>
      </c>
      <c r="E1341" t="s">
        <v>2</v>
      </c>
      <c r="F1341" t="s">
        <v>772</v>
      </c>
      <c r="G1341" t="s">
        <v>539</v>
      </c>
      <c r="H1341">
        <v>2021</v>
      </c>
      <c r="J1341" t="str">
        <f t="shared" si="42"/>
        <v>Energy.Gas pipelines and LNG facilities</v>
      </c>
      <c r="K1341" t="str">
        <f t="shared" si="43"/>
        <v>energy pipelines and gas processing 352T353</v>
      </c>
    </row>
    <row r="1342" spans="1:11" x14ac:dyDescent="0.25">
      <c r="A1342" t="s">
        <v>469</v>
      </c>
      <c r="B1342" t="s">
        <v>814</v>
      </c>
      <c r="C1342">
        <v>1</v>
      </c>
      <c r="D1342" t="s">
        <v>536</v>
      </c>
      <c r="E1342" t="s">
        <v>2</v>
      </c>
      <c r="F1342" t="s">
        <v>540</v>
      </c>
      <c r="G1342" t="s">
        <v>538</v>
      </c>
      <c r="H1342">
        <v>2021</v>
      </c>
      <c r="J1342" t="str">
        <f t="shared" si="42"/>
        <v>Energy.Offshore gas</v>
      </c>
      <c r="K1342" t="str">
        <f t="shared" si="43"/>
        <v>oil and gas extraction 06</v>
      </c>
    </row>
    <row r="1343" spans="1:11" x14ac:dyDescent="0.25">
      <c r="A1343" t="s">
        <v>469</v>
      </c>
      <c r="B1343" t="s">
        <v>814</v>
      </c>
      <c r="C1343">
        <v>3</v>
      </c>
      <c r="D1343" t="s">
        <v>536</v>
      </c>
      <c r="E1343" t="s">
        <v>2</v>
      </c>
      <c r="F1343" t="s">
        <v>540</v>
      </c>
      <c r="G1343" t="s">
        <v>539</v>
      </c>
      <c r="H1343">
        <v>2021</v>
      </c>
      <c r="J1343" t="str">
        <f t="shared" si="42"/>
        <v>Energy.Offshore gas</v>
      </c>
      <c r="K1343" t="str">
        <f t="shared" si="43"/>
        <v>oil and gas extraction 06</v>
      </c>
    </row>
    <row r="1344" spans="1:11" x14ac:dyDescent="0.25">
      <c r="A1344" t="s">
        <v>469</v>
      </c>
      <c r="B1344" t="s">
        <v>814</v>
      </c>
      <c r="C1344">
        <v>1</v>
      </c>
      <c r="D1344" t="s">
        <v>536</v>
      </c>
      <c r="E1344" t="s">
        <v>2</v>
      </c>
      <c r="F1344" t="s">
        <v>541</v>
      </c>
      <c r="G1344" t="s">
        <v>773</v>
      </c>
      <c r="H1344">
        <v>2021</v>
      </c>
      <c r="J1344" t="str">
        <f t="shared" si="42"/>
        <v>Energy.Offshore oil</v>
      </c>
      <c r="K1344" t="str">
        <f t="shared" si="43"/>
        <v>oil and gas extraction 06</v>
      </c>
    </row>
    <row r="1345" spans="1:11" x14ac:dyDescent="0.25">
      <c r="A1345" t="s">
        <v>469</v>
      </c>
      <c r="B1345" t="s">
        <v>814</v>
      </c>
      <c r="C1345">
        <v>1</v>
      </c>
      <c r="D1345" t="s">
        <v>536</v>
      </c>
      <c r="E1345" t="s">
        <v>2</v>
      </c>
      <c r="F1345" t="s">
        <v>541</v>
      </c>
      <c r="G1345" t="s">
        <v>538</v>
      </c>
      <c r="H1345">
        <v>2021</v>
      </c>
      <c r="J1345" t="str">
        <f t="shared" si="42"/>
        <v>Energy.Offshore oil</v>
      </c>
      <c r="K1345" t="str">
        <f t="shared" si="43"/>
        <v>oil and gas extraction 06</v>
      </c>
    </row>
    <row r="1346" spans="1:11" x14ac:dyDescent="0.25">
      <c r="A1346" t="s">
        <v>469</v>
      </c>
      <c r="B1346" t="s">
        <v>814</v>
      </c>
      <c r="C1346">
        <v>11</v>
      </c>
      <c r="D1346" t="s">
        <v>536</v>
      </c>
      <c r="E1346" t="s">
        <v>2</v>
      </c>
      <c r="F1346" t="s">
        <v>541</v>
      </c>
      <c r="G1346" t="s">
        <v>539</v>
      </c>
      <c r="H1346">
        <v>2021</v>
      </c>
      <c r="J1346" t="str">
        <f t="shared" si="42"/>
        <v>Energy.Offshore oil</v>
      </c>
      <c r="K1346" t="str">
        <f t="shared" si="43"/>
        <v>oil and gas extraction 06</v>
      </c>
    </row>
    <row r="1347" spans="1:11" x14ac:dyDescent="0.25">
      <c r="A1347" t="s">
        <v>469</v>
      </c>
      <c r="B1347" t="s">
        <v>814</v>
      </c>
      <c r="C1347">
        <v>0</v>
      </c>
      <c r="D1347" t="s">
        <v>536</v>
      </c>
      <c r="E1347" t="s">
        <v>2</v>
      </c>
      <c r="F1347" t="s">
        <v>774</v>
      </c>
      <c r="G1347" t="s">
        <v>538</v>
      </c>
      <c r="H1347">
        <v>2021</v>
      </c>
      <c r="J1347" t="str">
        <f t="shared" ref="J1347:J1410" si="44">CONCATENATE(E1347,".",F1347)</f>
        <v>Energy.Onshore gas</v>
      </c>
      <c r="K1347" t="str">
        <f t="shared" ref="K1347:K1410" si="45">INDEX($P$17:$P$38,MATCH(J1347,$O$17:$O$38,0))</f>
        <v>oil and gas extraction 06</v>
      </c>
    </row>
    <row r="1348" spans="1:11" x14ac:dyDescent="0.25">
      <c r="A1348" t="s">
        <v>469</v>
      </c>
      <c r="B1348" t="s">
        <v>814</v>
      </c>
      <c r="C1348">
        <v>0</v>
      </c>
      <c r="D1348" t="s">
        <v>536</v>
      </c>
      <c r="E1348" t="s">
        <v>2</v>
      </c>
      <c r="F1348" t="s">
        <v>774</v>
      </c>
      <c r="G1348" t="s">
        <v>539</v>
      </c>
      <c r="H1348">
        <v>2021</v>
      </c>
      <c r="J1348" t="str">
        <f t="shared" si="44"/>
        <v>Energy.Onshore gas</v>
      </c>
      <c r="K1348" t="str">
        <f t="shared" si="45"/>
        <v>oil and gas extraction 06</v>
      </c>
    </row>
    <row r="1349" spans="1:11" x14ac:dyDescent="0.25">
      <c r="A1349" t="s">
        <v>469</v>
      </c>
      <c r="B1349" t="s">
        <v>814</v>
      </c>
      <c r="C1349">
        <v>0</v>
      </c>
      <c r="D1349" t="s">
        <v>536</v>
      </c>
      <c r="E1349" t="s">
        <v>2</v>
      </c>
      <c r="F1349" t="s">
        <v>775</v>
      </c>
      <c r="G1349" t="s">
        <v>773</v>
      </c>
      <c r="H1349">
        <v>2021</v>
      </c>
      <c r="J1349" t="str">
        <f t="shared" si="44"/>
        <v>Energy.Onshore oil</v>
      </c>
      <c r="K1349" t="str">
        <f t="shared" si="45"/>
        <v>oil and gas extraction 06</v>
      </c>
    </row>
    <row r="1350" spans="1:11" x14ac:dyDescent="0.25">
      <c r="A1350" t="s">
        <v>469</v>
      </c>
      <c r="B1350" t="s">
        <v>814</v>
      </c>
      <c r="C1350">
        <v>0</v>
      </c>
      <c r="D1350" t="s">
        <v>536</v>
      </c>
      <c r="E1350" t="s">
        <v>2</v>
      </c>
      <c r="F1350" t="s">
        <v>775</v>
      </c>
      <c r="G1350" t="s">
        <v>538</v>
      </c>
      <c r="H1350">
        <v>2021</v>
      </c>
      <c r="J1350" t="str">
        <f t="shared" si="44"/>
        <v>Energy.Onshore oil</v>
      </c>
      <c r="K1350" t="str">
        <f t="shared" si="45"/>
        <v>oil and gas extraction 06</v>
      </c>
    </row>
    <row r="1351" spans="1:11" x14ac:dyDescent="0.25">
      <c r="A1351" t="s">
        <v>469</v>
      </c>
      <c r="B1351" t="s">
        <v>814</v>
      </c>
      <c r="C1351">
        <v>0</v>
      </c>
      <c r="D1351" t="s">
        <v>536</v>
      </c>
      <c r="E1351" t="s">
        <v>2</v>
      </c>
      <c r="F1351" t="s">
        <v>775</v>
      </c>
      <c r="G1351" t="s">
        <v>539</v>
      </c>
      <c r="H1351">
        <v>2021</v>
      </c>
      <c r="J1351" t="str">
        <f t="shared" si="44"/>
        <v>Energy.Onshore oil</v>
      </c>
      <c r="K1351" t="str">
        <f t="shared" si="45"/>
        <v>oil and gas extraction 06</v>
      </c>
    </row>
    <row r="1352" spans="1:11" x14ac:dyDescent="0.25">
      <c r="A1352" t="s">
        <v>469</v>
      </c>
      <c r="B1352" t="s">
        <v>814</v>
      </c>
      <c r="C1352">
        <v>0</v>
      </c>
      <c r="D1352" t="s">
        <v>536</v>
      </c>
      <c r="E1352" t="s">
        <v>2</v>
      </c>
      <c r="F1352" t="s">
        <v>776</v>
      </c>
      <c r="G1352" t="s">
        <v>767</v>
      </c>
      <c r="H1352">
        <v>2021</v>
      </c>
      <c r="I1352" t="s">
        <v>771</v>
      </c>
      <c r="J1352" t="str">
        <f t="shared" si="44"/>
        <v>Energy.Other from coal</v>
      </c>
      <c r="K1352">
        <f t="shared" si="45"/>
        <v>0</v>
      </c>
    </row>
    <row r="1353" spans="1:11" x14ac:dyDescent="0.25">
      <c r="A1353" t="s">
        <v>469</v>
      </c>
      <c r="B1353" t="s">
        <v>814</v>
      </c>
      <c r="C1353">
        <v>3</v>
      </c>
      <c r="D1353" t="s">
        <v>536</v>
      </c>
      <c r="E1353" t="s">
        <v>2</v>
      </c>
      <c r="F1353" t="s">
        <v>777</v>
      </c>
      <c r="G1353" t="s">
        <v>767</v>
      </c>
      <c r="H1353">
        <v>2021</v>
      </c>
      <c r="I1353" t="s">
        <v>771</v>
      </c>
      <c r="J1353" t="str">
        <f t="shared" si="44"/>
        <v>Energy.Other from oil and gas</v>
      </c>
      <c r="K1353" t="str">
        <f t="shared" si="45"/>
        <v>oil and gas extraction 06</v>
      </c>
    </row>
    <row r="1354" spans="1:11" x14ac:dyDescent="0.25">
      <c r="A1354" t="s">
        <v>469</v>
      </c>
      <c r="B1354" t="s">
        <v>814</v>
      </c>
      <c r="C1354">
        <v>0</v>
      </c>
      <c r="D1354" t="s">
        <v>536</v>
      </c>
      <c r="E1354" t="s">
        <v>2</v>
      </c>
      <c r="F1354" t="s">
        <v>778</v>
      </c>
      <c r="G1354" t="s">
        <v>767</v>
      </c>
      <c r="H1354">
        <v>2021</v>
      </c>
      <c r="J1354" t="str">
        <f t="shared" si="44"/>
        <v>Energy.Satellite-detected large leaks</v>
      </c>
      <c r="K1354" t="str">
        <f t="shared" si="45"/>
        <v>oil and gas extraction 06</v>
      </c>
    </row>
    <row r="1355" spans="1:11" x14ac:dyDescent="0.25">
      <c r="A1355" t="s">
        <v>469</v>
      </c>
      <c r="B1355" t="s">
        <v>73</v>
      </c>
      <c r="C1355">
        <v>40</v>
      </c>
      <c r="D1355" t="s">
        <v>536</v>
      </c>
      <c r="E1355" t="s">
        <v>2</v>
      </c>
      <c r="F1355" t="s">
        <v>649</v>
      </c>
      <c r="G1355" t="s">
        <v>767</v>
      </c>
      <c r="H1355">
        <v>2021</v>
      </c>
      <c r="I1355" t="s">
        <v>771</v>
      </c>
      <c r="J1355" t="str">
        <f t="shared" si="44"/>
        <v>Energy.Total</v>
      </c>
      <c r="K1355" t="str">
        <f t="shared" si="45"/>
        <v>confirmed this is a duplicate total value</v>
      </c>
    </row>
    <row r="1356" spans="1:11" x14ac:dyDescent="0.25">
      <c r="A1356" t="s">
        <v>469</v>
      </c>
      <c r="B1356" t="s">
        <v>73</v>
      </c>
      <c r="C1356">
        <v>6</v>
      </c>
      <c r="D1356" t="s">
        <v>536</v>
      </c>
      <c r="E1356" t="s">
        <v>8</v>
      </c>
      <c r="F1356" t="s">
        <v>649</v>
      </c>
      <c r="G1356" t="s">
        <v>767</v>
      </c>
      <c r="H1356" t="s">
        <v>768</v>
      </c>
      <c r="I1356" t="s">
        <v>769</v>
      </c>
      <c r="J1356" t="str">
        <f t="shared" si="44"/>
        <v>Other.Total</v>
      </c>
      <c r="K1356">
        <f t="shared" si="45"/>
        <v>0</v>
      </c>
    </row>
    <row r="1357" spans="1:11" x14ac:dyDescent="0.25">
      <c r="A1357" t="s">
        <v>469</v>
      </c>
      <c r="B1357" t="s">
        <v>73</v>
      </c>
      <c r="C1357">
        <v>43</v>
      </c>
      <c r="D1357" t="s">
        <v>536</v>
      </c>
      <c r="E1357" t="s">
        <v>5</v>
      </c>
      <c r="F1357" t="s">
        <v>649</v>
      </c>
      <c r="G1357" t="s">
        <v>767</v>
      </c>
      <c r="H1357" t="s">
        <v>768</v>
      </c>
      <c r="I1357" t="s">
        <v>769</v>
      </c>
      <c r="J1357" t="str">
        <f t="shared" si="44"/>
        <v>Waste.Total</v>
      </c>
      <c r="K1357" t="str">
        <f t="shared" si="45"/>
        <v>water and waste 36T39</v>
      </c>
    </row>
    <row r="1358" spans="1:11" x14ac:dyDescent="0.25">
      <c r="A1358" t="s">
        <v>469</v>
      </c>
      <c r="B1358" t="s">
        <v>82</v>
      </c>
      <c r="C1358">
        <v>28</v>
      </c>
      <c r="D1358" t="s">
        <v>536</v>
      </c>
      <c r="E1358" t="s">
        <v>4</v>
      </c>
      <c r="F1358" t="s">
        <v>649</v>
      </c>
      <c r="G1358" t="s">
        <v>767</v>
      </c>
      <c r="H1358" t="s">
        <v>768</v>
      </c>
      <c r="I1358" t="s">
        <v>769</v>
      </c>
      <c r="J1358" t="str">
        <f t="shared" si="44"/>
        <v>Agriculture.Total</v>
      </c>
      <c r="K1358">
        <f t="shared" si="45"/>
        <v>0</v>
      </c>
    </row>
    <row r="1359" spans="1:11" x14ac:dyDescent="0.25">
      <c r="A1359" t="s">
        <v>469</v>
      </c>
      <c r="B1359" t="s">
        <v>815</v>
      </c>
      <c r="C1359">
        <v>6</v>
      </c>
      <c r="D1359" t="s">
        <v>536</v>
      </c>
      <c r="E1359" t="s">
        <v>2</v>
      </c>
      <c r="F1359" t="s">
        <v>770</v>
      </c>
      <c r="G1359" t="s">
        <v>767</v>
      </c>
      <c r="H1359">
        <v>2021</v>
      </c>
      <c r="I1359" t="s">
        <v>771</v>
      </c>
      <c r="J1359" t="str">
        <f t="shared" si="44"/>
        <v>Energy.Bioenergy</v>
      </c>
      <c r="K1359">
        <f t="shared" si="45"/>
        <v>0</v>
      </c>
    </row>
    <row r="1360" spans="1:11" x14ac:dyDescent="0.25">
      <c r="A1360" t="s">
        <v>469</v>
      </c>
      <c r="B1360" t="s">
        <v>815</v>
      </c>
      <c r="C1360">
        <v>0</v>
      </c>
      <c r="D1360" t="s">
        <v>536</v>
      </c>
      <c r="E1360" t="s">
        <v>2</v>
      </c>
      <c r="F1360" t="s">
        <v>772</v>
      </c>
      <c r="G1360" t="s">
        <v>538</v>
      </c>
      <c r="H1360">
        <v>2021</v>
      </c>
      <c r="J1360" t="str">
        <f t="shared" si="44"/>
        <v>Energy.Gas pipelines and LNG facilities</v>
      </c>
      <c r="K1360" t="str">
        <f t="shared" si="45"/>
        <v>energy pipelines and gas processing 352T353</v>
      </c>
    </row>
    <row r="1361" spans="1:11" x14ac:dyDescent="0.25">
      <c r="A1361" t="s">
        <v>469</v>
      </c>
      <c r="B1361" t="s">
        <v>815</v>
      </c>
      <c r="C1361">
        <v>0</v>
      </c>
      <c r="D1361" t="s">
        <v>536</v>
      </c>
      <c r="E1361" t="s">
        <v>2</v>
      </c>
      <c r="F1361" t="s">
        <v>772</v>
      </c>
      <c r="G1361" t="s">
        <v>539</v>
      </c>
      <c r="H1361">
        <v>2021</v>
      </c>
      <c r="J1361" t="str">
        <f t="shared" si="44"/>
        <v>Energy.Gas pipelines and LNG facilities</v>
      </c>
      <c r="K1361" t="str">
        <f t="shared" si="45"/>
        <v>energy pipelines and gas processing 352T353</v>
      </c>
    </row>
    <row r="1362" spans="1:11" x14ac:dyDescent="0.25">
      <c r="A1362" t="s">
        <v>469</v>
      </c>
      <c r="B1362" t="s">
        <v>815</v>
      </c>
      <c r="C1362">
        <v>0</v>
      </c>
      <c r="D1362" t="s">
        <v>536</v>
      </c>
      <c r="E1362" t="s">
        <v>2</v>
      </c>
      <c r="F1362" t="s">
        <v>540</v>
      </c>
      <c r="G1362" t="s">
        <v>538</v>
      </c>
      <c r="H1362">
        <v>2021</v>
      </c>
      <c r="J1362" t="str">
        <f t="shared" si="44"/>
        <v>Energy.Offshore gas</v>
      </c>
      <c r="K1362" t="str">
        <f t="shared" si="45"/>
        <v>oil and gas extraction 06</v>
      </c>
    </row>
    <row r="1363" spans="1:11" x14ac:dyDescent="0.25">
      <c r="A1363" t="s">
        <v>469</v>
      </c>
      <c r="B1363" t="s">
        <v>815</v>
      </c>
      <c r="C1363">
        <v>0</v>
      </c>
      <c r="D1363" t="s">
        <v>536</v>
      </c>
      <c r="E1363" t="s">
        <v>2</v>
      </c>
      <c r="F1363" t="s">
        <v>540</v>
      </c>
      <c r="G1363" t="s">
        <v>539</v>
      </c>
      <c r="H1363">
        <v>2021</v>
      </c>
      <c r="J1363" t="str">
        <f t="shared" si="44"/>
        <v>Energy.Offshore gas</v>
      </c>
      <c r="K1363" t="str">
        <f t="shared" si="45"/>
        <v>oil and gas extraction 06</v>
      </c>
    </row>
    <row r="1364" spans="1:11" x14ac:dyDescent="0.25">
      <c r="A1364" t="s">
        <v>469</v>
      </c>
      <c r="B1364" t="s">
        <v>815</v>
      </c>
      <c r="C1364">
        <v>0</v>
      </c>
      <c r="D1364" t="s">
        <v>536</v>
      </c>
      <c r="E1364" t="s">
        <v>2</v>
      </c>
      <c r="F1364" t="s">
        <v>541</v>
      </c>
      <c r="G1364" t="s">
        <v>773</v>
      </c>
      <c r="H1364">
        <v>2021</v>
      </c>
      <c r="J1364" t="str">
        <f t="shared" si="44"/>
        <v>Energy.Offshore oil</v>
      </c>
      <c r="K1364" t="str">
        <f t="shared" si="45"/>
        <v>oil and gas extraction 06</v>
      </c>
    </row>
    <row r="1365" spans="1:11" x14ac:dyDescent="0.25">
      <c r="A1365" t="s">
        <v>469</v>
      </c>
      <c r="B1365" t="s">
        <v>815</v>
      </c>
      <c r="C1365">
        <v>0</v>
      </c>
      <c r="D1365" t="s">
        <v>536</v>
      </c>
      <c r="E1365" t="s">
        <v>2</v>
      </c>
      <c r="F1365" t="s">
        <v>541</v>
      </c>
      <c r="G1365" t="s">
        <v>538</v>
      </c>
      <c r="H1365">
        <v>2021</v>
      </c>
      <c r="J1365" t="str">
        <f t="shared" si="44"/>
        <v>Energy.Offshore oil</v>
      </c>
      <c r="K1365" t="str">
        <f t="shared" si="45"/>
        <v>oil and gas extraction 06</v>
      </c>
    </row>
    <row r="1366" spans="1:11" x14ac:dyDescent="0.25">
      <c r="A1366" t="s">
        <v>469</v>
      </c>
      <c r="B1366" t="s">
        <v>815</v>
      </c>
      <c r="C1366">
        <v>0</v>
      </c>
      <c r="D1366" t="s">
        <v>536</v>
      </c>
      <c r="E1366" t="s">
        <v>2</v>
      </c>
      <c r="F1366" t="s">
        <v>541</v>
      </c>
      <c r="G1366" t="s">
        <v>539</v>
      </c>
      <c r="H1366">
        <v>2021</v>
      </c>
      <c r="J1366" t="str">
        <f t="shared" si="44"/>
        <v>Energy.Offshore oil</v>
      </c>
      <c r="K1366" t="str">
        <f t="shared" si="45"/>
        <v>oil and gas extraction 06</v>
      </c>
    </row>
    <row r="1367" spans="1:11" x14ac:dyDescent="0.25">
      <c r="A1367" t="s">
        <v>469</v>
      </c>
      <c r="B1367" t="s">
        <v>815</v>
      </c>
      <c r="C1367">
        <v>0</v>
      </c>
      <c r="D1367" t="s">
        <v>536</v>
      </c>
      <c r="E1367" t="s">
        <v>2</v>
      </c>
      <c r="F1367" t="s">
        <v>774</v>
      </c>
      <c r="G1367" t="s">
        <v>538</v>
      </c>
      <c r="H1367">
        <v>2021</v>
      </c>
      <c r="J1367" t="str">
        <f t="shared" si="44"/>
        <v>Energy.Onshore gas</v>
      </c>
      <c r="K1367" t="str">
        <f t="shared" si="45"/>
        <v>oil and gas extraction 06</v>
      </c>
    </row>
    <row r="1368" spans="1:11" x14ac:dyDescent="0.25">
      <c r="A1368" t="s">
        <v>469</v>
      </c>
      <c r="B1368" t="s">
        <v>815</v>
      </c>
      <c r="C1368">
        <v>0</v>
      </c>
      <c r="D1368" t="s">
        <v>536</v>
      </c>
      <c r="E1368" t="s">
        <v>2</v>
      </c>
      <c r="F1368" t="s">
        <v>774</v>
      </c>
      <c r="G1368" t="s">
        <v>539</v>
      </c>
      <c r="H1368">
        <v>2021</v>
      </c>
      <c r="J1368" t="str">
        <f t="shared" si="44"/>
        <v>Energy.Onshore gas</v>
      </c>
      <c r="K1368" t="str">
        <f t="shared" si="45"/>
        <v>oil and gas extraction 06</v>
      </c>
    </row>
    <row r="1369" spans="1:11" x14ac:dyDescent="0.25">
      <c r="A1369" t="s">
        <v>469</v>
      </c>
      <c r="B1369" t="s">
        <v>815</v>
      </c>
      <c r="C1369">
        <v>0</v>
      </c>
      <c r="D1369" t="s">
        <v>536</v>
      </c>
      <c r="E1369" t="s">
        <v>2</v>
      </c>
      <c r="F1369" t="s">
        <v>775</v>
      </c>
      <c r="G1369" t="s">
        <v>773</v>
      </c>
      <c r="H1369">
        <v>2021</v>
      </c>
      <c r="J1369" t="str">
        <f t="shared" si="44"/>
        <v>Energy.Onshore oil</v>
      </c>
      <c r="K1369" t="str">
        <f t="shared" si="45"/>
        <v>oil and gas extraction 06</v>
      </c>
    </row>
    <row r="1370" spans="1:11" x14ac:dyDescent="0.25">
      <c r="A1370" t="s">
        <v>469</v>
      </c>
      <c r="B1370" t="s">
        <v>815</v>
      </c>
      <c r="C1370">
        <v>0</v>
      </c>
      <c r="D1370" t="s">
        <v>536</v>
      </c>
      <c r="E1370" t="s">
        <v>2</v>
      </c>
      <c r="F1370" t="s">
        <v>775</v>
      </c>
      <c r="G1370" t="s">
        <v>538</v>
      </c>
      <c r="H1370">
        <v>2021</v>
      </c>
      <c r="J1370" t="str">
        <f t="shared" si="44"/>
        <v>Energy.Onshore oil</v>
      </c>
      <c r="K1370" t="str">
        <f t="shared" si="45"/>
        <v>oil and gas extraction 06</v>
      </c>
    </row>
    <row r="1371" spans="1:11" x14ac:dyDescent="0.25">
      <c r="A1371" t="s">
        <v>469</v>
      </c>
      <c r="B1371" t="s">
        <v>815</v>
      </c>
      <c r="C1371">
        <v>2</v>
      </c>
      <c r="D1371" t="s">
        <v>536</v>
      </c>
      <c r="E1371" t="s">
        <v>2</v>
      </c>
      <c r="F1371" t="s">
        <v>775</v>
      </c>
      <c r="G1371" t="s">
        <v>539</v>
      </c>
      <c r="H1371">
        <v>2021</v>
      </c>
      <c r="J1371" t="str">
        <f t="shared" si="44"/>
        <v>Energy.Onshore oil</v>
      </c>
      <c r="K1371" t="str">
        <f t="shared" si="45"/>
        <v>oil and gas extraction 06</v>
      </c>
    </row>
    <row r="1372" spans="1:11" x14ac:dyDescent="0.25">
      <c r="A1372" t="s">
        <v>469</v>
      </c>
      <c r="B1372" t="s">
        <v>815</v>
      </c>
      <c r="C1372">
        <v>0</v>
      </c>
      <c r="D1372" t="s">
        <v>536</v>
      </c>
      <c r="E1372" t="s">
        <v>2</v>
      </c>
      <c r="F1372" t="s">
        <v>776</v>
      </c>
      <c r="G1372" t="s">
        <v>767</v>
      </c>
      <c r="H1372">
        <v>2021</v>
      </c>
      <c r="I1372" t="s">
        <v>771</v>
      </c>
      <c r="J1372" t="str">
        <f t="shared" si="44"/>
        <v>Energy.Other from coal</v>
      </c>
      <c r="K1372">
        <f t="shared" si="45"/>
        <v>0</v>
      </c>
    </row>
    <row r="1373" spans="1:11" x14ac:dyDescent="0.25">
      <c r="A1373" t="s">
        <v>469</v>
      </c>
      <c r="B1373" t="s">
        <v>815</v>
      </c>
      <c r="C1373">
        <v>1</v>
      </c>
      <c r="D1373" t="s">
        <v>536</v>
      </c>
      <c r="E1373" t="s">
        <v>2</v>
      </c>
      <c r="F1373" t="s">
        <v>777</v>
      </c>
      <c r="G1373" t="s">
        <v>767</v>
      </c>
      <c r="H1373">
        <v>2021</v>
      </c>
      <c r="I1373" t="s">
        <v>771</v>
      </c>
      <c r="J1373" t="str">
        <f t="shared" si="44"/>
        <v>Energy.Other from oil and gas</v>
      </c>
      <c r="K1373" t="str">
        <f t="shared" si="45"/>
        <v>oil and gas extraction 06</v>
      </c>
    </row>
    <row r="1374" spans="1:11" x14ac:dyDescent="0.25">
      <c r="A1374" t="s">
        <v>469</v>
      </c>
      <c r="B1374" t="s">
        <v>815</v>
      </c>
      <c r="C1374">
        <v>0</v>
      </c>
      <c r="D1374" t="s">
        <v>536</v>
      </c>
      <c r="E1374" t="s">
        <v>2</v>
      </c>
      <c r="F1374" t="s">
        <v>778</v>
      </c>
      <c r="G1374" t="s">
        <v>767</v>
      </c>
      <c r="H1374">
        <v>2021</v>
      </c>
      <c r="J1374" t="str">
        <f t="shared" si="44"/>
        <v>Energy.Satellite-detected large leaks</v>
      </c>
      <c r="K1374" t="str">
        <f t="shared" si="45"/>
        <v>oil and gas extraction 06</v>
      </c>
    </row>
    <row r="1375" spans="1:11" x14ac:dyDescent="0.25">
      <c r="A1375" t="s">
        <v>469</v>
      </c>
      <c r="B1375" t="s">
        <v>82</v>
      </c>
      <c r="C1375">
        <v>10</v>
      </c>
      <c r="D1375" t="s">
        <v>536</v>
      </c>
      <c r="E1375" t="s">
        <v>2</v>
      </c>
      <c r="F1375" t="s">
        <v>649</v>
      </c>
      <c r="G1375" t="s">
        <v>767</v>
      </c>
      <c r="H1375">
        <v>2021</v>
      </c>
      <c r="I1375" t="s">
        <v>771</v>
      </c>
      <c r="J1375" t="str">
        <f t="shared" si="44"/>
        <v>Energy.Total</v>
      </c>
      <c r="K1375" t="str">
        <f t="shared" si="45"/>
        <v>confirmed this is a duplicate total value</v>
      </c>
    </row>
    <row r="1376" spans="1:11" x14ac:dyDescent="0.25">
      <c r="A1376" t="s">
        <v>469</v>
      </c>
      <c r="B1376" t="s">
        <v>82</v>
      </c>
      <c r="C1376">
        <v>2</v>
      </c>
      <c r="D1376" t="s">
        <v>536</v>
      </c>
      <c r="E1376" t="s">
        <v>8</v>
      </c>
      <c r="F1376" t="s">
        <v>649</v>
      </c>
      <c r="G1376" t="s">
        <v>767</v>
      </c>
      <c r="H1376" t="s">
        <v>768</v>
      </c>
      <c r="I1376" t="s">
        <v>769</v>
      </c>
      <c r="J1376" t="str">
        <f t="shared" si="44"/>
        <v>Other.Total</v>
      </c>
      <c r="K1376">
        <f t="shared" si="45"/>
        <v>0</v>
      </c>
    </row>
    <row r="1377" spans="1:11" x14ac:dyDescent="0.25">
      <c r="A1377" t="s">
        <v>469</v>
      </c>
      <c r="B1377" t="s">
        <v>82</v>
      </c>
      <c r="C1377">
        <v>48</v>
      </c>
      <c r="D1377" t="s">
        <v>536</v>
      </c>
      <c r="E1377" t="s">
        <v>5</v>
      </c>
      <c r="F1377" t="s">
        <v>649</v>
      </c>
      <c r="G1377" t="s">
        <v>767</v>
      </c>
      <c r="H1377" t="s">
        <v>768</v>
      </c>
      <c r="I1377" t="s">
        <v>769</v>
      </c>
      <c r="J1377" t="str">
        <f t="shared" si="44"/>
        <v>Waste.Total</v>
      </c>
      <c r="K1377" t="str">
        <f t="shared" si="45"/>
        <v>water and waste 36T39</v>
      </c>
    </row>
    <row r="1378" spans="1:11" x14ac:dyDescent="0.25">
      <c r="A1378" t="s">
        <v>469</v>
      </c>
      <c r="B1378" t="s">
        <v>86</v>
      </c>
      <c r="C1378">
        <v>1612</v>
      </c>
      <c r="D1378" t="s">
        <v>536</v>
      </c>
      <c r="E1378" t="s">
        <v>4</v>
      </c>
      <c r="F1378" t="s">
        <v>649</v>
      </c>
      <c r="G1378" t="s">
        <v>767</v>
      </c>
      <c r="H1378" t="s">
        <v>768</v>
      </c>
      <c r="I1378" t="s">
        <v>769</v>
      </c>
      <c r="J1378" t="str">
        <f t="shared" si="44"/>
        <v>Agriculture.Total</v>
      </c>
      <c r="K1378">
        <f t="shared" si="45"/>
        <v>0</v>
      </c>
    </row>
    <row r="1379" spans="1:11" x14ac:dyDescent="0.25">
      <c r="A1379" t="s">
        <v>469</v>
      </c>
      <c r="B1379" t="s">
        <v>816</v>
      </c>
      <c r="C1379">
        <v>96</v>
      </c>
      <c r="D1379" t="s">
        <v>536</v>
      </c>
      <c r="E1379" t="s">
        <v>2</v>
      </c>
      <c r="F1379" t="s">
        <v>770</v>
      </c>
      <c r="G1379" t="s">
        <v>767</v>
      </c>
      <c r="H1379">
        <v>2021</v>
      </c>
      <c r="I1379" t="s">
        <v>771</v>
      </c>
      <c r="J1379" t="str">
        <f t="shared" si="44"/>
        <v>Energy.Bioenergy</v>
      </c>
      <c r="K1379">
        <f t="shared" si="45"/>
        <v>0</v>
      </c>
    </row>
    <row r="1380" spans="1:11" x14ac:dyDescent="0.25">
      <c r="A1380" t="s">
        <v>469</v>
      </c>
      <c r="B1380" t="s">
        <v>816</v>
      </c>
      <c r="C1380">
        <v>41</v>
      </c>
      <c r="D1380" t="s">
        <v>536</v>
      </c>
      <c r="E1380" t="s">
        <v>2</v>
      </c>
      <c r="F1380" t="s">
        <v>772</v>
      </c>
      <c r="G1380" t="s">
        <v>538</v>
      </c>
      <c r="H1380">
        <v>2021</v>
      </c>
      <c r="J1380" t="str">
        <f t="shared" si="44"/>
        <v>Energy.Gas pipelines and LNG facilities</v>
      </c>
      <c r="K1380" t="str">
        <f t="shared" si="45"/>
        <v>energy pipelines and gas processing 352T353</v>
      </c>
    </row>
    <row r="1381" spans="1:11" x14ac:dyDescent="0.25">
      <c r="A1381" t="s">
        <v>469</v>
      </c>
      <c r="B1381" t="s">
        <v>816</v>
      </c>
      <c r="C1381">
        <v>22</v>
      </c>
      <c r="D1381" t="s">
        <v>536</v>
      </c>
      <c r="E1381" t="s">
        <v>2</v>
      </c>
      <c r="F1381" t="s">
        <v>772</v>
      </c>
      <c r="G1381" t="s">
        <v>539</v>
      </c>
      <c r="H1381">
        <v>2021</v>
      </c>
      <c r="J1381" t="str">
        <f t="shared" si="44"/>
        <v>Energy.Gas pipelines and LNG facilities</v>
      </c>
      <c r="K1381" t="str">
        <f t="shared" si="45"/>
        <v>energy pipelines and gas processing 352T353</v>
      </c>
    </row>
    <row r="1382" spans="1:11" x14ac:dyDescent="0.25">
      <c r="A1382" t="s">
        <v>469</v>
      </c>
      <c r="B1382" t="s">
        <v>816</v>
      </c>
      <c r="C1382">
        <v>0</v>
      </c>
      <c r="D1382" t="s">
        <v>536</v>
      </c>
      <c r="E1382" t="s">
        <v>2</v>
      </c>
      <c r="F1382" t="s">
        <v>540</v>
      </c>
      <c r="G1382" t="s">
        <v>538</v>
      </c>
      <c r="H1382">
        <v>2021</v>
      </c>
      <c r="J1382" t="str">
        <f t="shared" si="44"/>
        <v>Energy.Offshore gas</v>
      </c>
      <c r="K1382" t="str">
        <f t="shared" si="45"/>
        <v>oil and gas extraction 06</v>
      </c>
    </row>
    <row r="1383" spans="1:11" x14ac:dyDescent="0.25">
      <c r="A1383" t="s">
        <v>469</v>
      </c>
      <c r="B1383" t="s">
        <v>816</v>
      </c>
      <c r="C1383">
        <v>0</v>
      </c>
      <c r="D1383" t="s">
        <v>536</v>
      </c>
      <c r="E1383" t="s">
        <v>2</v>
      </c>
      <c r="F1383" t="s">
        <v>540</v>
      </c>
      <c r="G1383" t="s">
        <v>539</v>
      </c>
      <c r="H1383">
        <v>2021</v>
      </c>
      <c r="J1383" t="str">
        <f t="shared" si="44"/>
        <v>Energy.Offshore gas</v>
      </c>
      <c r="K1383" t="str">
        <f t="shared" si="45"/>
        <v>oil and gas extraction 06</v>
      </c>
    </row>
    <row r="1384" spans="1:11" x14ac:dyDescent="0.25">
      <c r="A1384" t="s">
        <v>469</v>
      </c>
      <c r="B1384" t="s">
        <v>816</v>
      </c>
      <c r="C1384">
        <v>0</v>
      </c>
      <c r="D1384" t="s">
        <v>536</v>
      </c>
      <c r="E1384" t="s">
        <v>2</v>
      </c>
      <c r="F1384" t="s">
        <v>541</v>
      </c>
      <c r="G1384" t="s">
        <v>773</v>
      </c>
      <c r="H1384">
        <v>2021</v>
      </c>
      <c r="J1384" t="str">
        <f t="shared" si="44"/>
        <v>Energy.Offshore oil</v>
      </c>
      <c r="K1384" t="str">
        <f t="shared" si="45"/>
        <v>oil and gas extraction 06</v>
      </c>
    </row>
    <row r="1385" spans="1:11" x14ac:dyDescent="0.25">
      <c r="A1385" t="s">
        <v>469</v>
      </c>
      <c r="B1385" t="s">
        <v>816</v>
      </c>
      <c r="C1385">
        <v>0</v>
      </c>
      <c r="D1385" t="s">
        <v>536</v>
      </c>
      <c r="E1385" t="s">
        <v>2</v>
      </c>
      <c r="F1385" t="s">
        <v>541</v>
      </c>
      <c r="G1385" t="s">
        <v>538</v>
      </c>
      <c r="H1385">
        <v>2021</v>
      </c>
      <c r="J1385" t="str">
        <f t="shared" si="44"/>
        <v>Energy.Offshore oil</v>
      </c>
      <c r="K1385" t="str">
        <f t="shared" si="45"/>
        <v>oil and gas extraction 06</v>
      </c>
    </row>
    <row r="1386" spans="1:11" x14ac:dyDescent="0.25">
      <c r="A1386" t="s">
        <v>469</v>
      </c>
      <c r="B1386" t="s">
        <v>816</v>
      </c>
      <c r="C1386">
        <v>0</v>
      </c>
      <c r="D1386" t="s">
        <v>536</v>
      </c>
      <c r="E1386" t="s">
        <v>2</v>
      </c>
      <c r="F1386" t="s">
        <v>541</v>
      </c>
      <c r="G1386" t="s">
        <v>539</v>
      </c>
      <c r="H1386">
        <v>2021</v>
      </c>
      <c r="J1386" t="str">
        <f t="shared" si="44"/>
        <v>Energy.Offshore oil</v>
      </c>
      <c r="K1386" t="str">
        <f t="shared" si="45"/>
        <v>oil and gas extraction 06</v>
      </c>
    </row>
    <row r="1387" spans="1:11" x14ac:dyDescent="0.25">
      <c r="A1387" t="s">
        <v>469</v>
      </c>
      <c r="B1387" t="s">
        <v>816</v>
      </c>
      <c r="C1387">
        <v>0</v>
      </c>
      <c r="D1387" t="s">
        <v>536</v>
      </c>
      <c r="E1387" t="s">
        <v>2</v>
      </c>
      <c r="F1387" t="s">
        <v>774</v>
      </c>
      <c r="G1387" t="s">
        <v>538</v>
      </c>
      <c r="H1387">
        <v>2021</v>
      </c>
      <c r="J1387" t="str">
        <f t="shared" si="44"/>
        <v>Energy.Onshore gas</v>
      </c>
      <c r="K1387" t="str">
        <f t="shared" si="45"/>
        <v>oil and gas extraction 06</v>
      </c>
    </row>
    <row r="1388" spans="1:11" x14ac:dyDescent="0.25">
      <c r="A1388" t="s">
        <v>469</v>
      </c>
      <c r="B1388" t="s">
        <v>816</v>
      </c>
      <c r="C1388">
        <v>0</v>
      </c>
      <c r="D1388" t="s">
        <v>536</v>
      </c>
      <c r="E1388" t="s">
        <v>2</v>
      </c>
      <c r="F1388" t="s">
        <v>774</v>
      </c>
      <c r="G1388" t="s">
        <v>539</v>
      </c>
      <c r="H1388">
        <v>2021</v>
      </c>
      <c r="J1388" t="str">
        <f t="shared" si="44"/>
        <v>Energy.Onshore gas</v>
      </c>
      <c r="K1388" t="str">
        <f t="shared" si="45"/>
        <v>oil and gas extraction 06</v>
      </c>
    </row>
    <row r="1389" spans="1:11" x14ac:dyDescent="0.25">
      <c r="A1389" t="s">
        <v>469</v>
      </c>
      <c r="B1389" t="s">
        <v>816</v>
      </c>
      <c r="C1389">
        <v>0</v>
      </c>
      <c r="D1389" t="s">
        <v>536</v>
      </c>
      <c r="E1389" t="s">
        <v>2</v>
      </c>
      <c r="F1389" t="s">
        <v>775</v>
      </c>
      <c r="G1389" t="s">
        <v>773</v>
      </c>
      <c r="H1389">
        <v>2021</v>
      </c>
      <c r="J1389" t="str">
        <f t="shared" si="44"/>
        <v>Energy.Onshore oil</v>
      </c>
      <c r="K1389" t="str">
        <f t="shared" si="45"/>
        <v>oil and gas extraction 06</v>
      </c>
    </row>
    <row r="1390" spans="1:11" x14ac:dyDescent="0.25">
      <c r="A1390" t="s">
        <v>469</v>
      </c>
      <c r="B1390" t="s">
        <v>816</v>
      </c>
      <c r="C1390">
        <v>0</v>
      </c>
      <c r="D1390" t="s">
        <v>536</v>
      </c>
      <c r="E1390" t="s">
        <v>2</v>
      </c>
      <c r="F1390" t="s">
        <v>775</v>
      </c>
      <c r="G1390" t="s">
        <v>538</v>
      </c>
      <c r="H1390">
        <v>2021</v>
      </c>
      <c r="J1390" t="str">
        <f t="shared" si="44"/>
        <v>Energy.Onshore oil</v>
      </c>
      <c r="K1390" t="str">
        <f t="shared" si="45"/>
        <v>oil and gas extraction 06</v>
      </c>
    </row>
    <row r="1391" spans="1:11" x14ac:dyDescent="0.25">
      <c r="A1391" t="s">
        <v>469</v>
      </c>
      <c r="B1391" t="s">
        <v>816</v>
      </c>
      <c r="C1391">
        <v>3</v>
      </c>
      <c r="D1391" t="s">
        <v>536</v>
      </c>
      <c r="E1391" t="s">
        <v>2</v>
      </c>
      <c r="F1391" t="s">
        <v>775</v>
      </c>
      <c r="G1391" t="s">
        <v>539</v>
      </c>
      <c r="H1391">
        <v>2021</v>
      </c>
      <c r="J1391" t="str">
        <f t="shared" si="44"/>
        <v>Energy.Onshore oil</v>
      </c>
      <c r="K1391" t="str">
        <f t="shared" si="45"/>
        <v>oil and gas extraction 06</v>
      </c>
    </row>
    <row r="1392" spans="1:11" x14ac:dyDescent="0.25">
      <c r="A1392" t="s">
        <v>469</v>
      </c>
      <c r="B1392" t="s">
        <v>816</v>
      </c>
      <c r="C1392">
        <v>1</v>
      </c>
      <c r="D1392" t="s">
        <v>536</v>
      </c>
      <c r="E1392" t="s">
        <v>2</v>
      </c>
      <c r="F1392" t="s">
        <v>776</v>
      </c>
      <c r="G1392" t="s">
        <v>767</v>
      </c>
      <c r="H1392">
        <v>2021</v>
      </c>
      <c r="I1392" t="s">
        <v>771</v>
      </c>
      <c r="J1392" t="str">
        <f t="shared" si="44"/>
        <v>Energy.Other from coal</v>
      </c>
      <c r="K1392">
        <f t="shared" si="45"/>
        <v>0</v>
      </c>
    </row>
    <row r="1393" spans="1:11" x14ac:dyDescent="0.25">
      <c r="A1393" t="s">
        <v>469</v>
      </c>
      <c r="B1393" t="s">
        <v>816</v>
      </c>
      <c r="C1393">
        <v>26</v>
      </c>
      <c r="D1393" t="s">
        <v>536</v>
      </c>
      <c r="E1393" t="s">
        <v>2</v>
      </c>
      <c r="F1393" t="s">
        <v>777</v>
      </c>
      <c r="G1393" t="s">
        <v>767</v>
      </c>
      <c r="H1393">
        <v>2021</v>
      </c>
      <c r="I1393" t="s">
        <v>771</v>
      </c>
      <c r="J1393" t="str">
        <f t="shared" si="44"/>
        <v>Energy.Other from oil and gas</v>
      </c>
      <c r="K1393" t="str">
        <f t="shared" si="45"/>
        <v>oil and gas extraction 06</v>
      </c>
    </row>
    <row r="1394" spans="1:11" x14ac:dyDescent="0.25">
      <c r="A1394" t="s">
        <v>469</v>
      </c>
      <c r="B1394" t="s">
        <v>816</v>
      </c>
      <c r="C1394">
        <v>0</v>
      </c>
      <c r="D1394" t="s">
        <v>536</v>
      </c>
      <c r="E1394" t="s">
        <v>2</v>
      </c>
      <c r="F1394" t="s">
        <v>778</v>
      </c>
      <c r="G1394" t="s">
        <v>767</v>
      </c>
      <c r="H1394">
        <v>2021</v>
      </c>
      <c r="J1394" t="str">
        <f t="shared" si="44"/>
        <v>Energy.Satellite-detected large leaks</v>
      </c>
      <c r="K1394" t="str">
        <f t="shared" si="45"/>
        <v>oil and gas extraction 06</v>
      </c>
    </row>
    <row r="1395" spans="1:11" x14ac:dyDescent="0.25">
      <c r="A1395" t="s">
        <v>469</v>
      </c>
      <c r="B1395" t="s">
        <v>86</v>
      </c>
      <c r="C1395">
        <v>189</v>
      </c>
      <c r="D1395" t="s">
        <v>536</v>
      </c>
      <c r="E1395" t="s">
        <v>2</v>
      </c>
      <c r="F1395" t="s">
        <v>649</v>
      </c>
      <c r="G1395" t="s">
        <v>767</v>
      </c>
      <c r="H1395">
        <v>2021</v>
      </c>
      <c r="I1395" t="s">
        <v>771</v>
      </c>
      <c r="J1395" t="str">
        <f t="shared" si="44"/>
        <v>Energy.Total</v>
      </c>
      <c r="K1395" t="str">
        <f t="shared" si="45"/>
        <v>confirmed this is a duplicate total value</v>
      </c>
    </row>
    <row r="1396" spans="1:11" x14ac:dyDescent="0.25">
      <c r="A1396" t="s">
        <v>469</v>
      </c>
      <c r="B1396" t="s">
        <v>86</v>
      </c>
      <c r="C1396">
        <v>40</v>
      </c>
      <c r="D1396" t="s">
        <v>536</v>
      </c>
      <c r="E1396" t="s">
        <v>8</v>
      </c>
      <c r="F1396" t="s">
        <v>649</v>
      </c>
      <c r="G1396" t="s">
        <v>767</v>
      </c>
      <c r="H1396" t="s">
        <v>768</v>
      </c>
      <c r="I1396" t="s">
        <v>769</v>
      </c>
      <c r="J1396" t="str">
        <f t="shared" si="44"/>
        <v>Other.Total</v>
      </c>
      <c r="K1396">
        <f t="shared" si="45"/>
        <v>0</v>
      </c>
    </row>
    <row r="1397" spans="1:11" x14ac:dyDescent="0.25">
      <c r="A1397" t="s">
        <v>469</v>
      </c>
      <c r="B1397" t="s">
        <v>86</v>
      </c>
      <c r="C1397">
        <v>633</v>
      </c>
      <c r="D1397" t="s">
        <v>536</v>
      </c>
      <c r="E1397" t="s">
        <v>5</v>
      </c>
      <c r="F1397" t="s">
        <v>649</v>
      </c>
      <c r="G1397" t="s">
        <v>767</v>
      </c>
      <c r="H1397" t="s">
        <v>768</v>
      </c>
      <c r="I1397" t="s">
        <v>769</v>
      </c>
      <c r="J1397" t="str">
        <f t="shared" si="44"/>
        <v>Waste.Total</v>
      </c>
      <c r="K1397" t="str">
        <f t="shared" si="45"/>
        <v>water and waste 36T39</v>
      </c>
    </row>
    <row r="1398" spans="1:11" x14ac:dyDescent="0.25">
      <c r="A1398" t="s">
        <v>469</v>
      </c>
      <c r="B1398" t="s">
        <v>90</v>
      </c>
      <c r="C1398">
        <v>1302</v>
      </c>
      <c r="D1398" t="s">
        <v>536</v>
      </c>
      <c r="E1398" t="s">
        <v>4</v>
      </c>
      <c r="F1398" t="s">
        <v>649</v>
      </c>
      <c r="G1398" t="s">
        <v>767</v>
      </c>
      <c r="H1398" t="s">
        <v>768</v>
      </c>
      <c r="I1398" t="s">
        <v>769</v>
      </c>
      <c r="J1398" t="str">
        <f t="shared" si="44"/>
        <v>Agriculture.Total</v>
      </c>
      <c r="K1398">
        <f t="shared" si="45"/>
        <v>0</v>
      </c>
    </row>
    <row r="1399" spans="1:11" x14ac:dyDescent="0.25">
      <c r="A1399" t="s">
        <v>469</v>
      </c>
      <c r="B1399" t="s">
        <v>817</v>
      </c>
      <c r="C1399">
        <v>111</v>
      </c>
      <c r="D1399" t="s">
        <v>536</v>
      </c>
      <c r="E1399" t="s">
        <v>2</v>
      </c>
      <c r="F1399" t="s">
        <v>770</v>
      </c>
      <c r="G1399" t="s">
        <v>767</v>
      </c>
      <c r="H1399">
        <v>2021</v>
      </c>
      <c r="I1399" t="s">
        <v>771</v>
      </c>
      <c r="J1399" t="str">
        <f t="shared" si="44"/>
        <v>Energy.Bioenergy</v>
      </c>
      <c r="K1399">
        <f t="shared" si="45"/>
        <v>0</v>
      </c>
    </row>
    <row r="1400" spans="1:11" x14ac:dyDescent="0.25">
      <c r="A1400" t="s">
        <v>469</v>
      </c>
      <c r="B1400" t="s">
        <v>817</v>
      </c>
      <c r="C1400">
        <v>84</v>
      </c>
      <c r="D1400" t="s">
        <v>536</v>
      </c>
      <c r="E1400" t="s">
        <v>2</v>
      </c>
      <c r="F1400" t="s">
        <v>772</v>
      </c>
      <c r="G1400" t="s">
        <v>538</v>
      </c>
      <c r="H1400">
        <v>2021</v>
      </c>
      <c r="J1400" t="str">
        <f t="shared" si="44"/>
        <v>Energy.Gas pipelines and LNG facilities</v>
      </c>
      <c r="K1400" t="str">
        <f t="shared" si="45"/>
        <v>energy pipelines and gas processing 352T353</v>
      </c>
    </row>
    <row r="1401" spans="1:11" x14ac:dyDescent="0.25">
      <c r="A1401" t="s">
        <v>469</v>
      </c>
      <c r="B1401" t="s">
        <v>817</v>
      </c>
      <c r="C1401">
        <v>45</v>
      </c>
      <c r="D1401" t="s">
        <v>536</v>
      </c>
      <c r="E1401" t="s">
        <v>2</v>
      </c>
      <c r="F1401" t="s">
        <v>772</v>
      </c>
      <c r="G1401" t="s">
        <v>539</v>
      </c>
      <c r="H1401">
        <v>2021</v>
      </c>
      <c r="J1401" t="str">
        <f t="shared" si="44"/>
        <v>Energy.Gas pipelines and LNG facilities</v>
      </c>
      <c r="K1401" t="str">
        <f t="shared" si="45"/>
        <v>energy pipelines and gas processing 352T353</v>
      </c>
    </row>
    <row r="1402" spans="1:11" x14ac:dyDescent="0.25">
      <c r="A1402" t="s">
        <v>469</v>
      </c>
      <c r="B1402" t="s">
        <v>817</v>
      </c>
      <c r="C1402">
        <v>0</v>
      </c>
      <c r="D1402" t="s">
        <v>536</v>
      </c>
      <c r="E1402" t="s">
        <v>2</v>
      </c>
      <c r="F1402" t="s">
        <v>540</v>
      </c>
      <c r="G1402" t="s">
        <v>538</v>
      </c>
      <c r="H1402">
        <v>2021</v>
      </c>
      <c r="J1402" t="str">
        <f t="shared" si="44"/>
        <v>Energy.Offshore gas</v>
      </c>
      <c r="K1402" t="str">
        <f t="shared" si="45"/>
        <v>oil and gas extraction 06</v>
      </c>
    </row>
    <row r="1403" spans="1:11" x14ac:dyDescent="0.25">
      <c r="A1403" t="s">
        <v>469</v>
      </c>
      <c r="B1403" t="s">
        <v>817</v>
      </c>
      <c r="C1403">
        <v>0</v>
      </c>
      <c r="D1403" t="s">
        <v>536</v>
      </c>
      <c r="E1403" t="s">
        <v>2</v>
      </c>
      <c r="F1403" t="s">
        <v>540</v>
      </c>
      <c r="G1403" t="s">
        <v>539</v>
      </c>
      <c r="H1403">
        <v>2021</v>
      </c>
      <c r="J1403" t="str">
        <f t="shared" si="44"/>
        <v>Energy.Offshore gas</v>
      </c>
      <c r="K1403" t="str">
        <f t="shared" si="45"/>
        <v>oil and gas extraction 06</v>
      </c>
    </row>
    <row r="1404" spans="1:11" x14ac:dyDescent="0.25">
      <c r="A1404" t="s">
        <v>469</v>
      </c>
      <c r="B1404" t="s">
        <v>817</v>
      </c>
      <c r="C1404">
        <v>0</v>
      </c>
      <c r="D1404" t="s">
        <v>536</v>
      </c>
      <c r="E1404" t="s">
        <v>2</v>
      </c>
      <c r="F1404" t="s">
        <v>541</v>
      </c>
      <c r="G1404" t="s">
        <v>773</v>
      </c>
      <c r="H1404">
        <v>2021</v>
      </c>
      <c r="J1404" t="str">
        <f t="shared" si="44"/>
        <v>Energy.Offshore oil</v>
      </c>
      <c r="K1404" t="str">
        <f t="shared" si="45"/>
        <v>oil and gas extraction 06</v>
      </c>
    </row>
    <row r="1405" spans="1:11" x14ac:dyDescent="0.25">
      <c r="A1405" t="s">
        <v>469</v>
      </c>
      <c r="B1405" t="s">
        <v>817</v>
      </c>
      <c r="C1405">
        <v>0</v>
      </c>
      <c r="D1405" t="s">
        <v>536</v>
      </c>
      <c r="E1405" t="s">
        <v>2</v>
      </c>
      <c r="F1405" t="s">
        <v>541</v>
      </c>
      <c r="G1405" t="s">
        <v>538</v>
      </c>
      <c r="H1405">
        <v>2021</v>
      </c>
      <c r="J1405" t="str">
        <f t="shared" si="44"/>
        <v>Energy.Offshore oil</v>
      </c>
      <c r="K1405" t="str">
        <f t="shared" si="45"/>
        <v>oil and gas extraction 06</v>
      </c>
    </row>
    <row r="1406" spans="1:11" x14ac:dyDescent="0.25">
      <c r="A1406" t="s">
        <v>469</v>
      </c>
      <c r="B1406" t="s">
        <v>817</v>
      </c>
      <c r="C1406">
        <v>4</v>
      </c>
      <c r="D1406" t="s">
        <v>536</v>
      </c>
      <c r="E1406" t="s">
        <v>2</v>
      </c>
      <c r="F1406" t="s">
        <v>541</v>
      </c>
      <c r="G1406" t="s">
        <v>539</v>
      </c>
      <c r="H1406">
        <v>2021</v>
      </c>
      <c r="J1406" t="str">
        <f t="shared" si="44"/>
        <v>Energy.Offshore oil</v>
      </c>
      <c r="K1406" t="str">
        <f t="shared" si="45"/>
        <v>oil and gas extraction 06</v>
      </c>
    </row>
    <row r="1407" spans="1:11" x14ac:dyDescent="0.25">
      <c r="A1407" t="s">
        <v>469</v>
      </c>
      <c r="B1407" t="s">
        <v>817</v>
      </c>
      <c r="C1407">
        <v>6</v>
      </c>
      <c r="D1407" t="s">
        <v>536</v>
      </c>
      <c r="E1407" t="s">
        <v>2</v>
      </c>
      <c r="F1407" t="s">
        <v>774</v>
      </c>
      <c r="G1407" t="s">
        <v>538</v>
      </c>
      <c r="H1407">
        <v>2021</v>
      </c>
      <c r="J1407" t="str">
        <f t="shared" si="44"/>
        <v>Energy.Onshore gas</v>
      </c>
      <c r="K1407" t="str">
        <f t="shared" si="45"/>
        <v>oil and gas extraction 06</v>
      </c>
    </row>
    <row r="1408" spans="1:11" x14ac:dyDescent="0.25">
      <c r="A1408" t="s">
        <v>469</v>
      </c>
      <c r="B1408" t="s">
        <v>817</v>
      </c>
      <c r="C1408">
        <v>14</v>
      </c>
      <c r="D1408" t="s">
        <v>536</v>
      </c>
      <c r="E1408" t="s">
        <v>2</v>
      </c>
      <c r="F1408" t="s">
        <v>774</v>
      </c>
      <c r="G1408" t="s">
        <v>539</v>
      </c>
      <c r="H1408">
        <v>2021</v>
      </c>
      <c r="J1408" t="str">
        <f t="shared" si="44"/>
        <v>Energy.Onshore gas</v>
      </c>
      <c r="K1408" t="str">
        <f t="shared" si="45"/>
        <v>oil and gas extraction 06</v>
      </c>
    </row>
    <row r="1409" spans="1:11" x14ac:dyDescent="0.25">
      <c r="A1409" t="s">
        <v>469</v>
      </c>
      <c r="B1409" t="s">
        <v>817</v>
      </c>
      <c r="C1409">
        <v>0</v>
      </c>
      <c r="D1409" t="s">
        <v>536</v>
      </c>
      <c r="E1409" t="s">
        <v>2</v>
      </c>
      <c r="F1409" t="s">
        <v>775</v>
      </c>
      <c r="G1409" t="s">
        <v>773</v>
      </c>
      <c r="H1409">
        <v>2021</v>
      </c>
      <c r="J1409" t="str">
        <f t="shared" si="44"/>
        <v>Energy.Onshore oil</v>
      </c>
      <c r="K1409" t="str">
        <f t="shared" si="45"/>
        <v>oil and gas extraction 06</v>
      </c>
    </row>
    <row r="1410" spans="1:11" x14ac:dyDescent="0.25">
      <c r="A1410" t="s">
        <v>469</v>
      </c>
      <c r="B1410" t="s">
        <v>817</v>
      </c>
      <c r="C1410">
        <v>0</v>
      </c>
      <c r="D1410" t="s">
        <v>536</v>
      </c>
      <c r="E1410" t="s">
        <v>2</v>
      </c>
      <c r="F1410" t="s">
        <v>775</v>
      </c>
      <c r="G1410" t="s">
        <v>538</v>
      </c>
      <c r="H1410">
        <v>2021</v>
      </c>
      <c r="J1410" t="str">
        <f t="shared" si="44"/>
        <v>Energy.Onshore oil</v>
      </c>
      <c r="K1410" t="str">
        <f t="shared" si="45"/>
        <v>oil and gas extraction 06</v>
      </c>
    </row>
    <row r="1411" spans="1:11" x14ac:dyDescent="0.25">
      <c r="A1411" t="s">
        <v>469</v>
      </c>
      <c r="B1411" t="s">
        <v>817</v>
      </c>
      <c r="C1411">
        <v>3</v>
      </c>
      <c r="D1411" t="s">
        <v>536</v>
      </c>
      <c r="E1411" t="s">
        <v>2</v>
      </c>
      <c r="F1411" t="s">
        <v>775</v>
      </c>
      <c r="G1411" t="s">
        <v>539</v>
      </c>
      <c r="H1411">
        <v>2021</v>
      </c>
      <c r="J1411" t="str">
        <f t="shared" ref="J1411:J1474" si="46">CONCATENATE(E1411,".",F1411)</f>
        <v>Energy.Onshore oil</v>
      </c>
      <c r="K1411" t="str">
        <f t="shared" ref="K1411:K1474" si="47">INDEX($P$17:$P$38,MATCH(J1411,$O$17:$O$38,0))</f>
        <v>oil and gas extraction 06</v>
      </c>
    </row>
    <row r="1412" spans="1:11" x14ac:dyDescent="0.25">
      <c r="A1412" t="s">
        <v>469</v>
      </c>
      <c r="B1412" t="s">
        <v>817</v>
      </c>
      <c r="C1412">
        <v>7</v>
      </c>
      <c r="D1412" t="s">
        <v>536</v>
      </c>
      <c r="E1412" t="s">
        <v>2</v>
      </c>
      <c r="F1412" t="s">
        <v>776</v>
      </c>
      <c r="G1412" t="s">
        <v>767</v>
      </c>
      <c r="H1412">
        <v>2021</v>
      </c>
      <c r="I1412" t="s">
        <v>771</v>
      </c>
      <c r="J1412" t="str">
        <f t="shared" si="46"/>
        <v>Energy.Other from coal</v>
      </c>
      <c r="K1412">
        <f t="shared" si="47"/>
        <v>0</v>
      </c>
    </row>
    <row r="1413" spans="1:11" x14ac:dyDescent="0.25">
      <c r="A1413" t="s">
        <v>469</v>
      </c>
      <c r="B1413" t="s">
        <v>817</v>
      </c>
      <c r="C1413">
        <v>47</v>
      </c>
      <c r="D1413" t="s">
        <v>536</v>
      </c>
      <c r="E1413" t="s">
        <v>2</v>
      </c>
      <c r="F1413" t="s">
        <v>777</v>
      </c>
      <c r="G1413" t="s">
        <v>767</v>
      </c>
      <c r="H1413">
        <v>2021</v>
      </c>
      <c r="I1413" t="s">
        <v>771</v>
      </c>
      <c r="J1413" t="str">
        <f t="shared" si="46"/>
        <v>Energy.Other from oil and gas</v>
      </c>
      <c r="K1413" t="str">
        <f t="shared" si="47"/>
        <v>oil and gas extraction 06</v>
      </c>
    </row>
    <row r="1414" spans="1:11" x14ac:dyDescent="0.25">
      <c r="A1414" t="s">
        <v>469</v>
      </c>
      <c r="B1414" t="s">
        <v>817</v>
      </c>
      <c r="C1414">
        <v>0</v>
      </c>
      <c r="D1414" t="s">
        <v>536</v>
      </c>
      <c r="E1414" t="s">
        <v>2</v>
      </c>
      <c r="F1414" t="s">
        <v>778</v>
      </c>
      <c r="G1414" t="s">
        <v>767</v>
      </c>
      <c r="H1414">
        <v>2021</v>
      </c>
      <c r="J1414" t="str">
        <f t="shared" si="46"/>
        <v>Energy.Satellite-detected large leaks</v>
      </c>
      <c r="K1414" t="str">
        <f t="shared" si="47"/>
        <v>oil and gas extraction 06</v>
      </c>
    </row>
    <row r="1415" spans="1:11" x14ac:dyDescent="0.25">
      <c r="A1415" t="s">
        <v>469</v>
      </c>
      <c r="B1415" t="s">
        <v>90</v>
      </c>
      <c r="C1415">
        <v>323</v>
      </c>
      <c r="D1415" t="s">
        <v>536</v>
      </c>
      <c r="E1415" t="s">
        <v>2</v>
      </c>
      <c r="F1415" t="s">
        <v>649</v>
      </c>
      <c r="G1415" t="s">
        <v>767</v>
      </c>
      <c r="H1415">
        <v>2021</v>
      </c>
      <c r="I1415" t="s">
        <v>771</v>
      </c>
      <c r="J1415" t="str">
        <f t="shared" si="46"/>
        <v>Energy.Total</v>
      </c>
      <c r="K1415" t="str">
        <f t="shared" si="47"/>
        <v>confirmed this is a duplicate total value</v>
      </c>
    </row>
    <row r="1416" spans="1:11" x14ac:dyDescent="0.25">
      <c r="A1416" t="s">
        <v>469</v>
      </c>
      <c r="B1416" t="s">
        <v>90</v>
      </c>
      <c r="C1416">
        <v>58</v>
      </c>
      <c r="D1416" t="s">
        <v>536</v>
      </c>
      <c r="E1416" t="s">
        <v>8</v>
      </c>
      <c r="F1416" t="s">
        <v>649</v>
      </c>
      <c r="G1416" t="s">
        <v>767</v>
      </c>
      <c r="H1416" t="s">
        <v>768</v>
      </c>
      <c r="I1416" t="s">
        <v>769</v>
      </c>
      <c r="J1416" t="str">
        <f t="shared" si="46"/>
        <v>Other.Total</v>
      </c>
      <c r="K1416">
        <f t="shared" si="47"/>
        <v>0</v>
      </c>
    </row>
    <row r="1417" spans="1:11" x14ac:dyDescent="0.25">
      <c r="A1417" t="s">
        <v>469</v>
      </c>
      <c r="B1417" t="s">
        <v>90</v>
      </c>
      <c r="C1417">
        <v>705</v>
      </c>
      <c r="D1417" t="s">
        <v>536</v>
      </c>
      <c r="E1417" t="s">
        <v>5</v>
      </c>
      <c r="F1417" t="s">
        <v>649</v>
      </c>
      <c r="G1417" t="s">
        <v>767</v>
      </c>
      <c r="H1417" t="s">
        <v>768</v>
      </c>
      <c r="I1417" t="s">
        <v>769</v>
      </c>
      <c r="J1417" t="str">
        <f t="shared" si="46"/>
        <v>Waste.Total</v>
      </c>
      <c r="K1417" t="str">
        <f t="shared" si="47"/>
        <v>water and waste 36T39</v>
      </c>
    </row>
    <row r="1418" spans="1:11" x14ac:dyDescent="0.25">
      <c r="A1418" t="s">
        <v>469</v>
      </c>
      <c r="B1418" t="s">
        <v>108</v>
      </c>
      <c r="C1418">
        <v>38</v>
      </c>
      <c r="D1418" t="s">
        <v>536</v>
      </c>
      <c r="E1418" t="s">
        <v>4</v>
      </c>
      <c r="F1418" t="s">
        <v>649</v>
      </c>
      <c r="G1418" t="s">
        <v>767</v>
      </c>
      <c r="H1418" t="s">
        <v>768</v>
      </c>
      <c r="I1418" t="s">
        <v>769</v>
      </c>
      <c r="J1418" t="str">
        <f t="shared" si="46"/>
        <v>Agriculture.Total</v>
      </c>
      <c r="K1418">
        <f t="shared" si="47"/>
        <v>0</v>
      </c>
    </row>
    <row r="1419" spans="1:11" x14ac:dyDescent="0.25">
      <c r="A1419" t="s">
        <v>469</v>
      </c>
      <c r="B1419" t="s">
        <v>818</v>
      </c>
      <c r="C1419">
        <v>0</v>
      </c>
      <c r="D1419" t="s">
        <v>536</v>
      </c>
      <c r="E1419" t="s">
        <v>2</v>
      </c>
      <c r="F1419" t="s">
        <v>770</v>
      </c>
      <c r="G1419" t="s">
        <v>767</v>
      </c>
      <c r="H1419">
        <v>2021</v>
      </c>
      <c r="I1419" t="s">
        <v>771</v>
      </c>
      <c r="J1419" t="str">
        <f t="shared" si="46"/>
        <v>Energy.Bioenergy</v>
      </c>
      <c r="K1419">
        <f t="shared" si="47"/>
        <v>0</v>
      </c>
    </row>
    <row r="1420" spans="1:11" x14ac:dyDescent="0.25">
      <c r="A1420" t="s">
        <v>469</v>
      </c>
      <c r="B1420" t="s">
        <v>818</v>
      </c>
      <c r="C1420">
        <v>9</v>
      </c>
      <c r="D1420" t="s">
        <v>536</v>
      </c>
      <c r="E1420" t="s">
        <v>2</v>
      </c>
      <c r="F1420" t="s">
        <v>772</v>
      </c>
      <c r="G1420" t="s">
        <v>538</v>
      </c>
      <c r="H1420">
        <v>2021</v>
      </c>
      <c r="J1420" t="str">
        <f t="shared" si="46"/>
        <v>Energy.Gas pipelines and LNG facilities</v>
      </c>
      <c r="K1420" t="str">
        <f t="shared" si="47"/>
        <v>energy pipelines and gas processing 352T353</v>
      </c>
    </row>
    <row r="1421" spans="1:11" x14ac:dyDescent="0.25">
      <c r="A1421" t="s">
        <v>469</v>
      </c>
      <c r="B1421" t="s">
        <v>818</v>
      </c>
      <c r="C1421">
        <v>5</v>
      </c>
      <c r="D1421" t="s">
        <v>536</v>
      </c>
      <c r="E1421" t="s">
        <v>2</v>
      </c>
      <c r="F1421" t="s">
        <v>772</v>
      </c>
      <c r="G1421" t="s">
        <v>539</v>
      </c>
      <c r="H1421">
        <v>2021</v>
      </c>
      <c r="J1421" t="str">
        <f t="shared" si="46"/>
        <v>Energy.Gas pipelines and LNG facilities</v>
      </c>
      <c r="K1421" t="str">
        <f t="shared" si="47"/>
        <v>energy pipelines and gas processing 352T353</v>
      </c>
    </row>
    <row r="1422" spans="1:11" x14ac:dyDescent="0.25">
      <c r="A1422" t="s">
        <v>469</v>
      </c>
      <c r="B1422" t="s">
        <v>818</v>
      </c>
      <c r="C1422">
        <v>4</v>
      </c>
      <c r="D1422" t="s">
        <v>536</v>
      </c>
      <c r="E1422" t="s">
        <v>2</v>
      </c>
      <c r="F1422" t="s">
        <v>540</v>
      </c>
      <c r="G1422" t="s">
        <v>538</v>
      </c>
      <c r="H1422">
        <v>2021</v>
      </c>
      <c r="J1422" t="str">
        <f t="shared" si="46"/>
        <v>Energy.Offshore gas</v>
      </c>
      <c r="K1422" t="str">
        <f t="shared" si="47"/>
        <v>oil and gas extraction 06</v>
      </c>
    </row>
    <row r="1423" spans="1:11" x14ac:dyDescent="0.25">
      <c r="A1423" t="s">
        <v>469</v>
      </c>
      <c r="B1423" t="s">
        <v>818</v>
      </c>
      <c r="C1423">
        <v>9</v>
      </c>
      <c r="D1423" t="s">
        <v>536</v>
      </c>
      <c r="E1423" t="s">
        <v>2</v>
      </c>
      <c r="F1423" t="s">
        <v>540</v>
      </c>
      <c r="G1423" t="s">
        <v>539</v>
      </c>
      <c r="H1423">
        <v>2021</v>
      </c>
      <c r="J1423" t="str">
        <f t="shared" si="46"/>
        <v>Energy.Offshore gas</v>
      </c>
      <c r="K1423" t="str">
        <f t="shared" si="47"/>
        <v>oil and gas extraction 06</v>
      </c>
    </row>
    <row r="1424" spans="1:11" x14ac:dyDescent="0.25">
      <c r="A1424" t="s">
        <v>469</v>
      </c>
      <c r="B1424" t="s">
        <v>818</v>
      </c>
      <c r="C1424">
        <v>0</v>
      </c>
      <c r="D1424" t="s">
        <v>536</v>
      </c>
      <c r="E1424" t="s">
        <v>2</v>
      </c>
      <c r="F1424" t="s">
        <v>541</v>
      </c>
      <c r="G1424" t="s">
        <v>773</v>
      </c>
      <c r="H1424">
        <v>2021</v>
      </c>
      <c r="J1424" t="str">
        <f t="shared" si="46"/>
        <v>Energy.Offshore oil</v>
      </c>
      <c r="K1424" t="str">
        <f t="shared" si="47"/>
        <v>oil and gas extraction 06</v>
      </c>
    </row>
    <row r="1425" spans="1:11" x14ac:dyDescent="0.25">
      <c r="A1425" t="s">
        <v>469</v>
      </c>
      <c r="B1425" t="s">
        <v>818</v>
      </c>
      <c r="C1425">
        <v>0</v>
      </c>
      <c r="D1425" t="s">
        <v>536</v>
      </c>
      <c r="E1425" t="s">
        <v>2</v>
      </c>
      <c r="F1425" t="s">
        <v>541</v>
      </c>
      <c r="G1425" t="s">
        <v>538</v>
      </c>
      <c r="H1425">
        <v>2021</v>
      </c>
      <c r="J1425" t="str">
        <f t="shared" si="46"/>
        <v>Energy.Offshore oil</v>
      </c>
      <c r="K1425" t="str">
        <f t="shared" si="47"/>
        <v>oil and gas extraction 06</v>
      </c>
    </row>
    <row r="1426" spans="1:11" x14ac:dyDescent="0.25">
      <c r="A1426" t="s">
        <v>469</v>
      </c>
      <c r="B1426" t="s">
        <v>818</v>
      </c>
      <c r="C1426">
        <v>0</v>
      </c>
      <c r="D1426" t="s">
        <v>536</v>
      </c>
      <c r="E1426" t="s">
        <v>2</v>
      </c>
      <c r="F1426" t="s">
        <v>541</v>
      </c>
      <c r="G1426" t="s">
        <v>539</v>
      </c>
      <c r="H1426">
        <v>2021</v>
      </c>
      <c r="J1426" t="str">
        <f t="shared" si="46"/>
        <v>Energy.Offshore oil</v>
      </c>
      <c r="K1426" t="str">
        <f t="shared" si="47"/>
        <v>oil and gas extraction 06</v>
      </c>
    </row>
    <row r="1427" spans="1:11" x14ac:dyDescent="0.25">
      <c r="A1427" t="s">
        <v>469</v>
      </c>
      <c r="B1427" t="s">
        <v>818</v>
      </c>
      <c r="C1427">
        <v>0</v>
      </c>
      <c r="D1427" t="s">
        <v>536</v>
      </c>
      <c r="E1427" t="s">
        <v>2</v>
      </c>
      <c r="F1427" t="s">
        <v>774</v>
      </c>
      <c r="G1427" t="s">
        <v>538</v>
      </c>
      <c r="H1427">
        <v>2021</v>
      </c>
      <c r="J1427" t="str">
        <f t="shared" si="46"/>
        <v>Energy.Onshore gas</v>
      </c>
      <c r="K1427" t="str">
        <f t="shared" si="47"/>
        <v>oil and gas extraction 06</v>
      </c>
    </row>
    <row r="1428" spans="1:11" x14ac:dyDescent="0.25">
      <c r="A1428" t="s">
        <v>469</v>
      </c>
      <c r="B1428" t="s">
        <v>818</v>
      </c>
      <c r="C1428">
        <v>0</v>
      </c>
      <c r="D1428" t="s">
        <v>536</v>
      </c>
      <c r="E1428" t="s">
        <v>2</v>
      </c>
      <c r="F1428" t="s">
        <v>774</v>
      </c>
      <c r="G1428" t="s">
        <v>539</v>
      </c>
      <c r="H1428">
        <v>2021</v>
      </c>
      <c r="J1428" t="str">
        <f t="shared" si="46"/>
        <v>Energy.Onshore gas</v>
      </c>
      <c r="K1428" t="str">
        <f t="shared" si="47"/>
        <v>oil and gas extraction 06</v>
      </c>
    </row>
    <row r="1429" spans="1:11" x14ac:dyDescent="0.25">
      <c r="A1429" t="s">
        <v>469</v>
      </c>
      <c r="B1429" t="s">
        <v>818</v>
      </c>
      <c r="C1429">
        <v>0</v>
      </c>
      <c r="D1429" t="s">
        <v>536</v>
      </c>
      <c r="E1429" t="s">
        <v>2</v>
      </c>
      <c r="F1429" t="s">
        <v>775</v>
      </c>
      <c r="G1429" t="s">
        <v>773</v>
      </c>
      <c r="H1429">
        <v>2021</v>
      </c>
      <c r="J1429" t="str">
        <f t="shared" si="46"/>
        <v>Energy.Onshore oil</v>
      </c>
      <c r="K1429" t="str">
        <f t="shared" si="47"/>
        <v>oil and gas extraction 06</v>
      </c>
    </row>
    <row r="1430" spans="1:11" x14ac:dyDescent="0.25">
      <c r="A1430" t="s">
        <v>469</v>
      </c>
      <c r="B1430" t="s">
        <v>818</v>
      </c>
      <c r="C1430">
        <v>0</v>
      </c>
      <c r="D1430" t="s">
        <v>536</v>
      </c>
      <c r="E1430" t="s">
        <v>2</v>
      </c>
      <c r="F1430" t="s">
        <v>775</v>
      </c>
      <c r="G1430" t="s">
        <v>538</v>
      </c>
      <c r="H1430">
        <v>2021</v>
      </c>
      <c r="J1430" t="str">
        <f t="shared" si="46"/>
        <v>Energy.Onshore oil</v>
      </c>
      <c r="K1430" t="str">
        <f t="shared" si="47"/>
        <v>oil and gas extraction 06</v>
      </c>
    </row>
    <row r="1431" spans="1:11" x14ac:dyDescent="0.25">
      <c r="A1431" t="s">
        <v>469</v>
      </c>
      <c r="B1431" t="s">
        <v>818</v>
      </c>
      <c r="C1431">
        <v>0</v>
      </c>
      <c r="D1431" t="s">
        <v>536</v>
      </c>
      <c r="E1431" t="s">
        <v>2</v>
      </c>
      <c r="F1431" t="s">
        <v>775</v>
      </c>
      <c r="G1431" t="s">
        <v>539</v>
      </c>
      <c r="H1431">
        <v>2021</v>
      </c>
      <c r="J1431" t="str">
        <f t="shared" si="46"/>
        <v>Energy.Onshore oil</v>
      </c>
      <c r="K1431" t="str">
        <f t="shared" si="47"/>
        <v>oil and gas extraction 06</v>
      </c>
    </row>
    <row r="1432" spans="1:11" x14ac:dyDescent="0.25">
      <c r="A1432" t="s">
        <v>469</v>
      </c>
      <c r="B1432" t="s">
        <v>818</v>
      </c>
      <c r="C1432">
        <v>0</v>
      </c>
      <c r="D1432" t="s">
        <v>536</v>
      </c>
      <c r="E1432" t="s">
        <v>2</v>
      </c>
      <c r="F1432" t="s">
        <v>776</v>
      </c>
      <c r="G1432" t="s">
        <v>767</v>
      </c>
      <c r="H1432">
        <v>2021</v>
      </c>
      <c r="I1432" t="s">
        <v>771</v>
      </c>
      <c r="J1432" t="str">
        <f t="shared" si="46"/>
        <v>Energy.Other from coal</v>
      </c>
      <c r="K1432">
        <f t="shared" si="47"/>
        <v>0</v>
      </c>
    </row>
    <row r="1433" spans="1:11" x14ac:dyDescent="0.25">
      <c r="A1433" t="s">
        <v>469</v>
      </c>
      <c r="B1433" t="s">
        <v>818</v>
      </c>
      <c r="C1433">
        <v>5</v>
      </c>
      <c r="D1433" t="s">
        <v>536</v>
      </c>
      <c r="E1433" t="s">
        <v>2</v>
      </c>
      <c r="F1433" t="s">
        <v>777</v>
      </c>
      <c r="G1433" t="s">
        <v>767</v>
      </c>
      <c r="H1433">
        <v>2021</v>
      </c>
      <c r="I1433" t="s">
        <v>771</v>
      </c>
      <c r="J1433" t="str">
        <f t="shared" si="46"/>
        <v>Energy.Other from oil and gas</v>
      </c>
      <c r="K1433" t="str">
        <f t="shared" si="47"/>
        <v>oil and gas extraction 06</v>
      </c>
    </row>
    <row r="1434" spans="1:11" x14ac:dyDescent="0.25">
      <c r="A1434" t="s">
        <v>469</v>
      </c>
      <c r="B1434" t="s">
        <v>818</v>
      </c>
      <c r="C1434">
        <v>0</v>
      </c>
      <c r="D1434" t="s">
        <v>536</v>
      </c>
      <c r="E1434" t="s">
        <v>2</v>
      </c>
      <c r="F1434" t="s">
        <v>778</v>
      </c>
      <c r="G1434" t="s">
        <v>767</v>
      </c>
      <c r="H1434">
        <v>2021</v>
      </c>
      <c r="J1434" t="str">
        <f t="shared" si="46"/>
        <v>Energy.Satellite-detected large leaks</v>
      </c>
      <c r="K1434" t="str">
        <f t="shared" si="47"/>
        <v>oil and gas extraction 06</v>
      </c>
    </row>
    <row r="1435" spans="1:11" x14ac:dyDescent="0.25">
      <c r="A1435" t="s">
        <v>469</v>
      </c>
      <c r="B1435" t="s">
        <v>108</v>
      </c>
      <c r="C1435">
        <v>33</v>
      </c>
      <c r="D1435" t="s">
        <v>536</v>
      </c>
      <c r="E1435" t="s">
        <v>2</v>
      </c>
      <c r="F1435" t="s">
        <v>649</v>
      </c>
      <c r="G1435" t="s">
        <v>767</v>
      </c>
      <c r="H1435">
        <v>2021</v>
      </c>
      <c r="I1435" t="s">
        <v>771</v>
      </c>
      <c r="J1435" t="str">
        <f t="shared" si="46"/>
        <v>Energy.Total</v>
      </c>
      <c r="K1435" t="str">
        <f t="shared" si="47"/>
        <v>confirmed this is a duplicate total value</v>
      </c>
    </row>
    <row r="1436" spans="1:11" x14ac:dyDescent="0.25">
      <c r="A1436" t="s">
        <v>469</v>
      </c>
      <c r="B1436" t="s">
        <v>108</v>
      </c>
      <c r="C1436">
        <v>1</v>
      </c>
      <c r="D1436" t="s">
        <v>536</v>
      </c>
      <c r="E1436" t="s">
        <v>8</v>
      </c>
      <c r="F1436" t="s">
        <v>649</v>
      </c>
      <c r="G1436" t="s">
        <v>767</v>
      </c>
      <c r="H1436" t="s">
        <v>768</v>
      </c>
      <c r="I1436" t="s">
        <v>769</v>
      </c>
      <c r="J1436" t="str">
        <f t="shared" si="46"/>
        <v>Other.Total</v>
      </c>
      <c r="K1436">
        <f t="shared" si="47"/>
        <v>0</v>
      </c>
    </row>
    <row r="1437" spans="1:11" x14ac:dyDescent="0.25">
      <c r="A1437" t="s">
        <v>469</v>
      </c>
      <c r="B1437" t="s">
        <v>108</v>
      </c>
      <c r="C1437">
        <v>269</v>
      </c>
      <c r="D1437" t="s">
        <v>536</v>
      </c>
      <c r="E1437" t="s">
        <v>5</v>
      </c>
      <c r="F1437" t="s">
        <v>649</v>
      </c>
      <c r="G1437" t="s">
        <v>767</v>
      </c>
      <c r="H1437" t="s">
        <v>768</v>
      </c>
      <c r="I1437" t="s">
        <v>769</v>
      </c>
      <c r="J1437" t="str">
        <f t="shared" si="46"/>
        <v>Waste.Total</v>
      </c>
      <c r="K1437" t="str">
        <f t="shared" si="47"/>
        <v>water and waste 36T39</v>
      </c>
    </row>
    <row r="1438" spans="1:11" x14ac:dyDescent="0.25">
      <c r="A1438" t="s">
        <v>469</v>
      </c>
      <c r="B1438" t="s">
        <v>109</v>
      </c>
      <c r="C1438">
        <v>784</v>
      </c>
      <c r="D1438" t="s">
        <v>536</v>
      </c>
      <c r="E1438" t="s">
        <v>4</v>
      </c>
      <c r="F1438" t="s">
        <v>649</v>
      </c>
      <c r="G1438" t="s">
        <v>767</v>
      </c>
      <c r="H1438" t="s">
        <v>768</v>
      </c>
      <c r="I1438" t="s">
        <v>769</v>
      </c>
      <c r="J1438" t="str">
        <f t="shared" si="46"/>
        <v>Agriculture.Total</v>
      </c>
      <c r="K1438">
        <f t="shared" si="47"/>
        <v>0</v>
      </c>
    </row>
    <row r="1439" spans="1:11" x14ac:dyDescent="0.25">
      <c r="A1439" t="s">
        <v>469</v>
      </c>
      <c r="B1439" t="s">
        <v>819</v>
      </c>
      <c r="C1439">
        <v>85</v>
      </c>
      <c r="D1439" t="s">
        <v>536</v>
      </c>
      <c r="E1439" t="s">
        <v>2</v>
      </c>
      <c r="F1439" t="s">
        <v>770</v>
      </c>
      <c r="G1439" t="s">
        <v>767</v>
      </c>
      <c r="H1439">
        <v>2021</v>
      </c>
      <c r="I1439" t="s">
        <v>771</v>
      </c>
      <c r="J1439" t="str">
        <f t="shared" si="46"/>
        <v>Energy.Bioenergy</v>
      </c>
      <c r="K1439">
        <f t="shared" si="47"/>
        <v>0</v>
      </c>
    </row>
    <row r="1440" spans="1:11" x14ac:dyDescent="0.25">
      <c r="A1440" t="s">
        <v>469</v>
      </c>
      <c r="B1440" t="s">
        <v>819</v>
      </c>
      <c r="C1440">
        <v>92</v>
      </c>
      <c r="D1440" t="s">
        <v>536</v>
      </c>
      <c r="E1440" t="s">
        <v>2</v>
      </c>
      <c r="F1440" t="s">
        <v>772</v>
      </c>
      <c r="G1440" t="s">
        <v>538</v>
      </c>
      <c r="H1440">
        <v>2021</v>
      </c>
      <c r="J1440" t="str">
        <f t="shared" si="46"/>
        <v>Energy.Gas pipelines and LNG facilities</v>
      </c>
      <c r="K1440" t="str">
        <f t="shared" si="47"/>
        <v>energy pipelines and gas processing 352T353</v>
      </c>
    </row>
    <row r="1441" spans="1:11" x14ac:dyDescent="0.25">
      <c r="A1441" t="s">
        <v>469</v>
      </c>
      <c r="B1441" t="s">
        <v>819</v>
      </c>
      <c r="C1441">
        <v>49</v>
      </c>
      <c r="D1441" t="s">
        <v>536</v>
      </c>
      <c r="E1441" t="s">
        <v>2</v>
      </c>
      <c r="F1441" t="s">
        <v>772</v>
      </c>
      <c r="G1441" t="s">
        <v>539</v>
      </c>
      <c r="H1441">
        <v>2021</v>
      </c>
      <c r="J1441" t="str">
        <f t="shared" si="46"/>
        <v>Energy.Gas pipelines and LNG facilities</v>
      </c>
      <c r="K1441" t="str">
        <f t="shared" si="47"/>
        <v>energy pipelines and gas processing 352T353</v>
      </c>
    </row>
    <row r="1442" spans="1:11" x14ac:dyDescent="0.25">
      <c r="A1442" t="s">
        <v>469</v>
      </c>
      <c r="B1442" t="s">
        <v>819</v>
      </c>
      <c r="C1442">
        <v>2</v>
      </c>
      <c r="D1442" t="s">
        <v>536</v>
      </c>
      <c r="E1442" t="s">
        <v>2</v>
      </c>
      <c r="F1442" t="s">
        <v>540</v>
      </c>
      <c r="G1442" t="s">
        <v>538</v>
      </c>
      <c r="H1442">
        <v>2021</v>
      </c>
      <c r="J1442" t="str">
        <f t="shared" si="46"/>
        <v>Energy.Offshore gas</v>
      </c>
      <c r="K1442" t="str">
        <f t="shared" si="47"/>
        <v>oil and gas extraction 06</v>
      </c>
    </row>
    <row r="1443" spans="1:11" x14ac:dyDescent="0.25">
      <c r="A1443" t="s">
        <v>469</v>
      </c>
      <c r="B1443" t="s">
        <v>819</v>
      </c>
      <c r="C1443">
        <v>4</v>
      </c>
      <c r="D1443" t="s">
        <v>536</v>
      </c>
      <c r="E1443" t="s">
        <v>2</v>
      </c>
      <c r="F1443" t="s">
        <v>540</v>
      </c>
      <c r="G1443" t="s">
        <v>539</v>
      </c>
      <c r="H1443">
        <v>2021</v>
      </c>
      <c r="J1443" t="str">
        <f t="shared" si="46"/>
        <v>Energy.Offshore gas</v>
      </c>
      <c r="K1443" t="str">
        <f t="shared" si="47"/>
        <v>oil and gas extraction 06</v>
      </c>
    </row>
    <row r="1444" spans="1:11" x14ac:dyDescent="0.25">
      <c r="A1444" t="s">
        <v>469</v>
      </c>
      <c r="B1444" t="s">
        <v>819</v>
      </c>
      <c r="C1444">
        <v>0</v>
      </c>
      <c r="D1444" t="s">
        <v>536</v>
      </c>
      <c r="E1444" t="s">
        <v>2</v>
      </c>
      <c r="F1444" t="s">
        <v>541</v>
      </c>
      <c r="G1444" t="s">
        <v>773</v>
      </c>
      <c r="H1444">
        <v>2021</v>
      </c>
      <c r="J1444" t="str">
        <f t="shared" si="46"/>
        <v>Energy.Offshore oil</v>
      </c>
      <c r="K1444" t="str">
        <f t="shared" si="47"/>
        <v>oil and gas extraction 06</v>
      </c>
    </row>
    <row r="1445" spans="1:11" x14ac:dyDescent="0.25">
      <c r="A1445" t="s">
        <v>469</v>
      </c>
      <c r="B1445" t="s">
        <v>819</v>
      </c>
      <c r="C1445">
        <v>0</v>
      </c>
      <c r="D1445" t="s">
        <v>536</v>
      </c>
      <c r="E1445" t="s">
        <v>2</v>
      </c>
      <c r="F1445" t="s">
        <v>541</v>
      </c>
      <c r="G1445" t="s">
        <v>538</v>
      </c>
      <c r="H1445">
        <v>2021</v>
      </c>
      <c r="J1445" t="str">
        <f t="shared" si="46"/>
        <v>Energy.Offshore oil</v>
      </c>
      <c r="K1445" t="str">
        <f t="shared" si="47"/>
        <v>oil and gas extraction 06</v>
      </c>
    </row>
    <row r="1446" spans="1:11" x14ac:dyDescent="0.25">
      <c r="A1446" t="s">
        <v>469</v>
      </c>
      <c r="B1446" t="s">
        <v>819</v>
      </c>
      <c r="C1446">
        <v>1</v>
      </c>
      <c r="D1446" t="s">
        <v>536</v>
      </c>
      <c r="E1446" t="s">
        <v>2</v>
      </c>
      <c r="F1446" t="s">
        <v>541</v>
      </c>
      <c r="G1446" t="s">
        <v>539</v>
      </c>
      <c r="H1446">
        <v>2021</v>
      </c>
      <c r="J1446" t="str">
        <f t="shared" si="46"/>
        <v>Energy.Offshore oil</v>
      </c>
      <c r="K1446" t="str">
        <f t="shared" si="47"/>
        <v>oil and gas extraction 06</v>
      </c>
    </row>
    <row r="1447" spans="1:11" x14ac:dyDescent="0.25">
      <c r="A1447" t="s">
        <v>469</v>
      </c>
      <c r="B1447" t="s">
        <v>819</v>
      </c>
      <c r="C1447">
        <v>2</v>
      </c>
      <c r="D1447" t="s">
        <v>536</v>
      </c>
      <c r="E1447" t="s">
        <v>2</v>
      </c>
      <c r="F1447" t="s">
        <v>774</v>
      </c>
      <c r="G1447" t="s">
        <v>538</v>
      </c>
      <c r="H1447">
        <v>2021</v>
      </c>
      <c r="J1447" t="str">
        <f t="shared" si="46"/>
        <v>Energy.Onshore gas</v>
      </c>
      <c r="K1447" t="str">
        <f t="shared" si="47"/>
        <v>oil and gas extraction 06</v>
      </c>
    </row>
    <row r="1448" spans="1:11" x14ac:dyDescent="0.25">
      <c r="A1448" t="s">
        <v>469</v>
      </c>
      <c r="B1448" t="s">
        <v>819</v>
      </c>
      <c r="C1448">
        <v>4</v>
      </c>
      <c r="D1448" t="s">
        <v>536</v>
      </c>
      <c r="E1448" t="s">
        <v>2</v>
      </c>
      <c r="F1448" t="s">
        <v>774</v>
      </c>
      <c r="G1448" t="s">
        <v>539</v>
      </c>
      <c r="H1448">
        <v>2021</v>
      </c>
      <c r="J1448" t="str">
        <f t="shared" si="46"/>
        <v>Energy.Onshore gas</v>
      </c>
      <c r="K1448" t="str">
        <f t="shared" si="47"/>
        <v>oil and gas extraction 06</v>
      </c>
    </row>
    <row r="1449" spans="1:11" x14ac:dyDescent="0.25">
      <c r="A1449" t="s">
        <v>469</v>
      </c>
      <c r="B1449" t="s">
        <v>819</v>
      </c>
      <c r="C1449">
        <v>0</v>
      </c>
      <c r="D1449" t="s">
        <v>536</v>
      </c>
      <c r="E1449" t="s">
        <v>2</v>
      </c>
      <c r="F1449" t="s">
        <v>775</v>
      </c>
      <c r="G1449" t="s">
        <v>773</v>
      </c>
      <c r="H1449">
        <v>2021</v>
      </c>
      <c r="J1449" t="str">
        <f t="shared" si="46"/>
        <v>Energy.Onshore oil</v>
      </c>
      <c r="K1449" t="str">
        <f t="shared" si="47"/>
        <v>oil and gas extraction 06</v>
      </c>
    </row>
    <row r="1450" spans="1:11" x14ac:dyDescent="0.25">
      <c r="A1450" t="s">
        <v>469</v>
      </c>
      <c r="B1450" t="s">
        <v>819</v>
      </c>
      <c r="C1450">
        <v>1</v>
      </c>
      <c r="D1450" t="s">
        <v>536</v>
      </c>
      <c r="E1450" t="s">
        <v>2</v>
      </c>
      <c r="F1450" t="s">
        <v>775</v>
      </c>
      <c r="G1450" t="s">
        <v>538</v>
      </c>
      <c r="H1450">
        <v>2021</v>
      </c>
      <c r="J1450" t="str">
        <f t="shared" si="46"/>
        <v>Energy.Onshore oil</v>
      </c>
      <c r="K1450" t="str">
        <f t="shared" si="47"/>
        <v>oil and gas extraction 06</v>
      </c>
    </row>
    <row r="1451" spans="1:11" x14ac:dyDescent="0.25">
      <c r="A1451" t="s">
        <v>469</v>
      </c>
      <c r="B1451" t="s">
        <v>819</v>
      </c>
      <c r="C1451">
        <v>17</v>
      </c>
      <c r="D1451" t="s">
        <v>536</v>
      </c>
      <c r="E1451" t="s">
        <v>2</v>
      </c>
      <c r="F1451" t="s">
        <v>775</v>
      </c>
      <c r="G1451" t="s">
        <v>539</v>
      </c>
      <c r="H1451">
        <v>2021</v>
      </c>
      <c r="J1451" t="str">
        <f t="shared" si="46"/>
        <v>Energy.Onshore oil</v>
      </c>
      <c r="K1451" t="str">
        <f t="shared" si="47"/>
        <v>oil and gas extraction 06</v>
      </c>
    </row>
    <row r="1452" spans="1:11" x14ac:dyDescent="0.25">
      <c r="A1452" t="s">
        <v>469</v>
      </c>
      <c r="B1452" t="s">
        <v>819</v>
      </c>
      <c r="C1452">
        <v>1</v>
      </c>
      <c r="D1452" t="s">
        <v>536</v>
      </c>
      <c r="E1452" t="s">
        <v>2</v>
      </c>
      <c r="F1452" t="s">
        <v>776</v>
      </c>
      <c r="G1452" t="s">
        <v>767</v>
      </c>
      <c r="H1452">
        <v>2021</v>
      </c>
      <c r="I1452" t="s">
        <v>771</v>
      </c>
      <c r="J1452" t="str">
        <f t="shared" si="46"/>
        <v>Energy.Other from coal</v>
      </c>
      <c r="K1452">
        <f t="shared" si="47"/>
        <v>0</v>
      </c>
    </row>
    <row r="1453" spans="1:11" x14ac:dyDescent="0.25">
      <c r="A1453" t="s">
        <v>469</v>
      </c>
      <c r="B1453" t="s">
        <v>819</v>
      </c>
      <c r="C1453">
        <v>32</v>
      </c>
      <c r="D1453" t="s">
        <v>536</v>
      </c>
      <c r="E1453" t="s">
        <v>2</v>
      </c>
      <c r="F1453" t="s">
        <v>777</v>
      </c>
      <c r="G1453" t="s">
        <v>767</v>
      </c>
      <c r="H1453">
        <v>2021</v>
      </c>
      <c r="I1453" t="s">
        <v>771</v>
      </c>
      <c r="J1453" t="str">
        <f t="shared" si="46"/>
        <v>Energy.Other from oil and gas</v>
      </c>
      <c r="K1453" t="str">
        <f t="shared" si="47"/>
        <v>oil and gas extraction 06</v>
      </c>
    </row>
    <row r="1454" spans="1:11" x14ac:dyDescent="0.25">
      <c r="A1454" t="s">
        <v>469</v>
      </c>
      <c r="B1454" t="s">
        <v>819</v>
      </c>
      <c r="C1454">
        <v>0</v>
      </c>
      <c r="D1454" t="s">
        <v>536</v>
      </c>
      <c r="E1454" t="s">
        <v>2</v>
      </c>
      <c r="F1454" t="s">
        <v>778</v>
      </c>
      <c r="G1454" t="s">
        <v>767</v>
      </c>
      <c r="H1454">
        <v>2021</v>
      </c>
      <c r="J1454" t="str">
        <f t="shared" si="46"/>
        <v>Energy.Satellite-detected large leaks</v>
      </c>
      <c r="K1454" t="str">
        <f t="shared" si="47"/>
        <v>oil and gas extraction 06</v>
      </c>
    </row>
    <row r="1455" spans="1:11" x14ac:dyDescent="0.25">
      <c r="A1455" t="s">
        <v>469</v>
      </c>
      <c r="B1455" t="s">
        <v>109</v>
      </c>
      <c r="C1455">
        <v>291</v>
      </c>
      <c r="D1455" t="s">
        <v>536</v>
      </c>
      <c r="E1455" t="s">
        <v>2</v>
      </c>
      <c r="F1455" t="s">
        <v>649</v>
      </c>
      <c r="G1455" t="s">
        <v>767</v>
      </c>
      <c r="H1455">
        <v>2021</v>
      </c>
      <c r="I1455" t="s">
        <v>771</v>
      </c>
      <c r="J1455" t="str">
        <f t="shared" si="46"/>
        <v>Energy.Total</v>
      </c>
      <c r="K1455" t="str">
        <f t="shared" si="47"/>
        <v>confirmed this is a duplicate total value</v>
      </c>
    </row>
    <row r="1456" spans="1:11" x14ac:dyDescent="0.25">
      <c r="A1456" t="s">
        <v>469</v>
      </c>
      <c r="B1456" t="s">
        <v>109</v>
      </c>
      <c r="C1456">
        <v>39</v>
      </c>
      <c r="D1456" t="s">
        <v>536</v>
      </c>
      <c r="E1456" t="s">
        <v>8</v>
      </c>
      <c r="F1456" t="s">
        <v>649</v>
      </c>
      <c r="G1456" t="s">
        <v>767</v>
      </c>
      <c r="H1456" t="s">
        <v>768</v>
      </c>
      <c r="I1456" t="s">
        <v>769</v>
      </c>
      <c r="J1456" t="str">
        <f t="shared" si="46"/>
        <v>Other.Total</v>
      </c>
      <c r="K1456">
        <f t="shared" si="47"/>
        <v>0</v>
      </c>
    </row>
    <row r="1457" spans="1:11" x14ac:dyDescent="0.25">
      <c r="A1457" t="s">
        <v>469</v>
      </c>
      <c r="B1457" t="s">
        <v>109</v>
      </c>
      <c r="C1457">
        <v>567</v>
      </c>
      <c r="D1457" t="s">
        <v>536</v>
      </c>
      <c r="E1457" t="s">
        <v>5</v>
      </c>
      <c r="F1457" t="s">
        <v>649</v>
      </c>
      <c r="G1457" t="s">
        <v>767</v>
      </c>
      <c r="H1457" t="s">
        <v>768</v>
      </c>
      <c r="I1457" t="s">
        <v>769</v>
      </c>
      <c r="J1457" t="str">
        <f t="shared" si="46"/>
        <v>Waste.Total</v>
      </c>
      <c r="K1457" t="str">
        <f t="shared" si="47"/>
        <v>water and waste 36T39</v>
      </c>
    </row>
    <row r="1458" spans="1:11" x14ac:dyDescent="0.25">
      <c r="A1458" t="s">
        <v>469</v>
      </c>
      <c r="B1458" t="s">
        <v>149</v>
      </c>
      <c r="C1458">
        <v>472</v>
      </c>
      <c r="D1458" t="s">
        <v>536</v>
      </c>
      <c r="E1458" t="s">
        <v>4</v>
      </c>
      <c r="F1458" t="s">
        <v>649</v>
      </c>
      <c r="G1458" t="s">
        <v>767</v>
      </c>
      <c r="H1458" t="s">
        <v>768</v>
      </c>
      <c r="I1458" t="s">
        <v>769</v>
      </c>
      <c r="J1458" t="str">
        <f t="shared" si="46"/>
        <v>Agriculture.Total</v>
      </c>
      <c r="K1458">
        <f t="shared" si="47"/>
        <v>0</v>
      </c>
    </row>
    <row r="1459" spans="1:11" x14ac:dyDescent="0.25">
      <c r="A1459" t="s">
        <v>469</v>
      </c>
      <c r="B1459" t="s">
        <v>820</v>
      </c>
      <c r="C1459">
        <v>11</v>
      </c>
      <c r="D1459" t="s">
        <v>536</v>
      </c>
      <c r="E1459" t="s">
        <v>2</v>
      </c>
      <c r="F1459" t="s">
        <v>770</v>
      </c>
      <c r="G1459" t="s">
        <v>767</v>
      </c>
      <c r="H1459">
        <v>2021</v>
      </c>
      <c r="I1459" t="s">
        <v>771</v>
      </c>
      <c r="J1459" t="str">
        <f t="shared" si="46"/>
        <v>Energy.Bioenergy</v>
      </c>
      <c r="K1459">
        <f t="shared" si="47"/>
        <v>0</v>
      </c>
    </row>
    <row r="1460" spans="1:11" x14ac:dyDescent="0.25">
      <c r="A1460" t="s">
        <v>469</v>
      </c>
      <c r="B1460" t="s">
        <v>820</v>
      </c>
      <c r="C1460">
        <v>2</v>
      </c>
      <c r="D1460" t="s">
        <v>536</v>
      </c>
      <c r="E1460" t="s">
        <v>2</v>
      </c>
      <c r="F1460" t="s">
        <v>772</v>
      </c>
      <c r="G1460" t="s">
        <v>538</v>
      </c>
      <c r="H1460">
        <v>2021</v>
      </c>
      <c r="J1460" t="str">
        <f t="shared" si="46"/>
        <v>Energy.Gas pipelines and LNG facilities</v>
      </c>
      <c r="K1460" t="str">
        <f t="shared" si="47"/>
        <v>energy pipelines and gas processing 352T353</v>
      </c>
    </row>
    <row r="1461" spans="1:11" x14ac:dyDescent="0.25">
      <c r="A1461" t="s">
        <v>469</v>
      </c>
      <c r="B1461" t="s">
        <v>820</v>
      </c>
      <c r="C1461">
        <v>1</v>
      </c>
      <c r="D1461" t="s">
        <v>536</v>
      </c>
      <c r="E1461" t="s">
        <v>2</v>
      </c>
      <c r="F1461" t="s">
        <v>772</v>
      </c>
      <c r="G1461" t="s">
        <v>539</v>
      </c>
      <c r="H1461">
        <v>2021</v>
      </c>
      <c r="J1461" t="str">
        <f t="shared" si="46"/>
        <v>Energy.Gas pipelines and LNG facilities</v>
      </c>
      <c r="K1461" t="str">
        <f t="shared" si="47"/>
        <v>energy pipelines and gas processing 352T353</v>
      </c>
    </row>
    <row r="1462" spans="1:11" x14ac:dyDescent="0.25">
      <c r="A1462" t="s">
        <v>469</v>
      </c>
      <c r="B1462" t="s">
        <v>820</v>
      </c>
      <c r="C1462">
        <v>0</v>
      </c>
      <c r="D1462" t="s">
        <v>536</v>
      </c>
      <c r="E1462" t="s">
        <v>2</v>
      </c>
      <c r="F1462" t="s">
        <v>540</v>
      </c>
      <c r="G1462" t="s">
        <v>538</v>
      </c>
      <c r="H1462">
        <v>2021</v>
      </c>
      <c r="J1462" t="str">
        <f t="shared" si="46"/>
        <v>Energy.Offshore gas</v>
      </c>
      <c r="K1462" t="str">
        <f t="shared" si="47"/>
        <v>oil and gas extraction 06</v>
      </c>
    </row>
    <row r="1463" spans="1:11" x14ac:dyDescent="0.25">
      <c r="A1463" t="s">
        <v>469</v>
      </c>
      <c r="B1463" t="s">
        <v>820</v>
      </c>
      <c r="C1463">
        <v>1</v>
      </c>
      <c r="D1463" t="s">
        <v>536</v>
      </c>
      <c r="E1463" t="s">
        <v>2</v>
      </c>
      <c r="F1463" t="s">
        <v>540</v>
      </c>
      <c r="G1463" t="s">
        <v>539</v>
      </c>
      <c r="H1463">
        <v>2021</v>
      </c>
      <c r="J1463" t="str">
        <f t="shared" si="46"/>
        <v>Energy.Offshore gas</v>
      </c>
      <c r="K1463" t="str">
        <f t="shared" si="47"/>
        <v>oil and gas extraction 06</v>
      </c>
    </row>
    <row r="1464" spans="1:11" x14ac:dyDescent="0.25">
      <c r="A1464" t="s">
        <v>469</v>
      </c>
      <c r="B1464" t="s">
        <v>820</v>
      </c>
      <c r="C1464">
        <v>0</v>
      </c>
      <c r="D1464" t="s">
        <v>536</v>
      </c>
      <c r="E1464" t="s">
        <v>2</v>
      </c>
      <c r="F1464" t="s">
        <v>541</v>
      </c>
      <c r="G1464" t="s">
        <v>773</v>
      </c>
      <c r="H1464">
        <v>2021</v>
      </c>
      <c r="J1464" t="str">
        <f t="shared" si="46"/>
        <v>Energy.Offshore oil</v>
      </c>
      <c r="K1464" t="str">
        <f t="shared" si="47"/>
        <v>oil and gas extraction 06</v>
      </c>
    </row>
    <row r="1465" spans="1:11" x14ac:dyDescent="0.25">
      <c r="A1465" t="s">
        <v>469</v>
      </c>
      <c r="B1465" t="s">
        <v>820</v>
      </c>
      <c r="C1465">
        <v>0</v>
      </c>
      <c r="D1465" t="s">
        <v>536</v>
      </c>
      <c r="E1465" t="s">
        <v>2</v>
      </c>
      <c r="F1465" t="s">
        <v>541</v>
      </c>
      <c r="G1465" t="s">
        <v>538</v>
      </c>
      <c r="H1465">
        <v>2021</v>
      </c>
      <c r="J1465" t="str">
        <f t="shared" si="46"/>
        <v>Energy.Offshore oil</v>
      </c>
      <c r="K1465" t="str">
        <f t="shared" si="47"/>
        <v>oil and gas extraction 06</v>
      </c>
    </row>
    <row r="1466" spans="1:11" x14ac:dyDescent="0.25">
      <c r="A1466" t="s">
        <v>469</v>
      </c>
      <c r="B1466" t="s">
        <v>820</v>
      </c>
      <c r="C1466">
        <v>0</v>
      </c>
      <c r="D1466" t="s">
        <v>536</v>
      </c>
      <c r="E1466" t="s">
        <v>2</v>
      </c>
      <c r="F1466" t="s">
        <v>541</v>
      </c>
      <c r="G1466" t="s">
        <v>539</v>
      </c>
      <c r="H1466">
        <v>2021</v>
      </c>
      <c r="J1466" t="str">
        <f t="shared" si="46"/>
        <v>Energy.Offshore oil</v>
      </c>
      <c r="K1466" t="str">
        <f t="shared" si="47"/>
        <v>oil and gas extraction 06</v>
      </c>
    </row>
    <row r="1467" spans="1:11" x14ac:dyDescent="0.25">
      <c r="A1467" t="s">
        <v>469</v>
      </c>
      <c r="B1467" t="s">
        <v>820</v>
      </c>
      <c r="C1467">
        <v>0</v>
      </c>
      <c r="D1467" t="s">
        <v>536</v>
      </c>
      <c r="E1467" t="s">
        <v>2</v>
      </c>
      <c r="F1467" t="s">
        <v>774</v>
      </c>
      <c r="G1467" t="s">
        <v>538</v>
      </c>
      <c r="H1467">
        <v>2021</v>
      </c>
      <c r="J1467" t="str">
        <f t="shared" si="46"/>
        <v>Energy.Onshore gas</v>
      </c>
      <c r="K1467" t="str">
        <f t="shared" si="47"/>
        <v>oil and gas extraction 06</v>
      </c>
    </row>
    <row r="1468" spans="1:11" x14ac:dyDescent="0.25">
      <c r="A1468" t="s">
        <v>469</v>
      </c>
      <c r="B1468" t="s">
        <v>820</v>
      </c>
      <c r="C1468">
        <v>1</v>
      </c>
      <c r="D1468" t="s">
        <v>536</v>
      </c>
      <c r="E1468" t="s">
        <v>2</v>
      </c>
      <c r="F1468" t="s">
        <v>774</v>
      </c>
      <c r="G1468" t="s">
        <v>539</v>
      </c>
      <c r="H1468">
        <v>2021</v>
      </c>
      <c r="J1468" t="str">
        <f t="shared" si="46"/>
        <v>Energy.Onshore gas</v>
      </c>
      <c r="K1468" t="str">
        <f t="shared" si="47"/>
        <v>oil and gas extraction 06</v>
      </c>
    </row>
    <row r="1469" spans="1:11" x14ac:dyDescent="0.25">
      <c r="A1469" t="s">
        <v>469</v>
      </c>
      <c r="B1469" t="s">
        <v>820</v>
      </c>
      <c r="C1469">
        <v>0</v>
      </c>
      <c r="D1469" t="s">
        <v>536</v>
      </c>
      <c r="E1469" t="s">
        <v>2</v>
      </c>
      <c r="F1469" t="s">
        <v>775</v>
      </c>
      <c r="G1469" t="s">
        <v>773</v>
      </c>
      <c r="H1469">
        <v>2021</v>
      </c>
      <c r="J1469" t="str">
        <f t="shared" si="46"/>
        <v>Energy.Onshore oil</v>
      </c>
      <c r="K1469" t="str">
        <f t="shared" si="47"/>
        <v>oil and gas extraction 06</v>
      </c>
    </row>
    <row r="1470" spans="1:11" x14ac:dyDescent="0.25">
      <c r="A1470" t="s">
        <v>469</v>
      </c>
      <c r="B1470" t="s">
        <v>820</v>
      </c>
      <c r="C1470">
        <v>0</v>
      </c>
      <c r="D1470" t="s">
        <v>536</v>
      </c>
      <c r="E1470" t="s">
        <v>2</v>
      </c>
      <c r="F1470" t="s">
        <v>775</v>
      </c>
      <c r="G1470" t="s">
        <v>538</v>
      </c>
      <c r="H1470">
        <v>2021</v>
      </c>
      <c r="J1470" t="str">
        <f t="shared" si="46"/>
        <v>Energy.Onshore oil</v>
      </c>
      <c r="K1470" t="str">
        <f t="shared" si="47"/>
        <v>oil and gas extraction 06</v>
      </c>
    </row>
    <row r="1471" spans="1:11" x14ac:dyDescent="0.25">
      <c r="A1471" t="s">
        <v>469</v>
      </c>
      <c r="B1471" t="s">
        <v>820</v>
      </c>
      <c r="C1471">
        <v>0</v>
      </c>
      <c r="D1471" t="s">
        <v>536</v>
      </c>
      <c r="E1471" t="s">
        <v>2</v>
      </c>
      <c r="F1471" t="s">
        <v>775</v>
      </c>
      <c r="G1471" t="s">
        <v>539</v>
      </c>
      <c r="H1471">
        <v>2021</v>
      </c>
      <c r="J1471" t="str">
        <f t="shared" si="46"/>
        <v>Energy.Onshore oil</v>
      </c>
      <c r="K1471" t="str">
        <f t="shared" si="47"/>
        <v>oil and gas extraction 06</v>
      </c>
    </row>
    <row r="1472" spans="1:11" x14ac:dyDescent="0.25">
      <c r="A1472" t="s">
        <v>469</v>
      </c>
      <c r="B1472" t="s">
        <v>820</v>
      </c>
      <c r="C1472">
        <v>0</v>
      </c>
      <c r="D1472" t="s">
        <v>536</v>
      </c>
      <c r="E1472" t="s">
        <v>2</v>
      </c>
      <c r="F1472" t="s">
        <v>776</v>
      </c>
      <c r="G1472" t="s">
        <v>767</v>
      </c>
      <c r="H1472">
        <v>2021</v>
      </c>
      <c r="I1472" t="s">
        <v>771</v>
      </c>
      <c r="J1472" t="str">
        <f t="shared" si="46"/>
        <v>Energy.Other from coal</v>
      </c>
      <c r="K1472">
        <f t="shared" si="47"/>
        <v>0</v>
      </c>
    </row>
    <row r="1473" spans="1:11" x14ac:dyDescent="0.25">
      <c r="A1473" t="s">
        <v>469</v>
      </c>
      <c r="B1473" t="s">
        <v>820</v>
      </c>
      <c r="C1473">
        <v>11</v>
      </c>
      <c r="D1473" t="s">
        <v>536</v>
      </c>
      <c r="E1473" t="s">
        <v>2</v>
      </c>
      <c r="F1473" t="s">
        <v>777</v>
      </c>
      <c r="G1473" t="s">
        <v>767</v>
      </c>
      <c r="H1473">
        <v>2021</v>
      </c>
      <c r="I1473" t="s">
        <v>771</v>
      </c>
      <c r="J1473" t="str">
        <f t="shared" si="46"/>
        <v>Energy.Other from oil and gas</v>
      </c>
      <c r="K1473" t="str">
        <f t="shared" si="47"/>
        <v>oil and gas extraction 06</v>
      </c>
    </row>
    <row r="1474" spans="1:11" x14ac:dyDescent="0.25">
      <c r="A1474" t="s">
        <v>469</v>
      </c>
      <c r="B1474" t="s">
        <v>820</v>
      </c>
      <c r="C1474">
        <v>0</v>
      </c>
      <c r="D1474" t="s">
        <v>536</v>
      </c>
      <c r="E1474" t="s">
        <v>2</v>
      </c>
      <c r="F1474" t="s">
        <v>778</v>
      </c>
      <c r="G1474" t="s">
        <v>767</v>
      </c>
      <c r="H1474">
        <v>2021</v>
      </c>
      <c r="J1474" t="str">
        <f t="shared" si="46"/>
        <v>Energy.Satellite-detected large leaks</v>
      </c>
      <c r="K1474" t="str">
        <f t="shared" si="47"/>
        <v>oil and gas extraction 06</v>
      </c>
    </row>
    <row r="1475" spans="1:11" x14ac:dyDescent="0.25">
      <c r="A1475" t="s">
        <v>469</v>
      </c>
      <c r="B1475" t="s">
        <v>149</v>
      </c>
      <c r="C1475">
        <v>27</v>
      </c>
      <c r="D1475" t="s">
        <v>536</v>
      </c>
      <c r="E1475" t="s">
        <v>2</v>
      </c>
      <c r="F1475" t="s">
        <v>649</v>
      </c>
      <c r="G1475" t="s">
        <v>767</v>
      </c>
      <c r="H1475">
        <v>2021</v>
      </c>
      <c r="I1475" t="s">
        <v>771</v>
      </c>
      <c r="J1475" t="str">
        <f t="shared" ref="J1475:J1538" si="48">CONCATENATE(E1475,".",F1475)</f>
        <v>Energy.Total</v>
      </c>
      <c r="K1475" t="str">
        <f t="shared" ref="K1475:K1538" si="49">INDEX($P$17:$P$38,MATCH(J1475,$O$17:$O$38,0))</f>
        <v>confirmed this is a duplicate total value</v>
      </c>
    </row>
    <row r="1476" spans="1:11" x14ac:dyDescent="0.25">
      <c r="A1476" t="s">
        <v>469</v>
      </c>
      <c r="B1476" t="s">
        <v>149</v>
      </c>
      <c r="C1476">
        <v>16</v>
      </c>
      <c r="D1476" t="s">
        <v>536</v>
      </c>
      <c r="E1476" t="s">
        <v>8</v>
      </c>
      <c r="F1476" t="s">
        <v>649</v>
      </c>
      <c r="G1476" t="s">
        <v>767</v>
      </c>
      <c r="H1476" t="s">
        <v>768</v>
      </c>
      <c r="I1476" t="s">
        <v>769</v>
      </c>
      <c r="J1476" t="str">
        <f t="shared" si="48"/>
        <v>Other.Total</v>
      </c>
      <c r="K1476">
        <f t="shared" si="49"/>
        <v>0</v>
      </c>
    </row>
    <row r="1477" spans="1:11" x14ac:dyDescent="0.25">
      <c r="A1477" t="s">
        <v>469</v>
      </c>
      <c r="B1477" t="s">
        <v>149</v>
      </c>
      <c r="C1477">
        <v>154</v>
      </c>
      <c r="D1477" t="s">
        <v>536</v>
      </c>
      <c r="E1477" t="s">
        <v>5</v>
      </c>
      <c r="F1477" t="s">
        <v>649</v>
      </c>
      <c r="G1477" t="s">
        <v>767</v>
      </c>
      <c r="H1477" t="s">
        <v>768</v>
      </c>
      <c r="I1477" t="s">
        <v>769</v>
      </c>
      <c r="J1477" t="str">
        <f t="shared" si="48"/>
        <v>Waste.Total</v>
      </c>
      <c r="K1477" t="str">
        <f t="shared" si="49"/>
        <v>water and waste 36T39</v>
      </c>
    </row>
    <row r="1478" spans="1:11" x14ac:dyDescent="0.25">
      <c r="A1478" t="s">
        <v>469</v>
      </c>
      <c r="B1478" t="s">
        <v>155</v>
      </c>
      <c r="C1478">
        <v>102</v>
      </c>
      <c r="D1478" t="s">
        <v>536</v>
      </c>
      <c r="E1478" t="s">
        <v>4</v>
      </c>
      <c r="F1478" t="s">
        <v>649</v>
      </c>
      <c r="G1478" t="s">
        <v>767</v>
      </c>
      <c r="H1478" t="s">
        <v>768</v>
      </c>
      <c r="I1478" t="s">
        <v>769</v>
      </c>
      <c r="J1478" t="str">
        <f t="shared" si="48"/>
        <v>Agriculture.Total</v>
      </c>
      <c r="K1478">
        <f t="shared" si="49"/>
        <v>0</v>
      </c>
    </row>
    <row r="1479" spans="1:11" x14ac:dyDescent="0.25">
      <c r="A1479" t="s">
        <v>469</v>
      </c>
      <c r="B1479" t="s">
        <v>155</v>
      </c>
      <c r="C1479">
        <v>8</v>
      </c>
      <c r="D1479" t="s">
        <v>536</v>
      </c>
      <c r="E1479" t="s">
        <v>2</v>
      </c>
      <c r="F1479" t="s">
        <v>770</v>
      </c>
      <c r="G1479" t="s">
        <v>767</v>
      </c>
      <c r="H1479">
        <v>2021</v>
      </c>
      <c r="I1479" t="s">
        <v>771</v>
      </c>
      <c r="J1479" t="str">
        <f t="shared" si="48"/>
        <v>Energy.Bioenergy</v>
      </c>
      <c r="K1479">
        <f t="shared" si="49"/>
        <v>0</v>
      </c>
    </row>
    <row r="1480" spans="1:11" x14ac:dyDescent="0.25">
      <c r="A1480" t="s">
        <v>469</v>
      </c>
      <c r="B1480" t="s">
        <v>155</v>
      </c>
      <c r="C1480">
        <v>0</v>
      </c>
      <c r="D1480" t="s">
        <v>536</v>
      </c>
      <c r="E1480" t="s">
        <v>2</v>
      </c>
      <c r="F1480" t="s">
        <v>772</v>
      </c>
      <c r="G1480" t="s">
        <v>538</v>
      </c>
      <c r="H1480">
        <v>2021</v>
      </c>
      <c r="J1480" t="str">
        <f t="shared" si="48"/>
        <v>Energy.Gas pipelines and LNG facilities</v>
      </c>
      <c r="K1480" t="str">
        <f t="shared" si="49"/>
        <v>energy pipelines and gas processing 352T353</v>
      </c>
    </row>
    <row r="1481" spans="1:11" x14ac:dyDescent="0.25">
      <c r="A1481" t="s">
        <v>469</v>
      </c>
      <c r="B1481" t="s">
        <v>155</v>
      </c>
      <c r="C1481">
        <v>0</v>
      </c>
      <c r="D1481" t="s">
        <v>536</v>
      </c>
      <c r="E1481" t="s">
        <v>2</v>
      </c>
      <c r="F1481" t="s">
        <v>772</v>
      </c>
      <c r="G1481" t="s">
        <v>539</v>
      </c>
      <c r="H1481">
        <v>2021</v>
      </c>
      <c r="J1481" t="str">
        <f t="shared" si="48"/>
        <v>Energy.Gas pipelines and LNG facilities</v>
      </c>
      <c r="K1481" t="str">
        <f t="shared" si="49"/>
        <v>energy pipelines and gas processing 352T353</v>
      </c>
    </row>
    <row r="1482" spans="1:11" x14ac:dyDescent="0.25">
      <c r="A1482" t="s">
        <v>469</v>
      </c>
      <c r="B1482" t="s">
        <v>155</v>
      </c>
      <c r="C1482">
        <v>5</v>
      </c>
      <c r="D1482" t="s">
        <v>536</v>
      </c>
      <c r="E1482" t="s">
        <v>2</v>
      </c>
      <c r="F1482" t="s">
        <v>540</v>
      </c>
      <c r="G1482" t="s">
        <v>538</v>
      </c>
      <c r="H1482">
        <v>2021</v>
      </c>
      <c r="J1482" t="str">
        <f t="shared" si="48"/>
        <v>Energy.Offshore gas</v>
      </c>
      <c r="K1482" t="str">
        <f t="shared" si="49"/>
        <v>oil and gas extraction 06</v>
      </c>
    </row>
    <row r="1483" spans="1:11" x14ac:dyDescent="0.25">
      <c r="A1483" t="s">
        <v>469</v>
      </c>
      <c r="B1483" t="s">
        <v>155</v>
      </c>
      <c r="C1483">
        <v>10</v>
      </c>
      <c r="D1483" t="s">
        <v>536</v>
      </c>
      <c r="E1483" t="s">
        <v>2</v>
      </c>
      <c r="F1483" t="s">
        <v>540</v>
      </c>
      <c r="G1483" t="s">
        <v>539</v>
      </c>
      <c r="H1483">
        <v>2021</v>
      </c>
      <c r="J1483" t="str">
        <f t="shared" si="48"/>
        <v>Energy.Offshore gas</v>
      </c>
      <c r="K1483" t="str">
        <f t="shared" si="49"/>
        <v>oil and gas extraction 06</v>
      </c>
    </row>
    <row r="1484" spans="1:11" x14ac:dyDescent="0.25">
      <c r="A1484" t="s">
        <v>469</v>
      </c>
      <c r="B1484" t="s">
        <v>155</v>
      </c>
      <c r="C1484">
        <v>0</v>
      </c>
      <c r="D1484" t="s">
        <v>536</v>
      </c>
      <c r="E1484" t="s">
        <v>2</v>
      </c>
      <c r="F1484" t="s">
        <v>541</v>
      </c>
      <c r="G1484" t="s">
        <v>773</v>
      </c>
      <c r="H1484">
        <v>2021</v>
      </c>
      <c r="J1484" t="str">
        <f t="shared" si="48"/>
        <v>Energy.Offshore oil</v>
      </c>
      <c r="K1484" t="str">
        <f t="shared" si="49"/>
        <v>oil and gas extraction 06</v>
      </c>
    </row>
    <row r="1485" spans="1:11" x14ac:dyDescent="0.25">
      <c r="A1485" t="s">
        <v>469</v>
      </c>
      <c r="B1485" t="s">
        <v>155</v>
      </c>
      <c r="C1485">
        <v>1</v>
      </c>
      <c r="D1485" t="s">
        <v>536</v>
      </c>
      <c r="E1485" t="s">
        <v>2</v>
      </c>
      <c r="F1485" t="s">
        <v>541</v>
      </c>
      <c r="G1485" t="s">
        <v>538</v>
      </c>
      <c r="H1485">
        <v>2021</v>
      </c>
      <c r="J1485" t="str">
        <f t="shared" si="48"/>
        <v>Energy.Offshore oil</v>
      </c>
      <c r="K1485" t="str">
        <f t="shared" si="49"/>
        <v>oil and gas extraction 06</v>
      </c>
    </row>
    <row r="1486" spans="1:11" x14ac:dyDescent="0.25">
      <c r="A1486" t="s">
        <v>469</v>
      </c>
      <c r="B1486" t="s">
        <v>155</v>
      </c>
      <c r="C1486">
        <v>12</v>
      </c>
      <c r="D1486" t="s">
        <v>536</v>
      </c>
      <c r="E1486" t="s">
        <v>2</v>
      </c>
      <c r="F1486" t="s">
        <v>541</v>
      </c>
      <c r="G1486" t="s">
        <v>539</v>
      </c>
      <c r="H1486">
        <v>2021</v>
      </c>
      <c r="J1486" t="str">
        <f t="shared" si="48"/>
        <v>Energy.Offshore oil</v>
      </c>
      <c r="K1486" t="str">
        <f t="shared" si="49"/>
        <v>oil and gas extraction 06</v>
      </c>
    </row>
    <row r="1487" spans="1:11" x14ac:dyDescent="0.25">
      <c r="A1487" t="s">
        <v>469</v>
      </c>
      <c r="B1487" t="s">
        <v>155</v>
      </c>
      <c r="C1487">
        <v>0</v>
      </c>
      <c r="D1487" t="s">
        <v>536</v>
      </c>
      <c r="E1487" t="s">
        <v>2</v>
      </c>
      <c r="F1487" t="s">
        <v>774</v>
      </c>
      <c r="G1487" t="s">
        <v>538</v>
      </c>
      <c r="H1487">
        <v>2021</v>
      </c>
      <c r="J1487" t="str">
        <f t="shared" si="48"/>
        <v>Energy.Onshore gas</v>
      </c>
      <c r="K1487" t="str">
        <f t="shared" si="49"/>
        <v>oil and gas extraction 06</v>
      </c>
    </row>
    <row r="1488" spans="1:11" x14ac:dyDescent="0.25">
      <c r="A1488" t="s">
        <v>469</v>
      </c>
      <c r="B1488" t="s">
        <v>155</v>
      </c>
      <c r="C1488">
        <v>0</v>
      </c>
      <c r="D1488" t="s">
        <v>536</v>
      </c>
      <c r="E1488" t="s">
        <v>2</v>
      </c>
      <c r="F1488" t="s">
        <v>774</v>
      </c>
      <c r="G1488" t="s">
        <v>539</v>
      </c>
      <c r="H1488">
        <v>2021</v>
      </c>
      <c r="J1488" t="str">
        <f t="shared" si="48"/>
        <v>Energy.Onshore gas</v>
      </c>
      <c r="K1488" t="str">
        <f t="shared" si="49"/>
        <v>oil and gas extraction 06</v>
      </c>
    </row>
    <row r="1489" spans="1:11" x14ac:dyDescent="0.25">
      <c r="A1489" t="s">
        <v>469</v>
      </c>
      <c r="B1489" t="s">
        <v>155</v>
      </c>
      <c r="C1489">
        <v>0</v>
      </c>
      <c r="D1489" t="s">
        <v>536</v>
      </c>
      <c r="E1489" t="s">
        <v>2</v>
      </c>
      <c r="F1489" t="s">
        <v>775</v>
      </c>
      <c r="G1489" t="s">
        <v>773</v>
      </c>
      <c r="H1489">
        <v>2021</v>
      </c>
      <c r="J1489" t="str">
        <f t="shared" si="48"/>
        <v>Energy.Onshore oil</v>
      </c>
      <c r="K1489" t="str">
        <f t="shared" si="49"/>
        <v>oil and gas extraction 06</v>
      </c>
    </row>
    <row r="1490" spans="1:11" x14ac:dyDescent="0.25">
      <c r="A1490" t="s">
        <v>469</v>
      </c>
      <c r="B1490" t="s">
        <v>155</v>
      </c>
      <c r="C1490">
        <v>0</v>
      </c>
      <c r="D1490" t="s">
        <v>536</v>
      </c>
      <c r="E1490" t="s">
        <v>2</v>
      </c>
      <c r="F1490" t="s">
        <v>775</v>
      </c>
      <c r="G1490" t="s">
        <v>538</v>
      </c>
      <c r="H1490">
        <v>2021</v>
      </c>
      <c r="J1490" t="str">
        <f t="shared" si="48"/>
        <v>Energy.Onshore oil</v>
      </c>
      <c r="K1490" t="str">
        <f t="shared" si="49"/>
        <v>oil and gas extraction 06</v>
      </c>
    </row>
    <row r="1491" spans="1:11" x14ac:dyDescent="0.25">
      <c r="A1491" t="s">
        <v>469</v>
      </c>
      <c r="B1491" t="s">
        <v>155</v>
      </c>
      <c r="C1491">
        <v>0</v>
      </c>
      <c r="D1491" t="s">
        <v>536</v>
      </c>
      <c r="E1491" t="s">
        <v>2</v>
      </c>
      <c r="F1491" t="s">
        <v>775</v>
      </c>
      <c r="G1491" t="s">
        <v>539</v>
      </c>
      <c r="H1491">
        <v>2021</v>
      </c>
      <c r="J1491" t="str">
        <f t="shared" si="48"/>
        <v>Energy.Onshore oil</v>
      </c>
      <c r="K1491" t="str">
        <f t="shared" si="49"/>
        <v>oil and gas extraction 06</v>
      </c>
    </row>
    <row r="1492" spans="1:11" x14ac:dyDescent="0.25">
      <c r="A1492" t="s">
        <v>469</v>
      </c>
      <c r="B1492" t="s">
        <v>155</v>
      </c>
      <c r="C1492">
        <v>0</v>
      </c>
      <c r="D1492" t="s">
        <v>536</v>
      </c>
      <c r="E1492" t="s">
        <v>2</v>
      </c>
      <c r="F1492" t="s">
        <v>776</v>
      </c>
      <c r="G1492" t="s">
        <v>767</v>
      </c>
      <c r="H1492">
        <v>2021</v>
      </c>
      <c r="I1492" t="s">
        <v>771</v>
      </c>
      <c r="J1492" t="str">
        <f t="shared" si="48"/>
        <v>Energy.Other from coal</v>
      </c>
      <c r="K1492">
        <f t="shared" si="49"/>
        <v>0</v>
      </c>
    </row>
    <row r="1493" spans="1:11" x14ac:dyDescent="0.25">
      <c r="A1493" t="s">
        <v>469</v>
      </c>
      <c r="B1493" t="s">
        <v>155</v>
      </c>
      <c r="C1493">
        <v>2</v>
      </c>
      <c r="D1493" t="s">
        <v>536</v>
      </c>
      <c r="E1493" t="s">
        <v>2</v>
      </c>
      <c r="F1493" t="s">
        <v>777</v>
      </c>
      <c r="G1493" t="s">
        <v>767</v>
      </c>
      <c r="H1493">
        <v>2021</v>
      </c>
      <c r="I1493" t="s">
        <v>771</v>
      </c>
      <c r="J1493" t="str">
        <f t="shared" si="48"/>
        <v>Energy.Other from oil and gas</v>
      </c>
      <c r="K1493" t="str">
        <f t="shared" si="49"/>
        <v>oil and gas extraction 06</v>
      </c>
    </row>
    <row r="1494" spans="1:11" x14ac:dyDescent="0.25">
      <c r="A1494" t="s">
        <v>469</v>
      </c>
      <c r="B1494" t="s">
        <v>155</v>
      </c>
      <c r="C1494">
        <v>0</v>
      </c>
      <c r="D1494" t="s">
        <v>536</v>
      </c>
      <c r="E1494" t="s">
        <v>2</v>
      </c>
      <c r="F1494" t="s">
        <v>778</v>
      </c>
      <c r="G1494" t="s">
        <v>767</v>
      </c>
      <c r="H1494">
        <v>2021</v>
      </c>
      <c r="J1494" t="str">
        <f t="shared" si="48"/>
        <v>Energy.Satellite-detected large leaks</v>
      </c>
      <c r="K1494" t="str">
        <f t="shared" si="49"/>
        <v>oil and gas extraction 06</v>
      </c>
    </row>
    <row r="1495" spans="1:11" x14ac:dyDescent="0.25">
      <c r="A1495" t="s">
        <v>469</v>
      </c>
      <c r="B1495" t="s">
        <v>155</v>
      </c>
      <c r="C1495">
        <v>39</v>
      </c>
      <c r="D1495" t="s">
        <v>536</v>
      </c>
      <c r="E1495" t="s">
        <v>2</v>
      </c>
      <c r="F1495" t="s">
        <v>649</v>
      </c>
      <c r="G1495" t="s">
        <v>767</v>
      </c>
      <c r="H1495">
        <v>2021</v>
      </c>
      <c r="I1495" t="s">
        <v>771</v>
      </c>
      <c r="J1495" t="str">
        <f t="shared" si="48"/>
        <v>Energy.Total</v>
      </c>
      <c r="K1495" t="str">
        <f t="shared" si="49"/>
        <v>confirmed this is a duplicate total value</v>
      </c>
    </row>
    <row r="1496" spans="1:11" x14ac:dyDescent="0.25">
      <c r="A1496" t="s">
        <v>469</v>
      </c>
      <c r="B1496" t="s">
        <v>155</v>
      </c>
      <c r="C1496">
        <v>5</v>
      </c>
      <c r="D1496" t="s">
        <v>536</v>
      </c>
      <c r="E1496" t="s">
        <v>8</v>
      </c>
      <c r="F1496" t="s">
        <v>649</v>
      </c>
      <c r="G1496" t="s">
        <v>767</v>
      </c>
      <c r="H1496" t="s">
        <v>768</v>
      </c>
      <c r="I1496" t="s">
        <v>769</v>
      </c>
      <c r="J1496" t="str">
        <f t="shared" si="48"/>
        <v>Other.Total</v>
      </c>
      <c r="K1496">
        <f t="shared" si="49"/>
        <v>0</v>
      </c>
    </row>
    <row r="1497" spans="1:11" x14ac:dyDescent="0.25">
      <c r="A1497" t="s">
        <v>469</v>
      </c>
      <c r="B1497" t="s">
        <v>155</v>
      </c>
      <c r="C1497">
        <v>49</v>
      </c>
      <c r="D1497" t="s">
        <v>536</v>
      </c>
      <c r="E1497" t="s">
        <v>5</v>
      </c>
      <c r="F1497" t="s">
        <v>649</v>
      </c>
      <c r="G1497" t="s">
        <v>767</v>
      </c>
      <c r="H1497" t="s">
        <v>768</v>
      </c>
      <c r="I1497" t="s">
        <v>769</v>
      </c>
      <c r="J1497" t="str">
        <f t="shared" si="48"/>
        <v>Waste.Total</v>
      </c>
      <c r="K1497" t="str">
        <f t="shared" si="49"/>
        <v>water and waste 36T39</v>
      </c>
    </row>
    <row r="1498" spans="1:11" x14ac:dyDescent="0.25">
      <c r="A1498" t="s">
        <v>469</v>
      </c>
      <c r="B1498" t="s">
        <v>821</v>
      </c>
      <c r="C1498">
        <v>2224</v>
      </c>
      <c r="D1498" t="s">
        <v>536</v>
      </c>
      <c r="E1498" t="s">
        <v>4</v>
      </c>
      <c r="F1498" t="s">
        <v>649</v>
      </c>
      <c r="G1498" t="s">
        <v>767</v>
      </c>
      <c r="H1498" t="s">
        <v>768</v>
      </c>
      <c r="I1498" t="s">
        <v>769</v>
      </c>
      <c r="J1498" t="str">
        <f t="shared" si="48"/>
        <v>Agriculture.Total</v>
      </c>
      <c r="K1498">
        <f t="shared" si="49"/>
        <v>0</v>
      </c>
    </row>
    <row r="1499" spans="1:11" x14ac:dyDescent="0.25">
      <c r="A1499" t="s">
        <v>469</v>
      </c>
      <c r="B1499" t="s">
        <v>821</v>
      </c>
      <c r="C1499">
        <v>364</v>
      </c>
      <c r="D1499" t="s">
        <v>536</v>
      </c>
      <c r="E1499" t="s">
        <v>2</v>
      </c>
      <c r="F1499" t="s">
        <v>649</v>
      </c>
      <c r="G1499" t="s">
        <v>767</v>
      </c>
      <c r="H1499">
        <v>2021</v>
      </c>
      <c r="I1499" t="s">
        <v>771</v>
      </c>
      <c r="J1499" t="str">
        <f t="shared" si="48"/>
        <v>Energy.Total</v>
      </c>
      <c r="K1499" t="str">
        <f t="shared" si="49"/>
        <v>confirmed this is a duplicate total value</v>
      </c>
    </row>
    <row r="1500" spans="1:11" x14ac:dyDescent="0.25">
      <c r="A1500" t="s">
        <v>469</v>
      </c>
      <c r="B1500" t="s">
        <v>821</v>
      </c>
      <c r="C1500">
        <v>93</v>
      </c>
      <c r="D1500" t="s">
        <v>536</v>
      </c>
      <c r="E1500" t="s">
        <v>8</v>
      </c>
      <c r="F1500" t="s">
        <v>649</v>
      </c>
      <c r="G1500" t="s">
        <v>767</v>
      </c>
      <c r="H1500" t="s">
        <v>768</v>
      </c>
      <c r="I1500" t="s">
        <v>769</v>
      </c>
      <c r="J1500" t="str">
        <f t="shared" si="48"/>
        <v>Other.Total</v>
      </c>
      <c r="K1500">
        <f t="shared" si="49"/>
        <v>0</v>
      </c>
    </row>
    <row r="1501" spans="1:11" x14ac:dyDescent="0.25">
      <c r="A1501" t="s">
        <v>469</v>
      </c>
      <c r="B1501" t="s">
        <v>821</v>
      </c>
      <c r="C1501">
        <v>2239</v>
      </c>
      <c r="D1501" t="s">
        <v>536</v>
      </c>
      <c r="E1501" t="s">
        <v>5</v>
      </c>
      <c r="F1501" t="s">
        <v>649</v>
      </c>
      <c r="G1501" t="s">
        <v>767</v>
      </c>
      <c r="H1501" t="s">
        <v>768</v>
      </c>
      <c r="I1501" t="s">
        <v>769</v>
      </c>
      <c r="J1501" t="str">
        <f t="shared" si="48"/>
        <v>Waste.Total</v>
      </c>
      <c r="K1501" t="str">
        <f t="shared" si="49"/>
        <v>water and waste 36T39</v>
      </c>
    </row>
    <row r="1502" spans="1:11" x14ac:dyDescent="0.25">
      <c r="A1502" t="s">
        <v>469</v>
      </c>
      <c r="B1502" t="s">
        <v>822</v>
      </c>
      <c r="C1502">
        <v>2857</v>
      </c>
      <c r="D1502" t="s">
        <v>536</v>
      </c>
      <c r="E1502" t="s">
        <v>4</v>
      </c>
      <c r="F1502" t="s">
        <v>649</v>
      </c>
      <c r="G1502" t="s">
        <v>767</v>
      </c>
      <c r="H1502" t="s">
        <v>768</v>
      </c>
      <c r="I1502" t="s">
        <v>769</v>
      </c>
      <c r="J1502" t="str">
        <f t="shared" si="48"/>
        <v>Agriculture.Total</v>
      </c>
      <c r="K1502">
        <f t="shared" si="49"/>
        <v>0</v>
      </c>
    </row>
    <row r="1503" spans="1:11" x14ac:dyDescent="0.25">
      <c r="A1503" t="s">
        <v>469</v>
      </c>
      <c r="B1503" t="s">
        <v>822</v>
      </c>
      <c r="C1503">
        <v>654</v>
      </c>
      <c r="D1503" t="s">
        <v>536</v>
      </c>
      <c r="E1503" t="s">
        <v>2</v>
      </c>
      <c r="F1503" t="s">
        <v>649</v>
      </c>
      <c r="G1503" t="s">
        <v>767</v>
      </c>
      <c r="H1503">
        <v>2021</v>
      </c>
      <c r="I1503" t="s">
        <v>771</v>
      </c>
      <c r="J1503" t="str">
        <f t="shared" si="48"/>
        <v>Energy.Total</v>
      </c>
      <c r="K1503" t="str">
        <f t="shared" si="49"/>
        <v>confirmed this is a duplicate total value</v>
      </c>
    </row>
    <row r="1504" spans="1:11" x14ac:dyDescent="0.25">
      <c r="A1504" t="s">
        <v>469</v>
      </c>
      <c r="B1504" t="s">
        <v>822</v>
      </c>
      <c r="C1504">
        <v>94</v>
      </c>
      <c r="D1504" t="s">
        <v>536</v>
      </c>
      <c r="E1504" t="s">
        <v>8</v>
      </c>
      <c r="F1504" t="s">
        <v>649</v>
      </c>
      <c r="G1504" t="s">
        <v>767</v>
      </c>
      <c r="H1504" t="s">
        <v>768</v>
      </c>
      <c r="I1504" t="s">
        <v>769</v>
      </c>
      <c r="J1504" t="str">
        <f t="shared" si="48"/>
        <v>Other.Total</v>
      </c>
      <c r="K1504">
        <f t="shared" si="49"/>
        <v>0</v>
      </c>
    </row>
    <row r="1505" spans="1:11" x14ac:dyDescent="0.25">
      <c r="A1505" t="s">
        <v>469</v>
      </c>
      <c r="B1505" t="s">
        <v>822</v>
      </c>
      <c r="C1505">
        <v>1903</v>
      </c>
      <c r="D1505" t="s">
        <v>536</v>
      </c>
      <c r="E1505" t="s">
        <v>5</v>
      </c>
      <c r="F1505" t="s">
        <v>649</v>
      </c>
      <c r="G1505" t="s">
        <v>767</v>
      </c>
      <c r="H1505" t="s">
        <v>768</v>
      </c>
      <c r="I1505" t="s">
        <v>769</v>
      </c>
      <c r="J1505" t="str">
        <f t="shared" si="48"/>
        <v>Waste.Total</v>
      </c>
      <c r="K1505" t="str">
        <f t="shared" si="49"/>
        <v>water and waste 36T39</v>
      </c>
    </row>
    <row r="1506" spans="1:11" x14ac:dyDescent="0.25">
      <c r="A1506" t="s">
        <v>469</v>
      </c>
      <c r="B1506" t="s">
        <v>823</v>
      </c>
      <c r="C1506">
        <v>142</v>
      </c>
      <c r="D1506" t="s">
        <v>536</v>
      </c>
      <c r="E1506" t="s">
        <v>4</v>
      </c>
      <c r="F1506" t="s">
        <v>649</v>
      </c>
      <c r="G1506" t="s">
        <v>767</v>
      </c>
      <c r="H1506" t="s">
        <v>768</v>
      </c>
      <c r="I1506" t="s">
        <v>769</v>
      </c>
      <c r="J1506" t="str">
        <f t="shared" si="48"/>
        <v>Agriculture.Total</v>
      </c>
      <c r="K1506">
        <f t="shared" si="49"/>
        <v>0</v>
      </c>
    </row>
    <row r="1507" spans="1:11" x14ac:dyDescent="0.25">
      <c r="A1507" t="s">
        <v>469</v>
      </c>
      <c r="B1507" t="s">
        <v>823</v>
      </c>
      <c r="C1507">
        <v>53</v>
      </c>
      <c r="D1507" t="s">
        <v>536</v>
      </c>
      <c r="E1507" t="s">
        <v>2</v>
      </c>
      <c r="F1507" t="s">
        <v>649</v>
      </c>
      <c r="G1507" t="s">
        <v>767</v>
      </c>
      <c r="H1507">
        <v>2021</v>
      </c>
      <c r="I1507" t="s">
        <v>771</v>
      </c>
      <c r="J1507" t="str">
        <f t="shared" si="48"/>
        <v>Energy.Total</v>
      </c>
      <c r="K1507" t="str">
        <f t="shared" si="49"/>
        <v>confirmed this is a duplicate total value</v>
      </c>
    </row>
    <row r="1508" spans="1:11" x14ac:dyDescent="0.25">
      <c r="A1508" t="s">
        <v>469</v>
      </c>
      <c r="B1508" t="s">
        <v>823</v>
      </c>
      <c r="C1508">
        <v>9</v>
      </c>
      <c r="D1508" t="s">
        <v>536</v>
      </c>
      <c r="E1508" t="s">
        <v>8</v>
      </c>
      <c r="F1508" t="s">
        <v>649</v>
      </c>
      <c r="G1508" t="s">
        <v>767</v>
      </c>
      <c r="H1508" t="s">
        <v>768</v>
      </c>
      <c r="I1508" t="s">
        <v>769</v>
      </c>
      <c r="J1508" t="str">
        <f t="shared" si="48"/>
        <v>Other.Total</v>
      </c>
      <c r="K1508">
        <f t="shared" si="49"/>
        <v>0</v>
      </c>
    </row>
    <row r="1509" spans="1:11" x14ac:dyDescent="0.25">
      <c r="A1509" t="s">
        <v>469</v>
      </c>
      <c r="B1509" t="s">
        <v>823</v>
      </c>
      <c r="C1509">
        <v>253</v>
      </c>
      <c r="D1509" t="s">
        <v>536</v>
      </c>
      <c r="E1509" t="s">
        <v>5</v>
      </c>
      <c r="F1509" t="s">
        <v>649</v>
      </c>
      <c r="G1509" t="s">
        <v>767</v>
      </c>
      <c r="H1509" t="s">
        <v>768</v>
      </c>
      <c r="I1509" t="s">
        <v>769</v>
      </c>
      <c r="J1509" t="str">
        <f t="shared" si="48"/>
        <v>Waste.Total</v>
      </c>
      <c r="K1509" t="str">
        <f t="shared" si="49"/>
        <v>water and waste 36T39</v>
      </c>
    </row>
    <row r="1510" spans="1:11" x14ac:dyDescent="0.25">
      <c r="A1510" t="s">
        <v>469</v>
      </c>
      <c r="B1510" t="s">
        <v>164</v>
      </c>
      <c r="C1510">
        <v>628</v>
      </c>
      <c r="D1510" t="s">
        <v>536</v>
      </c>
      <c r="E1510" t="s">
        <v>4</v>
      </c>
      <c r="F1510" t="s">
        <v>649</v>
      </c>
      <c r="G1510" t="s">
        <v>767</v>
      </c>
      <c r="H1510" t="s">
        <v>768</v>
      </c>
      <c r="I1510" t="s">
        <v>769</v>
      </c>
      <c r="J1510" t="str">
        <f t="shared" si="48"/>
        <v>Agriculture.Total</v>
      </c>
      <c r="K1510">
        <f t="shared" si="49"/>
        <v>0</v>
      </c>
    </row>
    <row r="1511" spans="1:11" x14ac:dyDescent="0.25">
      <c r="A1511" t="s">
        <v>469</v>
      </c>
      <c r="B1511" t="s">
        <v>824</v>
      </c>
      <c r="C1511">
        <v>44</v>
      </c>
      <c r="D1511" t="s">
        <v>536</v>
      </c>
      <c r="E1511" t="s">
        <v>2</v>
      </c>
      <c r="F1511" t="s">
        <v>770</v>
      </c>
      <c r="G1511" t="s">
        <v>767</v>
      </c>
      <c r="H1511">
        <v>2021</v>
      </c>
      <c r="I1511" t="s">
        <v>771</v>
      </c>
      <c r="J1511" t="str">
        <f t="shared" si="48"/>
        <v>Energy.Bioenergy</v>
      </c>
      <c r="K1511">
        <f t="shared" si="49"/>
        <v>0</v>
      </c>
    </row>
    <row r="1512" spans="1:11" x14ac:dyDescent="0.25">
      <c r="A1512" t="s">
        <v>469</v>
      </c>
      <c r="B1512" t="s">
        <v>824</v>
      </c>
      <c r="C1512">
        <v>175</v>
      </c>
      <c r="D1512" t="s">
        <v>536</v>
      </c>
      <c r="E1512" t="s">
        <v>2</v>
      </c>
      <c r="F1512" t="s">
        <v>796</v>
      </c>
      <c r="G1512" t="s">
        <v>767</v>
      </c>
      <c r="H1512">
        <v>2021</v>
      </c>
      <c r="J1512" t="str">
        <f t="shared" si="48"/>
        <v>Energy.Coking coal</v>
      </c>
      <c r="K1512" t="str">
        <f t="shared" si="49"/>
        <v>iron and steel 241</v>
      </c>
    </row>
    <row r="1513" spans="1:11" x14ac:dyDescent="0.25">
      <c r="A1513" t="s">
        <v>469</v>
      </c>
      <c r="B1513" t="s">
        <v>824</v>
      </c>
      <c r="C1513">
        <v>24</v>
      </c>
      <c r="D1513" t="s">
        <v>536</v>
      </c>
      <c r="E1513" t="s">
        <v>2</v>
      </c>
      <c r="F1513" t="s">
        <v>772</v>
      </c>
      <c r="G1513" t="s">
        <v>538</v>
      </c>
      <c r="H1513">
        <v>2021</v>
      </c>
      <c r="J1513" t="str">
        <f t="shared" si="48"/>
        <v>Energy.Gas pipelines and LNG facilities</v>
      </c>
      <c r="K1513" t="str">
        <f t="shared" si="49"/>
        <v>energy pipelines and gas processing 352T353</v>
      </c>
    </row>
    <row r="1514" spans="1:11" x14ac:dyDescent="0.25">
      <c r="A1514" t="s">
        <v>469</v>
      </c>
      <c r="B1514" t="s">
        <v>824</v>
      </c>
      <c r="C1514">
        <v>13</v>
      </c>
      <c r="D1514" t="s">
        <v>536</v>
      </c>
      <c r="E1514" t="s">
        <v>2</v>
      </c>
      <c r="F1514" t="s">
        <v>772</v>
      </c>
      <c r="G1514" t="s">
        <v>539</v>
      </c>
      <c r="H1514">
        <v>2021</v>
      </c>
      <c r="J1514" t="str">
        <f t="shared" si="48"/>
        <v>Energy.Gas pipelines and LNG facilities</v>
      </c>
      <c r="K1514" t="str">
        <f t="shared" si="49"/>
        <v>energy pipelines and gas processing 352T353</v>
      </c>
    </row>
    <row r="1515" spans="1:11" x14ac:dyDescent="0.25">
      <c r="A1515" t="s">
        <v>469</v>
      </c>
      <c r="B1515" t="s">
        <v>824</v>
      </c>
      <c r="C1515">
        <v>0</v>
      </c>
      <c r="D1515" t="s">
        <v>536</v>
      </c>
      <c r="E1515" t="s">
        <v>2</v>
      </c>
      <c r="F1515" t="s">
        <v>540</v>
      </c>
      <c r="G1515" t="s">
        <v>538</v>
      </c>
      <c r="H1515">
        <v>2021</v>
      </c>
      <c r="J1515" t="str">
        <f t="shared" si="48"/>
        <v>Energy.Offshore gas</v>
      </c>
      <c r="K1515" t="str">
        <f t="shared" si="49"/>
        <v>oil and gas extraction 06</v>
      </c>
    </row>
    <row r="1516" spans="1:11" x14ac:dyDescent="0.25">
      <c r="A1516" t="s">
        <v>469</v>
      </c>
      <c r="B1516" t="s">
        <v>824</v>
      </c>
      <c r="C1516">
        <v>0</v>
      </c>
      <c r="D1516" t="s">
        <v>536</v>
      </c>
      <c r="E1516" t="s">
        <v>2</v>
      </c>
      <c r="F1516" t="s">
        <v>540</v>
      </c>
      <c r="G1516" t="s">
        <v>539</v>
      </c>
      <c r="H1516">
        <v>2021</v>
      </c>
      <c r="J1516" t="str">
        <f t="shared" si="48"/>
        <v>Energy.Offshore gas</v>
      </c>
      <c r="K1516" t="str">
        <f t="shared" si="49"/>
        <v>oil and gas extraction 06</v>
      </c>
    </row>
    <row r="1517" spans="1:11" x14ac:dyDescent="0.25">
      <c r="A1517" t="s">
        <v>469</v>
      </c>
      <c r="B1517" t="s">
        <v>824</v>
      </c>
      <c r="C1517">
        <v>0</v>
      </c>
      <c r="D1517" t="s">
        <v>536</v>
      </c>
      <c r="E1517" t="s">
        <v>2</v>
      </c>
      <c r="F1517" t="s">
        <v>541</v>
      </c>
      <c r="G1517" t="s">
        <v>773</v>
      </c>
      <c r="H1517">
        <v>2021</v>
      </c>
      <c r="J1517" t="str">
        <f t="shared" si="48"/>
        <v>Energy.Offshore oil</v>
      </c>
      <c r="K1517" t="str">
        <f t="shared" si="49"/>
        <v>oil and gas extraction 06</v>
      </c>
    </row>
    <row r="1518" spans="1:11" x14ac:dyDescent="0.25">
      <c r="A1518" t="s">
        <v>469</v>
      </c>
      <c r="B1518" t="s">
        <v>824</v>
      </c>
      <c r="C1518">
        <v>0</v>
      </c>
      <c r="D1518" t="s">
        <v>536</v>
      </c>
      <c r="E1518" t="s">
        <v>2</v>
      </c>
      <c r="F1518" t="s">
        <v>541</v>
      </c>
      <c r="G1518" t="s">
        <v>538</v>
      </c>
      <c r="H1518">
        <v>2021</v>
      </c>
      <c r="J1518" t="str">
        <f t="shared" si="48"/>
        <v>Energy.Offshore oil</v>
      </c>
      <c r="K1518" t="str">
        <f t="shared" si="49"/>
        <v>oil and gas extraction 06</v>
      </c>
    </row>
    <row r="1519" spans="1:11" x14ac:dyDescent="0.25">
      <c r="A1519" t="s">
        <v>469</v>
      </c>
      <c r="B1519" t="s">
        <v>824</v>
      </c>
      <c r="C1519">
        <v>1</v>
      </c>
      <c r="D1519" t="s">
        <v>536</v>
      </c>
      <c r="E1519" t="s">
        <v>2</v>
      </c>
      <c r="F1519" t="s">
        <v>541</v>
      </c>
      <c r="G1519" t="s">
        <v>539</v>
      </c>
      <c r="H1519">
        <v>2021</v>
      </c>
      <c r="J1519" t="str">
        <f t="shared" si="48"/>
        <v>Energy.Offshore oil</v>
      </c>
      <c r="K1519" t="str">
        <f t="shared" si="49"/>
        <v>oil and gas extraction 06</v>
      </c>
    </row>
    <row r="1520" spans="1:11" x14ac:dyDescent="0.25">
      <c r="A1520" t="s">
        <v>469</v>
      </c>
      <c r="B1520" t="s">
        <v>824</v>
      </c>
      <c r="C1520">
        <v>6</v>
      </c>
      <c r="D1520" t="s">
        <v>536</v>
      </c>
      <c r="E1520" t="s">
        <v>2</v>
      </c>
      <c r="F1520" t="s">
        <v>774</v>
      </c>
      <c r="G1520" t="s">
        <v>538</v>
      </c>
      <c r="H1520">
        <v>2021</v>
      </c>
      <c r="J1520" t="str">
        <f t="shared" si="48"/>
        <v>Energy.Onshore gas</v>
      </c>
      <c r="K1520" t="str">
        <f t="shared" si="49"/>
        <v>oil and gas extraction 06</v>
      </c>
    </row>
    <row r="1521" spans="1:11" x14ac:dyDescent="0.25">
      <c r="A1521" t="s">
        <v>469</v>
      </c>
      <c r="B1521" t="s">
        <v>824</v>
      </c>
      <c r="C1521">
        <v>12</v>
      </c>
      <c r="D1521" t="s">
        <v>536</v>
      </c>
      <c r="E1521" t="s">
        <v>2</v>
      </c>
      <c r="F1521" t="s">
        <v>774</v>
      </c>
      <c r="G1521" t="s">
        <v>539</v>
      </c>
      <c r="H1521">
        <v>2021</v>
      </c>
      <c r="J1521" t="str">
        <f t="shared" si="48"/>
        <v>Energy.Onshore gas</v>
      </c>
      <c r="K1521" t="str">
        <f t="shared" si="49"/>
        <v>oil and gas extraction 06</v>
      </c>
    </row>
    <row r="1522" spans="1:11" x14ac:dyDescent="0.25">
      <c r="A1522" t="s">
        <v>469</v>
      </c>
      <c r="B1522" t="s">
        <v>824</v>
      </c>
      <c r="C1522">
        <v>1</v>
      </c>
      <c r="D1522" t="s">
        <v>536</v>
      </c>
      <c r="E1522" t="s">
        <v>2</v>
      </c>
      <c r="F1522" t="s">
        <v>775</v>
      </c>
      <c r="G1522" t="s">
        <v>773</v>
      </c>
      <c r="H1522">
        <v>2021</v>
      </c>
      <c r="J1522" t="str">
        <f t="shared" si="48"/>
        <v>Energy.Onshore oil</v>
      </c>
      <c r="K1522" t="str">
        <f t="shared" si="49"/>
        <v>oil and gas extraction 06</v>
      </c>
    </row>
    <row r="1523" spans="1:11" x14ac:dyDescent="0.25">
      <c r="A1523" t="s">
        <v>469</v>
      </c>
      <c r="B1523" t="s">
        <v>824</v>
      </c>
      <c r="C1523">
        <v>0</v>
      </c>
      <c r="D1523" t="s">
        <v>536</v>
      </c>
      <c r="E1523" t="s">
        <v>2</v>
      </c>
      <c r="F1523" t="s">
        <v>775</v>
      </c>
      <c r="G1523" t="s">
        <v>538</v>
      </c>
      <c r="H1523">
        <v>2021</v>
      </c>
      <c r="J1523" t="str">
        <f t="shared" si="48"/>
        <v>Energy.Onshore oil</v>
      </c>
      <c r="K1523" t="str">
        <f t="shared" si="49"/>
        <v>oil and gas extraction 06</v>
      </c>
    </row>
    <row r="1524" spans="1:11" x14ac:dyDescent="0.25">
      <c r="A1524" t="s">
        <v>469</v>
      </c>
      <c r="B1524" t="s">
        <v>824</v>
      </c>
      <c r="C1524">
        <v>3</v>
      </c>
      <c r="D1524" t="s">
        <v>536</v>
      </c>
      <c r="E1524" t="s">
        <v>2</v>
      </c>
      <c r="F1524" t="s">
        <v>775</v>
      </c>
      <c r="G1524" t="s">
        <v>539</v>
      </c>
      <c r="H1524">
        <v>2021</v>
      </c>
      <c r="J1524" t="str">
        <f t="shared" si="48"/>
        <v>Energy.Onshore oil</v>
      </c>
      <c r="K1524" t="str">
        <f t="shared" si="49"/>
        <v>oil and gas extraction 06</v>
      </c>
    </row>
    <row r="1525" spans="1:11" x14ac:dyDescent="0.25">
      <c r="A1525" t="s">
        <v>469</v>
      </c>
      <c r="B1525" t="s">
        <v>824</v>
      </c>
      <c r="C1525">
        <v>432</v>
      </c>
      <c r="D1525" t="s">
        <v>536</v>
      </c>
      <c r="E1525" t="s">
        <v>2</v>
      </c>
      <c r="F1525" t="s">
        <v>776</v>
      </c>
      <c r="G1525" t="s">
        <v>767</v>
      </c>
      <c r="H1525">
        <v>2021</v>
      </c>
      <c r="I1525" t="s">
        <v>771</v>
      </c>
      <c r="J1525" t="str">
        <f t="shared" si="48"/>
        <v>Energy.Other from coal</v>
      </c>
      <c r="K1525">
        <f t="shared" si="49"/>
        <v>0</v>
      </c>
    </row>
    <row r="1526" spans="1:11" x14ac:dyDescent="0.25">
      <c r="A1526" t="s">
        <v>469</v>
      </c>
      <c r="B1526" t="s">
        <v>824</v>
      </c>
      <c r="C1526">
        <v>17</v>
      </c>
      <c r="D1526" t="s">
        <v>536</v>
      </c>
      <c r="E1526" t="s">
        <v>2</v>
      </c>
      <c r="F1526" t="s">
        <v>777</v>
      </c>
      <c r="G1526" t="s">
        <v>767</v>
      </c>
      <c r="H1526">
        <v>2021</v>
      </c>
      <c r="I1526" t="s">
        <v>771</v>
      </c>
      <c r="J1526" t="str">
        <f t="shared" si="48"/>
        <v>Energy.Other from oil and gas</v>
      </c>
      <c r="K1526" t="str">
        <f t="shared" si="49"/>
        <v>oil and gas extraction 06</v>
      </c>
    </row>
    <row r="1527" spans="1:11" x14ac:dyDescent="0.25">
      <c r="A1527" t="s">
        <v>469</v>
      </c>
      <c r="B1527" t="s">
        <v>824</v>
      </c>
      <c r="C1527">
        <v>0</v>
      </c>
      <c r="D1527" t="s">
        <v>536</v>
      </c>
      <c r="E1527" t="s">
        <v>2</v>
      </c>
      <c r="F1527" t="s">
        <v>778</v>
      </c>
      <c r="G1527" t="s">
        <v>767</v>
      </c>
      <c r="H1527">
        <v>2021</v>
      </c>
      <c r="J1527" t="str">
        <f t="shared" si="48"/>
        <v>Energy.Satellite-detected large leaks</v>
      </c>
      <c r="K1527" t="str">
        <f t="shared" si="49"/>
        <v>oil and gas extraction 06</v>
      </c>
    </row>
    <row r="1528" spans="1:11" x14ac:dyDescent="0.25">
      <c r="A1528" t="s">
        <v>469</v>
      </c>
      <c r="B1528" t="s">
        <v>824</v>
      </c>
      <c r="C1528">
        <v>384</v>
      </c>
      <c r="D1528" t="s">
        <v>536</v>
      </c>
      <c r="E1528" t="s">
        <v>2</v>
      </c>
      <c r="F1528" t="s">
        <v>797</v>
      </c>
      <c r="G1528" t="s">
        <v>767</v>
      </c>
      <c r="H1528">
        <v>2021</v>
      </c>
      <c r="J1528" t="str">
        <f t="shared" si="48"/>
        <v>Energy.Steam coal</v>
      </c>
      <c r="K1528">
        <f t="shared" si="49"/>
        <v>0</v>
      </c>
    </row>
    <row r="1529" spans="1:11" x14ac:dyDescent="0.25">
      <c r="A1529" t="s">
        <v>469</v>
      </c>
      <c r="B1529" t="s">
        <v>164</v>
      </c>
      <c r="C1529">
        <v>1114</v>
      </c>
      <c r="D1529" t="s">
        <v>536</v>
      </c>
      <c r="E1529" t="s">
        <v>2</v>
      </c>
      <c r="F1529" t="s">
        <v>649</v>
      </c>
      <c r="G1529" t="s">
        <v>767</v>
      </c>
      <c r="H1529">
        <v>2021</v>
      </c>
      <c r="I1529" t="s">
        <v>771</v>
      </c>
      <c r="J1529" t="str">
        <f t="shared" si="48"/>
        <v>Energy.Total</v>
      </c>
      <c r="K1529" t="str">
        <f t="shared" si="49"/>
        <v>confirmed this is a duplicate total value</v>
      </c>
    </row>
    <row r="1530" spans="1:11" x14ac:dyDescent="0.25">
      <c r="A1530" t="s">
        <v>469</v>
      </c>
      <c r="B1530" t="s">
        <v>164</v>
      </c>
      <c r="C1530">
        <v>70</v>
      </c>
      <c r="D1530" t="s">
        <v>536</v>
      </c>
      <c r="E1530" t="s">
        <v>8</v>
      </c>
      <c r="F1530" t="s">
        <v>649</v>
      </c>
      <c r="G1530" t="s">
        <v>767</v>
      </c>
      <c r="H1530" t="s">
        <v>768</v>
      </c>
      <c r="I1530" t="s">
        <v>769</v>
      </c>
      <c r="J1530" t="str">
        <f t="shared" si="48"/>
        <v>Other.Total</v>
      </c>
      <c r="K1530">
        <f t="shared" si="49"/>
        <v>0</v>
      </c>
    </row>
    <row r="1531" spans="1:11" x14ac:dyDescent="0.25">
      <c r="A1531" t="s">
        <v>469</v>
      </c>
      <c r="B1531" t="s">
        <v>164</v>
      </c>
      <c r="C1531">
        <v>348</v>
      </c>
      <c r="D1531" t="s">
        <v>536</v>
      </c>
      <c r="E1531" t="s">
        <v>5</v>
      </c>
      <c r="F1531" t="s">
        <v>649</v>
      </c>
      <c r="G1531" t="s">
        <v>767</v>
      </c>
      <c r="H1531" t="s">
        <v>768</v>
      </c>
      <c r="I1531" t="s">
        <v>769</v>
      </c>
      <c r="J1531" t="str">
        <f t="shared" si="48"/>
        <v>Waste.Total</v>
      </c>
      <c r="K1531" t="str">
        <f t="shared" si="49"/>
        <v>water and waste 36T39</v>
      </c>
    </row>
    <row r="1532" spans="1:11" x14ac:dyDescent="0.25">
      <c r="A1532" t="s">
        <v>469</v>
      </c>
      <c r="B1532" t="s">
        <v>825</v>
      </c>
      <c r="C1532">
        <v>186</v>
      </c>
      <c r="D1532" t="s">
        <v>536</v>
      </c>
      <c r="E1532" t="s">
        <v>2</v>
      </c>
      <c r="F1532" t="s">
        <v>770</v>
      </c>
      <c r="G1532" t="s">
        <v>767</v>
      </c>
      <c r="H1532">
        <v>2021</v>
      </c>
      <c r="I1532" t="s">
        <v>771</v>
      </c>
      <c r="J1532" t="str">
        <f t="shared" si="48"/>
        <v>Energy.Bioenergy</v>
      </c>
      <c r="K1532">
        <f t="shared" si="49"/>
        <v>0</v>
      </c>
    </row>
    <row r="1533" spans="1:11" x14ac:dyDescent="0.25">
      <c r="A1533" t="s">
        <v>469</v>
      </c>
      <c r="B1533" t="s">
        <v>825</v>
      </c>
      <c r="C1533">
        <v>0</v>
      </c>
      <c r="D1533" t="s">
        <v>536</v>
      </c>
      <c r="E1533" t="s">
        <v>2</v>
      </c>
      <c r="F1533" t="s">
        <v>796</v>
      </c>
      <c r="G1533" t="s">
        <v>767</v>
      </c>
      <c r="H1533">
        <v>2021</v>
      </c>
      <c r="J1533" t="str">
        <f t="shared" si="48"/>
        <v>Energy.Coking coal</v>
      </c>
      <c r="K1533" t="str">
        <f t="shared" si="49"/>
        <v>iron and steel 241</v>
      </c>
    </row>
    <row r="1534" spans="1:11" x14ac:dyDescent="0.25">
      <c r="A1534" t="s">
        <v>469</v>
      </c>
      <c r="B1534" t="s">
        <v>825</v>
      </c>
      <c r="C1534">
        <v>111</v>
      </c>
      <c r="D1534" t="s">
        <v>536</v>
      </c>
      <c r="E1534" t="s">
        <v>2</v>
      </c>
      <c r="F1534" t="s">
        <v>772</v>
      </c>
      <c r="G1534" t="s">
        <v>538</v>
      </c>
      <c r="H1534">
        <v>2021</v>
      </c>
      <c r="J1534" t="str">
        <f t="shared" si="48"/>
        <v>Energy.Gas pipelines and LNG facilities</v>
      </c>
      <c r="K1534" t="str">
        <f t="shared" si="49"/>
        <v>energy pipelines and gas processing 352T353</v>
      </c>
    </row>
    <row r="1535" spans="1:11" x14ac:dyDescent="0.25">
      <c r="A1535" t="s">
        <v>469</v>
      </c>
      <c r="B1535" t="s">
        <v>825</v>
      </c>
      <c r="C1535">
        <v>60</v>
      </c>
      <c r="D1535" t="s">
        <v>536</v>
      </c>
      <c r="E1535" t="s">
        <v>2</v>
      </c>
      <c r="F1535" t="s">
        <v>772</v>
      </c>
      <c r="G1535" t="s">
        <v>539</v>
      </c>
      <c r="H1535">
        <v>2021</v>
      </c>
      <c r="J1535" t="str">
        <f t="shared" si="48"/>
        <v>Energy.Gas pipelines and LNG facilities</v>
      </c>
      <c r="K1535" t="str">
        <f t="shared" si="49"/>
        <v>energy pipelines and gas processing 352T353</v>
      </c>
    </row>
    <row r="1536" spans="1:11" x14ac:dyDescent="0.25">
      <c r="A1536" t="s">
        <v>469</v>
      </c>
      <c r="B1536" t="s">
        <v>825</v>
      </c>
      <c r="C1536">
        <v>2</v>
      </c>
      <c r="D1536" t="s">
        <v>536</v>
      </c>
      <c r="E1536" t="s">
        <v>2</v>
      </c>
      <c r="F1536" t="s">
        <v>540</v>
      </c>
      <c r="G1536" t="s">
        <v>538</v>
      </c>
      <c r="H1536">
        <v>2021</v>
      </c>
      <c r="J1536" t="str">
        <f t="shared" si="48"/>
        <v>Energy.Offshore gas</v>
      </c>
      <c r="K1536" t="str">
        <f t="shared" si="49"/>
        <v>oil and gas extraction 06</v>
      </c>
    </row>
    <row r="1537" spans="1:11" x14ac:dyDescent="0.25">
      <c r="A1537" t="s">
        <v>469</v>
      </c>
      <c r="B1537" t="s">
        <v>825</v>
      </c>
      <c r="C1537">
        <v>4</v>
      </c>
      <c r="D1537" t="s">
        <v>536</v>
      </c>
      <c r="E1537" t="s">
        <v>2</v>
      </c>
      <c r="F1537" t="s">
        <v>540</v>
      </c>
      <c r="G1537" t="s">
        <v>539</v>
      </c>
      <c r="H1537">
        <v>2021</v>
      </c>
      <c r="J1537" t="str">
        <f t="shared" si="48"/>
        <v>Energy.Offshore gas</v>
      </c>
      <c r="K1537" t="str">
        <f t="shared" si="49"/>
        <v>oil and gas extraction 06</v>
      </c>
    </row>
    <row r="1538" spans="1:11" x14ac:dyDescent="0.25">
      <c r="A1538" t="s">
        <v>469</v>
      </c>
      <c r="B1538" t="s">
        <v>825</v>
      </c>
      <c r="C1538">
        <v>0</v>
      </c>
      <c r="D1538" t="s">
        <v>536</v>
      </c>
      <c r="E1538" t="s">
        <v>2</v>
      </c>
      <c r="F1538" t="s">
        <v>541</v>
      </c>
      <c r="G1538" t="s">
        <v>773</v>
      </c>
      <c r="H1538">
        <v>2021</v>
      </c>
      <c r="J1538" t="str">
        <f t="shared" si="48"/>
        <v>Energy.Offshore oil</v>
      </c>
      <c r="K1538" t="str">
        <f t="shared" si="49"/>
        <v>oil and gas extraction 06</v>
      </c>
    </row>
    <row r="1539" spans="1:11" x14ac:dyDescent="0.25">
      <c r="A1539" t="s">
        <v>469</v>
      </c>
      <c r="B1539" t="s">
        <v>825</v>
      </c>
      <c r="C1539">
        <v>0</v>
      </c>
      <c r="D1539" t="s">
        <v>536</v>
      </c>
      <c r="E1539" t="s">
        <v>2</v>
      </c>
      <c r="F1539" t="s">
        <v>541</v>
      </c>
      <c r="G1539" t="s">
        <v>538</v>
      </c>
      <c r="H1539">
        <v>2021</v>
      </c>
      <c r="J1539" t="str">
        <f t="shared" ref="J1539:J1602" si="50">CONCATENATE(E1539,".",F1539)</f>
        <v>Energy.Offshore oil</v>
      </c>
      <c r="K1539" t="str">
        <f t="shared" ref="K1539:K1602" si="51">INDEX($P$17:$P$38,MATCH(J1539,$O$17:$O$38,0))</f>
        <v>oil and gas extraction 06</v>
      </c>
    </row>
    <row r="1540" spans="1:11" x14ac:dyDescent="0.25">
      <c r="A1540" t="s">
        <v>469</v>
      </c>
      <c r="B1540" t="s">
        <v>825</v>
      </c>
      <c r="C1540">
        <v>1</v>
      </c>
      <c r="D1540" t="s">
        <v>536</v>
      </c>
      <c r="E1540" t="s">
        <v>2</v>
      </c>
      <c r="F1540" t="s">
        <v>541</v>
      </c>
      <c r="G1540" t="s">
        <v>539</v>
      </c>
      <c r="H1540">
        <v>2021</v>
      </c>
      <c r="J1540" t="str">
        <f t="shared" si="50"/>
        <v>Energy.Offshore oil</v>
      </c>
      <c r="K1540" t="str">
        <f t="shared" si="51"/>
        <v>oil and gas extraction 06</v>
      </c>
    </row>
    <row r="1541" spans="1:11" x14ac:dyDescent="0.25">
      <c r="A1541" t="s">
        <v>469</v>
      </c>
      <c r="B1541" t="s">
        <v>825</v>
      </c>
      <c r="C1541">
        <v>3</v>
      </c>
      <c r="D1541" t="s">
        <v>536</v>
      </c>
      <c r="E1541" t="s">
        <v>2</v>
      </c>
      <c r="F1541" t="s">
        <v>774</v>
      </c>
      <c r="G1541" t="s">
        <v>538</v>
      </c>
      <c r="H1541">
        <v>2021</v>
      </c>
      <c r="J1541" t="str">
        <f t="shared" si="50"/>
        <v>Energy.Onshore gas</v>
      </c>
      <c r="K1541" t="str">
        <f t="shared" si="51"/>
        <v>oil and gas extraction 06</v>
      </c>
    </row>
    <row r="1542" spans="1:11" x14ac:dyDescent="0.25">
      <c r="A1542" t="s">
        <v>469</v>
      </c>
      <c r="B1542" t="s">
        <v>825</v>
      </c>
      <c r="C1542">
        <v>6</v>
      </c>
      <c r="D1542" t="s">
        <v>536</v>
      </c>
      <c r="E1542" t="s">
        <v>2</v>
      </c>
      <c r="F1542" t="s">
        <v>774</v>
      </c>
      <c r="G1542" t="s">
        <v>539</v>
      </c>
      <c r="H1542">
        <v>2021</v>
      </c>
      <c r="J1542" t="str">
        <f t="shared" si="50"/>
        <v>Energy.Onshore gas</v>
      </c>
      <c r="K1542" t="str">
        <f t="shared" si="51"/>
        <v>oil and gas extraction 06</v>
      </c>
    </row>
    <row r="1543" spans="1:11" x14ac:dyDescent="0.25">
      <c r="A1543" t="s">
        <v>469</v>
      </c>
      <c r="B1543" t="s">
        <v>825</v>
      </c>
      <c r="C1543">
        <v>2</v>
      </c>
      <c r="D1543" t="s">
        <v>536</v>
      </c>
      <c r="E1543" t="s">
        <v>2</v>
      </c>
      <c r="F1543" t="s">
        <v>775</v>
      </c>
      <c r="G1543" t="s">
        <v>773</v>
      </c>
      <c r="H1543">
        <v>2021</v>
      </c>
      <c r="J1543" t="str">
        <f t="shared" si="50"/>
        <v>Energy.Onshore oil</v>
      </c>
      <c r="K1543" t="str">
        <f t="shared" si="51"/>
        <v>oil and gas extraction 06</v>
      </c>
    </row>
    <row r="1544" spans="1:11" x14ac:dyDescent="0.25">
      <c r="A1544" t="s">
        <v>469</v>
      </c>
      <c r="B1544" t="s">
        <v>825</v>
      </c>
      <c r="C1544">
        <v>1</v>
      </c>
      <c r="D1544" t="s">
        <v>536</v>
      </c>
      <c r="E1544" t="s">
        <v>2</v>
      </c>
      <c r="F1544" t="s">
        <v>775</v>
      </c>
      <c r="G1544" t="s">
        <v>538</v>
      </c>
      <c r="H1544">
        <v>2021</v>
      </c>
      <c r="J1544" t="str">
        <f t="shared" si="50"/>
        <v>Energy.Onshore oil</v>
      </c>
      <c r="K1544" t="str">
        <f t="shared" si="51"/>
        <v>oil and gas extraction 06</v>
      </c>
    </row>
    <row r="1545" spans="1:11" x14ac:dyDescent="0.25">
      <c r="A1545" t="s">
        <v>469</v>
      </c>
      <c r="B1545" t="s">
        <v>825</v>
      </c>
      <c r="C1545">
        <v>8</v>
      </c>
      <c r="D1545" t="s">
        <v>536</v>
      </c>
      <c r="E1545" t="s">
        <v>2</v>
      </c>
      <c r="F1545" t="s">
        <v>775</v>
      </c>
      <c r="G1545" t="s">
        <v>539</v>
      </c>
      <c r="H1545">
        <v>2021</v>
      </c>
      <c r="J1545" t="str">
        <f t="shared" si="50"/>
        <v>Energy.Onshore oil</v>
      </c>
      <c r="K1545" t="str">
        <f t="shared" si="51"/>
        <v>oil and gas extraction 06</v>
      </c>
    </row>
    <row r="1546" spans="1:11" x14ac:dyDescent="0.25">
      <c r="A1546" t="s">
        <v>469</v>
      </c>
      <c r="B1546" t="s">
        <v>825</v>
      </c>
      <c r="C1546">
        <v>231</v>
      </c>
      <c r="D1546" t="s">
        <v>536</v>
      </c>
      <c r="E1546" t="s">
        <v>2</v>
      </c>
      <c r="F1546" t="s">
        <v>776</v>
      </c>
      <c r="G1546" t="s">
        <v>767</v>
      </c>
      <c r="H1546">
        <v>2021</v>
      </c>
      <c r="I1546" t="s">
        <v>771</v>
      </c>
      <c r="J1546" t="str">
        <f t="shared" si="50"/>
        <v>Energy.Other from coal</v>
      </c>
      <c r="K1546">
        <f t="shared" si="51"/>
        <v>0</v>
      </c>
    </row>
    <row r="1547" spans="1:11" x14ac:dyDescent="0.25">
      <c r="A1547" t="s">
        <v>469</v>
      </c>
      <c r="B1547" t="s">
        <v>825</v>
      </c>
      <c r="C1547">
        <v>55</v>
      </c>
      <c r="D1547" t="s">
        <v>536</v>
      </c>
      <c r="E1547" t="s">
        <v>2</v>
      </c>
      <c r="F1547" t="s">
        <v>777</v>
      </c>
      <c r="G1547" t="s">
        <v>767</v>
      </c>
      <c r="H1547">
        <v>2021</v>
      </c>
      <c r="I1547" t="s">
        <v>771</v>
      </c>
      <c r="J1547" t="str">
        <f t="shared" si="50"/>
        <v>Energy.Other from oil and gas</v>
      </c>
      <c r="K1547" t="str">
        <f t="shared" si="51"/>
        <v>oil and gas extraction 06</v>
      </c>
    </row>
    <row r="1548" spans="1:11" x14ac:dyDescent="0.25">
      <c r="A1548" t="s">
        <v>469</v>
      </c>
      <c r="B1548" t="s">
        <v>825</v>
      </c>
      <c r="C1548">
        <v>0</v>
      </c>
      <c r="D1548" t="s">
        <v>536</v>
      </c>
      <c r="E1548" t="s">
        <v>2</v>
      </c>
      <c r="F1548" t="s">
        <v>778</v>
      </c>
      <c r="G1548" t="s">
        <v>767</v>
      </c>
      <c r="H1548">
        <v>2021</v>
      </c>
      <c r="J1548" t="str">
        <f t="shared" si="50"/>
        <v>Energy.Satellite-detected large leaks</v>
      </c>
      <c r="K1548" t="str">
        <f t="shared" si="51"/>
        <v>oil and gas extraction 06</v>
      </c>
    </row>
    <row r="1549" spans="1:11" x14ac:dyDescent="0.25">
      <c r="A1549" t="s">
        <v>469</v>
      </c>
      <c r="B1549" t="s">
        <v>825</v>
      </c>
      <c r="C1549">
        <v>1</v>
      </c>
      <c r="D1549" t="s">
        <v>536</v>
      </c>
      <c r="E1549" t="s">
        <v>2</v>
      </c>
      <c r="F1549" t="s">
        <v>797</v>
      </c>
      <c r="G1549" t="s">
        <v>767</v>
      </c>
      <c r="H1549">
        <v>2021</v>
      </c>
      <c r="J1549" t="str">
        <f t="shared" si="50"/>
        <v>Energy.Steam coal</v>
      </c>
      <c r="K1549">
        <f t="shared" si="51"/>
        <v>0</v>
      </c>
    </row>
    <row r="1550" spans="1:11" x14ac:dyDescent="0.25">
      <c r="A1550" t="s">
        <v>469</v>
      </c>
      <c r="B1550" t="s">
        <v>826</v>
      </c>
      <c r="C1550">
        <v>41</v>
      </c>
      <c r="D1550" t="s">
        <v>536</v>
      </c>
      <c r="E1550" t="s">
        <v>2</v>
      </c>
      <c r="F1550" t="s">
        <v>770</v>
      </c>
      <c r="G1550" t="s">
        <v>767</v>
      </c>
      <c r="H1550">
        <v>2021</v>
      </c>
      <c r="I1550" t="s">
        <v>771</v>
      </c>
      <c r="J1550" t="str">
        <f t="shared" si="50"/>
        <v>Energy.Bioenergy</v>
      </c>
      <c r="K1550">
        <f t="shared" si="51"/>
        <v>0</v>
      </c>
    </row>
    <row r="1551" spans="1:11" x14ac:dyDescent="0.25">
      <c r="A1551" t="s">
        <v>469</v>
      </c>
      <c r="B1551" t="s">
        <v>826</v>
      </c>
      <c r="C1551">
        <v>7</v>
      </c>
      <c r="D1551" t="s">
        <v>536</v>
      </c>
      <c r="E1551" t="s">
        <v>2</v>
      </c>
      <c r="F1551" t="s">
        <v>772</v>
      </c>
      <c r="G1551" t="s">
        <v>538</v>
      </c>
      <c r="H1551">
        <v>2021</v>
      </c>
      <c r="J1551" t="str">
        <f t="shared" si="50"/>
        <v>Energy.Gas pipelines and LNG facilities</v>
      </c>
      <c r="K1551" t="str">
        <f t="shared" si="51"/>
        <v>energy pipelines and gas processing 352T353</v>
      </c>
    </row>
    <row r="1552" spans="1:11" x14ac:dyDescent="0.25">
      <c r="A1552" t="s">
        <v>469</v>
      </c>
      <c r="B1552" t="s">
        <v>826</v>
      </c>
      <c r="C1552">
        <v>4</v>
      </c>
      <c r="D1552" t="s">
        <v>536</v>
      </c>
      <c r="E1552" t="s">
        <v>2</v>
      </c>
      <c r="F1552" t="s">
        <v>772</v>
      </c>
      <c r="G1552" t="s">
        <v>539</v>
      </c>
      <c r="H1552">
        <v>2021</v>
      </c>
      <c r="J1552" t="str">
        <f t="shared" si="50"/>
        <v>Energy.Gas pipelines and LNG facilities</v>
      </c>
      <c r="K1552" t="str">
        <f t="shared" si="51"/>
        <v>energy pipelines and gas processing 352T353</v>
      </c>
    </row>
    <row r="1553" spans="1:11" x14ac:dyDescent="0.25">
      <c r="A1553" t="s">
        <v>469</v>
      </c>
      <c r="B1553" t="s">
        <v>826</v>
      </c>
      <c r="C1553">
        <v>0</v>
      </c>
      <c r="D1553" t="s">
        <v>536</v>
      </c>
      <c r="E1553" t="s">
        <v>2</v>
      </c>
      <c r="F1553" t="s">
        <v>540</v>
      </c>
      <c r="G1553" t="s">
        <v>538</v>
      </c>
      <c r="H1553">
        <v>2021</v>
      </c>
      <c r="J1553" t="str">
        <f t="shared" si="50"/>
        <v>Energy.Offshore gas</v>
      </c>
      <c r="K1553" t="str">
        <f t="shared" si="51"/>
        <v>oil and gas extraction 06</v>
      </c>
    </row>
    <row r="1554" spans="1:11" x14ac:dyDescent="0.25">
      <c r="A1554" t="s">
        <v>469</v>
      </c>
      <c r="B1554" t="s">
        <v>826</v>
      </c>
      <c r="C1554">
        <v>1</v>
      </c>
      <c r="D1554" t="s">
        <v>536</v>
      </c>
      <c r="E1554" t="s">
        <v>2</v>
      </c>
      <c r="F1554" t="s">
        <v>540</v>
      </c>
      <c r="G1554" t="s">
        <v>539</v>
      </c>
      <c r="H1554">
        <v>2021</v>
      </c>
      <c r="J1554" t="str">
        <f t="shared" si="50"/>
        <v>Energy.Offshore gas</v>
      </c>
      <c r="K1554" t="str">
        <f t="shared" si="51"/>
        <v>oil and gas extraction 06</v>
      </c>
    </row>
    <row r="1555" spans="1:11" x14ac:dyDescent="0.25">
      <c r="A1555" t="s">
        <v>469</v>
      </c>
      <c r="B1555" t="s">
        <v>826</v>
      </c>
      <c r="C1555">
        <v>0</v>
      </c>
      <c r="D1555" t="s">
        <v>536</v>
      </c>
      <c r="E1555" t="s">
        <v>2</v>
      </c>
      <c r="F1555" t="s">
        <v>541</v>
      </c>
      <c r="G1555" t="s">
        <v>773</v>
      </c>
      <c r="H1555">
        <v>2021</v>
      </c>
      <c r="J1555" t="str">
        <f t="shared" si="50"/>
        <v>Energy.Offshore oil</v>
      </c>
      <c r="K1555" t="str">
        <f t="shared" si="51"/>
        <v>oil and gas extraction 06</v>
      </c>
    </row>
    <row r="1556" spans="1:11" x14ac:dyDescent="0.25">
      <c r="A1556" t="s">
        <v>469</v>
      </c>
      <c r="B1556" t="s">
        <v>826</v>
      </c>
      <c r="C1556">
        <v>0</v>
      </c>
      <c r="D1556" t="s">
        <v>536</v>
      </c>
      <c r="E1556" t="s">
        <v>2</v>
      </c>
      <c r="F1556" t="s">
        <v>541</v>
      </c>
      <c r="G1556" t="s">
        <v>538</v>
      </c>
      <c r="H1556">
        <v>2021</v>
      </c>
      <c r="J1556" t="str">
        <f t="shared" si="50"/>
        <v>Energy.Offshore oil</v>
      </c>
      <c r="K1556" t="str">
        <f t="shared" si="51"/>
        <v>oil and gas extraction 06</v>
      </c>
    </row>
    <row r="1557" spans="1:11" x14ac:dyDescent="0.25">
      <c r="A1557" t="s">
        <v>469</v>
      </c>
      <c r="B1557" t="s">
        <v>826</v>
      </c>
      <c r="C1557">
        <v>0</v>
      </c>
      <c r="D1557" t="s">
        <v>536</v>
      </c>
      <c r="E1557" t="s">
        <v>2</v>
      </c>
      <c r="F1557" t="s">
        <v>541</v>
      </c>
      <c r="G1557" t="s">
        <v>539</v>
      </c>
      <c r="H1557">
        <v>2021</v>
      </c>
      <c r="J1557" t="str">
        <f t="shared" si="50"/>
        <v>Energy.Offshore oil</v>
      </c>
      <c r="K1557" t="str">
        <f t="shared" si="51"/>
        <v>oil and gas extraction 06</v>
      </c>
    </row>
    <row r="1558" spans="1:11" x14ac:dyDescent="0.25">
      <c r="A1558" t="s">
        <v>469</v>
      </c>
      <c r="B1558" t="s">
        <v>826</v>
      </c>
      <c r="C1558">
        <v>1</v>
      </c>
      <c r="D1558" t="s">
        <v>536</v>
      </c>
      <c r="E1558" t="s">
        <v>2</v>
      </c>
      <c r="F1558" t="s">
        <v>774</v>
      </c>
      <c r="G1558" t="s">
        <v>538</v>
      </c>
      <c r="H1558">
        <v>2021</v>
      </c>
      <c r="J1558" t="str">
        <f t="shared" si="50"/>
        <v>Energy.Onshore gas</v>
      </c>
      <c r="K1558" t="str">
        <f t="shared" si="51"/>
        <v>oil and gas extraction 06</v>
      </c>
    </row>
    <row r="1559" spans="1:11" x14ac:dyDescent="0.25">
      <c r="A1559" t="s">
        <v>469</v>
      </c>
      <c r="B1559" t="s">
        <v>826</v>
      </c>
      <c r="C1559">
        <v>2</v>
      </c>
      <c r="D1559" t="s">
        <v>536</v>
      </c>
      <c r="E1559" t="s">
        <v>2</v>
      </c>
      <c r="F1559" t="s">
        <v>774</v>
      </c>
      <c r="G1559" t="s">
        <v>539</v>
      </c>
      <c r="H1559">
        <v>2021</v>
      </c>
      <c r="J1559" t="str">
        <f t="shared" si="50"/>
        <v>Energy.Onshore gas</v>
      </c>
      <c r="K1559" t="str">
        <f t="shared" si="51"/>
        <v>oil and gas extraction 06</v>
      </c>
    </row>
    <row r="1560" spans="1:11" x14ac:dyDescent="0.25">
      <c r="A1560" t="s">
        <v>469</v>
      </c>
      <c r="B1560" t="s">
        <v>826</v>
      </c>
      <c r="C1560">
        <v>1</v>
      </c>
      <c r="D1560" t="s">
        <v>536</v>
      </c>
      <c r="E1560" t="s">
        <v>2</v>
      </c>
      <c r="F1560" t="s">
        <v>775</v>
      </c>
      <c r="G1560" t="s">
        <v>773</v>
      </c>
      <c r="H1560">
        <v>2021</v>
      </c>
      <c r="J1560" t="str">
        <f t="shared" si="50"/>
        <v>Energy.Onshore oil</v>
      </c>
      <c r="K1560" t="str">
        <f t="shared" si="51"/>
        <v>oil and gas extraction 06</v>
      </c>
    </row>
    <row r="1561" spans="1:11" x14ac:dyDescent="0.25">
      <c r="A1561" t="s">
        <v>469</v>
      </c>
      <c r="B1561" t="s">
        <v>826</v>
      </c>
      <c r="C1561">
        <v>0</v>
      </c>
      <c r="D1561" t="s">
        <v>536</v>
      </c>
      <c r="E1561" t="s">
        <v>2</v>
      </c>
      <c r="F1561" t="s">
        <v>775</v>
      </c>
      <c r="G1561" t="s">
        <v>538</v>
      </c>
      <c r="H1561">
        <v>2021</v>
      </c>
      <c r="J1561" t="str">
        <f t="shared" si="50"/>
        <v>Energy.Onshore oil</v>
      </c>
      <c r="K1561" t="str">
        <f t="shared" si="51"/>
        <v>oil and gas extraction 06</v>
      </c>
    </row>
    <row r="1562" spans="1:11" x14ac:dyDescent="0.25">
      <c r="A1562" t="s">
        <v>469</v>
      </c>
      <c r="B1562" t="s">
        <v>826</v>
      </c>
      <c r="C1562">
        <v>4</v>
      </c>
      <c r="D1562" t="s">
        <v>536</v>
      </c>
      <c r="E1562" t="s">
        <v>2</v>
      </c>
      <c r="F1562" t="s">
        <v>775</v>
      </c>
      <c r="G1562" t="s">
        <v>539</v>
      </c>
      <c r="H1562">
        <v>2021</v>
      </c>
      <c r="J1562" t="str">
        <f t="shared" si="50"/>
        <v>Energy.Onshore oil</v>
      </c>
      <c r="K1562" t="str">
        <f t="shared" si="51"/>
        <v>oil and gas extraction 06</v>
      </c>
    </row>
    <row r="1563" spans="1:11" x14ac:dyDescent="0.25">
      <c r="A1563" t="s">
        <v>469</v>
      </c>
      <c r="B1563" t="s">
        <v>826</v>
      </c>
      <c r="C1563">
        <v>3</v>
      </c>
      <c r="D1563" t="s">
        <v>536</v>
      </c>
      <c r="E1563" t="s">
        <v>2</v>
      </c>
      <c r="F1563" t="s">
        <v>776</v>
      </c>
      <c r="G1563" t="s">
        <v>767</v>
      </c>
      <c r="H1563">
        <v>2021</v>
      </c>
      <c r="I1563" t="s">
        <v>771</v>
      </c>
      <c r="J1563" t="str">
        <f t="shared" si="50"/>
        <v>Energy.Other from coal</v>
      </c>
      <c r="K1563">
        <f t="shared" si="51"/>
        <v>0</v>
      </c>
    </row>
    <row r="1564" spans="1:11" x14ac:dyDescent="0.25">
      <c r="A1564" t="s">
        <v>469</v>
      </c>
      <c r="B1564" t="s">
        <v>826</v>
      </c>
      <c r="C1564">
        <v>7</v>
      </c>
      <c r="D1564" t="s">
        <v>536</v>
      </c>
      <c r="E1564" t="s">
        <v>2</v>
      </c>
      <c r="F1564" t="s">
        <v>777</v>
      </c>
      <c r="G1564" t="s">
        <v>767</v>
      </c>
      <c r="H1564">
        <v>2021</v>
      </c>
      <c r="I1564" t="s">
        <v>771</v>
      </c>
      <c r="J1564" t="str">
        <f t="shared" si="50"/>
        <v>Energy.Other from oil and gas</v>
      </c>
      <c r="K1564" t="str">
        <f t="shared" si="51"/>
        <v>oil and gas extraction 06</v>
      </c>
    </row>
    <row r="1565" spans="1:11" x14ac:dyDescent="0.25">
      <c r="A1565" t="s">
        <v>469</v>
      </c>
      <c r="B1565" t="s">
        <v>826</v>
      </c>
      <c r="C1565">
        <v>0</v>
      </c>
      <c r="D1565" t="s">
        <v>536</v>
      </c>
      <c r="E1565" t="s">
        <v>2</v>
      </c>
      <c r="F1565" t="s">
        <v>778</v>
      </c>
      <c r="G1565" t="s">
        <v>767</v>
      </c>
      <c r="H1565">
        <v>2021</v>
      </c>
      <c r="J1565" t="str">
        <f t="shared" si="50"/>
        <v>Energy.Satellite-detected large leaks</v>
      </c>
      <c r="K1565" t="str">
        <f t="shared" si="51"/>
        <v>oil and gas extraction 06</v>
      </c>
    </row>
    <row r="1566" spans="1:11" x14ac:dyDescent="0.25">
      <c r="A1566" t="s">
        <v>469</v>
      </c>
      <c r="B1566" t="s">
        <v>827</v>
      </c>
      <c r="C1566">
        <v>53</v>
      </c>
      <c r="D1566" t="s">
        <v>536</v>
      </c>
      <c r="E1566" t="s">
        <v>2</v>
      </c>
      <c r="F1566" t="s">
        <v>770</v>
      </c>
      <c r="G1566" t="s">
        <v>767</v>
      </c>
      <c r="H1566">
        <v>2021</v>
      </c>
      <c r="I1566" t="s">
        <v>771</v>
      </c>
      <c r="J1566" t="str">
        <f t="shared" si="50"/>
        <v>Energy.Bioenergy</v>
      </c>
      <c r="K1566">
        <f t="shared" si="51"/>
        <v>0</v>
      </c>
    </row>
    <row r="1567" spans="1:11" x14ac:dyDescent="0.25">
      <c r="A1567" t="s">
        <v>469</v>
      </c>
      <c r="B1567" t="s">
        <v>827</v>
      </c>
      <c r="C1567">
        <v>8</v>
      </c>
      <c r="D1567" t="s">
        <v>536</v>
      </c>
      <c r="E1567" t="s">
        <v>2</v>
      </c>
      <c r="F1567" t="s">
        <v>796</v>
      </c>
      <c r="G1567" t="s">
        <v>767</v>
      </c>
      <c r="H1567">
        <v>2021</v>
      </c>
      <c r="J1567" t="str">
        <f t="shared" si="50"/>
        <v>Energy.Coking coal</v>
      </c>
      <c r="K1567" t="str">
        <f t="shared" si="51"/>
        <v>iron and steel 241</v>
      </c>
    </row>
    <row r="1568" spans="1:11" x14ac:dyDescent="0.25">
      <c r="A1568" t="s">
        <v>469</v>
      </c>
      <c r="B1568" t="s">
        <v>827</v>
      </c>
      <c r="C1568">
        <v>40</v>
      </c>
      <c r="D1568" t="s">
        <v>536</v>
      </c>
      <c r="E1568" t="s">
        <v>2</v>
      </c>
      <c r="F1568" t="s">
        <v>772</v>
      </c>
      <c r="G1568" t="s">
        <v>538</v>
      </c>
      <c r="H1568">
        <v>2021</v>
      </c>
      <c r="J1568" t="str">
        <f t="shared" si="50"/>
        <v>Energy.Gas pipelines and LNG facilities</v>
      </c>
      <c r="K1568" t="str">
        <f t="shared" si="51"/>
        <v>energy pipelines and gas processing 352T353</v>
      </c>
    </row>
    <row r="1569" spans="1:11" x14ac:dyDescent="0.25">
      <c r="A1569" t="s">
        <v>469</v>
      </c>
      <c r="B1569" t="s">
        <v>827</v>
      </c>
      <c r="C1569">
        <v>22</v>
      </c>
      <c r="D1569" t="s">
        <v>536</v>
      </c>
      <c r="E1569" t="s">
        <v>2</v>
      </c>
      <c r="F1569" t="s">
        <v>772</v>
      </c>
      <c r="G1569" t="s">
        <v>539</v>
      </c>
      <c r="H1569">
        <v>2021</v>
      </c>
      <c r="J1569" t="str">
        <f t="shared" si="50"/>
        <v>Energy.Gas pipelines and LNG facilities</v>
      </c>
      <c r="K1569" t="str">
        <f t="shared" si="51"/>
        <v>energy pipelines and gas processing 352T353</v>
      </c>
    </row>
    <row r="1570" spans="1:11" x14ac:dyDescent="0.25">
      <c r="A1570" t="s">
        <v>469</v>
      </c>
      <c r="B1570" t="s">
        <v>827</v>
      </c>
      <c r="C1570">
        <v>0</v>
      </c>
      <c r="D1570" t="s">
        <v>536</v>
      </c>
      <c r="E1570" t="s">
        <v>2</v>
      </c>
      <c r="F1570" t="s">
        <v>540</v>
      </c>
      <c r="G1570" t="s">
        <v>538</v>
      </c>
      <c r="H1570">
        <v>2021</v>
      </c>
      <c r="J1570" t="str">
        <f t="shared" si="50"/>
        <v>Energy.Offshore gas</v>
      </c>
      <c r="K1570" t="str">
        <f t="shared" si="51"/>
        <v>oil and gas extraction 06</v>
      </c>
    </row>
    <row r="1571" spans="1:11" x14ac:dyDescent="0.25">
      <c r="A1571" t="s">
        <v>469</v>
      </c>
      <c r="B1571" t="s">
        <v>827</v>
      </c>
      <c r="C1571">
        <v>0</v>
      </c>
      <c r="D1571" t="s">
        <v>536</v>
      </c>
      <c r="E1571" t="s">
        <v>2</v>
      </c>
      <c r="F1571" t="s">
        <v>540</v>
      </c>
      <c r="G1571" t="s">
        <v>539</v>
      </c>
      <c r="H1571">
        <v>2021</v>
      </c>
      <c r="J1571" t="str">
        <f t="shared" si="50"/>
        <v>Energy.Offshore gas</v>
      </c>
      <c r="K1571" t="str">
        <f t="shared" si="51"/>
        <v>oil and gas extraction 06</v>
      </c>
    </row>
    <row r="1572" spans="1:11" x14ac:dyDescent="0.25">
      <c r="A1572" t="s">
        <v>469</v>
      </c>
      <c r="B1572" t="s">
        <v>827</v>
      </c>
      <c r="C1572">
        <v>0</v>
      </c>
      <c r="D1572" t="s">
        <v>536</v>
      </c>
      <c r="E1572" t="s">
        <v>2</v>
      </c>
      <c r="F1572" t="s">
        <v>541</v>
      </c>
      <c r="G1572" t="s">
        <v>773</v>
      </c>
      <c r="H1572">
        <v>2021</v>
      </c>
      <c r="J1572" t="str">
        <f t="shared" si="50"/>
        <v>Energy.Offshore oil</v>
      </c>
      <c r="K1572" t="str">
        <f t="shared" si="51"/>
        <v>oil and gas extraction 06</v>
      </c>
    </row>
    <row r="1573" spans="1:11" x14ac:dyDescent="0.25">
      <c r="A1573" t="s">
        <v>469</v>
      </c>
      <c r="B1573" t="s">
        <v>827</v>
      </c>
      <c r="C1573">
        <v>0</v>
      </c>
      <c r="D1573" t="s">
        <v>536</v>
      </c>
      <c r="E1573" t="s">
        <v>2</v>
      </c>
      <c r="F1573" t="s">
        <v>541</v>
      </c>
      <c r="G1573" t="s">
        <v>538</v>
      </c>
      <c r="H1573">
        <v>2021</v>
      </c>
      <c r="J1573" t="str">
        <f t="shared" si="50"/>
        <v>Energy.Offshore oil</v>
      </c>
      <c r="K1573" t="str">
        <f t="shared" si="51"/>
        <v>oil and gas extraction 06</v>
      </c>
    </row>
    <row r="1574" spans="1:11" x14ac:dyDescent="0.25">
      <c r="A1574" t="s">
        <v>469</v>
      </c>
      <c r="B1574" t="s">
        <v>827</v>
      </c>
      <c r="C1574">
        <v>0</v>
      </c>
      <c r="D1574" t="s">
        <v>536</v>
      </c>
      <c r="E1574" t="s">
        <v>2</v>
      </c>
      <c r="F1574" t="s">
        <v>541</v>
      </c>
      <c r="G1574" t="s">
        <v>539</v>
      </c>
      <c r="H1574">
        <v>2021</v>
      </c>
      <c r="J1574" t="str">
        <f t="shared" si="50"/>
        <v>Energy.Offshore oil</v>
      </c>
      <c r="K1574" t="str">
        <f t="shared" si="51"/>
        <v>oil and gas extraction 06</v>
      </c>
    </row>
    <row r="1575" spans="1:11" x14ac:dyDescent="0.25">
      <c r="A1575" t="s">
        <v>469</v>
      </c>
      <c r="B1575" t="s">
        <v>827</v>
      </c>
      <c r="C1575">
        <v>1</v>
      </c>
      <c r="D1575" t="s">
        <v>536</v>
      </c>
      <c r="E1575" t="s">
        <v>2</v>
      </c>
      <c r="F1575" t="s">
        <v>774</v>
      </c>
      <c r="G1575" t="s">
        <v>538</v>
      </c>
      <c r="H1575">
        <v>2021</v>
      </c>
      <c r="J1575" t="str">
        <f t="shared" si="50"/>
        <v>Energy.Onshore gas</v>
      </c>
      <c r="K1575" t="str">
        <f t="shared" si="51"/>
        <v>oil and gas extraction 06</v>
      </c>
    </row>
    <row r="1576" spans="1:11" x14ac:dyDescent="0.25">
      <c r="A1576" t="s">
        <v>469</v>
      </c>
      <c r="B1576" t="s">
        <v>827</v>
      </c>
      <c r="C1576">
        <v>3</v>
      </c>
      <c r="D1576" t="s">
        <v>536</v>
      </c>
      <c r="E1576" t="s">
        <v>2</v>
      </c>
      <c r="F1576" t="s">
        <v>774</v>
      </c>
      <c r="G1576" t="s">
        <v>539</v>
      </c>
      <c r="H1576">
        <v>2021</v>
      </c>
      <c r="J1576" t="str">
        <f t="shared" si="50"/>
        <v>Energy.Onshore gas</v>
      </c>
      <c r="K1576" t="str">
        <f t="shared" si="51"/>
        <v>oil and gas extraction 06</v>
      </c>
    </row>
    <row r="1577" spans="1:11" x14ac:dyDescent="0.25">
      <c r="A1577" t="s">
        <v>469</v>
      </c>
      <c r="B1577" t="s">
        <v>827</v>
      </c>
      <c r="C1577">
        <v>1</v>
      </c>
      <c r="D1577" t="s">
        <v>536</v>
      </c>
      <c r="E1577" t="s">
        <v>2</v>
      </c>
      <c r="F1577" t="s">
        <v>775</v>
      </c>
      <c r="G1577" t="s">
        <v>773</v>
      </c>
      <c r="H1577">
        <v>2021</v>
      </c>
      <c r="J1577" t="str">
        <f t="shared" si="50"/>
        <v>Energy.Onshore oil</v>
      </c>
      <c r="K1577" t="str">
        <f t="shared" si="51"/>
        <v>oil and gas extraction 06</v>
      </c>
    </row>
    <row r="1578" spans="1:11" x14ac:dyDescent="0.25">
      <c r="A1578" t="s">
        <v>469</v>
      </c>
      <c r="B1578" t="s">
        <v>827</v>
      </c>
      <c r="C1578">
        <v>2</v>
      </c>
      <c r="D1578" t="s">
        <v>536</v>
      </c>
      <c r="E1578" t="s">
        <v>2</v>
      </c>
      <c r="F1578" t="s">
        <v>775</v>
      </c>
      <c r="G1578" t="s">
        <v>538</v>
      </c>
      <c r="H1578">
        <v>2021</v>
      </c>
      <c r="J1578" t="str">
        <f t="shared" si="50"/>
        <v>Energy.Onshore oil</v>
      </c>
      <c r="K1578" t="str">
        <f t="shared" si="51"/>
        <v>oil and gas extraction 06</v>
      </c>
    </row>
    <row r="1579" spans="1:11" x14ac:dyDescent="0.25">
      <c r="A1579" t="s">
        <v>469</v>
      </c>
      <c r="B1579" t="s">
        <v>827</v>
      </c>
      <c r="C1579">
        <v>21</v>
      </c>
      <c r="D1579" t="s">
        <v>536</v>
      </c>
      <c r="E1579" t="s">
        <v>2</v>
      </c>
      <c r="F1579" t="s">
        <v>775</v>
      </c>
      <c r="G1579" t="s">
        <v>539</v>
      </c>
      <c r="H1579">
        <v>2021</v>
      </c>
      <c r="J1579" t="str">
        <f t="shared" si="50"/>
        <v>Energy.Onshore oil</v>
      </c>
      <c r="K1579" t="str">
        <f t="shared" si="51"/>
        <v>oil and gas extraction 06</v>
      </c>
    </row>
    <row r="1580" spans="1:11" x14ac:dyDescent="0.25">
      <c r="A1580" t="s">
        <v>469</v>
      </c>
      <c r="B1580" t="s">
        <v>827</v>
      </c>
      <c r="C1580">
        <v>153</v>
      </c>
      <c r="D1580" t="s">
        <v>536</v>
      </c>
      <c r="E1580" t="s">
        <v>2</v>
      </c>
      <c r="F1580" t="s">
        <v>776</v>
      </c>
      <c r="G1580" t="s">
        <v>767</v>
      </c>
      <c r="H1580">
        <v>2021</v>
      </c>
      <c r="I1580" t="s">
        <v>771</v>
      </c>
      <c r="J1580" t="str">
        <f t="shared" si="50"/>
        <v>Energy.Other from coal</v>
      </c>
      <c r="K1580">
        <f t="shared" si="51"/>
        <v>0</v>
      </c>
    </row>
    <row r="1581" spans="1:11" x14ac:dyDescent="0.25">
      <c r="A1581" t="s">
        <v>469</v>
      </c>
      <c r="B1581" t="s">
        <v>827</v>
      </c>
      <c r="C1581">
        <v>8</v>
      </c>
      <c r="D1581" t="s">
        <v>536</v>
      </c>
      <c r="E1581" t="s">
        <v>2</v>
      </c>
      <c r="F1581" t="s">
        <v>777</v>
      </c>
      <c r="G1581" t="s">
        <v>767</v>
      </c>
      <c r="H1581">
        <v>2021</v>
      </c>
      <c r="I1581" t="s">
        <v>771</v>
      </c>
      <c r="J1581" t="str">
        <f t="shared" si="50"/>
        <v>Energy.Other from oil and gas</v>
      </c>
      <c r="K1581" t="str">
        <f t="shared" si="51"/>
        <v>oil and gas extraction 06</v>
      </c>
    </row>
    <row r="1582" spans="1:11" x14ac:dyDescent="0.25">
      <c r="A1582" t="s">
        <v>469</v>
      </c>
      <c r="B1582" t="s">
        <v>827</v>
      </c>
      <c r="C1582">
        <v>0</v>
      </c>
      <c r="D1582" t="s">
        <v>536</v>
      </c>
      <c r="E1582" t="s">
        <v>2</v>
      </c>
      <c r="F1582" t="s">
        <v>778</v>
      </c>
      <c r="G1582" t="s">
        <v>767</v>
      </c>
      <c r="H1582">
        <v>2021</v>
      </c>
      <c r="J1582" t="str">
        <f t="shared" si="50"/>
        <v>Energy.Satellite-detected large leaks</v>
      </c>
      <c r="K1582" t="str">
        <f t="shared" si="51"/>
        <v>oil and gas extraction 06</v>
      </c>
    </row>
    <row r="1583" spans="1:11" x14ac:dyDescent="0.25">
      <c r="A1583" t="s">
        <v>469</v>
      </c>
      <c r="B1583" t="s">
        <v>827</v>
      </c>
      <c r="C1583">
        <v>53</v>
      </c>
      <c r="D1583" t="s">
        <v>536</v>
      </c>
      <c r="E1583" t="s">
        <v>2</v>
      </c>
      <c r="F1583" t="s">
        <v>797</v>
      </c>
      <c r="G1583" t="s">
        <v>767</v>
      </c>
      <c r="H1583">
        <v>2021</v>
      </c>
      <c r="J1583" t="str">
        <f t="shared" si="50"/>
        <v>Energy.Steam coal</v>
      </c>
      <c r="K1583">
        <f t="shared" si="51"/>
        <v>0</v>
      </c>
    </row>
    <row r="1584" spans="1:11" x14ac:dyDescent="0.25">
      <c r="A1584" t="s">
        <v>469</v>
      </c>
      <c r="B1584" t="s">
        <v>167</v>
      </c>
      <c r="C1584">
        <v>383</v>
      </c>
      <c r="D1584" t="s">
        <v>536</v>
      </c>
      <c r="E1584" t="s">
        <v>4</v>
      </c>
      <c r="F1584" t="s">
        <v>649</v>
      </c>
      <c r="G1584" t="s">
        <v>767</v>
      </c>
      <c r="H1584" t="s">
        <v>768</v>
      </c>
      <c r="I1584" t="s">
        <v>769</v>
      </c>
      <c r="J1584" t="str">
        <f t="shared" si="50"/>
        <v>Agriculture.Total</v>
      </c>
      <c r="K1584">
        <f t="shared" si="51"/>
        <v>0</v>
      </c>
    </row>
    <row r="1585" spans="1:11" x14ac:dyDescent="0.25">
      <c r="A1585" t="s">
        <v>469</v>
      </c>
      <c r="B1585" t="s">
        <v>167</v>
      </c>
      <c r="C1585">
        <v>41</v>
      </c>
      <c r="D1585" t="s">
        <v>536</v>
      </c>
      <c r="E1585" t="s">
        <v>2</v>
      </c>
      <c r="F1585" t="s">
        <v>770</v>
      </c>
      <c r="G1585" t="s">
        <v>767</v>
      </c>
      <c r="H1585">
        <v>2021</v>
      </c>
      <c r="I1585" t="s">
        <v>771</v>
      </c>
      <c r="J1585" t="str">
        <f t="shared" si="50"/>
        <v>Energy.Bioenergy</v>
      </c>
      <c r="K1585">
        <f t="shared" si="51"/>
        <v>0</v>
      </c>
    </row>
    <row r="1586" spans="1:11" x14ac:dyDescent="0.25">
      <c r="A1586" t="s">
        <v>469</v>
      </c>
      <c r="B1586" t="s">
        <v>167</v>
      </c>
      <c r="C1586">
        <v>16</v>
      </c>
      <c r="D1586" t="s">
        <v>536</v>
      </c>
      <c r="E1586" t="s">
        <v>2</v>
      </c>
      <c r="F1586" t="s">
        <v>772</v>
      </c>
      <c r="G1586" t="s">
        <v>538</v>
      </c>
      <c r="H1586">
        <v>2021</v>
      </c>
      <c r="J1586" t="str">
        <f t="shared" si="50"/>
        <v>Energy.Gas pipelines and LNG facilities</v>
      </c>
      <c r="K1586" t="str">
        <f t="shared" si="51"/>
        <v>energy pipelines and gas processing 352T353</v>
      </c>
    </row>
    <row r="1587" spans="1:11" x14ac:dyDescent="0.25">
      <c r="A1587" t="s">
        <v>469</v>
      </c>
      <c r="B1587" t="s">
        <v>167</v>
      </c>
      <c r="C1587">
        <v>9</v>
      </c>
      <c r="D1587" t="s">
        <v>536</v>
      </c>
      <c r="E1587" t="s">
        <v>2</v>
      </c>
      <c r="F1587" t="s">
        <v>772</v>
      </c>
      <c r="G1587" t="s">
        <v>539</v>
      </c>
      <c r="H1587">
        <v>2021</v>
      </c>
      <c r="J1587" t="str">
        <f t="shared" si="50"/>
        <v>Energy.Gas pipelines and LNG facilities</v>
      </c>
      <c r="K1587" t="str">
        <f t="shared" si="51"/>
        <v>energy pipelines and gas processing 352T353</v>
      </c>
    </row>
    <row r="1588" spans="1:11" x14ac:dyDescent="0.25">
      <c r="A1588" t="s">
        <v>469</v>
      </c>
      <c r="B1588" t="s">
        <v>167</v>
      </c>
      <c r="C1588">
        <v>2</v>
      </c>
      <c r="D1588" t="s">
        <v>536</v>
      </c>
      <c r="E1588" t="s">
        <v>2</v>
      </c>
      <c r="F1588" t="s">
        <v>540</v>
      </c>
      <c r="G1588" t="s">
        <v>538</v>
      </c>
      <c r="H1588">
        <v>2021</v>
      </c>
      <c r="J1588" t="str">
        <f t="shared" si="50"/>
        <v>Energy.Offshore gas</v>
      </c>
      <c r="K1588" t="str">
        <f t="shared" si="51"/>
        <v>oil and gas extraction 06</v>
      </c>
    </row>
    <row r="1589" spans="1:11" x14ac:dyDescent="0.25">
      <c r="A1589" t="s">
        <v>469</v>
      </c>
      <c r="B1589" t="s">
        <v>167</v>
      </c>
      <c r="C1589">
        <v>3</v>
      </c>
      <c r="D1589" t="s">
        <v>536</v>
      </c>
      <c r="E1589" t="s">
        <v>2</v>
      </c>
      <c r="F1589" t="s">
        <v>540</v>
      </c>
      <c r="G1589" t="s">
        <v>539</v>
      </c>
      <c r="H1589">
        <v>2021</v>
      </c>
      <c r="J1589" t="str">
        <f t="shared" si="50"/>
        <v>Energy.Offshore gas</v>
      </c>
      <c r="K1589" t="str">
        <f t="shared" si="51"/>
        <v>oil and gas extraction 06</v>
      </c>
    </row>
    <row r="1590" spans="1:11" x14ac:dyDescent="0.25">
      <c r="A1590" t="s">
        <v>469</v>
      </c>
      <c r="B1590" t="s">
        <v>167</v>
      </c>
      <c r="C1590">
        <v>0</v>
      </c>
      <c r="D1590" t="s">
        <v>536</v>
      </c>
      <c r="E1590" t="s">
        <v>2</v>
      </c>
      <c r="F1590" t="s">
        <v>541</v>
      </c>
      <c r="G1590" t="s">
        <v>773</v>
      </c>
      <c r="H1590">
        <v>2021</v>
      </c>
      <c r="J1590" t="str">
        <f t="shared" si="50"/>
        <v>Energy.Offshore oil</v>
      </c>
      <c r="K1590" t="str">
        <f t="shared" si="51"/>
        <v>oil and gas extraction 06</v>
      </c>
    </row>
    <row r="1591" spans="1:11" x14ac:dyDescent="0.25">
      <c r="A1591" t="s">
        <v>469</v>
      </c>
      <c r="B1591" t="s">
        <v>167</v>
      </c>
      <c r="C1591">
        <v>0</v>
      </c>
      <c r="D1591" t="s">
        <v>536</v>
      </c>
      <c r="E1591" t="s">
        <v>2</v>
      </c>
      <c r="F1591" t="s">
        <v>541</v>
      </c>
      <c r="G1591" t="s">
        <v>538</v>
      </c>
      <c r="H1591">
        <v>2021</v>
      </c>
      <c r="J1591" t="str">
        <f t="shared" si="50"/>
        <v>Energy.Offshore oil</v>
      </c>
      <c r="K1591" t="str">
        <f t="shared" si="51"/>
        <v>oil and gas extraction 06</v>
      </c>
    </row>
    <row r="1592" spans="1:11" x14ac:dyDescent="0.25">
      <c r="A1592" t="s">
        <v>469</v>
      </c>
      <c r="B1592" t="s">
        <v>167</v>
      </c>
      <c r="C1592">
        <v>2</v>
      </c>
      <c r="D1592" t="s">
        <v>536</v>
      </c>
      <c r="E1592" t="s">
        <v>2</v>
      </c>
      <c r="F1592" t="s">
        <v>541</v>
      </c>
      <c r="G1592" t="s">
        <v>539</v>
      </c>
      <c r="H1592">
        <v>2021</v>
      </c>
      <c r="J1592" t="str">
        <f t="shared" si="50"/>
        <v>Energy.Offshore oil</v>
      </c>
      <c r="K1592" t="str">
        <f t="shared" si="51"/>
        <v>oil and gas extraction 06</v>
      </c>
    </row>
    <row r="1593" spans="1:11" x14ac:dyDescent="0.25">
      <c r="A1593" t="s">
        <v>469</v>
      </c>
      <c r="B1593" t="s">
        <v>167</v>
      </c>
      <c r="C1593">
        <v>11</v>
      </c>
      <c r="D1593" t="s">
        <v>536</v>
      </c>
      <c r="E1593" t="s">
        <v>2</v>
      </c>
      <c r="F1593" t="s">
        <v>774</v>
      </c>
      <c r="G1593" t="s">
        <v>538</v>
      </c>
      <c r="H1593">
        <v>2021</v>
      </c>
      <c r="J1593" t="str">
        <f t="shared" si="50"/>
        <v>Energy.Onshore gas</v>
      </c>
      <c r="K1593" t="str">
        <f t="shared" si="51"/>
        <v>oil and gas extraction 06</v>
      </c>
    </row>
    <row r="1594" spans="1:11" x14ac:dyDescent="0.25">
      <c r="A1594" t="s">
        <v>469</v>
      </c>
      <c r="B1594" t="s">
        <v>167</v>
      </c>
      <c r="C1594">
        <v>25</v>
      </c>
      <c r="D1594" t="s">
        <v>536</v>
      </c>
      <c r="E1594" t="s">
        <v>2</v>
      </c>
      <c r="F1594" t="s">
        <v>774</v>
      </c>
      <c r="G1594" t="s">
        <v>539</v>
      </c>
      <c r="H1594">
        <v>2021</v>
      </c>
      <c r="J1594" t="str">
        <f t="shared" si="50"/>
        <v>Energy.Onshore gas</v>
      </c>
      <c r="K1594" t="str">
        <f t="shared" si="51"/>
        <v>oil and gas extraction 06</v>
      </c>
    </row>
    <row r="1595" spans="1:11" x14ac:dyDescent="0.25">
      <c r="A1595" t="s">
        <v>469</v>
      </c>
      <c r="B1595" t="s">
        <v>167</v>
      </c>
      <c r="C1595">
        <v>1</v>
      </c>
      <c r="D1595" t="s">
        <v>536</v>
      </c>
      <c r="E1595" t="s">
        <v>2</v>
      </c>
      <c r="F1595" t="s">
        <v>775</v>
      </c>
      <c r="G1595" t="s">
        <v>773</v>
      </c>
      <c r="H1595">
        <v>2021</v>
      </c>
      <c r="J1595" t="str">
        <f t="shared" si="50"/>
        <v>Energy.Onshore oil</v>
      </c>
      <c r="K1595" t="str">
        <f t="shared" si="51"/>
        <v>oil and gas extraction 06</v>
      </c>
    </row>
    <row r="1596" spans="1:11" x14ac:dyDescent="0.25">
      <c r="A1596" t="s">
        <v>469</v>
      </c>
      <c r="B1596" t="s">
        <v>167</v>
      </c>
      <c r="C1596">
        <v>1</v>
      </c>
      <c r="D1596" t="s">
        <v>536</v>
      </c>
      <c r="E1596" t="s">
        <v>2</v>
      </c>
      <c r="F1596" t="s">
        <v>775</v>
      </c>
      <c r="G1596" t="s">
        <v>538</v>
      </c>
      <c r="H1596">
        <v>2021</v>
      </c>
      <c r="J1596" t="str">
        <f t="shared" si="50"/>
        <v>Energy.Onshore oil</v>
      </c>
      <c r="K1596" t="str">
        <f t="shared" si="51"/>
        <v>oil and gas extraction 06</v>
      </c>
    </row>
    <row r="1597" spans="1:11" x14ac:dyDescent="0.25">
      <c r="A1597" t="s">
        <v>469</v>
      </c>
      <c r="B1597" t="s">
        <v>167</v>
      </c>
      <c r="C1597">
        <v>17</v>
      </c>
      <c r="D1597" t="s">
        <v>536</v>
      </c>
      <c r="E1597" t="s">
        <v>2</v>
      </c>
      <c r="F1597" t="s">
        <v>775</v>
      </c>
      <c r="G1597" t="s">
        <v>539</v>
      </c>
      <c r="H1597">
        <v>2021</v>
      </c>
      <c r="J1597" t="str">
        <f t="shared" si="50"/>
        <v>Energy.Onshore oil</v>
      </c>
      <c r="K1597" t="str">
        <f t="shared" si="51"/>
        <v>oil and gas extraction 06</v>
      </c>
    </row>
    <row r="1598" spans="1:11" x14ac:dyDescent="0.25">
      <c r="A1598" t="s">
        <v>469</v>
      </c>
      <c r="B1598" t="s">
        <v>167</v>
      </c>
      <c r="C1598">
        <v>1</v>
      </c>
      <c r="D1598" t="s">
        <v>536</v>
      </c>
      <c r="E1598" t="s">
        <v>2</v>
      </c>
      <c r="F1598" t="s">
        <v>776</v>
      </c>
      <c r="G1598" t="s">
        <v>767</v>
      </c>
      <c r="H1598">
        <v>2021</v>
      </c>
      <c r="I1598" t="s">
        <v>771</v>
      </c>
      <c r="J1598" t="str">
        <f t="shared" si="50"/>
        <v>Energy.Other from coal</v>
      </c>
      <c r="K1598">
        <f t="shared" si="51"/>
        <v>0</v>
      </c>
    </row>
    <row r="1599" spans="1:11" x14ac:dyDescent="0.25">
      <c r="A1599" t="s">
        <v>469</v>
      </c>
      <c r="B1599" t="s">
        <v>167</v>
      </c>
      <c r="C1599">
        <v>4</v>
      </c>
      <c r="D1599" t="s">
        <v>536</v>
      </c>
      <c r="E1599" t="s">
        <v>2</v>
      </c>
      <c r="F1599" t="s">
        <v>777</v>
      </c>
      <c r="G1599" t="s">
        <v>767</v>
      </c>
      <c r="H1599">
        <v>2021</v>
      </c>
      <c r="I1599" t="s">
        <v>771</v>
      </c>
      <c r="J1599" t="str">
        <f t="shared" si="50"/>
        <v>Energy.Other from oil and gas</v>
      </c>
      <c r="K1599" t="str">
        <f t="shared" si="51"/>
        <v>oil and gas extraction 06</v>
      </c>
    </row>
    <row r="1600" spans="1:11" x14ac:dyDescent="0.25">
      <c r="A1600" t="s">
        <v>469</v>
      </c>
      <c r="B1600" t="s">
        <v>167</v>
      </c>
      <c r="C1600">
        <v>0</v>
      </c>
      <c r="D1600" t="s">
        <v>536</v>
      </c>
      <c r="E1600" t="s">
        <v>2</v>
      </c>
      <c r="F1600" t="s">
        <v>778</v>
      </c>
      <c r="G1600" t="s">
        <v>767</v>
      </c>
      <c r="H1600">
        <v>2021</v>
      </c>
      <c r="J1600" t="str">
        <f t="shared" si="50"/>
        <v>Energy.Satellite-detected large leaks</v>
      </c>
      <c r="K1600" t="str">
        <f t="shared" si="51"/>
        <v>oil and gas extraction 06</v>
      </c>
    </row>
    <row r="1601" spans="1:11" x14ac:dyDescent="0.25">
      <c r="A1601" t="s">
        <v>469</v>
      </c>
      <c r="B1601" t="s">
        <v>167</v>
      </c>
      <c r="C1601">
        <v>132</v>
      </c>
      <c r="D1601" t="s">
        <v>536</v>
      </c>
      <c r="E1601" t="s">
        <v>2</v>
      </c>
      <c r="F1601" t="s">
        <v>649</v>
      </c>
      <c r="G1601" t="s">
        <v>767</v>
      </c>
      <c r="H1601">
        <v>2021</v>
      </c>
      <c r="I1601" t="s">
        <v>771</v>
      </c>
      <c r="J1601" t="str">
        <f t="shared" si="50"/>
        <v>Energy.Total</v>
      </c>
      <c r="K1601" t="str">
        <f t="shared" si="51"/>
        <v>confirmed this is a duplicate total value</v>
      </c>
    </row>
    <row r="1602" spans="1:11" x14ac:dyDescent="0.25">
      <c r="A1602" t="s">
        <v>469</v>
      </c>
      <c r="B1602" t="s">
        <v>167</v>
      </c>
      <c r="C1602">
        <v>18</v>
      </c>
      <c r="D1602" t="s">
        <v>536</v>
      </c>
      <c r="E1602" t="s">
        <v>8</v>
      </c>
      <c r="F1602" t="s">
        <v>649</v>
      </c>
      <c r="G1602" t="s">
        <v>767</v>
      </c>
      <c r="H1602" t="s">
        <v>768</v>
      </c>
      <c r="I1602" t="s">
        <v>769</v>
      </c>
      <c r="J1602" t="str">
        <f t="shared" si="50"/>
        <v>Other.Total</v>
      </c>
      <c r="K1602">
        <f t="shared" si="51"/>
        <v>0</v>
      </c>
    </row>
    <row r="1603" spans="1:11" x14ac:dyDescent="0.25">
      <c r="A1603" t="s">
        <v>469</v>
      </c>
      <c r="B1603" t="s">
        <v>167</v>
      </c>
      <c r="C1603">
        <v>251</v>
      </c>
      <c r="D1603" t="s">
        <v>536</v>
      </c>
      <c r="E1603" t="s">
        <v>5</v>
      </c>
      <c r="F1603" t="s">
        <v>649</v>
      </c>
      <c r="G1603" t="s">
        <v>767</v>
      </c>
      <c r="H1603" t="s">
        <v>768</v>
      </c>
      <c r="I1603" t="s">
        <v>769</v>
      </c>
      <c r="J1603" t="str">
        <f t="shared" ref="J1603:J1666" si="52">CONCATENATE(E1603,".",F1603)</f>
        <v>Waste.Total</v>
      </c>
      <c r="K1603" t="str">
        <f t="shared" ref="K1603:K1666" si="53">INDEX($P$17:$P$38,MATCH(J1603,$O$17:$O$38,0))</f>
        <v>water and waste 36T39</v>
      </c>
    </row>
    <row r="1604" spans="1:11" x14ac:dyDescent="0.25">
      <c r="A1604" t="s">
        <v>469</v>
      </c>
      <c r="B1604" t="s">
        <v>183</v>
      </c>
      <c r="C1604">
        <v>49</v>
      </c>
      <c r="D1604" t="s">
        <v>536</v>
      </c>
      <c r="E1604" t="s">
        <v>4</v>
      </c>
      <c r="F1604" t="s">
        <v>649</v>
      </c>
      <c r="G1604" t="s">
        <v>767</v>
      </c>
      <c r="H1604" t="s">
        <v>768</v>
      </c>
      <c r="I1604" t="s">
        <v>769</v>
      </c>
      <c r="J1604" t="str">
        <f t="shared" si="52"/>
        <v>Agriculture.Total</v>
      </c>
      <c r="K1604">
        <f t="shared" si="53"/>
        <v>0</v>
      </c>
    </row>
    <row r="1605" spans="1:11" x14ac:dyDescent="0.25">
      <c r="A1605" t="s">
        <v>469</v>
      </c>
      <c r="B1605" t="s">
        <v>183</v>
      </c>
      <c r="C1605">
        <v>5</v>
      </c>
      <c r="D1605" t="s">
        <v>536</v>
      </c>
      <c r="E1605" t="s">
        <v>2</v>
      </c>
      <c r="F1605" t="s">
        <v>770</v>
      </c>
      <c r="G1605" t="s">
        <v>767</v>
      </c>
      <c r="H1605">
        <v>2021</v>
      </c>
      <c r="I1605" t="s">
        <v>771</v>
      </c>
      <c r="J1605" t="str">
        <f t="shared" si="52"/>
        <v>Energy.Bioenergy</v>
      </c>
      <c r="K1605">
        <f t="shared" si="53"/>
        <v>0</v>
      </c>
    </row>
    <row r="1606" spans="1:11" x14ac:dyDescent="0.25">
      <c r="A1606" t="s">
        <v>469</v>
      </c>
      <c r="B1606" t="s">
        <v>183</v>
      </c>
      <c r="C1606">
        <v>1</v>
      </c>
      <c r="D1606" t="s">
        <v>536</v>
      </c>
      <c r="E1606" t="s">
        <v>2</v>
      </c>
      <c r="F1606" t="s">
        <v>772</v>
      </c>
      <c r="G1606" t="s">
        <v>538</v>
      </c>
      <c r="H1606">
        <v>2021</v>
      </c>
      <c r="J1606" t="str">
        <f t="shared" si="52"/>
        <v>Energy.Gas pipelines and LNG facilities</v>
      </c>
      <c r="K1606" t="str">
        <f t="shared" si="53"/>
        <v>energy pipelines and gas processing 352T353</v>
      </c>
    </row>
    <row r="1607" spans="1:11" x14ac:dyDescent="0.25">
      <c r="A1607" t="s">
        <v>469</v>
      </c>
      <c r="B1607" t="s">
        <v>183</v>
      </c>
      <c r="C1607">
        <v>1</v>
      </c>
      <c r="D1607" t="s">
        <v>536</v>
      </c>
      <c r="E1607" t="s">
        <v>2</v>
      </c>
      <c r="F1607" t="s">
        <v>772</v>
      </c>
      <c r="G1607" t="s">
        <v>539</v>
      </c>
      <c r="H1607">
        <v>2021</v>
      </c>
      <c r="J1607" t="str">
        <f t="shared" si="52"/>
        <v>Energy.Gas pipelines and LNG facilities</v>
      </c>
      <c r="K1607" t="str">
        <f t="shared" si="53"/>
        <v>energy pipelines and gas processing 352T353</v>
      </c>
    </row>
    <row r="1608" spans="1:11" x14ac:dyDescent="0.25">
      <c r="A1608" t="s">
        <v>469</v>
      </c>
      <c r="B1608" t="s">
        <v>183</v>
      </c>
      <c r="C1608">
        <v>0</v>
      </c>
      <c r="D1608" t="s">
        <v>536</v>
      </c>
      <c r="E1608" t="s">
        <v>2</v>
      </c>
      <c r="F1608" t="s">
        <v>540</v>
      </c>
      <c r="G1608" t="s">
        <v>538</v>
      </c>
      <c r="H1608">
        <v>2021</v>
      </c>
      <c r="J1608" t="str">
        <f t="shared" si="52"/>
        <v>Energy.Offshore gas</v>
      </c>
      <c r="K1608" t="str">
        <f t="shared" si="53"/>
        <v>oil and gas extraction 06</v>
      </c>
    </row>
    <row r="1609" spans="1:11" x14ac:dyDescent="0.25">
      <c r="A1609" t="s">
        <v>469</v>
      </c>
      <c r="B1609" t="s">
        <v>183</v>
      </c>
      <c r="C1609">
        <v>0</v>
      </c>
      <c r="D1609" t="s">
        <v>536</v>
      </c>
      <c r="E1609" t="s">
        <v>2</v>
      </c>
      <c r="F1609" t="s">
        <v>540</v>
      </c>
      <c r="G1609" t="s">
        <v>539</v>
      </c>
      <c r="H1609">
        <v>2021</v>
      </c>
      <c r="J1609" t="str">
        <f t="shared" si="52"/>
        <v>Energy.Offshore gas</v>
      </c>
      <c r="K1609" t="str">
        <f t="shared" si="53"/>
        <v>oil and gas extraction 06</v>
      </c>
    </row>
    <row r="1610" spans="1:11" x14ac:dyDescent="0.25">
      <c r="A1610" t="s">
        <v>469</v>
      </c>
      <c r="B1610" t="s">
        <v>183</v>
      </c>
      <c r="C1610">
        <v>0</v>
      </c>
      <c r="D1610" t="s">
        <v>536</v>
      </c>
      <c r="E1610" t="s">
        <v>2</v>
      </c>
      <c r="F1610" t="s">
        <v>541</v>
      </c>
      <c r="G1610" t="s">
        <v>773</v>
      </c>
      <c r="H1610">
        <v>2021</v>
      </c>
      <c r="J1610" t="str">
        <f t="shared" si="52"/>
        <v>Energy.Offshore oil</v>
      </c>
      <c r="K1610" t="str">
        <f t="shared" si="53"/>
        <v>oil and gas extraction 06</v>
      </c>
    </row>
    <row r="1611" spans="1:11" x14ac:dyDescent="0.25">
      <c r="A1611" t="s">
        <v>469</v>
      </c>
      <c r="B1611" t="s">
        <v>183</v>
      </c>
      <c r="C1611">
        <v>0</v>
      </c>
      <c r="D1611" t="s">
        <v>536</v>
      </c>
      <c r="E1611" t="s">
        <v>2</v>
      </c>
      <c r="F1611" t="s">
        <v>541</v>
      </c>
      <c r="G1611" t="s">
        <v>538</v>
      </c>
      <c r="H1611">
        <v>2021</v>
      </c>
      <c r="J1611" t="str">
        <f t="shared" si="52"/>
        <v>Energy.Offshore oil</v>
      </c>
      <c r="K1611" t="str">
        <f t="shared" si="53"/>
        <v>oil and gas extraction 06</v>
      </c>
    </row>
    <row r="1612" spans="1:11" x14ac:dyDescent="0.25">
      <c r="A1612" t="s">
        <v>469</v>
      </c>
      <c r="B1612" t="s">
        <v>183</v>
      </c>
      <c r="C1612">
        <v>0</v>
      </c>
      <c r="D1612" t="s">
        <v>536</v>
      </c>
      <c r="E1612" t="s">
        <v>2</v>
      </c>
      <c r="F1612" t="s">
        <v>541</v>
      </c>
      <c r="G1612" t="s">
        <v>539</v>
      </c>
      <c r="H1612">
        <v>2021</v>
      </c>
      <c r="J1612" t="str">
        <f t="shared" si="52"/>
        <v>Energy.Offshore oil</v>
      </c>
      <c r="K1612" t="str">
        <f t="shared" si="53"/>
        <v>oil and gas extraction 06</v>
      </c>
    </row>
    <row r="1613" spans="1:11" x14ac:dyDescent="0.25">
      <c r="A1613" t="s">
        <v>469</v>
      </c>
      <c r="B1613" t="s">
        <v>183</v>
      </c>
      <c r="C1613">
        <v>0</v>
      </c>
      <c r="D1613" t="s">
        <v>536</v>
      </c>
      <c r="E1613" t="s">
        <v>2</v>
      </c>
      <c r="F1613" t="s">
        <v>774</v>
      </c>
      <c r="G1613" t="s">
        <v>538</v>
      </c>
      <c r="H1613">
        <v>2021</v>
      </c>
      <c r="J1613" t="str">
        <f t="shared" si="52"/>
        <v>Energy.Onshore gas</v>
      </c>
      <c r="K1613" t="str">
        <f t="shared" si="53"/>
        <v>oil and gas extraction 06</v>
      </c>
    </row>
    <row r="1614" spans="1:11" x14ac:dyDescent="0.25">
      <c r="A1614" t="s">
        <v>469</v>
      </c>
      <c r="B1614" t="s">
        <v>183</v>
      </c>
      <c r="C1614">
        <v>0</v>
      </c>
      <c r="D1614" t="s">
        <v>536</v>
      </c>
      <c r="E1614" t="s">
        <v>2</v>
      </c>
      <c r="F1614" t="s">
        <v>774</v>
      </c>
      <c r="G1614" t="s">
        <v>539</v>
      </c>
      <c r="H1614">
        <v>2021</v>
      </c>
      <c r="J1614" t="str">
        <f t="shared" si="52"/>
        <v>Energy.Onshore gas</v>
      </c>
      <c r="K1614" t="str">
        <f t="shared" si="53"/>
        <v>oil and gas extraction 06</v>
      </c>
    </row>
    <row r="1615" spans="1:11" x14ac:dyDescent="0.25">
      <c r="A1615" t="s">
        <v>469</v>
      </c>
      <c r="B1615" t="s">
        <v>183</v>
      </c>
      <c r="C1615">
        <v>0</v>
      </c>
      <c r="D1615" t="s">
        <v>536</v>
      </c>
      <c r="E1615" t="s">
        <v>2</v>
      </c>
      <c r="F1615" t="s">
        <v>775</v>
      </c>
      <c r="G1615" t="s">
        <v>773</v>
      </c>
      <c r="H1615">
        <v>2021</v>
      </c>
      <c r="J1615" t="str">
        <f t="shared" si="52"/>
        <v>Energy.Onshore oil</v>
      </c>
      <c r="K1615" t="str">
        <f t="shared" si="53"/>
        <v>oil and gas extraction 06</v>
      </c>
    </row>
    <row r="1616" spans="1:11" x14ac:dyDescent="0.25">
      <c r="A1616" t="s">
        <v>469</v>
      </c>
      <c r="B1616" t="s">
        <v>183</v>
      </c>
      <c r="C1616">
        <v>0</v>
      </c>
      <c r="D1616" t="s">
        <v>536</v>
      </c>
      <c r="E1616" t="s">
        <v>2</v>
      </c>
      <c r="F1616" t="s">
        <v>775</v>
      </c>
      <c r="G1616" t="s">
        <v>538</v>
      </c>
      <c r="H1616">
        <v>2021</v>
      </c>
      <c r="J1616" t="str">
        <f t="shared" si="52"/>
        <v>Energy.Onshore oil</v>
      </c>
      <c r="K1616" t="str">
        <f t="shared" si="53"/>
        <v>oil and gas extraction 06</v>
      </c>
    </row>
    <row r="1617" spans="1:11" x14ac:dyDescent="0.25">
      <c r="A1617" t="s">
        <v>469</v>
      </c>
      <c r="B1617" t="s">
        <v>183</v>
      </c>
      <c r="C1617">
        <v>0</v>
      </c>
      <c r="D1617" t="s">
        <v>536</v>
      </c>
      <c r="E1617" t="s">
        <v>2</v>
      </c>
      <c r="F1617" t="s">
        <v>775</v>
      </c>
      <c r="G1617" t="s">
        <v>539</v>
      </c>
      <c r="H1617">
        <v>2021</v>
      </c>
      <c r="J1617" t="str">
        <f t="shared" si="52"/>
        <v>Energy.Onshore oil</v>
      </c>
      <c r="K1617" t="str">
        <f t="shared" si="53"/>
        <v>oil and gas extraction 06</v>
      </c>
    </row>
    <row r="1618" spans="1:11" x14ac:dyDescent="0.25">
      <c r="A1618" t="s">
        <v>469</v>
      </c>
      <c r="B1618" t="s">
        <v>183</v>
      </c>
      <c r="C1618">
        <v>0</v>
      </c>
      <c r="D1618" t="s">
        <v>536</v>
      </c>
      <c r="E1618" t="s">
        <v>2</v>
      </c>
      <c r="F1618" t="s">
        <v>776</v>
      </c>
      <c r="G1618" t="s">
        <v>767</v>
      </c>
      <c r="H1618">
        <v>2021</v>
      </c>
      <c r="I1618" t="s">
        <v>771</v>
      </c>
      <c r="J1618" t="str">
        <f t="shared" si="52"/>
        <v>Energy.Other from coal</v>
      </c>
      <c r="K1618">
        <f t="shared" si="53"/>
        <v>0</v>
      </c>
    </row>
    <row r="1619" spans="1:11" x14ac:dyDescent="0.25">
      <c r="A1619" t="s">
        <v>469</v>
      </c>
      <c r="B1619" t="s">
        <v>183</v>
      </c>
      <c r="C1619">
        <v>1</v>
      </c>
      <c r="D1619" t="s">
        <v>536</v>
      </c>
      <c r="E1619" t="s">
        <v>2</v>
      </c>
      <c r="F1619" t="s">
        <v>777</v>
      </c>
      <c r="G1619" t="s">
        <v>767</v>
      </c>
      <c r="H1619">
        <v>2021</v>
      </c>
      <c r="I1619" t="s">
        <v>771</v>
      </c>
      <c r="J1619" t="str">
        <f t="shared" si="52"/>
        <v>Energy.Other from oil and gas</v>
      </c>
      <c r="K1619" t="str">
        <f t="shared" si="53"/>
        <v>oil and gas extraction 06</v>
      </c>
    </row>
    <row r="1620" spans="1:11" x14ac:dyDescent="0.25">
      <c r="A1620" t="s">
        <v>469</v>
      </c>
      <c r="B1620" t="s">
        <v>183</v>
      </c>
      <c r="C1620">
        <v>0</v>
      </c>
      <c r="D1620" t="s">
        <v>536</v>
      </c>
      <c r="E1620" t="s">
        <v>2</v>
      </c>
      <c r="F1620" t="s">
        <v>778</v>
      </c>
      <c r="G1620" t="s">
        <v>767</v>
      </c>
      <c r="H1620">
        <v>2021</v>
      </c>
      <c r="J1620" t="str">
        <f t="shared" si="52"/>
        <v>Energy.Satellite-detected large leaks</v>
      </c>
      <c r="K1620" t="str">
        <f t="shared" si="53"/>
        <v>oil and gas extraction 06</v>
      </c>
    </row>
    <row r="1621" spans="1:11" x14ac:dyDescent="0.25">
      <c r="A1621" t="s">
        <v>469</v>
      </c>
      <c r="B1621" t="s">
        <v>183</v>
      </c>
      <c r="C1621">
        <v>8</v>
      </c>
      <c r="D1621" t="s">
        <v>536</v>
      </c>
      <c r="E1621" t="s">
        <v>2</v>
      </c>
      <c r="F1621" t="s">
        <v>649</v>
      </c>
      <c r="G1621" t="s">
        <v>767</v>
      </c>
      <c r="H1621">
        <v>2021</v>
      </c>
      <c r="I1621" t="s">
        <v>771</v>
      </c>
      <c r="J1621" t="str">
        <f t="shared" si="52"/>
        <v>Energy.Total</v>
      </c>
      <c r="K1621" t="str">
        <f t="shared" si="53"/>
        <v>confirmed this is a duplicate total value</v>
      </c>
    </row>
    <row r="1622" spans="1:11" x14ac:dyDescent="0.25">
      <c r="A1622" t="s">
        <v>469</v>
      </c>
      <c r="B1622" t="s">
        <v>183</v>
      </c>
      <c r="C1622">
        <v>2</v>
      </c>
      <c r="D1622" t="s">
        <v>536</v>
      </c>
      <c r="E1622" t="s">
        <v>8</v>
      </c>
      <c r="F1622" t="s">
        <v>649</v>
      </c>
      <c r="G1622" t="s">
        <v>767</v>
      </c>
      <c r="H1622" t="s">
        <v>768</v>
      </c>
      <c r="I1622" t="s">
        <v>769</v>
      </c>
      <c r="J1622" t="str">
        <f t="shared" si="52"/>
        <v>Other.Total</v>
      </c>
      <c r="K1622">
        <f t="shared" si="53"/>
        <v>0</v>
      </c>
    </row>
    <row r="1623" spans="1:11" x14ac:dyDescent="0.25">
      <c r="A1623" t="s">
        <v>469</v>
      </c>
      <c r="B1623" t="s">
        <v>183</v>
      </c>
      <c r="C1623">
        <v>19</v>
      </c>
      <c r="D1623" t="s">
        <v>536</v>
      </c>
      <c r="E1623" t="s">
        <v>5</v>
      </c>
      <c r="F1623" t="s">
        <v>649</v>
      </c>
      <c r="G1623" t="s">
        <v>767</v>
      </c>
      <c r="H1623" t="s">
        <v>768</v>
      </c>
      <c r="I1623" t="s">
        <v>769</v>
      </c>
      <c r="J1623" t="str">
        <f t="shared" si="52"/>
        <v>Waste.Total</v>
      </c>
      <c r="K1623" t="str">
        <f t="shared" si="53"/>
        <v>water and waste 36T39</v>
      </c>
    </row>
    <row r="1624" spans="1:11" x14ac:dyDescent="0.25">
      <c r="A1624" t="s">
        <v>469</v>
      </c>
      <c r="B1624" t="s">
        <v>194</v>
      </c>
      <c r="C1624">
        <v>132</v>
      </c>
      <c r="D1624" t="s">
        <v>536</v>
      </c>
      <c r="E1624" t="s">
        <v>4</v>
      </c>
      <c r="F1624" t="s">
        <v>649</v>
      </c>
      <c r="G1624" t="s">
        <v>767</v>
      </c>
      <c r="H1624" t="s">
        <v>768</v>
      </c>
      <c r="I1624" t="s">
        <v>769</v>
      </c>
      <c r="J1624" t="str">
        <f t="shared" si="52"/>
        <v>Agriculture.Total</v>
      </c>
      <c r="K1624">
        <f t="shared" si="53"/>
        <v>0</v>
      </c>
    </row>
    <row r="1625" spans="1:11" x14ac:dyDescent="0.25">
      <c r="A1625" t="s">
        <v>469</v>
      </c>
      <c r="B1625" t="s">
        <v>194</v>
      </c>
      <c r="C1625">
        <v>25</v>
      </c>
      <c r="D1625" t="s">
        <v>536</v>
      </c>
      <c r="E1625" t="s">
        <v>2</v>
      </c>
      <c r="F1625" t="s">
        <v>770</v>
      </c>
      <c r="G1625" t="s">
        <v>767</v>
      </c>
      <c r="H1625">
        <v>2021</v>
      </c>
      <c r="I1625" t="s">
        <v>771</v>
      </c>
      <c r="J1625" t="str">
        <f t="shared" si="52"/>
        <v>Energy.Bioenergy</v>
      </c>
      <c r="K1625">
        <f t="shared" si="53"/>
        <v>0</v>
      </c>
    </row>
    <row r="1626" spans="1:11" x14ac:dyDescent="0.25">
      <c r="A1626" t="s">
        <v>469</v>
      </c>
      <c r="B1626" t="s">
        <v>194</v>
      </c>
      <c r="C1626">
        <v>1</v>
      </c>
      <c r="D1626" t="s">
        <v>536</v>
      </c>
      <c r="E1626" t="s">
        <v>2</v>
      </c>
      <c r="F1626" t="s">
        <v>772</v>
      </c>
      <c r="G1626" t="s">
        <v>538</v>
      </c>
      <c r="H1626">
        <v>2021</v>
      </c>
      <c r="J1626" t="str">
        <f t="shared" si="52"/>
        <v>Energy.Gas pipelines and LNG facilities</v>
      </c>
      <c r="K1626" t="str">
        <f t="shared" si="53"/>
        <v>energy pipelines and gas processing 352T353</v>
      </c>
    </row>
    <row r="1627" spans="1:11" x14ac:dyDescent="0.25">
      <c r="A1627" t="s">
        <v>469</v>
      </c>
      <c r="B1627" t="s">
        <v>194</v>
      </c>
      <c r="C1627">
        <v>0</v>
      </c>
      <c r="D1627" t="s">
        <v>536</v>
      </c>
      <c r="E1627" t="s">
        <v>2</v>
      </c>
      <c r="F1627" t="s">
        <v>772</v>
      </c>
      <c r="G1627" t="s">
        <v>539</v>
      </c>
      <c r="H1627">
        <v>2021</v>
      </c>
      <c r="J1627" t="str">
        <f t="shared" si="52"/>
        <v>Energy.Gas pipelines and LNG facilities</v>
      </c>
      <c r="K1627" t="str">
        <f t="shared" si="53"/>
        <v>energy pipelines and gas processing 352T353</v>
      </c>
    </row>
    <row r="1628" spans="1:11" x14ac:dyDescent="0.25">
      <c r="A1628" t="s">
        <v>469</v>
      </c>
      <c r="B1628" t="s">
        <v>194</v>
      </c>
      <c r="C1628">
        <v>0</v>
      </c>
      <c r="D1628" t="s">
        <v>536</v>
      </c>
      <c r="E1628" t="s">
        <v>2</v>
      </c>
      <c r="F1628" t="s">
        <v>540</v>
      </c>
      <c r="G1628" t="s">
        <v>538</v>
      </c>
      <c r="H1628">
        <v>2021</v>
      </c>
      <c r="J1628" t="str">
        <f t="shared" si="52"/>
        <v>Energy.Offshore gas</v>
      </c>
      <c r="K1628" t="str">
        <f t="shared" si="53"/>
        <v>oil and gas extraction 06</v>
      </c>
    </row>
    <row r="1629" spans="1:11" x14ac:dyDescent="0.25">
      <c r="A1629" t="s">
        <v>469</v>
      </c>
      <c r="B1629" t="s">
        <v>194</v>
      </c>
      <c r="C1629">
        <v>0</v>
      </c>
      <c r="D1629" t="s">
        <v>536</v>
      </c>
      <c r="E1629" t="s">
        <v>2</v>
      </c>
      <c r="F1629" t="s">
        <v>540</v>
      </c>
      <c r="G1629" t="s">
        <v>539</v>
      </c>
      <c r="H1629">
        <v>2021</v>
      </c>
      <c r="J1629" t="str">
        <f t="shared" si="52"/>
        <v>Energy.Offshore gas</v>
      </c>
      <c r="K1629" t="str">
        <f t="shared" si="53"/>
        <v>oil and gas extraction 06</v>
      </c>
    </row>
    <row r="1630" spans="1:11" x14ac:dyDescent="0.25">
      <c r="A1630" t="s">
        <v>469</v>
      </c>
      <c r="B1630" t="s">
        <v>194</v>
      </c>
      <c r="C1630">
        <v>0</v>
      </c>
      <c r="D1630" t="s">
        <v>536</v>
      </c>
      <c r="E1630" t="s">
        <v>2</v>
      </c>
      <c r="F1630" t="s">
        <v>541</v>
      </c>
      <c r="G1630" t="s">
        <v>773</v>
      </c>
      <c r="H1630">
        <v>2021</v>
      </c>
      <c r="J1630" t="str">
        <f t="shared" si="52"/>
        <v>Energy.Offshore oil</v>
      </c>
      <c r="K1630" t="str">
        <f t="shared" si="53"/>
        <v>oil and gas extraction 06</v>
      </c>
    </row>
    <row r="1631" spans="1:11" x14ac:dyDescent="0.25">
      <c r="A1631" t="s">
        <v>469</v>
      </c>
      <c r="B1631" t="s">
        <v>194</v>
      </c>
      <c r="C1631">
        <v>0</v>
      </c>
      <c r="D1631" t="s">
        <v>536</v>
      </c>
      <c r="E1631" t="s">
        <v>2</v>
      </c>
      <c r="F1631" t="s">
        <v>541</v>
      </c>
      <c r="G1631" t="s">
        <v>538</v>
      </c>
      <c r="H1631">
        <v>2021</v>
      </c>
      <c r="J1631" t="str">
        <f t="shared" si="52"/>
        <v>Energy.Offshore oil</v>
      </c>
      <c r="K1631" t="str">
        <f t="shared" si="53"/>
        <v>oil and gas extraction 06</v>
      </c>
    </row>
    <row r="1632" spans="1:11" x14ac:dyDescent="0.25">
      <c r="A1632" t="s">
        <v>469</v>
      </c>
      <c r="B1632" t="s">
        <v>194</v>
      </c>
      <c r="C1632">
        <v>0</v>
      </c>
      <c r="D1632" t="s">
        <v>536</v>
      </c>
      <c r="E1632" t="s">
        <v>2</v>
      </c>
      <c r="F1632" t="s">
        <v>541</v>
      </c>
      <c r="G1632" t="s">
        <v>539</v>
      </c>
      <c r="H1632">
        <v>2021</v>
      </c>
      <c r="J1632" t="str">
        <f t="shared" si="52"/>
        <v>Energy.Offshore oil</v>
      </c>
      <c r="K1632" t="str">
        <f t="shared" si="53"/>
        <v>oil and gas extraction 06</v>
      </c>
    </row>
    <row r="1633" spans="1:11" x14ac:dyDescent="0.25">
      <c r="A1633" t="s">
        <v>469</v>
      </c>
      <c r="B1633" t="s">
        <v>194</v>
      </c>
      <c r="C1633">
        <v>0</v>
      </c>
      <c r="D1633" t="s">
        <v>536</v>
      </c>
      <c r="E1633" t="s">
        <v>2</v>
      </c>
      <c r="F1633" t="s">
        <v>774</v>
      </c>
      <c r="G1633" t="s">
        <v>538</v>
      </c>
      <c r="H1633">
        <v>2021</v>
      </c>
      <c r="J1633" t="str">
        <f t="shared" si="52"/>
        <v>Energy.Onshore gas</v>
      </c>
      <c r="K1633" t="str">
        <f t="shared" si="53"/>
        <v>oil and gas extraction 06</v>
      </c>
    </row>
    <row r="1634" spans="1:11" x14ac:dyDescent="0.25">
      <c r="A1634" t="s">
        <v>469</v>
      </c>
      <c r="B1634" t="s">
        <v>194</v>
      </c>
      <c r="C1634">
        <v>0</v>
      </c>
      <c r="D1634" t="s">
        <v>536</v>
      </c>
      <c r="E1634" t="s">
        <v>2</v>
      </c>
      <c r="F1634" t="s">
        <v>774</v>
      </c>
      <c r="G1634" t="s">
        <v>539</v>
      </c>
      <c r="H1634">
        <v>2021</v>
      </c>
      <c r="J1634" t="str">
        <f t="shared" si="52"/>
        <v>Energy.Onshore gas</v>
      </c>
      <c r="K1634" t="str">
        <f t="shared" si="53"/>
        <v>oil and gas extraction 06</v>
      </c>
    </row>
    <row r="1635" spans="1:11" x14ac:dyDescent="0.25">
      <c r="A1635" t="s">
        <v>469</v>
      </c>
      <c r="B1635" t="s">
        <v>194</v>
      </c>
      <c r="C1635">
        <v>0</v>
      </c>
      <c r="D1635" t="s">
        <v>536</v>
      </c>
      <c r="E1635" t="s">
        <v>2</v>
      </c>
      <c r="F1635" t="s">
        <v>775</v>
      </c>
      <c r="G1635" t="s">
        <v>773</v>
      </c>
      <c r="H1635">
        <v>2021</v>
      </c>
      <c r="J1635" t="str">
        <f t="shared" si="52"/>
        <v>Energy.Onshore oil</v>
      </c>
      <c r="K1635" t="str">
        <f t="shared" si="53"/>
        <v>oil and gas extraction 06</v>
      </c>
    </row>
    <row r="1636" spans="1:11" x14ac:dyDescent="0.25">
      <c r="A1636" t="s">
        <v>469</v>
      </c>
      <c r="B1636" t="s">
        <v>194</v>
      </c>
      <c r="C1636">
        <v>0</v>
      </c>
      <c r="D1636" t="s">
        <v>536</v>
      </c>
      <c r="E1636" t="s">
        <v>2</v>
      </c>
      <c r="F1636" t="s">
        <v>775</v>
      </c>
      <c r="G1636" t="s">
        <v>538</v>
      </c>
      <c r="H1636">
        <v>2021</v>
      </c>
      <c r="J1636" t="str">
        <f t="shared" si="52"/>
        <v>Energy.Onshore oil</v>
      </c>
      <c r="K1636" t="str">
        <f t="shared" si="53"/>
        <v>oil and gas extraction 06</v>
      </c>
    </row>
    <row r="1637" spans="1:11" x14ac:dyDescent="0.25">
      <c r="A1637" t="s">
        <v>469</v>
      </c>
      <c r="B1637" t="s">
        <v>194</v>
      </c>
      <c r="C1637">
        <v>0</v>
      </c>
      <c r="D1637" t="s">
        <v>536</v>
      </c>
      <c r="E1637" t="s">
        <v>2</v>
      </c>
      <c r="F1637" t="s">
        <v>775</v>
      </c>
      <c r="G1637" t="s">
        <v>539</v>
      </c>
      <c r="H1637">
        <v>2021</v>
      </c>
      <c r="J1637" t="str">
        <f t="shared" si="52"/>
        <v>Energy.Onshore oil</v>
      </c>
      <c r="K1637" t="str">
        <f t="shared" si="53"/>
        <v>oil and gas extraction 06</v>
      </c>
    </row>
    <row r="1638" spans="1:11" x14ac:dyDescent="0.25">
      <c r="A1638" t="s">
        <v>469</v>
      </c>
      <c r="B1638" t="s">
        <v>194</v>
      </c>
      <c r="C1638">
        <v>0</v>
      </c>
      <c r="D1638" t="s">
        <v>536</v>
      </c>
      <c r="E1638" t="s">
        <v>2</v>
      </c>
      <c r="F1638" t="s">
        <v>776</v>
      </c>
      <c r="G1638" t="s">
        <v>767</v>
      </c>
      <c r="H1638">
        <v>2021</v>
      </c>
      <c r="I1638" t="s">
        <v>771</v>
      </c>
      <c r="J1638" t="str">
        <f t="shared" si="52"/>
        <v>Energy.Other from coal</v>
      </c>
      <c r="K1638">
        <f t="shared" si="53"/>
        <v>0</v>
      </c>
    </row>
    <row r="1639" spans="1:11" x14ac:dyDescent="0.25">
      <c r="A1639" t="s">
        <v>469</v>
      </c>
      <c r="B1639" t="s">
        <v>194</v>
      </c>
      <c r="C1639">
        <v>4</v>
      </c>
      <c r="D1639" t="s">
        <v>536</v>
      </c>
      <c r="E1639" t="s">
        <v>2</v>
      </c>
      <c r="F1639" t="s">
        <v>777</v>
      </c>
      <c r="G1639" t="s">
        <v>767</v>
      </c>
      <c r="H1639">
        <v>2021</v>
      </c>
      <c r="I1639" t="s">
        <v>771</v>
      </c>
      <c r="J1639" t="str">
        <f t="shared" si="52"/>
        <v>Energy.Other from oil and gas</v>
      </c>
      <c r="K1639" t="str">
        <f t="shared" si="53"/>
        <v>oil and gas extraction 06</v>
      </c>
    </row>
    <row r="1640" spans="1:11" x14ac:dyDescent="0.25">
      <c r="A1640" t="s">
        <v>469</v>
      </c>
      <c r="B1640" t="s">
        <v>194</v>
      </c>
      <c r="C1640">
        <v>0</v>
      </c>
      <c r="D1640" t="s">
        <v>536</v>
      </c>
      <c r="E1640" t="s">
        <v>2</v>
      </c>
      <c r="F1640" t="s">
        <v>778</v>
      </c>
      <c r="G1640" t="s">
        <v>767</v>
      </c>
      <c r="H1640">
        <v>2021</v>
      </c>
      <c r="J1640" t="str">
        <f t="shared" si="52"/>
        <v>Energy.Satellite-detected large leaks</v>
      </c>
      <c r="K1640" t="str">
        <f t="shared" si="53"/>
        <v>oil and gas extraction 06</v>
      </c>
    </row>
    <row r="1641" spans="1:11" x14ac:dyDescent="0.25">
      <c r="A1641" t="s">
        <v>469</v>
      </c>
      <c r="B1641" t="s">
        <v>194</v>
      </c>
      <c r="C1641">
        <v>31</v>
      </c>
      <c r="D1641" t="s">
        <v>536</v>
      </c>
      <c r="E1641" t="s">
        <v>2</v>
      </c>
      <c r="F1641" t="s">
        <v>649</v>
      </c>
      <c r="G1641" t="s">
        <v>767</v>
      </c>
      <c r="H1641">
        <v>2021</v>
      </c>
      <c r="I1641" t="s">
        <v>771</v>
      </c>
      <c r="J1641" t="str">
        <f t="shared" si="52"/>
        <v>Energy.Total</v>
      </c>
      <c r="K1641" t="str">
        <f t="shared" si="53"/>
        <v>confirmed this is a duplicate total value</v>
      </c>
    </row>
    <row r="1642" spans="1:11" x14ac:dyDescent="0.25">
      <c r="A1642" t="s">
        <v>469</v>
      </c>
      <c r="B1642" t="s">
        <v>194</v>
      </c>
      <c r="C1642">
        <v>8</v>
      </c>
      <c r="D1642" t="s">
        <v>536</v>
      </c>
      <c r="E1642" t="s">
        <v>8</v>
      </c>
      <c r="F1642" t="s">
        <v>649</v>
      </c>
      <c r="G1642" t="s">
        <v>767</v>
      </c>
      <c r="H1642" t="s">
        <v>768</v>
      </c>
      <c r="I1642" t="s">
        <v>769</v>
      </c>
      <c r="J1642" t="str">
        <f t="shared" si="52"/>
        <v>Other.Total</v>
      </c>
      <c r="K1642">
        <f t="shared" si="53"/>
        <v>0</v>
      </c>
    </row>
    <row r="1643" spans="1:11" x14ac:dyDescent="0.25">
      <c r="A1643" t="s">
        <v>469</v>
      </c>
      <c r="B1643" t="s">
        <v>194</v>
      </c>
      <c r="C1643">
        <v>203</v>
      </c>
      <c r="D1643" t="s">
        <v>536</v>
      </c>
      <c r="E1643" t="s">
        <v>5</v>
      </c>
      <c r="F1643" t="s">
        <v>649</v>
      </c>
      <c r="G1643" t="s">
        <v>767</v>
      </c>
      <c r="H1643" t="s">
        <v>768</v>
      </c>
      <c r="I1643" t="s">
        <v>769</v>
      </c>
      <c r="J1643" t="str">
        <f t="shared" si="52"/>
        <v>Waste.Total</v>
      </c>
      <c r="K1643" t="str">
        <f t="shared" si="53"/>
        <v>water and waste 36T39</v>
      </c>
    </row>
    <row r="1644" spans="1:11" x14ac:dyDescent="0.25">
      <c r="A1644" t="s">
        <v>469</v>
      </c>
      <c r="B1644" t="s">
        <v>209</v>
      </c>
      <c r="C1644">
        <v>416</v>
      </c>
      <c r="D1644" t="s">
        <v>536</v>
      </c>
      <c r="E1644" t="s">
        <v>4</v>
      </c>
      <c r="F1644" t="s">
        <v>649</v>
      </c>
      <c r="G1644" t="s">
        <v>767</v>
      </c>
      <c r="H1644" t="s">
        <v>768</v>
      </c>
      <c r="I1644" t="s">
        <v>769</v>
      </c>
      <c r="J1644" t="str">
        <f t="shared" si="52"/>
        <v>Agriculture.Total</v>
      </c>
      <c r="K1644">
        <f t="shared" si="53"/>
        <v>0</v>
      </c>
    </row>
    <row r="1645" spans="1:11" x14ac:dyDescent="0.25">
      <c r="A1645" t="s">
        <v>469</v>
      </c>
      <c r="B1645" t="s">
        <v>209</v>
      </c>
      <c r="C1645">
        <v>25</v>
      </c>
      <c r="D1645" t="s">
        <v>536</v>
      </c>
      <c r="E1645" t="s">
        <v>2</v>
      </c>
      <c r="F1645" t="s">
        <v>770</v>
      </c>
      <c r="G1645" t="s">
        <v>767</v>
      </c>
      <c r="H1645">
        <v>2021</v>
      </c>
      <c r="I1645" t="s">
        <v>771</v>
      </c>
      <c r="J1645" t="str">
        <f t="shared" si="52"/>
        <v>Energy.Bioenergy</v>
      </c>
      <c r="K1645">
        <f t="shared" si="53"/>
        <v>0</v>
      </c>
    </row>
    <row r="1646" spans="1:11" x14ac:dyDescent="0.25">
      <c r="A1646" t="s">
        <v>469</v>
      </c>
      <c r="B1646" t="s">
        <v>209</v>
      </c>
      <c r="C1646">
        <v>0</v>
      </c>
      <c r="D1646" t="s">
        <v>536</v>
      </c>
      <c r="E1646" t="s">
        <v>2</v>
      </c>
      <c r="F1646" t="s">
        <v>796</v>
      </c>
      <c r="G1646" t="s">
        <v>767</v>
      </c>
      <c r="H1646">
        <v>2021</v>
      </c>
      <c r="J1646" t="str">
        <f t="shared" si="52"/>
        <v>Energy.Coking coal</v>
      </c>
      <c r="K1646" t="str">
        <f t="shared" si="53"/>
        <v>iron and steel 241</v>
      </c>
    </row>
    <row r="1647" spans="1:11" x14ac:dyDescent="0.25">
      <c r="A1647" t="s">
        <v>469</v>
      </c>
      <c r="B1647" t="s">
        <v>209</v>
      </c>
      <c r="C1647">
        <v>68</v>
      </c>
      <c r="D1647" t="s">
        <v>536</v>
      </c>
      <c r="E1647" t="s">
        <v>2</v>
      </c>
      <c r="F1647" t="s">
        <v>772</v>
      </c>
      <c r="G1647" t="s">
        <v>538</v>
      </c>
      <c r="H1647">
        <v>2021</v>
      </c>
      <c r="J1647" t="str">
        <f t="shared" si="52"/>
        <v>Energy.Gas pipelines and LNG facilities</v>
      </c>
      <c r="K1647" t="str">
        <f t="shared" si="53"/>
        <v>energy pipelines and gas processing 352T353</v>
      </c>
    </row>
    <row r="1648" spans="1:11" x14ac:dyDescent="0.25">
      <c r="A1648" t="s">
        <v>469</v>
      </c>
      <c r="B1648" t="s">
        <v>209</v>
      </c>
      <c r="C1648">
        <v>36</v>
      </c>
      <c r="D1648" t="s">
        <v>536</v>
      </c>
      <c r="E1648" t="s">
        <v>2</v>
      </c>
      <c r="F1648" t="s">
        <v>772</v>
      </c>
      <c r="G1648" t="s">
        <v>539</v>
      </c>
      <c r="H1648">
        <v>2021</v>
      </c>
      <c r="J1648" t="str">
        <f t="shared" si="52"/>
        <v>Energy.Gas pipelines and LNG facilities</v>
      </c>
      <c r="K1648" t="str">
        <f t="shared" si="53"/>
        <v>energy pipelines and gas processing 352T353</v>
      </c>
    </row>
    <row r="1649" spans="1:11" x14ac:dyDescent="0.25">
      <c r="A1649" t="s">
        <v>469</v>
      </c>
      <c r="B1649" t="s">
        <v>209</v>
      </c>
      <c r="C1649">
        <v>3</v>
      </c>
      <c r="D1649" t="s">
        <v>536</v>
      </c>
      <c r="E1649" t="s">
        <v>2</v>
      </c>
      <c r="F1649" t="s">
        <v>540</v>
      </c>
      <c r="G1649" t="s">
        <v>538</v>
      </c>
      <c r="H1649">
        <v>2021</v>
      </c>
      <c r="J1649" t="str">
        <f t="shared" si="52"/>
        <v>Energy.Offshore gas</v>
      </c>
      <c r="K1649" t="str">
        <f t="shared" si="53"/>
        <v>oil and gas extraction 06</v>
      </c>
    </row>
    <row r="1650" spans="1:11" x14ac:dyDescent="0.25">
      <c r="A1650" t="s">
        <v>469</v>
      </c>
      <c r="B1650" t="s">
        <v>209</v>
      </c>
      <c r="C1650">
        <v>6</v>
      </c>
      <c r="D1650" t="s">
        <v>536</v>
      </c>
      <c r="E1650" t="s">
        <v>2</v>
      </c>
      <c r="F1650" t="s">
        <v>540</v>
      </c>
      <c r="G1650" t="s">
        <v>539</v>
      </c>
      <c r="H1650">
        <v>2021</v>
      </c>
      <c r="J1650" t="str">
        <f t="shared" si="52"/>
        <v>Energy.Offshore gas</v>
      </c>
      <c r="K1650" t="str">
        <f t="shared" si="53"/>
        <v>oil and gas extraction 06</v>
      </c>
    </row>
    <row r="1651" spans="1:11" x14ac:dyDescent="0.25">
      <c r="A1651" t="s">
        <v>469</v>
      </c>
      <c r="B1651" t="s">
        <v>209</v>
      </c>
      <c r="C1651">
        <v>0</v>
      </c>
      <c r="D1651" t="s">
        <v>536</v>
      </c>
      <c r="E1651" t="s">
        <v>2</v>
      </c>
      <c r="F1651" t="s">
        <v>541</v>
      </c>
      <c r="G1651" t="s">
        <v>773</v>
      </c>
      <c r="H1651">
        <v>2021</v>
      </c>
      <c r="J1651" t="str">
        <f t="shared" si="52"/>
        <v>Energy.Offshore oil</v>
      </c>
      <c r="K1651" t="str">
        <f t="shared" si="53"/>
        <v>oil and gas extraction 06</v>
      </c>
    </row>
    <row r="1652" spans="1:11" x14ac:dyDescent="0.25">
      <c r="A1652" t="s">
        <v>469</v>
      </c>
      <c r="B1652" t="s">
        <v>209</v>
      </c>
      <c r="C1652">
        <v>0</v>
      </c>
      <c r="D1652" t="s">
        <v>536</v>
      </c>
      <c r="E1652" t="s">
        <v>2</v>
      </c>
      <c r="F1652" t="s">
        <v>541</v>
      </c>
      <c r="G1652" t="s">
        <v>538</v>
      </c>
      <c r="H1652">
        <v>2021</v>
      </c>
      <c r="J1652" t="str">
        <f t="shared" si="52"/>
        <v>Energy.Offshore oil</v>
      </c>
      <c r="K1652" t="str">
        <f t="shared" si="53"/>
        <v>oil and gas extraction 06</v>
      </c>
    </row>
    <row r="1653" spans="1:11" x14ac:dyDescent="0.25">
      <c r="A1653" t="s">
        <v>469</v>
      </c>
      <c r="B1653" t="s">
        <v>209</v>
      </c>
      <c r="C1653">
        <v>0</v>
      </c>
      <c r="D1653" t="s">
        <v>536</v>
      </c>
      <c r="E1653" t="s">
        <v>2</v>
      </c>
      <c r="F1653" t="s">
        <v>541</v>
      </c>
      <c r="G1653" t="s">
        <v>539</v>
      </c>
      <c r="H1653">
        <v>2021</v>
      </c>
      <c r="J1653" t="str">
        <f t="shared" si="52"/>
        <v>Energy.Offshore oil</v>
      </c>
      <c r="K1653" t="str">
        <f t="shared" si="53"/>
        <v>oil and gas extraction 06</v>
      </c>
    </row>
    <row r="1654" spans="1:11" x14ac:dyDescent="0.25">
      <c r="A1654" t="s">
        <v>469</v>
      </c>
      <c r="B1654" t="s">
        <v>209</v>
      </c>
      <c r="C1654">
        <v>39</v>
      </c>
      <c r="D1654" t="s">
        <v>536</v>
      </c>
      <c r="E1654" t="s">
        <v>2</v>
      </c>
      <c r="F1654" t="s">
        <v>774</v>
      </c>
      <c r="G1654" t="s">
        <v>538</v>
      </c>
      <c r="H1654">
        <v>2021</v>
      </c>
      <c r="J1654" t="str">
        <f t="shared" si="52"/>
        <v>Energy.Onshore gas</v>
      </c>
      <c r="K1654" t="str">
        <f t="shared" si="53"/>
        <v>oil and gas extraction 06</v>
      </c>
    </row>
    <row r="1655" spans="1:11" x14ac:dyDescent="0.25">
      <c r="A1655" t="s">
        <v>469</v>
      </c>
      <c r="B1655" t="s">
        <v>209</v>
      </c>
      <c r="C1655">
        <v>86</v>
      </c>
      <c r="D1655" t="s">
        <v>536</v>
      </c>
      <c r="E1655" t="s">
        <v>2</v>
      </c>
      <c r="F1655" t="s">
        <v>774</v>
      </c>
      <c r="G1655" t="s">
        <v>539</v>
      </c>
      <c r="H1655">
        <v>2021</v>
      </c>
      <c r="J1655" t="str">
        <f t="shared" si="52"/>
        <v>Energy.Onshore gas</v>
      </c>
      <c r="K1655" t="str">
        <f t="shared" si="53"/>
        <v>oil and gas extraction 06</v>
      </c>
    </row>
    <row r="1656" spans="1:11" x14ac:dyDescent="0.25">
      <c r="A1656" t="s">
        <v>469</v>
      </c>
      <c r="B1656" t="s">
        <v>209</v>
      </c>
      <c r="C1656">
        <v>5</v>
      </c>
      <c r="D1656" t="s">
        <v>536</v>
      </c>
      <c r="E1656" t="s">
        <v>2</v>
      </c>
      <c r="F1656" t="s">
        <v>775</v>
      </c>
      <c r="G1656" t="s">
        <v>773</v>
      </c>
      <c r="H1656">
        <v>2021</v>
      </c>
      <c r="J1656" t="str">
        <f t="shared" si="52"/>
        <v>Energy.Onshore oil</v>
      </c>
      <c r="K1656" t="str">
        <f t="shared" si="53"/>
        <v>oil and gas extraction 06</v>
      </c>
    </row>
    <row r="1657" spans="1:11" x14ac:dyDescent="0.25">
      <c r="A1657" t="s">
        <v>469</v>
      </c>
      <c r="B1657" t="s">
        <v>209</v>
      </c>
      <c r="C1657">
        <v>2</v>
      </c>
      <c r="D1657" t="s">
        <v>536</v>
      </c>
      <c r="E1657" t="s">
        <v>2</v>
      </c>
      <c r="F1657" t="s">
        <v>775</v>
      </c>
      <c r="G1657" t="s">
        <v>538</v>
      </c>
      <c r="H1657">
        <v>2021</v>
      </c>
      <c r="J1657" t="str">
        <f t="shared" si="52"/>
        <v>Energy.Onshore oil</v>
      </c>
      <c r="K1657" t="str">
        <f t="shared" si="53"/>
        <v>oil and gas extraction 06</v>
      </c>
    </row>
    <row r="1658" spans="1:11" x14ac:dyDescent="0.25">
      <c r="A1658" t="s">
        <v>469</v>
      </c>
      <c r="B1658" t="s">
        <v>209</v>
      </c>
      <c r="C1658">
        <v>26</v>
      </c>
      <c r="D1658" t="s">
        <v>536</v>
      </c>
      <c r="E1658" t="s">
        <v>2</v>
      </c>
      <c r="F1658" t="s">
        <v>775</v>
      </c>
      <c r="G1658" t="s">
        <v>539</v>
      </c>
      <c r="H1658">
        <v>2021</v>
      </c>
      <c r="J1658" t="str">
        <f t="shared" si="52"/>
        <v>Energy.Onshore oil</v>
      </c>
      <c r="K1658" t="str">
        <f t="shared" si="53"/>
        <v>oil and gas extraction 06</v>
      </c>
    </row>
    <row r="1659" spans="1:11" x14ac:dyDescent="0.25">
      <c r="A1659" t="s">
        <v>469</v>
      </c>
      <c r="B1659" t="s">
        <v>209</v>
      </c>
      <c r="C1659">
        <v>106</v>
      </c>
      <c r="D1659" t="s">
        <v>536</v>
      </c>
      <c r="E1659" t="s">
        <v>2</v>
      </c>
      <c r="F1659" t="s">
        <v>776</v>
      </c>
      <c r="G1659" t="s">
        <v>767</v>
      </c>
      <c r="H1659">
        <v>2021</v>
      </c>
      <c r="I1659" t="s">
        <v>771</v>
      </c>
      <c r="J1659" t="str">
        <f t="shared" si="52"/>
        <v>Energy.Other from coal</v>
      </c>
      <c r="K1659">
        <f t="shared" si="53"/>
        <v>0</v>
      </c>
    </row>
    <row r="1660" spans="1:11" x14ac:dyDescent="0.25">
      <c r="A1660" t="s">
        <v>469</v>
      </c>
      <c r="B1660" t="s">
        <v>209</v>
      </c>
      <c r="C1660">
        <v>11</v>
      </c>
      <c r="D1660" t="s">
        <v>536</v>
      </c>
      <c r="E1660" t="s">
        <v>2</v>
      </c>
      <c r="F1660" t="s">
        <v>777</v>
      </c>
      <c r="G1660" t="s">
        <v>767</v>
      </c>
      <c r="H1660">
        <v>2021</v>
      </c>
      <c r="I1660" t="s">
        <v>771</v>
      </c>
      <c r="J1660" t="str">
        <f t="shared" si="52"/>
        <v>Energy.Other from oil and gas</v>
      </c>
      <c r="K1660" t="str">
        <f t="shared" si="53"/>
        <v>oil and gas extraction 06</v>
      </c>
    </row>
    <row r="1661" spans="1:11" x14ac:dyDescent="0.25">
      <c r="A1661" t="s">
        <v>469</v>
      </c>
      <c r="B1661" t="s">
        <v>209</v>
      </c>
      <c r="C1661">
        <v>12</v>
      </c>
      <c r="D1661" t="s">
        <v>536</v>
      </c>
      <c r="E1661" t="s">
        <v>2</v>
      </c>
      <c r="F1661" t="s">
        <v>778</v>
      </c>
      <c r="G1661" t="s">
        <v>767</v>
      </c>
      <c r="H1661">
        <v>2021</v>
      </c>
      <c r="J1661" t="str">
        <f t="shared" si="52"/>
        <v>Energy.Satellite-detected large leaks</v>
      </c>
      <c r="K1661" t="str">
        <f t="shared" si="53"/>
        <v>oil and gas extraction 06</v>
      </c>
    </row>
    <row r="1662" spans="1:11" x14ac:dyDescent="0.25">
      <c r="A1662" t="s">
        <v>469</v>
      </c>
      <c r="B1662" t="s">
        <v>209</v>
      </c>
      <c r="C1662">
        <v>51</v>
      </c>
      <c r="D1662" t="s">
        <v>536</v>
      </c>
      <c r="E1662" t="s">
        <v>2</v>
      </c>
      <c r="F1662" t="s">
        <v>797</v>
      </c>
      <c r="G1662" t="s">
        <v>767</v>
      </c>
      <c r="H1662">
        <v>2021</v>
      </c>
      <c r="J1662" t="str">
        <f t="shared" si="52"/>
        <v>Energy.Steam coal</v>
      </c>
      <c r="K1662">
        <f t="shared" si="53"/>
        <v>0</v>
      </c>
    </row>
    <row r="1663" spans="1:11" x14ac:dyDescent="0.25">
      <c r="A1663" t="s">
        <v>469</v>
      </c>
      <c r="B1663" t="s">
        <v>209</v>
      </c>
      <c r="C1663">
        <v>478</v>
      </c>
      <c r="D1663" t="s">
        <v>536</v>
      </c>
      <c r="E1663" t="s">
        <v>2</v>
      </c>
      <c r="F1663" t="s">
        <v>649</v>
      </c>
      <c r="G1663" t="s">
        <v>767</v>
      </c>
      <c r="H1663">
        <v>2021</v>
      </c>
      <c r="I1663" t="s">
        <v>771</v>
      </c>
      <c r="J1663" t="str">
        <f t="shared" si="52"/>
        <v>Energy.Total</v>
      </c>
      <c r="K1663" t="str">
        <f t="shared" si="53"/>
        <v>confirmed this is a duplicate total value</v>
      </c>
    </row>
    <row r="1664" spans="1:11" x14ac:dyDescent="0.25">
      <c r="A1664" t="s">
        <v>469</v>
      </c>
      <c r="B1664" t="s">
        <v>209</v>
      </c>
      <c r="C1664">
        <v>46</v>
      </c>
      <c r="D1664" t="s">
        <v>536</v>
      </c>
      <c r="E1664" t="s">
        <v>8</v>
      </c>
      <c r="F1664" t="s">
        <v>649</v>
      </c>
      <c r="G1664" t="s">
        <v>767</v>
      </c>
      <c r="H1664" t="s">
        <v>768</v>
      </c>
      <c r="I1664" t="s">
        <v>769</v>
      </c>
      <c r="J1664" t="str">
        <f t="shared" si="52"/>
        <v>Other.Total</v>
      </c>
      <c r="K1664">
        <f t="shared" si="53"/>
        <v>0</v>
      </c>
    </row>
    <row r="1665" spans="1:11" x14ac:dyDescent="0.25">
      <c r="A1665" t="s">
        <v>469</v>
      </c>
      <c r="B1665" t="s">
        <v>209</v>
      </c>
      <c r="C1665">
        <v>397</v>
      </c>
      <c r="D1665" t="s">
        <v>536</v>
      </c>
      <c r="E1665" t="s">
        <v>5</v>
      </c>
      <c r="F1665" t="s">
        <v>649</v>
      </c>
      <c r="G1665" t="s">
        <v>767</v>
      </c>
      <c r="H1665" t="s">
        <v>768</v>
      </c>
      <c r="I1665" t="s">
        <v>769</v>
      </c>
      <c r="J1665" t="str">
        <f t="shared" si="52"/>
        <v>Waste.Total</v>
      </c>
      <c r="K1665" t="str">
        <f t="shared" si="53"/>
        <v>water and waste 36T39</v>
      </c>
    </row>
    <row r="1666" spans="1:11" x14ac:dyDescent="0.25">
      <c r="A1666" t="s">
        <v>469</v>
      </c>
      <c r="B1666" t="s">
        <v>211</v>
      </c>
      <c r="C1666">
        <v>1098</v>
      </c>
      <c r="D1666" t="s">
        <v>536</v>
      </c>
      <c r="E1666" t="s">
        <v>4</v>
      </c>
      <c r="F1666" t="s">
        <v>649</v>
      </c>
      <c r="G1666" t="s">
        <v>767</v>
      </c>
      <c r="H1666" t="s">
        <v>768</v>
      </c>
      <c r="I1666" t="s">
        <v>769</v>
      </c>
      <c r="J1666" t="str">
        <f t="shared" si="52"/>
        <v>Agriculture.Total</v>
      </c>
      <c r="K1666">
        <f t="shared" si="53"/>
        <v>0</v>
      </c>
    </row>
    <row r="1667" spans="1:11" x14ac:dyDescent="0.25">
      <c r="A1667" t="s">
        <v>469</v>
      </c>
      <c r="B1667" t="s">
        <v>211</v>
      </c>
      <c r="C1667">
        <v>39</v>
      </c>
      <c r="D1667" t="s">
        <v>536</v>
      </c>
      <c r="E1667" t="s">
        <v>2</v>
      </c>
      <c r="F1667" t="s">
        <v>770</v>
      </c>
      <c r="G1667" t="s">
        <v>767</v>
      </c>
      <c r="H1667">
        <v>2021</v>
      </c>
      <c r="I1667" t="s">
        <v>771</v>
      </c>
      <c r="J1667" t="str">
        <f t="shared" ref="J1667:J1730" si="54">CONCATENATE(E1667,".",F1667)</f>
        <v>Energy.Bioenergy</v>
      </c>
      <c r="K1667">
        <f t="shared" ref="K1667:K1730" si="55">INDEX($P$17:$P$38,MATCH(J1667,$O$17:$O$38,0))</f>
        <v>0</v>
      </c>
    </row>
    <row r="1668" spans="1:11" x14ac:dyDescent="0.25">
      <c r="A1668" t="s">
        <v>469</v>
      </c>
      <c r="B1668" t="s">
        <v>211</v>
      </c>
      <c r="C1668">
        <v>43</v>
      </c>
      <c r="D1668" t="s">
        <v>536</v>
      </c>
      <c r="E1668" t="s">
        <v>2</v>
      </c>
      <c r="F1668" t="s">
        <v>772</v>
      </c>
      <c r="G1668" t="s">
        <v>538</v>
      </c>
      <c r="H1668">
        <v>2021</v>
      </c>
      <c r="J1668" t="str">
        <f t="shared" si="54"/>
        <v>Energy.Gas pipelines and LNG facilities</v>
      </c>
      <c r="K1668" t="str">
        <f t="shared" si="55"/>
        <v>energy pipelines and gas processing 352T353</v>
      </c>
    </row>
    <row r="1669" spans="1:11" x14ac:dyDescent="0.25">
      <c r="A1669" t="s">
        <v>469</v>
      </c>
      <c r="B1669" t="s">
        <v>211</v>
      </c>
      <c r="C1669">
        <v>23</v>
      </c>
      <c r="D1669" t="s">
        <v>536</v>
      </c>
      <c r="E1669" t="s">
        <v>2</v>
      </c>
      <c r="F1669" t="s">
        <v>772</v>
      </c>
      <c r="G1669" t="s">
        <v>539</v>
      </c>
      <c r="H1669">
        <v>2021</v>
      </c>
      <c r="J1669" t="str">
        <f t="shared" si="54"/>
        <v>Energy.Gas pipelines and LNG facilities</v>
      </c>
      <c r="K1669" t="str">
        <f t="shared" si="55"/>
        <v>energy pipelines and gas processing 352T353</v>
      </c>
    </row>
    <row r="1670" spans="1:11" x14ac:dyDescent="0.25">
      <c r="A1670" t="s">
        <v>469</v>
      </c>
      <c r="B1670" t="s">
        <v>211</v>
      </c>
      <c r="C1670">
        <v>17</v>
      </c>
      <c r="D1670" t="s">
        <v>536</v>
      </c>
      <c r="E1670" t="s">
        <v>2</v>
      </c>
      <c r="F1670" t="s">
        <v>540</v>
      </c>
      <c r="G1670" t="s">
        <v>538</v>
      </c>
      <c r="H1670">
        <v>2021</v>
      </c>
      <c r="J1670" t="str">
        <f t="shared" si="54"/>
        <v>Energy.Offshore gas</v>
      </c>
      <c r="K1670" t="str">
        <f t="shared" si="55"/>
        <v>oil and gas extraction 06</v>
      </c>
    </row>
    <row r="1671" spans="1:11" x14ac:dyDescent="0.25">
      <c r="A1671" t="s">
        <v>469</v>
      </c>
      <c r="B1671" t="s">
        <v>211</v>
      </c>
      <c r="C1671">
        <v>36</v>
      </c>
      <c r="D1671" t="s">
        <v>536</v>
      </c>
      <c r="E1671" t="s">
        <v>2</v>
      </c>
      <c r="F1671" t="s">
        <v>540</v>
      </c>
      <c r="G1671" t="s">
        <v>539</v>
      </c>
      <c r="H1671">
        <v>2021</v>
      </c>
      <c r="J1671" t="str">
        <f t="shared" si="54"/>
        <v>Energy.Offshore gas</v>
      </c>
      <c r="K1671" t="str">
        <f t="shared" si="55"/>
        <v>oil and gas extraction 06</v>
      </c>
    </row>
    <row r="1672" spans="1:11" x14ac:dyDescent="0.25">
      <c r="A1672" t="s">
        <v>469</v>
      </c>
      <c r="B1672" t="s">
        <v>211</v>
      </c>
      <c r="C1672">
        <v>7</v>
      </c>
      <c r="D1672" t="s">
        <v>536</v>
      </c>
      <c r="E1672" t="s">
        <v>2</v>
      </c>
      <c r="F1672" t="s">
        <v>541</v>
      </c>
      <c r="G1672" t="s">
        <v>773</v>
      </c>
      <c r="H1672">
        <v>2021</v>
      </c>
      <c r="J1672" t="str">
        <f t="shared" si="54"/>
        <v>Energy.Offshore oil</v>
      </c>
      <c r="K1672" t="str">
        <f t="shared" si="55"/>
        <v>oil and gas extraction 06</v>
      </c>
    </row>
    <row r="1673" spans="1:11" x14ac:dyDescent="0.25">
      <c r="A1673" t="s">
        <v>469</v>
      </c>
      <c r="B1673" t="s">
        <v>211</v>
      </c>
      <c r="C1673">
        <v>6</v>
      </c>
      <c r="D1673" t="s">
        <v>536</v>
      </c>
      <c r="E1673" t="s">
        <v>2</v>
      </c>
      <c r="F1673" t="s">
        <v>541</v>
      </c>
      <c r="G1673" t="s">
        <v>538</v>
      </c>
      <c r="H1673">
        <v>2021</v>
      </c>
      <c r="J1673" t="str">
        <f t="shared" si="54"/>
        <v>Energy.Offshore oil</v>
      </c>
      <c r="K1673" t="str">
        <f t="shared" si="55"/>
        <v>oil and gas extraction 06</v>
      </c>
    </row>
    <row r="1674" spans="1:11" x14ac:dyDescent="0.25">
      <c r="A1674" t="s">
        <v>469</v>
      </c>
      <c r="B1674" t="s">
        <v>211</v>
      </c>
      <c r="C1674">
        <v>79</v>
      </c>
      <c r="D1674" t="s">
        <v>536</v>
      </c>
      <c r="E1674" t="s">
        <v>2</v>
      </c>
      <c r="F1674" t="s">
        <v>541</v>
      </c>
      <c r="G1674" t="s">
        <v>539</v>
      </c>
      <c r="H1674">
        <v>2021</v>
      </c>
      <c r="J1674" t="str">
        <f t="shared" si="54"/>
        <v>Energy.Offshore oil</v>
      </c>
      <c r="K1674" t="str">
        <f t="shared" si="55"/>
        <v>oil and gas extraction 06</v>
      </c>
    </row>
    <row r="1675" spans="1:11" x14ac:dyDescent="0.25">
      <c r="A1675" t="s">
        <v>469</v>
      </c>
      <c r="B1675" t="s">
        <v>211</v>
      </c>
      <c r="C1675">
        <v>0</v>
      </c>
      <c r="D1675" t="s">
        <v>536</v>
      </c>
      <c r="E1675" t="s">
        <v>2</v>
      </c>
      <c r="F1675" t="s">
        <v>774</v>
      </c>
      <c r="G1675" t="s">
        <v>538</v>
      </c>
      <c r="H1675">
        <v>2021</v>
      </c>
      <c r="J1675" t="str">
        <f t="shared" si="54"/>
        <v>Energy.Onshore gas</v>
      </c>
      <c r="K1675" t="str">
        <f t="shared" si="55"/>
        <v>oil and gas extraction 06</v>
      </c>
    </row>
    <row r="1676" spans="1:11" x14ac:dyDescent="0.25">
      <c r="A1676" t="s">
        <v>469</v>
      </c>
      <c r="B1676" t="s">
        <v>211</v>
      </c>
      <c r="C1676">
        <v>0</v>
      </c>
      <c r="D1676" t="s">
        <v>536</v>
      </c>
      <c r="E1676" t="s">
        <v>2</v>
      </c>
      <c r="F1676" t="s">
        <v>774</v>
      </c>
      <c r="G1676" t="s">
        <v>539</v>
      </c>
      <c r="H1676">
        <v>2021</v>
      </c>
      <c r="J1676" t="str">
        <f t="shared" si="54"/>
        <v>Energy.Onshore gas</v>
      </c>
      <c r="K1676" t="str">
        <f t="shared" si="55"/>
        <v>oil and gas extraction 06</v>
      </c>
    </row>
    <row r="1677" spans="1:11" x14ac:dyDescent="0.25">
      <c r="A1677" t="s">
        <v>469</v>
      </c>
      <c r="B1677" t="s">
        <v>211</v>
      </c>
      <c r="C1677">
        <v>0</v>
      </c>
      <c r="D1677" t="s">
        <v>536</v>
      </c>
      <c r="E1677" t="s">
        <v>2</v>
      </c>
      <c r="F1677" t="s">
        <v>775</v>
      </c>
      <c r="G1677" t="s">
        <v>773</v>
      </c>
      <c r="H1677">
        <v>2021</v>
      </c>
      <c r="J1677" t="str">
        <f t="shared" si="54"/>
        <v>Energy.Onshore oil</v>
      </c>
      <c r="K1677" t="str">
        <f t="shared" si="55"/>
        <v>oil and gas extraction 06</v>
      </c>
    </row>
    <row r="1678" spans="1:11" x14ac:dyDescent="0.25">
      <c r="A1678" t="s">
        <v>469</v>
      </c>
      <c r="B1678" t="s">
        <v>211</v>
      </c>
      <c r="C1678">
        <v>0</v>
      </c>
      <c r="D1678" t="s">
        <v>536</v>
      </c>
      <c r="E1678" t="s">
        <v>2</v>
      </c>
      <c r="F1678" t="s">
        <v>775</v>
      </c>
      <c r="G1678" t="s">
        <v>538</v>
      </c>
      <c r="H1678">
        <v>2021</v>
      </c>
      <c r="J1678" t="str">
        <f t="shared" si="54"/>
        <v>Energy.Onshore oil</v>
      </c>
      <c r="K1678" t="str">
        <f t="shared" si="55"/>
        <v>oil and gas extraction 06</v>
      </c>
    </row>
    <row r="1679" spans="1:11" x14ac:dyDescent="0.25">
      <c r="A1679" t="s">
        <v>469</v>
      </c>
      <c r="B1679" t="s">
        <v>211</v>
      </c>
      <c r="C1679">
        <v>2</v>
      </c>
      <c r="D1679" t="s">
        <v>536</v>
      </c>
      <c r="E1679" t="s">
        <v>2</v>
      </c>
      <c r="F1679" t="s">
        <v>775</v>
      </c>
      <c r="G1679" t="s">
        <v>539</v>
      </c>
      <c r="H1679">
        <v>2021</v>
      </c>
      <c r="J1679" t="str">
        <f t="shared" si="54"/>
        <v>Energy.Onshore oil</v>
      </c>
      <c r="K1679" t="str">
        <f t="shared" si="55"/>
        <v>oil and gas extraction 06</v>
      </c>
    </row>
    <row r="1680" spans="1:11" x14ac:dyDescent="0.25">
      <c r="A1680" t="s">
        <v>469</v>
      </c>
      <c r="B1680" t="s">
        <v>211</v>
      </c>
      <c r="C1680">
        <v>7</v>
      </c>
      <c r="D1680" t="s">
        <v>536</v>
      </c>
      <c r="E1680" t="s">
        <v>2</v>
      </c>
      <c r="F1680" t="s">
        <v>776</v>
      </c>
      <c r="G1680" t="s">
        <v>767</v>
      </c>
      <c r="H1680">
        <v>2021</v>
      </c>
      <c r="I1680" t="s">
        <v>771</v>
      </c>
      <c r="J1680" t="str">
        <f t="shared" si="54"/>
        <v>Energy.Other from coal</v>
      </c>
      <c r="K1680">
        <f t="shared" si="55"/>
        <v>0</v>
      </c>
    </row>
    <row r="1681" spans="1:11" x14ac:dyDescent="0.25">
      <c r="A1681" t="s">
        <v>469</v>
      </c>
      <c r="B1681" t="s">
        <v>211</v>
      </c>
      <c r="C1681">
        <v>32</v>
      </c>
      <c r="D1681" t="s">
        <v>536</v>
      </c>
      <c r="E1681" t="s">
        <v>2</v>
      </c>
      <c r="F1681" t="s">
        <v>777</v>
      </c>
      <c r="G1681" t="s">
        <v>767</v>
      </c>
      <c r="H1681">
        <v>2021</v>
      </c>
      <c r="I1681" t="s">
        <v>771</v>
      </c>
      <c r="J1681" t="str">
        <f t="shared" si="54"/>
        <v>Energy.Other from oil and gas</v>
      </c>
      <c r="K1681" t="str">
        <f t="shared" si="55"/>
        <v>oil and gas extraction 06</v>
      </c>
    </row>
    <row r="1682" spans="1:11" x14ac:dyDescent="0.25">
      <c r="A1682" t="s">
        <v>469</v>
      </c>
      <c r="B1682" t="s">
        <v>211</v>
      </c>
      <c r="C1682">
        <v>0</v>
      </c>
      <c r="D1682" t="s">
        <v>536</v>
      </c>
      <c r="E1682" t="s">
        <v>2</v>
      </c>
      <c r="F1682" t="s">
        <v>778</v>
      </c>
      <c r="G1682" t="s">
        <v>767</v>
      </c>
      <c r="H1682">
        <v>2021</v>
      </c>
      <c r="J1682" t="str">
        <f t="shared" si="54"/>
        <v>Energy.Satellite-detected large leaks</v>
      </c>
      <c r="K1682" t="str">
        <f t="shared" si="55"/>
        <v>oil and gas extraction 06</v>
      </c>
    </row>
    <row r="1683" spans="1:11" x14ac:dyDescent="0.25">
      <c r="A1683" t="s">
        <v>469</v>
      </c>
      <c r="B1683" t="s">
        <v>211</v>
      </c>
      <c r="C1683">
        <v>291</v>
      </c>
      <c r="D1683" t="s">
        <v>536</v>
      </c>
      <c r="E1683" t="s">
        <v>2</v>
      </c>
      <c r="F1683" t="s">
        <v>649</v>
      </c>
      <c r="G1683" t="s">
        <v>767</v>
      </c>
      <c r="H1683">
        <v>2021</v>
      </c>
      <c r="I1683" t="s">
        <v>771</v>
      </c>
      <c r="J1683" t="str">
        <f t="shared" si="54"/>
        <v>Energy.Total</v>
      </c>
      <c r="K1683" t="str">
        <f t="shared" si="55"/>
        <v>confirmed this is a duplicate total value</v>
      </c>
    </row>
    <row r="1684" spans="1:11" x14ac:dyDescent="0.25">
      <c r="A1684" t="s">
        <v>469</v>
      </c>
      <c r="B1684" t="s">
        <v>211</v>
      </c>
      <c r="C1684">
        <v>20</v>
      </c>
      <c r="D1684" t="s">
        <v>536</v>
      </c>
      <c r="E1684" t="s">
        <v>8</v>
      </c>
      <c r="F1684" t="s">
        <v>649</v>
      </c>
      <c r="G1684" t="s">
        <v>767</v>
      </c>
      <c r="H1684" t="s">
        <v>768</v>
      </c>
      <c r="I1684" t="s">
        <v>769</v>
      </c>
      <c r="J1684" t="str">
        <f t="shared" si="54"/>
        <v>Other.Total</v>
      </c>
      <c r="K1684">
        <f t="shared" si="55"/>
        <v>0</v>
      </c>
    </row>
    <row r="1685" spans="1:11" x14ac:dyDescent="0.25">
      <c r="A1685" t="s">
        <v>469</v>
      </c>
      <c r="B1685" t="s">
        <v>211</v>
      </c>
      <c r="C1685">
        <v>1283</v>
      </c>
      <c r="D1685" t="s">
        <v>536</v>
      </c>
      <c r="E1685" t="s">
        <v>5</v>
      </c>
      <c r="F1685" t="s">
        <v>649</v>
      </c>
      <c r="G1685" t="s">
        <v>767</v>
      </c>
      <c r="H1685" t="s">
        <v>768</v>
      </c>
      <c r="I1685" t="s">
        <v>769</v>
      </c>
      <c r="J1685" t="str">
        <f t="shared" si="54"/>
        <v>Waste.Total</v>
      </c>
      <c r="K1685" t="str">
        <f t="shared" si="55"/>
        <v>water and waste 36T39</v>
      </c>
    </row>
    <row r="1686" spans="1:11" x14ac:dyDescent="0.25">
      <c r="A1686" t="s">
        <v>470</v>
      </c>
      <c r="B1686" t="s">
        <v>38</v>
      </c>
      <c r="C1686">
        <v>1</v>
      </c>
      <c r="D1686" t="s">
        <v>536</v>
      </c>
      <c r="E1686" t="s">
        <v>4</v>
      </c>
      <c r="F1686" t="s">
        <v>649</v>
      </c>
      <c r="G1686" t="s">
        <v>767</v>
      </c>
      <c r="H1686" t="s">
        <v>768</v>
      </c>
      <c r="I1686" t="s">
        <v>769</v>
      </c>
      <c r="J1686" t="str">
        <f t="shared" si="54"/>
        <v>Agriculture.Total</v>
      </c>
      <c r="K1686">
        <f t="shared" si="55"/>
        <v>0</v>
      </c>
    </row>
    <row r="1687" spans="1:11" x14ac:dyDescent="0.25">
      <c r="A1687" t="s">
        <v>470</v>
      </c>
      <c r="B1687" t="s">
        <v>828</v>
      </c>
      <c r="C1687">
        <v>20</v>
      </c>
      <c r="D1687" t="s">
        <v>536</v>
      </c>
      <c r="E1687" t="s">
        <v>2</v>
      </c>
      <c r="F1687" t="s">
        <v>772</v>
      </c>
      <c r="G1687" t="s">
        <v>538</v>
      </c>
      <c r="H1687">
        <v>2021</v>
      </c>
      <c r="J1687" t="str">
        <f t="shared" si="54"/>
        <v>Energy.Gas pipelines and LNG facilities</v>
      </c>
      <c r="K1687" t="str">
        <f t="shared" si="55"/>
        <v>energy pipelines and gas processing 352T353</v>
      </c>
    </row>
    <row r="1688" spans="1:11" x14ac:dyDescent="0.25">
      <c r="A1688" t="s">
        <v>470</v>
      </c>
      <c r="B1688" t="s">
        <v>828</v>
      </c>
      <c r="C1688">
        <v>11</v>
      </c>
      <c r="D1688" t="s">
        <v>536</v>
      </c>
      <c r="E1688" t="s">
        <v>2</v>
      </c>
      <c r="F1688" t="s">
        <v>772</v>
      </c>
      <c r="G1688" t="s">
        <v>539</v>
      </c>
      <c r="H1688">
        <v>2021</v>
      </c>
      <c r="J1688" t="str">
        <f t="shared" si="54"/>
        <v>Energy.Gas pipelines and LNG facilities</v>
      </c>
      <c r="K1688" t="str">
        <f t="shared" si="55"/>
        <v>energy pipelines and gas processing 352T353</v>
      </c>
    </row>
    <row r="1689" spans="1:11" x14ac:dyDescent="0.25">
      <c r="A1689" t="s">
        <v>470</v>
      </c>
      <c r="B1689" t="s">
        <v>828</v>
      </c>
      <c r="C1689">
        <v>0</v>
      </c>
      <c r="D1689" t="s">
        <v>536</v>
      </c>
      <c r="E1689" t="s">
        <v>2</v>
      </c>
      <c r="F1689" t="s">
        <v>540</v>
      </c>
      <c r="G1689" t="s">
        <v>538</v>
      </c>
      <c r="H1689">
        <v>2021</v>
      </c>
      <c r="J1689" t="str">
        <f t="shared" si="54"/>
        <v>Energy.Offshore gas</v>
      </c>
      <c r="K1689" t="str">
        <f t="shared" si="55"/>
        <v>oil and gas extraction 06</v>
      </c>
    </row>
    <row r="1690" spans="1:11" x14ac:dyDescent="0.25">
      <c r="A1690" t="s">
        <v>470</v>
      </c>
      <c r="B1690" t="s">
        <v>828</v>
      </c>
      <c r="C1690">
        <v>0</v>
      </c>
      <c r="D1690" t="s">
        <v>536</v>
      </c>
      <c r="E1690" t="s">
        <v>2</v>
      </c>
      <c r="F1690" t="s">
        <v>540</v>
      </c>
      <c r="G1690" t="s">
        <v>539</v>
      </c>
      <c r="H1690">
        <v>2021</v>
      </c>
      <c r="J1690" t="str">
        <f t="shared" si="54"/>
        <v>Energy.Offshore gas</v>
      </c>
      <c r="K1690" t="str">
        <f t="shared" si="55"/>
        <v>oil and gas extraction 06</v>
      </c>
    </row>
    <row r="1691" spans="1:11" x14ac:dyDescent="0.25">
      <c r="A1691" t="s">
        <v>470</v>
      </c>
      <c r="B1691" t="s">
        <v>828</v>
      </c>
      <c r="C1691">
        <v>0</v>
      </c>
      <c r="D1691" t="s">
        <v>536</v>
      </c>
      <c r="E1691" t="s">
        <v>2</v>
      </c>
      <c r="F1691" t="s">
        <v>541</v>
      </c>
      <c r="G1691" t="s">
        <v>773</v>
      </c>
      <c r="H1691">
        <v>2021</v>
      </c>
      <c r="J1691" t="str">
        <f t="shared" si="54"/>
        <v>Energy.Offshore oil</v>
      </c>
      <c r="K1691" t="str">
        <f t="shared" si="55"/>
        <v>oil and gas extraction 06</v>
      </c>
    </row>
    <row r="1692" spans="1:11" x14ac:dyDescent="0.25">
      <c r="A1692" t="s">
        <v>470</v>
      </c>
      <c r="B1692" t="s">
        <v>828</v>
      </c>
      <c r="C1692">
        <v>0</v>
      </c>
      <c r="D1692" t="s">
        <v>536</v>
      </c>
      <c r="E1692" t="s">
        <v>2</v>
      </c>
      <c r="F1692" t="s">
        <v>541</v>
      </c>
      <c r="G1692" t="s">
        <v>538</v>
      </c>
      <c r="H1692">
        <v>2021</v>
      </c>
      <c r="J1692" t="str">
        <f t="shared" si="54"/>
        <v>Energy.Offshore oil</v>
      </c>
      <c r="K1692" t="str">
        <f t="shared" si="55"/>
        <v>oil and gas extraction 06</v>
      </c>
    </row>
    <row r="1693" spans="1:11" x14ac:dyDescent="0.25">
      <c r="A1693" t="s">
        <v>470</v>
      </c>
      <c r="B1693" t="s">
        <v>828</v>
      </c>
      <c r="C1693">
        <v>0</v>
      </c>
      <c r="D1693" t="s">
        <v>536</v>
      </c>
      <c r="E1693" t="s">
        <v>2</v>
      </c>
      <c r="F1693" t="s">
        <v>541</v>
      </c>
      <c r="G1693" t="s">
        <v>539</v>
      </c>
      <c r="H1693">
        <v>2021</v>
      </c>
      <c r="J1693" t="str">
        <f t="shared" si="54"/>
        <v>Energy.Offshore oil</v>
      </c>
      <c r="K1693" t="str">
        <f t="shared" si="55"/>
        <v>oil and gas extraction 06</v>
      </c>
    </row>
    <row r="1694" spans="1:11" x14ac:dyDescent="0.25">
      <c r="A1694" t="s">
        <v>470</v>
      </c>
      <c r="B1694" t="s">
        <v>828</v>
      </c>
      <c r="C1694">
        <v>29</v>
      </c>
      <c r="D1694" t="s">
        <v>536</v>
      </c>
      <c r="E1694" t="s">
        <v>2</v>
      </c>
      <c r="F1694" t="s">
        <v>774</v>
      </c>
      <c r="G1694" t="s">
        <v>538</v>
      </c>
      <c r="H1694">
        <v>2021</v>
      </c>
      <c r="J1694" t="str">
        <f t="shared" si="54"/>
        <v>Energy.Onshore gas</v>
      </c>
      <c r="K1694" t="str">
        <f t="shared" si="55"/>
        <v>oil and gas extraction 06</v>
      </c>
    </row>
    <row r="1695" spans="1:11" x14ac:dyDescent="0.25">
      <c r="A1695" t="s">
        <v>470</v>
      </c>
      <c r="B1695" t="s">
        <v>828</v>
      </c>
      <c r="C1695">
        <v>63</v>
      </c>
      <c r="D1695" t="s">
        <v>536</v>
      </c>
      <c r="E1695" t="s">
        <v>2</v>
      </c>
      <c r="F1695" t="s">
        <v>774</v>
      </c>
      <c r="G1695" t="s">
        <v>539</v>
      </c>
      <c r="H1695">
        <v>2021</v>
      </c>
      <c r="J1695" t="str">
        <f t="shared" si="54"/>
        <v>Energy.Onshore gas</v>
      </c>
      <c r="K1695" t="str">
        <f t="shared" si="55"/>
        <v>oil and gas extraction 06</v>
      </c>
    </row>
    <row r="1696" spans="1:11" x14ac:dyDescent="0.25">
      <c r="A1696" t="s">
        <v>470</v>
      </c>
      <c r="B1696" t="s">
        <v>828</v>
      </c>
      <c r="C1696">
        <v>5</v>
      </c>
      <c r="D1696" t="s">
        <v>536</v>
      </c>
      <c r="E1696" t="s">
        <v>2</v>
      </c>
      <c r="F1696" t="s">
        <v>775</v>
      </c>
      <c r="G1696" t="s">
        <v>773</v>
      </c>
      <c r="H1696">
        <v>2021</v>
      </c>
      <c r="J1696" t="str">
        <f t="shared" si="54"/>
        <v>Energy.Onshore oil</v>
      </c>
      <c r="K1696" t="str">
        <f t="shared" si="55"/>
        <v>oil and gas extraction 06</v>
      </c>
    </row>
    <row r="1697" spans="1:11" x14ac:dyDescent="0.25">
      <c r="A1697" t="s">
        <v>470</v>
      </c>
      <c r="B1697" t="s">
        <v>828</v>
      </c>
      <c r="C1697">
        <v>4</v>
      </c>
      <c r="D1697" t="s">
        <v>536</v>
      </c>
      <c r="E1697" t="s">
        <v>2</v>
      </c>
      <c r="F1697" t="s">
        <v>775</v>
      </c>
      <c r="G1697" t="s">
        <v>538</v>
      </c>
      <c r="H1697">
        <v>2021</v>
      </c>
      <c r="J1697" t="str">
        <f t="shared" si="54"/>
        <v>Energy.Onshore oil</v>
      </c>
      <c r="K1697" t="str">
        <f t="shared" si="55"/>
        <v>oil and gas extraction 06</v>
      </c>
    </row>
    <row r="1698" spans="1:11" x14ac:dyDescent="0.25">
      <c r="A1698" t="s">
        <v>470</v>
      </c>
      <c r="B1698" t="s">
        <v>828</v>
      </c>
      <c r="C1698">
        <v>54</v>
      </c>
      <c r="D1698" t="s">
        <v>536</v>
      </c>
      <c r="E1698" t="s">
        <v>2</v>
      </c>
      <c r="F1698" t="s">
        <v>775</v>
      </c>
      <c r="G1698" t="s">
        <v>539</v>
      </c>
      <c r="H1698">
        <v>2021</v>
      </c>
      <c r="J1698" t="str">
        <f t="shared" si="54"/>
        <v>Energy.Onshore oil</v>
      </c>
      <c r="K1698" t="str">
        <f t="shared" si="55"/>
        <v>oil and gas extraction 06</v>
      </c>
    </row>
    <row r="1699" spans="1:11" x14ac:dyDescent="0.25">
      <c r="A1699" t="s">
        <v>470</v>
      </c>
      <c r="B1699" t="s">
        <v>828</v>
      </c>
      <c r="C1699">
        <v>2</v>
      </c>
      <c r="D1699" t="s">
        <v>536</v>
      </c>
      <c r="E1699" t="s">
        <v>2</v>
      </c>
      <c r="F1699" t="s">
        <v>777</v>
      </c>
      <c r="G1699" t="s">
        <v>767</v>
      </c>
      <c r="H1699">
        <v>2021</v>
      </c>
      <c r="I1699" t="s">
        <v>771</v>
      </c>
      <c r="J1699" t="str">
        <f t="shared" si="54"/>
        <v>Energy.Other from oil and gas</v>
      </c>
      <c r="K1699" t="str">
        <f t="shared" si="55"/>
        <v>oil and gas extraction 06</v>
      </c>
    </row>
    <row r="1700" spans="1:11" x14ac:dyDescent="0.25">
      <c r="A1700" t="s">
        <v>470</v>
      </c>
      <c r="B1700" t="s">
        <v>828</v>
      </c>
      <c r="C1700">
        <v>0</v>
      </c>
      <c r="D1700" t="s">
        <v>536</v>
      </c>
      <c r="E1700" t="s">
        <v>2</v>
      </c>
      <c r="F1700" t="s">
        <v>778</v>
      </c>
      <c r="G1700" t="s">
        <v>767</v>
      </c>
      <c r="H1700">
        <v>2021</v>
      </c>
      <c r="J1700" t="str">
        <f t="shared" si="54"/>
        <v>Energy.Satellite-detected large leaks</v>
      </c>
      <c r="K1700" t="str">
        <f t="shared" si="55"/>
        <v>oil and gas extraction 06</v>
      </c>
    </row>
    <row r="1701" spans="1:11" x14ac:dyDescent="0.25">
      <c r="A1701" t="s">
        <v>470</v>
      </c>
      <c r="B1701" t="s">
        <v>38</v>
      </c>
      <c r="C1701">
        <v>187</v>
      </c>
      <c r="D1701" t="s">
        <v>536</v>
      </c>
      <c r="E1701" t="s">
        <v>2</v>
      </c>
      <c r="F1701" t="s">
        <v>649</v>
      </c>
      <c r="G1701" t="s">
        <v>767</v>
      </c>
      <c r="H1701">
        <v>2021</v>
      </c>
      <c r="I1701" t="s">
        <v>771</v>
      </c>
      <c r="J1701" t="str">
        <f t="shared" si="54"/>
        <v>Energy.Total</v>
      </c>
      <c r="K1701" t="str">
        <f t="shared" si="55"/>
        <v>confirmed this is a duplicate total value</v>
      </c>
    </row>
    <row r="1702" spans="1:11" x14ac:dyDescent="0.25">
      <c r="A1702" t="s">
        <v>470</v>
      </c>
      <c r="B1702" t="s">
        <v>38</v>
      </c>
      <c r="C1702">
        <v>2</v>
      </c>
      <c r="D1702" t="s">
        <v>536</v>
      </c>
      <c r="E1702" t="s">
        <v>8</v>
      </c>
      <c r="F1702" t="s">
        <v>649</v>
      </c>
      <c r="G1702" t="s">
        <v>767</v>
      </c>
      <c r="H1702" t="s">
        <v>768</v>
      </c>
      <c r="I1702" t="s">
        <v>769</v>
      </c>
      <c r="J1702" t="str">
        <f t="shared" si="54"/>
        <v>Other.Total</v>
      </c>
      <c r="K1702">
        <f t="shared" si="55"/>
        <v>0</v>
      </c>
    </row>
    <row r="1703" spans="1:11" x14ac:dyDescent="0.25">
      <c r="A1703" t="s">
        <v>470</v>
      </c>
      <c r="B1703" t="s">
        <v>38</v>
      </c>
      <c r="C1703">
        <v>183</v>
      </c>
      <c r="D1703" t="s">
        <v>536</v>
      </c>
      <c r="E1703" t="s">
        <v>5</v>
      </c>
      <c r="F1703" t="s">
        <v>649</v>
      </c>
      <c r="G1703" t="s">
        <v>767</v>
      </c>
      <c r="H1703" t="s">
        <v>768</v>
      </c>
      <c r="I1703" t="s">
        <v>769</v>
      </c>
      <c r="J1703" t="str">
        <f t="shared" si="54"/>
        <v>Waste.Total</v>
      </c>
      <c r="K1703" t="str">
        <f t="shared" si="55"/>
        <v>water and waste 36T39</v>
      </c>
    </row>
    <row r="1704" spans="1:11" x14ac:dyDescent="0.25">
      <c r="A1704" t="s">
        <v>470</v>
      </c>
      <c r="B1704" t="s">
        <v>105</v>
      </c>
      <c r="C1704">
        <v>777</v>
      </c>
      <c r="D1704" t="s">
        <v>536</v>
      </c>
      <c r="E1704" t="s">
        <v>4</v>
      </c>
      <c r="F1704" t="s">
        <v>649</v>
      </c>
      <c r="G1704" t="s">
        <v>767</v>
      </c>
      <c r="H1704" t="s">
        <v>768</v>
      </c>
      <c r="I1704" t="s">
        <v>769</v>
      </c>
      <c r="J1704" t="str">
        <f t="shared" si="54"/>
        <v>Agriculture.Total</v>
      </c>
      <c r="K1704">
        <f t="shared" si="55"/>
        <v>0</v>
      </c>
    </row>
    <row r="1705" spans="1:11" x14ac:dyDescent="0.25">
      <c r="A1705" t="s">
        <v>470</v>
      </c>
      <c r="B1705" t="s">
        <v>105</v>
      </c>
      <c r="C1705">
        <v>6</v>
      </c>
      <c r="D1705" t="s">
        <v>536</v>
      </c>
      <c r="E1705" t="s">
        <v>2</v>
      </c>
      <c r="F1705" t="s">
        <v>770</v>
      </c>
      <c r="G1705" t="s">
        <v>767</v>
      </c>
      <c r="H1705">
        <v>2021</v>
      </c>
      <c r="I1705" t="s">
        <v>771</v>
      </c>
      <c r="J1705" t="str">
        <f t="shared" si="54"/>
        <v>Energy.Bioenergy</v>
      </c>
      <c r="K1705">
        <f t="shared" si="55"/>
        <v>0</v>
      </c>
    </row>
    <row r="1706" spans="1:11" x14ac:dyDescent="0.25">
      <c r="A1706" t="s">
        <v>470</v>
      </c>
      <c r="B1706" t="s">
        <v>105</v>
      </c>
      <c r="C1706">
        <v>434</v>
      </c>
      <c r="D1706" t="s">
        <v>536</v>
      </c>
      <c r="E1706" t="s">
        <v>2</v>
      </c>
      <c r="F1706" t="s">
        <v>772</v>
      </c>
      <c r="G1706" t="s">
        <v>538</v>
      </c>
      <c r="H1706">
        <v>2021</v>
      </c>
      <c r="J1706" t="str">
        <f t="shared" si="54"/>
        <v>Energy.Gas pipelines and LNG facilities</v>
      </c>
      <c r="K1706" t="str">
        <f t="shared" si="55"/>
        <v>energy pipelines and gas processing 352T353</v>
      </c>
    </row>
    <row r="1707" spans="1:11" x14ac:dyDescent="0.25">
      <c r="A1707" t="s">
        <v>470</v>
      </c>
      <c r="B1707" t="s">
        <v>105</v>
      </c>
      <c r="C1707">
        <v>233</v>
      </c>
      <c r="D1707" t="s">
        <v>536</v>
      </c>
      <c r="E1707" t="s">
        <v>2</v>
      </c>
      <c r="F1707" t="s">
        <v>772</v>
      </c>
      <c r="G1707" t="s">
        <v>539</v>
      </c>
      <c r="H1707">
        <v>2021</v>
      </c>
      <c r="J1707" t="str">
        <f t="shared" si="54"/>
        <v>Energy.Gas pipelines and LNG facilities</v>
      </c>
      <c r="K1707" t="str">
        <f t="shared" si="55"/>
        <v>energy pipelines and gas processing 352T353</v>
      </c>
    </row>
    <row r="1708" spans="1:11" x14ac:dyDescent="0.25">
      <c r="A1708" t="s">
        <v>470</v>
      </c>
      <c r="B1708" t="s">
        <v>105</v>
      </c>
      <c r="C1708">
        <v>361</v>
      </c>
      <c r="D1708" t="s">
        <v>536</v>
      </c>
      <c r="E1708" t="s">
        <v>2</v>
      </c>
      <c r="F1708" t="s">
        <v>540</v>
      </c>
      <c r="G1708" t="s">
        <v>538</v>
      </c>
      <c r="H1708">
        <v>2021</v>
      </c>
      <c r="J1708" t="str">
        <f t="shared" si="54"/>
        <v>Energy.Offshore gas</v>
      </c>
      <c r="K1708" t="str">
        <f t="shared" si="55"/>
        <v>oil and gas extraction 06</v>
      </c>
    </row>
    <row r="1709" spans="1:11" x14ac:dyDescent="0.25">
      <c r="A1709" t="s">
        <v>470</v>
      </c>
      <c r="B1709" t="s">
        <v>105</v>
      </c>
      <c r="C1709">
        <v>794</v>
      </c>
      <c r="D1709" t="s">
        <v>536</v>
      </c>
      <c r="E1709" t="s">
        <v>2</v>
      </c>
      <c r="F1709" t="s">
        <v>540</v>
      </c>
      <c r="G1709" t="s">
        <v>539</v>
      </c>
      <c r="H1709">
        <v>2021</v>
      </c>
      <c r="J1709" t="str">
        <f t="shared" si="54"/>
        <v>Energy.Offshore gas</v>
      </c>
      <c r="K1709" t="str">
        <f t="shared" si="55"/>
        <v>oil and gas extraction 06</v>
      </c>
    </row>
    <row r="1710" spans="1:11" x14ac:dyDescent="0.25">
      <c r="A1710" t="s">
        <v>470</v>
      </c>
      <c r="B1710" t="s">
        <v>105</v>
      </c>
      <c r="C1710">
        <v>148</v>
      </c>
      <c r="D1710" t="s">
        <v>536</v>
      </c>
      <c r="E1710" t="s">
        <v>2</v>
      </c>
      <c r="F1710" t="s">
        <v>541</v>
      </c>
      <c r="G1710" t="s">
        <v>773</v>
      </c>
      <c r="H1710">
        <v>2021</v>
      </c>
      <c r="J1710" t="str">
        <f t="shared" si="54"/>
        <v>Energy.Offshore oil</v>
      </c>
      <c r="K1710" t="str">
        <f t="shared" si="55"/>
        <v>oil and gas extraction 06</v>
      </c>
    </row>
    <row r="1711" spans="1:11" x14ac:dyDescent="0.25">
      <c r="A1711" t="s">
        <v>470</v>
      </c>
      <c r="B1711" t="s">
        <v>105</v>
      </c>
      <c r="C1711">
        <v>43</v>
      </c>
      <c r="D1711" t="s">
        <v>536</v>
      </c>
      <c r="E1711" t="s">
        <v>2</v>
      </c>
      <c r="F1711" t="s">
        <v>541</v>
      </c>
      <c r="G1711" t="s">
        <v>538</v>
      </c>
      <c r="H1711">
        <v>2021</v>
      </c>
      <c r="J1711" t="str">
        <f t="shared" si="54"/>
        <v>Energy.Offshore oil</v>
      </c>
      <c r="K1711" t="str">
        <f t="shared" si="55"/>
        <v>oil and gas extraction 06</v>
      </c>
    </row>
    <row r="1712" spans="1:11" x14ac:dyDescent="0.25">
      <c r="A1712" t="s">
        <v>470</v>
      </c>
      <c r="B1712" t="s">
        <v>105</v>
      </c>
      <c r="C1712">
        <v>548</v>
      </c>
      <c r="D1712" t="s">
        <v>536</v>
      </c>
      <c r="E1712" t="s">
        <v>2</v>
      </c>
      <c r="F1712" t="s">
        <v>541</v>
      </c>
      <c r="G1712" t="s">
        <v>539</v>
      </c>
      <c r="H1712">
        <v>2021</v>
      </c>
      <c r="J1712" t="str">
        <f t="shared" si="54"/>
        <v>Energy.Offshore oil</v>
      </c>
      <c r="K1712" t="str">
        <f t="shared" si="55"/>
        <v>oil and gas extraction 06</v>
      </c>
    </row>
    <row r="1713" spans="1:11" x14ac:dyDescent="0.25">
      <c r="A1713" t="s">
        <v>470</v>
      </c>
      <c r="B1713" t="s">
        <v>105</v>
      </c>
      <c r="C1713">
        <v>143</v>
      </c>
      <c r="D1713" t="s">
        <v>536</v>
      </c>
      <c r="E1713" t="s">
        <v>2</v>
      </c>
      <c r="F1713" t="s">
        <v>774</v>
      </c>
      <c r="G1713" t="s">
        <v>538</v>
      </c>
      <c r="H1713">
        <v>2021</v>
      </c>
      <c r="J1713" t="str">
        <f t="shared" si="54"/>
        <v>Energy.Onshore gas</v>
      </c>
      <c r="K1713" t="str">
        <f t="shared" si="55"/>
        <v>oil and gas extraction 06</v>
      </c>
    </row>
    <row r="1714" spans="1:11" x14ac:dyDescent="0.25">
      <c r="A1714" t="s">
        <v>470</v>
      </c>
      <c r="B1714" t="s">
        <v>105</v>
      </c>
      <c r="C1714">
        <v>315</v>
      </c>
      <c r="D1714" t="s">
        <v>536</v>
      </c>
      <c r="E1714" t="s">
        <v>2</v>
      </c>
      <c r="F1714" t="s">
        <v>774</v>
      </c>
      <c r="G1714" t="s">
        <v>539</v>
      </c>
      <c r="H1714">
        <v>2021</v>
      </c>
      <c r="J1714" t="str">
        <f t="shared" si="54"/>
        <v>Energy.Onshore gas</v>
      </c>
      <c r="K1714" t="str">
        <f t="shared" si="55"/>
        <v>oil and gas extraction 06</v>
      </c>
    </row>
    <row r="1715" spans="1:11" x14ac:dyDescent="0.25">
      <c r="A1715" t="s">
        <v>470</v>
      </c>
      <c r="B1715" t="s">
        <v>105</v>
      </c>
      <c r="C1715">
        <v>977</v>
      </c>
      <c r="D1715" t="s">
        <v>536</v>
      </c>
      <c r="E1715" t="s">
        <v>2</v>
      </c>
      <c r="F1715" t="s">
        <v>775</v>
      </c>
      <c r="G1715" t="s">
        <v>773</v>
      </c>
      <c r="H1715">
        <v>2021</v>
      </c>
      <c r="J1715" t="str">
        <f t="shared" si="54"/>
        <v>Energy.Onshore oil</v>
      </c>
      <c r="K1715" t="str">
        <f t="shared" si="55"/>
        <v>oil and gas extraction 06</v>
      </c>
    </row>
    <row r="1716" spans="1:11" x14ac:dyDescent="0.25">
      <c r="A1716" t="s">
        <v>470</v>
      </c>
      <c r="B1716" t="s">
        <v>105</v>
      </c>
      <c r="C1716">
        <v>100</v>
      </c>
      <c r="D1716" t="s">
        <v>536</v>
      </c>
      <c r="E1716" t="s">
        <v>2</v>
      </c>
      <c r="F1716" t="s">
        <v>775</v>
      </c>
      <c r="G1716" t="s">
        <v>538</v>
      </c>
      <c r="H1716">
        <v>2021</v>
      </c>
      <c r="J1716" t="str">
        <f t="shared" si="54"/>
        <v>Energy.Onshore oil</v>
      </c>
      <c r="K1716" t="str">
        <f t="shared" si="55"/>
        <v>oil and gas extraction 06</v>
      </c>
    </row>
    <row r="1717" spans="1:11" x14ac:dyDescent="0.25">
      <c r="A1717" t="s">
        <v>470</v>
      </c>
      <c r="B1717" t="s">
        <v>105</v>
      </c>
      <c r="C1717">
        <v>1285</v>
      </c>
      <c r="D1717" t="s">
        <v>536</v>
      </c>
      <c r="E1717" t="s">
        <v>2</v>
      </c>
      <c r="F1717" t="s">
        <v>775</v>
      </c>
      <c r="G1717" t="s">
        <v>539</v>
      </c>
      <c r="H1717">
        <v>2021</v>
      </c>
      <c r="J1717" t="str">
        <f t="shared" si="54"/>
        <v>Energy.Onshore oil</v>
      </c>
      <c r="K1717" t="str">
        <f t="shared" si="55"/>
        <v>oil and gas extraction 06</v>
      </c>
    </row>
    <row r="1718" spans="1:11" x14ac:dyDescent="0.25">
      <c r="A1718" t="s">
        <v>470</v>
      </c>
      <c r="B1718" t="s">
        <v>105</v>
      </c>
      <c r="C1718">
        <v>0</v>
      </c>
      <c r="D1718" t="s">
        <v>536</v>
      </c>
      <c r="E1718" t="s">
        <v>2</v>
      </c>
      <c r="F1718" t="s">
        <v>776</v>
      </c>
      <c r="G1718" t="s">
        <v>767</v>
      </c>
      <c r="H1718">
        <v>2021</v>
      </c>
      <c r="I1718" t="s">
        <v>771</v>
      </c>
      <c r="J1718" t="str">
        <f t="shared" si="54"/>
        <v>Energy.Other from coal</v>
      </c>
      <c r="K1718">
        <f t="shared" si="55"/>
        <v>0</v>
      </c>
    </row>
    <row r="1719" spans="1:11" x14ac:dyDescent="0.25">
      <c r="A1719" t="s">
        <v>470</v>
      </c>
      <c r="B1719" t="s">
        <v>105</v>
      </c>
      <c r="C1719">
        <v>80</v>
      </c>
      <c r="D1719" t="s">
        <v>536</v>
      </c>
      <c r="E1719" t="s">
        <v>2</v>
      </c>
      <c r="F1719" t="s">
        <v>777</v>
      </c>
      <c r="G1719" t="s">
        <v>767</v>
      </c>
      <c r="H1719">
        <v>2021</v>
      </c>
      <c r="I1719" t="s">
        <v>771</v>
      </c>
      <c r="J1719" t="str">
        <f t="shared" si="54"/>
        <v>Energy.Other from oil and gas</v>
      </c>
      <c r="K1719" t="str">
        <f t="shared" si="55"/>
        <v>oil and gas extraction 06</v>
      </c>
    </row>
    <row r="1720" spans="1:11" x14ac:dyDescent="0.25">
      <c r="A1720" t="s">
        <v>470</v>
      </c>
      <c r="B1720" t="s">
        <v>105</v>
      </c>
      <c r="C1720">
        <v>60</v>
      </c>
      <c r="D1720" t="s">
        <v>536</v>
      </c>
      <c r="E1720" t="s">
        <v>2</v>
      </c>
      <c r="F1720" t="s">
        <v>778</v>
      </c>
      <c r="G1720" t="s">
        <v>767</v>
      </c>
      <c r="H1720">
        <v>2021</v>
      </c>
      <c r="J1720" t="str">
        <f t="shared" si="54"/>
        <v>Energy.Satellite-detected large leaks</v>
      </c>
      <c r="K1720" t="str">
        <f t="shared" si="55"/>
        <v>oil and gas extraction 06</v>
      </c>
    </row>
    <row r="1721" spans="1:11" x14ac:dyDescent="0.25">
      <c r="A1721" t="s">
        <v>470</v>
      </c>
      <c r="B1721" t="s">
        <v>105</v>
      </c>
      <c r="C1721">
        <v>5527</v>
      </c>
      <c r="D1721" t="s">
        <v>536</v>
      </c>
      <c r="E1721" t="s">
        <v>2</v>
      </c>
      <c r="F1721" t="s">
        <v>649</v>
      </c>
      <c r="G1721" t="s">
        <v>767</v>
      </c>
      <c r="H1721">
        <v>2021</v>
      </c>
      <c r="I1721" t="s">
        <v>771</v>
      </c>
      <c r="J1721" t="str">
        <f t="shared" si="54"/>
        <v>Energy.Total</v>
      </c>
      <c r="K1721" t="str">
        <f t="shared" si="55"/>
        <v>confirmed this is a duplicate total value</v>
      </c>
    </row>
    <row r="1722" spans="1:11" x14ac:dyDescent="0.25">
      <c r="A1722" t="s">
        <v>470</v>
      </c>
      <c r="B1722" t="s">
        <v>105</v>
      </c>
      <c r="C1722">
        <v>35</v>
      </c>
      <c r="D1722" t="s">
        <v>536</v>
      </c>
      <c r="E1722" t="s">
        <v>8</v>
      </c>
      <c r="F1722" t="s">
        <v>649</v>
      </c>
      <c r="G1722" t="s">
        <v>767</v>
      </c>
      <c r="H1722" t="s">
        <v>768</v>
      </c>
      <c r="I1722" t="s">
        <v>769</v>
      </c>
      <c r="J1722" t="str">
        <f t="shared" si="54"/>
        <v>Other.Total</v>
      </c>
      <c r="K1722">
        <f t="shared" si="55"/>
        <v>0</v>
      </c>
    </row>
    <row r="1723" spans="1:11" x14ac:dyDescent="0.25">
      <c r="A1723" t="s">
        <v>470</v>
      </c>
      <c r="B1723" t="s">
        <v>105</v>
      </c>
      <c r="C1723">
        <v>923</v>
      </c>
      <c r="D1723" t="s">
        <v>536</v>
      </c>
      <c r="E1723" t="s">
        <v>5</v>
      </c>
      <c r="F1723" t="s">
        <v>649</v>
      </c>
      <c r="G1723" t="s">
        <v>767</v>
      </c>
      <c r="H1723" t="s">
        <v>768</v>
      </c>
      <c r="I1723" t="s">
        <v>769</v>
      </c>
      <c r="J1723" t="str">
        <f t="shared" si="54"/>
        <v>Waste.Total</v>
      </c>
      <c r="K1723" t="str">
        <f t="shared" si="55"/>
        <v>water and waste 36T39</v>
      </c>
    </row>
    <row r="1724" spans="1:11" x14ac:dyDescent="0.25">
      <c r="A1724" t="s">
        <v>470</v>
      </c>
      <c r="B1724" t="s">
        <v>106</v>
      </c>
      <c r="C1724">
        <v>163</v>
      </c>
      <c r="D1724" t="s">
        <v>536</v>
      </c>
      <c r="E1724" t="s">
        <v>4</v>
      </c>
      <c r="F1724" t="s">
        <v>649</v>
      </c>
      <c r="G1724" t="s">
        <v>767</v>
      </c>
      <c r="H1724" t="s">
        <v>768</v>
      </c>
      <c r="I1724" t="s">
        <v>769</v>
      </c>
      <c r="J1724" t="str">
        <f t="shared" si="54"/>
        <v>Agriculture.Total</v>
      </c>
      <c r="K1724">
        <f t="shared" si="55"/>
        <v>0</v>
      </c>
    </row>
    <row r="1725" spans="1:11" x14ac:dyDescent="0.25">
      <c r="A1725" t="s">
        <v>470</v>
      </c>
      <c r="B1725" t="s">
        <v>106</v>
      </c>
      <c r="C1725">
        <v>0</v>
      </c>
      <c r="D1725" t="s">
        <v>536</v>
      </c>
      <c r="E1725" t="s">
        <v>2</v>
      </c>
      <c r="F1725" t="s">
        <v>770</v>
      </c>
      <c r="G1725" t="s">
        <v>767</v>
      </c>
      <c r="H1725">
        <v>2021</v>
      </c>
      <c r="I1725" t="s">
        <v>771</v>
      </c>
      <c r="J1725" t="str">
        <f t="shared" si="54"/>
        <v>Energy.Bioenergy</v>
      </c>
      <c r="K1725">
        <f t="shared" si="55"/>
        <v>0</v>
      </c>
    </row>
    <row r="1726" spans="1:11" x14ac:dyDescent="0.25">
      <c r="A1726" t="s">
        <v>470</v>
      </c>
      <c r="B1726" t="s">
        <v>106</v>
      </c>
      <c r="C1726">
        <v>17</v>
      </c>
      <c r="D1726" t="s">
        <v>536</v>
      </c>
      <c r="E1726" t="s">
        <v>2</v>
      </c>
      <c r="F1726" t="s">
        <v>772</v>
      </c>
      <c r="G1726" t="s">
        <v>538</v>
      </c>
      <c r="H1726">
        <v>2021</v>
      </c>
      <c r="J1726" t="str">
        <f t="shared" si="54"/>
        <v>Energy.Gas pipelines and LNG facilities</v>
      </c>
      <c r="K1726" t="str">
        <f t="shared" si="55"/>
        <v>energy pipelines and gas processing 352T353</v>
      </c>
    </row>
    <row r="1727" spans="1:11" x14ac:dyDescent="0.25">
      <c r="A1727" t="s">
        <v>470</v>
      </c>
      <c r="B1727" t="s">
        <v>106</v>
      </c>
      <c r="C1727">
        <v>9</v>
      </c>
      <c r="D1727" t="s">
        <v>536</v>
      </c>
      <c r="E1727" t="s">
        <v>2</v>
      </c>
      <c r="F1727" t="s">
        <v>772</v>
      </c>
      <c r="G1727" t="s">
        <v>539</v>
      </c>
      <c r="H1727">
        <v>2021</v>
      </c>
      <c r="J1727" t="str">
        <f t="shared" si="54"/>
        <v>Energy.Gas pipelines and LNG facilities</v>
      </c>
      <c r="K1727" t="str">
        <f t="shared" si="55"/>
        <v>energy pipelines and gas processing 352T353</v>
      </c>
    </row>
    <row r="1728" spans="1:11" x14ac:dyDescent="0.25">
      <c r="A1728" t="s">
        <v>470</v>
      </c>
      <c r="B1728" t="s">
        <v>106</v>
      </c>
      <c r="C1728">
        <v>0</v>
      </c>
      <c r="D1728" t="s">
        <v>536</v>
      </c>
      <c r="E1728" t="s">
        <v>2</v>
      </c>
      <c r="F1728" t="s">
        <v>540</v>
      </c>
      <c r="G1728" t="s">
        <v>538</v>
      </c>
      <c r="H1728">
        <v>2021</v>
      </c>
      <c r="J1728" t="str">
        <f t="shared" si="54"/>
        <v>Energy.Offshore gas</v>
      </c>
      <c r="K1728" t="str">
        <f t="shared" si="55"/>
        <v>oil and gas extraction 06</v>
      </c>
    </row>
    <row r="1729" spans="1:11" x14ac:dyDescent="0.25">
      <c r="A1729" t="s">
        <v>470</v>
      </c>
      <c r="B1729" t="s">
        <v>106</v>
      </c>
      <c r="C1729">
        <v>0</v>
      </c>
      <c r="D1729" t="s">
        <v>536</v>
      </c>
      <c r="E1729" t="s">
        <v>2</v>
      </c>
      <c r="F1729" t="s">
        <v>540</v>
      </c>
      <c r="G1729" t="s">
        <v>539</v>
      </c>
      <c r="H1729">
        <v>2021</v>
      </c>
      <c r="J1729" t="str">
        <f t="shared" si="54"/>
        <v>Energy.Offshore gas</v>
      </c>
      <c r="K1729" t="str">
        <f t="shared" si="55"/>
        <v>oil and gas extraction 06</v>
      </c>
    </row>
    <row r="1730" spans="1:11" x14ac:dyDescent="0.25">
      <c r="A1730" t="s">
        <v>470</v>
      </c>
      <c r="B1730" t="s">
        <v>106</v>
      </c>
      <c r="C1730">
        <v>0</v>
      </c>
      <c r="D1730" t="s">
        <v>536</v>
      </c>
      <c r="E1730" t="s">
        <v>2</v>
      </c>
      <c r="F1730" t="s">
        <v>541</v>
      </c>
      <c r="G1730" t="s">
        <v>773</v>
      </c>
      <c r="H1730">
        <v>2021</v>
      </c>
      <c r="J1730" t="str">
        <f t="shared" si="54"/>
        <v>Energy.Offshore oil</v>
      </c>
      <c r="K1730" t="str">
        <f t="shared" si="55"/>
        <v>oil and gas extraction 06</v>
      </c>
    </row>
    <row r="1731" spans="1:11" x14ac:dyDescent="0.25">
      <c r="A1731" t="s">
        <v>470</v>
      </c>
      <c r="B1731" t="s">
        <v>106</v>
      </c>
      <c r="C1731">
        <v>0</v>
      </c>
      <c r="D1731" t="s">
        <v>536</v>
      </c>
      <c r="E1731" t="s">
        <v>2</v>
      </c>
      <c r="F1731" t="s">
        <v>541</v>
      </c>
      <c r="G1731" t="s">
        <v>538</v>
      </c>
      <c r="H1731">
        <v>2021</v>
      </c>
      <c r="J1731" t="str">
        <f t="shared" ref="J1731:J1794" si="56">CONCATENATE(E1731,".",F1731)</f>
        <v>Energy.Offshore oil</v>
      </c>
      <c r="K1731" t="str">
        <f t="shared" ref="K1731:K1794" si="57">INDEX($P$17:$P$38,MATCH(J1731,$O$17:$O$38,0))</f>
        <v>oil and gas extraction 06</v>
      </c>
    </row>
    <row r="1732" spans="1:11" x14ac:dyDescent="0.25">
      <c r="A1732" t="s">
        <v>470</v>
      </c>
      <c r="B1732" t="s">
        <v>106</v>
      </c>
      <c r="C1732">
        <v>0</v>
      </c>
      <c r="D1732" t="s">
        <v>536</v>
      </c>
      <c r="E1732" t="s">
        <v>2</v>
      </c>
      <c r="F1732" t="s">
        <v>541</v>
      </c>
      <c r="G1732" t="s">
        <v>539</v>
      </c>
      <c r="H1732">
        <v>2021</v>
      </c>
      <c r="J1732" t="str">
        <f t="shared" si="56"/>
        <v>Energy.Offshore oil</v>
      </c>
      <c r="K1732" t="str">
        <f t="shared" si="57"/>
        <v>oil and gas extraction 06</v>
      </c>
    </row>
    <row r="1733" spans="1:11" x14ac:dyDescent="0.25">
      <c r="A1733" t="s">
        <v>470</v>
      </c>
      <c r="B1733" t="s">
        <v>106</v>
      </c>
      <c r="C1733">
        <v>21</v>
      </c>
      <c r="D1733" t="s">
        <v>536</v>
      </c>
      <c r="E1733" t="s">
        <v>2</v>
      </c>
      <c r="F1733" t="s">
        <v>774</v>
      </c>
      <c r="G1733" t="s">
        <v>538</v>
      </c>
      <c r="H1733">
        <v>2021</v>
      </c>
      <c r="J1733" t="str">
        <f t="shared" si="56"/>
        <v>Energy.Onshore gas</v>
      </c>
      <c r="K1733" t="str">
        <f t="shared" si="57"/>
        <v>oil and gas extraction 06</v>
      </c>
    </row>
    <row r="1734" spans="1:11" x14ac:dyDescent="0.25">
      <c r="A1734" t="s">
        <v>470</v>
      </c>
      <c r="B1734" t="s">
        <v>106</v>
      </c>
      <c r="C1734">
        <v>47</v>
      </c>
      <c r="D1734" t="s">
        <v>536</v>
      </c>
      <c r="E1734" t="s">
        <v>2</v>
      </c>
      <c r="F1734" t="s">
        <v>774</v>
      </c>
      <c r="G1734" t="s">
        <v>539</v>
      </c>
      <c r="H1734">
        <v>2021</v>
      </c>
      <c r="J1734" t="str">
        <f t="shared" si="56"/>
        <v>Energy.Onshore gas</v>
      </c>
      <c r="K1734" t="str">
        <f t="shared" si="57"/>
        <v>oil and gas extraction 06</v>
      </c>
    </row>
    <row r="1735" spans="1:11" x14ac:dyDescent="0.25">
      <c r="A1735" t="s">
        <v>470</v>
      </c>
      <c r="B1735" t="s">
        <v>106</v>
      </c>
      <c r="C1735">
        <v>1073</v>
      </c>
      <c r="D1735" t="s">
        <v>536</v>
      </c>
      <c r="E1735" t="s">
        <v>2</v>
      </c>
      <c r="F1735" t="s">
        <v>775</v>
      </c>
      <c r="G1735" t="s">
        <v>773</v>
      </c>
      <c r="H1735">
        <v>2021</v>
      </c>
      <c r="J1735" t="str">
        <f t="shared" si="56"/>
        <v>Energy.Onshore oil</v>
      </c>
      <c r="K1735" t="str">
        <f t="shared" si="57"/>
        <v>oil and gas extraction 06</v>
      </c>
    </row>
    <row r="1736" spans="1:11" x14ac:dyDescent="0.25">
      <c r="A1736" t="s">
        <v>470</v>
      </c>
      <c r="B1736" t="s">
        <v>106</v>
      </c>
      <c r="C1736">
        <v>115</v>
      </c>
      <c r="D1736" t="s">
        <v>536</v>
      </c>
      <c r="E1736" t="s">
        <v>2</v>
      </c>
      <c r="F1736" t="s">
        <v>775</v>
      </c>
      <c r="G1736" t="s">
        <v>538</v>
      </c>
      <c r="H1736">
        <v>2021</v>
      </c>
      <c r="J1736" t="str">
        <f t="shared" si="56"/>
        <v>Energy.Onshore oil</v>
      </c>
      <c r="K1736" t="str">
        <f t="shared" si="57"/>
        <v>oil and gas extraction 06</v>
      </c>
    </row>
    <row r="1737" spans="1:11" x14ac:dyDescent="0.25">
      <c r="A1737" t="s">
        <v>470</v>
      </c>
      <c r="B1737" t="s">
        <v>106</v>
      </c>
      <c r="C1737">
        <v>1485</v>
      </c>
      <c r="D1737" t="s">
        <v>536</v>
      </c>
      <c r="E1737" t="s">
        <v>2</v>
      </c>
      <c r="F1737" t="s">
        <v>775</v>
      </c>
      <c r="G1737" t="s">
        <v>539</v>
      </c>
      <c r="H1737">
        <v>2021</v>
      </c>
      <c r="J1737" t="str">
        <f t="shared" si="56"/>
        <v>Energy.Onshore oil</v>
      </c>
      <c r="K1737" t="str">
        <f t="shared" si="57"/>
        <v>oil and gas extraction 06</v>
      </c>
    </row>
    <row r="1738" spans="1:11" x14ac:dyDescent="0.25">
      <c r="A1738" t="s">
        <v>470</v>
      </c>
      <c r="B1738" t="s">
        <v>106</v>
      </c>
      <c r="C1738">
        <v>14</v>
      </c>
      <c r="D1738" t="s">
        <v>536</v>
      </c>
      <c r="E1738" t="s">
        <v>2</v>
      </c>
      <c r="F1738" t="s">
        <v>777</v>
      </c>
      <c r="G1738" t="s">
        <v>767</v>
      </c>
      <c r="H1738">
        <v>2021</v>
      </c>
      <c r="I1738" t="s">
        <v>771</v>
      </c>
      <c r="J1738" t="str">
        <f t="shared" si="56"/>
        <v>Energy.Other from oil and gas</v>
      </c>
      <c r="K1738" t="str">
        <f t="shared" si="57"/>
        <v>oil and gas extraction 06</v>
      </c>
    </row>
    <row r="1739" spans="1:11" x14ac:dyDescent="0.25">
      <c r="A1739" t="s">
        <v>470</v>
      </c>
      <c r="B1739" t="s">
        <v>106</v>
      </c>
      <c r="C1739">
        <v>26</v>
      </c>
      <c r="D1739" t="s">
        <v>536</v>
      </c>
      <c r="E1739" t="s">
        <v>2</v>
      </c>
      <c r="F1739" t="s">
        <v>778</v>
      </c>
      <c r="G1739" t="s">
        <v>767</v>
      </c>
      <c r="H1739">
        <v>2021</v>
      </c>
      <c r="J1739" t="str">
        <f t="shared" si="56"/>
        <v>Energy.Satellite-detected large leaks</v>
      </c>
      <c r="K1739" t="str">
        <f t="shared" si="57"/>
        <v>oil and gas extraction 06</v>
      </c>
    </row>
    <row r="1740" spans="1:11" x14ac:dyDescent="0.25">
      <c r="A1740" t="s">
        <v>470</v>
      </c>
      <c r="B1740" t="s">
        <v>106</v>
      </c>
      <c r="C1740">
        <v>2807</v>
      </c>
      <c r="D1740" t="s">
        <v>536</v>
      </c>
      <c r="E1740" t="s">
        <v>2</v>
      </c>
      <c r="F1740" t="s">
        <v>649</v>
      </c>
      <c r="G1740" t="s">
        <v>767</v>
      </c>
      <c r="H1740">
        <v>2021</v>
      </c>
      <c r="I1740" t="s">
        <v>771</v>
      </c>
      <c r="J1740" t="str">
        <f t="shared" si="56"/>
        <v>Energy.Total</v>
      </c>
      <c r="K1740" t="str">
        <f t="shared" si="57"/>
        <v>confirmed this is a duplicate total value</v>
      </c>
    </row>
    <row r="1741" spans="1:11" x14ac:dyDescent="0.25">
      <c r="A1741" t="s">
        <v>470</v>
      </c>
      <c r="B1741" t="s">
        <v>106</v>
      </c>
      <c r="C1741">
        <v>4</v>
      </c>
      <c r="D1741" t="s">
        <v>536</v>
      </c>
      <c r="E1741" t="s">
        <v>8</v>
      </c>
      <c r="F1741" t="s">
        <v>649</v>
      </c>
      <c r="G1741" t="s">
        <v>767</v>
      </c>
      <c r="H1741" t="s">
        <v>768</v>
      </c>
      <c r="I1741" t="s">
        <v>769</v>
      </c>
      <c r="J1741" t="str">
        <f t="shared" si="56"/>
        <v>Other.Total</v>
      </c>
      <c r="K1741">
        <f t="shared" si="57"/>
        <v>0</v>
      </c>
    </row>
    <row r="1742" spans="1:11" x14ac:dyDescent="0.25">
      <c r="A1742" t="s">
        <v>470</v>
      </c>
      <c r="B1742" t="s">
        <v>106</v>
      </c>
      <c r="C1742">
        <v>410</v>
      </c>
      <c r="D1742" t="s">
        <v>536</v>
      </c>
      <c r="E1742" t="s">
        <v>5</v>
      </c>
      <c r="F1742" t="s">
        <v>649</v>
      </c>
      <c r="G1742" t="s">
        <v>767</v>
      </c>
      <c r="H1742" t="s">
        <v>768</v>
      </c>
      <c r="I1742" t="s">
        <v>769</v>
      </c>
      <c r="J1742" t="str">
        <f t="shared" si="56"/>
        <v>Waste.Total</v>
      </c>
      <c r="K1742" t="str">
        <f t="shared" si="57"/>
        <v>water and waste 36T39</v>
      </c>
    </row>
    <row r="1743" spans="1:11" x14ac:dyDescent="0.25">
      <c r="A1743" t="s">
        <v>470</v>
      </c>
      <c r="B1743" t="s">
        <v>112</v>
      </c>
      <c r="C1743">
        <v>24</v>
      </c>
      <c r="D1743" t="s">
        <v>536</v>
      </c>
      <c r="E1743" t="s">
        <v>4</v>
      </c>
      <c r="F1743" t="s">
        <v>649</v>
      </c>
      <c r="G1743" t="s">
        <v>767</v>
      </c>
      <c r="H1743" t="s">
        <v>768</v>
      </c>
      <c r="I1743" t="s">
        <v>769</v>
      </c>
      <c r="J1743" t="str">
        <f t="shared" si="56"/>
        <v>Agriculture.Total</v>
      </c>
      <c r="K1743">
        <f t="shared" si="57"/>
        <v>0</v>
      </c>
    </row>
    <row r="1744" spans="1:11" x14ac:dyDescent="0.25">
      <c r="A1744" t="s">
        <v>470</v>
      </c>
      <c r="B1744" t="s">
        <v>829</v>
      </c>
      <c r="C1744">
        <v>1</v>
      </c>
      <c r="D1744" t="s">
        <v>536</v>
      </c>
      <c r="E1744" t="s">
        <v>2</v>
      </c>
      <c r="F1744" t="s">
        <v>770</v>
      </c>
      <c r="G1744" t="s">
        <v>767</v>
      </c>
      <c r="H1744">
        <v>2021</v>
      </c>
      <c r="I1744" t="s">
        <v>771</v>
      </c>
      <c r="J1744" t="str">
        <f t="shared" si="56"/>
        <v>Energy.Bioenergy</v>
      </c>
      <c r="K1744">
        <f t="shared" si="57"/>
        <v>0</v>
      </c>
    </row>
    <row r="1745" spans="1:11" x14ac:dyDescent="0.25">
      <c r="A1745" t="s">
        <v>470</v>
      </c>
      <c r="B1745" t="s">
        <v>829</v>
      </c>
      <c r="C1745">
        <v>8</v>
      </c>
      <c r="D1745" t="s">
        <v>536</v>
      </c>
      <c r="E1745" t="s">
        <v>2</v>
      </c>
      <c r="F1745" t="s">
        <v>772</v>
      </c>
      <c r="G1745" t="s">
        <v>538</v>
      </c>
      <c r="H1745">
        <v>2021</v>
      </c>
      <c r="J1745" t="str">
        <f t="shared" si="56"/>
        <v>Energy.Gas pipelines and LNG facilities</v>
      </c>
      <c r="K1745" t="str">
        <f t="shared" si="57"/>
        <v>energy pipelines and gas processing 352T353</v>
      </c>
    </row>
    <row r="1746" spans="1:11" x14ac:dyDescent="0.25">
      <c r="A1746" t="s">
        <v>470</v>
      </c>
      <c r="B1746" t="s">
        <v>829</v>
      </c>
      <c r="C1746">
        <v>4</v>
      </c>
      <c r="D1746" t="s">
        <v>536</v>
      </c>
      <c r="E1746" t="s">
        <v>2</v>
      </c>
      <c r="F1746" t="s">
        <v>772</v>
      </c>
      <c r="G1746" t="s">
        <v>539</v>
      </c>
      <c r="H1746">
        <v>2021</v>
      </c>
      <c r="J1746" t="str">
        <f t="shared" si="56"/>
        <v>Energy.Gas pipelines and LNG facilities</v>
      </c>
      <c r="K1746" t="str">
        <f t="shared" si="57"/>
        <v>energy pipelines and gas processing 352T353</v>
      </c>
    </row>
    <row r="1747" spans="1:11" x14ac:dyDescent="0.25">
      <c r="A1747" t="s">
        <v>470</v>
      </c>
      <c r="B1747" t="s">
        <v>829</v>
      </c>
      <c r="C1747">
        <v>0</v>
      </c>
      <c r="D1747" t="s">
        <v>536</v>
      </c>
      <c r="E1747" t="s">
        <v>2</v>
      </c>
      <c r="F1747" t="s">
        <v>540</v>
      </c>
      <c r="G1747" t="s">
        <v>538</v>
      </c>
      <c r="H1747">
        <v>2021</v>
      </c>
      <c r="J1747" t="str">
        <f t="shared" si="56"/>
        <v>Energy.Offshore gas</v>
      </c>
      <c r="K1747" t="str">
        <f t="shared" si="57"/>
        <v>oil and gas extraction 06</v>
      </c>
    </row>
    <row r="1748" spans="1:11" x14ac:dyDescent="0.25">
      <c r="A1748" t="s">
        <v>470</v>
      </c>
      <c r="B1748" t="s">
        <v>829</v>
      </c>
      <c r="C1748">
        <v>0</v>
      </c>
      <c r="D1748" t="s">
        <v>536</v>
      </c>
      <c r="E1748" t="s">
        <v>2</v>
      </c>
      <c r="F1748" t="s">
        <v>540</v>
      </c>
      <c r="G1748" t="s">
        <v>539</v>
      </c>
      <c r="H1748">
        <v>2021</v>
      </c>
      <c r="J1748" t="str">
        <f t="shared" si="56"/>
        <v>Energy.Offshore gas</v>
      </c>
      <c r="K1748" t="str">
        <f t="shared" si="57"/>
        <v>oil and gas extraction 06</v>
      </c>
    </row>
    <row r="1749" spans="1:11" x14ac:dyDescent="0.25">
      <c r="A1749" t="s">
        <v>470</v>
      </c>
      <c r="B1749" t="s">
        <v>829</v>
      </c>
      <c r="C1749">
        <v>0</v>
      </c>
      <c r="D1749" t="s">
        <v>536</v>
      </c>
      <c r="E1749" t="s">
        <v>2</v>
      </c>
      <c r="F1749" t="s">
        <v>541</v>
      </c>
      <c r="G1749" t="s">
        <v>773</v>
      </c>
      <c r="H1749">
        <v>2021</v>
      </c>
      <c r="J1749" t="str">
        <f t="shared" si="56"/>
        <v>Energy.Offshore oil</v>
      </c>
      <c r="K1749" t="str">
        <f t="shared" si="57"/>
        <v>oil and gas extraction 06</v>
      </c>
    </row>
    <row r="1750" spans="1:11" x14ac:dyDescent="0.25">
      <c r="A1750" t="s">
        <v>470</v>
      </c>
      <c r="B1750" t="s">
        <v>829</v>
      </c>
      <c r="C1750">
        <v>0</v>
      </c>
      <c r="D1750" t="s">
        <v>536</v>
      </c>
      <c r="E1750" t="s">
        <v>2</v>
      </c>
      <c r="F1750" t="s">
        <v>541</v>
      </c>
      <c r="G1750" t="s">
        <v>538</v>
      </c>
      <c r="H1750">
        <v>2021</v>
      </c>
      <c r="J1750" t="str">
        <f t="shared" si="56"/>
        <v>Energy.Offshore oil</v>
      </c>
      <c r="K1750" t="str">
        <f t="shared" si="57"/>
        <v>oil and gas extraction 06</v>
      </c>
    </row>
    <row r="1751" spans="1:11" x14ac:dyDescent="0.25">
      <c r="A1751" t="s">
        <v>470</v>
      </c>
      <c r="B1751" t="s">
        <v>829</v>
      </c>
      <c r="C1751">
        <v>0</v>
      </c>
      <c r="D1751" t="s">
        <v>536</v>
      </c>
      <c r="E1751" t="s">
        <v>2</v>
      </c>
      <c r="F1751" t="s">
        <v>541</v>
      </c>
      <c r="G1751" t="s">
        <v>539</v>
      </c>
      <c r="H1751">
        <v>2021</v>
      </c>
      <c r="J1751" t="str">
        <f t="shared" si="56"/>
        <v>Energy.Offshore oil</v>
      </c>
      <c r="K1751" t="str">
        <f t="shared" si="57"/>
        <v>oil and gas extraction 06</v>
      </c>
    </row>
    <row r="1752" spans="1:11" x14ac:dyDescent="0.25">
      <c r="A1752" t="s">
        <v>470</v>
      </c>
      <c r="B1752" t="s">
        <v>829</v>
      </c>
      <c r="C1752">
        <v>0</v>
      </c>
      <c r="D1752" t="s">
        <v>536</v>
      </c>
      <c r="E1752" t="s">
        <v>2</v>
      </c>
      <c r="F1752" t="s">
        <v>774</v>
      </c>
      <c r="G1752" t="s">
        <v>538</v>
      </c>
      <c r="H1752">
        <v>2021</v>
      </c>
      <c r="J1752" t="str">
        <f t="shared" si="56"/>
        <v>Energy.Onshore gas</v>
      </c>
      <c r="K1752" t="str">
        <f t="shared" si="57"/>
        <v>oil and gas extraction 06</v>
      </c>
    </row>
    <row r="1753" spans="1:11" x14ac:dyDescent="0.25">
      <c r="A1753" t="s">
        <v>470</v>
      </c>
      <c r="B1753" t="s">
        <v>829</v>
      </c>
      <c r="C1753">
        <v>0</v>
      </c>
      <c r="D1753" t="s">
        <v>536</v>
      </c>
      <c r="E1753" t="s">
        <v>2</v>
      </c>
      <c r="F1753" t="s">
        <v>774</v>
      </c>
      <c r="G1753" t="s">
        <v>539</v>
      </c>
      <c r="H1753">
        <v>2021</v>
      </c>
      <c r="J1753" t="str">
        <f t="shared" si="56"/>
        <v>Energy.Onshore gas</v>
      </c>
      <c r="K1753" t="str">
        <f t="shared" si="57"/>
        <v>oil and gas extraction 06</v>
      </c>
    </row>
    <row r="1754" spans="1:11" x14ac:dyDescent="0.25">
      <c r="A1754" t="s">
        <v>470</v>
      </c>
      <c r="B1754" t="s">
        <v>829</v>
      </c>
      <c r="C1754">
        <v>0</v>
      </c>
      <c r="D1754" t="s">
        <v>536</v>
      </c>
      <c r="E1754" t="s">
        <v>2</v>
      </c>
      <c r="F1754" t="s">
        <v>775</v>
      </c>
      <c r="G1754" t="s">
        <v>773</v>
      </c>
      <c r="H1754">
        <v>2021</v>
      </c>
      <c r="J1754" t="str">
        <f t="shared" si="56"/>
        <v>Energy.Onshore oil</v>
      </c>
      <c r="K1754" t="str">
        <f t="shared" si="57"/>
        <v>oil and gas extraction 06</v>
      </c>
    </row>
    <row r="1755" spans="1:11" x14ac:dyDescent="0.25">
      <c r="A1755" t="s">
        <v>470</v>
      </c>
      <c r="B1755" t="s">
        <v>829</v>
      </c>
      <c r="C1755">
        <v>0</v>
      </c>
      <c r="D1755" t="s">
        <v>536</v>
      </c>
      <c r="E1755" t="s">
        <v>2</v>
      </c>
      <c r="F1755" t="s">
        <v>775</v>
      </c>
      <c r="G1755" t="s">
        <v>538</v>
      </c>
      <c r="H1755">
        <v>2021</v>
      </c>
      <c r="J1755" t="str">
        <f t="shared" si="56"/>
        <v>Energy.Onshore oil</v>
      </c>
      <c r="K1755" t="str">
        <f t="shared" si="57"/>
        <v>oil and gas extraction 06</v>
      </c>
    </row>
    <row r="1756" spans="1:11" x14ac:dyDescent="0.25">
      <c r="A1756" t="s">
        <v>470</v>
      </c>
      <c r="B1756" t="s">
        <v>829</v>
      </c>
      <c r="C1756">
        <v>0</v>
      </c>
      <c r="D1756" t="s">
        <v>536</v>
      </c>
      <c r="E1756" t="s">
        <v>2</v>
      </c>
      <c r="F1756" t="s">
        <v>775</v>
      </c>
      <c r="G1756" t="s">
        <v>539</v>
      </c>
      <c r="H1756">
        <v>2021</v>
      </c>
      <c r="J1756" t="str">
        <f t="shared" si="56"/>
        <v>Energy.Onshore oil</v>
      </c>
      <c r="K1756" t="str">
        <f t="shared" si="57"/>
        <v>oil and gas extraction 06</v>
      </c>
    </row>
    <row r="1757" spans="1:11" x14ac:dyDescent="0.25">
      <c r="A1757" t="s">
        <v>470</v>
      </c>
      <c r="B1757" t="s">
        <v>829</v>
      </c>
      <c r="C1757">
        <v>0</v>
      </c>
      <c r="D1757" t="s">
        <v>536</v>
      </c>
      <c r="E1757" t="s">
        <v>2</v>
      </c>
      <c r="F1757" t="s">
        <v>776</v>
      </c>
      <c r="G1757" t="s">
        <v>767</v>
      </c>
      <c r="H1757">
        <v>2021</v>
      </c>
      <c r="I1757" t="s">
        <v>771</v>
      </c>
      <c r="J1757" t="str">
        <f t="shared" si="56"/>
        <v>Energy.Other from coal</v>
      </c>
      <c r="K1757">
        <f t="shared" si="57"/>
        <v>0</v>
      </c>
    </row>
    <row r="1758" spans="1:11" x14ac:dyDescent="0.25">
      <c r="A1758" t="s">
        <v>470</v>
      </c>
      <c r="B1758" t="s">
        <v>829</v>
      </c>
      <c r="C1758">
        <v>3</v>
      </c>
      <c r="D1758" t="s">
        <v>536</v>
      </c>
      <c r="E1758" t="s">
        <v>2</v>
      </c>
      <c r="F1758" t="s">
        <v>777</v>
      </c>
      <c r="G1758" t="s">
        <v>767</v>
      </c>
      <c r="H1758">
        <v>2021</v>
      </c>
      <c r="I1758" t="s">
        <v>771</v>
      </c>
      <c r="J1758" t="str">
        <f t="shared" si="56"/>
        <v>Energy.Other from oil and gas</v>
      </c>
      <c r="K1758" t="str">
        <f t="shared" si="57"/>
        <v>oil and gas extraction 06</v>
      </c>
    </row>
    <row r="1759" spans="1:11" x14ac:dyDescent="0.25">
      <c r="A1759" t="s">
        <v>470</v>
      </c>
      <c r="B1759" t="s">
        <v>829</v>
      </c>
      <c r="C1759">
        <v>0</v>
      </c>
      <c r="D1759" t="s">
        <v>536</v>
      </c>
      <c r="E1759" t="s">
        <v>2</v>
      </c>
      <c r="F1759" t="s">
        <v>778</v>
      </c>
      <c r="G1759" t="s">
        <v>767</v>
      </c>
      <c r="H1759">
        <v>2021</v>
      </c>
      <c r="J1759" t="str">
        <f t="shared" si="56"/>
        <v>Energy.Satellite-detected large leaks</v>
      </c>
      <c r="K1759" t="str">
        <f t="shared" si="57"/>
        <v>oil and gas extraction 06</v>
      </c>
    </row>
    <row r="1760" spans="1:11" x14ac:dyDescent="0.25">
      <c r="A1760" t="s">
        <v>470</v>
      </c>
      <c r="B1760" t="s">
        <v>112</v>
      </c>
      <c r="C1760">
        <v>17</v>
      </c>
      <c r="D1760" t="s">
        <v>536</v>
      </c>
      <c r="E1760" t="s">
        <v>2</v>
      </c>
      <c r="F1760" t="s">
        <v>649</v>
      </c>
      <c r="G1760" t="s">
        <v>767</v>
      </c>
      <c r="H1760">
        <v>2021</v>
      </c>
      <c r="I1760" t="s">
        <v>771</v>
      </c>
      <c r="J1760" t="str">
        <f t="shared" si="56"/>
        <v>Energy.Total</v>
      </c>
      <c r="K1760" t="str">
        <f t="shared" si="57"/>
        <v>confirmed this is a duplicate total value</v>
      </c>
    </row>
    <row r="1761" spans="1:11" x14ac:dyDescent="0.25">
      <c r="A1761" t="s">
        <v>470</v>
      </c>
      <c r="B1761" t="s">
        <v>112</v>
      </c>
      <c r="C1761">
        <v>1</v>
      </c>
      <c r="D1761" t="s">
        <v>536</v>
      </c>
      <c r="E1761" t="s">
        <v>8</v>
      </c>
      <c r="F1761" t="s">
        <v>649</v>
      </c>
      <c r="G1761" t="s">
        <v>767</v>
      </c>
      <c r="H1761" t="s">
        <v>768</v>
      </c>
      <c r="I1761" t="s">
        <v>769</v>
      </c>
      <c r="J1761" t="str">
        <f t="shared" si="56"/>
        <v>Other.Total</v>
      </c>
      <c r="K1761">
        <f t="shared" si="57"/>
        <v>0</v>
      </c>
    </row>
    <row r="1762" spans="1:11" x14ac:dyDescent="0.25">
      <c r="A1762" t="s">
        <v>470</v>
      </c>
      <c r="B1762" t="s">
        <v>112</v>
      </c>
      <c r="C1762">
        <v>202</v>
      </c>
      <c r="D1762" t="s">
        <v>536</v>
      </c>
      <c r="E1762" t="s">
        <v>5</v>
      </c>
      <c r="F1762" t="s">
        <v>649</v>
      </c>
      <c r="G1762" t="s">
        <v>767</v>
      </c>
      <c r="H1762" t="s">
        <v>768</v>
      </c>
      <c r="I1762" t="s">
        <v>769</v>
      </c>
      <c r="J1762" t="str">
        <f t="shared" si="56"/>
        <v>Waste.Total</v>
      </c>
      <c r="K1762" t="str">
        <f t="shared" si="57"/>
        <v>water and waste 36T39</v>
      </c>
    </row>
    <row r="1763" spans="1:11" x14ac:dyDescent="0.25">
      <c r="A1763" t="s">
        <v>470</v>
      </c>
      <c r="B1763" t="s">
        <v>117</v>
      </c>
      <c r="C1763">
        <v>7</v>
      </c>
      <c r="D1763" t="s">
        <v>536</v>
      </c>
      <c r="E1763" t="s">
        <v>4</v>
      </c>
      <c r="F1763" t="s">
        <v>649</v>
      </c>
      <c r="G1763" t="s">
        <v>767</v>
      </c>
      <c r="H1763" t="s">
        <v>768</v>
      </c>
      <c r="I1763" t="s">
        <v>769</v>
      </c>
      <c r="J1763" t="str">
        <f t="shared" si="56"/>
        <v>Agriculture.Total</v>
      </c>
      <c r="K1763">
        <f t="shared" si="57"/>
        <v>0</v>
      </c>
    </row>
    <row r="1764" spans="1:11" x14ac:dyDescent="0.25">
      <c r="A1764" t="s">
        <v>470</v>
      </c>
      <c r="B1764" t="s">
        <v>117</v>
      </c>
      <c r="C1764">
        <v>35</v>
      </c>
      <c r="D1764" t="s">
        <v>536</v>
      </c>
      <c r="E1764" t="s">
        <v>2</v>
      </c>
      <c r="F1764" t="s">
        <v>772</v>
      </c>
      <c r="G1764" t="s">
        <v>538</v>
      </c>
      <c r="H1764">
        <v>2021</v>
      </c>
      <c r="J1764" t="str">
        <f t="shared" si="56"/>
        <v>Energy.Gas pipelines and LNG facilities</v>
      </c>
      <c r="K1764" t="str">
        <f t="shared" si="57"/>
        <v>energy pipelines and gas processing 352T353</v>
      </c>
    </row>
    <row r="1765" spans="1:11" x14ac:dyDescent="0.25">
      <c r="A1765" t="s">
        <v>470</v>
      </c>
      <c r="B1765" t="s">
        <v>117</v>
      </c>
      <c r="C1765">
        <v>19</v>
      </c>
      <c r="D1765" t="s">
        <v>536</v>
      </c>
      <c r="E1765" t="s">
        <v>2</v>
      </c>
      <c r="F1765" t="s">
        <v>772</v>
      </c>
      <c r="G1765" t="s">
        <v>539</v>
      </c>
      <c r="H1765">
        <v>2021</v>
      </c>
      <c r="J1765" t="str">
        <f t="shared" si="56"/>
        <v>Energy.Gas pipelines and LNG facilities</v>
      </c>
      <c r="K1765" t="str">
        <f t="shared" si="57"/>
        <v>energy pipelines and gas processing 352T353</v>
      </c>
    </row>
    <row r="1766" spans="1:11" x14ac:dyDescent="0.25">
      <c r="A1766" t="s">
        <v>470</v>
      </c>
      <c r="B1766" t="s">
        <v>117</v>
      </c>
      <c r="C1766">
        <v>0</v>
      </c>
      <c r="D1766" t="s">
        <v>536</v>
      </c>
      <c r="E1766" t="s">
        <v>2</v>
      </c>
      <c r="F1766" t="s">
        <v>540</v>
      </c>
      <c r="G1766" t="s">
        <v>538</v>
      </c>
      <c r="H1766">
        <v>2021</v>
      </c>
      <c r="J1766" t="str">
        <f t="shared" si="56"/>
        <v>Energy.Offshore gas</v>
      </c>
      <c r="K1766" t="str">
        <f t="shared" si="57"/>
        <v>oil and gas extraction 06</v>
      </c>
    </row>
    <row r="1767" spans="1:11" x14ac:dyDescent="0.25">
      <c r="A1767" t="s">
        <v>470</v>
      </c>
      <c r="B1767" t="s">
        <v>117</v>
      </c>
      <c r="C1767">
        <v>0</v>
      </c>
      <c r="D1767" t="s">
        <v>536</v>
      </c>
      <c r="E1767" t="s">
        <v>2</v>
      </c>
      <c r="F1767" t="s">
        <v>540</v>
      </c>
      <c r="G1767" t="s">
        <v>539</v>
      </c>
      <c r="H1767">
        <v>2021</v>
      </c>
      <c r="J1767" t="str">
        <f t="shared" si="56"/>
        <v>Energy.Offshore gas</v>
      </c>
      <c r="K1767" t="str">
        <f t="shared" si="57"/>
        <v>oil and gas extraction 06</v>
      </c>
    </row>
    <row r="1768" spans="1:11" x14ac:dyDescent="0.25">
      <c r="A1768" t="s">
        <v>470</v>
      </c>
      <c r="B1768" t="s">
        <v>117</v>
      </c>
      <c r="C1768">
        <v>1</v>
      </c>
      <c r="D1768" t="s">
        <v>536</v>
      </c>
      <c r="E1768" t="s">
        <v>2</v>
      </c>
      <c r="F1768" t="s">
        <v>541</v>
      </c>
      <c r="G1768" t="s">
        <v>773</v>
      </c>
      <c r="H1768">
        <v>2021</v>
      </c>
      <c r="J1768" t="str">
        <f t="shared" si="56"/>
        <v>Energy.Offshore oil</v>
      </c>
      <c r="K1768" t="str">
        <f t="shared" si="57"/>
        <v>oil and gas extraction 06</v>
      </c>
    </row>
    <row r="1769" spans="1:11" x14ac:dyDescent="0.25">
      <c r="A1769" t="s">
        <v>470</v>
      </c>
      <c r="B1769" t="s">
        <v>117</v>
      </c>
      <c r="C1769">
        <v>1</v>
      </c>
      <c r="D1769" t="s">
        <v>536</v>
      </c>
      <c r="E1769" t="s">
        <v>2</v>
      </c>
      <c r="F1769" t="s">
        <v>541</v>
      </c>
      <c r="G1769" t="s">
        <v>538</v>
      </c>
      <c r="H1769">
        <v>2021</v>
      </c>
      <c r="J1769" t="str">
        <f t="shared" si="56"/>
        <v>Energy.Offshore oil</v>
      </c>
      <c r="K1769" t="str">
        <f t="shared" si="57"/>
        <v>oil and gas extraction 06</v>
      </c>
    </row>
    <row r="1770" spans="1:11" x14ac:dyDescent="0.25">
      <c r="A1770" t="s">
        <v>470</v>
      </c>
      <c r="B1770" t="s">
        <v>117</v>
      </c>
      <c r="C1770">
        <v>18</v>
      </c>
      <c r="D1770" t="s">
        <v>536</v>
      </c>
      <c r="E1770" t="s">
        <v>2</v>
      </c>
      <c r="F1770" t="s">
        <v>541</v>
      </c>
      <c r="G1770" t="s">
        <v>539</v>
      </c>
      <c r="H1770">
        <v>2021</v>
      </c>
      <c r="J1770" t="str">
        <f t="shared" si="56"/>
        <v>Energy.Offshore oil</v>
      </c>
      <c r="K1770" t="str">
        <f t="shared" si="57"/>
        <v>oil and gas extraction 06</v>
      </c>
    </row>
    <row r="1771" spans="1:11" x14ac:dyDescent="0.25">
      <c r="A1771" t="s">
        <v>470</v>
      </c>
      <c r="B1771" t="s">
        <v>117</v>
      </c>
      <c r="C1771">
        <v>21</v>
      </c>
      <c r="D1771" t="s">
        <v>536</v>
      </c>
      <c r="E1771" t="s">
        <v>2</v>
      </c>
      <c r="F1771" t="s">
        <v>774</v>
      </c>
      <c r="G1771" t="s">
        <v>538</v>
      </c>
      <c r="H1771">
        <v>2021</v>
      </c>
      <c r="J1771" t="str">
        <f t="shared" si="56"/>
        <v>Energy.Onshore gas</v>
      </c>
      <c r="K1771" t="str">
        <f t="shared" si="57"/>
        <v>oil and gas extraction 06</v>
      </c>
    </row>
    <row r="1772" spans="1:11" x14ac:dyDescent="0.25">
      <c r="A1772" t="s">
        <v>470</v>
      </c>
      <c r="B1772" t="s">
        <v>117</v>
      </c>
      <c r="C1772">
        <v>47</v>
      </c>
      <c r="D1772" t="s">
        <v>536</v>
      </c>
      <c r="E1772" t="s">
        <v>2</v>
      </c>
      <c r="F1772" t="s">
        <v>774</v>
      </c>
      <c r="G1772" t="s">
        <v>539</v>
      </c>
      <c r="H1772">
        <v>2021</v>
      </c>
      <c r="J1772" t="str">
        <f t="shared" si="56"/>
        <v>Energy.Onshore gas</v>
      </c>
      <c r="K1772" t="str">
        <f t="shared" si="57"/>
        <v>oil and gas extraction 06</v>
      </c>
    </row>
    <row r="1773" spans="1:11" x14ac:dyDescent="0.25">
      <c r="A1773" t="s">
        <v>470</v>
      </c>
      <c r="B1773" t="s">
        <v>117</v>
      </c>
      <c r="C1773">
        <v>27</v>
      </c>
      <c r="D1773" t="s">
        <v>536</v>
      </c>
      <c r="E1773" t="s">
        <v>2</v>
      </c>
      <c r="F1773" t="s">
        <v>775</v>
      </c>
      <c r="G1773" t="s">
        <v>773</v>
      </c>
      <c r="H1773">
        <v>2021</v>
      </c>
      <c r="J1773" t="str">
        <f t="shared" si="56"/>
        <v>Energy.Onshore oil</v>
      </c>
      <c r="K1773" t="str">
        <f t="shared" si="57"/>
        <v>oil and gas extraction 06</v>
      </c>
    </row>
    <row r="1774" spans="1:11" x14ac:dyDescent="0.25">
      <c r="A1774" t="s">
        <v>470</v>
      </c>
      <c r="B1774" t="s">
        <v>117</v>
      </c>
      <c r="C1774">
        <v>46</v>
      </c>
      <c r="D1774" t="s">
        <v>536</v>
      </c>
      <c r="E1774" t="s">
        <v>2</v>
      </c>
      <c r="F1774" t="s">
        <v>775</v>
      </c>
      <c r="G1774" t="s">
        <v>538</v>
      </c>
      <c r="H1774">
        <v>2021</v>
      </c>
      <c r="J1774" t="str">
        <f t="shared" si="56"/>
        <v>Energy.Onshore oil</v>
      </c>
      <c r="K1774" t="str">
        <f t="shared" si="57"/>
        <v>oil and gas extraction 06</v>
      </c>
    </row>
    <row r="1775" spans="1:11" x14ac:dyDescent="0.25">
      <c r="A1775" t="s">
        <v>470</v>
      </c>
      <c r="B1775" t="s">
        <v>117</v>
      </c>
      <c r="C1775">
        <v>587</v>
      </c>
      <c r="D1775" t="s">
        <v>536</v>
      </c>
      <c r="E1775" t="s">
        <v>2</v>
      </c>
      <c r="F1775" t="s">
        <v>775</v>
      </c>
      <c r="G1775" t="s">
        <v>539</v>
      </c>
      <c r="H1775">
        <v>2021</v>
      </c>
      <c r="J1775" t="str">
        <f t="shared" si="56"/>
        <v>Energy.Onshore oil</v>
      </c>
      <c r="K1775" t="str">
        <f t="shared" si="57"/>
        <v>oil and gas extraction 06</v>
      </c>
    </row>
    <row r="1776" spans="1:11" x14ac:dyDescent="0.25">
      <c r="A1776" t="s">
        <v>470</v>
      </c>
      <c r="B1776" t="s">
        <v>117</v>
      </c>
      <c r="C1776">
        <v>7</v>
      </c>
      <c r="D1776" t="s">
        <v>536</v>
      </c>
      <c r="E1776" t="s">
        <v>2</v>
      </c>
      <c r="F1776" t="s">
        <v>777</v>
      </c>
      <c r="G1776" t="s">
        <v>767</v>
      </c>
      <c r="H1776">
        <v>2021</v>
      </c>
      <c r="I1776" t="s">
        <v>771</v>
      </c>
      <c r="J1776" t="str">
        <f t="shared" si="56"/>
        <v>Energy.Other from oil and gas</v>
      </c>
      <c r="K1776" t="str">
        <f t="shared" si="57"/>
        <v>oil and gas extraction 06</v>
      </c>
    </row>
    <row r="1777" spans="1:11" x14ac:dyDescent="0.25">
      <c r="A1777" t="s">
        <v>470</v>
      </c>
      <c r="B1777" t="s">
        <v>117</v>
      </c>
      <c r="C1777">
        <v>7</v>
      </c>
      <c r="D1777" t="s">
        <v>536</v>
      </c>
      <c r="E1777" t="s">
        <v>2</v>
      </c>
      <c r="F1777" t="s">
        <v>778</v>
      </c>
      <c r="G1777" t="s">
        <v>767</v>
      </c>
      <c r="H1777">
        <v>2021</v>
      </c>
      <c r="J1777" t="str">
        <f t="shared" si="56"/>
        <v>Energy.Satellite-detected large leaks</v>
      </c>
      <c r="K1777" t="str">
        <f t="shared" si="57"/>
        <v>oil and gas extraction 06</v>
      </c>
    </row>
    <row r="1778" spans="1:11" x14ac:dyDescent="0.25">
      <c r="A1778" t="s">
        <v>470</v>
      </c>
      <c r="B1778" t="s">
        <v>117</v>
      </c>
      <c r="C1778">
        <v>816</v>
      </c>
      <c r="D1778" t="s">
        <v>536</v>
      </c>
      <c r="E1778" t="s">
        <v>2</v>
      </c>
      <c r="F1778" t="s">
        <v>649</v>
      </c>
      <c r="G1778" t="s">
        <v>767</v>
      </c>
      <c r="H1778">
        <v>2021</v>
      </c>
      <c r="I1778" t="s">
        <v>771</v>
      </c>
      <c r="J1778" t="str">
        <f t="shared" si="56"/>
        <v>Energy.Total</v>
      </c>
      <c r="K1778" t="str">
        <f t="shared" si="57"/>
        <v>confirmed this is a duplicate total value</v>
      </c>
    </row>
    <row r="1779" spans="1:11" x14ac:dyDescent="0.25">
      <c r="A1779" t="s">
        <v>470</v>
      </c>
      <c r="B1779" t="s">
        <v>117</v>
      </c>
      <c r="C1779">
        <v>1</v>
      </c>
      <c r="D1779" t="s">
        <v>536</v>
      </c>
      <c r="E1779" t="s">
        <v>8</v>
      </c>
      <c r="F1779" t="s">
        <v>649</v>
      </c>
      <c r="G1779" t="s">
        <v>767</v>
      </c>
      <c r="H1779" t="s">
        <v>768</v>
      </c>
      <c r="I1779" t="s">
        <v>769</v>
      </c>
      <c r="J1779" t="str">
        <f t="shared" si="56"/>
        <v>Other.Total</v>
      </c>
      <c r="K1779">
        <f t="shared" si="57"/>
        <v>0</v>
      </c>
    </row>
    <row r="1780" spans="1:11" x14ac:dyDescent="0.25">
      <c r="A1780" t="s">
        <v>470</v>
      </c>
      <c r="B1780" t="s">
        <v>117</v>
      </c>
      <c r="C1780">
        <v>310</v>
      </c>
      <c r="D1780" t="s">
        <v>536</v>
      </c>
      <c r="E1780" t="s">
        <v>5</v>
      </c>
      <c r="F1780" t="s">
        <v>649</v>
      </c>
      <c r="G1780" t="s">
        <v>767</v>
      </c>
      <c r="H1780" t="s">
        <v>768</v>
      </c>
      <c r="I1780" t="s">
        <v>769</v>
      </c>
      <c r="J1780" t="str">
        <f t="shared" si="56"/>
        <v>Waste.Total</v>
      </c>
      <c r="K1780" t="str">
        <f t="shared" si="57"/>
        <v>water and waste 36T39</v>
      </c>
    </row>
    <row r="1781" spans="1:11" x14ac:dyDescent="0.25">
      <c r="A1781" t="s">
        <v>470</v>
      </c>
      <c r="B1781" t="s">
        <v>121</v>
      </c>
      <c r="C1781">
        <v>11</v>
      </c>
      <c r="D1781" t="s">
        <v>536</v>
      </c>
      <c r="E1781" t="s">
        <v>4</v>
      </c>
      <c r="F1781" t="s">
        <v>649</v>
      </c>
      <c r="G1781" t="s">
        <v>767</v>
      </c>
      <c r="H1781" t="s">
        <v>768</v>
      </c>
      <c r="I1781" t="s">
        <v>769</v>
      </c>
      <c r="J1781" t="str">
        <f t="shared" si="56"/>
        <v>Agriculture.Total</v>
      </c>
      <c r="K1781">
        <f t="shared" si="57"/>
        <v>0</v>
      </c>
    </row>
    <row r="1782" spans="1:11" x14ac:dyDescent="0.25">
      <c r="A1782" t="s">
        <v>470</v>
      </c>
      <c r="B1782" t="s">
        <v>830</v>
      </c>
      <c r="C1782">
        <v>2</v>
      </c>
      <c r="D1782" t="s">
        <v>536</v>
      </c>
      <c r="E1782" t="s">
        <v>2</v>
      </c>
      <c r="F1782" t="s">
        <v>770</v>
      </c>
      <c r="G1782" t="s">
        <v>767</v>
      </c>
      <c r="H1782">
        <v>2021</v>
      </c>
      <c r="I1782" t="s">
        <v>771</v>
      </c>
      <c r="J1782" t="str">
        <f t="shared" si="56"/>
        <v>Energy.Bioenergy</v>
      </c>
      <c r="K1782">
        <f t="shared" si="57"/>
        <v>0</v>
      </c>
    </row>
    <row r="1783" spans="1:11" x14ac:dyDescent="0.25">
      <c r="A1783" t="s">
        <v>470</v>
      </c>
      <c r="B1783" t="s">
        <v>830</v>
      </c>
      <c r="C1783">
        <v>0</v>
      </c>
      <c r="D1783" t="s">
        <v>536</v>
      </c>
      <c r="E1783" t="s">
        <v>2</v>
      </c>
      <c r="F1783" t="s">
        <v>772</v>
      </c>
      <c r="G1783" t="s">
        <v>538</v>
      </c>
      <c r="H1783">
        <v>2021</v>
      </c>
      <c r="J1783" t="str">
        <f t="shared" si="56"/>
        <v>Energy.Gas pipelines and LNG facilities</v>
      </c>
      <c r="K1783" t="str">
        <f t="shared" si="57"/>
        <v>energy pipelines and gas processing 352T353</v>
      </c>
    </row>
    <row r="1784" spans="1:11" x14ac:dyDescent="0.25">
      <c r="A1784" t="s">
        <v>470</v>
      </c>
      <c r="B1784" t="s">
        <v>830</v>
      </c>
      <c r="C1784">
        <v>0</v>
      </c>
      <c r="D1784" t="s">
        <v>536</v>
      </c>
      <c r="E1784" t="s">
        <v>2</v>
      </c>
      <c r="F1784" t="s">
        <v>772</v>
      </c>
      <c r="G1784" t="s">
        <v>539</v>
      </c>
      <c r="H1784">
        <v>2021</v>
      </c>
      <c r="J1784" t="str">
        <f t="shared" si="56"/>
        <v>Energy.Gas pipelines and LNG facilities</v>
      </c>
      <c r="K1784" t="str">
        <f t="shared" si="57"/>
        <v>energy pipelines and gas processing 352T353</v>
      </c>
    </row>
    <row r="1785" spans="1:11" x14ac:dyDescent="0.25">
      <c r="A1785" t="s">
        <v>470</v>
      </c>
      <c r="B1785" t="s">
        <v>830</v>
      </c>
      <c r="C1785">
        <v>0</v>
      </c>
      <c r="D1785" t="s">
        <v>536</v>
      </c>
      <c r="E1785" t="s">
        <v>2</v>
      </c>
      <c r="F1785" t="s">
        <v>540</v>
      </c>
      <c r="G1785" t="s">
        <v>538</v>
      </c>
      <c r="H1785">
        <v>2021</v>
      </c>
      <c r="J1785" t="str">
        <f t="shared" si="56"/>
        <v>Energy.Offshore gas</v>
      </c>
      <c r="K1785" t="str">
        <f t="shared" si="57"/>
        <v>oil and gas extraction 06</v>
      </c>
    </row>
    <row r="1786" spans="1:11" x14ac:dyDescent="0.25">
      <c r="A1786" t="s">
        <v>470</v>
      </c>
      <c r="B1786" t="s">
        <v>830</v>
      </c>
      <c r="C1786">
        <v>0</v>
      </c>
      <c r="D1786" t="s">
        <v>536</v>
      </c>
      <c r="E1786" t="s">
        <v>2</v>
      </c>
      <c r="F1786" t="s">
        <v>540</v>
      </c>
      <c r="G1786" t="s">
        <v>539</v>
      </c>
      <c r="H1786">
        <v>2021</v>
      </c>
      <c r="J1786" t="str">
        <f t="shared" si="56"/>
        <v>Energy.Offshore gas</v>
      </c>
      <c r="K1786" t="str">
        <f t="shared" si="57"/>
        <v>oil and gas extraction 06</v>
      </c>
    </row>
    <row r="1787" spans="1:11" x14ac:dyDescent="0.25">
      <c r="A1787" t="s">
        <v>470</v>
      </c>
      <c r="B1787" t="s">
        <v>830</v>
      </c>
      <c r="C1787">
        <v>0</v>
      </c>
      <c r="D1787" t="s">
        <v>536</v>
      </c>
      <c r="E1787" t="s">
        <v>2</v>
      </c>
      <c r="F1787" t="s">
        <v>541</v>
      </c>
      <c r="G1787" t="s">
        <v>773</v>
      </c>
      <c r="H1787">
        <v>2021</v>
      </c>
      <c r="J1787" t="str">
        <f t="shared" si="56"/>
        <v>Energy.Offshore oil</v>
      </c>
      <c r="K1787" t="str">
        <f t="shared" si="57"/>
        <v>oil and gas extraction 06</v>
      </c>
    </row>
    <row r="1788" spans="1:11" x14ac:dyDescent="0.25">
      <c r="A1788" t="s">
        <v>470</v>
      </c>
      <c r="B1788" t="s">
        <v>830</v>
      </c>
      <c r="C1788">
        <v>0</v>
      </c>
      <c r="D1788" t="s">
        <v>536</v>
      </c>
      <c r="E1788" t="s">
        <v>2</v>
      </c>
      <c r="F1788" t="s">
        <v>541</v>
      </c>
      <c r="G1788" t="s">
        <v>538</v>
      </c>
      <c r="H1788">
        <v>2021</v>
      </c>
      <c r="J1788" t="str">
        <f t="shared" si="56"/>
        <v>Energy.Offshore oil</v>
      </c>
      <c r="K1788" t="str">
        <f t="shared" si="57"/>
        <v>oil and gas extraction 06</v>
      </c>
    </row>
    <row r="1789" spans="1:11" x14ac:dyDescent="0.25">
      <c r="A1789" t="s">
        <v>470</v>
      </c>
      <c r="B1789" t="s">
        <v>830</v>
      </c>
      <c r="C1789">
        <v>0</v>
      </c>
      <c r="D1789" t="s">
        <v>536</v>
      </c>
      <c r="E1789" t="s">
        <v>2</v>
      </c>
      <c r="F1789" t="s">
        <v>541</v>
      </c>
      <c r="G1789" t="s">
        <v>539</v>
      </c>
      <c r="H1789">
        <v>2021</v>
      </c>
      <c r="J1789" t="str">
        <f t="shared" si="56"/>
        <v>Energy.Offshore oil</v>
      </c>
      <c r="K1789" t="str">
        <f t="shared" si="57"/>
        <v>oil and gas extraction 06</v>
      </c>
    </row>
    <row r="1790" spans="1:11" x14ac:dyDescent="0.25">
      <c r="A1790" t="s">
        <v>470</v>
      </c>
      <c r="B1790" t="s">
        <v>830</v>
      </c>
      <c r="C1790">
        <v>0</v>
      </c>
      <c r="D1790" t="s">
        <v>536</v>
      </c>
      <c r="E1790" t="s">
        <v>2</v>
      </c>
      <c r="F1790" t="s">
        <v>774</v>
      </c>
      <c r="G1790" t="s">
        <v>538</v>
      </c>
      <c r="H1790">
        <v>2021</v>
      </c>
      <c r="J1790" t="str">
        <f t="shared" si="56"/>
        <v>Energy.Onshore gas</v>
      </c>
      <c r="K1790" t="str">
        <f t="shared" si="57"/>
        <v>oil and gas extraction 06</v>
      </c>
    </row>
    <row r="1791" spans="1:11" x14ac:dyDescent="0.25">
      <c r="A1791" t="s">
        <v>470</v>
      </c>
      <c r="B1791" t="s">
        <v>830</v>
      </c>
      <c r="C1791">
        <v>0</v>
      </c>
      <c r="D1791" t="s">
        <v>536</v>
      </c>
      <c r="E1791" t="s">
        <v>2</v>
      </c>
      <c r="F1791" t="s">
        <v>774</v>
      </c>
      <c r="G1791" t="s">
        <v>539</v>
      </c>
      <c r="H1791">
        <v>2021</v>
      </c>
      <c r="J1791" t="str">
        <f t="shared" si="56"/>
        <v>Energy.Onshore gas</v>
      </c>
      <c r="K1791" t="str">
        <f t="shared" si="57"/>
        <v>oil and gas extraction 06</v>
      </c>
    </row>
    <row r="1792" spans="1:11" x14ac:dyDescent="0.25">
      <c r="A1792" t="s">
        <v>470</v>
      </c>
      <c r="B1792" t="s">
        <v>830</v>
      </c>
      <c r="C1792">
        <v>0</v>
      </c>
      <c r="D1792" t="s">
        <v>536</v>
      </c>
      <c r="E1792" t="s">
        <v>2</v>
      </c>
      <c r="F1792" t="s">
        <v>775</v>
      </c>
      <c r="G1792" t="s">
        <v>773</v>
      </c>
      <c r="H1792">
        <v>2021</v>
      </c>
      <c r="J1792" t="str">
        <f t="shared" si="56"/>
        <v>Energy.Onshore oil</v>
      </c>
      <c r="K1792" t="str">
        <f t="shared" si="57"/>
        <v>oil and gas extraction 06</v>
      </c>
    </row>
    <row r="1793" spans="1:11" x14ac:dyDescent="0.25">
      <c r="A1793" t="s">
        <v>470</v>
      </c>
      <c r="B1793" t="s">
        <v>830</v>
      </c>
      <c r="C1793">
        <v>0</v>
      </c>
      <c r="D1793" t="s">
        <v>536</v>
      </c>
      <c r="E1793" t="s">
        <v>2</v>
      </c>
      <c r="F1793" t="s">
        <v>775</v>
      </c>
      <c r="G1793" t="s">
        <v>538</v>
      </c>
      <c r="H1793">
        <v>2021</v>
      </c>
      <c r="J1793" t="str">
        <f t="shared" si="56"/>
        <v>Energy.Onshore oil</v>
      </c>
      <c r="K1793" t="str">
        <f t="shared" si="57"/>
        <v>oil and gas extraction 06</v>
      </c>
    </row>
    <row r="1794" spans="1:11" x14ac:dyDescent="0.25">
      <c r="A1794" t="s">
        <v>470</v>
      </c>
      <c r="B1794" t="s">
        <v>830</v>
      </c>
      <c r="C1794">
        <v>0</v>
      </c>
      <c r="D1794" t="s">
        <v>536</v>
      </c>
      <c r="E1794" t="s">
        <v>2</v>
      </c>
      <c r="F1794" t="s">
        <v>775</v>
      </c>
      <c r="G1794" t="s">
        <v>539</v>
      </c>
      <c r="H1794">
        <v>2021</v>
      </c>
      <c r="J1794" t="str">
        <f t="shared" si="56"/>
        <v>Energy.Onshore oil</v>
      </c>
      <c r="K1794" t="str">
        <f t="shared" si="57"/>
        <v>oil and gas extraction 06</v>
      </c>
    </row>
    <row r="1795" spans="1:11" x14ac:dyDescent="0.25">
      <c r="A1795" t="s">
        <v>470</v>
      </c>
      <c r="B1795" t="s">
        <v>830</v>
      </c>
      <c r="C1795">
        <v>0</v>
      </c>
      <c r="D1795" t="s">
        <v>536</v>
      </c>
      <c r="E1795" t="s">
        <v>2</v>
      </c>
      <c r="F1795" t="s">
        <v>776</v>
      </c>
      <c r="G1795" t="s">
        <v>767</v>
      </c>
      <c r="H1795">
        <v>2021</v>
      </c>
      <c r="I1795" t="s">
        <v>771</v>
      </c>
      <c r="J1795" t="str">
        <f t="shared" ref="J1795:J1858" si="58">CONCATENATE(E1795,".",F1795)</f>
        <v>Energy.Other from coal</v>
      </c>
      <c r="K1795">
        <f t="shared" ref="K1795:K1858" si="59">INDEX($P$17:$P$38,MATCH(J1795,$O$17:$O$38,0))</f>
        <v>0</v>
      </c>
    </row>
    <row r="1796" spans="1:11" x14ac:dyDescent="0.25">
      <c r="A1796" t="s">
        <v>470</v>
      </c>
      <c r="B1796" t="s">
        <v>830</v>
      </c>
      <c r="C1796">
        <v>4</v>
      </c>
      <c r="D1796" t="s">
        <v>536</v>
      </c>
      <c r="E1796" t="s">
        <v>2</v>
      </c>
      <c r="F1796" t="s">
        <v>777</v>
      </c>
      <c r="G1796" t="s">
        <v>767</v>
      </c>
      <c r="H1796">
        <v>2021</v>
      </c>
      <c r="I1796" t="s">
        <v>771</v>
      </c>
      <c r="J1796" t="str">
        <f t="shared" si="58"/>
        <v>Energy.Other from oil and gas</v>
      </c>
      <c r="K1796" t="str">
        <f t="shared" si="59"/>
        <v>oil and gas extraction 06</v>
      </c>
    </row>
    <row r="1797" spans="1:11" x14ac:dyDescent="0.25">
      <c r="A1797" t="s">
        <v>470</v>
      </c>
      <c r="B1797" t="s">
        <v>830</v>
      </c>
      <c r="C1797">
        <v>0</v>
      </c>
      <c r="D1797" t="s">
        <v>536</v>
      </c>
      <c r="E1797" t="s">
        <v>2</v>
      </c>
      <c r="F1797" t="s">
        <v>778</v>
      </c>
      <c r="G1797" t="s">
        <v>767</v>
      </c>
      <c r="H1797">
        <v>2021</v>
      </c>
      <c r="J1797" t="str">
        <f t="shared" si="58"/>
        <v>Energy.Satellite-detected large leaks</v>
      </c>
      <c r="K1797" t="str">
        <f t="shared" si="59"/>
        <v>oil and gas extraction 06</v>
      </c>
    </row>
    <row r="1798" spans="1:11" x14ac:dyDescent="0.25">
      <c r="A1798" t="s">
        <v>470</v>
      </c>
      <c r="B1798" t="s">
        <v>121</v>
      </c>
      <c r="C1798">
        <v>6</v>
      </c>
      <c r="D1798" t="s">
        <v>536</v>
      </c>
      <c r="E1798" t="s">
        <v>2</v>
      </c>
      <c r="F1798" t="s">
        <v>649</v>
      </c>
      <c r="G1798" t="s">
        <v>767</v>
      </c>
      <c r="H1798">
        <v>2021</v>
      </c>
      <c r="I1798" t="s">
        <v>771</v>
      </c>
      <c r="J1798" t="str">
        <f t="shared" si="58"/>
        <v>Energy.Total</v>
      </c>
      <c r="K1798" t="str">
        <f t="shared" si="59"/>
        <v>confirmed this is a duplicate total value</v>
      </c>
    </row>
    <row r="1799" spans="1:11" x14ac:dyDescent="0.25">
      <c r="A1799" t="s">
        <v>470</v>
      </c>
      <c r="B1799" t="s">
        <v>121</v>
      </c>
      <c r="C1799">
        <v>1</v>
      </c>
      <c r="D1799" t="s">
        <v>536</v>
      </c>
      <c r="E1799" t="s">
        <v>8</v>
      </c>
      <c r="F1799" t="s">
        <v>649</v>
      </c>
      <c r="G1799" t="s">
        <v>767</v>
      </c>
      <c r="H1799" t="s">
        <v>768</v>
      </c>
      <c r="I1799" t="s">
        <v>769</v>
      </c>
      <c r="J1799" t="str">
        <f t="shared" si="58"/>
        <v>Other.Total</v>
      </c>
      <c r="K1799">
        <f t="shared" si="59"/>
        <v>0</v>
      </c>
    </row>
    <row r="1800" spans="1:11" x14ac:dyDescent="0.25">
      <c r="A1800" t="s">
        <v>470</v>
      </c>
      <c r="B1800" t="s">
        <v>121</v>
      </c>
      <c r="C1800">
        <v>119</v>
      </c>
      <c r="D1800" t="s">
        <v>536</v>
      </c>
      <c r="E1800" t="s">
        <v>5</v>
      </c>
      <c r="F1800" t="s">
        <v>649</v>
      </c>
      <c r="G1800" t="s">
        <v>767</v>
      </c>
      <c r="H1800" t="s">
        <v>768</v>
      </c>
      <c r="I1800" t="s">
        <v>769</v>
      </c>
      <c r="J1800" t="str">
        <f t="shared" si="58"/>
        <v>Waste.Total</v>
      </c>
      <c r="K1800" t="str">
        <f t="shared" si="59"/>
        <v>water and waste 36T39</v>
      </c>
    </row>
    <row r="1801" spans="1:11" x14ac:dyDescent="0.25">
      <c r="A1801" t="s">
        <v>470</v>
      </c>
      <c r="B1801" t="s">
        <v>156</v>
      </c>
      <c r="C1801">
        <v>42</v>
      </c>
      <c r="D1801" t="s">
        <v>536</v>
      </c>
      <c r="E1801" t="s">
        <v>4</v>
      </c>
      <c r="F1801" t="s">
        <v>649</v>
      </c>
      <c r="G1801" t="s">
        <v>767</v>
      </c>
      <c r="H1801" t="s">
        <v>768</v>
      </c>
      <c r="I1801" t="s">
        <v>769</v>
      </c>
      <c r="J1801" t="str">
        <f t="shared" si="58"/>
        <v>Agriculture.Total</v>
      </c>
      <c r="K1801">
        <f t="shared" si="59"/>
        <v>0</v>
      </c>
    </row>
    <row r="1802" spans="1:11" x14ac:dyDescent="0.25">
      <c r="A1802" t="s">
        <v>470</v>
      </c>
      <c r="B1802" t="s">
        <v>831</v>
      </c>
      <c r="C1802">
        <v>38</v>
      </c>
      <c r="D1802" t="s">
        <v>536</v>
      </c>
      <c r="E1802" t="s">
        <v>2</v>
      </c>
      <c r="F1802" t="s">
        <v>772</v>
      </c>
      <c r="G1802" t="s">
        <v>538</v>
      </c>
      <c r="H1802">
        <v>2021</v>
      </c>
      <c r="J1802" t="str">
        <f t="shared" si="58"/>
        <v>Energy.Gas pipelines and LNG facilities</v>
      </c>
      <c r="K1802" t="str">
        <f t="shared" si="59"/>
        <v>energy pipelines and gas processing 352T353</v>
      </c>
    </row>
    <row r="1803" spans="1:11" x14ac:dyDescent="0.25">
      <c r="A1803" t="s">
        <v>470</v>
      </c>
      <c r="B1803" t="s">
        <v>831</v>
      </c>
      <c r="C1803">
        <v>20</v>
      </c>
      <c r="D1803" t="s">
        <v>536</v>
      </c>
      <c r="E1803" t="s">
        <v>2</v>
      </c>
      <c r="F1803" t="s">
        <v>772</v>
      </c>
      <c r="G1803" t="s">
        <v>539</v>
      </c>
      <c r="H1803">
        <v>2021</v>
      </c>
      <c r="J1803" t="str">
        <f t="shared" si="58"/>
        <v>Energy.Gas pipelines and LNG facilities</v>
      </c>
      <c r="K1803" t="str">
        <f t="shared" si="59"/>
        <v>energy pipelines and gas processing 352T353</v>
      </c>
    </row>
    <row r="1804" spans="1:11" x14ac:dyDescent="0.25">
      <c r="A1804" t="s">
        <v>470</v>
      </c>
      <c r="B1804" t="s">
        <v>831</v>
      </c>
      <c r="C1804">
        <v>0</v>
      </c>
      <c r="D1804" t="s">
        <v>536</v>
      </c>
      <c r="E1804" t="s">
        <v>2</v>
      </c>
      <c r="F1804" t="s">
        <v>540</v>
      </c>
      <c r="G1804" t="s">
        <v>538</v>
      </c>
      <c r="H1804">
        <v>2021</v>
      </c>
      <c r="J1804" t="str">
        <f t="shared" si="58"/>
        <v>Energy.Offshore gas</v>
      </c>
      <c r="K1804" t="str">
        <f t="shared" si="59"/>
        <v>oil and gas extraction 06</v>
      </c>
    </row>
    <row r="1805" spans="1:11" x14ac:dyDescent="0.25">
      <c r="A1805" t="s">
        <v>470</v>
      </c>
      <c r="B1805" t="s">
        <v>831</v>
      </c>
      <c r="C1805">
        <v>0</v>
      </c>
      <c r="D1805" t="s">
        <v>536</v>
      </c>
      <c r="E1805" t="s">
        <v>2</v>
      </c>
      <c r="F1805" t="s">
        <v>540</v>
      </c>
      <c r="G1805" t="s">
        <v>539</v>
      </c>
      <c r="H1805">
        <v>2021</v>
      </c>
      <c r="J1805" t="str">
        <f t="shared" si="58"/>
        <v>Energy.Offshore gas</v>
      </c>
      <c r="K1805" t="str">
        <f t="shared" si="59"/>
        <v>oil and gas extraction 06</v>
      </c>
    </row>
    <row r="1806" spans="1:11" x14ac:dyDescent="0.25">
      <c r="A1806" t="s">
        <v>470</v>
      </c>
      <c r="B1806" t="s">
        <v>831</v>
      </c>
      <c r="C1806">
        <v>2</v>
      </c>
      <c r="D1806" t="s">
        <v>536</v>
      </c>
      <c r="E1806" t="s">
        <v>2</v>
      </c>
      <c r="F1806" t="s">
        <v>541</v>
      </c>
      <c r="G1806" t="s">
        <v>773</v>
      </c>
      <c r="H1806">
        <v>2021</v>
      </c>
      <c r="J1806" t="str">
        <f t="shared" si="58"/>
        <v>Energy.Offshore oil</v>
      </c>
      <c r="K1806" t="str">
        <f t="shared" si="59"/>
        <v>oil and gas extraction 06</v>
      </c>
    </row>
    <row r="1807" spans="1:11" x14ac:dyDescent="0.25">
      <c r="A1807" t="s">
        <v>470</v>
      </c>
      <c r="B1807" t="s">
        <v>831</v>
      </c>
      <c r="C1807">
        <v>0</v>
      </c>
      <c r="D1807" t="s">
        <v>536</v>
      </c>
      <c r="E1807" t="s">
        <v>2</v>
      </c>
      <c r="F1807" t="s">
        <v>541</v>
      </c>
      <c r="G1807" t="s">
        <v>538</v>
      </c>
      <c r="H1807">
        <v>2021</v>
      </c>
      <c r="J1807" t="str">
        <f t="shared" si="58"/>
        <v>Energy.Offshore oil</v>
      </c>
      <c r="K1807" t="str">
        <f t="shared" si="59"/>
        <v>oil and gas extraction 06</v>
      </c>
    </row>
    <row r="1808" spans="1:11" x14ac:dyDescent="0.25">
      <c r="A1808" t="s">
        <v>470</v>
      </c>
      <c r="B1808" t="s">
        <v>831</v>
      </c>
      <c r="C1808">
        <v>5</v>
      </c>
      <c r="D1808" t="s">
        <v>536</v>
      </c>
      <c r="E1808" t="s">
        <v>2</v>
      </c>
      <c r="F1808" t="s">
        <v>541</v>
      </c>
      <c r="G1808" t="s">
        <v>539</v>
      </c>
      <c r="H1808">
        <v>2021</v>
      </c>
      <c r="J1808" t="str">
        <f t="shared" si="58"/>
        <v>Energy.Offshore oil</v>
      </c>
      <c r="K1808" t="str">
        <f t="shared" si="59"/>
        <v>oil and gas extraction 06</v>
      </c>
    </row>
    <row r="1809" spans="1:11" x14ac:dyDescent="0.25">
      <c r="A1809" t="s">
        <v>470</v>
      </c>
      <c r="B1809" t="s">
        <v>831</v>
      </c>
      <c r="C1809">
        <v>84</v>
      </c>
      <c r="D1809" t="s">
        <v>536</v>
      </c>
      <c r="E1809" t="s">
        <v>2</v>
      </c>
      <c r="F1809" t="s">
        <v>774</v>
      </c>
      <c r="G1809" t="s">
        <v>538</v>
      </c>
      <c r="H1809">
        <v>2021</v>
      </c>
      <c r="J1809" t="str">
        <f t="shared" si="58"/>
        <v>Energy.Onshore gas</v>
      </c>
      <c r="K1809" t="str">
        <f t="shared" si="59"/>
        <v>oil and gas extraction 06</v>
      </c>
    </row>
    <row r="1810" spans="1:11" x14ac:dyDescent="0.25">
      <c r="A1810" t="s">
        <v>470</v>
      </c>
      <c r="B1810" t="s">
        <v>831</v>
      </c>
      <c r="C1810">
        <v>185</v>
      </c>
      <c r="D1810" t="s">
        <v>536</v>
      </c>
      <c r="E1810" t="s">
        <v>2</v>
      </c>
      <c r="F1810" t="s">
        <v>774</v>
      </c>
      <c r="G1810" t="s">
        <v>539</v>
      </c>
      <c r="H1810">
        <v>2021</v>
      </c>
      <c r="J1810" t="str">
        <f t="shared" si="58"/>
        <v>Energy.Onshore gas</v>
      </c>
      <c r="K1810" t="str">
        <f t="shared" si="59"/>
        <v>oil and gas extraction 06</v>
      </c>
    </row>
    <row r="1811" spans="1:11" x14ac:dyDescent="0.25">
      <c r="A1811" t="s">
        <v>470</v>
      </c>
      <c r="B1811" t="s">
        <v>831</v>
      </c>
      <c r="C1811">
        <v>105</v>
      </c>
      <c r="D1811" t="s">
        <v>536</v>
      </c>
      <c r="E1811" t="s">
        <v>2</v>
      </c>
      <c r="F1811" t="s">
        <v>775</v>
      </c>
      <c r="G1811" t="s">
        <v>773</v>
      </c>
      <c r="H1811">
        <v>2021</v>
      </c>
      <c r="J1811" t="str">
        <f t="shared" si="58"/>
        <v>Energy.Onshore oil</v>
      </c>
      <c r="K1811" t="str">
        <f t="shared" si="59"/>
        <v>oil and gas extraction 06</v>
      </c>
    </row>
    <row r="1812" spans="1:11" x14ac:dyDescent="0.25">
      <c r="A1812" t="s">
        <v>470</v>
      </c>
      <c r="B1812" t="s">
        <v>831</v>
      </c>
      <c r="C1812">
        <v>24</v>
      </c>
      <c r="D1812" t="s">
        <v>536</v>
      </c>
      <c r="E1812" t="s">
        <v>2</v>
      </c>
      <c r="F1812" t="s">
        <v>775</v>
      </c>
      <c r="G1812" t="s">
        <v>538</v>
      </c>
      <c r="H1812">
        <v>2021</v>
      </c>
      <c r="J1812" t="str">
        <f t="shared" si="58"/>
        <v>Energy.Onshore oil</v>
      </c>
      <c r="K1812" t="str">
        <f t="shared" si="59"/>
        <v>oil and gas extraction 06</v>
      </c>
    </row>
    <row r="1813" spans="1:11" x14ac:dyDescent="0.25">
      <c r="A1813" t="s">
        <v>470</v>
      </c>
      <c r="B1813" t="s">
        <v>831</v>
      </c>
      <c r="C1813">
        <v>308</v>
      </c>
      <c r="D1813" t="s">
        <v>536</v>
      </c>
      <c r="E1813" t="s">
        <v>2</v>
      </c>
      <c r="F1813" t="s">
        <v>775</v>
      </c>
      <c r="G1813" t="s">
        <v>539</v>
      </c>
      <c r="H1813">
        <v>2021</v>
      </c>
      <c r="J1813" t="str">
        <f t="shared" si="58"/>
        <v>Energy.Onshore oil</v>
      </c>
      <c r="K1813" t="str">
        <f t="shared" si="59"/>
        <v>oil and gas extraction 06</v>
      </c>
    </row>
    <row r="1814" spans="1:11" x14ac:dyDescent="0.25">
      <c r="A1814" t="s">
        <v>470</v>
      </c>
      <c r="B1814" t="s">
        <v>831</v>
      </c>
      <c r="C1814">
        <v>6</v>
      </c>
      <c r="D1814" t="s">
        <v>536</v>
      </c>
      <c r="E1814" t="s">
        <v>2</v>
      </c>
      <c r="F1814" t="s">
        <v>777</v>
      </c>
      <c r="G1814" t="s">
        <v>767</v>
      </c>
      <c r="H1814">
        <v>2021</v>
      </c>
      <c r="I1814" t="s">
        <v>771</v>
      </c>
      <c r="J1814" t="str">
        <f t="shared" si="58"/>
        <v>Energy.Other from oil and gas</v>
      </c>
      <c r="K1814" t="str">
        <f t="shared" si="59"/>
        <v>oil and gas extraction 06</v>
      </c>
    </row>
    <row r="1815" spans="1:11" x14ac:dyDescent="0.25">
      <c r="A1815" t="s">
        <v>470</v>
      </c>
      <c r="B1815" t="s">
        <v>831</v>
      </c>
      <c r="C1815">
        <v>0</v>
      </c>
      <c r="D1815" t="s">
        <v>536</v>
      </c>
      <c r="E1815" t="s">
        <v>2</v>
      </c>
      <c r="F1815" t="s">
        <v>778</v>
      </c>
      <c r="G1815" t="s">
        <v>767</v>
      </c>
      <c r="H1815">
        <v>2021</v>
      </c>
      <c r="J1815" t="str">
        <f t="shared" si="58"/>
        <v>Energy.Satellite-detected large leaks</v>
      </c>
      <c r="K1815" t="str">
        <f t="shared" si="59"/>
        <v>oil and gas extraction 06</v>
      </c>
    </row>
    <row r="1816" spans="1:11" x14ac:dyDescent="0.25">
      <c r="A1816" t="s">
        <v>470</v>
      </c>
      <c r="B1816" t="s">
        <v>156</v>
      </c>
      <c r="C1816">
        <v>777</v>
      </c>
      <c r="D1816" t="s">
        <v>536</v>
      </c>
      <c r="E1816" t="s">
        <v>2</v>
      </c>
      <c r="F1816" t="s">
        <v>649</v>
      </c>
      <c r="G1816" t="s">
        <v>767</v>
      </c>
      <c r="H1816">
        <v>2021</v>
      </c>
      <c r="I1816" t="s">
        <v>771</v>
      </c>
      <c r="J1816" t="str">
        <f t="shared" si="58"/>
        <v>Energy.Total</v>
      </c>
      <c r="K1816" t="str">
        <f t="shared" si="59"/>
        <v>confirmed this is a duplicate total value</v>
      </c>
    </row>
    <row r="1817" spans="1:11" x14ac:dyDescent="0.25">
      <c r="A1817" t="s">
        <v>470</v>
      </c>
      <c r="B1817" t="s">
        <v>156</v>
      </c>
      <c r="C1817">
        <v>11</v>
      </c>
      <c r="D1817" t="s">
        <v>536</v>
      </c>
      <c r="E1817" t="s">
        <v>8</v>
      </c>
      <c r="F1817" t="s">
        <v>649</v>
      </c>
      <c r="G1817" t="s">
        <v>767</v>
      </c>
      <c r="H1817" t="s">
        <v>768</v>
      </c>
      <c r="I1817" t="s">
        <v>769</v>
      </c>
      <c r="J1817" t="str">
        <f t="shared" si="58"/>
        <v>Other.Total</v>
      </c>
      <c r="K1817">
        <f t="shared" si="59"/>
        <v>0</v>
      </c>
    </row>
    <row r="1818" spans="1:11" x14ac:dyDescent="0.25">
      <c r="A1818" t="s">
        <v>470</v>
      </c>
      <c r="B1818" t="s">
        <v>156</v>
      </c>
      <c r="C1818">
        <v>74</v>
      </c>
      <c r="D1818" t="s">
        <v>536</v>
      </c>
      <c r="E1818" t="s">
        <v>5</v>
      </c>
      <c r="F1818" t="s">
        <v>649</v>
      </c>
      <c r="G1818" t="s">
        <v>767</v>
      </c>
      <c r="H1818" t="s">
        <v>768</v>
      </c>
      <c r="I1818" t="s">
        <v>769</v>
      </c>
      <c r="J1818" t="str">
        <f t="shared" si="58"/>
        <v>Waste.Total</v>
      </c>
      <c r="K1818" t="str">
        <f t="shared" si="59"/>
        <v>water and waste 36T39</v>
      </c>
    </row>
    <row r="1819" spans="1:11" x14ac:dyDescent="0.25">
      <c r="A1819" t="s">
        <v>470</v>
      </c>
      <c r="B1819" t="s">
        <v>166</v>
      </c>
      <c r="C1819">
        <v>8</v>
      </c>
      <c r="D1819" t="s">
        <v>536</v>
      </c>
      <c r="E1819" t="s">
        <v>4</v>
      </c>
      <c r="F1819" t="s">
        <v>649</v>
      </c>
      <c r="G1819" t="s">
        <v>767</v>
      </c>
      <c r="H1819" t="s">
        <v>768</v>
      </c>
      <c r="I1819" t="s">
        <v>769</v>
      </c>
      <c r="J1819" t="str">
        <f t="shared" si="58"/>
        <v>Agriculture.Total</v>
      </c>
      <c r="K1819">
        <f t="shared" si="59"/>
        <v>0</v>
      </c>
    </row>
    <row r="1820" spans="1:11" x14ac:dyDescent="0.25">
      <c r="A1820" t="s">
        <v>470</v>
      </c>
      <c r="B1820" t="s">
        <v>166</v>
      </c>
      <c r="C1820">
        <v>0</v>
      </c>
      <c r="D1820" t="s">
        <v>536</v>
      </c>
      <c r="E1820" t="s">
        <v>2</v>
      </c>
      <c r="F1820" t="s">
        <v>770</v>
      </c>
      <c r="G1820" t="s">
        <v>767</v>
      </c>
      <c r="H1820">
        <v>2021</v>
      </c>
      <c r="I1820" t="s">
        <v>771</v>
      </c>
      <c r="J1820" t="str">
        <f t="shared" si="58"/>
        <v>Energy.Bioenergy</v>
      </c>
      <c r="K1820">
        <f t="shared" si="59"/>
        <v>0</v>
      </c>
    </row>
    <row r="1821" spans="1:11" x14ac:dyDescent="0.25">
      <c r="A1821" t="s">
        <v>470</v>
      </c>
      <c r="B1821" t="s">
        <v>166</v>
      </c>
      <c r="C1821">
        <v>52</v>
      </c>
      <c r="D1821" t="s">
        <v>536</v>
      </c>
      <c r="E1821" t="s">
        <v>2</v>
      </c>
      <c r="F1821" t="s">
        <v>772</v>
      </c>
      <c r="G1821" t="s">
        <v>538</v>
      </c>
      <c r="H1821">
        <v>2021</v>
      </c>
      <c r="J1821" t="str">
        <f t="shared" si="58"/>
        <v>Energy.Gas pipelines and LNG facilities</v>
      </c>
      <c r="K1821" t="str">
        <f t="shared" si="59"/>
        <v>energy pipelines and gas processing 352T353</v>
      </c>
    </row>
    <row r="1822" spans="1:11" x14ac:dyDescent="0.25">
      <c r="A1822" t="s">
        <v>470</v>
      </c>
      <c r="B1822" t="s">
        <v>166</v>
      </c>
      <c r="C1822">
        <v>28</v>
      </c>
      <c r="D1822" t="s">
        <v>536</v>
      </c>
      <c r="E1822" t="s">
        <v>2</v>
      </c>
      <c r="F1822" t="s">
        <v>772</v>
      </c>
      <c r="G1822" t="s">
        <v>539</v>
      </c>
      <c r="H1822">
        <v>2021</v>
      </c>
      <c r="J1822" t="str">
        <f t="shared" si="58"/>
        <v>Energy.Gas pipelines and LNG facilities</v>
      </c>
      <c r="K1822" t="str">
        <f t="shared" si="59"/>
        <v>energy pipelines and gas processing 352T353</v>
      </c>
    </row>
    <row r="1823" spans="1:11" x14ac:dyDescent="0.25">
      <c r="A1823" t="s">
        <v>470</v>
      </c>
      <c r="B1823" t="s">
        <v>166</v>
      </c>
      <c r="C1823">
        <v>220</v>
      </c>
      <c r="D1823" t="s">
        <v>536</v>
      </c>
      <c r="E1823" t="s">
        <v>2</v>
      </c>
      <c r="F1823" t="s">
        <v>540</v>
      </c>
      <c r="G1823" t="s">
        <v>538</v>
      </c>
      <c r="H1823">
        <v>2021</v>
      </c>
      <c r="J1823" t="str">
        <f t="shared" si="58"/>
        <v>Energy.Offshore gas</v>
      </c>
      <c r="K1823" t="str">
        <f t="shared" si="59"/>
        <v>oil and gas extraction 06</v>
      </c>
    </row>
    <row r="1824" spans="1:11" x14ac:dyDescent="0.25">
      <c r="A1824" t="s">
        <v>470</v>
      </c>
      <c r="B1824" t="s">
        <v>166</v>
      </c>
      <c r="C1824">
        <v>482</v>
      </c>
      <c r="D1824" t="s">
        <v>536</v>
      </c>
      <c r="E1824" t="s">
        <v>2</v>
      </c>
      <c r="F1824" t="s">
        <v>540</v>
      </c>
      <c r="G1824" t="s">
        <v>539</v>
      </c>
      <c r="H1824">
        <v>2021</v>
      </c>
      <c r="J1824" t="str">
        <f t="shared" si="58"/>
        <v>Energy.Offshore gas</v>
      </c>
      <c r="K1824" t="str">
        <f t="shared" si="59"/>
        <v>oil and gas extraction 06</v>
      </c>
    </row>
    <row r="1825" spans="1:11" x14ac:dyDescent="0.25">
      <c r="A1825" t="s">
        <v>470</v>
      </c>
      <c r="B1825" t="s">
        <v>166</v>
      </c>
      <c r="C1825">
        <v>19</v>
      </c>
      <c r="D1825" t="s">
        <v>536</v>
      </c>
      <c r="E1825" t="s">
        <v>2</v>
      </c>
      <c r="F1825" t="s">
        <v>541</v>
      </c>
      <c r="G1825" t="s">
        <v>773</v>
      </c>
      <c r="H1825">
        <v>2021</v>
      </c>
      <c r="J1825" t="str">
        <f t="shared" si="58"/>
        <v>Energy.Offshore oil</v>
      </c>
      <c r="K1825" t="str">
        <f t="shared" si="59"/>
        <v>oil and gas extraction 06</v>
      </c>
    </row>
    <row r="1826" spans="1:11" x14ac:dyDescent="0.25">
      <c r="A1826" t="s">
        <v>470</v>
      </c>
      <c r="B1826" t="s">
        <v>166</v>
      </c>
      <c r="C1826">
        <v>18</v>
      </c>
      <c r="D1826" t="s">
        <v>536</v>
      </c>
      <c r="E1826" t="s">
        <v>2</v>
      </c>
      <c r="F1826" t="s">
        <v>541</v>
      </c>
      <c r="G1826" t="s">
        <v>538</v>
      </c>
      <c r="H1826">
        <v>2021</v>
      </c>
      <c r="J1826" t="str">
        <f t="shared" si="58"/>
        <v>Energy.Offshore oil</v>
      </c>
      <c r="K1826" t="str">
        <f t="shared" si="59"/>
        <v>oil and gas extraction 06</v>
      </c>
    </row>
    <row r="1827" spans="1:11" x14ac:dyDescent="0.25">
      <c r="A1827" t="s">
        <v>470</v>
      </c>
      <c r="B1827" t="s">
        <v>166</v>
      </c>
      <c r="C1827">
        <v>238</v>
      </c>
      <c r="D1827" t="s">
        <v>536</v>
      </c>
      <c r="E1827" t="s">
        <v>2</v>
      </c>
      <c r="F1827" t="s">
        <v>541</v>
      </c>
      <c r="G1827" t="s">
        <v>539</v>
      </c>
      <c r="H1827">
        <v>2021</v>
      </c>
      <c r="J1827" t="str">
        <f t="shared" si="58"/>
        <v>Energy.Offshore oil</v>
      </c>
      <c r="K1827" t="str">
        <f t="shared" si="59"/>
        <v>oil and gas extraction 06</v>
      </c>
    </row>
    <row r="1828" spans="1:11" x14ac:dyDescent="0.25">
      <c r="A1828" t="s">
        <v>470</v>
      </c>
      <c r="B1828" t="s">
        <v>166</v>
      </c>
      <c r="C1828">
        <v>3</v>
      </c>
      <c r="D1828" t="s">
        <v>536</v>
      </c>
      <c r="E1828" t="s">
        <v>2</v>
      </c>
      <c r="F1828" t="s">
        <v>774</v>
      </c>
      <c r="G1828" t="s">
        <v>538</v>
      </c>
      <c r="H1828">
        <v>2021</v>
      </c>
      <c r="J1828" t="str">
        <f t="shared" si="58"/>
        <v>Energy.Onshore gas</v>
      </c>
      <c r="K1828" t="str">
        <f t="shared" si="59"/>
        <v>oil and gas extraction 06</v>
      </c>
    </row>
    <row r="1829" spans="1:11" x14ac:dyDescent="0.25">
      <c r="A1829" t="s">
        <v>470</v>
      </c>
      <c r="B1829" t="s">
        <v>166</v>
      </c>
      <c r="C1829">
        <v>6</v>
      </c>
      <c r="D1829" t="s">
        <v>536</v>
      </c>
      <c r="E1829" t="s">
        <v>2</v>
      </c>
      <c r="F1829" t="s">
        <v>774</v>
      </c>
      <c r="G1829" t="s">
        <v>539</v>
      </c>
      <c r="H1829">
        <v>2021</v>
      </c>
      <c r="J1829" t="str">
        <f t="shared" si="58"/>
        <v>Energy.Onshore gas</v>
      </c>
      <c r="K1829" t="str">
        <f t="shared" si="59"/>
        <v>oil and gas extraction 06</v>
      </c>
    </row>
    <row r="1830" spans="1:11" x14ac:dyDescent="0.25">
      <c r="A1830" t="s">
        <v>470</v>
      </c>
      <c r="B1830" t="s">
        <v>166</v>
      </c>
      <c r="C1830">
        <v>24</v>
      </c>
      <c r="D1830" t="s">
        <v>536</v>
      </c>
      <c r="E1830" t="s">
        <v>2</v>
      </c>
      <c r="F1830" t="s">
        <v>775</v>
      </c>
      <c r="G1830" t="s">
        <v>773</v>
      </c>
      <c r="H1830">
        <v>2021</v>
      </c>
      <c r="J1830" t="str">
        <f t="shared" si="58"/>
        <v>Energy.Onshore oil</v>
      </c>
      <c r="K1830" t="str">
        <f t="shared" si="59"/>
        <v>oil and gas extraction 06</v>
      </c>
    </row>
    <row r="1831" spans="1:11" x14ac:dyDescent="0.25">
      <c r="A1831" t="s">
        <v>470</v>
      </c>
      <c r="B1831" t="s">
        <v>166</v>
      </c>
      <c r="C1831">
        <v>4</v>
      </c>
      <c r="D1831" t="s">
        <v>536</v>
      </c>
      <c r="E1831" t="s">
        <v>2</v>
      </c>
      <c r="F1831" t="s">
        <v>775</v>
      </c>
      <c r="G1831" t="s">
        <v>538</v>
      </c>
      <c r="H1831">
        <v>2021</v>
      </c>
      <c r="J1831" t="str">
        <f t="shared" si="58"/>
        <v>Energy.Onshore oil</v>
      </c>
      <c r="K1831" t="str">
        <f t="shared" si="59"/>
        <v>oil and gas extraction 06</v>
      </c>
    </row>
    <row r="1832" spans="1:11" x14ac:dyDescent="0.25">
      <c r="A1832" t="s">
        <v>470</v>
      </c>
      <c r="B1832" t="s">
        <v>166</v>
      </c>
      <c r="C1832">
        <v>52</v>
      </c>
      <c r="D1832" t="s">
        <v>536</v>
      </c>
      <c r="E1832" t="s">
        <v>2</v>
      </c>
      <c r="F1832" t="s">
        <v>775</v>
      </c>
      <c r="G1832" t="s">
        <v>539</v>
      </c>
      <c r="H1832">
        <v>2021</v>
      </c>
      <c r="J1832" t="str">
        <f t="shared" si="58"/>
        <v>Energy.Onshore oil</v>
      </c>
      <c r="K1832" t="str">
        <f t="shared" si="59"/>
        <v>oil and gas extraction 06</v>
      </c>
    </row>
    <row r="1833" spans="1:11" x14ac:dyDescent="0.25">
      <c r="A1833" t="s">
        <v>470</v>
      </c>
      <c r="B1833" t="s">
        <v>166</v>
      </c>
      <c r="C1833">
        <v>4</v>
      </c>
      <c r="D1833" t="s">
        <v>536</v>
      </c>
      <c r="E1833" t="s">
        <v>2</v>
      </c>
      <c r="F1833" t="s">
        <v>777</v>
      </c>
      <c r="G1833" t="s">
        <v>767</v>
      </c>
      <c r="H1833">
        <v>2021</v>
      </c>
      <c r="I1833" t="s">
        <v>771</v>
      </c>
      <c r="J1833" t="str">
        <f t="shared" si="58"/>
        <v>Energy.Other from oil and gas</v>
      </c>
      <c r="K1833" t="str">
        <f t="shared" si="59"/>
        <v>oil and gas extraction 06</v>
      </c>
    </row>
    <row r="1834" spans="1:11" x14ac:dyDescent="0.25">
      <c r="A1834" t="s">
        <v>470</v>
      </c>
      <c r="B1834" t="s">
        <v>166</v>
      </c>
      <c r="C1834">
        <v>0</v>
      </c>
      <c r="D1834" t="s">
        <v>536</v>
      </c>
      <c r="E1834" t="s">
        <v>2</v>
      </c>
      <c r="F1834" t="s">
        <v>778</v>
      </c>
      <c r="G1834" t="s">
        <v>767</v>
      </c>
      <c r="H1834">
        <v>2021</v>
      </c>
      <c r="J1834" t="str">
        <f t="shared" si="58"/>
        <v>Energy.Satellite-detected large leaks</v>
      </c>
      <c r="K1834" t="str">
        <f t="shared" si="59"/>
        <v>oil and gas extraction 06</v>
      </c>
    </row>
    <row r="1835" spans="1:11" x14ac:dyDescent="0.25">
      <c r="A1835" t="s">
        <v>470</v>
      </c>
      <c r="B1835" t="s">
        <v>166</v>
      </c>
      <c r="C1835">
        <v>1149</v>
      </c>
      <c r="D1835" t="s">
        <v>536</v>
      </c>
      <c r="E1835" t="s">
        <v>2</v>
      </c>
      <c r="F1835" t="s">
        <v>649</v>
      </c>
      <c r="G1835" t="s">
        <v>767</v>
      </c>
      <c r="H1835">
        <v>2021</v>
      </c>
      <c r="I1835" t="s">
        <v>771</v>
      </c>
      <c r="J1835" t="str">
        <f t="shared" si="58"/>
        <v>Energy.Total</v>
      </c>
      <c r="K1835" t="str">
        <f t="shared" si="59"/>
        <v>confirmed this is a duplicate total value</v>
      </c>
    </row>
    <row r="1836" spans="1:11" x14ac:dyDescent="0.25">
      <c r="A1836" t="s">
        <v>470</v>
      </c>
      <c r="B1836" t="s">
        <v>166</v>
      </c>
      <c r="C1836">
        <v>6</v>
      </c>
      <c r="D1836" t="s">
        <v>536</v>
      </c>
      <c r="E1836" t="s">
        <v>8</v>
      </c>
      <c r="F1836" t="s">
        <v>649</v>
      </c>
      <c r="G1836" t="s">
        <v>767</v>
      </c>
      <c r="H1836" t="s">
        <v>768</v>
      </c>
      <c r="I1836" t="s">
        <v>769</v>
      </c>
      <c r="J1836" t="str">
        <f t="shared" si="58"/>
        <v>Other.Total</v>
      </c>
      <c r="K1836">
        <f t="shared" si="59"/>
        <v>0</v>
      </c>
    </row>
    <row r="1837" spans="1:11" x14ac:dyDescent="0.25">
      <c r="A1837" t="s">
        <v>470</v>
      </c>
      <c r="B1837" t="s">
        <v>166</v>
      </c>
      <c r="C1837">
        <v>76</v>
      </c>
      <c r="D1837" t="s">
        <v>536</v>
      </c>
      <c r="E1837" t="s">
        <v>5</v>
      </c>
      <c r="F1837" t="s">
        <v>649</v>
      </c>
      <c r="G1837" t="s">
        <v>767</v>
      </c>
      <c r="H1837" t="s">
        <v>768</v>
      </c>
      <c r="I1837" t="s">
        <v>769</v>
      </c>
      <c r="J1837" t="str">
        <f t="shared" si="58"/>
        <v>Waste.Total</v>
      </c>
      <c r="K1837" t="str">
        <f t="shared" si="59"/>
        <v>water and waste 36T39</v>
      </c>
    </row>
    <row r="1838" spans="1:11" x14ac:dyDescent="0.25">
      <c r="A1838" t="s">
        <v>470</v>
      </c>
      <c r="B1838" t="s">
        <v>176</v>
      </c>
      <c r="C1838">
        <v>124</v>
      </c>
      <c r="D1838" t="s">
        <v>536</v>
      </c>
      <c r="E1838" t="s">
        <v>4</v>
      </c>
      <c r="F1838" t="s">
        <v>649</v>
      </c>
      <c r="G1838" t="s">
        <v>767</v>
      </c>
      <c r="H1838" t="s">
        <v>768</v>
      </c>
      <c r="I1838" t="s">
        <v>769</v>
      </c>
      <c r="J1838" t="str">
        <f t="shared" si="58"/>
        <v>Agriculture.Total</v>
      </c>
      <c r="K1838">
        <f t="shared" si="59"/>
        <v>0</v>
      </c>
    </row>
    <row r="1839" spans="1:11" x14ac:dyDescent="0.25">
      <c r="A1839" t="s">
        <v>470</v>
      </c>
      <c r="B1839" t="s">
        <v>176</v>
      </c>
      <c r="C1839">
        <v>0</v>
      </c>
      <c r="D1839" t="s">
        <v>536</v>
      </c>
      <c r="E1839" t="s">
        <v>2</v>
      </c>
      <c r="F1839" t="s">
        <v>770</v>
      </c>
      <c r="G1839" t="s">
        <v>767</v>
      </c>
      <c r="H1839">
        <v>2021</v>
      </c>
      <c r="I1839" t="s">
        <v>771</v>
      </c>
      <c r="J1839" t="str">
        <f t="shared" si="58"/>
        <v>Energy.Bioenergy</v>
      </c>
      <c r="K1839">
        <f t="shared" si="59"/>
        <v>0</v>
      </c>
    </row>
    <row r="1840" spans="1:11" x14ac:dyDescent="0.25">
      <c r="A1840" t="s">
        <v>470</v>
      </c>
      <c r="B1840" t="s">
        <v>176</v>
      </c>
      <c r="C1840">
        <v>125</v>
      </c>
      <c r="D1840" t="s">
        <v>536</v>
      </c>
      <c r="E1840" t="s">
        <v>2</v>
      </c>
      <c r="F1840" t="s">
        <v>772</v>
      </c>
      <c r="G1840" t="s">
        <v>538</v>
      </c>
      <c r="H1840">
        <v>2021</v>
      </c>
      <c r="J1840" t="str">
        <f t="shared" si="58"/>
        <v>Energy.Gas pipelines and LNG facilities</v>
      </c>
      <c r="K1840" t="str">
        <f t="shared" si="59"/>
        <v>energy pipelines and gas processing 352T353</v>
      </c>
    </row>
    <row r="1841" spans="1:11" x14ac:dyDescent="0.25">
      <c r="A1841" t="s">
        <v>470</v>
      </c>
      <c r="B1841" t="s">
        <v>176</v>
      </c>
      <c r="C1841">
        <v>67</v>
      </c>
      <c r="D1841" t="s">
        <v>536</v>
      </c>
      <c r="E1841" t="s">
        <v>2</v>
      </c>
      <c r="F1841" t="s">
        <v>772</v>
      </c>
      <c r="G1841" t="s">
        <v>539</v>
      </c>
      <c r="H1841">
        <v>2021</v>
      </c>
      <c r="J1841" t="str">
        <f t="shared" si="58"/>
        <v>Energy.Gas pipelines and LNG facilities</v>
      </c>
      <c r="K1841" t="str">
        <f t="shared" si="59"/>
        <v>energy pipelines and gas processing 352T353</v>
      </c>
    </row>
    <row r="1842" spans="1:11" x14ac:dyDescent="0.25">
      <c r="A1842" t="s">
        <v>470</v>
      </c>
      <c r="B1842" t="s">
        <v>176</v>
      </c>
      <c r="C1842">
        <v>51</v>
      </c>
      <c r="D1842" t="s">
        <v>536</v>
      </c>
      <c r="E1842" t="s">
        <v>2</v>
      </c>
      <c r="F1842" t="s">
        <v>540</v>
      </c>
      <c r="G1842" t="s">
        <v>538</v>
      </c>
      <c r="H1842">
        <v>2021</v>
      </c>
      <c r="J1842" t="str">
        <f t="shared" si="58"/>
        <v>Energy.Offshore gas</v>
      </c>
      <c r="K1842" t="str">
        <f t="shared" si="59"/>
        <v>oil and gas extraction 06</v>
      </c>
    </row>
    <row r="1843" spans="1:11" x14ac:dyDescent="0.25">
      <c r="A1843" t="s">
        <v>470</v>
      </c>
      <c r="B1843" t="s">
        <v>176</v>
      </c>
      <c r="C1843">
        <v>112</v>
      </c>
      <c r="D1843" t="s">
        <v>536</v>
      </c>
      <c r="E1843" t="s">
        <v>2</v>
      </c>
      <c r="F1843" t="s">
        <v>540</v>
      </c>
      <c r="G1843" t="s">
        <v>539</v>
      </c>
      <c r="H1843">
        <v>2021</v>
      </c>
      <c r="J1843" t="str">
        <f t="shared" si="58"/>
        <v>Energy.Offshore gas</v>
      </c>
      <c r="K1843" t="str">
        <f t="shared" si="59"/>
        <v>oil and gas extraction 06</v>
      </c>
    </row>
    <row r="1844" spans="1:11" x14ac:dyDescent="0.25">
      <c r="A1844" t="s">
        <v>470</v>
      </c>
      <c r="B1844" t="s">
        <v>176</v>
      </c>
      <c r="C1844">
        <v>24</v>
      </c>
      <c r="D1844" t="s">
        <v>536</v>
      </c>
      <c r="E1844" t="s">
        <v>2</v>
      </c>
      <c r="F1844" t="s">
        <v>541</v>
      </c>
      <c r="G1844" t="s">
        <v>773</v>
      </c>
      <c r="H1844">
        <v>2021</v>
      </c>
      <c r="J1844" t="str">
        <f t="shared" si="58"/>
        <v>Energy.Offshore oil</v>
      </c>
      <c r="K1844" t="str">
        <f t="shared" si="59"/>
        <v>oil and gas extraction 06</v>
      </c>
    </row>
    <row r="1845" spans="1:11" x14ac:dyDescent="0.25">
      <c r="A1845" t="s">
        <v>470</v>
      </c>
      <c r="B1845" t="s">
        <v>176</v>
      </c>
      <c r="C1845">
        <v>47</v>
      </c>
      <c r="D1845" t="s">
        <v>536</v>
      </c>
      <c r="E1845" t="s">
        <v>2</v>
      </c>
      <c r="F1845" t="s">
        <v>541</v>
      </c>
      <c r="G1845" t="s">
        <v>538</v>
      </c>
      <c r="H1845">
        <v>2021</v>
      </c>
      <c r="J1845" t="str">
        <f t="shared" si="58"/>
        <v>Energy.Offshore oil</v>
      </c>
      <c r="K1845" t="str">
        <f t="shared" si="59"/>
        <v>oil and gas extraction 06</v>
      </c>
    </row>
    <row r="1846" spans="1:11" x14ac:dyDescent="0.25">
      <c r="A1846" t="s">
        <v>470</v>
      </c>
      <c r="B1846" t="s">
        <v>176</v>
      </c>
      <c r="C1846">
        <v>612</v>
      </c>
      <c r="D1846" t="s">
        <v>536</v>
      </c>
      <c r="E1846" t="s">
        <v>2</v>
      </c>
      <c r="F1846" t="s">
        <v>541</v>
      </c>
      <c r="G1846" t="s">
        <v>539</v>
      </c>
      <c r="H1846">
        <v>2021</v>
      </c>
      <c r="J1846" t="str">
        <f t="shared" si="58"/>
        <v>Energy.Offshore oil</v>
      </c>
      <c r="K1846" t="str">
        <f t="shared" si="59"/>
        <v>oil and gas extraction 06</v>
      </c>
    </row>
    <row r="1847" spans="1:11" x14ac:dyDescent="0.25">
      <c r="A1847" t="s">
        <v>470</v>
      </c>
      <c r="B1847" t="s">
        <v>176</v>
      </c>
      <c r="C1847">
        <v>60</v>
      </c>
      <c r="D1847" t="s">
        <v>536</v>
      </c>
      <c r="E1847" t="s">
        <v>2</v>
      </c>
      <c r="F1847" t="s">
        <v>774</v>
      </c>
      <c r="G1847" t="s">
        <v>538</v>
      </c>
      <c r="H1847">
        <v>2021</v>
      </c>
      <c r="J1847" t="str">
        <f t="shared" si="58"/>
        <v>Energy.Onshore gas</v>
      </c>
      <c r="K1847" t="str">
        <f t="shared" si="59"/>
        <v>oil and gas extraction 06</v>
      </c>
    </row>
    <row r="1848" spans="1:11" x14ac:dyDescent="0.25">
      <c r="A1848" t="s">
        <v>470</v>
      </c>
      <c r="B1848" t="s">
        <v>176</v>
      </c>
      <c r="C1848">
        <v>132</v>
      </c>
      <c r="D1848" t="s">
        <v>536</v>
      </c>
      <c r="E1848" t="s">
        <v>2</v>
      </c>
      <c r="F1848" t="s">
        <v>774</v>
      </c>
      <c r="G1848" t="s">
        <v>539</v>
      </c>
      <c r="H1848">
        <v>2021</v>
      </c>
      <c r="J1848" t="str">
        <f t="shared" si="58"/>
        <v>Energy.Onshore gas</v>
      </c>
      <c r="K1848" t="str">
        <f t="shared" si="59"/>
        <v>oil and gas extraction 06</v>
      </c>
    </row>
    <row r="1849" spans="1:11" x14ac:dyDescent="0.25">
      <c r="A1849" t="s">
        <v>470</v>
      </c>
      <c r="B1849" t="s">
        <v>176</v>
      </c>
      <c r="C1849">
        <v>54</v>
      </c>
      <c r="D1849" t="s">
        <v>536</v>
      </c>
      <c r="E1849" t="s">
        <v>2</v>
      </c>
      <c r="F1849" t="s">
        <v>775</v>
      </c>
      <c r="G1849" t="s">
        <v>773</v>
      </c>
      <c r="H1849">
        <v>2021</v>
      </c>
      <c r="J1849" t="str">
        <f t="shared" si="58"/>
        <v>Energy.Onshore oil</v>
      </c>
      <c r="K1849" t="str">
        <f t="shared" si="59"/>
        <v>oil and gas extraction 06</v>
      </c>
    </row>
    <row r="1850" spans="1:11" x14ac:dyDescent="0.25">
      <c r="A1850" t="s">
        <v>470</v>
      </c>
      <c r="B1850" t="s">
        <v>176</v>
      </c>
      <c r="C1850">
        <v>110</v>
      </c>
      <c r="D1850" t="s">
        <v>536</v>
      </c>
      <c r="E1850" t="s">
        <v>2</v>
      </c>
      <c r="F1850" t="s">
        <v>775</v>
      </c>
      <c r="G1850" t="s">
        <v>538</v>
      </c>
      <c r="H1850">
        <v>2021</v>
      </c>
      <c r="J1850" t="str">
        <f t="shared" si="58"/>
        <v>Energy.Onshore oil</v>
      </c>
      <c r="K1850" t="str">
        <f t="shared" si="59"/>
        <v>oil and gas extraction 06</v>
      </c>
    </row>
    <row r="1851" spans="1:11" x14ac:dyDescent="0.25">
      <c r="A1851" t="s">
        <v>470</v>
      </c>
      <c r="B1851" t="s">
        <v>176</v>
      </c>
      <c r="C1851">
        <v>1415</v>
      </c>
      <c r="D1851" t="s">
        <v>536</v>
      </c>
      <c r="E1851" t="s">
        <v>2</v>
      </c>
      <c r="F1851" t="s">
        <v>775</v>
      </c>
      <c r="G1851" t="s">
        <v>539</v>
      </c>
      <c r="H1851">
        <v>2021</v>
      </c>
      <c r="J1851" t="str">
        <f t="shared" si="58"/>
        <v>Energy.Onshore oil</v>
      </c>
      <c r="K1851" t="str">
        <f t="shared" si="59"/>
        <v>oil and gas extraction 06</v>
      </c>
    </row>
    <row r="1852" spans="1:11" x14ac:dyDescent="0.25">
      <c r="A1852" t="s">
        <v>470</v>
      </c>
      <c r="B1852" t="s">
        <v>176</v>
      </c>
      <c r="C1852">
        <v>47</v>
      </c>
      <c r="D1852" t="s">
        <v>536</v>
      </c>
      <c r="E1852" t="s">
        <v>2</v>
      </c>
      <c r="F1852" t="s">
        <v>777</v>
      </c>
      <c r="G1852" t="s">
        <v>767</v>
      </c>
      <c r="H1852">
        <v>2021</v>
      </c>
      <c r="I1852" t="s">
        <v>771</v>
      </c>
      <c r="J1852" t="str">
        <f t="shared" si="58"/>
        <v>Energy.Other from oil and gas</v>
      </c>
      <c r="K1852" t="str">
        <f t="shared" si="59"/>
        <v>oil and gas extraction 06</v>
      </c>
    </row>
    <row r="1853" spans="1:11" x14ac:dyDescent="0.25">
      <c r="A1853" t="s">
        <v>470</v>
      </c>
      <c r="B1853" t="s">
        <v>176</v>
      </c>
      <c r="C1853">
        <v>6</v>
      </c>
      <c r="D1853" t="s">
        <v>536</v>
      </c>
      <c r="E1853" t="s">
        <v>2</v>
      </c>
      <c r="F1853" t="s">
        <v>778</v>
      </c>
      <c r="G1853" t="s">
        <v>767</v>
      </c>
      <c r="H1853">
        <v>2021</v>
      </c>
      <c r="J1853" t="str">
        <f t="shared" si="58"/>
        <v>Energy.Satellite-detected large leaks</v>
      </c>
      <c r="K1853" t="str">
        <f t="shared" si="59"/>
        <v>oil and gas extraction 06</v>
      </c>
    </row>
    <row r="1854" spans="1:11" x14ac:dyDescent="0.25">
      <c r="A1854" t="s">
        <v>470</v>
      </c>
      <c r="B1854" t="s">
        <v>176</v>
      </c>
      <c r="C1854">
        <v>2864</v>
      </c>
      <c r="D1854" t="s">
        <v>536</v>
      </c>
      <c r="E1854" t="s">
        <v>2</v>
      </c>
      <c r="F1854" t="s">
        <v>649</v>
      </c>
      <c r="G1854" t="s">
        <v>767</v>
      </c>
      <c r="H1854">
        <v>2021</v>
      </c>
      <c r="I1854" t="s">
        <v>771</v>
      </c>
      <c r="J1854" t="str">
        <f t="shared" si="58"/>
        <v>Energy.Total</v>
      </c>
      <c r="K1854" t="str">
        <f t="shared" si="59"/>
        <v>confirmed this is a duplicate total value</v>
      </c>
    </row>
    <row r="1855" spans="1:11" x14ac:dyDescent="0.25">
      <c r="A1855" t="s">
        <v>470</v>
      </c>
      <c r="B1855" t="s">
        <v>176</v>
      </c>
      <c r="C1855">
        <v>25</v>
      </c>
      <c r="D1855" t="s">
        <v>536</v>
      </c>
      <c r="E1855" t="s">
        <v>8</v>
      </c>
      <c r="F1855" t="s">
        <v>649</v>
      </c>
      <c r="G1855" t="s">
        <v>767</v>
      </c>
      <c r="H1855" t="s">
        <v>768</v>
      </c>
      <c r="I1855" t="s">
        <v>769</v>
      </c>
      <c r="J1855" t="str">
        <f t="shared" si="58"/>
        <v>Other.Total</v>
      </c>
      <c r="K1855">
        <f t="shared" si="59"/>
        <v>0</v>
      </c>
    </row>
    <row r="1856" spans="1:11" x14ac:dyDescent="0.25">
      <c r="A1856" t="s">
        <v>470</v>
      </c>
      <c r="B1856" t="s">
        <v>176</v>
      </c>
      <c r="C1856">
        <v>858</v>
      </c>
      <c r="D1856" t="s">
        <v>536</v>
      </c>
      <c r="E1856" t="s">
        <v>5</v>
      </c>
      <c r="F1856" t="s">
        <v>649</v>
      </c>
      <c r="G1856" t="s">
        <v>767</v>
      </c>
      <c r="H1856" t="s">
        <v>768</v>
      </c>
      <c r="I1856" t="s">
        <v>769</v>
      </c>
      <c r="J1856" t="str">
        <f t="shared" si="58"/>
        <v>Waste.Total</v>
      </c>
      <c r="K1856" t="str">
        <f t="shared" si="59"/>
        <v>water and waste 36T39</v>
      </c>
    </row>
    <row r="1857" spans="1:11" x14ac:dyDescent="0.25">
      <c r="A1857" t="s">
        <v>470</v>
      </c>
      <c r="B1857" t="s">
        <v>196</v>
      </c>
      <c r="C1857">
        <v>158</v>
      </c>
      <c r="D1857" t="s">
        <v>536</v>
      </c>
      <c r="E1857" t="s">
        <v>4</v>
      </c>
      <c r="F1857" t="s">
        <v>649</v>
      </c>
      <c r="G1857" t="s">
        <v>767</v>
      </c>
      <c r="H1857" t="s">
        <v>768</v>
      </c>
      <c r="I1857" t="s">
        <v>769</v>
      </c>
      <c r="J1857" t="str">
        <f t="shared" si="58"/>
        <v>Agriculture.Total</v>
      </c>
      <c r="K1857">
        <f t="shared" si="59"/>
        <v>0</v>
      </c>
    </row>
    <row r="1858" spans="1:11" x14ac:dyDescent="0.25">
      <c r="A1858" t="s">
        <v>470</v>
      </c>
      <c r="B1858" t="s">
        <v>196</v>
      </c>
      <c r="C1858">
        <v>0</v>
      </c>
      <c r="D1858" t="s">
        <v>536</v>
      </c>
      <c r="E1858" t="s">
        <v>2</v>
      </c>
      <c r="F1858" t="s">
        <v>770</v>
      </c>
      <c r="G1858" t="s">
        <v>767</v>
      </c>
      <c r="H1858">
        <v>2021</v>
      </c>
      <c r="I1858" t="s">
        <v>771</v>
      </c>
      <c r="J1858" t="str">
        <f t="shared" si="58"/>
        <v>Energy.Bioenergy</v>
      </c>
      <c r="K1858">
        <f t="shared" si="59"/>
        <v>0</v>
      </c>
    </row>
    <row r="1859" spans="1:11" x14ac:dyDescent="0.25">
      <c r="A1859" t="s">
        <v>470</v>
      </c>
      <c r="B1859" t="s">
        <v>196</v>
      </c>
      <c r="C1859">
        <v>12</v>
      </c>
      <c r="D1859" t="s">
        <v>536</v>
      </c>
      <c r="E1859" t="s">
        <v>2</v>
      </c>
      <c r="F1859" t="s">
        <v>772</v>
      </c>
      <c r="G1859" t="s">
        <v>538</v>
      </c>
      <c r="H1859">
        <v>2021</v>
      </c>
      <c r="J1859" t="str">
        <f t="shared" ref="J1859:J1922" si="60">CONCATENATE(E1859,".",F1859)</f>
        <v>Energy.Gas pipelines and LNG facilities</v>
      </c>
      <c r="K1859" t="str">
        <f t="shared" ref="K1859:K1922" si="61">INDEX($P$17:$P$38,MATCH(J1859,$O$17:$O$38,0))</f>
        <v>energy pipelines and gas processing 352T353</v>
      </c>
    </row>
    <row r="1860" spans="1:11" x14ac:dyDescent="0.25">
      <c r="A1860" t="s">
        <v>470</v>
      </c>
      <c r="B1860" t="s">
        <v>196</v>
      </c>
      <c r="C1860">
        <v>6</v>
      </c>
      <c r="D1860" t="s">
        <v>536</v>
      </c>
      <c r="E1860" t="s">
        <v>2</v>
      </c>
      <c r="F1860" t="s">
        <v>772</v>
      </c>
      <c r="G1860" t="s">
        <v>539</v>
      </c>
      <c r="H1860">
        <v>2021</v>
      </c>
      <c r="J1860" t="str">
        <f t="shared" si="60"/>
        <v>Energy.Gas pipelines and LNG facilities</v>
      </c>
      <c r="K1860" t="str">
        <f t="shared" si="61"/>
        <v>energy pipelines and gas processing 352T353</v>
      </c>
    </row>
    <row r="1861" spans="1:11" x14ac:dyDescent="0.25">
      <c r="A1861" t="s">
        <v>470</v>
      </c>
      <c r="B1861" t="s">
        <v>196</v>
      </c>
      <c r="C1861">
        <v>0</v>
      </c>
      <c r="D1861" t="s">
        <v>536</v>
      </c>
      <c r="E1861" t="s">
        <v>2</v>
      </c>
      <c r="F1861" t="s">
        <v>540</v>
      </c>
      <c r="G1861" t="s">
        <v>538</v>
      </c>
      <c r="H1861">
        <v>2021</v>
      </c>
      <c r="J1861" t="str">
        <f t="shared" si="60"/>
        <v>Energy.Offshore gas</v>
      </c>
      <c r="K1861" t="str">
        <f t="shared" si="61"/>
        <v>oil and gas extraction 06</v>
      </c>
    </row>
    <row r="1862" spans="1:11" x14ac:dyDescent="0.25">
      <c r="A1862" t="s">
        <v>470</v>
      </c>
      <c r="B1862" t="s">
        <v>196</v>
      </c>
      <c r="C1862">
        <v>0</v>
      </c>
      <c r="D1862" t="s">
        <v>536</v>
      </c>
      <c r="E1862" t="s">
        <v>2</v>
      </c>
      <c r="F1862" t="s">
        <v>540</v>
      </c>
      <c r="G1862" t="s">
        <v>539</v>
      </c>
      <c r="H1862">
        <v>2021</v>
      </c>
      <c r="J1862" t="str">
        <f t="shared" si="60"/>
        <v>Energy.Offshore gas</v>
      </c>
      <c r="K1862" t="str">
        <f t="shared" si="61"/>
        <v>oil and gas extraction 06</v>
      </c>
    </row>
    <row r="1863" spans="1:11" x14ac:dyDescent="0.25">
      <c r="A1863" t="s">
        <v>470</v>
      </c>
      <c r="B1863" t="s">
        <v>196</v>
      </c>
      <c r="C1863">
        <v>0</v>
      </c>
      <c r="D1863" t="s">
        <v>536</v>
      </c>
      <c r="E1863" t="s">
        <v>2</v>
      </c>
      <c r="F1863" t="s">
        <v>541</v>
      </c>
      <c r="G1863" t="s">
        <v>773</v>
      </c>
      <c r="H1863">
        <v>2021</v>
      </c>
      <c r="J1863" t="str">
        <f t="shared" si="60"/>
        <v>Energy.Offshore oil</v>
      </c>
      <c r="K1863" t="str">
        <f t="shared" si="61"/>
        <v>oil and gas extraction 06</v>
      </c>
    </row>
    <row r="1864" spans="1:11" x14ac:dyDescent="0.25">
      <c r="A1864" t="s">
        <v>470</v>
      </c>
      <c r="B1864" t="s">
        <v>196</v>
      </c>
      <c r="C1864">
        <v>0</v>
      </c>
      <c r="D1864" t="s">
        <v>536</v>
      </c>
      <c r="E1864" t="s">
        <v>2</v>
      </c>
      <c r="F1864" t="s">
        <v>541</v>
      </c>
      <c r="G1864" t="s">
        <v>538</v>
      </c>
      <c r="H1864">
        <v>2021</v>
      </c>
      <c r="J1864" t="str">
        <f t="shared" si="60"/>
        <v>Energy.Offshore oil</v>
      </c>
      <c r="K1864" t="str">
        <f t="shared" si="61"/>
        <v>oil and gas extraction 06</v>
      </c>
    </row>
    <row r="1865" spans="1:11" x14ac:dyDescent="0.25">
      <c r="A1865" t="s">
        <v>470</v>
      </c>
      <c r="B1865" t="s">
        <v>196</v>
      </c>
      <c r="C1865">
        <v>0</v>
      </c>
      <c r="D1865" t="s">
        <v>536</v>
      </c>
      <c r="E1865" t="s">
        <v>2</v>
      </c>
      <c r="F1865" t="s">
        <v>541</v>
      </c>
      <c r="G1865" t="s">
        <v>539</v>
      </c>
      <c r="H1865">
        <v>2021</v>
      </c>
      <c r="J1865" t="str">
        <f t="shared" si="60"/>
        <v>Energy.Offshore oil</v>
      </c>
      <c r="K1865" t="str">
        <f t="shared" si="61"/>
        <v>oil and gas extraction 06</v>
      </c>
    </row>
    <row r="1866" spans="1:11" x14ac:dyDescent="0.25">
      <c r="A1866" t="s">
        <v>470</v>
      </c>
      <c r="B1866" t="s">
        <v>196</v>
      </c>
      <c r="C1866">
        <v>3</v>
      </c>
      <c r="D1866" t="s">
        <v>536</v>
      </c>
      <c r="E1866" t="s">
        <v>2</v>
      </c>
      <c r="F1866" t="s">
        <v>774</v>
      </c>
      <c r="G1866" t="s">
        <v>538</v>
      </c>
      <c r="H1866">
        <v>2021</v>
      </c>
      <c r="J1866" t="str">
        <f t="shared" si="60"/>
        <v>Energy.Onshore gas</v>
      </c>
      <c r="K1866" t="str">
        <f t="shared" si="61"/>
        <v>oil and gas extraction 06</v>
      </c>
    </row>
    <row r="1867" spans="1:11" x14ac:dyDescent="0.25">
      <c r="A1867" t="s">
        <v>470</v>
      </c>
      <c r="B1867" t="s">
        <v>196</v>
      </c>
      <c r="C1867">
        <v>8</v>
      </c>
      <c r="D1867" t="s">
        <v>536</v>
      </c>
      <c r="E1867" t="s">
        <v>2</v>
      </c>
      <c r="F1867" t="s">
        <v>774</v>
      </c>
      <c r="G1867" t="s">
        <v>539</v>
      </c>
      <c r="H1867">
        <v>2021</v>
      </c>
      <c r="J1867" t="str">
        <f t="shared" si="60"/>
        <v>Energy.Onshore gas</v>
      </c>
      <c r="K1867" t="str">
        <f t="shared" si="61"/>
        <v>oil and gas extraction 06</v>
      </c>
    </row>
    <row r="1868" spans="1:11" x14ac:dyDescent="0.25">
      <c r="A1868" t="s">
        <v>470</v>
      </c>
      <c r="B1868" t="s">
        <v>196</v>
      </c>
      <c r="C1868">
        <v>101</v>
      </c>
      <c r="D1868" t="s">
        <v>536</v>
      </c>
      <c r="E1868" t="s">
        <v>2</v>
      </c>
      <c r="F1868" t="s">
        <v>775</v>
      </c>
      <c r="G1868" t="s">
        <v>773</v>
      </c>
      <c r="H1868">
        <v>2021</v>
      </c>
      <c r="J1868" t="str">
        <f t="shared" si="60"/>
        <v>Energy.Onshore oil</v>
      </c>
      <c r="K1868" t="str">
        <f t="shared" si="61"/>
        <v>oil and gas extraction 06</v>
      </c>
    </row>
    <row r="1869" spans="1:11" x14ac:dyDescent="0.25">
      <c r="A1869" t="s">
        <v>470</v>
      </c>
      <c r="B1869" t="s">
        <v>196</v>
      </c>
      <c r="C1869">
        <v>7</v>
      </c>
      <c r="D1869" t="s">
        <v>536</v>
      </c>
      <c r="E1869" t="s">
        <v>2</v>
      </c>
      <c r="F1869" t="s">
        <v>775</v>
      </c>
      <c r="G1869" t="s">
        <v>538</v>
      </c>
      <c r="H1869">
        <v>2021</v>
      </c>
      <c r="J1869" t="str">
        <f t="shared" si="60"/>
        <v>Energy.Onshore oil</v>
      </c>
      <c r="K1869" t="str">
        <f t="shared" si="61"/>
        <v>oil and gas extraction 06</v>
      </c>
    </row>
    <row r="1870" spans="1:11" x14ac:dyDescent="0.25">
      <c r="A1870" t="s">
        <v>470</v>
      </c>
      <c r="B1870" t="s">
        <v>196</v>
      </c>
      <c r="C1870">
        <v>90</v>
      </c>
      <c r="D1870" t="s">
        <v>536</v>
      </c>
      <c r="E1870" t="s">
        <v>2</v>
      </c>
      <c r="F1870" t="s">
        <v>775</v>
      </c>
      <c r="G1870" t="s">
        <v>539</v>
      </c>
      <c r="H1870">
        <v>2021</v>
      </c>
      <c r="J1870" t="str">
        <f t="shared" si="60"/>
        <v>Energy.Onshore oil</v>
      </c>
      <c r="K1870" t="str">
        <f t="shared" si="61"/>
        <v>oil and gas extraction 06</v>
      </c>
    </row>
    <row r="1871" spans="1:11" x14ac:dyDescent="0.25">
      <c r="A1871" t="s">
        <v>470</v>
      </c>
      <c r="B1871" t="s">
        <v>196</v>
      </c>
      <c r="C1871">
        <v>2</v>
      </c>
      <c r="D1871" t="s">
        <v>536</v>
      </c>
      <c r="E1871" t="s">
        <v>2</v>
      </c>
      <c r="F1871" t="s">
        <v>777</v>
      </c>
      <c r="G1871" t="s">
        <v>767</v>
      </c>
      <c r="H1871">
        <v>2021</v>
      </c>
      <c r="I1871" t="s">
        <v>771</v>
      </c>
      <c r="J1871" t="str">
        <f t="shared" si="60"/>
        <v>Energy.Other from oil and gas</v>
      </c>
      <c r="K1871" t="str">
        <f t="shared" si="61"/>
        <v>oil and gas extraction 06</v>
      </c>
    </row>
    <row r="1872" spans="1:11" x14ac:dyDescent="0.25">
      <c r="A1872" t="s">
        <v>470</v>
      </c>
      <c r="B1872" t="s">
        <v>196</v>
      </c>
      <c r="C1872">
        <v>3</v>
      </c>
      <c r="D1872" t="s">
        <v>536</v>
      </c>
      <c r="E1872" t="s">
        <v>2</v>
      </c>
      <c r="F1872" t="s">
        <v>778</v>
      </c>
      <c r="G1872" t="s">
        <v>767</v>
      </c>
      <c r="H1872">
        <v>2021</v>
      </c>
      <c r="J1872" t="str">
        <f t="shared" si="60"/>
        <v>Energy.Satellite-detected large leaks</v>
      </c>
      <c r="K1872" t="str">
        <f t="shared" si="61"/>
        <v>oil and gas extraction 06</v>
      </c>
    </row>
    <row r="1873" spans="1:11" x14ac:dyDescent="0.25">
      <c r="A1873" t="s">
        <v>470</v>
      </c>
      <c r="B1873" t="s">
        <v>196</v>
      </c>
      <c r="C1873">
        <v>232</v>
      </c>
      <c r="D1873" t="s">
        <v>536</v>
      </c>
      <c r="E1873" t="s">
        <v>2</v>
      </c>
      <c r="F1873" t="s">
        <v>649</v>
      </c>
      <c r="G1873" t="s">
        <v>767</v>
      </c>
      <c r="H1873">
        <v>2021</v>
      </c>
      <c r="I1873" t="s">
        <v>771</v>
      </c>
      <c r="J1873" t="str">
        <f t="shared" si="60"/>
        <v>Energy.Total</v>
      </c>
      <c r="K1873" t="str">
        <f t="shared" si="61"/>
        <v>confirmed this is a duplicate total value</v>
      </c>
    </row>
    <row r="1874" spans="1:11" x14ac:dyDescent="0.25">
      <c r="A1874" t="s">
        <v>470</v>
      </c>
      <c r="B1874" t="s">
        <v>196</v>
      </c>
      <c r="C1874">
        <v>1</v>
      </c>
      <c r="D1874" t="s">
        <v>536</v>
      </c>
      <c r="E1874" t="s">
        <v>8</v>
      </c>
      <c r="F1874" t="s">
        <v>649</v>
      </c>
      <c r="G1874" t="s">
        <v>767</v>
      </c>
      <c r="H1874" t="s">
        <v>768</v>
      </c>
      <c r="I1874" t="s">
        <v>769</v>
      </c>
      <c r="J1874" t="str">
        <f t="shared" si="60"/>
        <v>Other.Total</v>
      </c>
      <c r="K1874">
        <f t="shared" si="61"/>
        <v>0</v>
      </c>
    </row>
    <row r="1875" spans="1:11" x14ac:dyDescent="0.25">
      <c r="A1875" t="s">
        <v>470</v>
      </c>
      <c r="B1875" t="s">
        <v>196</v>
      </c>
      <c r="C1875">
        <v>184</v>
      </c>
      <c r="D1875" t="s">
        <v>536</v>
      </c>
      <c r="E1875" t="s">
        <v>5</v>
      </c>
      <c r="F1875" t="s">
        <v>649</v>
      </c>
      <c r="G1875" t="s">
        <v>767</v>
      </c>
      <c r="H1875" t="s">
        <v>768</v>
      </c>
      <c r="I1875" t="s">
        <v>769</v>
      </c>
      <c r="J1875" t="str">
        <f t="shared" si="60"/>
        <v>Waste.Total</v>
      </c>
      <c r="K1875" t="str">
        <f t="shared" si="61"/>
        <v>water and waste 36T39</v>
      </c>
    </row>
    <row r="1876" spans="1:11" x14ac:dyDescent="0.25">
      <c r="A1876" t="s">
        <v>470</v>
      </c>
      <c r="B1876" t="s">
        <v>210</v>
      </c>
      <c r="C1876">
        <v>49</v>
      </c>
      <c r="D1876" t="s">
        <v>536</v>
      </c>
      <c r="E1876" t="s">
        <v>4</v>
      </c>
      <c r="F1876" t="s">
        <v>649</v>
      </c>
      <c r="G1876" t="s">
        <v>767</v>
      </c>
      <c r="H1876" t="s">
        <v>768</v>
      </c>
      <c r="I1876" t="s">
        <v>769</v>
      </c>
      <c r="J1876" t="str">
        <f t="shared" si="60"/>
        <v>Agriculture.Total</v>
      </c>
      <c r="K1876">
        <f t="shared" si="61"/>
        <v>0</v>
      </c>
    </row>
    <row r="1877" spans="1:11" x14ac:dyDescent="0.25">
      <c r="A1877" t="s">
        <v>470</v>
      </c>
      <c r="B1877" t="s">
        <v>210</v>
      </c>
      <c r="C1877">
        <v>0</v>
      </c>
      <c r="D1877" t="s">
        <v>536</v>
      </c>
      <c r="E1877" t="s">
        <v>2</v>
      </c>
      <c r="F1877" t="s">
        <v>770</v>
      </c>
      <c r="G1877" t="s">
        <v>767</v>
      </c>
      <c r="H1877">
        <v>2021</v>
      </c>
      <c r="I1877" t="s">
        <v>771</v>
      </c>
      <c r="J1877" t="str">
        <f t="shared" si="60"/>
        <v>Energy.Bioenergy</v>
      </c>
      <c r="K1877">
        <f t="shared" si="61"/>
        <v>0</v>
      </c>
    </row>
    <row r="1878" spans="1:11" x14ac:dyDescent="0.25">
      <c r="A1878" t="s">
        <v>470</v>
      </c>
      <c r="B1878" t="s">
        <v>210</v>
      </c>
      <c r="C1878">
        <v>83</v>
      </c>
      <c r="D1878" t="s">
        <v>536</v>
      </c>
      <c r="E1878" t="s">
        <v>2</v>
      </c>
      <c r="F1878" t="s">
        <v>772</v>
      </c>
      <c r="G1878" t="s">
        <v>538</v>
      </c>
      <c r="H1878">
        <v>2021</v>
      </c>
      <c r="J1878" t="str">
        <f t="shared" si="60"/>
        <v>Energy.Gas pipelines and LNG facilities</v>
      </c>
      <c r="K1878" t="str">
        <f t="shared" si="61"/>
        <v>energy pipelines and gas processing 352T353</v>
      </c>
    </row>
    <row r="1879" spans="1:11" x14ac:dyDescent="0.25">
      <c r="A1879" t="s">
        <v>470</v>
      </c>
      <c r="B1879" t="s">
        <v>210</v>
      </c>
      <c r="C1879">
        <v>45</v>
      </c>
      <c r="D1879" t="s">
        <v>536</v>
      </c>
      <c r="E1879" t="s">
        <v>2</v>
      </c>
      <c r="F1879" t="s">
        <v>772</v>
      </c>
      <c r="G1879" t="s">
        <v>539</v>
      </c>
      <c r="H1879">
        <v>2021</v>
      </c>
      <c r="J1879" t="str">
        <f t="shared" si="60"/>
        <v>Energy.Gas pipelines and LNG facilities</v>
      </c>
      <c r="K1879" t="str">
        <f t="shared" si="61"/>
        <v>energy pipelines and gas processing 352T353</v>
      </c>
    </row>
    <row r="1880" spans="1:11" x14ac:dyDescent="0.25">
      <c r="A1880" t="s">
        <v>470</v>
      </c>
      <c r="B1880" t="s">
        <v>210</v>
      </c>
      <c r="C1880">
        <v>30</v>
      </c>
      <c r="D1880" t="s">
        <v>536</v>
      </c>
      <c r="E1880" t="s">
        <v>2</v>
      </c>
      <c r="F1880" t="s">
        <v>540</v>
      </c>
      <c r="G1880" t="s">
        <v>538</v>
      </c>
      <c r="H1880">
        <v>2021</v>
      </c>
      <c r="J1880" t="str">
        <f t="shared" si="60"/>
        <v>Energy.Offshore gas</v>
      </c>
      <c r="K1880" t="str">
        <f t="shared" si="61"/>
        <v>oil and gas extraction 06</v>
      </c>
    </row>
    <row r="1881" spans="1:11" x14ac:dyDescent="0.25">
      <c r="A1881" t="s">
        <v>470</v>
      </c>
      <c r="B1881" t="s">
        <v>210</v>
      </c>
      <c r="C1881">
        <v>65</v>
      </c>
      <c r="D1881" t="s">
        <v>536</v>
      </c>
      <c r="E1881" t="s">
        <v>2</v>
      </c>
      <c r="F1881" t="s">
        <v>540</v>
      </c>
      <c r="G1881" t="s">
        <v>539</v>
      </c>
      <c r="H1881">
        <v>2021</v>
      </c>
      <c r="J1881" t="str">
        <f t="shared" si="60"/>
        <v>Energy.Offshore gas</v>
      </c>
      <c r="K1881" t="str">
        <f t="shared" si="61"/>
        <v>oil and gas extraction 06</v>
      </c>
    </row>
    <row r="1882" spans="1:11" x14ac:dyDescent="0.25">
      <c r="A1882" t="s">
        <v>470</v>
      </c>
      <c r="B1882" t="s">
        <v>210</v>
      </c>
      <c r="C1882">
        <v>25</v>
      </c>
      <c r="D1882" t="s">
        <v>536</v>
      </c>
      <c r="E1882" t="s">
        <v>2</v>
      </c>
      <c r="F1882" t="s">
        <v>541</v>
      </c>
      <c r="G1882" t="s">
        <v>773</v>
      </c>
      <c r="H1882">
        <v>2021</v>
      </c>
      <c r="J1882" t="str">
        <f t="shared" si="60"/>
        <v>Energy.Offshore oil</v>
      </c>
      <c r="K1882" t="str">
        <f t="shared" si="61"/>
        <v>oil and gas extraction 06</v>
      </c>
    </row>
    <row r="1883" spans="1:11" x14ac:dyDescent="0.25">
      <c r="A1883" t="s">
        <v>470</v>
      </c>
      <c r="B1883" t="s">
        <v>210</v>
      </c>
      <c r="C1883">
        <v>27</v>
      </c>
      <c r="D1883" t="s">
        <v>536</v>
      </c>
      <c r="E1883" t="s">
        <v>2</v>
      </c>
      <c r="F1883" t="s">
        <v>541</v>
      </c>
      <c r="G1883" t="s">
        <v>538</v>
      </c>
      <c r="H1883">
        <v>2021</v>
      </c>
      <c r="J1883" t="str">
        <f t="shared" si="60"/>
        <v>Energy.Offshore oil</v>
      </c>
      <c r="K1883" t="str">
        <f t="shared" si="61"/>
        <v>oil and gas extraction 06</v>
      </c>
    </row>
    <row r="1884" spans="1:11" x14ac:dyDescent="0.25">
      <c r="A1884" t="s">
        <v>470</v>
      </c>
      <c r="B1884" t="s">
        <v>210</v>
      </c>
      <c r="C1884">
        <v>347</v>
      </c>
      <c r="D1884" t="s">
        <v>536</v>
      </c>
      <c r="E1884" t="s">
        <v>2</v>
      </c>
      <c r="F1884" t="s">
        <v>541</v>
      </c>
      <c r="G1884" t="s">
        <v>539</v>
      </c>
      <c r="H1884">
        <v>2021</v>
      </c>
      <c r="J1884" t="str">
        <f t="shared" si="60"/>
        <v>Energy.Offshore oil</v>
      </c>
      <c r="K1884" t="str">
        <f t="shared" si="61"/>
        <v>oil and gas extraction 06</v>
      </c>
    </row>
    <row r="1885" spans="1:11" x14ac:dyDescent="0.25">
      <c r="A1885" t="s">
        <v>470</v>
      </c>
      <c r="B1885" t="s">
        <v>210</v>
      </c>
      <c r="C1885">
        <v>60</v>
      </c>
      <c r="D1885" t="s">
        <v>536</v>
      </c>
      <c r="E1885" t="s">
        <v>2</v>
      </c>
      <c r="F1885" t="s">
        <v>774</v>
      </c>
      <c r="G1885" t="s">
        <v>538</v>
      </c>
      <c r="H1885">
        <v>2021</v>
      </c>
      <c r="J1885" t="str">
        <f t="shared" si="60"/>
        <v>Energy.Onshore gas</v>
      </c>
      <c r="K1885" t="str">
        <f t="shared" si="61"/>
        <v>oil and gas extraction 06</v>
      </c>
    </row>
    <row r="1886" spans="1:11" x14ac:dyDescent="0.25">
      <c r="A1886" t="s">
        <v>470</v>
      </c>
      <c r="B1886" t="s">
        <v>210</v>
      </c>
      <c r="C1886">
        <v>133</v>
      </c>
      <c r="D1886" t="s">
        <v>536</v>
      </c>
      <c r="E1886" t="s">
        <v>2</v>
      </c>
      <c r="F1886" t="s">
        <v>774</v>
      </c>
      <c r="G1886" t="s">
        <v>539</v>
      </c>
      <c r="H1886">
        <v>2021</v>
      </c>
      <c r="J1886" t="str">
        <f t="shared" si="60"/>
        <v>Energy.Onshore gas</v>
      </c>
      <c r="K1886" t="str">
        <f t="shared" si="61"/>
        <v>oil and gas extraction 06</v>
      </c>
    </row>
    <row r="1887" spans="1:11" x14ac:dyDescent="0.25">
      <c r="A1887" t="s">
        <v>470</v>
      </c>
      <c r="B1887" t="s">
        <v>210</v>
      </c>
      <c r="C1887">
        <v>34</v>
      </c>
      <c r="D1887" t="s">
        <v>536</v>
      </c>
      <c r="E1887" t="s">
        <v>2</v>
      </c>
      <c r="F1887" t="s">
        <v>775</v>
      </c>
      <c r="G1887" t="s">
        <v>773</v>
      </c>
      <c r="H1887">
        <v>2021</v>
      </c>
      <c r="J1887" t="str">
        <f t="shared" si="60"/>
        <v>Energy.Onshore oil</v>
      </c>
      <c r="K1887" t="str">
        <f t="shared" si="61"/>
        <v>oil and gas extraction 06</v>
      </c>
    </row>
    <row r="1888" spans="1:11" x14ac:dyDescent="0.25">
      <c r="A1888" t="s">
        <v>470</v>
      </c>
      <c r="B1888" t="s">
        <v>210</v>
      </c>
      <c r="C1888">
        <v>36</v>
      </c>
      <c r="D1888" t="s">
        <v>536</v>
      </c>
      <c r="E1888" t="s">
        <v>2</v>
      </c>
      <c r="F1888" t="s">
        <v>775</v>
      </c>
      <c r="G1888" t="s">
        <v>538</v>
      </c>
      <c r="H1888">
        <v>2021</v>
      </c>
      <c r="J1888" t="str">
        <f t="shared" si="60"/>
        <v>Energy.Onshore oil</v>
      </c>
      <c r="K1888" t="str">
        <f t="shared" si="61"/>
        <v>oil and gas extraction 06</v>
      </c>
    </row>
    <row r="1889" spans="1:11" x14ac:dyDescent="0.25">
      <c r="A1889" t="s">
        <v>470</v>
      </c>
      <c r="B1889" t="s">
        <v>210</v>
      </c>
      <c r="C1889">
        <v>463</v>
      </c>
      <c r="D1889" t="s">
        <v>536</v>
      </c>
      <c r="E1889" t="s">
        <v>2</v>
      </c>
      <c r="F1889" t="s">
        <v>775</v>
      </c>
      <c r="G1889" t="s">
        <v>539</v>
      </c>
      <c r="H1889">
        <v>2021</v>
      </c>
      <c r="J1889" t="str">
        <f t="shared" si="60"/>
        <v>Energy.Onshore oil</v>
      </c>
      <c r="K1889" t="str">
        <f t="shared" si="61"/>
        <v>oil and gas extraction 06</v>
      </c>
    </row>
    <row r="1890" spans="1:11" x14ac:dyDescent="0.25">
      <c r="A1890" t="s">
        <v>470</v>
      </c>
      <c r="B1890" t="s">
        <v>210</v>
      </c>
      <c r="C1890">
        <v>1</v>
      </c>
      <c r="D1890" t="s">
        <v>536</v>
      </c>
      <c r="E1890" t="s">
        <v>2</v>
      </c>
      <c r="F1890" t="s">
        <v>776</v>
      </c>
      <c r="G1890" t="s">
        <v>767</v>
      </c>
      <c r="H1890">
        <v>2021</v>
      </c>
      <c r="I1890" t="s">
        <v>771</v>
      </c>
      <c r="J1890" t="str">
        <f t="shared" si="60"/>
        <v>Energy.Other from coal</v>
      </c>
      <c r="K1890">
        <f t="shared" si="61"/>
        <v>0</v>
      </c>
    </row>
    <row r="1891" spans="1:11" x14ac:dyDescent="0.25">
      <c r="A1891" t="s">
        <v>470</v>
      </c>
      <c r="B1891" t="s">
        <v>210</v>
      </c>
      <c r="C1891">
        <v>15</v>
      </c>
      <c r="D1891" t="s">
        <v>536</v>
      </c>
      <c r="E1891" t="s">
        <v>2</v>
      </c>
      <c r="F1891" t="s">
        <v>777</v>
      </c>
      <c r="G1891" t="s">
        <v>767</v>
      </c>
      <c r="H1891">
        <v>2021</v>
      </c>
      <c r="I1891" t="s">
        <v>771</v>
      </c>
      <c r="J1891" t="str">
        <f t="shared" si="60"/>
        <v>Energy.Other from oil and gas</v>
      </c>
      <c r="K1891" t="str">
        <f t="shared" si="61"/>
        <v>oil and gas extraction 06</v>
      </c>
    </row>
    <row r="1892" spans="1:11" x14ac:dyDescent="0.25">
      <c r="A1892" t="s">
        <v>470</v>
      </c>
      <c r="B1892" t="s">
        <v>210</v>
      </c>
      <c r="C1892">
        <v>0</v>
      </c>
      <c r="D1892" t="s">
        <v>536</v>
      </c>
      <c r="E1892" t="s">
        <v>2</v>
      </c>
      <c r="F1892" t="s">
        <v>778</v>
      </c>
      <c r="G1892" t="s">
        <v>767</v>
      </c>
      <c r="H1892">
        <v>2021</v>
      </c>
      <c r="J1892" t="str">
        <f t="shared" si="60"/>
        <v>Energy.Satellite-detected large leaks</v>
      </c>
      <c r="K1892" t="str">
        <f t="shared" si="61"/>
        <v>oil and gas extraction 06</v>
      </c>
    </row>
    <row r="1893" spans="1:11" x14ac:dyDescent="0.25">
      <c r="A1893" t="s">
        <v>470</v>
      </c>
      <c r="B1893" t="s">
        <v>210</v>
      </c>
      <c r="C1893">
        <v>1365</v>
      </c>
      <c r="D1893" t="s">
        <v>536</v>
      </c>
      <c r="E1893" t="s">
        <v>2</v>
      </c>
      <c r="F1893" t="s">
        <v>649</v>
      </c>
      <c r="G1893" t="s">
        <v>767</v>
      </c>
      <c r="H1893">
        <v>2021</v>
      </c>
      <c r="I1893" t="s">
        <v>771</v>
      </c>
      <c r="J1893" t="str">
        <f t="shared" si="60"/>
        <v>Energy.Total</v>
      </c>
      <c r="K1893" t="str">
        <f t="shared" si="61"/>
        <v>confirmed this is a duplicate total value</v>
      </c>
    </row>
    <row r="1894" spans="1:11" x14ac:dyDescent="0.25">
      <c r="A1894" t="s">
        <v>470</v>
      </c>
      <c r="B1894" t="s">
        <v>210</v>
      </c>
      <c r="C1894">
        <v>3</v>
      </c>
      <c r="D1894" t="s">
        <v>536</v>
      </c>
      <c r="E1894" t="s">
        <v>8</v>
      </c>
      <c r="F1894" t="s">
        <v>649</v>
      </c>
      <c r="G1894" t="s">
        <v>767</v>
      </c>
      <c r="H1894" t="s">
        <v>768</v>
      </c>
      <c r="I1894" t="s">
        <v>769</v>
      </c>
      <c r="J1894" t="str">
        <f t="shared" si="60"/>
        <v>Other.Total</v>
      </c>
      <c r="K1894">
        <f t="shared" si="61"/>
        <v>0</v>
      </c>
    </row>
    <row r="1895" spans="1:11" x14ac:dyDescent="0.25">
      <c r="A1895" t="s">
        <v>470</v>
      </c>
      <c r="B1895" t="s">
        <v>210</v>
      </c>
      <c r="C1895">
        <v>449</v>
      </c>
      <c r="D1895" t="s">
        <v>536</v>
      </c>
      <c r="E1895" t="s">
        <v>5</v>
      </c>
      <c r="F1895" t="s">
        <v>649</v>
      </c>
      <c r="G1895" t="s">
        <v>767</v>
      </c>
      <c r="H1895" t="s">
        <v>768</v>
      </c>
      <c r="I1895" t="s">
        <v>769</v>
      </c>
      <c r="J1895" t="str">
        <f t="shared" si="60"/>
        <v>Waste.Total</v>
      </c>
      <c r="K1895" t="str">
        <f t="shared" si="61"/>
        <v>water and waste 36T39</v>
      </c>
    </row>
    <row r="1896" spans="1:11" x14ac:dyDescent="0.25">
      <c r="A1896" t="s">
        <v>470</v>
      </c>
      <c r="B1896" t="s">
        <v>218</v>
      </c>
      <c r="C1896">
        <v>192</v>
      </c>
      <c r="D1896" t="s">
        <v>536</v>
      </c>
      <c r="E1896" t="s">
        <v>4</v>
      </c>
      <c r="F1896" t="s">
        <v>649</v>
      </c>
      <c r="G1896" t="s">
        <v>767</v>
      </c>
      <c r="H1896" t="s">
        <v>768</v>
      </c>
      <c r="I1896" t="s">
        <v>769</v>
      </c>
      <c r="J1896" t="str">
        <f t="shared" si="60"/>
        <v>Agriculture.Total</v>
      </c>
      <c r="K1896">
        <f t="shared" si="61"/>
        <v>0</v>
      </c>
    </row>
    <row r="1897" spans="1:11" x14ac:dyDescent="0.25">
      <c r="A1897" t="s">
        <v>470</v>
      </c>
      <c r="B1897" t="s">
        <v>218</v>
      </c>
      <c r="C1897">
        <v>0</v>
      </c>
      <c r="D1897" t="s">
        <v>536</v>
      </c>
      <c r="E1897" t="s">
        <v>2</v>
      </c>
      <c r="F1897" t="s">
        <v>770</v>
      </c>
      <c r="G1897" t="s">
        <v>767</v>
      </c>
      <c r="H1897">
        <v>2021</v>
      </c>
      <c r="I1897" t="s">
        <v>771</v>
      </c>
      <c r="J1897" t="str">
        <f t="shared" si="60"/>
        <v>Energy.Bioenergy</v>
      </c>
      <c r="K1897">
        <f t="shared" si="61"/>
        <v>0</v>
      </c>
    </row>
    <row r="1898" spans="1:11" x14ac:dyDescent="0.25">
      <c r="A1898" t="s">
        <v>470</v>
      </c>
      <c r="B1898" t="s">
        <v>218</v>
      </c>
      <c r="C1898">
        <v>1</v>
      </c>
      <c r="D1898" t="s">
        <v>536</v>
      </c>
      <c r="E1898" t="s">
        <v>2</v>
      </c>
      <c r="F1898" t="s">
        <v>772</v>
      </c>
      <c r="G1898" t="s">
        <v>538</v>
      </c>
      <c r="H1898">
        <v>2021</v>
      </c>
      <c r="J1898" t="str">
        <f t="shared" si="60"/>
        <v>Energy.Gas pipelines and LNG facilities</v>
      </c>
      <c r="K1898" t="str">
        <f t="shared" si="61"/>
        <v>energy pipelines and gas processing 352T353</v>
      </c>
    </row>
    <row r="1899" spans="1:11" x14ac:dyDescent="0.25">
      <c r="A1899" t="s">
        <v>470</v>
      </c>
      <c r="B1899" t="s">
        <v>218</v>
      </c>
      <c r="C1899">
        <v>0</v>
      </c>
      <c r="D1899" t="s">
        <v>536</v>
      </c>
      <c r="E1899" t="s">
        <v>2</v>
      </c>
      <c r="F1899" t="s">
        <v>772</v>
      </c>
      <c r="G1899" t="s">
        <v>539</v>
      </c>
      <c r="H1899">
        <v>2021</v>
      </c>
      <c r="J1899" t="str">
        <f t="shared" si="60"/>
        <v>Energy.Gas pipelines and LNG facilities</v>
      </c>
      <c r="K1899" t="str">
        <f t="shared" si="61"/>
        <v>energy pipelines and gas processing 352T353</v>
      </c>
    </row>
    <row r="1900" spans="1:11" x14ac:dyDescent="0.25">
      <c r="A1900" t="s">
        <v>470</v>
      </c>
      <c r="B1900" t="s">
        <v>218</v>
      </c>
      <c r="C1900">
        <v>0</v>
      </c>
      <c r="D1900" t="s">
        <v>536</v>
      </c>
      <c r="E1900" t="s">
        <v>2</v>
      </c>
      <c r="F1900" t="s">
        <v>540</v>
      </c>
      <c r="G1900" t="s">
        <v>538</v>
      </c>
      <c r="H1900">
        <v>2021</v>
      </c>
      <c r="J1900" t="str">
        <f t="shared" si="60"/>
        <v>Energy.Offshore gas</v>
      </c>
      <c r="K1900" t="str">
        <f t="shared" si="61"/>
        <v>oil and gas extraction 06</v>
      </c>
    </row>
    <row r="1901" spans="1:11" x14ac:dyDescent="0.25">
      <c r="A1901" t="s">
        <v>470</v>
      </c>
      <c r="B1901" t="s">
        <v>218</v>
      </c>
      <c r="C1901">
        <v>0</v>
      </c>
      <c r="D1901" t="s">
        <v>536</v>
      </c>
      <c r="E1901" t="s">
        <v>2</v>
      </c>
      <c r="F1901" t="s">
        <v>540</v>
      </c>
      <c r="G1901" t="s">
        <v>539</v>
      </c>
      <c r="H1901">
        <v>2021</v>
      </c>
      <c r="J1901" t="str">
        <f t="shared" si="60"/>
        <v>Energy.Offshore gas</v>
      </c>
      <c r="K1901" t="str">
        <f t="shared" si="61"/>
        <v>oil and gas extraction 06</v>
      </c>
    </row>
    <row r="1902" spans="1:11" x14ac:dyDescent="0.25">
      <c r="A1902" t="s">
        <v>470</v>
      </c>
      <c r="B1902" t="s">
        <v>218</v>
      </c>
      <c r="C1902">
        <v>0</v>
      </c>
      <c r="D1902" t="s">
        <v>536</v>
      </c>
      <c r="E1902" t="s">
        <v>2</v>
      </c>
      <c r="F1902" t="s">
        <v>541</v>
      </c>
      <c r="G1902" t="s">
        <v>773</v>
      </c>
      <c r="H1902">
        <v>2021</v>
      </c>
      <c r="J1902" t="str">
        <f t="shared" si="60"/>
        <v>Energy.Offshore oil</v>
      </c>
      <c r="K1902" t="str">
        <f t="shared" si="61"/>
        <v>oil and gas extraction 06</v>
      </c>
    </row>
    <row r="1903" spans="1:11" x14ac:dyDescent="0.25">
      <c r="A1903" t="s">
        <v>470</v>
      </c>
      <c r="B1903" t="s">
        <v>218</v>
      </c>
      <c r="C1903">
        <v>0</v>
      </c>
      <c r="D1903" t="s">
        <v>536</v>
      </c>
      <c r="E1903" t="s">
        <v>2</v>
      </c>
      <c r="F1903" t="s">
        <v>541</v>
      </c>
      <c r="G1903" t="s">
        <v>538</v>
      </c>
      <c r="H1903">
        <v>2021</v>
      </c>
      <c r="J1903" t="str">
        <f t="shared" si="60"/>
        <v>Energy.Offshore oil</v>
      </c>
      <c r="K1903" t="str">
        <f t="shared" si="61"/>
        <v>oil and gas extraction 06</v>
      </c>
    </row>
    <row r="1904" spans="1:11" x14ac:dyDescent="0.25">
      <c r="A1904" t="s">
        <v>470</v>
      </c>
      <c r="B1904" t="s">
        <v>218</v>
      </c>
      <c r="C1904">
        <v>0</v>
      </c>
      <c r="D1904" t="s">
        <v>536</v>
      </c>
      <c r="E1904" t="s">
        <v>2</v>
      </c>
      <c r="F1904" t="s">
        <v>541</v>
      </c>
      <c r="G1904" t="s">
        <v>539</v>
      </c>
      <c r="H1904">
        <v>2021</v>
      </c>
      <c r="J1904" t="str">
        <f t="shared" si="60"/>
        <v>Energy.Offshore oil</v>
      </c>
      <c r="K1904" t="str">
        <f t="shared" si="61"/>
        <v>oil and gas extraction 06</v>
      </c>
    </row>
    <row r="1905" spans="1:11" x14ac:dyDescent="0.25">
      <c r="A1905" t="s">
        <v>470</v>
      </c>
      <c r="B1905" t="s">
        <v>218</v>
      </c>
      <c r="C1905">
        <v>0</v>
      </c>
      <c r="D1905" t="s">
        <v>536</v>
      </c>
      <c r="E1905" t="s">
        <v>2</v>
      </c>
      <c r="F1905" t="s">
        <v>774</v>
      </c>
      <c r="G1905" t="s">
        <v>538</v>
      </c>
      <c r="H1905">
        <v>2021</v>
      </c>
      <c r="J1905" t="str">
        <f t="shared" si="60"/>
        <v>Energy.Onshore gas</v>
      </c>
      <c r="K1905" t="str">
        <f t="shared" si="61"/>
        <v>oil and gas extraction 06</v>
      </c>
    </row>
    <row r="1906" spans="1:11" x14ac:dyDescent="0.25">
      <c r="A1906" t="s">
        <v>470</v>
      </c>
      <c r="B1906" t="s">
        <v>218</v>
      </c>
      <c r="C1906">
        <v>1</v>
      </c>
      <c r="D1906" t="s">
        <v>536</v>
      </c>
      <c r="E1906" t="s">
        <v>2</v>
      </c>
      <c r="F1906" t="s">
        <v>774</v>
      </c>
      <c r="G1906" t="s">
        <v>539</v>
      </c>
      <c r="H1906">
        <v>2021</v>
      </c>
      <c r="J1906" t="str">
        <f t="shared" si="60"/>
        <v>Energy.Onshore gas</v>
      </c>
      <c r="K1906" t="str">
        <f t="shared" si="61"/>
        <v>oil and gas extraction 06</v>
      </c>
    </row>
    <row r="1907" spans="1:11" x14ac:dyDescent="0.25">
      <c r="A1907" t="s">
        <v>470</v>
      </c>
      <c r="B1907" t="s">
        <v>218</v>
      </c>
      <c r="C1907">
        <v>45</v>
      </c>
      <c r="D1907" t="s">
        <v>536</v>
      </c>
      <c r="E1907" t="s">
        <v>2</v>
      </c>
      <c r="F1907" t="s">
        <v>775</v>
      </c>
      <c r="G1907" t="s">
        <v>773</v>
      </c>
      <c r="H1907">
        <v>2021</v>
      </c>
      <c r="J1907" t="str">
        <f t="shared" si="60"/>
        <v>Energy.Onshore oil</v>
      </c>
      <c r="K1907" t="str">
        <f t="shared" si="61"/>
        <v>oil and gas extraction 06</v>
      </c>
    </row>
    <row r="1908" spans="1:11" x14ac:dyDescent="0.25">
      <c r="A1908" t="s">
        <v>470</v>
      </c>
      <c r="B1908" t="s">
        <v>218</v>
      </c>
      <c r="C1908">
        <v>4</v>
      </c>
      <c r="D1908" t="s">
        <v>536</v>
      </c>
      <c r="E1908" t="s">
        <v>2</v>
      </c>
      <c r="F1908" t="s">
        <v>775</v>
      </c>
      <c r="G1908" t="s">
        <v>538</v>
      </c>
      <c r="H1908">
        <v>2021</v>
      </c>
      <c r="J1908" t="str">
        <f t="shared" si="60"/>
        <v>Energy.Onshore oil</v>
      </c>
      <c r="K1908" t="str">
        <f t="shared" si="61"/>
        <v>oil and gas extraction 06</v>
      </c>
    </row>
    <row r="1909" spans="1:11" x14ac:dyDescent="0.25">
      <c r="A1909" t="s">
        <v>470</v>
      </c>
      <c r="B1909" t="s">
        <v>218</v>
      </c>
      <c r="C1909">
        <v>53</v>
      </c>
      <c r="D1909" t="s">
        <v>536</v>
      </c>
      <c r="E1909" t="s">
        <v>2</v>
      </c>
      <c r="F1909" t="s">
        <v>775</v>
      </c>
      <c r="G1909" t="s">
        <v>539</v>
      </c>
      <c r="H1909">
        <v>2021</v>
      </c>
      <c r="J1909" t="str">
        <f t="shared" si="60"/>
        <v>Energy.Onshore oil</v>
      </c>
      <c r="K1909" t="str">
        <f t="shared" si="61"/>
        <v>oil and gas extraction 06</v>
      </c>
    </row>
    <row r="1910" spans="1:11" x14ac:dyDescent="0.25">
      <c r="A1910" t="s">
        <v>470</v>
      </c>
      <c r="B1910" t="s">
        <v>218</v>
      </c>
      <c r="C1910">
        <v>0</v>
      </c>
      <c r="D1910" t="s">
        <v>536</v>
      </c>
      <c r="E1910" t="s">
        <v>2</v>
      </c>
      <c r="F1910" t="s">
        <v>776</v>
      </c>
      <c r="G1910" t="s">
        <v>767</v>
      </c>
      <c r="H1910">
        <v>2021</v>
      </c>
      <c r="I1910" t="s">
        <v>771</v>
      </c>
      <c r="J1910" t="str">
        <f t="shared" si="60"/>
        <v>Energy.Other from coal</v>
      </c>
      <c r="K1910">
        <f t="shared" si="61"/>
        <v>0</v>
      </c>
    </row>
    <row r="1911" spans="1:11" x14ac:dyDescent="0.25">
      <c r="A1911" t="s">
        <v>470</v>
      </c>
      <c r="B1911" t="s">
        <v>218</v>
      </c>
      <c r="C1911">
        <v>2</v>
      </c>
      <c r="D1911" t="s">
        <v>536</v>
      </c>
      <c r="E1911" t="s">
        <v>2</v>
      </c>
      <c r="F1911" t="s">
        <v>777</v>
      </c>
      <c r="G1911" t="s">
        <v>767</v>
      </c>
      <c r="H1911">
        <v>2021</v>
      </c>
      <c r="I1911" t="s">
        <v>771</v>
      </c>
      <c r="J1911" t="str">
        <f t="shared" si="60"/>
        <v>Energy.Other from oil and gas</v>
      </c>
      <c r="K1911" t="str">
        <f t="shared" si="61"/>
        <v>oil and gas extraction 06</v>
      </c>
    </row>
    <row r="1912" spans="1:11" x14ac:dyDescent="0.25">
      <c r="A1912" t="s">
        <v>470</v>
      </c>
      <c r="B1912" t="s">
        <v>218</v>
      </c>
      <c r="C1912">
        <v>0</v>
      </c>
      <c r="D1912" t="s">
        <v>536</v>
      </c>
      <c r="E1912" t="s">
        <v>2</v>
      </c>
      <c r="F1912" t="s">
        <v>778</v>
      </c>
      <c r="G1912" t="s">
        <v>767</v>
      </c>
      <c r="H1912">
        <v>2021</v>
      </c>
      <c r="J1912" t="str">
        <f t="shared" si="60"/>
        <v>Energy.Satellite-detected large leaks</v>
      </c>
      <c r="K1912" t="str">
        <f t="shared" si="61"/>
        <v>oil and gas extraction 06</v>
      </c>
    </row>
    <row r="1913" spans="1:11" x14ac:dyDescent="0.25">
      <c r="A1913" t="s">
        <v>470</v>
      </c>
      <c r="B1913" t="s">
        <v>218</v>
      </c>
      <c r="C1913">
        <v>107</v>
      </c>
      <c r="D1913" t="s">
        <v>536</v>
      </c>
      <c r="E1913" t="s">
        <v>2</v>
      </c>
      <c r="F1913" t="s">
        <v>649</v>
      </c>
      <c r="G1913" t="s">
        <v>767</v>
      </c>
      <c r="H1913">
        <v>2021</v>
      </c>
      <c r="I1913" t="s">
        <v>771</v>
      </c>
      <c r="J1913" t="str">
        <f t="shared" si="60"/>
        <v>Energy.Total</v>
      </c>
      <c r="K1913" t="str">
        <f t="shared" si="61"/>
        <v>confirmed this is a duplicate total value</v>
      </c>
    </row>
    <row r="1914" spans="1:11" x14ac:dyDescent="0.25">
      <c r="A1914" t="s">
        <v>470</v>
      </c>
      <c r="B1914" t="s">
        <v>218</v>
      </c>
      <c r="C1914">
        <v>1</v>
      </c>
      <c r="D1914" t="s">
        <v>536</v>
      </c>
      <c r="E1914" t="s">
        <v>8</v>
      </c>
      <c r="F1914" t="s">
        <v>649</v>
      </c>
      <c r="G1914" t="s">
        <v>767</v>
      </c>
      <c r="H1914" t="s">
        <v>768</v>
      </c>
      <c r="I1914" t="s">
        <v>769</v>
      </c>
      <c r="J1914" t="str">
        <f t="shared" si="60"/>
        <v>Other.Total</v>
      </c>
      <c r="K1914">
        <f t="shared" si="61"/>
        <v>0</v>
      </c>
    </row>
    <row r="1915" spans="1:11" x14ac:dyDescent="0.25">
      <c r="A1915" t="s">
        <v>470</v>
      </c>
      <c r="B1915" t="s">
        <v>218</v>
      </c>
      <c r="C1915">
        <v>182</v>
      </c>
      <c r="D1915" t="s">
        <v>536</v>
      </c>
      <c r="E1915" t="s">
        <v>5</v>
      </c>
      <c r="F1915" t="s">
        <v>649</v>
      </c>
      <c r="G1915" t="s">
        <v>767</v>
      </c>
      <c r="H1915" t="s">
        <v>768</v>
      </c>
      <c r="I1915" t="s">
        <v>769</v>
      </c>
      <c r="J1915" t="str">
        <f t="shared" si="60"/>
        <v>Waste.Total</v>
      </c>
      <c r="K1915" t="str">
        <f t="shared" si="61"/>
        <v>water and waste 36T39</v>
      </c>
    </row>
    <row r="1916" spans="1:11" x14ac:dyDescent="0.25">
      <c r="A1916" t="s">
        <v>832</v>
      </c>
      <c r="B1916" t="s">
        <v>57</v>
      </c>
      <c r="C1916">
        <v>1069</v>
      </c>
      <c r="D1916" t="s">
        <v>536</v>
      </c>
      <c r="E1916" t="s">
        <v>4</v>
      </c>
      <c r="F1916" t="s">
        <v>649</v>
      </c>
      <c r="G1916" t="s">
        <v>767</v>
      </c>
      <c r="H1916" t="s">
        <v>768</v>
      </c>
      <c r="I1916" t="s">
        <v>769</v>
      </c>
      <c r="J1916" t="str">
        <f t="shared" si="60"/>
        <v>Agriculture.Total</v>
      </c>
      <c r="K1916">
        <f t="shared" si="61"/>
        <v>0</v>
      </c>
    </row>
    <row r="1917" spans="1:11" x14ac:dyDescent="0.25">
      <c r="A1917" t="s">
        <v>832</v>
      </c>
      <c r="B1917" t="s">
        <v>57</v>
      </c>
      <c r="C1917">
        <v>53</v>
      </c>
      <c r="D1917" t="s">
        <v>536</v>
      </c>
      <c r="E1917" t="s">
        <v>2</v>
      </c>
      <c r="F1917" t="s">
        <v>770</v>
      </c>
      <c r="G1917" t="s">
        <v>767</v>
      </c>
      <c r="H1917">
        <v>2021</v>
      </c>
      <c r="I1917" t="s">
        <v>771</v>
      </c>
      <c r="J1917" t="str">
        <f t="shared" si="60"/>
        <v>Energy.Bioenergy</v>
      </c>
      <c r="K1917">
        <f t="shared" si="61"/>
        <v>0</v>
      </c>
    </row>
    <row r="1918" spans="1:11" x14ac:dyDescent="0.25">
      <c r="A1918" t="s">
        <v>832</v>
      </c>
      <c r="B1918" t="s">
        <v>57</v>
      </c>
      <c r="C1918">
        <v>43</v>
      </c>
      <c r="D1918" t="s">
        <v>536</v>
      </c>
      <c r="E1918" t="s">
        <v>2</v>
      </c>
      <c r="F1918" t="s">
        <v>796</v>
      </c>
      <c r="G1918" t="s">
        <v>767</v>
      </c>
      <c r="H1918">
        <v>2021</v>
      </c>
      <c r="J1918" t="str">
        <f t="shared" si="60"/>
        <v>Energy.Coking coal</v>
      </c>
      <c r="K1918" t="str">
        <f t="shared" si="61"/>
        <v>iron and steel 241</v>
      </c>
    </row>
    <row r="1919" spans="1:11" x14ac:dyDescent="0.25">
      <c r="A1919" t="s">
        <v>832</v>
      </c>
      <c r="B1919" t="s">
        <v>57</v>
      </c>
      <c r="C1919">
        <v>135</v>
      </c>
      <c r="D1919" t="s">
        <v>536</v>
      </c>
      <c r="E1919" t="s">
        <v>2</v>
      </c>
      <c r="F1919" t="s">
        <v>772</v>
      </c>
      <c r="G1919" t="s">
        <v>538</v>
      </c>
      <c r="H1919">
        <v>2021</v>
      </c>
      <c r="J1919" t="str">
        <f t="shared" si="60"/>
        <v>Energy.Gas pipelines and LNG facilities</v>
      </c>
      <c r="K1919" t="str">
        <f t="shared" si="61"/>
        <v>energy pipelines and gas processing 352T353</v>
      </c>
    </row>
    <row r="1920" spans="1:11" x14ac:dyDescent="0.25">
      <c r="A1920" t="s">
        <v>832</v>
      </c>
      <c r="B1920" t="s">
        <v>57</v>
      </c>
      <c r="C1920">
        <v>73</v>
      </c>
      <c r="D1920" t="s">
        <v>536</v>
      </c>
      <c r="E1920" t="s">
        <v>2</v>
      </c>
      <c r="F1920" t="s">
        <v>772</v>
      </c>
      <c r="G1920" t="s">
        <v>539</v>
      </c>
      <c r="H1920">
        <v>2021</v>
      </c>
      <c r="J1920" t="str">
        <f t="shared" si="60"/>
        <v>Energy.Gas pipelines and LNG facilities</v>
      </c>
      <c r="K1920" t="str">
        <f t="shared" si="61"/>
        <v>energy pipelines and gas processing 352T353</v>
      </c>
    </row>
    <row r="1921" spans="1:11" x14ac:dyDescent="0.25">
      <c r="A1921" t="s">
        <v>832</v>
      </c>
      <c r="B1921" t="s">
        <v>57</v>
      </c>
      <c r="C1921">
        <v>0</v>
      </c>
      <c r="D1921" t="s">
        <v>536</v>
      </c>
      <c r="E1921" t="s">
        <v>2</v>
      </c>
      <c r="F1921" t="s">
        <v>540</v>
      </c>
      <c r="G1921" t="s">
        <v>538</v>
      </c>
      <c r="H1921">
        <v>2021</v>
      </c>
      <c r="J1921" t="str">
        <f t="shared" si="60"/>
        <v>Energy.Offshore gas</v>
      </c>
      <c r="K1921" t="str">
        <f t="shared" si="61"/>
        <v>oil and gas extraction 06</v>
      </c>
    </row>
    <row r="1922" spans="1:11" x14ac:dyDescent="0.25">
      <c r="A1922" t="s">
        <v>832</v>
      </c>
      <c r="B1922" t="s">
        <v>57</v>
      </c>
      <c r="C1922">
        <v>0</v>
      </c>
      <c r="D1922" t="s">
        <v>536</v>
      </c>
      <c r="E1922" t="s">
        <v>2</v>
      </c>
      <c r="F1922" t="s">
        <v>540</v>
      </c>
      <c r="G1922" t="s">
        <v>539</v>
      </c>
      <c r="H1922">
        <v>2021</v>
      </c>
      <c r="J1922" t="str">
        <f t="shared" si="60"/>
        <v>Energy.Offshore gas</v>
      </c>
      <c r="K1922" t="str">
        <f t="shared" si="61"/>
        <v>oil and gas extraction 06</v>
      </c>
    </row>
    <row r="1923" spans="1:11" x14ac:dyDescent="0.25">
      <c r="A1923" t="s">
        <v>832</v>
      </c>
      <c r="B1923" t="s">
        <v>57</v>
      </c>
      <c r="C1923">
        <v>0</v>
      </c>
      <c r="D1923" t="s">
        <v>536</v>
      </c>
      <c r="E1923" t="s">
        <v>2</v>
      </c>
      <c r="F1923" t="s">
        <v>541</v>
      </c>
      <c r="G1923" t="s">
        <v>773</v>
      </c>
      <c r="H1923">
        <v>2021</v>
      </c>
      <c r="J1923" t="str">
        <f t="shared" ref="J1923:J1986" si="62">CONCATENATE(E1923,".",F1923)</f>
        <v>Energy.Offshore oil</v>
      </c>
      <c r="K1923" t="str">
        <f t="shared" ref="K1923:K1986" si="63">INDEX($P$17:$P$38,MATCH(J1923,$O$17:$O$38,0))</f>
        <v>oil and gas extraction 06</v>
      </c>
    </row>
    <row r="1924" spans="1:11" x14ac:dyDescent="0.25">
      <c r="A1924" t="s">
        <v>832</v>
      </c>
      <c r="B1924" t="s">
        <v>57</v>
      </c>
      <c r="C1924">
        <v>0</v>
      </c>
      <c r="D1924" t="s">
        <v>536</v>
      </c>
      <c r="E1924" t="s">
        <v>2</v>
      </c>
      <c r="F1924" t="s">
        <v>541</v>
      </c>
      <c r="G1924" t="s">
        <v>538</v>
      </c>
      <c r="H1924">
        <v>2021</v>
      </c>
      <c r="J1924" t="str">
        <f t="shared" si="62"/>
        <v>Energy.Offshore oil</v>
      </c>
      <c r="K1924" t="str">
        <f t="shared" si="63"/>
        <v>oil and gas extraction 06</v>
      </c>
    </row>
    <row r="1925" spans="1:11" x14ac:dyDescent="0.25">
      <c r="A1925" t="s">
        <v>832</v>
      </c>
      <c r="B1925" t="s">
        <v>57</v>
      </c>
      <c r="C1925">
        <v>0</v>
      </c>
      <c r="D1925" t="s">
        <v>536</v>
      </c>
      <c r="E1925" t="s">
        <v>2</v>
      </c>
      <c r="F1925" t="s">
        <v>541</v>
      </c>
      <c r="G1925" t="s">
        <v>539</v>
      </c>
      <c r="H1925">
        <v>2021</v>
      </c>
      <c r="J1925" t="str">
        <f t="shared" si="62"/>
        <v>Energy.Offshore oil</v>
      </c>
      <c r="K1925" t="str">
        <f t="shared" si="63"/>
        <v>oil and gas extraction 06</v>
      </c>
    </row>
    <row r="1926" spans="1:11" x14ac:dyDescent="0.25">
      <c r="A1926" t="s">
        <v>832</v>
      </c>
      <c r="B1926" t="s">
        <v>57</v>
      </c>
      <c r="C1926">
        <v>348</v>
      </c>
      <c r="D1926" t="s">
        <v>536</v>
      </c>
      <c r="E1926" t="s">
        <v>2</v>
      </c>
      <c r="F1926" t="s">
        <v>774</v>
      </c>
      <c r="G1926" t="s">
        <v>538</v>
      </c>
      <c r="H1926">
        <v>2021</v>
      </c>
      <c r="J1926" t="str">
        <f t="shared" si="62"/>
        <v>Energy.Onshore gas</v>
      </c>
      <c r="K1926" t="str">
        <f t="shared" si="63"/>
        <v>oil and gas extraction 06</v>
      </c>
    </row>
    <row r="1927" spans="1:11" x14ac:dyDescent="0.25">
      <c r="A1927" t="s">
        <v>832</v>
      </c>
      <c r="B1927" t="s">
        <v>57</v>
      </c>
      <c r="C1927">
        <v>764</v>
      </c>
      <c r="D1927" t="s">
        <v>536</v>
      </c>
      <c r="E1927" t="s">
        <v>2</v>
      </c>
      <c r="F1927" t="s">
        <v>774</v>
      </c>
      <c r="G1927" t="s">
        <v>539</v>
      </c>
      <c r="H1927">
        <v>2021</v>
      </c>
      <c r="J1927" t="str">
        <f t="shared" si="62"/>
        <v>Energy.Onshore gas</v>
      </c>
      <c r="K1927" t="str">
        <f t="shared" si="63"/>
        <v>oil and gas extraction 06</v>
      </c>
    </row>
    <row r="1928" spans="1:11" x14ac:dyDescent="0.25">
      <c r="A1928" t="s">
        <v>832</v>
      </c>
      <c r="B1928" t="s">
        <v>57</v>
      </c>
      <c r="C1928">
        <v>36</v>
      </c>
      <c r="D1928" t="s">
        <v>536</v>
      </c>
      <c r="E1928" t="s">
        <v>2</v>
      </c>
      <c r="F1928" t="s">
        <v>775</v>
      </c>
      <c r="G1928" t="s">
        <v>773</v>
      </c>
      <c r="H1928">
        <v>2021</v>
      </c>
      <c r="J1928" t="str">
        <f t="shared" si="62"/>
        <v>Energy.Onshore oil</v>
      </c>
      <c r="K1928" t="str">
        <f t="shared" si="63"/>
        <v>oil and gas extraction 06</v>
      </c>
    </row>
    <row r="1929" spans="1:11" x14ac:dyDescent="0.25">
      <c r="A1929" t="s">
        <v>832</v>
      </c>
      <c r="B1929" t="s">
        <v>57</v>
      </c>
      <c r="C1929">
        <v>66</v>
      </c>
      <c r="D1929" t="s">
        <v>536</v>
      </c>
      <c r="E1929" t="s">
        <v>2</v>
      </c>
      <c r="F1929" t="s">
        <v>775</v>
      </c>
      <c r="G1929" t="s">
        <v>538</v>
      </c>
      <c r="H1929">
        <v>2021</v>
      </c>
      <c r="J1929" t="str">
        <f t="shared" si="62"/>
        <v>Energy.Onshore oil</v>
      </c>
      <c r="K1929" t="str">
        <f t="shared" si="63"/>
        <v>oil and gas extraction 06</v>
      </c>
    </row>
    <row r="1930" spans="1:11" x14ac:dyDescent="0.25">
      <c r="A1930" t="s">
        <v>832</v>
      </c>
      <c r="B1930" t="s">
        <v>57</v>
      </c>
      <c r="C1930">
        <v>852</v>
      </c>
      <c r="D1930" t="s">
        <v>536</v>
      </c>
      <c r="E1930" t="s">
        <v>2</v>
      </c>
      <c r="F1930" t="s">
        <v>775</v>
      </c>
      <c r="G1930" t="s">
        <v>539</v>
      </c>
      <c r="H1930">
        <v>2021</v>
      </c>
      <c r="J1930" t="str">
        <f t="shared" si="62"/>
        <v>Energy.Onshore oil</v>
      </c>
      <c r="K1930" t="str">
        <f t="shared" si="63"/>
        <v>oil and gas extraction 06</v>
      </c>
    </row>
    <row r="1931" spans="1:11" x14ac:dyDescent="0.25">
      <c r="A1931" t="s">
        <v>832</v>
      </c>
      <c r="B1931" t="s">
        <v>57</v>
      </c>
      <c r="C1931">
        <v>6</v>
      </c>
      <c r="D1931" t="s">
        <v>536</v>
      </c>
      <c r="E1931" t="s">
        <v>2</v>
      </c>
      <c r="F1931" t="s">
        <v>776</v>
      </c>
      <c r="G1931" t="s">
        <v>767</v>
      </c>
      <c r="H1931">
        <v>2021</v>
      </c>
      <c r="I1931" t="s">
        <v>771</v>
      </c>
      <c r="J1931" t="str">
        <f t="shared" si="62"/>
        <v>Energy.Other from coal</v>
      </c>
      <c r="K1931">
        <f t="shared" si="63"/>
        <v>0</v>
      </c>
    </row>
    <row r="1932" spans="1:11" x14ac:dyDescent="0.25">
      <c r="A1932" t="s">
        <v>832</v>
      </c>
      <c r="B1932" t="s">
        <v>57</v>
      </c>
      <c r="C1932">
        <v>64</v>
      </c>
      <c r="D1932" t="s">
        <v>536</v>
      </c>
      <c r="E1932" t="s">
        <v>2</v>
      </c>
      <c r="F1932" t="s">
        <v>777</v>
      </c>
      <c r="G1932" t="s">
        <v>767</v>
      </c>
      <c r="H1932">
        <v>2021</v>
      </c>
      <c r="I1932" t="s">
        <v>771</v>
      </c>
      <c r="J1932" t="str">
        <f t="shared" si="62"/>
        <v>Energy.Other from oil and gas</v>
      </c>
      <c r="K1932" t="str">
        <f t="shared" si="63"/>
        <v>oil and gas extraction 06</v>
      </c>
    </row>
    <row r="1933" spans="1:11" x14ac:dyDescent="0.25">
      <c r="A1933" t="s">
        <v>832</v>
      </c>
      <c r="B1933" t="s">
        <v>57</v>
      </c>
      <c r="C1933">
        <v>0</v>
      </c>
      <c r="D1933" t="s">
        <v>536</v>
      </c>
      <c r="E1933" t="s">
        <v>2</v>
      </c>
      <c r="F1933" t="s">
        <v>778</v>
      </c>
      <c r="G1933" t="s">
        <v>767</v>
      </c>
      <c r="H1933">
        <v>2021</v>
      </c>
      <c r="J1933" t="str">
        <f t="shared" si="62"/>
        <v>Energy.Satellite-detected large leaks</v>
      </c>
      <c r="K1933" t="str">
        <f t="shared" si="63"/>
        <v>oil and gas extraction 06</v>
      </c>
    </row>
    <row r="1934" spans="1:11" x14ac:dyDescent="0.25">
      <c r="A1934" t="s">
        <v>832</v>
      </c>
      <c r="B1934" t="s">
        <v>57</v>
      </c>
      <c r="C1934">
        <v>12</v>
      </c>
      <c r="D1934" t="s">
        <v>536</v>
      </c>
      <c r="E1934" t="s">
        <v>2</v>
      </c>
      <c r="F1934" t="s">
        <v>797</v>
      </c>
      <c r="G1934" t="s">
        <v>767</v>
      </c>
      <c r="H1934">
        <v>2021</v>
      </c>
      <c r="J1934" t="str">
        <f t="shared" si="62"/>
        <v>Energy.Steam coal</v>
      </c>
      <c r="K1934">
        <f t="shared" si="63"/>
        <v>0</v>
      </c>
    </row>
    <row r="1935" spans="1:11" x14ac:dyDescent="0.25">
      <c r="A1935" t="s">
        <v>832</v>
      </c>
      <c r="B1935" t="s">
        <v>57</v>
      </c>
      <c r="C1935">
        <v>2453</v>
      </c>
      <c r="D1935" t="s">
        <v>536</v>
      </c>
      <c r="E1935" t="s">
        <v>2</v>
      </c>
      <c r="F1935" t="s">
        <v>649</v>
      </c>
      <c r="G1935" t="s">
        <v>767</v>
      </c>
      <c r="H1935">
        <v>2021</v>
      </c>
      <c r="I1935" t="s">
        <v>771</v>
      </c>
      <c r="J1935" t="str">
        <f t="shared" si="62"/>
        <v>Energy.Total</v>
      </c>
      <c r="K1935" t="str">
        <f t="shared" si="63"/>
        <v>confirmed this is a duplicate total value</v>
      </c>
    </row>
    <row r="1936" spans="1:11" x14ac:dyDescent="0.25">
      <c r="A1936" t="s">
        <v>832</v>
      </c>
      <c r="B1936" t="s">
        <v>57</v>
      </c>
      <c r="C1936">
        <v>53</v>
      </c>
      <c r="D1936" t="s">
        <v>536</v>
      </c>
      <c r="E1936" t="s">
        <v>8</v>
      </c>
      <c r="F1936" t="s">
        <v>649</v>
      </c>
      <c r="G1936" t="s">
        <v>767</v>
      </c>
      <c r="H1936" t="s">
        <v>768</v>
      </c>
      <c r="I1936" t="s">
        <v>769</v>
      </c>
      <c r="J1936" t="str">
        <f t="shared" si="62"/>
        <v>Other.Total</v>
      </c>
      <c r="K1936">
        <f t="shared" si="63"/>
        <v>0</v>
      </c>
    </row>
    <row r="1937" spans="1:11" x14ac:dyDescent="0.25">
      <c r="A1937" t="s">
        <v>832</v>
      </c>
      <c r="B1937" t="s">
        <v>57</v>
      </c>
      <c r="C1937">
        <v>848</v>
      </c>
      <c r="D1937" t="s">
        <v>536</v>
      </c>
      <c r="E1937" t="s">
        <v>5</v>
      </c>
      <c r="F1937" t="s">
        <v>649</v>
      </c>
      <c r="G1937" t="s">
        <v>767</v>
      </c>
      <c r="H1937" t="s">
        <v>768</v>
      </c>
      <c r="I1937" t="s">
        <v>769</v>
      </c>
      <c r="J1937" t="str">
        <f t="shared" si="62"/>
        <v>Waste.Total</v>
      </c>
      <c r="K1937" t="str">
        <f t="shared" si="63"/>
        <v>water and waste 36T39</v>
      </c>
    </row>
    <row r="1938" spans="1:11" x14ac:dyDescent="0.25">
      <c r="A1938" t="s">
        <v>832</v>
      </c>
      <c r="B1938" t="s">
        <v>138</v>
      </c>
      <c r="C1938">
        <v>2531</v>
      </c>
      <c r="D1938" t="s">
        <v>536</v>
      </c>
      <c r="E1938" t="s">
        <v>4</v>
      </c>
      <c r="F1938" t="s">
        <v>649</v>
      </c>
      <c r="G1938" t="s">
        <v>767</v>
      </c>
      <c r="H1938" t="s">
        <v>768</v>
      </c>
      <c r="I1938" t="s">
        <v>769</v>
      </c>
      <c r="J1938" t="str">
        <f t="shared" si="62"/>
        <v>Agriculture.Total</v>
      </c>
      <c r="K1938">
        <f t="shared" si="63"/>
        <v>0</v>
      </c>
    </row>
    <row r="1939" spans="1:11" x14ac:dyDescent="0.25">
      <c r="A1939" t="s">
        <v>832</v>
      </c>
      <c r="B1939" t="s">
        <v>138</v>
      </c>
      <c r="C1939">
        <v>79</v>
      </c>
      <c r="D1939" t="s">
        <v>536</v>
      </c>
      <c r="E1939" t="s">
        <v>2</v>
      </c>
      <c r="F1939" t="s">
        <v>770</v>
      </c>
      <c r="G1939" t="s">
        <v>767</v>
      </c>
      <c r="H1939">
        <v>2021</v>
      </c>
      <c r="I1939" t="s">
        <v>771</v>
      </c>
      <c r="J1939" t="str">
        <f t="shared" si="62"/>
        <v>Energy.Bioenergy</v>
      </c>
      <c r="K1939">
        <f t="shared" si="63"/>
        <v>0</v>
      </c>
    </row>
    <row r="1940" spans="1:11" x14ac:dyDescent="0.25">
      <c r="A1940" t="s">
        <v>832</v>
      </c>
      <c r="B1940" t="s">
        <v>138</v>
      </c>
      <c r="C1940">
        <v>29</v>
      </c>
      <c r="D1940" t="s">
        <v>536</v>
      </c>
      <c r="E1940" t="s">
        <v>2</v>
      </c>
      <c r="F1940" t="s">
        <v>796</v>
      </c>
      <c r="G1940" t="s">
        <v>767</v>
      </c>
      <c r="H1940">
        <v>2021</v>
      </c>
      <c r="J1940" t="str">
        <f t="shared" si="62"/>
        <v>Energy.Coking coal</v>
      </c>
      <c r="K1940" t="str">
        <f t="shared" si="63"/>
        <v>iron and steel 241</v>
      </c>
    </row>
    <row r="1941" spans="1:11" x14ac:dyDescent="0.25">
      <c r="A1941" t="s">
        <v>832</v>
      </c>
      <c r="B1941" t="s">
        <v>138</v>
      </c>
      <c r="C1941">
        <v>144</v>
      </c>
      <c r="D1941" t="s">
        <v>536</v>
      </c>
      <c r="E1941" t="s">
        <v>2</v>
      </c>
      <c r="F1941" t="s">
        <v>772</v>
      </c>
      <c r="G1941" t="s">
        <v>538</v>
      </c>
      <c r="H1941">
        <v>2021</v>
      </c>
      <c r="J1941" t="str">
        <f t="shared" si="62"/>
        <v>Energy.Gas pipelines and LNG facilities</v>
      </c>
      <c r="K1941" t="str">
        <f t="shared" si="63"/>
        <v>energy pipelines and gas processing 352T353</v>
      </c>
    </row>
    <row r="1942" spans="1:11" x14ac:dyDescent="0.25">
      <c r="A1942" t="s">
        <v>832</v>
      </c>
      <c r="B1942" t="s">
        <v>138</v>
      </c>
      <c r="C1942">
        <v>77</v>
      </c>
      <c r="D1942" t="s">
        <v>536</v>
      </c>
      <c r="E1942" t="s">
        <v>2</v>
      </c>
      <c r="F1942" t="s">
        <v>772</v>
      </c>
      <c r="G1942" t="s">
        <v>539</v>
      </c>
      <c r="H1942">
        <v>2021</v>
      </c>
      <c r="J1942" t="str">
        <f t="shared" si="62"/>
        <v>Energy.Gas pipelines and LNG facilities</v>
      </c>
      <c r="K1942" t="str">
        <f t="shared" si="63"/>
        <v>energy pipelines and gas processing 352T353</v>
      </c>
    </row>
    <row r="1943" spans="1:11" x14ac:dyDescent="0.25">
      <c r="A1943" t="s">
        <v>832</v>
      </c>
      <c r="B1943" t="s">
        <v>138</v>
      </c>
      <c r="C1943">
        <v>20</v>
      </c>
      <c r="D1943" t="s">
        <v>536</v>
      </c>
      <c r="E1943" t="s">
        <v>2</v>
      </c>
      <c r="F1943" t="s">
        <v>540</v>
      </c>
      <c r="G1943" t="s">
        <v>538</v>
      </c>
      <c r="H1943">
        <v>2021</v>
      </c>
      <c r="J1943" t="str">
        <f t="shared" si="62"/>
        <v>Energy.Offshore gas</v>
      </c>
      <c r="K1943" t="str">
        <f t="shared" si="63"/>
        <v>oil and gas extraction 06</v>
      </c>
    </row>
    <row r="1944" spans="1:11" x14ac:dyDescent="0.25">
      <c r="A1944" t="s">
        <v>832</v>
      </c>
      <c r="B1944" t="s">
        <v>138</v>
      </c>
      <c r="C1944">
        <v>45</v>
      </c>
      <c r="D1944" t="s">
        <v>536</v>
      </c>
      <c r="E1944" t="s">
        <v>2</v>
      </c>
      <c r="F1944" t="s">
        <v>540</v>
      </c>
      <c r="G1944" t="s">
        <v>539</v>
      </c>
      <c r="H1944">
        <v>2021</v>
      </c>
      <c r="J1944" t="str">
        <f t="shared" si="62"/>
        <v>Energy.Offshore gas</v>
      </c>
      <c r="K1944" t="str">
        <f t="shared" si="63"/>
        <v>oil and gas extraction 06</v>
      </c>
    </row>
    <row r="1945" spans="1:11" x14ac:dyDescent="0.25">
      <c r="A1945" t="s">
        <v>832</v>
      </c>
      <c r="B1945" t="s">
        <v>138</v>
      </c>
      <c r="C1945">
        <v>160</v>
      </c>
      <c r="D1945" t="s">
        <v>536</v>
      </c>
      <c r="E1945" t="s">
        <v>2</v>
      </c>
      <c r="F1945" t="s">
        <v>541</v>
      </c>
      <c r="G1945" t="s">
        <v>773</v>
      </c>
      <c r="H1945">
        <v>2021</v>
      </c>
      <c r="J1945" t="str">
        <f t="shared" si="62"/>
        <v>Energy.Offshore oil</v>
      </c>
      <c r="K1945" t="str">
        <f t="shared" si="63"/>
        <v>oil and gas extraction 06</v>
      </c>
    </row>
    <row r="1946" spans="1:11" x14ac:dyDescent="0.25">
      <c r="A1946" t="s">
        <v>832</v>
      </c>
      <c r="B1946" t="s">
        <v>138</v>
      </c>
      <c r="C1946">
        <v>40</v>
      </c>
      <c r="D1946" t="s">
        <v>536</v>
      </c>
      <c r="E1946" t="s">
        <v>2</v>
      </c>
      <c r="F1946" t="s">
        <v>541</v>
      </c>
      <c r="G1946" t="s">
        <v>538</v>
      </c>
      <c r="H1946">
        <v>2021</v>
      </c>
      <c r="J1946" t="str">
        <f t="shared" si="62"/>
        <v>Energy.Offshore oil</v>
      </c>
      <c r="K1946" t="str">
        <f t="shared" si="63"/>
        <v>oil and gas extraction 06</v>
      </c>
    </row>
    <row r="1947" spans="1:11" x14ac:dyDescent="0.25">
      <c r="A1947" t="s">
        <v>832</v>
      </c>
      <c r="B1947" t="s">
        <v>138</v>
      </c>
      <c r="C1947">
        <v>514</v>
      </c>
      <c r="D1947" t="s">
        <v>536</v>
      </c>
      <c r="E1947" t="s">
        <v>2</v>
      </c>
      <c r="F1947" t="s">
        <v>541</v>
      </c>
      <c r="G1947" t="s">
        <v>539</v>
      </c>
      <c r="H1947">
        <v>2021</v>
      </c>
      <c r="J1947" t="str">
        <f t="shared" si="62"/>
        <v>Energy.Offshore oil</v>
      </c>
      <c r="K1947" t="str">
        <f t="shared" si="63"/>
        <v>oil and gas extraction 06</v>
      </c>
    </row>
    <row r="1948" spans="1:11" x14ac:dyDescent="0.25">
      <c r="A1948" t="s">
        <v>832</v>
      </c>
      <c r="B1948" t="s">
        <v>138</v>
      </c>
      <c r="C1948">
        <v>26</v>
      </c>
      <c r="D1948" t="s">
        <v>536</v>
      </c>
      <c r="E1948" t="s">
        <v>2</v>
      </c>
      <c r="F1948" t="s">
        <v>774</v>
      </c>
      <c r="G1948" t="s">
        <v>538</v>
      </c>
      <c r="H1948">
        <v>2021</v>
      </c>
      <c r="J1948" t="str">
        <f t="shared" si="62"/>
        <v>Energy.Onshore gas</v>
      </c>
      <c r="K1948" t="str">
        <f t="shared" si="63"/>
        <v>oil and gas extraction 06</v>
      </c>
    </row>
    <row r="1949" spans="1:11" x14ac:dyDescent="0.25">
      <c r="A1949" t="s">
        <v>832</v>
      </c>
      <c r="B1949" t="s">
        <v>138</v>
      </c>
      <c r="C1949">
        <v>58</v>
      </c>
      <c r="D1949" t="s">
        <v>536</v>
      </c>
      <c r="E1949" t="s">
        <v>2</v>
      </c>
      <c r="F1949" t="s">
        <v>774</v>
      </c>
      <c r="G1949" t="s">
        <v>539</v>
      </c>
      <c r="H1949">
        <v>2021</v>
      </c>
      <c r="J1949" t="str">
        <f t="shared" si="62"/>
        <v>Energy.Onshore gas</v>
      </c>
      <c r="K1949" t="str">
        <f t="shared" si="63"/>
        <v>oil and gas extraction 06</v>
      </c>
    </row>
    <row r="1950" spans="1:11" x14ac:dyDescent="0.25">
      <c r="A1950" t="s">
        <v>832</v>
      </c>
      <c r="B1950" t="s">
        <v>138</v>
      </c>
      <c r="C1950">
        <v>44</v>
      </c>
      <c r="D1950" t="s">
        <v>536</v>
      </c>
      <c r="E1950" t="s">
        <v>2</v>
      </c>
      <c r="F1950" t="s">
        <v>775</v>
      </c>
      <c r="G1950" t="s">
        <v>773</v>
      </c>
      <c r="H1950">
        <v>2021</v>
      </c>
      <c r="J1950" t="str">
        <f t="shared" si="62"/>
        <v>Energy.Onshore oil</v>
      </c>
      <c r="K1950" t="str">
        <f t="shared" si="63"/>
        <v>oil and gas extraction 06</v>
      </c>
    </row>
    <row r="1951" spans="1:11" x14ac:dyDescent="0.25">
      <c r="A1951" t="s">
        <v>832</v>
      </c>
      <c r="B1951" t="s">
        <v>138</v>
      </c>
      <c r="C1951">
        <v>11</v>
      </c>
      <c r="D1951" t="s">
        <v>536</v>
      </c>
      <c r="E1951" t="s">
        <v>2</v>
      </c>
      <c r="F1951" t="s">
        <v>775</v>
      </c>
      <c r="G1951" t="s">
        <v>538</v>
      </c>
      <c r="H1951">
        <v>2021</v>
      </c>
      <c r="J1951" t="str">
        <f t="shared" si="62"/>
        <v>Energy.Onshore oil</v>
      </c>
      <c r="K1951" t="str">
        <f t="shared" si="63"/>
        <v>oil and gas extraction 06</v>
      </c>
    </row>
    <row r="1952" spans="1:11" x14ac:dyDescent="0.25">
      <c r="A1952" t="s">
        <v>832</v>
      </c>
      <c r="B1952" t="s">
        <v>138</v>
      </c>
      <c r="C1952">
        <v>137</v>
      </c>
      <c r="D1952" t="s">
        <v>536</v>
      </c>
      <c r="E1952" t="s">
        <v>2</v>
      </c>
      <c r="F1952" t="s">
        <v>775</v>
      </c>
      <c r="G1952" t="s">
        <v>539</v>
      </c>
      <c r="H1952">
        <v>2021</v>
      </c>
      <c r="J1952" t="str">
        <f t="shared" si="62"/>
        <v>Energy.Onshore oil</v>
      </c>
      <c r="K1952" t="str">
        <f t="shared" si="63"/>
        <v>oil and gas extraction 06</v>
      </c>
    </row>
    <row r="1953" spans="1:11" x14ac:dyDescent="0.25">
      <c r="A1953" t="s">
        <v>832</v>
      </c>
      <c r="B1953" t="s">
        <v>138</v>
      </c>
      <c r="C1953">
        <v>2</v>
      </c>
      <c r="D1953" t="s">
        <v>536</v>
      </c>
      <c r="E1953" t="s">
        <v>2</v>
      </c>
      <c r="F1953" t="s">
        <v>776</v>
      </c>
      <c r="G1953" t="s">
        <v>767</v>
      </c>
      <c r="H1953">
        <v>2021</v>
      </c>
      <c r="I1953" t="s">
        <v>771</v>
      </c>
      <c r="J1953" t="str">
        <f t="shared" si="62"/>
        <v>Energy.Other from coal</v>
      </c>
      <c r="K1953">
        <f t="shared" si="63"/>
        <v>0</v>
      </c>
    </row>
    <row r="1954" spans="1:11" x14ac:dyDescent="0.25">
      <c r="A1954" t="s">
        <v>832</v>
      </c>
      <c r="B1954" t="s">
        <v>138</v>
      </c>
      <c r="C1954">
        <v>59</v>
      </c>
      <c r="D1954" t="s">
        <v>536</v>
      </c>
      <c r="E1954" t="s">
        <v>2</v>
      </c>
      <c r="F1954" t="s">
        <v>777</v>
      </c>
      <c r="G1954" t="s">
        <v>767</v>
      </c>
      <c r="H1954">
        <v>2021</v>
      </c>
      <c r="I1954" t="s">
        <v>771</v>
      </c>
      <c r="J1954" t="str">
        <f t="shared" si="62"/>
        <v>Energy.Other from oil and gas</v>
      </c>
      <c r="K1954" t="str">
        <f t="shared" si="63"/>
        <v>oil and gas extraction 06</v>
      </c>
    </row>
    <row r="1955" spans="1:11" x14ac:dyDescent="0.25">
      <c r="A1955" t="s">
        <v>832</v>
      </c>
      <c r="B1955" t="s">
        <v>138</v>
      </c>
      <c r="C1955">
        <v>0</v>
      </c>
      <c r="D1955" t="s">
        <v>536</v>
      </c>
      <c r="E1955" t="s">
        <v>2</v>
      </c>
      <c r="F1955" t="s">
        <v>778</v>
      </c>
      <c r="G1955" t="s">
        <v>767</v>
      </c>
      <c r="H1955">
        <v>2021</v>
      </c>
      <c r="J1955" t="str">
        <f t="shared" si="62"/>
        <v>Energy.Satellite-detected large leaks</v>
      </c>
      <c r="K1955" t="str">
        <f t="shared" si="63"/>
        <v>oil and gas extraction 06</v>
      </c>
    </row>
    <row r="1956" spans="1:11" x14ac:dyDescent="0.25">
      <c r="A1956" t="s">
        <v>832</v>
      </c>
      <c r="B1956" t="s">
        <v>138</v>
      </c>
      <c r="C1956">
        <v>23</v>
      </c>
      <c r="D1956" t="s">
        <v>536</v>
      </c>
      <c r="E1956" t="s">
        <v>2</v>
      </c>
      <c r="F1956" t="s">
        <v>797</v>
      </c>
      <c r="G1956" t="s">
        <v>767</v>
      </c>
      <c r="H1956">
        <v>2021</v>
      </c>
      <c r="J1956" t="str">
        <f t="shared" si="62"/>
        <v>Energy.Steam coal</v>
      </c>
      <c r="K1956">
        <f t="shared" si="63"/>
        <v>0</v>
      </c>
    </row>
    <row r="1957" spans="1:11" x14ac:dyDescent="0.25">
      <c r="A1957" t="s">
        <v>832</v>
      </c>
      <c r="B1957" t="s">
        <v>138</v>
      </c>
      <c r="C1957">
        <v>1466</v>
      </c>
      <c r="D1957" t="s">
        <v>536</v>
      </c>
      <c r="E1957" t="s">
        <v>2</v>
      </c>
      <c r="F1957" t="s">
        <v>649</v>
      </c>
      <c r="G1957" t="s">
        <v>767</v>
      </c>
      <c r="H1957">
        <v>2021</v>
      </c>
      <c r="I1957" t="s">
        <v>771</v>
      </c>
      <c r="J1957" t="str">
        <f t="shared" si="62"/>
        <v>Energy.Total</v>
      </c>
      <c r="K1957" t="str">
        <f t="shared" si="63"/>
        <v>confirmed this is a duplicate total value</v>
      </c>
    </row>
    <row r="1958" spans="1:11" x14ac:dyDescent="0.25">
      <c r="A1958" t="s">
        <v>832</v>
      </c>
      <c r="B1958" t="s">
        <v>138</v>
      </c>
      <c r="C1958">
        <v>55</v>
      </c>
      <c r="D1958" t="s">
        <v>536</v>
      </c>
      <c r="E1958" t="s">
        <v>8</v>
      </c>
      <c r="F1958" t="s">
        <v>649</v>
      </c>
      <c r="G1958" t="s">
        <v>767</v>
      </c>
      <c r="H1958" t="s">
        <v>768</v>
      </c>
      <c r="I1958" t="s">
        <v>769</v>
      </c>
      <c r="J1958" t="str">
        <f t="shared" si="62"/>
        <v>Other.Total</v>
      </c>
      <c r="K1958">
        <f t="shared" si="63"/>
        <v>0</v>
      </c>
    </row>
    <row r="1959" spans="1:11" x14ac:dyDescent="0.25">
      <c r="A1959" t="s">
        <v>832</v>
      </c>
      <c r="B1959" t="s">
        <v>138</v>
      </c>
      <c r="C1959">
        <v>2278</v>
      </c>
      <c r="D1959" t="s">
        <v>536</v>
      </c>
      <c r="E1959" t="s">
        <v>5</v>
      </c>
      <c r="F1959" t="s">
        <v>649</v>
      </c>
      <c r="G1959" t="s">
        <v>767</v>
      </c>
      <c r="H1959" t="s">
        <v>768</v>
      </c>
      <c r="I1959" t="s">
        <v>769</v>
      </c>
      <c r="J1959" t="str">
        <f t="shared" si="62"/>
        <v>Waste.Total</v>
      </c>
      <c r="K1959" t="str">
        <f t="shared" si="63"/>
        <v>water and waste 36T39</v>
      </c>
    </row>
    <row r="1960" spans="1:11" x14ac:dyDescent="0.25">
      <c r="A1960" t="s">
        <v>832</v>
      </c>
      <c r="B1960" t="s">
        <v>212</v>
      </c>
      <c r="C1960">
        <v>9239</v>
      </c>
      <c r="D1960" t="s">
        <v>536</v>
      </c>
      <c r="E1960" t="s">
        <v>4</v>
      </c>
      <c r="F1960" t="s">
        <v>649</v>
      </c>
      <c r="G1960" t="s">
        <v>767</v>
      </c>
      <c r="H1960" t="s">
        <v>768</v>
      </c>
      <c r="I1960" t="s">
        <v>769</v>
      </c>
      <c r="J1960" t="str">
        <f t="shared" si="62"/>
        <v>Agriculture.Total</v>
      </c>
      <c r="K1960">
        <f t="shared" si="63"/>
        <v>0</v>
      </c>
    </row>
    <row r="1961" spans="1:11" x14ac:dyDescent="0.25">
      <c r="A1961" t="s">
        <v>832</v>
      </c>
      <c r="B1961" t="s">
        <v>212</v>
      </c>
      <c r="C1961">
        <v>285</v>
      </c>
      <c r="D1961" t="s">
        <v>536</v>
      </c>
      <c r="E1961" t="s">
        <v>2</v>
      </c>
      <c r="F1961" t="s">
        <v>770</v>
      </c>
      <c r="G1961" t="s">
        <v>767</v>
      </c>
      <c r="H1961">
        <v>2021</v>
      </c>
      <c r="I1961" t="s">
        <v>771</v>
      </c>
      <c r="J1961" t="str">
        <f t="shared" si="62"/>
        <v>Energy.Bioenergy</v>
      </c>
      <c r="K1961">
        <f t="shared" si="63"/>
        <v>0</v>
      </c>
    </row>
    <row r="1962" spans="1:11" x14ac:dyDescent="0.25">
      <c r="A1962" t="s">
        <v>832</v>
      </c>
      <c r="B1962" t="s">
        <v>212</v>
      </c>
      <c r="C1962">
        <v>707</v>
      </c>
      <c r="D1962" t="s">
        <v>536</v>
      </c>
      <c r="E1962" t="s">
        <v>2</v>
      </c>
      <c r="F1962" t="s">
        <v>796</v>
      </c>
      <c r="G1962" t="s">
        <v>767</v>
      </c>
      <c r="H1962">
        <v>2021</v>
      </c>
      <c r="J1962" t="str">
        <f t="shared" si="62"/>
        <v>Energy.Coking coal</v>
      </c>
      <c r="K1962" t="str">
        <f t="shared" si="63"/>
        <v>iron and steel 241</v>
      </c>
    </row>
    <row r="1963" spans="1:11" x14ac:dyDescent="0.25">
      <c r="A1963" t="s">
        <v>832</v>
      </c>
      <c r="B1963" t="s">
        <v>212</v>
      </c>
      <c r="C1963">
        <v>1699</v>
      </c>
      <c r="D1963" t="s">
        <v>536</v>
      </c>
      <c r="E1963" t="s">
        <v>2</v>
      </c>
      <c r="F1963" t="s">
        <v>772</v>
      </c>
      <c r="G1963" t="s">
        <v>538</v>
      </c>
      <c r="H1963">
        <v>2021</v>
      </c>
      <c r="J1963" t="str">
        <f t="shared" si="62"/>
        <v>Energy.Gas pipelines and LNG facilities</v>
      </c>
      <c r="K1963" t="str">
        <f t="shared" si="63"/>
        <v>energy pipelines and gas processing 352T353</v>
      </c>
    </row>
    <row r="1964" spans="1:11" x14ac:dyDescent="0.25">
      <c r="A1964" t="s">
        <v>832</v>
      </c>
      <c r="B1964" t="s">
        <v>212</v>
      </c>
      <c r="C1964">
        <v>912</v>
      </c>
      <c r="D1964" t="s">
        <v>536</v>
      </c>
      <c r="E1964" t="s">
        <v>2</v>
      </c>
      <c r="F1964" t="s">
        <v>772</v>
      </c>
      <c r="G1964" t="s">
        <v>539</v>
      </c>
      <c r="H1964">
        <v>2021</v>
      </c>
      <c r="J1964" t="str">
        <f t="shared" si="62"/>
        <v>Energy.Gas pipelines and LNG facilities</v>
      </c>
      <c r="K1964" t="str">
        <f t="shared" si="63"/>
        <v>energy pipelines and gas processing 352T353</v>
      </c>
    </row>
    <row r="1965" spans="1:11" x14ac:dyDescent="0.25">
      <c r="A1965" t="s">
        <v>832</v>
      </c>
      <c r="B1965" t="s">
        <v>212</v>
      </c>
      <c r="C1965">
        <v>30</v>
      </c>
      <c r="D1965" t="s">
        <v>536</v>
      </c>
      <c r="E1965" t="s">
        <v>2</v>
      </c>
      <c r="F1965" t="s">
        <v>540</v>
      </c>
      <c r="G1965" t="s">
        <v>538</v>
      </c>
      <c r="H1965">
        <v>2021</v>
      </c>
      <c r="J1965" t="str">
        <f t="shared" si="62"/>
        <v>Energy.Offshore gas</v>
      </c>
      <c r="K1965" t="str">
        <f t="shared" si="63"/>
        <v>oil and gas extraction 06</v>
      </c>
    </row>
    <row r="1966" spans="1:11" x14ac:dyDescent="0.25">
      <c r="A1966" t="s">
        <v>832</v>
      </c>
      <c r="B1966" t="s">
        <v>212</v>
      </c>
      <c r="C1966">
        <v>65</v>
      </c>
      <c r="D1966" t="s">
        <v>536</v>
      </c>
      <c r="E1966" t="s">
        <v>2</v>
      </c>
      <c r="F1966" t="s">
        <v>540</v>
      </c>
      <c r="G1966" t="s">
        <v>539</v>
      </c>
      <c r="H1966">
        <v>2021</v>
      </c>
      <c r="J1966" t="str">
        <f t="shared" si="62"/>
        <v>Energy.Offshore gas</v>
      </c>
      <c r="K1966" t="str">
        <f t="shared" si="63"/>
        <v>oil and gas extraction 06</v>
      </c>
    </row>
    <row r="1967" spans="1:11" x14ac:dyDescent="0.25">
      <c r="A1967" t="s">
        <v>832</v>
      </c>
      <c r="B1967" t="s">
        <v>212</v>
      </c>
      <c r="C1967">
        <v>31</v>
      </c>
      <c r="D1967" t="s">
        <v>536</v>
      </c>
      <c r="E1967" t="s">
        <v>2</v>
      </c>
      <c r="F1967" t="s">
        <v>541</v>
      </c>
      <c r="G1967" t="s">
        <v>773</v>
      </c>
      <c r="H1967">
        <v>2021</v>
      </c>
      <c r="J1967" t="str">
        <f t="shared" si="62"/>
        <v>Energy.Offshore oil</v>
      </c>
      <c r="K1967" t="str">
        <f t="shared" si="63"/>
        <v>oil and gas extraction 06</v>
      </c>
    </row>
    <row r="1968" spans="1:11" x14ac:dyDescent="0.25">
      <c r="A1968" t="s">
        <v>832</v>
      </c>
      <c r="B1968" t="s">
        <v>212</v>
      </c>
      <c r="C1968">
        <v>22</v>
      </c>
      <c r="D1968" t="s">
        <v>536</v>
      </c>
      <c r="E1968" t="s">
        <v>2</v>
      </c>
      <c r="F1968" t="s">
        <v>541</v>
      </c>
      <c r="G1968" t="s">
        <v>538</v>
      </c>
      <c r="H1968">
        <v>2021</v>
      </c>
      <c r="J1968" t="str">
        <f t="shared" si="62"/>
        <v>Energy.Offshore oil</v>
      </c>
      <c r="K1968" t="str">
        <f t="shared" si="63"/>
        <v>oil and gas extraction 06</v>
      </c>
    </row>
    <row r="1969" spans="1:11" x14ac:dyDescent="0.25">
      <c r="A1969" t="s">
        <v>832</v>
      </c>
      <c r="B1969" t="s">
        <v>212</v>
      </c>
      <c r="C1969">
        <v>287</v>
      </c>
      <c r="D1969" t="s">
        <v>536</v>
      </c>
      <c r="E1969" t="s">
        <v>2</v>
      </c>
      <c r="F1969" t="s">
        <v>541</v>
      </c>
      <c r="G1969" t="s">
        <v>539</v>
      </c>
      <c r="H1969">
        <v>2021</v>
      </c>
      <c r="J1969" t="str">
        <f t="shared" si="62"/>
        <v>Energy.Offshore oil</v>
      </c>
      <c r="K1969" t="str">
        <f t="shared" si="63"/>
        <v>oil and gas extraction 06</v>
      </c>
    </row>
    <row r="1970" spans="1:11" x14ac:dyDescent="0.25">
      <c r="A1970" t="s">
        <v>832</v>
      </c>
      <c r="B1970" t="s">
        <v>212</v>
      </c>
      <c r="C1970">
        <v>1983</v>
      </c>
      <c r="D1970" t="s">
        <v>536</v>
      </c>
      <c r="E1970" t="s">
        <v>2</v>
      </c>
      <c r="F1970" t="s">
        <v>774</v>
      </c>
      <c r="G1970" t="s">
        <v>538</v>
      </c>
      <c r="H1970">
        <v>2021</v>
      </c>
      <c r="J1970" t="str">
        <f t="shared" si="62"/>
        <v>Energy.Onshore gas</v>
      </c>
      <c r="K1970" t="str">
        <f t="shared" si="63"/>
        <v>oil and gas extraction 06</v>
      </c>
    </row>
    <row r="1971" spans="1:11" x14ac:dyDescent="0.25">
      <c r="A1971" t="s">
        <v>832</v>
      </c>
      <c r="B1971" t="s">
        <v>212</v>
      </c>
      <c r="C1971">
        <v>4356</v>
      </c>
      <c r="D1971" t="s">
        <v>536</v>
      </c>
      <c r="E1971" t="s">
        <v>2</v>
      </c>
      <c r="F1971" t="s">
        <v>774</v>
      </c>
      <c r="G1971" t="s">
        <v>539</v>
      </c>
      <c r="H1971">
        <v>2021</v>
      </c>
      <c r="J1971" t="str">
        <f t="shared" si="62"/>
        <v>Energy.Onshore gas</v>
      </c>
      <c r="K1971" t="str">
        <f t="shared" si="63"/>
        <v>oil and gas extraction 06</v>
      </c>
    </row>
    <row r="1972" spans="1:11" x14ac:dyDescent="0.25">
      <c r="A1972" t="s">
        <v>832</v>
      </c>
      <c r="B1972" t="s">
        <v>212</v>
      </c>
      <c r="C1972">
        <v>545</v>
      </c>
      <c r="D1972" t="s">
        <v>536</v>
      </c>
      <c r="E1972" t="s">
        <v>2</v>
      </c>
      <c r="F1972" t="s">
        <v>775</v>
      </c>
      <c r="G1972" t="s">
        <v>773</v>
      </c>
      <c r="H1972">
        <v>2021</v>
      </c>
      <c r="J1972" t="str">
        <f t="shared" si="62"/>
        <v>Energy.Onshore oil</v>
      </c>
      <c r="K1972" t="str">
        <f t="shared" si="63"/>
        <v>oil and gas extraction 06</v>
      </c>
    </row>
    <row r="1973" spans="1:11" x14ac:dyDescent="0.25">
      <c r="A1973" t="s">
        <v>832</v>
      </c>
      <c r="B1973" t="s">
        <v>212</v>
      </c>
      <c r="C1973">
        <v>258</v>
      </c>
      <c r="D1973" t="s">
        <v>536</v>
      </c>
      <c r="E1973" t="s">
        <v>2</v>
      </c>
      <c r="F1973" t="s">
        <v>775</v>
      </c>
      <c r="G1973" t="s">
        <v>538</v>
      </c>
      <c r="H1973">
        <v>2021</v>
      </c>
      <c r="J1973" t="str">
        <f t="shared" si="62"/>
        <v>Energy.Onshore oil</v>
      </c>
      <c r="K1973" t="str">
        <f t="shared" si="63"/>
        <v>oil and gas extraction 06</v>
      </c>
    </row>
    <row r="1974" spans="1:11" x14ac:dyDescent="0.25">
      <c r="A1974" t="s">
        <v>832</v>
      </c>
      <c r="B1974" t="s">
        <v>212</v>
      </c>
      <c r="C1974">
        <v>3321</v>
      </c>
      <c r="D1974" t="s">
        <v>536</v>
      </c>
      <c r="E1974" t="s">
        <v>2</v>
      </c>
      <c r="F1974" t="s">
        <v>775</v>
      </c>
      <c r="G1974" t="s">
        <v>539</v>
      </c>
      <c r="H1974">
        <v>2021</v>
      </c>
      <c r="J1974" t="str">
        <f t="shared" si="62"/>
        <v>Energy.Onshore oil</v>
      </c>
      <c r="K1974" t="str">
        <f t="shared" si="63"/>
        <v>oil and gas extraction 06</v>
      </c>
    </row>
    <row r="1975" spans="1:11" x14ac:dyDescent="0.25">
      <c r="A1975" t="s">
        <v>832</v>
      </c>
      <c r="B1975" t="s">
        <v>212</v>
      </c>
      <c r="C1975">
        <v>281</v>
      </c>
      <c r="D1975" t="s">
        <v>536</v>
      </c>
      <c r="E1975" t="s">
        <v>2</v>
      </c>
      <c r="F1975" t="s">
        <v>776</v>
      </c>
      <c r="G1975" t="s">
        <v>767</v>
      </c>
      <c r="H1975">
        <v>2021</v>
      </c>
      <c r="I1975" t="s">
        <v>771</v>
      </c>
      <c r="J1975" t="str">
        <f t="shared" si="62"/>
        <v>Energy.Other from coal</v>
      </c>
      <c r="K1975">
        <f t="shared" si="63"/>
        <v>0</v>
      </c>
    </row>
    <row r="1976" spans="1:11" x14ac:dyDescent="0.25">
      <c r="A1976" t="s">
        <v>832</v>
      </c>
      <c r="B1976" t="s">
        <v>212</v>
      </c>
      <c r="C1976">
        <v>602</v>
      </c>
      <c r="D1976" t="s">
        <v>536</v>
      </c>
      <c r="E1976" t="s">
        <v>2</v>
      </c>
      <c r="F1976" t="s">
        <v>777</v>
      </c>
      <c r="G1976" t="s">
        <v>767</v>
      </c>
      <c r="H1976">
        <v>2021</v>
      </c>
      <c r="I1976" t="s">
        <v>771</v>
      </c>
      <c r="J1976" t="str">
        <f t="shared" si="62"/>
        <v>Energy.Other from oil and gas</v>
      </c>
      <c r="K1976" t="str">
        <f t="shared" si="63"/>
        <v>oil and gas extraction 06</v>
      </c>
    </row>
    <row r="1977" spans="1:11" x14ac:dyDescent="0.25">
      <c r="A1977" t="s">
        <v>832</v>
      </c>
      <c r="B1977" t="s">
        <v>212</v>
      </c>
      <c r="C1977">
        <v>276</v>
      </c>
      <c r="D1977" t="s">
        <v>536</v>
      </c>
      <c r="E1977" t="s">
        <v>2</v>
      </c>
      <c r="F1977" t="s">
        <v>778</v>
      </c>
      <c r="G1977" t="s">
        <v>767</v>
      </c>
      <c r="H1977">
        <v>2021</v>
      </c>
      <c r="J1977" t="str">
        <f t="shared" si="62"/>
        <v>Energy.Satellite-detected large leaks</v>
      </c>
      <c r="K1977" t="str">
        <f t="shared" si="63"/>
        <v>oil and gas extraction 06</v>
      </c>
    </row>
    <row r="1978" spans="1:11" x14ac:dyDescent="0.25">
      <c r="A1978" t="s">
        <v>832</v>
      </c>
      <c r="B1978" t="s">
        <v>212</v>
      </c>
      <c r="C1978">
        <v>1327</v>
      </c>
      <c r="D1978" t="s">
        <v>536</v>
      </c>
      <c r="E1978" t="s">
        <v>2</v>
      </c>
      <c r="F1978" t="s">
        <v>797</v>
      </c>
      <c r="G1978" t="s">
        <v>767</v>
      </c>
      <c r="H1978">
        <v>2021</v>
      </c>
      <c r="J1978" t="str">
        <f t="shared" si="62"/>
        <v>Energy.Steam coal</v>
      </c>
      <c r="K1978">
        <f t="shared" si="63"/>
        <v>0</v>
      </c>
    </row>
    <row r="1979" spans="1:11" x14ac:dyDescent="0.25">
      <c r="A1979" t="s">
        <v>832</v>
      </c>
      <c r="B1979" t="s">
        <v>212</v>
      </c>
      <c r="C1979">
        <v>16987</v>
      </c>
      <c r="D1979" t="s">
        <v>536</v>
      </c>
      <c r="E1979" t="s">
        <v>2</v>
      </c>
      <c r="F1979" t="s">
        <v>649</v>
      </c>
      <c r="G1979" t="s">
        <v>767</v>
      </c>
      <c r="H1979">
        <v>2021</v>
      </c>
      <c r="I1979" t="s">
        <v>771</v>
      </c>
      <c r="J1979" t="str">
        <f t="shared" si="62"/>
        <v>Energy.Total</v>
      </c>
      <c r="K1979" t="str">
        <f t="shared" si="63"/>
        <v>confirmed this is a duplicate total value</v>
      </c>
    </row>
    <row r="1980" spans="1:11" x14ac:dyDescent="0.25">
      <c r="A1980" t="s">
        <v>832</v>
      </c>
      <c r="B1980" t="s">
        <v>212</v>
      </c>
      <c r="C1980">
        <v>201</v>
      </c>
      <c r="D1980" t="s">
        <v>536</v>
      </c>
      <c r="E1980" t="s">
        <v>8</v>
      </c>
      <c r="F1980" t="s">
        <v>649</v>
      </c>
      <c r="G1980" t="s">
        <v>767</v>
      </c>
      <c r="H1980" t="s">
        <v>768</v>
      </c>
      <c r="I1980" t="s">
        <v>769</v>
      </c>
      <c r="J1980" t="str">
        <f t="shared" si="62"/>
        <v>Other.Total</v>
      </c>
      <c r="K1980">
        <f t="shared" si="63"/>
        <v>0</v>
      </c>
    </row>
    <row r="1981" spans="1:11" x14ac:dyDescent="0.25">
      <c r="A1981" t="s">
        <v>832</v>
      </c>
      <c r="B1981" t="s">
        <v>212</v>
      </c>
      <c r="C1981">
        <v>5033</v>
      </c>
      <c r="D1981" t="s">
        <v>536</v>
      </c>
      <c r="E1981" t="s">
        <v>5</v>
      </c>
      <c r="F1981" t="s">
        <v>649</v>
      </c>
      <c r="G1981" t="s">
        <v>767</v>
      </c>
      <c r="H1981" t="s">
        <v>768</v>
      </c>
      <c r="I1981" t="s">
        <v>769</v>
      </c>
      <c r="J1981" t="str">
        <f t="shared" si="62"/>
        <v>Waste.Total</v>
      </c>
      <c r="K1981" t="str">
        <f t="shared" si="63"/>
        <v>water and waste 36T39</v>
      </c>
    </row>
    <row r="1982" spans="1:11" x14ac:dyDescent="0.25">
      <c r="A1982" t="s">
        <v>8</v>
      </c>
      <c r="B1982" t="s">
        <v>8</v>
      </c>
      <c r="C1982">
        <v>992</v>
      </c>
      <c r="D1982" t="s">
        <v>536</v>
      </c>
      <c r="E1982" t="s">
        <v>2</v>
      </c>
      <c r="F1982" t="s">
        <v>770</v>
      </c>
      <c r="G1982" t="s">
        <v>767</v>
      </c>
      <c r="H1982">
        <v>2021</v>
      </c>
      <c r="I1982" t="s">
        <v>771</v>
      </c>
      <c r="J1982" t="str">
        <f t="shared" si="62"/>
        <v>Energy.Bioenergy</v>
      </c>
      <c r="K1982">
        <f t="shared" si="63"/>
        <v>0</v>
      </c>
    </row>
    <row r="1983" spans="1:11" x14ac:dyDescent="0.25">
      <c r="A1983" t="s">
        <v>8</v>
      </c>
      <c r="B1983" t="s">
        <v>8</v>
      </c>
      <c r="C1983">
        <v>82</v>
      </c>
      <c r="D1983" t="s">
        <v>536</v>
      </c>
      <c r="E1983" t="s">
        <v>2</v>
      </c>
      <c r="F1983" t="s">
        <v>796</v>
      </c>
      <c r="G1983" t="s">
        <v>767</v>
      </c>
      <c r="H1983">
        <v>2021</v>
      </c>
      <c r="J1983" t="str">
        <f t="shared" si="62"/>
        <v>Energy.Coking coal</v>
      </c>
      <c r="K1983" t="str">
        <f t="shared" si="63"/>
        <v>iron and steel 241</v>
      </c>
    </row>
    <row r="1984" spans="1:11" x14ac:dyDescent="0.25">
      <c r="A1984" t="s">
        <v>8</v>
      </c>
      <c r="B1984" t="s">
        <v>8</v>
      </c>
      <c r="C1984">
        <v>130</v>
      </c>
      <c r="D1984" t="s">
        <v>536</v>
      </c>
      <c r="E1984" t="s">
        <v>2</v>
      </c>
      <c r="F1984" t="s">
        <v>772</v>
      </c>
      <c r="G1984" t="s">
        <v>538</v>
      </c>
      <c r="H1984">
        <v>2021</v>
      </c>
      <c r="J1984" t="str">
        <f t="shared" si="62"/>
        <v>Energy.Gas pipelines and LNG facilities</v>
      </c>
      <c r="K1984" t="str">
        <f t="shared" si="63"/>
        <v>energy pipelines and gas processing 352T353</v>
      </c>
    </row>
    <row r="1985" spans="1:11" x14ac:dyDescent="0.25">
      <c r="A1985" t="s">
        <v>8</v>
      </c>
      <c r="B1985" t="s">
        <v>8</v>
      </c>
      <c r="C1985">
        <v>70</v>
      </c>
      <c r="D1985" t="s">
        <v>536</v>
      </c>
      <c r="E1985" t="s">
        <v>2</v>
      </c>
      <c r="F1985" t="s">
        <v>772</v>
      </c>
      <c r="G1985" t="s">
        <v>539</v>
      </c>
      <c r="H1985">
        <v>2021</v>
      </c>
      <c r="J1985" t="str">
        <f t="shared" si="62"/>
        <v>Energy.Gas pipelines and LNG facilities</v>
      </c>
      <c r="K1985" t="str">
        <f t="shared" si="63"/>
        <v>energy pipelines and gas processing 352T353</v>
      </c>
    </row>
    <row r="1986" spans="1:11" x14ac:dyDescent="0.25">
      <c r="A1986" t="s">
        <v>8</v>
      </c>
      <c r="B1986" t="s">
        <v>8</v>
      </c>
      <c r="C1986">
        <v>6</v>
      </c>
      <c r="D1986" t="s">
        <v>536</v>
      </c>
      <c r="E1986" t="s">
        <v>2</v>
      </c>
      <c r="F1986" t="s">
        <v>540</v>
      </c>
      <c r="G1986" t="s">
        <v>538</v>
      </c>
      <c r="H1986">
        <v>2021</v>
      </c>
      <c r="J1986" t="str">
        <f t="shared" si="62"/>
        <v>Energy.Offshore gas</v>
      </c>
      <c r="K1986" t="str">
        <f t="shared" si="63"/>
        <v>oil and gas extraction 06</v>
      </c>
    </row>
    <row r="1987" spans="1:11" x14ac:dyDescent="0.25">
      <c r="A1987" t="s">
        <v>8</v>
      </c>
      <c r="B1987" t="s">
        <v>8</v>
      </c>
      <c r="C1987">
        <v>14</v>
      </c>
      <c r="D1987" t="s">
        <v>536</v>
      </c>
      <c r="E1987" t="s">
        <v>2</v>
      </c>
      <c r="F1987" t="s">
        <v>540</v>
      </c>
      <c r="G1987" t="s">
        <v>539</v>
      </c>
      <c r="H1987">
        <v>2021</v>
      </c>
      <c r="J1987" t="str">
        <f t="shared" ref="J1987:J2050" si="64">CONCATENATE(E1987,".",F1987)</f>
        <v>Energy.Offshore gas</v>
      </c>
      <c r="K1987" t="str">
        <f t="shared" ref="K1987:K2050" si="65">INDEX($P$17:$P$38,MATCH(J1987,$O$17:$O$38,0))</f>
        <v>oil and gas extraction 06</v>
      </c>
    </row>
    <row r="1988" spans="1:11" x14ac:dyDescent="0.25">
      <c r="A1988" t="s">
        <v>8</v>
      </c>
      <c r="B1988" t="s">
        <v>8</v>
      </c>
      <c r="C1988">
        <v>0</v>
      </c>
      <c r="D1988" t="s">
        <v>536</v>
      </c>
      <c r="E1988" t="s">
        <v>2</v>
      </c>
      <c r="F1988" t="s">
        <v>541</v>
      </c>
      <c r="G1988" t="s">
        <v>773</v>
      </c>
      <c r="H1988">
        <v>2021</v>
      </c>
      <c r="J1988" t="str">
        <f t="shared" si="64"/>
        <v>Energy.Offshore oil</v>
      </c>
      <c r="K1988" t="str">
        <f t="shared" si="65"/>
        <v>oil and gas extraction 06</v>
      </c>
    </row>
    <row r="1989" spans="1:11" x14ac:dyDescent="0.25">
      <c r="A1989" t="s">
        <v>8</v>
      </c>
      <c r="B1989" t="s">
        <v>8</v>
      </c>
      <c r="C1989">
        <v>1</v>
      </c>
      <c r="D1989" t="s">
        <v>536</v>
      </c>
      <c r="E1989" t="s">
        <v>2</v>
      </c>
      <c r="F1989" t="s">
        <v>541</v>
      </c>
      <c r="G1989" t="s">
        <v>538</v>
      </c>
      <c r="H1989">
        <v>2021</v>
      </c>
      <c r="J1989" t="str">
        <f t="shared" si="64"/>
        <v>Energy.Offshore oil</v>
      </c>
      <c r="K1989" t="str">
        <f t="shared" si="65"/>
        <v>oil and gas extraction 06</v>
      </c>
    </row>
    <row r="1990" spans="1:11" x14ac:dyDescent="0.25">
      <c r="A1990" t="s">
        <v>8</v>
      </c>
      <c r="B1990" t="s">
        <v>8</v>
      </c>
      <c r="C1990">
        <v>7</v>
      </c>
      <c r="D1990" t="s">
        <v>536</v>
      </c>
      <c r="E1990" t="s">
        <v>2</v>
      </c>
      <c r="F1990" t="s">
        <v>541</v>
      </c>
      <c r="G1990" t="s">
        <v>539</v>
      </c>
      <c r="H1990">
        <v>2021</v>
      </c>
      <c r="J1990" t="str">
        <f t="shared" si="64"/>
        <v>Energy.Offshore oil</v>
      </c>
      <c r="K1990" t="str">
        <f t="shared" si="65"/>
        <v>oil and gas extraction 06</v>
      </c>
    </row>
    <row r="1991" spans="1:11" x14ac:dyDescent="0.25">
      <c r="A1991" t="s">
        <v>8</v>
      </c>
      <c r="B1991" t="s">
        <v>8</v>
      </c>
      <c r="C1991">
        <v>15</v>
      </c>
      <c r="D1991" t="s">
        <v>536</v>
      </c>
      <c r="E1991" t="s">
        <v>2</v>
      </c>
      <c r="F1991" t="s">
        <v>774</v>
      </c>
      <c r="G1991" t="s">
        <v>538</v>
      </c>
      <c r="H1991">
        <v>2021</v>
      </c>
      <c r="J1991" t="str">
        <f t="shared" si="64"/>
        <v>Energy.Onshore gas</v>
      </c>
      <c r="K1991" t="str">
        <f t="shared" si="65"/>
        <v>oil and gas extraction 06</v>
      </c>
    </row>
    <row r="1992" spans="1:11" x14ac:dyDescent="0.25">
      <c r="A1992" t="s">
        <v>8</v>
      </c>
      <c r="B1992" t="s">
        <v>8</v>
      </c>
      <c r="C1992">
        <v>33</v>
      </c>
      <c r="D1992" t="s">
        <v>536</v>
      </c>
      <c r="E1992" t="s">
        <v>2</v>
      </c>
      <c r="F1992" t="s">
        <v>774</v>
      </c>
      <c r="G1992" t="s">
        <v>539</v>
      </c>
      <c r="H1992">
        <v>2021</v>
      </c>
      <c r="J1992" t="str">
        <f t="shared" si="64"/>
        <v>Energy.Onshore gas</v>
      </c>
      <c r="K1992" t="str">
        <f t="shared" si="65"/>
        <v>oil and gas extraction 06</v>
      </c>
    </row>
    <row r="1993" spans="1:11" x14ac:dyDescent="0.25">
      <c r="A1993" t="s">
        <v>8</v>
      </c>
      <c r="B1993" t="s">
        <v>8</v>
      </c>
      <c r="C1993">
        <v>9</v>
      </c>
      <c r="D1993" t="s">
        <v>536</v>
      </c>
      <c r="E1993" t="s">
        <v>2</v>
      </c>
      <c r="F1993" t="s">
        <v>775</v>
      </c>
      <c r="G1993" t="s">
        <v>773</v>
      </c>
      <c r="H1993">
        <v>2021</v>
      </c>
      <c r="J1993" t="str">
        <f t="shared" si="64"/>
        <v>Energy.Onshore oil</v>
      </c>
      <c r="K1993" t="str">
        <f t="shared" si="65"/>
        <v>oil and gas extraction 06</v>
      </c>
    </row>
    <row r="1994" spans="1:11" x14ac:dyDescent="0.25">
      <c r="A1994" t="s">
        <v>8</v>
      </c>
      <c r="B1994" t="s">
        <v>8</v>
      </c>
      <c r="C1994">
        <v>4</v>
      </c>
      <c r="D1994" t="s">
        <v>536</v>
      </c>
      <c r="E1994" t="s">
        <v>2</v>
      </c>
      <c r="F1994" t="s">
        <v>775</v>
      </c>
      <c r="G1994" t="s">
        <v>538</v>
      </c>
      <c r="H1994">
        <v>2021</v>
      </c>
      <c r="J1994" t="str">
        <f t="shared" si="64"/>
        <v>Energy.Onshore oil</v>
      </c>
      <c r="K1994" t="str">
        <f t="shared" si="65"/>
        <v>oil and gas extraction 06</v>
      </c>
    </row>
    <row r="1995" spans="1:11" x14ac:dyDescent="0.25">
      <c r="A1995" t="s">
        <v>8</v>
      </c>
      <c r="B1995" t="s">
        <v>8</v>
      </c>
      <c r="C1995">
        <v>46</v>
      </c>
      <c r="D1995" t="s">
        <v>536</v>
      </c>
      <c r="E1995" t="s">
        <v>2</v>
      </c>
      <c r="F1995" t="s">
        <v>775</v>
      </c>
      <c r="G1995" t="s">
        <v>539</v>
      </c>
      <c r="H1995">
        <v>2021</v>
      </c>
      <c r="J1995" t="str">
        <f t="shared" si="64"/>
        <v>Energy.Onshore oil</v>
      </c>
      <c r="K1995" t="str">
        <f t="shared" si="65"/>
        <v>oil and gas extraction 06</v>
      </c>
    </row>
    <row r="1996" spans="1:11" x14ac:dyDescent="0.25">
      <c r="A1996" t="s">
        <v>8</v>
      </c>
      <c r="B1996" t="s">
        <v>8</v>
      </c>
      <c r="C1996">
        <v>79</v>
      </c>
      <c r="D1996" t="s">
        <v>536</v>
      </c>
      <c r="E1996" t="s">
        <v>2</v>
      </c>
      <c r="F1996" t="s">
        <v>776</v>
      </c>
      <c r="G1996" t="s">
        <v>767</v>
      </c>
      <c r="H1996">
        <v>2021</v>
      </c>
      <c r="I1996" t="s">
        <v>771</v>
      </c>
      <c r="J1996" t="str">
        <f t="shared" si="64"/>
        <v>Energy.Other from coal</v>
      </c>
      <c r="K1996">
        <f t="shared" si="65"/>
        <v>0</v>
      </c>
    </row>
    <row r="1997" spans="1:11" x14ac:dyDescent="0.25">
      <c r="A1997" t="s">
        <v>8</v>
      </c>
      <c r="B1997" t="s">
        <v>8</v>
      </c>
      <c r="C1997">
        <v>154</v>
      </c>
      <c r="D1997" t="s">
        <v>536</v>
      </c>
      <c r="E1997" t="s">
        <v>2</v>
      </c>
      <c r="F1997" t="s">
        <v>777</v>
      </c>
      <c r="G1997" t="s">
        <v>767</v>
      </c>
      <c r="H1997">
        <v>2021</v>
      </c>
      <c r="I1997" t="s">
        <v>771</v>
      </c>
      <c r="J1997" t="str">
        <f t="shared" si="64"/>
        <v>Energy.Other from oil and gas</v>
      </c>
      <c r="K1997" t="str">
        <f t="shared" si="65"/>
        <v>oil and gas extraction 06</v>
      </c>
    </row>
    <row r="1998" spans="1:11" x14ac:dyDescent="0.25">
      <c r="A1998" t="s">
        <v>8</v>
      </c>
      <c r="B1998" t="s">
        <v>8</v>
      </c>
      <c r="C1998">
        <v>0</v>
      </c>
      <c r="D1998" t="s">
        <v>536</v>
      </c>
      <c r="E1998" t="s">
        <v>2</v>
      </c>
      <c r="F1998" t="s">
        <v>778</v>
      </c>
      <c r="G1998" t="s">
        <v>767</v>
      </c>
      <c r="H1998">
        <v>2021</v>
      </c>
      <c r="J1998" t="str">
        <f t="shared" si="64"/>
        <v>Energy.Satellite-detected large leaks</v>
      </c>
      <c r="K1998" t="str">
        <f t="shared" si="65"/>
        <v>oil and gas extraction 06</v>
      </c>
    </row>
    <row r="1999" spans="1:11" x14ac:dyDescent="0.25">
      <c r="A1999" t="s">
        <v>8</v>
      </c>
      <c r="B1999" t="s">
        <v>8</v>
      </c>
      <c r="C1999">
        <v>467</v>
      </c>
      <c r="D1999" t="s">
        <v>536</v>
      </c>
      <c r="E1999" t="s">
        <v>2</v>
      </c>
      <c r="F1999" t="s">
        <v>797</v>
      </c>
      <c r="G1999" t="s">
        <v>767</v>
      </c>
      <c r="H1999">
        <v>2021</v>
      </c>
      <c r="J1999" t="str">
        <f t="shared" si="64"/>
        <v>Energy.Steam coal</v>
      </c>
      <c r="K1999">
        <f t="shared" si="65"/>
        <v>0</v>
      </c>
    </row>
    <row r="2000" spans="1:11" x14ac:dyDescent="0.25">
      <c r="A2000" t="s">
        <v>833</v>
      </c>
      <c r="B2000" t="s">
        <v>36</v>
      </c>
      <c r="C2000">
        <v>197</v>
      </c>
      <c r="D2000" t="s">
        <v>536</v>
      </c>
      <c r="E2000" t="s">
        <v>4</v>
      </c>
      <c r="F2000" t="s">
        <v>649</v>
      </c>
      <c r="G2000" t="s">
        <v>767</v>
      </c>
      <c r="H2000" t="s">
        <v>768</v>
      </c>
      <c r="I2000" t="s">
        <v>769</v>
      </c>
      <c r="J2000" t="str">
        <f t="shared" si="64"/>
        <v>Agriculture.Total</v>
      </c>
      <c r="K2000">
        <f t="shared" si="65"/>
        <v>0</v>
      </c>
    </row>
    <row r="2001" spans="1:11" x14ac:dyDescent="0.25">
      <c r="A2001" t="s">
        <v>833</v>
      </c>
      <c r="B2001" t="s">
        <v>36</v>
      </c>
      <c r="C2001">
        <v>1</v>
      </c>
      <c r="D2001" t="s">
        <v>536</v>
      </c>
      <c r="E2001" t="s">
        <v>2</v>
      </c>
      <c r="F2001" t="s">
        <v>770</v>
      </c>
      <c r="G2001" t="s">
        <v>767</v>
      </c>
      <c r="H2001">
        <v>2021</v>
      </c>
      <c r="I2001" t="s">
        <v>771</v>
      </c>
      <c r="J2001" t="str">
        <f t="shared" si="64"/>
        <v>Energy.Bioenergy</v>
      </c>
      <c r="K2001">
        <f t="shared" si="65"/>
        <v>0</v>
      </c>
    </row>
    <row r="2002" spans="1:11" x14ac:dyDescent="0.25">
      <c r="A2002" t="s">
        <v>833</v>
      </c>
      <c r="B2002" t="s">
        <v>36</v>
      </c>
      <c r="C2002">
        <v>22</v>
      </c>
      <c r="D2002" t="s">
        <v>536</v>
      </c>
      <c r="E2002" t="s">
        <v>2</v>
      </c>
      <c r="F2002" t="s">
        <v>772</v>
      </c>
      <c r="G2002" t="s">
        <v>538</v>
      </c>
      <c r="H2002">
        <v>2021</v>
      </c>
      <c r="J2002" t="str">
        <f t="shared" si="64"/>
        <v>Energy.Gas pipelines and LNG facilities</v>
      </c>
      <c r="K2002" t="str">
        <f t="shared" si="65"/>
        <v>energy pipelines and gas processing 352T353</v>
      </c>
    </row>
    <row r="2003" spans="1:11" x14ac:dyDescent="0.25">
      <c r="A2003" t="s">
        <v>833</v>
      </c>
      <c r="B2003" t="s">
        <v>36</v>
      </c>
      <c r="C2003">
        <v>12</v>
      </c>
      <c r="D2003" t="s">
        <v>536</v>
      </c>
      <c r="E2003" t="s">
        <v>2</v>
      </c>
      <c r="F2003" t="s">
        <v>772</v>
      </c>
      <c r="G2003" t="s">
        <v>539</v>
      </c>
      <c r="H2003">
        <v>2021</v>
      </c>
      <c r="J2003" t="str">
        <f t="shared" si="64"/>
        <v>Energy.Gas pipelines and LNG facilities</v>
      </c>
      <c r="K2003" t="str">
        <f t="shared" si="65"/>
        <v>energy pipelines and gas processing 352T353</v>
      </c>
    </row>
    <row r="2004" spans="1:11" x14ac:dyDescent="0.25">
      <c r="A2004" t="s">
        <v>833</v>
      </c>
      <c r="B2004" t="s">
        <v>36</v>
      </c>
      <c r="C2004">
        <v>29</v>
      </c>
      <c r="D2004" t="s">
        <v>536</v>
      </c>
      <c r="E2004" t="s">
        <v>2</v>
      </c>
      <c r="F2004" t="s">
        <v>540</v>
      </c>
      <c r="G2004" t="s">
        <v>538</v>
      </c>
      <c r="H2004">
        <v>2021</v>
      </c>
      <c r="J2004" t="str">
        <f t="shared" si="64"/>
        <v>Energy.Offshore gas</v>
      </c>
      <c r="K2004" t="str">
        <f t="shared" si="65"/>
        <v>oil and gas extraction 06</v>
      </c>
    </row>
    <row r="2005" spans="1:11" x14ac:dyDescent="0.25">
      <c r="A2005" t="s">
        <v>833</v>
      </c>
      <c r="B2005" t="s">
        <v>36</v>
      </c>
      <c r="C2005">
        <v>64</v>
      </c>
      <c r="D2005" t="s">
        <v>536</v>
      </c>
      <c r="E2005" t="s">
        <v>2</v>
      </c>
      <c r="F2005" t="s">
        <v>540</v>
      </c>
      <c r="G2005" t="s">
        <v>539</v>
      </c>
      <c r="H2005">
        <v>2021</v>
      </c>
      <c r="J2005" t="str">
        <f t="shared" si="64"/>
        <v>Energy.Offshore gas</v>
      </c>
      <c r="K2005" t="str">
        <f t="shared" si="65"/>
        <v>oil and gas extraction 06</v>
      </c>
    </row>
    <row r="2006" spans="1:11" x14ac:dyDescent="0.25">
      <c r="A2006" t="s">
        <v>833</v>
      </c>
      <c r="B2006" t="s">
        <v>36</v>
      </c>
      <c r="C2006">
        <v>5</v>
      </c>
      <c r="D2006" t="s">
        <v>536</v>
      </c>
      <c r="E2006" t="s">
        <v>2</v>
      </c>
      <c r="F2006" t="s">
        <v>541</v>
      </c>
      <c r="G2006" t="s">
        <v>773</v>
      </c>
      <c r="H2006">
        <v>2021</v>
      </c>
      <c r="J2006" t="str">
        <f t="shared" si="64"/>
        <v>Energy.Offshore oil</v>
      </c>
      <c r="K2006" t="str">
        <f t="shared" si="65"/>
        <v>oil and gas extraction 06</v>
      </c>
    </row>
    <row r="2007" spans="1:11" x14ac:dyDescent="0.25">
      <c r="A2007" t="s">
        <v>833</v>
      </c>
      <c r="B2007" t="s">
        <v>36</v>
      </c>
      <c r="C2007">
        <v>14</v>
      </c>
      <c r="D2007" t="s">
        <v>536</v>
      </c>
      <c r="E2007" t="s">
        <v>2</v>
      </c>
      <c r="F2007" t="s">
        <v>541</v>
      </c>
      <c r="G2007" t="s">
        <v>538</v>
      </c>
      <c r="H2007">
        <v>2021</v>
      </c>
      <c r="J2007" t="str">
        <f t="shared" si="64"/>
        <v>Energy.Offshore oil</v>
      </c>
      <c r="K2007" t="str">
        <f t="shared" si="65"/>
        <v>oil and gas extraction 06</v>
      </c>
    </row>
    <row r="2008" spans="1:11" x14ac:dyDescent="0.25">
      <c r="A2008" t="s">
        <v>833</v>
      </c>
      <c r="B2008" t="s">
        <v>36</v>
      </c>
      <c r="C2008">
        <v>175</v>
      </c>
      <c r="D2008" t="s">
        <v>536</v>
      </c>
      <c r="E2008" t="s">
        <v>2</v>
      </c>
      <c r="F2008" t="s">
        <v>541</v>
      </c>
      <c r="G2008" t="s">
        <v>539</v>
      </c>
      <c r="H2008">
        <v>2021</v>
      </c>
      <c r="J2008" t="str">
        <f t="shared" si="64"/>
        <v>Energy.Offshore oil</v>
      </c>
      <c r="K2008" t="str">
        <f t="shared" si="65"/>
        <v>oil and gas extraction 06</v>
      </c>
    </row>
    <row r="2009" spans="1:11" x14ac:dyDescent="0.25">
      <c r="A2009" t="s">
        <v>833</v>
      </c>
      <c r="B2009" t="s">
        <v>36</v>
      </c>
      <c r="C2009">
        <v>0</v>
      </c>
      <c r="D2009" t="s">
        <v>536</v>
      </c>
      <c r="E2009" t="s">
        <v>2</v>
      </c>
      <c r="F2009" t="s">
        <v>774</v>
      </c>
      <c r="G2009" t="s">
        <v>538</v>
      </c>
      <c r="H2009">
        <v>2021</v>
      </c>
      <c r="J2009" t="str">
        <f t="shared" si="64"/>
        <v>Energy.Onshore gas</v>
      </c>
      <c r="K2009" t="str">
        <f t="shared" si="65"/>
        <v>oil and gas extraction 06</v>
      </c>
    </row>
    <row r="2010" spans="1:11" x14ac:dyDescent="0.25">
      <c r="A2010" t="s">
        <v>833</v>
      </c>
      <c r="B2010" t="s">
        <v>36</v>
      </c>
      <c r="C2010">
        <v>1</v>
      </c>
      <c r="D2010" t="s">
        <v>536</v>
      </c>
      <c r="E2010" t="s">
        <v>2</v>
      </c>
      <c r="F2010" t="s">
        <v>774</v>
      </c>
      <c r="G2010" t="s">
        <v>539</v>
      </c>
      <c r="H2010">
        <v>2021</v>
      </c>
      <c r="J2010" t="str">
        <f t="shared" si="64"/>
        <v>Energy.Onshore gas</v>
      </c>
      <c r="K2010" t="str">
        <f t="shared" si="65"/>
        <v>oil and gas extraction 06</v>
      </c>
    </row>
    <row r="2011" spans="1:11" x14ac:dyDescent="0.25">
      <c r="A2011" t="s">
        <v>833</v>
      </c>
      <c r="B2011" t="s">
        <v>36</v>
      </c>
      <c r="C2011">
        <v>1</v>
      </c>
      <c r="D2011" t="s">
        <v>536</v>
      </c>
      <c r="E2011" t="s">
        <v>2</v>
      </c>
      <c r="F2011" t="s">
        <v>775</v>
      </c>
      <c r="G2011" t="s">
        <v>773</v>
      </c>
      <c r="H2011">
        <v>2021</v>
      </c>
      <c r="J2011" t="str">
        <f t="shared" si="64"/>
        <v>Energy.Onshore oil</v>
      </c>
      <c r="K2011" t="str">
        <f t="shared" si="65"/>
        <v>oil and gas extraction 06</v>
      </c>
    </row>
    <row r="2012" spans="1:11" x14ac:dyDescent="0.25">
      <c r="A2012" t="s">
        <v>833</v>
      </c>
      <c r="B2012" t="s">
        <v>36</v>
      </c>
      <c r="C2012">
        <v>1</v>
      </c>
      <c r="D2012" t="s">
        <v>536</v>
      </c>
      <c r="E2012" t="s">
        <v>2</v>
      </c>
      <c r="F2012" t="s">
        <v>775</v>
      </c>
      <c r="G2012" t="s">
        <v>538</v>
      </c>
      <c r="H2012">
        <v>2021</v>
      </c>
      <c r="J2012" t="str">
        <f t="shared" si="64"/>
        <v>Energy.Onshore oil</v>
      </c>
      <c r="K2012" t="str">
        <f t="shared" si="65"/>
        <v>oil and gas extraction 06</v>
      </c>
    </row>
    <row r="2013" spans="1:11" x14ac:dyDescent="0.25">
      <c r="A2013" t="s">
        <v>833</v>
      </c>
      <c r="B2013" t="s">
        <v>36</v>
      </c>
      <c r="C2013">
        <v>7</v>
      </c>
      <c r="D2013" t="s">
        <v>536</v>
      </c>
      <c r="E2013" t="s">
        <v>2</v>
      </c>
      <c r="F2013" t="s">
        <v>775</v>
      </c>
      <c r="G2013" t="s">
        <v>539</v>
      </c>
      <c r="H2013">
        <v>2021</v>
      </c>
      <c r="J2013" t="str">
        <f t="shared" si="64"/>
        <v>Energy.Onshore oil</v>
      </c>
      <c r="K2013" t="str">
        <f t="shared" si="65"/>
        <v>oil and gas extraction 06</v>
      </c>
    </row>
    <row r="2014" spans="1:11" x14ac:dyDescent="0.25">
      <c r="A2014" t="s">
        <v>833</v>
      </c>
      <c r="B2014" t="s">
        <v>36</v>
      </c>
      <c r="C2014">
        <v>3</v>
      </c>
      <c r="D2014" t="s">
        <v>536</v>
      </c>
      <c r="E2014" t="s">
        <v>2</v>
      </c>
      <c r="F2014" t="s">
        <v>777</v>
      </c>
      <c r="G2014" t="s">
        <v>767</v>
      </c>
      <c r="H2014">
        <v>2021</v>
      </c>
      <c r="I2014" t="s">
        <v>771</v>
      </c>
      <c r="J2014" t="str">
        <f t="shared" si="64"/>
        <v>Energy.Other from oil and gas</v>
      </c>
      <c r="K2014" t="str">
        <f t="shared" si="65"/>
        <v>oil and gas extraction 06</v>
      </c>
    </row>
    <row r="2015" spans="1:11" x14ac:dyDescent="0.25">
      <c r="A2015" t="s">
        <v>833</v>
      </c>
      <c r="B2015" t="s">
        <v>36</v>
      </c>
      <c r="C2015">
        <v>0</v>
      </c>
      <c r="D2015" t="s">
        <v>536</v>
      </c>
      <c r="E2015" t="s">
        <v>2</v>
      </c>
      <c r="F2015" t="s">
        <v>778</v>
      </c>
      <c r="G2015" t="s">
        <v>767</v>
      </c>
      <c r="H2015">
        <v>2021</v>
      </c>
      <c r="J2015" t="str">
        <f t="shared" si="64"/>
        <v>Energy.Satellite-detected large leaks</v>
      </c>
      <c r="K2015" t="str">
        <f t="shared" si="65"/>
        <v>oil and gas extraction 06</v>
      </c>
    </row>
    <row r="2016" spans="1:11" x14ac:dyDescent="0.25">
      <c r="A2016" t="s">
        <v>833</v>
      </c>
      <c r="B2016" t="s">
        <v>36</v>
      </c>
      <c r="C2016">
        <v>335</v>
      </c>
      <c r="D2016" t="s">
        <v>536</v>
      </c>
      <c r="E2016" t="s">
        <v>2</v>
      </c>
      <c r="F2016" t="s">
        <v>649</v>
      </c>
      <c r="G2016" t="s">
        <v>767</v>
      </c>
      <c r="H2016">
        <v>2021</v>
      </c>
      <c r="I2016" t="s">
        <v>771</v>
      </c>
      <c r="J2016" t="str">
        <f t="shared" si="64"/>
        <v>Energy.Total</v>
      </c>
      <c r="K2016" t="str">
        <f t="shared" si="65"/>
        <v>confirmed this is a duplicate total value</v>
      </c>
    </row>
    <row r="2017" spans="1:11" x14ac:dyDescent="0.25">
      <c r="A2017" t="s">
        <v>833</v>
      </c>
      <c r="B2017" t="s">
        <v>36</v>
      </c>
      <c r="C2017">
        <v>1</v>
      </c>
      <c r="D2017" t="s">
        <v>536</v>
      </c>
      <c r="E2017" t="s">
        <v>8</v>
      </c>
      <c r="F2017" t="s">
        <v>649</v>
      </c>
      <c r="G2017" t="s">
        <v>767</v>
      </c>
      <c r="H2017" t="s">
        <v>768</v>
      </c>
      <c r="I2017" t="s">
        <v>769</v>
      </c>
      <c r="J2017" t="str">
        <f t="shared" si="64"/>
        <v>Other.Total</v>
      </c>
      <c r="K2017">
        <f t="shared" si="65"/>
        <v>0</v>
      </c>
    </row>
    <row r="2018" spans="1:11" x14ac:dyDescent="0.25">
      <c r="A2018" t="s">
        <v>833</v>
      </c>
      <c r="B2018" t="s">
        <v>36</v>
      </c>
      <c r="C2018">
        <v>124</v>
      </c>
      <c r="D2018" t="s">
        <v>536</v>
      </c>
      <c r="E2018" t="s">
        <v>5</v>
      </c>
      <c r="F2018" t="s">
        <v>649</v>
      </c>
      <c r="G2018" t="s">
        <v>767</v>
      </c>
      <c r="H2018" t="s">
        <v>768</v>
      </c>
      <c r="I2018" t="s">
        <v>769</v>
      </c>
      <c r="J2018" t="str">
        <f t="shared" si="64"/>
        <v>Waste.Total</v>
      </c>
      <c r="K2018" t="str">
        <f t="shared" si="65"/>
        <v>water and waste 36T39</v>
      </c>
    </row>
    <row r="2019" spans="1:11" x14ac:dyDescent="0.25">
      <c r="A2019" t="s">
        <v>833</v>
      </c>
      <c r="B2019" t="s">
        <v>113</v>
      </c>
      <c r="C2019">
        <v>653</v>
      </c>
      <c r="D2019" t="s">
        <v>536</v>
      </c>
      <c r="E2019" t="s">
        <v>4</v>
      </c>
      <c r="F2019" t="s">
        <v>649</v>
      </c>
      <c r="G2019" t="s">
        <v>767</v>
      </c>
      <c r="H2019" t="s">
        <v>768</v>
      </c>
      <c r="I2019" t="s">
        <v>769</v>
      </c>
      <c r="J2019" t="str">
        <f t="shared" si="64"/>
        <v>Agriculture.Total</v>
      </c>
      <c r="K2019">
        <f t="shared" si="65"/>
        <v>0</v>
      </c>
    </row>
    <row r="2020" spans="1:11" x14ac:dyDescent="0.25">
      <c r="A2020" t="s">
        <v>833</v>
      </c>
      <c r="B2020" t="s">
        <v>113</v>
      </c>
      <c r="C2020">
        <v>1</v>
      </c>
      <c r="D2020" t="s">
        <v>536</v>
      </c>
      <c r="E2020" t="s">
        <v>2</v>
      </c>
      <c r="F2020" t="s">
        <v>770</v>
      </c>
      <c r="G2020" t="s">
        <v>767</v>
      </c>
      <c r="H2020">
        <v>2021</v>
      </c>
      <c r="I2020" t="s">
        <v>771</v>
      </c>
      <c r="J2020" t="str">
        <f t="shared" si="64"/>
        <v>Energy.Bioenergy</v>
      </c>
      <c r="K2020">
        <f t="shared" si="65"/>
        <v>0</v>
      </c>
    </row>
    <row r="2021" spans="1:11" x14ac:dyDescent="0.25">
      <c r="A2021" t="s">
        <v>833</v>
      </c>
      <c r="B2021" t="s">
        <v>113</v>
      </c>
      <c r="C2021">
        <v>27</v>
      </c>
      <c r="D2021" t="s">
        <v>536</v>
      </c>
      <c r="E2021" t="s">
        <v>2</v>
      </c>
      <c r="F2021" t="s">
        <v>796</v>
      </c>
      <c r="G2021" t="s">
        <v>767</v>
      </c>
      <c r="H2021">
        <v>2021</v>
      </c>
      <c r="J2021" t="str">
        <f t="shared" si="64"/>
        <v>Energy.Coking coal</v>
      </c>
      <c r="K2021" t="str">
        <f t="shared" si="65"/>
        <v>iron and steel 241</v>
      </c>
    </row>
    <row r="2022" spans="1:11" x14ac:dyDescent="0.25">
      <c r="A2022" t="s">
        <v>833</v>
      </c>
      <c r="B2022" t="s">
        <v>113</v>
      </c>
      <c r="C2022">
        <v>49</v>
      </c>
      <c r="D2022" t="s">
        <v>536</v>
      </c>
      <c r="E2022" t="s">
        <v>2</v>
      </c>
      <c r="F2022" t="s">
        <v>772</v>
      </c>
      <c r="G2022" t="s">
        <v>538</v>
      </c>
      <c r="H2022">
        <v>2021</v>
      </c>
      <c r="J2022" t="str">
        <f t="shared" si="64"/>
        <v>Energy.Gas pipelines and LNG facilities</v>
      </c>
      <c r="K2022" t="str">
        <f t="shared" si="65"/>
        <v>energy pipelines and gas processing 352T353</v>
      </c>
    </row>
    <row r="2023" spans="1:11" x14ac:dyDescent="0.25">
      <c r="A2023" t="s">
        <v>833</v>
      </c>
      <c r="B2023" t="s">
        <v>113</v>
      </c>
      <c r="C2023">
        <v>26</v>
      </c>
      <c r="D2023" t="s">
        <v>536</v>
      </c>
      <c r="E2023" t="s">
        <v>2</v>
      </c>
      <c r="F2023" t="s">
        <v>772</v>
      </c>
      <c r="G2023" t="s">
        <v>539</v>
      </c>
      <c r="H2023">
        <v>2021</v>
      </c>
      <c r="J2023" t="str">
        <f t="shared" si="64"/>
        <v>Energy.Gas pipelines and LNG facilities</v>
      </c>
      <c r="K2023" t="str">
        <f t="shared" si="65"/>
        <v>energy pipelines and gas processing 352T353</v>
      </c>
    </row>
    <row r="2024" spans="1:11" x14ac:dyDescent="0.25">
      <c r="A2024" t="s">
        <v>833</v>
      </c>
      <c r="B2024" t="s">
        <v>113</v>
      </c>
      <c r="C2024">
        <v>15</v>
      </c>
      <c r="D2024" t="s">
        <v>536</v>
      </c>
      <c r="E2024" t="s">
        <v>2</v>
      </c>
      <c r="F2024" t="s">
        <v>540</v>
      </c>
      <c r="G2024" t="s">
        <v>538</v>
      </c>
      <c r="H2024">
        <v>2021</v>
      </c>
      <c r="J2024" t="str">
        <f t="shared" si="64"/>
        <v>Energy.Offshore gas</v>
      </c>
      <c r="K2024" t="str">
        <f t="shared" si="65"/>
        <v>oil and gas extraction 06</v>
      </c>
    </row>
    <row r="2025" spans="1:11" x14ac:dyDescent="0.25">
      <c r="A2025" t="s">
        <v>833</v>
      </c>
      <c r="B2025" t="s">
        <v>113</v>
      </c>
      <c r="C2025">
        <v>33</v>
      </c>
      <c r="D2025" t="s">
        <v>536</v>
      </c>
      <c r="E2025" t="s">
        <v>2</v>
      </c>
      <c r="F2025" t="s">
        <v>540</v>
      </c>
      <c r="G2025" t="s">
        <v>539</v>
      </c>
      <c r="H2025">
        <v>2021</v>
      </c>
      <c r="J2025" t="str">
        <f t="shared" si="64"/>
        <v>Energy.Offshore gas</v>
      </c>
      <c r="K2025" t="str">
        <f t="shared" si="65"/>
        <v>oil and gas extraction 06</v>
      </c>
    </row>
    <row r="2026" spans="1:11" x14ac:dyDescent="0.25">
      <c r="A2026" t="s">
        <v>833</v>
      </c>
      <c r="B2026" t="s">
        <v>113</v>
      </c>
      <c r="C2026">
        <v>16</v>
      </c>
      <c r="D2026" t="s">
        <v>536</v>
      </c>
      <c r="E2026" t="s">
        <v>2</v>
      </c>
      <c r="F2026" t="s">
        <v>541</v>
      </c>
      <c r="G2026" t="s">
        <v>773</v>
      </c>
      <c r="H2026">
        <v>2021</v>
      </c>
      <c r="J2026" t="str">
        <f t="shared" si="64"/>
        <v>Energy.Offshore oil</v>
      </c>
      <c r="K2026" t="str">
        <f t="shared" si="65"/>
        <v>oil and gas extraction 06</v>
      </c>
    </row>
    <row r="2027" spans="1:11" x14ac:dyDescent="0.25">
      <c r="A2027" t="s">
        <v>833</v>
      </c>
      <c r="B2027" t="s">
        <v>113</v>
      </c>
      <c r="C2027">
        <v>15</v>
      </c>
      <c r="D2027" t="s">
        <v>536</v>
      </c>
      <c r="E2027" t="s">
        <v>2</v>
      </c>
      <c r="F2027" t="s">
        <v>541</v>
      </c>
      <c r="G2027" t="s">
        <v>538</v>
      </c>
      <c r="H2027">
        <v>2021</v>
      </c>
      <c r="J2027" t="str">
        <f t="shared" si="64"/>
        <v>Energy.Offshore oil</v>
      </c>
      <c r="K2027" t="str">
        <f t="shared" si="65"/>
        <v>oil and gas extraction 06</v>
      </c>
    </row>
    <row r="2028" spans="1:11" x14ac:dyDescent="0.25">
      <c r="A2028" t="s">
        <v>833</v>
      </c>
      <c r="B2028" t="s">
        <v>113</v>
      </c>
      <c r="C2028">
        <v>188</v>
      </c>
      <c r="D2028" t="s">
        <v>536</v>
      </c>
      <c r="E2028" t="s">
        <v>2</v>
      </c>
      <c r="F2028" t="s">
        <v>541</v>
      </c>
      <c r="G2028" t="s">
        <v>539</v>
      </c>
      <c r="H2028">
        <v>2021</v>
      </c>
      <c r="J2028" t="str">
        <f t="shared" si="64"/>
        <v>Energy.Offshore oil</v>
      </c>
      <c r="K2028" t="str">
        <f t="shared" si="65"/>
        <v>oil and gas extraction 06</v>
      </c>
    </row>
    <row r="2029" spans="1:11" x14ac:dyDescent="0.25">
      <c r="A2029" t="s">
        <v>833</v>
      </c>
      <c r="B2029" t="s">
        <v>113</v>
      </c>
      <c r="C2029">
        <v>104</v>
      </c>
      <c r="D2029" t="s">
        <v>536</v>
      </c>
      <c r="E2029" t="s">
        <v>2</v>
      </c>
      <c r="F2029" t="s">
        <v>774</v>
      </c>
      <c r="G2029" t="s">
        <v>538</v>
      </c>
      <c r="H2029">
        <v>2021</v>
      </c>
      <c r="J2029" t="str">
        <f t="shared" si="64"/>
        <v>Energy.Onshore gas</v>
      </c>
      <c r="K2029" t="str">
        <f t="shared" si="65"/>
        <v>oil and gas extraction 06</v>
      </c>
    </row>
    <row r="2030" spans="1:11" x14ac:dyDescent="0.25">
      <c r="A2030" t="s">
        <v>833</v>
      </c>
      <c r="B2030" t="s">
        <v>113</v>
      </c>
      <c r="C2030">
        <v>229</v>
      </c>
      <c r="D2030" t="s">
        <v>536</v>
      </c>
      <c r="E2030" t="s">
        <v>2</v>
      </c>
      <c r="F2030" t="s">
        <v>774</v>
      </c>
      <c r="G2030" t="s">
        <v>539</v>
      </c>
      <c r="H2030">
        <v>2021</v>
      </c>
      <c r="J2030" t="str">
        <f t="shared" si="64"/>
        <v>Energy.Onshore gas</v>
      </c>
      <c r="K2030" t="str">
        <f t="shared" si="65"/>
        <v>oil and gas extraction 06</v>
      </c>
    </row>
    <row r="2031" spans="1:11" x14ac:dyDescent="0.25">
      <c r="A2031" t="s">
        <v>833</v>
      </c>
      <c r="B2031" t="s">
        <v>113</v>
      </c>
      <c r="C2031">
        <v>65</v>
      </c>
      <c r="D2031" t="s">
        <v>536</v>
      </c>
      <c r="E2031" t="s">
        <v>2</v>
      </c>
      <c r="F2031" t="s">
        <v>775</v>
      </c>
      <c r="G2031" t="s">
        <v>773</v>
      </c>
      <c r="H2031">
        <v>2021</v>
      </c>
      <c r="J2031" t="str">
        <f t="shared" si="64"/>
        <v>Energy.Onshore oil</v>
      </c>
      <c r="K2031" t="str">
        <f t="shared" si="65"/>
        <v>oil and gas extraction 06</v>
      </c>
    </row>
    <row r="2032" spans="1:11" x14ac:dyDescent="0.25">
      <c r="A2032" t="s">
        <v>833</v>
      </c>
      <c r="B2032" t="s">
        <v>113</v>
      </c>
      <c r="C2032">
        <v>63</v>
      </c>
      <c r="D2032" t="s">
        <v>536</v>
      </c>
      <c r="E2032" t="s">
        <v>2</v>
      </c>
      <c r="F2032" t="s">
        <v>775</v>
      </c>
      <c r="G2032" t="s">
        <v>538</v>
      </c>
      <c r="H2032">
        <v>2021</v>
      </c>
      <c r="J2032" t="str">
        <f t="shared" si="64"/>
        <v>Energy.Onshore oil</v>
      </c>
      <c r="K2032" t="str">
        <f t="shared" si="65"/>
        <v>oil and gas extraction 06</v>
      </c>
    </row>
    <row r="2033" spans="1:11" x14ac:dyDescent="0.25">
      <c r="A2033" t="s">
        <v>833</v>
      </c>
      <c r="B2033" t="s">
        <v>113</v>
      </c>
      <c r="C2033">
        <v>817</v>
      </c>
      <c r="D2033" t="s">
        <v>536</v>
      </c>
      <c r="E2033" t="s">
        <v>2</v>
      </c>
      <c r="F2033" t="s">
        <v>775</v>
      </c>
      <c r="G2033" t="s">
        <v>539</v>
      </c>
      <c r="H2033">
        <v>2021</v>
      </c>
      <c r="J2033" t="str">
        <f t="shared" si="64"/>
        <v>Energy.Onshore oil</v>
      </c>
      <c r="K2033" t="str">
        <f t="shared" si="65"/>
        <v>oil and gas extraction 06</v>
      </c>
    </row>
    <row r="2034" spans="1:11" x14ac:dyDescent="0.25">
      <c r="A2034" t="s">
        <v>833</v>
      </c>
      <c r="B2034" t="s">
        <v>113</v>
      </c>
      <c r="C2034">
        <v>89</v>
      </c>
      <c r="D2034" t="s">
        <v>536</v>
      </c>
      <c r="E2034" t="s">
        <v>2</v>
      </c>
      <c r="F2034" t="s">
        <v>776</v>
      </c>
      <c r="G2034" t="s">
        <v>767</v>
      </c>
      <c r="H2034">
        <v>2021</v>
      </c>
      <c r="I2034" t="s">
        <v>771</v>
      </c>
      <c r="J2034" t="str">
        <f t="shared" si="64"/>
        <v>Energy.Other from coal</v>
      </c>
      <c r="K2034">
        <f t="shared" si="65"/>
        <v>0</v>
      </c>
    </row>
    <row r="2035" spans="1:11" x14ac:dyDescent="0.25">
      <c r="A2035" t="s">
        <v>833</v>
      </c>
      <c r="B2035" t="s">
        <v>113</v>
      </c>
      <c r="C2035">
        <v>11</v>
      </c>
      <c r="D2035" t="s">
        <v>536</v>
      </c>
      <c r="E2035" t="s">
        <v>2</v>
      </c>
      <c r="F2035" t="s">
        <v>777</v>
      </c>
      <c r="G2035" t="s">
        <v>767</v>
      </c>
      <c r="H2035">
        <v>2021</v>
      </c>
      <c r="I2035" t="s">
        <v>771</v>
      </c>
      <c r="J2035" t="str">
        <f t="shared" si="64"/>
        <v>Energy.Other from oil and gas</v>
      </c>
      <c r="K2035" t="str">
        <f t="shared" si="65"/>
        <v>oil and gas extraction 06</v>
      </c>
    </row>
    <row r="2036" spans="1:11" x14ac:dyDescent="0.25">
      <c r="A2036" t="s">
        <v>833</v>
      </c>
      <c r="B2036" t="s">
        <v>113</v>
      </c>
      <c r="C2036">
        <v>104</v>
      </c>
      <c r="D2036" t="s">
        <v>536</v>
      </c>
      <c r="E2036" t="s">
        <v>2</v>
      </c>
      <c r="F2036" t="s">
        <v>778</v>
      </c>
      <c r="G2036" t="s">
        <v>767</v>
      </c>
      <c r="H2036">
        <v>2021</v>
      </c>
      <c r="J2036" t="str">
        <f t="shared" si="64"/>
        <v>Energy.Satellite-detected large leaks</v>
      </c>
      <c r="K2036" t="str">
        <f t="shared" si="65"/>
        <v>oil and gas extraction 06</v>
      </c>
    </row>
    <row r="2037" spans="1:11" x14ac:dyDescent="0.25">
      <c r="A2037" t="s">
        <v>833</v>
      </c>
      <c r="B2037" t="s">
        <v>113</v>
      </c>
      <c r="C2037">
        <v>678</v>
      </c>
      <c r="D2037" t="s">
        <v>536</v>
      </c>
      <c r="E2037" t="s">
        <v>2</v>
      </c>
      <c r="F2037" t="s">
        <v>797</v>
      </c>
      <c r="G2037" t="s">
        <v>767</v>
      </c>
      <c r="H2037">
        <v>2021</v>
      </c>
      <c r="J2037" t="str">
        <f t="shared" si="64"/>
        <v>Energy.Steam coal</v>
      </c>
      <c r="K2037">
        <f t="shared" si="65"/>
        <v>0</v>
      </c>
    </row>
    <row r="2038" spans="1:11" x14ac:dyDescent="0.25">
      <c r="A2038" t="s">
        <v>833</v>
      </c>
      <c r="B2038" t="s">
        <v>113</v>
      </c>
      <c r="C2038">
        <v>2531</v>
      </c>
      <c r="D2038" t="s">
        <v>536</v>
      </c>
      <c r="E2038" t="s">
        <v>2</v>
      </c>
      <c r="F2038" t="s">
        <v>649</v>
      </c>
      <c r="G2038" t="s">
        <v>767</v>
      </c>
      <c r="H2038">
        <v>2021</v>
      </c>
      <c r="I2038" t="s">
        <v>771</v>
      </c>
      <c r="J2038" t="str">
        <f t="shared" si="64"/>
        <v>Energy.Total</v>
      </c>
      <c r="K2038" t="str">
        <f t="shared" si="65"/>
        <v>confirmed this is a duplicate total value</v>
      </c>
    </row>
    <row r="2039" spans="1:11" x14ac:dyDescent="0.25">
      <c r="A2039" t="s">
        <v>833</v>
      </c>
      <c r="B2039" t="s">
        <v>113</v>
      </c>
      <c r="C2039">
        <v>17</v>
      </c>
      <c r="D2039" t="s">
        <v>536</v>
      </c>
      <c r="E2039" t="s">
        <v>8</v>
      </c>
      <c r="F2039" t="s">
        <v>649</v>
      </c>
      <c r="G2039" t="s">
        <v>767</v>
      </c>
      <c r="H2039" t="s">
        <v>768</v>
      </c>
      <c r="I2039" t="s">
        <v>769</v>
      </c>
      <c r="J2039" t="str">
        <f t="shared" si="64"/>
        <v>Other.Total</v>
      </c>
      <c r="K2039">
        <f t="shared" si="65"/>
        <v>0</v>
      </c>
    </row>
    <row r="2040" spans="1:11" x14ac:dyDescent="0.25">
      <c r="A2040" t="s">
        <v>833</v>
      </c>
      <c r="B2040" t="s">
        <v>113</v>
      </c>
      <c r="C2040">
        <v>170</v>
      </c>
      <c r="D2040" t="s">
        <v>536</v>
      </c>
      <c r="E2040" t="s">
        <v>5</v>
      </c>
      <c r="F2040" t="s">
        <v>649</v>
      </c>
      <c r="G2040" t="s">
        <v>767</v>
      </c>
      <c r="H2040" t="s">
        <v>768</v>
      </c>
      <c r="I2040" t="s">
        <v>769</v>
      </c>
      <c r="J2040" t="str">
        <f t="shared" si="64"/>
        <v>Waste.Total</v>
      </c>
      <c r="K2040" t="str">
        <f t="shared" si="65"/>
        <v>water and waste 36T39</v>
      </c>
    </row>
    <row r="2041" spans="1:11" x14ac:dyDescent="0.25">
      <c r="A2041" t="s">
        <v>833</v>
      </c>
      <c r="B2041" t="s">
        <v>168</v>
      </c>
      <c r="C2041">
        <v>2109</v>
      </c>
      <c r="D2041" t="s">
        <v>536</v>
      </c>
      <c r="E2041" t="s">
        <v>4</v>
      </c>
      <c r="F2041" t="s">
        <v>649</v>
      </c>
      <c r="G2041" t="s">
        <v>767</v>
      </c>
      <c r="H2041" t="s">
        <v>768</v>
      </c>
      <c r="I2041" t="s">
        <v>769</v>
      </c>
      <c r="J2041" t="str">
        <f t="shared" si="64"/>
        <v>Agriculture.Total</v>
      </c>
      <c r="K2041">
        <f t="shared" si="65"/>
        <v>0</v>
      </c>
    </row>
    <row r="2042" spans="1:11" x14ac:dyDescent="0.25">
      <c r="A2042" t="s">
        <v>833</v>
      </c>
      <c r="B2042" t="s">
        <v>168</v>
      </c>
      <c r="C2042">
        <v>28</v>
      </c>
      <c r="D2042" t="s">
        <v>536</v>
      </c>
      <c r="E2042" t="s">
        <v>2</v>
      </c>
      <c r="F2042" t="s">
        <v>770</v>
      </c>
      <c r="G2042" t="s">
        <v>767</v>
      </c>
      <c r="H2042">
        <v>2021</v>
      </c>
      <c r="I2042" t="s">
        <v>771</v>
      </c>
      <c r="J2042" t="str">
        <f t="shared" si="64"/>
        <v>Energy.Bioenergy</v>
      </c>
      <c r="K2042">
        <f t="shared" si="65"/>
        <v>0</v>
      </c>
    </row>
    <row r="2043" spans="1:11" x14ac:dyDescent="0.25">
      <c r="A2043" t="s">
        <v>833</v>
      </c>
      <c r="B2043" t="s">
        <v>168</v>
      </c>
      <c r="C2043">
        <v>1641</v>
      </c>
      <c r="D2043" t="s">
        <v>536</v>
      </c>
      <c r="E2043" t="s">
        <v>2</v>
      </c>
      <c r="F2043" t="s">
        <v>796</v>
      </c>
      <c r="G2043" t="s">
        <v>767</v>
      </c>
      <c r="H2043">
        <v>2021</v>
      </c>
      <c r="J2043" t="str">
        <f t="shared" si="64"/>
        <v>Energy.Coking coal</v>
      </c>
      <c r="K2043" t="str">
        <f t="shared" si="65"/>
        <v>iron and steel 241</v>
      </c>
    </row>
    <row r="2044" spans="1:11" x14ac:dyDescent="0.25">
      <c r="A2044" t="s">
        <v>833</v>
      </c>
      <c r="B2044" t="s">
        <v>168</v>
      </c>
      <c r="C2044">
        <v>1105</v>
      </c>
      <c r="D2044" t="s">
        <v>536</v>
      </c>
      <c r="E2044" t="s">
        <v>2</v>
      </c>
      <c r="F2044" t="s">
        <v>772</v>
      </c>
      <c r="G2044" t="s">
        <v>538</v>
      </c>
      <c r="H2044">
        <v>2021</v>
      </c>
      <c r="J2044" t="str">
        <f t="shared" si="64"/>
        <v>Energy.Gas pipelines and LNG facilities</v>
      </c>
      <c r="K2044" t="str">
        <f t="shared" si="65"/>
        <v>energy pipelines and gas processing 352T353</v>
      </c>
    </row>
    <row r="2045" spans="1:11" x14ac:dyDescent="0.25">
      <c r="A2045" t="s">
        <v>833</v>
      </c>
      <c r="B2045" t="s">
        <v>168</v>
      </c>
      <c r="C2045">
        <v>593</v>
      </c>
      <c r="D2045" t="s">
        <v>536</v>
      </c>
      <c r="E2045" t="s">
        <v>2</v>
      </c>
      <c r="F2045" t="s">
        <v>772</v>
      </c>
      <c r="G2045" t="s">
        <v>539</v>
      </c>
      <c r="H2045">
        <v>2021</v>
      </c>
      <c r="J2045" t="str">
        <f t="shared" si="64"/>
        <v>Energy.Gas pipelines and LNG facilities</v>
      </c>
      <c r="K2045" t="str">
        <f t="shared" si="65"/>
        <v>energy pipelines and gas processing 352T353</v>
      </c>
    </row>
    <row r="2046" spans="1:11" x14ac:dyDescent="0.25">
      <c r="A2046" t="s">
        <v>833</v>
      </c>
      <c r="B2046" t="s">
        <v>168</v>
      </c>
      <c r="C2046">
        <v>37</v>
      </c>
      <c r="D2046" t="s">
        <v>536</v>
      </c>
      <c r="E2046" t="s">
        <v>2</v>
      </c>
      <c r="F2046" t="s">
        <v>540</v>
      </c>
      <c r="G2046" t="s">
        <v>538</v>
      </c>
      <c r="H2046">
        <v>2021</v>
      </c>
      <c r="J2046" t="str">
        <f t="shared" si="64"/>
        <v>Energy.Offshore gas</v>
      </c>
      <c r="K2046" t="str">
        <f t="shared" si="65"/>
        <v>oil and gas extraction 06</v>
      </c>
    </row>
    <row r="2047" spans="1:11" x14ac:dyDescent="0.25">
      <c r="A2047" t="s">
        <v>833</v>
      </c>
      <c r="B2047" t="s">
        <v>168</v>
      </c>
      <c r="C2047">
        <v>80</v>
      </c>
      <c r="D2047" t="s">
        <v>536</v>
      </c>
      <c r="E2047" t="s">
        <v>2</v>
      </c>
      <c r="F2047" t="s">
        <v>540</v>
      </c>
      <c r="G2047" t="s">
        <v>539</v>
      </c>
      <c r="H2047">
        <v>2021</v>
      </c>
      <c r="J2047" t="str">
        <f t="shared" si="64"/>
        <v>Energy.Offshore gas</v>
      </c>
      <c r="K2047" t="str">
        <f t="shared" si="65"/>
        <v>oil and gas extraction 06</v>
      </c>
    </row>
    <row r="2048" spans="1:11" x14ac:dyDescent="0.25">
      <c r="A2048" t="s">
        <v>833</v>
      </c>
      <c r="B2048" t="s">
        <v>168</v>
      </c>
      <c r="C2048">
        <v>47</v>
      </c>
      <c r="D2048" t="s">
        <v>536</v>
      </c>
      <c r="E2048" t="s">
        <v>2</v>
      </c>
      <c r="F2048" t="s">
        <v>541</v>
      </c>
      <c r="G2048" t="s">
        <v>773</v>
      </c>
      <c r="H2048">
        <v>2021</v>
      </c>
      <c r="J2048" t="str">
        <f t="shared" si="64"/>
        <v>Energy.Offshore oil</v>
      </c>
      <c r="K2048" t="str">
        <f t="shared" si="65"/>
        <v>oil and gas extraction 06</v>
      </c>
    </row>
    <row r="2049" spans="1:11" x14ac:dyDescent="0.25">
      <c r="A2049" t="s">
        <v>833</v>
      </c>
      <c r="B2049" t="s">
        <v>168</v>
      </c>
      <c r="C2049">
        <v>16</v>
      </c>
      <c r="D2049" t="s">
        <v>536</v>
      </c>
      <c r="E2049" t="s">
        <v>2</v>
      </c>
      <c r="F2049" t="s">
        <v>541</v>
      </c>
      <c r="G2049" t="s">
        <v>538</v>
      </c>
      <c r="H2049">
        <v>2021</v>
      </c>
      <c r="J2049" t="str">
        <f t="shared" si="64"/>
        <v>Energy.Offshore oil</v>
      </c>
      <c r="K2049" t="str">
        <f t="shared" si="65"/>
        <v>oil and gas extraction 06</v>
      </c>
    </row>
    <row r="2050" spans="1:11" x14ac:dyDescent="0.25">
      <c r="A2050" t="s">
        <v>833</v>
      </c>
      <c r="B2050" t="s">
        <v>168</v>
      </c>
      <c r="C2050">
        <v>207</v>
      </c>
      <c r="D2050" t="s">
        <v>536</v>
      </c>
      <c r="E2050" t="s">
        <v>2</v>
      </c>
      <c r="F2050" t="s">
        <v>541</v>
      </c>
      <c r="G2050" t="s">
        <v>539</v>
      </c>
      <c r="H2050">
        <v>2021</v>
      </c>
      <c r="J2050" t="str">
        <f t="shared" si="64"/>
        <v>Energy.Offshore oil</v>
      </c>
      <c r="K2050" t="str">
        <f t="shared" si="65"/>
        <v>oil and gas extraction 06</v>
      </c>
    </row>
    <row r="2051" spans="1:11" x14ac:dyDescent="0.25">
      <c r="A2051" t="s">
        <v>833</v>
      </c>
      <c r="B2051" t="s">
        <v>168</v>
      </c>
      <c r="C2051">
        <v>1576</v>
      </c>
      <c r="D2051" t="s">
        <v>536</v>
      </c>
      <c r="E2051" t="s">
        <v>2</v>
      </c>
      <c r="F2051" t="s">
        <v>774</v>
      </c>
      <c r="G2051" t="s">
        <v>538</v>
      </c>
      <c r="H2051">
        <v>2021</v>
      </c>
      <c r="J2051" t="str">
        <f t="shared" ref="J2051:J2114" si="66">CONCATENATE(E2051,".",F2051)</f>
        <v>Energy.Onshore gas</v>
      </c>
      <c r="K2051" t="str">
        <f t="shared" ref="K2051:K2114" si="67">INDEX($P$17:$P$38,MATCH(J2051,$O$17:$O$38,0))</f>
        <v>oil and gas extraction 06</v>
      </c>
    </row>
    <row r="2052" spans="1:11" x14ac:dyDescent="0.25">
      <c r="A2052" t="s">
        <v>833</v>
      </c>
      <c r="B2052" t="s">
        <v>168</v>
      </c>
      <c r="C2052">
        <v>3463</v>
      </c>
      <c r="D2052" t="s">
        <v>536</v>
      </c>
      <c r="E2052" t="s">
        <v>2</v>
      </c>
      <c r="F2052" t="s">
        <v>774</v>
      </c>
      <c r="G2052" t="s">
        <v>539</v>
      </c>
      <c r="H2052">
        <v>2021</v>
      </c>
      <c r="J2052" t="str">
        <f t="shared" si="66"/>
        <v>Energy.Onshore gas</v>
      </c>
      <c r="K2052" t="str">
        <f t="shared" si="67"/>
        <v>oil and gas extraction 06</v>
      </c>
    </row>
    <row r="2053" spans="1:11" x14ac:dyDescent="0.25">
      <c r="A2053" t="s">
        <v>833</v>
      </c>
      <c r="B2053" t="s">
        <v>168</v>
      </c>
      <c r="C2053">
        <v>972</v>
      </c>
      <c r="D2053" t="s">
        <v>536</v>
      </c>
      <c r="E2053" t="s">
        <v>2</v>
      </c>
      <c r="F2053" t="s">
        <v>775</v>
      </c>
      <c r="G2053" t="s">
        <v>773</v>
      </c>
      <c r="H2053">
        <v>2021</v>
      </c>
      <c r="J2053" t="str">
        <f t="shared" si="66"/>
        <v>Energy.Onshore oil</v>
      </c>
      <c r="K2053" t="str">
        <f t="shared" si="67"/>
        <v>oil and gas extraction 06</v>
      </c>
    </row>
    <row r="2054" spans="1:11" x14ac:dyDescent="0.25">
      <c r="A2054" t="s">
        <v>833</v>
      </c>
      <c r="B2054" t="s">
        <v>168</v>
      </c>
      <c r="C2054">
        <v>328</v>
      </c>
      <c r="D2054" t="s">
        <v>536</v>
      </c>
      <c r="E2054" t="s">
        <v>2</v>
      </c>
      <c r="F2054" t="s">
        <v>775</v>
      </c>
      <c r="G2054" t="s">
        <v>538</v>
      </c>
      <c r="H2054">
        <v>2021</v>
      </c>
      <c r="J2054" t="str">
        <f t="shared" si="66"/>
        <v>Energy.Onshore oil</v>
      </c>
      <c r="K2054" t="str">
        <f t="shared" si="67"/>
        <v>oil and gas extraction 06</v>
      </c>
    </row>
    <row r="2055" spans="1:11" x14ac:dyDescent="0.25">
      <c r="A2055" t="s">
        <v>833</v>
      </c>
      <c r="B2055" t="s">
        <v>168</v>
      </c>
      <c r="C2055">
        <v>4232</v>
      </c>
      <c r="D2055" t="s">
        <v>536</v>
      </c>
      <c r="E2055" t="s">
        <v>2</v>
      </c>
      <c r="F2055" t="s">
        <v>775</v>
      </c>
      <c r="G2055" t="s">
        <v>539</v>
      </c>
      <c r="H2055">
        <v>2021</v>
      </c>
      <c r="J2055" t="str">
        <f t="shared" si="66"/>
        <v>Energy.Onshore oil</v>
      </c>
      <c r="K2055" t="str">
        <f t="shared" si="67"/>
        <v>oil and gas extraction 06</v>
      </c>
    </row>
    <row r="2056" spans="1:11" x14ac:dyDescent="0.25">
      <c r="A2056" t="s">
        <v>833</v>
      </c>
      <c r="B2056" t="s">
        <v>168</v>
      </c>
      <c r="C2056">
        <v>648</v>
      </c>
      <c r="D2056" t="s">
        <v>536</v>
      </c>
      <c r="E2056" t="s">
        <v>2</v>
      </c>
      <c r="F2056" t="s">
        <v>776</v>
      </c>
      <c r="G2056" t="s">
        <v>767</v>
      </c>
      <c r="H2056">
        <v>2021</v>
      </c>
      <c r="I2056" t="s">
        <v>771</v>
      </c>
      <c r="J2056" t="str">
        <f t="shared" si="66"/>
        <v>Energy.Other from coal</v>
      </c>
      <c r="K2056">
        <f t="shared" si="67"/>
        <v>0</v>
      </c>
    </row>
    <row r="2057" spans="1:11" x14ac:dyDescent="0.25">
      <c r="A2057" t="s">
        <v>833</v>
      </c>
      <c r="B2057" t="s">
        <v>168</v>
      </c>
      <c r="C2057">
        <v>99</v>
      </c>
      <c r="D2057" t="s">
        <v>536</v>
      </c>
      <c r="E2057" t="s">
        <v>2</v>
      </c>
      <c r="F2057" t="s">
        <v>777</v>
      </c>
      <c r="G2057" t="s">
        <v>767</v>
      </c>
      <c r="H2057">
        <v>2021</v>
      </c>
      <c r="I2057" t="s">
        <v>771</v>
      </c>
      <c r="J2057" t="str">
        <f t="shared" si="66"/>
        <v>Energy.Other from oil and gas</v>
      </c>
      <c r="K2057" t="str">
        <f t="shared" si="67"/>
        <v>oil and gas extraction 06</v>
      </c>
    </row>
    <row r="2058" spans="1:11" x14ac:dyDescent="0.25">
      <c r="A2058" t="s">
        <v>833</v>
      </c>
      <c r="B2058" t="s">
        <v>168</v>
      </c>
      <c r="C2058">
        <v>1637</v>
      </c>
      <c r="D2058" t="s">
        <v>536</v>
      </c>
      <c r="E2058" t="s">
        <v>2</v>
      </c>
      <c r="F2058" t="s">
        <v>778</v>
      </c>
      <c r="G2058" t="s">
        <v>767</v>
      </c>
      <c r="H2058">
        <v>2021</v>
      </c>
      <c r="J2058" t="str">
        <f t="shared" si="66"/>
        <v>Energy.Satellite-detected large leaks</v>
      </c>
      <c r="K2058" t="str">
        <f t="shared" si="67"/>
        <v>oil and gas extraction 06</v>
      </c>
    </row>
    <row r="2059" spans="1:11" x14ac:dyDescent="0.25">
      <c r="A2059" t="s">
        <v>833</v>
      </c>
      <c r="B2059" t="s">
        <v>168</v>
      </c>
      <c r="C2059">
        <v>1683</v>
      </c>
      <c r="D2059" t="s">
        <v>536</v>
      </c>
      <c r="E2059" t="s">
        <v>2</v>
      </c>
      <c r="F2059" t="s">
        <v>797</v>
      </c>
      <c r="G2059" t="s">
        <v>767</v>
      </c>
      <c r="H2059">
        <v>2021</v>
      </c>
      <c r="J2059" t="str">
        <f t="shared" si="66"/>
        <v>Energy.Steam coal</v>
      </c>
      <c r="K2059">
        <f t="shared" si="67"/>
        <v>0</v>
      </c>
    </row>
    <row r="2060" spans="1:11" x14ac:dyDescent="0.25">
      <c r="A2060" t="s">
        <v>833</v>
      </c>
      <c r="B2060" t="s">
        <v>168</v>
      </c>
      <c r="C2060">
        <v>18392</v>
      </c>
      <c r="D2060" t="s">
        <v>536</v>
      </c>
      <c r="E2060" t="s">
        <v>2</v>
      </c>
      <c r="F2060" t="s">
        <v>649</v>
      </c>
      <c r="G2060" t="s">
        <v>767</v>
      </c>
      <c r="H2060">
        <v>2021</v>
      </c>
      <c r="I2060" t="s">
        <v>771</v>
      </c>
      <c r="J2060" t="str">
        <f t="shared" si="66"/>
        <v>Energy.Total</v>
      </c>
      <c r="K2060" t="str">
        <f t="shared" si="67"/>
        <v>confirmed this is a duplicate total value</v>
      </c>
    </row>
    <row r="2061" spans="1:11" x14ac:dyDescent="0.25">
      <c r="A2061" t="s">
        <v>833</v>
      </c>
      <c r="B2061" t="s">
        <v>168</v>
      </c>
      <c r="C2061">
        <v>124</v>
      </c>
      <c r="D2061" t="s">
        <v>536</v>
      </c>
      <c r="E2061" t="s">
        <v>8</v>
      </c>
      <c r="F2061" t="s">
        <v>649</v>
      </c>
      <c r="G2061" t="s">
        <v>767</v>
      </c>
      <c r="H2061" t="s">
        <v>768</v>
      </c>
      <c r="I2061" t="s">
        <v>769</v>
      </c>
      <c r="J2061" t="str">
        <f t="shared" si="66"/>
        <v>Other.Total</v>
      </c>
      <c r="K2061">
        <f t="shared" si="67"/>
        <v>0</v>
      </c>
    </row>
    <row r="2062" spans="1:11" x14ac:dyDescent="0.25">
      <c r="A2062" t="s">
        <v>833</v>
      </c>
      <c r="B2062" t="s">
        <v>168</v>
      </c>
      <c r="C2062">
        <v>3968</v>
      </c>
      <c r="D2062" t="s">
        <v>536</v>
      </c>
      <c r="E2062" t="s">
        <v>5</v>
      </c>
      <c r="F2062" t="s">
        <v>649</v>
      </c>
      <c r="G2062" t="s">
        <v>767</v>
      </c>
      <c r="H2062" t="s">
        <v>768</v>
      </c>
      <c r="I2062" t="s">
        <v>769</v>
      </c>
      <c r="J2062" t="str">
        <f t="shared" si="66"/>
        <v>Waste.Total</v>
      </c>
      <c r="K2062" t="str">
        <f t="shared" si="67"/>
        <v>water and waste 36T39</v>
      </c>
    </row>
    <row r="2063" spans="1:11" x14ac:dyDescent="0.25">
      <c r="A2063" t="s">
        <v>833</v>
      </c>
      <c r="B2063" t="s">
        <v>206</v>
      </c>
      <c r="C2063">
        <v>287</v>
      </c>
      <c r="D2063" t="s">
        <v>536</v>
      </c>
      <c r="E2063" t="s">
        <v>4</v>
      </c>
      <c r="F2063" t="s">
        <v>649</v>
      </c>
      <c r="G2063" t="s">
        <v>767</v>
      </c>
      <c r="H2063" t="s">
        <v>768</v>
      </c>
      <c r="I2063" t="s">
        <v>769</v>
      </c>
      <c r="J2063" t="str">
        <f t="shared" si="66"/>
        <v>Agriculture.Total</v>
      </c>
      <c r="K2063">
        <f t="shared" si="67"/>
        <v>0</v>
      </c>
    </row>
    <row r="2064" spans="1:11" x14ac:dyDescent="0.25">
      <c r="A2064" t="s">
        <v>833</v>
      </c>
      <c r="B2064" t="s">
        <v>206</v>
      </c>
      <c r="C2064">
        <v>0</v>
      </c>
      <c r="D2064" t="s">
        <v>536</v>
      </c>
      <c r="E2064" t="s">
        <v>2</v>
      </c>
      <c r="F2064" t="s">
        <v>770</v>
      </c>
      <c r="G2064" t="s">
        <v>767</v>
      </c>
      <c r="H2064">
        <v>2021</v>
      </c>
      <c r="I2064" t="s">
        <v>771</v>
      </c>
      <c r="J2064" t="str">
        <f t="shared" si="66"/>
        <v>Energy.Bioenergy</v>
      </c>
      <c r="K2064">
        <f t="shared" si="67"/>
        <v>0</v>
      </c>
    </row>
    <row r="2065" spans="1:11" x14ac:dyDescent="0.25">
      <c r="A2065" t="s">
        <v>833</v>
      </c>
      <c r="B2065" t="s">
        <v>206</v>
      </c>
      <c r="C2065">
        <v>294</v>
      </c>
      <c r="D2065" t="s">
        <v>536</v>
      </c>
      <c r="E2065" t="s">
        <v>2</v>
      </c>
      <c r="F2065" t="s">
        <v>772</v>
      </c>
      <c r="G2065" t="s">
        <v>538</v>
      </c>
      <c r="H2065">
        <v>2021</v>
      </c>
      <c r="J2065" t="str">
        <f t="shared" si="66"/>
        <v>Energy.Gas pipelines and LNG facilities</v>
      </c>
      <c r="K2065" t="str">
        <f t="shared" si="67"/>
        <v>energy pipelines and gas processing 352T353</v>
      </c>
    </row>
    <row r="2066" spans="1:11" x14ac:dyDescent="0.25">
      <c r="A2066" t="s">
        <v>833</v>
      </c>
      <c r="B2066" t="s">
        <v>206</v>
      </c>
      <c r="C2066">
        <v>158</v>
      </c>
      <c r="D2066" t="s">
        <v>536</v>
      </c>
      <c r="E2066" t="s">
        <v>2</v>
      </c>
      <c r="F2066" t="s">
        <v>772</v>
      </c>
      <c r="G2066" t="s">
        <v>539</v>
      </c>
      <c r="H2066">
        <v>2021</v>
      </c>
      <c r="J2066" t="str">
        <f t="shared" si="66"/>
        <v>Energy.Gas pipelines and LNG facilities</v>
      </c>
      <c r="K2066" t="str">
        <f t="shared" si="67"/>
        <v>energy pipelines and gas processing 352T353</v>
      </c>
    </row>
    <row r="2067" spans="1:11" x14ac:dyDescent="0.25">
      <c r="A2067" t="s">
        <v>833</v>
      </c>
      <c r="B2067" t="s">
        <v>206</v>
      </c>
      <c r="C2067">
        <v>54</v>
      </c>
      <c r="D2067" t="s">
        <v>536</v>
      </c>
      <c r="E2067" t="s">
        <v>2</v>
      </c>
      <c r="F2067" t="s">
        <v>540</v>
      </c>
      <c r="G2067" t="s">
        <v>538</v>
      </c>
      <c r="H2067">
        <v>2021</v>
      </c>
      <c r="J2067" t="str">
        <f t="shared" si="66"/>
        <v>Energy.Offshore gas</v>
      </c>
      <c r="K2067" t="str">
        <f t="shared" si="67"/>
        <v>oil and gas extraction 06</v>
      </c>
    </row>
    <row r="2068" spans="1:11" x14ac:dyDescent="0.25">
      <c r="A2068" t="s">
        <v>833</v>
      </c>
      <c r="B2068" t="s">
        <v>206</v>
      </c>
      <c r="C2068">
        <v>118</v>
      </c>
      <c r="D2068" t="s">
        <v>536</v>
      </c>
      <c r="E2068" t="s">
        <v>2</v>
      </c>
      <c r="F2068" t="s">
        <v>540</v>
      </c>
      <c r="G2068" t="s">
        <v>539</v>
      </c>
      <c r="H2068">
        <v>2021</v>
      </c>
      <c r="J2068" t="str">
        <f t="shared" si="66"/>
        <v>Energy.Offshore gas</v>
      </c>
      <c r="K2068" t="str">
        <f t="shared" si="67"/>
        <v>oil and gas extraction 06</v>
      </c>
    </row>
    <row r="2069" spans="1:11" x14ac:dyDescent="0.25">
      <c r="A2069" t="s">
        <v>833</v>
      </c>
      <c r="B2069" t="s">
        <v>206</v>
      </c>
      <c r="C2069">
        <v>76</v>
      </c>
      <c r="D2069" t="s">
        <v>536</v>
      </c>
      <c r="E2069" t="s">
        <v>2</v>
      </c>
      <c r="F2069" t="s">
        <v>541</v>
      </c>
      <c r="G2069" t="s">
        <v>773</v>
      </c>
      <c r="H2069">
        <v>2021</v>
      </c>
      <c r="J2069" t="str">
        <f t="shared" si="66"/>
        <v>Energy.Offshore oil</v>
      </c>
      <c r="K2069" t="str">
        <f t="shared" si="67"/>
        <v>oil and gas extraction 06</v>
      </c>
    </row>
    <row r="2070" spans="1:11" x14ac:dyDescent="0.25">
      <c r="A2070" t="s">
        <v>833</v>
      </c>
      <c r="B2070" t="s">
        <v>206</v>
      </c>
      <c r="C2070">
        <v>29</v>
      </c>
      <c r="D2070" t="s">
        <v>536</v>
      </c>
      <c r="E2070" t="s">
        <v>2</v>
      </c>
      <c r="F2070" t="s">
        <v>541</v>
      </c>
      <c r="G2070" t="s">
        <v>538</v>
      </c>
      <c r="H2070">
        <v>2021</v>
      </c>
      <c r="J2070" t="str">
        <f t="shared" si="66"/>
        <v>Energy.Offshore oil</v>
      </c>
      <c r="K2070" t="str">
        <f t="shared" si="67"/>
        <v>oil and gas extraction 06</v>
      </c>
    </row>
    <row r="2071" spans="1:11" x14ac:dyDescent="0.25">
      <c r="A2071" t="s">
        <v>833</v>
      </c>
      <c r="B2071" t="s">
        <v>206</v>
      </c>
      <c r="C2071">
        <v>373</v>
      </c>
      <c r="D2071" t="s">
        <v>536</v>
      </c>
      <c r="E2071" t="s">
        <v>2</v>
      </c>
      <c r="F2071" t="s">
        <v>541</v>
      </c>
      <c r="G2071" t="s">
        <v>539</v>
      </c>
      <c r="H2071">
        <v>2021</v>
      </c>
      <c r="J2071" t="str">
        <f t="shared" si="66"/>
        <v>Energy.Offshore oil</v>
      </c>
      <c r="K2071" t="str">
        <f t="shared" si="67"/>
        <v>oil and gas extraction 06</v>
      </c>
    </row>
    <row r="2072" spans="1:11" x14ac:dyDescent="0.25">
      <c r="A2072" t="s">
        <v>833</v>
      </c>
      <c r="B2072" t="s">
        <v>206</v>
      </c>
      <c r="C2072">
        <v>686</v>
      </c>
      <c r="D2072" t="s">
        <v>536</v>
      </c>
      <c r="E2072" t="s">
        <v>2</v>
      </c>
      <c r="F2072" t="s">
        <v>774</v>
      </c>
      <c r="G2072" t="s">
        <v>538</v>
      </c>
      <c r="H2072">
        <v>2021</v>
      </c>
      <c r="J2072" t="str">
        <f t="shared" si="66"/>
        <v>Energy.Onshore gas</v>
      </c>
      <c r="K2072" t="str">
        <f t="shared" si="67"/>
        <v>oil and gas extraction 06</v>
      </c>
    </row>
    <row r="2073" spans="1:11" x14ac:dyDescent="0.25">
      <c r="A2073" t="s">
        <v>833</v>
      </c>
      <c r="B2073" t="s">
        <v>206</v>
      </c>
      <c r="C2073">
        <v>1508</v>
      </c>
      <c r="D2073" t="s">
        <v>536</v>
      </c>
      <c r="E2073" t="s">
        <v>2</v>
      </c>
      <c r="F2073" t="s">
        <v>774</v>
      </c>
      <c r="G2073" t="s">
        <v>539</v>
      </c>
      <c r="H2073">
        <v>2021</v>
      </c>
      <c r="J2073" t="str">
        <f t="shared" si="66"/>
        <v>Energy.Onshore gas</v>
      </c>
      <c r="K2073" t="str">
        <f t="shared" si="67"/>
        <v>oil and gas extraction 06</v>
      </c>
    </row>
    <row r="2074" spans="1:11" x14ac:dyDescent="0.25">
      <c r="A2074" t="s">
        <v>833</v>
      </c>
      <c r="B2074" t="s">
        <v>206</v>
      </c>
      <c r="C2074">
        <v>79</v>
      </c>
      <c r="D2074" t="s">
        <v>536</v>
      </c>
      <c r="E2074" t="s">
        <v>2</v>
      </c>
      <c r="F2074" t="s">
        <v>775</v>
      </c>
      <c r="G2074" t="s">
        <v>773</v>
      </c>
      <c r="H2074">
        <v>2021</v>
      </c>
      <c r="J2074" t="str">
        <f t="shared" si="66"/>
        <v>Energy.Onshore oil</v>
      </c>
      <c r="K2074" t="str">
        <f t="shared" si="67"/>
        <v>oil and gas extraction 06</v>
      </c>
    </row>
    <row r="2075" spans="1:11" x14ac:dyDescent="0.25">
      <c r="A2075" t="s">
        <v>833</v>
      </c>
      <c r="B2075" t="s">
        <v>206</v>
      </c>
      <c r="C2075">
        <v>26</v>
      </c>
      <c r="D2075" t="s">
        <v>536</v>
      </c>
      <c r="E2075" t="s">
        <v>2</v>
      </c>
      <c r="F2075" t="s">
        <v>775</v>
      </c>
      <c r="G2075" t="s">
        <v>538</v>
      </c>
      <c r="H2075">
        <v>2021</v>
      </c>
      <c r="J2075" t="str">
        <f t="shared" si="66"/>
        <v>Energy.Onshore oil</v>
      </c>
      <c r="K2075" t="str">
        <f t="shared" si="67"/>
        <v>oil and gas extraction 06</v>
      </c>
    </row>
    <row r="2076" spans="1:11" x14ac:dyDescent="0.25">
      <c r="A2076" t="s">
        <v>833</v>
      </c>
      <c r="B2076" t="s">
        <v>206</v>
      </c>
      <c r="C2076">
        <v>332</v>
      </c>
      <c r="D2076" t="s">
        <v>536</v>
      </c>
      <c r="E2076" t="s">
        <v>2</v>
      </c>
      <c r="F2076" t="s">
        <v>775</v>
      </c>
      <c r="G2076" t="s">
        <v>539</v>
      </c>
      <c r="H2076">
        <v>2021</v>
      </c>
      <c r="J2076" t="str">
        <f t="shared" si="66"/>
        <v>Energy.Onshore oil</v>
      </c>
      <c r="K2076" t="str">
        <f t="shared" si="67"/>
        <v>oil and gas extraction 06</v>
      </c>
    </row>
    <row r="2077" spans="1:11" x14ac:dyDescent="0.25">
      <c r="A2077" t="s">
        <v>833</v>
      </c>
      <c r="B2077" t="s">
        <v>206</v>
      </c>
      <c r="C2077">
        <v>8</v>
      </c>
      <c r="D2077" t="s">
        <v>536</v>
      </c>
      <c r="E2077" t="s">
        <v>2</v>
      </c>
      <c r="F2077" t="s">
        <v>777</v>
      </c>
      <c r="G2077" t="s">
        <v>767</v>
      </c>
      <c r="H2077">
        <v>2021</v>
      </c>
      <c r="I2077" t="s">
        <v>771</v>
      </c>
      <c r="J2077" t="str">
        <f t="shared" si="66"/>
        <v>Energy.Other from oil and gas</v>
      </c>
      <c r="K2077" t="str">
        <f t="shared" si="67"/>
        <v>oil and gas extraction 06</v>
      </c>
    </row>
    <row r="2078" spans="1:11" x14ac:dyDescent="0.25">
      <c r="A2078" t="s">
        <v>833</v>
      </c>
      <c r="B2078" t="s">
        <v>206</v>
      </c>
      <c r="C2078">
        <v>1116</v>
      </c>
      <c r="D2078" t="s">
        <v>536</v>
      </c>
      <c r="E2078" t="s">
        <v>2</v>
      </c>
      <c r="F2078" t="s">
        <v>778</v>
      </c>
      <c r="G2078" t="s">
        <v>767</v>
      </c>
      <c r="H2078">
        <v>2021</v>
      </c>
      <c r="J2078" t="str">
        <f t="shared" si="66"/>
        <v>Energy.Satellite-detected large leaks</v>
      </c>
      <c r="K2078" t="str">
        <f t="shared" si="67"/>
        <v>oil and gas extraction 06</v>
      </c>
    </row>
    <row r="2079" spans="1:11" x14ac:dyDescent="0.25">
      <c r="A2079" t="s">
        <v>833</v>
      </c>
      <c r="B2079" t="s">
        <v>206</v>
      </c>
      <c r="C2079">
        <v>4857</v>
      </c>
      <c r="D2079" t="s">
        <v>536</v>
      </c>
      <c r="E2079" t="s">
        <v>2</v>
      </c>
      <c r="F2079" t="s">
        <v>649</v>
      </c>
      <c r="G2079" t="s">
        <v>767</v>
      </c>
      <c r="H2079">
        <v>2021</v>
      </c>
      <c r="I2079" t="s">
        <v>771</v>
      </c>
      <c r="J2079" t="str">
        <f t="shared" si="66"/>
        <v>Energy.Total</v>
      </c>
      <c r="K2079" t="str">
        <f t="shared" si="67"/>
        <v>confirmed this is a duplicate total value</v>
      </c>
    </row>
    <row r="2080" spans="1:11" x14ac:dyDescent="0.25">
      <c r="A2080" t="s">
        <v>833</v>
      </c>
      <c r="B2080" t="s">
        <v>206</v>
      </c>
      <c r="C2080">
        <v>2</v>
      </c>
      <c r="D2080" t="s">
        <v>536</v>
      </c>
      <c r="E2080" t="s">
        <v>8</v>
      </c>
      <c r="F2080" t="s">
        <v>649</v>
      </c>
      <c r="G2080" t="s">
        <v>767</v>
      </c>
      <c r="H2080" t="s">
        <v>768</v>
      </c>
      <c r="I2080" t="s">
        <v>769</v>
      </c>
      <c r="J2080" t="str">
        <f t="shared" si="66"/>
        <v>Other.Total</v>
      </c>
      <c r="K2080">
        <f t="shared" si="67"/>
        <v>0</v>
      </c>
    </row>
    <row r="2081" spans="1:11" x14ac:dyDescent="0.25">
      <c r="A2081" t="s">
        <v>833</v>
      </c>
      <c r="B2081" t="s">
        <v>206</v>
      </c>
      <c r="C2081">
        <v>56</v>
      </c>
      <c r="D2081" t="s">
        <v>536</v>
      </c>
      <c r="E2081" t="s">
        <v>5</v>
      </c>
      <c r="F2081" t="s">
        <v>649</v>
      </c>
      <c r="G2081" t="s">
        <v>767</v>
      </c>
      <c r="H2081" t="s">
        <v>768</v>
      </c>
      <c r="I2081" t="s">
        <v>769</v>
      </c>
      <c r="J2081" t="str">
        <f t="shared" si="66"/>
        <v>Waste.Total</v>
      </c>
      <c r="K2081" t="str">
        <f t="shared" si="67"/>
        <v>water and waste 36T39</v>
      </c>
    </row>
    <row r="2082" spans="1:11" x14ac:dyDescent="0.25">
      <c r="A2082" t="s">
        <v>833</v>
      </c>
      <c r="B2082" t="s">
        <v>214</v>
      </c>
      <c r="C2082">
        <v>953</v>
      </c>
      <c r="D2082" t="s">
        <v>536</v>
      </c>
      <c r="E2082" t="s">
        <v>4</v>
      </c>
      <c r="F2082" t="s">
        <v>649</v>
      </c>
      <c r="G2082" t="s">
        <v>767</v>
      </c>
      <c r="H2082" t="s">
        <v>768</v>
      </c>
      <c r="I2082" t="s">
        <v>769</v>
      </c>
      <c r="J2082" t="str">
        <f t="shared" si="66"/>
        <v>Agriculture.Total</v>
      </c>
      <c r="K2082">
        <f t="shared" si="67"/>
        <v>0</v>
      </c>
    </row>
    <row r="2083" spans="1:11" x14ac:dyDescent="0.25">
      <c r="A2083" t="s">
        <v>833</v>
      </c>
      <c r="B2083" t="s">
        <v>214</v>
      </c>
      <c r="C2083">
        <v>0</v>
      </c>
      <c r="D2083" t="s">
        <v>536</v>
      </c>
      <c r="E2083" t="s">
        <v>2</v>
      </c>
      <c r="F2083" t="s">
        <v>770</v>
      </c>
      <c r="G2083" t="s">
        <v>767</v>
      </c>
      <c r="H2083">
        <v>2021</v>
      </c>
      <c r="I2083" t="s">
        <v>771</v>
      </c>
      <c r="J2083" t="str">
        <f t="shared" si="66"/>
        <v>Energy.Bioenergy</v>
      </c>
      <c r="K2083">
        <f t="shared" si="67"/>
        <v>0</v>
      </c>
    </row>
    <row r="2084" spans="1:11" x14ac:dyDescent="0.25">
      <c r="A2084" t="s">
        <v>833</v>
      </c>
      <c r="B2084" t="s">
        <v>214</v>
      </c>
      <c r="C2084">
        <v>168</v>
      </c>
      <c r="D2084" t="s">
        <v>536</v>
      </c>
      <c r="E2084" t="s">
        <v>2</v>
      </c>
      <c r="F2084" t="s">
        <v>772</v>
      </c>
      <c r="G2084" t="s">
        <v>538</v>
      </c>
      <c r="H2084">
        <v>2021</v>
      </c>
      <c r="J2084" t="str">
        <f t="shared" si="66"/>
        <v>Energy.Gas pipelines and LNG facilities</v>
      </c>
      <c r="K2084" t="str">
        <f t="shared" si="67"/>
        <v>energy pipelines and gas processing 352T353</v>
      </c>
    </row>
    <row r="2085" spans="1:11" x14ac:dyDescent="0.25">
      <c r="A2085" t="s">
        <v>833</v>
      </c>
      <c r="B2085" t="s">
        <v>214</v>
      </c>
      <c r="C2085">
        <v>90</v>
      </c>
      <c r="D2085" t="s">
        <v>536</v>
      </c>
      <c r="E2085" t="s">
        <v>2</v>
      </c>
      <c r="F2085" t="s">
        <v>772</v>
      </c>
      <c r="G2085" t="s">
        <v>539</v>
      </c>
      <c r="H2085">
        <v>2021</v>
      </c>
      <c r="J2085" t="str">
        <f t="shared" si="66"/>
        <v>Energy.Gas pipelines and LNG facilities</v>
      </c>
      <c r="K2085" t="str">
        <f t="shared" si="67"/>
        <v>energy pipelines and gas processing 352T353</v>
      </c>
    </row>
    <row r="2086" spans="1:11" x14ac:dyDescent="0.25">
      <c r="A2086" t="s">
        <v>833</v>
      </c>
      <c r="B2086" t="s">
        <v>214</v>
      </c>
      <c r="C2086">
        <v>0</v>
      </c>
      <c r="D2086" t="s">
        <v>536</v>
      </c>
      <c r="E2086" t="s">
        <v>2</v>
      </c>
      <c r="F2086" t="s">
        <v>540</v>
      </c>
      <c r="G2086" t="s">
        <v>538</v>
      </c>
      <c r="H2086">
        <v>2021</v>
      </c>
      <c r="J2086" t="str">
        <f t="shared" si="66"/>
        <v>Energy.Offshore gas</v>
      </c>
      <c r="K2086" t="str">
        <f t="shared" si="67"/>
        <v>oil and gas extraction 06</v>
      </c>
    </row>
    <row r="2087" spans="1:11" x14ac:dyDescent="0.25">
      <c r="A2087" t="s">
        <v>833</v>
      </c>
      <c r="B2087" t="s">
        <v>214</v>
      </c>
      <c r="C2087">
        <v>0</v>
      </c>
      <c r="D2087" t="s">
        <v>536</v>
      </c>
      <c r="E2087" t="s">
        <v>2</v>
      </c>
      <c r="F2087" t="s">
        <v>540</v>
      </c>
      <c r="G2087" t="s">
        <v>539</v>
      </c>
      <c r="H2087">
        <v>2021</v>
      </c>
      <c r="J2087" t="str">
        <f t="shared" si="66"/>
        <v>Energy.Offshore gas</v>
      </c>
      <c r="K2087" t="str">
        <f t="shared" si="67"/>
        <v>oil and gas extraction 06</v>
      </c>
    </row>
    <row r="2088" spans="1:11" x14ac:dyDescent="0.25">
      <c r="A2088" t="s">
        <v>833</v>
      </c>
      <c r="B2088" t="s">
        <v>214</v>
      </c>
      <c r="C2088">
        <v>0</v>
      </c>
      <c r="D2088" t="s">
        <v>536</v>
      </c>
      <c r="E2088" t="s">
        <v>2</v>
      </c>
      <c r="F2088" t="s">
        <v>541</v>
      </c>
      <c r="G2088" t="s">
        <v>773</v>
      </c>
      <c r="H2088">
        <v>2021</v>
      </c>
      <c r="J2088" t="str">
        <f t="shared" si="66"/>
        <v>Energy.Offshore oil</v>
      </c>
      <c r="K2088" t="str">
        <f t="shared" si="67"/>
        <v>oil and gas extraction 06</v>
      </c>
    </row>
    <row r="2089" spans="1:11" x14ac:dyDescent="0.25">
      <c r="A2089" t="s">
        <v>833</v>
      </c>
      <c r="B2089" t="s">
        <v>214</v>
      </c>
      <c r="C2089">
        <v>0</v>
      </c>
      <c r="D2089" t="s">
        <v>536</v>
      </c>
      <c r="E2089" t="s">
        <v>2</v>
      </c>
      <c r="F2089" t="s">
        <v>541</v>
      </c>
      <c r="G2089" t="s">
        <v>538</v>
      </c>
      <c r="H2089">
        <v>2021</v>
      </c>
      <c r="J2089" t="str">
        <f t="shared" si="66"/>
        <v>Energy.Offshore oil</v>
      </c>
      <c r="K2089" t="str">
        <f t="shared" si="67"/>
        <v>oil and gas extraction 06</v>
      </c>
    </row>
    <row r="2090" spans="1:11" x14ac:dyDescent="0.25">
      <c r="A2090" t="s">
        <v>833</v>
      </c>
      <c r="B2090" t="s">
        <v>214</v>
      </c>
      <c r="C2090">
        <v>0</v>
      </c>
      <c r="D2090" t="s">
        <v>536</v>
      </c>
      <c r="E2090" t="s">
        <v>2</v>
      </c>
      <c r="F2090" t="s">
        <v>541</v>
      </c>
      <c r="G2090" t="s">
        <v>539</v>
      </c>
      <c r="H2090">
        <v>2021</v>
      </c>
      <c r="J2090" t="str">
        <f t="shared" si="66"/>
        <v>Energy.Offshore oil</v>
      </c>
      <c r="K2090" t="str">
        <f t="shared" si="67"/>
        <v>oil and gas extraction 06</v>
      </c>
    </row>
    <row r="2091" spans="1:11" x14ac:dyDescent="0.25">
      <c r="A2091" t="s">
        <v>833</v>
      </c>
      <c r="B2091" t="s">
        <v>214</v>
      </c>
      <c r="C2091">
        <v>198</v>
      </c>
      <c r="D2091" t="s">
        <v>536</v>
      </c>
      <c r="E2091" t="s">
        <v>2</v>
      </c>
      <c r="F2091" t="s">
        <v>774</v>
      </c>
      <c r="G2091" t="s">
        <v>538</v>
      </c>
      <c r="H2091">
        <v>2021</v>
      </c>
      <c r="J2091" t="str">
        <f t="shared" si="66"/>
        <v>Energy.Onshore gas</v>
      </c>
      <c r="K2091" t="str">
        <f t="shared" si="67"/>
        <v>oil and gas extraction 06</v>
      </c>
    </row>
    <row r="2092" spans="1:11" x14ac:dyDescent="0.25">
      <c r="A2092" t="s">
        <v>833</v>
      </c>
      <c r="B2092" t="s">
        <v>214</v>
      </c>
      <c r="C2092">
        <v>436</v>
      </c>
      <c r="D2092" t="s">
        <v>536</v>
      </c>
      <c r="E2092" t="s">
        <v>2</v>
      </c>
      <c r="F2092" t="s">
        <v>774</v>
      </c>
      <c r="G2092" t="s">
        <v>539</v>
      </c>
      <c r="H2092">
        <v>2021</v>
      </c>
      <c r="J2092" t="str">
        <f t="shared" si="66"/>
        <v>Energy.Onshore gas</v>
      </c>
      <c r="K2092" t="str">
        <f t="shared" si="67"/>
        <v>oil and gas extraction 06</v>
      </c>
    </row>
    <row r="2093" spans="1:11" x14ac:dyDescent="0.25">
      <c r="A2093" t="s">
        <v>833</v>
      </c>
      <c r="B2093" t="s">
        <v>214</v>
      </c>
      <c r="C2093">
        <v>41</v>
      </c>
      <c r="D2093" t="s">
        <v>536</v>
      </c>
      <c r="E2093" t="s">
        <v>2</v>
      </c>
      <c r="F2093" t="s">
        <v>775</v>
      </c>
      <c r="G2093" t="s">
        <v>773</v>
      </c>
      <c r="H2093">
        <v>2021</v>
      </c>
      <c r="J2093" t="str">
        <f t="shared" si="66"/>
        <v>Energy.Onshore oil</v>
      </c>
      <c r="K2093" t="str">
        <f t="shared" si="67"/>
        <v>oil and gas extraction 06</v>
      </c>
    </row>
    <row r="2094" spans="1:11" x14ac:dyDescent="0.25">
      <c r="A2094" t="s">
        <v>833</v>
      </c>
      <c r="B2094" t="s">
        <v>214</v>
      </c>
      <c r="C2094">
        <v>6</v>
      </c>
      <c r="D2094" t="s">
        <v>536</v>
      </c>
      <c r="E2094" t="s">
        <v>2</v>
      </c>
      <c r="F2094" t="s">
        <v>775</v>
      </c>
      <c r="G2094" t="s">
        <v>538</v>
      </c>
      <c r="H2094">
        <v>2021</v>
      </c>
      <c r="J2094" t="str">
        <f t="shared" si="66"/>
        <v>Energy.Onshore oil</v>
      </c>
      <c r="K2094" t="str">
        <f t="shared" si="67"/>
        <v>oil and gas extraction 06</v>
      </c>
    </row>
    <row r="2095" spans="1:11" x14ac:dyDescent="0.25">
      <c r="A2095" t="s">
        <v>833</v>
      </c>
      <c r="B2095" t="s">
        <v>214</v>
      </c>
      <c r="C2095">
        <v>75</v>
      </c>
      <c r="D2095" t="s">
        <v>536</v>
      </c>
      <c r="E2095" t="s">
        <v>2</v>
      </c>
      <c r="F2095" t="s">
        <v>775</v>
      </c>
      <c r="G2095" t="s">
        <v>539</v>
      </c>
      <c r="H2095">
        <v>2021</v>
      </c>
      <c r="J2095" t="str">
        <f t="shared" si="66"/>
        <v>Energy.Onshore oil</v>
      </c>
      <c r="K2095" t="str">
        <f t="shared" si="67"/>
        <v>oil and gas extraction 06</v>
      </c>
    </row>
    <row r="2096" spans="1:11" x14ac:dyDescent="0.25">
      <c r="A2096" t="s">
        <v>833</v>
      </c>
      <c r="B2096" t="s">
        <v>214</v>
      </c>
      <c r="C2096">
        <v>4</v>
      </c>
      <c r="D2096" t="s">
        <v>536</v>
      </c>
      <c r="E2096" t="s">
        <v>2</v>
      </c>
      <c r="F2096" t="s">
        <v>776</v>
      </c>
      <c r="G2096" t="s">
        <v>767</v>
      </c>
      <c r="H2096">
        <v>2021</v>
      </c>
      <c r="I2096" t="s">
        <v>771</v>
      </c>
      <c r="J2096" t="str">
        <f t="shared" si="66"/>
        <v>Energy.Other from coal</v>
      </c>
      <c r="K2096">
        <f t="shared" si="67"/>
        <v>0</v>
      </c>
    </row>
    <row r="2097" spans="1:11" x14ac:dyDescent="0.25">
      <c r="A2097" t="s">
        <v>833</v>
      </c>
      <c r="B2097" t="s">
        <v>214</v>
      </c>
      <c r="C2097">
        <v>17</v>
      </c>
      <c r="D2097" t="s">
        <v>536</v>
      </c>
      <c r="E2097" t="s">
        <v>2</v>
      </c>
      <c r="F2097" t="s">
        <v>777</v>
      </c>
      <c r="G2097" t="s">
        <v>767</v>
      </c>
      <c r="H2097">
        <v>2021</v>
      </c>
      <c r="I2097" t="s">
        <v>771</v>
      </c>
      <c r="J2097" t="str">
        <f t="shared" si="66"/>
        <v>Energy.Other from oil and gas</v>
      </c>
      <c r="K2097" t="str">
        <f t="shared" si="67"/>
        <v>oil and gas extraction 06</v>
      </c>
    </row>
    <row r="2098" spans="1:11" x14ac:dyDescent="0.25">
      <c r="A2098" t="s">
        <v>833</v>
      </c>
      <c r="B2098" t="s">
        <v>214</v>
      </c>
      <c r="C2098">
        <v>42</v>
      </c>
      <c r="D2098" t="s">
        <v>536</v>
      </c>
      <c r="E2098" t="s">
        <v>2</v>
      </c>
      <c r="F2098" t="s">
        <v>778</v>
      </c>
      <c r="G2098" t="s">
        <v>767</v>
      </c>
      <c r="H2098">
        <v>2021</v>
      </c>
      <c r="J2098" t="str">
        <f t="shared" si="66"/>
        <v>Energy.Satellite-detected large leaks</v>
      </c>
      <c r="K2098" t="str">
        <f t="shared" si="67"/>
        <v>oil and gas extraction 06</v>
      </c>
    </row>
    <row r="2099" spans="1:11" x14ac:dyDescent="0.25">
      <c r="A2099" t="s">
        <v>833</v>
      </c>
      <c r="B2099" t="s">
        <v>214</v>
      </c>
      <c r="C2099">
        <v>1077</v>
      </c>
      <c r="D2099" t="s">
        <v>536</v>
      </c>
      <c r="E2099" t="s">
        <v>2</v>
      </c>
      <c r="F2099" t="s">
        <v>649</v>
      </c>
      <c r="G2099" t="s">
        <v>767</v>
      </c>
      <c r="H2099">
        <v>2021</v>
      </c>
      <c r="I2099" t="s">
        <v>771</v>
      </c>
      <c r="J2099" t="str">
        <f t="shared" si="66"/>
        <v>Energy.Total</v>
      </c>
      <c r="K2099" t="str">
        <f t="shared" si="67"/>
        <v>confirmed this is a duplicate total value</v>
      </c>
    </row>
    <row r="2100" spans="1:11" x14ac:dyDescent="0.25">
      <c r="A2100" t="s">
        <v>833</v>
      </c>
      <c r="B2100" t="s">
        <v>214</v>
      </c>
      <c r="C2100">
        <v>4</v>
      </c>
      <c r="D2100" t="s">
        <v>536</v>
      </c>
      <c r="E2100" t="s">
        <v>8</v>
      </c>
      <c r="F2100" t="s">
        <v>649</v>
      </c>
      <c r="G2100" t="s">
        <v>767</v>
      </c>
      <c r="H2100" t="s">
        <v>768</v>
      </c>
      <c r="I2100" t="s">
        <v>769</v>
      </c>
      <c r="J2100" t="str">
        <f t="shared" si="66"/>
        <v>Other.Total</v>
      </c>
      <c r="K2100">
        <f t="shared" si="67"/>
        <v>0</v>
      </c>
    </row>
    <row r="2101" spans="1:11" x14ac:dyDescent="0.25">
      <c r="A2101" t="s">
        <v>833</v>
      </c>
      <c r="B2101" t="s">
        <v>214</v>
      </c>
      <c r="C2101">
        <v>254</v>
      </c>
      <c r="D2101" t="s">
        <v>536</v>
      </c>
      <c r="E2101" t="s">
        <v>5</v>
      </c>
      <c r="F2101" t="s">
        <v>649</v>
      </c>
      <c r="G2101" t="s">
        <v>767</v>
      </c>
      <c r="H2101" t="s">
        <v>768</v>
      </c>
      <c r="I2101" t="s">
        <v>769</v>
      </c>
      <c r="J2101" t="str">
        <f t="shared" si="66"/>
        <v>Waste.Total</v>
      </c>
      <c r="K2101" t="str">
        <f t="shared" si="67"/>
        <v>water and waste 36T39</v>
      </c>
    </row>
    <row r="2102" spans="1:11" x14ac:dyDescent="0.25">
      <c r="A2102" t="s">
        <v>528</v>
      </c>
      <c r="C2102">
        <v>141380</v>
      </c>
      <c r="D2102" t="s">
        <v>536</v>
      </c>
      <c r="E2102" t="s">
        <v>4</v>
      </c>
      <c r="F2102" t="s">
        <v>649</v>
      </c>
      <c r="G2102" t="s">
        <v>767</v>
      </c>
      <c r="H2102" t="s">
        <v>768</v>
      </c>
      <c r="I2102" t="s">
        <v>769</v>
      </c>
      <c r="J2102" t="str">
        <f t="shared" si="66"/>
        <v>Agriculture.Total</v>
      </c>
      <c r="K2102">
        <f t="shared" si="67"/>
        <v>0</v>
      </c>
    </row>
    <row r="2103" spans="1:11" x14ac:dyDescent="0.25">
      <c r="A2103" t="s">
        <v>528</v>
      </c>
      <c r="C2103">
        <v>9141</v>
      </c>
      <c r="D2103" t="s">
        <v>536</v>
      </c>
      <c r="E2103" t="s">
        <v>2</v>
      </c>
      <c r="F2103" t="s">
        <v>770</v>
      </c>
      <c r="G2103" t="s">
        <v>767</v>
      </c>
      <c r="H2103">
        <v>2021</v>
      </c>
      <c r="I2103" t="s">
        <v>771</v>
      </c>
      <c r="J2103" t="str">
        <f t="shared" si="66"/>
        <v>Energy.Bioenergy</v>
      </c>
      <c r="K2103">
        <f t="shared" si="67"/>
        <v>0</v>
      </c>
    </row>
    <row r="2104" spans="1:11" x14ac:dyDescent="0.25">
      <c r="A2104" t="s">
        <v>528</v>
      </c>
      <c r="C2104">
        <v>11975</v>
      </c>
      <c r="D2104" t="s">
        <v>536</v>
      </c>
      <c r="E2104" t="s">
        <v>2</v>
      </c>
      <c r="F2104" t="s">
        <v>796</v>
      </c>
      <c r="G2104" t="s">
        <v>767</v>
      </c>
      <c r="H2104">
        <v>2021</v>
      </c>
      <c r="J2104" t="str">
        <f t="shared" si="66"/>
        <v>Energy.Coking coal</v>
      </c>
      <c r="K2104" t="str">
        <f t="shared" si="67"/>
        <v>iron and steel 241</v>
      </c>
    </row>
    <row r="2105" spans="1:11" x14ac:dyDescent="0.25">
      <c r="A2105" t="s">
        <v>528</v>
      </c>
      <c r="C2105">
        <v>7143</v>
      </c>
      <c r="D2105" t="s">
        <v>536</v>
      </c>
      <c r="E2105" t="s">
        <v>2</v>
      </c>
      <c r="F2105" t="s">
        <v>772</v>
      </c>
      <c r="G2105" t="s">
        <v>538</v>
      </c>
      <c r="H2105">
        <v>2021</v>
      </c>
      <c r="J2105" t="str">
        <f t="shared" si="66"/>
        <v>Energy.Gas pipelines and LNG facilities</v>
      </c>
      <c r="K2105" t="str">
        <f t="shared" si="67"/>
        <v>energy pipelines and gas processing 352T353</v>
      </c>
    </row>
    <row r="2106" spans="1:11" x14ac:dyDescent="0.25">
      <c r="A2106" t="s">
        <v>528</v>
      </c>
      <c r="C2106">
        <v>3834</v>
      </c>
      <c r="D2106" t="s">
        <v>536</v>
      </c>
      <c r="E2106" t="s">
        <v>2</v>
      </c>
      <c r="F2106" t="s">
        <v>772</v>
      </c>
      <c r="G2106" t="s">
        <v>539</v>
      </c>
      <c r="H2106">
        <v>2021</v>
      </c>
      <c r="J2106" t="str">
        <f t="shared" si="66"/>
        <v>Energy.Gas pipelines and LNG facilities</v>
      </c>
      <c r="K2106" t="str">
        <f t="shared" si="67"/>
        <v>energy pipelines and gas processing 352T353</v>
      </c>
    </row>
    <row r="2107" spans="1:11" x14ac:dyDescent="0.25">
      <c r="A2107" t="s">
        <v>528</v>
      </c>
      <c r="C2107">
        <v>1555</v>
      </c>
      <c r="D2107" t="s">
        <v>536</v>
      </c>
      <c r="E2107" t="s">
        <v>2</v>
      </c>
      <c r="F2107" t="s">
        <v>540</v>
      </c>
      <c r="G2107" t="s">
        <v>538</v>
      </c>
      <c r="H2107">
        <v>2021</v>
      </c>
      <c r="J2107" t="str">
        <f t="shared" si="66"/>
        <v>Energy.Offshore gas</v>
      </c>
      <c r="K2107" t="str">
        <f t="shared" si="67"/>
        <v>oil and gas extraction 06</v>
      </c>
    </row>
    <row r="2108" spans="1:11" x14ac:dyDescent="0.25">
      <c r="A2108" t="s">
        <v>528</v>
      </c>
      <c r="C2108">
        <v>3417</v>
      </c>
      <c r="D2108" t="s">
        <v>536</v>
      </c>
      <c r="E2108" t="s">
        <v>2</v>
      </c>
      <c r="F2108" t="s">
        <v>540</v>
      </c>
      <c r="G2108" t="s">
        <v>539</v>
      </c>
      <c r="H2108">
        <v>2021</v>
      </c>
      <c r="J2108" t="str">
        <f t="shared" si="66"/>
        <v>Energy.Offshore gas</v>
      </c>
      <c r="K2108" t="str">
        <f t="shared" si="67"/>
        <v>oil and gas extraction 06</v>
      </c>
    </row>
    <row r="2109" spans="1:11" x14ac:dyDescent="0.25">
      <c r="A2109" t="s">
        <v>528</v>
      </c>
      <c r="C2109">
        <v>1435</v>
      </c>
      <c r="D2109" t="s">
        <v>536</v>
      </c>
      <c r="E2109" t="s">
        <v>2</v>
      </c>
      <c r="F2109" t="s">
        <v>541</v>
      </c>
      <c r="G2109" t="s">
        <v>773</v>
      </c>
      <c r="H2109">
        <v>2021</v>
      </c>
      <c r="J2109" t="str">
        <f t="shared" si="66"/>
        <v>Energy.Offshore oil</v>
      </c>
      <c r="K2109" t="str">
        <f t="shared" si="67"/>
        <v>oil and gas extraction 06</v>
      </c>
    </row>
    <row r="2110" spans="1:11" x14ac:dyDescent="0.25">
      <c r="A2110" t="s">
        <v>528</v>
      </c>
      <c r="C2110">
        <v>560</v>
      </c>
      <c r="D2110" t="s">
        <v>536</v>
      </c>
      <c r="E2110" t="s">
        <v>2</v>
      </c>
      <c r="F2110" t="s">
        <v>541</v>
      </c>
      <c r="G2110" t="s">
        <v>538</v>
      </c>
      <c r="H2110">
        <v>2021</v>
      </c>
      <c r="J2110" t="str">
        <f t="shared" si="66"/>
        <v>Energy.Offshore oil</v>
      </c>
      <c r="K2110" t="str">
        <f t="shared" si="67"/>
        <v>oil and gas extraction 06</v>
      </c>
    </row>
    <row r="2111" spans="1:11" x14ac:dyDescent="0.25">
      <c r="A2111" t="s">
        <v>528</v>
      </c>
      <c r="C2111">
        <v>7217</v>
      </c>
      <c r="D2111" t="s">
        <v>536</v>
      </c>
      <c r="E2111" t="s">
        <v>2</v>
      </c>
      <c r="F2111" t="s">
        <v>541</v>
      </c>
      <c r="G2111" t="s">
        <v>539</v>
      </c>
      <c r="H2111">
        <v>2021</v>
      </c>
      <c r="J2111" t="str">
        <f t="shared" si="66"/>
        <v>Energy.Offshore oil</v>
      </c>
      <c r="K2111" t="str">
        <f t="shared" si="67"/>
        <v>oil and gas extraction 06</v>
      </c>
    </row>
    <row r="2112" spans="1:11" x14ac:dyDescent="0.25">
      <c r="A2112" t="s">
        <v>528</v>
      </c>
      <c r="C2112">
        <v>6561</v>
      </c>
      <c r="D2112" t="s">
        <v>536</v>
      </c>
      <c r="E2112" t="s">
        <v>2</v>
      </c>
      <c r="F2112" t="s">
        <v>774</v>
      </c>
      <c r="G2112" t="s">
        <v>538</v>
      </c>
      <c r="H2112">
        <v>2021</v>
      </c>
      <c r="J2112" t="str">
        <f t="shared" si="66"/>
        <v>Energy.Onshore gas</v>
      </c>
      <c r="K2112" t="str">
        <f t="shared" si="67"/>
        <v>oil and gas extraction 06</v>
      </c>
    </row>
    <row r="2113" spans="1:11" x14ac:dyDescent="0.25">
      <c r="A2113" t="s">
        <v>528</v>
      </c>
      <c r="C2113">
        <v>14415</v>
      </c>
      <c r="D2113" t="s">
        <v>536</v>
      </c>
      <c r="E2113" t="s">
        <v>2</v>
      </c>
      <c r="F2113" t="s">
        <v>774</v>
      </c>
      <c r="G2113" t="s">
        <v>539</v>
      </c>
      <c r="H2113">
        <v>2021</v>
      </c>
      <c r="J2113" t="str">
        <f t="shared" si="66"/>
        <v>Energy.Onshore gas</v>
      </c>
      <c r="K2113" t="str">
        <f t="shared" si="67"/>
        <v>oil and gas extraction 06</v>
      </c>
    </row>
    <row r="2114" spans="1:11" x14ac:dyDescent="0.25">
      <c r="A2114" t="s">
        <v>528</v>
      </c>
      <c r="C2114">
        <v>6916</v>
      </c>
      <c r="D2114" t="s">
        <v>536</v>
      </c>
      <c r="E2114" t="s">
        <v>2</v>
      </c>
      <c r="F2114" t="s">
        <v>775</v>
      </c>
      <c r="G2114" t="s">
        <v>773</v>
      </c>
      <c r="H2114">
        <v>2021</v>
      </c>
      <c r="J2114" t="str">
        <f t="shared" si="66"/>
        <v>Energy.Onshore oil</v>
      </c>
      <c r="K2114" t="str">
        <f t="shared" si="67"/>
        <v>oil and gas extraction 06</v>
      </c>
    </row>
    <row r="2115" spans="1:11" x14ac:dyDescent="0.25">
      <c r="A2115" t="s">
        <v>528</v>
      </c>
      <c r="C2115">
        <v>1699</v>
      </c>
      <c r="D2115" t="s">
        <v>536</v>
      </c>
      <c r="E2115" t="s">
        <v>2</v>
      </c>
      <c r="F2115" t="s">
        <v>775</v>
      </c>
      <c r="G2115" t="s">
        <v>538</v>
      </c>
      <c r="H2115">
        <v>2021</v>
      </c>
      <c r="J2115" t="str">
        <f t="shared" ref="J2115:J2123" si="68">CONCATENATE(E2115,".",F2115)</f>
        <v>Energy.Onshore oil</v>
      </c>
      <c r="K2115" t="str">
        <f t="shared" ref="K2115:K2123" si="69">INDEX($P$17:$P$38,MATCH(J2115,$O$17:$O$38,0))</f>
        <v>oil and gas extraction 06</v>
      </c>
    </row>
    <row r="2116" spans="1:11" x14ac:dyDescent="0.25">
      <c r="A2116" t="s">
        <v>528</v>
      </c>
      <c r="C2116">
        <v>21904</v>
      </c>
      <c r="D2116" t="s">
        <v>536</v>
      </c>
      <c r="E2116" t="s">
        <v>2</v>
      </c>
      <c r="F2116" t="s">
        <v>775</v>
      </c>
      <c r="G2116" t="s">
        <v>539</v>
      </c>
      <c r="H2116">
        <v>2021</v>
      </c>
      <c r="J2116" t="str">
        <f t="shared" si="68"/>
        <v>Energy.Onshore oil</v>
      </c>
      <c r="K2116" t="str">
        <f t="shared" si="69"/>
        <v>oil and gas extraction 06</v>
      </c>
    </row>
    <row r="2117" spans="1:11" x14ac:dyDescent="0.25">
      <c r="A2117" t="s">
        <v>528</v>
      </c>
      <c r="C2117">
        <v>3584</v>
      </c>
      <c r="D2117" t="s">
        <v>536</v>
      </c>
      <c r="E2117" t="s">
        <v>2</v>
      </c>
      <c r="F2117" t="s">
        <v>776</v>
      </c>
      <c r="G2117" t="s">
        <v>767</v>
      </c>
      <c r="H2117">
        <v>2021</v>
      </c>
      <c r="I2117" t="s">
        <v>771</v>
      </c>
      <c r="J2117" t="str">
        <f t="shared" si="68"/>
        <v>Energy.Other from coal</v>
      </c>
      <c r="K2117">
        <f t="shared" si="69"/>
        <v>0</v>
      </c>
    </row>
    <row r="2118" spans="1:11" x14ac:dyDescent="0.25">
      <c r="A2118" t="s">
        <v>528</v>
      </c>
      <c r="C2118">
        <v>2479</v>
      </c>
      <c r="D2118" t="s">
        <v>536</v>
      </c>
      <c r="E2118" t="s">
        <v>2</v>
      </c>
      <c r="F2118" t="s">
        <v>777</v>
      </c>
      <c r="G2118" t="s">
        <v>767</v>
      </c>
      <c r="H2118">
        <v>2021</v>
      </c>
      <c r="I2118" t="s">
        <v>771</v>
      </c>
      <c r="J2118" t="str">
        <f t="shared" si="68"/>
        <v>Energy.Other from oil and gas</v>
      </c>
      <c r="K2118" t="str">
        <f t="shared" si="69"/>
        <v>oil and gas extraction 06</v>
      </c>
    </row>
    <row r="2119" spans="1:11" x14ac:dyDescent="0.25">
      <c r="A2119" t="s">
        <v>528</v>
      </c>
      <c r="C2119">
        <v>3377</v>
      </c>
      <c r="D2119" t="s">
        <v>536</v>
      </c>
      <c r="E2119" t="s">
        <v>2</v>
      </c>
      <c r="F2119" t="s">
        <v>778</v>
      </c>
      <c r="G2119" t="s">
        <v>767</v>
      </c>
      <c r="H2119">
        <v>2021</v>
      </c>
      <c r="J2119" t="str">
        <f t="shared" si="68"/>
        <v>Energy.Satellite-detected large leaks</v>
      </c>
      <c r="K2119" t="str">
        <f t="shared" si="69"/>
        <v>oil and gas extraction 06</v>
      </c>
    </row>
    <row r="2120" spans="1:11" x14ac:dyDescent="0.25">
      <c r="A2120" t="s">
        <v>528</v>
      </c>
      <c r="C2120">
        <v>28021</v>
      </c>
      <c r="D2120" t="s">
        <v>536</v>
      </c>
      <c r="E2120" t="s">
        <v>2</v>
      </c>
      <c r="F2120" t="s">
        <v>797</v>
      </c>
      <c r="G2120" t="s">
        <v>767</v>
      </c>
      <c r="H2120">
        <v>2021</v>
      </c>
      <c r="J2120" t="str">
        <f t="shared" si="68"/>
        <v>Energy.Steam coal</v>
      </c>
      <c r="K2120">
        <f t="shared" si="69"/>
        <v>0</v>
      </c>
    </row>
    <row r="2121" spans="1:11" x14ac:dyDescent="0.25">
      <c r="A2121" t="s">
        <v>528</v>
      </c>
      <c r="C2121">
        <v>135232</v>
      </c>
      <c r="D2121" t="s">
        <v>536</v>
      </c>
      <c r="E2121" t="s">
        <v>2</v>
      </c>
      <c r="F2121" t="s">
        <v>649</v>
      </c>
      <c r="G2121" t="s">
        <v>767</v>
      </c>
      <c r="H2121">
        <v>2021</v>
      </c>
      <c r="I2121" t="s">
        <v>771</v>
      </c>
      <c r="J2121" t="str">
        <f t="shared" si="68"/>
        <v>Energy.Total</v>
      </c>
      <c r="K2121" t="str">
        <f t="shared" si="69"/>
        <v>confirmed this is a duplicate total value</v>
      </c>
    </row>
    <row r="2122" spans="1:11" x14ac:dyDescent="0.25">
      <c r="A2122" t="s">
        <v>528</v>
      </c>
      <c r="C2122">
        <v>7278</v>
      </c>
      <c r="D2122" t="s">
        <v>536</v>
      </c>
      <c r="E2122" t="s">
        <v>8</v>
      </c>
      <c r="F2122" t="s">
        <v>649</v>
      </c>
      <c r="G2122" t="s">
        <v>767</v>
      </c>
      <c r="H2122" t="s">
        <v>768</v>
      </c>
      <c r="I2122" t="s">
        <v>769</v>
      </c>
      <c r="J2122" t="str">
        <f t="shared" si="68"/>
        <v>Other.Total</v>
      </c>
      <c r="K2122">
        <f t="shared" si="69"/>
        <v>0</v>
      </c>
    </row>
    <row r="2123" spans="1:11" x14ac:dyDescent="0.25">
      <c r="A2123" t="s">
        <v>528</v>
      </c>
      <c r="C2123">
        <v>72999</v>
      </c>
      <c r="D2123" t="s">
        <v>536</v>
      </c>
      <c r="E2123" t="s">
        <v>5</v>
      </c>
      <c r="F2123" t="s">
        <v>649</v>
      </c>
      <c r="G2123" t="s">
        <v>767</v>
      </c>
      <c r="H2123" t="s">
        <v>768</v>
      </c>
      <c r="I2123" t="s">
        <v>769</v>
      </c>
      <c r="J2123" t="str">
        <f t="shared" si="68"/>
        <v>Waste.Total</v>
      </c>
      <c r="K2123" t="str">
        <f t="shared" si="69"/>
        <v>water and waste 36T39</v>
      </c>
    </row>
  </sheetData>
  <autoFilter ref="A1:E199" xr:uid="{00000000-0009-0000-0000-000003000000}"/>
  <pageMargins left="0.7" right="0.7" top="0.75" bottom="0.75" header="0.3" footer="0.3"/>
  <pageSetup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0"/>
  <dimension ref="A1:K3052"/>
  <sheetViews>
    <sheetView zoomScaleNormal="100" workbookViewId="0">
      <selection activeCell="C2442" sqref="C2442"/>
    </sheetView>
  </sheetViews>
  <sheetFormatPr defaultRowHeight="15" x14ac:dyDescent="0.25"/>
  <cols>
    <col min="1" max="1" width="16.7109375" customWidth="1"/>
    <col min="2" max="2" width="22.140625" customWidth="1"/>
    <col min="3" max="3" width="13.7109375" customWidth="1"/>
    <col min="4" max="4" width="14.140625" customWidth="1"/>
    <col min="7" max="7" width="17.42578125" customWidth="1"/>
    <col min="8" max="8" width="21.5703125" customWidth="1"/>
    <col min="9" max="9" width="41.28515625" customWidth="1"/>
    <col min="10" max="10" width="21.85546875" customWidth="1"/>
    <col min="11" max="11" width="17.42578125" customWidth="1"/>
  </cols>
  <sheetData>
    <row r="1" spans="1:11" x14ac:dyDescent="0.25">
      <c r="A1" s="2" t="s">
        <v>23</v>
      </c>
      <c r="B1" s="2" t="s">
        <v>21</v>
      </c>
      <c r="C1" s="2" t="s">
        <v>22</v>
      </c>
      <c r="D1" s="2" t="s">
        <v>234</v>
      </c>
      <c r="E1" s="2" t="s">
        <v>24</v>
      </c>
      <c r="F1" s="44" t="s">
        <v>25</v>
      </c>
      <c r="G1" s="44" t="s">
        <v>1235</v>
      </c>
      <c r="H1" s="79" t="s">
        <v>637</v>
      </c>
      <c r="I1" s="3" t="s">
        <v>268</v>
      </c>
      <c r="J1" s="3" t="s">
        <v>271</v>
      </c>
      <c r="K1" s="79" t="s">
        <v>1236</v>
      </c>
    </row>
    <row r="2" spans="1:11" x14ac:dyDescent="0.25">
      <c r="A2" t="s">
        <v>1250</v>
      </c>
      <c r="B2" t="s">
        <v>4</v>
      </c>
      <c r="C2" t="s">
        <v>235</v>
      </c>
      <c r="D2" t="s">
        <v>1251</v>
      </c>
      <c r="E2" t="s">
        <v>12</v>
      </c>
      <c r="F2">
        <v>1990</v>
      </c>
      <c r="G2">
        <v>178.94155561388024</v>
      </c>
      <c r="H2" s="13">
        <v>0.60047501883852439</v>
      </c>
      <c r="I2" s="4" t="str">
        <f>INDEX('EPA Source to Industry Map'!E:E,MATCH(_xlfn.CONCAT(Table2[[#This Row],[sector]:[subsource]]),'EPA Source to Industry Map'!D:D,0))</f>
        <v>agriculture and forestry 01T03</v>
      </c>
      <c r="J2" s="4" t="s">
        <v>12</v>
      </c>
      <c r="K2" s="13">
        <v>159.12587999220895</v>
      </c>
    </row>
    <row r="3" spans="1:11" x14ac:dyDescent="0.25">
      <c r="A3" t="s">
        <v>1250</v>
      </c>
      <c r="B3" t="s">
        <v>4</v>
      </c>
      <c r="C3" t="s">
        <v>235</v>
      </c>
      <c r="D3" t="s">
        <v>1251</v>
      </c>
      <c r="E3" t="s">
        <v>12</v>
      </c>
      <c r="F3">
        <v>1991</v>
      </c>
      <c r="G3">
        <v>166.94176230567197</v>
      </c>
      <c r="H3" s="13">
        <v>0.56020725605930188</v>
      </c>
      <c r="I3" s="4" t="str">
        <f>INDEX('EPA Source to Industry Map'!E:E,MATCH(_xlfn.CONCAT(Table2[[#This Row],[sector]:[subsource]]),'EPA Source to Industry Map'!D:D,0))</f>
        <v>agriculture and forestry 01T03</v>
      </c>
      <c r="J3" s="4" t="s">
        <v>12</v>
      </c>
      <c r="K3" s="13">
        <v>148.45492285571501</v>
      </c>
    </row>
    <row r="4" spans="1:11" x14ac:dyDescent="0.25">
      <c r="A4" t="s">
        <v>1250</v>
      </c>
      <c r="B4" t="s">
        <v>4</v>
      </c>
      <c r="C4" t="s">
        <v>235</v>
      </c>
      <c r="D4" t="s">
        <v>1251</v>
      </c>
      <c r="E4" t="s">
        <v>12</v>
      </c>
      <c r="F4">
        <v>1992</v>
      </c>
      <c r="G4">
        <v>157.04054160946012</v>
      </c>
      <c r="H4" s="13">
        <v>0.52698168325322192</v>
      </c>
      <c r="I4" s="4" t="str">
        <f>INDEX('EPA Source to Industry Map'!E:E,MATCH(_xlfn.CONCAT(Table2[[#This Row],[sector]:[subsource]]),'EPA Source to Industry Map'!D:D,0))</f>
        <v>agriculture and forestry 01T03</v>
      </c>
      <c r="J4" s="4" t="s">
        <v>12</v>
      </c>
      <c r="K4" s="13">
        <v>139.6501460621038</v>
      </c>
    </row>
    <row r="5" spans="1:11" x14ac:dyDescent="0.25">
      <c r="A5" t="s">
        <v>1250</v>
      </c>
      <c r="B5" t="s">
        <v>4</v>
      </c>
      <c r="C5" t="s">
        <v>235</v>
      </c>
      <c r="D5" t="s">
        <v>1251</v>
      </c>
      <c r="E5" t="s">
        <v>12</v>
      </c>
      <c r="F5">
        <v>1993</v>
      </c>
      <c r="G5">
        <v>153.5861563382166</v>
      </c>
      <c r="H5" s="13">
        <v>0.51538978636985433</v>
      </c>
      <c r="I5" s="4" t="str">
        <f>INDEX('EPA Source to Industry Map'!E:E,MATCH(_xlfn.CONCAT(Table2[[#This Row],[sector]:[subsource]]),'EPA Source to Industry Map'!D:D,0))</f>
        <v>agriculture and forestry 01T03</v>
      </c>
      <c r="J5" s="4" t="s">
        <v>12</v>
      </c>
      <c r="K5" s="13">
        <v>136.57829338801145</v>
      </c>
    </row>
    <row r="6" spans="1:11" x14ac:dyDescent="0.25">
      <c r="A6" t="s">
        <v>1250</v>
      </c>
      <c r="B6" t="s">
        <v>4</v>
      </c>
      <c r="C6" t="s">
        <v>235</v>
      </c>
      <c r="D6" t="s">
        <v>1251</v>
      </c>
      <c r="E6" t="s">
        <v>12</v>
      </c>
      <c r="F6">
        <v>1994</v>
      </c>
      <c r="G6">
        <v>151.58518933470432</v>
      </c>
      <c r="H6" s="13">
        <v>0.50867513199565229</v>
      </c>
      <c r="I6" s="4" t="str">
        <f>INDEX('EPA Source to Industry Map'!E:E,MATCH(_xlfn.CONCAT(Table2[[#This Row],[sector]:[subsource]]),'EPA Source to Industry Map'!D:D,0))</f>
        <v>agriculture and forestry 01T03</v>
      </c>
      <c r="J6" s="4" t="s">
        <v>12</v>
      </c>
      <c r="K6" s="13">
        <v>134.79890997884783</v>
      </c>
    </row>
    <row r="7" spans="1:11" x14ac:dyDescent="0.25">
      <c r="A7" t="s">
        <v>1250</v>
      </c>
      <c r="B7" t="s">
        <v>4</v>
      </c>
      <c r="C7" t="s">
        <v>235</v>
      </c>
      <c r="D7" t="s">
        <v>1251</v>
      </c>
      <c r="E7" t="s">
        <v>12</v>
      </c>
      <c r="F7">
        <v>1995</v>
      </c>
      <c r="G7">
        <v>153.64229526897986</v>
      </c>
      <c r="H7" s="13">
        <v>0.51557817204355638</v>
      </c>
      <c r="I7" s="4" t="str">
        <f>INDEX('EPA Source to Industry Map'!E:E,MATCH(_xlfn.CONCAT(Table2[[#This Row],[sector]:[subsource]]),'EPA Source to Industry Map'!D:D,0))</f>
        <v>agriculture and forestry 01T03</v>
      </c>
      <c r="J7" s="4" t="s">
        <v>12</v>
      </c>
      <c r="K7" s="13">
        <v>136.6282155915425</v>
      </c>
    </row>
    <row r="8" spans="1:11" x14ac:dyDescent="0.25">
      <c r="A8" t="s">
        <v>1250</v>
      </c>
      <c r="B8" t="s">
        <v>4</v>
      </c>
      <c r="C8" t="s">
        <v>235</v>
      </c>
      <c r="D8" t="s">
        <v>1251</v>
      </c>
      <c r="E8" t="s">
        <v>12</v>
      </c>
      <c r="F8">
        <v>1996</v>
      </c>
      <c r="G8">
        <v>154.30145128880366</v>
      </c>
      <c r="H8" s="13">
        <v>0.51779010499598532</v>
      </c>
      <c r="I8" s="4" t="str">
        <f>INDEX('EPA Source to Industry Map'!E:E,MATCH(_xlfn.CONCAT(Table2[[#This Row],[sector]:[subsource]]),'EPA Source to Industry Map'!D:D,0))</f>
        <v>agriculture and forestry 01T03</v>
      </c>
      <c r="J8" s="4" t="s">
        <v>12</v>
      </c>
      <c r="K8" s="13">
        <v>137.2143778239361</v>
      </c>
    </row>
    <row r="9" spans="1:11" x14ac:dyDescent="0.25">
      <c r="A9" t="s">
        <v>1250</v>
      </c>
      <c r="B9" t="s">
        <v>4</v>
      </c>
      <c r="C9" t="s">
        <v>235</v>
      </c>
      <c r="D9" t="s">
        <v>1251</v>
      </c>
      <c r="E9" t="s">
        <v>12</v>
      </c>
      <c r="F9">
        <v>1997</v>
      </c>
      <c r="G9">
        <v>155.39412706551792</v>
      </c>
      <c r="H9" s="13">
        <v>0.5214568022332815</v>
      </c>
      <c r="I9" s="4" t="str">
        <f>INDEX('EPA Source to Industry Map'!E:E,MATCH(_xlfn.CONCAT(Table2[[#This Row],[sector]:[subsource]]),'EPA Source to Industry Map'!D:D,0))</f>
        <v>agriculture and forestry 01T03</v>
      </c>
      <c r="J9" s="4" t="s">
        <v>12</v>
      </c>
      <c r="K9" s="13">
        <v>138.18605259181965</v>
      </c>
    </row>
    <row r="10" spans="1:11" x14ac:dyDescent="0.25">
      <c r="A10" t="s">
        <v>1250</v>
      </c>
      <c r="B10" t="s">
        <v>4</v>
      </c>
      <c r="C10" t="s">
        <v>235</v>
      </c>
      <c r="D10" t="s">
        <v>1251</v>
      </c>
      <c r="E10" t="s">
        <v>12</v>
      </c>
      <c r="F10">
        <v>1998</v>
      </c>
      <c r="G10">
        <v>154.20819525295704</v>
      </c>
      <c r="H10" s="13">
        <v>0.51747716527837928</v>
      </c>
      <c r="I10" s="4" t="str">
        <f>INDEX('EPA Source to Industry Map'!E:E,MATCH(_xlfn.CONCAT(Table2[[#This Row],[sector]:[subsource]]),'EPA Source to Industry Map'!D:D,0))</f>
        <v>agriculture and forestry 01T03</v>
      </c>
      <c r="J10" s="4" t="s">
        <v>12</v>
      </c>
      <c r="K10" s="13">
        <v>137.13144879877058</v>
      </c>
    </row>
    <row r="11" spans="1:11" x14ac:dyDescent="0.25">
      <c r="A11" t="s">
        <v>1250</v>
      </c>
      <c r="B11" t="s">
        <v>4</v>
      </c>
      <c r="C11" t="s">
        <v>235</v>
      </c>
      <c r="D11" t="s">
        <v>1251</v>
      </c>
      <c r="E11" t="s">
        <v>12</v>
      </c>
      <c r="F11">
        <v>1999</v>
      </c>
      <c r="G11">
        <v>154.71192613997664</v>
      </c>
      <c r="H11" s="13">
        <v>0.51916753738247201</v>
      </c>
      <c r="I11" s="4" t="str">
        <f>INDEX('EPA Source to Industry Map'!E:E,MATCH(_xlfn.CONCAT(Table2[[#This Row],[sector]:[subsource]]),'EPA Source to Industry Map'!D:D,0))</f>
        <v>agriculture and forestry 01T03</v>
      </c>
      <c r="J11" s="4" t="s">
        <v>12</v>
      </c>
      <c r="K11" s="13">
        <v>137.57939740635504</v>
      </c>
    </row>
    <row r="12" spans="1:11" x14ac:dyDescent="0.25">
      <c r="A12" t="s">
        <v>1250</v>
      </c>
      <c r="B12" t="s">
        <v>4</v>
      </c>
      <c r="C12" t="s">
        <v>235</v>
      </c>
      <c r="D12" t="s">
        <v>1251</v>
      </c>
      <c r="E12" t="s">
        <v>12</v>
      </c>
      <c r="F12">
        <v>2000</v>
      </c>
      <c r="G12">
        <v>153.97035334880508</v>
      </c>
      <c r="H12" s="13">
        <v>0.51667903808323845</v>
      </c>
      <c r="I12" s="4" t="str">
        <f>INDEX('EPA Source to Industry Map'!E:E,MATCH(_xlfn.CONCAT(Table2[[#This Row],[sector]:[subsource]]),'EPA Source to Industry Map'!D:D,0))</f>
        <v>agriculture and forestry 01T03</v>
      </c>
      <c r="J12" s="4" t="s">
        <v>12</v>
      </c>
      <c r="K12" s="13">
        <v>136.91994509205816</v>
      </c>
    </row>
    <row r="13" spans="1:11" x14ac:dyDescent="0.25">
      <c r="A13" t="s">
        <v>1250</v>
      </c>
      <c r="B13" t="s">
        <v>4</v>
      </c>
      <c r="C13" t="s">
        <v>235</v>
      </c>
      <c r="D13" t="s">
        <v>1251</v>
      </c>
      <c r="E13" t="s">
        <v>12</v>
      </c>
      <c r="F13">
        <v>2001</v>
      </c>
      <c r="G13">
        <v>152.1470345931254</v>
      </c>
      <c r="H13" s="13">
        <v>0.51056051876887709</v>
      </c>
      <c r="I13" s="4" t="str">
        <f>INDEX('EPA Source to Industry Map'!E:E,MATCH(_xlfn.CONCAT(Table2[[#This Row],[sector]:[subsource]]),'EPA Source to Industry Map'!D:D,0))</f>
        <v>agriculture and forestry 01T03</v>
      </c>
      <c r="J13" s="4" t="s">
        <v>12</v>
      </c>
      <c r="K13" s="13">
        <v>135.29853747375245</v>
      </c>
    </row>
    <row r="14" spans="1:11" x14ac:dyDescent="0.25">
      <c r="A14" t="s">
        <v>1250</v>
      </c>
      <c r="B14" t="s">
        <v>4</v>
      </c>
      <c r="C14" t="s">
        <v>235</v>
      </c>
      <c r="D14" t="s">
        <v>1251</v>
      </c>
      <c r="E14" t="s">
        <v>12</v>
      </c>
      <c r="F14">
        <v>2002</v>
      </c>
      <c r="G14">
        <v>149.13293642475725</v>
      </c>
      <c r="H14" s="13">
        <v>0.50044609538509133</v>
      </c>
      <c r="I14" s="4" t="str">
        <f>INDEX('EPA Source to Industry Map'!E:E,MATCH(_xlfn.CONCAT(Table2[[#This Row],[sector]:[subsource]]),'EPA Source to Industry Map'!D:D,0))</f>
        <v>agriculture and forestry 01T03</v>
      </c>
      <c r="J14" s="4" t="s">
        <v>12</v>
      </c>
      <c r="K14" s="13">
        <v>132.61821527704925</v>
      </c>
    </row>
    <row r="15" spans="1:11" x14ac:dyDescent="0.25">
      <c r="A15" t="s">
        <v>1250</v>
      </c>
      <c r="B15" t="s">
        <v>4</v>
      </c>
      <c r="C15" t="s">
        <v>235</v>
      </c>
      <c r="D15" t="s">
        <v>1251</v>
      </c>
      <c r="E15" t="s">
        <v>12</v>
      </c>
      <c r="F15">
        <v>2003</v>
      </c>
      <c r="G15">
        <v>145.63777309155029</v>
      </c>
      <c r="H15" s="13">
        <v>0.4887173593676184</v>
      </c>
      <c r="I15" s="4" t="str">
        <f>INDEX('EPA Source to Industry Map'!E:E,MATCH(_xlfn.CONCAT(Table2[[#This Row],[sector]:[subsource]]),'EPA Source to Industry Map'!D:D,0))</f>
        <v>agriculture and forestry 01T03</v>
      </c>
      <c r="J15" s="4" t="s">
        <v>12</v>
      </c>
      <c r="K15" s="13">
        <v>129.51010023241886</v>
      </c>
    </row>
    <row r="16" spans="1:11" x14ac:dyDescent="0.25">
      <c r="A16" t="s">
        <v>1250</v>
      </c>
      <c r="B16" t="s">
        <v>4</v>
      </c>
      <c r="C16" t="s">
        <v>235</v>
      </c>
      <c r="D16" t="s">
        <v>1251</v>
      </c>
      <c r="E16" t="s">
        <v>12</v>
      </c>
      <c r="F16">
        <v>2004</v>
      </c>
      <c r="G16">
        <v>149.60012556646103</v>
      </c>
      <c r="H16" s="13">
        <v>0.50201384418275519</v>
      </c>
      <c r="I16" s="4" t="str">
        <f>INDEX('EPA Source to Industry Map'!E:E,MATCH(_xlfn.CONCAT(Table2[[#This Row],[sector]:[subsource]]),'EPA Source to Industry Map'!D:D,0))</f>
        <v>agriculture and forestry 01T03</v>
      </c>
      <c r="J16" s="4" t="s">
        <v>12</v>
      </c>
      <c r="K16" s="13">
        <v>133.0336687084301</v>
      </c>
    </row>
    <row r="17" spans="1:11" x14ac:dyDescent="0.25">
      <c r="A17" t="s">
        <v>1250</v>
      </c>
      <c r="B17" t="s">
        <v>4</v>
      </c>
      <c r="C17" t="s">
        <v>235</v>
      </c>
      <c r="D17" t="s">
        <v>1251</v>
      </c>
      <c r="E17" t="s">
        <v>12</v>
      </c>
      <c r="F17">
        <v>2005</v>
      </c>
      <c r="G17">
        <v>145.19386690162111</v>
      </c>
      <c r="H17" s="13">
        <v>0.4872277412806077</v>
      </c>
      <c r="I17" s="4" t="str">
        <f>INDEX('EPA Source to Industry Map'!E:E,MATCH(_xlfn.CONCAT(Table2[[#This Row],[sector]:[subsource]]),'EPA Source to Industry Map'!D:D,0))</f>
        <v>agriculture and forestry 01T03</v>
      </c>
      <c r="J17" s="4" t="s">
        <v>12</v>
      </c>
      <c r="K17" s="13">
        <v>129.11535143936106</v>
      </c>
    </row>
    <row r="18" spans="1:11" x14ac:dyDescent="0.25">
      <c r="A18" t="s">
        <v>1250</v>
      </c>
      <c r="B18" t="s">
        <v>4</v>
      </c>
      <c r="C18" t="s">
        <v>235</v>
      </c>
      <c r="D18" t="s">
        <v>1251</v>
      </c>
      <c r="E18" t="s">
        <v>12</v>
      </c>
      <c r="F18">
        <v>2006</v>
      </c>
      <c r="G18">
        <v>144.09094117249205</v>
      </c>
      <c r="H18" s="13">
        <v>0.48352664822983915</v>
      </c>
      <c r="I18" s="4" t="str">
        <f>INDEX('EPA Source to Industry Map'!E:E,MATCH(_xlfn.CONCAT(Table2[[#This Row],[sector]:[subsource]]),'EPA Source to Industry Map'!D:D,0))</f>
        <v>agriculture and forestry 01T03</v>
      </c>
      <c r="J18" s="4" t="s">
        <v>12</v>
      </c>
      <c r="K18" s="13">
        <v>128.13456178090735</v>
      </c>
    </row>
    <row r="19" spans="1:11" x14ac:dyDescent="0.25">
      <c r="A19" t="s">
        <v>1250</v>
      </c>
      <c r="B19" t="s">
        <v>4</v>
      </c>
      <c r="C19" t="s">
        <v>235</v>
      </c>
      <c r="D19" t="s">
        <v>1251</v>
      </c>
      <c r="E19" t="s">
        <v>12</v>
      </c>
      <c r="F19">
        <v>2007</v>
      </c>
      <c r="G19">
        <v>144.47634826769595</v>
      </c>
      <c r="H19" s="13">
        <v>0.48481996062985222</v>
      </c>
      <c r="I19" s="4" t="str">
        <f>INDEX('EPA Source to Industry Map'!E:E,MATCH(_xlfn.CONCAT(Table2[[#This Row],[sector]:[subsource]]),'EPA Source to Industry Map'!D:D,0))</f>
        <v>agriculture and forestry 01T03</v>
      </c>
      <c r="J19" s="4" t="s">
        <v>12</v>
      </c>
      <c r="K19" s="13">
        <v>128.47728956691086</v>
      </c>
    </row>
    <row r="20" spans="1:11" x14ac:dyDescent="0.25">
      <c r="A20" t="s">
        <v>1250</v>
      </c>
      <c r="B20" t="s">
        <v>4</v>
      </c>
      <c r="C20" t="s">
        <v>235</v>
      </c>
      <c r="D20" t="s">
        <v>1251</v>
      </c>
      <c r="E20" t="s">
        <v>12</v>
      </c>
      <c r="F20">
        <v>2008</v>
      </c>
      <c r="G20">
        <v>145.52935218852033</v>
      </c>
      <c r="H20" s="13">
        <v>0.48835353083396099</v>
      </c>
      <c r="I20" s="4" t="str">
        <f>INDEX('EPA Source to Industry Map'!E:E,MATCH(_xlfn.CONCAT(Table2[[#This Row],[sector]:[subsource]]),'EPA Source to Industry Map'!D:D,0))</f>
        <v>agriculture and forestry 01T03</v>
      </c>
      <c r="J20" s="4" t="s">
        <v>12</v>
      </c>
      <c r="K20" s="13">
        <v>129.41368567099968</v>
      </c>
    </row>
    <row r="21" spans="1:11" x14ac:dyDescent="0.25">
      <c r="A21" t="s">
        <v>1250</v>
      </c>
      <c r="B21" t="s">
        <v>4</v>
      </c>
      <c r="C21" t="s">
        <v>235</v>
      </c>
      <c r="D21" t="s">
        <v>1251</v>
      </c>
      <c r="E21" t="s">
        <v>12</v>
      </c>
      <c r="F21">
        <v>2009</v>
      </c>
      <c r="G21">
        <v>141.23276803435891</v>
      </c>
      <c r="H21" s="13">
        <v>0.47393546320254665</v>
      </c>
      <c r="I21" s="4" t="str">
        <f>INDEX('EPA Source to Industry Map'!E:E,MATCH(_xlfn.CONCAT(Table2[[#This Row],[sector]:[subsource]]),'EPA Source to Industry Map'!D:D,0))</f>
        <v>agriculture and forestry 01T03</v>
      </c>
      <c r="J21" s="4" t="s">
        <v>12</v>
      </c>
      <c r="K21" s="13">
        <v>125.59289774867483</v>
      </c>
    </row>
    <row r="22" spans="1:11" x14ac:dyDescent="0.25">
      <c r="A22" t="s">
        <v>1250</v>
      </c>
      <c r="B22" t="s">
        <v>4</v>
      </c>
      <c r="C22" t="s">
        <v>235</v>
      </c>
      <c r="D22" t="s">
        <v>1251</v>
      </c>
      <c r="E22" t="s">
        <v>12</v>
      </c>
      <c r="F22">
        <v>2010</v>
      </c>
      <c r="G22">
        <v>141.00704833620725</v>
      </c>
      <c r="H22" s="13">
        <v>0.47317801455103115</v>
      </c>
      <c r="I22" s="4" t="str">
        <f>INDEX('EPA Source to Industry Map'!E:E,MATCH(_xlfn.CONCAT(Table2[[#This Row],[sector]:[subsource]]),'EPA Source to Industry Map'!D:D,0))</f>
        <v>agriculture and forestry 01T03</v>
      </c>
      <c r="J22" s="4" t="s">
        <v>12</v>
      </c>
      <c r="K22" s="13">
        <v>125.39217385602323</v>
      </c>
    </row>
    <row r="23" spans="1:11" x14ac:dyDescent="0.25">
      <c r="A23" t="s">
        <v>1250</v>
      </c>
      <c r="B23" t="s">
        <v>4</v>
      </c>
      <c r="C23" t="s">
        <v>235</v>
      </c>
      <c r="D23" t="s">
        <v>1251</v>
      </c>
      <c r="E23" t="s">
        <v>12</v>
      </c>
      <c r="F23">
        <v>2011</v>
      </c>
      <c r="G23">
        <v>142.71984263374497</v>
      </c>
      <c r="H23" s="13">
        <v>0.47892564642196311</v>
      </c>
      <c r="I23" s="4" t="str">
        <f>INDEX('EPA Source to Industry Map'!E:E,MATCH(_xlfn.CONCAT(Table2[[#This Row],[sector]:[subsource]]),'EPA Source to Industry Map'!D:D,0))</f>
        <v>agriculture and forestry 01T03</v>
      </c>
      <c r="J23" s="4" t="s">
        <v>12</v>
      </c>
      <c r="K23" s="13">
        <v>126.91529630182026</v>
      </c>
    </row>
    <row r="24" spans="1:11" x14ac:dyDescent="0.25">
      <c r="A24" t="s">
        <v>1250</v>
      </c>
      <c r="B24" t="s">
        <v>4</v>
      </c>
      <c r="C24" t="s">
        <v>235</v>
      </c>
      <c r="D24" t="s">
        <v>1251</v>
      </c>
      <c r="E24" t="s">
        <v>12</v>
      </c>
      <c r="F24">
        <v>2012</v>
      </c>
      <c r="G24">
        <v>142.01628642750231</v>
      </c>
      <c r="H24" s="13">
        <v>0.47656471955537688</v>
      </c>
      <c r="I24" s="4" t="str">
        <f>INDEX('EPA Source to Industry Map'!E:E,MATCH(_xlfn.CONCAT(Table2[[#This Row],[sector]:[subsource]]),'EPA Source to Industry Map'!D:D,0))</f>
        <v>agriculture and forestry 01T03</v>
      </c>
      <c r="J24" s="4" t="s">
        <v>12</v>
      </c>
      <c r="K24" s="13">
        <v>126.28965068217484</v>
      </c>
    </row>
    <row r="25" spans="1:11" x14ac:dyDescent="0.25">
      <c r="A25" t="s">
        <v>1250</v>
      </c>
      <c r="B25" t="s">
        <v>4</v>
      </c>
      <c r="C25" t="s">
        <v>235</v>
      </c>
      <c r="D25" t="s">
        <v>1251</v>
      </c>
      <c r="E25" t="s">
        <v>12</v>
      </c>
      <c r="F25">
        <v>2013</v>
      </c>
      <c r="G25">
        <v>145.21483921238647</v>
      </c>
      <c r="H25" s="13">
        <v>0.48729811816237062</v>
      </c>
      <c r="I25" s="4" t="str">
        <f>INDEX('EPA Source to Industry Map'!E:E,MATCH(_xlfn.CONCAT(Table2[[#This Row],[sector]:[subsource]]),'EPA Source to Industry Map'!D:D,0))</f>
        <v>agriculture and forestry 01T03</v>
      </c>
      <c r="J25" s="4" t="s">
        <v>12</v>
      </c>
      <c r="K25" s="13">
        <v>129.13400131302825</v>
      </c>
    </row>
    <row r="26" spans="1:11" x14ac:dyDescent="0.25">
      <c r="A26" t="s">
        <v>1250</v>
      </c>
      <c r="B26" t="s">
        <v>4</v>
      </c>
      <c r="C26" t="s">
        <v>235</v>
      </c>
      <c r="D26" t="s">
        <v>1251</v>
      </c>
      <c r="E26" t="s">
        <v>12</v>
      </c>
      <c r="F26">
        <v>2014</v>
      </c>
      <c r="G26">
        <v>148.59593791574983</v>
      </c>
      <c r="H26" s="13">
        <v>0.49864408696560347</v>
      </c>
      <c r="I26" s="4" t="str">
        <f>INDEX('EPA Source to Industry Map'!E:E,MATCH(_xlfn.CONCAT(Table2[[#This Row],[sector]:[subsource]]),'EPA Source to Industry Map'!D:D,0))</f>
        <v>agriculture and forestry 01T03</v>
      </c>
      <c r="J26" s="4" t="s">
        <v>12</v>
      </c>
      <c r="K26" s="13">
        <v>132.14068304588488</v>
      </c>
    </row>
    <row r="27" spans="1:11" x14ac:dyDescent="0.25">
      <c r="A27" t="s">
        <v>1250</v>
      </c>
      <c r="B27" t="s">
        <v>4</v>
      </c>
      <c r="C27" t="s">
        <v>235</v>
      </c>
      <c r="D27" t="s">
        <v>1251</v>
      </c>
      <c r="E27" t="s">
        <v>12</v>
      </c>
      <c r="F27">
        <v>2015</v>
      </c>
      <c r="G27">
        <v>147.85466572286791</v>
      </c>
      <c r="H27" s="13">
        <v>0.49615659638546289</v>
      </c>
      <c r="I27" s="4" t="str">
        <f>INDEX('EPA Source to Industry Map'!E:E,MATCH(_xlfn.CONCAT(Table2[[#This Row],[sector]:[subsource]]),'EPA Source to Industry Map'!D:D,0))</f>
        <v>agriculture and forestry 01T03</v>
      </c>
      <c r="J27" s="4" t="s">
        <v>12</v>
      </c>
      <c r="K27" s="13">
        <v>131.48149804214768</v>
      </c>
    </row>
    <row r="28" spans="1:11" x14ac:dyDescent="0.25">
      <c r="A28" t="s">
        <v>1250</v>
      </c>
      <c r="B28" t="s">
        <v>4</v>
      </c>
      <c r="C28" t="s">
        <v>235</v>
      </c>
      <c r="D28" t="s">
        <v>1251</v>
      </c>
      <c r="E28" t="s">
        <v>12</v>
      </c>
      <c r="F28">
        <v>2016</v>
      </c>
      <c r="G28">
        <v>147.84072577077245</v>
      </c>
      <c r="H28" s="13">
        <v>0.49610981802272636</v>
      </c>
      <c r="I28" s="4" t="str">
        <f>INDEX('EPA Source to Industry Map'!E:E,MATCH(_xlfn.CONCAT(Table2[[#This Row],[sector]:[subsource]]),'EPA Source to Industry Map'!D:D,0))</f>
        <v>agriculture and forestry 01T03</v>
      </c>
      <c r="J28" s="4" t="s">
        <v>12</v>
      </c>
      <c r="K28" s="13">
        <v>131.46910177602248</v>
      </c>
    </row>
    <row r="29" spans="1:11" x14ac:dyDescent="0.25">
      <c r="A29" t="s">
        <v>1250</v>
      </c>
      <c r="B29" t="s">
        <v>4</v>
      </c>
      <c r="C29" t="s">
        <v>235</v>
      </c>
      <c r="D29" t="s">
        <v>1251</v>
      </c>
      <c r="E29" t="s">
        <v>12</v>
      </c>
      <c r="F29">
        <v>2017</v>
      </c>
      <c r="G29">
        <v>147.90007039717636</v>
      </c>
      <c r="H29" s="13">
        <v>0.49630896106435018</v>
      </c>
      <c r="I29" s="4" t="str">
        <f>INDEX('EPA Source to Industry Map'!E:E,MATCH(_xlfn.CONCAT(Table2[[#This Row],[sector]:[subsource]]),'EPA Source to Industry Map'!D:D,0))</f>
        <v>agriculture and forestry 01T03</v>
      </c>
      <c r="J29" s="4" t="s">
        <v>12</v>
      </c>
      <c r="K29" s="13">
        <v>131.52187468205278</v>
      </c>
    </row>
    <row r="30" spans="1:11" x14ac:dyDescent="0.25">
      <c r="A30" t="s">
        <v>1250</v>
      </c>
      <c r="B30" t="s">
        <v>4</v>
      </c>
      <c r="C30" t="s">
        <v>235</v>
      </c>
      <c r="D30" t="s">
        <v>1251</v>
      </c>
      <c r="E30" t="s">
        <v>12</v>
      </c>
      <c r="F30">
        <v>2018</v>
      </c>
      <c r="G30">
        <v>147.95941502358025</v>
      </c>
      <c r="H30" s="13">
        <v>0.49650810410597407</v>
      </c>
      <c r="I30" s="4" t="str">
        <f>INDEX('EPA Source to Industry Map'!E:E,MATCH(_xlfn.CONCAT(Table2[[#This Row],[sector]:[subsource]]),'EPA Source to Industry Map'!D:D,0))</f>
        <v>agriculture and forestry 01T03</v>
      </c>
      <c r="J30" s="4" t="s">
        <v>12</v>
      </c>
      <c r="K30" s="13">
        <v>131.57464758808311</v>
      </c>
    </row>
    <row r="31" spans="1:11" x14ac:dyDescent="0.25">
      <c r="A31" t="s">
        <v>1250</v>
      </c>
      <c r="B31" t="s">
        <v>4</v>
      </c>
      <c r="C31" t="s">
        <v>235</v>
      </c>
      <c r="D31" t="s">
        <v>1251</v>
      </c>
      <c r="E31" t="s">
        <v>12</v>
      </c>
      <c r="F31">
        <v>2019</v>
      </c>
      <c r="G31">
        <v>148.0187596499841</v>
      </c>
      <c r="H31" s="13">
        <v>0.49670724714759784</v>
      </c>
      <c r="I31" s="4" t="str">
        <f>INDEX('EPA Source to Industry Map'!E:E,MATCH(_xlfn.CONCAT(Table2[[#This Row],[sector]:[subsource]]),'EPA Source to Industry Map'!D:D,0))</f>
        <v>agriculture and forestry 01T03</v>
      </c>
      <c r="J31" s="4" t="s">
        <v>12</v>
      </c>
      <c r="K31" s="13">
        <v>131.62742049411344</v>
      </c>
    </row>
    <row r="32" spans="1:11" x14ac:dyDescent="0.25">
      <c r="A32" t="s">
        <v>1250</v>
      </c>
      <c r="B32" t="s">
        <v>4</v>
      </c>
      <c r="C32" t="s">
        <v>235</v>
      </c>
      <c r="D32" t="s">
        <v>1251</v>
      </c>
      <c r="E32" t="s">
        <v>12</v>
      </c>
      <c r="F32">
        <v>2020</v>
      </c>
      <c r="G32">
        <v>148.07810427638785</v>
      </c>
      <c r="H32" s="13">
        <v>0.49690639018922106</v>
      </c>
      <c r="I32" s="4" t="str">
        <f>INDEX('EPA Source to Industry Map'!E:E,MATCH(_xlfn.CONCAT(Table2[[#This Row],[sector]:[subsource]]),'EPA Source to Industry Map'!D:D,0))</f>
        <v>agriculture and forestry 01T03</v>
      </c>
      <c r="J32" s="4" t="s">
        <v>12</v>
      </c>
      <c r="K32" s="13">
        <v>131.68019340014354</v>
      </c>
    </row>
    <row r="33" spans="1:11" x14ac:dyDescent="0.25">
      <c r="A33" t="s">
        <v>1250</v>
      </c>
      <c r="B33" t="s">
        <v>4</v>
      </c>
      <c r="C33" t="s">
        <v>235</v>
      </c>
      <c r="D33" t="s">
        <v>1251</v>
      </c>
      <c r="E33" t="s">
        <v>12</v>
      </c>
      <c r="F33">
        <v>2021</v>
      </c>
      <c r="G33">
        <v>148.14089343067408</v>
      </c>
      <c r="H33" s="13">
        <v>0.49711709204924193</v>
      </c>
      <c r="I33" s="4" t="str">
        <f>INDEX('EPA Source to Industry Map'!E:E,MATCH(_xlfn.CONCAT(Table2[[#This Row],[sector]:[subsource]]),'EPA Source to Industry Map'!D:D,0))</f>
        <v>agriculture and forestry 01T03</v>
      </c>
      <c r="J33" s="4" t="s">
        <v>12</v>
      </c>
      <c r="K33" s="13">
        <v>131.73602939304911</v>
      </c>
    </row>
    <row r="34" spans="1:11" x14ac:dyDescent="0.25">
      <c r="A34" t="s">
        <v>1250</v>
      </c>
      <c r="B34" t="s">
        <v>4</v>
      </c>
      <c r="C34" t="s">
        <v>235</v>
      </c>
      <c r="D34" t="s">
        <v>1251</v>
      </c>
      <c r="E34" t="s">
        <v>12</v>
      </c>
      <c r="F34">
        <v>2022</v>
      </c>
      <c r="G34">
        <v>148.20368258496021</v>
      </c>
      <c r="H34" s="13">
        <v>0.49732779390926246</v>
      </c>
      <c r="I34" s="4" t="str">
        <f>INDEX('EPA Source to Industry Map'!E:E,MATCH(_xlfn.CONCAT(Table2[[#This Row],[sector]:[subsource]]),'EPA Source to Industry Map'!D:D,0))</f>
        <v>agriculture and forestry 01T03</v>
      </c>
      <c r="J34" s="4" t="s">
        <v>12</v>
      </c>
      <c r="K34" s="13">
        <v>131.79186538595459</v>
      </c>
    </row>
    <row r="35" spans="1:11" x14ac:dyDescent="0.25">
      <c r="A35" t="s">
        <v>1250</v>
      </c>
      <c r="B35" t="s">
        <v>4</v>
      </c>
      <c r="C35" t="s">
        <v>235</v>
      </c>
      <c r="D35" t="s">
        <v>1251</v>
      </c>
      <c r="E35" t="s">
        <v>12</v>
      </c>
      <c r="F35">
        <v>2023</v>
      </c>
      <c r="G35">
        <v>148.26647173924633</v>
      </c>
      <c r="H35" s="13">
        <v>0.49753849576928294</v>
      </c>
      <c r="I35" s="4" t="str">
        <f>INDEX('EPA Source to Industry Map'!E:E,MATCH(_xlfn.CONCAT(Table2[[#This Row],[sector]:[subsource]]),'EPA Source to Industry Map'!D:D,0))</f>
        <v>agriculture and forestry 01T03</v>
      </c>
      <c r="J35" s="4" t="s">
        <v>12</v>
      </c>
      <c r="K35" s="13">
        <v>131.84770137885999</v>
      </c>
    </row>
    <row r="36" spans="1:11" x14ac:dyDescent="0.25">
      <c r="A36" t="s">
        <v>1250</v>
      </c>
      <c r="B36" t="s">
        <v>4</v>
      </c>
      <c r="C36" t="s">
        <v>235</v>
      </c>
      <c r="D36" t="s">
        <v>1251</v>
      </c>
      <c r="E36" t="s">
        <v>12</v>
      </c>
      <c r="F36">
        <v>2024</v>
      </c>
      <c r="G36">
        <v>148.32926089353248</v>
      </c>
      <c r="H36" s="13">
        <v>0.49774919762930353</v>
      </c>
      <c r="I36" s="4" t="str">
        <f>INDEX('EPA Source to Industry Map'!E:E,MATCH(_xlfn.CONCAT(Table2[[#This Row],[sector]:[subsource]]),'EPA Source to Industry Map'!D:D,0))</f>
        <v>agriculture and forestry 01T03</v>
      </c>
      <c r="J36" s="4" t="s">
        <v>12</v>
      </c>
      <c r="K36" s="13">
        <v>131.90353737176545</v>
      </c>
    </row>
    <row r="37" spans="1:11" x14ac:dyDescent="0.25">
      <c r="A37" t="s">
        <v>1250</v>
      </c>
      <c r="B37" t="s">
        <v>4</v>
      </c>
      <c r="C37" t="s">
        <v>235</v>
      </c>
      <c r="D37" t="s">
        <v>1251</v>
      </c>
      <c r="E37" t="s">
        <v>12</v>
      </c>
      <c r="F37">
        <v>2025</v>
      </c>
      <c r="G37">
        <v>148.39205004781871</v>
      </c>
      <c r="H37" s="13">
        <v>0.49795989948932462</v>
      </c>
      <c r="I37" s="4" t="str">
        <f>INDEX('EPA Source to Industry Map'!E:E,MATCH(_xlfn.CONCAT(Table2[[#This Row],[sector]:[subsource]]),'EPA Source to Industry Map'!D:D,0))</f>
        <v>agriculture and forestry 01T03</v>
      </c>
      <c r="J37" s="4" t="s">
        <v>12</v>
      </c>
      <c r="K37" s="13">
        <v>131.95937336467102</v>
      </c>
    </row>
    <row r="38" spans="1:11" x14ac:dyDescent="0.25">
      <c r="A38" t="s">
        <v>1250</v>
      </c>
      <c r="B38" t="s">
        <v>4</v>
      </c>
      <c r="C38" t="s">
        <v>235</v>
      </c>
      <c r="D38" t="s">
        <v>1251</v>
      </c>
      <c r="E38" t="s">
        <v>12</v>
      </c>
      <c r="F38">
        <v>2026</v>
      </c>
      <c r="G38">
        <v>148.38858008286451</v>
      </c>
      <c r="H38" s="13">
        <v>0.49794825531162579</v>
      </c>
      <c r="I38" s="4" t="str">
        <f>INDEX('EPA Source to Industry Map'!E:E,MATCH(_xlfn.CONCAT(Table2[[#This Row],[sector]:[subsource]]),'EPA Source to Industry Map'!D:D,0))</f>
        <v>agriculture and forestry 01T03</v>
      </c>
      <c r="J38" s="4" t="s">
        <v>12</v>
      </c>
      <c r="K38" s="13">
        <v>131.95628765758084</v>
      </c>
    </row>
    <row r="39" spans="1:11" x14ac:dyDescent="0.25">
      <c r="A39" t="s">
        <v>1250</v>
      </c>
      <c r="B39" t="s">
        <v>4</v>
      </c>
      <c r="C39" t="s">
        <v>235</v>
      </c>
      <c r="D39" t="s">
        <v>1251</v>
      </c>
      <c r="E39" t="s">
        <v>12</v>
      </c>
      <c r="F39">
        <v>2027</v>
      </c>
      <c r="G39">
        <v>148.38511011791053</v>
      </c>
      <c r="H39" s="13">
        <v>0.49793661113392779</v>
      </c>
      <c r="I39" s="4" t="str">
        <f>INDEX('EPA Source to Industry Map'!E:E,MATCH(_xlfn.CONCAT(Table2[[#This Row],[sector]:[subsource]]),'EPA Source to Industry Map'!D:D,0))</f>
        <v>agriculture and forestry 01T03</v>
      </c>
      <c r="J39" s="4" t="s">
        <v>12</v>
      </c>
      <c r="K39" s="13">
        <v>131.95320195049086</v>
      </c>
    </row>
    <row r="40" spans="1:11" x14ac:dyDescent="0.25">
      <c r="A40" t="s">
        <v>1250</v>
      </c>
      <c r="B40" t="s">
        <v>4</v>
      </c>
      <c r="C40" t="s">
        <v>235</v>
      </c>
      <c r="D40" t="s">
        <v>1251</v>
      </c>
      <c r="E40" t="s">
        <v>12</v>
      </c>
      <c r="F40">
        <v>2028</v>
      </c>
      <c r="G40">
        <v>148.38164015295635</v>
      </c>
      <c r="H40" s="13">
        <v>0.49792496695622934</v>
      </c>
      <c r="I40" s="4" t="str">
        <f>INDEX('EPA Source to Industry Map'!E:E,MATCH(_xlfn.CONCAT(Table2[[#This Row],[sector]:[subsource]]),'EPA Source to Industry Map'!D:D,0))</f>
        <v>agriculture and forestry 01T03</v>
      </c>
      <c r="J40" s="4" t="s">
        <v>12</v>
      </c>
      <c r="K40" s="13">
        <v>131.95011624340077</v>
      </c>
    </row>
    <row r="41" spans="1:11" x14ac:dyDescent="0.25">
      <c r="A41" t="s">
        <v>1250</v>
      </c>
      <c r="B41" t="s">
        <v>4</v>
      </c>
      <c r="C41" t="s">
        <v>235</v>
      </c>
      <c r="D41" t="s">
        <v>1251</v>
      </c>
      <c r="E41" t="s">
        <v>12</v>
      </c>
      <c r="F41">
        <v>2029</v>
      </c>
      <c r="G41">
        <v>148.37817018800214</v>
      </c>
      <c r="H41" s="13">
        <v>0.49791332277853073</v>
      </c>
      <c r="I41" s="4" t="str">
        <f>INDEX('EPA Source to Industry Map'!E:E,MATCH(_xlfn.CONCAT(Table2[[#This Row],[sector]:[subsource]]),'EPA Source to Industry Map'!D:D,0))</f>
        <v>agriculture and forestry 01T03</v>
      </c>
      <c r="J41" s="4" t="s">
        <v>12</v>
      </c>
      <c r="K41" s="13">
        <v>131.94703053631062</v>
      </c>
    </row>
    <row r="42" spans="1:11" x14ac:dyDescent="0.25">
      <c r="A42" t="s">
        <v>1250</v>
      </c>
      <c r="B42" t="s">
        <v>4</v>
      </c>
      <c r="C42" t="s">
        <v>235</v>
      </c>
      <c r="D42" t="s">
        <v>1251</v>
      </c>
      <c r="E42" t="s">
        <v>12</v>
      </c>
      <c r="F42">
        <v>2030</v>
      </c>
      <c r="G42">
        <v>148.37470022304808</v>
      </c>
      <c r="H42" s="13">
        <v>0.49790167860083256</v>
      </c>
      <c r="I42" s="4" t="str">
        <f>INDEX('EPA Source to Industry Map'!E:E,MATCH(_xlfn.CONCAT(Table2[[#This Row],[sector]:[subsource]]),'EPA Source to Industry Map'!D:D,0))</f>
        <v>agriculture and forestry 01T03</v>
      </c>
      <c r="J42" s="4" t="s">
        <v>12</v>
      </c>
      <c r="K42" s="13">
        <v>131.94394482922064</v>
      </c>
    </row>
    <row r="43" spans="1:11" x14ac:dyDescent="0.25">
      <c r="A43" t="s">
        <v>1250</v>
      </c>
      <c r="B43" t="s">
        <v>4</v>
      </c>
      <c r="C43" t="s">
        <v>235</v>
      </c>
      <c r="D43" t="s">
        <v>1251</v>
      </c>
      <c r="E43" t="s">
        <v>12</v>
      </c>
      <c r="F43">
        <v>2031</v>
      </c>
      <c r="G43">
        <v>148.38195399727528</v>
      </c>
      <c r="H43" s="13">
        <v>0.4979260201250848</v>
      </c>
      <c r="I43" s="4" t="str">
        <f>INDEX('EPA Source to Industry Map'!E:E,MATCH(_xlfn.CONCAT(Table2[[#This Row],[sector]:[subsource]]),'EPA Source to Industry Map'!D:D,0))</f>
        <v>agriculture and forestry 01T03</v>
      </c>
      <c r="J43" s="4" t="s">
        <v>12</v>
      </c>
      <c r="K43" s="13">
        <v>131.95039533314744</v>
      </c>
    </row>
    <row r="44" spans="1:11" x14ac:dyDescent="0.25">
      <c r="A44" t="s">
        <v>1250</v>
      </c>
      <c r="B44" t="s">
        <v>4</v>
      </c>
      <c r="C44" t="s">
        <v>235</v>
      </c>
      <c r="D44" t="s">
        <v>1251</v>
      </c>
      <c r="E44" t="s">
        <v>12</v>
      </c>
      <c r="F44">
        <v>2032</v>
      </c>
      <c r="G44">
        <v>148.38920777150224</v>
      </c>
      <c r="H44" s="13">
        <v>0.49795036164933631</v>
      </c>
      <c r="I44" s="4" t="str">
        <f>INDEX('EPA Source to Industry Map'!E:E,MATCH(_xlfn.CONCAT(Table2[[#This Row],[sector]:[subsource]]),'EPA Source to Industry Map'!D:D,0))</f>
        <v>agriculture and forestry 01T03</v>
      </c>
      <c r="J44" s="4" t="s">
        <v>12</v>
      </c>
      <c r="K44" s="13">
        <v>131.95684583707416</v>
      </c>
    </row>
    <row r="45" spans="1:11" x14ac:dyDescent="0.25">
      <c r="A45" t="s">
        <v>1250</v>
      </c>
      <c r="B45" t="s">
        <v>4</v>
      </c>
      <c r="C45" t="s">
        <v>235</v>
      </c>
      <c r="D45" t="s">
        <v>1251</v>
      </c>
      <c r="E45" t="s">
        <v>12</v>
      </c>
      <c r="F45">
        <v>2033</v>
      </c>
      <c r="G45">
        <v>148.39646154572938</v>
      </c>
      <c r="H45" s="13">
        <v>0.4979747031735885</v>
      </c>
      <c r="I45" s="4" t="str">
        <f>INDEX('EPA Source to Industry Map'!E:E,MATCH(_xlfn.CONCAT(Table2[[#This Row],[sector]:[subsource]]),'EPA Source to Industry Map'!D:D,0))</f>
        <v>agriculture and forestry 01T03</v>
      </c>
      <c r="J45" s="4" t="s">
        <v>12</v>
      </c>
      <c r="K45" s="13">
        <v>131.96329634100096</v>
      </c>
    </row>
    <row r="46" spans="1:11" x14ac:dyDescent="0.25">
      <c r="A46" t="s">
        <v>1250</v>
      </c>
      <c r="B46" t="s">
        <v>4</v>
      </c>
      <c r="C46" t="s">
        <v>235</v>
      </c>
      <c r="D46" t="s">
        <v>1251</v>
      </c>
      <c r="E46" t="s">
        <v>12</v>
      </c>
      <c r="F46">
        <v>2034</v>
      </c>
      <c r="G46">
        <v>148.4037153199566</v>
      </c>
      <c r="H46" s="13">
        <v>0.4979990446978409</v>
      </c>
      <c r="I46" s="4" t="str">
        <f>INDEX('EPA Source to Industry Map'!E:E,MATCH(_xlfn.CONCAT(Table2[[#This Row],[sector]:[subsource]]),'EPA Source to Industry Map'!D:D,0))</f>
        <v>agriculture and forestry 01T03</v>
      </c>
      <c r="J46" s="4" t="s">
        <v>12</v>
      </c>
      <c r="K46" s="13">
        <v>131.96974684492787</v>
      </c>
    </row>
    <row r="47" spans="1:11" x14ac:dyDescent="0.25">
      <c r="A47" t="s">
        <v>1250</v>
      </c>
      <c r="B47" t="s">
        <v>4</v>
      </c>
      <c r="C47" t="s">
        <v>235</v>
      </c>
      <c r="D47" t="s">
        <v>1251</v>
      </c>
      <c r="E47" t="s">
        <v>12</v>
      </c>
      <c r="F47">
        <v>2035</v>
      </c>
      <c r="G47">
        <v>148.41096909418366</v>
      </c>
      <c r="H47" s="13">
        <v>0.49802338622209269</v>
      </c>
      <c r="I47" s="4" t="str">
        <f>INDEX('EPA Source to Industry Map'!E:E,MATCH(_xlfn.CONCAT(Table2[[#This Row],[sector]:[subsource]]),'EPA Source to Industry Map'!D:D,0))</f>
        <v>agriculture and forestry 01T03</v>
      </c>
      <c r="J47" s="4" t="s">
        <v>12</v>
      </c>
      <c r="K47" s="13">
        <v>131.97619734885458</v>
      </c>
    </row>
    <row r="48" spans="1:11" x14ac:dyDescent="0.25">
      <c r="A48" t="s">
        <v>1250</v>
      </c>
      <c r="B48" t="s">
        <v>4</v>
      </c>
      <c r="C48" t="s">
        <v>235</v>
      </c>
      <c r="D48" t="s">
        <v>1251</v>
      </c>
      <c r="E48" t="s">
        <v>12</v>
      </c>
      <c r="F48">
        <v>2036</v>
      </c>
      <c r="G48">
        <v>148.37498144632048</v>
      </c>
      <c r="H48" s="13">
        <v>0.49790262230308913</v>
      </c>
      <c r="I48" s="4" t="str">
        <f>INDEX('EPA Source to Industry Map'!E:E,MATCH(_xlfn.CONCAT(Table2[[#This Row],[sector]:[subsource]]),'EPA Source to Industry Map'!D:D,0))</f>
        <v>agriculture and forestry 01T03</v>
      </c>
      <c r="J48" s="4" t="s">
        <v>12</v>
      </c>
      <c r="K48" s="13">
        <v>131.94419491031857</v>
      </c>
    </row>
    <row r="49" spans="1:11" x14ac:dyDescent="0.25">
      <c r="A49" t="s">
        <v>1250</v>
      </c>
      <c r="B49" t="s">
        <v>4</v>
      </c>
      <c r="C49" t="s">
        <v>235</v>
      </c>
      <c r="D49" t="s">
        <v>1251</v>
      </c>
      <c r="E49" t="s">
        <v>12</v>
      </c>
      <c r="F49">
        <v>2037</v>
      </c>
      <c r="G49">
        <v>148.33899379845747</v>
      </c>
      <c r="H49" s="13">
        <v>0.49778185838408529</v>
      </c>
      <c r="I49" s="4" t="str">
        <f>INDEX('EPA Source to Industry Map'!E:E,MATCH(_xlfn.CONCAT(Table2[[#This Row],[sector]:[subsource]]),'EPA Source to Industry Map'!D:D,0))</f>
        <v>agriculture and forestry 01T03</v>
      </c>
      <c r="J49" s="4" t="s">
        <v>12</v>
      </c>
      <c r="K49" s="13">
        <v>131.91219247178256</v>
      </c>
    </row>
    <row r="50" spans="1:11" x14ac:dyDescent="0.25">
      <c r="A50" t="s">
        <v>1250</v>
      </c>
      <c r="B50" t="s">
        <v>4</v>
      </c>
      <c r="C50" t="s">
        <v>235</v>
      </c>
      <c r="D50" t="s">
        <v>1251</v>
      </c>
      <c r="E50" t="s">
        <v>12</v>
      </c>
      <c r="F50">
        <v>2038</v>
      </c>
      <c r="G50">
        <v>148.3030061505942</v>
      </c>
      <c r="H50" s="13">
        <v>0.49766109446508128</v>
      </c>
      <c r="I50" s="4" t="str">
        <f>INDEX('EPA Source to Industry Map'!E:E,MATCH(_xlfn.CONCAT(Table2[[#This Row],[sector]:[subsource]]),'EPA Source to Industry Map'!D:D,0))</f>
        <v>agriculture and forestry 01T03</v>
      </c>
      <c r="J50" s="4" t="s">
        <v>12</v>
      </c>
      <c r="K50" s="13">
        <v>131.88019003324655</v>
      </c>
    </row>
    <row r="51" spans="1:11" x14ac:dyDescent="0.25">
      <c r="A51" t="s">
        <v>1250</v>
      </c>
      <c r="B51" t="s">
        <v>4</v>
      </c>
      <c r="C51" t="s">
        <v>235</v>
      </c>
      <c r="D51" t="s">
        <v>1251</v>
      </c>
      <c r="E51" t="s">
        <v>12</v>
      </c>
      <c r="F51">
        <v>2039</v>
      </c>
      <c r="G51">
        <v>148.26701850273125</v>
      </c>
      <c r="H51" s="13">
        <v>0.49754033054607788</v>
      </c>
      <c r="I51" s="4" t="str">
        <f>INDEX('EPA Source to Industry Map'!E:E,MATCH(_xlfn.CONCAT(Table2[[#This Row],[sector]:[subsource]]),'EPA Source to Industry Map'!D:D,0))</f>
        <v>agriculture and forestry 01T03</v>
      </c>
      <c r="J51" s="4" t="s">
        <v>12</v>
      </c>
      <c r="K51" s="13">
        <v>131.84818759471065</v>
      </c>
    </row>
    <row r="52" spans="1:11" x14ac:dyDescent="0.25">
      <c r="A52" t="s">
        <v>1250</v>
      </c>
      <c r="B52" t="s">
        <v>4</v>
      </c>
      <c r="C52" t="s">
        <v>235</v>
      </c>
      <c r="D52" t="s">
        <v>1251</v>
      </c>
      <c r="E52" t="s">
        <v>12</v>
      </c>
      <c r="F52">
        <v>2040</v>
      </c>
      <c r="G52">
        <v>148.23103085486824</v>
      </c>
      <c r="H52" s="13">
        <v>0.49741956662707454</v>
      </c>
      <c r="I52" s="4" t="str">
        <f>INDEX('EPA Source to Industry Map'!E:E,MATCH(_xlfn.CONCAT(Table2[[#This Row],[sector]:[subsource]]),'EPA Source to Industry Map'!D:D,0))</f>
        <v>agriculture and forestry 01T03</v>
      </c>
      <c r="J52" s="4" t="s">
        <v>12</v>
      </c>
      <c r="K52" s="13">
        <v>131.81618515617473</v>
      </c>
    </row>
    <row r="53" spans="1:11" x14ac:dyDescent="0.25">
      <c r="A53" t="s">
        <v>1250</v>
      </c>
      <c r="B53" t="s">
        <v>4</v>
      </c>
      <c r="C53" t="s">
        <v>235</v>
      </c>
      <c r="D53" t="s">
        <v>1251</v>
      </c>
      <c r="E53" t="s">
        <v>12</v>
      </c>
      <c r="F53">
        <v>2041</v>
      </c>
      <c r="G53">
        <v>148.14644234543385</v>
      </c>
      <c r="H53" s="13">
        <v>0.49713571256856992</v>
      </c>
      <c r="I53" s="4" t="str">
        <f>INDEX('EPA Source to Industry Map'!E:E,MATCH(_xlfn.CONCAT(Table2[[#This Row],[sector]:[subsource]]),'EPA Source to Industry Map'!D:D,0))</f>
        <v>agriculture and forestry 01T03</v>
      </c>
      <c r="J53" s="4" t="s">
        <v>12</v>
      </c>
      <c r="K53" s="13">
        <v>131.74096383067103</v>
      </c>
    </row>
    <row r="54" spans="1:11" x14ac:dyDescent="0.25">
      <c r="A54" t="s">
        <v>1250</v>
      </c>
      <c r="B54" t="s">
        <v>4</v>
      </c>
      <c r="C54" t="s">
        <v>235</v>
      </c>
      <c r="D54" t="s">
        <v>1251</v>
      </c>
      <c r="E54" t="s">
        <v>12</v>
      </c>
      <c r="F54">
        <v>2042</v>
      </c>
      <c r="G54">
        <v>148.06185383599956</v>
      </c>
      <c r="H54" s="13">
        <v>0.49685185851006547</v>
      </c>
      <c r="I54" s="4" t="str">
        <f>INDEX('EPA Source to Industry Map'!E:E,MATCH(_xlfn.CONCAT(Table2[[#This Row],[sector]:[subsource]]),'EPA Source to Industry Map'!D:D,0))</f>
        <v>agriculture and forestry 01T03</v>
      </c>
      <c r="J54" s="4" t="s">
        <v>12</v>
      </c>
      <c r="K54" s="13">
        <v>131.66574250516734</v>
      </c>
    </row>
    <row r="55" spans="1:11" x14ac:dyDescent="0.25">
      <c r="A55" t="s">
        <v>1250</v>
      </c>
      <c r="B55" t="s">
        <v>4</v>
      </c>
      <c r="C55" t="s">
        <v>235</v>
      </c>
      <c r="D55" t="s">
        <v>1251</v>
      </c>
      <c r="E55" t="s">
        <v>12</v>
      </c>
      <c r="F55">
        <v>2043</v>
      </c>
      <c r="G55">
        <v>147.97726532656529</v>
      </c>
      <c r="H55" s="13">
        <v>0.49656800445156141</v>
      </c>
      <c r="I55" s="4" t="str">
        <f>INDEX('EPA Source to Industry Map'!E:E,MATCH(_xlfn.CONCAT(Table2[[#This Row],[sector]:[subsource]]),'EPA Source to Industry Map'!D:D,0))</f>
        <v>agriculture and forestry 01T03</v>
      </c>
      <c r="J55" s="4" t="s">
        <v>12</v>
      </c>
      <c r="K55" s="13">
        <v>131.5905211796638</v>
      </c>
    </row>
    <row r="56" spans="1:11" x14ac:dyDescent="0.25">
      <c r="A56" t="s">
        <v>1250</v>
      </c>
      <c r="B56" t="s">
        <v>4</v>
      </c>
      <c r="C56" t="s">
        <v>235</v>
      </c>
      <c r="D56" t="s">
        <v>1251</v>
      </c>
      <c r="E56" t="s">
        <v>12</v>
      </c>
      <c r="F56">
        <v>2044</v>
      </c>
      <c r="G56">
        <v>147.89267681713082</v>
      </c>
      <c r="H56" s="13">
        <v>0.49628415039305662</v>
      </c>
      <c r="I56" s="4" t="str">
        <f>INDEX('EPA Source to Industry Map'!E:E,MATCH(_xlfn.CONCAT(Table2[[#This Row],[sector]:[subsource]]),'EPA Source to Industry Map'!D:D,0))</f>
        <v>agriculture and forestry 01T03</v>
      </c>
      <c r="J56" s="4" t="s">
        <v>12</v>
      </c>
      <c r="K56" s="13">
        <v>131.51529985415999</v>
      </c>
    </row>
    <row r="57" spans="1:11" x14ac:dyDescent="0.25">
      <c r="A57" t="s">
        <v>1250</v>
      </c>
      <c r="B57" t="s">
        <v>4</v>
      </c>
      <c r="C57" t="s">
        <v>235</v>
      </c>
      <c r="D57" t="s">
        <v>1251</v>
      </c>
      <c r="E57" t="s">
        <v>12</v>
      </c>
      <c r="F57">
        <v>2045</v>
      </c>
      <c r="G57">
        <v>147.80808830769658</v>
      </c>
      <c r="H57" s="13">
        <v>0.49600029633455234</v>
      </c>
      <c r="I57" s="4" t="str">
        <f>INDEX('EPA Source to Industry Map'!E:E,MATCH(_xlfn.CONCAT(Table2[[#This Row],[sector]:[subsource]]),'EPA Source to Industry Map'!D:D,0))</f>
        <v>agriculture and forestry 01T03</v>
      </c>
      <c r="J57" s="4" t="s">
        <v>12</v>
      </c>
      <c r="K57" s="13">
        <v>131.44007852865639</v>
      </c>
    </row>
    <row r="58" spans="1:11" x14ac:dyDescent="0.25">
      <c r="A58" t="s">
        <v>1250</v>
      </c>
      <c r="B58" t="s">
        <v>4</v>
      </c>
      <c r="C58" t="s">
        <v>235</v>
      </c>
      <c r="D58" t="s">
        <v>1251</v>
      </c>
      <c r="E58" t="s">
        <v>12</v>
      </c>
      <c r="F58">
        <v>2046</v>
      </c>
      <c r="G58">
        <v>147.69541913797838</v>
      </c>
      <c r="H58" s="13">
        <v>0.49562221187241079</v>
      </c>
      <c r="I58" s="4" t="str">
        <f>INDEX('EPA Source to Industry Map'!E:E,MATCH(_xlfn.CONCAT(Table2[[#This Row],[sector]:[subsource]]),'EPA Source to Industry Map'!D:D,0))</f>
        <v>agriculture and forestry 01T03</v>
      </c>
      <c r="J58" s="4" t="s">
        <v>12</v>
      </c>
      <c r="K58" s="13">
        <v>131.33988614618889</v>
      </c>
    </row>
    <row r="59" spans="1:11" x14ac:dyDescent="0.25">
      <c r="A59" t="s">
        <v>1250</v>
      </c>
      <c r="B59" t="s">
        <v>4</v>
      </c>
      <c r="C59" t="s">
        <v>235</v>
      </c>
      <c r="D59" t="s">
        <v>1251</v>
      </c>
      <c r="E59" t="s">
        <v>12</v>
      </c>
      <c r="F59">
        <v>2047</v>
      </c>
      <c r="G59">
        <v>147.58274996826046</v>
      </c>
      <c r="H59" s="13">
        <v>0.49524412741027013</v>
      </c>
      <c r="I59" s="4" t="str">
        <f>INDEX('EPA Source to Industry Map'!E:E,MATCH(_xlfn.CONCAT(Table2[[#This Row],[sector]:[subsource]]),'EPA Source to Industry Map'!D:D,0))</f>
        <v>agriculture and forestry 01T03</v>
      </c>
      <c r="J59" s="4" t="s">
        <v>12</v>
      </c>
      <c r="K59" s="13">
        <v>131.23969376372156</v>
      </c>
    </row>
    <row r="60" spans="1:11" x14ac:dyDescent="0.25">
      <c r="A60" t="s">
        <v>1250</v>
      </c>
      <c r="B60" t="s">
        <v>4</v>
      </c>
      <c r="C60" t="s">
        <v>235</v>
      </c>
      <c r="D60" t="s">
        <v>1251</v>
      </c>
      <c r="E60" t="s">
        <v>12</v>
      </c>
      <c r="F60">
        <v>2048</v>
      </c>
      <c r="G60">
        <v>147.47008079854243</v>
      </c>
      <c r="H60" s="13">
        <v>0.49486604294812891</v>
      </c>
      <c r="I60" s="4" t="str">
        <f>INDEX('EPA Source to Industry Map'!E:E,MATCH(_xlfn.CONCAT(Table2[[#This Row],[sector]:[subsource]]),'EPA Source to Industry Map'!D:D,0))</f>
        <v>agriculture and forestry 01T03</v>
      </c>
      <c r="J60" s="4" t="s">
        <v>12</v>
      </c>
      <c r="K60" s="13">
        <v>131.13950138125415</v>
      </c>
    </row>
    <row r="61" spans="1:11" x14ac:dyDescent="0.25">
      <c r="A61" t="s">
        <v>1250</v>
      </c>
      <c r="B61" t="s">
        <v>4</v>
      </c>
      <c r="C61" t="s">
        <v>235</v>
      </c>
      <c r="D61" t="s">
        <v>1251</v>
      </c>
      <c r="E61" t="s">
        <v>12</v>
      </c>
      <c r="F61">
        <v>2049</v>
      </c>
      <c r="G61">
        <v>147.35741162882437</v>
      </c>
      <c r="H61" s="13">
        <v>0.49448795848598787</v>
      </c>
      <c r="I61" s="4" t="str">
        <f>INDEX('EPA Source to Industry Map'!E:E,MATCH(_xlfn.CONCAT(Table2[[#This Row],[sector]:[subsource]]),'EPA Source to Industry Map'!D:D,0))</f>
        <v>agriculture and forestry 01T03</v>
      </c>
      <c r="J61" s="4" t="s">
        <v>12</v>
      </c>
      <c r="K61" s="13">
        <v>131.03930899878679</v>
      </c>
    </row>
    <row r="62" spans="1:11" x14ac:dyDescent="0.25">
      <c r="A62" t="s">
        <v>1250</v>
      </c>
      <c r="B62" t="s">
        <v>4</v>
      </c>
      <c r="C62" t="s">
        <v>235</v>
      </c>
      <c r="D62" t="s">
        <v>1251</v>
      </c>
      <c r="E62" t="s">
        <v>12</v>
      </c>
      <c r="F62">
        <v>2050</v>
      </c>
      <c r="G62">
        <v>147.24474245910633</v>
      </c>
      <c r="H62" s="13">
        <v>0.49410987402384654</v>
      </c>
      <c r="I62" s="4" t="str">
        <f>INDEX('EPA Source to Industry Map'!E:E,MATCH(_xlfn.CONCAT(Table2[[#This Row],[sector]:[subsource]]),'EPA Source to Industry Map'!D:D,0))</f>
        <v>agriculture and forestry 01T03</v>
      </c>
      <c r="J62" s="4" t="s">
        <v>12</v>
      </c>
      <c r="K62" s="13">
        <v>130.93911661631935</v>
      </c>
    </row>
    <row r="63" spans="1:11" x14ac:dyDescent="0.25">
      <c r="A63" t="s">
        <v>1250</v>
      </c>
      <c r="B63" t="s">
        <v>4</v>
      </c>
      <c r="C63" t="s">
        <v>236</v>
      </c>
      <c r="D63" t="s">
        <v>237</v>
      </c>
      <c r="E63" t="s">
        <v>11</v>
      </c>
      <c r="F63">
        <v>1990</v>
      </c>
      <c r="G63">
        <v>219.17538704816116</v>
      </c>
      <c r="H63" s="13">
        <v>8.7670154819264479</v>
      </c>
      <c r="I63" s="4" t="str">
        <f>INDEX('EPA Source to Industry Map'!E:E,MATCH(_xlfn.CONCAT(Table2[[#This Row],[sector]:[subsource]]),'EPA Source to Industry Map'!D:D,0))</f>
        <v>agriculture and forestry 01T03</v>
      </c>
      <c r="J63" s="4" t="s">
        <v>11</v>
      </c>
      <c r="K63" s="13">
        <v>245.47643349394053</v>
      </c>
    </row>
    <row r="64" spans="1:11" x14ac:dyDescent="0.25">
      <c r="A64" t="s">
        <v>1250</v>
      </c>
      <c r="B64" t="s">
        <v>4</v>
      </c>
      <c r="C64" t="s">
        <v>236</v>
      </c>
      <c r="D64" t="s">
        <v>237</v>
      </c>
      <c r="E64" t="s">
        <v>11</v>
      </c>
      <c r="F64">
        <v>1991</v>
      </c>
      <c r="G64">
        <v>209.19572793984358</v>
      </c>
      <c r="H64" s="13">
        <v>8.3678291175937414</v>
      </c>
      <c r="I64" s="4" t="str">
        <f>INDEX('EPA Source to Industry Map'!E:E,MATCH(_xlfn.CONCAT(Table2[[#This Row],[sector]:[subsource]]),'EPA Source to Industry Map'!D:D,0))</f>
        <v>agriculture and forestry 01T03</v>
      </c>
      <c r="J64" s="4" t="s">
        <v>11</v>
      </c>
      <c r="K64" s="13">
        <v>234.29921529262484</v>
      </c>
    </row>
    <row r="65" spans="1:11" x14ac:dyDescent="0.25">
      <c r="A65" t="s">
        <v>1250</v>
      </c>
      <c r="B65" t="s">
        <v>4</v>
      </c>
      <c r="C65" t="s">
        <v>236</v>
      </c>
      <c r="D65" t="s">
        <v>237</v>
      </c>
      <c r="E65" t="s">
        <v>11</v>
      </c>
      <c r="F65">
        <v>1992</v>
      </c>
      <c r="G65">
        <v>199.70067722429914</v>
      </c>
      <c r="H65" s="13">
        <v>7.9880270889719638</v>
      </c>
      <c r="I65" s="4" t="str">
        <f>INDEX('EPA Source to Industry Map'!E:E,MATCH(_xlfn.CONCAT(Table2[[#This Row],[sector]:[subsource]]),'EPA Source to Industry Map'!D:D,0))</f>
        <v>agriculture and forestry 01T03</v>
      </c>
      <c r="J65" s="4" t="s">
        <v>11</v>
      </c>
      <c r="K65" s="13">
        <v>223.66475849121503</v>
      </c>
    </row>
    <row r="66" spans="1:11" x14ac:dyDescent="0.25">
      <c r="A66" t="s">
        <v>1250</v>
      </c>
      <c r="B66" t="s">
        <v>4</v>
      </c>
      <c r="C66" t="s">
        <v>236</v>
      </c>
      <c r="D66" t="s">
        <v>237</v>
      </c>
      <c r="E66" t="s">
        <v>11</v>
      </c>
      <c r="F66">
        <v>1993</v>
      </c>
      <c r="G66">
        <v>193.53708147056332</v>
      </c>
      <c r="H66" s="13">
        <v>7.7414832588225355</v>
      </c>
      <c r="I66" s="4" t="str">
        <f>INDEX('EPA Source to Industry Map'!E:E,MATCH(_xlfn.CONCAT(Table2[[#This Row],[sector]:[subsource]]),'EPA Source to Industry Map'!D:D,0))</f>
        <v>agriculture and forestry 01T03</v>
      </c>
      <c r="J66" s="4" t="s">
        <v>11</v>
      </c>
      <c r="K66" s="13">
        <v>216.76153124703097</v>
      </c>
    </row>
    <row r="67" spans="1:11" x14ac:dyDescent="0.25">
      <c r="A67" t="s">
        <v>1250</v>
      </c>
      <c r="B67" t="s">
        <v>4</v>
      </c>
      <c r="C67" t="s">
        <v>236</v>
      </c>
      <c r="D67" t="s">
        <v>237</v>
      </c>
      <c r="E67" t="s">
        <v>11</v>
      </c>
      <c r="F67">
        <v>1994</v>
      </c>
      <c r="G67">
        <v>190.35869304521916</v>
      </c>
      <c r="H67" s="13">
        <v>7.614347721808767</v>
      </c>
      <c r="I67" s="4" t="str">
        <f>INDEX('EPA Source to Industry Map'!E:E,MATCH(_xlfn.CONCAT(Table2[[#This Row],[sector]:[subsource]]),'EPA Source to Industry Map'!D:D,0))</f>
        <v>agriculture and forestry 01T03</v>
      </c>
      <c r="J67" s="4" t="s">
        <v>11</v>
      </c>
      <c r="K67" s="13">
        <v>213.20173621064549</v>
      </c>
    </row>
    <row r="68" spans="1:11" x14ac:dyDescent="0.25">
      <c r="A68" t="s">
        <v>1250</v>
      </c>
      <c r="B68" t="s">
        <v>4</v>
      </c>
      <c r="C68" t="s">
        <v>236</v>
      </c>
      <c r="D68" t="s">
        <v>237</v>
      </c>
      <c r="E68" t="s">
        <v>11</v>
      </c>
      <c r="F68">
        <v>1995</v>
      </c>
      <c r="G68">
        <v>189.32136745666932</v>
      </c>
      <c r="H68" s="13">
        <v>7.5728546982667728</v>
      </c>
      <c r="I68" s="4" t="str">
        <f>INDEX('EPA Source to Industry Map'!E:E,MATCH(_xlfn.CONCAT(Table2[[#This Row],[sector]:[subsource]]),'EPA Source to Industry Map'!D:D,0))</f>
        <v>agriculture and forestry 01T03</v>
      </c>
      <c r="J68" s="4" t="s">
        <v>11</v>
      </c>
      <c r="K68" s="13">
        <v>212.03993155146964</v>
      </c>
    </row>
    <row r="69" spans="1:11" x14ac:dyDescent="0.25">
      <c r="A69" t="s">
        <v>1250</v>
      </c>
      <c r="B69" t="s">
        <v>4</v>
      </c>
      <c r="C69" t="s">
        <v>236</v>
      </c>
      <c r="D69" t="s">
        <v>237</v>
      </c>
      <c r="E69" t="s">
        <v>11</v>
      </c>
      <c r="F69">
        <v>1996</v>
      </c>
      <c r="G69">
        <v>188.78027241337361</v>
      </c>
      <c r="H69" s="13">
        <v>7.5512108965349416</v>
      </c>
      <c r="I69" s="4" t="str">
        <f>INDEX('EPA Source to Industry Map'!E:E,MATCH(_xlfn.CONCAT(Table2[[#This Row],[sector]:[subsource]]),'EPA Source to Industry Map'!D:D,0))</f>
        <v>agriculture and forestry 01T03</v>
      </c>
      <c r="J69" s="4" t="s">
        <v>11</v>
      </c>
      <c r="K69" s="13">
        <v>211.4339051029784</v>
      </c>
    </row>
    <row r="70" spans="1:11" x14ac:dyDescent="0.25">
      <c r="A70" t="s">
        <v>1250</v>
      </c>
      <c r="B70" t="s">
        <v>4</v>
      </c>
      <c r="C70" t="s">
        <v>236</v>
      </c>
      <c r="D70" t="s">
        <v>237</v>
      </c>
      <c r="E70" t="s">
        <v>11</v>
      </c>
      <c r="F70">
        <v>1997</v>
      </c>
      <c r="G70">
        <v>185.97981699024911</v>
      </c>
      <c r="H70" s="13">
        <v>7.4391926796099632</v>
      </c>
      <c r="I70" s="4" t="str">
        <f>INDEX('EPA Source to Industry Map'!E:E,MATCH(_xlfn.CONCAT(Table2[[#This Row],[sector]:[subsource]]),'EPA Source to Industry Map'!D:D,0))</f>
        <v>agriculture and forestry 01T03</v>
      </c>
      <c r="J70" s="4" t="s">
        <v>11</v>
      </c>
      <c r="K70" s="13">
        <v>208.29739502907898</v>
      </c>
    </row>
    <row r="71" spans="1:11" x14ac:dyDescent="0.25">
      <c r="A71" t="s">
        <v>1250</v>
      </c>
      <c r="B71" t="s">
        <v>4</v>
      </c>
      <c r="C71" t="s">
        <v>236</v>
      </c>
      <c r="D71" t="s">
        <v>237</v>
      </c>
      <c r="E71" t="s">
        <v>11</v>
      </c>
      <c r="F71">
        <v>1998</v>
      </c>
      <c r="G71">
        <v>183.76049137401219</v>
      </c>
      <c r="H71" s="13">
        <v>7.350419654960489</v>
      </c>
      <c r="I71" s="4" t="str">
        <f>INDEX('EPA Source to Industry Map'!E:E,MATCH(_xlfn.CONCAT(Table2[[#This Row],[sector]:[subsource]]),'EPA Source to Industry Map'!D:D,0))</f>
        <v>agriculture and forestry 01T03</v>
      </c>
      <c r="J71" s="4" t="s">
        <v>11</v>
      </c>
      <c r="K71" s="13">
        <v>205.81175033889375</v>
      </c>
    </row>
    <row r="72" spans="1:11" x14ac:dyDescent="0.25">
      <c r="A72" t="s">
        <v>1250</v>
      </c>
      <c r="B72" t="s">
        <v>4</v>
      </c>
      <c r="C72" t="s">
        <v>236</v>
      </c>
      <c r="D72" t="s">
        <v>237</v>
      </c>
      <c r="E72" t="s">
        <v>11</v>
      </c>
      <c r="F72">
        <v>1999</v>
      </c>
      <c r="G72">
        <v>182.1034580284803</v>
      </c>
      <c r="H72" s="13">
        <v>7.2841383211392117</v>
      </c>
      <c r="I72" s="4" t="str">
        <f>INDEX('EPA Source to Industry Map'!E:E,MATCH(_xlfn.CONCAT(Table2[[#This Row],[sector]:[subsource]]),'EPA Source to Industry Map'!D:D,0))</f>
        <v>agriculture and forestry 01T03</v>
      </c>
      <c r="J72" s="4" t="s">
        <v>11</v>
      </c>
      <c r="K72" s="13">
        <v>203.95587299189796</v>
      </c>
    </row>
    <row r="73" spans="1:11" x14ac:dyDescent="0.25">
      <c r="A73" t="s">
        <v>1250</v>
      </c>
      <c r="B73" t="s">
        <v>4</v>
      </c>
      <c r="C73" t="s">
        <v>236</v>
      </c>
      <c r="D73" t="s">
        <v>237</v>
      </c>
      <c r="E73" t="s">
        <v>11</v>
      </c>
      <c r="F73">
        <v>2000</v>
      </c>
      <c r="G73">
        <v>179.67728822313023</v>
      </c>
      <c r="H73" s="13">
        <v>7.1870915289252117</v>
      </c>
      <c r="I73" s="4" t="str">
        <f>INDEX('EPA Source to Industry Map'!E:E,MATCH(_xlfn.CONCAT(Table2[[#This Row],[sector]:[subsource]]),'EPA Source to Industry Map'!D:D,0))</f>
        <v>agriculture and forestry 01T03</v>
      </c>
      <c r="J73" s="4" t="s">
        <v>11</v>
      </c>
      <c r="K73" s="13">
        <v>201.23856280990591</v>
      </c>
    </row>
    <row r="74" spans="1:11" x14ac:dyDescent="0.25">
      <c r="A74" t="s">
        <v>1250</v>
      </c>
      <c r="B74" t="s">
        <v>4</v>
      </c>
      <c r="C74" t="s">
        <v>236</v>
      </c>
      <c r="D74" t="s">
        <v>237</v>
      </c>
      <c r="E74" t="s">
        <v>11</v>
      </c>
      <c r="F74">
        <v>2001</v>
      </c>
      <c r="G74">
        <v>178.34458073196379</v>
      </c>
      <c r="H74" s="13">
        <v>7.1337832292785501</v>
      </c>
      <c r="I74" s="4" t="str">
        <f>INDEX('EPA Source to Industry Map'!E:E,MATCH(_xlfn.CONCAT(Table2[[#This Row],[sector]:[subsource]]),'EPA Source to Industry Map'!D:D,0))</f>
        <v>agriculture and forestry 01T03</v>
      </c>
      <c r="J74" s="4" t="s">
        <v>11</v>
      </c>
      <c r="K74" s="13">
        <v>199.74593041979946</v>
      </c>
    </row>
    <row r="75" spans="1:11" x14ac:dyDescent="0.25">
      <c r="A75" t="s">
        <v>1250</v>
      </c>
      <c r="B75" t="s">
        <v>4</v>
      </c>
      <c r="C75" t="s">
        <v>236</v>
      </c>
      <c r="D75" t="s">
        <v>237</v>
      </c>
      <c r="E75" t="s">
        <v>11</v>
      </c>
      <c r="F75">
        <v>2002</v>
      </c>
      <c r="G75">
        <v>175.02890914241047</v>
      </c>
      <c r="H75" s="13">
        <v>7.0011563656964206</v>
      </c>
      <c r="I75" s="4" t="str">
        <f>INDEX('EPA Source to Industry Map'!E:E,MATCH(_xlfn.CONCAT(Table2[[#This Row],[sector]:[subsource]]),'EPA Source to Industry Map'!D:D,0))</f>
        <v>agriculture and forestry 01T03</v>
      </c>
      <c r="J75" s="4" t="s">
        <v>11</v>
      </c>
      <c r="K75" s="13">
        <v>196.03237823949979</v>
      </c>
    </row>
    <row r="76" spans="1:11" x14ac:dyDescent="0.25">
      <c r="A76" t="s">
        <v>1250</v>
      </c>
      <c r="B76" t="s">
        <v>4</v>
      </c>
      <c r="C76" t="s">
        <v>236</v>
      </c>
      <c r="D76" t="s">
        <v>237</v>
      </c>
      <c r="E76" t="s">
        <v>11</v>
      </c>
      <c r="F76">
        <v>2003</v>
      </c>
      <c r="G76">
        <v>173.60536572557817</v>
      </c>
      <c r="H76" s="13">
        <v>6.9442146290231257</v>
      </c>
      <c r="I76" s="4" t="str">
        <f>INDEX('EPA Source to Industry Map'!E:E,MATCH(_xlfn.CONCAT(Table2[[#This Row],[sector]:[subsource]]),'EPA Source to Industry Map'!D:D,0))</f>
        <v>agriculture and forestry 01T03</v>
      </c>
      <c r="J76" s="4" t="s">
        <v>11</v>
      </c>
      <c r="K76" s="13">
        <v>194.43800961264762</v>
      </c>
    </row>
    <row r="77" spans="1:11" x14ac:dyDescent="0.25">
      <c r="A77" t="s">
        <v>1250</v>
      </c>
      <c r="B77" t="s">
        <v>4</v>
      </c>
      <c r="C77" t="s">
        <v>236</v>
      </c>
      <c r="D77" t="s">
        <v>237</v>
      </c>
      <c r="E77" t="s">
        <v>11</v>
      </c>
      <c r="F77">
        <v>2004</v>
      </c>
      <c r="G77">
        <v>170.96863889721814</v>
      </c>
      <c r="H77" s="13">
        <v>6.8387455558887247</v>
      </c>
      <c r="I77" s="4" t="str">
        <f>INDEX('EPA Source to Industry Map'!E:E,MATCH(_xlfn.CONCAT(Table2[[#This Row],[sector]:[subsource]]),'EPA Source to Industry Map'!D:D,0))</f>
        <v>agriculture and forestry 01T03</v>
      </c>
      <c r="J77" s="4" t="s">
        <v>11</v>
      </c>
      <c r="K77" s="13">
        <v>191.48487556488431</v>
      </c>
    </row>
    <row r="78" spans="1:11" x14ac:dyDescent="0.25">
      <c r="A78" t="s">
        <v>1250</v>
      </c>
      <c r="B78" t="s">
        <v>4</v>
      </c>
      <c r="C78" t="s">
        <v>236</v>
      </c>
      <c r="D78" t="s">
        <v>237</v>
      </c>
      <c r="E78" t="s">
        <v>11</v>
      </c>
      <c r="F78">
        <v>2005</v>
      </c>
      <c r="G78">
        <v>170.40864235012936</v>
      </c>
      <c r="H78" s="13">
        <v>6.8163456940051734</v>
      </c>
      <c r="I78" s="4" t="str">
        <f>INDEX('EPA Source to Industry Map'!E:E,MATCH(_xlfn.CONCAT(Table2[[#This Row],[sector]:[subsource]]),'EPA Source to Industry Map'!D:D,0))</f>
        <v>agriculture and forestry 01T03</v>
      </c>
      <c r="J78" s="4" t="s">
        <v>11</v>
      </c>
      <c r="K78" s="13">
        <v>190.85767943214486</v>
      </c>
    </row>
    <row r="79" spans="1:11" x14ac:dyDescent="0.25">
      <c r="A79" t="s">
        <v>1250</v>
      </c>
      <c r="B79" t="s">
        <v>4</v>
      </c>
      <c r="C79" t="s">
        <v>236</v>
      </c>
      <c r="D79" t="s">
        <v>237</v>
      </c>
      <c r="E79" t="s">
        <v>11</v>
      </c>
      <c r="F79">
        <v>2006</v>
      </c>
      <c r="G79">
        <v>169.43083150855205</v>
      </c>
      <c r="H79" s="13">
        <v>6.7772332603420828</v>
      </c>
      <c r="I79" s="4" t="str">
        <f>INDEX('EPA Source to Industry Map'!E:E,MATCH(_xlfn.CONCAT(Table2[[#This Row],[sector]:[subsource]]),'EPA Source to Industry Map'!D:D,0))</f>
        <v>agriculture and forestry 01T03</v>
      </c>
      <c r="J79" s="4" t="s">
        <v>11</v>
      </c>
      <c r="K79" s="13">
        <v>189.76253128957833</v>
      </c>
    </row>
    <row r="80" spans="1:11" x14ac:dyDescent="0.25">
      <c r="A80" t="s">
        <v>1250</v>
      </c>
      <c r="B80" t="s">
        <v>4</v>
      </c>
      <c r="C80" t="s">
        <v>236</v>
      </c>
      <c r="D80" t="s">
        <v>237</v>
      </c>
      <c r="E80" t="s">
        <v>11</v>
      </c>
      <c r="F80">
        <v>2007</v>
      </c>
      <c r="G80">
        <v>170.67018760518619</v>
      </c>
      <c r="H80" s="13">
        <v>6.8268075042074479</v>
      </c>
      <c r="I80" s="4" t="str">
        <f>INDEX('EPA Source to Industry Map'!E:E,MATCH(_xlfn.CONCAT(Table2[[#This Row],[sector]:[subsource]]),'EPA Source to Industry Map'!D:D,0))</f>
        <v>agriculture and forestry 01T03</v>
      </c>
      <c r="J80" s="4" t="s">
        <v>11</v>
      </c>
      <c r="K80" s="13">
        <v>191.15061011780855</v>
      </c>
    </row>
    <row r="81" spans="1:11" x14ac:dyDescent="0.25">
      <c r="A81" t="s">
        <v>1250</v>
      </c>
      <c r="B81" t="s">
        <v>4</v>
      </c>
      <c r="C81" t="s">
        <v>236</v>
      </c>
      <c r="D81" t="s">
        <v>237</v>
      </c>
      <c r="E81" t="s">
        <v>11</v>
      </c>
      <c r="F81">
        <v>2008</v>
      </c>
      <c r="G81">
        <v>170.35774070000676</v>
      </c>
      <c r="H81" s="13">
        <v>6.8143096280002728</v>
      </c>
      <c r="I81" s="4" t="str">
        <f>INDEX('EPA Source to Industry Map'!E:E,MATCH(_xlfn.CONCAT(Table2[[#This Row],[sector]:[subsource]]),'EPA Source to Industry Map'!D:D,0))</f>
        <v>agriculture and forestry 01T03</v>
      </c>
      <c r="J81" s="4" t="s">
        <v>11</v>
      </c>
      <c r="K81" s="13">
        <v>190.80066958400766</v>
      </c>
    </row>
    <row r="82" spans="1:11" x14ac:dyDescent="0.25">
      <c r="A82" t="s">
        <v>1250</v>
      </c>
      <c r="B82" t="s">
        <v>4</v>
      </c>
      <c r="C82" t="s">
        <v>236</v>
      </c>
      <c r="D82" t="s">
        <v>237</v>
      </c>
      <c r="E82" t="s">
        <v>11</v>
      </c>
      <c r="F82">
        <v>2009</v>
      </c>
      <c r="G82">
        <v>169.01646626411434</v>
      </c>
      <c r="H82" s="13">
        <v>6.7606586505645714</v>
      </c>
      <c r="I82" s="4" t="str">
        <f>INDEX('EPA Source to Industry Map'!E:E,MATCH(_xlfn.CONCAT(Table2[[#This Row],[sector]:[subsource]]),'EPA Source to Industry Map'!D:D,0))</f>
        <v>agriculture and forestry 01T03</v>
      </c>
      <c r="J82" s="4" t="s">
        <v>11</v>
      </c>
      <c r="K82" s="13">
        <v>189.29844221580802</v>
      </c>
    </row>
    <row r="83" spans="1:11" x14ac:dyDescent="0.25">
      <c r="A83" t="s">
        <v>1250</v>
      </c>
      <c r="B83" t="s">
        <v>4</v>
      </c>
      <c r="C83" t="s">
        <v>236</v>
      </c>
      <c r="D83" t="s">
        <v>237</v>
      </c>
      <c r="E83" t="s">
        <v>11</v>
      </c>
      <c r="F83">
        <v>2010</v>
      </c>
      <c r="G83">
        <v>166.71141184940493</v>
      </c>
      <c r="H83" s="13">
        <v>6.6684564739761987</v>
      </c>
      <c r="I83" s="4" t="str">
        <f>INDEX('EPA Source to Industry Map'!E:E,MATCH(_xlfn.CONCAT(Table2[[#This Row],[sector]:[subsource]]),'EPA Source to Industry Map'!D:D,0))</f>
        <v>agriculture and forestry 01T03</v>
      </c>
      <c r="J83" s="4" t="s">
        <v>11</v>
      </c>
      <c r="K83" s="13">
        <v>186.7167812713335</v>
      </c>
    </row>
    <row r="84" spans="1:11" x14ac:dyDescent="0.25">
      <c r="A84" t="s">
        <v>1250</v>
      </c>
      <c r="B84" t="s">
        <v>4</v>
      </c>
      <c r="C84" t="s">
        <v>236</v>
      </c>
      <c r="D84" t="s">
        <v>237</v>
      </c>
      <c r="E84" t="s">
        <v>11</v>
      </c>
      <c r="F84">
        <v>2011</v>
      </c>
      <c r="G84">
        <v>164.86447071730458</v>
      </c>
      <c r="H84" s="13">
        <v>6.5945788286921854</v>
      </c>
      <c r="I84" s="4" t="str">
        <f>INDEX('EPA Source to Industry Map'!E:E,MATCH(_xlfn.CONCAT(Table2[[#This Row],[sector]:[subsource]]),'EPA Source to Industry Map'!D:D,0))</f>
        <v>agriculture and forestry 01T03</v>
      </c>
      <c r="J84" s="4" t="s">
        <v>11</v>
      </c>
      <c r="K84" s="13">
        <v>184.64820720338122</v>
      </c>
    </row>
    <row r="85" spans="1:11" x14ac:dyDescent="0.25">
      <c r="A85" t="s">
        <v>1250</v>
      </c>
      <c r="B85" t="s">
        <v>4</v>
      </c>
      <c r="C85" t="s">
        <v>236</v>
      </c>
      <c r="D85" t="s">
        <v>237</v>
      </c>
      <c r="E85" t="s">
        <v>11</v>
      </c>
      <c r="F85">
        <v>2012</v>
      </c>
      <c r="G85">
        <v>164.49134128264018</v>
      </c>
      <c r="H85" s="13">
        <v>6.579653651305609</v>
      </c>
      <c r="I85" s="4" t="str">
        <f>INDEX('EPA Source to Industry Map'!E:E,MATCH(_xlfn.CONCAT(Table2[[#This Row],[sector]:[subsource]]),'EPA Source to Industry Map'!D:D,0))</f>
        <v>agriculture and forestry 01T03</v>
      </c>
      <c r="J85" s="4" t="s">
        <v>11</v>
      </c>
      <c r="K85" s="13">
        <v>184.23030223655707</v>
      </c>
    </row>
    <row r="86" spans="1:11" x14ac:dyDescent="0.25">
      <c r="A86" t="s">
        <v>1250</v>
      </c>
      <c r="B86" t="s">
        <v>4</v>
      </c>
      <c r="C86" t="s">
        <v>236</v>
      </c>
      <c r="D86" t="s">
        <v>237</v>
      </c>
      <c r="E86" t="s">
        <v>11</v>
      </c>
      <c r="F86">
        <v>2013</v>
      </c>
      <c r="G86">
        <v>165.49070261439491</v>
      </c>
      <c r="H86" s="13">
        <v>6.6196281045757965</v>
      </c>
      <c r="I86" s="4" t="str">
        <f>INDEX('EPA Source to Industry Map'!E:E,MATCH(_xlfn.CONCAT(Table2[[#This Row],[sector]:[subsource]]),'EPA Source to Industry Map'!D:D,0))</f>
        <v>agriculture and forestry 01T03</v>
      </c>
      <c r="J86" s="4" t="s">
        <v>11</v>
      </c>
      <c r="K86" s="13">
        <v>185.34958692812233</v>
      </c>
    </row>
    <row r="87" spans="1:11" x14ac:dyDescent="0.25">
      <c r="A87" t="s">
        <v>1250</v>
      </c>
      <c r="B87" t="s">
        <v>4</v>
      </c>
      <c r="C87" t="s">
        <v>236</v>
      </c>
      <c r="D87" t="s">
        <v>237</v>
      </c>
      <c r="E87" t="s">
        <v>11</v>
      </c>
      <c r="F87">
        <v>2014</v>
      </c>
      <c r="G87">
        <v>166.90445813203442</v>
      </c>
      <c r="H87" s="13">
        <v>6.676178325281378</v>
      </c>
      <c r="I87" s="4" t="str">
        <f>INDEX('EPA Source to Industry Map'!E:E,MATCH(_xlfn.CONCAT(Table2[[#This Row],[sector]:[subsource]]),'EPA Source to Industry Map'!D:D,0))</f>
        <v>agriculture and forestry 01T03</v>
      </c>
      <c r="J87" s="4" t="s">
        <v>11</v>
      </c>
      <c r="K87" s="13">
        <v>186.93299310787859</v>
      </c>
    </row>
    <row r="88" spans="1:11" x14ac:dyDescent="0.25">
      <c r="A88" t="s">
        <v>1250</v>
      </c>
      <c r="B88" t="s">
        <v>4</v>
      </c>
      <c r="C88" t="s">
        <v>236</v>
      </c>
      <c r="D88" t="s">
        <v>237</v>
      </c>
      <c r="E88" t="s">
        <v>11</v>
      </c>
      <c r="F88">
        <v>2015</v>
      </c>
      <c r="G88">
        <v>168.54559733792402</v>
      </c>
      <c r="H88" s="13">
        <v>6.7418238935169601</v>
      </c>
      <c r="I88" s="4" t="str">
        <f>INDEX('EPA Source to Industry Map'!E:E,MATCH(_xlfn.CONCAT(Table2[[#This Row],[sector]:[subsource]]),'EPA Source to Industry Map'!D:D,0))</f>
        <v>agriculture and forestry 01T03</v>
      </c>
      <c r="J88" s="4" t="s">
        <v>11</v>
      </c>
      <c r="K88" s="13">
        <v>188.77106901847492</v>
      </c>
    </row>
    <row r="89" spans="1:11" x14ac:dyDescent="0.25">
      <c r="A89" t="s">
        <v>1250</v>
      </c>
      <c r="B89" t="s">
        <v>4</v>
      </c>
      <c r="C89" t="s">
        <v>236</v>
      </c>
      <c r="D89" t="s">
        <v>237</v>
      </c>
      <c r="E89" t="s">
        <v>11</v>
      </c>
      <c r="F89">
        <v>2016</v>
      </c>
      <c r="G89">
        <v>169.11176298145858</v>
      </c>
      <c r="H89" s="13">
        <v>6.7644705192583459</v>
      </c>
      <c r="I89" s="4" t="str">
        <f>INDEX('EPA Source to Industry Map'!E:E,MATCH(_xlfn.CONCAT(Table2[[#This Row],[sector]:[subsource]]),'EPA Source to Industry Map'!D:D,0))</f>
        <v>agriculture and forestry 01T03</v>
      </c>
      <c r="J89" s="4" t="s">
        <v>11</v>
      </c>
      <c r="K89" s="13">
        <v>189.40517453923366</v>
      </c>
    </row>
    <row r="90" spans="1:11" x14ac:dyDescent="0.25">
      <c r="A90" t="s">
        <v>1250</v>
      </c>
      <c r="B90" t="s">
        <v>4</v>
      </c>
      <c r="C90" t="s">
        <v>236</v>
      </c>
      <c r="D90" t="s">
        <v>237</v>
      </c>
      <c r="E90" t="s">
        <v>11</v>
      </c>
      <c r="F90">
        <v>2017</v>
      </c>
      <c r="G90">
        <v>168.91035702720913</v>
      </c>
      <c r="H90" s="13">
        <v>6.7564142810883645</v>
      </c>
      <c r="I90" s="4" t="str">
        <f>INDEX('EPA Source to Industry Map'!E:E,MATCH(_xlfn.CONCAT(Table2[[#This Row],[sector]:[subsource]]),'EPA Source to Industry Map'!D:D,0))</f>
        <v>agriculture and forestry 01T03</v>
      </c>
      <c r="J90" s="4" t="s">
        <v>11</v>
      </c>
      <c r="K90" s="13">
        <v>189.17959987047425</v>
      </c>
    </row>
    <row r="91" spans="1:11" x14ac:dyDescent="0.25">
      <c r="A91" t="s">
        <v>1250</v>
      </c>
      <c r="B91" t="s">
        <v>4</v>
      </c>
      <c r="C91" t="s">
        <v>236</v>
      </c>
      <c r="D91" t="s">
        <v>237</v>
      </c>
      <c r="E91" t="s">
        <v>11</v>
      </c>
      <c r="F91">
        <v>2018</v>
      </c>
      <c r="G91">
        <v>168.70895107295948</v>
      </c>
      <c r="H91" s="13">
        <v>6.7483580429183805</v>
      </c>
      <c r="I91" s="4" t="str">
        <f>INDEX('EPA Source to Industry Map'!E:E,MATCH(_xlfn.CONCAT(Table2[[#This Row],[sector]:[subsource]]),'EPA Source to Industry Map'!D:D,0))</f>
        <v>agriculture and forestry 01T03</v>
      </c>
      <c r="J91" s="4" t="s">
        <v>11</v>
      </c>
      <c r="K91" s="13">
        <v>188.95402520171464</v>
      </c>
    </row>
    <row r="92" spans="1:11" x14ac:dyDescent="0.25">
      <c r="A92" t="s">
        <v>1250</v>
      </c>
      <c r="B92" t="s">
        <v>4</v>
      </c>
      <c r="C92" t="s">
        <v>236</v>
      </c>
      <c r="D92" t="s">
        <v>237</v>
      </c>
      <c r="E92" t="s">
        <v>11</v>
      </c>
      <c r="F92">
        <v>2019</v>
      </c>
      <c r="G92">
        <v>168.50754511870997</v>
      </c>
      <c r="H92" s="13">
        <v>6.7403018047484</v>
      </c>
      <c r="I92" s="4" t="str">
        <f>INDEX('EPA Source to Industry Map'!E:E,MATCH(_xlfn.CONCAT(Table2[[#This Row],[sector]:[subsource]]),'EPA Source to Industry Map'!D:D,0))</f>
        <v>agriculture and forestry 01T03</v>
      </c>
      <c r="J92" s="4" t="s">
        <v>11</v>
      </c>
      <c r="K92" s="13">
        <v>188.72845053295521</v>
      </c>
    </row>
    <row r="93" spans="1:11" x14ac:dyDescent="0.25">
      <c r="A93" t="s">
        <v>1250</v>
      </c>
      <c r="B93" t="s">
        <v>4</v>
      </c>
      <c r="C93" t="s">
        <v>236</v>
      </c>
      <c r="D93" t="s">
        <v>237</v>
      </c>
      <c r="E93" t="s">
        <v>11</v>
      </c>
      <c r="F93">
        <v>2020</v>
      </c>
      <c r="G93">
        <v>168.30613916446052</v>
      </c>
      <c r="H93" s="13">
        <v>6.7322455665784204</v>
      </c>
      <c r="I93" s="4" t="str">
        <f>INDEX('EPA Source to Industry Map'!E:E,MATCH(_xlfn.CONCAT(Table2[[#This Row],[sector]:[subsource]]),'EPA Source to Industry Map'!D:D,0))</f>
        <v>agriculture and forestry 01T03</v>
      </c>
      <c r="J93" s="4" t="s">
        <v>11</v>
      </c>
      <c r="K93" s="13">
        <v>188.50287586419577</v>
      </c>
    </row>
    <row r="94" spans="1:11" x14ac:dyDescent="0.25">
      <c r="A94" t="s">
        <v>1250</v>
      </c>
      <c r="B94" t="s">
        <v>4</v>
      </c>
      <c r="C94" t="s">
        <v>236</v>
      </c>
      <c r="D94" t="s">
        <v>237</v>
      </c>
      <c r="E94" t="s">
        <v>11</v>
      </c>
      <c r="F94">
        <v>2021</v>
      </c>
      <c r="G94">
        <v>167.8858829090228</v>
      </c>
      <c r="H94" s="13">
        <v>6.7154353163609137</v>
      </c>
      <c r="I94" s="4" t="str">
        <f>INDEX('EPA Source to Industry Map'!E:E,MATCH(_xlfn.CONCAT(Table2[[#This Row],[sector]:[subsource]]),'EPA Source to Industry Map'!D:D,0))</f>
        <v>agriculture and forestry 01T03</v>
      </c>
      <c r="J94" s="4" t="s">
        <v>11</v>
      </c>
      <c r="K94" s="13">
        <v>188.0321888581056</v>
      </c>
    </row>
    <row r="95" spans="1:11" x14ac:dyDescent="0.25">
      <c r="A95" t="s">
        <v>1250</v>
      </c>
      <c r="B95" t="s">
        <v>4</v>
      </c>
      <c r="C95" t="s">
        <v>236</v>
      </c>
      <c r="D95" t="s">
        <v>237</v>
      </c>
      <c r="E95" t="s">
        <v>11</v>
      </c>
      <c r="F95">
        <v>2022</v>
      </c>
      <c r="G95">
        <v>167.46562665358536</v>
      </c>
      <c r="H95" s="13">
        <v>6.6986250661434124</v>
      </c>
      <c r="I95" s="4" t="str">
        <f>INDEX('EPA Source to Industry Map'!E:E,MATCH(_xlfn.CONCAT(Table2[[#This Row],[sector]:[subsource]]),'EPA Source to Industry Map'!D:D,0))</f>
        <v>agriculture and forestry 01T03</v>
      </c>
      <c r="J95" s="4" t="s">
        <v>11</v>
      </c>
      <c r="K95" s="13">
        <v>187.56150185201551</v>
      </c>
    </row>
    <row r="96" spans="1:11" x14ac:dyDescent="0.25">
      <c r="A96" t="s">
        <v>1250</v>
      </c>
      <c r="B96" t="s">
        <v>4</v>
      </c>
      <c r="C96" t="s">
        <v>236</v>
      </c>
      <c r="D96" t="s">
        <v>237</v>
      </c>
      <c r="E96" t="s">
        <v>11</v>
      </c>
      <c r="F96">
        <v>2023</v>
      </c>
      <c r="G96">
        <v>167.0453703981477</v>
      </c>
      <c r="H96" s="13">
        <v>6.6818148159259083</v>
      </c>
      <c r="I96" s="4" t="str">
        <f>INDEX('EPA Source to Industry Map'!E:E,MATCH(_xlfn.CONCAT(Table2[[#This Row],[sector]:[subsource]]),'EPA Source to Industry Map'!D:D,0))</f>
        <v>agriculture and forestry 01T03</v>
      </c>
      <c r="J96" s="4" t="s">
        <v>11</v>
      </c>
      <c r="K96" s="13">
        <v>187.09081484592548</v>
      </c>
    </row>
    <row r="97" spans="1:11" x14ac:dyDescent="0.25">
      <c r="A97" t="s">
        <v>1250</v>
      </c>
      <c r="B97" t="s">
        <v>4</v>
      </c>
      <c r="C97" t="s">
        <v>236</v>
      </c>
      <c r="D97" t="s">
        <v>237</v>
      </c>
      <c r="E97" t="s">
        <v>11</v>
      </c>
      <c r="F97">
        <v>2024</v>
      </c>
      <c r="G97">
        <v>166.6251141427102</v>
      </c>
      <c r="H97" s="13">
        <v>6.6650045657084087</v>
      </c>
      <c r="I97" s="4" t="str">
        <f>INDEX('EPA Source to Industry Map'!E:E,MATCH(_xlfn.CONCAT(Table2[[#This Row],[sector]:[subsource]]),'EPA Source to Industry Map'!D:D,0))</f>
        <v>agriculture and forestry 01T03</v>
      </c>
      <c r="J97" s="4" t="s">
        <v>11</v>
      </c>
      <c r="K97" s="13">
        <v>186.62012783983542</v>
      </c>
    </row>
    <row r="98" spans="1:11" x14ac:dyDescent="0.25">
      <c r="A98" t="s">
        <v>1250</v>
      </c>
      <c r="B98" t="s">
        <v>4</v>
      </c>
      <c r="C98" t="s">
        <v>236</v>
      </c>
      <c r="D98" t="s">
        <v>237</v>
      </c>
      <c r="E98" t="s">
        <v>11</v>
      </c>
      <c r="F98">
        <v>2025</v>
      </c>
      <c r="G98">
        <v>166.20485788727262</v>
      </c>
      <c r="H98" s="13">
        <v>6.6481943154909038</v>
      </c>
      <c r="I98" s="4" t="str">
        <f>INDEX('EPA Source to Industry Map'!E:E,MATCH(_xlfn.CONCAT(Table2[[#This Row],[sector]:[subsource]]),'EPA Source to Industry Map'!D:D,0))</f>
        <v>agriculture and forestry 01T03</v>
      </c>
      <c r="J98" s="4" t="s">
        <v>11</v>
      </c>
      <c r="K98" s="13">
        <v>186.1494408337453</v>
      </c>
    </row>
    <row r="99" spans="1:11" x14ac:dyDescent="0.25">
      <c r="A99" t="s">
        <v>1250</v>
      </c>
      <c r="B99" t="s">
        <v>4</v>
      </c>
      <c r="C99" t="s">
        <v>236</v>
      </c>
      <c r="D99" t="s">
        <v>237</v>
      </c>
      <c r="E99" t="s">
        <v>11</v>
      </c>
      <c r="F99">
        <v>2026</v>
      </c>
      <c r="G99">
        <v>165.56110528275769</v>
      </c>
      <c r="H99" s="13">
        <v>6.6224442113103077</v>
      </c>
      <c r="I99" s="4" t="str">
        <f>INDEX('EPA Source to Industry Map'!E:E,MATCH(_xlfn.CONCAT(Table2[[#This Row],[sector]:[subsource]]),'EPA Source to Industry Map'!D:D,0))</f>
        <v>agriculture and forestry 01T03</v>
      </c>
      <c r="J99" s="4" t="s">
        <v>11</v>
      </c>
      <c r="K99" s="13">
        <v>185.42843791668867</v>
      </c>
    </row>
    <row r="100" spans="1:11" x14ac:dyDescent="0.25">
      <c r="A100" t="s">
        <v>1250</v>
      </c>
      <c r="B100" t="s">
        <v>4</v>
      </c>
      <c r="C100" t="s">
        <v>236</v>
      </c>
      <c r="D100" t="s">
        <v>237</v>
      </c>
      <c r="E100" t="s">
        <v>11</v>
      </c>
      <c r="F100">
        <v>2027</v>
      </c>
      <c r="G100">
        <v>164.91735267824248</v>
      </c>
      <c r="H100" s="13">
        <v>6.5966941071296992</v>
      </c>
      <c r="I100" s="4" t="str">
        <f>INDEX('EPA Source to Industry Map'!E:E,MATCH(_xlfn.CONCAT(Table2[[#This Row],[sector]:[subsource]]),'EPA Source to Industry Map'!D:D,0))</f>
        <v>agriculture and forestry 01T03</v>
      </c>
      <c r="J100" s="4" t="s">
        <v>11</v>
      </c>
      <c r="K100" s="13">
        <v>184.70743499963152</v>
      </c>
    </row>
    <row r="101" spans="1:11" x14ac:dyDescent="0.25">
      <c r="A101" t="s">
        <v>1250</v>
      </c>
      <c r="B101" t="s">
        <v>4</v>
      </c>
      <c r="C101" t="s">
        <v>236</v>
      </c>
      <c r="D101" t="s">
        <v>237</v>
      </c>
      <c r="E101" t="s">
        <v>11</v>
      </c>
      <c r="F101">
        <v>2028</v>
      </c>
      <c r="G101">
        <v>164.27360007372732</v>
      </c>
      <c r="H101" s="13">
        <v>6.5709440029490933</v>
      </c>
      <c r="I101" s="4" t="str">
        <f>INDEX('EPA Source to Industry Map'!E:E,MATCH(_xlfn.CONCAT(Table2[[#This Row],[sector]:[subsource]]),'EPA Source to Industry Map'!D:D,0))</f>
        <v>agriculture and forestry 01T03</v>
      </c>
      <c r="J101" s="4" t="s">
        <v>11</v>
      </c>
      <c r="K101" s="13">
        <v>183.98643208257462</v>
      </c>
    </row>
    <row r="102" spans="1:11" x14ac:dyDescent="0.25">
      <c r="A102" t="s">
        <v>1250</v>
      </c>
      <c r="B102" t="s">
        <v>4</v>
      </c>
      <c r="C102" t="s">
        <v>236</v>
      </c>
      <c r="D102" t="s">
        <v>237</v>
      </c>
      <c r="E102" t="s">
        <v>11</v>
      </c>
      <c r="F102">
        <v>2029</v>
      </c>
      <c r="G102">
        <v>163.62984746921239</v>
      </c>
      <c r="H102" s="13">
        <v>6.5451938987684954</v>
      </c>
      <c r="I102" s="4" t="str">
        <f>INDEX('EPA Source to Industry Map'!E:E,MATCH(_xlfn.CONCAT(Table2[[#This Row],[sector]:[subsource]]),'EPA Source to Industry Map'!D:D,0))</f>
        <v>agriculture and forestry 01T03</v>
      </c>
      <c r="J102" s="4" t="s">
        <v>11</v>
      </c>
      <c r="K102" s="13">
        <v>183.26542916551796</v>
      </c>
    </row>
    <row r="103" spans="1:11" x14ac:dyDescent="0.25">
      <c r="A103" t="s">
        <v>1250</v>
      </c>
      <c r="B103" t="s">
        <v>4</v>
      </c>
      <c r="C103" t="s">
        <v>236</v>
      </c>
      <c r="D103" t="s">
        <v>237</v>
      </c>
      <c r="E103" t="s">
        <v>11</v>
      </c>
      <c r="F103">
        <v>2030</v>
      </c>
      <c r="G103">
        <v>162.98609486469741</v>
      </c>
      <c r="H103" s="13">
        <v>6.5194437945878949</v>
      </c>
      <c r="I103" s="4" t="str">
        <f>INDEX('EPA Source to Industry Map'!E:E,MATCH(_xlfn.CONCAT(Table2[[#This Row],[sector]:[subsource]]),'EPA Source to Industry Map'!D:D,0))</f>
        <v>agriculture and forestry 01T03</v>
      </c>
      <c r="J103" s="4" t="s">
        <v>11</v>
      </c>
      <c r="K103" s="13">
        <v>182.54442624846104</v>
      </c>
    </row>
    <row r="104" spans="1:11" x14ac:dyDescent="0.25">
      <c r="A104" t="s">
        <v>1250</v>
      </c>
      <c r="B104" t="s">
        <v>4</v>
      </c>
      <c r="C104" t="s">
        <v>236</v>
      </c>
      <c r="D104" t="s">
        <v>237</v>
      </c>
      <c r="E104" t="s">
        <v>11</v>
      </c>
      <c r="F104">
        <v>2031</v>
      </c>
      <c r="G104">
        <v>162.18777335356572</v>
      </c>
      <c r="H104" s="13">
        <v>6.4875109341426285</v>
      </c>
      <c r="I104" s="4" t="str">
        <f>INDEX('EPA Source to Industry Map'!E:E,MATCH(_xlfn.CONCAT(Table2[[#This Row],[sector]:[subsource]]),'EPA Source to Industry Map'!D:D,0))</f>
        <v>agriculture and forestry 01T03</v>
      </c>
      <c r="J104" s="4" t="s">
        <v>11</v>
      </c>
      <c r="K104" s="13">
        <v>181.65030615599358</v>
      </c>
    </row>
    <row r="105" spans="1:11" x14ac:dyDescent="0.25">
      <c r="A105" t="s">
        <v>1250</v>
      </c>
      <c r="B105" t="s">
        <v>4</v>
      </c>
      <c r="C105" t="s">
        <v>236</v>
      </c>
      <c r="D105" t="s">
        <v>237</v>
      </c>
      <c r="E105" t="s">
        <v>11</v>
      </c>
      <c r="F105">
        <v>2032</v>
      </c>
      <c r="G105">
        <v>161.38945184243394</v>
      </c>
      <c r="H105" s="13">
        <v>6.4555780736973594</v>
      </c>
      <c r="I105" s="4" t="str">
        <f>INDEX('EPA Source to Industry Map'!E:E,MATCH(_xlfn.CONCAT(Table2[[#This Row],[sector]:[subsource]]),'EPA Source to Industry Map'!D:D,0))</f>
        <v>agriculture and forestry 01T03</v>
      </c>
      <c r="J105" s="4" t="s">
        <v>11</v>
      </c>
      <c r="K105" s="13">
        <v>180.75618606352609</v>
      </c>
    </row>
    <row r="106" spans="1:11" x14ac:dyDescent="0.25">
      <c r="A106" t="s">
        <v>1250</v>
      </c>
      <c r="B106" t="s">
        <v>4</v>
      </c>
      <c r="C106" t="s">
        <v>236</v>
      </c>
      <c r="D106" t="s">
        <v>237</v>
      </c>
      <c r="E106" t="s">
        <v>11</v>
      </c>
      <c r="F106">
        <v>2033</v>
      </c>
      <c r="G106">
        <v>160.59113033130245</v>
      </c>
      <c r="H106" s="13">
        <v>6.4236452132520983</v>
      </c>
      <c r="I106" s="4" t="str">
        <f>INDEX('EPA Source to Industry Map'!E:E,MATCH(_xlfn.CONCAT(Table2[[#This Row],[sector]:[subsource]]),'EPA Source to Industry Map'!D:D,0))</f>
        <v>agriculture and forestry 01T03</v>
      </c>
      <c r="J106" s="4" t="s">
        <v>11</v>
      </c>
      <c r="K106" s="13">
        <v>179.86206597105877</v>
      </c>
    </row>
    <row r="107" spans="1:11" x14ac:dyDescent="0.25">
      <c r="A107" t="s">
        <v>1250</v>
      </c>
      <c r="B107" t="s">
        <v>4</v>
      </c>
      <c r="C107" t="s">
        <v>236</v>
      </c>
      <c r="D107" t="s">
        <v>237</v>
      </c>
      <c r="E107" t="s">
        <v>11</v>
      </c>
      <c r="F107">
        <v>2034</v>
      </c>
      <c r="G107">
        <v>159.7928088201709</v>
      </c>
      <c r="H107" s="13">
        <v>6.3917123528068363</v>
      </c>
      <c r="I107" s="4" t="str">
        <f>INDEX('EPA Source to Industry Map'!E:E,MATCH(_xlfn.CONCAT(Table2[[#This Row],[sector]:[subsource]]),'EPA Source to Industry Map'!D:D,0))</f>
        <v>agriculture and forestry 01T03</v>
      </c>
      <c r="J107" s="4" t="s">
        <v>11</v>
      </c>
      <c r="K107" s="13">
        <v>178.96794587859145</v>
      </c>
    </row>
    <row r="108" spans="1:11" x14ac:dyDescent="0.25">
      <c r="A108" t="s">
        <v>1250</v>
      </c>
      <c r="B108" t="s">
        <v>4</v>
      </c>
      <c r="C108" t="s">
        <v>236</v>
      </c>
      <c r="D108" t="s">
        <v>237</v>
      </c>
      <c r="E108" t="s">
        <v>11</v>
      </c>
      <c r="F108">
        <v>2035</v>
      </c>
      <c r="G108">
        <v>158.99448730903927</v>
      </c>
      <c r="H108" s="13">
        <v>6.3597794923615698</v>
      </c>
      <c r="I108" s="4" t="str">
        <f>INDEX('EPA Source to Industry Map'!E:E,MATCH(_xlfn.CONCAT(Table2[[#This Row],[sector]:[subsource]]),'EPA Source to Industry Map'!D:D,0))</f>
        <v>agriculture and forestry 01T03</v>
      </c>
      <c r="J108" s="4" t="s">
        <v>11</v>
      </c>
      <c r="K108" s="13">
        <v>178.07382578612405</v>
      </c>
    </row>
    <row r="109" spans="1:11" x14ac:dyDescent="0.25">
      <c r="A109" t="s">
        <v>1250</v>
      </c>
      <c r="B109" t="s">
        <v>4</v>
      </c>
      <c r="C109" t="s">
        <v>236</v>
      </c>
      <c r="D109" t="s">
        <v>237</v>
      </c>
      <c r="E109" t="s">
        <v>11</v>
      </c>
      <c r="F109">
        <v>2036</v>
      </c>
      <c r="G109">
        <v>158.07501188551072</v>
      </c>
      <c r="H109" s="13">
        <v>6.3230004754204261</v>
      </c>
      <c r="I109" s="4" t="str">
        <f>INDEX('EPA Source to Industry Map'!E:E,MATCH(_xlfn.CONCAT(Table2[[#This Row],[sector]:[subsource]]),'EPA Source to Industry Map'!D:D,0))</f>
        <v>agriculture and forestry 01T03</v>
      </c>
      <c r="J109" s="4" t="s">
        <v>11</v>
      </c>
      <c r="K109" s="13">
        <v>177.04401331177198</v>
      </c>
    </row>
    <row r="110" spans="1:11" x14ac:dyDescent="0.25">
      <c r="A110" t="s">
        <v>1250</v>
      </c>
      <c r="B110" t="s">
        <v>4</v>
      </c>
      <c r="C110" t="s">
        <v>236</v>
      </c>
      <c r="D110" t="s">
        <v>237</v>
      </c>
      <c r="E110" t="s">
        <v>11</v>
      </c>
      <c r="F110">
        <v>2037</v>
      </c>
      <c r="G110">
        <v>157.15553646198231</v>
      </c>
      <c r="H110" s="13">
        <v>6.2862214584792904</v>
      </c>
      <c r="I110" s="4" t="str">
        <f>INDEX('EPA Source to Industry Map'!E:E,MATCH(_xlfn.CONCAT(Table2[[#This Row],[sector]:[subsource]]),'EPA Source to Industry Map'!D:D,0))</f>
        <v>agriculture and forestry 01T03</v>
      </c>
      <c r="J110" s="4" t="s">
        <v>11</v>
      </c>
      <c r="K110" s="13">
        <v>176.01420083742016</v>
      </c>
    </row>
    <row r="111" spans="1:11" x14ac:dyDescent="0.25">
      <c r="A111" t="s">
        <v>1250</v>
      </c>
      <c r="B111" t="s">
        <v>4</v>
      </c>
      <c r="C111" t="s">
        <v>236</v>
      </c>
      <c r="D111" t="s">
        <v>237</v>
      </c>
      <c r="E111" t="s">
        <v>11</v>
      </c>
      <c r="F111">
        <v>2038</v>
      </c>
      <c r="G111">
        <v>156.23606103845384</v>
      </c>
      <c r="H111" s="13">
        <v>6.2494424415381529</v>
      </c>
      <c r="I111" s="4" t="str">
        <f>INDEX('EPA Source to Industry Map'!E:E,MATCH(_xlfn.CONCAT(Table2[[#This Row],[sector]:[subsource]]),'EPA Source to Industry Map'!D:D,0))</f>
        <v>agriculture and forestry 01T03</v>
      </c>
      <c r="J111" s="4" t="s">
        <v>11</v>
      </c>
      <c r="K111" s="13">
        <v>174.98438836306826</v>
      </c>
    </row>
    <row r="112" spans="1:11" x14ac:dyDescent="0.25">
      <c r="A112" t="s">
        <v>1250</v>
      </c>
      <c r="B112" t="s">
        <v>4</v>
      </c>
      <c r="C112" t="s">
        <v>236</v>
      </c>
      <c r="D112" t="s">
        <v>237</v>
      </c>
      <c r="E112" t="s">
        <v>11</v>
      </c>
      <c r="F112">
        <v>2039</v>
      </c>
      <c r="G112">
        <v>155.31658561492534</v>
      </c>
      <c r="H112" s="13">
        <v>6.2126634245970127</v>
      </c>
      <c r="I112" s="4" t="str">
        <f>INDEX('EPA Source to Industry Map'!E:E,MATCH(_xlfn.CONCAT(Table2[[#This Row],[sector]:[subsource]]),'EPA Source to Industry Map'!D:D,0))</f>
        <v>agriculture and forestry 01T03</v>
      </c>
      <c r="J112" s="4" t="s">
        <v>11</v>
      </c>
      <c r="K112" s="13">
        <v>173.95457588871642</v>
      </c>
    </row>
    <row r="113" spans="1:11" x14ac:dyDescent="0.25">
      <c r="A113" t="s">
        <v>1250</v>
      </c>
      <c r="B113" t="s">
        <v>4</v>
      </c>
      <c r="C113" t="s">
        <v>236</v>
      </c>
      <c r="D113" t="s">
        <v>237</v>
      </c>
      <c r="E113" t="s">
        <v>11</v>
      </c>
      <c r="F113">
        <v>2040</v>
      </c>
      <c r="G113">
        <v>154.39711019139673</v>
      </c>
      <c r="H113" s="13">
        <v>6.1758844076558681</v>
      </c>
      <c r="I113" s="4" t="str">
        <f>INDEX('EPA Source to Industry Map'!E:E,MATCH(_xlfn.CONCAT(Table2[[#This Row],[sector]:[subsource]]),'EPA Source to Industry Map'!D:D,0))</f>
        <v>agriculture and forestry 01T03</v>
      </c>
      <c r="J113" s="4" t="s">
        <v>11</v>
      </c>
      <c r="K113" s="13">
        <v>172.92476341436429</v>
      </c>
    </row>
    <row r="114" spans="1:11" x14ac:dyDescent="0.25">
      <c r="A114" t="s">
        <v>1250</v>
      </c>
      <c r="B114" t="s">
        <v>4</v>
      </c>
      <c r="C114" t="s">
        <v>236</v>
      </c>
      <c r="D114" t="s">
        <v>237</v>
      </c>
      <c r="E114" t="s">
        <v>11</v>
      </c>
      <c r="F114">
        <v>2041</v>
      </c>
      <c r="G114">
        <v>153.3393722626077</v>
      </c>
      <c r="H114" s="13">
        <v>6.1335748905043097</v>
      </c>
      <c r="I114" s="4" t="str">
        <f>INDEX('EPA Source to Industry Map'!E:E,MATCH(_xlfn.CONCAT(Table2[[#This Row],[sector]:[subsource]]),'EPA Source to Industry Map'!D:D,0))</f>
        <v>agriculture and forestry 01T03</v>
      </c>
      <c r="J114" s="4" t="s">
        <v>11</v>
      </c>
      <c r="K114" s="13">
        <v>171.74009693412069</v>
      </c>
    </row>
    <row r="115" spans="1:11" x14ac:dyDescent="0.25">
      <c r="A115" t="s">
        <v>1250</v>
      </c>
      <c r="B115" t="s">
        <v>4</v>
      </c>
      <c r="C115" t="s">
        <v>236</v>
      </c>
      <c r="D115" t="s">
        <v>237</v>
      </c>
      <c r="E115" t="s">
        <v>11</v>
      </c>
      <c r="F115">
        <v>2042</v>
      </c>
      <c r="G115">
        <v>152.28163433381874</v>
      </c>
      <c r="H115" s="13">
        <v>6.0912653733527495</v>
      </c>
      <c r="I115" s="4" t="str">
        <f>INDEX('EPA Source to Industry Map'!E:E,MATCH(_xlfn.CONCAT(Table2[[#This Row],[sector]:[subsource]]),'EPA Source to Industry Map'!D:D,0))</f>
        <v>agriculture and forestry 01T03</v>
      </c>
      <c r="J115" s="4" t="s">
        <v>11</v>
      </c>
      <c r="K115" s="13">
        <v>170.55543045387697</v>
      </c>
    </row>
    <row r="116" spans="1:11" x14ac:dyDescent="0.25">
      <c r="A116" t="s">
        <v>1250</v>
      </c>
      <c r="B116" t="s">
        <v>4</v>
      </c>
      <c r="C116" t="s">
        <v>236</v>
      </c>
      <c r="D116" t="s">
        <v>237</v>
      </c>
      <c r="E116" t="s">
        <v>11</v>
      </c>
      <c r="F116">
        <v>2043</v>
      </c>
      <c r="G116">
        <v>151.22389640502942</v>
      </c>
      <c r="H116" s="13">
        <v>6.0489558562011787</v>
      </c>
      <c r="I116" s="4" t="str">
        <f>INDEX('EPA Source to Industry Map'!E:E,MATCH(_xlfn.CONCAT(Table2[[#This Row],[sector]:[subsource]]),'EPA Source to Industry Map'!D:D,0))</f>
        <v>agriculture and forestry 01T03</v>
      </c>
      <c r="J116" s="4" t="s">
        <v>11</v>
      </c>
      <c r="K116" s="13">
        <v>169.37076397363299</v>
      </c>
    </row>
    <row r="117" spans="1:11" x14ac:dyDescent="0.25">
      <c r="A117" t="s">
        <v>1250</v>
      </c>
      <c r="B117" t="s">
        <v>4</v>
      </c>
      <c r="C117" t="s">
        <v>236</v>
      </c>
      <c r="D117" t="s">
        <v>237</v>
      </c>
      <c r="E117" t="s">
        <v>11</v>
      </c>
      <c r="F117">
        <v>2044</v>
      </c>
      <c r="G117">
        <v>150.16615847624038</v>
      </c>
      <c r="H117" s="13">
        <v>6.0066463390496159</v>
      </c>
      <c r="I117" s="4" t="str">
        <f>INDEX('EPA Source to Industry Map'!E:E,MATCH(_xlfn.CONCAT(Table2[[#This Row],[sector]:[subsource]]),'EPA Source to Industry Map'!D:D,0))</f>
        <v>agriculture and forestry 01T03</v>
      </c>
      <c r="J117" s="4" t="s">
        <v>11</v>
      </c>
      <c r="K117" s="13">
        <v>168.18609749338924</v>
      </c>
    </row>
    <row r="118" spans="1:11" x14ac:dyDescent="0.25">
      <c r="A118" t="s">
        <v>1250</v>
      </c>
      <c r="B118" t="s">
        <v>4</v>
      </c>
      <c r="C118" t="s">
        <v>236</v>
      </c>
      <c r="D118" t="s">
        <v>237</v>
      </c>
      <c r="E118" t="s">
        <v>11</v>
      </c>
      <c r="F118">
        <v>2045</v>
      </c>
      <c r="G118">
        <v>149.1084205474512</v>
      </c>
      <c r="H118" s="13">
        <v>5.9643368218980477</v>
      </c>
      <c r="I118" s="4" t="str">
        <f>INDEX('EPA Source to Industry Map'!E:E,MATCH(_xlfn.CONCAT(Table2[[#This Row],[sector]:[subsource]]),'EPA Source to Industry Map'!D:D,0))</f>
        <v>agriculture and forestry 01T03</v>
      </c>
      <c r="J118" s="4" t="s">
        <v>11</v>
      </c>
      <c r="K118" s="13">
        <v>167.00143101314532</v>
      </c>
    </row>
    <row r="119" spans="1:11" x14ac:dyDescent="0.25">
      <c r="A119" t="s">
        <v>1250</v>
      </c>
      <c r="B119" t="s">
        <v>4</v>
      </c>
      <c r="C119" t="s">
        <v>236</v>
      </c>
      <c r="D119" t="s">
        <v>237</v>
      </c>
      <c r="E119" t="s">
        <v>11</v>
      </c>
      <c r="F119">
        <v>2046</v>
      </c>
      <c r="G119">
        <v>148.00483389741802</v>
      </c>
      <c r="H119" s="13">
        <v>5.9201933558967204</v>
      </c>
      <c r="I119" s="4" t="str">
        <f>INDEX('EPA Source to Industry Map'!E:E,MATCH(_xlfn.CONCAT(Table2[[#This Row],[sector]:[subsource]]),'EPA Source to Industry Map'!D:D,0))</f>
        <v>agriculture and forestry 01T03</v>
      </c>
      <c r="J119" s="4" t="s">
        <v>11</v>
      </c>
      <c r="K119" s="13">
        <v>165.76541396510822</v>
      </c>
    </row>
    <row r="120" spans="1:11" x14ac:dyDescent="0.25">
      <c r="A120" t="s">
        <v>1250</v>
      </c>
      <c r="B120" t="s">
        <v>4</v>
      </c>
      <c r="C120" t="s">
        <v>236</v>
      </c>
      <c r="D120" t="s">
        <v>237</v>
      </c>
      <c r="E120" t="s">
        <v>11</v>
      </c>
      <c r="F120">
        <v>2047</v>
      </c>
      <c r="G120">
        <v>146.90124724738493</v>
      </c>
      <c r="H120" s="13">
        <v>5.8760498898953974</v>
      </c>
      <c r="I120" s="4" t="str">
        <f>INDEX('EPA Source to Industry Map'!E:E,MATCH(_xlfn.CONCAT(Table2[[#This Row],[sector]:[subsource]]),'EPA Source to Industry Map'!D:D,0))</f>
        <v>agriculture and forestry 01T03</v>
      </c>
      <c r="J120" s="4" t="s">
        <v>11</v>
      </c>
      <c r="K120" s="13">
        <v>164.52939691707113</v>
      </c>
    </row>
    <row r="121" spans="1:11" x14ac:dyDescent="0.25">
      <c r="A121" t="s">
        <v>1250</v>
      </c>
      <c r="B121" t="s">
        <v>4</v>
      </c>
      <c r="C121" t="s">
        <v>236</v>
      </c>
      <c r="D121" t="s">
        <v>237</v>
      </c>
      <c r="E121" t="s">
        <v>11</v>
      </c>
      <c r="F121">
        <v>2048</v>
      </c>
      <c r="G121">
        <v>145.79766059735186</v>
      </c>
      <c r="H121" s="13">
        <v>5.8319064238940719</v>
      </c>
      <c r="I121" s="4" t="str">
        <f>INDEX('EPA Source to Industry Map'!E:E,MATCH(_xlfn.CONCAT(Table2[[#This Row],[sector]:[subsource]]),'EPA Source to Industry Map'!D:D,0))</f>
        <v>agriculture and forestry 01T03</v>
      </c>
      <c r="J121" s="4" t="s">
        <v>11</v>
      </c>
      <c r="K121" s="13">
        <v>163.29337986903397</v>
      </c>
    </row>
    <row r="122" spans="1:11" x14ac:dyDescent="0.25">
      <c r="A122" t="s">
        <v>1250</v>
      </c>
      <c r="B122" t="s">
        <v>4</v>
      </c>
      <c r="C122" t="s">
        <v>236</v>
      </c>
      <c r="D122" t="s">
        <v>237</v>
      </c>
      <c r="E122" t="s">
        <v>11</v>
      </c>
      <c r="F122">
        <v>2049</v>
      </c>
      <c r="G122">
        <v>144.69407394731871</v>
      </c>
      <c r="H122" s="13">
        <v>5.787762957892749</v>
      </c>
      <c r="I122" s="4" t="str">
        <f>INDEX('EPA Source to Industry Map'!E:E,MATCH(_xlfn.CONCAT(Table2[[#This Row],[sector]:[subsource]]),'EPA Source to Industry Map'!D:D,0))</f>
        <v>agriculture and forestry 01T03</v>
      </c>
      <c r="J122" s="4" t="s">
        <v>11</v>
      </c>
      <c r="K122" s="13">
        <v>162.05736282099699</v>
      </c>
    </row>
    <row r="123" spans="1:11" x14ac:dyDescent="0.25">
      <c r="A123" t="s">
        <v>1250</v>
      </c>
      <c r="B123" t="s">
        <v>4</v>
      </c>
      <c r="C123" t="s">
        <v>236</v>
      </c>
      <c r="D123" t="s">
        <v>237</v>
      </c>
      <c r="E123" t="s">
        <v>11</v>
      </c>
      <c r="F123">
        <v>2050</v>
      </c>
      <c r="G123">
        <v>143.59048729728556</v>
      </c>
      <c r="H123" s="13">
        <v>5.7436194918914225</v>
      </c>
      <c r="I123" s="4" t="str">
        <f>INDEX('EPA Source to Industry Map'!E:E,MATCH(_xlfn.CONCAT(Table2[[#This Row],[sector]:[subsource]]),'EPA Source to Industry Map'!D:D,0))</f>
        <v>agriculture and forestry 01T03</v>
      </c>
      <c r="J123" s="4" t="s">
        <v>11</v>
      </c>
      <c r="K123" s="13">
        <v>160.82134577295986</v>
      </c>
    </row>
    <row r="124" spans="1:11" x14ac:dyDescent="0.25">
      <c r="A124" t="s">
        <v>1250</v>
      </c>
      <c r="B124" t="s">
        <v>4</v>
      </c>
      <c r="C124" t="s">
        <v>236</v>
      </c>
      <c r="D124" t="s">
        <v>238</v>
      </c>
      <c r="E124" t="s">
        <v>11</v>
      </c>
      <c r="F124">
        <v>1990</v>
      </c>
      <c r="G124">
        <v>48.037281414366944</v>
      </c>
      <c r="H124" s="13">
        <v>1.9214912565746773</v>
      </c>
      <c r="I124" s="4" t="str">
        <f>INDEX('EPA Source to Industry Map'!E:E,MATCH(_xlfn.CONCAT(Table2[[#This Row],[sector]:[subsource]]),'EPA Source to Industry Map'!D:D,0))</f>
        <v>agriculture and forestry 01T03</v>
      </c>
      <c r="J124" s="4" t="s">
        <v>11</v>
      </c>
      <c r="K124" s="13">
        <v>53.801755184090979</v>
      </c>
    </row>
    <row r="125" spans="1:11" x14ac:dyDescent="0.25">
      <c r="A125" t="s">
        <v>1250</v>
      </c>
      <c r="B125" t="s">
        <v>4</v>
      </c>
      <c r="C125" t="s">
        <v>236</v>
      </c>
      <c r="D125" t="s">
        <v>238</v>
      </c>
      <c r="E125" t="s">
        <v>11</v>
      </c>
      <c r="F125">
        <v>1991</v>
      </c>
      <c r="G125">
        <v>44.576346413202067</v>
      </c>
      <c r="H125" s="13">
        <v>1.7830538565280831</v>
      </c>
      <c r="I125" s="4" t="str">
        <f>INDEX('EPA Source to Industry Map'!E:E,MATCH(_xlfn.CONCAT(Table2[[#This Row],[sector]:[subsource]]),'EPA Source to Industry Map'!D:D,0))</f>
        <v>agriculture and forestry 01T03</v>
      </c>
      <c r="J125" s="4" t="s">
        <v>11</v>
      </c>
      <c r="K125" s="13">
        <v>49.925507982786321</v>
      </c>
    </row>
    <row r="126" spans="1:11" x14ac:dyDescent="0.25">
      <c r="A126" t="s">
        <v>1250</v>
      </c>
      <c r="B126" t="s">
        <v>4</v>
      </c>
      <c r="C126" t="s">
        <v>236</v>
      </c>
      <c r="D126" t="s">
        <v>238</v>
      </c>
      <c r="E126" t="s">
        <v>11</v>
      </c>
      <c r="F126">
        <v>1992</v>
      </c>
      <c r="G126">
        <v>43.715197119520838</v>
      </c>
      <c r="H126" s="13">
        <v>1.7486078847808333</v>
      </c>
      <c r="I126" s="4" t="str">
        <f>INDEX('EPA Source to Industry Map'!E:E,MATCH(_xlfn.CONCAT(Table2[[#This Row],[sector]:[subsource]]),'EPA Source to Industry Map'!D:D,0))</f>
        <v>agriculture and forestry 01T03</v>
      </c>
      <c r="J126" s="4" t="s">
        <v>11</v>
      </c>
      <c r="K126" s="13">
        <v>48.961020773863346</v>
      </c>
    </row>
    <row r="127" spans="1:11" x14ac:dyDescent="0.25">
      <c r="A127" t="s">
        <v>1250</v>
      </c>
      <c r="B127" t="s">
        <v>4</v>
      </c>
      <c r="C127" t="s">
        <v>236</v>
      </c>
      <c r="D127" t="s">
        <v>238</v>
      </c>
      <c r="E127" t="s">
        <v>11</v>
      </c>
      <c r="F127">
        <v>1993</v>
      </c>
      <c r="G127">
        <v>42.889808137391853</v>
      </c>
      <c r="H127" s="13">
        <v>1.7155923254956742</v>
      </c>
      <c r="I127" s="4" t="str">
        <f>INDEX('EPA Source to Industry Map'!E:E,MATCH(_xlfn.CONCAT(Table2[[#This Row],[sector]:[subsource]]),'EPA Source to Industry Map'!D:D,0))</f>
        <v>agriculture and forestry 01T03</v>
      </c>
      <c r="J127" s="4" t="s">
        <v>11</v>
      </c>
      <c r="K127" s="13">
        <v>48.036585113878893</v>
      </c>
    </row>
    <row r="128" spans="1:11" x14ac:dyDescent="0.25">
      <c r="A128" t="s">
        <v>1250</v>
      </c>
      <c r="B128" t="s">
        <v>4</v>
      </c>
      <c r="C128" t="s">
        <v>236</v>
      </c>
      <c r="D128" t="s">
        <v>238</v>
      </c>
      <c r="E128" t="s">
        <v>11</v>
      </c>
      <c r="F128">
        <v>1994</v>
      </c>
      <c r="G128">
        <v>42.483753564680626</v>
      </c>
      <c r="H128" s="13">
        <v>1.6993501425872253</v>
      </c>
      <c r="I128" s="4" t="str">
        <f>INDEX('EPA Source to Industry Map'!E:E,MATCH(_xlfn.CONCAT(Table2[[#This Row],[sector]:[subsource]]),'EPA Source to Industry Map'!D:D,0))</f>
        <v>agriculture and forestry 01T03</v>
      </c>
      <c r="J128" s="4" t="s">
        <v>11</v>
      </c>
      <c r="K128" s="13">
        <v>47.581803992442303</v>
      </c>
    </row>
    <row r="129" spans="1:11" x14ac:dyDescent="0.25">
      <c r="A129" t="s">
        <v>1250</v>
      </c>
      <c r="B129" t="s">
        <v>4</v>
      </c>
      <c r="C129" t="s">
        <v>236</v>
      </c>
      <c r="D129" t="s">
        <v>238</v>
      </c>
      <c r="E129" t="s">
        <v>11</v>
      </c>
      <c r="F129">
        <v>1995</v>
      </c>
      <c r="G129">
        <v>42.532056817428661</v>
      </c>
      <c r="H129" s="13">
        <v>1.7012822726971468</v>
      </c>
      <c r="I129" s="4" t="str">
        <f>INDEX('EPA Source to Industry Map'!E:E,MATCH(_xlfn.CONCAT(Table2[[#This Row],[sector]:[subsource]]),'EPA Source to Industry Map'!D:D,0))</f>
        <v>agriculture and forestry 01T03</v>
      </c>
      <c r="J129" s="4" t="s">
        <v>11</v>
      </c>
      <c r="K129" s="13">
        <v>47.635903635520108</v>
      </c>
    </row>
    <row r="130" spans="1:11" x14ac:dyDescent="0.25">
      <c r="A130" t="s">
        <v>1250</v>
      </c>
      <c r="B130" t="s">
        <v>4</v>
      </c>
      <c r="C130" t="s">
        <v>236</v>
      </c>
      <c r="D130" t="s">
        <v>238</v>
      </c>
      <c r="E130" t="s">
        <v>11</v>
      </c>
      <c r="F130">
        <v>1996</v>
      </c>
      <c r="G130">
        <v>41.931492914790027</v>
      </c>
      <c r="H130" s="13">
        <v>1.6772597165916012</v>
      </c>
      <c r="I130" s="4" t="str">
        <f>INDEX('EPA Source to Industry Map'!E:E,MATCH(_xlfn.CONCAT(Table2[[#This Row],[sector]:[subsource]]),'EPA Source to Industry Map'!D:D,0))</f>
        <v>agriculture and forestry 01T03</v>
      </c>
      <c r="J130" s="4" t="s">
        <v>11</v>
      </c>
      <c r="K130" s="13">
        <v>46.963272064564848</v>
      </c>
    </row>
    <row r="131" spans="1:11" x14ac:dyDescent="0.25">
      <c r="A131" t="s">
        <v>1250</v>
      </c>
      <c r="B131" t="s">
        <v>4</v>
      </c>
      <c r="C131" t="s">
        <v>236</v>
      </c>
      <c r="D131" t="s">
        <v>238</v>
      </c>
      <c r="E131" t="s">
        <v>11</v>
      </c>
      <c r="F131">
        <v>1997</v>
      </c>
      <c r="G131">
        <v>42.083923526558465</v>
      </c>
      <c r="H131" s="13">
        <v>1.6833569410623388</v>
      </c>
      <c r="I131" s="4" t="str">
        <f>INDEX('EPA Source to Industry Map'!E:E,MATCH(_xlfn.CONCAT(Table2[[#This Row],[sector]:[subsource]]),'EPA Source to Industry Map'!D:D,0))</f>
        <v>agriculture and forestry 01T03</v>
      </c>
      <c r="J131" s="4" t="s">
        <v>11</v>
      </c>
      <c r="K131" s="13">
        <v>47.133994349745485</v>
      </c>
    </row>
    <row r="132" spans="1:11" x14ac:dyDescent="0.25">
      <c r="A132" t="s">
        <v>1250</v>
      </c>
      <c r="B132" t="s">
        <v>4</v>
      </c>
      <c r="C132" t="s">
        <v>236</v>
      </c>
      <c r="D132" t="s">
        <v>238</v>
      </c>
      <c r="E132" t="s">
        <v>11</v>
      </c>
      <c r="F132">
        <v>1998</v>
      </c>
      <c r="G132">
        <v>41.920455472452446</v>
      </c>
      <c r="H132" s="13">
        <v>1.6768182188980976</v>
      </c>
      <c r="I132" s="4" t="str">
        <f>INDEX('EPA Source to Industry Map'!E:E,MATCH(_xlfn.CONCAT(Table2[[#This Row],[sector]:[subsource]]),'EPA Source to Industry Map'!D:D,0))</f>
        <v>agriculture and forestry 01T03</v>
      </c>
      <c r="J132" s="4" t="s">
        <v>11</v>
      </c>
      <c r="K132" s="13">
        <v>46.95091012914672</v>
      </c>
    </row>
    <row r="133" spans="1:11" x14ac:dyDescent="0.25">
      <c r="A133" t="s">
        <v>1250</v>
      </c>
      <c r="B133" t="s">
        <v>4</v>
      </c>
      <c r="C133" t="s">
        <v>236</v>
      </c>
      <c r="D133" t="s">
        <v>238</v>
      </c>
      <c r="E133" t="s">
        <v>11</v>
      </c>
      <c r="F133">
        <v>1999</v>
      </c>
      <c r="G133">
        <v>41.939966714469335</v>
      </c>
      <c r="H133" s="13">
        <v>1.6775986685787729</v>
      </c>
      <c r="I133" s="4" t="str">
        <f>INDEX('EPA Source to Industry Map'!E:E,MATCH(_xlfn.CONCAT(Table2[[#This Row],[sector]:[subsource]]),'EPA Source to Industry Map'!D:D,0))</f>
        <v>agriculture and forestry 01T03</v>
      </c>
      <c r="J133" s="4" t="s">
        <v>11</v>
      </c>
      <c r="K133" s="13">
        <v>46.972762720205644</v>
      </c>
    </row>
    <row r="134" spans="1:11" x14ac:dyDescent="0.25">
      <c r="A134" t="s">
        <v>1250</v>
      </c>
      <c r="B134" t="s">
        <v>4</v>
      </c>
      <c r="C134" t="s">
        <v>236</v>
      </c>
      <c r="D134" t="s">
        <v>238</v>
      </c>
      <c r="E134" t="s">
        <v>11</v>
      </c>
      <c r="F134">
        <v>2000</v>
      </c>
      <c r="G134">
        <v>42.056845347639864</v>
      </c>
      <c r="H134" s="13">
        <v>1.6822738139055944</v>
      </c>
      <c r="I134" s="4" t="str">
        <f>INDEX('EPA Source to Industry Map'!E:E,MATCH(_xlfn.CONCAT(Table2[[#This Row],[sector]:[subsource]]),'EPA Source to Industry Map'!D:D,0))</f>
        <v>agriculture and forestry 01T03</v>
      </c>
      <c r="J134" s="4" t="s">
        <v>11</v>
      </c>
      <c r="K134" s="13">
        <v>47.103666789356666</v>
      </c>
    </row>
    <row r="135" spans="1:11" x14ac:dyDescent="0.25">
      <c r="A135" t="s">
        <v>1250</v>
      </c>
      <c r="B135" t="s">
        <v>4</v>
      </c>
      <c r="C135" t="s">
        <v>236</v>
      </c>
      <c r="D135" t="s">
        <v>238</v>
      </c>
      <c r="E135" t="s">
        <v>11</v>
      </c>
      <c r="F135">
        <v>2001</v>
      </c>
      <c r="G135">
        <v>42.174985153916914</v>
      </c>
      <c r="H135" s="13">
        <v>1.6869994061566762</v>
      </c>
      <c r="I135" s="4" t="str">
        <f>INDEX('EPA Source to Industry Map'!E:E,MATCH(_xlfn.CONCAT(Table2[[#This Row],[sector]:[subsource]]),'EPA Source to Industry Map'!D:D,0))</f>
        <v>agriculture and forestry 01T03</v>
      </c>
      <c r="J135" s="4" t="s">
        <v>11</v>
      </c>
      <c r="K135" s="13">
        <v>47.235983372386933</v>
      </c>
    </row>
    <row r="136" spans="1:11" x14ac:dyDescent="0.25">
      <c r="A136" t="s">
        <v>1250</v>
      </c>
      <c r="B136" t="s">
        <v>4</v>
      </c>
      <c r="C136" t="s">
        <v>236</v>
      </c>
      <c r="D136" t="s">
        <v>238</v>
      </c>
      <c r="E136" t="s">
        <v>11</v>
      </c>
      <c r="F136">
        <v>2002</v>
      </c>
      <c r="G136">
        <v>42.186827418831605</v>
      </c>
      <c r="H136" s="13">
        <v>1.6874730967532638</v>
      </c>
      <c r="I136" s="4" t="str">
        <f>INDEX('EPA Source to Industry Map'!E:E,MATCH(_xlfn.CONCAT(Table2[[#This Row],[sector]:[subsource]]),'EPA Source to Industry Map'!D:D,0))</f>
        <v>agriculture and forestry 01T03</v>
      </c>
      <c r="J136" s="4" t="s">
        <v>11</v>
      </c>
      <c r="K136" s="13">
        <v>47.249246709091388</v>
      </c>
    </row>
    <row r="137" spans="1:11" x14ac:dyDescent="0.25">
      <c r="A137" t="s">
        <v>1250</v>
      </c>
      <c r="B137" t="s">
        <v>4</v>
      </c>
      <c r="C137" t="s">
        <v>236</v>
      </c>
      <c r="D137" t="s">
        <v>238</v>
      </c>
      <c r="E137" t="s">
        <v>11</v>
      </c>
      <c r="F137">
        <v>2003</v>
      </c>
      <c r="G137">
        <v>42.528248521756538</v>
      </c>
      <c r="H137" s="13">
        <v>1.7011299408702611</v>
      </c>
      <c r="I137" s="4" t="str">
        <f>INDEX('EPA Source to Industry Map'!E:E,MATCH(_xlfn.CONCAT(Table2[[#This Row],[sector]:[subsource]]),'EPA Source to Industry Map'!D:D,0))</f>
        <v>agriculture and forestry 01T03</v>
      </c>
      <c r="J137" s="4" t="s">
        <v>11</v>
      </c>
      <c r="K137" s="13">
        <v>47.631638344367325</v>
      </c>
    </row>
    <row r="138" spans="1:11" x14ac:dyDescent="0.25">
      <c r="A138" t="s">
        <v>1250</v>
      </c>
      <c r="B138" t="s">
        <v>4</v>
      </c>
      <c r="C138" t="s">
        <v>236</v>
      </c>
      <c r="D138" t="s">
        <v>238</v>
      </c>
      <c r="E138" t="s">
        <v>11</v>
      </c>
      <c r="F138">
        <v>2004</v>
      </c>
      <c r="G138">
        <v>41.982662372813067</v>
      </c>
      <c r="H138" s="13">
        <v>1.6793064949125227</v>
      </c>
      <c r="I138" s="4" t="str">
        <f>INDEX('EPA Source to Industry Map'!E:E,MATCH(_xlfn.CONCAT(Table2[[#This Row],[sector]:[subsource]]),'EPA Source to Industry Map'!D:D,0))</f>
        <v>agriculture and forestry 01T03</v>
      </c>
      <c r="J138" s="4" t="s">
        <v>11</v>
      </c>
      <c r="K138" s="13">
        <v>47.020581857550624</v>
      </c>
    </row>
    <row r="139" spans="1:11" x14ac:dyDescent="0.25">
      <c r="A139" t="s">
        <v>1250</v>
      </c>
      <c r="B139" t="s">
        <v>4</v>
      </c>
      <c r="C139" t="s">
        <v>236</v>
      </c>
      <c r="D139" t="s">
        <v>238</v>
      </c>
      <c r="E139" t="s">
        <v>11</v>
      </c>
      <c r="F139">
        <v>2005</v>
      </c>
      <c r="G139">
        <v>41.121260587179847</v>
      </c>
      <c r="H139" s="13">
        <v>1.6448504234871939</v>
      </c>
      <c r="I139" s="4" t="str">
        <f>INDEX('EPA Source to Industry Map'!E:E,MATCH(_xlfn.CONCAT(Table2[[#This Row],[sector]:[subsource]]),'EPA Source to Industry Map'!D:D,0))</f>
        <v>agriculture and forestry 01T03</v>
      </c>
      <c r="J139" s="4" t="s">
        <v>11</v>
      </c>
      <c r="K139" s="13">
        <v>46.05581185764143</v>
      </c>
    </row>
    <row r="140" spans="1:11" x14ac:dyDescent="0.25">
      <c r="A140" t="s">
        <v>1250</v>
      </c>
      <c r="B140" t="s">
        <v>4</v>
      </c>
      <c r="C140" t="s">
        <v>236</v>
      </c>
      <c r="D140" t="s">
        <v>238</v>
      </c>
      <c r="E140" t="s">
        <v>11</v>
      </c>
      <c r="F140">
        <v>2006</v>
      </c>
      <c r="G140">
        <v>40.911580007113827</v>
      </c>
      <c r="H140" s="13">
        <v>1.6364632002845529</v>
      </c>
      <c r="I140" s="4" t="str">
        <f>INDEX('EPA Source to Industry Map'!E:E,MATCH(_xlfn.CONCAT(Table2[[#This Row],[sector]:[subsource]]),'EPA Source to Industry Map'!D:D,0))</f>
        <v>agriculture and forestry 01T03</v>
      </c>
      <c r="J140" s="4" t="s">
        <v>11</v>
      </c>
      <c r="K140" s="13">
        <v>45.820969607967477</v>
      </c>
    </row>
    <row r="141" spans="1:11" x14ac:dyDescent="0.25">
      <c r="A141" t="s">
        <v>1250</v>
      </c>
      <c r="B141" t="s">
        <v>4</v>
      </c>
      <c r="C141" t="s">
        <v>236</v>
      </c>
      <c r="D141" t="s">
        <v>238</v>
      </c>
      <c r="E141" t="s">
        <v>11</v>
      </c>
      <c r="F141">
        <v>2007</v>
      </c>
      <c r="G141">
        <v>40.942810331309801</v>
      </c>
      <c r="H141" s="13">
        <v>1.6377124132523917</v>
      </c>
      <c r="I141" s="4" t="str">
        <f>INDEX('EPA Source to Industry Map'!E:E,MATCH(_xlfn.CONCAT(Table2[[#This Row],[sector]:[subsource]]),'EPA Source to Industry Map'!D:D,0))</f>
        <v>agriculture and forestry 01T03</v>
      </c>
      <c r="J141" s="4" t="s">
        <v>11</v>
      </c>
      <c r="K141" s="13">
        <v>45.85594757106697</v>
      </c>
    </row>
    <row r="142" spans="1:11" x14ac:dyDescent="0.25">
      <c r="A142" t="s">
        <v>1250</v>
      </c>
      <c r="B142" t="s">
        <v>4</v>
      </c>
      <c r="C142" t="s">
        <v>236</v>
      </c>
      <c r="D142" t="s">
        <v>238</v>
      </c>
      <c r="E142" t="s">
        <v>11</v>
      </c>
      <c r="F142">
        <v>2008</v>
      </c>
      <c r="G142">
        <v>39.864043917692079</v>
      </c>
      <c r="H142" s="13">
        <v>1.5945617567076833</v>
      </c>
      <c r="I142" s="4" t="str">
        <f>INDEX('EPA Source to Industry Map'!E:E,MATCH(_xlfn.CONCAT(Table2[[#This Row],[sector]:[subsource]]),'EPA Source to Industry Map'!D:D,0))</f>
        <v>agriculture and forestry 01T03</v>
      </c>
      <c r="J142" s="4" t="s">
        <v>11</v>
      </c>
      <c r="K142" s="13">
        <v>44.647729187815138</v>
      </c>
    </row>
    <row r="143" spans="1:11" x14ac:dyDescent="0.25">
      <c r="A143" t="s">
        <v>1250</v>
      </c>
      <c r="B143" t="s">
        <v>4</v>
      </c>
      <c r="C143" t="s">
        <v>236</v>
      </c>
      <c r="D143" t="s">
        <v>238</v>
      </c>
      <c r="E143" t="s">
        <v>11</v>
      </c>
      <c r="F143">
        <v>2009</v>
      </c>
      <c r="G143">
        <v>40.008026741748125</v>
      </c>
      <c r="H143" s="13">
        <v>1.6003210696699246</v>
      </c>
      <c r="I143" s="4" t="str">
        <f>INDEX('EPA Source to Industry Map'!E:E,MATCH(_xlfn.CONCAT(Table2[[#This Row],[sector]:[subsource]]),'EPA Source to Industry Map'!D:D,0))</f>
        <v>agriculture and forestry 01T03</v>
      </c>
      <c r="J143" s="4" t="s">
        <v>11</v>
      </c>
      <c r="K143" s="13">
        <v>44.808989950757891</v>
      </c>
    </row>
    <row r="144" spans="1:11" x14ac:dyDescent="0.25">
      <c r="A144" t="s">
        <v>1250</v>
      </c>
      <c r="B144" t="s">
        <v>4</v>
      </c>
      <c r="C144" t="s">
        <v>236</v>
      </c>
      <c r="D144" t="s">
        <v>238</v>
      </c>
      <c r="E144" t="s">
        <v>11</v>
      </c>
      <c r="F144">
        <v>2010</v>
      </c>
      <c r="G144">
        <v>37.766965708258134</v>
      </c>
      <c r="H144" s="13">
        <v>1.5106786283303251</v>
      </c>
      <c r="I144" s="4" t="str">
        <f>INDEX('EPA Source to Industry Map'!E:E,MATCH(_xlfn.CONCAT(Table2[[#This Row],[sector]:[subsource]]),'EPA Source to Industry Map'!D:D,0))</f>
        <v>agriculture and forestry 01T03</v>
      </c>
      <c r="J144" s="4" t="s">
        <v>11</v>
      </c>
      <c r="K144" s="13">
        <v>42.299001593249116</v>
      </c>
    </row>
    <row r="145" spans="1:11" x14ac:dyDescent="0.25">
      <c r="A145" t="s">
        <v>1250</v>
      </c>
      <c r="B145" t="s">
        <v>4</v>
      </c>
      <c r="C145" t="s">
        <v>236</v>
      </c>
      <c r="D145" t="s">
        <v>238</v>
      </c>
      <c r="E145" t="s">
        <v>11</v>
      </c>
      <c r="F145">
        <v>2011</v>
      </c>
      <c r="G145">
        <v>38.115461246741816</v>
      </c>
      <c r="H145" s="13">
        <v>1.5246184498696733</v>
      </c>
      <c r="I145" s="4" t="str">
        <f>INDEX('EPA Source to Industry Map'!E:E,MATCH(_xlfn.CONCAT(Table2[[#This Row],[sector]:[subsource]]),'EPA Source to Industry Map'!D:D,0))</f>
        <v>agriculture and forestry 01T03</v>
      </c>
      <c r="J145" s="4" t="s">
        <v>11</v>
      </c>
      <c r="K145" s="13">
        <v>42.689316596350864</v>
      </c>
    </row>
    <row r="146" spans="1:11" x14ac:dyDescent="0.25">
      <c r="A146" t="s">
        <v>1250</v>
      </c>
      <c r="B146" t="s">
        <v>4</v>
      </c>
      <c r="C146" t="s">
        <v>236</v>
      </c>
      <c r="D146" t="s">
        <v>238</v>
      </c>
      <c r="E146" t="s">
        <v>11</v>
      </c>
      <c r="F146">
        <v>2012</v>
      </c>
      <c r="G146">
        <v>37.0890576912564</v>
      </c>
      <c r="H146" s="13">
        <v>1.4835623076502562</v>
      </c>
      <c r="I146" s="4" t="str">
        <f>INDEX('EPA Source to Industry Map'!E:E,MATCH(_xlfn.CONCAT(Table2[[#This Row],[sector]:[subsource]]),'EPA Source to Industry Map'!D:D,0))</f>
        <v>agriculture and forestry 01T03</v>
      </c>
      <c r="J146" s="4" t="s">
        <v>11</v>
      </c>
      <c r="K146" s="13">
        <v>41.539744614207173</v>
      </c>
    </row>
    <row r="147" spans="1:11" x14ac:dyDescent="0.25">
      <c r="A147" t="s">
        <v>1250</v>
      </c>
      <c r="B147" t="s">
        <v>4</v>
      </c>
      <c r="C147" t="s">
        <v>236</v>
      </c>
      <c r="D147" t="s">
        <v>238</v>
      </c>
      <c r="E147" t="s">
        <v>11</v>
      </c>
      <c r="F147">
        <v>2013</v>
      </c>
      <c r="G147">
        <v>36.293159988534178</v>
      </c>
      <c r="H147" s="13">
        <v>1.4517263995413674</v>
      </c>
      <c r="I147" s="4" t="str">
        <f>INDEX('EPA Source to Industry Map'!E:E,MATCH(_xlfn.CONCAT(Table2[[#This Row],[sector]:[subsource]]),'EPA Source to Industry Map'!D:D,0))</f>
        <v>agriculture and forestry 01T03</v>
      </c>
      <c r="J147" s="4" t="s">
        <v>11</v>
      </c>
      <c r="K147" s="13">
        <v>40.648339187158278</v>
      </c>
    </row>
    <row r="148" spans="1:11" x14ac:dyDescent="0.25">
      <c r="A148" t="s">
        <v>1250</v>
      </c>
      <c r="B148" t="s">
        <v>4</v>
      </c>
      <c r="C148" t="s">
        <v>236</v>
      </c>
      <c r="D148" t="s">
        <v>238</v>
      </c>
      <c r="E148" t="s">
        <v>11</v>
      </c>
      <c r="F148">
        <v>2014</v>
      </c>
      <c r="G148">
        <v>37.174862580053635</v>
      </c>
      <c r="H148" s="13">
        <v>1.4869945032021454</v>
      </c>
      <c r="I148" s="4" t="str">
        <f>INDEX('EPA Source to Industry Map'!E:E,MATCH(_xlfn.CONCAT(Table2[[#This Row],[sector]:[subsource]]),'EPA Source to Industry Map'!D:D,0))</f>
        <v>agriculture and forestry 01T03</v>
      </c>
      <c r="J148" s="4" t="s">
        <v>11</v>
      </c>
      <c r="K148" s="13">
        <v>41.63584608966007</v>
      </c>
    </row>
    <row r="149" spans="1:11" x14ac:dyDescent="0.25">
      <c r="A149" t="s">
        <v>1250</v>
      </c>
      <c r="B149" t="s">
        <v>4</v>
      </c>
      <c r="C149" t="s">
        <v>236</v>
      </c>
      <c r="D149" t="s">
        <v>238</v>
      </c>
      <c r="E149" t="s">
        <v>11</v>
      </c>
      <c r="F149">
        <v>2015</v>
      </c>
      <c r="G149">
        <v>37.62544203847321</v>
      </c>
      <c r="H149" s="13">
        <v>1.5050176815389287</v>
      </c>
      <c r="I149" s="4" t="str">
        <f>INDEX('EPA Source to Industry Map'!E:E,MATCH(_xlfn.CONCAT(Table2[[#This Row],[sector]:[subsource]]),'EPA Source to Industry Map'!D:D,0))</f>
        <v>agriculture and forestry 01T03</v>
      </c>
      <c r="J149" s="4" t="s">
        <v>11</v>
      </c>
      <c r="K149" s="13">
        <v>42.140495083090009</v>
      </c>
    </row>
    <row r="150" spans="1:11" x14ac:dyDescent="0.25">
      <c r="A150" t="s">
        <v>1250</v>
      </c>
      <c r="B150" t="s">
        <v>4</v>
      </c>
      <c r="C150" t="s">
        <v>236</v>
      </c>
      <c r="D150" t="s">
        <v>238</v>
      </c>
      <c r="E150" t="s">
        <v>11</v>
      </c>
      <c r="F150">
        <v>2016</v>
      </c>
      <c r="G150">
        <v>37.202040532208017</v>
      </c>
      <c r="H150" s="13">
        <v>1.4880816212883208</v>
      </c>
      <c r="I150" s="4" t="str">
        <f>INDEX('EPA Source to Industry Map'!E:E,MATCH(_xlfn.CONCAT(Table2[[#This Row],[sector]:[subsource]]),'EPA Source to Industry Map'!D:D,0))</f>
        <v>agriculture and forestry 01T03</v>
      </c>
      <c r="J150" s="4" t="s">
        <v>11</v>
      </c>
      <c r="K150" s="13">
        <v>41.666285396072979</v>
      </c>
    </row>
    <row r="151" spans="1:11" x14ac:dyDescent="0.25">
      <c r="A151" t="s">
        <v>1250</v>
      </c>
      <c r="B151" t="s">
        <v>4</v>
      </c>
      <c r="C151" t="s">
        <v>236</v>
      </c>
      <c r="D151" t="s">
        <v>238</v>
      </c>
      <c r="E151" t="s">
        <v>11</v>
      </c>
      <c r="F151">
        <v>2017</v>
      </c>
      <c r="G151">
        <v>37.061500668738006</v>
      </c>
      <c r="H151" s="13">
        <v>1.48246002674952</v>
      </c>
      <c r="I151" s="4" t="str">
        <f>INDEX('EPA Source to Industry Map'!E:E,MATCH(_xlfn.CONCAT(Table2[[#This Row],[sector]:[subsource]]),'EPA Source to Industry Map'!D:D,0))</f>
        <v>agriculture and forestry 01T03</v>
      </c>
      <c r="J151" s="4" t="s">
        <v>11</v>
      </c>
      <c r="K151" s="13">
        <v>41.508880748986556</v>
      </c>
    </row>
    <row r="152" spans="1:11" x14ac:dyDescent="0.25">
      <c r="A152" t="s">
        <v>1250</v>
      </c>
      <c r="B152" t="s">
        <v>4</v>
      </c>
      <c r="C152" t="s">
        <v>236</v>
      </c>
      <c r="D152" t="s">
        <v>238</v>
      </c>
      <c r="E152" t="s">
        <v>11</v>
      </c>
      <c r="F152">
        <v>2018</v>
      </c>
      <c r="G152">
        <v>36.920960805268003</v>
      </c>
      <c r="H152" s="13">
        <v>1.47683843221072</v>
      </c>
      <c r="I152" s="4" t="str">
        <f>INDEX('EPA Source to Industry Map'!E:E,MATCH(_xlfn.CONCAT(Table2[[#This Row],[sector]:[subsource]]),'EPA Source to Industry Map'!D:D,0))</f>
        <v>agriculture and forestry 01T03</v>
      </c>
      <c r="J152" s="4" t="s">
        <v>11</v>
      </c>
      <c r="K152" s="13">
        <v>41.351476101900161</v>
      </c>
    </row>
    <row r="153" spans="1:11" x14ac:dyDescent="0.25">
      <c r="A153" t="s">
        <v>1250</v>
      </c>
      <c r="B153" t="s">
        <v>4</v>
      </c>
      <c r="C153" t="s">
        <v>236</v>
      </c>
      <c r="D153" t="s">
        <v>238</v>
      </c>
      <c r="E153" t="s">
        <v>11</v>
      </c>
      <c r="F153">
        <v>2019</v>
      </c>
      <c r="G153">
        <v>36.780420941797978</v>
      </c>
      <c r="H153" s="13">
        <v>1.4712168376719186</v>
      </c>
      <c r="I153" s="4" t="str">
        <f>INDEX('EPA Source to Industry Map'!E:E,MATCH(_xlfn.CONCAT(Table2[[#This Row],[sector]:[subsource]]),'EPA Source to Industry Map'!D:D,0))</f>
        <v>agriculture and forestry 01T03</v>
      </c>
      <c r="J153" s="4" t="s">
        <v>11</v>
      </c>
      <c r="K153" s="13">
        <v>41.194071454813731</v>
      </c>
    </row>
    <row r="154" spans="1:11" x14ac:dyDescent="0.25">
      <c r="A154" t="s">
        <v>1250</v>
      </c>
      <c r="B154" t="s">
        <v>4</v>
      </c>
      <c r="C154" t="s">
        <v>236</v>
      </c>
      <c r="D154" t="s">
        <v>238</v>
      </c>
      <c r="E154" t="s">
        <v>11</v>
      </c>
      <c r="F154">
        <v>2020</v>
      </c>
      <c r="G154">
        <v>36.639881078327917</v>
      </c>
      <c r="H154" s="13">
        <v>1.4655952431331176</v>
      </c>
      <c r="I154" s="4" t="str">
        <f>INDEX('EPA Source to Industry Map'!E:E,MATCH(_xlfn.CONCAT(Table2[[#This Row],[sector]:[subsource]]),'EPA Source to Industry Map'!D:D,0))</f>
        <v>agriculture and forestry 01T03</v>
      </c>
      <c r="J154" s="4" t="s">
        <v>11</v>
      </c>
      <c r="K154" s="13">
        <v>41.036666807727286</v>
      </c>
    </row>
    <row r="155" spans="1:11" x14ac:dyDescent="0.25">
      <c r="A155" t="s">
        <v>1250</v>
      </c>
      <c r="B155" t="s">
        <v>4</v>
      </c>
      <c r="C155" t="s">
        <v>236</v>
      </c>
      <c r="D155" t="s">
        <v>238</v>
      </c>
      <c r="E155" t="s">
        <v>11</v>
      </c>
      <c r="F155">
        <v>2021</v>
      </c>
      <c r="G155">
        <v>36.462708038989412</v>
      </c>
      <c r="H155" s="13">
        <v>1.4585083215595769</v>
      </c>
      <c r="I155" s="4" t="str">
        <f>INDEX('EPA Source to Industry Map'!E:E,MATCH(_xlfn.CONCAT(Table2[[#This Row],[sector]:[subsource]]),'EPA Source to Industry Map'!D:D,0))</f>
        <v>agriculture and forestry 01T03</v>
      </c>
      <c r="J155" s="4" t="s">
        <v>11</v>
      </c>
      <c r="K155" s="13">
        <v>40.838233003668158</v>
      </c>
    </row>
    <row r="156" spans="1:11" x14ac:dyDescent="0.25">
      <c r="A156" t="s">
        <v>1250</v>
      </c>
      <c r="B156" t="s">
        <v>4</v>
      </c>
      <c r="C156" t="s">
        <v>236</v>
      </c>
      <c r="D156" t="s">
        <v>238</v>
      </c>
      <c r="E156" t="s">
        <v>11</v>
      </c>
      <c r="F156">
        <v>2022</v>
      </c>
      <c r="G156">
        <v>36.285534999650892</v>
      </c>
      <c r="H156" s="13">
        <v>1.4514213999860359</v>
      </c>
      <c r="I156" s="4" t="str">
        <f>INDEX('EPA Source to Industry Map'!E:E,MATCH(_xlfn.CONCAT(Table2[[#This Row],[sector]:[subsource]]),'EPA Source to Industry Map'!D:D,0))</f>
        <v>agriculture and forestry 01T03</v>
      </c>
      <c r="J156" s="4" t="s">
        <v>11</v>
      </c>
      <c r="K156" s="13">
        <v>40.639799199609016</v>
      </c>
    </row>
    <row r="157" spans="1:11" x14ac:dyDescent="0.25">
      <c r="A157" t="s">
        <v>1250</v>
      </c>
      <c r="B157" t="s">
        <v>4</v>
      </c>
      <c r="C157" t="s">
        <v>236</v>
      </c>
      <c r="D157" t="s">
        <v>238</v>
      </c>
      <c r="E157" t="s">
        <v>11</v>
      </c>
      <c r="F157">
        <v>2023</v>
      </c>
      <c r="G157">
        <v>36.108361960312358</v>
      </c>
      <c r="H157" s="13">
        <v>1.4443344784124941</v>
      </c>
      <c r="I157" s="4" t="str">
        <f>INDEX('EPA Source to Industry Map'!E:E,MATCH(_xlfn.CONCAT(Table2[[#This Row],[sector]:[subsource]]),'EPA Source to Industry Map'!D:D,0))</f>
        <v>agriculture and forestry 01T03</v>
      </c>
      <c r="J157" s="4" t="s">
        <v>11</v>
      </c>
      <c r="K157" s="13">
        <v>40.441365395549845</v>
      </c>
    </row>
    <row r="158" spans="1:11" x14ac:dyDescent="0.25">
      <c r="A158" t="s">
        <v>1250</v>
      </c>
      <c r="B158" t="s">
        <v>4</v>
      </c>
      <c r="C158" t="s">
        <v>236</v>
      </c>
      <c r="D158" t="s">
        <v>238</v>
      </c>
      <c r="E158" t="s">
        <v>11</v>
      </c>
      <c r="F158">
        <v>2024</v>
      </c>
      <c r="G158">
        <v>35.931188920973852</v>
      </c>
      <c r="H158" s="13">
        <v>1.4372475568389536</v>
      </c>
      <c r="I158" s="4" t="str">
        <f>INDEX('EPA Source to Industry Map'!E:E,MATCH(_xlfn.CONCAT(Table2[[#This Row],[sector]:[subsource]]),'EPA Source to Industry Map'!D:D,0))</f>
        <v>agriculture and forestry 01T03</v>
      </c>
      <c r="J158" s="4" t="s">
        <v>11</v>
      </c>
      <c r="K158" s="13">
        <v>40.242931591490716</v>
      </c>
    </row>
    <row r="159" spans="1:11" x14ac:dyDescent="0.25">
      <c r="A159" t="s">
        <v>1250</v>
      </c>
      <c r="B159" t="s">
        <v>4</v>
      </c>
      <c r="C159" t="s">
        <v>236</v>
      </c>
      <c r="D159" t="s">
        <v>238</v>
      </c>
      <c r="E159" t="s">
        <v>11</v>
      </c>
      <c r="F159">
        <v>2025</v>
      </c>
      <c r="G159">
        <v>35.754015881635283</v>
      </c>
      <c r="H159" s="13">
        <v>1.4301606352654113</v>
      </c>
      <c r="I159" s="4" t="str">
        <f>INDEX('EPA Source to Industry Map'!E:E,MATCH(_xlfn.CONCAT(Table2[[#This Row],[sector]:[subsource]]),'EPA Source to Industry Map'!D:D,0))</f>
        <v>agriculture and forestry 01T03</v>
      </c>
      <c r="J159" s="4" t="s">
        <v>11</v>
      </c>
      <c r="K159" s="13">
        <v>40.044497787431538</v>
      </c>
    </row>
    <row r="160" spans="1:11" x14ac:dyDescent="0.25">
      <c r="A160" t="s">
        <v>1250</v>
      </c>
      <c r="B160" t="s">
        <v>4</v>
      </c>
      <c r="C160" t="s">
        <v>236</v>
      </c>
      <c r="D160" t="s">
        <v>238</v>
      </c>
      <c r="E160" t="s">
        <v>11</v>
      </c>
      <c r="F160">
        <v>2026</v>
      </c>
      <c r="G160">
        <v>35.530833807357816</v>
      </c>
      <c r="H160" s="13">
        <v>1.4212333522943128</v>
      </c>
      <c r="I160" s="4" t="str">
        <f>INDEX('EPA Source to Industry Map'!E:E,MATCH(_xlfn.CONCAT(Table2[[#This Row],[sector]:[subsource]]),'EPA Source to Industry Map'!D:D,0))</f>
        <v>agriculture and forestry 01T03</v>
      </c>
      <c r="J160" s="4" t="s">
        <v>11</v>
      </c>
      <c r="K160" s="13">
        <v>39.794533864240755</v>
      </c>
    </row>
    <row r="161" spans="1:11" x14ac:dyDescent="0.25">
      <c r="A161" t="s">
        <v>1250</v>
      </c>
      <c r="B161" t="s">
        <v>4</v>
      </c>
      <c r="C161" t="s">
        <v>236</v>
      </c>
      <c r="D161" t="s">
        <v>238</v>
      </c>
      <c r="E161" t="s">
        <v>11</v>
      </c>
      <c r="F161">
        <v>2027</v>
      </c>
      <c r="G161">
        <v>35.307651733080348</v>
      </c>
      <c r="H161" s="13">
        <v>1.4123060693232139</v>
      </c>
      <c r="I161" s="4" t="str">
        <f>INDEX('EPA Source to Industry Map'!E:E,MATCH(_xlfn.CONCAT(Table2[[#This Row],[sector]:[subsource]]),'EPA Source to Industry Map'!D:D,0))</f>
        <v>agriculture and forestry 01T03</v>
      </c>
      <c r="J161" s="4" t="s">
        <v>11</v>
      </c>
      <c r="K161" s="13">
        <v>39.544569941049986</v>
      </c>
    </row>
    <row r="162" spans="1:11" x14ac:dyDescent="0.25">
      <c r="A162" t="s">
        <v>1250</v>
      </c>
      <c r="B162" t="s">
        <v>4</v>
      </c>
      <c r="C162" t="s">
        <v>236</v>
      </c>
      <c r="D162" t="s">
        <v>238</v>
      </c>
      <c r="E162" t="s">
        <v>11</v>
      </c>
      <c r="F162">
        <v>2028</v>
      </c>
      <c r="G162">
        <v>35.084469658802874</v>
      </c>
      <c r="H162" s="13">
        <v>1.403378786352115</v>
      </c>
      <c r="I162" s="4" t="str">
        <f>INDEX('EPA Source to Industry Map'!E:E,MATCH(_xlfn.CONCAT(Table2[[#This Row],[sector]:[subsource]]),'EPA Source to Industry Map'!D:D,0))</f>
        <v>agriculture and forestry 01T03</v>
      </c>
      <c r="J162" s="4" t="s">
        <v>11</v>
      </c>
      <c r="K162" s="13">
        <v>39.294606017859202</v>
      </c>
    </row>
    <row r="163" spans="1:11" x14ac:dyDescent="0.25">
      <c r="A163" t="s">
        <v>1250</v>
      </c>
      <c r="B163" t="s">
        <v>4</v>
      </c>
      <c r="C163" t="s">
        <v>236</v>
      </c>
      <c r="D163" t="s">
        <v>238</v>
      </c>
      <c r="E163" t="s">
        <v>11</v>
      </c>
      <c r="F163">
        <v>2029</v>
      </c>
      <c r="G163">
        <v>34.861287584525385</v>
      </c>
      <c r="H163" s="13">
        <v>1.3944515033810159</v>
      </c>
      <c r="I163" s="4" t="str">
        <f>INDEX('EPA Source to Industry Map'!E:E,MATCH(_xlfn.CONCAT(Table2[[#This Row],[sector]:[subsource]]),'EPA Source to Industry Map'!D:D,0))</f>
        <v>agriculture and forestry 01T03</v>
      </c>
      <c r="J163" s="4" t="s">
        <v>11</v>
      </c>
      <c r="K163" s="13">
        <v>39.044642094668447</v>
      </c>
    </row>
    <row r="164" spans="1:11" x14ac:dyDescent="0.25">
      <c r="A164" t="s">
        <v>1250</v>
      </c>
      <c r="B164" t="s">
        <v>4</v>
      </c>
      <c r="C164" t="s">
        <v>236</v>
      </c>
      <c r="D164" t="s">
        <v>238</v>
      </c>
      <c r="E164" t="s">
        <v>11</v>
      </c>
      <c r="F164">
        <v>2030</v>
      </c>
      <c r="G164">
        <v>34.638105510247939</v>
      </c>
      <c r="H164" s="13">
        <v>1.3855242204099176</v>
      </c>
      <c r="I164" s="4" t="str">
        <f>INDEX('EPA Source to Industry Map'!E:E,MATCH(_xlfn.CONCAT(Table2[[#This Row],[sector]:[subsource]]),'EPA Source to Industry Map'!D:D,0))</f>
        <v>agriculture and forestry 01T03</v>
      </c>
      <c r="J164" s="4" t="s">
        <v>11</v>
      </c>
      <c r="K164" s="13">
        <v>38.794678171477713</v>
      </c>
    </row>
    <row r="165" spans="1:11" x14ac:dyDescent="0.25">
      <c r="A165" t="s">
        <v>1250</v>
      </c>
      <c r="B165" t="s">
        <v>4</v>
      </c>
      <c r="C165" t="s">
        <v>236</v>
      </c>
      <c r="D165" t="s">
        <v>238</v>
      </c>
      <c r="E165" t="s">
        <v>11</v>
      </c>
      <c r="F165">
        <v>2031</v>
      </c>
      <c r="G165">
        <v>34.378732628151582</v>
      </c>
      <c r="H165" s="13">
        <v>1.375149305126063</v>
      </c>
      <c r="I165" s="4" t="str">
        <f>INDEX('EPA Source to Industry Map'!E:E,MATCH(_xlfn.CONCAT(Table2[[#This Row],[sector]:[subsource]]),'EPA Source to Industry Map'!D:D,0))</f>
        <v>agriculture and forestry 01T03</v>
      </c>
      <c r="J165" s="4" t="s">
        <v>11</v>
      </c>
      <c r="K165" s="13">
        <v>38.50418054352977</v>
      </c>
    </row>
    <row r="166" spans="1:11" x14ac:dyDescent="0.25">
      <c r="A166" t="s">
        <v>1250</v>
      </c>
      <c r="B166" t="s">
        <v>4</v>
      </c>
      <c r="C166" t="s">
        <v>236</v>
      </c>
      <c r="D166" t="s">
        <v>238</v>
      </c>
      <c r="E166" t="s">
        <v>11</v>
      </c>
      <c r="F166">
        <v>2032</v>
      </c>
      <c r="G166">
        <v>34.119359746055267</v>
      </c>
      <c r="H166" s="13">
        <v>1.3647743898422107</v>
      </c>
      <c r="I166" s="4" t="str">
        <f>INDEX('EPA Source to Industry Map'!E:E,MATCH(_xlfn.CONCAT(Table2[[#This Row],[sector]:[subsource]]),'EPA Source to Industry Map'!D:D,0))</f>
        <v>agriculture and forestry 01T03</v>
      </c>
      <c r="J166" s="4" t="s">
        <v>11</v>
      </c>
      <c r="K166" s="13">
        <v>38.213682915581899</v>
      </c>
    </row>
    <row r="167" spans="1:11" x14ac:dyDescent="0.25">
      <c r="A167" t="s">
        <v>1250</v>
      </c>
      <c r="B167" t="s">
        <v>4</v>
      </c>
      <c r="C167" t="s">
        <v>236</v>
      </c>
      <c r="D167" t="s">
        <v>238</v>
      </c>
      <c r="E167" t="s">
        <v>11</v>
      </c>
      <c r="F167">
        <v>2033</v>
      </c>
      <c r="G167">
        <v>33.859986863958945</v>
      </c>
      <c r="H167" s="13">
        <v>1.3543994745583581</v>
      </c>
      <c r="I167" s="4" t="str">
        <f>INDEX('EPA Source to Industry Map'!E:E,MATCH(_xlfn.CONCAT(Table2[[#This Row],[sector]:[subsource]]),'EPA Source to Industry Map'!D:D,0))</f>
        <v>agriculture and forestry 01T03</v>
      </c>
      <c r="J167" s="4" t="s">
        <v>11</v>
      </c>
      <c r="K167" s="13">
        <v>37.923185287634027</v>
      </c>
    </row>
    <row r="168" spans="1:11" x14ac:dyDescent="0.25">
      <c r="A168" t="s">
        <v>1250</v>
      </c>
      <c r="B168" t="s">
        <v>4</v>
      </c>
      <c r="C168" t="s">
        <v>236</v>
      </c>
      <c r="D168" t="s">
        <v>238</v>
      </c>
      <c r="E168" t="s">
        <v>11</v>
      </c>
      <c r="F168">
        <v>2034</v>
      </c>
      <c r="G168">
        <v>33.600613981862622</v>
      </c>
      <c r="H168" s="13">
        <v>1.344024559274505</v>
      </c>
      <c r="I168" s="4" t="str">
        <f>INDEX('EPA Source to Industry Map'!E:E,MATCH(_xlfn.CONCAT(Table2[[#This Row],[sector]:[subsource]]),'EPA Source to Industry Map'!D:D,0))</f>
        <v>agriculture and forestry 01T03</v>
      </c>
      <c r="J168" s="4" t="s">
        <v>11</v>
      </c>
      <c r="K168" s="13">
        <v>37.632687659686141</v>
      </c>
    </row>
    <row r="169" spans="1:11" x14ac:dyDescent="0.25">
      <c r="A169" t="s">
        <v>1250</v>
      </c>
      <c r="B169" t="s">
        <v>4</v>
      </c>
      <c r="C169" t="s">
        <v>236</v>
      </c>
      <c r="D169" t="s">
        <v>238</v>
      </c>
      <c r="E169" t="s">
        <v>11</v>
      </c>
      <c r="F169">
        <v>2035</v>
      </c>
      <c r="G169">
        <v>33.3412410997663</v>
      </c>
      <c r="H169" s="13">
        <v>1.3336496439906522</v>
      </c>
      <c r="I169" s="4" t="str">
        <f>INDEX('EPA Source to Industry Map'!E:E,MATCH(_xlfn.CONCAT(Table2[[#This Row],[sector]:[subsource]]),'EPA Source to Industry Map'!D:D,0))</f>
        <v>agriculture and forestry 01T03</v>
      </c>
      <c r="J169" s="4" t="s">
        <v>11</v>
      </c>
      <c r="K169" s="13">
        <v>37.342190031738255</v>
      </c>
    </row>
    <row r="170" spans="1:11" x14ac:dyDescent="0.25">
      <c r="A170" t="s">
        <v>1250</v>
      </c>
      <c r="B170" t="s">
        <v>4</v>
      </c>
      <c r="C170" t="s">
        <v>236</v>
      </c>
      <c r="D170" t="s">
        <v>238</v>
      </c>
      <c r="E170" t="s">
        <v>11</v>
      </c>
      <c r="F170">
        <v>2036</v>
      </c>
      <c r="G170">
        <v>33.056476292571546</v>
      </c>
      <c r="H170" s="13">
        <v>1.3222590517028618</v>
      </c>
      <c r="I170" s="4" t="str">
        <f>INDEX('EPA Source to Industry Map'!E:E,MATCH(_xlfn.CONCAT(Table2[[#This Row],[sector]:[subsource]]),'EPA Source to Industry Map'!D:D,0))</f>
        <v>agriculture and forestry 01T03</v>
      </c>
      <c r="J170" s="4" t="s">
        <v>11</v>
      </c>
      <c r="K170" s="13">
        <v>37.023253447680126</v>
      </c>
    </row>
    <row r="171" spans="1:11" x14ac:dyDescent="0.25">
      <c r="A171" t="s">
        <v>1250</v>
      </c>
      <c r="B171" t="s">
        <v>4</v>
      </c>
      <c r="C171" t="s">
        <v>236</v>
      </c>
      <c r="D171" t="s">
        <v>238</v>
      </c>
      <c r="E171" t="s">
        <v>11</v>
      </c>
      <c r="F171">
        <v>2037</v>
      </c>
      <c r="G171">
        <v>32.771711485376827</v>
      </c>
      <c r="H171" s="13">
        <v>1.3108684594150732</v>
      </c>
      <c r="I171" s="4" t="str">
        <f>INDEX('EPA Source to Industry Map'!E:E,MATCH(_xlfn.CONCAT(Table2[[#This Row],[sector]:[subsource]]),'EPA Source to Industry Map'!D:D,0))</f>
        <v>agriculture and forestry 01T03</v>
      </c>
      <c r="J171" s="4" t="s">
        <v>11</v>
      </c>
      <c r="K171" s="13">
        <v>36.704316863622054</v>
      </c>
    </row>
    <row r="172" spans="1:11" x14ac:dyDescent="0.25">
      <c r="A172" t="s">
        <v>1250</v>
      </c>
      <c r="B172" t="s">
        <v>4</v>
      </c>
      <c r="C172" t="s">
        <v>236</v>
      </c>
      <c r="D172" t="s">
        <v>238</v>
      </c>
      <c r="E172" t="s">
        <v>11</v>
      </c>
      <c r="F172">
        <v>2038</v>
      </c>
      <c r="G172">
        <v>32.486946678182065</v>
      </c>
      <c r="H172" s="13">
        <v>1.2994778671272829</v>
      </c>
      <c r="I172" s="4" t="str">
        <f>INDEX('EPA Source to Industry Map'!E:E,MATCH(_xlfn.CONCAT(Table2[[#This Row],[sector]:[subsource]]),'EPA Source to Industry Map'!D:D,0))</f>
        <v>agriculture and forestry 01T03</v>
      </c>
      <c r="J172" s="4" t="s">
        <v>11</v>
      </c>
      <c r="K172" s="13">
        <v>36.385380279563911</v>
      </c>
    </row>
    <row r="173" spans="1:11" x14ac:dyDescent="0.25">
      <c r="A173" t="s">
        <v>1250</v>
      </c>
      <c r="B173" t="s">
        <v>4</v>
      </c>
      <c r="C173" t="s">
        <v>236</v>
      </c>
      <c r="D173" t="s">
        <v>238</v>
      </c>
      <c r="E173" t="s">
        <v>11</v>
      </c>
      <c r="F173">
        <v>2039</v>
      </c>
      <c r="G173">
        <v>32.20218187098731</v>
      </c>
      <c r="H173" s="13">
        <v>1.2880872748394925</v>
      </c>
      <c r="I173" s="4" t="str">
        <f>INDEX('EPA Source to Industry Map'!E:E,MATCH(_xlfn.CONCAT(Table2[[#This Row],[sector]:[subsource]]),'EPA Source to Industry Map'!D:D,0))</f>
        <v>agriculture and forestry 01T03</v>
      </c>
      <c r="J173" s="4" t="s">
        <v>11</v>
      </c>
      <c r="K173" s="13">
        <v>36.066443695505797</v>
      </c>
    </row>
    <row r="174" spans="1:11" x14ac:dyDescent="0.25">
      <c r="A174" t="s">
        <v>1250</v>
      </c>
      <c r="B174" t="s">
        <v>4</v>
      </c>
      <c r="C174" t="s">
        <v>236</v>
      </c>
      <c r="D174" t="s">
        <v>238</v>
      </c>
      <c r="E174" t="s">
        <v>11</v>
      </c>
      <c r="F174">
        <v>2040</v>
      </c>
      <c r="G174">
        <v>31.91741706379258</v>
      </c>
      <c r="H174" s="13">
        <v>1.2766966825517034</v>
      </c>
      <c r="I174" s="4" t="str">
        <f>INDEX('EPA Source to Industry Map'!E:E,MATCH(_xlfn.CONCAT(Table2[[#This Row],[sector]:[subsource]]),'EPA Source to Industry Map'!D:D,0))</f>
        <v>agriculture and forestry 01T03</v>
      </c>
      <c r="J174" s="4" t="s">
        <v>11</v>
      </c>
      <c r="K174" s="13">
        <v>35.747507111447696</v>
      </c>
    </row>
    <row r="175" spans="1:11" x14ac:dyDescent="0.25">
      <c r="A175" t="s">
        <v>1250</v>
      </c>
      <c r="B175" t="s">
        <v>4</v>
      </c>
      <c r="C175" t="s">
        <v>236</v>
      </c>
      <c r="D175" t="s">
        <v>238</v>
      </c>
      <c r="E175" t="s">
        <v>11</v>
      </c>
      <c r="F175">
        <v>2041</v>
      </c>
      <c r="G175">
        <v>31.604344863074321</v>
      </c>
      <c r="H175" s="13">
        <v>1.264173794522973</v>
      </c>
      <c r="I175" s="4" t="str">
        <f>INDEX('EPA Source to Industry Map'!E:E,MATCH(_xlfn.CONCAT(Table2[[#This Row],[sector]:[subsource]]),'EPA Source to Industry Map'!D:D,0))</f>
        <v>agriculture and forestry 01T03</v>
      </c>
      <c r="J175" s="4" t="s">
        <v>11</v>
      </c>
      <c r="K175" s="13">
        <v>35.396866246643235</v>
      </c>
    </row>
    <row r="176" spans="1:11" x14ac:dyDescent="0.25">
      <c r="A176" t="s">
        <v>1250</v>
      </c>
      <c r="B176" t="s">
        <v>4</v>
      </c>
      <c r="C176" t="s">
        <v>236</v>
      </c>
      <c r="D176" t="s">
        <v>238</v>
      </c>
      <c r="E176" t="s">
        <v>11</v>
      </c>
      <c r="F176">
        <v>2042</v>
      </c>
      <c r="G176">
        <v>31.29127266235605</v>
      </c>
      <c r="H176" s="13">
        <v>1.2516509064942423</v>
      </c>
      <c r="I176" s="4" t="str">
        <f>INDEX('EPA Source to Industry Map'!E:E,MATCH(_xlfn.CONCAT(Table2[[#This Row],[sector]:[subsource]]),'EPA Source to Industry Map'!D:D,0))</f>
        <v>agriculture and forestry 01T03</v>
      </c>
      <c r="J176" s="4" t="s">
        <v>11</v>
      </c>
      <c r="K176" s="13">
        <v>35.046225381838767</v>
      </c>
    </row>
    <row r="177" spans="1:11" x14ac:dyDescent="0.25">
      <c r="A177" t="s">
        <v>1250</v>
      </c>
      <c r="B177" t="s">
        <v>4</v>
      </c>
      <c r="C177" t="s">
        <v>236</v>
      </c>
      <c r="D177" t="s">
        <v>238</v>
      </c>
      <c r="E177" t="s">
        <v>11</v>
      </c>
      <c r="F177">
        <v>2043</v>
      </c>
      <c r="G177">
        <v>30.978200461637794</v>
      </c>
      <c r="H177" s="13">
        <v>1.2391280184655118</v>
      </c>
      <c r="I177" s="4" t="str">
        <f>INDEX('EPA Source to Industry Map'!E:E,MATCH(_xlfn.CONCAT(Table2[[#This Row],[sector]:[subsource]]),'EPA Source to Industry Map'!D:D,0))</f>
        <v>agriculture and forestry 01T03</v>
      </c>
      <c r="J177" s="4" t="s">
        <v>11</v>
      </c>
      <c r="K177" s="13">
        <v>34.695584517034327</v>
      </c>
    </row>
    <row r="178" spans="1:11" x14ac:dyDescent="0.25">
      <c r="A178" t="s">
        <v>1250</v>
      </c>
      <c r="B178" t="s">
        <v>4</v>
      </c>
      <c r="C178" t="s">
        <v>236</v>
      </c>
      <c r="D178" t="s">
        <v>238</v>
      </c>
      <c r="E178" t="s">
        <v>11</v>
      </c>
      <c r="F178">
        <v>2044</v>
      </c>
      <c r="G178">
        <v>30.665128260919531</v>
      </c>
      <c r="H178" s="13">
        <v>1.2266051304367813</v>
      </c>
      <c r="I178" s="4" t="str">
        <f>INDEX('EPA Source to Industry Map'!E:E,MATCH(_xlfn.CONCAT(Table2[[#This Row],[sector]:[subsource]]),'EPA Source to Industry Map'!D:D,0))</f>
        <v>agriculture and forestry 01T03</v>
      </c>
      <c r="J178" s="4" t="s">
        <v>11</v>
      </c>
      <c r="K178" s="13">
        <v>34.344943652229894</v>
      </c>
    </row>
    <row r="179" spans="1:11" x14ac:dyDescent="0.25">
      <c r="A179" t="s">
        <v>1250</v>
      </c>
      <c r="B179" t="s">
        <v>4</v>
      </c>
      <c r="C179" t="s">
        <v>236</v>
      </c>
      <c r="D179" t="s">
        <v>238</v>
      </c>
      <c r="E179" t="s">
        <v>11</v>
      </c>
      <c r="F179">
        <v>2045</v>
      </c>
      <c r="G179">
        <v>30.352056060201271</v>
      </c>
      <c r="H179" s="13">
        <v>1.2140822424080508</v>
      </c>
      <c r="I179" s="4" t="str">
        <f>INDEX('EPA Source to Industry Map'!E:E,MATCH(_xlfn.CONCAT(Table2[[#This Row],[sector]:[subsource]]),'EPA Source to Industry Map'!D:D,0))</f>
        <v>agriculture and forestry 01T03</v>
      </c>
      <c r="J179" s="4" t="s">
        <v>11</v>
      </c>
      <c r="K179" s="13">
        <v>33.994302787425433</v>
      </c>
    </row>
    <row r="180" spans="1:11" x14ac:dyDescent="0.25">
      <c r="A180" t="s">
        <v>1250</v>
      </c>
      <c r="B180" t="s">
        <v>4</v>
      </c>
      <c r="C180" t="s">
        <v>236</v>
      </c>
      <c r="D180" t="s">
        <v>238</v>
      </c>
      <c r="E180" t="s">
        <v>11</v>
      </c>
      <c r="F180">
        <v>2046</v>
      </c>
      <c r="G180">
        <v>30.027713592524798</v>
      </c>
      <c r="H180" s="13">
        <v>1.2011085437009923</v>
      </c>
      <c r="I180" s="4" t="str">
        <f>INDEX('EPA Source to Industry Map'!E:E,MATCH(_xlfn.CONCAT(Table2[[#This Row],[sector]:[subsource]]),'EPA Source to Industry Map'!D:D,0))</f>
        <v>agriculture and forestry 01T03</v>
      </c>
      <c r="J180" s="4" t="s">
        <v>11</v>
      </c>
      <c r="K180" s="13">
        <v>33.631039223627781</v>
      </c>
    </row>
    <row r="181" spans="1:11" x14ac:dyDescent="0.25">
      <c r="A181" t="s">
        <v>1250</v>
      </c>
      <c r="B181" t="s">
        <v>4</v>
      </c>
      <c r="C181" t="s">
        <v>236</v>
      </c>
      <c r="D181" t="s">
        <v>238</v>
      </c>
      <c r="E181" t="s">
        <v>11</v>
      </c>
      <c r="F181">
        <v>2047</v>
      </c>
      <c r="G181">
        <v>29.70337112484836</v>
      </c>
      <c r="H181" s="13">
        <v>1.1881348449939342</v>
      </c>
      <c r="I181" s="4" t="str">
        <f>INDEX('EPA Source to Industry Map'!E:E,MATCH(_xlfn.CONCAT(Table2[[#This Row],[sector]:[subsource]]),'EPA Source to Industry Map'!D:D,0))</f>
        <v>agriculture and forestry 01T03</v>
      </c>
      <c r="J181" s="4" t="s">
        <v>11</v>
      </c>
      <c r="K181" s="13">
        <v>33.267775659830157</v>
      </c>
    </row>
    <row r="182" spans="1:11" x14ac:dyDescent="0.25">
      <c r="A182" t="s">
        <v>1250</v>
      </c>
      <c r="B182" t="s">
        <v>4</v>
      </c>
      <c r="C182" t="s">
        <v>236</v>
      </c>
      <c r="D182" t="s">
        <v>238</v>
      </c>
      <c r="E182" t="s">
        <v>11</v>
      </c>
      <c r="F182">
        <v>2048</v>
      </c>
      <c r="G182">
        <v>29.37902865717188</v>
      </c>
      <c r="H182" s="13">
        <v>1.1751611462868756</v>
      </c>
      <c r="I182" s="4" t="str">
        <f>INDEX('EPA Source to Industry Map'!E:E,MATCH(_xlfn.CONCAT(Table2[[#This Row],[sector]:[subsource]]),'EPA Source to Industry Map'!D:D,0))</f>
        <v>agriculture and forestry 01T03</v>
      </c>
      <c r="J182" s="4" t="s">
        <v>11</v>
      </c>
      <c r="K182" s="13">
        <v>32.904512096032505</v>
      </c>
    </row>
    <row r="183" spans="1:11" x14ac:dyDescent="0.25">
      <c r="A183" t="s">
        <v>1250</v>
      </c>
      <c r="B183" t="s">
        <v>4</v>
      </c>
      <c r="C183" t="s">
        <v>236</v>
      </c>
      <c r="D183" t="s">
        <v>238</v>
      </c>
      <c r="E183" t="s">
        <v>11</v>
      </c>
      <c r="F183">
        <v>2049</v>
      </c>
      <c r="G183">
        <v>29.054686189495431</v>
      </c>
      <c r="H183" s="13">
        <v>1.1621874475798171</v>
      </c>
      <c r="I183" s="4" t="str">
        <f>INDEX('EPA Source to Industry Map'!E:E,MATCH(_xlfn.CONCAT(Table2[[#This Row],[sector]:[subsource]]),'EPA Source to Industry Map'!D:D,0))</f>
        <v>agriculture and forestry 01T03</v>
      </c>
      <c r="J183" s="4" t="s">
        <v>11</v>
      </c>
      <c r="K183" s="13">
        <v>32.541248532234881</v>
      </c>
    </row>
    <row r="184" spans="1:11" x14ac:dyDescent="0.25">
      <c r="A184" t="s">
        <v>1250</v>
      </c>
      <c r="B184" t="s">
        <v>4</v>
      </c>
      <c r="C184" t="s">
        <v>236</v>
      </c>
      <c r="D184" t="s">
        <v>238</v>
      </c>
      <c r="E184" t="s">
        <v>11</v>
      </c>
      <c r="F184">
        <v>2050</v>
      </c>
      <c r="G184">
        <v>28.730343721818958</v>
      </c>
      <c r="H184" s="13">
        <v>1.1492137488727578</v>
      </c>
      <c r="I184" s="4" t="str">
        <f>INDEX('EPA Source to Industry Map'!E:E,MATCH(_xlfn.CONCAT(Table2[[#This Row],[sector]:[subsource]]),'EPA Source to Industry Map'!D:D,0))</f>
        <v>agriculture and forestry 01T03</v>
      </c>
      <c r="J184" s="4" t="s">
        <v>11</v>
      </c>
      <c r="K184" s="13">
        <v>32.177984968437229</v>
      </c>
    </row>
    <row r="185" spans="1:11" x14ac:dyDescent="0.25">
      <c r="A185" t="s">
        <v>1250</v>
      </c>
      <c r="B185" t="s">
        <v>4</v>
      </c>
      <c r="C185" t="s">
        <v>236</v>
      </c>
      <c r="D185" t="s">
        <v>238</v>
      </c>
      <c r="E185" t="s">
        <v>12</v>
      </c>
      <c r="F185">
        <v>1990</v>
      </c>
      <c r="G185">
        <v>27.74778838721863</v>
      </c>
      <c r="H185" s="13">
        <v>9.3113383849726936E-2</v>
      </c>
      <c r="I185" s="4" t="str">
        <f>INDEX('EPA Source to Industry Map'!E:E,MATCH(_xlfn.CONCAT(Table2[[#This Row],[sector]:[subsource]]),'EPA Source to Industry Map'!D:D,0))</f>
        <v>agriculture and forestry 01T03</v>
      </c>
      <c r="J185" s="4" t="s">
        <v>12</v>
      </c>
      <c r="K185" s="13">
        <v>24.675046720177647</v>
      </c>
    </row>
    <row r="186" spans="1:11" x14ac:dyDescent="0.25">
      <c r="A186" t="s">
        <v>1250</v>
      </c>
      <c r="B186" t="s">
        <v>4</v>
      </c>
      <c r="C186" t="s">
        <v>236</v>
      </c>
      <c r="D186" t="s">
        <v>238</v>
      </c>
      <c r="E186" t="s">
        <v>12</v>
      </c>
      <c r="F186">
        <v>1991</v>
      </c>
      <c r="G186">
        <v>26.539586833883412</v>
      </c>
      <c r="H186" s="13">
        <v>8.9059016221085252E-2</v>
      </c>
      <c r="I186" s="4" t="str">
        <f>INDEX('EPA Source to Industry Map'!E:E,MATCH(_xlfn.CONCAT(Table2[[#This Row],[sector]:[subsource]]),'EPA Source to Industry Map'!D:D,0))</f>
        <v>agriculture and forestry 01T03</v>
      </c>
      <c r="J186" s="4" t="s">
        <v>12</v>
      </c>
      <c r="K186" s="13">
        <v>23.600639298587598</v>
      </c>
    </row>
    <row r="187" spans="1:11" x14ac:dyDescent="0.25">
      <c r="A187" t="s">
        <v>1250</v>
      </c>
      <c r="B187" t="s">
        <v>4</v>
      </c>
      <c r="C187" t="s">
        <v>236</v>
      </c>
      <c r="D187" t="s">
        <v>238</v>
      </c>
      <c r="E187" t="s">
        <v>12</v>
      </c>
      <c r="F187">
        <v>1992</v>
      </c>
      <c r="G187">
        <v>25.370397341347847</v>
      </c>
      <c r="H187" s="13">
        <v>8.5135561548147096E-2</v>
      </c>
      <c r="I187" s="4" t="str">
        <f>INDEX('EPA Source to Industry Map'!E:E,MATCH(_xlfn.CONCAT(Table2[[#This Row],[sector]:[subsource]]),'EPA Source to Industry Map'!D:D,0))</f>
        <v>agriculture and forestry 01T03</v>
      </c>
      <c r="J187" s="4" t="s">
        <v>12</v>
      </c>
      <c r="K187" s="13">
        <v>22.560923810258984</v>
      </c>
    </row>
    <row r="188" spans="1:11" x14ac:dyDescent="0.25">
      <c r="A188" t="s">
        <v>1250</v>
      </c>
      <c r="B188" t="s">
        <v>4</v>
      </c>
      <c r="C188" t="s">
        <v>236</v>
      </c>
      <c r="D188" t="s">
        <v>238</v>
      </c>
      <c r="E188" t="s">
        <v>12</v>
      </c>
      <c r="F188">
        <v>1993</v>
      </c>
      <c r="G188">
        <v>24.37672200603668</v>
      </c>
      <c r="H188" s="13">
        <v>8.1801080557170072E-2</v>
      </c>
      <c r="I188" s="4" t="str">
        <f>INDEX('EPA Source to Industry Map'!E:E,MATCH(_xlfn.CONCAT(Table2[[#This Row],[sector]:[subsource]]),'EPA Source to Industry Map'!D:D,0))</f>
        <v>agriculture and forestry 01T03</v>
      </c>
      <c r="J188" s="4" t="s">
        <v>12</v>
      </c>
      <c r="K188" s="13">
        <v>21.677286347650071</v>
      </c>
    </row>
    <row r="189" spans="1:11" x14ac:dyDescent="0.25">
      <c r="A189" t="s">
        <v>1250</v>
      </c>
      <c r="B189" t="s">
        <v>4</v>
      </c>
      <c r="C189" t="s">
        <v>236</v>
      </c>
      <c r="D189" t="s">
        <v>238</v>
      </c>
      <c r="E189" t="s">
        <v>12</v>
      </c>
      <c r="F189">
        <v>1994</v>
      </c>
      <c r="G189">
        <v>23.471348621637169</v>
      </c>
      <c r="H189" s="13">
        <v>7.8762914837708614E-2</v>
      </c>
      <c r="I189" s="4" t="str">
        <f>INDEX('EPA Source to Industry Map'!E:E,MATCH(_xlfn.CONCAT(Table2[[#This Row],[sector]:[subsource]]),'EPA Source to Industry Map'!D:D,0))</f>
        <v>agriculture and forestry 01T03</v>
      </c>
      <c r="J189" s="4" t="s">
        <v>12</v>
      </c>
      <c r="K189" s="13">
        <v>20.87217243199278</v>
      </c>
    </row>
    <row r="190" spans="1:11" x14ac:dyDescent="0.25">
      <c r="A190" t="s">
        <v>1250</v>
      </c>
      <c r="B190" t="s">
        <v>4</v>
      </c>
      <c r="C190" t="s">
        <v>236</v>
      </c>
      <c r="D190" t="s">
        <v>238</v>
      </c>
      <c r="E190" t="s">
        <v>12</v>
      </c>
      <c r="F190">
        <v>1995</v>
      </c>
      <c r="G190">
        <v>23.334656575824592</v>
      </c>
      <c r="H190" s="13">
        <v>7.8304216697397955E-2</v>
      </c>
      <c r="I190" s="4" t="str">
        <f>INDEX('EPA Source to Industry Map'!E:E,MATCH(_xlfn.CONCAT(Table2[[#This Row],[sector]:[subsource]]),'EPA Source to Industry Map'!D:D,0))</f>
        <v>agriculture and forestry 01T03</v>
      </c>
      <c r="J190" s="4" t="s">
        <v>12</v>
      </c>
      <c r="K190" s="13">
        <v>20.750617424810457</v>
      </c>
    </row>
    <row r="191" spans="1:11" x14ac:dyDescent="0.25">
      <c r="A191" t="s">
        <v>1250</v>
      </c>
      <c r="B191" t="s">
        <v>4</v>
      </c>
      <c r="C191" t="s">
        <v>236</v>
      </c>
      <c r="D191" t="s">
        <v>238</v>
      </c>
      <c r="E191" t="s">
        <v>12</v>
      </c>
      <c r="F191">
        <v>1996</v>
      </c>
      <c r="G191">
        <v>23.18133678509934</v>
      </c>
      <c r="H191" s="13">
        <v>7.7789720755366901E-2</v>
      </c>
      <c r="I191" s="4" t="str">
        <f>INDEX('EPA Source to Industry Map'!E:E,MATCH(_xlfn.CONCAT(Table2[[#This Row],[sector]:[subsource]]),'EPA Source to Industry Map'!D:D,0))</f>
        <v>agriculture and forestry 01T03</v>
      </c>
      <c r="J191" s="4" t="s">
        <v>12</v>
      </c>
      <c r="K191" s="13">
        <v>20.614276000172236</v>
      </c>
    </row>
    <row r="192" spans="1:11" x14ac:dyDescent="0.25">
      <c r="A192" t="s">
        <v>1250</v>
      </c>
      <c r="B192" t="s">
        <v>4</v>
      </c>
      <c r="C192" t="s">
        <v>236</v>
      </c>
      <c r="D192" t="s">
        <v>238</v>
      </c>
      <c r="E192" t="s">
        <v>12</v>
      </c>
      <c r="F192">
        <v>1997</v>
      </c>
      <c r="G192">
        <v>22.910807969964576</v>
      </c>
      <c r="H192" s="13">
        <v>7.688190593947844E-2</v>
      </c>
      <c r="I192" s="4" t="str">
        <f>INDEX('EPA Source to Industry Map'!E:E,MATCH(_xlfn.CONCAT(Table2[[#This Row],[sector]:[subsource]]),'EPA Source to Industry Map'!D:D,0))</f>
        <v>agriculture and forestry 01T03</v>
      </c>
      <c r="J192" s="4" t="s">
        <v>12</v>
      </c>
      <c r="K192" s="13">
        <v>20.373705073961776</v>
      </c>
    </row>
    <row r="193" spans="1:11" x14ac:dyDescent="0.25">
      <c r="A193" t="s">
        <v>1250</v>
      </c>
      <c r="B193" t="s">
        <v>4</v>
      </c>
      <c r="C193" t="s">
        <v>236</v>
      </c>
      <c r="D193" t="s">
        <v>238</v>
      </c>
      <c r="E193" t="s">
        <v>12</v>
      </c>
      <c r="F193">
        <v>1998</v>
      </c>
      <c r="G193">
        <v>22.795759045929568</v>
      </c>
      <c r="H193" s="13">
        <v>7.6495835724595868E-2</v>
      </c>
      <c r="I193" s="4" t="str">
        <f>INDEX('EPA Source to Industry Map'!E:E,MATCH(_xlfn.CONCAT(Table2[[#This Row],[sector]:[subsource]]),'EPA Source to Industry Map'!D:D,0))</f>
        <v>agriculture and forestry 01T03</v>
      </c>
      <c r="J193" s="4" t="s">
        <v>12</v>
      </c>
      <c r="K193" s="13">
        <v>20.271396467017901</v>
      </c>
    </row>
    <row r="194" spans="1:11" x14ac:dyDescent="0.25">
      <c r="A194" t="s">
        <v>1250</v>
      </c>
      <c r="B194" t="s">
        <v>4</v>
      </c>
      <c r="C194" t="s">
        <v>236</v>
      </c>
      <c r="D194" t="s">
        <v>238</v>
      </c>
      <c r="E194" t="s">
        <v>12</v>
      </c>
      <c r="F194">
        <v>1999</v>
      </c>
      <c r="G194">
        <v>22.573449695608254</v>
      </c>
      <c r="H194" s="13">
        <v>7.5749831193316297E-2</v>
      </c>
      <c r="I194" s="4" t="str">
        <f>INDEX('EPA Source to Industry Map'!E:E,MATCH(_xlfn.CONCAT(Table2[[#This Row],[sector]:[subsource]]),'EPA Source to Industry Map'!D:D,0))</f>
        <v>agriculture and forestry 01T03</v>
      </c>
      <c r="J194" s="4" t="s">
        <v>12</v>
      </c>
      <c r="K194" s="13">
        <v>20.073705266228817</v>
      </c>
    </row>
    <row r="195" spans="1:11" x14ac:dyDescent="0.25">
      <c r="A195" t="s">
        <v>1250</v>
      </c>
      <c r="B195" t="s">
        <v>4</v>
      </c>
      <c r="C195" t="s">
        <v>236</v>
      </c>
      <c r="D195" t="s">
        <v>238</v>
      </c>
      <c r="E195" t="s">
        <v>12</v>
      </c>
      <c r="F195">
        <v>2000</v>
      </c>
      <c r="G195">
        <v>22.103754743710297</v>
      </c>
      <c r="H195" s="13">
        <v>7.4173673636611745E-2</v>
      </c>
      <c r="I195" s="4" t="str">
        <f>INDEX('EPA Source to Industry Map'!E:E,MATCH(_xlfn.CONCAT(Table2[[#This Row],[sector]:[subsource]]),'EPA Source to Industry Map'!D:D,0))</f>
        <v>agriculture and forestry 01T03</v>
      </c>
      <c r="J195" s="4" t="s">
        <v>12</v>
      </c>
      <c r="K195" s="13">
        <v>19.65602351370211</v>
      </c>
    </row>
    <row r="196" spans="1:11" x14ac:dyDescent="0.25">
      <c r="A196" t="s">
        <v>1250</v>
      </c>
      <c r="B196" t="s">
        <v>4</v>
      </c>
      <c r="C196" t="s">
        <v>236</v>
      </c>
      <c r="D196" t="s">
        <v>238</v>
      </c>
      <c r="E196" t="s">
        <v>12</v>
      </c>
      <c r="F196">
        <v>2001</v>
      </c>
      <c r="G196">
        <v>22.204153541504361</v>
      </c>
      <c r="H196" s="13">
        <v>7.4510582354041469E-2</v>
      </c>
      <c r="I196" s="4" t="str">
        <f>INDEX('EPA Source to Industry Map'!E:E,MATCH(_xlfn.CONCAT(Table2[[#This Row],[sector]:[subsource]]),'EPA Source to Industry Map'!D:D,0))</f>
        <v>agriculture and forestry 01T03</v>
      </c>
      <c r="J196" s="4" t="s">
        <v>12</v>
      </c>
      <c r="K196" s="13">
        <v>19.745304323820992</v>
      </c>
    </row>
    <row r="197" spans="1:11" x14ac:dyDescent="0.25">
      <c r="A197" t="s">
        <v>1250</v>
      </c>
      <c r="B197" t="s">
        <v>4</v>
      </c>
      <c r="C197" t="s">
        <v>236</v>
      </c>
      <c r="D197" t="s">
        <v>238</v>
      </c>
      <c r="E197" t="s">
        <v>12</v>
      </c>
      <c r="F197">
        <v>2002</v>
      </c>
      <c r="G197">
        <v>22.020917598105292</v>
      </c>
      <c r="H197" s="13">
        <v>7.3895696637937228E-2</v>
      </c>
      <c r="I197" s="4" t="str">
        <f>INDEX('EPA Source to Industry Map'!E:E,MATCH(_xlfn.CONCAT(Table2[[#This Row],[sector]:[subsource]]),'EPA Source to Industry Map'!D:D,0))</f>
        <v>agriculture and forestry 01T03</v>
      </c>
      <c r="J197" s="4" t="s">
        <v>12</v>
      </c>
      <c r="K197" s="13">
        <v>19.58235960905337</v>
      </c>
    </row>
    <row r="198" spans="1:11" x14ac:dyDescent="0.25">
      <c r="A198" t="s">
        <v>1250</v>
      </c>
      <c r="B198" t="s">
        <v>4</v>
      </c>
      <c r="C198" t="s">
        <v>236</v>
      </c>
      <c r="D198" t="s">
        <v>238</v>
      </c>
      <c r="E198" t="s">
        <v>12</v>
      </c>
      <c r="F198">
        <v>2003</v>
      </c>
      <c r="G198">
        <v>21.871880349766482</v>
      </c>
      <c r="H198" s="13">
        <v>7.3395571643511667E-2</v>
      </c>
      <c r="I198" s="4" t="str">
        <f>INDEX('EPA Source to Industry Map'!E:E,MATCH(_xlfn.CONCAT(Table2[[#This Row],[sector]:[subsource]]),'EPA Source to Industry Map'!D:D,0))</f>
        <v>agriculture and forestry 01T03</v>
      </c>
      <c r="J198" s="4" t="s">
        <v>12</v>
      </c>
      <c r="K198" s="13">
        <v>19.449826485530593</v>
      </c>
    </row>
    <row r="199" spans="1:11" x14ac:dyDescent="0.25">
      <c r="A199" t="s">
        <v>1250</v>
      </c>
      <c r="B199" t="s">
        <v>4</v>
      </c>
      <c r="C199" t="s">
        <v>236</v>
      </c>
      <c r="D199" t="s">
        <v>238</v>
      </c>
      <c r="E199" t="s">
        <v>12</v>
      </c>
      <c r="F199">
        <v>2004</v>
      </c>
      <c r="G199">
        <v>21.633351332455835</v>
      </c>
      <c r="H199" s="13">
        <v>7.2595138699516226E-2</v>
      </c>
      <c r="I199" s="4" t="str">
        <f>INDEX('EPA Source to Industry Map'!E:E,MATCH(_xlfn.CONCAT(Table2[[#This Row],[sector]:[subsource]]),'EPA Source to Industry Map'!D:D,0))</f>
        <v>agriculture and forestry 01T03</v>
      </c>
      <c r="J199" s="4" t="s">
        <v>12</v>
      </c>
      <c r="K199" s="13">
        <v>19.237711755371798</v>
      </c>
    </row>
    <row r="200" spans="1:11" x14ac:dyDescent="0.25">
      <c r="A200" t="s">
        <v>1250</v>
      </c>
      <c r="B200" t="s">
        <v>4</v>
      </c>
      <c r="C200" t="s">
        <v>236</v>
      </c>
      <c r="D200" t="s">
        <v>238</v>
      </c>
      <c r="E200" t="s">
        <v>12</v>
      </c>
      <c r="F200">
        <v>2005</v>
      </c>
      <c r="G200">
        <v>21.543061548065676</v>
      </c>
      <c r="H200" s="13">
        <v>7.2292152845857993E-2</v>
      </c>
      <c r="I200" s="4" t="str">
        <f>INDEX('EPA Source to Industry Map'!E:E,MATCH(_xlfn.CONCAT(Table2[[#This Row],[sector]:[subsource]]),'EPA Source to Industry Map'!D:D,0))</f>
        <v>agriculture and forestry 01T03</v>
      </c>
      <c r="J200" s="4" t="s">
        <v>12</v>
      </c>
      <c r="K200" s="13">
        <v>19.157420504152359</v>
      </c>
    </row>
    <row r="201" spans="1:11" x14ac:dyDescent="0.25">
      <c r="A201" t="s">
        <v>1250</v>
      </c>
      <c r="B201" t="s">
        <v>4</v>
      </c>
      <c r="C201" t="s">
        <v>236</v>
      </c>
      <c r="D201" t="s">
        <v>238</v>
      </c>
      <c r="E201" t="s">
        <v>12</v>
      </c>
      <c r="F201">
        <v>2006</v>
      </c>
      <c r="G201">
        <v>21.273912055042125</v>
      </c>
      <c r="H201" s="13">
        <v>7.1388966627658132E-2</v>
      </c>
      <c r="I201" s="4" t="str">
        <f>INDEX('EPA Source to Industry Map'!E:E,MATCH(_xlfn.CONCAT(Table2[[#This Row],[sector]:[subsource]]),'EPA Source to Industry Map'!D:D,0))</f>
        <v>agriculture and forestry 01T03</v>
      </c>
      <c r="J201" s="4" t="s">
        <v>12</v>
      </c>
      <c r="K201" s="13">
        <v>18.918076156329406</v>
      </c>
    </row>
    <row r="202" spans="1:11" x14ac:dyDescent="0.25">
      <c r="A202" t="s">
        <v>1250</v>
      </c>
      <c r="B202" t="s">
        <v>4</v>
      </c>
      <c r="C202" t="s">
        <v>236</v>
      </c>
      <c r="D202" t="s">
        <v>238</v>
      </c>
      <c r="E202" t="s">
        <v>12</v>
      </c>
      <c r="F202">
        <v>2007</v>
      </c>
      <c r="G202">
        <v>21.491733879739343</v>
      </c>
      <c r="H202" s="13">
        <v>7.2119912348118598E-2</v>
      </c>
      <c r="I202" s="4" t="str">
        <f>INDEX('EPA Source to Industry Map'!E:E,MATCH(_xlfn.CONCAT(Table2[[#This Row],[sector]:[subsource]]),'EPA Source to Industry Map'!D:D,0))</f>
        <v>agriculture and forestry 01T03</v>
      </c>
      <c r="J202" s="4" t="s">
        <v>12</v>
      </c>
      <c r="K202" s="13">
        <v>19.111776772251428</v>
      </c>
    </row>
    <row r="203" spans="1:11" x14ac:dyDescent="0.25">
      <c r="A203" t="s">
        <v>1250</v>
      </c>
      <c r="B203" t="s">
        <v>4</v>
      </c>
      <c r="C203" t="s">
        <v>236</v>
      </c>
      <c r="D203" t="s">
        <v>238</v>
      </c>
      <c r="E203" t="s">
        <v>12</v>
      </c>
      <c r="F203">
        <v>2008</v>
      </c>
      <c r="G203">
        <v>21.199773852002235</v>
      </c>
      <c r="H203" s="13">
        <v>7.1140180711416895E-2</v>
      </c>
      <c r="I203" s="4" t="str">
        <f>INDEX('EPA Source to Industry Map'!E:E,MATCH(_xlfn.CONCAT(Table2[[#This Row],[sector]:[subsource]]),'EPA Source to Industry Map'!D:D,0))</f>
        <v>agriculture and forestry 01T03</v>
      </c>
      <c r="J203" s="4" t="s">
        <v>12</v>
      </c>
      <c r="K203" s="13">
        <v>18.852147888525479</v>
      </c>
    </row>
    <row r="204" spans="1:11" x14ac:dyDescent="0.25">
      <c r="A204" t="s">
        <v>1250</v>
      </c>
      <c r="B204" t="s">
        <v>4</v>
      </c>
      <c r="C204" t="s">
        <v>236</v>
      </c>
      <c r="D204" t="s">
        <v>238</v>
      </c>
      <c r="E204" t="s">
        <v>12</v>
      </c>
      <c r="F204">
        <v>2009</v>
      </c>
      <c r="G204">
        <v>20.916569087728824</v>
      </c>
      <c r="H204" s="13">
        <v>7.018982915345244E-2</v>
      </c>
      <c r="I204" s="4" t="str">
        <f>INDEX('EPA Source to Industry Map'!E:E,MATCH(_xlfn.CONCAT(Table2[[#This Row],[sector]:[subsource]]),'EPA Source to Industry Map'!D:D,0))</f>
        <v>agriculture and forestry 01T03</v>
      </c>
      <c r="J204" s="4" t="s">
        <v>12</v>
      </c>
      <c r="K204" s="13">
        <v>18.600304725664891</v>
      </c>
    </row>
    <row r="205" spans="1:11" x14ac:dyDescent="0.25">
      <c r="A205" t="s">
        <v>1250</v>
      </c>
      <c r="B205" t="s">
        <v>4</v>
      </c>
      <c r="C205" t="s">
        <v>236</v>
      </c>
      <c r="D205" t="s">
        <v>238</v>
      </c>
      <c r="E205" t="s">
        <v>12</v>
      </c>
      <c r="F205">
        <v>2010</v>
      </c>
      <c r="G205">
        <v>20.611640551711236</v>
      </c>
      <c r="H205" s="13">
        <v>6.9166579032588035E-2</v>
      </c>
      <c r="I205" s="4" t="str">
        <f>INDEX('EPA Source to Industry Map'!E:E,MATCH(_xlfn.CONCAT(Table2[[#This Row],[sector]:[subsource]]),'EPA Source to Industry Map'!D:D,0))</f>
        <v>agriculture and forestry 01T03</v>
      </c>
      <c r="J205" s="4" t="s">
        <v>12</v>
      </c>
      <c r="K205" s="13">
        <v>18.329143443635832</v>
      </c>
    </row>
    <row r="206" spans="1:11" x14ac:dyDescent="0.25">
      <c r="A206" t="s">
        <v>1250</v>
      </c>
      <c r="B206" t="s">
        <v>4</v>
      </c>
      <c r="C206" t="s">
        <v>236</v>
      </c>
      <c r="D206" t="s">
        <v>238</v>
      </c>
      <c r="E206" t="s">
        <v>12</v>
      </c>
      <c r="F206">
        <v>2011</v>
      </c>
      <c r="G206">
        <v>20.269171701287931</v>
      </c>
      <c r="H206" s="13">
        <v>6.8017354702308519E-2</v>
      </c>
      <c r="I206" s="4" t="str">
        <f>INDEX('EPA Source to Industry Map'!E:E,MATCH(_xlfn.CONCAT(Table2[[#This Row],[sector]:[subsource]]),'EPA Source to Industry Map'!D:D,0))</f>
        <v>agriculture and forestry 01T03</v>
      </c>
      <c r="J206" s="4" t="s">
        <v>12</v>
      </c>
      <c r="K206" s="13">
        <v>18.024598996111749</v>
      </c>
    </row>
    <row r="207" spans="1:11" x14ac:dyDescent="0.25">
      <c r="A207" t="s">
        <v>1250</v>
      </c>
      <c r="B207" t="s">
        <v>4</v>
      </c>
      <c r="C207" t="s">
        <v>236</v>
      </c>
      <c r="D207" t="s">
        <v>238</v>
      </c>
      <c r="E207" t="s">
        <v>12</v>
      </c>
      <c r="F207">
        <v>2012</v>
      </c>
      <c r="G207">
        <v>20.040859109217607</v>
      </c>
      <c r="H207" s="13">
        <v>6.7251205064488603E-2</v>
      </c>
      <c r="I207" s="4" t="str">
        <f>INDEX('EPA Source to Industry Map'!E:E,MATCH(_xlfn.CONCAT(Table2[[#This Row],[sector]:[subsource]]),'EPA Source to Industry Map'!D:D,0))</f>
        <v>agriculture and forestry 01T03</v>
      </c>
      <c r="J207" s="4" t="s">
        <v>12</v>
      </c>
      <c r="K207" s="13">
        <v>17.821569342089479</v>
      </c>
    </row>
    <row r="208" spans="1:11" x14ac:dyDescent="0.25">
      <c r="A208" t="s">
        <v>1250</v>
      </c>
      <c r="B208" t="s">
        <v>4</v>
      </c>
      <c r="C208" t="s">
        <v>236</v>
      </c>
      <c r="D208" t="s">
        <v>238</v>
      </c>
      <c r="E208" t="s">
        <v>12</v>
      </c>
      <c r="F208">
        <v>2013</v>
      </c>
      <c r="G208">
        <v>19.830498559031604</v>
      </c>
      <c r="H208" s="13">
        <v>6.6545297177958401E-2</v>
      </c>
      <c r="I208" s="4" t="str">
        <f>INDEX('EPA Source to Industry Map'!E:E,MATCH(_xlfn.CONCAT(Table2[[#This Row],[sector]:[subsource]]),'EPA Source to Industry Map'!D:D,0))</f>
        <v>agriculture and forestry 01T03</v>
      </c>
      <c r="J208" s="4" t="s">
        <v>12</v>
      </c>
      <c r="K208" s="13">
        <v>17.634503752158974</v>
      </c>
    </row>
    <row r="209" spans="1:11" x14ac:dyDescent="0.25">
      <c r="A209" t="s">
        <v>1250</v>
      </c>
      <c r="B209" t="s">
        <v>4</v>
      </c>
      <c r="C209" t="s">
        <v>236</v>
      </c>
      <c r="D209" t="s">
        <v>238</v>
      </c>
      <c r="E209" t="s">
        <v>12</v>
      </c>
      <c r="F209">
        <v>2014</v>
      </c>
      <c r="G209">
        <v>19.912239634839704</v>
      </c>
      <c r="H209" s="13">
        <v>6.6819596090066116E-2</v>
      </c>
      <c r="I209" s="4" t="str">
        <f>INDEX('EPA Source to Industry Map'!E:E,MATCH(_xlfn.CONCAT(Table2[[#This Row],[sector]:[subsource]]),'EPA Source to Industry Map'!D:D,0))</f>
        <v>agriculture and forestry 01T03</v>
      </c>
      <c r="J209" s="4" t="s">
        <v>12</v>
      </c>
      <c r="K209" s="13">
        <v>17.70719296386752</v>
      </c>
    </row>
    <row r="210" spans="1:11" x14ac:dyDescent="0.25">
      <c r="A210" t="s">
        <v>1250</v>
      </c>
      <c r="B210" t="s">
        <v>4</v>
      </c>
      <c r="C210" t="s">
        <v>236</v>
      </c>
      <c r="D210" t="s">
        <v>238</v>
      </c>
      <c r="E210" t="s">
        <v>12</v>
      </c>
      <c r="F210">
        <v>2015</v>
      </c>
      <c r="G210">
        <v>20.041815410916644</v>
      </c>
      <c r="H210" s="13">
        <v>6.7254414130592771E-2</v>
      </c>
      <c r="I210" s="4" t="str">
        <f>INDEX('EPA Source to Industry Map'!E:E,MATCH(_xlfn.CONCAT(Table2[[#This Row],[sector]:[subsource]]),'EPA Source to Industry Map'!D:D,0))</f>
        <v>agriculture and forestry 01T03</v>
      </c>
      <c r="J210" s="4" t="s">
        <v>12</v>
      </c>
      <c r="K210" s="13">
        <v>17.822419744607085</v>
      </c>
    </row>
    <row r="211" spans="1:11" x14ac:dyDescent="0.25">
      <c r="A211" t="s">
        <v>1250</v>
      </c>
      <c r="B211" t="s">
        <v>4</v>
      </c>
      <c r="C211" t="s">
        <v>236</v>
      </c>
      <c r="D211" t="s">
        <v>238</v>
      </c>
      <c r="E211" t="s">
        <v>12</v>
      </c>
      <c r="F211">
        <v>2016</v>
      </c>
      <c r="G211">
        <v>19.973804713237623</v>
      </c>
      <c r="H211" s="13">
        <v>6.7026190312877917E-2</v>
      </c>
      <c r="I211" s="4" t="str">
        <f>INDEX('EPA Source to Industry Map'!E:E,MATCH(_xlfn.CONCAT(Table2[[#This Row],[sector]:[subsource]]),'EPA Source to Industry Map'!D:D,0))</f>
        <v>agriculture and forestry 01T03</v>
      </c>
      <c r="J211" s="4" t="s">
        <v>12</v>
      </c>
      <c r="K211" s="13">
        <v>17.761940432912649</v>
      </c>
    </row>
    <row r="212" spans="1:11" x14ac:dyDescent="0.25">
      <c r="A212" t="s">
        <v>1250</v>
      </c>
      <c r="B212" t="s">
        <v>4</v>
      </c>
      <c r="C212" t="s">
        <v>236</v>
      </c>
      <c r="D212" t="s">
        <v>238</v>
      </c>
      <c r="E212" t="s">
        <v>12</v>
      </c>
      <c r="F212">
        <v>2017</v>
      </c>
      <c r="G212">
        <v>19.936936001978705</v>
      </c>
      <c r="H212" s="13">
        <v>6.6902469805297668E-2</v>
      </c>
      <c r="I212" s="4" t="str">
        <f>INDEX('EPA Source to Industry Map'!E:E,MATCH(_xlfn.CONCAT(Table2[[#This Row],[sector]:[subsource]]),'EPA Source to Industry Map'!D:D,0))</f>
        <v>agriculture and forestry 01T03</v>
      </c>
      <c r="J212" s="4" t="s">
        <v>12</v>
      </c>
      <c r="K212" s="13">
        <v>17.729154498403876</v>
      </c>
    </row>
    <row r="213" spans="1:11" x14ac:dyDescent="0.25">
      <c r="A213" t="s">
        <v>1250</v>
      </c>
      <c r="B213" t="s">
        <v>4</v>
      </c>
      <c r="C213" t="s">
        <v>236</v>
      </c>
      <c r="D213" t="s">
        <v>238</v>
      </c>
      <c r="E213" t="s">
        <v>12</v>
      </c>
      <c r="F213">
        <v>2018</v>
      </c>
      <c r="G213">
        <v>19.900067290719761</v>
      </c>
      <c r="H213" s="13">
        <v>6.6778749297717294E-2</v>
      </c>
      <c r="I213" s="4" t="str">
        <f>INDEX('EPA Source to Industry Map'!E:E,MATCH(_xlfn.CONCAT(Table2[[#This Row],[sector]:[subsource]]),'EPA Source to Industry Map'!D:D,0))</f>
        <v>agriculture and forestry 01T03</v>
      </c>
      <c r="J213" s="4" t="s">
        <v>12</v>
      </c>
      <c r="K213" s="13">
        <v>17.696368563895088</v>
      </c>
    </row>
    <row r="214" spans="1:11" x14ac:dyDescent="0.25">
      <c r="A214" t="s">
        <v>1250</v>
      </c>
      <c r="B214" t="s">
        <v>4</v>
      </c>
      <c r="C214" t="s">
        <v>236</v>
      </c>
      <c r="D214" t="s">
        <v>238</v>
      </c>
      <c r="E214" t="s">
        <v>12</v>
      </c>
      <c r="F214">
        <v>2019</v>
      </c>
      <c r="G214">
        <v>19.863198579460825</v>
      </c>
      <c r="H214" s="13">
        <v>6.6655028790137003E-2</v>
      </c>
      <c r="I214" s="4" t="str">
        <f>INDEX('EPA Source to Industry Map'!E:E,MATCH(_xlfn.CONCAT(Table2[[#This Row],[sector]:[subsource]]),'EPA Source to Industry Map'!D:D,0))</f>
        <v>agriculture and forestry 01T03</v>
      </c>
      <c r="J214" s="4" t="s">
        <v>12</v>
      </c>
      <c r="K214" s="13">
        <v>17.663582629386305</v>
      </c>
    </row>
    <row r="215" spans="1:11" x14ac:dyDescent="0.25">
      <c r="A215" t="s">
        <v>1250</v>
      </c>
      <c r="B215" t="s">
        <v>4</v>
      </c>
      <c r="C215" t="s">
        <v>236</v>
      </c>
      <c r="D215" t="s">
        <v>238</v>
      </c>
      <c r="E215" t="s">
        <v>12</v>
      </c>
      <c r="F215">
        <v>2020</v>
      </c>
      <c r="G215">
        <v>19.826329868201892</v>
      </c>
      <c r="H215" s="13">
        <v>6.6531308282556684E-2</v>
      </c>
      <c r="I215" s="4" t="str">
        <f>INDEX('EPA Source to Industry Map'!E:E,MATCH(_xlfn.CONCAT(Table2[[#This Row],[sector]:[subsource]]),'EPA Source to Industry Map'!D:D,0))</f>
        <v>agriculture and forestry 01T03</v>
      </c>
      <c r="J215" s="4" t="s">
        <v>12</v>
      </c>
      <c r="K215" s="13">
        <v>17.630796694877521</v>
      </c>
    </row>
    <row r="216" spans="1:11" x14ac:dyDescent="0.25">
      <c r="A216" t="s">
        <v>1250</v>
      </c>
      <c r="B216" t="s">
        <v>4</v>
      </c>
      <c r="C216" t="s">
        <v>236</v>
      </c>
      <c r="D216" t="s">
        <v>238</v>
      </c>
      <c r="E216" t="s">
        <v>12</v>
      </c>
      <c r="F216">
        <v>2021</v>
      </c>
      <c r="G216">
        <v>19.76365936580239</v>
      </c>
      <c r="H216" s="13">
        <v>6.6321004583229495E-2</v>
      </c>
      <c r="I216" s="4" t="str">
        <f>INDEX('EPA Source to Industry Map'!E:E,MATCH(_xlfn.CONCAT(Table2[[#This Row],[sector]:[subsource]]),'EPA Source to Industry Map'!D:D,0))</f>
        <v>agriculture and forestry 01T03</v>
      </c>
      <c r="J216" s="4" t="s">
        <v>12</v>
      </c>
      <c r="K216" s="13">
        <v>17.575066214555815</v>
      </c>
    </row>
    <row r="217" spans="1:11" x14ac:dyDescent="0.25">
      <c r="A217" t="s">
        <v>1250</v>
      </c>
      <c r="B217" t="s">
        <v>4</v>
      </c>
      <c r="C217" t="s">
        <v>236</v>
      </c>
      <c r="D217" t="s">
        <v>238</v>
      </c>
      <c r="E217" t="s">
        <v>12</v>
      </c>
      <c r="F217">
        <v>2022</v>
      </c>
      <c r="G217">
        <v>19.70098886340288</v>
      </c>
      <c r="H217" s="13">
        <v>6.6110700883902279E-2</v>
      </c>
      <c r="I217" s="4" t="str">
        <f>INDEX('EPA Source to Industry Map'!E:E,MATCH(_xlfn.CONCAT(Table2[[#This Row],[sector]:[subsource]]),'EPA Source to Industry Map'!D:D,0))</f>
        <v>agriculture and forestry 01T03</v>
      </c>
      <c r="J217" s="4" t="s">
        <v>12</v>
      </c>
      <c r="K217" s="13">
        <v>17.519335734234108</v>
      </c>
    </row>
    <row r="218" spans="1:11" x14ac:dyDescent="0.25">
      <c r="A218" t="s">
        <v>1250</v>
      </c>
      <c r="B218" t="s">
        <v>4</v>
      </c>
      <c r="C218" t="s">
        <v>236</v>
      </c>
      <c r="D218" t="s">
        <v>238</v>
      </c>
      <c r="E218" t="s">
        <v>12</v>
      </c>
      <c r="F218">
        <v>2023</v>
      </c>
      <c r="G218">
        <v>19.638318361003382</v>
      </c>
      <c r="H218" s="13">
        <v>6.5900397184575105E-2</v>
      </c>
      <c r="I218" s="4" t="str">
        <f>INDEX('EPA Source to Industry Map'!E:E,MATCH(_xlfn.CONCAT(Table2[[#This Row],[sector]:[subsource]]),'EPA Source to Industry Map'!D:D,0))</f>
        <v>agriculture and forestry 01T03</v>
      </c>
      <c r="J218" s="4" t="s">
        <v>12</v>
      </c>
      <c r="K218" s="13">
        <v>17.463605253912409</v>
      </c>
    </row>
    <row r="219" spans="1:11" x14ac:dyDescent="0.25">
      <c r="A219" t="s">
        <v>1250</v>
      </c>
      <c r="B219" t="s">
        <v>4</v>
      </c>
      <c r="C219" t="s">
        <v>236</v>
      </c>
      <c r="D219" t="s">
        <v>238</v>
      </c>
      <c r="E219" t="s">
        <v>12</v>
      </c>
      <c r="F219">
        <v>2024</v>
      </c>
      <c r="G219">
        <v>19.575647858603883</v>
      </c>
      <c r="H219" s="13">
        <v>6.569009348524793E-2</v>
      </c>
      <c r="I219" s="4" t="str">
        <f>INDEX('EPA Source to Industry Map'!E:E,MATCH(_xlfn.CONCAT(Table2[[#This Row],[sector]:[subsource]]),'EPA Source to Industry Map'!D:D,0))</f>
        <v>agriculture and forestry 01T03</v>
      </c>
      <c r="J219" s="4" t="s">
        <v>12</v>
      </c>
      <c r="K219" s="13">
        <v>17.407874773590702</v>
      </c>
    </row>
    <row r="220" spans="1:11" x14ac:dyDescent="0.25">
      <c r="A220" t="s">
        <v>1250</v>
      </c>
      <c r="B220" t="s">
        <v>4</v>
      </c>
      <c r="C220" t="s">
        <v>236</v>
      </c>
      <c r="D220" t="s">
        <v>238</v>
      </c>
      <c r="E220" t="s">
        <v>12</v>
      </c>
      <c r="F220">
        <v>2025</v>
      </c>
      <c r="G220">
        <v>19.512977356204384</v>
      </c>
      <c r="H220" s="13">
        <v>6.5479789785920742E-2</v>
      </c>
      <c r="I220" s="4" t="str">
        <f>INDEX('EPA Source to Industry Map'!E:E,MATCH(_xlfn.CONCAT(Table2[[#This Row],[sector]:[subsource]]),'EPA Source to Industry Map'!D:D,0))</f>
        <v>agriculture and forestry 01T03</v>
      </c>
      <c r="J220" s="4" t="s">
        <v>12</v>
      </c>
      <c r="K220" s="13">
        <v>17.352144293268996</v>
      </c>
    </row>
    <row r="221" spans="1:11" x14ac:dyDescent="0.25">
      <c r="A221" t="s">
        <v>1250</v>
      </c>
      <c r="B221" t="s">
        <v>4</v>
      </c>
      <c r="C221" t="s">
        <v>236</v>
      </c>
      <c r="D221" t="s">
        <v>238</v>
      </c>
      <c r="E221" t="s">
        <v>12</v>
      </c>
      <c r="F221">
        <v>2026</v>
      </c>
      <c r="G221">
        <v>19.423082785268065</v>
      </c>
      <c r="H221" s="13">
        <v>6.517813015190628E-2</v>
      </c>
      <c r="I221" s="4" t="str">
        <f>INDEX('EPA Source to Industry Map'!E:E,MATCH(_xlfn.CONCAT(Table2[[#This Row],[sector]:[subsource]]),'EPA Source to Industry Map'!D:D,0))</f>
        <v>agriculture and forestry 01T03</v>
      </c>
      <c r="J221" s="4" t="s">
        <v>12</v>
      </c>
      <c r="K221" s="13">
        <v>17.272204490255167</v>
      </c>
    </row>
    <row r="222" spans="1:11" x14ac:dyDescent="0.25">
      <c r="A222" t="s">
        <v>1250</v>
      </c>
      <c r="B222" t="s">
        <v>4</v>
      </c>
      <c r="C222" t="s">
        <v>236</v>
      </c>
      <c r="D222" t="s">
        <v>238</v>
      </c>
      <c r="E222" t="s">
        <v>12</v>
      </c>
      <c r="F222">
        <v>2027</v>
      </c>
      <c r="G222">
        <v>19.333188214331745</v>
      </c>
      <c r="H222" s="13">
        <v>6.4876470517891763E-2</v>
      </c>
      <c r="I222" s="4" t="str">
        <f>INDEX('EPA Source to Industry Map'!E:E,MATCH(_xlfn.CONCAT(Table2[[#This Row],[sector]:[subsource]]),'EPA Source to Industry Map'!D:D,0))</f>
        <v>agriculture and forestry 01T03</v>
      </c>
      <c r="J222" s="4" t="s">
        <v>12</v>
      </c>
      <c r="K222" s="13">
        <v>17.192264687241313</v>
      </c>
    </row>
    <row r="223" spans="1:11" x14ac:dyDescent="0.25">
      <c r="A223" t="s">
        <v>1250</v>
      </c>
      <c r="B223" t="s">
        <v>4</v>
      </c>
      <c r="C223" t="s">
        <v>236</v>
      </c>
      <c r="D223" t="s">
        <v>238</v>
      </c>
      <c r="E223" t="s">
        <v>12</v>
      </c>
      <c r="F223">
        <v>2028</v>
      </c>
      <c r="G223">
        <v>19.243293643395418</v>
      </c>
      <c r="H223" s="13">
        <v>6.4574810883877218E-2</v>
      </c>
      <c r="I223" s="4" t="str">
        <f>INDEX('EPA Source to Industry Map'!E:E,MATCH(_xlfn.CONCAT(Table2[[#This Row],[sector]:[subsource]]),'EPA Source to Industry Map'!D:D,0))</f>
        <v>agriculture and forestry 01T03</v>
      </c>
      <c r="J223" s="4" t="s">
        <v>12</v>
      </c>
      <c r="K223" s="13">
        <v>17.112324884227462</v>
      </c>
    </row>
    <row r="224" spans="1:11" x14ac:dyDescent="0.25">
      <c r="A224" t="s">
        <v>1250</v>
      </c>
      <c r="B224" t="s">
        <v>4</v>
      </c>
      <c r="C224" t="s">
        <v>236</v>
      </c>
      <c r="D224" t="s">
        <v>238</v>
      </c>
      <c r="E224" t="s">
        <v>12</v>
      </c>
      <c r="F224">
        <v>2029</v>
      </c>
      <c r="G224">
        <v>19.153399072459088</v>
      </c>
      <c r="H224" s="13">
        <v>6.4273151249862742E-2</v>
      </c>
      <c r="I224" s="4" t="str">
        <f>INDEX('EPA Source to Industry Map'!E:E,MATCH(_xlfn.CONCAT(Table2[[#This Row],[sector]:[subsource]]),'EPA Source to Industry Map'!D:D,0))</f>
        <v>agriculture and forestry 01T03</v>
      </c>
      <c r="J224" s="4" t="s">
        <v>12</v>
      </c>
      <c r="K224" s="13">
        <v>17.032385081213622</v>
      </c>
    </row>
    <row r="225" spans="1:11" x14ac:dyDescent="0.25">
      <c r="A225" t="s">
        <v>1250</v>
      </c>
      <c r="B225" t="s">
        <v>4</v>
      </c>
      <c r="C225" t="s">
        <v>236</v>
      </c>
      <c r="D225" t="s">
        <v>238</v>
      </c>
      <c r="E225" t="s">
        <v>12</v>
      </c>
      <c r="F225">
        <v>2030</v>
      </c>
      <c r="G225">
        <v>19.063504501522761</v>
      </c>
      <c r="H225" s="13">
        <v>6.3971491615848183E-2</v>
      </c>
      <c r="I225" s="4" t="str">
        <f>INDEX('EPA Source to Industry Map'!E:E,MATCH(_xlfn.CONCAT(Table2[[#This Row],[sector]:[subsource]]),'EPA Source to Industry Map'!D:D,0))</f>
        <v>agriculture and forestry 01T03</v>
      </c>
      <c r="J225" s="4" t="s">
        <v>12</v>
      </c>
      <c r="K225" s="13">
        <v>16.952445278199772</v>
      </c>
    </row>
    <row r="226" spans="1:11" x14ac:dyDescent="0.25">
      <c r="A226" t="s">
        <v>1250</v>
      </c>
      <c r="B226" t="s">
        <v>4</v>
      </c>
      <c r="C226" t="s">
        <v>236</v>
      </c>
      <c r="D226" t="s">
        <v>238</v>
      </c>
      <c r="E226" t="s">
        <v>12</v>
      </c>
      <c r="F226">
        <v>2031</v>
      </c>
      <c r="G226">
        <v>18.95475854017117</v>
      </c>
      <c r="H226" s="13">
        <v>6.3606572282453602E-2</v>
      </c>
      <c r="I226" s="4" t="str">
        <f>INDEX('EPA Source to Industry Map'!E:E,MATCH(_xlfn.CONCAT(Table2[[#This Row],[sector]:[subsource]]),'EPA Source to Industry Map'!D:D,0))</f>
        <v>agriculture and forestry 01T03</v>
      </c>
      <c r="J226" s="4" t="s">
        <v>12</v>
      </c>
      <c r="K226" s="13">
        <v>16.855741654850206</v>
      </c>
    </row>
    <row r="227" spans="1:11" x14ac:dyDescent="0.25">
      <c r="A227" t="s">
        <v>1250</v>
      </c>
      <c r="B227" t="s">
        <v>4</v>
      </c>
      <c r="C227" t="s">
        <v>236</v>
      </c>
      <c r="D227" t="s">
        <v>238</v>
      </c>
      <c r="E227" t="s">
        <v>12</v>
      </c>
      <c r="F227">
        <v>2032</v>
      </c>
      <c r="G227">
        <v>18.84601257881959</v>
      </c>
      <c r="H227" s="13">
        <v>6.3241652949059021E-2</v>
      </c>
      <c r="I227" s="4" t="str">
        <f>INDEX('EPA Source to Industry Map'!E:E,MATCH(_xlfn.CONCAT(Table2[[#This Row],[sector]:[subsource]]),'EPA Source to Industry Map'!D:D,0))</f>
        <v>agriculture and forestry 01T03</v>
      </c>
      <c r="J227" s="4" t="s">
        <v>12</v>
      </c>
      <c r="K227" s="13">
        <v>16.759038031500644</v>
      </c>
    </row>
    <row r="228" spans="1:11" x14ac:dyDescent="0.25">
      <c r="A228" t="s">
        <v>1250</v>
      </c>
      <c r="B228" t="s">
        <v>4</v>
      </c>
      <c r="C228" t="s">
        <v>236</v>
      </c>
      <c r="D228" t="s">
        <v>238</v>
      </c>
      <c r="E228" t="s">
        <v>12</v>
      </c>
      <c r="F228">
        <v>2033</v>
      </c>
      <c r="G228">
        <v>18.737266617467991</v>
      </c>
      <c r="H228" s="13">
        <v>6.2876733615664399E-2</v>
      </c>
      <c r="I228" s="4" t="str">
        <f>INDEX('EPA Source to Industry Map'!E:E,MATCH(_xlfn.CONCAT(Table2[[#This Row],[sector]:[subsource]]),'EPA Source to Industry Map'!D:D,0))</f>
        <v>agriculture and forestry 01T03</v>
      </c>
      <c r="J228" s="4" t="s">
        <v>12</v>
      </c>
      <c r="K228" s="13">
        <v>16.662334408151068</v>
      </c>
    </row>
    <row r="229" spans="1:11" x14ac:dyDescent="0.25">
      <c r="A229" t="s">
        <v>1250</v>
      </c>
      <c r="B229" t="s">
        <v>4</v>
      </c>
      <c r="C229" t="s">
        <v>236</v>
      </c>
      <c r="D229" t="s">
        <v>238</v>
      </c>
      <c r="E229" t="s">
        <v>12</v>
      </c>
      <c r="F229">
        <v>2034</v>
      </c>
      <c r="G229">
        <v>18.6285206561164</v>
      </c>
      <c r="H229" s="13">
        <v>6.251181428226979E-2</v>
      </c>
      <c r="I229" s="4" t="str">
        <f>INDEX('EPA Source to Industry Map'!E:E,MATCH(_xlfn.CONCAT(Table2[[#This Row],[sector]:[subsource]]),'EPA Source to Industry Map'!D:D,0))</f>
        <v>agriculture and forestry 01T03</v>
      </c>
      <c r="J229" s="4" t="s">
        <v>12</v>
      </c>
      <c r="K229" s="13">
        <v>16.565630784801492</v>
      </c>
    </row>
    <row r="230" spans="1:11" x14ac:dyDescent="0.25">
      <c r="A230" t="s">
        <v>1250</v>
      </c>
      <c r="B230" t="s">
        <v>4</v>
      </c>
      <c r="C230" t="s">
        <v>236</v>
      </c>
      <c r="D230" t="s">
        <v>238</v>
      </c>
      <c r="E230" t="s">
        <v>12</v>
      </c>
      <c r="F230">
        <v>2035</v>
      </c>
      <c r="G230">
        <v>18.519774694764799</v>
      </c>
      <c r="H230" s="13">
        <v>6.2146894948875181E-2</v>
      </c>
      <c r="I230" s="4" t="str">
        <f>INDEX('EPA Source to Industry Map'!E:E,MATCH(_xlfn.CONCAT(Table2[[#This Row],[sector]:[subsource]]),'EPA Source to Industry Map'!D:D,0))</f>
        <v>agriculture and forestry 01T03</v>
      </c>
      <c r="J230" s="4" t="s">
        <v>12</v>
      </c>
      <c r="K230" s="13">
        <v>16.468927161451923</v>
      </c>
    </row>
    <row r="231" spans="1:11" x14ac:dyDescent="0.25">
      <c r="A231" t="s">
        <v>1250</v>
      </c>
      <c r="B231" t="s">
        <v>4</v>
      </c>
      <c r="C231" t="s">
        <v>236</v>
      </c>
      <c r="D231" t="s">
        <v>238</v>
      </c>
      <c r="E231" t="s">
        <v>12</v>
      </c>
      <c r="F231">
        <v>2036</v>
      </c>
      <c r="G231">
        <v>18.397325260985717</v>
      </c>
      <c r="H231" s="13">
        <v>6.1735990808676922E-2</v>
      </c>
      <c r="I231" s="4" t="str">
        <f>INDEX('EPA Source to Industry Map'!E:E,MATCH(_xlfn.CONCAT(Table2[[#This Row],[sector]:[subsource]]),'EPA Source to Industry Map'!D:D,0))</f>
        <v>agriculture and forestry 01T03</v>
      </c>
      <c r="J231" s="4" t="s">
        <v>12</v>
      </c>
      <c r="K231" s="13">
        <v>16.360037564299379</v>
      </c>
    </row>
    <row r="232" spans="1:11" x14ac:dyDescent="0.25">
      <c r="A232" t="s">
        <v>1250</v>
      </c>
      <c r="B232" t="s">
        <v>4</v>
      </c>
      <c r="C232" t="s">
        <v>236</v>
      </c>
      <c r="D232" t="s">
        <v>238</v>
      </c>
      <c r="E232" t="s">
        <v>12</v>
      </c>
      <c r="F232">
        <v>2037</v>
      </c>
      <c r="G232">
        <v>18.274875827206625</v>
      </c>
      <c r="H232" s="13">
        <v>6.1325086668478593E-2</v>
      </c>
      <c r="I232" s="4" t="str">
        <f>INDEX('EPA Source to Industry Map'!E:E,MATCH(_xlfn.CONCAT(Table2[[#This Row],[sector]:[subsource]]),'EPA Source to Industry Map'!D:D,0))</f>
        <v>agriculture and forestry 01T03</v>
      </c>
      <c r="J232" s="4" t="s">
        <v>12</v>
      </c>
      <c r="K232" s="13">
        <v>16.251147967146828</v>
      </c>
    </row>
    <row r="233" spans="1:11" x14ac:dyDescent="0.25">
      <c r="A233" t="s">
        <v>1250</v>
      </c>
      <c r="B233" t="s">
        <v>4</v>
      </c>
      <c r="C233" t="s">
        <v>236</v>
      </c>
      <c r="D233" t="s">
        <v>238</v>
      </c>
      <c r="E233" t="s">
        <v>12</v>
      </c>
      <c r="F233">
        <v>2038</v>
      </c>
      <c r="G233">
        <v>18.152426393427529</v>
      </c>
      <c r="H233" s="13">
        <v>6.0914182528280292E-2</v>
      </c>
      <c r="I233" s="4" t="str">
        <f>INDEX('EPA Source to Industry Map'!E:E,MATCH(_xlfn.CONCAT(Table2[[#This Row],[sector]:[subsource]]),'EPA Source to Industry Map'!D:D,0))</f>
        <v>agriculture and forestry 01T03</v>
      </c>
      <c r="J233" s="4" t="s">
        <v>12</v>
      </c>
      <c r="K233" s="13">
        <v>16.142258369994281</v>
      </c>
    </row>
    <row r="234" spans="1:11" x14ac:dyDescent="0.25">
      <c r="A234" t="s">
        <v>1250</v>
      </c>
      <c r="B234" t="s">
        <v>4</v>
      </c>
      <c r="C234" t="s">
        <v>236</v>
      </c>
      <c r="D234" t="s">
        <v>238</v>
      </c>
      <c r="E234" t="s">
        <v>12</v>
      </c>
      <c r="F234">
        <v>2039</v>
      </c>
      <c r="G234">
        <v>18.029976959648444</v>
      </c>
      <c r="H234" s="13">
        <v>6.0503278388082019E-2</v>
      </c>
      <c r="I234" s="4" t="str">
        <f>INDEX('EPA Source to Industry Map'!E:E,MATCH(_xlfn.CONCAT(Table2[[#This Row],[sector]:[subsource]]),'EPA Source to Industry Map'!D:D,0))</f>
        <v>agriculture and forestry 01T03</v>
      </c>
      <c r="J234" s="4" t="s">
        <v>12</v>
      </c>
      <c r="K234" s="13">
        <v>16.033368772841737</v>
      </c>
    </row>
    <row r="235" spans="1:11" x14ac:dyDescent="0.25">
      <c r="A235" t="s">
        <v>1250</v>
      </c>
      <c r="B235" t="s">
        <v>4</v>
      </c>
      <c r="C235" t="s">
        <v>236</v>
      </c>
      <c r="D235" t="s">
        <v>238</v>
      </c>
      <c r="E235" t="s">
        <v>12</v>
      </c>
      <c r="F235">
        <v>2040</v>
      </c>
      <c r="G235">
        <v>17.907527525869355</v>
      </c>
      <c r="H235" s="13">
        <v>6.0092374247883745E-2</v>
      </c>
      <c r="I235" s="4" t="str">
        <f>INDEX('EPA Source to Industry Map'!E:E,MATCH(_xlfn.CONCAT(Table2[[#This Row],[sector]:[subsource]]),'EPA Source to Industry Map'!D:D,0))</f>
        <v>agriculture and forestry 01T03</v>
      </c>
      <c r="J235" s="4" t="s">
        <v>12</v>
      </c>
      <c r="K235" s="13">
        <v>15.924479175689191</v>
      </c>
    </row>
    <row r="236" spans="1:11" x14ac:dyDescent="0.25">
      <c r="A236" t="s">
        <v>1250</v>
      </c>
      <c r="B236" t="s">
        <v>4</v>
      </c>
      <c r="C236" t="s">
        <v>236</v>
      </c>
      <c r="D236" t="s">
        <v>238</v>
      </c>
      <c r="E236" t="s">
        <v>12</v>
      </c>
      <c r="F236">
        <v>2041</v>
      </c>
      <c r="G236">
        <v>17.768223795867069</v>
      </c>
      <c r="H236" s="13">
        <v>5.9624912066668014E-2</v>
      </c>
      <c r="I236" s="4" t="str">
        <f>INDEX('EPA Source to Industry Map'!E:E,MATCH(_xlfn.CONCAT(Table2[[#This Row],[sector]:[subsource]]),'EPA Source to Industry Map'!D:D,0))</f>
        <v>agriculture and forestry 01T03</v>
      </c>
      <c r="J236" s="4" t="s">
        <v>12</v>
      </c>
      <c r="K236" s="13">
        <v>15.800601697667025</v>
      </c>
    </row>
    <row r="237" spans="1:11" x14ac:dyDescent="0.25">
      <c r="A237" t="s">
        <v>1250</v>
      </c>
      <c r="B237" t="s">
        <v>4</v>
      </c>
      <c r="C237" t="s">
        <v>236</v>
      </c>
      <c r="D237" t="s">
        <v>238</v>
      </c>
      <c r="E237" t="s">
        <v>12</v>
      </c>
      <c r="F237">
        <v>2042</v>
      </c>
      <c r="G237">
        <v>17.628920065864737</v>
      </c>
      <c r="H237" s="13">
        <v>5.915744988545215E-2</v>
      </c>
      <c r="I237" s="4" t="str">
        <f>INDEX('EPA Source to Industry Map'!E:E,MATCH(_xlfn.CONCAT(Table2[[#This Row],[sector]:[subsource]]),'EPA Source to Industry Map'!D:D,0))</f>
        <v>agriculture and forestry 01T03</v>
      </c>
      <c r="J237" s="4" t="s">
        <v>12</v>
      </c>
      <c r="K237" s="13">
        <v>15.676724219644822</v>
      </c>
    </row>
    <row r="238" spans="1:11" x14ac:dyDescent="0.25">
      <c r="A238" t="s">
        <v>1250</v>
      </c>
      <c r="B238" t="s">
        <v>4</v>
      </c>
      <c r="C238" t="s">
        <v>236</v>
      </c>
      <c r="D238" t="s">
        <v>238</v>
      </c>
      <c r="E238" t="s">
        <v>12</v>
      </c>
      <c r="F238">
        <v>2043</v>
      </c>
      <c r="G238">
        <v>17.489616335862454</v>
      </c>
      <c r="H238" s="13">
        <v>5.8689987704236432E-2</v>
      </c>
      <c r="I238" s="4" t="str">
        <f>INDEX('EPA Source to Industry Map'!E:E,MATCH(_xlfn.CONCAT(Table2[[#This Row],[sector]:[subsource]]),'EPA Source to Industry Map'!D:D,0))</f>
        <v>agriculture and forestry 01T03</v>
      </c>
      <c r="J238" s="4" t="s">
        <v>12</v>
      </c>
      <c r="K238" s="13">
        <v>15.552846741622657</v>
      </c>
    </row>
    <row r="239" spans="1:11" x14ac:dyDescent="0.25">
      <c r="A239" t="s">
        <v>1250</v>
      </c>
      <c r="B239" t="s">
        <v>4</v>
      </c>
      <c r="C239" t="s">
        <v>236</v>
      </c>
      <c r="D239" t="s">
        <v>238</v>
      </c>
      <c r="E239" t="s">
        <v>12</v>
      </c>
      <c r="F239">
        <v>2044</v>
      </c>
      <c r="G239">
        <v>17.35031260586015</v>
      </c>
      <c r="H239" s="13">
        <v>5.8222525523020638E-2</v>
      </c>
      <c r="I239" s="4" t="str">
        <f>INDEX('EPA Source to Industry Map'!E:E,MATCH(_xlfn.CONCAT(Table2[[#This Row],[sector]:[subsource]]),'EPA Source to Industry Map'!D:D,0))</f>
        <v>agriculture and forestry 01T03</v>
      </c>
      <c r="J239" s="4" t="s">
        <v>12</v>
      </c>
      <c r="K239" s="13">
        <v>15.428969263600472</v>
      </c>
    </row>
    <row r="240" spans="1:11" x14ac:dyDescent="0.25">
      <c r="A240" t="s">
        <v>1250</v>
      </c>
      <c r="B240" t="s">
        <v>4</v>
      </c>
      <c r="C240" t="s">
        <v>236</v>
      </c>
      <c r="D240" t="s">
        <v>238</v>
      </c>
      <c r="E240" t="s">
        <v>12</v>
      </c>
      <c r="F240">
        <v>2045</v>
      </c>
      <c r="G240">
        <v>17.211008875857843</v>
      </c>
      <c r="H240" s="13">
        <v>5.7755063341804858E-2</v>
      </c>
      <c r="I240" s="4" t="str">
        <f>INDEX('EPA Source to Industry Map'!E:E,MATCH(_xlfn.CONCAT(Table2[[#This Row],[sector]:[subsource]]),'EPA Source to Industry Map'!D:D,0))</f>
        <v>agriculture and forestry 01T03</v>
      </c>
      <c r="J240" s="4" t="s">
        <v>12</v>
      </c>
      <c r="K240" s="13">
        <v>15.305091785578288</v>
      </c>
    </row>
    <row r="241" spans="1:11" x14ac:dyDescent="0.25">
      <c r="A241" t="s">
        <v>1250</v>
      </c>
      <c r="B241" t="s">
        <v>4</v>
      </c>
      <c r="C241" t="s">
        <v>236</v>
      </c>
      <c r="D241" t="s">
        <v>238</v>
      </c>
      <c r="E241" t="s">
        <v>12</v>
      </c>
      <c r="F241">
        <v>2046</v>
      </c>
      <c r="G241">
        <v>17.065741991319229</v>
      </c>
      <c r="H241" s="13">
        <v>5.7267590574896748E-2</v>
      </c>
      <c r="I241" s="4" t="str">
        <f>INDEX('EPA Source to Industry Map'!E:E,MATCH(_xlfn.CONCAT(Table2[[#This Row],[sector]:[subsource]]),'EPA Source to Industry Map'!D:D,0))</f>
        <v>agriculture and forestry 01T03</v>
      </c>
      <c r="J241" s="4" t="s">
        <v>12</v>
      </c>
      <c r="K241" s="13">
        <v>15.175911502347635</v>
      </c>
    </row>
    <row r="242" spans="1:11" x14ac:dyDescent="0.25">
      <c r="A242" t="s">
        <v>1250</v>
      </c>
      <c r="B242" t="s">
        <v>4</v>
      </c>
      <c r="C242" t="s">
        <v>236</v>
      </c>
      <c r="D242" t="s">
        <v>238</v>
      </c>
      <c r="E242" t="s">
        <v>12</v>
      </c>
      <c r="F242">
        <v>2047</v>
      </c>
      <c r="G242">
        <v>16.920475106780589</v>
      </c>
      <c r="H242" s="13">
        <v>5.6780117807988563E-2</v>
      </c>
      <c r="I242" s="4" t="str">
        <f>INDEX('EPA Source to Industry Map'!E:E,MATCH(_xlfn.CONCAT(Table2[[#This Row],[sector]:[subsource]]),'EPA Source to Industry Map'!D:D,0))</f>
        <v>agriculture and forestry 01T03</v>
      </c>
      <c r="J242" s="4" t="s">
        <v>12</v>
      </c>
      <c r="K242" s="13">
        <v>15.046731219116966</v>
      </c>
    </row>
    <row r="243" spans="1:11" x14ac:dyDescent="0.25">
      <c r="A243" t="s">
        <v>1250</v>
      </c>
      <c r="B243" t="s">
        <v>4</v>
      </c>
      <c r="C243" t="s">
        <v>236</v>
      </c>
      <c r="D243" t="s">
        <v>238</v>
      </c>
      <c r="E243" t="s">
        <v>12</v>
      </c>
      <c r="F243">
        <v>2048</v>
      </c>
      <c r="G243">
        <v>16.775208222241957</v>
      </c>
      <c r="H243" s="13">
        <v>5.6292645041080384E-2</v>
      </c>
      <c r="I243" s="4" t="str">
        <f>INDEX('EPA Source to Industry Map'!E:E,MATCH(_xlfn.CONCAT(Table2[[#This Row],[sector]:[subsource]]),'EPA Source to Industry Map'!D:D,0))</f>
        <v>agriculture and forestry 01T03</v>
      </c>
      <c r="J243" s="4" t="s">
        <v>12</v>
      </c>
      <c r="K243" s="13">
        <v>14.917550935886304</v>
      </c>
    </row>
    <row r="244" spans="1:11" x14ac:dyDescent="0.25">
      <c r="A244" t="s">
        <v>1250</v>
      </c>
      <c r="B244" t="s">
        <v>4</v>
      </c>
      <c r="C244" t="s">
        <v>236</v>
      </c>
      <c r="D244" t="s">
        <v>238</v>
      </c>
      <c r="E244" t="s">
        <v>12</v>
      </c>
      <c r="F244">
        <v>2049</v>
      </c>
      <c r="G244">
        <v>16.629941337703315</v>
      </c>
      <c r="H244" s="13">
        <v>5.5805172274172192E-2</v>
      </c>
      <c r="I244" s="4" t="str">
        <f>INDEX('EPA Source to Industry Map'!E:E,MATCH(_xlfn.CONCAT(Table2[[#This Row],[sector]:[subsource]]),'EPA Source to Industry Map'!D:D,0))</f>
        <v>agriculture and forestry 01T03</v>
      </c>
      <c r="J244" s="4" t="s">
        <v>12</v>
      </c>
      <c r="K244" s="13">
        <v>14.788370652655635</v>
      </c>
    </row>
    <row r="245" spans="1:11" x14ac:dyDescent="0.25">
      <c r="A245" t="s">
        <v>1250</v>
      </c>
      <c r="B245" t="s">
        <v>4</v>
      </c>
      <c r="C245" t="s">
        <v>236</v>
      </c>
      <c r="D245" t="s">
        <v>238</v>
      </c>
      <c r="E245" t="s">
        <v>12</v>
      </c>
      <c r="F245">
        <v>2050</v>
      </c>
      <c r="G245">
        <v>16.484674453164697</v>
      </c>
      <c r="H245" s="13">
        <v>5.531769950726409E-2</v>
      </c>
      <c r="I245" s="4" t="str">
        <f>INDEX('EPA Source to Industry Map'!E:E,MATCH(_xlfn.CONCAT(Table2[[#This Row],[sector]:[subsource]]),'EPA Source to Industry Map'!D:D,0))</f>
        <v>agriculture and forestry 01T03</v>
      </c>
      <c r="J245" s="4" t="s">
        <v>12</v>
      </c>
      <c r="K245" s="13">
        <v>14.659190369424982</v>
      </c>
    </row>
    <row r="246" spans="1:11" x14ac:dyDescent="0.25">
      <c r="A246" t="s">
        <v>1250</v>
      </c>
      <c r="B246" t="s">
        <v>4</v>
      </c>
      <c r="C246" t="s">
        <v>221</v>
      </c>
      <c r="D246" t="s">
        <v>1251</v>
      </c>
      <c r="E246" t="s">
        <v>11</v>
      </c>
      <c r="F246">
        <v>1990</v>
      </c>
      <c r="G246">
        <v>1.9830344143460061</v>
      </c>
      <c r="H246" s="13">
        <v>7.9321376573840224E-2</v>
      </c>
      <c r="I246" s="4" t="str">
        <f>INDEX('EPA Source to Industry Map'!E:E,MATCH(_xlfn.CONCAT(Table2[[#This Row],[sector]:[subsource]]),'EPA Source to Industry Map'!D:D,0))</f>
        <v>agriculture and forestry 01T03</v>
      </c>
      <c r="J246" s="4" t="s">
        <v>11</v>
      </c>
      <c r="K246" s="13">
        <v>2.2209985440675277</v>
      </c>
    </row>
    <row r="247" spans="1:11" x14ac:dyDescent="0.25">
      <c r="A247" t="s">
        <v>1250</v>
      </c>
      <c r="B247" t="s">
        <v>4</v>
      </c>
      <c r="C247" t="s">
        <v>221</v>
      </c>
      <c r="D247" t="s">
        <v>1251</v>
      </c>
      <c r="E247" t="s">
        <v>11</v>
      </c>
      <c r="F247">
        <v>1991</v>
      </c>
      <c r="G247">
        <v>1.7288029834715455</v>
      </c>
      <c r="H247" s="13">
        <v>6.9152119338861825E-2</v>
      </c>
      <c r="I247" s="4" t="str">
        <f>INDEX('EPA Source to Industry Map'!E:E,MATCH(_xlfn.CONCAT(Table2[[#This Row],[sector]:[subsource]]),'EPA Source to Industry Map'!D:D,0))</f>
        <v>agriculture and forestry 01T03</v>
      </c>
      <c r="J247" s="4" t="s">
        <v>11</v>
      </c>
      <c r="K247" s="13">
        <v>1.9362593414881311</v>
      </c>
    </row>
    <row r="248" spans="1:11" x14ac:dyDescent="0.25">
      <c r="A248" t="s">
        <v>1250</v>
      </c>
      <c r="B248" t="s">
        <v>4</v>
      </c>
      <c r="C248" t="s">
        <v>221</v>
      </c>
      <c r="D248" t="s">
        <v>1251</v>
      </c>
      <c r="E248" t="s">
        <v>11</v>
      </c>
      <c r="F248">
        <v>1992</v>
      </c>
      <c r="G248">
        <v>2.2387858397779596</v>
      </c>
      <c r="H248" s="13">
        <v>8.955143359111839E-2</v>
      </c>
      <c r="I248" s="4" t="str">
        <f>INDEX('EPA Source to Industry Map'!E:E,MATCH(_xlfn.CONCAT(Table2[[#This Row],[sector]:[subsource]]),'EPA Source to Industry Map'!D:D,0))</f>
        <v>agriculture and forestry 01T03</v>
      </c>
      <c r="J248" s="4" t="s">
        <v>11</v>
      </c>
      <c r="K248" s="13">
        <v>2.5074401405513154</v>
      </c>
    </row>
    <row r="249" spans="1:11" x14ac:dyDescent="0.25">
      <c r="A249" t="s">
        <v>1250</v>
      </c>
      <c r="B249" t="s">
        <v>4</v>
      </c>
      <c r="C249" t="s">
        <v>221</v>
      </c>
      <c r="D249" t="s">
        <v>1251</v>
      </c>
      <c r="E249" t="s">
        <v>11</v>
      </c>
      <c r="F249">
        <v>1993</v>
      </c>
      <c r="G249">
        <v>2.1652114402362943</v>
      </c>
      <c r="H249" s="13">
        <v>8.6608457609451725E-2</v>
      </c>
      <c r="I249" s="4" t="str">
        <f>INDEX('EPA Source to Industry Map'!E:E,MATCH(_xlfn.CONCAT(Table2[[#This Row],[sector]:[subsource]]),'EPA Source to Industry Map'!D:D,0))</f>
        <v>agriculture and forestry 01T03</v>
      </c>
      <c r="J249" s="4" t="s">
        <v>11</v>
      </c>
      <c r="K249" s="13">
        <v>2.4250368130646489</v>
      </c>
    </row>
    <row r="250" spans="1:11" x14ac:dyDescent="0.25">
      <c r="A250" t="s">
        <v>1250</v>
      </c>
      <c r="B250" t="s">
        <v>4</v>
      </c>
      <c r="C250" t="s">
        <v>221</v>
      </c>
      <c r="D250" t="s">
        <v>1251</v>
      </c>
      <c r="E250" t="s">
        <v>11</v>
      </c>
      <c r="F250">
        <v>1994</v>
      </c>
      <c r="G250">
        <v>1.9171190991855547</v>
      </c>
      <c r="H250" s="13">
        <v>7.6684763967422187E-2</v>
      </c>
      <c r="I250" s="4" t="str">
        <f>INDEX('EPA Source to Industry Map'!E:E,MATCH(_xlfn.CONCAT(Table2[[#This Row],[sector]:[subsource]]),'EPA Source to Industry Map'!D:D,0))</f>
        <v>agriculture and forestry 01T03</v>
      </c>
      <c r="J250" s="4" t="s">
        <v>11</v>
      </c>
      <c r="K250" s="13">
        <v>2.1471733910878208</v>
      </c>
    </row>
    <row r="251" spans="1:11" x14ac:dyDescent="0.25">
      <c r="A251" t="s">
        <v>1250</v>
      </c>
      <c r="B251" t="s">
        <v>4</v>
      </c>
      <c r="C251" t="s">
        <v>221</v>
      </c>
      <c r="D251" t="s">
        <v>1251</v>
      </c>
      <c r="E251" t="s">
        <v>11</v>
      </c>
      <c r="F251">
        <v>1995</v>
      </c>
      <c r="G251">
        <v>1.8562352009817082</v>
      </c>
      <c r="H251" s="13">
        <v>7.4249408039268328E-2</v>
      </c>
      <c r="I251" s="4" t="str">
        <f>INDEX('EPA Source to Industry Map'!E:E,MATCH(_xlfn.CONCAT(Table2[[#This Row],[sector]:[subsource]]),'EPA Source to Industry Map'!D:D,0))</f>
        <v>agriculture and forestry 01T03</v>
      </c>
      <c r="J251" s="4" t="s">
        <v>11</v>
      </c>
      <c r="K251" s="13">
        <v>2.0789834250995134</v>
      </c>
    </row>
    <row r="252" spans="1:11" x14ac:dyDescent="0.25">
      <c r="A252" t="s">
        <v>1250</v>
      </c>
      <c r="B252" t="s">
        <v>4</v>
      </c>
      <c r="C252" t="s">
        <v>221</v>
      </c>
      <c r="D252" t="s">
        <v>1251</v>
      </c>
      <c r="E252" t="s">
        <v>11</v>
      </c>
      <c r="F252">
        <v>1996</v>
      </c>
      <c r="G252">
        <v>2.0646622457405721</v>
      </c>
      <c r="H252" s="13">
        <v>8.2586489829622883E-2</v>
      </c>
      <c r="I252" s="4" t="str">
        <f>INDEX('EPA Source to Industry Map'!E:E,MATCH(_xlfn.CONCAT(Table2[[#This Row],[sector]:[subsource]]),'EPA Source to Industry Map'!D:D,0))</f>
        <v>agriculture and forestry 01T03</v>
      </c>
      <c r="J252" s="4" t="s">
        <v>11</v>
      </c>
      <c r="K252" s="13">
        <v>2.312421715229442</v>
      </c>
    </row>
    <row r="253" spans="1:11" x14ac:dyDescent="0.25">
      <c r="A253" t="s">
        <v>1250</v>
      </c>
      <c r="B253" t="s">
        <v>4</v>
      </c>
      <c r="C253" t="s">
        <v>221</v>
      </c>
      <c r="D253" t="s">
        <v>1251</v>
      </c>
      <c r="E253" t="s">
        <v>11</v>
      </c>
      <c r="F253">
        <v>1997</v>
      </c>
      <c r="G253">
        <v>1.7093092427929433</v>
      </c>
      <c r="H253" s="13">
        <v>6.8372369711717729E-2</v>
      </c>
      <c r="I253" s="4" t="str">
        <f>INDEX('EPA Source to Industry Map'!E:E,MATCH(_xlfn.CONCAT(Table2[[#This Row],[sector]:[subsource]]),'EPA Source to Industry Map'!D:D,0))</f>
        <v>agriculture and forestry 01T03</v>
      </c>
      <c r="J253" s="4" t="s">
        <v>11</v>
      </c>
      <c r="K253" s="13">
        <v>1.9144263519280968</v>
      </c>
    </row>
    <row r="254" spans="1:11" x14ac:dyDescent="0.25">
      <c r="A254" t="s">
        <v>1250</v>
      </c>
      <c r="B254" t="s">
        <v>4</v>
      </c>
      <c r="C254" t="s">
        <v>221</v>
      </c>
      <c r="D254" t="s">
        <v>1251</v>
      </c>
      <c r="E254" t="s">
        <v>11</v>
      </c>
      <c r="F254">
        <v>1998</v>
      </c>
      <c r="G254">
        <v>1.9053742798382862</v>
      </c>
      <c r="H254" s="13">
        <v>7.6214971193531447E-2</v>
      </c>
      <c r="I254" s="4" t="str">
        <f>INDEX('EPA Source to Industry Map'!E:E,MATCH(_xlfn.CONCAT(Table2[[#This Row],[sector]:[subsource]]),'EPA Source to Industry Map'!D:D,0))</f>
        <v>agriculture and forestry 01T03</v>
      </c>
      <c r="J254" s="4" t="s">
        <v>11</v>
      </c>
      <c r="K254" s="13">
        <v>2.1340191934188812</v>
      </c>
    </row>
    <row r="255" spans="1:11" x14ac:dyDescent="0.25">
      <c r="A255" t="s">
        <v>1250</v>
      </c>
      <c r="B255" t="s">
        <v>4</v>
      </c>
      <c r="C255" t="s">
        <v>221</v>
      </c>
      <c r="D255" t="s">
        <v>1251</v>
      </c>
      <c r="E255" t="s">
        <v>11</v>
      </c>
      <c r="F255">
        <v>1999</v>
      </c>
      <c r="G255">
        <v>1.7144514726691353</v>
      </c>
      <c r="H255" s="13">
        <v>6.8578058906765424E-2</v>
      </c>
      <c r="I255" s="4" t="str">
        <f>INDEX('EPA Source to Industry Map'!E:E,MATCH(_xlfn.CONCAT(Table2[[#This Row],[sector]:[subsource]]),'EPA Source to Industry Map'!D:D,0))</f>
        <v>agriculture and forestry 01T03</v>
      </c>
      <c r="J255" s="4" t="s">
        <v>11</v>
      </c>
      <c r="K255" s="13">
        <v>1.9201856493894316</v>
      </c>
    </row>
    <row r="256" spans="1:11" x14ac:dyDescent="0.25">
      <c r="A256" t="s">
        <v>1250</v>
      </c>
      <c r="B256" t="s">
        <v>4</v>
      </c>
      <c r="C256" t="s">
        <v>221</v>
      </c>
      <c r="D256" t="s">
        <v>1251</v>
      </c>
      <c r="E256" t="s">
        <v>11</v>
      </c>
      <c r="F256">
        <v>2000</v>
      </c>
      <c r="G256">
        <v>1.666937807821504</v>
      </c>
      <c r="H256" s="13">
        <v>6.6677512312860149E-2</v>
      </c>
      <c r="I256" s="4" t="str">
        <f>INDEX('EPA Source to Industry Map'!E:E,MATCH(_xlfn.CONCAT(Table2[[#This Row],[sector]:[subsource]]),'EPA Source to Industry Map'!D:D,0))</f>
        <v>agriculture and forestry 01T03</v>
      </c>
      <c r="J256" s="4" t="s">
        <v>11</v>
      </c>
      <c r="K256" s="13">
        <v>1.8669703447600849</v>
      </c>
    </row>
    <row r="257" spans="1:11" x14ac:dyDescent="0.25">
      <c r="A257" t="s">
        <v>1250</v>
      </c>
      <c r="B257" t="s">
        <v>4</v>
      </c>
      <c r="C257" t="s">
        <v>221</v>
      </c>
      <c r="D257" t="s">
        <v>1251</v>
      </c>
      <c r="E257" t="s">
        <v>11</v>
      </c>
      <c r="F257">
        <v>2001</v>
      </c>
      <c r="G257">
        <v>0.90366388817793741</v>
      </c>
      <c r="H257" s="13">
        <v>3.6146555527117485E-2</v>
      </c>
      <c r="I257" s="4" t="str">
        <f>INDEX('EPA Source to Industry Map'!E:E,MATCH(_xlfn.CONCAT(Table2[[#This Row],[sector]:[subsource]]),'EPA Source to Industry Map'!D:D,0))</f>
        <v>agriculture and forestry 01T03</v>
      </c>
      <c r="J257" s="4" t="s">
        <v>11</v>
      </c>
      <c r="K257" s="13">
        <v>1.01210355475929</v>
      </c>
    </row>
    <row r="258" spans="1:11" x14ac:dyDescent="0.25">
      <c r="A258" t="s">
        <v>1250</v>
      </c>
      <c r="B258" t="s">
        <v>4</v>
      </c>
      <c r="C258" t="s">
        <v>221</v>
      </c>
      <c r="D258" t="s">
        <v>1251</v>
      </c>
      <c r="E258" t="s">
        <v>11</v>
      </c>
      <c r="F258">
        <v>2002</v>
      </c>
      <c r="G258">
        <v>0.99965338523299019</v>
      </c>
      <c r="H258" s="13">
        <v>3.9986135409319612E-2</v>
      </c>
      <c r="I258" s="4" t="str">
        <f>INDEX('EPA Source to Industry Map'!E:E,MATCH(_xlfn.CONCAT(Table2[[#This Row],[sector]:[subsource]]),'EPA Source to Industry Map'!D:D,0))</f>
        <v>agriculture and forestry 01T03</v>
      </c>
      <c r="J258" s="4" t="s">
        <v>11</v>
      </c>
      <c r="K258" s="13">
        <v>1.1196117914609491</v>
      </c>
    </row>
    <row r="259" spans="1:11" x14ac:dyDescent="0.25">
      <c r="A259" t="s">
        <v>1250</v>
      </c>
      <c r="B259" t="s">
        <v>4</v>
      </c>
      <c r="C259" t="s">
        <v>221</v>
      </c>
      <c r="D259" t="s">
        <v>1251</v>
      </c>
      <c r="E259" t="s">
        <v>11</v>
      </c>
      <c r="F259">
        <v>2003</v>
      </c>
      <c r="G259">
        <v>1.0642367349774216</v>
      </c>
      <c r="H259" s="13">
        <v>4.2569469399096858E-2</v>
      </c>
      <c r="I259" s="4" t="str">
        <f>INDEX('EPA Source to Industry Map'!E:E,MATCH(_xlfn.CONCAT(Table2[[#This Row],[sector]:[subsource]]),'EPA Source to Industry Map'!D:D,0))</f>
        <v>agriculture and forestry 01T03</v>
      </c>
      <c r="J259" s="4" t="s">
        <v>11</v>
      </c>
      <c r="K259" s="13">
        <v>1.1919451431747128</v>
      </c>
    </row>
    <row r="260" spans="1:11" x14ac:dyDescent="0.25">
      <c r="A260" t="s">
        <v>1250</v>
      </c>
      <c r="B260" t="s">
        <v>4</v>
      </c>
      <c r="C260" t="s">
        <v>221</v>
      </c>
      <c r="D260" t="s">
        <v>1251</v>
      </c>
      <c r="E260" t="s">
        <v>11</v>
      </c>
      <c r="F260">
        <v>2004</v>
      </c>
      <c r="G260">
        <v>0.76295271903961603</v>
      </c>
      <c r="H260" s="13">
        <v>3.0518108761584648E-2</v>
      </c>
      <c r="I260" s="4" t="str">
        <f>INDEX('EPA Source to Industry Map'!E:E,MATCH(_xlfn.CONCAT(Table2[[#This Row],[sector]:[subsource]]),'EPA Source to Industry Map'!D:D,0))</f>
        <v>agriculture and forestry 01T03</v>
      </c>
      <c r="J260" s="4" t="s">
        <v>11</v>
      </c>
      <c r="K260" s="13">
        <v>0.85450704532437016</v>
      </c>
    </row>
    <row r="261" spans="1:11" x14ac:dyDescent="0.25">
      <c r="A261" t="s">
        <v>1250</v>
      </c>
      <c r="B261" t="s">
        <v>4</v>
      </c>
      <c r="C261" t="s">
        <v>221</v>
      </c>
      <c r="D261" t="s">
        <v>1251</v>
      </c>
      <c r="E261" t="s">
        <v>11</v>
      </c>
      <c r="F261">
        <v>2005</v>
      </c>
      <c r="G261">
        <v>0.73031077230911134</v>
      </c>
      <c r="H261" s="13">
        <v>2.9212430892364454E-2</v>
      </c>
      <c r="I261" s="4" t="str">
        <f>INDEX('EPA Source to Industry Map'!E:E,MATCH(_xlfn.CONCAT(Table2[[#This Row],[sector]:[subsource]]),'EPA Source to Industry Map'!D:D,0))</f>
        <v>agriculture and forestry 01T03</v>
      </c>
      <c r="J261" s="4" t="s">
        <v>11</v>
      </c>
      <c r="K261" s="13">
        <v>0.81794806498620465</v>
      </c>
    </row>
    <row r="262" spans="1:11" x14ac:dyDescent="0.25">
      <c r="A262" t="s">
        <v>1250</v>
      </c>
      <c r="B262" t="s">
        <v>4</v>
      </c>
      <c r="C262" t="s">
        <v>221</v>
      </c>
      <c r="D262" t="s">
        <v>1251</v>
      </c>
      <c r="E262" t="s">
        <v>11</v>
      </c>
      <c r="F262">
        <v>2006</v>
      </c>
      <c r="G262">
        <v>0.72843460374550162</v>
      </c>
      <c r="H262" s="13">
        <v>2.9137384149820061E-2</v>
      </c>
      <c r="I262" s="4" t="str">
        <f>INDEX('EPA Source to Industry Map'!E:E,MATCH(_xlfn.CONCAT(Table2[[#This Row],[sector]:[subsource]]),'EPA Source to Industry Map'!D:D,0))</f>
        <v>agriculture and forestry 01T03</v>
      </c>
      <c r="J262" s="4" t="s">
        <v>11</v>
      </c>
      <c r="K262" s="13">
        <v>0.81584675619496172</v>
      </c>
    </row>
    <row r="263" spans="1:11" x14ac:dyDescent="0.25">
      <c r="A263" t="s">
        <v>1250</v>
      </c>
      <c r="B263" t="s">
        <v>4</v>
      </c>
      <c r="C263" t="s">
        <v>221</v>
      </c>
      <c r="D263" t="s">
        <v>1251</v>
      </c>
      <c r="E263" t="s">
        <v>11</v>
      </c>
      <c r="F263">
        <v>2007</v>
      </c>
      <c r="G263">
        <v>1.1961897340001761</v>
      </c>
      <c r="H263" s="13">
        <v>4.7847589360007055E-2</v>
      </c>
      <c r="I263" s="4" t="str">
        <f>INDEX('EPA Source to Industry Map'!E:E,MATCH(_xlfn.CONCAT(Table2[[#This Row],[sector]:[subsource]]),'EPA Source to Industry Map'!D:D,0))</f>
        <v>agriculture and forestry 01T03</v>
      </c>
      <c r="J263" s="4" t="s">
        <v>11</v>
      </c>
      <c r="K263" s="13">
        <v>1.3397325020801978</v>
      </c>
    </row>
    <row r="264" spans="1:11" x14ac:dyDescent="0.25">
      <c r="A264" t="s">
        <v>1250</v>
      </c>
      <c r="B264" t="s">
        <v>4</v>
      </c>
      <c r="C264" t="s">
        <v>221</v>
      </c>
      <c r="D264" t="s">
        <v>1251</v>
      </c>
      <c r="E264" t="s">
        <v>11</v>
      </c>
      <c r="F264">
        <v>2008</v>
      </c>
      <c r="G264">
        <v>0.70302212491300264</v>
      </c>
      <c r="H264" s="13">
        <v>2.8120884996520108E-2</v>
      </c>
      <c r="I264" s="4" t="str">
        <f>INDEX('EPA Source to Industry Map'!E:E,MATCH(_xlfn.CONCAT(Table2[[#This Row],[sector]:[subsource]]),'EPA Source to Industry Map'!D:D,0))</f>
        <v>agriculture and forestry 01T03</v>
      </c>
      <c r="J264" s="4" t="s">
        <v>11</v>
      </c>
      <c r="K264" s="13">
        <v>0.78738477990256306</v>
      </c>
    </row>
    <row r="265" spans="1:11" x14ac:dyDescent="0.25">
      <c r="A265" t="s">
        <v>1250</v>
      </c>
      <c r="B265" t="s">
        <v>4</v>
      </c>
      <c r="C265" t="s">
        <v>221</v>
      </c>
      <c r="D265" t="s">
        <v>1251</v>
      </c>
      <c r="E265" t="s">
        <v>11</v>
      </c>
      <c r="F265">
        <v>2009</v>
      </c>
      <c r="G265">
        <v>0.75123395647554014</v>
      </c>
      <c r="H265" s="13">
        <v>3.0049358259021611E-2</v>
      </c>
      <c r="I265" s="4" t="str">
        <f>INDEX('EPA Source to Industry Map'!E:E,MATCH(_xlfn.CONCAT(Table2[[#This Row],[sector]:[subsource]]),'EPA Source to Industry Map'!D:D,0))</f>
        <v>agriculture and forestry 01T03</v>
      </c>
      <c r="J265" s="4" t="s">
        <v>11</v>
      </c>
      <c r="K265" s="13">
        <v>0.84138203125260513</v>
      </c>
    </row>
    <row r="266" spans="1:11" x14ac:dyDescent="0.25">
      <c r="A266" t="s">
        <v>1250</v>
      </c>
      <c r="B266" t="s">
        <v>4</v>
      </c>
      <c r="C266" t="s">
        <v>221</v>
      </c>
      <c r="D266" t="s">
        <v>1251</v>
      </c>
      <c r="E266" t="s">
        <v>11</v>
      </c>
      <c r="F266">
        <v>2010</v>
      </c>
      <c r="G266">
        <v>0.61957168503694449</v>
      </c>
      <c r="H266" s="13">
        <v>2.4782867401477778E-2</v>
      </c>
      <c r="I266" s="4" t="str">
        <f>INDEX('EPA Source to Industry Map'!E:E,MATCH(_xlfn.CONCAT(Table2[[#This Row],[sector]:[subsource]]),'EPA Source to Industry Map'!D:D,0))</f>
        <v>agriculture and forestry 01T03</v>
      </c>
      <c r="J266" s="4" t="s">
        <v>11</v>
      </c>
      <c r="K266" s="13">
        <v>0.693920287241378</v>
      </c>
    </row>
    <row r="267" spans="1:11" x14ac:dyDescent="0.25">
      <c r="A267" t="s">
        <v>1250</v>
      </c>
      <c r="B267" t="s">
        <v>4</v>
      </c>
      <c r="C267" t="s">
        <v>221</v>
      </c>
      <c r="D267" t="s">
        <v>1251</v>
      </c>
      <c r="E267" t="s">
        <v>11</v>
      </c>
      <c r="F267">
        <v>2011</v>
      </c>
      <c r="G267">
        <v>0.62680107710927913</v>
      </c>
      <c r="H267" s="13">
        <v>2.5072043084371165E-2</v>
      </c>
      <c r="I267" s="4" t="str">
        <f>INDEX('EPA Source to Industry Map'!E:E,MATCH(_xlfn.CONCAT(Table2[[#This Row],[sector]:[subsource]]),'EPA Source to Industry Map'!D:D,0))</f>
        <v>agriculture and forestry 01T03</v>
      </c>
      <c r="J267" s="4" t="s">
        <v>11</v>
      </c>
      <c r="K267" s="13">
        <v>0.70201720636239273</v>
      </c>
    </row>
    <row r="268" spans="1:11" x14ac:dyDescent="0.25">
      <c r="A268" t="s">
        <v>1250</v>
      </c>
      <c r="B268" t="s">
        <v>4</v>
      </c>
      <c r="C268" t="s">
        <v>221</v>
      </c>
      <c r="D268" t="s">
        <v>1251</v>
      </c>
      <c r="E268" t="s">
        <v>11</v>
      </c>
      <c r="F268">
        <v>2012</v>
      </c>
      <c r="G268">
        <v>0.96096257863690138</v>
      </c>
      <c r="H268" s="13">
        <v>3.8438503145476054E-2</v>
      </c>
      <c r="I268" s="4" t="str">
        <f>INDEX('EPA Source to Industry Map'!E:E,MATCH(_xlfn.CONCAT(Table2[[#This Row],[sector]:[subsource]]),'EPA Source to Industry Map'!D:D,0))</f>
        <v>agriculture and forestry 01T03</v>
      </c>
      <c r="J268" s="4" t="s">
        <v>11</v>
      </c>
      <c r="K268" s="13">
        <v>1.0762780880733296</v>
      </c>
    </row>
    <row r="269" spans="1:11" x14ac:dyDescent="0.25">
      <c r="A269" t="s">
        <v>1250</v>
      </c>
      <c r="B269" t="s">
        <v>4</v>
      </c>
      <c r="C269" t="s">
        <v>221</v>
      </c>
      <c r="D269" t="s">
        <v>1251</v>
      </c>
      <c r="E269" t="s">
        <v>11</v>
      </c>
      <c r="F269">
        <v>2013</v>
      </c>
      <c r="G269">
        <v>0.65570102860064305</v>
      </c>
      <c r="H269" s="13">
        <v>2.6228041144025726E-2</v>
      </c>
      <c r="I269" s="4" t="str">
        <f>INDEX('EPA Source to Industry Map'!E:E,MATCH(_xlfn.CONCAT(Table2[[#This Row],[sector]:[subsource]]),'EPA Source to Industry Map'!D:D,0))</f>
        <v>agriculture and forestry 01T03</v>
      </c>
      <c r="J269" s="4" t="s">
        <v>11</v>
      </c>
      <c r="K269" s="13">
        <v>0.73438515203272026</v>
      </c>
    </row>
    <row r="270" spans="1:11" x14ac:dyDescent="0.25">
      <c r="A270" t="s">
        <v>1250</v>
      </c>
      <c r="B270" t="s">
        <v>4</v>
      </c>
      <c r="C270" t="s">
        <v>221</v>
      </c>
      <c r="D270" t="s">
        <v>1251</v>
      </c>
      <c r="E270" t="s">
        <v>11</v>
      </c>
      <c r="F270">
        <v>2014</v>
      </c>
      <c r="G270">
        <v>0.63443843951046075</v>
      </c>
      <c r="H270" s="13">
        <v>2.5377537580418417E-2</v>
      </c>
      <c r="I270" s="4" t="str">
        <f>INDEX('EPA Source to Industry Map'!E:E,MATCH(_xlfn.CONCAT(Table2[[#This Row],[sector]:[subsource]]),'EPA Source to Industry Map'!D:D,0))</f>
        <v>agriculture and forestry 01T03</v>
      </c>
      <c r="J270" s="4" t="s">
        <v>11</v>
      </c>
      <c r="K270" s="13">
        <v>0.7105710522517158</v>
      </c>
    </row>
    <row r="271" spans="1:11" x14ac:dyDescent="0.25">
      <c r="A271" t="s">
        <v>1250</v>
      </c>
      <c r="B271" t="s">
        <v>4</v>
      </c>
      <c r="C271" t="s">
        <v>221</v>
      </c>
      <c r="D271" t="s">
        <v>1251</v>
      </c>
      <c r="E271" t="s">
        <v>11</v>
      </c>
      <c r="F271">
        <v>2015</v>
      </c>
      <c r="G271">
        <v>0.69665542528184665</v>
      </c>
      <c r="H271" s="13">
        <v>2.7866217011273873E-2</v>
      </c>
      <c r="I271" s="4" t="str">
        <f>INDEX('EPA Source to Industry Map'!E:E,MATCH(_xlfn.CONCAT(Table2[[#This Row],[sector]:[subsource]]),'EPA Source to Industry Map'!D:D,0))</f>
        <v>agriculture and forestry 01T03</v>
      </c>
      <c r="J271" s="4" t="s">
        <v>11</v>
      </c>
      <c r="K271" s="13">
        <v>0.78025407631566823</v>
      </c>
    </row>
    <row r="272" spans="1:11" x14ac:dyDescent="0.25">
      <c r="A272" t="s">
        <v>1250</v>
      </c>
      <c r="B272" t="s">
        <v>4</v>
      </c>
      <c r="C272" t="s">
        <v>221</v>
      </c>
      <c r="D272" t="s">
        <v>1251</v>
      </c>
      <c r="E272" t="s">
        <v>11</v>
      </c>
      <c r="F272">
        <v>2016</v>
      </c>
      <c r="G272">
        <v>0.63453600727879478</v>
      </c>
      <c r="H272" s="13">
        <v>2.5381440291151802E-2</v>
      </c>
      <c r="I272" s="4" t="str">
        <f>INDEX('EPA Source to Industry Map'!E:E,MATCH(_xlfn.CONCAT(Table2[[#This Row],[sector]:[subsource]]),'EPA Source to Industry Map'!D:D,0))</f>
        <v>agriculture and forestry 01T03</v>
      </c>
      <c r="J272" s="4" t="s">
        <v>11</v>
      </c>
      <c r="K272" s="13">
        <v>0.71068032815225035</v>
      </c>
    </row>
    <row r="273" spans="1:11" x14ac:dyDescent="0.25">
      <c r="A273" t="s">
        <v>1250</v>
      </c>
      <c r="B273" t="s">
        <v>4</v>
      </c>
      <c r="C273" t="s">
        <v>221</v>
      </c>
      <c r="D273" t="s">
        <v>1251</v>
      </c>
      <c r="E273" t="s">
        <v>11</v>
      </c>
      <c r="F273">
        <v>2017</v>
      </c>
      <c r="G273">
        <v>0.63453600727879478</v>
      </c>
      <c r="H273" s="13">
        <v>2.5381440291151802E-2</v>
      </c>
      <c r="I273" s="4" t="str">
        <f>INDEX('EPA Source to Industry Map'!E:E,MATCH(_xlfn.CONCAT(Table2[[#This Row],[sector]:[subsource]]),'EPA Source to Industry Map'!D:D,0))</f>
        <v>agriculture and forestry 01T03</v>
      </c>
      <c r="J273" s="4" t="s">
        <v>11</v>
      </c>
      <c r="K273" s="13">
        <v>0.71068032815225035</v>
      </c>
    </row>
    <row r="274" spans="1:11" x14ac:dyDescent="0.25">
      <c r="A274" t="s">
        <v>1250</v>
      </c>
      <c r="B274" t="s">
        <v>4</v>
      </c>
      <c r="C274" t="s">
        <v>221</v>
      </c>
      <c r="D274" t="s">
        <v>1251</v>
      </c>
      <c r="E274" t="s">
        <v>11</v>
      </c>
      <c r="F274">
        <v>2018</v>
      </c>
      <c r="G274">
        <v>0.63453600727879478</v>
      </c>
      <c r="H274" s="13">
        <v>2.5381440291151802E-2</v>
      </c>
      <c r="I274" s="4" t="str">
        <f>INDEX('EPA Source to Industry Map'!E:E,MATCH(_xlfn.CONCAT(Table2[[#This Row],[sector]:[subsource]]),'EPA Source to Industry Map'!D:D,0))</f>
        <v>agriculture and forestry 01T03</v>
      </c>
      <c r="J274" s="4" t="s">
        <v>11</v>
      </c>
      <c r="K274" s="13">
        <v>0.71068032815225035</v>
      </c>
    </row>
    <row r="275" spans="1:11" x14ac:dyDescent="0.25">
      <c r="A275" t="s">
        <v>1250</v>
      </c>
      <c r="B275" t="s">
        <v>4</v>
      </c>
      <c r="C275" t="s">
        <v>221</v>
      </c>
      <c r="D275" t="s">
        <v>1251</v>
      </c>
      <c r="E275" t="s">
        <v>11</v>
      </c>
      <c r="F275">
        <v>2019</v>
      </c>
      <c r="G275">
        <v>0.63453600727879478</v>
      </c>
      <c r="H275" s="13">
        <v>2.5381440291151802E-2</v>
      </c>
      <c r="I275" s="4" t="str">
        <f>INDEX('EPA Source to Industry Map'!E:E,MATCH(_xlfn.CONCAT(Table2[[#This Row],[sector]:[subsource]]),'EPA Source to Industry Map'!D:D,0))</f>
        <v>agriculture and forestry 01T03</v>
      </c>
      <c r="J275" s="4" t="s">
        <v>11</v>
      </c>
      <c r="K275" s="13">
        <v>0.71068032815225035</v>
      </c>
    </row>
    <row r="276" spans="1:11" x14ac:dyDescent="0.25">
      <c r="A276" t="s">
        <v>1250</v>
      </c>
      <c r="B276" t="s">
        <v>4</v>
      </c>
      <c r="C276" t="s">
        <v>221</v>
      </c>
      <c r="D276" t="s">
        <v>1251</v>
      </c>
      <c r="E276" t="s">
        <v>11</v>
      </c>
      <c r="F276">
        <v>2020</v>
      </c>
      <c r="G276">
        <v>0.63453600727879478</v>
      </c>
      <c r="H276" s="13">
        <v>2.5381440291151802E-2</v>
      </c>
      <c r="I276" s="4" t="str">
        <f>INDEX('EPA Source to Industry Map'!E:E,MATCH(_xlfn.CONCAT(Table2[[#This Row],[sector]:[subsource]]),'EPA Source to Industry Map'!D:D,0))</f>
        <v>agriculture and forestry 01T03</v>
      </c>
      <c r="J276" s="4" t="s">
        <v>11</v>
      </c>
      <c r="K276" s="13">
        <v>0.71068032815225035</v>
      </c>
    </row>
    <row r="277" spans="1:11" x14ac:dyDescent="0.25">
      <c r="A277" t="s">
        <v>1250</v>
      </c>
      <c r="B277" t="s">
        <v>4</v>
      </c>
      <c r="C277" t="s">
        <v>221</v>
      </c>
      <c r="D277" t="s">
        <v>1251</v>
      </c>
      <c r="E277" t="s">
        <v>11</v>
      </c>
      <c r="F277">
        <v>2021</v>
      </c>
      <c r="G277">
        <v>0.63453600727879478</v>
      </c>
      <c r="H277" s="13">
        <v>2.5381440291151802E-2</v>
      </c>
      <c r="I277" s="4" t="str">
        <f>INDEX('EPA Source to Industry Map'!E:E,MATCH(_xlfn.CONCAT(Table2[[#This Row],[sector]:[subsource]]),'EPA Source to Industry Map'!D:D,0))</f>
        <v>agriculture and forestry 01T03</v>
      </c>
      <c r="J277" s="4" t="s">
        <v>11</v>
      </c>
      <c r="K277" s="13">
        <v>0.71068032815225035</v>
      </c>
    </row>
    <row r="278" spans="1:11" x14ac:dyDescent="0.25">
      <c r="A278" t="s">
        <v>1250</v>
      </c>
      <c r="B278" t="s">
        <v>4</v>
      </c>
      <c r="C278" t="s">
        <v>221</v>
      </c>
      <c r="D278" t="s">
        <v>1251</v>
      </c>
      <c r="E278" t="s">
        <v>11</v>
      </c>
      <c r="F278">
        <v>2022</v>
      </c>
      <c r="G278">
        <v>0.63453600727879478</v>
      </c>
      <c r="H278" s="13">
        <v>2.5381440291151802E-2</v>
      </c>
      <c r="I278" s="4" t="str">
        <f>INDEX('EPA Source to Industry Map'!E:E,MATCH(_xlfn.CONCAT(Table2[[#This Row],[sector]:[subsource]]),'EPA Source to Industry Map'!D:D,0))</f>
        <v>agriculture and forestry 01T03</v>
      </c>
      <c r="J278" s="4" t="s">
        <v>11</v>
      </c>
      <c r="K278" s="13">
        <v>0.71068032815225035</v>
      </c>
    </row>
    <row r="279" spans="1:11" x14ac:dyDescent="0.25">
      <c r="A279" t="s">
        <v>1250</v>
      </c>
      <c r="B279" t="s">
        <v>4</v>
      </c>
      <c r="C279" t="s">
        <v>221</v>
      </c>
      <c r="D279" t="s">
        <v>1251</v>
      </c>
      <c r="E279" t="s">
        <v>11</v>
      </c>
      <c r="F279">
        <v>2023</v>
      </c>
      <c r="G279">
        <v>0.63453600727879478</v>
      </c>
      <c r="H279" s="13">
        <v>2.5381440291151802E-2</v>
      </c>
      <c r="I279" s="4" t="str">
        <f>INDEX('EPA Source to Industry Map'!E:E,MATCH(_xlfn.CONCAT(Table2[[#This Row],[sector]:[subsource]]),'EPA Source to Industry Map'!D:D,0))</f>
        <v>agriculture and forestry 01T03</v>
      </c>
      <c r="J279" s="4" t="s">
        <v>11</v>
      </c>
      <c r="K279" s="13">
        <v>0.71068032815225035</v>
      </c>
    </row>
    <row r="280" spans="1:11" x14ac:dyDescent="0.25">
      <c r="A280" t="s">
        <v>1250</v>
      </c>
      <c r="B280" t="s">
        <v>4</v>
      </c>
      <c r="C280" t="s">
        <v>221</v>
      </c>
      <c r="D280" t="s">
        <v>1251</v>
      </c>
      <c r="E280" t="s">
        <v>11</v>
      </c>
      <c r="F280">
        <v>2024</v>
      </c>
      <c r="G280">
        <v>0.63453600727879478</v>
      </c>
      <c r="H280" s="13">
        <v>2.5381440291151802E-2</v>
      </c>
      <c r="I280" s="4" t="str">
        <f>INDEX('EPA Source to Industry Map'!E:E,MATCH(_xlfn.CONCAT(Table2[[#This Row],[sector]:[subsource]]),'EPA Source to Industry Map'!D:D,0))</f>
        <v>agriculture and forestry 01T03</v>
      </c>
      <c r="J280" s="4" t="s">
        <v>11</v>
      </c>
      <c r="K280" s="13">
        <v>0.71068032815225035</v>
      </c>
    </row>
    <row r="281" spans="1:11" x14ac:dyDescent="0.25">
      <c r="A281" t="s">
        <v>1250</v>
      </c>
      <c r="B281" t="s">
        <v>4</v>
      </c>
      <c r="C281" t="s">
        <v>221</v>
      </c>
      <c r="D281" t="s">
        <v>1251</v>
      </c>
      <c r="E281" t="s">
        <v>11</v>
      </c>
      <c r="F281">
        <v>2025</v>
      </c>
      <c r="G281">
        <v>0.63453600727879478</v>
      </c>
      <c r="H281" s="13">
        <v>2.5381440291151802E-2</v>
      </c>
      <c r="I281" s="4" t="str">
        <f>INDEX('EPA Source to Industry Map'!E:E,MATCH(_xlfn.CONCAT(Table2[[#This Row],[sector]:[subsource]]),'EPA Source to Industry Map'!D:D,0))</f>
        <v>agriculture and forestry 01T03</v>
      </c>
      <c r="J281" s="4" t="s">
        <v>11</v>
      </c>
      <c r="K281" s="13">
        <v>0.71068032815225035</v>
      </c>
    </row>
    <row r="282" spans="1:11" x14ac:dyDescent="0.25">
      <c r="A282" t="s">
        <v>1250</v>
      </c>
      <c r="B282" t="s">
        <v>4</v>
      </c>
      <c r="C282" t="s">
        <v>221</v>
      </c>
      <c r="D282" t="s">
        <v>1251</v>
      </c>
      <c r="E282" t="s">
        <v>11</v>
      </c>
      <c r="F282">
        <v>2026</v>
      </c>
      <c r="G282">
        <v>0.63453600727879478</v>
      </c>
      <c r="H282" s="13">
        <v>2.5381440291151802E-2</v>
      </c>
      <c r="I282" s="4" t="str">
        <f>INDEX('EPA Source to Industry Map'!E:E,MATCH(_xlfn.CONCAT(Table2[[#This Row],[sector]:[subsource]]),'EPA Source to Industry Map'!D:D,0))</f>
        <v>agriculture and forestry 01T03</v>
      </c>
      <c r="J282" s="4" t="s">
        <v>11</v>
      </c>
      <c r="K282" s="13">
        <v>0.71068032815225035</v>
      </c>
    </row>
    <row r="283" spans="1:11" x14ac:dyDescent="0.25">
      <c r="A283" t="s">
        <v>1250</v>
      </c>
      <c r="B283" t="s">
        <v>4</v>
      </c>
      <c r="C283" t="s">
        <v>221</v>
      </c>
      <c r="D283" t="s">
        <v>1251</v>
      </c>
      <c r="E283" t="s">
        <v>11</v>
      </c>
      <c r="F283">
        <v>2027</v>
      </c>
      <c r="G283">
        <v>0.63453600727879478</v>
      </c>
      <c r="H283" s="13">
        <v>2.5381440291151802E-2</v>
      </c>
      <c r="I283" s="4" t="str">
        <f>INDEX('EPA Source to Industry Map'!E:E,MATCH(_xlfn.CONCAT(Table2[[#This Row],[sector]:[subsource]]),'EPA Source to Industry Map'!D:D,0))</f>
        <v>agriculture and forestry 01T03</v>
      </c>
      <c r="J283" s="4" t="s">
        <v>11</v>
      </c>
      <c r="K283" s="13">
        <v>0.71068032815225035</v>
      </c>
    </row>
    <row r="284" spans="1:11" x14ac:dyDescent="0.25">
      <c r="A284" t="s">
        <v>1250</v>
      </c>
      <c r="B284" t="s">
        <v>4</v>
      </c>
      <c r="C284" t="s">
        <v>221</v>
      </c>
      <c r="D284" t="s">
        <v>1251</v>
      </c>
      <c r="E284" t="s">
        <v>11</v>
      </c>
      <c r="F284">
        <v>2028</v>
      </c>
      <c r="G284">
        <v>0.63453600727879478</v>
      </c>
      <c r="H284" s="13">
        <v>2.5381440291151802E-2</v>
      </c>
      <c r="I284" s="4" t="str">
        <f>INDEX('EPA Source to Industry Map'!E:E,MATCH(_xlfn.CONCAT(Table2[[#This Row],[sector]:[subsource]]),'EPA Source to Industry Map'!D:D,0))</f>
        <v>agriculture and forestry 01T03</v>
      </c>
      <c r="J284" s="4" t="s">
        <v>11</v>
      </c>
      <c r="K284" s="13">
        <v>0.71068032815225035</v>
      </c>
    </row>
    <row r="285" spans="1:11" x14ac:dyDescent="0.25">
      <c r="A285" t="s">
        <v>1250</v>
      </c>
      <c r="B285" t="s">
        <v>4</v>
      </c>
      <c r="C285" t="s">
        <v>221</v>
      </c>
      <c r="D285" t="s">
        <v>1251</v>
      </c>
      <c r="E285" t="s">
        <v>11</v>
      </c>
      <c r="F285">
        <v>2029</v>
      </c>
      <c r="G285">
        <v>0.63453600727879478</v>
      </c>
      <c r="H285" s="13">
        <v>2.5381440291151802E-2</v>
      </c>
      <c r="I285" s="4" t="str">
        <f>INDEX('EPA Source to Industry Map'!E:E,MATCH(_xlfn.CONCAT(Table2[[#This Row],[sector]:[subsource]]),'EPA Source to Industry Map'!D:D,0))</f>
        <v>agriculture and forestry 01T03</v>
      </c>
      <c r="J285" s="4" t="s">
        <v>11</v>
      </c>
      <c r="K285" s="13">
        <v>0.71068032815225035</v>
      </c>
    </row>
    <row r="286" spans="1:11" x14ac:dyDescent="0.25">
      <c r="A286" t="s">
        <v>1250</v>
      </c>
      <c r="B286" t="s">
        <v>4</v>
      </c>
      <c r="C286" t="s">
        <v>221</v>
      </c>
      <c r="D286" t="s">
        <v>1251</v>
      </c>
      <c r="E286" t="s">
        <v>11</v>
      </c>
      <c r="F286">
        <v>2030</v>
      </c>
      <c r="G286">
        <v>0.63453600727879478</v>
      </c>
      <c r="H286" s="13">
        <v>2.5381440291151802E-2</v>
      </c>
      <c r="I286" s="4" t="str">
        <f>INDEX('EPA Source to Industry Map'!E:E,MATCH(_xlfn.CONCAT(Table2[[#This Row],[sector]:[subsource]]),'EPA Source to Industry Map'!D:D,0))</f>
        <v>agriculture and forestry 01T03</v>
      </c>
      <c r="J286" s="4" t="s">
        <v>11</v>
      </c>
      <c r="K286" s="13">
        <v>0.71068032815225035</v>
      </c>
    </row>
    <row r="287" spans="1:11" x14ac:dyDescent="0.25">
      <c r="A287" t="s">
        <v>1250</v>
      </c>
      <c r="B287" t="s">
        <v>4</v>
      </c>
      <c r="C287" t="s">
        <v>221</v>
      </c>
      <c r="D287" t="s">
        <v>1251</v>
      </c>
      <c r="E287" t="s">
        <v>11</v>
      </c>
      <c r="F287">
        <v>2031</v>
      </c>
      <c r="G287">
        <v>0.63453600727879478</v>
      </c>
      <c r="H287" s="13">
        <v>2.5381440291151802E-2</v>
      </c>
      <c r="I287" s="4" t="str">
        <f>INDEX('EPA Source to Industry Map'!E:E,MATCH(_xlfn.CONCAT(Table2[[#This Row],[sector]:[subsource]]),'EPA Source to Industry Map'!D:D,0))</f>
        <v>agriculture and forestry 01T03</v>
      </c>
      <c r="J287" s="4" t="s">
        <v>11</v>
      </c>
      <c r="K287" s="13">
        <v>0.71068032815225035</v>
      </c>
    </row>
    <row r="288" spans="1:11" x14ac:dyDescent="0.25">
      <c r="A288" t="s">
        <v>1250</v>
      </c>
      <c r="B288" t="s">
        <v>4</v>
      </c>
      <c r="C288" t="s">
        <v>221</v>
      </c>
      <c r="D288" t="s">
        <v>1251</v>
      </c>
      <c r="E288" t="s">
        <v>11</v>
      </c>
      <c r="F288">
        <v>2032</v>
      </c>
      <c r="G288">
        <v>0.63453600727879478</v>
      </c>
      <c r="H288" s="13">
        <v>2.5381440291151802E-2</v>
      </c>
      <c r="I288" s="4" t="str">
        <f>INDEX('EPA Source to Industry Map'!E:E,MATCH(_xlfn.CONCAT(Table2[[#This Row],[sector]:[subsource]]),'EPA Source to Industry Map'!D:D,0))</f>
        <v>agriculture and forestry 01T03</v>
      </c>
      <c r="J288" s="4" t="s">
        <v>11</v>
      </c>
      <c r="K288" s="13">
        <v>0.71068032815225035</v>
      </c>
    </row>
    <row r="289" spans="1:11" x14ac:dyDescent="0.25">
      <c r="A289" t="s">
        <v>1250</v>
      </c>
      <c r="B289" t="s">
        <v>4</v>
      </c>
      <c r="C289" t="s">
        <v>221</v>
      </c>
      <c r="D289" t="s">
        <v>1251</v>
      </c>
      <c r="E289" t="s">
        <v>11</v>
      </c>
      <c r="F289">
        <v>2033</v>
      </c>
      <c r="G289">
        <v>0.63453600727879478</v>
      </c>
      <c r="H289" s="13">
        <v>2.5381440291151802E-2</v>
      </c>
      <c r="I289" s="4" t="str">
        <f>INDEX('EPA Source to Industry Map'!E:E,MATCH(_xlfn.CONCAT(Table2[[#This Row],[sector]:[subsource]]),'EPA Source to Industry Map'!D:D,0))</f>
        <v>agriculture and forestry 01T03</v>
      </c>
      <c r="J289" s="4" t="s">
        <v>11</v>
      </c>
      <c r="K289" s="13">
        <v>0.71068032815225035</v>
      </c>
    </row>
    <row r="290" spans="1:11" x14ac:dyDescent="0.25">
      <c r="A290" t="s">
        <v>1250</v>
      </c>
      <c r="B290" t="s">
        <v>4</v>
      </c>
      <c r="C290" t="s">
        <v>221</v>
      </c>
      <c r="D290" t="s">
        <v>1251</v>
      </c>
      <c r="E290" t="s">
        <v>11</v>
      </c>
      <c r="F290">
        <v>2034</v>
      </c>
      <c r="G290">
        <v>0.63453600727879478</v>
      </c>
      <c r="H290" s="13">
        <v>2.5381440291151802E-2</v>
      </c>
      <c r="I290" s="4" t="str">
        <f>INDEX('EPA Source to Industry Map'!E:E,MATCH(_xlfn.CONCAT(Table2[[#This Row],[sector]:[subsource]]),'EPA Source to Industry Map'!D:D,0))</f>
        <v>agriculture and forestry 01T03</v>
      </c>
      <c r="J290" s="4" t="s">
        <v>11</v>
      </c>
      <c r="K290" s="13">
        <v>0.71068032815225035</v>
      </c>
    </row>
    <row r="291" spans="1:11" x14ac:dyDescent="0.25">
      <c r="A291" t="s">
        <v>1250</v>
      </c>
      <c r="B291" t="s">
        <v>4</v>
      </c>
      <c r="C291" t="s">
        <v>221</v>
      </c>
      <c r="D291" t="s">
        <v>1251</v>
      </c>
      <c r="E291" t="s">
        <v>11</v>
      </c>
      <c r="F291">
        <v>2035</v>
      </c>
      <c r="G291">
        <v>0.63453600727879478</v>
      </c>
      <c r="H291" s="13">
        <v>2.5381440291151802E-2</v>
      </c>
      <c r="I291" s="4" t="str">
        <f>INDEX('EPA Source to Industry Map'!E:E,MATCH(_xlfn.CONCAT(Table2[[#This Row],[sector]:[subsource]]),'EPA Source to Industry Map'!D:D,0))</f>
        <v>agriculture and forestry 01T03</v>
      </c>
      <c r="J291" s="4" t="s">
        <v>11</v>
      </c>
      <c r="K291" s="13">
        <v>0.71068032815225035</v>
      </c>
    </row>
    <row r="292" spans="1:11" x14ac:dyDescent="0.25">
      <c r="A292" t="s">
        <v>1250</v>
      </c>
      <c r="B292" t="s">
        <v>4</v>
      </c>
      <c r="C292" t="s">
        <v>221</v>
      </c>
      <c r="D292" t="s">
        <v>1251</v>
      </c>
      <c r="E292" t="s">
        <v>11</v>
      </c>
      <c r="F292">
        <v>2036</v>
      </c>
      <c r="G292">
        <v>0.63453600727879478</v>
      </c>
      <c r="H292" s="13">
        <v>2.5381440291151802E-2</v>
      </c>
      <c r="I292" s="4" t="str">
        <f>INDEX('EPA Source to Industry Map'!E:E,MATCH(_xlfn.CONCAT(Table2[[#This Row],[sector]:[subsource]]),'EPA Source to Industry Map'!D:D,0))</f>
        <v>agriculture and forestry 01T03</v>
      </c>
      <c r="J292" s="4" t="s">
        <v>11</v>
      </c>
      <c r="K292" s="13">
        <v>0.71068032815225035</v>
      </c>
    </row>
    <row r="293" spans="1:11" x14ac:dyDescent="0.25">
      <c r="A293" t="s">
        <v>1250</v>
      </c>
      <c r="B293" t="s">
        <v>4</v>
      </c>
      <c r="C293" t="s">
        <v>221</v>
      </c>
      <c r="D293" t="s">
        <v>1251</v>
      </c>
      <c r="E293" t="s">
        <v>11</v>
      </c>
      <c r="F293">
        <v>2037</v>
      </c>
      <c r="G293">
        <v>0.63453600727879478</v>
      </c>
      <c r="H293" s="13">
        <v>2.5381440291151802E-2</v>
      </c>
      <c r="I293" s="4" t="str">
        <f>INDEX('EPA Source to Industry Map'!E:E,MATCH(_xlfn.CONCAT(Table2[[#This Row],[sector]:[subsource]]),'EPA Source to Industry Map'!D:D,0))</f>
        <v>agriculture and forestry 01T03</v>
      </c>
      <c r="J293" s="4" t="s">
        <v>11</v>
      </c>
      <c r="K293" s="13">
        <v>0.71068032815225035</v>
      </c>
    </row>
    <row r="294" spans="1:11" x14ac:dyDescent="0.25">
      <c r="A294" t="s">
        <v>1250</v>
      </c>
      <c r="B294" t="s">
        <v>4</v>
      </c>
      <c r="C294" t="s">
        <v>221</v>
      </c>
      <c r="D294" t="s">
        <v>1251</v>
      </c>
      <c r="E294" t="s">
        <v>11</v>
      </c>
      <c r="F294">
        <v>2038</v>
      </c>
      <c r="G294">
        <v>0.63453600727879478</v>
      </c>
      <c r="H294" s="13">
        <v>2.5381440291151802E-2</v>
      </c>
      <c r="I294" s="4" t="str">
        <f>INDEX('EPA Source to Industry Map'!E:E,MATCH(_xlfn.CONCAT(Table2[[#This Row],[sector]:[subsource]]),'EPA Source to Industry Map'!D:D,0))</f>
        <v>agriculture and forestry 01T03</v>
      </c>
      <c r="J294" s="4" t="s">
        <v>11</v>
      </c>
      <c r="K294" s="13">
        <v>0.71068032815225035</v>
      </c>
    </row>
    <row r="295" spans="1:11" x14ac:dyDescent="0.25">
      <c r="A295" t="s">
        <v>1250</v>
      </c>
      <c r="B295" t="s">
        <v>4</v>
      </c>
      <c r="C295" t="s">
        <v>221</v>
      </c>
      <c r="D295" t="s">
        <v>1251</v>
      </c>
      <c r="E295" t="s">
        <v>11</v>
      </c>
      <c r="F295">
        <v>2039</v>
      </c>
      <c r="G295">
        <v>0.63453600727879478</v>
      </c>
      <c r="H295" s="13">
        <v>2.5381440291151802E-2</v>
      </c>
      <c r="I295" s="4" t="str">
        <f>INDEX('EPA Source to Industry Map'!E:E,MATCH(_xlfn.CONCAT(Table2[[#This Row],[sector]:[subsource]]),'EPA Source to Industry Map'!D:D,0))</f>
        <v>agriculture and forestry 01T03</v>
      </c>
      <c r="J295" s="4" t="s">
        <v>11</v>
      </c>
      <c r="K295" s="13">
        <v>0.71068032815225035</v>
      </c>
    </row>
    <row r="296" spans="1:11" x14ac:dyDescent="0.25">
      <c r="A296" t="s">
        <v>1250</v>
      </c>
      <c r="B296" t="s">
        <v>4</v>
      </c>
      <c r="C296" t="s">
        <v>221</v>
      </c>
      <c r="D296" t="s">
        <v>1251</v>
      </c>
      <c r="E296" t="s">
        <v>11</v>
      </c>
      <c r="F296">
        <v>2040</v>
      </c>
      <c r="G296">
        <v>0.63453600727879478</v>
      </c>
      <c r="H296" s="13">
        <v>2.5381440291151802E-2</v>
      </c>
      <c r="I296" s="4" t="str">
        <f>INDEX('EPA Source to Industry Map'!E:E,MATCH(_xlfn.CONCAT(Table2[[#This Row],[sector]:[subsource]]),'EPA Source to Industry Map'!D:D,0))</f>
        <v>agriculture and forestry 01T03</v>
      </c>
      <c r="J296" s="4" t="s">
        <v>11</v>
      </c>
      <c r="K296" s="13">
        <v>0.71068032815225035</v>
      </c>
    </row>
    <row r="297" spans="1:11" x14ac:dyDescent="0.25">
      <c r="A297" t="s">
        <v>1250</v>
      </c>
      <c r="B297" t="s">
        <v>4</v>
      </c>
      <c r="C297" t="s">
        <v>221</v>
      </c>
      <c r="D297" t="s">
        <v>1251</v>
      </c>
      <c r="E297" t="s">
        <v>11</v>
      </c>
      <c r="F297">
        <v>2041</v>
      </c>
      <c r="G297">
        <v>0.63453600727879478</v>
      </c>
      <c r="H297" s="13">
        <v>2.5381440291151802E-2</v>
      </c>
      <c r="I297" s="4" t="str">
        <f>INDEX('EPA Source to Industry Map'!E:E,MATCH(_xlfn.CONCAT(Table2[[#This Row],[sector]:[subsource]]),'EPA Source to Industry Map'!D:D,0))</f>
        <v>agriculture and forestry 01T03</v>
      </c>
      <c r="J297" s="4" t="s">
        <v>11</v>
      </c>
      <c r="K297" s="13">
        <v>0.71068032815225035</v>
      </c>
    </row>
    <row r="298" spans="1:11" x14ac:dyDescent="0.25">
      <c r="A298" t="s">
        <v>1250</v>
      </c>
      <c r="B298" t="s">
        <v>4</v>
      </c>
      <c r="C298" t="s">
        <v>221</v>
      </c>
      <c r="D298" t="s">
        <v>1251</v>
      </c>
      <c r="E298" t="s">
        <v>11</v>
      </c>
      <c r="F298">
        <v>2042</v>
      </c>
      <c r="G298">
        <v>0.63453600727879478</v>
      </c>
      <c r="H298" s="13">
        <v>2.5381440291151802E-2</v>
      </c>
      <c r="I298" s="4" t="str">
        <f>INDEX('EPA Source to Industry Map'!E:E,MATCH(_xlfn.CONCAT(Table2[[#This Row],[sector]:[subsource]]),'EPA Source to Industry Map'!D:D,0))</f>
        <v>agriculture and forestry 01T03</v>
      </c>
      <c r="J298" s="4" t="s">
        <v>11</v>
      </c>
      <c r="K298" s="13">
        <v>0.71068032815225035</v>
      </c>
    </row>
    <row r="299" spans="1:11" x14ac:dyDescent="0.25">
      <c r="A299" t="s">
        <v>1250</v>
      </c>
      <c r="B299" t="s">
        <v>4</v>
      </c>
      <c r="C299" t="s">
        <v>221</v>
      </c>
      <c r="D299" t="s">
        <v>1251</v>
      </c>
      <c r="E299" t="s">
        <v>11</v>
      </c>
      <c r="F299">
        <v>2043</v>
      </c>
      <c r="G299">
        <v>0.63453600727879478</v>
      </c>
      <c r="H299" s="13">
        <v>2.5381440291151802E-2</v>
      </c>
      <c r="I299" s="4" t="str">
        <f>INDEX('EPA Source to Industry Map'!E:E,MATCH(_xlfn.CONCAT(Table2[[#This Row],[sector]:[subsource]]),'EPA Source to Industry Map'!D:D,0))</f>
        <v>agriculture and forestry 01T03</v>
      </c>
      <c r="J299" s="4" t="s">
        <v>11</v>
      </c>
      <c r="K299" s="13">
        <v>0.71068032815225035</v>
      </c>
    </row>
    <row r="300" spans="1:11" x14ac:dyDescent="0.25">
      <c r="A300" t="s">
        <v>1250</v>
      </c>
      <c r="B300" t="s">
        <v>4</v>
      </c>
      <c r="C300" t="s">
        <v>221</v>
      </c>
      <c r="D300" t="s">
        <v>1251</v>
      </c>
      <c r="E300" t="s">
        <v>11</v>
      </c>
      <c r="F300">
        <v>2044</v>
      </c>
      <c r="G300">
        <v>0.63453600727879478</v>
      </c>
      <c r="H300" s="13">
        <v>2.5381440291151802E-2</v>
      </c>
      <c r="I300" s="4" t="str">
        <f>INDEX('EPA Source to Industry Map'!E:E,MATCH(_xlfn.CONCAT(Table2[[#This Row],[sector]:[subsource]]),'EPA Source to Industry Map'!D:D,0))</f>
        <v>agriculture and forestry 01T03</v>
      </c>
      <c r="J300" s="4" t="s">
        <v>11</v>
      </c>
      <c r="K300" s="13">
        <v>0.71068032815225035</v>
      </c>
    </row>
    <row r="301" spans="1:11" x14ac:dyDescent="0.25">
      <c r="A301" t="s">
        <v>1250</v>
      </c>
      <c r="B301" t="s">
        <v>4</v>
      </c>
      <c r="C301" t="s">
        <v>221</v>
      </c>
      <c r="D301" t="s">
        <v>1251</v>
      </c>
      <c r="E301" t="s">
        <v>11</v>
      </c>
      <c r="F301">
        <v>2045</v>
      </c>
      <c r="G301">
        <v>0.63453600727879478</v>
      </c>
      <c r="H301" s="13">
        <v>2.5381440291151802E-2</v>
      </c>
      <c r="I301" s="4" t="str">
        <f>INDEX('EPA Source to Industry Map'!E:E,MATCH(_xlfn.CONCAT(Table2[[#This Row],[sector]:[subsource]]),'EPA Source to Industry Map'!D:D,0))</f>
        <v>agriculture and forestry 01T03</v>
      </c>
      <c r="J301" s="4" t="s">
        <v>11</v>
      </c>
      <c r="K301" s="13">
        <v>0.71068032815225035</v>
      </c>
    </row>
    <row r="302" spans="1:11" x14ac:dyDescent="0.25">
      <c r="A302" t="s">
        <v>1250</v>
      </c>
      <c r="B302" t="s">
        <v>4</v>
      </c>
      <c r="C302" t="s">
        <v>221</v>
      </c>
      <c r="D302" t="s">
        <v>1251</v>
      </c>
      <c r="E302" t="s">
        <v>11</v>
      </c>
      <c r="F302">
        <v>2046</v>
      </c>
      <c r="G302">
        <v>0.63453600727879478</v>
      </c>
      <c r="H302" s="13">
        <v>2.5381440291151802E-2</v>
      </c>
      <c r="I302" s="4" t="str">
        <f>INDEX('EPA Source to Industry Map'!E:E,MATCH(_xlfn.CONCAT(Table2[[#This Row],[sector]:[subsource]]),'EPA Source to Industry Map'!D:D,0))</f>
        <v>agriculture and forestry 01T03</v>
      </c>
      <c r="J302" s="4" t="s">
        <v>11</v>
      </c>
      <c r="K302" s="13">
        <v>0.71068032815225035</v>
      </c>
    </row>
    <row r="303" spans="1:11" x14ac:dyDescent="0.25">
      <c r="A303" t="s">
        <v>1250</v>
      </c>
      <c r="B303" t="s">
        <v>4</v>
      </c>
      <c r="C303" t="s">
        <v>221</v>
      </c>
      <c r="D303" t="s">
        <v>1251</v>
      </c>
      <c r="E303" t="s">
        <v>11</v>
      </c>
      <c r="F303">
        <v>2047</v>
      </c>
      <c r="G303">
        <v>0.63453600727879478</v>
      </c>
      <c r="H303" s="13">
        <v>2.5381440291151802E-2</v>
      </c>
      <c r="I303" s="4" t="str">
        <f>INDEX('EPA Source to Industry Map'!E:E,MATCH(_xlfn.CONCAT(Table2[[#This Row],[sector]:[subsource]]),'EPA Source to Industry Map'!D:D,0))</f>
        <v>agriculture and forestry 01T03</v>
      </c>
      <c r="J303" s="4" t="s">
        <v>11</v>
      </c>
      <c r="K303" s="13">
        <v>0.71068032815225035</v>
      </c>
    </row>
    <row r="304" spans="1:11" x14ac:dyDescent="0.25">
      <c r="A304" t="s">
        <v>1250</v>
      </c>
      <c r="B304" t="s">
        <v>4</v>
      </c>
      <c r="C304" t="s">
        <v>221</v>
      </c>
      <c r="D304" t="s">
        <v>1251</v>
      </c>
      <c r="E304" t="s">
        <v>11</v>
      </c>
      <c r="F304">
        <v>2048</v>
      </c>
      <c r="G304">
        <v>0.63453600727879478</v>
      </c>
      <c r="H304" s="13">
        <v>2.5381440291151802E-2</v>
      </c>
      <c r="I304" s="4" t="str">
        <f>INDEX('EPA Source to Industry Map'!E:E,MATCH(_xlfn.CONCAT(Table2[[#This Row],[sector]:[subsource]]),'EPA Source to Industry Map'!D:D,0))</f>
        <v>agriculture and forestry 01T03</v>
      </c>
      <c r="J304" s="4" t="s">
        <v>11</v>
      </c>
      <c r="K304" s="13">
        <v>0.71068032815225035</v>
      </c>
    </row>
    <row r="305" spans="1:11" x14ac:dyDescent="0.25">
      <c r="A305" t="s">
        <v>1250</v>
      </c>
      <c r="B305" t="s">
        <v>4</v>
      </c>
      <c r="C305" t="s">
        <v>221</v>
      </c>
      <c r="D305" t="s">
        <v>1251</v>
      </c>
      <c r="E305" t="s">
        <v>11</v>
      </c>
      <c r="F305">
        <v>2049</v>
      </c>
      <c r="G305">
        <v>0.63453600727879478</v>
      </c>
      <c r="H305" s="13">
        <v>2.5381440291151802E-2</v>
      </c>
      <c r="I305" s="4" t="str">
        <f>INDEX('EPA Source to Industry Map'!E:E,MATCH(_xlfn.CONCAT(Table2[[#This Row],[sector]:[subsource]]),'EPA Source to Industry Map'!D:D,0))</f>
        <v>agriculture and forestry 01T03</v>
      </c>
      <c r="J305" s="4" t="s">
        <v>11</v>
      </c>
      <c r="K305" s="13">
        <v>0.71068032815225035</v>
      </c>
    </row>
    <row r="306" spans="1:11" x14ac:dyDescent="0.25">
      <c r="A306" t="s">
        <v>1250</v>
      </c>
      <c r="B306" t="s">
        <v>4</v>
      </c>
      <c r="C306" t="s">
        <v>221</v>
      </c>
      <c r="D306" t="s">
        <v>1251</v>
      </c>
      <c r="E306" t="s">
        <v>11</v>
      </c>
      <c r="F306">
        <v>2050</v>
      </c>
      <c r="G306">
        <v>0.63453600727879478</v>
      </c>
      <c r="H306" s="13">
        <v>2.5381440291151802E-2</v>
      </c>
      <c r="I306" s="4" t="str">
        <f>INDEX('EPA Source to Industry Map'!E:E,MATCH(_xlfn.CONCAT(Table2[[#This Row],[sector]:[subsource]]),'EPA Source to Industry Map'!D:D,0))</f>
        <v>agriculture and forestry 01T03</v>
      </c>
      <c r="J306" s="4" t="s">
        <v>11</v>
      </c>
      <c r="K306" s="13">
        <v>0.71068032815225035</v>
      </c>
    </row>
    <row r="307" spans="1:11" x14ac:dyDescent="0.25">
      <c r="A307" t="s">
        <v>1250</v>
      </c>
      <c r="B307" t="s">
        <v>4</v>
      </c>
      <c r="C307" t="s">
        <v>221</v>
      </c>
      <c r="D307" t="s">
        <v>1251</v>
      </c>
      <c r="E307" t="s">
        <v>12</v>
      </c>
      <c r="F307">
        <v>1990</v>
      </c>
      <c r="G307">
        <v>0.65207714524993976</v>
      </c>
      <c r="H307" s="13">
        <v>2.1881783397648983E-3</v>
      </c>
      <c r="I307" s="4" t="str">
        <f>INDEX('EPA Source to Industry Map'!E:E,MATCH(_xlfn.CONCAT(Table2[[#This Row],[sector]:[subsource]]),'EPA Source to Industry Map'!D:D,0))</f>
        <v>agriculture and forestry 01T03</v>
      </c>
      <c r="J307" s="4" t="s">
        <v>12</v>
      </c>
      <c r="K307" s="13">
        <v>0.57986726003769784</v>
      </c>
    </row>
    <row r="308" spans="1:11" x14ac:dyDescent="0.25">
      <c r="A308" t="s">
        <v>1250</v>
      </c>
      <c r="B308" t="s">
        <v>4</v>
      </c>
      <c r="C308" t="s">
        <v>221</v>
      </c>
      <c r="D308" t="s">
        <v>1251</v>
      </c>
      <c r="E308" t="s">
        <v>12</v>
      </c>
      <c r="F308">
        <v>1991</v>
      </c>
      <c r="G308">
        <v>0.5715761704964728</v>
      </c>
      <c r="H308" s="13">
        <v>1.9180408405921913E-3</v>
      </c>
      <c r="I308" s="4" t="str">
        <f>INDEX('EPA Source to Industry Map'!E:E,MATCH(_xlfn.CONCAT(Table2[[#This Row],[sector]:[subsource]]),'EPA Source to Industry Map'!D:D,0))</f>
        <v>agriculture and forestry 01T03</v>
      </c>
      <c r="J308" s="4" t="s">
        <v>12</v>
      </c>
      <c r="K308" s="13">
        <v>0.50828082275693054</v>
      </c>
    </row>
    <row r="309" spans="1:11" x14ac:dyDescent="0.25">
      <c r="A309" t="s">
        <v>1250</v>
      </c>
      <c r="B309" t="s">
        <v>4</v>
      </c>
      <c r="C309" t="s">
        <v>221</v>
      </c>
      <c r="D309" t="s">
        <v>1251</v>
      </c>
      <c r="E309" t="s">
        <v>12</v>
      </c>
      <c r="F309">
        <v>1992</v>
      </c>
      <c r="G309">
        <v>0.75637698476423088</v>
      </c>
      <c r="H309" s="13">
        <v>2.5381778012222521E-3</v>
      </c>
      <c r="I309" s="4" t="str">
        <f>INDEX('EPA Source to Industry Map'!E:E,MATCH(_xlfn.CONCAT(Table2[[#This Row],[sector]:[subsource]]),'EPA Source to Industry Map'!D:D,0))</f>
        <v>agriculture and forestry 01T03</v>
      </c>
      <c r="J309" s="4" t="s">
        <v>12</v>
      </c>
      <c r="K309" s="13">
        <v>0.67261711732389662</v>
      </c>
    </row>
    <row r="310" spans="1:11" x14ac:dyDescent="0.25">
      <c r="A310" t="s">
        <v>1250</v>
      </c>
      <c r="B310" t="s">
        <v>4</v>
      </c>
      <c r="C310" t="s">
        <v>221</v>
      </c>
      <c r="D310" t="s">
        <v>1251</v>
      </c>
      <c r="E310" t="s">
        <v>12</v>
      </c>
      <c r="F310">
        <v>1993</v>
      </c>
      <c r="G310">
        <v>0.72468001515964076</v>
      </c>
      <c r="H310" s="13">
        <v>2.4318121314081897E-3</v>
      </c>
      <c r="I310" s="4" t="str">
        <f>INDEX('EPA Source to Industry Map'!E:E,MATCH(_xlfn.CONCAT(Table2[[#This Row],[sector]:[subsource]]),'EPA Source to Industry Map'!D:D,0))</f>
        <v>agriculture and forestry 01T03</v>
      </c>
      <c r="J310" s="4" t="s">
        <v>12</v>
      </c>
      <c r="K310" s="13">
        <v>0.64443021482317053</v>
      </c>
    </row>
    <row r="311" spans="1:11" x14ac:dyDescent="0.25">
      <c r="A311" t="s">
        <v>1250</v>
      </c>
      <c r="B311" t="s">
        <v>4</v>
      </c>
      <c r="C311" t="s">
        <v>221</v>
      </c>
      <c r="D311" t="s">
        <v>1251</v>
      </c>
      <c r="E311" t="s">
        <v>12</v>
      </c>
      <c r="F311">
        <v>1994</v>
      </c>
      <c r="G311">
        <v>0.63966649688650812</v>
      </c>
      <c r="H311" s="13">
        <v>2.1465318687466711E-3</v>
      </c>
      <c r="I311" s="4" t="str">
        <f>INDEX('EPA Source to Industry Map'!E:E,MATCH(_xlfn.CONCAT(Table2[[#This Row],[sector]:[subsource]]),'EPA Source to Industry Map'!D:D,0))</f>
        <v>agriculture and forestry 01T03</v>
      </c>
      <c r="J311" s="4" t="s">
        <v>12</v>
      </c>
      <c r="K311" s="13">
        <v>0.56883094521786803</v>
      </c>
    </row>
    <row r="312" spans="1:11" x14ac:dyDescent="0.25">
      <c r="A312" t="s">
        <v>1250</v>
      </c>
      <c r="B312" t="s">
        <v>4</v>
      </c>
      <c r="C312" t="s">
        <v>221</v>
      </c>
      <c r="D312" t="s">
        <v>1251</v>
      </c>
      <c r="E312" t="s">
        <v>12</v>
      </c>
      <c r="F312">
        <v>1995</v>
      </c>
      <c r="G312">
        <v>0.61996427992774505</v>
      </c>
      <c r="H312" s="13">
        <v>2.0804170467373997E-3</v>
      </c>
      <c r="I312" s="4" t="str">
        <f>INDEX('EPA Source to Industry Map'!E:E,MATCH(_xlfn.CONCAT(Table2[[#This Row],[sector]:[subsource]]),'EPA Source to Industry Map'!D:D,0))</f>
        <v>agriculture and forestry 01T03</v>
      </c>
      <c r="J312" s="4" t="s">
        <v>12</v>
      </c>
      <c r="K312" s="13">
        <v>0.5513105173854107</v>
      </c>
    </row>
    <row r="313" spans="1:11" x14ac:dyDescent="0.25">
      <c r="A313" t="s">
        <v>1250</v>
      </c>
      <c r="B313" t="s">
        <v>4</v>
      </c>
      <c r="C313" t="s">
        <v>221</v>
      </c>
      <c r="D313" t="s">
        <v>1251</v>
      </c>
      <c r="E313" t="s">
        <v>12</v>
      </c>
      <c r="F313">
        <v>1996</v>
      </c>
      <c r="G313">
        <v>0.69692974940529262</v>
      </c>
      <c r="H313" s="13">
        <v>2.3386904342459487E-3</v>
      </c>
      <c r="I313" s="4" t="str">
        <f>INDEX('EPA Source to Industry Map'!E:E,MATCH(_xlfn.CONCAT(Table2[[#This Row],[sector]:[subsource]]),'EPA Source to Industry Map'!D:D,0))</f>
        <v>agriculture and forestry 01T03</v>
      </c>
      <c r="J313" s="4" t="s">
        <v>12</v>
      </c>
      <c r="K313" s="13">
        <v>0.61975296507517619</v>
      </c>
    </row>
    <row r="314" spans="1:11" x14ac:dyDescent="0.25">
      <c r="A314" t="s">
        <v>1250</v>
      </c>
      <c r="B314" t="s">
        <v>4</v>
      </c>
      <c r="C314" t="s">
        <v>221</v>
      </c>
      <c r="D314" t="s">
        <v>1251</v>
      </c>
      <c r="E314" t="s">
        <v>12</v>
      </c>
      <c r="F314">
        <v>1997</v>
      </c>
      <c r="G314">
        <v>0.56924027019460033</v>
      </c>
      <c r="H314" s="13">
        <v>1.9102022489751688E-3</v>
      </c>
      <c r="I314" s="4" t="str">
        <f>INDEX('EPA Source to Industry Map'!E:E,MATCH(_xlfn.CONCAT(Table2[[#This Row],[sector]:[subsource]]),'EPA Source to Industry Map'!D:D,0))</f>
        <v>agriculture and forestry 01T03</v>
      </c>
      <c r="J314" s="4" t="s">
        <v>12</v>
      </c>
      <c r="K314" s="13">
        <v>0.5062035959784198</v>
      </c>
    </row>
    <row r="315" spans="1:11" x14ac:dyDescent="0.25">
      <c r="A315" t="s">
        <v>1250</v>
      </c>
      <c r="B315" t="s">
        <v>4</v>
      </c>
      <c r="C315" t="s">
        <v>221</v>
      </c>
      <c r="D315" t="s">
        <v>1251</v>
      </c>
      <c r="E315" t="s">
        <v>12</v>
      </c>
      <c r="F315">
        <v>1998</v>
      </c>
      <c r="G315">
        <v>0.64163029478792044</v>
      </c>
      <c r="H315" s="13">
        <v>2.1531217945903371E-3</v>
      </c>
      <c r="I315" s="4" t="str">
        <f>INDEX('EPA Source to Industry Map'!E:E,MATCH(_xlfn.CONCAT(Table2[[#This Row],[sector]:[subsource]]),'EPA Source to Industry Map'!D:D,0))</f>
        <v>agriculture and forestry 01T03</v>
      </c>
      <c r="J315" s="4" t="s">
        <v>12</v>
      </c>
      <c r="K315" s="13">
        <v>0.57057727556643911</v>
      </c>
    </row>
    <row r="316" spans="1:11" x14ac:dyDescent="0.25">
      <c r="A316" t="s">
        <v>1250</v>
      </c>
      <c r="B316" t="s">
        <v>4</v>
      </c>
      <c r="C316" t="s">
        <v>221</v>
      </c>
      <c r="D316" t="s">
        <v>1251</v>
      </c>
      <c r="E316" t="s">
        <v>12</v>
      </c>
      <c r="F316">
        <v>1999</v>
      </c>
      <c r="G316">
        <v>0.57355750526192451</v>
      </c>
      <c r="H316" s="13">
        <v>1.9246896149729012E-3</v>
      </c>
      <c r="I316" s="4" t="str">
        <f>INDEX('EPA Source to Industry Map'!E:E,MATCH(_xlfn.CONCAT(Table2[[#This Row],[sector]:[subsource]]),'EPA Source to Industry Map'!D:D,0))</f>
        <v>agriculture and forestry 01T03</v>
      </c>
      <c r="J316" s="4" t="s">
        <v>12</v>
      </c>
      <c r="K316" s="13">
        <v>0.51004274796781879</v>
      </c>
    </row>
    <row r="317" spans="1:11" x14ac:dyDescent="0.25">
      <c r="A317" t="s">
        <v>1250</v>
      </c>
      <c r="B317" t="s">
        <v>4</v>
      </c>
      <c r="C317" t="s">
        <v>221</v>
      </c>
      <c r="D317" t="s">
        <v>1251</v>
      </c>
      <c r="E317" t="s">
        <v>12</v>
      </c>
      <c r="F317">
        <v>2000</v>
      </c>
      <c r="G317">
        <v>0.58376830227061516</v>
      </c>
      <c r="H317" s="13">
        <v>1.9589540344651509E-3</v>
      </c>
      <c r="I317" s="4" t="str">
        <f>INDEX('EPA Source to Industry Map'!E:E,MATCH(_xlfn.CONCAT(Table2[[#This Row],[sector]:[subsource]]),'EPA Source to Industry Map'!D:D,0))</f>
        <v>agriculture and forestry 01T03</v>
      </c>
      <c r="J317" s="4" t="s">
        <v>12</v>
      </c>
      <c r="K317" s="13">
        <v>0.51912281913326497</v>
      </c>
    </row>
    <row r="318" spans="1:11" x14ac:dyDescent="0.25">
      <c r="A318" t="s">
        <v>1250</v>
      </c>
      <c r="B318" t="s">
        <v>4</v>
      </c>
      <c r="C318" t="s">
        <v>221</v>
      </c>
      <c r="D318" t="s">
        <v>1251</v>
      </c>
      <c r="E318" t="s">
        <v>12</v>
      </c>
      <c r="F318">
        <v>2001</v>
      </c>
      <c r="G318">
        <v>0.32490715691644584</v>
      </c>
      <c r="H318" s="13">
        <v>1.090292472873979E-3</v>
      </c>
      <c r="I318" s="4" t="str">
        <f>INDEX('EPA Source to Industry Map'!E:E,MATCH(_xlfn.CONCAT(Table2[[#This Row],[sector]:[subsource]]),'EPA Source to Industry Map'!D:D,0))</f>
        <v>agriculture and forestry 01T03</v>
      </c>
      <c r="J318" s="4" t="s">
        <v>12</v>
      </c>
      <c r="K318" s="13">
        <v>0.28892750531160438</v>
      </c>
    </row>
    <row r="319" spans="1:11" x14ac:dyDescent="0.25">
      <c r="A319" t="s">
        <v>1250</v>
      </c>
      <c r="B319" t="s">
        <v>4</v>
      </c>
      <c r="C319" t="s">
        <v>221</v>
      </c>
      <c r="D319" t="s">
        <v>1251</v>
      </c>
      <c r="E319" t="s">
        <v>12</v>
      </c>
      <c r="F319">
        <v>2002</v>
      </c>
      <c r="G319">
        <v>0.35941090364203016</v>
      </c>
      <c r="H319" s="13">
        <v>1.2060768578591617E-3</v>
      </c>
      <c r="I319" s="4" t="str">
        <f>INDEX('EPA Source to Industry Map'!E:E,MATCH(_xlfn.CONCAT(Table2[[#This Row],[sector]:[subsource]]),'EPA Source to Industry Map'!D:D,0))</f>
        <v>agriculture and forestry 01T03</v>
      </c>
      <c r="J319" s="4" t="s">
        <v>12</v>
      </c>
      <c r="K319" s="13">
        <v>0.31961036733267784</v>
      </c>
    </row>
    <row r="320" spans="1:11" x14ac:dyDescent="0.25">
      <c r="A320" t="s">
        <v>1250</v>
      </c>
      <c r="B320" t="s">
        <v>4</v>
      </c>
      <c r="C320" t="s">
        <v>221</v>
      </c>
      <c r="D320" t="s">
        <v>1251</v>
      </c>
      <c r="E320" t="s">
        <v>12</v>
      </c>
      <c r="F320">
        <v>2003</v>
      </c>
      <c r="G320">
        <v>0.38626593173491258</v>
      </c>
      <c r="H320" s="13">
        <v>1.2961944017950088E-3</v>
      </c>
      <c r="I320" s="4" t="str">
        <f>INDEX('EPA Source to Industry Map'!E:E,MATCH(_xlfn.CONCAT(Table2[[#This Row],[sector]:[subsource]]),'EPA Source to Industry Map'!D:D,0))</f>
        <v>agriculture and forestry 01T03</v>
      </c>
      <c r="J320" s="4" t="s">
        <v>12</v>
      </c>
      <c r="K320" s="13">
        <v>0.34349151647567733</v>
      </c>
    </row>
    <row r="321" spans="1:11" x14ac:dyDescent="0.25">
      <c r="A321" t="s">
        <v>1250</v>
      </c>
      <c r="B321" t="s">
        <v>4</v>
      </c>
      <c r="C321" t="s">
        <v>221</v>
      </c>
      <c r="D321" t="s">
        <v>1251</v>
      </c>
      <c r="E321" t="s">
        <v>12</v>
      </c>
      <c r="F321">
        <v>2004</v>
      </c>
      <c r="G321">
        <v>0.27448537949011886</v>
      </c>
      <c r="H321" s="13">
        <v>9.2109187748362024E-4</v>
      </c>
      <c r="I321" s="4" t="str">
        <f>INDEX('EPA Source to Industry Map'!E:E,MATCH(_xlfn.CONCAT(Table2[[#This Row],[sector]:[subsource]]),'EPA Source to Industry Map'!D:D,0))</f>
        <v>agriculture and forestry 01T03</v>
      </c>
      <c r="J321" s="4" t="s">
        <v>12</v>
      </c>
      <c r="K321" s="13">
        <v>0.24408934753315936</v>
      </c>
    </row>
    <row r="322" spans="1:11" x14ac:dyDescent="0.25">
      <c r="A322" t="s">
        <v>1250</v>
      </c>
      <c r="B322" t="s">
        <v>4</v>
      </c>
      <c r="C322" t="s">
        <v>221</v>
      </c>
      <c r="D322" t="s">
        <v>1251</v>
      </c>
      <c r="E322" t="s">
        <v>12</v>
      </c>
      <c r="F322">
        <v>2005</v>
      </c>
      <c r="G322">
        <v>0.26290667478090102</v>
      </c>
      <c r="H322" s="13">
        <v>8.822371636942988E-4</v>
      </c>
      <c r="I322" s="4" t="str">
        <f>INDEX('EPA Source to Industry Map'!E:E,MATCH(_xlfn.CONCAT(Table2[[#This Row],[sector]:[subsource]]),'EPA Source to Industry Map'!D:D,0))</f>
        <v>agriculture and forestry 01T03</v>
      </c>
      <c r="J322" s="4" t="s">
        <v>12</v>
      </c>
      <c r="K322" s="13">
        <v>0.23379284837898912</v>
      </c>
    </row>
    <row r="323" spans="1:11" x14ac:dyDescent="0.25">
      <c r="A323" t="s">
        <v>1250</v>
      </c>
      <c r="B323" t="s">
        <v>4</v>
      </c>
      <c r="C323" t="s">
        <v>221</v>
      </c>
      <c r="D323" t="s">
        <v>1251</v>
      </c>
      <c r="E323" t="s">
        <v>12</v>
      </c>
      <c r="F323">
        <v>2006</v>
      </c>
      <c r="G323">
        <v>0.26363739104578404</v>
      </c>
      <c r="H323" s="13">
        <v>8.8468923169726177E-4</v>
      </c>
      <c r="I323" s="4" t="str">
        <f>INDEX('EPA Source to Industry Map'!E:E,MATCH(_xlfn.CONCAT(Table2[[#This Row],[sector]:[subsource]]),'EPA Source to Industry Map'!D:D,0))</f>
        <v>agriculture and forestry 01T03</v>
      </c>
      <c r="J323" s="4" t="s">
        <v>12</v>
      </c>
      <c r="K323" s="13">
        <v>0.23444264639977436</v>
      </c>
    </row>
    <row r="324" spans="1:11" x14ac:dyDescent="0.25">
      <c r="A324" t="s">
        <v>1250</v>
      </c>
      <c r="B324" t="s">
        <v>4</v>
      </c>
      <c r="C324" t="s">
        <v>221</v>
      </c>
      <c r="D324" t="s">
        <v>1251</v>
      </c>
      <c r="E324" t="s">
        <v>12</v>
      </c>
      <c r="F324">
        <v>2007</v>
      </c>
      <c r="G324">
        <v>0.43221948190831283</v>
      </c>
      <c r="H324" s="13">
        <v>1.4504009460010502E-3</v>
      </c>
      <c r="I324" s="4" t="str">
        <f>INDEX('EPA Source to Industry Map'!E:E,MATCH(_xlfn.CONCAT(Table2[[#This Row],[sector]:[subsource]]),'EPA Source to Industry Map'!D:D,0))</f>
        <v>agriculture and forestry 01T03</v>
      </c>
      <c r="J324" s="4" t="s">
        <v>12</v>
      </c>
      <c r="K324" s="13">
        <v>0.38435625069027818</v>
      </c>
    </row>
    <row r="325" spans="1:11" x14ac:dyDescent="0.25">
      <c r="A325" t="s">
        <v>1250</v>
      </c>
      <c r="B325" t="s">
        <v>4</v>
      </c>
      <c r="C325" t="s">
        <v>221</v>
      </c>
      <c r="D325" t="s">
        <v>1251</v>
      </c>
      <c r="E325" t="s">
        <v>12</v>
      </c>
      <c r="F325">
        <v>2008</v>
      </c>
      <c r="G325">
        <v>0.25300592462185567</v>
      </c>
      <c r="H325" s="13">
        <v>8.4901316987199898E-4</v>
      </c>
      <c r="I325" s="4" t="str">
        <f>INDEX('EPA Source to Industry Map'!E:E,MATCH(_xlfn.CONCAT(Table2[[#This Row],[sector]:[subsource]]),'EPA Source to Industry Map'!D:D,0))</f>
        <v>agriculture and forestry 01T03</v>
      </c>
      <c r="J325" s="4" t="s">
        <v>12</v>
      </c>
      <c r="K325" s="13">
        <v>0.22498849001607973</v>
      </c>
    </row>
    <row r="326" spans="1:11" x14ac:dyDescent="0.25">
      <c r="A326" t="s">
        <v>1250</v>
      </c>
      <c r="B326" t="s">
        <v>4</v>
      </c>
      <c r="C326" t="s">
        <v>221</v>
      </c>
      <c r="D326" t="s">
        <v>1251</v>
      </c>
      <c r="E326" t="s">
        <v>12</v>
      </c>
      <c r="F326">
        <v>2009</v>
      </c>
      <c r="G326">
        <v>0.27054643672192108</v>
      </c>
      <c r="H326" s="13">
        <v>9.0787394873127877E-4</v>
      </c>
      <c r="I326" s="4" t="str">
        <f>INDEX('EPA Source to Industry Map'!E:E,MATCH(_xlfn.CONCAT(Table2[[#This Row],[sector]:[subsource]]),'EPA Source to Industry Map'!D:D,0))</f>
        <v>agriculture and forestry 01T03</v>
      </c>
      <c r="J326" s="4" t="s">
        <v>12</v>
      </c>
      <c r="K326" s="13">
        <v>0.24058659641378893</v>
      </c>
    </row>
    <row r="327" spans="1:11" x14ac:dyDescent="0.25">
      <c r="A327" t="s">
        <v>1250</v>
      </c>
      <c r="B327" t="s">
        <v>4</v>
      </c>
      <c r="C327" t="s">
        <v>221</v>
      </c>
      <c r="D327" t="s">
        <v>1251</v>
      </c>
      <c r="E327" t="s">
        <v>12</v>
      </c>
      <c r="F327">
        <v>2010</v>
      </c>
      <c r="G327">
        <v>0.22264811352524416</v>
      </c>
      <c r="H327" s="13">
        <v>7.4714132055451045E-4</v>
      </c>
      <c r="I327" s="4" t="str">
        <f>INDEX('EPA Source to Industry Map'!E:E,MATCH(_xlfn.CONCAT(Table2[[#This Row],[sector]:[subsource]]),'EPA Source to Industry Map'!D:D,0))</f>
        <v>agriculture and forestry 01T03</v>
      </c>
      <c r="J327" s="4" t="s">
        <v>12</v>
      </c>
      <c r="K327" s="13">
        <v>0.19799244994694534</v>
      </c>
    </row>
    <row r="328" spans="1:11" x14ac:dyDescent="0.25">
      <c r="A328" t="s">
        <v>1250</v>
      </c>
      <c r="B328" t="s">
        <v>4</v>
      </c>
      <c r="C328" t="s">
        <v>221</v>
      </c>
      <c r="D328" t="s">
        <v>1251</v>
      </c>
      <c r="E328" t="s">
        <v>12</v>
      </c>
      <c r="F328">
        <v>2011</v>
      </c>
      <c r="G328">
        <v>0.22517752868727633</v>
      </c>
      <c r="H328" s="13">
        <v>7.5562929089690049E-4</v>
      </c>
      <c r="I328" s="4" t="str">
        <f>INDEX('EPA Source to Industry Map'!E:E,MATCH(_xlfn.CONCAT(Table2[[#This Row],[sector]:[subsource]]),'EPA Source to Industry Map'!D:D,0))</f>
        <v>agriculture and forestry 01T03</v>
      </c>
      <c r="J328" s="4" t="s">
        <v>12</v>
      </c>
      <c r="K328" s="13">
        <v>0.2002417620876786</v>
      </c>
    </row>
    <row r="329" spans="1:11" x14ac:dyDescent="0.25">
      <c r="A329" t="s">
        <v>1250</v>
      </c>
      <c r="B329" t="s">
        <v>4</v>
      </c>
      <c r="C329" t="s">
        <v>221</v>
      </c>
      <c r="D329" t="s">
        <v>1251</v>
      </c>
      <c r="E329" t="s">
        <v>12</v>
      </c>
      <c r="F329">
        <v>2012</v>
      </c>
      <c r="G329">
        <v>0.34685132200764235</v>
      </c>
      <c r="H329" s="13">
        <v>1.1639306107639011E-3</v>
      </c>
      <c r="I329" s="4" t="str">
        <f>INDEX('EPA Source to Industry Map'!E:E,MATCH(_xlfn.CONCAT(Table2[[#This Row],[sector]:[subsource]]),'EPA Source to Industry Map'!D:D,0))</f>
        <v>agriculture and forestry 01T03</v>
      </c>
      <c r="J329" s="4" t="s">
        <v>12</v>
      </c>
      <c r="K329" s="13">
        <v>0.30844161185243368</v>
      </c>
    </row>
    <row r="330" spans="1:11" x14ac:dyDescent="0.25">
      <c r="A330" t="s">
        <v>1250</v>
      </c>
      <c r="B330" t="s">
        <v>4</v>
      </c>
      <c r="C330" t="s">
        <v>221</v>
      </c>
      <c r="D330" t="s">
        <v>1251</v>
      </c>
      <c r="E330" t="s">
        <v>12</v>
      </c>
      <c r="F330">
        <v>2013</v>
      </c>
      <c r="G330">
        <v>0.23560962457654361</v>
      </c>
      <c r="H330" s="13">
        <v>7.9063632408236126E-4</v>
      </c>
      <c r="I330" s="4" t="str">
        <f>INDEX('EPA Source to Industry Map'!E:E,MATCH(_xlfn.CONCAT(Table2[[#This Row],[sector]:[subsource]]),'EPA Source to Industry Map'!D:D,0))</f>
        <v>agriculture and forestry 01T03</v>
      </c>
      <c r="J330" s="4" t="s">
        <v>12</v>
      </c>
      <c r="K330" s="13">
        <v>0.20951862588182568</v>
      </c>
    </row>
    <row r="331" spans="1:11" x14ac:dyDescent="0.25">
      <c r="A331" t="s">
        <v>1250</v>
      </c>
      <c r="B331" t="s">
        <v>4</v>
      </c>
      <c r="C331" t="s">
        <v>221</v>
      </c>
      <c r="D331" t="s">
        <v>1251</v>
      </c>
      <c r="E331" t="s">
        <v>12</v>
      </c>
      <c r="F331">
        <v>2014</v>
      </c>
      <c r="G331">
        <v>0.22784775603047963</v>
      </c>
      <c r="H331" s="13">
        <v>7.6458978533717992E-4</v>
      </c>
      <c r="I331" s="4" t="str">
        <f>INDEX('EPA Source to Industry Map'!E:E,MATCH(_xlfn.CONCAT(Table2[[#This Row],[sector]:[subsource]]),'EPA Source to Industry Map'!D:D,0))</f>
        <v>agriculture and forestry 01T03</v>
      </c>
      <c r="J331" s="4" t="s">
        <v>12</v>
      </c>
      <c r="K331" s="13">
        <v>0.20261629311435272</v>
      </c>
    </row>
    <row r="332" spans="1:11" x14ac:dyDescent="0.25">
      <c r="A332" t="s">
        <v>1250</v>
      </c>
      <c r="B332" t="s">
        <v>4</v>
      </c>
      <c r="C332" t="s">
        <v>221</v>
      </c>
      <c r="D332" t="s">
        <v>1251</v>
      </c>
      <c r="E332" t="s">
        <v>12</v>
      </c>
      <c r="F332">
        <v>2015</v>
      </c>
      <c r="G332">
        <v>0.25098830945350659</v>
      </c>
      <c r="H332" s="13">
        <v>8.4224264917284102E-4</v>
      </c>
      <c r="I332" s="4" t="str">
        <f>INDEX('EPA Source to Industry Map'!E:E,MATCH(_xlfn.CONCAT(Table2[[#This Row],[sector]:[subsource]]),'EPA Source to Industry Map'!D:D,0))</f>
        <v>agriculture and forestry 01T03</v>
      </c>
      <c r="J332" s="4" t="s">
        <v>12</v>
      </c>
      <c r="K332" s="13">
        <v>0.22319430203080284</v>
      </c>
    </row>
    <row r="333" spans="1:11" x14ac:dyDescent="0.25">
      <c r="A333" t="s">
        <v>1250</v>
      </c>
      <c r="B333" t="s">
        <v>4</v>
      </c>
      <c r="C333" t="s">
        <v>221</v>
      </c>
      <c r="D333" t="s">
        <v>1251</v>
      </c>
      <c r="E333" t="s">
        <v>12</v>
      </c>
      <c r="F333">
        <v>2016</v>
      </c>
      <c r="G333">
        <v>0.22900676233267686</v>
      </c>
      <c r="H333" s="13">
        <v>7.6847906823045923E-4</v>
      </c>
      <c r="I333" s="4" t="str">
        <f>INDEX('EPA Source to Industry Map'!E:E,MATCH(_xlfn.CONCAT(Table2[[#This Row],[sector]:[subsource]]),'EPA Source to Industry Map'!D:D,0))</f>
        <v>agriculture and forestry 01T03</v>
      </c>
      <c r="J333" s="4" t="s">
        <v>12</v>
      </c>
      <c r="K333" s="13">
        <v>0.20364695308107167</v>
      </c>
    </row>
    <row r="334" spans="1:11" x14ac:dyDescent="0.25">
      <c r="A334" t="s">
        <v>1250</v>
      </c>
      <c r="B334" t="s">
        <v>4</v>
      </c>
      <c r="C334" t="s">
        <v>221</v>
      </c>
      <c r="D334" t="s">
        <v>1251</v>
      </c>
      <c r="E334" t="s">
        <v>12</v>
      </c>
      <c r="F334">
        <v>2017</v>
      </c>
      <c r="G334">
        <v>0.22900676233267686</v>
      </c>
      <c r="H334" s="13">
        <v>7.6847906823045923E-4</v>
      </c>
      <c r="I334" s="4" t="str">
        <f>INDEX('EPA Source to Industry Map'!E:E,MATCH(_xlfn.CONCAT(Table2[[#This Row],[sector]:[subsource]]),'EPA Source to Industry Map'!D:D,0))</f>
        <v>agriculture and forestry 01T03</v>
      </c>
      <c r="J334" s="4" t="s">
        <v>12</v>
      </c>
      <c r="K334" s="13">
        <v>0.20364695308107167</v>
      </c>
    </row>
    <row r="335" spans="1:11" x14ac:dyDescent="0.25">
      <c r="A335" t="s">
        <v>1250</v>
      </c>
      <c r="B335" t="s">
        <v>4</v>
      </c>
      <c r="C335" t="s">
        <v>221</v>
      </c>
      <c r="D335" t="s">
        <v>1251</v>
      </c>
      <c r="E335" t="s">
        <v>12</v>
      </c>
      <c r="F335">
        <v>2018</v>
      </c>
      <c r="G335">
        <v>0.22900676233267686</v>
      </c>
      <c r="H335" s="13">
        <v>7.6847906823045923E-4</v>
      </c>
      <c r="I335" s="4" t="str">
        <f>INDEX('EPA Source to Industry Map'!E:E,MATCH(_xlfn.CONCAT(Table2[[#This Row],[sector]:[subsource]]),'EPA Source to Industry Map'!D:D,0))</f>
        <v>agriculture and forestry 01T03</v>
      </c>
      <c r="J335" s="4" t="s">
        <v>12</v>
      </c>
      <c r="K335" s="13">
        <v>0.20364695308107167</v>
      </c>
    </row>
    <row r="336" spans="1:11" x14ac:dyDescent="0.25">
      <c r="A336" t="s">
        <v>1250</v>
      </c>
      <c r="B336" t="s">
        <v>4</v>
      </c>
      <c r="C336" t="s">
        <v>221</v>
      </c>
      <c r="D336" t="s">
        <v>1251</v>
      </c>
      <c r="E336" t="s">
        <v>12</v>
      </c>
      <c r="F336">
        <v>2019</v>
      </c>
      <c r="G336">
        <v>0.22900676233267686</v>
      </c>
      <c r="H336" s="13">
        <v>7.6847906823045923E-4</v>
      </c>
      <c r="I336" s="4" t="str">
        <f>INDEX('EPA Source to Industry Map'!E:E,MATCH(_xlfn.CONCAT(Table2[[#This Row],[sector]:[subsource]]),'EPA Source to Industry Map'!D:D,0))</f>
        <v>agriculture and forestry 01T03</v>
      </c>
      <c r="J336" s="4" t="s">
        <v>12</v>
      </c>
      <c r="K336" s="13">
        <v>0.20364695308107167</v>
      </c>
    </row>
    <row r="337" spans="1:11" x14ac:dyDescent="0.25">
      <c r="A337" t="s">
        <v>1250</v>
      </c>
      <c r="B337" t="s">
        <v>4</v>
      </c>
      <c r="C337" t="s">
        <v>221</v>
      </c>
      <c r="D337" t="s">
        <v>1251</v>
      </c>
      <c r="E337" t="s">
        <v>12</v>
      </c>
      <c r="F337">
        <v>2020</v>
      </c>
      <c r="G337">
        <v>0.22900676233267686</v>
      </c>
      <c r="H337" s="13">
        <v>7.6847906823045923E-4</v>
      </c>
      <c r="I337" s="4" t="str">
        <f>INDEX('EPA Source to Industry Map'!E:E,MATCH(_xlfn.CONCAT(Table2[[#This Row],[sector]:[subsource]]),'EPA Source to Industry Map'!D:D,0))</f>
        <v>agriculture and forestry 01T03</v>
      </c>
      <c r="J337" s="4" t="s">
        <v>12</v>
      </c>
      <c r="K337" s="13">
        <v>0.20364695308107167</v>
      </c>
    </row>
    <row r="338" spans="1:11" x14ac:dyDescent="0.25">
      <c r="A338" t="s">
        <v>1250</v>
      </c>
      <c r="B338" t="s">
        <v>4</v>
      </c>
      <c r="C338" t="s">
        <v>221</v>
      </c>
      <c r="D338" t="s">
        <v>1251</v>
      </c>
      <c r="E338" t="s">
        <v>12</v>
      </c>
      <c r="F338">
        <v>2021</v>
      </c>
      <c r="G338">
        <v>0.22900676233267686</v>
      </c>
      <c r="H338" s="13">
        <v>7.6847906823045923E-4</v>
      </c>
      <c r="I338" s="4" t="str">
        <f>INDEX('EPA Source to Industry Map'!E:E,MATCH(_xlfn.CONCAT(Table2[[#This Row],[sector]:[subsource]]),'EPA Source to Industry Map'!D:D,0))</f>
        <v>agriculture and forestry 01T03</v>
      </c>
      <c r="J338" s="4" t="s">
        <v>12</v>
      </c>
      <c r="K338" s="13">
        <v>0.20364695308107167</v>
      </c>
    </row>
    <row r="339" spans="1:11" x14ac:dyDescent="0.25">
      <c r="A339" t="s">
        <v>1250</v>
      </c>
      <c r="B339" t="s">
        <v>4</v>
      </c>
      <c r="C339" t="s">
        <v>221</v>
      </c>
      <c r="D339" t="s">
        <v>1251</v>
      </c>
      <c r="E339" t="s">
        <v>12</v>
      </c>
      <c r="F339">
        <v>2022</v>
      </c>
      <c r="G339">
        <v>0.22900676233267686</v>
      </c>
      <c r="H339" s="13">
        <v>7.6847906823045923E-4</v>
      </c>
      <c r="I339" s="4" t="str">
        <f>INDEX('EPA Source to Industry Map'!E:E,MATCH(_xlfn.CONCAT(Table2[[#This Row],[sector]:[subsource]]),'EPA Source to Industry Map'!D:D,0))</f>
        <v>agriculture and forestry 01T03</v>
      </c>
      <c r="J339" s="4" t="s">
        <v>12</v>
      </c>
      <c r="K339" s="13">
        <v>0.20364695308107167</v>
      </c>
    </row>
    <row r="340" spans="1:11" x14ac:dyDescent="0.25">
      <c r="A340" t="s">
        <v>1250</v>
      </c>
      <c r="B340" t="s">
        <v>4</v>
      </c>
      <c r="C340" t="s">
        <v>221</v>
      </c>
      <c r="D340" t="s">
        <v>1251</v>
      </c>
      <c r="E340" t="s">
        <v>12</v>
      </c>
      <c r="F340">
        <v>2023</v>
      </c>
      <c r="G340">
        <v>0.22900676233267686</v>
      </c>
      <c r="H340" s="13">
        <v>7.6847906823045923E-4</v>
      </c>
      <c r="I340" s="4" t="str">
        <f>INDEX('EPA Source to Industry Map'!E:E,MATCH(_xlfn.CONCAT(Table2[[#This Row],[sector]:[subsource]]),'EPA Source to Industry Map'!D:D,0))</f>
        <v>agriculture and forestry 01T03</v>
      </c>
      <c r="J340" s="4" t="s">
        <v>12</v>
      </c>
      <c r="K340" s="13">
        <v>0.20364695308107167</v>
      </c>
    </row>
    <row r="341" spans="1:11" x14ac:dyDescent="0.25">
      <c r="A341" t="s">
        <v>1250</v>
      </c>
      <c r="B341" t="s">
        <v>4</v>
      </c>
      <c r="C341" t="s">
        <v>221</v>
      </c>
      <c r="D341" t="s">
        <v>1251</v>
      </c>
      <c r="E341" t="s">
        <v>12</v>
      </c>
      <c r="F341">
        <v>2024</v>
      </c>
      <c r="G341">
        <v>0.22900676233267686</v>
      </c>
      <c r="H341" s="13">
        <v>7.6847906823045923E-4</v>
      </c>
      <c r="I341" s="4" t="str">
        <f>INDEX('EPA Source to Industry Map'!E:E,MATCH(_xlfn.CONCAT(Table2[[#This Row],[sector]:[subsource]]),'EPA Source to Industry Map'!D:D,0))</f>
        <v>agriculture and forestry 01T03</v>
      </c>
      <c r="J341" s="4" t="s">
        <v>12</v>
      </c>
      <c r="K341" s="13">
        <v>0.20364695308107167</v>
      </c>
    </row>
    <row r="342" spans="1:11" x14ac:dyDescent="0.25">
      <c r="A342" t="s">
        <v>1250</v>
      </c>
      <c r="B342" t="s">
        <v>4</v>
      </c>
      <c r="C342" t="s">
        <v>221</v>
      </c>
      <c r="D342" t="s">
        <v>1251</v>
      </c>
      <c r="E342" t="s">
        <v>12</v>
      </c>
      <c r="F342">
        <v>2025</v>
      </c>
      <c r="G342">
        <v>0.22900676233267686</v>
      </c>
      <c r="H342" s="13">
        <v>7.6847906823045923E-4</v>
      </c>
      <c r="I342" s="4" t="str">
        <f>INDEX('EPA Source to Industry Map'!E:E,MATCH(_xlfn.CONCAT(Table2[[#This Row],[sector]:[subsource]]),'EPA Source to Industry Map'!D:D,0))</f>
        <v>agriculture and forestry 01T03</v>
      </c>
      <c r="J342" s="4" t="s">
        <v>12</v>
      </c>
      <c r="K342" s="13">
        <v>0.20364695308107167</v>
      </c>
    </row>
    <row r="343" spans="1:11" x14ac:dyDescent="0.25">
      <c r="A343" t="s">
        <v>1250</v>
      </c>
      <c r="B343" t="s">
        <v>4</v>
      </c>
      <c r="C343" t="s">
        <v>221</v>
      </c>
      <c r="D343" t="s">
        <v>1251</v>
      </c>
      <c r="E343" t="s">
        <v>12</v>
      </c>
      <c r="F343">
        <v>2026</v>
      </c>
      <c r="G343">
        <v>0.22900676233267686</v>
      </c>
      <c r="H343" s="13">
        <v>7.6847906823045923E-4</v>
      </c>
      <c r="I343" s="4" t="str">
        <f>INDEX('EPA Source to Industry Map'!E:E,MATCH(_xlfn.CONCAT(Table2[[#This Row],[sector]:[subsource]]),'EPA Source to Industry Map'!D:D,0))</f>
        <v>agriculture and forestry 01T03</v>
      </c>
      <c r="J343" s="4" t="s">
        <v>12</v>
      </c>
      <c r="K343" s="13">
        <v>0.20364695308107167</v>
      </c>
    </row>
    <row r="344" spans="1:11" x14ac:dyDescent="0.25">
      <c r="A344" t="s">
        <v>1250</v>
      </c>
      <c r="B344" t="s">
        <v>4</v>
      </c>
      <c r="C344" t="s">
        <v>221</v>
      </c>
      <c r="D344" t="s">
        <v>1251</v>
      </c>
      <c r="E344" t="s">
        <v>12</v>
      </c>
      <c r="F344">
        <v>2027</v>
      </c>
      <c r="G344">
        <v>0.22900676233267686</v>
      </c>
      <c r="H344" s="13">
        <v>7.6847906823045923E-4</v>
      </c>
      <c r="I344" s="4" t="str">
        <f>INDEX('EPA Source to Industry Map'!E:E,MATCH(_xlfn.CONCAT(Table2[[#This Row],[sector]:[subsource]]),'EPA Source to Industry Map'!D:D,0))</f>
        <v>agriculture and forestry 01T03</v>
      </c>
      <c r="J344" s="4" t="s">
        <v>12</v>
      </c>
      <c r="K344" s="13">
        <v>0.20364695308107167</v>
      </c>
    </row>
    <row r="345" spans="1:11" x14ac:dyDescent="0.25">
      <c r="A345" t="s">
        <v>1250</v>
      </c>
      <c r="B345" t="s">
        <v>4</v>
      </c>
      <c r="C345" t="s">
        <v>221</v>
      </c>
      <c r="D345" t="s">
        <v>1251</v>
      </c>
      <c r="E345" t="s">
        <v>12</v>
      </c>
      <c r="F345">
        <v>2028</v>
      </c>
      <c r="G345">
        <v>0.22900676233267686</v>
      </c>
      <c r="H345" s="13">
        <v>7.6847906823045923E-4</v>
      </c>
      <c r="I345" s="4" t="str">
        <f>INDEX('EPA Source to Industry Map'!E:E,MATCH(_xlfn.CONCAT(Table2[[#This Row],[sector]:[subsource]]),'EPA Source to Industry Map'!D:D,0))</f>
        <v>agriculture and forestry 01T03</v>
      </c>
      <c r="J345" s="4" t="s">
        <v>12</v>
      </c>
      <c r="K345" s="13">
        <v>0.20364695308107167</v>
      </c>
    </row>
    <row r="346" spans="1:11" x14ac:dyDescent="0.25">
      <c r="A346" t="s">
        <v>1250</v>
      </c>
      <c r="B346" t="s">
        <v>4</v>
      </c>
      <c r="C346" t="s">
        <v>221</v>
      </c>
      <c r="D346" t="s">
        <v>1251</v>
      </c>
      <c r="E346" t="s">
        <v>12</v>
      </c>
      <c r="F346">
        <v>2029</v>
      </c>
      <c r="G346">
        <v>0.22900676233267686</v>
      </c>
      <c r="H346" s="13">
        <v>7.6847906823045923E-4</v>
      </c>
      <c r="I346" s="4" t="str">
        <f>INDEX('EPA Source to Industry Map'!E:E,MATCH(_xlfn.CONCAT(Table2[[#This Row],[sector]:[subsource]]),'EPA Source to Industry Map'!D:D,0))</f>
        <v>agriculture and forestry 01T03</v>
      </c>
      <c r="J346" s="4" t="s">
        <v>12</v>
      </c>
      <c r="K346" s="13">
        <v>0.20364695308107167</v>
      </c>
    </row>
    <row r="347" spans="1:11" x14ac:dyDescent="0.25">
      <c r="A347" t="s">
        <v>1250</v>
      </c>
      <c r="B347" t="s">
        <v>4</v>
      </c>
      <c r="C347" t="s">
        <v>221</v>
      </c>
      <c r="D347" t="s">
        <v>1251</v>
      </c>
      <c r="E347" t="s">
        <v>12</v>
      </c>
      <c r="F347">
        <v>2030</v>
      </c>
      <c r="G347">
        <v>0.22900676233267686</v>
      </c>
      <c r="H347" s="13">
        <v>7.6847906823045923E-4</v>
      </c>
      <c r="I347" s="4" t="str">
        <f>INDEX('EPA Source to Industry Map'!E:E,MATCH(_xlfn.CONCAT(Table2[[#This Row],[sector]:[subsource]]),'EPA Source to Industry Map'!D:D,0))</f>
        <v>agriculture and forestry 01T03</v>
      </c>
      <c r="J347" s="4" t="s">
        <v>12</v>
      </c>
      <c r="K347" s="13">
        <v>0.20364695308107167</v>
      </c>
    </row>
    <row r="348" spans="1:11" x14ac:dyDescent="0.25">
      <c r="A348" t="s">
        <v>1250</v>
      </c>
      <c r="B348" t="s">
        <v>4</v>
      </c>
      <c r="C348" t="s">
        <v>221</v>
      </c>
      <c r="D348" t="s">
        <v>1251</v>
      </c>
      <c r="E348" t="s">
        <v>12</v>
      </c>
      <c r="F348">
        <v>2031</v>
      </c>
      <c r="G348">
        <v>0.22900676233267686</v>
      </c>
      <c r="H348" s="13">
        <v>7.6847906823045923E-4</v>
      </c>
      <c r="I348" s="4" t="str">
        <f>INDEX('EPA Source to Industry Map'!E:E,MATCH(_xlfn.CONCAT(Table2[[#This Row],[sector]:[subsource]]),'EPA Source to Industry Map'!D:D,0))</f>
        <v>agriculture and forestry 01T03</v>
      </c>
      <c r="J348" s="4" t="s">
        <v>12</v>
      </c>
      <c r="K348" s="13">
        <v>0.20364695308107167</v>
      </c>
    </row>
    <row r="349" spans="1:11" x14ac:dyDescent="0.25">
      <c r="A349" t="s">
        <v>1250</v>
      </c>
      <c r="B349" t="s">
        <v>4</v>
      </c>
      <c r="C349" t="s">
        <v>221</v>
      </c>
      <c r="D349" t="s">
        <v>1251</v>
      </c>
      <c r="E349" t="s">
        <v>12</v>
      </c>
      <c r="F349">
        <v>2032</v>
      </c>
      <c r="G349">
        <v>0.22900676233267686</v>
      </c>
      <c r="H349" s="13">
        <v>7.6847906823045923E-4</v>
      </c>
      <c r="I349" s="4" t="str">
        <f>INDEX('EPA Source to Industry Map'!E:E,MATCH(_xlfn.CONCAT(Table2[[#This Row],[sector]:[subsource]]),'EPA Source to Industry Map'!D:D,0))</f>
        <v>agriculture and forestry 01T03</v>
      </c>
      <c r="J349" s="4" t="s">
        <v>12</v>
      </c>
      <c r="K349" s="13">
        <v>0.20364695308107167</v>
      </c>
    </row>
    <row r="350" spans="1:11" x14ac:dyDescent="0.25">
      <c r="A350" t="s">
        <v>1250</v>
      </c>
      <c r="B350" t="s">
        <v>4</v>
      </c>
      <c r="C350" t="s">
        <v>221</v>
      </c>
      <c r="D350" t="s">
        <v>1251</v>
      </c>
      <c r="E350" t="s">
        <v>12</v>
      </c>
      <c r="F350">
        <v>2033</v>
      </c>
      <c r="G350">
        <v>0.22900676233267686</v>
      </c>
      <c r="H350" s="13">
        <v>7.6847906823045923E-4</v>
      </c>
      <c r="I350" s="4" t="str">
        <f>INDEX('EPA Source to Industry Map'!E:E,MATCH(_xlfn.CONCAT(Table2[[#This Row],[sector]:[subsource]]),'EPA Source to Industry Map'!D:D,0))</f>
        <v>agriculture and forestry 01T03</v>
      </c>
      <c r="J350" s="4" t="s">
        <v>12</v>
      </c>
      <c r="K350" s="13">
        <v>0.20364695308107167</v>
      </c>
    </row>
    <row r="351" spans="1:11" x14ac:dyDescent="0.25">
      <c r="A351" t="s">
        <v>1250</v>
      </c>
      <c r="B351" t="s">
        <v>4</v>
      </c>
      <c r="C351" t="s">
        <v>221</v>
      </c>
      <c r="D351" t="s">
        <v>1251</v>
      </c>
      <c r="E351" t="s">
        <v>12</v>
      </c>
      <c r="F351">
        <v>2034</v>
      </c>
      <c r="G351">
        <v>0.22900676233267686</v>
      </c>
      <c r="H351" s="13">
        <v>7.6847906823045923E-4</v>
      </c>
      <c r="I351" s="4" t="str">
        <f>INDEX('EPA Source to Industry Map'!E:E,MATCH(_xlfn.CONCAT(Table2[[#This Row],[sector]:[subsource]]),'EPA Source to Industry Map'!D:D,0))</f>
        <v>agriculture and forestry 01T03</v>
      </c>
      <c r="J351" s="4" t="s">
        <v>12</v>
      </c>
      <c r="K351" s="13">
        <v>0.20364695308107167</v>
      </c>
    </row>
    <row r="352" spans="1:11" x14ac:dyDescent="0.25">
      <c r="A352" t="s">
        <v>1250</v>
      </c>
      <c r="B352" t="s">
        <v>4</v>
      </c>
      <c r="C352" t="s">
        <v>221</v>
      </c>
      <c r="D352" t="s">
        <v>1251</v>
      </c>
      <c r="E352" t="s">
        <v>12</v>
      </c>
      <c r="F352">
        <v>2035</v>
      </c>
      <c r="G352">
        <v>0.22900676233267686</v>
      </c>
      <c r="H352" s="13">
        <v>7.6847906823045923E-4</v>
      </c>
      <c r="I352" s="4" t="str">
        <f>INDEX('EPA Source to Industry Map'!E:E,MATCH(_xlfn.CONCAT(Table2[[#This Row],[sector]:[subsource]]),'EPA Source to Industry Map'!D:D,0))</f>
        <v>agriculture and forestry 01T03</v>
      </c>
      <c r="J352" s="4" t="s">
        <v>12</v>
      </c>
      <c r="K352" s="13">
        <v>0.20364695308107167</v>
      </c>
    </row>
    <row r="353" spans="1:11" x14ac:dyDescent="0.25">
      <c r="A353" t="s">
        <v>1250</v>
      </c>
      <c r="B353" t="s">
        <v>4</v>
      </c>
      <c r="C353" t="s">
        <v>221</v>
      </c>
      <c r="D353" t="s">
        <v>1251</v>
      </c>
      <c r="E353" t="s">
        <v>12</v>
      </c>
      <c r="F353">
        <v>2036</v>
      </c>
      <c r="G353">
        <v>0.22900676233267686</v>
      </c>
      <c r="H353" s="13">
        <v>7.6847906823045923E-4</v>
      </c>
      <c r="I353" s="4" t="str">
        <f>INDEX('EPA Source to Industry Map'!E:E,MATCH(_xlfn.CONCAT(Table2[[#This Row],[sector]:[subsource]]),'EPA Source to Industry Map'!D:D,0))</f>
        <v>agriculture and forestry 01T03</v>
      </c>
      <c r="J353" s="4" t="s">
        <v>12</v>
      </c>
      <c r="K353" s="13">
        <v>0.20364695308107167</v>
      </c>
    </row>
    <row r="354" spans="1:11" x14ac:dyDescent="0.25">
      <c r="A354" t="s">
        <v>1250</v>
      </c>
      <c r="B354" t="s">
        <v>4</v>
      </c>
      <c r="C354" t="s">
        <v>221</v>
      </c>
      <c r="D354" t="s">
        <v>1251</v>
      </c>
      <c r="E354" t="s">
        <v>12</v>
      </c>
      <c r="F354">
        <v>2037</v>
      </c>
      <c r="G354">
        <v>0.22900676233267686</v>
      </c>
      <c r="H354" s="13">
        <v>7.6847906823045923E-4</v>
      </c>
      <c r="I354" s="4" t="str">
        <f>INDEX('EPA Source to Industry Map'!E:E,MATCH(_xlfn.CONCAT(Table2[[#This Row],[sector]:[subsource]]),'EPA Source to Industry Map'!D:D,0))</f>
        <v>agriculture and forestry 01T03</v>
      </c>
      <c r="J354" s="4" t="s">
        <v>12</v>
      </c>
      <c r="K354" s="13">
        <v>0.20364695308107167</v>
      </c>
    </row>
    <row r="355" spans="1:11" x14ac:dyDescent="0.25">
      <c r="A355" t="s">
        <v>1250</v>
      </c>
      <c r="B355" t="s">
        <v>4</v>
      </c>
      <c r="C355" t="s">
        <v>221</v>
      </c>
      <c r="D355" t="s">
        <v>1251</v>
      </c>
      <c r="E355" t="s">
        <v>12</v>
      </c>
      <c r="F355">
        <v>2038</v>
      </c>
      <c r="G355">
        <v>0.22900676233267686</v>
      </c>
      <c r="H355" s="13">
        <v>7.6847906823045923E-4</v>
      </c>
      <c r="I355" s="4" t="str">
        <f>INDEX('EPA Source to Industry Map'!E:E,MATCH(_xlfn.CONCAT(Table2[[#This Row],[sector]:[subsource]]),'EPA Source to Industry Map'!D:D,0))</f>
        <v>agriculture and forestry 01T03</v>
      </c>
      <c r="J355" s="4" t="s">
        <v>12</v>
      </c>
      <c r="K355" s="13">
        <v>0.20364695308107167</v>
      </c>
    </row>
    <row r="356" spans="1:11" x14ac:dyDescent="0.25">
      <c r="A356" t="s">
        <v>1250</v>
      </c>
      <c r="B356" t="s">
        <v>4</v>
      </c>
      <c r="C356" t="s">
        <v>221</v>
      </c>
      <c r="D356" t="s">
        <v>1251</v>
      </c>
      <c r="E356" t="s">
        <v>12</v>
      </c>
      <c r="F356">
        <v>2039</v>
      </c>
      <c r="G356">
        <v>0.22900676233267686</v>
      </c>
      <c r="H356" s="13">
        <v>7.6847906823045923E-4</v>
      </c>
      <c r="I356" s="4" t="str">
        <f>INDEX('EPA Source to Industry Map'!E:E,MATCH(_xlfn.CONCAT(Table2[[#This Row],[sector]:[subsource]]),'EPA Source to Industry Map'!D:D,0))</f>
        <v>agriculture and forestry 01T03</v>
      </c>
      <c r="J356" s="4" t="s">
        <v>12</v>
      </c>
      <c r="K356" s="13">
        <v>0.20364695308107167</v>
      </c>
    </row>
    <row r="357" spans="1:11" x14ac:dyDescent="0.25">
      <c r="A357" t="s">
        <v>1250</v>
      </c>
      <c r="B357" t="s">
        <v>4</v>
      </c>
      <c r="C357" t="s">
        <v>221</v>
      </c>
      <c r="D357" t="s">
        <v>1251</v>
      </c>
      <c r="E357" t="s">
        <v>12</v>
      </c>
      <c r="F357">
        <v>2040</v>
      </c>
      <c r="G357">
        <v>0.22900676233267686</v>
      </c>
      <c r="H357" s="13">
        <v>7.6847906823045923E-4</v>
      </c>
      <c r="I357" s="4" t="str">
        <f>INDEX('EPA Source to Industry Map'!E:E,MATCH(_xlfn.CONCAT(Table2[[#This Row],[sector]:[subsource]]),'EPA Source to Industry Map'!D:D,0))</f>
        <v>agriculture and forestry 01T03</v>
      </c>
      <c r="J357" s="4" t="s">
        <v>12</v>
      </c>
      <c r="K357" s="13">
        <v>0.20364695308107167</v>
      </c>
    </row>
    <row r="358" spans="1:11" x14ac:dyDescent="0.25">
      <c r="A358" t="s">
        <v>1250</v>
      </c>
      <c r="B358" t="s">
        <v>4</v>
      </c>
      <c r="C358" t="s">
        <v>221</v>
      </c>
      <c r="D358" t="s">
        <v>1251</v>
      </c>
      <c r="E358" t="s">
        <v>12</v>
      </c>
      <c r="F358">
        <v>2041</v>
      </c>
      <c r="G358">
        <v>0.22900676233267686</v>
      </c>
      <c r="H358" s="13">
        <v>7.6847906823045923E-4</v>
      </c>
      <c r="I358" s="4" t="str">
        <f>INDEX('EPA Source to Industry Map'!E:E,MATCH(_xlfn.CONCAT(Table2[[#This Row],[sector]:[subsource]]),'EPA Source to Industry Map'!D:D,0))</f>
        <v>agriculture and forestry 01T03</v>
      </c>
      <c r="J358" s="4" t="s">
        <v>12</v>
      </c>
      <c r="K358" s="13">
        <v>0.20364695308107167</v>
      </c>
    </row>
    <row r="359" spans="1:11" x14ac:dyDescent="0.25">
      <c r="A359" t="s">
        <v>1250</v>
      </c>
      <c r="B359" t="s">
        <v>4</v>
      </c>
      <c r="C359" t="s">
        <v>221</v>
      </c>
      <c r="D359" t="s">
        <v>1251</v>
      </c>
      <c r="E359" t="s">
        <v>12</v>
      </c>
      <c r="F359">
        <v>2042</v>
      </c>
      <c r="G359">
        <v>0.22900676233267686</v>
      </c>
      <c r="H359" s="13">
        <v>7.6847906823045923E-4</v>
      </c>
      <c r="I359" s="4" t="str">
        <f>INDEX('EPA Source to Industry Map'!E:E,MATCH(_xlfn.CONCAT(Table2[[#This Row],[sector]:[subsource]]),'EPA Source to Industry Map'!D:D,0))</f>
        <v>agriculture and forestry 01T03</v>
      </c>
      <c r="J359" s="4" t="s">
        <v>12</v>
      </c>
      <c r="K359" s="13">
        <v>0.20364695308107167</v>
      </c>
    </row>
    <row r="360" spans="1:11" x14ac:dyDescent="0.25">
      <c r="A360" t="s">
        <v>1250</v>
      </c>
      <c r="B360" t="s">
        <v>4</v>
      </c>
      <c r="C360" t="s">
        <v>221</v>
      </c>
      <c r="D360" t="s">
        <v>1251</v>
      </c>
      <c r="E360" t="s">
        <v>12</v>
      </c>
      <c r="F360">
        <v>2043</v>
      </c>
      <c r="G360">
        <v>0.22900676233267686</v>
      </c>
      <c r="H360" s="13">
        <v>7.6847906823045923E-4</v>
      </c>
      <c r="I360" s="4" t="str">
        <f>INDEX('EPA Source to Industry Map'!E:E,MATCH(_xlfn.CONCAT(Table2[[#This Row],[sector]:[subsource]]),'EPA Source to Industry Map'!D:D,0))</f>
        <v>agriculture and forestry 01T03</v>
      </c>
      <c r="J360" s="4" t="s">
        <v>12</v>
      </c>
      <c r="K360" s="13">
        <v>0.20364695308107167</v>
      </c>
    </row>
    <row r="361" spans="1:11" x14ac:dyDescent="0.25">
      <c r="A361" t="s">
        <v>1250</v>
      </c>
      <c r="B361" t="s">
        <v>4</v>
      </c>
      <c r="C361" t="s">
        <v>221</v>
      </c>
      <c r="D361" t="s">
        <v>1251</v>
      </c>
      <c r="E361" t="s">
        <v>12</v>
      </c>
      <c r="F361">
        <v>2044</v>
      </c>
      <c r="G361">
        <v>0.22900676233267686</v>
      </c>
      <c r="H361" s="13">
        <v>7.6847906823045923E-4</v>
      </c>
      <c r="I361" s="4" t="str">
        <f>INDEX('EPA Source to Industry Map'!E:E,MATCH(_xlfn.CONCAT(Table2[[#This Row],[sector]:[subsource]]),'EPA Source to Industry Map'!D:D,0))</f>
        <v>agriculture and forestry 01T03</v>
      </c>
      <c r="J361" s="4" t="s">
        <v>12</v>
      </c>
      <c r="K361" s="13">
        <v>0.20364695308107167</v>
      </c>
    </row>
    <row r="362" spans="1:11" x14ac:dyDescent="0.25">
      <c r="A362" t="s">
        <v>1250</v>
      </c>
      <c r="B362" t="s">
        <v>4</v>
      </c>
      <c r="C362" t="s">
        <v>221</v>
      </c>
      <c r="D362" t="s">
        <v>1251</v>
      </c>
      <c r="E362" t="s">
        <v>12</v>
      </c>
      <c r="F362">
        <v>2045</v>
      </c>
      <c r="G362">
        <v>0.22900676233267686</v>
      </c>
      <c r="H362" s="13">
        <v>7.6847906823045923E-4</v>
      </c>
      <c r="I362" s="4" t="str">
        <f>INDEX('EPA Source to Industry Map'!E:E,MATCH(_xlfn.CONCAT(Table2[[#This Row],[sector]:[subsource]]),'EPA Source to Industry Map'!D:D,0))</f>
        <v>agriculture and forestry 01T03</v>
      </c>
      <c r="J362" s="4" t="s">
        <v>12</v>
      </c>
      <c r="K362" s="13">
        <v>0.20364695308107167</v>
      </c>
    </row>
    <row r="363" spans="1:11" x14ac:dyDescent="0.25">
      <c r="A363" t="s">
        <v>1250</v>
      </c>
      <c r="B363" t="s">
        <v>4</v>
      </c>
      <c r="C363" t="s">
        <v>221</v>
      </c>
      <c r="D363" t="s">
        <v>1251</v>
      </c>
      <c r="E363" t="s">
        <v>12</v>
      </c>
      <c r="F363">
        <v>2046</v>
      </c>
      <c r="G363">
        <v>0.22900676233267686</v>
      </c>
      <c r="H363" s="13">
        <v>7.6847906823045923E-4</v>
      </c>
      <c r="I363" s="4" t="str">
        <f>INDEX('EPA Source to Industry Map'!E:E,MATCH(_xlfn.CONCAT(Table2[[#This Row],[sector]:[subsource]]),'EPA Source to Industry Map'!D:D,0))</f>
        <v>agriculture and forestry 01T03</v>
      </c>
      <c r="J363" s="4" t="s">
        <v>12</v>
      </c>
      <c r="K363" s="13">
        <v>0.20364695308107167</v>
      </c>
    </row>
    <row r="364" spans="1:11" x14ac:dyDescent="0.25">
      <c r="A364" t="s">
        <v>1250</v>
      </c>
      <c r="B364" t="s">
        <v>4</v>
      </c>
      <c r="C364" t="s">
        <v>221</v>
      </c>
      <c r="D364" t="s">
        <v>1251</v>
      </c>
      <c r="E364" t="s">
        <v>12</v>
      </c>
      <c r="F364">
        <v>2047</v>
      </c>
      <c r="G364">
        <v>0.22900676233267686</v>
      </c>
      <c r="H364" s="13">
        <v>7.6847906823045923E-4</v>
      </c>
      <c r="I364" s="4" t="str">
        <f>INDEX('EPA Source to Industry Map'!E:E,MATCH(_xlfn.CONCAT(Table2[[#This Row],[sector]:[subsource]]),'EPA Source to Industry Map'!D:D,0))</f>
        <v>agriculture and forestry 01T03</v>
      </c>
      <c r="J364" s="4" t="s">
        <v>12</v>
      </c>
      <c r="K364" s="13">
        <v>0.20364695308107167</v>
      </c>
    </row>
    <row r="365" spans="1:11" x14ac:dyDescent="0.25">
      <c r="A365" t="s">
        <v>1250</v>
      </c>
      <c r="B365" t="s">
        <v>4</v>
      </c>
      <c r="C365" t="s">
        <v>221</v>
      </c>
      <c r="D365" t="s">
        <v>1251</v>
      </c>
      <c r="E365" t="s">
        <v>12</v>
      </c>
      <c r="F365">
        <v>2048</v>
      </c>
      <c r="G365">
        <v>0.22900676233267686</v>
      </c>
      <c r="H365" s="13">
        <v>7.6847906823045923E-4</v>
      </c>
      <c r="I365" s="4" t="str">
        <f>INDEX('EPA Source to Industry Map'!E:E,MATCH(_xlfn.CONCAT(Table2[[#This Row],[sector]:[subsource]]),'EPA Source to Industry Map'!D:D,0))</f>
        <v>agriculture and forestry 01T03</v>
      </c>
      <c r="J365" s="4" t="s">
        <v>12</v>
      </c>
      <c r="K365" s="13">
        <v>0.20364695308107167</v>
      </c>
    </row>
    <row r="366" spans="1:11" x14ac:dyDescent="0.25">
      <c r="A366" t="s">
        <v>1250</v>
      </c>
      <c r="B366" t="s">
        <v>4</v>
      </c>
      <c r="C366" t="s">
        <v>221</v>
      </c>
      <c r="D366" t="s">
        <v>1251</v>
      </c>
      <c r="E366" t="s">
        <v>12</v>
      </c>
      <c r="F366">
        <v>2049</v>
      </c>
      <c r="G366">
        <v>0.22900676233267686</v>
      </c>
      <c r="H366" s="13">
        <v>7.6847906823045923E-4</v>
      </c>
      <c r="I366" s="4" t="str">
        <f>INDEX('EPA Source to Industry Map'!E:E,MATCH(_xlfn.CONCAT(Table2[[#This Row],[sector]:[subsource]]),'EPA Source to Industry Map'!D:D,0))</f>
        <v>agriculture and forestry 01T03</v>
      </c>
      <c r="J366" s="4" t="s">
        <v>12</v>
      </c>
      <c r="K366" s="13">
        <v>0.20364695308107167</v>
      </c>
    </row>
    <row r="367" spans="1:11" x14ac:dyDescent="0.25">
      <c r="A367" t="s">
        <v>1250</v>
      </c>
      <c r="B367" t="s">
        <v>4</v>
      </c>
      <c r="C367" t="s">
        <v>221</v>
      </c>
      <c r="D367" t="s">
        <v>1251</v>
      </c>
      <c r="E367" t="s">
        <v>12</v>
      </c>
      <c r="F367">
        <v>2050</v>
      </c>
      <c r="G367">
        <v>0.22900676233267686</v>
      </c>
      <c r="H367" s="13">
        <v>7.6847906823045923E-4</v>
      </c>
      <c r="I367" s="4" t="str">
        <f>INDEX('EPA Source to Industry Map'!E:E,MATCH(_xlfn.CONCAT(Table2[[#This Row],[sector]:[subsource]]),'EPA Source to Industry Map'!D:D,0))</f>
        <v>agriculture and forestry 01T03</v>
      </c>
      <c r="J367" s="4" t="s">
        <v>12</v>
      </c>
      <c r="K367" s="13">
        <v>0.20364695308107167</v>
      </c>
    </row>
    <row r="368" spans="1:11" x14ac:dyDescent="0.25">
      <c r="A368" t="s">
        <v>1250</v>
      </c>
      <c r="B368" t="s">
        <v>4</v>
      </c>
      <c r="C368" t="s">
        <v>9</v>
      </c>
      <c r="D368" t="s">
        <v>1251</v>
      </c>
      <c r="E368" t="s">
        <v>11</v>
      </c>
      <c r="F368">
        <v>1990</v>
      </c>
      <c r="G368">
        <v>2.7807054479480704</v>
      </c>
      <c r="H368" s="13">
        <v>0.11122821791792283</v>
      </c>
      <c r="I368" s="4" t="str">
        <f>INDEX('EPA Source to Industry Map'!E:E,MATCH(_xlfn.CONCAT(Table2[[#This Row],[sector]:[subsource]]),'EPA Source to Industry Map'!D:D,0))</f>
        <v>agriculture and forestry 01T03</v>
      </c>
      <c r="J368" s="4" t="s">
        <v>11</v>
      </c>
      <c r="K368" s="13">
        <v>3.1143901017018396</v>
      </c>
    </row>
    <row r="369" spans="1:11" x14ac:dyDescent="0.25">
      <c r="A369" t="s">
        <v>1250</v>
      </c>
      <c r="B369" t="s">
        <v>4</v>
      </c>
      <c r="C369" t="s">
        <v>9</v>
      </c>
      <c r="D369" t="s">
        <v>1251</v>
      </c>
      <c r="E369" t="s">
        <v>11</v>
      </c>
      <c r="F369">
        <v>1991</v>
      </c>
      <c r="G369">
        <v>2.6491641222531901</v>
      </c>
      <c r="H369" s="13">
        <v>0.10596656489012765</v>
      </c>
      <c r="I369" s="4" t="str">
        <f>INDEX('EPA Source to Industry Map'!E:E,MATCH(_xlfn.CONCAT(Table2[[#This Row],[sector]:[subsource]]),'EPA Source to Industry Map'!D:D,0))</f>
        <v>agriculture and forestry 01T03</v>
      </c>
      <c r="J369" s="4" t="s">
        <v>11</v>
      </c>
      <c r="K369" s="13">
        <v>2.9670638169235741</v>
      </c>
    </row>
    <row r="370" spans="1:11" x14ac:dyDescent="0.25">
      <c r="A370" t="s">
        <v>1250</v>
      </c>
      <c r="B370" t="s">
        <v>4</v>
      </c>
      <c r="C370" t="s">
        <v>9</v>
      </c>
      <c r="D370" t="s">
        <v>1251</v>
      </c>
      <c r="E370" t="s">
        <v>11</v>
      </c>
      <c r="F370">
        <v>1992</v>
      </c>
      <c r="G370">
        <v>2.618611599814316</v>
      </c>
      <c r="H370" s="13">
        <v>0.10474446399257265</v>
      </c>
      <c r="I370" s="4" t="str">
        <f>INDEX('EPA Source to Industry Map'!E:E,MATCH(_xlfn.CONCAT(Table2[[#This Row],[sector]:[subsource]]),'EPA Source to Industry Map'!D:D,0))</f>
        <v>agriculture and forestry 01T03</v>
      </c>
      <c r="J370" s="4" t="s">
        <v>11</v>
      </c>
      <c r="K370" s="13">
        <v>2.9328449917920341</v>
      </c>
    </row>
    <row r="371" spans="1:11" x14ac:dyDescent="0.25">
      <c r="A371" t="s">
        <v>1250</v>
      </c>
      <c r="B371" t="s">
        <v>4</v>
      </c>
      <c r="C371" t="s">
        <v>9</v>
      </c>
      <c r="D371" t="s">
        <v>1251</v>
      </c>
      <c r="E371" t="s">
        <v>11</v>
      </c>
      <c r="F371">
        <v>1993</v>
      </c>
      <c r="G371">
        <v>2.5938733845880328</v>
      </c>
      <c r="H371" s="13">
        <v>0.10375493538352129</v>
      </c>
      <c r="I371" s="4" t="str">
        <f>INDEX('EPA Source to Industry Map'!E:E,MATCH(_xlfn.CONCAT(Table2[[#This Row],[sector]:[subsource]]),'EPA Source to Industry Map'!D:D,0))</f>
        <v>agriculture and forestry 01T03</v>
      </c>
      <c r="J371" s="4" t="s">
        <v>11</v>
      </c>
      <c r="K371" s="13">
        <v>2.9051381907385965</v>
      </c>
    </row>
    <row r="372" spans="1:11" x14ac:dyDescent="0.25">
      <c r="A372" t="s">
        <v>1250</v>
      </c>
      <c r="B372" t="s">
        <v>4</v>
      </c>
      <c r="C372" t="s">
        <v>9</v>
      </c>
      <c r="D372" t="s">
        <v>1251</v>
      </c>
      <c r="E372" t="s">
        <v>11</v>
      </c>
      <c r="F372">
        <v>1994</v>
      </c>
      <c r="G372">
        <v>2.7134481022903163</v>
      </c>
      <c r="H372" s="13">
        <v>0.10853792409161263</v>
      </c>
      <c r="I372" s="4" t="str">
        <f>INDEX('EPA Source to Industry Map'!E:E,MATCH(_xlfn.CONCAT(Table2[[#This Row],[sector]:[subsource]]),'EPA Source to Industry Map'!D:D,0))</f>
        <v>agriculture and forestry 01T03</v>
      </c>
      <c r="J372" s="4" t="s">
        <v>11</v>
      </c>
      <c r="K372" s="13">
        <v>3.0390618745651539</v>
      </c>
    </row>
    <row r="373" spans="1:11" x14ac:dyDescent="0.25">
      <c r="A373" t="s">
        <v>1250</v>
      </c>
      <c r="B373" t="s">
        <v>4</v>
      </c>
      <c r="C373" t="s">
        <v>9</v>
      </c>
      <c r="D373" t="s">
        <v>1251</v>
      </c>
      <c r="E373" t="s">
        <v>11</v>
      </c>
      <c r="F373">
        <v>1995</v>
      </c>
      <c r="G373">
        <v>2.6973466485458144</v>
      </c>
      <c r="H373" s="13">
        <v>0.10789386594183258</v>
      </c>
      <c r="I373" s="4" t="str">
        <f>INDEX('EPA Source to Industry Map'!E:E,MATCH(_xlfn.CONCAT(Table2[[#This Row],[sector]:[subsource]]),'EPA Source to Industry Map'!D:D,0))</f>
        <v>agriculture and forestry 01T03</v>
      </c>
      <c r="J373" s="4" t="s">
        <v>11</v>
      </c>
      <c r="K373" s="13">
        <v>3.0210282463713125</v>
      </c>
    </row>
    <row r="374" spans="1:11" x14ac:dyDescent="0.25">
      <c r="A374" t="s">
        <v>1250</v>
      </c>
      <c r="B374" t="s">
        <v>4</v>
      </c>
      <c r="C374" t="s">
        <v>9</v>
      </c>
      <c r="D374" t="s">
        <v>1251</v>
      </c>
      <c r="E374" t="s">
        <v>11</v>
      </c>
      <c r="F374">
        <v>1996</v>
      </c>
      <c r="G374">
        <v>2.8477301160713244</v>
      </c>
      <c r="H374" s="13">
        <v>0.11390920464285298</v>
      </c>
      <c r="I374" s="4" t="str">
        <f>INDEX('EPA Source to Industry Map'!E:E,MATCH(_xlfn.CONCAT(Table2[[#This Row],[sector]:[subsource]]),'EPA Source to Industry Map'!D:D,0))</f>
        <v>agriculture and forestry 01T03</v>
      </c>
      <c r="J374" s="4" t="s">
        <v>11</v>
      </c>
      <c r="K374" s="13">
        <v>3.1894577299998841</v>
      </c>
    </row>
    <row r="375" spans="1:11" x14ac:dyDescent="0.25">
      <c r="A375" t="s">
        <v>1250</v>
      </c>
      <c r="B375" t="s">
        <v>4</v>
      </c>
      <c r="C375" t="s">
        <v>9</v>
      </c>
      <c r="D375" t="s">
        <v>1251</v>
      </c>
      <c r="E375" t="s">
        <v>11</v>
      </c>
      <c r="F375">
        <v>1997</v>
      </c>
      <c r="G375">
        <v>2.8733501932142111</v>
      </c>
      <c r="H375" s="13">
        <v>0.11493400772856845</v>
      </c>
      <c r="I375" s="4" t="str">
        <f>INDEX('EPA Source to Industry Map'!E:E,MATCH(_xlfn.CONCAT(Table2[[#This Row],[sector]:[subsource]]),'EPA Source to Industry Map'!D:D,0))</f>
        <v>agriculture and forestry 01T03</v>
      </c>
      <c r="J375" s="4" t="s">
        <v>11</v>
      </c>
      <c r="K375" s="13">
        <v>3.2181522163999157</v>
      </c>
    </row>
    <row r="376" spans="1:11" x14ac:dyDescent="0.25">
      <c r="A376" t="s">
        <v>1250</v>
      </c>
      <c r="B376" t="s">
        <v>4</v>
      </c>
      <c r="C376" t="s">
        <v>9</v>
      </c>
      <c r="D376" t="s">
        <v>1251</v>
      </c>
      <c r="E376" t="s">
        <v>11</v>
      </c>
      <c r="F376">
        <v>1998</v>
      </c>
      <c r="G376">
        <v>2.7311371847194663</v>
      </c>
      <c r="H376" s="13">
        <v>0.10924548738877864</v>
      </c>
      <c r="I376" s="4" t="str">
        <f>INDEX('EPA Source to Industry Map'!E:E,MATCH(_xlfn.CONCAT(Table2[[#This Row],[sector]:[subsource]]),'EPA Source to Industry Map'!D:D,0))</f>
        <v>agriculture and forestry 01T03</v>
      </c>
      <c r="J376" s="4" t="s">
        <v>11</v>
      </c>
      <c r="K376" s="13">
        <v>3.0588736468858029</v>
      </c>
    </row>
    <row r="377" spans="1:11" x14ac:dyDescent="0.25">
      <c r="A377" t="s">
        <v>1250</v>
      </c>
      <c r="B377" t="s">
        <v>4</v>
      </c>
      <c r="C377" t="s">
        <v>9</v>
      </c>
      <c r="D377" t="s">
        <v>1251</v>
      </c>
      <c r="E377" t="s">
        <v>11</v>
      </c>
      <c r="F377">
        <v>1999</v>
      </c>
      <c r="G377">
        <v>2.6307566906199247</v>
      </c>
      <c r="H377" s="13">
        <v>0.10523026762479697</v>
      </c>
      <c r="I377" s="4" t="str">
        <f>INDEX('EPA Source to Industry Map'!E:E,MATCH(_xlfn.CONCAT(Table2[[#This Row],[sector]:[subsource]]),'EPA Source to Industry Map'!D:D,0))</f>
        <v>agriculture and forestry 01T03</v>
      </c>
      <c r="J377" s="4" t="s">
        <v>11</v>
      </c>
      <c r="K377" s="13">
        <v>2.9464474934943148</v>
      </c>
    </row>
    <row r="378" spans="1:11" x14ac:dyDescent="0.25">
      <c r="A378" t="s">
        <v>1250</v>
      </c>
      <c r="B378" t="s">
        <v>4</v>
      </c>
      <c r="C378" t="s">
        <v>9</v>
      </c>
      <c r="D378" t="s">
        <v>1251</v>
      </c>
      <c r="E378" t="s">
        <v>11</v>
      </c>
      <c r="F378">
        <v>2000</v>
      </c>
      <c r="G378">
        <v>2.5419881475087638</v>
      </c>
      <c r="H378" s="13">
        <v>0.10167952590035056</v>
      </c>
      <c r="I378" s="4" t="str">
        <f>INDEX('EPA Source to Industry Map'!E:E,MATCH(_xlfn.CONCAT(Table2[[#This Row],[sector]:[subsource]]),'EPA Source to Industry Map'!D:D,0))</f>
        <v>agriculture and forestry 01T03</v>
      </c>
      <c r="J378" s="4" t="s">
        <v>11</v>
      </c>
      <c r="K378" s="13">
        <v>2.8470267252098163</v>
      </c>
    </row>
    <row r="379" spans="1:11" x14ac:dyDescent="0.25">
      <c r="A379" t="s">
        <v>1250</v>
      </c>
      <c r="B379" t="s">
        <v>4</v>
      </c>
      <c r="C379" t="s">
        <v>9</v>
      </c>
      <c r="D379" t="s">
        <v>1251</v>
      </c>
      <c r="E379" t="s">
        <v>11</v>
      </c>
      <c r="F379">
        <v>2001</v>
      </c>
      <c r="G379">
        <v>2.5348361341813082</v>
      </c>
      <c r="H379" s="13">
        <v>0.1013934453672523</v>
      </c>
      <c r="I379" s="4" t="str">
        <f>INDEX('EPA Source to Industry Map'!E:E,MATCH(_xlfn.CONCAT(Table2[[#This Row],[sector]:[subsource]]),'EPA Source to Industry Map'!D:D,0))</f>
        <v>agriculture and forestry 01T03</v>
      </c>
      <c r="J379" s="4" t="s">
        <v>11</v>
      </c>
      <c r="K379" s="13">
        <v>2.8390164702830654</v>
      </c>
    </row>
    <row r="380" spans="1:11" x14ac:dyDescent="0.25">
      <c r="A380" t="s">
        <v>1250</v>
      </c>
      <c r="B380" t="s">
        <v>4</v>
      </c>
      <c r="C380" t="s">
        <v>9</v>
      </c>
      <c r="D380" t="s">
        <v>1251</v>
      </c>
      <c r="E380" t="s">
        <v>11</v>
      </c>
      <c r="F380">
        <v>2002</v>
      </c>
      <c r="G380">
        <v>2.5819304007677433</v>
      </c>
      <c r="H380" s="13">
        <v>0.10327721603070973</v>
      </c>
      <c r="I380" s="4" t="str">
        <f>INDEX('EPA Source to Industry Map'!E:E,MATCH(_xlfn.CONCAT(Table2[[#This Row],[sector]:[subsource]]),'EPA Source to Industry Map'!D:D,0))</f>
        <v>agriculture and forestry 01T03</v>
      </c>
      <c r="J380" s="4" t="s">
        <v>11</v>
      </c>
      <c r="K380" s="13">
        <v>2.8917620488598734</v>
      </c>
    </row>
    <row r="381" spans="1:11" x14ac:dyDescent="0.25">
      <c r="A381" t="s">
        <v>1250</v>
      </c>
      <c r="B381" t="s">
        <v>4</v>
      </c>
      <c r="C381" t="s">
        <v>9</v>
      </c>
      <c r="D381" t="s">
        <v>1251</v>
      </c>
      <c r="E381" t="s">
        <v>11</v>
      </c>
      <c r="F381">
        <v>2003</v>
      </c>
      <c r="G381">
        <v>2.6632446794603051</v>
      </c>
      <c r="H381" s="13">
        <v>0.1065297871784122</v>
      </c>
      <c r="I381" s="4" t="str">
        <f>INDEX('EPA Source to Industry Map'!E:E,MATCH(_xlfn.CONCAT(Table2[[#This Row],[sector]:[subsource]]),'EPA Source to Industry Map'!D:D,0))</f>
        <v>agriculture and forestry 01T03</v>
      </c>
      <c r="J381" s="4" t="s">
        <v>11</v>
      </c>
      <c r="K381" s="13">
        <v>2.9828340409955421</v>
      </c>
    </row>
    <row r="382" spans="1:11" x14ac:dyDescent="0.25">
      <c r="A382" t="s">
        <v>1250</v>
      </c>
      <c r="B382" t="s">
        <v>4</v>
      </c>
      <c r="C382" t="s">
        <v>9</v>
      </c>
      <c r="D382" t="s">
        <v>1251</v>
      </c>
      <c r="E382" t="s">
        <v>11</v>
      </c>
      <c r="F382">
        <v>2004</v>
      </c>
      <c r="G382">
        <v>2.795392985875556</v>
      </c>
      <c r="H382" s="13">
        <v>0.11181571943502223</v>
      </c>
      <c r="I382" s="4" t="str">
        <f>INDEX('EPA Source to Industry Map'!E:E,MATCH(_xlfn.CONCAT(Table2[[#This Row],[sector]:[subsource]]),'EPA Source to Industry Map'!D:D,0))</f>
        <v>agriculture and forestry 01T03</v>
      </c>
      <c r="J382" s="4" t="s">
        <v>11</v>
      </c>
      <c r="K382" s="13">
        <v>3.1308401441806235</v>
      </c>
    </row>
    <row r="383" spans="1:11" x14ac:dyDescent="0.25">
      <c r="A383" t="s">
        <v>1250</v>
      </c>
      <c r="B383" t="s">
        <v>4</v>
      </c>
      <c r="C383" t="s">
        <v>9</v>
      </c>
      <c r="D383" t="s">
        <v>1251</v>
      </c>
      <c r="E383" t="s">
        <v>11</v>
      </c>
      <c r="F383">
        <v>2005</v>
      </c>
      <c r="G383">
        <v>2.6874633223669937</v>
      </c>
      <c r="H383" s="13">
        <v>0.10749853289467975</v>
      </c>
      <c r="I383" s="4" t="str">
        <f>INDEX('EPA Source to Industry Map'!E:E,MATCH(_xlfn.CONCAT(Table2[[#This Row],[sector]:[subsource]]),'EPA Source to Industry Map'!D:D,0))</f>
        <v>agriculture and forestry 01T03</v>
      </c>
      <c r="J383" s="4" t="s">
        <v>11</v>
      </c>
      <c r="K383" s="13">
        <v>3.0099589210510334</v>
      </c>
    </row>
    <row r="384" spans="1:11" x14ac:dyDescent="0.25">
      <c r="A384" t="s">
        <v>1250</v>
      </c>
      <c r="B384" t="s">
        <v>4</v>
      </c>
      <c r="C384" t="s">
        <v>9</v>
      </c>
      <c r="D384" t="s">
        <v>1251</v>
      </c>
      <c r="E384" t="s">
        <v>11</v>
      </c>
      <c r="F384">
        <v>2006</v>
      </c>
      <c r="G384">
        <v>2.6206273989818083</v>
      </c>
      <c r="H384" s="13">
        <v>0.10482509595927235</v>
      </c>
      <c r="I384" s="4" t="str">
        <f>INDEX('EPA Source to Industry Map'!E:E,MATCH(_xlfn.CONCAT(Table2[[#This Row],[sector]:[subsource]]),'EPA Source to Industry Map'!D:D,0))</f>
        <v>agriculture and forestry 01T03</v>
      </c>
      <c r="J384" s="4" t="s">
        <v>11</v>
      </c>
      <c r="K384" s="13">
        <v>2.9351026868596257</v>
      </c>
    </row>
    <row r="385" spans="1:11" x14ac:dyDescent="0.25">
      <c r="A385" t="s">
        <v>1250</v>
      </c>
      <c r="B385" t="s">
        <v>4</v>
      </c>
      <c r="C385" t="s">
        <v>9</v>
      </c>
      <c r="D385" t="s">
        <v>1251</v>
      </c>
      <c r="E385" t="s">
        <v>11</v>
      </c>
      <c r="F385">
        <v>2007</v>
      </c>
      <c r="G385">
        <v>2.675113702088638</v>
      </c>
      <c r="H385" s="13">
        <v>0.10700454808354551</v>
      </c>
      <c r="I385" s="4" t="str">
        <f>INDEX('EPA Source to Industry Map'!E:E,MATCH(_xlfn.CONCAT(Table2[[#This Row],[sector]:[subsource]]),'EPA Source to Industry Map'!D:D,0))</f>
        <v>agriculture and forestry 01T03</v>
      </c>
      <c r="J385" s="4" t="s">
        <v>11</v>
      </c>
      <c r="K385" s="13">
        <v>2.996127346339275</v>
      </c>
    </row>
    <row r="386" spans="1:11" x14ac:dyDescent="0.25">
      <c r="A386" t="s">
        <v>1250</v>
      </c>
      <c r="B386" t="s">
        <v>4</v>
      </c>
      <c r="C386" t="s">
        <v>9</v>
      </c>
      <c r="D386" t="s">
        <v>1251</v>
      </c>
      <c r="E386" t="s">
        <v>11</v>
      </c>
      <c r="F386">
        <v>2008</v>
      </c>
      <c r="G386">
        <v>2.5047655035819432</v>
      </c>
      <c r="H386" s="13">
        <v>0.10019062014327772</v>
      </c>
      <c r="I386" s="4" t="str">
        <f>INDEX('EPA Source to Industry Map'!E:E,MATCH(_xlfn.CONCAT(Table2[[#This Row],[sector]:[subsource]]),'EPA Source to Industry Map'!D:D,0))</f>
        <v>agriculture and forestry 01T03</v>
      </c>
      <c r="J386" s="4" t="s">
        <v>11</v>
      </c>
      <c r="K386" s="13">
        <v>2.8053373640117769</v>
      </c>
    </row>
    <row r="387" spans="1:11" x14ac:dyDescent="0.25">
      <c r="A387" t="s">
        <v>1250</v>
      </c>
      <c r="B387" t="s">
        <v>4</v>
      </c>
      <c r="C387" t="s">
        <v>9</v>
      </c>
      <c r="D387" t="s">
        <v>1251</v>
      </c>
      <c r="E387" t="s">
        <v>11</v>
      </c>
      <c r="F387">
        <v>2009</v>
      </c>
      <c r="G387">
        <v>2.8003266480816196</v>
      </c>
      <c r="H387" s="13">
        <v>0.11201306592326477</v>
      </c>
      <c r="I387" s="4" t="str">
        <f>INDEX('EPA Source to Industry Map'!E:E,MATCH(_xlfn.CONCAT(Table2[[#This Row],[sector]:[subsource]]),'EPA Source to Industry Map'!D:D,0))</f>
        <v>agriculture and forestry 01T03</v>
      </c>
      <c r="J387" s="4" t="s">
        <v>11</v>
      </c>
      <c r="K387" s="13">
        <v>3.1363658458514139</v>
      </c>
    </row>
    <row r="388" spans="1:11" x14ac:dyDescent="0.25">
      <c r="A388" t="s">
        <v>1250</v>
      </c>
      <c r="B388" t="s">
        <v>4</v>
      </c>
      <c r="C388" t="s">
        <v>9</v>
      </c>
      <c r="D388" t="s">
        <v>1251</v>
      </c>
      <c r="E388" t="s">
        <v>11</v>
      </c>
      <c r="F388">
        <v>2010</v>
      </c>
      <c r="G388">
        <v>2.8415615760066157</v>
      </c>
      <c r="H388" s="13">
        <v>0.11366246304026464</v>
      </c>
      <c r="I388" s="4" t="str">
        <f>INDEX('EPA Source to Industry Map'!E:E,MATCH(_xlfn.CONCAT(Table2[[#This Row],[sector]:[subsource]]),'EPA Source to Industry Map'!D:D,0))</f>
        <v>agriculture and forestry 01T03</v>
      </c>
      <c r="J388" s="4" t="s">
        <v>11</v>
      </c>
      <c r="K388" s="13">
        <v>3.1825489651274097</v>
      </c>
    </row>
    <row r="389" spans="1:11" x14ac:dyDescent="0.25">
      <c r="A389" t="s">
        <v>1250</v>
      </c>
      <c r="B389" t="s">
        <v>4</v>
      </c>
      <c r="C389" t="s">
        <v>9</v>
      </c>
      <c r="D389" t="s">
        <v>1251</v>
      </c>
      <c r="E389" t="s">
        <v>11</v>
      </c>
      <c r="F389">
        <v>2011</v>
      </c>
      <c r="G389">
        <v>2.8412227490073723</v>
      </c>
      <c r="H389" s="13">
        <v>0.11364890996029489</v>
      </c>
      <c r="I389" s="4" t="str">
        <f>INDEX('EPA Source to Industry Map'!E:E,MATCH(_xlfn.CONCAT(Table2[[#This Row],[sector]:[subsource]]),'EPA Source to Industry Map'!D:D,0))</f>
        <v>agriculture and forestry 01T03</v>
      </c>
      <c r="J389" s="4" t="s">
        <v>11</v>
      </c>
      <c r="K389" s="13">
        <v>3.1821694788882566</v>
      </c>
    </row>
    <row r="390" spans="1:11" x14ac:dyDescent="0.25">
      <c r="A390" t="s">
        <v>1250</v>
      </c>
      <c r="B390" t="s">
        <v>4</v>
      </c>
      <c r="C390" t="s">
        <v>9</v>
      </c>
      <c r="D390" t="s">
        <v>1251</v>
      </c>
      <c r="E390" t="s">
        <v>11</v>
      </c>
      <c r="F390">
        <v>2012</v>
      </c>
      <c r="G390">
        <v>2.75854056333581</v>
      </c>
      <c r="H390" s="13">
        <v>0.11034162253343241</v>
      </c>
      <c r="I390" s="4" t="str">
        <f>INDEX('EPA Source to Industry Map'!E:E,MATCH(_xlfn.CONCAT(Table2[[#This Row],[sector]:[subsource]]),'EPA Source to Industry Map'!D:D,0))</f>
        <v>agriculture and forestry 01T03</v>
      </c>
      <c r="J390" s="4" t="s">
        <v>11</v>
      </c>
      <c r="K390" s="13">
        <v>3.089565430936108</v>
      </c>
    </row>
    <row r="391" spans="1:11" x14ac:dyDescent="0.25">
      <c r="A391" t="s">
        <v>1250</v>
      </c>
      <c r="B391" t="s">
        <v>4</v>
      </c>
      <c r="C391" t="s">
        <v>9</v>
      </c>
      <c r="D391" t="s">
        <v>1251</v>
      </c>
      <c r="E391" t="s">
        <v>11</v>
      </c>
      <c r="F391">
        <v>2013</v>
      </c>
      <c r="G391">
        <v>2.6046152280815078</v>
      </c>
      <c r="H391" s="13">
        <v>0.10418460912326032</v>
      </c>
      <c r="I391" s="4" t="str">
        <f>INDEX('EPA Source to Industry Map'!E:E,MATCH(_xlfn.CONCAT(Table2[[#This Row],[sector]:[subsource]]),'EPA Source to Industry Map'!D:D,0))</f>
        <v>agriculture and forestry 01T03</v>
      </c>
      <c r="J391" s="4" t="s">
        <v>11</v>
      </c>
      <c r="K391" s="13">
        <v>2.9171690554512892</v>
      </c>
    </row>
    <row r="392" spans="1:11" x14ac:dyDescent="0.25">
      <c r="A392" t="s">
        <v>1250</v>
      </c>
      <c r="B392" t="s">
        <v>4</v>
      </c>
      <c r="C392" t="s">
        <v>9</v>
      </c>
      <c r="D392" t="s">
        <v>1251</v>
      </c>
      <c r="E392" t="s">
        <v>11</v>
      </c>
      <c r="F392">
        <v>2014</v>
      </c>
      <c r="G392">
        <v>2.5230187150400383</v>
      </c>
      <c r="H392" s="13">
        <v>0.10092074860160152</v>
      </c>
      <c r="I392" s="4" t="str">
        <f>INDEX('EPA Source to Industry Map'!E:E,MATCH(_xlfn.CONCAT(Table2[[#This Row],[sector]:[subsource]]),'EPA Source to Industry Map'!D:D,0))</f>
        <v>agriculture and forestry 01T03</v>
      </c>
      <c r="J392" s="4" t="s">
        <v>11</v>
      </c>
      <c r="K392" s="13">
        <v>2.8257809608448432</v>
      </c>
    </row>
    <row r="393" spans="1:11" x14ac:dyDescent="0.25">
      <c r="A393" t="s">
        <v>1250</v>
      </c>
      <c r="B393" t="s">
        <v>4</v>
      </c>
      <c r="C393" t="s">
        <v>9</v>
      </c>
      <c r="D393" t="s">
        <v>1251</v>
      </c>
      <c r="E393" t="s">
        <v>11</v>
      </c>
      <c r="F393">
        <v>2015</v>
      </c>
      <c r="G393">
        <v>2.6030062015061248</v>
      </c>
      <c r="H393" s="13">
        <v>0.104120248060245</v>
      </c>
      <c r="I393" s="4" t="str">
        <f>INDEX('EPA Source to Industry Map'!E:E,MATCH(_xlfn.CONCAT(Table2[[#This Row],[sector]:[subsource]]),'EPA Source to Industry Map'!D:D,0))</f>
        <v>agriculture and forestry 01T03</v>
      </c>
      <c r="J393" s="4" t="s">
        <v>11</v>
      </c>
      <c r="K393" s="13">
        <v>2.9153669456868601</v>
      </c>
    </row>
    <row r="394" spans="1:11" x14ac:dyDescent="0.25">
      <c r="A394" t="s">
        <v>1250</v>
      </c>
      <c r="B394" t="s">
        <v>4</v>
      </c>
      <c r="C394" t="s">
        <v>9</v>
      </c>
      <c r="D394" t="s">
        <v>1251</v>
      </c>
      <c r="E394" t="s">
        <v>11</v>
      </c>
      <c r="F394">
        <v>2016</v>
      </c>
      <c r="G394">
        <v>2.6407965061428582</v>
      </c>
      <c r="H394" s="13">
        <v>0.10563186024571432</v>
      </c>
      <c r="I394" s="4" t="str">
        <f>INDEX('EPA Source to Industry Map'!E:E,MATCH(_xlfn.CONCAT(Table2[[#This Row],[sector]:[subsource]]),'EPA Source to Industry Map'!D:D,0))</f>
        <v>agriculture and forestry 01T03</v>
      </c>
      <c r="J394" s="4" t="s">
        <v>11</v>
      </c>
      <c r="K394" s="13">
        <v>2.9576920868800016</v>
      </c>
    </row>
    <row r="395" spans="1:11" x14ac:dyDescent="0.25">
      <c r="A395" t="s">
        <v>1250</v>
      </c>
      <c r="B395" t="s">
        <v>4</v>
      </c>
      <c r="C395" t="s">
        <v>9</v>
      </c>
      <c r="D395" t="s">
        <v>1251</v>
      </c>
      <c r="E395" t="s">
        <v>11</v>
      </c>
      <c r="F395">
        <v>2017</v>
      </c>
      <c r="G395">
        <v>2.6452492264733425</v>
      </c>
      <c r="H395" s="13">
        <v>0.10580996905893368</v>
      </c>
      <c r="I395" s="4" t="str">
        <f>INDEX('EPA Source to Industry Map'!E:E,MATCH(_xlfn.CONCAT(Table2[[#This Row],[sector]:[subsource]]),'EPA Source to Industry Map'!D:D,0))</f>
        <v>agriculture and forestry 01T03</v>
      </c>
      <c r="J395" s="4" t="s">
        <v>11</v>
      </c>
      <c r="K395" s="13">
        <v>2.9626791336501435</v>
      </c>
    </row>
    <row r="396" spans="1:11" x14ac:dyDescent="0.25">
      <c r="A396" t="s">
        <v>1250</v>
      </c>
      <c r="B396" t="s">
        <v>4</v>
      </c>
      <c r="C396" t="s">
        <v>9</v>
      </c>
      <c r="D396" t="s">
        <v>1251</v>
      </c>
      <c r="E396" t="s">
        <v>11</v>
      </c>
      <c r="F396">
        <v>2018</v>
      </c>
      <c r="G396">
        <v>2.6497019468038241</v>
      </c>
      <c r="H396" s="13">
        <v>0.10598807787215297</v>
      </c>
      <c r="I396" s="4" t="str">
        <f>INDEX('EPA Source to Industry Map'!E:E,MATCH(_xlfn.CONCAT(Table2[[#This Row],[sector]:[subsource]]),'EPA Source to Industry Map'!D:D,0))</f>
        <v>agriculture and forestry 01T03</v>
      </c>
      <c r="J396" s="4" t="s">
        <v>11</v>
      </c>
      <c r="K396" s="13">
        <v>2.967666180420284</v>
      </c>
    </row>
    <row r="397" spans="1:11" x14ac:dyDescent="0.25">
      <c r="A397" t="s">
        <v>1250</v>
      </c>
      <c r="B397" t="s">
        <v>4</v>
      </c>
      <c r="C397" t="s">
        <v>9</v>
      </c>
      <c r="D397" t="s">
        <v>1251</v>
      </c>
      <c r="E397" t="s">
        <v>11</v>
      </c>
      <c r="F397">
        <v>2019</v>
      </c>
      <c r="G397">
        <v>2.6541546671343061</v>
      </c>
      <c r="H397" s="13">
        <v>0.10616618668537223</v>
      </c>
      <c r="I397" s="4" t="str">
        <f>INDEX('EPA Source to Industry Map'!E:E,MATCH(_xlfn.CONCAT(Table2[[#This Row],[sector]:[subsource]]),'EPA Source to Industry Map'!D:D,0))</f>
        <v>agriculture and forestry 01T03</v>
      </c>
      <c r="J397" s="4" t="s">
        <v>11</v>
      </c>
      <c r="K397" s="13">
        <v>2.9726532271904231</v>
      </c>
    </row>
    <row r="398" spans="1:11" x14ac:dyDescent="0.25">
      <c r="A398" t="s">
        <v>1250</v>
      </c>
      <c r="B398" t="s">
        <v>4</v>
      </c>
      <c r="C398" t="s">
        <v>9</v>
      </c>
      <c r="D398" t="s">
        <v>1251</v>
      </c>
      <c r="E398" t="s">
        <v>11</v>
      </c>
      <c r="F398">
        <v>2020</v>
      </c>
      <c r="G398">
        <v>2.6586073874647798</v>
      </c>
      <c r="H398" s="13">
        <v>0.1063442954985912</v>
      </c>
      <c r="I398" s="4" t="str">
        <f>INDEX('EPA Source to Industry Map'!E:E,MATCH(_xlfn.CONCAT(Table2[[#This Row],[sector]:[subsource]]),'EPA Source to Industry Map'!D:D,0))</f>
        <v>agriculture and forestry 01T03</v>
      </c>
      <c r="J398" s="4" t="s">
        <v>11</v>
      </c>
      <c r="K398" s="13">
        <v>2.9776402739605543</v>
      </c>
    </row>
    <row r="399" spans="1:11" x14ac:dyDescent="0.25">
      <c r="A399" t="s">
        <v>1250</v>
      </c>
      <c r="B399" t="s">
        <v>4</v>
      </c>
      <c r="C399" t="s">
        <v>9</v>
      </c>
      <c r="D399" t="s">
        <v>1251</v>
      </c>
      <c r="E399" t="s">
        <v>11</v>
      </c>
      <c r="F399">
        <v>2021</v>
      </c>
      <c r="G399">
        <v>2.6691498859470659</v>
      </c>
      <c r="H399" s="13">
        <v>0.10676599543788265</v>
      </c>
      <c r="I399" s="4" t="str">
        <f>INDEX('EPA Source to Industry Map'!E:E,MATCH(_xlfn.CONCAT(Table2[[#This Row],[sector]:[subsource]]),'EPA Source to Industry Map'!D:D,0))</f>
        <v>agriculture and forestry 01T03</v>
      </c>
      <c r="J399" s="4" t="s">
        <v>11</v>
      </c>
      <c r="K399" s="13">
        <v>2.9894478722607141</v>
      </c>
    </row>
    <row r="400" spans="1:11" x14ac:dyDescent="0.25">
      <c r="A400" t="s">
        <v>1250</v>
      </c>
      <c r="B400" t="s">
        <v>4</v>
      </c>
      <c r="C400" t="s">
        <v>9</v>
      </c>
      <c r="D400" t="s">
        <v>1251</v>
      </c>
      <c r="E400" t="s">
        <v>11</v>
      </c>
      <c r="F400">
        <v>2022</v>
      </c>
      <c r="G400">
        <v>2.6796923844293419</v>
      </c>
      <c r="H400" s="13">
        <v>0.10718769537717367</v>
      </c>
      <c r="I400" s="4" t="str">
        <f>INDEX('EPA Source to Industry Map'!E:E,MATCH(_xlfn.CONCAT(Table2[[#This Row],[sector]:[subsource]]),'EPA Source to Industry Map'!D:D,0))</f>
        <v>agriculture and forestry 01T03</v>
      </c>
      <c r="J400" s="4" t="s">
        <v>11</v>
      </c>
      <c r="K400" s="13">
        <v>3.0012554705608627</v>
      </c>
    </row>
    <row r="401" spans="1:11" x14ac:dyDescent="0.25">
      <c r="A401" t="s">
        <v>1250</v>
      </c>
      <c r="B401" t="s">
        <v>4</v>
      </c>
      <c r="C401" t="s">
        <v>9</v>
      </c>
      <c r="D401" t="s">
        <v>1251</v>
      </c>
      <c r="E401" t="s">
        <v>11</v>
      </c>
      <c r="F401">
        <v>2023</v>
      </c>
      <c r="G401">
        <v>2.6902348829116174</v>
      </c>
      <c r="H401" s="13">
        <v>0.10760939531646468</v>
      </c>
      <c r="I401" s="4" t="str">
        <f>INDEX('EPA Source to Industry Map'!E:E,MATCH(_xlfn.CONCAT(Table2[[#This Row],[sector]:[subsource]]),'EPA Source to Industry Map'!D:D,0))</f>
        <v>agriculture and forestry 01T03</v>
      </c>
      <c r="J401" s="4" t="s">
        <v>11</v>
      </c>
      <c r="K401" s="13">
        <v>3.0130630688610118</v>
      </c>
    </row>
    <row r="402" spans="1:11" x14ac:dyDescent="0.25">
      <c r="A402" t="s">
        <v>1250</v>
      </c>
      <c r="B402" t="s">
        <v>4</v>
      </c>
      <c r="C402" t="s">
        <v>9</v>
      </c>
      <c r="D402" t="s">
        <v>1251</v>
      </c>
      <c r="E402" t="s">
        <v>11</v>
      </c>
      <c r="F402">
        <v>2024</v>
      </c>
      <c r="G402">
        <v>2.7007773813938933</v>
      </c>
      <c r="H402" s="13">
        <v>0.10803109525575572</v>
      </c>
      <c r="I402" s="4" t="str">
        <f>INDEX('EPA Source to Industry Map'!E:E,MATCH(_xlfn.CONCAT(Table2[[#This Row],[sector]:[subsource]]),'EPA Source to Industry Map'!D:D,0))</f>
        <v>agriculture and forestry 01T03</v>
      </c>
      <c r="J402" s="4" t="s">
        <v>11</v>
      </c>
      <c r="K402" s="13">
        <v>3.0248706671611605</v>
      </c>
    </row>
    <row r="403" spans="1:11" x14ac:dyDescent="0.25">
      <c r="A403" t="s">
        <v>1250</v>
      </c>
      <c r="B403" t="s">
        <v>4</v>
      </c>
      <c r="C403" t="s">
        <v>9</v>
      </c>
      <c r="D403" t="s">
        <v>1251</v>
      </c>
      <c r="E403" t="s">
        <v>11</v>
      </c>
      <c r="F403">
        <v>2025</v>
      </c>
      <c r="G403">
        <v>2.7113198798761684</v>
      </c>
      <c r="H403" s="13">
        <v>0.10845279519504676</v>
      </c>
      <c r="I403" s="4" t="str">
        <f>INDEX('EPA Source to Industry Map'!E:E,MATCH(_xlfn.CONCAT(Table2[[#This Row],[sector]:[subsource]]),'EPA Source to Industry Map'!D:D,0))</f>
        <v>agriculture and forestry 01T03</v>
      </c>
      <c r="J403" s="4" t="s">
        <v>11</v>
      </c>
      <c r="K403" s="13">
        <v>3.0366782654613087</v>
      </c>
    </row>
    <row r="404" spans="1:11" x14ac:dyDescent="0.25">
      <c r="A404" t="s">
        <v>1250</v>
      </c>
      <c r="B404" t="s">
        <v>4</v>
      </c>
      <c r="C404" t="s">
        <v>9</v>
      </c>
      <c r="D404" t="s">
        <v>1251</v>
      </c>
      <c r="E404" t="s">
        <v>11</v>
      </c>
      <c r="F404">
        <v>2026</v>
      </c>
      <c r="G404">
        <v>2.7263165414651453</v>
      </c>
      <c r="H404" s="13">
        <v>0.10905266165860579</v>
      </c>
      <c r="I404" s="4" t="str">
        <f>INDEX('EPA Source to Industry Map'!E:E,MATCH(_xlfn.CONCAT(Table2[[#This Row],[sector]:[subsource]]),'EPA Source to Industry Map'!D:D,0))</f>
        <v>agriculture and forestry 01T03</v>
      </c>
      <c r="J404" s="4" t="s">
        <v>11</v>
      </c>
      <c r="K404" s="13">
        <v>3.0534745264409624</v>
      </c>
    </row>
    <row r="405" spans="1:11" x14ac:dyDescent="0.25">
      <c r="A405" t="s">
        <v>1250</v>
      </c>
      <c r="B405" t="s">
        <v>4</v>
      </c>
      <c r="C405" t="s">
        <v>9</v>
      </c>
      <c r="D405" t="s">
        <v>1251</v>
      </c>
      <c r="E405" t="s">
        <v>11</v>
      </c>
      <c r="F405">
        <v>2027</v>
      </c>
      <c r="G405">
        <v>2.7413132030541107</v>
      </c>
      <c r="H405" s="13">
        <v>0.10965252812216444</v>
      </c>
      <c r="I405" s="4" t="str">
        <f>INDEX('EPA Source to Industry Map'!E:E,MATCH(_xlfn.CONCAT(Table2[[#This Row],[sector]:[subsource]]),'EPA Source to Industry Map'!D:D,0))</f>
        <v>agriculture and forestry 01T03</v>
      </c>
      <c r="J405" s="4" t="s">
        <v>11</v>
      </c>
      <c r="K405" s="13">
        <v>3.070270787420605</v>
      </c>
    </row>
    <row r="406" spans="1:11" x14ac:dyDescent="0.25">
      <c r="A406" t="s">
        <v>1250</v>
      </c>
      <c r="B406" t="s">
        <v>4</v>
      </c>
      <c r="C406" t="s">
        <v>9</v>
      </c>
      <c r="D406" t="s">
        <v>1251</v>
      </c>
      <c r="E406" t="s">
        <v>11</v>
      </c>
      <c r="F406">
        <v>2028</v>
      </c>
      <c r="G406">
        <v>2.7563098646430855</v>
      </c>
      <c r="H406" s="13">
        <v>0.11025239458572342</v>
      </c>
      <c r="I406" s="4" t="str">
        <f>INDEX('EPA Source to Industry Map'!E:E,MATCH(_xlfn.CONCAT(Table2[[#This Row],[sector]:[subsource]]),'EPA Source to Industry Map'!D:D,0))</f>
        <v>agriculture and forestry 01T03</v>
      </c>
      <c r="J406" s="4" t="s">
        <v>11</v>
      </c>
      <c r="K406" s="13">
        <v>3.0870670484002565</v>
      </c>
    </row>
    <row r="407" spans="1:11" x14ac:dyDescent="0.25">
      <c r="A407" t="s">
        <v>1250</v>
      </c>
      <c r="B407" t="s">
        <v>4</v>
      </c>
      <c r="C407" t="s">
        <v>9</v>
      </c>
      <c r="D407" t="s">
        <v>1251</v>
      </c>
      <c r="E407" t="s">
        <v>11</v>
      </c>
      <c r="F407">
        <v>2029</v>
      </c>
      <c r="G407">
        <v>2.7713065262320615</v>
      </c>
      <c r="H407" s="13">
        <v>0.11085226104928246</v>
      </c>
      <c r="I407" s="4" t="str">
        <f>INDEX('EPA Source to Industry Map'!E:E,MATCH(_xlfn.CONCAT(Table2[[#This Row],[sector]:[subsource]]),'EPA Source to Industry Map'!D:D,0))</f>
        <v>agriculture and forestry 01T03</v>
      </c>
      <c r="J407" s="4" t="s">
        <v>11</v>
      </c>
      <c r="K407" s="13">
        <v>3.1038633093799093</v>
      </c>
    </row>
    <row r="408" spans="1:11" x14ac:dyDescent="0.25">
      <c r="A408" t="s">
        <v>1250</v>
      </c>
      <c r="B408" t="s">
        <v>4</v>
      </c>
      <c r="C408" t="s">
        <v>9</v>
      </c>
      <c r="D408" t="s">
        <v>1251</v>
      </c>
      <c r="E408" t="s">
        <v>11</v>
      </c>
      <c r="F408">
        <v>2030</v>
      </c>
      <c r="G408">
        <v>2.786303187821038</v>
      </c>
      <c r="H408" s="13">
        <v>0.11145212751284153</v>
      </c>
      <c r="I408" s="4" t="str">
        <f>INDEX('EPA Source to Industry Map'!E:E,MATCH(_xlfn.CONCAT(Table2[[#This Row],[sector]:[subsource]]),'EPA Source to Industry Map'!D:D,0))</f>
        <v>agriculture and forestry 01T03</v>
      </c>
      <c r="J408" s="4" t="s">
        <v>11</v>
      </c>
      <c r="K408" s="13">
        <v>3.120659570359563</v>
      </c>
    </row>
    <row r="409" spans="1:11" x14ac:dyDescent="0.25">
      <c r="A409" t="s">
        <v>1250</v>
      </c>
      <c r="B409" t="s">
        <v>4</v>
      </c>
      <c r="C409" t="s">
        <v>9</v>
      </c>
      <c r="D409" t="s">
        <v>1251</v>
      </c>
      <c r="E409" t="s">
        <v>11</v>
      </c>
      <c r="F409">
        <v>2031</v>
      </c>
      <c r="G409">
        <v>2.8073920018532643</v>
      </c>
      <c r="H409" s="13">
        <v>0.11229568007413059</v>
      </c>
      <c r="I409" s="4" t="str">
        <f>INDEX('EPA Source to Industry Map'!E:E,MATCH(_xlfn.CONCAT(Table2[[#This Row],[sector]:[subsource]]),'EPA Source to Industry Map'!D:D,0))</f>
        <v>agriculture and forestry 01T03</v>
      </c>
      <c r="J409" s="4" t="s">
        <v>11</v>
      </c>
      <c r="K409" s="13">
        <v>3.1442790420756568</v>
      </c>
    </row>
    <row r="410" spans="1:11" x14ac:dyDescent="0.25">
      <c r="A410" t="s">
        <v>1250</v>
      </c>
      <c r="B410" t="s">
        <v>4</v>
      </c>
      <c r="C410" t="s">
        <v>9</v>
      </c>
      <c r="D410" t="s">
        <v>1251</v>
      </c>
      <c r="E410" t="s">
        <v>11</v>
      </c>
      <c r="F410">
        <v>2032</v>
      </c>
      <c r="G410">
        <v>2.8284808158855022</v>
      </c>
      <c r="H410" s="13">
        <v>0.11313923263542007</v>
      </c>
      <c r="I410" s="4" t="str">
        <f>INDEX('EPA Source to Industry Map'!E:E,MATCH(_xlfn.CONCAT(Table2[[#This Row],[sector]:[subsource]]),'EPA Source to Industry Map'!D:D,0))</f>
        <v>agriculture and forestry 01T03</v>
      </c>
      <c r="J410" s="4" t="s">
        <v>11</v>
      </c>
      <c r="K410" s="13">
        <v>3.1678985137917621</v>
      </c>
    </row>
    <row r="411" spans="1:11" x14ac:dyDescent="0.25">
      <c r="A411" t="s">
        <v>1250</v>
      </c>
      <c r="B411" t="s">
        <v>4</v>
      </c>
      <c r="C411" t="s">
        <v>9</v>
      </c>
      <c r="D411" t="s">
        <v>1251</v>
      </c>
      <c r="E411" t="s">
        <v>11</v>
      </c>
      <c r="F411">
        <v>2033</v>
      </c>
      <c r="G411">
        <v>2.849569629917728</v>
      </c>
      <c r="H411" s="13">
        <v>0.11398278519670911</v>
      </c>
      <c r="I411" s="4" t="str">
        <f>INDEX('EPA Source to Industry Map'!E:E,MATCH(_xlfn.CONCAT(Table2[[#This Row],[sector]:[subsource]]),'EPA Source to Industry Map'!D:D,0))</f>
        <v>agriculture and forestry 01T03</v>
      </c>
      <c r="J411" s="4" t="s">
        <v>11</v>
      </c>
      <c r="K411" s="13">
        <v>3.1915179855078555</v>
      </c>
    </row>
    <row r="412" spans="1:11" x14ac:dyDescent="0.25">
      <c r="A412" t="s">
        <v>1250</v>
      </c>
      <c r="B412" t="s">
        <v>4</v>
      </c>
      <c r="C412" t="s">
        <v>9</v>
      </c>
      <c r="D412" t="s">
        <v>1251</v>
      </c>
      <c r="E412" t="s">
        <v>11</v>
      </c>
      <c r="F412">
        <v>2034</v>
      </c>
      <c r="G412">
        <v>2.8706584439499556</v>
      </c>
      <c r="H412" s="13">
        <v>0.11482633775799821</v>
      </c>
      <c r="I412" s="4" t="str">
        <f>INDEX('EPA Source to Industry Map'!E:E,MATCH(_xlfn.CONCAT(Table2[[#This Row],[sector]:[subsource]]),'EPA Source to Industry Map'!D:D,0))</f>
        <v>agriculture and forestry 01T03</v>
      </c>
      <c r="J412" s="4" t="s">
        <v>11</v>
      </c>
      <c r="K412" s="13">
        <v>3.2151374572239506</v>
      </c>
    </row>
    <row r="413" spans="1:11" x14ac:dyDescent="0.25">
      <c r="A413" t="s">
        <v>1250</v>
      </c>
      <c r="B413" t="s">
        <v>4</v>
      </c>
      <c r="C413" t="s">
        <v>9</v>
      </c>
      <c r="D413" t="s">
        <v>1251</v>
      </c>
      <c r="E413" t="s">
        <v>11</v>
      </c>
      <c r="F413">
        <v>2035</v>
      </c>
      <c r="G413">
        <v>2.8917472579821908</v>
      </c>
      <c r="H413" s="13">
        <v>0.11566989031928764</v>
      </c>
      <c r="I413" s="4" t="str">
        <f>INDEX('EPA Source to Industry Map'!E:E,MATCH(_xlfn.CONCAT(Table2[[#This Row],[sector]:[subsource]]),'EPA Source to Industry Map'!D:D,0))</f>
        <v>agriculture and forestry 01T03</v>
      </c>
      <c r="J413" s="4" t="s">
        <v>11</v>
      </c>
      <c r="K413" s="13">
        <v>3.2387569289400546</v>
      </c>
    </row>
    <row r="414" spans="1:11" x14ac:dyDescent="0.25">
      <c r="A414" t="s">
        <v>1250</v>
      </c>
      <c r="B414" t="s">
        <v>4</v>
      </c>
      <c r="C414" t="s">
        <v>9</v>
      </c>
      <c r="D414" t="s">
        <v>1251</v>
      </c>
      <c r="E414" t="s">
        <v>11</v>
      </c>
      <c r="F414">
        <v>2036</v>
      </c>
      <c r="G414">
        <v>2.91544809934067</v>
      </c>
      <c r="H414" s="13">
        <v>0.11661792397362677</v>
      </c>
      <c r="I414" s="4" t="str">
        <f>INDEX('EPA Source to Industry Map'!E:E,MATCH(_xlfn.CONCAT(Table2[[#This Row],[sector]:[subsource]]),'EPA Source to Industry Map'!D:D,0))</f>
        <v>agriculture and forestry 01T03</v>
      </c>
      <c r="J414" s="4" t="s">
        <v>11</v>
      </c>
      <c r="K414" s="13">
        <v>3.2653018712615509</v>
      </c>
    </row>
    <row r="415" spans="1:11" x14ac:dyDescent="0.25">
      <c r="A415" t="s">
        <v>1250</v>
      </c>
      <c r="B415" t="s">
        <v>4</v>
      </c>
      <c r="C415" t="s">
        <v>9</v>
      </c>
      <c r="D415" t="s">
        <v>1251</v>
      </c>
      <c r="E415" t="s">
        <v>11</v>
      </c>
      <c r="F415">
        <v>2037</v>
      </c>
      <c r="G415">
        <v>2.9391489406991562</v>
      </c>
      <c r="H415" s="13">
        <v>0.11756595762796626</v>
      </c>
      <c r="I415" s="4" t="str">
        <f>INDEX('EPA Source to Industry Map'!E:E,MATCH(_xlfn.CONCAT(Table2[[#This Row],[sector]:[subsource]]),'EPA Source to Industry Map'!D:D,0))</f>
        <v>agriculture and forestry 01T03</v>
      </c>
      <c r="J415" s="4" t="s">
        <v>11</v>
      </c>
      <c r="K415" s="13">
        <v>3.2918468135830552</v>
      </c>
    </row>
    <row r="416" spans="1:11" x14ac:dyDescent="0.25">
      <c r="A416" t="s">
        <v>1250</v>
      </c>
      <c r="B416" t="s">
        <v>4</v>
      </c>
      <c r="C416" t="s">
        <v>9</v>
      </c>
      <c r="D416" t="s">
        <v>1251</v>
      </c>
      <c r="E416" t="s">
        <v>11</v>
      </c>
      <c r="F416">
        <v>2038</v>
      </c>
      <c r="G416">
        <v>2.9628497820576341</v>
      </c>
      <c r="H416" s="13">
        <v>0.11851399128230533</v>
      </c>
      <c r="I416" s="4" t="str">
        <f>INDEX('EPA Source to Industry Map'!E:E,MATCH(_xlfn.CONCAT(Table2[[#This Row],[sector]:[subsource]]),'EPA Source to Industry Map'!D:D,0))</f>
        <v>agriculture and forestry 01T03</v>
      </c>
      <c r="J416" s="4" t="s">
        <v>11</v>
      </c>
      <c r="K416" s="13">
        <v>3.3183917559045497</v>
      </c>
    </row>
    <row r="417" spans="1:11" x14ac:dyDescent="0.25">
      <c r="A417" t="s">
        <v>1250</v>
      </c>
      <c r="B417" t="s">
        <v>4</v>
      </c>
      <c r="C417" t="s">
        <v>9</v>
      </c>
      <c r="D417" t="s">
        <v>1251</v>
      </c>
      <c r="E417" t="s">
        <v>11</v>
      </c>
      <c r="F417">
        <v>2039</v>
      </c>
      <c r="G417">
        <v>2.986550623416111</v>
      </c>
      <c r="H417" s="13">
        <v>0.11946202493664447</v>
      </c>
      <c r="I417" s="4" t="str">
        <f>INDEX('EPA Source to Industry Map'!E:E,MATCH(_xlfn.CONCAT(Table2[[#This Row],[sector]:[subsource]]),'EPA Source to Industry Map'!D:D,0))</f>
        <v>agriculture and forestry 01T03</v>
      </c>
      <c r="J417" s="4" t="s">
        <v>11</v>
      </c>
      <c r="K417" s="13">
        <v>3.3449366982260451</v>
      </c>
    </row>
    <row r="418" spans="1:11" x14ac:dyDescent="0.25">
      <c r="A418" t="s">
        <v>1250</v>
      </c>
      <c r="B418" t="s">
        <v>4</v>
      </c>
      <c r="C418" t="s">
        <v>9</v>
      </c>
      <c r="D418" t="s">
        <v>1251</v>
      </c>
      <c r="E418" t="s">
        <v>11</v>
      </c>
      <c r="F418">
        <v>2040</v>
      </c>
      <c r="G418">
        <v>3.0102514647745968</v>
      </c>
      <c r="H418" s="13">
        <v>0.12041005859098389</v>
      </c>
      <c r="I418" s="4" t="str">
        <f>INDEX('EPA Source to Industry Map'!E:E,MATCH(_xlfn.CONCAT(Table2[[#This Row],[sector]:[subsource]]),'EPA Source to Industry Map'!D:D,0))</f>
        <v>agriculture and forestry 01T03</v>
      </c>
      <c r="J418" s="4" t="s">
        <v>11</v>
      </c>
      <c r="K418" s="13">
        <v>3.3714816405475485</v>
      </c>
    </row>
    <row r="419" spans="1:11" x14ac:dyDescent="0.25">
      <c r="A419" t="s">
        <v>1250</v>
      </c>
      <c r="B419" t="s">
        <v>4</v>
      </c>
      <c r="C419" t="s">
        <v>9</v>
      </c>
      <c r="D419" t="s">
        <v>1251</v>
      </c>
      <c r="E419" t="s">
        <v>11</v>
      </c>
      <c r="F419">
        <v>2041</v>
      </c>
      <c r="G419">
        <v>3.0354716494972833</v>
      </c>
      <c r="H419" s="13">
        <v>0.12141886597989132</v>
      </c>
      <c r="I419" s="4" t="str">
        <f>INDEX('EPA Source to Industry Map'!E:E,MATCH(_xlfn.CONCAT(Table2[[#This Row],[sector]:[subsource]]),'EPA Source to Industry Map'!D:D,0))</f>
        <v>agriculture and forestry 01T03</v>
      </c>
      <c r="J419" s="4" t="s">
        <v>11</v>
      </c>
      <c r="K419" s="13">
        <v>3.3997282474369572</v>
      </c>
    </row>
    <row r="420" spans="1:11" x14ac:dyDescent="0.25">
      <c r="A420" t="s">
        <v>1250</v>
      </c>
      <c r="B420" t="s">
        <v>4</v>
      </c>
      <c r="C420" t="s">
        <v>9</v>
      </c>
      <c r="D420" t="s">
        <v>1251</v>
      </c>
      <c r="E420" t="s">
        <v>11</v>
      </c>
      <c r="F420">
        <v>2042</v>
      </c>
      <c r="G420">
        <v>3.0606918342199783</v>
      </c>
      <c r="H420" s="13">
        <v>0.12242767336879912</v>
      </c>
      <c r="I420" s="4" t="str">
        <f>INDEX('EPA Source to Industry Map'!E:E,MATCH(_xlfn.CONCAT(Table2[[#This Row],[sector]:[subsource]]),'EPA Source to Industry Map'!D:D,0))</f>
        <v>agriculture and forestry 01T03</v>
      </c>
      <c r="J420" s="4" t="s">
        <v>11</v>
      </c>
      <c r="K420" s="13">
        <v>3.4279748543263753</v>
      </c>
    </row>
    <row r="421" spans="1:11" x14ac:dyDescent="0.25">
      <c r="A421" t="s">
        <v>1250</v>
      </c>
      <c r="B421" t="s">
        <v>4</v>
      </c>
      <c r="C421" t="s">
        <v>9</v>
      </c>
      <c r="D421" t="s">
        <v>1251</v>
      </c>
      <c r="E421" t="s">
        <v>11</v>
      </c>
      <c r="F421">
        <v>2043</v>
      </c>
      <c r="G421">
        <v>3.0859120189426714</v>
      </c>
      <c r="H421" s="13">
        <v>0.12343648075770687</v>
      </c>
      <c r="I421" s="4" t="str">
        <f>INDEX('EPA Source to Industry Map'!E:E,MATCH(_xlfn.CONCAT(Table2[[#This Row],[sector]:[subsource]]),'EPA Source to Industry Map'!D:D,0))</f>
        <v>agriculture and forestry 01T03</v>
      </c>
      <c r="J421" s="4" t="s">
        <v>11</v>
      </c>
      <c r="K421" s="13">
        <v>3.456221461215792</v>
      </c>
    </row>
    <row r="422" spans="1:11" x14ac:dyDescent="0.25">
      <c r="A422" t="s">
        <v>1250</v>
      </c>
      <c r="B422" t="s">
        <v>4</v>
      </c>
      <c r="C422" t="s">
        <v>9</v>
      </c>
      <c r="D422" t="s">
        <v>1251</v>
      </c>
      <c r="E422" t="s">
        <v>11</v>
      </c>
      <c r="F422">
        <v>2044</v>
      </c>
      <c r="G422">
        <v>3.1111322036653561</v>
      </c>
      <c r="H422" s="13">
        <v>0.12444528814661425</v>
      </c>
      <c r="I422" s="4" t="str">
        <f>INDEX('EPA Source to Industry Map'!E:E,MATCH(_xlfn.CONCAT(Table2[[#This Row],[sector]:[subsource]]),'EPA Source to Industry Map'!D:D,0))</f>
        <v>agriculture and forestry 01T03</v>
      </c>
      <c r="J422" s="4" t="s">
        <v>11</v>
      </c>
      <c r="K422" s="13">
        <v>3.4844680681051998</v>
      </c>
    </row>
    <row r="423" spans="1:11" x14ac:dyDescent="0.25">
      <c r="A423" t="s">
        <v>1250</v>
      </c>
      <c r="B423" t="s">
        <v>4</v>
      </c>
      <c r="C423" t="s">
        <v>9</v>
      </c>
      <c r="D423" t="s">
        <v>1251</v>
      </c>
      <c r="E423" t="s">
        <v>11</v>
      </c>
      <c r="F423">
        <v>2045</v>
      </c>
      <c r="G423">
        <v>3.1363523883880502</v>
      </c>
      <c r="H423" s="13">
        <v>0.125454095535522</v>
      </c>
      <c r="I423" s="4" t="str">
        <f>INDEX('EPA Source to Industry Map'!E:E,MATCH(_xlfn.CONCAT(Table2[[#This Row],[sector]:[subsource]]),'EPA Source to Industry Map'!D:D,0))</f>
        <v>agriculture and forestry 01T03</v>
      </c>
      <c r="J423" s="4" t="s">
        <v>11</v>
      </c>
      <c r="K423" s="13">
        <v>3.5127146749946165</v>
      </c>
    </row>
    <row r="424" spans="1:11" x14ac:dyDescent="0.25">
      <c r="A424" t="s">
        <v>1250</v>
      </c>
      <c r="B424" t="s">
        <v>4</v>
      </c>
      <c r="C424" t="s">
        <v>9</v>
      </c>
      <c r="D424" t="s">
        <v>1251</v>
      </c>
      <c r="E424" t="s">
        <v>11</v>
      </c>
      <c r="F424">
        <v>2046</v>
      </c>
      <c r="G424">
        <v>3.1631143247757367</v>
      </c>
      <c r="H424" s="13">
        <v>0.12652457299102948</v>
      </c>
      <c r="I424" s="4" t="str">
        <f>INDEX('EPA Source to Industry Map'!E:E,MATCH(_xlfn.CONCAT(Table2[[#This Row],[sector]:[subsource]]),'EPA Source to Industry Map'!D:D,0))</f>
        <v>agriculture and forestry 01T03</v>
      </c>
      <c r="J424" s="4" t="s">
        <v>11</v>
      </c>
      <c r="K424" s="13">
        <v>3.542688043748826</v>
      </c>
    </row>
    <row r="425" spans="1:11" x14ac:dyDescent="0.25">
      <c r="A425" t="s">
        <v>1250</v>
      </c>
      <c r="B425" t="s">
        <v>4</v>
      </c>
      <c r="C425" t="s">
        <v>9</v>
      </c>
      <c r="D425" t="s">
        <v>1251</v>
      </c>
      <c r="E425" t="s">
        <v>11</v>
      </c>
      <c r="F425">
        <v>2047</v>
      </c>
      <c r="G425">
        <v>3.1898762611634237</v>
      </c>
      <c r="H425" s="13">
        <v>0.12759505044653693</v>
      </c>
      <c r="I425" s="4" t="str">
        <f>INDEX('EPA Source to Industry Map'!E:E,MATCH(_xlfn.CONCAT(Table2[[#This Row],[sector]:[subsource]]),'EPA Source to Industry Map'!D:D,0))</f>
        <v>agriculture and forestry 01T03</v>
      </c>
      <c r="J425" s="4" t="s">
        <v>11</v>
      </c>
      <c r="K425" s="13">
        <v>3.572661412503034</v>
      </c>
    </row>
    <row r="426" spans="1:11" x14ac:dyDescent="0.25">
      <c r="A426" t="s">
        <v>1250</v>
      </c>
      <c r="B426" t="s">
        <v>4</v>
      </c>
      <c r="C426" t="s">
        <v>9</v>
      </c>
      <c r="D426" t="s">
        <v>1251</v>
      </c>
      <c r="E426" t="s">
        <v>11</v>
      </c>
      <c r="F426">
        <v>2048</v>
      </c>
      <c r="G426">
        <v>3.2166381975511085</v>
      </c>
      <c r="H426" s="13">
        <v>0.12866552790204433</v>
      </c>
      <c r="I426" s="4" t="str">
        <f>INDEX('EPA Source to Industry Map'!E:E,MATCH(_xlfn.CONCAT(Table2[[#This Row],[sector]:[subsource]]),'EPA Source to Industry Map'!D:D,0))</f>
        <v>agriculture and forestry 01T03</v>
      </c>
      <c r="J426" s="4" t="s">
        <v>11</v>
      </c>
      <c r="K426" s="13">
        <v>3.6026347812572421</v>
      </c>
    </row>
    <row r="427" spans="1:11" x14ac:dyDescent="0.25">
      <c r="A427" t="s">
        <v>1250</v>
      </c>
      <c r="B427" t="s">
        <v>4</v>
      </c>
      <c r="C427" t="s">
        <v>9</v>
      </c>
      <c r="D427" t="s">
        <v>1251</v>
      </c>
      <c r="E427" t="s">
        <v>11</v>
      </c>
      <c r="F427">
        <v>2049</v>
      </c>
      <c r="G427">
        <v>3.2434001339387861</v>
      </c>
      <c r="H427" s="13">
        <v>0.12973600535755145</v>
      </c>
      <c r="I427" s="4" t="str">
        <f>INDEX('EPA Source to Industry Map'!E:E,MATCH(_xlfn.CONCAT(Table2[[#This Row],[sector]:[subsource]]),'EPA Source to Industry Map'!D:D,0))</f>
        <v>agriculture and forestry 01T03</v>
      </c>
      <c r="J427" s="4" t="s">
        <v>11</v>
      </c>
      <c r="K427" s="13">
        <v>3.6326081500114409</v>
      </c>
    </row>
    <row r="428" spans="1:11" x14ac:dyDescent="0.25">
      <c r="A428" t="s">
        <v>1250</v>
      </c>
      <c r="B428" t="s">
        <v>4</v>
      </c>
      <c r="C428" t="s">
        <v>9</v>
      </c>
      <c r="D428" t="s">
        <v>1251</v>
      </c>
      <c r="E428" t="s">
        <v>11</v>
      </c>
      <c r="F428">
        <v>2050</v>
      </c>
      <c r="G428">
        <v>3.2701620703264713</v>
      </c>
      <c r="H428" s="13">
        <v>0.13080648281305884</v>
      </c>
      <c r="I428" s="4" t="str">
        <f>INDEX('EPA Source to Industry Map'!E:E,MATCH(_xlfn.CONCAT(Table2[[#This Row],[sector]:[subsource]]),'EPA Source to Industry Map'!D:D,0))</f>
        <v>agriculture and forestry 01T03</v>
      </c>
      <c r="J428" s="4" t="s">
        <v>11</v>
      </c>
      <c r="K428" s="13">
        <v>3.662581518765649</v>
      </c>
    </row>
    <row r="429" spans="1:11" x14ac:dyDescent="0.25">
      <c r="A429" t="s">
        <v>1250</v>
      </c>
      <c r="B429" t="s">
        <v>2</v>
      </c>
      <c r="C429" t="s">
        <v>240</v>
      </c>
      <c r="D429" t="s">
        <v>241</v>
      </c>
      <c r="E429" t="s">
        <v>11</v>
      </c>
      <c r="F429">
        <v>1990</v>
      </c>
      <c r="G429">
        <v>18.687427292038208</v>
      </c>
      <c r="H429" s="13">
        <v>0.74749709168152845</v>
      </c>
      <c r="I429" s="4" t="str">
        <f>INDEX('EPA Source to Industry Map'!E:E,MATCH(_xlfn.CONCAT(Table2[[#This Row],[sector]:[subsource]]),'EPA Source to Industry Map'!D:D,0))</f>
        <v>coal mining 05</v>
      </c>
      <c r="J429" s="4" t="s">
        <v>11</v>
      </c>
      <c r="K429" s="13">
        <v>20.929918567082794</v>
      </c>
    </row>
    <row r="430" spans="1:11" x14ac:dyDescent="0.25">
      <c r="A430" t="s">
        <v>1250</v>
      </c>
      <c r="B430" t="s">
        <v>2</v>
      </c>
      <c r="C430" t="s">
        <v>240</v>
      </c>
      <c r="D430" t="s">
        <v>241</v>
      </c>
      <c r="E430" t="s">
        <v>11</v>
      </c>
      <c r="F430">
        <v>1991</v>
      </c>
      <c r="G430">
        <v>17.791765866400084</v>
      </c>
      <c r="H430" s="13">
        <v>0.71167063465600344</v>
      </c>
      <c r="I430" s="4" t="str">
        <f>INDEX('EPA Source to Industry Map'!E:E,MATCH(_xlfn.CONCAT(Table2[[#This Row],[sector]:[subsource]]),'EPA Source to Industry Map'!D:D,0))</f>
        <v>coal mining 05</v>
      </c>
      <c r="J430" s="4" t="s">
        <v>11</v>
      </c>
      <c r="K430" s="13">
        <v>19.926777770368098</v>
      </c>
    </row>
    <row r="431" spans="1:11" x14ac:dyDescent="0.25">
      <c r="A431" t="s">
        <v>1250</v>
      </c>
      <c r="B431" t="s">
        <v>2</v>
      </c>
      <c r="C431" t="s">
        <v>240</v>
      </c>
      <c r="D431" t="s">
        <v>241</v>
      </c>
      <c r="E431" t="s">
        <v>11</v>
      </c>
      <c r="F431">
        <v>1992</v>
      </c>
      <c r="G431">
        <v>18.088604663097037</v>
      </c>
      <c r="H431" s="13">
        <v>0.72354418652388164</v>
      </c>
      <c r="I431" s="4" t="str">
        <f>INDEX('EPA Source to Industry Map'!E:E,MATCH(_xlfn.CONCAT(Table2[[#This Row],[sector]:[subsource]]),'EPA Source to Industry Map'!D:D,0))</f>
        <v>coal mining 05</v>
      </c>
      <c r="J431" s="4" t="s">
        <v>11</v>
      </c>
      <c r="K431" s="13">
        <v>20.259237222668684</v>
      </c>
    </row>
    <row r="432" spans="1:11" x14ac:dyDescent="0.25">
      <c r="A432" t="s">
        <v>1250</v>
      </c>
      <c r="B432" t="s">
        <v>2</v>
      </c>
      <c r="C432" t="s">
        <v>240</v>
      </c>
      <c r="D432" t="s">
        <v>241</v>
      </c>
      <c r="E432" t="s">
        <v>11</v>
      </c>
      <c r="F432">
        <v>1993</v>
      </c>
      <c r="G432">
        <v>18.408657938130599</v>
      </c>
      <c r="H432" s="13">
        <v>0.73634631752522428</v>
      </c>
      <c r="I432" s="4" t="str">
        <f>INDEX('EPA Source to Industry Map'!E:E,MATCH(_xlfn.CONCAT(Table2[[#This Row],[sector]:[subsource]]),'EPA Source to Industry Map'!D:D,0))</f>
        <v>coal mining 05</v>
      </c>
      <c r="J432" s="4" t="s">
        <v>11</v>
      </c>
      <c r="K432" s="13">
        <v>20.617696890706274</v>
      </c>
    </row>
    <row r="433" spans="1:11" x14ac:dyDescent="0.25">
      <c r="A433" t="s">
        <v>1250</v>
      </c>
      <c r="B433" t="s">
        <v>2</v>
      </c>
      <c r="C433" t="s">
        <v>240</v>
      </c>
      <c r="D433" t="s">
        <v>241</v>
      </c>
      <c r="E433" t="s">
        <v>11</v>
      </c>
      <c r="F433">
        <v>1994</v>
      </c>
      <c r="G433">
        <v>19.1415678042517</v>
      </c>
      <c r="H433" s="13">
        <v>0.76566271217006776</v>
      </c>
      <c r="I433" s="4" t="str">
        <f>INDEX('EPA Source to Industry Map'!E:E,MATCH(_xlfn.CONCAT(Table2[[#This Row],[sector]:[subsource]]),'EPA Source to Industry Map'!D:D,0))</f>
        <v>coal mining 05</v>
      </c>
      <c r="J433" s="4" t="s">
        <v>11</v>
      </c>
      <c r="K433" s="13">
        <v>21.438555940761901</v>
      </c>
    </row>
    <row r="434" spans="1:11" x14ac:dyDescent="0.25">
      <c r="A434" t="s">
        <v>1250</v>
      </c>
      <c r="B434" t="s">
        <v>2</v>
      </c>
      <c r="C434" t="s">
        <v>240</v>
      </c>
      <c r="D434" t="s">
        <v>241</v>
      </c>
      <c r="E434" t="s">
        <v>11</v>
      </c>
      <c r="F434">
        <v>1995</v>
      </c>
      <c r="G434">
        <v>22.266009960181112</v>
      </c>
      <c r="H434" s="13">
        <v>0.8906403984072444</v>
      </c>
      <c r="I434" s="4" t="str">
        <f>INDEX('EPA Source to Industry Map'!E:E,MATCH(_xlfn.CONCAT(Table2[[#This Row],[sector]:[subsource]]),'EPA Source to Industry Map'!D:D,0))</f>
        <v>coal mining 05</v>
      </c>
      <c r="J434" s="4" t="s">
        <v>11</v>
      </c>
      <c r="K434" s="13">
        <v>24.937931155402843</v>
      </c>
    </row>
    <row r="435" spans="1:11" x14ac:dyDescent="0.25">
      <c r="A435" t="s">
        <v>1250</v>
      </c>
      <c r="B435" t="s">
        <v>2</v>
      </c>
      <c r="C435" t="s">
        <v>240</v>
      </c>
      <c r="D435" t="s">
        <v>241</v>
      </c>
      <c r="E435" t="s">
        <v>11</v>
      </c>
      <c r="F435">
        <v>1996</v>
      </c>
      <c r="G435">
        <v>21.648496278430642</v>
      </c>
      <c r="H435" s="13">
        <v>0.86593985113722549</v>
      </c>
      <c r="I435" s="4" t="str">
        <f>INDEX('EPA Source to Industry Map'!E:E,MATCH(_xlfn.CONCAT(Table2[[#This Row],[sector]:[subsource]]),'EPA Source to Industry Map'!D:D,0))</f>
        <v>coal mining 05</v>
      </c>
      <c r="J435" s="4" t="s">
        <v>11</v>
      </c>
      <c r="K435" s="13">
        <v>24.246315831842317</v>
      </c>
    </row>
    <row r="436" spans="1:11" x14ac:dyDescent="0.25">
      <c r="A436" t="s">
        <v>1250</v>
      </c>
      <c r="B436" t="s">
        <v>2</v>
      </c>
      <c r="C436" t="s">
        <v>240</v>
      </c>
      <c r="D436" t="s">
        <v>241</v>
      </c>
      <c r="E436" t="s">
        <v>11</v>
      </c>
      <c r="F436">
        <v>1997</v>
      </c>
      <c r="G436">
        <v>20.831745815522456</v>
      </c>
      <c r="H436" s="13">
        <v>0.83326983262089804</v>
      </c>
      <c r="I436" s="4" t="str">
        <f>INDEX('EPA Source to Industry Map'!E:E,MATCH(_xlfn.CONCAT(Table2[[#This Row],[sector]:[subsource]]),'EPA Source to Industry Map'!D:D,0))</f>
        <v>coal mining 05</v>
      </c>
      <c r="J436" s="4" t="s">
        <v>11</v>
      </c>
      <c r="K436" s="13">
        <v>23.331555313385149</v>
      </c>
    </row>
    <row r="437" spans="1:11" x14ac:dyDescent="0.25">
      <c r="A437" t="s">
        <v>1250</v>
      </c>
      <c r="B437" t="s">
        <v>2</v>
      </c>
      <c r="C437" t="s">
        <v>240</v>
      </c>
      <c r="D437" t="s">
        <v>241</v>
      </c>
      <c r="E437" t="s">
        <v>11</v>
      </c>
      <c r="F437">
        <v>1998</v>
      </c>
      <c r="G437">
        <v>18.633568125029278</v>
      </c>
      <c r="H437" s="13">
        <v>0.74534272500117105</v>
      </c>
      <c r="I437" s="4" t="str">
        <f>INDEX('EPA Source to Industry Map'!E:E,MATCH(_xlfn.CONCAT(Table2[[#This Row],[sector]:[subsource]]),'EPA Source to Industry Map'!D:D,0))</f>
        <v>coal mining 05</v>
      </c>
      <c r="J437" s="4" t="s">
        <v>11</v>
      </c>
      <c r="K437" s="13">
        <v>20.869596300032789</v>
      </c>
    </row>
    <row r="438" spans="1:11" x14ac:dyDescent="0.25">
      <c r="A438" t="s">
        <v>1250</v>
      </c>
      <c r="B438" t="s">
        <v>2</v>
      </c>
      <c r="C438" t="s">
        <v>240</v>
      </c>
      <c r="D438" t="s">
        <v>241</v>
      </c>
      <c r="E438" t="s">
        <v>11</v>
      </c>
      <c r="F438">
        <v>1999</v>
      </c>
      <c r="G438">
        <v>18.579021213792245</v>
      </c>
      <c r="H438" s="13">
        <v>0.74316084855168973</v>
      </c>
      <c r="I438" s="4" t="str">
        <f>INDEX('EPA Source to Industry Map'!E:E,MATCH(_xlfn.CONCAT(Table2[[#This Row],[sector]:[subsource]]),'EPA Source to Industry Map'!D:D,0))</f>
        <v>coal mining 05</v>
      </c>
      <c r="J438" s="4" t="s">
        <v>11</v>
      </c>
      <c r="K438" s="13">
        <v>20.808503759447319</v>
      </c>
    </row>
    <row r="439" spans="1:11" x14ac:dyDescent="0.25">
      <c r="A439" t="s">
        <v>1250</v>
      </c>
      <c r="B439" t="s">
        <v>2</v>
      </c>
      <c r="C439" t="s">
        <v>240</v>
      </c>
      <c r="D439" t="s">
        <v>241</v>
      </c>
      <c r="E439" t="s">
        <v>11</v>
      </c>
      <c r="F439">
        <v>2000</v>
      </c>
      <c r="G439">
        <v>19.340572208077013</v>
      </c>
      <c r="H439" s="13">
        <v>0.77362288832308035</v>
      </c>
      <c r="I439" s="4" t="str">
        <f>INDEX('EPA Source to Industry Map'!E:E,MATCH(_xlfn.CONCAT(Table2[[#This Row],[sector]:[subsource]]),'EPA Source to Industry Map'!D:D,0))</f>
        <v>coal mining 05</v>
      </c>
      <c r="J439" s="4" t="s">
        <v>11</v>
      </c>
      <c r="K439" s="13">
        <v>21.661440873046256</v>
      </c>
    </row>
    <row r="440" spans="1:11" x14ac:dyDescent="0.25">
      <c r="A440" t="s">
        <v>1250</v>
      </c>
      <c r="B440" t="s">
        <v>2</v>
      </c>
      <c r="C440" t="s">
        <v>240</v>
      </c>
      <c r="D440" t="s">
        <v>241</v>
      </c>
      <c r="E440" t="s">
        <v>11</v>
      </c>
      <c r="F440">
        <v>2001</v>
      </c>
      <c r="G440">
        <v>20.642901704816115</v>
      </c>
      <c r="H440" s="13">
        <v>0.82571606819264443</v>
      </c>
      <c r="I440" s="4" t="str">
        <f>INDEX('EPA Source to Industry Map'!E:E,MATCH(_xlfn.CONCAT(Table2[[#This Row],[sector]:[subsource]]),'EPA Source to Industry Map'!D:D,0))</f>
        <v>coal mining 05</v>
      </c>
      <c r="J440" s="4" t="s">
        <v>11</v>
      </c>
      <c r="K440" s="13">
        <v>23.120049909394048</v>
      </c>
    </row>
    <row r="441" spans="1:11" x14ac:dyDescent="0.25">
      <c r="A441" t="s">
        <v>1250</v>
      </c>
      <c r="B441" t="s">
        <v>2</v>
      </c>
      <c r="C441" t="s">
        <v>240</v>
      </c>
      <c r="D441" t="s">
        <v>241</v>
      </c>
      <c r="E441" t="s">
        <v>11</v>
      </c>
      <c r="F441">
        <v>2002</v>
      </c>
      <c r="G441">
        <v>18.273975268519298</v>
      </c>
      <c r="H441" s="13">
        <v>0.73095901074077185</v>
      </c>
      <c r="I441" s="4" t="str">
        <f>INDEX('EPA Source to Industry Map'!E:E,MATCH(_xlfn.CONCAT(Table2[[#This Row],[sector]:[subsource]]),'EPA Source to Industry Map'!D:D,0))</f>
        <v>coal mining 05</v>
      </c>
      <c r="J441" s="4" t="s">
        <v>11</v>
      </c>
      <c r="K441" s="13">
        <v>20.466852300741614</v>
      </c>
    </row>
    <row r="442" spans="1:11" x14ac:dyDescent="0.25">
      <c r="A442" t="s">
        <v>1250</v>
      </c>
      <c r="B442" t="s">
        <v>2</v>
      </c>
      <c r="C442" t="s">
        <v>240</v>
      </c>
      <c r="D442" t="s">
        <v>241</v>
      </c>
      <c r="E442" t="s">
        <v>11</v>
      </c>
      <c r="F442">
        <v>2003</v>
      </c>
      <c r="G442">
        <v>16.780116992195136</v>
      </c>
      <c r="H442" s="13">
        <v>0.67120467968780551</v>
      </c>
      <c r="I442" s="4" t="str">
        <f>INDEX('EPA Source to Industry Map'!E:E,MATCH(_xlfn.CONCAT(Table2[[#This Row],[sector]:[subsource]]),'EPA Source to Industry Map'!D:D,0))</f>
        <v>coal mining 05</v>
      </c>
      <c r="J442" s="4" t="s">
        <v>11</v>
      </c>
      <c r="K442" s="13">
        <v>18.793731031258552</v>
      </c>
    </row>
    <row r="443" spans="1:11" x14ac:dyDescent="0.25">
      <c r="A443" t="s">
        <v>1250</v>
      </c>
      <c r="B443" t="s">
        <v>2</v>
      </c>
      <c r="C443" t="s">
        <v>240</v>
      </c>
      <c r="D443" t="s">
        <v>241</v>
      </c>
      <c r="E443" t="s">
        <v>11</v>
      </c>
      <c r="F443">
        <v>2004</v>
      </c>
      <c r="G443">
        <v>14.232761618288839</v>
      </c>
      <c r="H443" s="13">
        <v>0.56931046473155345</v>
      </c>
      <c r="I443" s="4" t="str">
        <f>INDEX('EPA Source to Industry Map'!E:E,MATCH(_xlfn.CONCAT(Table2[[#This Row],[sector]:[subsource]]),'EPA Source to Industry Map'!D:D,0))</f>
        <v>coal mining 05</v>
      </c>
      <c r="J443" s="4" t="s">
        <v>11</v>
      </c>
      <c r="K443" s="13">
        <v>15.940693012483502</v>
      </c>
    </row>
    <row r="444" spans="1:11" x14ac:dyDescent="0.25">
      <c r="A444" t="s">
        <v>1250</v>
      </c>
      <c r="B444" t="s">
        <v>2</v>
      </c>
      <c r="C444" t="s">
        <v>240</v>
      </c>
      <c r="D444" t="s">
        <v>241</v>
      </c>
      <c r="E444" t="s">
        <v>11</v>
      </c>
      <c r="F444">
        <v>2005</v>
      </c>
      <c r="G444">
        <v>12.722191682838249</v>
      </c>
      <c r="H444" s="13">
        <v>0.50888766731352986</v>
      </c>
      <c r="I444" s="4" t="str">
        <f>INDEX('EPA Source to Industry Map'!E:E,MATCH(_xlfn.CONCAT(Table2[[#This Row],[sector]:[subsource]]),'EPA Source to Industry Map'!D:D,0))</f>
        <v>coal mining 05</v>
      </c>
      <c r="J444" s="4" t="s">
        <v>11</v>
      </c>
      <c r="K444" s="13">
        <v>14.24885468477884</v>
      </c>
    </row>
    <row r="445" spans="1:11" x14ac:dyDescent="0.25">
      <c r="A445" t="s">
        <v>1250</v>
      </c>
      <c r="B445" t="s">
        <v>2</v>
      </c>
      <c r="C445" t="s">
        <v>240</v>
      </c>
      <c r="D445" t="s">
        <v>241</v>
      </c>
      <c r="E445" t="s">
        <v>11</v>
      </c>
      <c r="F445">
        <v>2006</v>
      </c>
      <c r="G445">
        <v>11.137146366789333</v>
      </c>
      <c r="H445" s="13">
        <v>0.44548585467157342</v>
      </c>
      <c r="I445" s="4" t="str">
        <f>INDEX('EPA Source to Industry Map'!E:E,MATCH(_xlfn.CONCAT(Table2[[#This Row],[sector]:[subsource]]),'EPA Source to Industry Map'!D:D,0))</f>
        <v>coal mining 05</v>
      </c>
      <c r="J445" s="4" t="s">
        <v>11</v>
      </c>
      <c r="K445" s="13">
        <v>12.473603930804055</v>
      </c>
    </row>
    <row r="446" spans="1:11" x14ac:dyDescent="0.25">
      <c r="A446" t="s">
        <v>1250</v>
      </c>
      <c r="B446" t="s">
        <v>2</v>
      </c>
      <c r="C446" t="s">
        <v>240</v>
      </c>
      <c r="D446" t="s">
        <v>241</v>
      </c>
      <c r="E446" t="s">
        <v>11</v>
      </c>
      <c r="F446">
        <v>2007</v>
      </c>
      <c r="G446">
        <v>9.7783041983991748</v>
      </c>
      <c r="H446" s="13">
        <v>0.39113216793596695</v>
      </c>
      <c r="I446" s="4" t="str">
        <f>INDEX('EPA Source to Industry Map'!E:E,MATCH(_xlfn.CONCAT(Table2[[#This Row],[sector]:[subsource]]),'EPA Source to Industry Map'!D:D,0))</f>
        <v>coal mining 05</v>
      </c>
      <c r="J446" s="4" t="s">
        <v>11</v>
      </c>
      <c r="K446" s="13">
        <v>10.951700702207077</v>
      </c>
    </row>
    <row r="447" spans="1:11" x14ac:dyDescent="0.25">
      <c r="A447" t="s">
        <v>1250</v>
      </c>
      <c r="B447" t="s">
        <v>2</v>
      </c>
      <c r="C447" t="s">
        <v>240</v>
      </c>
      <c r="D447" t="s">
        <v>241</v>
      </c>
      <c r="E447" t="s">
        <v>11</v>
      </c>
      <c r="F447">
        <v>2008</v>
      </c>
      <c r="G447">
        <v>9.5382433848184807</v>
      </c>
      <c r="H447" s="13">
        <v>0.38152973539273921</v>
      </c>
      <c r="I447" s="4" t="str">
        <f>INDEX('EPA Source to Industry Map'!E:E,MATCH(_xlfn.CONCAT(Table2[[#This Row],[sector]:[subsource]]),'EPA Source to Industry Map'!D:D,0))</f>
        <v>coal mining 05</v>
      </c>
      <c r="J447" s="4" t="s">
        <v>11</v>
      </c>
      <c r="K447" s="13">
        <v>10.682832590996698</v>
      </c>
    </row>
    <row r="448" spans="1:11" x14ac:dyDescent="0.25">
      <c r="A448" t="s">
        <v>1250</v>
      </c>
      <c r="B448" t="s">
        <v>2</v>
      </c>
      <c r="C448" t="s">
        <v>240</v>
      </c>
      <c r="D448" t="s">
        <v>241</v>
      </c>
      <c r="E448" t="s">
        <v>11</v>
      </c>
      <c r="F448">
        <v>2009</v>
      </c>
      <c r="G448">
        <v>8.5255984349782494</v>
      </c>
      <c r="H448" s="13">
        <v>0.34102393739912995</v>
      </c>
      <c r="I448" s="4" t="str">
        <f>INDEX('EPA Source to Industry Map'!E:E,MATCH(_xlfn.CONCAT(Table2[[#This Row],[sector]:[subsource]]),'EPA Source to Industry Map'!D:D,0))</f>
        <v>coal mining 05</v>
      </c>
      <c r="J448" s="4" t="s">
        <v>11</v>
      </c>
      <c r="K448" s="13">
        <v>9.5486702471756395</v>
      </c>
    </row>
    <row r="449" spans="1:11" x14ac:dyDescent="0.25">
      <c r="A449" t="s">
        <v>1250</v>
      </c>
      <c r="B449" t="s">
        <v>2</v>
      </c>
      <c r="C449" t="s">
        <v>240</v>
      </c>
      <c r="D449" t="s">
        <v>241</v>
      </c>
      <c r="E449" t="s">
        <v>11</v>
      </c>
      <c r="F449">
        <v>2010</v>
      </c>
      <c r="G449">
        <v>8.1571965607262698</v>
      </c>
      <c r="H449" s="13">
        <v>0.32628786242905083</v>
      </c>
      <c r="I449" s="4" t="str">
        <f>INDEX('EPA Source to Industry Map'!E:E,MATCH(_xlfn.CONCAT(Table2[[#This Row],[sector]:[subsource]]),'EPA Source to Industry Map'!D:D,0))</f>
        <v>coal mining 05</v>
      </c>
      <c r="J449" s="4" t="s">
        <v>11</v>
      </c>
      <c r="K449" s="13">
        <v>9.1360601480134243</v>
      </c>
    </row>
    <row r="450" spans="1:11" x14ac:dyDescent="0.25">
      <c r="A450" t="s">
        <v>1250</v>
      </c>
      <c r="B450" t="s">
        <v>2</v>
      </c>
      <c r="C450" t="s">
        <v>240</v>
      </c>
      <c r="D450" t="s">
        <v>241</v>
      </c>
      <c r="E450" t="s">
        <v>11</v>
      </c>
      <c r="F450">
        <v>2011</v>
      </c>
      <c r="G450">
        <v>8.4029874148706298</v>
      </c>
      <c r="H450" s="13">
        <v>0.33611949659482526</v>
      </c>
      <c r="I450" s="4" t="str">
        <f>INDEX('EPA Source to Industry Map'!E:E,MATCH(_xlfn.CONCAT(Table2[[#This Row],[sector]:[subsource]]),'EPA Source to Industry Map'!D:D,0))</f>
        <v>coal mining 05</v>
      </c>
      <c r="J450" s="4" t="s">
        <v>11</v>
      </c>
      <c r="K450" s="13">
        <v>9.4113459046551071</v>
      </c>
    </row>
    <row r="451" spans="1:11" x14ac:dyDescent="0.25">
      <c r="A451" t="s">
        <v>1250</v>
      </c>
      <c r="B451" t="s">
        <v>2</v>
      </c>
      <c r="C451" t="s">
        <v>240</v>
      </c>
      <c r="D451" t="s">
        <v>241</v>
      </c>
      <c r="E451" t="s">
        <v>11</v>
      </c>
      <c r="F451">
        <v>2012</v>
      </c>
      <c r="G451">
        <v>8.7260327787067347</v>
      </c>
      <c r="H451" s="13">
        <v>0.34904131114826931</v>
      </c>
      <c r="I451" s="4" t="str">
        <f>INDEX('EPA Source to Industry Map'!E:E,MATCH(_xlfn.CONCAT(Table2[[#This Row],[sector]:[subsource]]),'EPA Source to Industry Map'!D:D,0))</f>
        <v>coal mining 05</v>
      </c>
      <c r="J451" s="4" t="s">
        <v>11</v>
      </c>
      <c r="K451" s="13">
        <v>9.7731567121515415</v>
      </c>
    </row>
    <row r="452" spans="1:11" x14ac:dyDescent="0.25">
      <c r="A452" t="s">
        <v>1250</v>
      </c>
      <c r="B452" t="s">
        <v>2</v>
      </c>
      <c r="C452" t="s">
        <v>240</v>
      </c>
      <c r="D452" t="s">
        <v>241</v>
      </c>
      <c r="E452" t="s">
        <v>11</v>
      </c>
      <c r="F452">
        <v>2013</v>
      </c>
      <c r="G452">
        <v>7.5742377992110397</v>
      </c>
      <c r="H452" s="13">
        <v>0.30296951196844163</v>
      </c>
      <c r="I452" s="4" t="str">
        <f>INDEX('EPA Source to Industry Map'!E:E,MATCH(_xlfn.CONCAT(Table2[[#This Row],[sector]:[subsource]]),'EPA Source to Industry Map'!D:D,0))</f>
        <v>coal mining 05</v>
      </c>
      <c r="J452" s="4" t="s">
        <v>11</v>
      </c>
      <c r="K452" s="13">
        <v>8.4831463351163663</v>
      </c>
    </row>
    <row r="453" spans="1:11" x14ac:dyDescent="0.25">
      <c r="A453" t="s">
        <v>1250</v>
      </c>
      <c r="B453" t="s">
        <v>2</v>
      </c>
      <c r="C453" t="s">
        <v>240</v>
      </c>
      <c r="D453" t="s">
        <v>241</v>
      </c>
      <c r="E453" t="s">
        <v>11</v>
      </c>
      <c r="F453">
        <v>2014</v>
      </c>
      <c r="G453">
        <v>6.8797415596585552</v>
      </c>
      <c r="H453" s="13">
        <v>0.27518966238634218</v>
      </c>
      <c r="I453" s="4" t="str">
        <f>INDEX('EPA Source to Industry Map'!E:E,MATCH(_xlfn.CONCAT(Table2[[#This Row],[sector]:[subsource]]),'EPA Source to Industry Map'!D:D,0))</f>
        <v>coal mining 05</v>
      </c>
      <c r="J453" s="4" t="s">
        <v>11</v>
      </c>
      <c r="K453" s="13">
        <v>7.7053105468175813</v>
      </c>
    </row>
    <row r="454" spans="1:11" x14ac:dyDescent="0.25">
      <c r="A454" t="s">
        <v>1250</v>
      </c>
      <c r="B454" t="s">
        <v>2</v>
      </c>
      <c r="C454" t="s">
        <v>240</v>
      </c>
      <c r="D454" t="s">
        <v>241</v>
      </c>
      <c r="E454" t="s">
        <v>11</v>
      </c>
      <c r="F454">
        <v>2015</v>
      </c>
      <c r="G454">
        <v>6.9582463320340135</v>
      </c>
      <c r="H454" s="13">
        <v>0.27832985328136051</v>
      </c>
      <c r="I454" s="4" t="str">
        <f>INDEX('EPA Source to Industry Map'!E:E,MATCH(_xlfn.CONCAT(Table2[[#This Row],[sector]:[subsource]]),'EPA Source to Industry Map'!D:D,0))</f>
        <v>coal mining 05</v>
      </c>
      <c r="J454" s="4" t="s">
        <v>11</v>
      </c>
      <c r="K454" s="13">
        <v>7.7932358918780951</v>
      </c>
    </row>
    <row r="455" spans="1:11" x14ac:dyDescent="0.25">
      <c r="A455" t="s">
        <v>1250</v>
      </c>
      <c r="B455" t="s">
        <v>2</v>
      </c>
      <c r="C455" t="s">
        <v>240</v>
      </c>
      <c r="D455" t="s">
        <v>241</v>
      </c>
      <c r="E455" t="s">
        <v>11</v>
      </c>
      <c r="F455">
        <v>2016</v>
      </c>
      <c r="G455">
        <v>5.9904482235472063</v>
      </c>
      <c r="H455" s="13">
        <v>0.23961792894188821</v>
      </c>
      <c r="I455" s="4" t="str">
        <f>INDEX('EPA Source to Industry Map'!E:E,MATCH(_xlfn.CONCAT(Table2[[#This Row],[sector]:[subsource]]),'EPA Source to Industry Map'!D:D,0))</f>
        <v>coal mining 05</v>
      </c>
      <c r="J455" s="4" t="s">
        <v>11</v>
      </c>
      <c r="K455" s="13">
        <v>6.7093020103728715</v>
      </c>
    </row>
    <row r="456" spans="1:11" x14ac:dyDescent="0.25">
      <c r="A456" t="s">
        <v>1250</v>
      </c>
      <c r="B456" t="s">
        <v>2</v>
      </c>
      <c r="C456" t="s">
        <v>240</v>
      </c>
      <c r="D456" t="s">
        <v>241</v>
      </c>
      <c r="E456" t="s">
        <v>11</v>
      </c>
      <c r="F456">
        <v>2017</v>
      </c>
      <c r="G456">
        <v>6.0100236986732538</v>
      </c>
      <c r="H456" s="13">
        <v>0.24040094794693012</v>
      </c>
      <c r="I456" s="4" t="str">
        <f>INDEX('EPA Source to Industry Map'!E:E,MATCH(_xlfn.CONCAT(Table2[[#This Row],[sector]:[subsource]]),'EPA Source to Industry Map'!D:D,0))</f>
        <v>coal mining 05</v>
      </c>
      <c r="J456" s="4" t="s">
        <v>11</v>
      </c>
      <c r="K456" s="13">
        <v>6.7312265425140447</v>
      </c>
    </row>
    <row r="457" spans="1:11" x14ac:dyDescent="0.25">
      <c r="A457" t="s">
        <v>1250</v>
      </c>
      <c r="B457" t="s">
        <v>2</v>
      </c>
      <c r="C457" t="s">
        <v>240</v>
      </c>
      <c r="D457" t="s">
        <v>241</v>
      </c>
      <c r="E457" t="s">
        <v>11</v>
      </c>
      <c r="F457">
        <v>2018</v>
      </c>
      <c r="G457">
        <v>6.029599173799304</v>
      </c>
      <c r="H457" s="13">
        <v>0.24118396695197214</v>
      </c>
      <c r="I457" s="4" t="str">
        <f>INDEX('EPA Source to Industry Map'!E:E,MATCH(_xlfn.CONCAT(Table2[[#This Row],[sector]:[subsource]]),'EPA Source to Industry Map'!D:D,0))</f>
        <v>coal mining 05</v>
      </c>
      <c r="J457" s="4" t="s">
        <v>11</v>
      </c>
      <c r="K457" s="13">
        <v>6.7531510746552206</v>
      </c>
    </row>
    <row r="458" spans="1:11" x14ac:dyDescent="0.25">
      <c r="A458" t="s">
        <v>1250</v>
      </c>
      <c r="B458" t="s">
        <v>2</v>
      </c>
      <c r="C458" t="s">
        <v>240</v>
      </c>
      <c r="D458" t="s">
        <v>241</v>
      </c>
      <c r="E458" t="s">
        <v>11</v>
      </c>
      <c r="F458">
        <v>2019</v>
      </c>
      <c r="G458">
        <v>6.0491746489253639</v>
      </c>
      <c r="H458" s="13">
        <v>0.24196698595701452</v>
      </c>
      <c r="I458" s="4" t="str">
        <f>INDEX('EPA Source to Industry Map'!E:E,MATCH(_xlfn.CONCAT(Table2[[#This Row],[sector]:[subsource]]),'EPA Source to Industry Map'!D:D,0))</f>
        <v>coal mining 05</v>
      </c>
      <c r="J458" s="4" t="s">
        <v>11</v>
      </c>
      <c r="K458" s="13">
        <v>6.7750756067964097</v>
      </c>
    </row>
    <row r="459" spans="1:11" x14ac:dyDescent="0.25">
      <c r="A459" t="s">
        <v>1250</v>
      </c>
      <c r="B459" t="s">
        <v>2</v>
      </c>
      <c r="C459" t="s">
        <v>240</v>
      </c>
      <c r="D459" t="s">
        <v>241</v>
      </c>
      <c r="E459" t="s">
        <v>11</v>
      </c>
      <c r="F459">
        <v>2020</v>
      </c>
      <c r="G459">
        <v>6.0687501240514115</v>
      </c>
      <c r="H459" s="13">
        <v>0.24275000496205645</v>
      </c>
      <c r="I459" s="4" t="str">
        <f>INDEX('EPA Source to Industry Map'!E:E,MATCH(_xlfn.CONCAT(Table2[[#This Row],[sector]:[subsource]]),'EPA Source to Industry Map'!D:D,0))</f>
        <v>coal mining 05</v>
      </c>
      <c r="J459" s="4" t="s">
        <v>11</v>
      </c>
      <c r="K459" s="13">
        <v>6.797000138937582</v>
      </c>
    </row>
    <row r="460" spans="1:11" x14ac:dyDescent="0.25">
      <c r="A460" t="s">
        <v>1250</v>
      </c>
      <c r="B460" t="s">
        <v>2</v>
      </c>
      <c r="C460" t="s">
        <v>240</v>
      </c>
      <c r="D460" t="s">
        <v>241</v>
      </c>
      <c r="E460" t="s">
        <v>11</v>
      </c>
      <c r="F460">
        <v>2021</v>
      </c>
      <c r="G460">
        <v>6.0315546768202406</v>
      </c>
      <c r="H460" s="13">
        <v>0.24126218707280961</v>
      </c>
      <c r="I460" s="4" t="str">
        <f>INDEX('EPA Source to Industry Map'!E:E,MATCH(_xlfn.CONCAT(Table2[[#This Row],[sector]:[subsource]]),'EPA Source to Industry Map'!D:D,0))</f>
        <v>coal mining 05</v>
      </c>
      <c r="J460" s="4" t="s">
        <v>11</v>
      </c>
      <c r="K460" s="13">
        <v>6.7553412380386693</v>
      </c>
    </row>
    <row r="461" spans="1:11" x14ac:dyDescent="0.25">
      <c r="A461" t="s">
        <v>1250</v>
      </c>
      <c r="B461" t="s">
        <v>2</v>
      </c>
      <c r="C461" t="s">
        <v>240</v>
      </c>
      <c r="D461" t="s">
        <v>241</v>
      </c>
      <c r="E461" t="s">
        <v>11</v>
      </c>
      <c r="F461">
        <v>2022</v>
      </c>
      <c r="G461">
        <v>5.9943592295890644</v>
      </c>
      <c r="H461" s="13">
        <v>0.23977436918356254</v>
      </c>
      <c r="I461" s="4" t="str">
        <f>INDEX('EPA Source to Industry Map'!E:E,MATCH(_xlfn.CONCAT(Table2[[#This Row],[sector]:[subsource]]),'EPA Source to Industry Map'!D:D,0))</f>
        <v>coal mining 05</v>
      </c>
      <c r="J461" s="4" t="s">
        <v>11</v>
      </c>
      <c r="K461" s="13">
        <v>6.7136823371397529</v>
      </c>
    </row>
    <row r="462" spans="1:11" x14ac:dyDescent="0.25">
      <c r="A462" t="s">
        <v>1250</v>
      </c>
      <c r="B462" t="s">
        <v>2</v>
      </c>
      <c r="C462" t="s">
        <v>240</v>
      </c>
      <c r="D462" t="s">
        <v>241</v>
      </c>
      <c r="E462" t="s">
        <v>11</v>
      </c>
      <c r="F462">
        <v>2023</v>
      </c>
      <c r="G462">
        <v>5.9571637823578927</v>
      </c>
      <c r="H462" s="13">
        <v>0.2382865512943157</v>
      </c>
      <c r="I462" s="4" t="str">
        <f>INDEX('EPA Source to Industry Map'!E:E,MATCH(_xlfn.CONCAT(Table2[[#This Row],[sector]:[subsource]]),'EPA Source to Industry Map'!D:D,0))</f>
        <v>coal mining 05</v>
      </c>
      <c r="J462" s="4" t="s">
        <v>11</v>
      </c>
      <c r="K462" s="13">
        <v>6.672023436240841</v>
      </c>
    </row>
    <row r="463" spans="1:11" x14ac:dyDescent="0.25">
      <c r="A463" t="s">
        <v>1250</v>
      </c>
      <c r="B463" t="s">
        <v>2</v>
      </c>
      <c r="C463" t="s">
        <v>240</v>
      </c>
      <c r="D463" t="s">
        <v>241</v>
      </c>
      <c r="E463" t="s">
        <v>11</v>
      </c>
      <c r="F463">
        <v>2024</v>
      </c>
      <c r="G463">
        <v>5.9199683351267272</v>
      </c>
      <c r="H463" s="13">
        <v>0.23679873340506907</v>
      </c>
      <c r="I463" s="4" t="str">
        <f>INDEX('EPA Source to Industry Map'!E:E,MATCH(_xlfn.CONCAT(Table2[[#This Row],[sector]:[subsource]]),'EPA Source to Industry Map'!D:D,0))</f>
        <v>coal mining 05</v>
      </c>
      <c r="J463" s="4" t="s">
        <v>11</v>
      </c>
      <c r="K463" s="13">
        <v>6.6303645353419354</v>
      </c>
    </row>
    <row r="464" spans="1:11" x14ac:dyDescent="0.25">
      <c r="A464" t="s">
        <v>1250</v>
      </c>
      <c r="B464" t="s">
        <v>2</v>
      </c>
      <c r="C464" t="s">
        <v>240</v>
      </c>
      <c r="D464" t="s">
        <v>241</v>
      </c>
      <c r="E464" t="s">
        <v>11</v>
      </c>
      <c r="F464">
        <v>2025</v>
      </c>
      <c r="G464">
        <v>5.8827728878955527</v>
      </c>
      <c r="H464" s="13">
        <v>0.23531091551582206</v>
      </c>
      <c r="I464" s="4" t="str">
        <f>INDEX('EPA Source to Industry Map'!E:E,MATCH(_xlfn.CONCAT(Table2[[#This Row],[sector]:[subsource]]),'EPA Source to Industry Map'!D:D,0))</f>
        <v>coal mining 05</v>
      </c>
      <c r="J464" s="4" t="s">
        <v>11</v>
      </c>
      <c r="K464" s="13">
        <v>6.5887056344430199</v>
      </c>
    </row>
    <row r="465" spans="1:11" x14ac:dyDescent="0.25">
      <c r="A465" t="s">
        <v>1250</v>
      </c>
      <c r="B465" t="s">
        <v>2</v>
      </c>
      <c r="C465" t="s">
        <v>240</v>
      </c>
      <c r="D465" t="s">
        <v>241</v>
      </c>
      <c r="E465" t="s">
        <v>11</v>
      </c>
      <c r="F465">
        <v>2026</v>
      </c>
      <c r="G465">
        <v>5.8641751642799651</v>
      </c>
      <c r="H465" s="13">
        <v>0.23456700657119861</v>
      </c>
      <c r="I465" s="4" t="str">
        <f>INDEX('EPA Source to Industry Map'!E:E,MATCH(_xlfn.CONCAT(Table2[[#This Row],[sector]:[subsource]]),'EPA Source to Industry Map'!D:D,0))</f>
        <v>coal mining 05</v>
      </c>
      <c r="J465" s="4" t="s">
        <v>11</v>
      </c>
      <c r="K465" s="13">
        <v>6.5678761839935618</v>
      </c>
    </row>
    <row r="466" spans="1:11" x14ac:dyDescent="0.25">
      <c r="A466" t="s">
        <v>1250</v>
      </c>
      <c r="B466" t="s">
        <v>2</v>
      </c>
      <c r="C466" t="s">
        <v>240</v>
      </c>
      <c r="D466" t="s">
        <v>241</v>
      </c>
      <c r="E466" t="s">
        <v>11</v>
      </c>
      <c r="F466">
        <v>2027</v>
      </c>
      <c r="G466">
        <v>5.8455774406643801</v>
      </c>
      <c r="H466" s="13">
        <v>0.23382309762657516</v>
      </c>
      <c r="I466" s="4" t="str">
        <f>INDEX('EPA Source to Industry Map'!E:E,MATCH(_xlfn.CONCAT(Table2[[#This Row],[sector]:[subsource]]),'EPA Source to Industry Map'!D:D,0))</f>
        <v>coal mining 05</v>
      </c>
      <c r="J466" s="4" t="s">
        <v>11</v>
      </c>
      <c r="K466" s="13">
        <v>6.5470467335441063</v>
      </c>
    </row>
    <row r="467" spans="1:11" x14ac:dyDescent="0.25">
      <c r="A467" t="s">
        <v>1250</v>
      </c>
      <c r="B467" t="s">
        <v>2</v>
      </c>
      <c r="C467" t="s">
        <v>240</v>
      </c>
      <c r="D467" t="s">
        <v>241</v>
      </c>
      <c r="E467" t="s">
        <v>11</v>
      </c>
      <c r="F467">
        <v>2028</v>
      </c>
      <c r="G467">
        <v>5.8269797170487925</v>
      </c>
      <c r="H467" s="13">
        <v>0.23307918868195163</v>
      </c>
      <c r="I467" s="4" t="str">
        <f>INDEX('EPA Source to Industry Map'!E:E,MATCH(_xlfn.CONCAT(Table2[[#This Row],[sector]:[subsource]]),'EPA Source to Industry Map'!D:D,0))</f>
        <v>coal mining 05</v>
      </c>
      <c r="J467" s="4" t="s">
        <v>11</v>
      </c>
      <c r="K467" s="13">
        <v>6.5262172830946481</v>
      </c>
    </row>
    <row r="468" spans="1:11" x14ac:dyDescent="0.25">
      <c r="A468" t="s">
        <v>1250</v>
      </c>
      <c r="B468" t="s">
        <v>2</v>
      </c>
      <c r="C468" t="s">
        <v>240</v>
      </c>
      <c r="D468" t="s">
        <v>241</v>
      </c>
      <c r="E468" t="s">
        <v>11</v>
      </c>
      <c r="F468">
        <v>2029</v>
      </c>
      <c r="G468">
        <v>5.8083819934332048</v>
      </c>
      <c r="H468" s="13">
        <v>0.23233527973732818</v>
      </c>
      <c r="I468" s="4" t="str">
        <f>INDEX('EPA Source to Industry Map'!E:E,MATCH(_xlfn.CONCAT(Table2[[#This Row],[sector]:[subsource]]),'EPA Source to Industry Map'!D:D,0))</f>
        <v>coal mining 05</v>
      </c>
      <c r="J468" s="4" t="s">
        <v>11</v>
      </c>
      <c r="K468" s="13">
        <v>6.5053878326451899</v>
      </c>
    </row>
    <row r="469" spans="1:11" x14ac:dyDescent="0.25">
      <c r="A469" t="s">
        <v>1250</v>
      </c>
      <c r="B469" t="s">
        <v>2</v>
      </c>
      <c r="C469" t="s">
        <v>240</v>
      </c>
      <c r="D469" t="s">
        <v>241</v>
      </c>
      <c r="E469" t="s">
        <v>11</v>
      </c>
      <c r="F469">
        <v>2030</v>
      </c>
      <c r="G469">
        <v>5.7897842698176181</v>
      </c>
      <c r="H469" s="13">
        <v>0.23159137079270467</v>
      </c>
      <c r="I469" s="4" t="str">
        <f>INDEX('EPA Source to Industry Map'!E:E,MATCH(_xlfn.CONCAT(Table2[[#This Row],[sector]:[subsource]]),'EPA Source to Industry Map'!D:D,0))</f>
        <v>coal mining 05</v>
      </c>
      <c r="J469" s="4" t="s">
        <v>11</v>
      </c>
      <c r="K469" s="13">
        <v>6.4845583821957327</v>
      </c>
    </row>
    <row r="470" spans="1:11" x14ac:dyDescent="0.25">
      <c r="A470" t="s">
        <v>1250</v>
      </c>
      <c r="B470" t="s">
        <v>2</v>
      </c>
      <c r="C470" t="s">
        <v>240</v>
      </c>
      <c r="D470" t="s">
        <v>241</v>
      </c>
      <c r="E470" t="s">
        <v>11</v>
      </c>
      <c r="F470">
        <v>2031</v>
      </c>
      <c r="G470">
        <v>5.7980669879446687</v>
      </c>
      <c r="H470" s="13">
        <v>0.23192267951778667</v>
      </c>
      <c r="I470" s="4" t="str">
        <f>INDEX('EPA Source to Industry Map'!E:E,MATCH(_xlfn.CONCAT(Table2[[#This Row],[sector]:[subsource]]),'EPA Source to Industry Map'!D:D,0))</f>
        <v>coal mining 05</v>
      </c>
      <c r="J470" s="4" t="s">
        <v>11</v>
      </c>
      <c r="K470" s="13">
        <v>6.4938350264980294</v>
      </c>
    </row>
    <row r="471" spans="1:11" x14ac:dyDescent="0.25">
      <c r="A471" t="s">
        <v>1250</v>
      </c>
      <c r="B471" t="s">
        <v>2</v>
      </c>
      <c r="C471" t="s">
        <v>240</v>
      </c>
      <c r="D471" t="s">
        <v>241</v>
      </c>
      <c r="E471" t="s">
        <v>11</v>
      </c>
      <c r="F471">
        <v>2032</v>
      </c>
      <c r="G471">
        <v>5.8063497060717184</v>
      </c>
      <c r="H471" s="13">
        <v>0.23225398824286869</v>
      </c>
      <c r="I471" s="4" t="str">
        <f>INDEX('EPA Source to Industry Map'!E:E,MATCH(_xlfn.CONCAT(Table2[[#This Row],[sector]:[subsource]]),'EPA Source to Industry Map'!D:D,0))</f>
        <v>coal mining 05</v>
      </c>
      <c r="J471" s="4" t="s">
        <v>11</v>
      </c>
      <c r="K471" s="13">
        <v>6.5031116708003243</v>
      </c>
    </row>
    <row r="472" spans="1:11" x14ac:dyDescent="0.25">
      <c r="A472" t="s">
        <v>1250</v>
      </c>
      <c r="B472" t="s">
        <v>2</v>
      </c>
      <c r="C472" t="s">
        <v>240</v>
      </c>
      <c r="D472" t="s">
        <v>241</v>
      </c>
      <c r="E472" t="s">
        <v>11</v>
      </c>
      <c r="F472">
        <v>2033</v>
      </c>
      <c r="G472">
        <v>5.8146324241987681</v>
      </c>
      <c r="H472" s="13">
        <v>0.23258529696795069</v>
      </c>
      <c r="I472" s="4" t="str">
        <f>INDEX('EPA Source to Industry Map'!E:E,MATCH(_xlfn.CONCAT(Table2[[#This Row],[sector]:[subsource]]),'EPA Source to Industry Map'!D:D,0))</f>
        <v>coal mining 05</v>
      </c>
      <c r="J472" s="4" t="s">
        <v>11</v>
      </c>
      <c r="K472" s="13">
        <v>6.512388315102621</v>
      </c>
    </row>
    <row r="473" spans="1:11" x14ac:dyDescent="0.25">
      <c r="A473" t="s">
        <v>1250</v>
      </c>
      <c r="B473" t="s">
        <v>2</v>
      </c>
      <c r="C473" t="s">
        <v>240</v>
      </c>
      <c r="D473" t="s">
        <v>241</v>
      </c>
      <c r="E473" t="s">
        <v>11</v>
      </c>
      <c r="F473">
        <v>2034</v>
      </c>
      <c r="G473">
        <v>5.8229151423258196</v>
      </c>
      <c r="H473" s="13">
        <v>0.23291660569303274</v>
      </c>
      <c r="I473" s="4" t="str">
        <f>INDEX('EPA Source to Industry Map'!E:E,MATCH(_xlfn.CONCAT(Table2[[#This Row],[sector]:[subsource]]),'EPA Source to Industry Map'!D:D,0))</f>
        <v>coal mining 05</v>
      </c>
      <c r="J473" s="4" t="s">
        <v>11</v>
      </c>
      <c r="K473" s="13">
        <v>6.5216649594049185</v>
      </c>
    </row>
    <row r="474" spans="1:11" x14ac:dyDescent="0.25">
      <c r="A474" t="s">
        <v>1250</v>
      </c>
      <c r="B474" t="s">
        <v>2</v>
      </c>
      <c r="C474" t="s">
        <v>240</v>
      </c>
      <c r="D474" t="s">
        <v>241</v>
      </c>
      <c r="E474" t="s">
        <v>11</v>
      </c>
      <c r="F474">
        <v>2035</v>
      </c>
      <c r="G474">
        <v>5.8311978604528685</v>
      </c>
      <c r="H474" s="13">
        <v>0.23324791441811468</v>
      </c>
      <c r="I474" s="4" t="str">
        <f>INDEX('EPA Source to Industry Map'!E:E,MATCH(_xlfn.CONCAT(Table2[[#This Row],[sector]:[subsource]]),'EPA Source to Industry Map'!D:D,0))</f>
        <v>coal mining 05</v>
      </c>
      <c r="J474" s="4" t="s">
        <v>11</v>
      </c>
      <c r="K474" s="13">
        <v>6.5309416037072117</v>
      </c>
    </row>
    <row r="475" spans="1:11" x14ac:dyDescent="0.25">
      <c r="A475" t="s">
        <v>1250</v>
      </c>
      <c r="B475" t="s">
        <v>2</v>
      </c>
      <c r="C475" t="s">
        <v>240</v>
      </c>
      <c r="D475" t="s">
        <v>241</v>
      </c>
      <c r="E475" t="s">
        <v>11</v>
      </c>
      <c r="F475">
        <v>2036</v>
      </c>
      <c r="G475">
        <v>5.8198283191133191</v>
      </c>
      <c r="H475" s="13">
        <v>0.2327931327645327</v>
      </c>
      <c r="I475" s="4" t="str">
        <f>INDEX('EPA Source to Industry Map'!E:E,MATCH(_xlfn.CONCAT(Table2[[#This Row],[sector]:[subsource]]),'EPA Source to Industry Map'!D:D,0))</f>
        <v>coal mining 05</v>
      </c>
      <c r="J475" s="4" t="s">
        <v>11</v>
      </c>
      <c r="K475" s="13">
        <v>6.5182077174069182</v>
      </c>
    </row>
    <row r="476" spans="1:11" x14ac:dyDescent="0.25">
      <c r="A476" t="s">
        <v>1250</v>
      </c>
      <c r="B476" t="s">
        <v>2</v>
      </c>
      <c r="C476" t="s">
        <v>240</v>
      </c>
      <c r="D476" t="s">
        <v>241</v>
      </c>
      <c r="E476" t="s">
        <v>11</v>
      </c>
      <c r="F476">
        <v>2037</v>
      </c>
      <c r="G476">
        <v>5.8084587777737564</v>
      </c>
      <c r="H476" s="13">
        <v>0.23233835111095025</v>
      </c>
      <c r="I476" s="4" t="str">
        <f>INDEX('EPA Source to Industry Map'!E:E,MATCH(_xlfn.CONCAT(Table2[[#This Row],[sector]:[subsource]]),'EPA Source to Industry Map'!D:D,0))</f>
        <v>coal mining 05</v>
      </c>
      <c r="J476" s="4" t="s">
        <v>11</v>
      </c>
      <c r="K476" s="13">
        <v>6.5054738311066078</v>
      </c>
    </row>
    <row r="477" spans="1:11" x14ac:dyDescent="0.25">
      <c r="A477" t="s">
        <v>1250</v>
      </c>
      <c r="B477" t="s">
        <v>2</v>
      </c>
      <c r="C477" t="s">
        <v>240</v>
      </c>
      <c r="D477" t="s">
        <v>241</v>
      </c>
      <c r="E477" t="s">
        <v>11</v>
      </c>
      <c r="F477">
        <v>2038</v>
      </c>
      <c r="G477">
        <v>5.7970892364342053</v>
      </c>
      <c r="H477" s="13">
        <v>0.23188356945736824</v>
      </c>
      <c r="I477" s="4" t="str">
        <f>INDEX('EPA Source to Industry Map'!E:E,MATCH(_xlfn.CONCAT(Table2[[#This Row],[sector]:[subsource]]),'EPA Source to Industry Map'!D:D,0))</f>
        <v>coal mining 05</v>
      </c>
      <c r="J477" s="4" t="s">
        <v>11</v>
      </c>
      <c r="K477" s="13">
        <v>6.4927399448063117</v>
      </c>
    </row>
    <row r="478" spans="1:11" x14ac:dyDescent="0.25">
      <c r="A478" t="s">
        <v>1250</v>
      </c>
      <c r="B478" t="s">
        <v>2</v>
      </c>
      <c r="C478" t="s">
        <v>240</v>
      </c>
      <c r="D478" t="s">
        <v>241</v>
      </c>
      <c r="E478" t="s">
        <v>11</v>
      </c>
      <c r="F478">
        <v>2039</v>
      </c>
      <c r="G478">
        <v>5.7857196950946452</v>
      </c>
      <c r="H478" s="13">
        <v>0.23142878780378576</v>
      </c>
      <c r="I478" s="4" t="str">
        <f>INDEX('EPA Source to Industry Map'!E:E,MATCH(_xlfn.CONCAT(Table2[[#This Row],[sector]:[subsource]]),'EPA Source to Industry Map'!D:D,0))</f>
        <v>coal mining 05</v>
      </c>
      <c r="J478" s="4" t="s">
        <v>11</v>
      </c>
      <c r="K478" s="13">
        <v>6.4800060585060031</v>
      </c>
    </row>
    <row r="479" spans="1:11" x14ac:dyDescent="0.25">
      <c r="A479" t="s">
        <v>1250</v>
      </c>
      <c r="B479" t="s">
        <v>2</v>
      </c>
      <c r="C479" t="s">
        <v>240</v>
      </c>
      <c r="D479" t="s">
        <v>241</v>
      </c>
      <c r="E479" t="s">
        <v>11</v>
      </c>
      <c r="F479">
        <v>2040</v>
      </c>
      <c r="G479">
        <v>5.774350153755095</v>
      </c>
      <c r="H479" s="13">
        <v>0.23097400615020372</v>
      </c>
      <c r="I479" s="4" t="str">
        <f>INDEX('EPA Source to Industry Map'!E:E,MATCH(_xlfn.CONCAT(Table2[[#This Row],[sector]:[subsource]]),'EPA Source to Industry Map'!D:D,0))</f>
        <v>coal mining 05</v>
      </c>
      <c r="J479" s="4" t="s">
        <v>11</v>
      </c>
      <c r="K479" s="13">
        <v>6.4672721722057069</v>
      </c>
    </row>
    <row r="480" spans="1:11" x14ac:dyDescent="0.25">
      <c r="A480" t="s">
        <v>1250</v>
      </c>
      <c r="B480" t="s">
        <v>2</v>
      </c>
      <c r="C480" t="s">
        <v>240</v>
      </c>
      <c r="D480" t="s">
        <v>241</v>
      </c>
      <c r="E480" t="s">
        <v>11</v>
      </c>
      <c r="F480">
        <v>2041</v>
      </c>
      <c r="G480">
        <v>5.7774369769675937</v>
      </c>
      <c r="H480" s="13">
        <v>0.23109747907870376</v>
      </c>
      <c r="I480" s="4" t="str">
        <f>INDEX('EPA Source to Industry Map'!E:E,MATCH(_xlfn.CONCAT(Table2[[#This Row],[sector]:[subsource]]),'EPA Source to Industry Map'!D:D,0))</f>
        <v>coal mining 05</v>
      </c>
      <c r="J480" s="4" t="s">
        <v>11</v>
      </c>
      <c r="K480" s="13">
        <v>6.4707294142037064</v>
      </c>
    </row>
    <row r="481" spans="1:11" x14ac:dyDescent="0.25">
      <c r="A481" t="s">
        <v>1250</v>
      </c>
      <c r="B481" t="s">
        <v>2</v>
      </c>
      <c r="C481" t="s">
        <v>240</v>
      </c>
      <c r="D481" t="s">
        <v>241</v>
      </c>
      <c r="E481" t="s">
        <v>11</v>
      </c>
      <c r="F481">
        <v>2042</v>
      </c>
      <c r="G481">
        <v>5.7805238001801067</v>
      </c>
      <c r="H481" s="13">
        <v>0.23122095200720427</v>
      </c>
      <c r="I481" s="4" t="str">
        <f>INDEX('EPA Source to Industry Map'!E:E,MATCH(_xlfn.CONCAT(Table2[[#This Row],[sector]:[subsource]]),'EPA Source to Industry Map'!D:D,0))</f>
        <v>coal mining 05</v>
      </c>
      <c r="J481" s="4" t="s">
        <v>11</v>
      </c>
      <c r="K481" s="13">
        <v>6.474186656201721</v>
      </c>
    </row>
    <row r="482" spans="1:11" x14ac:dyDescent="0.25">
      <c r="A482" t="s">
        <v>1250</v>
      </c>
      <c r="B482" t="s">
        <v>2</v>
      </c>
      <c r="C482" t="s">
        <v>240</v>
      </c>
      <c r="D482" t="s">
        <v>241</v>
      </c>
      <c r="E482" t="s">
        <v>11</v>
      </c>
      <c r="F482">
        <v>2043</v>
      </c>
      <c r="G482">
        <v>5.7836106233926055</v>
      </c>
      <c r="H482" s="13">
        <v>0.2313444249357042</v>
      </c>
      <c r="I482" s="4" t="str">
        <f>INDEX('EPA Source to Industry Map'!E:E,MATCH(_xlfn.CONCAT(Table2[[#This Row],[sector]:[subsource]]),'EPA Source to Industry Map'!D:D,0))</f>
        <v>coal mining 05</v>
      </c>
      <c r="J482" s="4" t="s">
        <v>11</v>
      </c>
      <c r="K482" s="13">
        <v>6.4776438981997186</v>
      </c>
    </row>
    <row r="483" spans="1:11" x14ac:dyDescent="0.25">
      <c r="A483" t="s">
        <v>1250</v>
      </c>
      <c r="B483" t="s">
        <v>2</v>
      </c>
      <c r="C483" t="s">
        <v>240</v>
      </c>
      <c r="D483" t="s">
        <v>241</v>
      </c>
      <c r="E483" t="s">
        <v>11</v>
      </c>
      <c r="F483">
        <v>2044</v>
      </c>
      <c r="G483">
        <v>5.7866974466051184</v>
      </c>
      <c r="H483" s="13">
        <v>0.23146789786420466</v>
      </c>
      <c r="I483" s="4" t="str">
        <f>INDEX('EPA Source to Industry Map'!E:E,MATCH(_xlfn.CONCAT(Table2[[#This Row],[sector]:[subsource]]),'EPA Source to Industry Map'!D:D,0))</f>
        <v>coal mining 05</v>
      </c>
      <c r="J483" s="4" t="s">
        <v>11</v>
      </c>
      <c r="K483" s="13">
        <v>6.4811011401977323</v>
      </c>
    </row>
    <row r="484" spans="1:11" x14ac:dyDescent="0.25">
      <c r="A484" t="s">
        <v>1250</v>
      </c>
      <c r="B484" t="s">
        <v>2</v>
      </c>
      <c r="C484" t="s">
        <v>240</v>
      </c>
      <c r="D484" t="s">
        <v>241</v>
      </c>
      <c r="E484" t="s">
        <v>11</v>
      </c>
      <c r="F484">
        <v>2045</v>
      </c>
      <c r="G484">
        <v>5.7897842698176181</v>
      </c>
      <c r="H484" s="13">
        <v>0.23159137079270467</v>
      </c>
      <c r="I484" s="4" t="str">
        <f>INDEX('EPA Source to Industry Map'!E:E,MATCH(_xlfn.CONCAT(Table2[[#This Row],[sector]:[subsource]]),'EPA Source to Industry Map'!D:D,0))</f>
        <v>coal mining 05</v>
      </c>
      <c r="J484" s="4" t="s">
        <v>11</v>
      </c>
      <c r="K484" s="13">
        <v>6.4845583821957327</v>
      </c>
    </row>
    <row r="485" spans="1:11" x14ac:dyDescent="0.25">
      <c r="A485" t="s">
        <v>1250</v>
      </c>
      <c r="B485" t="s">
        <v>2</v>
      </c>
      <c r="C485" t="s">
        <v>240</v>
      </c>
      <c r="D485" t="s">
        <v>241</v>
      </c>
      <c r="E485" t="s">
        <v>11</v>
      </c>
      <c r="F485">
        <v>2046</v>
      </c>
      <c r="G485">
        <v>5.8104142807946921</v>
      </c>
      <c r="H485" s="13">
        <v>0.23241657123178763</v>
      </c>
      <c r="I485" s="4" t="str">
        <f>INDEX('EPA Source to Industry Map'!E:E,MATCH(_xlfn.CONCAT(Table2[[#This Row],[sector]:[subsource]]),'EPA Source to Industry Map'!D:D,0))</f>
        <v>coal mining 05</v>
      </c>
      <c r="J485" s="4" t="s">
        <v>11</v>
      </c>
      <c r="K485" s="13">
        <v>6.5076639944900565</v>
      </c>
    </row>
    <row r="486" spans="1:11" x14ac:dyDescent="0.25">
      <c r="A486" t="s">
        <v>1250</v>
      </c>
      <c r="B486" t="s">
        <v>2</v>
      </c>
      <c r="C486" t="s">
        <v>240</v>
      </c>
      <c r="D486" t="s">
        <v>241</v>
      </c>
      <c r="E486" t="s">
        <v>11</v>
      </c>
      <c r="F486">
        <v>2047</v>
      </c>
      <c r="G486">
        <v>5.8310442917717662</v>
      </c>
      <c r="H486" s="13">
        <v>0.2332417716708706</v>
      </c>
      <c r="I486" s="4" t="str">
        <f>INDEX('EPA Source to Industry Map'!E:E,MATCH(_xlfn.CONCAT(Table2[[#This Row],[sector]:[subsource]]),'EPA Source to Industry Map'!D:D,0))</f>
        <v>coal mining 05</v>
      </c>
      <c r="J486" s="4" t="s">
        <v>11</v>
      </c>
      <c r="K486" s="13">
        <v>6.5307696067843786</v>
      </c>
    </row>
    <row r="487" spans="1:11" x14ac:dyDescent="0.25">
      <c r="A487" t="s">
        <v>1250</v>
      </c>
      <c r="B487" t="s">
        <v>2</v>
      </c>
      <c r="C487" t="s">
        <v>240</v>
      </c>
      <c r="D487" t="s">
        <v>241</v>
      </c>
      <c r="E487" t="s">
        <v>11</v>
      </c>
      <c r="F487">
        <v>2048</v>
      </c>
      <c r="G487">
        <v>5.8516743027488411</v>
      </c>
      <c r="H487" s="13">
        <v>0.23406697210995359</v>
      </c>
      <c r="I487" s="4" t="str">
        <f>INDEX('EPA Source to Industry Map'!E:E,MATCH(_xlfn.CONCAT(Table2[[#This Row],[sector]:[subsource]]),'EPA Source to Industry Map'!D:D,0))</f>
        <v>coal mining 05</v>
      </c>
      <c r="J487" s="4" t="s">
        <v>11</v>
      </c>
      <c r="K487" s="13">
        <v>6.5538752190787015</v>
      </c>
    </row>
    <row r="488" spans="1:11" x14ac:dyDescent="0.25">
      <c r="A488" t="s">
        <v>1250</v>
      </c>
      <c r="B488" t="s">
        <v>2</v>
      </c>
      <c r="C488" t="s">
        <v>240</v>
      </c>
      <c r="D488" t="s">
        <v>241</v>
      </c>
      <c r="E488" t="s">
        <v>11</v>
      </c>
      <c r="F488">
        <v>2049</v>
      </c>
      <c r="G488">
        <v>5.8723043137259046</v>
      </c>
      <c r="H488" s="13">
        <v>0.23489217254903616</v>
      </c>
      <c r="I488" s="4" t="str">
        <f>INDEX('EPA Source to Industry Map'!E:E,MATCH(_xlfn.CONCAT(Table2[[#This Row],[sector]:[subsource]]),'EPA Source to Industry Map'!D:D,0))</f>
        <v>coal mining 05</v>
      </c>
      <c r="J488" s="4" t="s">
        <v>11</v>
      </c>
      <c r="K488" s="13">
        <v>6.5769808313730138</v>
      </c>
    </row>
    <row r="489" spans="1:11" x14ac:dyDescent="0.25">
      <c r="A489" t="s">
        <v>1250</v>
      </c>
      <c r="B489" t="s">
        <v>2</v>
      </c>
      <c r="C489" t="s">
        <v>240</v>
      </c>
      <c r="D489" t="s">
        <v>241</v>
      </c>
      <c r="E489" t="s">
        <v>11</v>
      </c>
      <c r="F489">
        <v>2050</v>
      </c>
      <c r="G489">
        <v>5.8929343247029777</v>
      </c>
      <c r="H489" s="13">
        <v>0.23571737298811907</v>
      </c>
      <c r="I489" s="4" t="str">
        <f>INDEX('EPA Source to Industry Map'!E:E,MATCH(_xlfn.CONCAT(Table2[[#This Row],[sector]:[subsource]]),'EPA Source to Industry Map'!D:D,0))</f>
        <v>coal mining 05</v>
      </c>
      <c r="J489" s="4" t="s">
        <v>11</v>
      </c>
      <c r="K489" s="13">
        <v>6.6000864436673359</v>
      </c>
    </row>
    <row r="490" spans="1:11" x14ac:dyDescent="0.25">
      <c r="A490" t="s">
        <v>1250</v>
      </c>
      <c r="B490" t="s">
        <v>2</v>
      </c>
      <c r="C490" t="s">
        <v>240</v>
      </c>
      <c r="D490" t="s">
        <v>242</v>
      </c>
      <c r="E490" t="s">
        <v>11</v>
      </c>
      <c r="F490">
        <v>1990</v>
      </c>
      <c r="G490">
        <v>54.684767588765013</v>
      </c>
      <c r="H490" s="13">
        <v>2.1873907035506006</v>
      </c>
      <c r="I490" s="4" t="str">
        <f>INDEX('EPA Source to Industry Map'!E:E,MATCH(_xlfn.CONCAT(Table2[[#This Row],[sector]:[subsource]]),'EPA Source to Industry Map'!D:D,0))</f>
        <v>coal mining 05</v>
      </c>
      <c r="J490" s="4" t="s">
        <v>11</v>
      </c>
      <c r="K490" s="13">
        <v>61.246939699416835</v>
      </c>
    </row>
    <row r="491" spans="1:11" x14ac:dyDescent="0.25">
      <c r="A491" t="s">
        <v>1250</v>
      </c>
      <c r="B491" t="s">
        <v>2</v>
      </c>
      <c r="C491" t="s">
        <v>240</v>
      </c>
      <c r="D491" t="s">
        <v>242</v>
      </c>
      <c r="E491" t="s">
        <v>11</v>
      </c>
      <c r="F491">
        <v>1991</v>
      </c>
      <c r="G491">
        <v>48.574431761399872</v>
      </c>
      <c r="H491" s="13">
        <v>1.9429772704559951</v>
      </c>
      <c r="I491" s="4" t="str">
        <f>INDEX('EPA Source to Industry Map'!E:E,MATCH(_xlfn.CONCAT(Table2[[#This Row],[sector]:[subsource]]),'EPA Source to Industry Map'!D:D,0))</f>
        <v>coal mining 05</v>
      </c>
      <c r="J491" s="4" t="s">
        <v>11</v>
      </c>
      <c r="K491" s="13">
        <v>54.403363572767866</v>
      </c>
    </row>
    <row r="492" spans="1:11" x14ac:dyDescent="0.25">
      <c r="A492" t="s">
        <v>1250</v>
      </c>
      <c r="B492" t="s">
        <v>2</v>
      </c>
      <c r="C492" t="s">
        <v>240</v>
      </c>
      <c r="D492" t="s">
        <v>242</v>
      </c>
      <c r="E492" t="s">
        <v>11</v>
      </c>
      <c r="F492">
        <v>1992</v>
      </c>
      <c r="G492">
        <v>45.435774962865963</v>
      </c>
      <c r="H492" s="13">
        <v>1.817430998514638</v>
      </c>
      <c r="I492" s="4" t="str">
        <f>INDEX('EPA Source to Industry Map'!E:E,MATCH(_xlfn.CONCAT(Table2[[#This Row],[sector]:[subsource]]),'EPA Source to Industry Map'!D:D,0))</f>
        <v>coal mining 05</v>
      </c>
      <c r="J492" s="4" t="s">
        <v>11</v>
      </c>
      <c r="K492" s="13">
        <v>50.888067958409877</v>
      </c>
    </row>
    <row r="493" spans="1:11" x14ac:dyDescent="0.25">
      <c r="A493" t="s">
        <v>1250</v>
      </c>
      <c r="B493" t="s">
        <v>2</v>
      </c>
      <c r="C493" t="s">
        <v>240</v>
      </c>
      <c r="D493" t="s">
        <v>242</v>
      </c>
      <c r="E493" t="s">
        <v>11</v>
      </c>
      <c r="F493">
        <v>1993</v>
      </c>
      <c r="G493">
        <v>43.303246866113724</v>
      </c>
      <c r="H493" s="13">
        <v>1.7321298746445486</v>
      </c>
      <c r="I493" s="4" t="str">
        <f>INDEX('EPA Source to Industry Map'!E:E,MATCH(_xlfn.CONCAT(Table2[[#This Row],[sector]:[subsource]]),'EPA Source to Industry Map'!D:D,0))</f>
        <v>coal mining 05</v>
      </c>
      <c r="J493" s="4" t="s">
        <v>11</v>
      </c>
      <c r="K493" s="13">
        <v>48.499636490047365</v>
      </c>
    </row>
    <row r="494" spans="1:11" x14ac:dyDescent="0.25">
      <c r="A494" t="s">
        <v>1250</v>
      </c>
      <c r="B494" t="s">
        <v>2</v>
      </c>
      <c r="C494" t="s">
        <v>240</v>
      </c>
      <c r="D494" t="s">
        <v>242</v>
      </c>
      <c r="E494" t="s">
        <v>11</v>
      </c>
      <c r="F494">
        <v>1994</v>
      </c>
      <c r="G494">
        <v>39.950820382161737</v>
      </c>
      <c r="H494" s="13">
        <v>1.5980328152864696</v>
      </c>
      <c r="I494" s="4" t="str">
        <f>INDEX('EPA Source to Industry Map'!E:E,MATCH(_xlfn.CONCAT(Table2[[#This Row],[sector]:[subsource]]),'EPA Source to Industry Map'!D:D,0))</f>
        <v>coal mining 05</v>
      </c>
      <c r="J494" s="4" t="s">
        <v>11</v>
      </c>
      <c r="K494" s="13">
        <v>44.744918828021149</v>
      </c>
    </row>
    <row r="495" spans="1:11" x14ac:dyDescent="0.25">
      <c r="A495" t="s">
        <v>1250</v>
      </c>
      <c r="B495" t="s">
        <v>2</v>
      </c>
      <c r="C495" t="s">
        <v>240</v>
      </c>
      <c r="D495" t="s">
        <v>242</v>
      </c>
      <c r="E495" t="s">
        <v>11</v>
      </c>
      <c r="F495">
        <v>1995</v>
      </c>
      <c r="G495">
        <v>36.435631688249096</v>
      </c>
      <c r="H495" s="13">
        <v>1.4574252675299642</v>
      </c>
      <c r="I495" s="4" t="str">
        <f>INDEX('EPA Source to Industry Map'!E:E,MATCH(_xlfn.CONCAT(Table2[[#This Row],[sector]:[subsource]]),'EPA Source to Industry Map'!D:D,0))</f>
        <v>coal mining 05</v>
      </c>
      <c r="J495" s="4" t="s">
        <v>11</v>
      </c>
      <c r="K495" s="13">
        <v>40.807907490839</v>
      </c>
    </row>
    <row r="496" spans="1:11" x14ac:dyDescent="0.25">
      <c r="A496" t="s">
        <v>1250</v>
      </c>
      <c r="B496" t="s">
        <v>2</v>
      </c>
      <c r="C496" t="s">
        <v>240</v>
      </c>
      <c r="D496" t="s">
        <v>242</v>
      </c>
      <c r="E496" t="s">
        <v>11</v>
      </c>
      <c r="F496">
        <v>1996</v>
      </c>
      <c r="G496">
        <v>34.765672245880189</v>
      </c>
      <c r="H496" s="13">
        <v>1.3906268898352072</v>
      </c>
      <c r="I496" s="4" t="str">
        <f>INDEX('EPA Source to Industry Map'!E:E,MATCH(_xlfn.CONCAT(Table2[[#This Row],[sector]:[subsource]]),'EPA Source to Industry Map'!D:D,0))</f>
        <v>coal mining 05</v>
      </c>
      <c r="J496" s="4" t="s">
        <v>11</v>
      </c>
      <c r="K496" s="13">
        <v>38.937552915385808</v>
      </c>
    </row>
    <row r="497" spans="1:11" x14ac:dyDescent="0.25">
      <c r="A497" t="s">
        <v>1250</v>
      </c>
      <c r="B497" t="s">
        <v>2</v>
      </c>
      <c r="C497" t="s">
        <v>240</v>
      </c>
      <c r="D497" t="s">
        <v>242</v>
      </c>
      <c r="E497" t="s">
        <v>11</v>
      </c>
      <c r="F497">
        <v>1997</v>
      </c>
      <c r="G497">
        <v>34.080331097516513</v>
      </c>
      <c r="H497" s="13">
        <v>1.3632132439006606</v>
      </c>
      <c r="I497" s="4" t="str">
        <f>INDEX('EPA Source to Industry Map'!E:E,MATCH(_xlfn.CONCAT(Table2[[#This Row],[sector]:[subsource]]),'EPA Source to Industry Map'!D:D,0))</f>
        <v>coal mining 05</v>
      </c>
      <c r="J497" s="4" t="s">
        <v>11</v>
      </c>
      <c r="K497" s="13">
        <v>38.169970829218492</v>
      </c>
    </row>
    <row r="498" spans="1:11" x14ac:dyDescent="0.25">
      <c r="A498" t="s">
        <v>1250</v>
      </c>
      <c r="B498" t="s">
        <v>2</v>
      </c>
      <c r="C498" t="s">
        <v>240</v>
      </c>
      <c r="D498" t="s">
        <v>242</v>
      </c>
      <c r="E498" t="s">
        <v>11</v>
      </c>
      <c r="F498">
        <v>1998</v>
      </c>
      <c r="G498">
        <v>31.634384895573763</v>
      </c>
      <c r="H498" s="13">
        <v>1.2653753958229506</v>
      </c>
      <c r="I498" s="4" t="str">
        <f>INDEX('EPA Source to Industry Map'!E:E,MATCH(_xlfn.CONCAT(Table2[[#This Row],[sector]:[subsource]]),'EPA Source to Industry Map'!D:D,0))</f>
        <v>coal mining 05</v>
      </c>
      <c r="J498" s="4" t="s">
        <v>11</v>
      </c>
      <c r="K498" s="13">
        <v>35.430511083042624</v>
      </c>
    </row>
    <row r="499" spans="1:11" x14ac:dyDescent="0.25">
      <c r="A499" t="s">
        <v>1250</v>
      </c>
      <c r="B499" t="s">
        <v>2</v>
      </c>
      <c r="C499" t="s">
        <v>240</v>
      </c>
      <c r="D499" t="s">
        <v>242</v>
      </c>
      <c r="E499" t="s">
        <v>11</v>
      </c>
      <c r="F499">
        <v>1999</v>
      </c>
      <c r="G499">
        <v>31.211274135639375</v>
      </c>
      <c r="H499" s="13">
        <v>1.2484509654255751</v>
      </c>
      <c r="I499" s="4" t="str">
        <f>INDEX('EPA Source to Industry Map'!E:E,MATCH(_xlfn.CONCAT(Table2[[#This Row],[sector]:[subsource]]),'EPA Source to Industry Map'!D:D,0))</f>
        <v>coal mining 05</v>
      </c>
      <c r="J499" s="4" t="s">
        <v>11</v>
      </c>
      <c r="K499" s="13">
        <v>34.956627031916099</v>
      </c>
    </row>
    <row r="500" spans="1:11" x14ac:dyDescent="0.25">
      <c r="A500" t="s">
        <v>1250</v>
      </c>
      <c r="B500" t="s">
        <v>2</v>
      </c>
      <c r="C500" t="s">
        <v>240</v>
      </c>
      <c r="D500" t="s">
        <v>242</v>
      </c>
      <c r="E500" t="s">
        <v>11</v>
      </c>
      <c r="F500">
        <v>2000</v>
      </c>
      <c r="G500">
        <v>29.632478218855187</v>
      </c>
      <c r="H500" s="13">
        <v>1.1852991287542076</v>
      </c>
      <c r="I500" s="4" t="str">
        <f>INDEX('EPA Source to Industry Map'!E:E,MATCH(_xlfn.CONCAT(Table2[[#This Row],[sector]:[subsource]]),'EPA Source to Industry Map'!D:D,0))</f>
        <v>coal mining 05</v>
      </c>
      <c r="J500" s="4" t="s">
        <v>11</v>
      </c>
      <c r="K500" s="13">
        <v>33.188375605117812</v>
      </c>
    </row>
    <row r="501" spans="1:11" x14ac:dyDescent="0.25">
      <c r="A501" t="s">
        <v>1250</v>
      </c>
      <c r="B501" t="s">
        <v>2</v>
      </c>
      <c r="C501" t="s">
        <v>240</v>
      </c>
      <c r="D501" t="s">
        <v>242</v>
      </c>
      <c r="E501" t="s">
        <v>11</v>
      </c>
      <c r="F501">
        <v>2001</v>
      </c>
      <c r="G501">
        <v>30.546732585265264</v>
      </c>
      <c r="H501" s="13">
        <v>1.2218693034106103</v>
      </c>
      <c r="I501" s="4" t="str">
        <f>INDEX('EPA Source to Industry Map'!E:E,MATCH(_xlfn.CONCAT(Table2[[#This Row],[sector]:[subsource]]),'EPA Source to Industry Map'!D:D,0))</f>
        <v>coal mining 05</v>
      </c>
      <c r="J501" s="4" t="s">
        <v>11</v>
      </c>
      <c r="K501" s="13">
        <v>34.212340495497095</v>
      </c>
    </row>
    <row r="502" spans="1:11" x14ac:dyDescent="0.25">
      <c r="A502" t="s">
        <v>1250</v>
      </c>
      <c r="B502" t="s">
        <v>2</v>
      </c>
      <c r="C502" t="s">
        <v>240</v>
      </c>
      <c r="D502" t="s">
        <v>242</v>
      </c>
      <c r="E502" t="s">
        <v>11</v>
      </c>
      <c r="F502">
        <v>2002</v>
      </c>
      <c r="G502">
        <v>27.920351425548503</v>
      </c>
      <c r="H502" s="13">
        <v>1.11681405702194</v>
      </c>
      <c r="I502" s="4" t="str">
        <f>INDEX('EPA Source to Industry Map'!E:E,MATCH(_xlfn.CONCAT(Table2[[#This Row],[sector]:[subsource]]),'EPA Source to Industry Map'!D:D,0))</f>
        <v>coal mining 05</v>
      </c>
      <c r="J502" s="4" t="s">
        <v>11</v>
      </c>
      <c r="K502" s="13">
        <v>31.270793596614318</v>
      </c>
    </row>
    <row r="503" spans="1:11" x14ac:dyDescent="0.25">
      <c r="A503" t="s">
        <v>1250</v>
      </c>
      <c r="B503" t="s">
        <v>2</v>
      </c>
      <c r="C503" t="s">
        <v>240</v>
      </c>
      <c r="D503" t="s">
        <v>242</v>
      </c>
      <c r="E503" t="s">
        <v>11</v>
      </c>
      <c r="F503">
        <v>2003</v>
      </c>
      <c r="G503">
        <v>27.573436705717221</v>
      </c>
      <c r="H503" s="13">
        <v>1.1029374682286885</v>
      </c>
      <c r="I503" s="4" t="str">
        <f>INDEX('EPA Source to Industry Map'!E:E,MATCH(_xlfn.CONCAT(Table2[[#This Row],[sector]:[subsource]]),'EPA Source to Industry Map'!D:D,0))</f>
        <v>coal mining 05</v>
      </c>
      <c r="J503" s="4" t="s">
        <v>11</v>
      </c>
      <c r="K503" s="13">
        <v>30.882249110403283</v>
      </c>
    </row>
    <row r="504" spans="1:11" x14ac:dyDescent="0.25">
      <c r="A504" t="s">
        <v>1250</v>
      </c>
      <c r="B504" t="s">
        <v>2</v>
      </c>
      <c r="C504" t="s">
        <v>240</v>
      </c>
      <c r="D504" t="s">
        <v>242</v>
      </c>
      <c r="E504" t="s">
        <v>11</v>
      </c>
      <c r="F504">
        <v>2004</v>
      </c>
      <c r="G504">
        <v>25.764204575006293</v>
      </c>
      <c r="H504" s="13">
        <v>1.0305681830002515</v>
      </c>
      <c r="I504" s="4" t="str">
        <f>INDEX('EPA Source to Industry Map'!E:E,MATCH(_xlfn.CONCAT(Table2[[#This Row],[sector]:[subsource]]),'EPA Source to Industry Map'!D:D,0))</f>
        <v>coal mining 05</v>
      </c>
      <c r="J504" s="4" t="s">
        <v>11</v>
      </c>
      <c r="K504" s="13">
        <v>28.855909124007049</v>
      </c>
    </row>
    <row r="505" spans="1:11" x14ac:dyDescent="0.25">
      <c r="A505" t="s">
        <v>1250</v>
      </c>
      <c r="B505" t="s">
        <v>2</v>
      </c>
      <c r="C505" t="s">
        <v>240</v>
      </c>
      <c r="D505" t="s">
        <v>242</v>
      </c>
      <c r="E505" t="s">
        <v>11</v>
      </c>
      <c r="F505">
        <v>2005</v>
      </c>
      <c r="G505">
        <v>25.145575378640512</v>
      </c>
      <c r="H505" s="13">
        <v>1.0058230151456204</v>
      </c>
      <c r="I505" s="4" t="str">
        <f>INDEX('EPA Source to Industry Map'!E:E,MATCH(_xlfn.CONCAT(Table2[[#This Row],[sector]:[subsource]]),'EPA Source to Industry Map'!D:D,0))</f>
        <v>coal mining 05</v>
      </c>
      <c r="J505" s="4" t="s">
        <v>11</v>
      </c>
      <c r="K505" s="13">
        <v>28.163044424077377</v>
      </c>
    </row>
    <row r="506" spans="1:11" x14ac:dyDescent="0.25">
      <c r="A506" t="s">
        <v>1250</v>
      </c>
      <c r="B506" t="s">
        <v>2</v>
      </c>
      <c r="C506" t="s">
        <v>240</v>
      </c>
      <c r="D506" t="s">
        <v>242</v>
      </c>
      <c r="E506" t="s">
        <v>11</v>
      </c>
      <c r="F506">
        <v>2006</v>
      </c>
      <c r="G506">
        <v>24.257031722622013</v>
      </c>
      <c r="H506" s="13">
        <v>0.97028126890488042</v>
      </c>
      <c r="I506" s="4" t="str">
        <f>INDEX('EPA Source to Industry Map'!E:E,MATCH(_xlfn.CONCAT(Table2[[#This Row],[sector]:[subsource]]),'EPA Source to Industry Map'!D:D,0))</f>
        <v>coal mining 05</v>
      </c>
      <c r="J506" s="4" t="s">
        <v>11</v>
      </c>
      <c r="K506" s="13">
        <v>27.167875529336662</v>
      </c>
    </row>
    <row r="507" spans="1:11" x14ac:dyDescent="0.25">
      <c r="A507" t="s">
        <v>1250</v>
      </c>
      <c r="B507" t="s">
        <v>2</v>
      </c>
      <c r="C507" t="s">
        <v>240</v>
      </c>
      <c r="D507" t="s">
        <v>242</v>
      </c>
      <c r="E507" t="s">
        <v>11</v>
      </c>
      <c r="F507">
        <v>2007</v>
      </c>
      <c r="G507">
        <v>22.94452220983813</v>
      </c>
      <c r="H507" s="13">
        <v>0.91778088839352534</v>
      </c>
      <c r="I507" s="4" t="str">
        <f>INDEX('EPA Source to Industry Map'!E:E,MATCH(_xlfn.CONCAT(Table2[[#This Row],[sector]:[subsource]]),'EPA Source to Industry Map'!D:D,0))</f>
        <v>coal mining 05</v>
      </c>
      <c r="J507" s="4" t="s">
        <v>11</v>
      </c>
      <c r="K507" s="13">
        <v>25.697864875018713</v>
      </c>
    </row>
    <row r="508" spans="1:11" x14ac:dyDescent="0.25">
      <c r="A508" t="s">
        <v>1250</v>
      </c>
      <c r="B508" t="s">
        <v>2</v>
      </c>
      <c r="C508" t="s">
        <v>240</v>
      </c>
      <c r="D508" t="s">
        <v>242</v>
      </c>
      <c r="E508" t="s">
        <v>11</v>
      </c>
      <c r="F508">
        <v>2008</v>
      </c>
      <c r="G508">
        <v>22.759777263841379</v>
      </c>
      <c r="H508" s="13">
        <v>0.91039109055365486</v>
      </c>
      <c r="I508" s="4" t="str">
        <f>INDEX('EPA Source to Industry Map'!E:E,MATCH(_xlfn.CONCAT(Table2[[#This Row],[sector]:[subsource]]),'EPA Source to Industry Map'!D:D,0))</f>
        <v>coal mining 05</v>
      </c>
      <c r="J508" s="4" t="s">
        <v>11</v>
      </c>
      <c r="K508" s="13">
        <v>25.490950535502343</v>
      </c>
    </row>
    <row r="509" spans="1:11" x14ac:dyDescent="0.25">
      <c r="A509" t="s">
        <v>1250</v>
      </c>
      <c r="B509" t="s">
        <v>2</v>
      </c>
      <c r="C509" t="s">
        <v>240</v>
      </c>
      <c r="D509" t="s">
        <v>242</v>
      </c>
      <c r="E509" t="s">
        <v>11</v>
      </c>
      <c r="F509">
        <v>2009</v>
      </c>
      <c r="G509">
        <v>21.036425458588351</v>
      </c>
      <c r="H509" s="13">
        <v>0.84145701834353381</v>
      </c>
      <c r="I509" s="4" t="str">
        <f>INDEX('EPA Source to Industry Map'!E:E,MATCH(_xlfn.CONCAT(Table2[[#This Row],[sector]:[subsource]]),'EPA Source to Industry Map'!D:D,0))</f>
        <v>coal mining 05</v>
      </c>
      <c r="J509" s="4" t="s">
        <v>11</v>
      </c>
      <c r="K509" s="13">
        <v>23.560796513618953</v>
      </c>
    </row>
    <row r="510" spans="1:11" x14ac:dyDescent="0.25">
      <c r="A510" t="s">
        <v>1250</v>
      </c>
      <c r="B510" t="s">
        <v>2</v>
      </c>
      <c r="C510" t="s">
        <v>240</v>
      </c>
      <c r="D510" t="s">
        <v>242</v>
      </c>
      <c r="E510" t="s">
        <v>11</v>
      </c>
      <c r="F510">
        <v>2010</v>
      </c>
      <c r="G510">
        <v>20.579254483724561</v>
      </c>
      <c r="H510" s="13">
        <v>0.8231701793489824</v>
      </c>
      <c r="I510" s="4" t="str">
        <f>INDEX('EPA Source to Industry Map'!E:E,MATCH(_xlfn.CONCAT(Table2[[#This Row],[sector]:[subsource]]),'EPA Source to Industry Map'!D:D,0))</f>
        <v>coal mining 05</v>
      </c>
      <c r="J510" s="4" t="s">
        <v>11</v>
      </c>
      <c r="K510" s="13">
        <v>23.048765021771509</v>
      </c>
    </row>
    <row r="511" spans="1:11" x14ac:dyDescent="0.25">
      <c r="A511" t="s">
        <v>1250</v>
      </c>
      <c r="B511" t="s">
        <v>2</v>
      </c>
      <c r="C511" t="s">
        <v>240</v>
      </c>
      <c r="D511" t="s">
        <v>242</v>
      </c>
      <c r="E511" t="s">
        <v>11</v>
      </c>
      <c r="F511">
        <v>2011</v>
      </c>
      <c r="G511">
        <v>20.311418380492341</v>
      </c>
      <c r="H511" s="13">
        <v>0.81245673521969353</v>
      </c>
      <c r="I511" s="4" t="str">
        <f>INDEX('EPA Source to Industry Map'!E:E,MATCH(_xlfn.CONCAT(Table2[[#This Row],[sector]:[subsource]]),'EPA Source to Industry Map'!D:D,0))</f>
        <v>coal mining 05</v>
      </c>
      <c r="J511" s="4" t="s">
        <v>11</v>
      </c>
      <c r="K511" s="13">
        <v>22.748788586151417</v>
      </c>
    </row>
    <row r="512" spans="1:11" x14ac:dyDescent="0.25">
      <c r="A512" t="s">
        <v>1250</v>
      </c>
      <c r="B512" t="s">
        <v>2</v>
      </c>
      <c r="C512" t="s">
        <v>240</v>
      </c>
      <c r="D512" t="s">
        <v>242</v>
      </c>
      <c r="E512" t="s">
        <v>11</v>
      </c>
      <c r="F512">
        <v>2012</v>
      </c>
      <c r="G512">
        <v>20.513268070711316</v>
      </c>
      <c r="H512" s="13">
        <v>0.82053072282845263</v>
      </c>
      <c r="I512" s="4" t="str">
        <f>INDEX('EPA Source to Industry Map'!E:E,MATCH(_xlfn.CONCAT(Table2[[#This Row],[sector]:[subsource]]),'EPA Source to Industry Map'!D:D,0))</f>
        <v>coal mining 05</v>
      </c>
      <c r="J512" s="4" t="s">
        <v>11</v>
      </c>
      <c r="K512" s="13">
        <v>22.974860239196676</v>
      </c>
    </row>
    <row r="513" spans="1:11" x14ac:dyDescent="0.25">
      <c r="A513" t="s">
        <v>1250</v>
      </c>
      <c r="B513" t="s">
        <v>2</v>
      </c>
      <c r="C513" t="s">
        <v>240</v>
      </c>
      <c r="D513" t="s">
        <v>242</v>
      </c>
      <c r="E513" t="s">
        <v>11</v>
      </c>
      <c r="F513">
        <v>2013</v>
      </c>
      <c r="G513">
        <v>19.689278055876073</v>
      </c>
      <c r="H513" s="13">
        <v>0.787571122235043</v>
      </c>
      <c r="I513" s="4" t="str">
        <f>INDEX('EPA Source to Industry Map'!E:E,MATCH(_xlfn.CONCAT(Table2[[#This Row],[sector]:[subsource]]),'EPA Source to Industry Map'!D:D,0))</f>
        <v>coal mining 05</v>
      </c>
      <c r="J513" s="4" t="s">
        <v>11</v>
      </c>
      <c r="K513" s="13">
        <v>22.051991422581203</v>
      </c>
    </row>
    <row r="514" spans="1:11" x14ac:dyDescent="0.25">
      <c r="A514" t="s">
        <v>1250</v>
      </c>
      <c r="B514" t="s">
        <v>2</v>
      </c>
      <c r="C514" t="s">
        <v>240</v>
      </c>
      <c r="D514" t="s">
        <v>242</v>
      </c>
      <c r="E514" t="s">
        <v>11</v>
      </c>
      <c r="F514">
        <v>2014</v>
      </c>
      <c r="G514">
        <v>19.42563003272485</v>
      </c>
      <c r="H514" s="13">
        <v>0.777025201308994</v>
      </c>
      <c r="I514" s="4" t="str">
        <f>INDEX('EPA Source to Industry Map'!E:E,MATCH(_xlfn.CONCAT(Table2[[#This Row],[sector]:[subsource]]),'EPA Source to Industry Map'!D:D,0))</f>
        <v>coal mining 05</v>
      </c>
      <c r="J514" s="4" t="s">
        <v>11</v>
      </c>
      <c r="K514" s="13">
        <v>21.756705636651837</v>
      </c>
    </row>
    <row r="515" spans="1:11" x14ac:dyDescent="0.25">
      <c r="A515" t="s">
        <v>1250</v>
      </c>
      <c r="B515" t="s">
        <v>2</v>
      </c>
      <c r="C515" t="s">
        <v>240</v>
      </c>
      <c r="D515" t="s">
        <v>242</v>
      </c>
      <c r="E515" t="s">
        <v>11</v>
      </c>
      <c r="F515">
        <v>2015</v>
      </c>
      <c r="G515">
        <v>20.248879518639729</v>
      </c>
      <c r="H515" s="13">
        <v>0.80995518074558914</v>
      </c>
      <c r="I515" s="4" t="str">
        <f>INDEX('EPA Source to Industry Map'!E:E,MATCH(_xlfn.CONCAT(Table2[[#This Row],[sector]:[subsource]]),'EPA Source to Industry Map'!D:D,0))</f>
        <v>coal mining 05</v>
      </c>
      <c r="J515" s="4" t="s">
        <v>11</v>
      </c>
      <c r="K515" s="13">
        <v>22.678745060876501</v>
      </c>
    </row>
    <row r="516" spans="1:11" x14ac:dyDescent="0.25">
      <c r="A516" t="s">
        <v>1250</v>
      </c>
      <c r="B516" t="s">
        <v>2</v>
      </c>
      <c r="C516" t="s">
        <v>240</v>
      </c>
      <c r="D516" t="s">
        <v>242</v>
      </c>
      <c r="E516" t="s">
        <v>11</v>
      </c>
      <c r="F516">
        <v>2016</v>
      </c>
      <c r="G516">
        <v>19.738805733837296</v>
      </c>
      <c r="H516" s="13">
        <v>0.78955222935349167</v>
      </c>
      <c r="I516" s="4" t="str">
        <f>INDEX('EPA Source to Industry Map'!E:E,MATCH(_xlfn.CONCAT(Table2[[#This Row],[sector]:[subsource]]),'EPA Source to Industry Map'!D:D,0))</f>
        <v>coal mining 05</v>
      </c>
      <c r="J516" s="4" t="s">
        <v>11</v>
      </c>
      <c r="K516" s="13">
        <v>22.107462421897772</v>
      </c>
    </row>
    <row r="517" spans="1:11" x14ac:dyDescent="0.25">
      <c r="A517" t="s">
        <v>1250</v>
      </c>
      <c r="B517" t="s">
        <v>2</v>
      </c>
      <c r="C517" t="s">
        <v>240</v>
      </c>
      <c r="D517" t="s">
        <v>242</v>
      </c>
      <c r="E517" t="s">
        <v>11</v>
      </c>
      <c r="F517">
        <v>2017</v>
      </c>
      <c r="G517">
        <v>19.90323218624539</v>
      </c>
      <c r="H517" s="13">
        <v>0.79612928744981548</v>
      </c>
      <c r="I517" s="4" t="str">
        <f>INDEX('EPA Source to Industry Map'!E:E,MATCH(_xlfn.CONCAT(Table2[[#This Row],[sector]:[subsource]]),'EPA Source to Industry Map'!D:D,0))</f>
        <v>coal mining 05</v>
      </c>
      <c r="J517" s="4" t="s">
        <v>11</v>
      </c>
      <c r="K517" s="13">
        <v>22.291620048594844</v>
      </c>
    </row>
    <row r="518" spans="1:11" x14ac:dyDescent="0.25">
      <c r="A518" t="s">
        <v>1250</v>
      </c>
      <c r="B518" t="s">
        <v>2</v>
      </c>
      <c r="C518" t="s">
        <v>240</v>
      </c>
      <c r="D518" t="s">
        <v>242</v>
      </c>
      <c r="E518" t="s">
        <v>11</v>
      </c>
      <c r="F518">
        <v>2018</v>
      </c>
      <c r="G518">
        <v>20.067658638653501</v>
      </c>
      <c r="H518" s="13">
        <v>0.80270634554613995</v>
      </c>
      <c r="I518" s="4" t="str">
        <f>INDEX('EPA Source to Industry Map'!E:E,MATCH(_xlfn.CONCAT(Table2[[#This Row],[sector]:[subsource]]),'EPA Source to Industry Map'!D:D,0))</f>
        <v>coal mining 05</v>
      </c>
      <c r="J518" s="4" t="s">
        <v>11</v>
      </c>
      <c r="K518" s="13">
        <v>22.475777675291916</v>
      </c>
    </row>
    <row r="519" spans="1:11" x14ac:dyDescent="0.25">
      <c r="A519" t="s">
        <v>1250</v>
      </c>
      <c r="B519" t="s">
        <v>2</v>
      </c>
      <c r="C519" t="s">
        <v>240</v>
      </c>
      <c r="D519" t="s">
        <v>242</v>
      </c>
      <c r="E519" t="s">
        <v>11</v>
      </c>
      <c r="F519">
        <v>2019</v>
      </c>
      <c r="G519">
        <v>20.232085091061606</v>
      </c>
      <c r="H519" s="13">
        <v>0.80928340364246409</v>
      </c>
      <c r="I519" s="4" t="str">
        <f>INDEX('EPA Source to Industry Map'!E:E,MATCH(_xlfn.CONCAT(Table2[[#This Row],[sector]:[subsource]]),'EPA Source to Industry Map'!D:D,0))</f>
        <v>coal mining 05</v>
      </c>
      <c r="J519" s="4" t="s">
        <v>11</v>
      </c>
      <c r="K519" s="13">
        <v>22.659935301988995</v>
      </c>
    </row>
    <row r="520" spans="1:11" x14ac:dyDescent="0.25">
      <c r="A520" t="s">
        <v>1250</v>
      </c>
      <c r="B520" t="s">
        <v>2</v>
      </c>
      <c r="C520" t="s">
        <v>240</v>
      </c>
      <c r="D520" t="s">
        <v>242</v>
      </c>
      <c r="E520" t="s">
        <v>11</v>
      </c>
      <c r="F520">
        <v>2020</v>
      </c>
      <c r="G520">
        <v>20.396511543469714</v>
      </c>
      <c r="H520" s="13">
        <v>0.81586046173878835</v>
      </c>
      <c r="I520" s="4" t="str">
        <f>INDEX('EPA Source to Industry Map'!E:E,MATCH(_xlfn.CONCAT(Table2[[#This Row],[sector]:[subsource]]),'EPA Source to Industry Map'!D:D,0))</f>
        <v>coal mining 05</v>
      </c>
      <c r="J520" s="4" t="s">
        <v>11</v>
      </c>
      <c r="K520" s="13">
        <v>22.844092928686077</v>
      </c>
    </row>
    <row r="521" spans="1:11" x14ac:dyDescent="0.25">
      <c r="A521" t="s">
        <v>1250</v>
      </c>
      <c r="B521" t="s">
        <v>2</v>
      </c>
      <c r="C521" t="s">
        <v>240</v>
      </c>
      <c r="D521" t="s">
        <v>242</v>
      </c>
      <c r="E521" t="s">
        <v>11</v>
      </c>
      <c r="F521">
        <v>2021</v>
      </c>
      <c r="G521">
        <v>20.264378458187601</v>
      </c>
      <c r="H521" s="13">
        <v>0.81057513832750383</v>
      </c>
      <c r="I521" s="4" t="str">
        <f>INDEX('EPA Source to Industry Map'!E:E,MATCH(_xlfn.CONCAT(Table2[[#This Row],[sector]:[subsource]]),'EPA Source to Industry Map'!D:D,0))</f>
        <v>coal mining 05</v>
      </c>
      <c r="J521" s="4" t="s">
        <v>11</v>
      </c>
      <c r="K521" s="13">
        <v>22.696103873170109</v>
      </c>
    </row>
    <row r="522" spans="1:11" x14ac:dyDescent="0.25">
      <c r="A522" t="s">
        <v>1250</v>
      </c>
      <c r="B522" t="s">
        <v>2</v>
      </c>
      <c r="C522" t="s">
        <v>240</v>
      </c>
      <c r="D522" t="s">
        <v>242</v>
      </c>
      <c r="E522" t="s">
        <v>11</v>
      </c>
      <c r="F522">
        <v>2022</v>
      </c>
      <c r="G522">
        <v>20.132245372905601</v>
      </c>
      <c r="H522" s="13">
        <v>0.80528981491622376</v>
      </c>
      <c r="I522" s="4" t="str">
        <f>INDEX('EPA Source to Industry Map'!E:E,MATCH(_xlfn.CONCAT(Table2[[#This Row],[sector]:[subsource]]),'EPA Source to Industry Map'!D:D,0))</f>
        <v>coal mining 05</v>
      </c>
      <c r="J522" s="4" t="s">
        <v>11</v>
      </c>
      <c r="K522" s="13">
        <v>22.54811481765427</v>
      </c>
    </row>
    <row r="523" spans="1:11" x14ac:dyDescent="0.25">
      <c r="A523" t="s">
        <v>1250</v>
      </c>
      <c r="B523" t="s">
        <v>2</v>
      </c>
      <c r="C523" t="s">
        <v>240</v>
      </c>
      <c r="D523" t="s">
        <v>242</v>
      </c>
      <c r="E523" t="s">
        <v>11</v>
      </c>
      <c r="F523">
        <v>2023</v>
      </c>
      <c r="G523">
        <v>20.000112287623587</v>
      </c>
      <c r="H523" s="13">
        <v>0.80000449150494346</v>
      </c>
      <c r="I523" s="4" t="str">
        <f>INDEX('EPA Source to Industry Map'!E:E,MATCH(_xlfn.CONCAT(Table2[[#This Row],[sector]:[subsource]]),'EPA Source to Industry Map'!D:D,0))</f>
        <v>coal mining 05</v>
      </c>
      <c r="J523" s="4" t="s">
        <v>11</v>
      </c>
      <c r="K523" s="13">
        <v>22.400125762138419</v>
      </c>
    </row>
    <row r="524" spans="1:11" x14ac:dyDescent="0.25">
      <c r="A524" t="s">
        <v>1250</v>
      </c>
      <c r="B524" t="s">
        <v>2</v>
      </c>
      <c r="C524" t="s">
        <v>240</v>
      </c>
      <c r="D524" t="s">
        <v>242</v>
      </c>
      <c r="E524" t="s">
        <v>11</v>
      </c>
      <c r="F524">
        <v>2024</v>
      </c>
      <c r="G524">
        <v>19.867979202341477</v>
      </c>
      <c r="H524" s="13">
        <v>0.79471916809365906</v>
      </c>
      <c r="I524" s="4" t="str">
        <f>INDEX('EPA Source to Industry Map'!E:E,MATCH(_xlfn.CONCAT(Table2[[#This Row],[sector]:[subsource]]),'EPA Source to Industry Map'!D:D,0))</f>
        <v>coal mining 05</v>
      </c>
      <c r="J524" s="4" t="s">
        <v>11</v>
      </c>
      <c r="K524" s="13">
        <v>22.252136706622455</v>
      </c>
    </row>
    <row r="525" spans="1:11" x14ac:dyDescent="0.25">
      <c r="A525" t="s">
        <v>1250</v>
      </c>
      <c r="B525" t="s">
        <v>2</v>
      </c>
      <c r="C525" t="s">
        <v>240</v>
      </c>
      <c r="D525" t="s">
        <v>242</v>
      </c>
      <c r="E525" t="s">
        <v>11</v>
      </c>
      <c r="F525">
        <v>2025</v>
      </c>
      <c r="G525">
        <v>19.735846117059481</v>
      </c>
      <c r="H525" s="13">
        <v>0.78943384468237898</v>
      </c>
      <c r="I525" s="4" t="str">
        <f>INDEX('EPA Source to Industry Map'!E:E,MATCH(_xlfn.CONCAT(Table2[[#This Row],[sector]:[subsource]]),'EPA Source to Industry Map'!D:D,0))</f>
        <v>coal mining 05</v>
      </c>
      <c r="J525" s="4" t="s">
        <v>11</v>
      </c>
      <c r="K525" s="13">
        <v>22.104147651106619</v>
      </c>
    </row>
    <row r="526" spans="1:11" x14ac:dyDescent="0.25">
      <c r="A526" t="s">
        <v>1250</v>
      </c>
      <c r="B526" t="s">
        <v>2</v>
      </c>
      <c r="C526" t="s">
        <v>240</v>
      </c>
      <c r="D526" t="s">
        <v>242</v>
      </c>
      <c r="E526" t="s">
        <v>11</v>
      </c>
      <c r="F526">
        <v>2026</v>
      </c>
      <c r="G526">
        <v>19.669779574418481</v>
      </c>
      <c r="H526" s="13">
        <v>0.78679118297673911</v>
      </c>
      <c r="I526" s="4" t="str">
        <f>INDEX('EPA Source to Industry Map'!E:E,MATCH(_xlfn.CONCAT(Table2[[#This Row],[sector]:[subsource]]),'EPA Source to Industry Map'!D:D,0))</f>
        <v>coal mining 05</v>
      </c>
      <c r="J526" s="4" t="s">
        <v>11</v>
      </c>
      <c r="K526" s="13">
        <v>22.030153123348697</v>
      </c>
    </row>
    <row r="527" spans="1:11" x14ac:dyDescent="0.25">
      <c r="A527" t="s">
        <v>1250</v>
      </c>
      <c r="B527" t="s">
        <v>2</v>
      </c>
      <c r="C527" t="s">
        <v>240</v>
      </c>
      <c r="D527" t="s">
        <v>242</v>
      </c>
      <c r="E527" t="s">
        <v>11</v>
      </c>
      <c r="F527">
        <v>2027</v>
      </c>
      <c r="G527">
        <v>19.60371303177747</v>
      </c>
      <c r="H527" s="13">
        <v>0.78414852127109858</v>
      </c>
      <c r="I527" s="4" t="str">
        <f>INDEX('EPA Source to Industry Map'!E:E,MATCH(_xlfn.CONCAT(Table2[[#This Row],[sector]:[subsource]]),'EPA Source to Industry Map'!D:D,0))</f>
        <v>coal mining 05</v>
      </c>
      <c r="J527" s="4" t="s">
        <v>11</v>
      </c>
      <c r="K527" s="13">
        <v>21.956158595590768</v>
      </c>
    </row>
    <row r="528" spans="1:11" x14ac:dyDescent="0.25">
      <c r="A528" t="s">
        <v>1250</v>
      </c>
      <c r="B528" t="s">
        <v>2</v>
      </c>
      <c r="C528" t="s">
        <v>240</v>
      </c>
      <c r="D528" t="s">
        <v>242</v>
      </c>
      <c r="E528" t="s">
        <v>11</v>
      </c>
      <c r="F528">
        <v>2028</v>
      </c>
      <c r="G528">
        <v>19.537646489136463</v>
      </c>
      <c r="H528" s="13">
        <v>0.78150585956545859</v>
      </c>
      <c r="I528" s="4" t="str">
        <f>INDEX('EPA Source to Industry Map'!E:E,MATCH(_xlfn.CONCAT(Table2[[#This Row],[sector]:[subsource]]),'EPA Source to Industry Map'!D:D,0))</f>
        <v>coal mining 05</v>
      </c>
      <c r="J528" s="4" t="s">
        <v>11</v>
      </c>
      <c r="K528" s="13">
        <v>21.882164067832843</v>
      </c>
    </row>
    <row r="529" spans="1:11" x14ac:dyDescent="0.25">
      <c r="A529" t="s">
        <v>1250</v>
      </c>
      <c r="B529" t="s">
        <v>2</v>
      </c>
      <c r="C529" t="s">
        <v>240</v>
      </c>
      <c r="D529" t="s">
        <v>242</v>
      </c>
      <c r="E529" t="s">
        <v>11</v>
      </c>
      <c r="F529">
        <v>2029</v>
      </c>
      <c r="G529">
        <v>19.471579946495368</v>
      </c>
      <c r="H529" s="13">
        <v>0.7788631978598145</v>
      </c>
      <c r="I529" s="4" t="str">
        <f>INDEX('EPA Source to Industry Map'!E:E,MATCH(_xlfn.CONCAT(Table2[[#This Row],[sector]:[subsource]]),'EPA Source to Industry Map'!D:D,0))</f>
        <v>coal mining 05</v>
      </c>
      <c r="J529" s="4" t="s">
        <v>11</v>
      </c>
      <c r="K529" s="13">
        <v>21.808169540074815</v>
      </c>
    </row>
    <row r="530" spans="1:11" x14ac:dyDescent="0.25">
      <c r="A530" t="s">
        <v>1250</v>
      </c>
      <c r="B530" t="s">
        <v>2</v>
      </c>
      <c r="C530" t="s">
        <v>240</v>
      </c>
      <c r="D530" t="s">
        <v>242</v>
      </c>
      <c r="E530" t="s">
        <v>11</v>
      </c>
      <c r="F530">
        <v>2030</v>
      </c>
      <c r="G530">
        <v>19.405513403854357</v>
      </c>
      <c r="H530" s="13">
        <v>0.77622053615417419</v>
      </c>
      <c r="I530" s="4" t="str">
        <f>INDEX('EPA Source to Industry Map'!E:E,MATCH(_xlfn.CONCAT(Table2[[#This Row],[sector]:[subsource]]),'EPA Source to Industry Map'!D:D,0))</f>
        <v>coal mining 05</v>
      </c>
      <c r="J530" s="4" t="s">
        <v>11</v>
      </c>
      <c r="K530" s="13">
        <v>21.734175012316882</v>
      </c>
    </row>
    <row r="531" spans="1:11" x14ac:dyDescent="0.25">
      <c r="A531" t="s">
        <v>1250</v>
      </c>
      <c r="B531" t="s">
        <v>2</v>
      </c>
      <c r="C531" t="s">
        <v>240</v>
      </c>
      <c r="D531" t="s">
        <v>242</v>
      </c>
      <c r="E531" t="s">
        <v>11</v>
      </c>
      <c r="F531">
        <v>2031</v>
      </c>
      <c r="G531">
        <v>19.405741066683419</v>
      </c>
      <c r="H531" s="13">
        <v>0.77622964266733674</v>
      </c>
      <c r="I531" s="4" t="str">
        <f>INDEX('EPA Source to Industry Map'!E:E,MATCH(_xlfn.CONCAT(Table2[[#This Row],[sector]:[subsource]]),'EPA Source to Industry Map'!D:D,0))</f>
        <v>coal mining 05</v>
      </c>
      <c r="J531" s="4" t="s">
        <v>11</v>
      </c>
      <c r="K531" s="13">
        <v>21.734429994685435</v>
      </c>
    </row>
    <row r="532" spans="1:11" x14ac:dyDescent="0.25">
      <c r="A532" t="s">
        <v>1250</v>
      </c>
      <c r="B532" t="s">
        <v>2</v>
      </c>
      <c r="C532" t="s">
        <v>240</v>
      </c>
      <c r="D532" t="s">
        <v>242</v>
      </c>
      <c r="E532" t="s">
        <v>11</v>
      </c>
      <c r="F532">
        <v>2032</v>
      </c>
      <c r="G532">
        <v>19.40596872951248</v>
      </c>
      <c r="H532" s="13">
        <v>0.77623874918049929</v>
      </c>
      <c r="I532" s="4" t="str">
        <f>INDEX('EPA Source to Industry Map'!E:E,MATCH(_xlfn.CONCAT(Table2[[#This Row],[sector]:[subsource]]),'EPA Source to Industry Map'!D:D,0))</f>
        <v>coal mining 05</v>
      </c>
      <c r="J532" s="4" t="s">
        <v>11</v>
      </c>
      <c r="K532" s="13">
        <v>21.734684977053984</v>
      </c>
    </row>
    <row r="533" spans="1:11" x14ac:dyDescent="0.25">
      <c r="A533" t="s">
        <v>1250</v>
      </c>
      <c r="B533" t="s">
        <v>2</v>
      </c>
      <c r="C533" t="s">
        <v>240</v>
      </c>
      <c r="D533" t="s">
        <v>242</v>
      </c>
      <c r="E533" t="s">
        <v>11</v>
      </c>
      <c r="F533">
        <v>2033</v>
      </c>
      <c r="G533">
        <v>19.406196392341549</v>
      </c>
      <c r="H533" s="13">
        <v>0.77624785569366173</v>
      </c>
      <c r="I533" s="4" t="str">
        <f>INDEX('EPA Source to Industry Map'!E:E,MATCH(_xlfn.CONCAT(Table2[[#This Row],[sector]:[subsource]]),'EPA Source to Industry Map'!D:D,0))</f>
        <v>coal mining 05</v>
      </c>
      <c r="J533" s="4" t="s">
        <v>11</v>
      </c>
      <c r="K533" s="13">
        <v>21.734939959422533</v>
      </c>
    </row>
    <row r="534" spans="1:11" x14ac:dyDescent="0.25">
      <c r="A534" t="s">
        <v>1250</v>
      </c>
      <c r="B534" t="s">
        <v>2</v>
      </c>
      <c r="C534" t="s">
        <v>240</v>
      </c>
      <c r="D534" t="s">
        <v>242</v>
      </c>
      <c r="E534" t="s">
        <v>11</v>
      </c>
      <c r="F534">
        <v>2034</v>
      </c>
      <c r="G534">
        <v>19.406424055170611</v>
      </c>
      <c r="H534" s="13">
        <v>0.77625696220682427</v>
      </c>
      <c r="I534" s="4" t="str">
        <f>INDEX('EPA Source to Industry Map'!E:E,MATCH(_xlfn.CONCAT(Table2[[#This Row],[sector]:[subsource]]),'EPA Source to Industry Map'!D:D,0))</f>
        <v>coal mining 05</v>
      </c>
      <c r="J534" s="4" t="s">
        <v>11</v>
      </c>
      <c r="K534" s="13">
        <v>21.735194941791086</v>
      </c>
    </row>
    <row r="535" spans="1:11" x14ac:dyDescent="0.25">
      <c r="A535" t="s">
        <v>1250</v>
      </c>
      <c r="B535" t="s">
        <v>2</v>
      </c>
      <c r="C535" t="s">
        <v>240</v>
      </c>
      <c r="D535" t="s">
        <v>242</v>
      </c>
      <c r="E535" t="s">
        <v>11</v>
      </c>
      <c r="F535">
        <v>2035</v>
      </c>
      <c r="G535">
        <v>19.406651717999672</v>
      </c>
      <c r="H535" s="13">
        <v>0.77626606871998682</v>
      </c>
      <c r="I535" s="4" t="str">
        <f>INDEX('EPA Source to Industry Map'!E:E,MATCH(_xlfn.CONCAT(Table2[[#This Row],[sector]:[subsource]]),'EPA Source to Industry Map'!D:D,0))</f>
        <v>coal mining 05</v>
      </c>
      <c r="J535" s="4" t="s">
        <v>11</v>
      </c>
      <c r="K535" s="13">
        <v>21.735449924159635</v>
      </c>
    </row>
    <row r="536" spans="1:11" x14ac:dyDescent="0.25">
      <c r="A536" t="s">
        <v>1250</v>
      </c>
      <c r="B536" t="s">
        <v>2</v>
      </c>
      <c r="C536" t="s">
        <v>240</v>
      </c>
      <c r="D536" t="s">
        <v>242</v>
      </c>
      <c r="E536" t="s">
        <v>11</v>
      </c>
      <c r="F536">
        <v>2036</v>
      </c>
      <c r="G536">
        <v>19.373561530971955</v>
      </c>
      <c r="H536" s="13">
        <v>0.77494246123887811</v>
      </c>
      <c r="I536" s="4" t="str">
        <f>INDEX('EPA Source to Industry Map'!E:E,MATCH(_xlfn.CONCAT(Table2[[#This Row],[sector]:[subsource]]),'EPA Source to Industry Map'!D:D,0))</f>
        <v>coal mining 05</v>
      </c>
      <c r="J536" s="4" t="s">
        <v>11</v>
      </c>
      <c r="K536" s="13">
        <v>21.698388914688593</v>
      </c>
    </row>
    <row r="537" spans="1:11" x14ac:dyDescent="0.25">
      <c r="A537" t="s">
        <v>1250</v>
      </c>
      <c r="B537" t="s">
        <v>2</v>
      </c>
      <c r="C537" t="s">
        <v>240</v>
      </c>
      <c r="D537" t="s">
        <v>242</v>
      </c>
      <c r="E537" t="s">
        <v>11</v>
      </c>
      <c r="F537">
        <v>2037</v>
      </c>
      <c r="G537">
        <v>19.340471343944138</v>
      </c>
      <c r="H537" s="13">
        <v>0.7736188537577654</v>
      </c>
      <c r="I537" s="4" t="str">
        <f>INDEX('EPA Source to Industry Map'!E:E,MATCH(_xlfn.CONCAT(Table2[[#This Row],[sector]:[subsource]]),'EPA Source to Industry Map'!D:D,0))</f>
        <v>coal mining 05</v>
      </c>
      <c r="J537" s="4" t="s">
        <v>11</v>
      </c>
      <c r="K537" s="13">
        <v>21.661327905217433</v>
      </c>
    </row>
    <row r="538" spans="1:11" x14ac:dyDescent="0.25">
      <c r="A538" t="s">
        <v>1250</v>
      </c>
      <c r="B538" t="s">
        <v>2</v>
      </c>
      <c r="C538" t="s">
        <v>240</v>
      </c>
      <c r="D538" t="s">
        <v>242</v>
      </c>
      <c r="E538" t="s">
        <v>11</v>
      </c>
      <c r="F538">
        <v>2038</v>
      </c>
      <c r="G538">
        <v>19.307381156916321</v>
      </c>
      <c r="H538" s="13">
        <v>0.77229524627665291</v>
      </c>
      <c r="I538" s="4" t="str">
        <f>INDEX('EPA Source to Industry Map'!E:E,MATCH(_xlfn.CONCAT(Table2[[#This Row],[sector]:[subsource]]),'EPA Source to Industry Map'!D:D,0))</f>
        <v>coal mining 05</v>
      </c>
      <c r="J538" s="4" t="s">
        <v>11</v>
      </c>
      <c r="K538" s="13">
        <v>21.624266895746281</v>
      </c>
    </row>
    <row r="539" spans="1:11" x14ac:dyDescent="0.25">
      <c r="A539" t="s">
        <v>1250</v>
      </c>
      <c r="B539" t="s">
        <v>2</v>
      </c>
      <c r="C539" t="s">
        <v>240</v>
      </c>
      <c r="D539" t="s">
        <v>242</v>
      </c>
      <c r="E539" t="s">
        <v>11</v>
      </c>
      <c r="F539">
        <v>2039</v>
      </c>
      <c r="G539">
        <v>19.274290969888607</v>
      </c>
      <c r="H539" s="13">
        <v>0.7709716387955442</v>
      </c>
      <c r="I539" s="4" t="str">
        <f>INDEX('EPA Source to Industry Map'!E:E,MATCH(_xlfn.CONCAT(Table2[[#This Row],[sector]:[subsource]]),'EPA Source to Industry Map'!D:D,0))</f>
        <v>coal mining 05</v>
      </c>
      <c r="J539" s="4" t="s">
        <v>11</v>
      </c>
      <c r="K539" s="13">
        <v>21.587205886275243</v>
      </c>
    </row>
    <row r="540" spans="1:11" x14ac:dyDescent="0.25">
      <c r="A540" t="s">
        <v>1250</v>
      </c>
      <c r="B540" t="s">
        <v>2</v>
      </c>
      <c r="C540" t="s">
        <v>240</v>
      </c>
      <c r="D540" t="s">
        <v>242</v>
      </c>
      <c r="E540" t="s">
        <v>11</v>
      </c>
      <c r="F540">
        <v>2040</v>
      </c>
      <c r="G540">
        <v>19.24120078286079</v>
      </c>
      <c r="H540" s="13">
        <v>0.7696480313144316</v>
      </c>
      <c r="I540" s="4" t="str">
        <f>INDEX('EPA Source to Industry Map'!E:E,MATCH(_xlfn.CONCAT(Table2[[#This Row],[sector]:[subsource]]),'EPA Source to Industry Map'!D:D,0))</f>
        <v>coal mining 05</v>
      </c>
      <c r="J540" s="4" t="s">
        <v>11</v>
      </c>
      <c r="K540" s="13">
        <v>21.550144876804087</v>
      </c>
    </row>
    <row r="541" spans="1:11" x14ac:dyDescent="0.25">
      <c r="A541" t="s">
        <v>1250</v>
      </c>
      <c r="B541" t="s">
        <v>2</v>
      </c>
      <c r="C541" t="s">
        <v>240</v>
      </c>
      <c r="D541" t="s">
        <v>242</v>
      </c>
      <c r="E541" t="s">
        <v>11</v>
      </c>
      <c r="F541">
        <v>2041</v>
      </c>
      <c r="G541">
        <v>19.274063307059546</v>
      </c>
      <c r="H541" s="13">
        <v>0.77096253228238176</v>
      </c>
      <c r="I541" s="4" t="str">
        <f>INDEX('EPA Source to Industry Map'!E:E,MATCH(_xlfn.CONCAT(Table2[[#This Row],[sector]:[subsource]]),'EPA Source to Industry Map'!D:D,0))</f>
        <v>coal mining 05</v>
      </c>
      <c r="J541" s="4" t="s">
        <v>11</v>
      </c>
      <c r="K541" s="13">
        <v>21.586950903906693</v>
      </c>
    </row>
    <row r="542" spans="1:11" x14ac:dyDescent="0.25">
      <c r="A542" t="s">
        <v>1250</v>
      </c>
      <c r="B542" t="s">
        <v>2</v>
      </c>
      <c r="C542" t="s">
        <v>240</v>
      </c>
      <c r="D542" t="s">
        <v>242</v>
      </c>
      <c r="E542" t="s">
        <v>11</v>
      </c>
      <c r="F542">
        <v>2042</v>
      </c>
      <c r="G542">
        <v>19.306925831258198</v>
      </c>
      <c r="H542" s="13">
        <v>0.77227703325032793</v>
      </c>
      <c r="I542" s="4" t="str">
        <f>INDEX('EPA Source to Industry Map'!E:E,MATCH(_xlfn.CONCAT(Table2[[#This Row],[sector]:[subsource]]),'EPA Source to Industry Map'!D:D,0))</f>
        <v>coal mining 05</v>
      </c>
      <c r="J542" s="4" t="s">
        <v>11</v>
      </c>
      <c r="K542" s="13">
        <v>21.623756931009183</v>
      </c>
    </row>
    <row r="543" spans="1:11" x14ac:dyDescent="0.25">
      <c r="A543" t="s">
        <v>1250</v>
      </c>
      <c r="B543" t="s">
        <v>2</v>
      </c>
      <c r="C543" t="s">
        <v>240</v>
      </c>
      <c r="D543" t="s">
        <v>242</v>
      </c>
      <c r="E543" t="s">
        <v>11</v>
      </c>
      <c r="F543">
        <v>2043</v>
      </c>
      <c r="G543">
        <v>19.33978835545695</v>
      </c>
      <c r="H543" s="13">
        <v>0.77359153421827787</v>
      </c>
      <c r="I543" s="4" t="str">
        <f>INDEX('EPA Source to Industry Map'!E:E,MATCH(_xlfn.CONCAT(Table2[[#This Row],[sector]:[subsource]]),'EPA Source to Industry Map'!D:D,0))</f>
        <v>coal mining 05</v>
      </c>
      <c r="J543" s="4" t="s">
        <v>11</v>
      </c>
      <c r="K543" s="13">
        <v>21.660562958111782</v>
      </c>
    </row>
    <row r="544" spans="1:11" x14ac:dyDescent="0.25">
      <c r="A544" t="s">
        <v>1250</v>
      </c>
      <c r="B544" t="s">
        <v>2</v>
      </c>
      <c r="C544" t="s">
        <v>240</v>
      </c>
      <c r="D544" t="s">
        <v>242</v>
      </c>
      <c r="E544" t="s">
        <v>11</v>
      </c>
      <c r="F544">
        <v>2044</v>
      </c>
      <c r="G544">
        <v>19.372650879655705</v>
      </c>
      <c r="H544" s="13">
        <v>0.77490603518622803</v>
      </c>
      <c r="I544" s="4" t="str">
        <f>INDEX('EPA Source to Industry Map'!E:E,MATCH(_xlfn.CONCAT(Table2[[#This Row],[sector]:[subsource]]),'EPA Source to Industry Map'!D:D,0))</f>
        <v>coal mining 05</v>
      </c>
      <c r="J544" s="4" t="s">
        <v>11</v>
      </c>
      <c r="K544" s="13">
        <v>21.697368985214389</v>
      </c>
    </row>
    <row r="545" spans="1:11" x14ac:dyDescent="0.25">
      <c r="A545" t="s">
        <v>1250</v>
      </c>
      <c r="B545" t="s">
        <v>2</v>
      </c>
      <c r="C545" t="s">
        <v>240</v>
      </c>
      <c r="D545" t="s">
        <v>242</v>
      </c>
      <c r="E545" t="s">
        <v>11</v>
      </c>
      <c r="F545">
        <v>2045</v>
      </c>
      <c r="G545">
        <v>19.405513403854357</v>
      </c>
      <c r="H545" s="13">
        <v>0.77622053615417419</v>
      </c>
      <c r="I545" s="4" t="str">
        <f>INDEX('EPA Source to Industry Map'!E:E,MATCH(_xlfn.CONCAT(Table2[[#This Row],[sector]:[subsource]]),'EPA Source to Industry Map'!D:D,0))</f>
        <v>coal mining 05</v>
      </c>
      <c r="J545" s="4" t="s">
        <v>11</v>
      </c>
      <c r="K545" s="13">
        <v>21.734175012316882</v>
      </c>
    </row>
    <row r="546" spans="1:11" x14ac:dyDescent="0.25">
      <c r="A546" t="s">
        <v>1250</v>
      </c>
      <c r="B546" t="s">
        <v>2</v>
      </c>
      <c r="C546" t="s">
        <v>240</v>
      </c>
      <c r="D546" t="s">
        <v>242</v>
      </c>
      <c r="E546" t="s">
        <v>11</v>
      </c>
      <c r="F546">
        <v>2046</v>
      </c>
      <c r="G546">
        <v>19.53719116347834</v>
      </c>
      <c r="H546" s="13">
        <v>0.78148764653913361</v>
      </c>
      <c r="I546" s="4" t="str">
        <f>INDEX('EPA Source to Industry Map'!E:E,MATCH(_xlfn.CONCAT(Table2[[#This Row],[sector]:[subsource]]),'EPA Source to Industry Map'!D:D,0))</f>
        <v>coal mining 05</v>
      </c>
      <c r="J546" s="4" t="s">
        <v>11</v>
      </c>
      <c r="K546" s="13">
        <v>21.881654103095745</v>
      </c>
    </row>
    <row r="547" spans="1:11" x14ac:dyDescent="0.25">
      <c r="A547" t="s">
        <v>1250</v>
      </c>
      <c r="B547" t="s">
        <v>2</v>
      </c>
      <c r="C547" t="s">
        <v>240</v>
      </c>
      <c r="D547" t="s">
        <v>242</v>
      </c>
      <c r="E547" t="s">
        <v>11</v>
      </c>
      <c r="F547">
        <v>2047</v>
      </c>
      <c r="G547">
        <v>19.668868923102231</v>
      </c>
      <c r="H547" s="13">
        <v>0.78675475692408892</v>
      </c>
      <c r="I547" s="4" t="str">
        <f>INDEX('EPA Source to Industry Map'!E:E,MATCH(_xlfn.CONCAT(Table2[[#This Row],[sector]:[subsource]]),'EPA Source to Industry Map'!D:D,0))</f>
        <v>coal mining 05</v>
      </c>
      <c r="J547" s="4" t="s">
        <v>11</v>
      </c>
      <c r="K547" s="13">
        <v>22.029133193874497</v>
      </c>
    </row>
    <row r="548" spans="1:11" x14ac:dyDescent="0.25">
      <c r="A548" t="s">
        <v>1250</v>
      </c>
      <c r="B548" t="s">
        <v>2</v>
      </c>
      <c r="C548" t="s">
        <v>240</v>
      </c>
      <c r="D548" t="s">
        <v>242</v>
      </c>
      <c r="E548" t="s">
        <v>11</v>
      </c>
      <c r="F548">
        <v>2048</v>
      </c>
      <c r="G548">
        <v>19.800546682726104</v>
      </c>
      <c r="H548" s="13">
        <v>0.792021867309044</v>
      </c>
      <c r="I548" s="4" t="str">
        <f>INDEX('EPA Source to Industry Map'!E:E,MATCH(_xlfn.CONCAT(Table2[[#This Row],[sector]:[subsource]]),'EPA Source to Industry Map'!D:D,0))</f>
        <v>coal mining 05</v>
      </c>
      <c r="J548" s="4" t="s">
        <v>11</v>
      </c>
      <c r="K548" s="13">
        <v>22.176612284653238</v>
      </c>
    </row>
    <row r="549" spans="1:11" x14ac:dyDescent="0.25">
      <c r="A549" t="s">
        <v>1250</v>
      </c>
      <c r="B549" t="s">
        <v>2</v>
      </c>
      <c r="C549" t="s">
        <v>240</v>
      </c>
      <c r="D549" t="s">
        <v>242</v>
      </c>
      <c r="E549" t="s">
        <v>11</v>
      </c>
      <c r="F549">
        <v>2049</v>
      </c>
      <c r="G549">
        <v>19.932224442350087</v>
      </c>
      <c r="H549" s="13">
        <v>0.79728897769400342</v>
      </c>
      <c r="I549" s="4" t="str">
        <f>INDEX('EPA Source to Industry Map'!E:E,MATCH(_xlfn.CONCAT(Table2[[#This Row],[sector]:[subsource]]),'EPA Source to Industry Map'!D:D,0))</f>
        <v>coal mining 05</v>
      </c>
      <c r="J549" s="4" t="s">
        <v>11</v>
      </c>
      <c r="K549" s="13">
        <v>22.324091375432097</v>
      </c>
    </row>
    <row r="550" spans="1:11" x14ac:dyDescent="0.25">
      <c r="A550" t="s">
        <v>1250</v>
      </c>
      <c r="B550" t="s">
        <v>2</v>
      </c>
      <c r="C550" t="s">
        <v>240</v>
      </c>
      <c r="D550" t="s">
        <v>242</v>
      </c>
      <c r="E550" t="s">
        <v>11</v>
      </c>
      <c r="F550">
        <v>2050</v>
      </c>
      <c r="G550">
        <v>20.063902201973963</v>
      </c>
      <c r="H550" s="13">
        <v>0.80255608807895851</v>
      </c>
      <c r="I550" s="4" t="str">
        <f>INDEX('EPA Source to Industry Map'!E:E,MATCH(_xlfn.CONCAT(Table2[[#This Row],[sector]:[subsource]]),'EPA Source to Industry Map'!D:D,0))</f>
        <v>coal mining 05</v>
      </c>
      <c r="J550" s="4" t="s">
        <v>11</v>
      </c>
      <c r="K550" s="13">
        <v>22.471570466210835</v>
      </c>
    </row>
    <row r="551" spans="1:11" x14ac:dyDescent="0.25">
      <c r="A551" t="s">
        <v>1250</v>
      </c>
      <c r="B551" t="s">
        <v>2</v>
      </c>
      <c r="C551" t="s">
        <v>239</v>
      </c>
      <c r="D551" t="s">
        <v>222</v>
      </c>
      <c r="E551" t="s">
        <v>11</v>
      </c>
      <c r="F551">
        <v>1990</v>
      </c>
      <c r="G551">
        <v>9.9254525788596961</v>
      </c>
      <c r="H551" s="13">
        <v>0.39701810315438779</v>
      </c>
      <c r="I551" s="4" t="str">
        <f>INDEX('EPA Source to Industry Map'!E:E,MATCH(_xlfn.CONCAT(Table2[[#This Row],[sector]:[subsource]]),'EPA Source to Industry Map'!D:D,0))</f>
        <v>non-industry</v>
      </c>
      <c r="J551" s="4" t="s">
        <v>11</v>
      </c>
      <c r="K551" s="13">
        <v>11.116506888322856</v>
      </c>
    </row>
    <row r="552" spans="1:11" x14ac:dyDescent="0.25">
      <c r="A552" t="s">
        <v>1250</v>
      </c>
      <c r="B552" t="s">
        <v>2</v>
      </c>
      <c r="C552" t="s">
        <v>239</v>
      </c>
      <c r="D552" t="s">
        <v>222</v>
      </c>
      <c r="E552" t="s">
        <v>11</v>
      </c>
      <c r="F552">
        <v>1991</v>
      </c>
      <c r="G552">
        <v>10.964888031402836</v>
      </c>
      <c r="H552" s="13">
        <v>0.43859552125611351</v>
      </c>
      <c r="I552" s="4" t="str">
        <f>INDEX('EPA Source to Industry Map'!E:E,MATCH(_xlfn.CONCAT(Table2[[#This Row],[sector]:[subsource]]),'EPA Source to Industry Map'!D:D,0))</f>
        <v>non-industry</v>
      </c>
      <c r="J552" s="4" t="s">
        <v>11</v>
      </c>
      <c r="K552" s="13">
        <v>12.280674595171185</v>
      </c>
    </row>
    <row r="553" spans="1:11" x14ac:dyDescent="0.25">
      <c r="A553" t="s">
        <v>1250</v>
      </c>
      <c r="B553" t="s">
        <v>2</v>
      </c>
      <c r="C553" t="s">
        <v>239</v>
      </c>
      <c r="D553" t="s">
        <v>222</v>
      </c>
      <c r="E553" t="s">
        <v>11</v>
      </c>
      <c r="F553">
        <v>1992</v>
      </c>
      <c r="G553">
        <v>10.632771769101064</v>
      </c>
      <c r="H553" s="13">
        <v>0.42531087076404245</v>
      </c>
      <c r="I553" s="4" t="str">
        <f>INDEX('EPA Source to Industry Map'!E:E,MATCH(_xlfn.CONCAT(Table2[[#This Row],[sector]:[subsource]]),'EPA Source to Industry Map'!D:D,0))</f>
        <v>non-industry</v>
      </c>
      <c r="J553" s="4" t="s">
        <v>11</v>
      </c>
      <c r="K553" s="13">
        <v>11.908704381393193</v>
      </c>
    </row>
    <row r="554" spans="1:11" x14ac:dyDescent="0.25">
      <c r="A554" t="s">
        <v>1250</v>
      </c>
      <c r="B554" t="s">
        <v>2</v>
      </c>
      <c r="C554" t="s">
        <v>239</v>
      </c>
      <c r="D554" t="s">
        <v>222</v>
      </c>
      <c r="E554" t="s">
        <v>11</v>
      </c>
      <c r="F554">
        <v>1993</v>
      </c>
      <c r="G554">
        <v>11.412016365627508</v>
      </c>
      <c r="H554" s="13">
        <v>0.45648065462510051</v>
      </c>
      <c r="I554" s="4" t="str">
        <f>INDEX('EPA Source to Industry Map'!E:E,MATCH(_xlfn.CONCAT(Table2[[#This Row],[sector]:[subsource]]),'EPA Source to Industry Map'!D:D,0))</f>
        <v>non-industry</v>
      </c>
      <c r="J554" s="4" t="s">
        <v>11</v>
      </c>
      <c r="K554" s="13">
        <v>12.781458329502815</v>
      </c>
    </row>
    <row r="555" spans="1:11" x14ac:dyDescent="0.25">
      <c r="A555" t="s">
        <v>1250</v>
      </c>
      <c r="B555" t="s">
        <v>2</v>
      </c>
      <c r="C555" t="s">
        <v>239</v>
      </c>
      <c r="D555" t="s">
        <v>222</v>
      </c>
      <c r="E555" t="s">
        <v>11</v>
      </c>
      <c r="F555">
        <v>1994</v>
      </c>
      <c r="G555">
        <v>10.739334816180097</v>
      </c>
      <c r="H555" s="13">
        <v>0.42957339264720396</v>
      </c>
      <c r="I555" s="4" t="str">
        <f>INDEX('EPA Source to Industry Map'!E:E,MATCH(_xlfn.CONCAT(Table2[[#This Row],[sector]:[subsource]]),'EPA Source to Industry Map'!D:D,0))</f>
        <v>non-industry</v>
      </c>
      <c r="J555" s="4" t="s">
        <v>11</v>
      </c>
      <c r="K555" s="13">
        <v>12.02805499412171</v>
      </c>
    </row>
    <row r="556" spans="1:11" x14ac:dyDescent="0.25">
      <c r="A556" t="s">
        <v>1250</v>
      </c>
      <c r="B556" t="s">
        <v>2</v>
      </c>
      <c r="C556" t="s">
        <v>239</v>
      </c>
      <c r="D556" t="s">
        <v>222</v>
      </c>
      <c r="E556" t="s">
        <v>11</v>
      </c>
      <c r="F556">
        <v>1995</v>
      </c>
      <c r="G556">
        <v>11.091396714923281</v>
      </c>
      <c r="H556" s="13">
        <v>0.44365586859693112</v>
      </c>
      <c r="I556" s="4" t="str">
        <f>INDEX('EPA Source to Industry Map'!E:E,MATCH(_xlfn.CONCAT(Table2[[#This Row],[sector]:[subsource]]),'EPA Source to Industry Map'!D:D,0))</f>
        <v>non-industry</v>
      </c>
      <c r="J556" s="4" t="s">
        <v>11</v>
      </c>
      <c r="K556" s="13">
        <v>12.422364320714076</v>
      </c>
    </row>
    <row r="557" spans="1:11" x14ac:dyDescent="0.25">
      <c r="A557" t="s">
        <v>1250</v>
      </c>
      <c r="B557" t="s">
        <v>2</v>
      </c>
      <c r="C557" t="s">
        <v>239</v>
      </c>
      <c r="D557" t="s">
        <v>222</v>
      </c>
      <c r="E557" t="s">
        <v>11</v>
      </c>
      <c r="F557">
        <v>1996</v>
      </c>
      <c r="G557">
        <v>11.844616029589353</v>
      </c>
      <c r="H557" s="13">
        <v>0.47378464118357422</v>
      </c>
      <c r="I557" s="4" t="str">
        <f>INDEX('EPA Source to Industry Map'!E:E,MATCH(_xlfn.CONCAT(Table2[[#This Row],[sector]:[subsource]]),'EPA Source to Industry Map'!D:D,0))</f>
        <v>non-industry</v>
      </c>
      <c r="J557" s="4" t="s">
        <v>11</v>
      </c>
      <c r="K557" s="13">
        <v>13.265969953140077</v>
      </c>
    </row>
    <row r="558" spans="1:11" x14ac:dyDescent="0.25">
      <c r="A558" t="s">
        <v>1250</v>
      </c>
      <c r="B558" t="s">
        <v>2</v>
      </c>
      <c r="C558" t="s">
        <v>239</v>
      </c>
      <c r="D558" t="s">
        <v>222</v>
      </c>
      <c r="E558" t="s">
        <v>11</v>
      </c>
      <c r="F558">
        <v>1997</v>
      </c>
      <c r="G558">
        <v>11.611884568594885</v>
      </c>
      <c r="H558" s="13">
        <v>0.4644753827437953</v>
      </c>
      <c r="I558" s="4" t="str">
        <f>INDEX('EPA Source to Industry Map'!E:E,MATCH(_xlfn.CONCAT(Table2[[#This Row],[sector]:[subsource]]),'EPA Source to Industry Map'!D:D,0))</f>
        <v>non-industry</v>
      </c>
      <c r="J558" s="4" t="s">
        <v>11</v>
      </c>
      <c r="K558" s="13">
        <v>13.005310716826271</v>
      </c>
    </row>
    <row r="559" spans="1:11" x14ac:dyDescent="0.25">
      <c r="A559" t="s">
        <v>1250</v>
      </c>
      <c r="B559" t="s">
        <v>2</v>
      </c>
      <c r="C559" t="s">
        <v>239</v>
      </c>
      <c r="D559" t="s">
        <v>222</v>
      </c>
      <c r="E559" t="s">
        <v>11</v>
      </c>
      <c r="F559">
        <v>1998</v>
      </c>
      <c r="G559">
        <v>11.465429036964899</v>
      </c>
      <c r="H559" s="13">
        <v>0.45861716147859605</v>
      </c>
      <c r="I559" s="4" t="str">
        <f>INDEX('EPA Source to Industry Map'!E:E,MATCH(_xlfn.CONCAT(Table2[[#This Row],[sector]:[subsource]]),'EPA Source to Industry Map'!D:D,0))</f>
        <v>non-industry</v>
      </c>
      <c r="J559" s="4" t="s">
        <v>11</v>
      </c>
      <c r="K559" s="13">
        <v>12.841280521400687</v>
      </c>
    </row>
    <row r="560" spans="1:11" x14ac:dyDescent="0.25">
      <c r="A560" t="s">
        <v>1250</v>
      </c>
      <c r="B560" t="s">
        <v>2</v>
      </c>
      <c r="C560" t="s">
        <v>239</v>
      </c>
      <c r="D560" t="s">
        <v>222</v>
      </c>
      <c r="E560" t="s">
        <v>11</v>
      </c>
      <c r="F560">
        <v>1999</v>
      </c>
      <c r="G560">
        <v>11.167203296846528</v>
      </c>
      <c r="H560" s="13">
        <v>0.44668813187386103</v>
      </c>
      <c r="I560" s="4" t="str">
        <f>INDEX('EPA Source to Industry Map'!E:E,MATCH(_xlfn.CONCAT(Table2[[#This Row],[sector]:[subsource]]),'EPA Source to Industry Map'!D:D,0))</f>
        <v>non-industry</v>
      </c>
      <c r="J560" s="4" t="s">
        <v>11</v>
      </c>
      <c r="K560" s="13">
        <v>12.507267692468112</v>
      </c>
    </row>
    <row r="561" spans="1:11" x14ac:dyDescent="0.25">
      <c r="A561" t="s">
        <v>1250</v>
      </c>
      <c r="B561" t="s">
        <v>2</v>
      </c>
      <c r="C561" t="s">
        <v>239</v>
      </c>
      <c r="D561" t="s">
        <v>222</v>
      </c>
      <c r="E561" t="s">
        <v>11</v>
      </c>
      <c r="F561">
        <v>2000</v>
      </c>
      <c r="G561">
        <v>10.904081948018254</v>
      </c>
      <c r="H561" s="13">
        <v>0.43616327792073017</v>
      </c>
      <c r="I561" s="4" t="str">
        <f>INDEX('EPA Source to Industry Map'!E:E,MATCH(_xlfn.CONCAT(Table2[[#This Row],[sector]:[subsource]]),'EPA Source to Industry Map'!D:D,0))</f>
        <v>non-industry</v>
      </c>
      <c r="J561" s="4" t="s">
        <v>11</v>
      </c>
      <c r="K561" s="13">
        <v>12.212571781780445</v>
      </c>
    </row>
    <row r="562" spans="1:11" x14ac:dyDescent="0.25">
      <c r="A562" t="s">
        <v>1250</v>
      </c>
      <c r="B562" t="s">
        <v>2</v>
      </c>
      <c r="C562" t="s">
        <v>239</v>
      </c>
      <c r="D562" t="s">
        <v>222</v>
      </c>
      <c r="E562" t="s">
        <v>11</v>
      </c>
      <c r="F562">
        <v>2001</v>
      </c>
      <c r="G562">
        <v>10.768110431431383</v>
      </c>
      <c r="H562" s="13">
        <v>0.43072441725725552</v>
      </c>
      <c r="I562" s="4" t="str">
        <f>INDEX('EPA Source to Industry Map'!E:E,MATCH(_xlfn.CONCAT(Table2[[#This Row],[sector]:[subsource]]),'EPA Source to Industry Map'!D:D,0))</f>
        <v>non-industry</v>
      </c>
      <c r="J562" s="4" t="s">
        <v>11</v>
      </c>
      <c r="K562" s="13">
        <v>12.060283683203149</v>
      </c>
    </row>
    <row r="563" spans="1:11" x14ac:dyDescent="0.25">
      <c r="A563" t="s">
        <v>1250</v>
      </c>
      <c r="B563" t="s">
        <v>2</v>
      </c>
      <c r="C563" t="s">
        <v>239</v>
      </c>
      <c r="D563" t="s">
        <v>222</v>
      </c>
      <c r="E563" t="s">
        <v>11</v>
      </c>
      <c r="F563">
        <v>2002</v>
      </c>
      <c r="G563">
        <v>9.8100653129389332</v>
      </c>
      <c r="H563" s="13">
        <v>0.39240261251755709</v>
      </c>
      <c r="I563" s="4" t="str">
        <f>INDEX('EPA Source to Industry Map'!E:E,MATCH(_xlfn.CONCAT(Table2[[#This Row],[sector]:[subsource]]),'EPA Source to Industry Map'!D:D,0))</f>
        <v>non-industry</v>
      </c>
      <c r="J563" s="4" t="s">
        <v>11</v>
      </c>
      <c r="K563" s="13">
        <v>10.987273150491605</v>
      </c>
    </row>
    <row r="564" spans="1:11" x14ac:dyDescent="0.25">
      <c r="A564" t="s">
        <v>1250</v>
      </c>
      <c r="B564" t="s">
        <v>2</v>
      </c>
      <c r="C564" t="s">
        <v>239</v>
      </c>
      <c r="D564" t="s">
        <v>222</v>
      </c>
      <c r="E564" t="s">
        <v>11</v>
      </c>
      <c r="F564">
        <v>2003</v>
      </c>
      <c r="G564">
        <v>10.860757146590137</v>
      </c>
      <c r="H564" s="13">
        <v>0.4344302858636056</v>
      </c>
      <c r="I564" s="4" t="str">
        <f>INDEX('EPA Source to Industry Map'!E:E,MATCH(_xlfn.CONCAT(Table2[[#This Row],[sector]:[subsource]]),'EPA Source to Industry Map'!D:D,0))</f>
        <v>non-industry</v>
      </c>
      <c r="J564" s="4" t="s">
        <v>11</v>
      </c>
      <c r="K564" s="13">
        <v>12.164048004180957</v>
      </c>
    </row>
    <row r="565" spans="1:11" x14ac:dyDescent="0.25">
      <c r="A565" t="s">
        <v>1250</v>
      </c>
      <c r="B565" t="s">
        <v>2</v>
      </c>
      <c r="C565" t="s">
        <v>239</v>
      </c>
      <c r="D565" t="s">
        <v>222</v>
      </c>
      <c r="E565" t="s">
        <v>11</v>
      </c>
      <c r="F565">
        <v>2004</v>
      </c>
      <c r="G565">
        <v>10.511216760280108</v>
      </c>
      <c r="H565" s="13">
        <v>0.42044867041120443</v>
      </c>
      <c r="I565" s="4" t="str">
        <f>INDEX('EPA Source to Industry Map'!E:E,MATCH(_xlfn.CONCAT(Table2[[#This Row],[sector]:[subsource]]),'EPA Source to Industry Map'!D:D,0))</f>
        <v>non-industry</v>
      </c>
      <c r="J565" s="4" t="s">
        <v>11</v>
      </c>
      <c r="K565" s="13">
        <v>11.772562771513725</v>
      </c>
    </row>
    <row r="566" spans="1:11" x14ac:dyDescent="0.25">
      <c r="A566" t="s">
        <v>1250</v>
      </c>
      <c r="B566" t="s">
        <v>2</v>
      </c>
      <c r="C566" t="s">
        <v>239</v>
      </c>
      <c r="D566" t="s">
        <v>222</v>
      </c>
      <c r="E566" t="s">
        <v>11</v>
      </c>
      <c r="F566">
        <v>2005</v>
      </c>
      <c r="G566">
        <v>11.024834651899347</v>
      </c>
      <c r="H566" s="13">
        <v>0.44099338607597377</v>
      </c>
      <c r="I566" s="4" t="str">
        <f>INDEX('EPA Source to Industry Map'!E:E,MATCH(_xlfn.CONCAT(Table2[[#This Row],[sector]:[subsource]]),'EPA Source to Industry Map'!D:D,0))</f>
        <v>non-industry</v>
      </c>
      <c r="J566" s="4" t="s">
        <v>11</v>
      </c>
      <c r="K566" s="13">
        <v>12.347814810127266</v>
      </c>
    </row>
    <row r="567" spans="1:11" x14ac:dyDescent="0.25">
      <c r="A567" t="s">
        <v>1250</v>
      </c>
      <c r="B567" t="s">
        <v>2</v>
      </c>
      <c r="C567" t="s">
        <v>239</v>
      </c>
      <c r="D567" t="s">
        <v>222</v>
      </c>
      <c r="E567" t="s">
        <v>11</v>
      </c>
      <c r="F567">
        <v>2006</v>
      </c>
      <c r="G567">
        <v>11.032784635403807</v>
      </c>
      <c r="H567" s="13">
        <v>0.44131138541615217</v>
      </c>
      <c r="I567" s="4" t="str">
        <f>INDEX('EPA Source to Industry Map'!E:E,MATCH(_xlfn.CONCAT(Table2[[#This Row],[sector]:[subsource]]),'EPA Source to Industry Map'!D:D,0))</f>
        <v>non-industry</v>
      </c>
      <c r="J567" s="4" t="s">
        <v>11</v>
      </c>
      <c r="K567" s="13">
        <v>12.356718791652264</v>
      </c>
    </row>
    <row r="568" spans="1:11" x14ac:dyDescent="0.25">
      <c r="A568" t="s">
        <v>1250</v>
      </c>
      <c r="B568" t="s">
        <v>2</v>
      </c>
      <c r="C568" t="s">
        <v>239</v>
      </c>
      <c r="D568" t="s">
        <v>222</v>
      </c>
      <c r="E568" t="s">
        <v>11</v>
      </c>
      <c r="F568">
        <v>2007</v>
      </c>
      <c r="G568">
        <v>11.737545621328444</v>
      </c>
      <c r="H568" s="13">
        <v>0.46950182485313774</v>
      </c>
      <c r="I568" s="4" t="str">
        <f>INDEX('EPA Source to Industry Map'!E:E,MATCH(_xlfn.CONCAT(Table2[[#This Row],[sector]:[subsource]]),'EPA Source to Industry Map'!D:D,0))</f>
        <v>non-industry</v>
      </c>
      <c r="J568" s="4" t="s">
        <v>11</v>
      </c>
      <c r="K568" s="13">
        <v>13.146051095887858</v>
      </c>
    </row>
    <row r="569" spans="1:11" x14ac:dyDescent="0.25">
      <c r="A569" t="s">
        <v>1250</v>
      </c>
      <c r="B569" t="s">
        <v>2</v>
      </c>
      <c r="C569" t="s">
        <v>239</v>
      </c>
      <c r="D569" t="s">
        <v>222</v>
      </c>
      <c r="E569" t="s">
        <v>11</v>
      </c>
      <c r="F569">
        <v>2008</v>
      </c>
      <c r="G569">
        <v>12.517621247796196</v>
      </c>
      <c r="H569" s="13">
        <v>0.50070484991184794</v>
      </c>
      <c r="I569" s="4" t="str">
        <f>INDEX('EPA Source to Industry Map'!E:E,MATCH(_xlfn.CONCAT(Table2[[#This Row],[sector]:[subsource]]),'EPA Source to Industry Map'!D:D,0))</f>
        <v>non-industry</v>
      </c>
      <c r="J569" s="4" t="s">
        <v>11</v>
      </c>
      <c r="K569" s="13">
        <v>14.019735797531748</v>
      </c>
    </row>
    <row r="570" spans="1:11" x14ac:dyDescent="0.25">
      <c r="A570" t="s">
        <v>1250</v>
      </c>
      <c r="B570" t="s">
        <v>2</v>
      </c>
      <c r="C570" t="s">
        <v>239</v>
      </c>
      <c r="D570" t="s">
        <v>222</v>
      </c>
      <c r="E570" t="s">
        <v>11</v>
      </c>
      <c r="F570">
        <v>2009</v>
      </c>
      <c r="G570">
        <v>13.033928726786225</v>
      </c>
      <c r="H570" s="13">
        <v>0.52135714907144892</v>
      </c>
      <c r="I570" s="4" t="str">
        <f>INDEX('EPA Source to Industry Map'!E:E,MATCH(_xlfn.CONCAT(Table2[[#This Row],[sector]:[subsource]]),'EPA Source to Industry Map'!D:D,0))</f>
        <v>non-industry</v>
      </c>
      <c r="J570" s="4" t="s">
        <v>11</v>
      </c>
      <c r="K570" s="13">
        <v>14.598000174000573</v>
      </c>
    </row>
    <row r="571" spans="1:11" x14ac:dyDescent="0.25">
      <c r="A571" t="s">
        <v>1250</v>
      </c>
      <c r="B571" t="s">
        <v>2</v>
      </c>
      <c r="C571" t="s">
        <v>239</v>
      </c>
      <c r="D571" t="s">
        <v>222</v>
      </c>
      <c r="E571" t="s">
        <v>11</v>
      </c>
      <c r="F571">
        <v>2010</v>
      </c>
      <c r="G571">
        <v>13.896591978609884</v>
      </c>
      <c r="H571" s="13">
        <v>0.55586367914439527</v>
      </c>
      <c r="I571" s="4" t="str">
        <f>INDEX('EPA Source to Industry Map'!E:E,MATCH(_xlfn.CONCAT(Table2[[#This Row],[sector]:[subsource]]),'EPA Source to Industry Map'!D:D,0))</f>
        <v>non-industry</v>
      </c>
      <c r="J571" s="4" t="s">
        <v>11</v>
      </c>
      <c r="K571" s="13">
        <v>15.564183016043062</v>
      </c>
    </row>
    <row r="572" spans="1:11" x14ac:dyDescent="0.25">
      <c r="A572" t="s">
        <v>1250</v>
      </c>
      <c r="B572" t="s">
        <v>2</v>
      </c>
      <c r="C572" t="s">
        <v>239</v>
      </c>
      <c r="D572" t="s">
        <v>222</v>
      </c>
      <c r="E572" t="s">
        <v>11</v>
      </c>
      <c r="F572">
        <v>2011</v>
      </c>
      <c r="G572">
        <v>12.787833011552587</v>
      </c>
      <c r="H572" s="13">
        <v>0.51151332046210352</v>
      </c>
      <c r="I572" s="4" t="str">
        <f>INDEX('EPA Source to Industry Map'!E:E,MATCH(_xlfn.CONCAT(Table2[[#This Row],[sector]:[subsource]]),'EPA Source to Industry Map'!D:D,0))</f>
        <v>non-industry</v>
      </c>
      <c r="J572" s="4" t="s">
        <v>11</v>
      </c>
      <c r="K572" s="13">
        <v>14.322372972938899</v>
      </c>
    </row>
    <row r="573" spans="1:11" x14ac:dyDescent="0.25">
      <c r="A573" t="s">
        <v>1250</v>
      </c>
      <c r="B573" t="s">
        <v>2</v>
      </c>
      <c r="C573" t="s">
        <v>239</v>
      </c>
      <c r="D573" t="s">
        <v>222</v>
      </c>
      <c r="E573" t="s">
        <v>11</v>
      </c>
      <c r="F573">
        <v>2012</v>
      </c>
      <c r="G573">
        <v>14.281168534759439</v>
      </c>
      <c r="H573" s="13">
        <v>0.57124674139037779</v>
      </c>
      <c r="I573" s="4" t="str">
        <f>INDEX('EPA Source to Industry Map'!E:E,MATCH(_xlfn.CONCAT(Table2[[#This Row],[sector]:[subsource]]),'EPA Source to Industry Map'!D:D,0))</f>
        <v>non-industry</v>
      </c>
      <c r="J573" s="4" t="s">
        <v>11</v>
      </c>
      <c r="K573" s="13">
        <v>15.994908758930574</v>
      </c>
    </row>
    <row r="574" spans="1:11" x14ac:dyDescent="0.25">
      <c r="A574" t="s">
        <v>1250</v>
      </c>
      <c r="B574" t="s">
        <v>2</v>
      </c>
      <c r="C574" t="s">
        <v>239</v>
      </c>
      <c r="D574" t="s">
        <v>222</v>
      </c>
      <c r="E574" t="s">
        <v>11</v>
      </c>
      <c r="F574">
        <v>2013</v>
      </c>
      <c r="G574">
        <v>14.623893069567814</v>
      </c>
      <c r="H574" s="13">
        <v>0.58495572278271268</v>
      </c>
      <c r="I574" s="4" t="str">
        <f>INDEX('EPA Source to Industry Map'!E:E,MATCH(_xlfn.CONCAT(Table2[[#This Row],[sector]:[subsource]]),'EPA Source to Industry Map'!D:D,0))</f>
        <v>non-industry</v>
      </c>
      <c r="J574" s="4" t="s">
        <v>11</v>
      </c>
      <c r="K574" s="13">
        <v>16.378760237915955</v>
      </c>
    </row>
    <row r="575" spans="1:11" x14ac:dyDescent="0.25">
      <c r="A575" t="s">
        <v>1250</v>
      </c>
      <c r="B575" t="s">
        <v>2</v>
      </c>
      <c r="C575" t="s">
        <v>239</v>
      </c>
      <c r="D575" t="s">
        <v>222</v>
      </c>
      <c r="E575" t="s">
        <v>11</v>
      </c>
      <c r="F575">
        <v>2014</v>
      </c>
      <c r="G575">
        <v>13.659393313201971</v>
      </c>
      <c r="H575" s="13">
        <v>0.54637573252807858</v>
      </c>
      <c r="I575" s="4" t="str">
        <f>INDEX('EPA Source to Industry Map'!E:E,MATCH(_xlfn.CONCAT(Table2[[#This Row],[sector]:[subsource]]),'EPA Source to Industry Map'!D:D,0))</f>
        <v>non-industry</v>
      </c>
      <c r="J575" s="4" t="s">
        <v>11</v>
      </c>
      <c r="K575" s="13">
        <v>15.298520510786206</v>
      </c>
    </row>
    <row r="576" spans="1:11" x14ac:dyDescent="0.25">
      <c r="A576" t="s">
        <v>1250</v>
      </c>
      <c r="B576" t="s">
        <v>2</v>
      </c>
      <c r="C576" t="s">
        <v>239</v>
      </c>
      <c r="D576" t="s">
        <v>222</v>
      </c>
      <c r="E576" t="s">
        <v>11</v>
      </c>
      <c r="F576">
        <v>2015</v>
      </c>
      <c r="G576">
        <v>14.220248340252658</v>
      </c>
      <c r="H576" s="13">
        <v>0.56880993361010623</v>
      </c>
      <c r="I576" s="4" t="str">
        <f>INDEX('EPA Source to Industry Map'!E:E,MATCH(_xlfn.CONCAT(Table2[[#This Row],[sector]:[subsource]]),'EPA Source to Industry Map'!D:D,0))</f>
        <v>non-industry</v>
      </c>
      <c r="J576" s="4" t="s">
        <v>11</v>
      </c>
      <c r="K576" s="13">
        <v>15.926678141082975</v>
      </c>
    </row>
    <row r="577" spans="1:11" x14ac:dyDescent="0.25">
      <c r="A577" t="s">
        <v>1250</v>
      </c>
      <c r="B577" t="s">
        <v>2</v>
      </c>
      <c r="C577" t="s">
        <v>239</v>
      </c>
      <c r="D577" t="s">
        <v>222</v>
      </c>
      <c r="E577" t="s">
        <v>11</v>
      </c>
      <c r="F577">
        <v>2016</v>
      </c>
      <c r="G577">
        <v>14.525102439489379</v>
      </c>
      <c r="H577" s="13">
        <v>0.58100409757957538</v>
      </c>
      <c r="I577" s="4" t="str">
        <f>INDEX('EPA Source to Industry Map'!E:E,MATCH(_xlfn.CONCAT(Table2[[#This Row],[sector]:[subsource]]),'EPA Source to Industry Map'!D:D,0))</f>
        <v>non-industry</v>
      </c>
      <c r="J577" s="4" t="s">
        <v>11</v>
      </c>
      <c r="K577" s="13">
        <v>16.268114732228103</v>
      </c>
    </row>
    <row r="578" spans="1:11" x14ac:dyDescent="0.25">
      <c r="A578" t="s">
        <v>1250</v>
      </c>
      <c r="B578" t="s">
        <v>2</v>
      </c>
      <c r="C578" t="s">
        <v>239</v>
      </c>
      <c r="D578" t="s">
        <v>222</v>
      </c>
      <c r="E578" t="s">
        <v>11</v>
      </c>
      <c r="F578">
        <v>2017</v>
      </c>
      <c r="G578">
        <v>14.387746716138352</v>
      </c>
      <c r="H578" s="13">
        <v>0.575509868645534</v>
      </c>
      <c r="I578" s="4" t="str">
        <f>INDEX('EPA Source to Industry Map'!E:E,MATCH(_xlfn.CONCAT(Table2[[#This Row],[sector]:[subsource]]),'EPA Source to Industry Map'!D:D,0))</f>
        <v>non-industry</v>
      </c>
      <c r="J578" s="4" t="s">
        <v>11</v>
      </c>
      <c r="K578" s="13">
        <v>16.114276322074957</v>
      </c>
    </row>
    <row r="579" spans="1:11" x14ac:dyDescent="0.25">
      <c r="A579" t="s">
        <v>1250</v>
      </c>
      <c r="B579" t="s">
        <v>2</v>
      </c>
      <c r="C579" t="s">
        <v>239</v>
      </c>
      <c r="D579" t="s">
        <v>222</v>
      </c>
      <c r="E579" t="s">
        <v>11</v>
      </c>
      <c r="F579">
        <v>2018</v>
      </c>
      <c r="G579">
        <v>14.250390992787327</v>
      </c>
      <c r="H579" s="13">
        <v>0.57001563971149305</v>
      </c>
      <c r="I579" s="4" t="str">
        <f>INDEX('EPA Source to Industry Map'!E:E,MATCH(_xlfn.CONCAT(Table2[[#This Row],[sector]:[subsource]]),'EPA Source to Industry Map'!D:D,0))</f>
        <v>non-industry</v>
      </c>
      <c r="J579" s="4" t="s">
        <v>11</v>
      </c>
      <c r="K579" s="13">
        <v>15.960437911921808</v>
      </c>
    </row>
    <row r="580" spans="1:11" x14ac:dyDescent="0.25">
      <c r="A580" t="s">
        <v>1250</v>
      </c>
      <c r="B580" t="s">
        <v>2</v>
      </c>
      <c r="C580" t="s">
        <v>239</v>
      </c>
      <c r="D580" t="s">
        <v>222</v>
      </c>
      <c r="E580" t="s">
        <v>11</v>
      </c>
      <c r="F580">
        <v>2019</v>
      </c>
      <c r="G580">
        <v>14.113035269436311</v>
      </c>
      <c r="H580" s="13">
        <v>0.56452141077745221</v>
      </c>
      <c r="I580" s="4" t="str">
        <f>INDEX('EPA Source to Industry Map'!E:E,MATCH(_xlfn.CONCAT(Table2[[#This Row],[sector]:[subsource]]),'EPA Source to Industry Map'!D:D,0))</f>
        <v>non-industry</v>
      </c>
      <c r="J580" s="4" t="s">
        <v>11</v>
      </c>
      <c r="K580" s="13">
        <v>15.806599501768664</v>
      </c>
    </row>
    <row r="581" spans="1:11" x14ac:dyDescent="0.25">
      <c r="A581" t="s">
        <v>1250</v>
      </c>
      <c r="B581" t="s">
        <v>2</v>
      </c>
      <c r="C581" t="s">
        <v>239</v>
      </c>
      <c r="D581" t="s">
        <v>222</v>
      </c>
      <c r="E581" t="s">
        <v>11</v>
      </c>
      <c r="F581">
        <v>2020</v>
      </c>
      <c r="G581">
        <v>13.975679546085264</v>
      </c>
      <c r="H581" s="13">
        <v>0.55902718184341038</v>
      </c>
      <c r="I581" s="4" t="str">
        <f>INDEX('EPA Source to Industry Map'!E:E,MATCH(_xlfn.CONCAT(Table2[[#This Row],[sector]:[subsource]]),'EPA Source to Industry Map'!D:D,0))</f>
        <v>non-industry</v>
      </c>
      <c r="J581" s="4" t="s">
        <v>11</v>
      </c>
      <c r="K581" s="13">
        <v>15.652761091615494</v>
      </c>
    </row>
    <row r="582" spans="1:11" x14ac:dyDescent="0.25">
      <c r="A582" t="s">
        <v>1250</v>
      </c>
      <c r="B582" t="s">
        <v>2</v>
      </c>
      <c r="C582" t="s">
        <v>239</v>
      </c>
      <c r="D582" t="s">
        <v>222</v>
      </c>
      <c r="E582" t="s">
        <v>11</v>
      </c>
      <c r="F582">
        <v>2021</v>
      </c>
      <c r="G582">
        <v>13.87067605386947</v>
      </c>
      <c r="H582" s="13">
        <v>0.55482704215477874</v>
      </c>
      <c r="I582" s="4" t="str">
        <f>INDEX('EPA Source to Industry Map'!E:E,MATCH(_xlfn.CONCAT(Table2[[#This Row],[sector]:[subsource]]),'EPA Source to Industry Map'!D:D,0))</f>
        <v>non-industry</v>
      </c>
      <c r="J582" s="4" t="s">
        <v>11</v>
      </c>
      <c r="K582" s="13">
        <v>15.535157180333806</v>
      </c>
    </row>
    <row r="583" spans="1:11" x14ac:dyDescent="0.25">
      <c r="A583" t="s">
        <v>1250</v>
      </c>
      <c r="B583" t="s">
        <v>2</v>
      </c>
      <c r="C583" t="s">
        <v>239</v>
      </c>
      <c r="D583" t="s">
        <v>222</v>
      </c>
      <c r="E583" t="s">
        <v>11</v>
      </c>
      <c r="F583">
        <v>2022</v>
      </c>
      <c r="G583">
        <v>13.765672561653666</v>
      </c>
      <c r="H583" s="13">
        <v>0.55062690246614665</v>
      </c>
      <c r="I583" s="4" t="str">
        <f>INDEX('EPA Source to Industry Map'!E:E,MATCH(_xlfn.CONCAT(Table2[[#This Row],[sector]:[subsource]]),'EPA Source to Industry Map'!D:D,0))</f>
        <v>non-industry</v>
      </c>
      <c r="J583" s="4" t="s">
        <v>11</v>
      </c>
      <c r="K583" s="13">
        <v>15.417553269052107</v>
      </c>
    </row>
    <row r="584" spans="1:11" x14ac:dyDescent="0.25">
      <c r="A584" t="s">
        <v>1250</v>
      </c>
      <c r="B584" t="s">
        <v>2</v>
      </c>
      <c r="C584" t="s">
        <v>239</v>
      </c>
      <c r="D584" t="s">
        <v>222</v>
      </c>
      <c r="E584" t="s">
        <v>11</v>
      </c>
      <c r="F584">
        <v>2023</v>
      </c>
      <c r="G584">
        <v>13.660669069437885</v>
      </c>
      <c r="H584" s="13">
        <v>0.54642676277751523</v>
      </c>
      <c r="I584" s="4" t="str">
        <f>INDEX('EPA Source to Industry Map'!E:E,MATCH(_xlfn.CONCAT(Table2[[#This Row],[sector]:[subsource]]),'EPA Source to Industry Map'!D:D,0))</f>
        <v>non-industry</v>
      </c>
      <c r="J584" s="4" t="s">
        <v>11</v>
      </c>
      <c r="K584" s="13">
        <v>15.299949357770432</v>
      </c>
    </row>
    <row r="585" spans="1:11" x14ac:dyDescent="0.25">
      <c r="A585" t="s">
        <v>1250</v>
      </c>
      <c r="B585" t="s">
        <v>2</v>
      </c>
      <c r="C585" t="s">
        <v>239</v>
      </c>
      <c r="D585" t="s">
        <v>222</v>
      </c>
      <c r="E585" t="s">
        <v>11</v>
      </c>
      <c r="F585">
        <v>2024</v>
      </c>
      <c r="G585">
        <v>13.555665577222092</v>
      </c>
      <c r="H585" s="13">
        <v>0.5422266230888837</v>
      </c>
      <c r="I585" s="4" t="str">
        <f>INDEX('EPA Source to Industry Map'!E:E,MATCH(_xlfn.CONCAT(Table2[[#This Row],[sector]:[subsource]]),'EPA Source to Industry Map'!D:D,0))</f>
        <v>non-industry</v>
      </c>
      <c r="J585" s="4" t="s">
        <v>11</v>
      </c>
      <c r="K585" s="13">
        <v>15.182345446488746</v>
      </c>
    </row>
    <row r="586" spans="1:11" x14ac:dyDescent="0.25">
      <c r="A586" t="s">
        <v>1250</v>
      </c>
      <c r="B586" t="s">
        <v>2</v>
      </c>
      <c r="C586" t="s">
        <v>239</v>
      </c>
      <c r="D586" t="s">
        <v>222</v>
      </c>
      <c r="E586" t="s">
        <v>11</v>
      </c>
      <c r="F586">
        <v>2025</v>
      </c>
      <c r="G586">
        <v>13.450662085006293</v>
      </c>
      <c r="H586" s="13">
        <v>0.5380264834002515</v>
      </c>
      <c r="I586" s="4" t="str">
        <f>INDEX('EPA Source to Industry Map'!E:E,MATCH(_xlfn.CONCAT(Table2[[#This Row],[sector]:[subsource]]),'EPA Source to Industry Map'!D:D,0))</f>
        <v>non-industry</v>
      </c>
      <c r="J586" s="4" t="s">
        <v>11</v>
      </c>
      <c r="K586" s="13">
        <v>15.064741535207048</v>
      </c>
    </row>
    <row r="587" spans="1:11" x14ac:dyDescent="0.25">
      <c r="A587" t="s">
        <v>1250</v>
      </c>
      <c r="B587" t="s">
        <v>2</v>
      </c>
      <c r="C587" t="s">
        <v>239</v>
      </c>
      <c r="D587" t="s">
        <v>222</v>
      </c>
      <c r="E587" t="s">
        <v>11</v>
      </c>
      <c r="F587">
        <v>2026</v>
      </c>
      <c r="G587">
        <v>13.349802690376199</v>
      </c>
      <c r="H587" s="13">
        <v>0.53399210761504734</v>
      </c>
      <c r="I587" s="4" t="str">
        <f>INDEX('EPA Source to Industry Map'!E:E,MATCH(_xlfn.CONCAT(Table2[[#This Row],[sector]:[subsource]]),'EPA Source to Industry Map'!D:D,0))</f>
        <v>non-industry</v>
      </c>
      <c r="J587" s="4" t="s">
        <v>11</v>
      </c>
      <c r="K587" s="13">
        <v>14.951779013221341</v>
      </c>
    </row>
    <row r="588" spans="1:11" x14ac:dyDescent="0.25">
      <c r="A588" t="s">
        <v>1250</v>
      </c>
      <c r="B588" t="s">
        <v>2</v>
      </c>
      <c r="C588" t="s">
        <v>239</v>
      </c>
      <c r="D588" t="s">
        <v>222</v>
      </c>
      <c r="E588" t="s">
        <v>11</v>
      </c>
      <c r="F588">
        <v>2027</v>
      </c>
      <c r="G588">
        <v>13.248943295746106</v>
      </c>
      <c r="H588" s="13">
        <v>0.52995773182984418</v>
      </c>
      <c r="I588" s="4" t="str">
        <f>INDEX('EPA Source to Industry Map'!E:E,MATCH(_xlfn.CONCAT(Table2[[#This Row],[sector]:[subsource]]),'EPA Source to Industry Map'!D:D,0))</f>
        <v>non-industry</v>
      </c>
      <c r="J588" s="4" t="s">
        <v>11</v>
      </c>
      <c r="K588" s="13">
        <v>14.838816491235637</v>
      </c>
    </row>
    <row r="589" spans="1:11" x14ac:dyDescent="0.25">
      <c r="A589" t="s">
        <v>1250</v>
      </c>
      <c r="B589" t="s">
        <v>2</v>
      </c>
      <c r="C589" t="s">
        <v>239</v>
      </c>
      <c r="D589" t="s">
        <v>222</v>
      </c>
      <c r="E589" t="s">
        <v>11</v>
      </c>
      <c r="F589">
        <v>2028</v>
      </c>
      <c r="G589">
        <v>13.148083901116006</v>
      </c>
      <c r="H589" s="13">
        <v>0.52592335604464013</v>
      </c>
      <c r="I589" s="4" t="str">
        <f>INDEX('EPA Source to Industry Map'!E:E,MATCH(_xlfn.CONCAT(Table2[[#This Row],[sector]:[subsource]]),'EPA Source to Industry Map'!D:D,0))</f>
        <v>non-industry</v>
      </c>
      <c r="J589" s="4" t="s">
        <v>11</v>
      </c>
      <c r="K589" s="13">
        <v>14.725853969249924</v>
      </c>
    </row>
    <row r="590" spans="1:11" x14ac:dyDescent="0.25">
      <c r="A590" t="s">
        <v>1250</v>
      </c>
      <c r="B590" t="s">
        <v>2</v>
      </c>
      <c r="C590" t="s">
        <v>239</v>
      </c>
      <c r="D590" t="s">
        <v>222</v>
      </c>
      <c r="E590" t="s">
        <v>11</v>
      </c>
      <c r="F590">
        <v>2029</v>
      </c>
      <c r="G590">
        <v>13.047224506485906</v>
      </c>
      <c r="H590" s="13">
        <v>0.5218889802594362</v>
      </c>
      <c r="I590" s="4" t="str">
        <f>INDEX('EPA Source to Industry Map'!E:E,MATCH(_xlfn.CONCAT(Table2[[#This Row],[sector]:[subsource]]),'EPA Source to Industry Map'!D:D,0))</f>
        <v>non-industry</v>
      </c>
      <c r="J590" s="4" t="s">
        <v>11</v>
      </c>
      <c r="K590" s="13">
        <v>14.612891447264213</v>
      </c>
    </row>
    <row r="591" spans="1:11" x14ac:dyDescent="0.25">
      <c r="A591" t="s">
        <v>1250</v>
      </c>
      <c r="B591" t="s">
        <v>2</v>
      </c>
      <c r="C591" t="s">
        <v>239</v>
      </c>
      <c r="D591" t="s">
        <v>222</v>
      </c>
      <c r="E591" t="s">
        <v>11</v>
      </c>
      <c r="F591">
        <v>2030</v>
      </c>
      <c r="G591">
        <v>12.946365111855814</v>
      </c>
      <c r="H591" s="13">
        <v>0.51785460447423226</v>
      </c>
      <c r="I591" s="4" t="str">
        <f>INDEX('EPA Source to Industry Map'!E:E,MATCH(_xlfn.CONCAT(Table2[[#This Row],[sector]:[subsource]]),'EPA Source to Industry Map'!D:D,0))</f>
        <v>non-industry</v>
      </c>
      <c r="J591" s="4" t="s">
        <v>11</v>
      </c>
      <c r="K591" s="13">
        <v>14.499928925278507</v>
      </c>
    </row>
    <row r="592" spans="1:11" x14ac:dyDescent="0.25">
      <c r="A592" t="s">
        <v>1250</v>
      </c>
      <c r="B592" t="s">
        <v>2</v>
      </c>
      <c r="C592" t="s">
        <v>239</v>
      </c>
      <c r="D592" t="s">
        <v>222</v>
      </c>
      <c r="E592" t="s">
        <v>11</v>
      </c>
      <c r="F592">
        <v>2031</v>
      </c>
      <c r="G592">
        <v>12.849487237399241</v>
      </c>
      <c r="H592" s="13">
        <v>0.5139794894959695</v>
      </c>
      <c r="I592" s="4" t="str">
        <f>INDEX('EPA Source to Industry Map'!E:E,MATCH(_xlfn.CONCAT(Table2[[#This Row],[sector]:[subsource]]),'EPA Source to Industry Map'!D:D,0))</f>
        <v>non-industry</v>
      </c>
      <c r="J592" s="4" t="s">
        <v>11</v>
      </c>
      <c r="K592" s="13">
        <v>14.391425705887151</v>
      </c>
    </row>
    <row r="593" spans="1:11" x14ac:dyDescent="0.25">
      <c r="A593" t="s">
        <v>1250</v>
      </c>
      <c r="B593" t="s">
        <v>2</v>
      </c>
      <c r="C593" t="s">
        <v>239</v>
      </c>
      <c r="D593" t="s">
        <v>222</v>
      </c>
      <c r="E593" t="s">
        <v>11</v>
      </c>
      <c r="F593">
        <v>2032</v>
      </c>
      <c r="G593">
        <v>12.752609362942671</v>
      </c>
      <c r="H593" s="13">
        <v>0.51010437451770663</v>
      </c>
      <c r="I593" s="4" t="str">
        <f>INDEX('EPA Source to Industry Map'!E:E,MATCH(_xlfn.CONCAT(Table2[[#This Row],[sector]:[subsource]]),'EPA Source to Industry Map'!D:D,0))</f>
        <v>non-industry</v>
      </c>
      <c r="J593" s="4" t="s">
        <v>11</v>
      </c>
      <c r="K593" s="13">
        <v>14.282922486495792</v>
      </c>
    </row>
    <row r="594" spans="1:11" x14ac:dyDescent="0.25">
      <c r="A594" t="s">
        <v>1250</v>
      </c>
      <c r="B594" t="s">
        <v>2</v>
      </c>
      <c r="C594" t="s">
        <v>239</v>
      </c>
      <c r="D594" t="s">
        <v>222</v>
      </c>
      <c r="E594" t="s">
        <v>11</v>
      </c>
      <c r="F594">
        <v>2033</v>
      </c>
      <c r="G594">
        <v>12.655731488486088</v>
      </c>
      <c r="H594" s="13">
        <v>0.50622925953944353</v>
      </c>
      <c r="I594" s="4" t="str">
        <f>INDEX('EPA Source to Industry Map'!E:E,MATCH(_xlfn.CONCAT(Table2[[#This Row],[sector]:[subsource]]),'EPA Source to Industry Map'!D:D,0))</f>
        <v>non-industry</v>
      </c>
      <c r="J594" s="4" t="s">
        <v>11</v>
      </c>
      <c r="K594" s="13">
        <v>14.174419267104421</v>
      </c>
    </row>
    <row r="595" spans="1:11" x14ac:dyDescent="0.25">
      <c r="A595" t="s">
        <v>1250</v>
      </c>
      <c r="B595" t="s">
        <v>2</v>
      </c>
      <c r="C595" t="s">
        <v>239</v>
      </c>
      <c r="D595" t="s">
        <v>222</v>
      </c>
      <c r="E595" t="s">
        <v>11</v>
      </c>
      <c r="F595">
        <v>2034</v>
      </c>
      <c r="G595">
        <v>12.558853614029521</v>
      </c>
      <c r="H595" s="13">
        <v>0.50235414456118066</v>
      </c>
      <c r="I595" s="4" t="str">
        <f>INDEX('EPA Source to Industry Map'!E:E,MATCH(_xlfn.CONCAT(Table2[[#This Row],[sector]:[subsource]]),'EPA Source to Industry Map'!D:D,0))</f>
        <v>non-industry</v>
      </c>
      <c r="J595" s="4" t="s">
        <v>11</v>
      </c>
      <c r="K595" s="13">
        <v>14.065916047713065</v>
      </c>
    </row>
    <row r="596" spans="1:11" x14ac:dyDescent="0.25">
      <c r="A596" t="s">
        <v>1250</v>
      </c>
      <c r="B596" t="s">
        <v>2</v>
      </c>
      <c r="C596" t="s">
        <v>239</v>
      </c>
      <c r="D596" t="s">
        <v>222</v>
      </c>
      <c r="E596" t="s">
        <v>11</v>
      </c>
      <c r="F596">
        <v>2035</v>
      </c>
      <c r="G596">
        <v>12.461975739572953</v>
      </c>
      <c r="H596" s="13">
        <v>0.49847902958291801</v>
      </c>
      <c r="I596" s="4" t="str">
        <f>INDEX('EPA Source to Industry Map'!E:E,MATCH(_xlfn.CONCAT(Table2[[#This Row],[sector]:[subsource]]),'EPA Source to Industry Map'!D:D,0))</f>
        <v>non-industry</v>
      </c>
      <c r="J596" s="4" t="s">
        <v>11</v>
      </c>
      <c r="K596" s="13">
        <v>13.957412828321704</v>
      </c>
    </row>
    <row r="597" spans="1:11" x14ac:dyDescent="0.25">
      <c r="A597" t="s">
        <v>1250</v>
      </c>
      <c r="B597" t="s">
        <v>2</v>
      </c>
      <c r="C597" t="s">
        <v>239</v>
      </c>
      <c r="D597" t="s">
        <v>222</v>
      </c>
      <c r="E597" t="s">
        <v>11</v>
      </c>
      <c r="F597">
        <v>2036</v>
      </c>
      <c r="G597">
        <v>12.369237955291757</v>
      </c>
      <c r="H597" s="13">
        <v>0.4947695182116702</v>
      </c>
      <c r="I597" s="4" t="str">
        <f>INDEX('EPA Source to Industry Map'!E:E,MATCH(_xlfn.CONCAT(Table2[[#This Row],[sector]:[subsource]]),'EPA Source to Industry Map'!D:D,0))</f>
        <v>non-industry</v>
      </c>
      <c r="J597" s="4" t="s">
        <v>11</v>
      </c>
      <c r="K597" s="13">
        <v>13.853546509926769</v>
      </c>
    </row>
    <row r="598" spans="1:11" x14ac:dyDescent="0.25">
      <c r="A598" t="s">
        <v>1250</v>
      </c>
      <c r="B598" t="s">
        <v>2</v>
      </c>
      <c r="C598" t="s">
        <v>239</v>
      </c>
      <c r="D598" t="s">
        <v>222</v>
      </c>
      <c r="E598" t="s">
        <v>11</v>
      </c>
      <c r="F598">
        <v>2037</v>
      </c>
      <c r="G598">
        <v>12.276500171010582</v>
      </c>
      <c r="H598" s="13">
        <v>0.49106000684042295</v>
      </c>
      <c r="I598" s="4" t="str">
        <f>INDEX('EPA Source to Industry Map'!E:E,MATCH(_xlfn.CONCAT(Table2[[#This Row],[sector]:[subsource]]),'EPA Source to Industry Map'!D:D,0))</f>
        <v>non-industry</v>
      </c>
      <c r="J598" s="4" t="s">
        <v>11</v>
      </c>
      <c r="K598" s="13">
        <v>13.749680191531848</v>
      </c>
    </row>
    <row r="599" spans="1:11" x14ac:dyDescent="0.25">
      <c r="A599" t="s">
        <v>1250</v>
      </c>
      <c r="B599" t="s">
        <v>2</v>
      </c>
      <c r="C599" t="s">
        <v>239</v>
      </c>
      <c r="D599" t="s">
        <v>222</v>
      </c>
      <c r="E599" t="s">
        <v>11</v>
      </c>
      <c r="F599">
        <v>2038</v>
      </c>
      <c r="G599">
        <v>12.183762386729395</v>
      </c>
      <c r="H599" s="13">
        <v>0.48735049546917569</v>
      </c>
      <c r="I599" s="4" t="str">
        <f>INDEX('EPA Source to Industry Map'!E:E,MATCH(_xlfn.CONCAT(Table2[[#This Row],[sector]:[subsource]]),'EPA Source to Industry Map'!D:D,0))</f>
        <v>non-industry</v>
      </c>
      <c r="J599" s="4" t="s">
        <v>11</v>
      </c>
      <c r="K599" s="13">
        <v>13.64581387313692</v>
      </c>
    </row>
    <row r="600" spans="1:11" x14ac:dyDescent="0.25">
      <c r="A600" t="s">
        <v>1250</v>
      </c>
      <c r="B600" t="s">
        <v>2</v>
      </c>
      <c r="C600" t="s">
        <v>239</v>
      </c>
      <c r="D600" t="s">
        <v>222</v>
      </c>
      <c r="E600" t="s">
        <v>11</v>
      </c>
      <c r="F600">
        <v>2039</v>
      </c>
      <c r="G600">
        <v>12.091024602448213</v>
      </c>
      <c r="H600" s="13">
        <v>0.48364098409792833</v>
      </c>
      <c r="I600" s="4" t="str">
        <f>INDEX('EPA Source to Industry Map'!E:E,MATCH(_xlfn.CONCAT(Table2[[#This Row],[sector]:[subsource]]),'EPA Source to Industry Map'!D:D,0))</f>
        <v>non-industry</v>
      </c>
      <c r="J600" s="4" t="s">
        <v>11</v>
      </c>
      <c r="K600" s="13">
        <v>13.541947554741995</v>
      </c>
    </row>
    <row r="601" spans="1:11" x14ac:dyDescent="0.25">
      <c r="A601" t="s">
        <v>1250</v>
      </c>
      <c r="B601" t="s">
        <v>2</v>
      </c>
      <c r="C601" t="s">
        <v>239</v>
      </c>
      <c r="D601" t="s">
        <v>222</v>
      </c>
      <c r="E601" t="s">
        <v>11</v>
      </c>
      <c r="F601">
        <v>2040</v>
      </c>
      <c r="G601">
        <v>11.998286818167031</v>
      </c>
      <c r="H601" s="13">
        <v>0.47993147272668107</v>
      </c>
      <c r="I601" s="4" t="str">
        <f>INDEX('EPA Source to Industry Map'!E:E,MATCH(_xlfn.CONCAT(Table2[[#This Row],[sector]:[subsource]]),'EPA Source to Industry Map'!D:D,0))</f>
        <v>non-industry</v>
      </c>
      <c r="J601" s="4" t="s">
        <v>11</v>
      </c>
      <c r="K601" s="13">
        <v>13.438081236347077</v>
      </c>
    </row>
    <row r="602" spans="1:11" x14ac:dyDescent="0.25">
      <c r="A602" t="s">
        <v>1250</v>
      </c>
      <c r="B602" t="s">
        <v>2</v>
      </c>
      <c r="C602" t="s">
        <v>239</v>
      </c>
      <c r="D602" t="s">
        <v>222</v>
      </c>
      <c r="E602" t="s">
        <v>11</v>
      </c>
      <c r="F602">
        <v>2041</v>
      </c>
      <c r="G602">
        <v>11.90827997529564</v>
      </c>
      <c r="H602" s="13">
        <v>0.47633119901182547</v>
      </c>
      <c r="I602" s="4" t="str">
        <f>INDEX('EPA Source to Industry Map'!E:E,MATCH(_xlfn.CONCAT(Table2[[#This Row],[sector]:[subsource]]),'EPA Source to Industry Map'!D:D,0))</f>
        <v>non-industry</v>
      </c>
      <c r="J602" s="4" t="s">
        <v>11</v>
      </c>
      <c r="K602" s="13">
        <v>13.337273572331119</v>
      </c>
    </row>
    <row r="603" spans="1:11" x14ac:dyDescent="0.25">
      <c r="A603" t="s">
        <v>1250</v>
      </c>
      <c r="B603" t="s">
        <v>2</v>
      </c>
      <c r="C603" t="s">
        <v>239</v>
      </c>
      <c r="D603" t="s">
        <v>222</v>
      </c>
      <c r="E603" t="s">
        <v>11</v>
      </c>
      <c r="F603">
        <v>2042</v>
      </c>
      <c r="G603">
        <v>11.818273132424244</v>
      </c>
      <c r="H603" s="13">
        <v>0.47273092529696964</v>
      </c>
      <c r="I603" s="4" t="str">
        <f>INDEX('EPA Source to Industry Map'!E:E,MATCH(_xlfn.CONCAT(Table2[[#This Row],[sector]:[subsource]]),'EPA Source to Industry Map'!D:D,0))</f>
        <v>non-industry</v>
      </c>
      <c r="J603" s="4" t="s">
        <v>11</v>
      </c>
      <c r="K603" s="13">
        <v>13.236465908315154</v>
      </c>
    </row>
    <row r="604" spans="1:11" x14ac:dyDescent="0.25">
      <c r="A604" t="s">
        <v>1250</v>
      </c>
      <c r="B604" t="s">
        <v>2</v>
      </c>
      <c r="C604" t="s">
        <v>239</v>
      </c>
      <c r="D604" t="s">
        <v>222</v>
      </c>
      <c r="E604" t="s">
        <v>11</v>
      </c>
      <c r="F604">
        <v>2043</v>
      </c>
      <c r="G604">
        <v>11.72826628955286</v>
      </c>
      <c r="H604" s="13">
        <v>0.46913065158211437</v>
      </c>
      <c r="I604" s="4" t="str">
        <f>INDEX('EPA Source to Industry Map'!E:E,MATCH(_xlfn.CONCAT(Table2[[#This Row],[sector]:[subsource]]),'EPA Source to Industry Map'!D:D,0))</f>
        <v>non-industry</v>
      </c>
      <c r="J604" s="4" t="s">
        <v>11</v>
      </c>
      <c r="K604" s="13">
        <v>13.135658244299201</v>
      </c>
    </row>
    <row r="605" spans="1:11" x14ac:dyDescent="0.25">
      <c r="A605" t="s">
        <v>1250</v>
      </c>
      <c r="B605" t="s">
        <v>2</v>
      </c>
      <c r="C605" t="s">
        <v>239</v>
      </c>
      <c r="D605" t="s">
        <v>222</v>
      </c>
      <c r="E605" t="s">
        <v>11</v>
      </c>
      <c r="F605">
        <v>2044</v>
      </c>
      <c r="G605">
        <v>11.638259446681468</v>
      </c>
      <c r="H605" s="13">
        <v>0.4655303778672587</v>
      </c>
      <c r="I605" s="4" t="str">
        <f>INDEX('EPA Source to Industry Map'!E:E,MATCH(_xlfn.CONCAT(Table2[[#This Row],[sector]:[subsource]]),'EPA Source to Industry Map'!D:D,0))</f>
        <v>non-industry</v>
      </c>
      <c r="J605" s="4" t="s">
        <v>11</v>
      </c>
      <c r="K605" s="13">
        <v>13.034850580283246</v>
      </c>
    </row>
    <row r="606" spans="1:11" x14ac:dyDescent="0.25">
      <c r="A606" t="s">
        <v>1250</v>
      </c>
      <c r="B606" t="s">
        <v>2</v>
      </c>
      <c r="C606" t="s">
        <v>239</v>
      </c>
      <c r="D606" t="s">
        <v>222</v>
      </c>
      <c r="E606" t="s">
        <v>11</v>
      </c>
      <c r="F606">
        <v>2045</v>
      </c>
      <c r="G606">
        <v>11.548252603810075</v>
      </c>
      <c r="H606" s="13">
        <v>0.46193010415240299</v>
      </c>
      <c r="I606" s="4" t="str">
        <f>INDEX('EPA Source to Industry Map'!E:E,MATCH(_xlfn.CONCAT(Table2[[#This Row],[sector]:[subsource]]),'EPA Source to Industry Map'!D:D,0))</f>
        <v>non-industry</v>
      </c>
      <c r="J606" s="4" t="s">
        <v>11</v>
      </c>
      <c r="K606" s="13">
        <v>12.934042916267286</v>
      </c>
    </row>
    <row r="607" spans="1:11" x14ac:dyDescent="0.25">
      <c r="A607" t="s">
        <v>1250</v>
      </c>
      <c r="B607" t="s">
        <v>2</v>
      </c>
      <c r="C607" t="s">
        <v>239</v>
      </c>
      <c r="D607" t="s">
        <v>222</v>
      </c>
      <c r="E607" t="s">
        <v>11</v>
      </c>
      <c r="F607">
        <v>2046</v>
      </c>
      <c r="G607">
        <v>11.461776826337152</v>
      </c>
      <c r="H607" s="13">
        <v>0.45847107305348611</v>
      </c>
      <c r="I607" s="4" t="str">
        <f>INDEX('EPA Source to Industry Map'!E:E,MATCH(_xlfn.CONCAT(Table2[[#This Row],[sector]:[subsource]]),'EPA Source to Industry Map'!D:D,0))</f>
        <v>non-industry</v>
      </c>
      <c r="J607" s="4" t="s">
        <v>11</v>
      </c>
      <c r="K607" s="13">
        <v>12.837190045497612</v>
      </c>
    </row>
    <row r="608" spans="1:11" x14ac:dyDescent="0.25">
      <c r="A608" t="s">
        <v>1250</v>
      </c>
      <c r="B608" t="s">
        <v>2</v>
      </c>
      <c r="C608" t="s">
        <v>239</v>
      </c>
      <c r="D608" t="s">
        <v>222</v>
      </c>
      <c r="E608" t="s">
        <v>11</v>
      </c>
      <c r="F608">
        <v>2047</v>
      </c>
      <c r="G608">
        <v>11.375301048864239</v>
      </c>
      <c r="H608" s="13">
        <v>0.45501204195456946</v>
      </c>
      <c r="I608" s="4" t="str">
        <f>INDEX('EPA Source to Industry Map'!E:E,MATCH(_xlfn.CONCAT(Table2[[#This Row],[sector]:[subsource]]),'EPA Source to Industry Map'!D:D,0))</f>
        <v>non-industry</v>
      </c>
      <c r="J608" s="4" t="s">
        <v>11</v>
      </c>
      <c r="K608" s="13">
        <v>12.740337174727946</v>
      </c>
    </row>
    <row r="609" spans="1:11" x14ac:dyDescent="0.25">
      <c r="A609" t="s">
        <v>1250</v>
      </c>
      <c r="B609" t="s">
        <v>2</v>
      </c>
      <c r="C609" t="s">
        <v>239</v>
      </c>
      <c r="D609" t="s">
        <v>222</v>
      </c>
      <c r="E609" t="s">
        <v>11</v>
      </c>
      <c r="F609">
        <v>2048</v>
      </c>
      <c r="G609">
        <v>11.28882527139131</v>
      </c>
      <c r="H609" s="13">
        <v>0.45155301085565247</v>
      </c>
      <c r="I609" s="4" t="str">
        <f>INDEX('EPA Source to Industry Map'!E:E,MATCH(_xlfn.CONCAT(Table2[[#This Row],[sector]:[subsource]]),'EPA Source to Industry Map'!D:D,0))</f>
        <v>non-industry</v>
      </c>
      <c r="J609" s="4" t="s">
        <v>11</v>
      </c>
      <c r="K609" s="13">
        <v>12.643484303958267</v>
      </c>
    </row>
    <row r="610" spans="1:11" x14ac:dyDescent="0.25">
      <c r="A610" t="s">
        <v>1250</v>
      </c>
      <c r="B610" t="s">
        <v>2</v>
      </c>
      <c r="C610" t="s">
        <v>239</v>
      </c>
      <c r="D610" t="s">
        <v>222</v>
      </c>
      <c r="E610" t="s">
        <v>11</v>
      </c>
      <c r="F610">
        <v>2049</v>
      </c>
      <c r="G610">
        <v>11.202349493918394</v>
      </c>
      <c r="H610" s="13">
        <v>0.44809397975673576</v>
      </c>
      <c r="I610" s="4" t="str">
        <f>INDEX('EPA Source to Industry Map'!E:E,MATCH(_xlfn.CONCAT(Table2[[#This Row],[sector]:[subsource]]),'EPA Source to Industry Map'!D:D,0))</f>
        <v>non-industry</v>
      </c>
      <c r="J610" s="4" t="s">
        <v>11</v>
      </c>
      <c r="K610" s="13">
        <v>12.546631433188599</v>
      </c>
    </row>
    <row r="611" spans="1:11" x14ac:dyDescent="0.25">
      <c r="A611" t="s">
        <v>1250</v>
      </c>
      <c r="B611" t="s">
        <v>2</v>
      </c>
      <c r="C611" t="s">
        <v>239</v>
      </c>
      <c r="D611" t="s">
        <v>222</v>
      </c>
      <c r="E611" t="s">
        <v>11</v>
      </c>
      <c r="F611">
        <v>2050</v>
      </c>
      <c r="G611">
        <v>11.115873716445465</v>
      </c>
      <c r="H611" s="13">
        <v>0.44463494865781872</v>
      </c>
      <c r="I611" s="4" t="str">
        <f>INDEX('EPA Source to Industry Map'!E:E,MATCH(_xlfn.CONCAT(Table2[[#This Row],[sector]:[subsource]]),'EPA Source to Industry Map'!D:D,0))</f>
        <v>non-industry</v>
      </c>
      <c r="J611" s="4" t="s">
        <v>11</v>
      </c>
      <c r="K611" s="13">
        <v>12.449778562418924</v>
      </c>
    </row>
    <row r="612" spans="1:11" x14ac:dyDescent="0.25">
      <c r="A612" t="s">
        <v>1250</v>
      </c>
      <c r="B612" t="s">
        <v>2</v>
      </c>
      <c r="C612" t="s">
        <v>239</v>
      </c>
      <c r="D612" t="s">
        <v>222</v>
      </c>
      <c r="E612" t="s">
        <v>12</v>
      </c>
      <c r="F612">
        <v>1990</v>
      </c>
      <c r="G612">
        <v>2.3141919087350113</v>
      </c>
      <c r="H612" s="13">
        <v>7.7657446601846003E-3</v>
      </c>
      <c r="I612" s="4" t="str">
        <f>INDEX('EPA Source to Industry Map'!E:E,MATCH(_xlfn.CONCAT(Table2[[#This Row],[sector]:[subsource]]),'EPA Source to Industry Map'!D:D,0))</f>
        <v>non-industry</v>
      </c>
      <c r="J612" s="4" t="s">
        <v>12</v>
      </c>
      <c r="K612" s="13">
        <v>2.0579223349489193</v>
      </c>
    </row>
    <row r="613" spans="1:11" x14ac:dyDescent="0.25">
      <c r="A613" t="s">
        <v>1250</v>
      </c>
      <c r="B613" t="s">
        <v>2</v>
      </c>
      <c r="C613" t="s">
        <v>239</v>
      </c>
      <c r="D613" t="s">
        <v>222</v>
      </c>
      <c r="E613" t="s">
        <v>12</v>
      </c>
      <c r="F613">
        <v>1991</v>
      </c>
      <c r="G613">
        <v>2.5062650362681906</v>
      </c>
      <c r="H613" s="13">
        <v>8.4102853566046659E-3</v>
      </c>
      <c r="I613" s="4" t="str">
        <f>INDEX('EPA Source to Industry Map'!E:E,MATCH(_xlfn.CONCAT(Table2[[#This Row],[sector]:[subsource]]),'EPA Source to Industry Map'!D:D,0))</f>
        <v>non-industry</v>
      </c>
      <c r="J613" s="4" t="s">
        <v>12</v>
      </c>
      <c r="K613" s="13">
        <v>2.2287256195002376</v>
      </c>
    </row>
    <row r="614" spans="1:11" x14ac:dyDescent="0.25">
      <c r="A614" t="s">
        <v>1250</v>
      </c>
      <c r="B614" t="s">
        <v>2</v>
      </c>
      <c r="C614" t="s">
        <v>239</v>
      </c>
      <c r="D614" t="s">
        <v>222</v>
      </c>
      <c r="E614" t="s">
        <v>12</v>
      </c>
      <c r="F614">
        <v>1992</v>
      </c>
      <c r="G614">
        <v>2.4541387837466142</v>
      </c>
      <c r="H614" s="13">
        <v>8.2353650461295773E-3</v>
      </c>
      <c r="I614" s="4" t="str">
        <f>INDEX('EPA Source to Industry Map'!E:E,MATCH(_xlfn.CONCAT(Table2[[#This Row],[sector]:[subsource]]),'EPA Source to Industry Map'!D:D,0))</f>
        <v>non-industry</v>
      </c>
      <c r="J614" s="4" t="s">
        <v>12</v>
      </c>
      <c r="K614" s="13">
        <v>2.1823717372243379</v>
      </c>
    </row>
    <row r="615" spans="1:11" x14ac:dyDescent="0.25">
      <c r="A615" t="s">
        <v>1250</v>
      </c>
      <c r="B615" t="s">
        <v>2</v>
      </c>
      <c r="C615" t="s">
        <v>239</v>
      </c>
      <c r="D615" t="s">
        <v>222</v>
      </c>
      <c r="E615" t="s">
        <v>12</v>
      </c>
      <c r="F615">
        <v>1993</v>
      </c>
      <c r="G615">
        <v>2.6538770284522233</v>
      </c>
      <c r="H615" s="13">
        <v>8.9056276122557853E-3</v>
      </c>
      <c r="I615" s="4" t="str">
        <f>INDEX('EPA Source to Industry Map'!E:E,MATCH(_xlfn.CONCAT(Table2[[#This Row],[sector]:[subsource]]),'EPA Source to Industry Map'!D:D,0))</f>
        <v>non-industry</v>
      </c>
      <c r="J615" s="4" t="s">
        <v>12</v>
      </c>
      <c r="K615" s="13">
        <v>2.3599913172477831</v>
      </c>
    </row>
    <row r="616" spans="1:11" x14ac:dyDescent="0.25">
      <c r="A616" t="s">
        <v>1250</v>
      </c>
      <c r="B616" t="s">
        <v>2</v>
      </c>
      <c r="C616" t="s">
        <v>239</v>
      </c>
      <c r="D616" t="s">
        <v>222</v>
      </c>
      <c r="E616" t="s">
        <v>12</v>
      </c>
      <c r="F616">
        <v>1994</v>
      </c>
      <c r="G616">
        <v>2.6444061695505758</v>
      </c>
      <c r="H616" s="13">
        <v>8.8738462065455579E-3</v>
      </c>
      <c r="I616" s="4" t="str">
        <f>INDEX('EPA Source to Industry Map'!E:E,MATCH(_xlfn.CONCAT(Table2[[#This Row],[sector]:[subsource]]),'EPA Source to Industry Map'!D:D,0))</f>
        <v>non-industry</v>
      </c>
      <c r="J616" s="4" t="s">
        <v>12</v>
      </c>
      <c r="K616" s="13">
        <v>2.3515692447345731</v>
      </c>
    </row>
    <row r="617" spans="1:11" x14ac:dyDescent="0.25">
      <c r="A617" t="s">
        <v>1250</v>
      </c>
      <c r="B617" t="s">
        <v>2</v>
      </c>
      <c r="C617" t="s">
        <v>239</v>
      </c>
      <c r="D617" t="s">
        <v>222</v>
      </c>
      <c r="E617" t="s">
        <v>12</v>
      </c>
      <c r="F617">
        <v>1995</v>
      </c>
      <c r="G617">
        <v>2.7190841699086712</v>
      </c>
      <c r="H617" s="13">
        <v>9.1244435231834595E-3</v>
      </c>
      <c r="I617" s="4" t="str">
        <f>INDEX('EPA Source to Industry Map'!E:E,MATCH(_xlfn.CONCAT(Table2[[#This Row],[sector]:[subsource]]),'EPA Source to Industry Map'!D:D,0))</f>
        <v>non-industry</v>
      </c>
      <c r="J617" s="4" t="s">
        <v>12</v>
      </c>
      <c r="K617" s="13">
        <v>2.4179775336436169</v>
      </c>
    </row>
    <row r="618" spans="1:11" x14ac:dyDescent="0.25">
      <c r="A618" t="s">
        <v>1250</v>
      </c>
      <c r="B618" t="s">
        <v>2</v>
      </c>
      <c r="C618" t="s">
        <v>239</v>
      </c>
      <c r="D618" t="s">
        <v>222</v>
      </c>
      <c r="E618" t="s">
        <v>12</v>
      </c>
      <c r="F618">
        <v>1996</v>
      </c>
      <c r="G618">
        <v>2.8516490356779611</v>
      </c>
      <c r="H618" s="13">
        <v>9.5692920660334288E-3</v>
      </c>
      <c r="I618" s="4" t="str">
        <f>INDEX('EPA Source to Industry Map'!E:E,MATCH(_xlfn.CONCAT(Table2[[#This Row],[sector]:[subsource]]),'EPA Source to Industry Map'!D:D,0))</f>
        <v>non-industry</v>
      </c>
      <c r="J618" s="4" t="s">
        <v>12</v>
      </c>
      <c r="K618" s="13">
        <v>2.535862397498859</v>
      </c>
    </row>
    <row r="619" spans="1:11" x14ac:dyDescent="0.25">
      <c r="A619" t="s">
        <v>1250</v>
      </c>
      <c r="B619" t="s">
        <v>2</v>
      </c>
      <c r="C619" t="s">
        <v>239</v>
      </c>
      <c r="D619" t="s">
        <v>222</v>
      </c>
      <c r="E619" t="s">
        <v>12</v>
      </c>
      <c r="F619">
        <v>1997</v>
      </c>
      <c r="G619">
        <v>2.9232299479051149</v>
      </c>
      <c r="H619" s="13">
        <v>9.8094964694802507E-3</v>
      </c>
      <c r="I619" s="4" t="str">
        <f>INDEX('EPA Source to Industry Map'!E:E,MATCH(_xlfn.CONCAT(Table2[[#This Row],[sector]:[subsource]]),'EPA Source to Industry Map'!D:D,0))</f>
        <v>non-industry</v>
      </c>
      <c r="J619" s="4" t="s">
        <v>12</v>
      </c>
      <c r="K619" s="13">
        <v>2.5995165644122666</v>
      </c>
    </row>
    <row r="620" spans="1:11" x14ac:dyDescent="0.25">
      <c r="A620" t="s">
        <v>1250</v>
      </c>
      <c r="B620" t="s">
        <v>2</v>
      </c>
      <c r="C620" t="s">
        <v>239</v>
      </c>
      <c r="D620" t="s">
        <v>222</v>
      </c>
      <c r="E620" t="s">
        <v>12</v>
      </c>
      <c r="F620">
        <v>1998</v>
      </c>
      <c r="G620">
        <v>2.9783603186186531</v>
      </c>
      <c r="H620" s="13">
        <v>9.9944977134854146E-3</v>
      </c>
      <c r="I620" s="4" t="str">
        <f>INDEX('EPA Source to Industry Map'!E:E,MATCH(_xlfn.CONCAT(Table2[[#This Row],[sector]:[subsource]]),'EPA Source to Industry Map'!D:D,0))</f>
        <v>non-industry</v>
      </c>
      <c r="J620" s="4" t="s">
        <v>12</v>
      </c>
      <c r="K620" s="13">
        <v>2.6485418940736336</v>
      </c>
    </row>
    <row r="621" spans="1:11" x14ac:dyDescent="0.25">
      <c r="A621" t="s">
        <v>1250</v>
      </c>
      <c r="B621" t="s">
        <v>2</v>
      </c>
      <c r="C621" t="s">
        <v>239</v>
      </c>
      <c r="D621" t="s">
        <v>222</v>
      </c>
      <c r="E621" t="s">
        <v>12</v>
      </c>
      <c r="F621">
        <v>1999</v>
      </c>
      <c r="G621">
        <v>3.0413814391661784</v>
      </c>
      <c r="H621" s="13">
        <v>1.0205977983779119E-2</v>
      </c>
      <c r="I621" s="4" t="str">
        <f>INDEX('EPA Source to Industry Map'!E:E,MATCH(_xlfn.CONCAT(Table2[[#This Row],[sector]:[subsource]]),'EPA Source to Industry Map'!D:D,0))</f>
        <v>non-industry</v>
      </c>
      <c r="J621" s="4" t="s">
        <v>12</v>
      </c>
      <c r="K621" s="13">
        <v>2.7045841657014664</v>
      </c>
    </row>
    <row r="622" spans="1:11" x14ac:dyDescent="0.25">
      <c r="A622" t="s">
        <v>1250</v>
      </c>
      <c r="B622" t="s">
        <v>2</v>
      </c>
      <c r="C622" t="s">
        <v>239</v>
      </c>
      <c r="D622" t="s">
        <v>222</v>
      </c>
      <c r="E622" t="s">
        <v>12</v>
      </c>
      <c r="F622">
        <v>2000</v>
      </c>
      <c r="G622">
        <v>3.0100670751857992</v>
      </c>
      <c r="H622" s="13">
        <v>1.0100896225455701E-2</v>
      </c>
      <c r="I622" s="4" t="str">
        <f>INDEX('EPA Source to Industry Map'!E:E,MATCH(_xlfn.CONCAT(Table2[[#This Row],[sector]:[subsource]]),'EPA Source to Industry Map'!D:D,0))</f>
        <v>non-industry</v>
      </c>
      <c r="J622" s="4" t="s">
        <v>12</v>
      </c>
      <c r="K622" s="13">
        <v>2.6767374997457618</v>
      </c>
    </row>
    <row r="623" spans="1:11" x14ac:dyDescent="0.25">
      <c r="A623" t="s">
        <v>1250</v>
      </c>
      <c r="B623" t="s">
        <v>2</v>
      </c>
      <c r="C623" t="s">
        <v>239</v>
      </c>
      <c r="D623" t="s">
        <v>222</v>
      </c>
      <c r="E623" t="s">
        <v>12</v>
      </c>
      <c r="F623">
        <v>2001</v>
      </c>
      <c r="G623">
        <v>3.0694751275763319</v>
      </c>
      <c r="H623" s="13">
        <v>1.0300252105960847E-2</v>
      </c>
      <c r="I623" s="4" t="str">
        <f>INDEX('EPA Source to Industry Map'!E:E,MATCH(_xlfn.CONCAT(Table2[[#This Row],[sector]:[subsource]]),'EPA Source to Industry Map'!D:D,0))</f>
        <v>non-industry</v>
      </c>
      <c r="J623" s="4" t="s">
        <v>12</v>
      </c>
      <c r="K623" s="13">
        <v>2.7295668080796238</v>
      </c>
    </row>
    <row r="624" spans="1:11" x14ac:dyDescent="0.25">
      <c r="A624" t="s">
        <v>1250</v>
      </c>
      <c r="B624" t="s">
        <v>2</v>
      </c>
      <c r="C624" t="s">
        <v>239</v>
      </c>
      <c r="D624" t="s">
        <v>222</v>
      </c>
      <c r="E624" t="s">
        <v>12</v>
      </c>
      <c r="F624">
        <v>2002</v>
      </c>
      <c r="G624">
        <v>2.8352766237572413</v>
      </c>
      <c r="H624" s="13">
        <v>9.514351086433696E-3</v>
      </c>
      <c r="I624" s="4" t="str">
        <f>INDEX('EPA Source to Industry Map'!E:E,MATCH(_xlfn.CONCAT(Table2[[#This Row],[sector]:[subsource]]),'EPA Source to Industry Map'!D:D,0))</f>
        <v>non-industry</v>
      </c>
      <c r="J624" s="4" t="s">
        <v>12</v>
      </c>
      <c r="K624" s="13">
        <v>2.5213030379049295</v>
      </c>
    </row>
    <row r="625" spans="1:11" x14ac:dyDescent="0.25">
      <c r="A625" t="s">
        <v>1250</v>
      </c>
      <c r="B625" t="s">
        <v>2</v>
      </c>
      <c r="C625" t="s">
        <v>239</v>
      </c>
      <c r="D625" t="s">
        <v>222</v>
      </c>
      <c r="E625" t="s">
        <v>12</v>
      </c>
      <c r="F625">
        <v>2003</v>
      </c>
      <c r="G625">
        <v>3.2791656127129167</v>
      </c>
      <c r="H625" s="13">
        <v>1.1003911452056772E-2</v>
      </c>
      <c r="I625" s="4" t="str">
        <f>INDEX('EPA Source to Industry Map'!E:E,MATCH(_xlfn.CONCAT(Table2[[#This Row],[sector]:[subsource]]),'EPA Source to Industry Map'!D:D,0))</f>
        <v>non-industry</v>
      </c>
      <c r="J625" s="4" t="s">
        <v>12</v>
      </c>
      <c r="K625" s="13">
        <v>2.9160365347950448</v>
      </c>
    </row>
    <row r="626" spans="1:11" x14ac:dyDescent="0.25">
      <c r="A626" t="s">
        <v>1250</v>
      </c>
      <c r="B626" t="s">
        <v>2</v>
      </c>
      <c r="C626" t="s">
        <v>239</v>
      </c>
      <c r="D626" t="s">
        <v>222</v>
      </c>
      <c r="E626" t="s">
        <v>12</v>
      </c>
      <c r="F626">
        <v>2004</v>
      </c>
      <c r="G626">
        <v>3.2735753653037709</v>
      </c>
      <c r="H626" s="13">
        <v>1.0985152232562995E-2</v>
      </c>
      <c r="I626" s="4" t="str">
        <f>INDEX('EPA Source to Industry Map'!E:E,MATCH(_xlfn.CONCAT(Table2[[#This Row],[sector]:[subsource]]),'EPA Source to Industry Map'!D:D,0))</f>
        <v>non-industry</v>
      </c>
      <c r="J626" s="4" t="s">
        <v>12</v>
      </c>
      <c r="K626" s="13">
        <v>2.9110653416291941</v>
      </c>
    </row>
    <row r="627" spans="1:11" x14ac:dyDescent="0.25">
      <c r="A627" t="s">
        <v>1250</v>
      </c>
      <c r="B627" t="s">
        <v>2</v>
      </c>
      <c r="C627" t="s">
        <v>239</v>
      </c>
      <c r="D627" t="s">
        <v>222</v>
      </c>
      <c r="E627" t="s">
        <v>12</v>
      </c>
      <c r="F627">
        <v>2005</v>
      </c>
      <c r="G627">
        <v>3.7668238931075981</v>
      </c>
      <c r="H627" s="13">
        <v>1.2640348634589255E-2</v>
      </c>
      <c r="I627" s="4" t="str">
        <f>INDEX('EPA Source to Industry Map'!E:E,MATCH(_xlfn.CONCAT(Table2[[#This Row],[sector]:[subsource]]),'EPA Source to Industry Map'!D:D,0))</f>
        <v>non-industry</v>
      </c>
      <c r="J627" s="4" t="s">
        <v>12</v>
      </c>
      <c r="K627" s="13">
        <v>3.3496923881661531</v>
      </c>
    </row>
    <row r="628" spans="1:11" x14ac:dyDescent="0.25">
      <c r="A628" t="s">
        <v>1250</v>
      </c>
      <c r="B628" t="s">
        <v>2</v>
      </c>
      <c r="C628" t="s">
        <v>239</v>
      </c>
      <c r="D628" t="s">
        <v>222</v>
      </c>
      <c r="E628" t="s">
        <v>12</v>
      </c>
      <c r="F628">
        <v>2006</v>
      </c>
      <c r="G628">
        <v>4.0267940857119466</v>
      </c>
      <c r="H628" s="13">
        <v>1.3512731831248143E-2</v>
      </c>
      <c r="I628" s="4" t="str">
        <f>INDEX('EPA Source to Industry Map'!E:E,MATCH(_xlfn.CONCAT(Table2[[#This Row],[sector]:[subsource]]),'EPA Source to Industry Map'!D:D,0))</f>
        <v>non-industry</v>
      </c>
      <c r="J628" s="4" t="s">
        <v>12</v>
      </c>
      <c r="K628" s="13">
        <v>3.5808739352807577</v>
      </c>
    </row>
    <row r="629" spans="1:11" x14ac:dyDescent="0.25">
      <c r="A629" t="s">
        <v>1250</v>
      </c>
      <c r="B629" t="s">
        <v>2</v>
      </c>
      <c r="C629" t="s">
        <v>239</v>
      </c>
      <c r="D629" t="s">
        <v>222</v>
      </c>
      <c r="E629" t="s">
        <v>12</v>
      </c>
      <c r="F629">
        <v>2007</v>
      </c>
      <c r="G629">
        <v>4.5033103736681248</v>
      </c>
      <c r="H629" s="13">
        <v>1.5111779777409811E-2</v>
      </c>
      <c r="I629" s="4" t="str">
        <f>INDEX('EPA Source to Industry Map'!E:E,MATCH(_xlfn.CONCAT(Table2[[#This Row],[sector]:[subsource]]),'EPA Source to Industry Map'!D:D,0))</f>
        <v>non-industry</v>
      </c>
      <c r="J629" s="4" t="s">
        <v>12</v>
      </c>
      <c r="K629" s="13">
        <v>4.0046216410136006</v>
      </c>
    </row>
    <row r="630" spans="1:11" x14ac:dyDescent="0.25">
      <c r="A630" t="s">
        <v>1250</v>
      </c>
      <c r="B630" t="s">
        <v>2</v>
      </c>
      <c r="C630" t="s">
        <v>239</v>
      </c>
      <c r="D630" t="s">
        <v>222</v>
      </c>
      <c r="E630" t="s">
        <v>12</v>
      </c>
      <c r="F630">
        <v>2008</v>
      </c>
      <c r="G630">
        <v>4.9724834856415816</v>
      </c>
      <c r="H630" s="13">
        <v>1.668618619342813E-2</v>
      </c>
      <c r="I630" s="4" t="str">
        <f>INDEX('EPA Source to Industry Map'!E:E,MATCH(_xlfn.CONCAT(Table2[[#This Row],[sector]:[subsource]]),'EPA Source to Industry Map'!D:D,0))</f>
        <v>non-industry</v>
      </c>
      <c r="J630" s="4" t="s">
        <v>12</v>
      </c>
      <c r="K630" s="13">
        <v>4.4218393412584547</v>
      </c>
    </row>
    <row r="631" spans="1:11" x14ac:dyDescent="0.25">
      <c r="A631" t="s">
        <v>1250</v>
      </c>
      <c r="B631" t="s">
        <v>2</v>
      </c>
      <c r="C631" t="s">
        <v>239</v>
      </c>
      <c r="D631" t="s">
        <v>222</v>
      </c>
      <c r="E631" t="s">
        <v>12</v>
      </c>
      <c r="F631">
        <v>2009</v>
      </c>
      <c r="G631">
        <v>5.1293962140312654</v>
      </c>
      <c r="H631" s="13">
        <v>1.721273897325928E-2</v>
      </c>
      <c r="I631" s="4" t="str">
        <f>INDEX('EPA Source to Industry Map'!E:E,MATCH(_xlfn.CONCAT(Table2[[#This Row],[sector]:[subsource]]),'EPA Source to Industry Map'!D:D,0))</f>
        <v>non-industry</v>
      </c>
      <c r="J631" s="4" t="s">
        <v>12</v>
      </c>
      <c r="K631" s="13">
        <v>4.5613758279137118</v>
      </c>
    </row>
    <row r="632" spans="1:11" x14ac:dyDescent="0.25">
      <c r="A632" t="s">
        <v>1250</v>
      </c>
      <c r="B632" t="s">
        <v>2</v>
      </c>
      <c r="C632" t="s">
        <v>239</v>
      </c>
      <c r="D632" t="s">
        <v>222</v>
      </c>
      <c r="E632" t="s">
        <v>12</v>
      </c>
      <c r="F632">
        <v>2010</v>
      </c>
      <c r="G632">
        <v>5.4634426769013924</v>
      </c>
      <c r="H632" s="13">
        <v>1.8333700258058364E-2</v>
      </c>
      <c r="I632" s="4" t="str">
        <f>INDEX('EPA Source to Industry Map'!E:E,MATCH(_xlfn.CONCAT(Table2[[#This Row],[sector]:[subsource]]),'EPA Source to Industry Map'!D:D,0))</f>
        <v>non-industry</v>
      </c>
      <c r="J632" s="4" t="s">
        <v>12</v>
      </c>
      <c r="K632" s="13">
        <v>4.8584305683854669</v>
      </c>
    </row>
    <row r="633" spans="1:11" x14ac:dyDescent="0.25">
      <c r="A633" t="s">
        <v>1250</v>
      </c>
      <c r="B633" t="s">
        <v>2</v>
      </c>
      <c r="C633" t="s">
        <v>239</v>
      </c>
      <c r="D633" t="s">
        <v>222</v>
      </c>
      <c r="E633" t="s">
        <v>12</v>
      </c>
      <c r="F633">
        <v>2011</v>
      </c>
      <c r="G633">
        <v>5.0476400955858187</v>
      </c>
      <c r="H633" s="13">
        <v>1.6938389582502749E-2</v>
      </c>
      <c r="I633" s="4" t="str">
        <f>INDEX('EPA Source to Industry Map'!E:E,MATCH(_xlfn.CONCAT(Table2[[#This Row],[sector]:[subsource]]),'EPA Source to Industry Map'!D:D,0))</f>
        <v>non-industry</v>
      </c>
      <c r="J633" s="4" t="s">
        <v>12</v>
      </c>
      <c r="K633" s="13">
        <v>4.4886732393632292</v>
      </c>
    </row>
    <row r="634" spans="1:11" x14ac:dyDescent="0.25">
      <c r="A634" t="s">
        <v>1250</v>
      </c>
      <c r="B634" t="s">
        <v>2</v>
      </c>
      <c r="C634" t="s">
        <v>239</v>
      </c>
      <c r="D634" t="s">
        <v>222</v>
      </c>
      <c r="E634" t="s">
        <v>12</v>
      </c>
      <c r="F634">
        <v>2012</v>
      </c>
      <c r="G634">
        <v>5.5002699200341869</v>
      </c>
      <c r="H634" s="13">
        <v>1.8457281610852985E-2</v>
      </c>
      <c r="I634" s="4" t="str">
        <f>INDEX('EPA Source to Industry Map'!E:E,MATCH(_xlfn.CONCAT(Table2[[#This Row],[sector]:[subsource]]),'EPA Source to Industry Map'!D:D,0))</f>
        <v>non-industry</v>
      </c>
      <c r="J634" s="4" t="s">
        <v>12</v>
      </c>
      <c r="K634" s="13">
        <v>4.8911796268760384</v>
      </c>
    </row>
    <row r="635" spans="1:11" x14ac:dyDescent="0.25">
      <c r="A635" t="s">
        <v>1250</v>
      </c>
      <c r="B635" t="s">
        <v>2</v>
      </c>
      <c r="C635" t="s">
        <v>239</v>
      </c>
      <c r="D635" t="s">
        <v>222</v>
      </c>
      <c r="E635" t="s">
        <v>12</v>
      </c>
      <c r="F635">
        <v>2013</v>
      </c>
      <c r="G635">
        <v>5.6466832066407759</v>
      </c>
      <c r="H635" s="13">
        <v>1.8948601364566362E-2</v>
      </c>
      <c r="I635" s="4" t="str">
        <f>INDEX('EPA Source to Industry Map'!E:E,MATCH(_xlfn.CONCAT(Table2[[#This Row],[sector]:[subsource]]),'EPA Source to Industry Map'!D:D,0))</f>
        <v>non-industry</v>
      </c>
      <c r="J635" s="4" t="s">
        <v>12</v>
      </c>
      <c r="K635" s="13">
        <v>5.0213793616100881</v>
      </c>
    </row>
    <row r="636" spans="1:11" x14ac:dyDescent="0.25">
      <c r="A636" t="s">
        <v>1250</v>
      </c>
      <c r="B636" t="s">
        <v>2</v>
      </c>
      <c r="C636" t="s">
        <v>239</v>
      </c>
      <c r="D636" t="s">
        <v>222</v>
      </c>
      <c r="E636" t="s">
        <v>12</v>
      </c>
      <c r="F636">
        <v>2014</v>
      </c>
      <c r="G636">
        <v>5.4178727230678794</v>
      </c>
      <c r="H636" s="13">
        <v>1.8180780949892211E-2</v>
      </c>
      <c r="I636" s="4" t="str">
        <f>INDEX('EPA Source to Industry Map'!E:E,MATCH(_xlfn.CONCAT(Table2[[#This Row],[sector]:[subsource]]),'EPA Source to Industry Map'!D:D,0))</f>
        <v>non-industry</v>
      </c>
      <c r="J636" s="4" t="s">
        <v>12</v>
      </c>
      <c r="K636" s="13">
        <v>4.8179069517214348</v>
      </c>
    </row>
    <row r="637" spans="1:11" x14ac:dyDescent="0.25">
      <c r="A637" t="s">
        <v>1250</v>
      </c>
      <c r="B637" t="s">
        <v>2</v>
      </c>
      <c r="C637" t="s">
        <v>239</v>
      </c>
      <c r="D637" t="s">
        <v>222</v>
      </c>
      <c r="E637" t="s">
        <v>12</v>
      </c>
      <c r="F637">
        <v>2015</v>
      </c>
      <c r="G637">
        <v>5.6541929766703909</v>
      </c>
      <c r="H637" s="13">
        <v>1.8973801935135537E-2</v>
      </c>
      <c r="I637" s="4" t="str">
        <f>INDEX('EPA Source to Industry Map'!E:E,MATCH(_xlfn.CONCAT(Table2[[#This Row],[sector]:[subsource]]),'EPA Source to Industry Map'!D:D,0))</f>
        <v>non-industry</v>
      </c>
      <c r="J637" s="4" t="s">
        <v>12</v>
      </c>
      <c r="K637" s="13">
        <v>5.0280575128109168</v>
      </c>
    </row>
    <row r="638" spans="1:11" x14ac:dyDescent="0.25">
      <c r="A638" t="s">
        <v>1250</v>
      </c>
      <c r="B638" t="s">
        <v>2</v>
      </c>
      <c r="C638" t="s">
        <v>239</v>
      </c>
      <c r="D638" t="s">
        <v>222</v>
      </c>
      <c r="E638" t="s">
        <v>12</v>
      </c>
      <c r="F638">
        <v>2016</v>
      </c>
      <c r="G638">
        <v>5.5650625730935355</v>
      </c>
      <c r="H638" s="13">
        <v>1.8674706621119246E-2</v>
      </c>
      <c r="I638" s="4" t="str">
        <f>INDEX('EPA Source to Industry Map'!E:E,MATCH(_xlfn.CONCAT(Table2[[#This Row],[sector]:[subsource]]),'EPA Source to Industry Map'!D:D,0))</f>
        <v>non-industry</v>
      </c>
      <c r="J638" s="4" t="s">
        <v>12</v>
      </c>
      <c r="K638" s="13">
        <v>4.9487972545966006</v>
      </c>
    </row>
    <row r="639" spans="1:11" x14ac:dyDescent="0.25">
      <c r="A639" t="s">
        <v>1250</v>
      </c>
      <c r="B639" t="s">
        <v>2</v>
      </c>
      <c r="C639" t="s">
        <v>239</v>
      </c>
      <c r="D639" t="s">
        <v>222</v>
      </c>
      <c r="E639" t="s">
        <v>12</v>
      </c>
      <c r="F639">
        <v>2017</v>
      </c>
      <c r="G639">
        <v>5.5274751511513225</v>
      </c>
      <c r="H639" s="13">
        <v>1.8548574332722556E-2</v>
      </c>
      <c r="I639" s="4" t="str">
        <f>INDEX('EPA Source to Industry Map'!E:E,MATCH(_xlfn.CONCAT(Table2[[#This Row],[sector]:[subsource]]),'EPA Source to Industry Map'!D:D,0))</f>
        <v>non-industry</v>
      </c>
      <c r="J639" s="4" t="s">
        <v>12</v>
      </c>
      <c r="K639" s="13">
        <v>4.915372198171478</v>
      </c>
    </row>
    <row r="640" spans="1:11" x14ac:dyDescent="0.25">
      <c r="A640" t="s">
        <v>1250</v>
      </c>
      <c r="B640" t="s">
        <v>2</v>
      </c>
      <c r="C640" t="s">
        <v>239</v>
      </c>
      <c r="D640" t="s">
        <v>222</v>
      </c>
      <c r="E640" t="s">
        <v>12</v>
      </c>
      <c r="F640">
        <v>2018</v>
      </c>
      <c r="G640">
        <v>5.4898877292091024</v>
      </c>
      <c r="H640" s="13">
        <v>1.8422442044325842E-2</v>
      </c>
      <c r="I640" s="4" t="str">
        <f>INDEX('EPA Source to Industry Map'!E:E,MATCH(_xlfn.CONCAT(Table2[[#This Row],[sector]:[subsource]]),'EPA Source to Industry Map'!D:D,0))</f>
        <v>non-industry</v>
      </c>
      <c r="J640" s="4" t="s">
        <v>12</v>
      </c>
      <c r="K640" s="13">
        <v>4.8819471417463465</v>
      </c>
    </row>
    <row r="641" spans="1:11" x14ac:dyDescent="0.25">
      <c r="A641" t="s">
        <v>1250</v>
      </c>
      <c r="B641" t="s">
        <v>2</v>
      </c>
      <c r="C641" t="s">
        <v>239</v>
      </c>
      <c r="D641" t="s">
        <v>222</v>
      </c>
      <c r="E641" t="s">
        <v>12</v>
      </c>
      <c r="F641">
        <v>2019</v>
      </c>
      <c r="G641">
        <v>5.4523003072668841</v>
      </c>
      <c r="H641" s="13">
        <v>1.8296309755929153E-2</v>
      </c>
      <c r="I641" s="4" t="str">
        <f>INDEX('EPA Source to Industry Map'!E:E,MATCH(_xlfn.CONCAT(Table2[[#This Row],[sector]:[subsource]]),'EPA Source to Industry Map'!D:D,0))</f>
        <v>non-industry</v>
      </c>
      <c r="J641" s="4" t="s">
        <v>12</v>
      </c>
      <c r="K641" s="13">
        <v>4.8485220853212239</v>
      </c>
    </row>
    <row r="642" spans="1:11" x14ac:dyDescent="0.25">
      <c r="A642" t="s">
        <v>1250</v>
      </c>
      <c r="B642" t="s">
        <v>2</v>
      </c>
      <c r="C642" t="s">
        <v>239</v>
      </c>
      <c r="D642" t="s">
        <v>222</v>
      </c>
      <c r="E642" t="s">
        <v>12</v>
      </c>
      <c r="F642">
        <v>2020</v>
      </c>
      <c r="G642">
        <v>5.4147128853246738</v>
      </c>
      <c r="H642" s="13">
        <v>1.8170177467532467E-2</v>
      </c>
      <c r="I642" s="4" t="str">
        <f>INDEX('EPA Source to Industry Map'!E:E,MATCH(_xlfn.CONCAT(Table2[[#This Row],[sector]:[subsource]]),'EPA Source to Industry Map'!D:D,0))</f>
        <v>non-industry</v>
      </c>
      <c r="J642" s="4" t="s">
        <v>12</v>
      </c>
      <c r="K642" s="13">
        <v>4.8150970288961012</v>
      </c>
    </row>
    <row r="643" spans="1:11" x14ac:dyDescent="0.25">
      <c r="A643" t="s">
        <v>1250</v>
      </c>
      <c r="B643" t="s">
        <v>2</v>
      </c>
      <c r="C643" t="s">
        <v>239</v>
      </c>
      <c r="D643" t="s">
        <v>222</v>
      </c>
      <c r="E643" t="s">
        <v>12</v>
      </c>
      <c r="F643">
        <v>2021</v>
      </c>
      <c r="G643">
        <v>5.3781029518516874</v>
      </c>
      <c r="H643" s="13">
        <v>1.8047325341784184E-2</v>
      </c>
      <c r="I643" s="4" t="str">
        <f>INDEX('EPA Source to Industry Map'!E:E,MATCH(_xlfn.CONCAT(Table2[[#This Row],[sector]:[subsource]]),'EPA Source to Industry Map'!D:D,0))</f>
        <v>non-industry</v>
      </c>
      <c r="J643" s="4" t="s">
        <v>12</v>
      </c>
      <c r="K643" s="13">
        <v>4.7825412155728069</v>
      </c>
    </row>
    <row r="644" spans="1:11" x14ac:dyDescent="0.25">
      <c r="A644" t="s">
        <v>1250</v>
      </c>
      <c r="B644" t="s">
        <v>2</v>
      </c>
      <c r="C644" t="s">
        <v>239</v>
      </c>
      <c r="D644" t="s">
        <v>222</v>
      </c>
      <c r="E644" t="s">
        <v>12</v>
      </c>
      <c r="F644">
        <v>2022</v>
      </c>
      <c r="G644">
        <v>5.3414930183787019</v>
      </c>
      <c r="H644" s="13">
        <v>1.7924473216035915E-2</v>
      </c>
      <c r="I644" s="4" t="str">
        <f>INDEX('EPA Source to Industry Map'!E:E,MATCH(_xlfn.CONCAT(Table2[[#This Row],[sector]:[subsource]]),'EPA Source to Industry Map'!D:D,0))</f>
        <v>non-industry</v>
      </c>
      <c r="J644" s="4" t="s">
        <v>12</v>
      </c>
      <c r="K644" s="13">
        <v>4.7499854022495152</v>
      </c>
    </row>
    <row r="645" spans="1:11" x14ac:dyDescent="0.25">
      <c r="A645" t="s">
        <v>1250</v>
      </c>
      <c r="B645" t="s">
        <v>2</v>
      </c>
      <c r="C645" t="s">
        <v>239</v>
      </c>
      <c r="D645" t="s">
        <v>222</v>
      </c>
      <c r="E645" t="s">
        <v>12</v>
      </c>
      <c r="F645">
        <v>2023</v>
      </c>
      <c r="G645">
        <v>5.3048830849057129</v>
      </c>
      <c r="H645" s="13">
        <v>1.7801621090287632E-2</v>
      </c>
      <c r="I645" s="4" t="str">
        <f>INDEX('EPA Source to Industry Map'!E:E,MATCH(_xlfn.CONCAT(Table2[[#This Row],[sector]:[subsource]]),'EPA Source to Industry Map'!D:D,0))</f>
        <v>non-industry</v>
      </c>
      <c r="J645" s="4" t="s">
        <v>12</v>
      </c>
      <c r="K645" s="13">
        <v>4.7174295889262199</v>
      </c>
    </row>
    <row r="646" spans="1:11" x14ac:dyDescent="0.25">
      <c r="A646" t="s">
        <v>1250</v>
      </c>
      <c r="B646" t="s">
        <v>2</v>
      </c>
      <c r="C646" t="s">
        <v>239</v>
      </c>
      <c r="D646" t="s">
        <v>222</v>
      </c>
      <c r="E646" t="s">
        <v>12</v>
      </c>
      <c r="F646">
        <v>2024</v>
      </c>
      <c r="G646">
        <v>5.2682731514327257</v>
      </c>
      <c r="H646" s="13">
        <v>1.7678768964539349E-2</v>
      </c>
      <c r="I646" s="4" t="str">
        <f>INDEX('EPA Source to Industry Map'!E:E,MATCH(_xlfn.CONCAT(Table2[[#This Row],[sector]:[subsource]]),'EPA Source to Industry Map'!D:D,0))</f>
        <v>non-industry</v>
      </c>
      <c r="J646" s="4" t="s">
        <v>12</v>
      </c>
      <c r="K646" s="13">
        <v>4.6848737756029264</v>
      </c>
    </row>
    <row r="647" spans="1:11" x14ac:dyDescent="0.25">
      <c r="A647" t="s">
        <v>1250</v>
      </c>
      <c r="B647" t="s">
        <v>2</v>
      </c>
      <c r="C647" t="s">
        <v>239</v>
      </c>
      <c r="D647" t="s">
        <v>222</v>
      </c>
      <c r="E647" t="s">
        <v>12</v>
      </c>
      <c r="F647">
        <v>2025</v>
      </c>
      <c r="G647">
        <v>5.2316632179597402</v>
      </c>
      <c r="H647" s="13">
        <v>1.7555916838791076E-2</v>
      </c>
      <c r="I647" s="4" t="str">
        <f>INDEX('EPA Source to Industry Map'!E:E,MATCH(_xlfn.CONCAT(Table2[[#This Row],[sector]:[subsource]]),'EPA Source to Industry Map'!D:D,0))</f>
        <v>non-industry</v>
      </c>
      <c r="J647" s="4" t="s">
        <v>12</v>
      </c>
      <c r="K647" s="13">
        <v>4.6523179622796338</v>
      </c>
    </row>
    <row r="648" spans="1:11" x14ac:dyDescent="0.25">
      <c r="A648" t="s">
        <v>1250</v>
      </c>
      <c r="B648" t="s">
        <v>2</v>
      </c>
      <c r="C648" t="s">
        <v>239</v>
      </c>
      <c r="D648" t="s">
        <v>222</v>
      </c>
      <c r="E648" t="s">
        <v>12</v>
      </c>
      <c r="F648">
        <v>2026</v>
      </c>
      <c r="G648">
        <v>5.1965007301598032</v>
      </c>
      <c r="H648" s="13">
        <v>1.743792191328794E-2</v>
      </c>
      <c r="I648" s="4" t="str">
        <f>INDEX('EPA Source to Industry Map'!E:E,MATCH(_xlfn.CONCAT(Table2[[#This Row],[sector]:[subsource]]),'EPA Source to Industry Map'!D:D,0))</f>
        <v>non-industry</v>
      </c>
      <c r="J648" s="4" t="s">
        <v>12</v>
      </c>
      <c r="K648" s="13">
        <v>4.6210493070213028</v>
      </c>
    </row>
    <row r="649" spans="1:11" x14ac:dyDescent="0.25">
      <c r="A649" t="s">
        <v>1250</v>
      </c>
      <c r="B649" t="s">
        <v>2</v>
      </c>
      <c r="C649" t="s">
        <v>239</v>
      </c>
      <c r="D649" t="s">
        <v>222</v>
      </c>
      <c r="E649" t="s">
        <v>12</v>
      </c>
      <c r="F649">
        <v>2027</v>
      </c>
      <c r="G649">
        <v>5.1613382423598724</v>
      </c>
      <c r="H649" s="13">
        <v>1.7319926987784812E-2</v>
      </c>
      <c r="I649" s="4" t="str">
        <f>INDEX('EPA Source to Industry Map'!E:E,MATCH(_xlfn.CONCAT(Table2[[#This Row],[sector]:[subsource]]),'EPA Source to Industry Map'!D:D,0))</f>
        <v>non-industry</v>
      </c>
      <c r="J649" s="4" t="s">
        <v>12</v>
      </c>
      <c r="K649" s="13">
        <v>4.5897806517629745</v>
      </c>
    </row>
    <row r="650" spans="1:11" x14ac:dyDescent="0.25">
      <c r="A650" t="s">
        <v>1250</v>
      </c>
      <c r="B650" t="s">
        <v>2</v>
      </c>
      <c r="C650" t="s">
        <v>239</v>
      </c>
      <c r="D650" t="s">
        <v>222</v>
      </c>
      <c r="E650" t="s">
        <v>12</v>
      </c>
      <c r="F650">
        <v>2028</v>
      </c>
      <c r="G650">
        <v>5.126175754559938</v>
      </c>
      <c r="H650" s="13">
        <v>1.7201932062281669E-2</v>
      </c>
      <c r="I650" s="4" t="str">
        <f>INDEX('EPA Source to Industry Map'!E:E,MATCH(_xlfn.CONCAT(Table2[[#This Row],[sector]:[subsource]]),'EPA Source to Industry Map'!D:D,0))</f>
        <v>non-industry</v>
      </c>
      <c r="J650" s="4" t="s">
        <v>12</v>
      </c>
      <c r="K650" s="13">
        <v>4.5585119965046417</v>
      </c>
    </row>
    <row r="651" spans="1:11" x14ac:dyDescent="0.25">
      <c r="A651" t="s">
        <v>1250</v>
      </c>
      <c r="B651" t="s">
        <v>2</v>
      </c>
      <c r="C651" t="s">
        <v>239</v>
      </c>
      <c r="D651" t="s">
        <v>222</v>
      </c>
      <c r="E651" t="s">
        <v>12</v>
      </c>
      <c r="F651">
        <v>2029</v>
      </c>
      <c r="G651">
        <v>5.0910132667600054</v>
      </c>
      <c r="H651" s="13">
        <v>1.7083937136778537E-2</v>
      </c>
      <c r="I651" s="4" t="str">
        <f>INDEX('EPA Source to Industry Map'!E:E,MATCH(_xlfn.CONCAT(Table2[[#This Row],[sector]:[subsource]]),'EPA Source to Industry Map'!D:D,0))</f>
        <v>non-industry</v>
      </c>
      <c r="J651" s="4" t="s">
        <v>12</v>
      </c>
      <c r="K651" s="13">
        <v>4.5272433412463116</v>
      </c>
    </row>
    <row r="652" spans="1:11" x14ac:dyDescent="0.25">
      <c r="A652" t="s">
        <v>1250</v>
      </c>
      <c r="B652" t="s">
        <v>2</v>
      </c>
      <c r="C652" t="s">
        <v>239</v>
      </c>
      <c r="D652" t="s">
        <v>222</v>
      </c>
      <c r="E652" t="s">
        <v>12</v>
      </c>
      <c r="F652">
        <v>2030</v>
      </c>
      <c r="G652">
        <v>5.0558507789600728</v>
      </c>
      <c r="H652" s="13">
        <v>1.6965942211275419E-2</v>
      </c>
      <c r="I652" s="4" t="str">
        <f>INDEX('EPA Source to Industry Map'!E:E,MATCH(_xlfn.CONCAT(Table2[[#This Row],[sector]:[subsource]]),'EPA Source to Industry Map'!D:D,0))</f>
        <v>non-industry</v>
      </c>
      <c r="J652" s="4" t="s">
        <v>12</v>
      </c>
      <c r="K652" s="13">
        <v>4.4959746859879832</v>
      </c>
    </row>
    <row r="653" spans="1:11" x14ac:dyDescent="0.25">
      <c r="A653" t="s">
        <v>1250</v>
      </c>
      <c r="B653" t="s">
        <v>2</v>
      </c>
      <c r="C653" t="s">
        <v>239</v>
      </c>
      <c r="D653" t="s">
        <v>222</v>
      </c>
      <c r="E653" t="s">
        <v>12</v>
      </c>
      <c r="F653">
        <v>2031</v>
      </c>
      <c r="G653">
        <v>5.0220789519802906</v>
      </c>
      <c r="H653" s="13">
        <v>1.6852613932819761E-2</v>
      </c>
      <c r="I653" s="4" t="str">
        <f>INDEX('EPA Source to Industry Map'!E:E,MATCH(_xlfn.CONCAT(Table2[[#This Row],[sector]:[subsource]]),'EPA Source to Industry Map'!D:D,0))</f>
        <v>non-industry</v>
      </c>
      <c r="J653" s="4" t="s">
        <v>12</v>
      </c>
      <c r="K653" s="13">
        <v>4.4659426921972365</v>
      </c>
    </row>
    <row r="654" spans="1:11" x14ac:dyDescent="0.25">
      <c r="A654" t="s">
        <v>1250</v>
      </c>
      <c r="B654" t="s">
        <v>2</v>
      </c>
      <c r="C654" t="s">
        <v>239</v>
      </c>
      <c r="D654" t="s">
        <v>222</v>
      </c>
      <c r="E654" t="s">
        <v>12</v>
      </c>
      <c r="F654">
        <v>2032</v>
      </c>
      <c r="G654">
        <v>4.9883071250005075</v>
      </c>
      <c r="H654" s="13">
        <v>1.6739285654364125E-2</v>
      </c>
      <c r="I654" s="4" t="str">
        <f>INDEX('EPA Source to Industry Map'!E:E,MATCH(_xlfn.CONCAT(Table2[[#This Row],[sector]:[subsource]]),'EPA Source to Industry Map'!D:D,0))</f>
        <v>non-industry</v>
      </c>
      <c r="J654" s="4" t="s">
        <v>12</v>
      </c>
      <c r="K654" s="13">
        <v>4.4359106984064942</v>
      </c>
    </row>
    <row r="655" spans="1:11" x14ac:dyDescent="0.25">
      <c r="A655" t="s">
        <v>1250</v>
      </c>
      <c r="B655" t="s">
        <v>2</v>
      </c>
      <c r="C655" t="s">
        <v>239</v>
      </c>
      <c r="D655" t="s">
        <v>222</v>
      </c>
      <c r="E655" t="s">
        <v>12</v>
      </c>
      <c r="F655">
        <v>2033</v>
      </c>
      <c r="G655">
        <v>4.9545352980207387</v>
      </c>
      <c r="H655" s="13">
        <v>1.6625957375908516E-2</v>
      </c>
      <c r="I655" s="4" t="str">
        <f>INDEX('EPA Source to Industry Map'!E:E,MATCH(_xlfn.CONCAT(Table2[[#This Row],[sector]:[subsource]]),'EPA Source to Industry Map'!D:D,0))</f>
        <v>non-industry</v>
      </c>
      <c r="J655" s="4" t="s">
        <v>12</v>
      </c>
      <c r="K655" s="13">
        <v>4.4058787046157555</v>
      </c>
    </row>
    <row r="656" spans="1:11" x14ac:dyDescent="0.25">
      <c r="A656" t="s">
        <v>1250</v>
      </c>
      <c r="B656" t="s">
        <v>2</v>
      </c>
      <c r="C656" t="s">
        <v>239</v>
      </c>
      <c r="D656" t="s">
        <v>222</v>
      </c>
      <c r="E656" t="s">
        <v>12</v>
      </c>
      <c r="F656">
        <v>2034</v>
      </c>
      <c r="G656">
        <v>4.9207634710409573</v>
      </c>
      <c r="H656" s="13">
        <v>1.6512629097452873E-2</v>
      </c>
      <c r="I656" s="4" t="str">
        <f>INDEX('EPA Source to Industry Map'!E:E,MATCH(_xlfn.CONCAT(Table2[[#This Row],[sector]:[subsource]]),'EPA Source to Industry Map'!D:D,0))</f>
        <v>non-industry</v>
      </c>
      <c r="J656" s="4" t="s">
        <v>12</v>
      </c>
      <c r="K656" s="13">
        <v>4.3758467108250123</v>
      </c>
    </row>
    <row r="657" spans="1:11" x14ac:dyDescent="0.25">
      <c r="A657" t="s">
        <v>1250</v>
      </c>
      <c r="B657" t="s">
        <v>2</v>
      </c>
      <c r="C657" t="s">
        <v>239</v>
      </c>
      <c r="D657" t="s">
        <v>222</v>
      </c>
      <c r="E657" t="s">
        <v>12</v>
      </c>
      <c r="F657">
        <v>2035</v>
      </c>
      <c r="G657">
        <v>4.8869916440611751</v>
      </c>
      <c r="H657" s="13">
        <v>1.6399300818997233E-2</v>
      </c>
      <c r="I657" s="4" t="str">
        <f>INDEX('EPA Source to Industry Map'!E:E,MATCH(_xlfn.CONCAT(Table2[[#This Row],[sector]:[subsource]]),'EPA Source to Industry Map'!D:D,0))</f>
        <v>non-industry</v>
      </c>
      <c r="J657" s="4" t="s">
        <v>12</v>
      </c>
      <c r="K657" s="13">
        <v>4.3458147170342656</v>
      </c>
    </row>
    <row r="658" spans="1:11" x14ac:dyDescent="0.25">
      <c r="A658" t="s">
        <v>1250</v>
      </c>
      <c r="B658" t="s">
        <v>2</v>
      </c>
      <c r="C658" t="s">
        <v>239</v>
      </c>
      <c r="D658" t="s">
        <v>222</v>
      </c>
      <c r="E658" t="s">
        <v>12</v>
      </c>
      <c r="F658">
        <v>2036</v>
      </c>
      <c r="G658">
        <v>4.8546986462489494</v>
      </c>
      <c r="H658" s="13">
        <v>1.6290935054526667E-2</v>
      </c>
      <c r="I658" s="4" t="str">
        <f>INDEX('EPA Source to Industry Map'!E:E,MATCH(_xlfn.CONCAT(Table2[[#This Row],[sector]:[subsource]]),'EPA Source to Industry Map'!D:D,0))</f>
        <v>non-industry</v>
      </c>
      <c r="J658" s="4" t="s">
        <v>12</v>
      </c>
      <c r="K658" s="13">
        <v>4.3170977894495675</v>
      </c>
    </row>
    <row r="659" spans="1:11" x14ac:dyDescent="0.25">
      <c r="A659" t="s">
        <v>1250</v>
      </c>
      <c r="B659" t="s">
        <v>2</v>
      </c>
      <c r="C659" t="s">
        <v>239</v>
      </c>
      <c r="D659" t="s">
        <v>222</v>
      </c>
      <c r="E659" t="s">
        <v>12</v>
      </c>
      <c r="F659">
        <v>2037</v>
      </c>
      <c r="G659">
        <v>4.8224056484367326</v>
      </c>
      <c r="H659" s="13">
        <v>1.6182569290056143E-2</v>
      </c>
      <c r="I659" s="4" t="str">
        <f>INDEX('EPA Source to Industry Map'!E:E,MATCH(_xlfn.CONCAT(Table2[[#This Row],[sector]:[subsource]]),'EPA Source to Industry Map'!D:D,0))</f>
        <v>non-industry</v>
      </c>
      <c r="J659" s="4" t="s">
        <v>12</v>
      </c>
      <c r="K659" s="13">
        <v>4.2883808618648773</v>
      </c>
    </row>
    <row r="660" spans="1:11" x14ac:dyDescent="0.25">
      <c r="A660" t="s">
        <v>1250</v>
      </c>
      <c r="B660" t="s">
        <v>2</v>
      </c>
      <c r="C660" t="s">
        <v>239</v>
      </c>
      <c r="D660" t="s">
        <v>222</v>
      </c>
      <c r="E660" t="s">
        <v>12</v>
      </c>
      <c r="F660">
        <v>2038</v>
      </c>
      <c r="G660">
        <v>4.7901126506245051</v>
      </c>
      <c r="H660" s="13">
        <v>1.6074203525585581E-2</v>
      </c>
      <c r="I660" s="4" t="str">
        <f>INDEX('EPA Source to Industry Map'!E:E,MATCH(_xlfn.CONCAT(Table2[[#This Row],[sector]:[subsource]]),'EPA Source to Industry Map'!D:D,0))</f>
        <v>non-industry</v>
      </c>
      <c r="J660" s="4" t="s">
        <v>12</v>
      </c>
      <c r="K660" s="13">
        <v>4.2596639342801792</v>
      </c>
    </row>
    <row r="661" spans="1:11" x14ac:dyDescent="0.25">
      <c r="A661" t="s">
        <v>1250</v>
      </c>
      <c r="B661" t="s">
        <v>2</v>
      </c>
      <c r="C661" t="s">
        <v>239</v>
      </c>
      <c r="D661" t="s">
        <v>222</v>
      </c>
      <c r="E661" t="s">
        <v>12</v>
      </c>
      <c r="F661">
        <v>2039</v>
      </c>
      <c r="G661">
        <v>4.7578196528122829</v>
      </c>
      <c r="H661" s="13">
        <v>1.5965837761115036E-2</v>
      </c>
      <c r="I661" s="4" t="str">
        <f>INDEX('EPA Source to Industry Map'!E:E,MATCH(_xlfn.CONCAT(Table2[[#This Row],[sector]:[subsource]]),'EPA Source to Industry Map'!D:D,0))</f>
        <v>non-industry</v>
      </c>
      <c r="J661" s="4" t="s">
        <v>12</v>
      </c>
      <c r="K661" s="13">
        <v>4.2309470066954846</v>
      </c>
    </row>
    <row r="662" spans="1:11" x14ac:dyDescent="0.25">
      <c r="A662" t="s">
        <v>1250</v>
      </c>
      <c r="B662" t="s">
        <v>2</v>
      </c>
      <c r="C662" t="s">
        <v>239</v>
      </c>
      <c r="D662" t="s">
        <v>222</v>
      </c>
      <c r="E662" t="s">
        <v>12</v>
      </c>
      <c r="F662">
        <v>2040</v>
      </c>
      <c r="G662">
        <v>4.7255266550000572</v>
      </c>
      <c r="H662" s="13">
        <v>1.5857471996644484E-2</v>
      </c>
      <c r="I662" s="4" t="str">
        <f>INDEX('EPA Source to Industry Map'!E:E,MATCH(_xlfn.CONCAT(Table2[[#This Row],[sector]:[subsource]]),'EPA Source to Industry Map'!D:D,0))</f>
        <v>non-industry</v>
      </c>
      <c r="J662" s="4" t="s">
        <v>12</v>
      </c>
      <c r="K662" s="13">
        <v>4.2022300791107892</v>
      </c>
    </row>
    <row r="663" spans="1:11" x14ac:dyDescent="0.25">
      <c r="A663" t="s">
        <v>1250</v>
      </c>
      <c r="B663" t="s">
        <v>2</v>
      </c>
      <c r="C663" t="s">
        <v>239</v>
      </c>
      <c r="D663" t="s">
        <v>222</v>
      </c>
      <c r="E663" t="s">
        <v>12</v>
      </c>
      <c r="F663">
        <v>2041</v>
      </c>
      <c r="G663">
        <v>4.6940891676906871</v>
      </c>
      <c r="H663" s="13">
        <v>1.5751977072787537E-2</v>
      </c>
      <c r="I663" s="4" t="str">
        <f>INDEX('EPA Source to Industry Map'!E:E,MATCH(_xlfn.CONCAT(Table2[[#This Row],[sector]:[subsource]]),'EPA Source to Industry Map'!D:D,0))</f>
        <v>non-industry</v>
      </c>
      <c r="J663" s="4" t="s">
        <v>12</v>
      </c>
      <c r="K663" s="13">
        <v>4.1742739242886975</v>
      </c>
    </row>
    <row r="664" spans="1:11" x14ac:dyDescent="0.25">
      <c r="A664" t="s">
        <v>1250</v>
      </c>
      <c r="B664" t="s">
        <v>2</v>
      </c>
      <c r="C664" t="s">
        <v>239</v>
      </c>
      <c r="D664" t="s">
        <v>222</v>
      </c>
      <c r="E664" t="s">
        <v>12</v>
      </c>
      <c r="F664">
        <v>2042</v>
      </c>
      <c r="G664">
        <v>4.6626516803813134</v>
      </c>
      <c r="H664" s="13">
        <v>1.5646482148930579E-2</v>
      </c>
      <c r="I664" s="4" t="str">
        <f>INDEX('EPA Source to Industry Map'!E:E,MATCH(_xlfn.CONCAT(Table2[[#This Row],[sector]:[subsource]]),'EPA Source to Industry Map'!D:D,0))</f>
        <v>non-industry</v>
      </c>
      <c r="J664" s="4" t="s">
        <v>12</v>
      </c>
      <c r="K664" s="13">
        <v>4.1463177694666022</v>
      </c>
    </row>
    <row r="665" spans="1:11" x14ac:dyDescent="0.25">
      <c r="A665" t="s">
        <v>1250</v>
      </c>
      <c r="B665" t="s">
        <v>2</v>
      </c>
      <c r="C665" t="s">
        <v>239</v>
      </c>
      <c r="D665" t="s">
        <v>222</v>
      </c>
      <c r="E665" t="s">
        <v>12</v>
      </c>
      <c r="F665">
        <v>2043</v>
      </c>
      <c r="G665">
        <v>4.6312141930719433</v>
      </c>
      <c r="H665" s="13">
        <v>1.5540987225073631E-2</v>
      </c>
      <c r="I665" s="4" t="str">
        <f>INDEX('EPA Source to Industry Map'!E:E,MATCH(_xlfn.CONCAT(Table2[[#This Row],[sector]:[subsource]]),'EPA Source to Industry Map'!D:D,0))</f>
        <v>non-industry</v>
      </c>
      <c r="J665" s="4" t="s">
        <v>12</v>
      </c>
      <c r="K665" s="13">
        <v>4.1183616146445114</v>
      </c>
    </row>
    <row r="666" spans="1:11" x14ac:dyDescent="0.25">
      <c r="A666" t="s">
        <v>1250</v>
      </c>
      <c r="B666" t="s">
        <v>2</v>
      </c>
      <c r="C666" t="s">
        <v>239</v>
      </c>
      <c r="D666" t="s">
        <v>222</v>
      </c>
      <c r="E666" t="s">
        <v>12</v>
      </c>
      <c r="F666">
        <v>2044</v>
      </c>
      <c r="G666">
        <v>4.5997767057625678</v>
      </c>
      <c r="H666" s="13">
        <v>1.5435492301216673E-2</v>
      </c>
      <c r="I666" s="4" t="str">
        <f>INDEX('EPA Source to Industry Map'!E:E,MATCH(_xlfn.CONCAT(Table2[[#This Row],[sector]:[subsource]]),'EPA Source to Industry Map'!D:D,0))</f>
        <v>non-industry</v>
      </c>
      <c r="J666" s="4" t="s">
        <v>12</v>
      </c>
      <c r="K666" s="13">
        <v>4.0904054598224189</v>
      </c>
    </row>
    <row r="667" spans="1:11" x14ac:dyDescent="0.25">
      <c r="A667" t="s">
        <v>1250</v>
      </c>
      <c r="B667" t="s">
        <v>2</v>
      </c>
      <c r="C667" t="s">
        <v>239</v>
      </c>
      <c r="D667" t="s">
        <v>222</v>
      </c>
      <c r="E667" t="s">
        <v>12</v>
      </c>
      <c r="F667">
        <v>2045</v>
      </c>
      <c r="G667">
        <v>4.568339218453195</v>
      </c>
      <c r="H667" s="13">
        <v>1.5329997377359718E-2</v>
      </c>
      <c r="I667" s="4" t="str">
        <f>INDEX('EPA Source to Industry Map'!E:E,MATCH(_xlfn.CONCAT(Table2[[#This Row],[sector]:[subsource]]),'EPA Source to Industry Map'!D:D,0))</f>
        <v>non-industry</v>
      </c>
      <c r="J667" s="4" t="s">
        <v>12</v>
      </c>
      <c r="K667" s="13">
        <v>4.0624493050003272</v>
      </c>
    </row>
    <row r="668" spans="1:11" x14ac:dyDescent="0.25">
      <c r="A668" t="s">
        <v>1250</v>
      </c>
      <c r="B668" t="s">
        <v>2</v>
      </c>
      <c r="C668" t="s">
        <v>239</v>
      </c>
      <c r="D668" t="s">
        <v>222</v>
      </c>
      <c r="E668" t="s">
        <v>12</v>
      </c>
      <c r="F668">
        <v>2046</v>
      </c>
      <c r="G668">
        <v>4.5381350576344728</v>
      </c>
      <c r="H668" s="13">
        <v>1.5228641133001585E-2</v>
      </c>
      <c r="I668" s="4" t="str">
        <f>INDEX('EPA Source to Industry Map'!E:E,MATCH(_xlfn.CONCAT(Table2[[#This Row],[sector]:[subsource]]),'EPA Source to Industry Map'!D:D,0))</f>
        <v>non-industry</v>
      </c>
      <c r="J668" s="4" t="s">
        <v>12</v>
      </c>
      <c r="K668" s="13">
        <v>4.0355899002454185</v>
      </c>
    </row>
    <row r="669" spans="1:11" x14ac:dyDescent="0.25">
      <c r="A669" t="s">
        <v>1250</v>
      </c>
      <c r="B669" t="s">
        <v>2</v>
      </c>
      <c r="C669" t="s">
        <v>239</v>
      </c>
      <c r="D669" t="s">
        <v>222</v>
      </c>
      <c r="E669" t="s">
        <v>12</v>
      </c>
      <c r="F669">
        <v>2047</v>
      </c>
      <c r="G669">
        <v>4.5079308968157497</v>
      </c>
      <c r="H669" s="13">
        <v>1.5127284888643452E-2</v>
      </c>
      <c r="I669" s="4" t="str">
        <f>INDEX('EPA Source to Industry Map'!E:E,MATCH(_xlfn.CONCAT(Table2[[#This Row],[sector]:[subsource]]),'EPA Source to Industry Map'!D:D,0))</f>
        <v>non-industry</v>
      </c>
      <c r="J669" s="4" t="s">
        <v>12</v>
      </c>
      <c r="K669" s="13">
        <v>4.0087304954905134</v>
      </c>
    </row>
    <row r="670" spans="1:11" x14ac:dyDescent="0.25">
      <c r="A670" t="s">
        <v>1250</v>
      </c>
      <c r="B670" t="s">
        <v>2</v>
      </c>
      <c r="C670" t="s">
        <v>239</v>
      </c>
      <c r="D670" t="s">
        <v>222</v>
      </c>
      <c r="E670" t="s">
        <v>12</v>
      </c>
      <c r="F670">
        <v>2048</v>
      </c>
      <c r="G670">
        <v>4.477726735997023</v>
      </c>
      <c r="H670" s="13">
        <v>1.502592864428532E-2</v>
      </c>
      <c r="I670" s="4" t="str">
        <f>INDEX('EPA Source to Industry Map'!E:E,MATCH(_xlfn.CONCAT(Table2[[#This Row],[sector]:[subsource]]),'EPA Source to Industry Map'!D:D,0))</f>
        <v>non-industry</v>
      </c>
      <c r="J670" s="4" t="s">
        <v>12</v>
      </c>
      <c r="K670" s="13">
        <v>3.981871090735607</v>
      </c>
    </row>
    <row r="671" spans="1:11" x14ac:dyDescent="0.25">
      <c r="A671" t="s">
        <v>1250</v>
      </c>
      <c r="B671" t="s">
        <v>2</v>
      </c>
      <c r="C671" t="s">
        <v>239</v>
      </c>
      <c r="D671" t="s">
        <v>222</v>
      </c>
      <c r="E671" t="s">
        <v>12</v>
      </c>
      <c r="F671">
        <v>2049</v>
      </c>
      <c r="G671">
        <v>4.4475225751782999</v>
      </c>
      <c r="H671" s="13">
        <v>1.492457239992718E-2</v>
      </c>
      <c r="I671" s="4" t="str">
        <f>INDEX('EPA Source to Industry Map'!E:E,MATCH(_xlfn.CONCAT(Table2[[#This Row],[sector]:[subsource]]),'EPA Source to Industry Map'!D:D,0))</f>
        <v>non-industry</v>
      </c>
      <c r="J671" s="4" t="s">
        <v>12</v>
      </c>
      <c r="K671" s="13">
        <v>3.9550116859807032</v>
      </c>
    </row>
    <row r="672" spans="1:11" x14ac:dyDescent="0.25">
      <c r="A672" t="s">
        <v>1250</v>
      </c>
      <c r="B672" t="s">
        <v>2</v>
      </c>
      <c r="C672" t="s">
        <v>239</v>
      </c>
      <c r="D672" t="s">
        <v>222</v>
      </c>
      <c r="E672" t="s">
        <v>12</v>
      </c>
      <c r="F672">
        <v>2050</v>
      </c>
      <c r="G672">
        <v>4.4173184143595776</v>
      </c>
      <c r="H672" s="13">
        <v>1.4823216155569051E-2</v>
      </c>
      <c r="I672" s="4" t="str">
        <f>INDEX('EPA Source to Industry Map'!E:E,MATCH(_xlfn.CONCAT(Table2[[#This Row],[sector]:[subsource]]),'EPA Source to Industry Map'!D:D,0))</f>
        <v>non-industry</v>
      </c>
      <c r="J672" s="4" t="s">
        <v>12</v>
      </c>
      <c r="K672" s="13">
        <v>3.9281522812257972</v>
      </c>
    </row>
    <row r="673" spans="1:11" x14ac:dyDescent="0.25">
      <c r="A673" t="s">
        <v>1250</v>
      </c>
      <c r="B673" t="s">
        <v>2</v>
      </c>
      <c r="C673" t="s">
        <v>239</v>
      </c>
      <c r="D673" t="s">
        <v>224</v>
      </c>
      <c r="E673" t="s">
        <v>11</v>
      </c>
      <c r="F673">
        <v>1990</v>
      </c>
      <c r="G673">
        <v>19.42863219897243</v>
      </c>
      <c r="H673" s="13">
        <v>0.77714528795889692</v>
      </c>
      <c r="I673" s="4" t="str">
        <f>INDEX('EPA Source to Industry Map'!E:E,MATCH(_xlfn.CONCAT(Table2[[#This Row],[sector]:[subsource]]),'EPA Source to Industry Map'!D:D,0))</f>
        <v>non-industry</v>
      </c>
      <c r="J673" s="4" t="s">
        <v>11</v>
      </c>
      <c r="K673" s="13">
        <v>21.760068062849133</v>
      </c>
    </row>
    <row r="674" spans="1:11" x14ac:dyDescent="0.25">
      <c r="A674" t="s">
        <v>1250</v>
      </c>
      <c r="B674" t="s">
        <v>2</v>
      </c>
      <c r="C674" t="s">
        <v>239</v>
      </c>
      <c r="D674" t="s">
        <v>224</v>
      </c>
      <c r="E674" t="s">
        <v>11</v>
      </c>
      <c r="F674">
        <v>1991</v>
      </c>
      <c r="G674">
        <v>18.528109788486784</v>
      </c>
      <c r="H674" s="13">
        <v>0.74112439153947141</v>
      </c>
      <c r="I674" s="4" t="str">
        <f>INDEX('EPA Source to Industry Map'!E:E,MATCH(_xlfn.CONCAT(Table2[[#This Row],[sector]:[subsource]]),'EPA Source to Industry Map'!D:D,0))</f>
        <v>non-industry</v>
      </c>
      <c r="J674" s="4" t="s">
        <v>11</v>
      </c>
      <c r="K674" s="13">
        <v>20.7514829631052</v>
      </c>
    </row>
    <row r="675" spans="1:11" x14ac:dyDescent="0.25">
      <c r="A675" t="s">
        <v>1250</v>
      </c>
      <c r="B675" t="s">
        <v>2</v>
      </c>
      <c r="C675" t="s">
        <v>239</v>
      </c>
      <c r="D675" t="s">
        <v>224</v>
      </c>
      <c r="E675" t="s">
        <v>11</v>
      </c>
      <c r="F675">
        <v>1992</v>
      </c>
      <c r="G675">
        <v>16.512375820115953</v>
      </c>
      <c r="H675" s="13">
        <v>0.66049503280463795</v>
      </c>
      <c r="I675" s="4" t="str">
        <f>INDEX('EPA Source to Industry Map'!E:E,MATCH(_xlfn.CONCAT(Table2[[#This Row],[sector]:[subsource]]),'EPA Source to Industry Map'!D:D,0))</f>
        <v>non-industry</v>
      </c>
      <c r="J675" s="4" t="s">
        <v>11</v>
      </c>
      <c r="K675" s="13">
        <v>18.493860918529869</v>
      </c>
    </row>
    <row r="676" spans="1:11" x14ac:dyDescent="0.25">
      <c r="A676" t="s">
        <v>1250</v>
      </c>
      <c r="B676" t="s">
        <v>2</v>
      </c>
      <c r="C676" t="s">
        <v>239</v>
      </c>
      <c r="D676" t="s">
        <v>224</v>
      </c>
      <c r="E676" t="s">
        <v>11</v>
      </c>
      <c r="F676">
        <v>1993</v>
      </c>
      <c r="G676">
        <v>16.081384836771758</v>
      </c>
      <c r="H676" s="13">
        <v>0.64325539347087013</v>
      </c>
      <c r="I676" s="4" t="str">
        <f>INDEX('EPA Source to Industry Map'!E:E,MATCH(_xlfn.CONCAT(Table2[[#This Row],[sector]:[subsource]]),'EPA Source to Industry Map'!D:D,0))</f>
        <v>non-industry</v>
      </c>
      <c r="J676" s="4" t="s">
        <v>11</v>
      </c>
      <c r="K676" s="13">
        <v>18.011151017184368</v>
      </c>
    </row>
    <row r="677" spans="1:11" x14ac:dyDescent="0.25">
      <c r="A677" t="s">
        <v>1250</v>
      </c>
      <c r="B677" t="s">
        <v>2</v>
      </c>
      <c r="C677" t="s">
        <v>239</v>
      </c>
      <c r="D677" t="s">
        <v>224</v>
      </c>
      <c r="E677" t="s">
        <v>11</v>
      </c>
      <c r="F677">
        <v>1994</v>
      </c>
      <c r="G677">
        <v>14.591606603836222</v>
      </c>
      <c r="H677" s="13">
        <v>0.58366426415344885</v>
      </c>
      <c r="I677" s="4" t="str">
        <f>INDEX('EPA Source to Industry Map'!E:E,MATCH(_xlfn.CONCAT(Table2[[#This Row],[sector]:[subsource]]),'EPA Source to Industry Map'!D:D,0))</f>
        <v>non-industry</v>
      </c>
      <c r="J677" s="4" t="s">
        <v>11</v>
      </c>
      <c r="K677" s="13">
        <v>16.342599396296571</v>
      </c>
    </row>
    <row r="678" spans="1:11" x14ac:dyDescent="0.25">
      <c r="A678" t="s">
        <v>1250</v>
      </c>
      <c r="B678" t="s">
        <v>2</v>
      </c>
      <c r="C678" t="s">
        <v>239</v>
      </c>
      <c r="D678" t="s">
        <v>224</v>
      </c>
      <c r="E678" t="s">
        <v>11</v>
      </c>
      <c r="F678">
        <v>1995</v>
      </c>
      <c r="G678">
        <v>14.439231492557106</v>
      </c>
      <c r="H678" s="13">
        <v>0.57756925970228412</v>
      </c>
      <c r="I678" s="4" t="str">
        <f>INDEX('EPA Source to Industry Map'!E:E,MATCH(_xlfn.CONCAT(Table2[[#This Row],[sector]:[subsource]]),'EPA Source to Industry Map'!D:D,0))</f>
        <v>non-industry</v>
      </c>
      <c r="J678" s="4" t="s">
        <v>11</v>
      </c>
      <c r="K678" s="13">
        <v>16.171939271663959</v>
      </c>
    </row>
    <row r="679" spans="1:11" x14ac:dyDescent="0.25">
      <c r="A679" t="s">
        <v>1250</v>
      </c>
      <c r="B679" t="s">
        <v>2</v>
      </c>
      <c r="C679" t="s">
        <v>239</v>
      </c>
      <c r="D679" t="s">
        <v>224</v>
      </c>
      <c r="E679" t="s">
        <v>11</v>
      </c>
      <c r="F679">
        <v>1996</v>
      </c>
      <c r="G679">
        <v>14.950644482749796</v>
      </c>
      <c r="H679" s="13">
        <v>0.59802577930999146</v>
      </c>
      <c r="I679" s="4" t="str">
        <f>INDEX('EPA Source to Industry Map'!E:E,MATCH(_xlfn.CONCAT(Table2[[#This Row],[sector]:[subsource]]),'EPA Source to Industry Map'!D:D,0))</f>
        <v>non-industry</v>
      </c>
      <c r="J679" s="4" t="s">
        <v>11</v>
      </c>
      <c r="K679" s="13">
        <v>16.744721820679771</v>
      </c>
    </row>
    <row r="680" spans="1:11" x14ac:dyDescent="0.25">
      <c r="A680" t="s">
        <v>1250</v>
      </c>
      <c r="B680" t="s">
        <v>2</v>
      </c>
      <c r="C680" t="s">
        <v>239</v>
      </c>
      <c r="D680" t="s">
        <v>224</v>
      </c>
      <c r="E680" t="s">
        <v>11</v>
      </c>
      <c r="F680">
        <v>1997</v>
      </c>
      <c r="G680">
        <v>13.804628233487922</v>
      </c>
      <c r="H680" s="13">
        <v>0.55218512933951669</v>
      </c>
      <c r="I680" s="4" t="str">
        <f>INDEX('EPA Source to Industry Map'!E:E,MATCH(_xlfn.CONCAT(Table2[[#This Row],[sector]:[subsource]]),'EPA Source to Industry Map'!D:D,0))</f>
        <v>non-industry</v>
      </c>
      <c r="J680" s="4" t="s">
        <v>11</v>
      </c>
      <c r="K680" s="13">
        <v>15.461183621506473</v>
      </c>
    </row>
    <row r="681" spans="1:11" x14ac:dyDescent="0.25">
      <c r="A681" t="s">
        <v>1250</v>
      </c>
      <c r="B681" t="s">
        <v>2</v>
      </c>
      <c r="C681" t="s">
        <v>239</v>
      </c>
      <c r="D681" t="s">
        <v>224</v>
      </c>
      <c r="E681" t="s">
        <v>11</v>
      </c>
      <c r="F681">
        <v>1998</v>
      </c>
      <c r="G681">
        <v>12.388456015385101</v>
      </c>
      <c r="H681" s="13">
        <v>0.49553824061540391</v>
      </c>
      <c r="I681" s="4" t="str">
        <f>INDEX('EPA Source to Industry Map'!E:E,MATCH(_xlfn.CONCAT(Table2[[#This Row],[sector]:[subsource]]),'EPA Source to Industry Map'!D:D,0))</f>
        <v>non-industry</v>
      </c>
      <c r="J681" s="4" t="s">
        <v>11</v>
      </c>
      <c r="K681" s="13">
        <v>13.87507073723131</v>
      </c>
    </row>
    <row r="682" spans="1:11" x14ac:dyDescent="0.25">
      <c r="A682" t="s">
        <v>1250</v>
      </c>
      <c r="B682" t="s">
        <v>2</v>
      </c>
      <c r="C682" t="s">
        <v>239</v>
      </c>
      <c r="D682" t="s">
        <v>224</v>
      </c>
      <c r="E682" t="s">
        <v>11</v>
      </c>
      <c r="F682">
        <v>1999</v>
      </c>
      <c r="G682">
        <v>12.001632025762492</v>
      </c>
      <c r="H682" s="13">
        <v>0.48006528103049961</v>
      </c>
      <c r="I682" s="4" t="str">
        <f>INDEX('EPA Source to Industry Map'!E:E,MATCH(_xlfn.CONCAT(Table2[[#This Row],[sector]:[subsource]]),'EPA Source to Industry Map'!D:D,0))</f>
        <v>non-industry</v>
      </c>
      <c r="J682" s="4" t="s">
        <v>11</v>
      </c>
      <c r="K682" s="13">
        <v>13.441827868853988</v>
      </c>
    </row>
    <row r="683" spans="1:11" x14ac:dyDescent="0.25">
      <c r="A683" t="s">
        <v>1250</v>
      </c>
      <c r="B683" t="s">
        <v>2</v>
      </c>
      <c r="C683" t="s">
        <v>239</v>
      </c>
      <c r="D683" t="s">
        <v>224</v>
      </c>
      <c r="E683" t="s">
        <v>11</v>
      </c>
      <c r="F683">
        <v>2000</v>
      </c>
      <c r="G683">
        <v>10.971606591649662</v>
      </c>
      <c r="H683" s="13">
        <v>0.43886426366598646</v>
      </c>
      <c r="I683" s="4" t="str">
        <f>INDEX('EPA Source to Industry Map'!E:E,MATCH(_xlfn.CONCAT(Table2[[#This Row],[sector]:[subsource]]),'EPA Source to Industry Map'!D:D,0))</f>
        <v>non-industry</v>
      </c>
      <c r="J683" s="4" t="s">
        <v>11</v>
      </c>
      <c r="K683" s="13">
        <v>12.288199382647623</v>
      </c>
    </row>
    <row r="684" spans="1:11" x14ac:dyDescent="0.25">
      <c r="A684" t="s">
        <v>1250</v>
      </c>
      <c r="B684" t="s">
        <v>2</v>
      </c>
      <c r="C684" t="s">
        <v>239</v>
      </c>
      <c r="D684" t="s">
        <v>224</v>
      </c>
      <c r="E684" t="s">
        <v>11</v>
      </c>
      <c r="F684">
        <v>2001</v>
      </c>
      <c r="G684">
        <v>11.023584846426013</v>
      </c>
      <c r="H684" s="13">
        <v>0.44094339385704068</v>
      </c>
      <c r="I684" s="4" t="str">
        <f>INDEX('EPA Source to Industry Map'!E:E,MATCH(_xlfn.CONCAT(Table2[[#This Row],[sector]:[subsource]]),'EPA Source to Industry Map'!D:D,0))</f>
        <v>non-industry</v>
      </c>
      <c r="J684" s="4" t="s">
        <v>11</v>
      </c>
      <c r="K684" s="13">
        <v>12.346415027997137</v>
      </c>
    </row>
    <row r="685" spans="1:11" x14ac:dyDescent="0.25">
      <c r="A685" t="s">
        <v>1250</v>
      </c>
      <c r="B685" t="s">
        <v>2</v>
      </c>
      <c r="C685" t="s">
        <v>239</v>
      </c>
      <c r="D685" t="s">
        <v>224</v>
      </c>
      <c r="E685" t="s">
        <v>11</v>
      </c>
      <c r="F685">
        <v>2002</v>
      </c>
      <c r="G685">
        <v>10.757600991531383</v>
      </c>
      <c r="H685" s="13">
        <v>0.43030403966125541</v>
      </c>
      <c r="I685" s="4" t="str">
        <f>INDEX('EPA Source to Industry Map'!E:E,MATCH(_xlfn.CONCAT(Table2[[#This Row],[sector]:[subsource]]),'EPA Source to Industry Map'!D:D,0))</f>
        <v>non-industry</v>
      </c>
      <c r="J685" s="4" t="s">
        <v>11</v>
      </c>
      <c r="K685" s="13">
        <v>12.048513110515152</v>
      </c>
    </row>
    <row r="686" spans="1:11" x14ac:dyDescent="0.25">
      <c r="A686" t="s">
        <v>1250</v>
      </c>
      <c r="B686" t="s">
        <v>2</v>
      </c>
      <c r="C686" t="s">
        <v>239</v>
      </c>
      <c r="D686" t="s">
        <v>224</v>
      </c>
      <c r="E686" t="s">
        <v>11</v>
      </c>
      <c r="F686">
        <v>2003</v>
      </c>
      <c r="G686">
        <v>10.818128026931729</v>
      </c>
      <c r="H686" s="13">
        <v>0.43272512107726896</v>
      </c>
      <c r="I686" s="4" t="str">
        <f>INDEX('EPA Source to Industry Map'!E:E,MATCH(_xlfn.CONCAT(Table2[[#This Row],[sector]:[subsource]]),'EPA Source to Industry Map'!D:D,0))</f>
        <v>non-industry</v>
      </c>
      <c r="J686" s="4" t="s">
        <v>11</v>
      </c>
      <c r="K686" s="13">
        <v>12.116303390163536</v>
      </c>
    </row>
    <row r="687" spans="1:11" x14ac:dyDescent="0.25">
      <c r="A687" t="s">
        <v>1250</v>
      </c>
      <c r="B687" t="s">
        <v>2</v>
      </c>
      <c r="C687" t="s">
        <v>239</v>
      </c>
      <c r="D687" t="s">
        <v>224</v>
      </c>
      <c r="E687" t="s">
        <v>11</v>
      </c>
      <c r="F687">
        <v>2004</v>
      </c>
      <c r="G687">
        <v>10.796998511186056</v>
      </c>
      <c r="H687" s="13">
        <v>0.43187994044744216</v>
      </c>
      <c r="I687" s="4" t="str">
        <f>INDEX('EPA Source to Industry Map'!E:E,MATCH(_xlfn.CONCAT(Table2[[#This Row],[sector]:[subsource]]),'EPA Source to Industry Map'!D:D,0))</f>
        <v>non-industry</v>
      </c>
      <c r="J687" s="4" t="s">
        <v>11</v>
      </c>
      <c r="K687" s="13">
        <v>12.092638332528381</v>
      </c>
    </row>
    <row r="688" spans="1:11" x14ac:dyDescent="0.25">
      <c r="A688" t="s">
        <v>1250</v>
      </c>
      <c r="B688" t="s">
        <v>2</v>
      </c>
      <c r="C688" t="s">
        <v>239</v>
      </c>
      <c r="D688" t="s">
        <v>224</v>
      </c>
      <c r="E688" t="s">
        <v>11</v>
      </c>
      <c r="F688">
        <v>2005</v>
      </c>
      <c r="G688">
        <v>10.805945446042214</v>
      </c>
      <c r="H688" s="13">
        <v>0.43223781784168863</v>
      </c>
      <c r="I688" s="4" t="str">
        <f>INDEX('EPA Source to Industry Map'!E:E,MATCH(_xlfn.CONCAT(Table2[[#This Row],[sector]:[subsource]]),'EPA Source to Industry Map'!D:D,0))</f>
        <v>non-industry</v>
      </c>
      <c r="J688" s="4" t="s">
        <v>11</v>
      </c>
      <c r="K688" s="13">
        <v>12.102658899567285</v>
      </c>
    </row>
    <row r="689" spans="1:11" x14ac:dyDescent="0.25">
      <c r="A689" t="s">
        <v>1250</v>
      </c>
      <c r="B689" t="s">
        <v>2</v>
      </c>
      <c r="C689" t="s">
        <v>239</v>
      </c>
      <c r="D689" t="s">
        <v>224</v>
      </c>
      <c r="E689" t="s">
        <v>11</v>
      </c>
      <c r="F689">
        <v>2006</v>
      </c>
      <c r="G689">
        <v>10.868372792171147</v>
      </c>
      <c r="H689" s="13">
        <v>0.43473491168684592</v>
      </c>
      <c r="I689" s="4" t="str">
        <f>INDEX('EPA Source to Industry Map'!E:E,MATCH(_xlfn.CONCAT(Table2[[#This Row],[sector]:[subsource]]),'EPA Source to Industry Map'!D:D,0))</f>
        <v>non-industry</v>
      </c>
      <c r="J689" s="4" t="s">
        <v>11</v>
      </c>
      <c r="K689" s="13">
        <v>12.172577527231686</v>
      </c>
    </row>
    <row r="690" spans="1:11" x14ac:dyDescent="0.25">
      <c r="A690" t="s">
        <v>1250</v>
      </c>
      <c r="B690" t="s">
        <v>2</v>
      </c>
      <c r="C690" t="s">
        <v>239</v>
      </c>
      <c r="D690" t="s">
        <v>224</v>
      </c>
      <c r="E690" t="s">
        <v>11</v>
      </c>
      <c r="F690">
        <v>2007</v>
      </c>
      <c r="G690">
        <v>10.639228052462959</v>
      </c>
      <c r="H690" s="13">
        <v>0.42556912209851838</v>
      </c>
      <c r="I690" s="4" t="str">
        <f>INDEX('EPA Source to Industry Map'!E:E,MATCH(_xlfn.CONCAT(Table2[[#This Row],[sector]:[subsource]]),'EPA Source to Industry Map'!D:D,0))</f>
        <v>non-industry</v>
      </c>
      <c r="J690" s="4" t="s">
        <v>11</v>
      </c>
      <c r="K690" s="13">
        <v>11.915935418758517</v>
      </c>
    </row>
    <row r="691" spans="1:11" x14ac:dyDescent="0.25">
      <c r="A691" t="s">
        <v>1250</v>
      </c>
      <c r="B691" t="s">
        <v>2</v>
      </c>
      <c r="C691" t="s">
        <v>239</v>
      </c>
      <c r="D691" t="s">
        <v>224</v>
      </c>
      <c r="E691" t="s">
        <v>11</v>
      </c>
      <c r="F691">
        <v>2008</v>
      </c>
      <c r="G691">
        <v>11.057100856074754</v>
      </c>
      <c r="H691" s="13">
        <v>0.44228403424299001</v>
      </c>
      <c r="I691" s="4" t="str">
        <f>INDEX('EPA Source to Industry Map'!E:E,MATCH(_xlfn.CONCAT(Table2[[#This Row],[sector]:[subsource]]),'EPA Source to Industry Map'!D:D,0))</f>
        <v>non-industry</v>
      </c>
      <c r="J691" s="4" t="s">
        <v>11</v>
      </c>
      <c r="K691" s="13">
        <v>12.383952958803725</v>
      </c>
    </row>
    <row r="692" spans="1:11" x14ac:dyDescent="0.25">
      <c r="A692" t="s">
        <v>1250</v>
      </c>
      <c r="B692" t="s">
        <v>2</v>
      </c>
      <c r="C692" t="s">
        <v>239</v>
      </c>
      <c r="D692" t="s">
        <v>224</v>
      </c>
      <c r="E692" t="s">
        <v>11</v>
      </c>
      <c r="F692">
        <v>2009</v>
      </c>
      <c r="G692">
        <v>10.515217365872783</v>
      </c>
      <c r="H692" s="13">
        <v>0.42060869463491135</v>
      </c>
      <c r="I692" s="4" t="str">
        <f>INDEX('EPA Source to Industry Map'!E:E,MATCH(_xlfn.CONCAT(Table2[[#This Row],[sector]:[subsource]]),'EPA Source to Industry Map'!D:D,0))</f>
        <v>non-industry</v>
      </c>
      <c r="J692" s="4" t="s">
        <v>11</v>
      </c>
      <c r="K692" s="13">
        <v>11.777043449777517</v>
      </c>
    </row>
    <row r="693" spans="1:11" x14ac:dyDescent="0.25">
      <c r="A693" t="s">
        <v>1250</v>
      </c>
      <c r="B693" t="s">
        <v>2</v>
      </c>
      <c r="C693" t="s">
        <v>239</v>
      </c>
      <c r="D693" t="s">
        <v>224</v>
      </c>
      <c r="E693" t="s">
        <v>11</v>
      </c>
      <c r="F693">
        <v>2010</v>
      </c>
      <c r="G693">
        <v>11.399584646466531</v>
      </c>
      <c r="H693" s="13">
        <v>0.45598338585866116</v>
      </c>
      <c r="I693" s="4" t="str">
        <f>INDEX('EPA Source to Industry Map'!E:E,MATCH(_xlfn.CONCAT(Table2[[#This Row],[sector]:[subsource]]),'EPA Source to Industry Map'!D:D,0))</f>
        <v>non-industry</v>
      </c>
      <c r="J693" s="4" t="s">
        <v>11</v>
      </c>
      <c r="K693" s="13">
        <v>12.767534804042514</v>
      </c>
    </row>
    <row r="694" spans="1:11" x14ac:dyDescent="0.25">
      <c r="A694" t="s">
        <v>1250</v>
      </c>
      <c r="B694" t="s">
        <v>2</v>
      </c>
      <c r="C694" t="s">
        <v>239</v>
      </c>
      <c r="D694" t="s">
        <v>224</v>
      </c>
      <c r="E694" t="s">
        <v>11</v>
      </c>
      <c r="F694">
        <v>2011</v>
      </c>
      <c r="G694">
        <v>10.460562489613798</v>
      </c>
      <c r="H694" s="13">
        <v>0.41842249958455191</v>
      </c>
      <c r="I694" s="4" t="str">
        <f>INDEX('EPA Source to Industry Map'!E:E,MATCH(_xlfn.CONCAT(Table2[[#This Row],[sector]:[subsource]]),'EPA Source to Industry Map'!D:D,0))</f>
        <v>non-industry</v>
      </c>
      <c r="J694" s="4" t="s">
        <v>11</v>
      </c>
      <c r="K694" s="13">
        <v>11.715829988367453</v>
      </c>
    </row>
    <row r="695" spans="1:11" x14ac:dyDescent="0.25">
      <c r="A695" t="s">
        <v>1250</v>
      </c>
      <c r="B695" t="s">
        <v>2</v>
      </c>
      <c r="C695" t="s">
        <v>239</v>
      </c>
      <c r="D695" t="s">
        <v>224</v>
      </c>
      <c r="E695" t="s">
        <v>11</v>
      </c>
      <c r="F695">
        <v>2012</v>
      </c>
      <c r="G695">
        <v>10.4037853164458</v>
      </c>
      <c r="H695" s="13">
        <v>0.41615141265783201</v>
      </c>
      <c r="I695" s="4" t="str">
        <f>INDEX('EPA Source to Industry Map'!E:E,MATCH(_xlfn.CONCAT(Table2[[#This Row],[sector]:[subsource]]),'EPA Source to Industry Map'!D:D,0))</f>
        <v>non-industry</v>
      </c>
      <c r="J695" s="4" t="s">
        <v>11</v>
      </c>
      <c r="K695" s="13">
        <v>11.6522395544193</v>
      </c>
    </row>
    <row r="696" spans="1:11" x14ac:dyDescent="0.25">
      <c r="A696" t="s">
        <v>1250</v>
      </c>
      <c r="B696" t="s">
        <v>2</v>
      </c>
      <c r="C696" t="s">
        <v>239</v>
      </c>
      <c r="D696" t="s">
        <v>224</v>
      </c>
      <c r="E696" t="s">
        <v>11</v>
      </c>
      <c r="F696">
        <v>2013</v>
      </c>
      <c r="G696">
        <v>10.101190988217441</v>
      </c>
      <c r="H696" s="13">
        <v>0.40404763952869771</v>
      </c>
      <c r="I696" s="4" t="str">
        <f>INDEX('EPA Source to Industry Map'!E:E,MATCH(_xlfn.CONCAT(Table2[[#This Row],[sector]:[subsource]]),'EPA Source to Industry Map'!D:D,0))</f>
        <v>non-industry</v>
      </c>
      <c r="J696" s="4" t="s">
        <v>11</v>
      </c>
      <c r="K696" s="13">
        <v>11.313333906803535</v>
      </c>
    </row>
    <row r="697" spans="1:11" x14ac:dyDescent="0.25">
      <c r="A697" t="s">
        <v>1250</v>
      </c>
      <c r="B697" t="s">
        <v>2</v>
      </c>
      <c r="C697" t="s">
        <v>239</v>
      </c>
      <c r="D697" t="s">
        <v>224</v>
      </c>
      <c r="E697" t="s">
        <v>11</v>
      </c>
      <c r="F697">
        <v>2014</v>
      </c>
      <c r="G697">
        <v>9.0399246487760401</v>
      </c>
      <c r="H697" s="13">
        <v>0.36159698595104173</v>
      </c>
      <c r="I697" s="4" t="str">
        <f>INDEX('EPA Source to Industry Map'!E:E,MATCH(_xlfn.CONCAT(Table2[[#This Row],[sector]:[subsource]]),'EPA Source to Industry Map'!D:D,0))</f>
        <v>non-industry</v>
      </c>
      <c r="J697" s="4" t="s">
        <v>11</v>
      </c>
      <c r="K697" s="13">
        <v>10.124715606629167</v>
      </c>
    </row>
    <row r="698" spans="1:11" x14ac:dyDescent="0.25">
      <c r="A698" t="s">
        <v>1250</v>
      </c>
      <c r="B698" t="s">
        <v>2</v>
      </c>
      <c r="C698" t="s">
        <v>239</v>
      </c>
      <c r="D698" t="s">
        <v>224</v>
      </c>
      <c r="E698" t="s">
        <v>11</v>
      </c>
      <c r="F698">
        <v>2015</v>
      </c>
      <c r="G698">
        <v>9.038265272394149</v>
      </c>
      <c r="H698" s="13">
        <v>0.36153061089576599</v>
      </c>
      <c r="I698" s="4" t="str">
        <f>INDEX('EPA Source to Industry Map'!E:E,MATCH(_xlfn.CONCAT(Table2[[#This Row],[sector]:[subsource]]),'EPA Source to Industry Map'!D:D,0))</f>
        <v>non-industry</v>
      </c>
      <c r="J698" s="4" t="s">
        <v>11</v>
      </c>
      <c r="K698" s="13">
        <v>10.122857105081447</v>
      </c>
    </row>
    <row r="699" spans="1:11" x14ac:dyDescent="0.25">
      <c r="A699" t="s">
        <v>1250</v>
      </c>
      <c r="B699" t="s">
        <v>2</v>
      </c>
      <c r="C699" t="s">
        <v>239</v>
      </c>
      <c r="D699" t="s">
        <v>224</v>
      </c>
      <c r="E699" t="s">
        <v>11</v>
      </c>
      <c r="F699">
        <v>2016</v>
      </c>
      <c r="G699">
        <v>9.210830910830234</v>
      </c>
      <c r="H699" s="13">
        <v>0.36843323643320935</v>
      </c>
      <c r="I699" s="4" t="str">
        <f>INDEX('EPA Source to Industry Map'!E:E,MATCH(_xlfn.CONCAT(Table2[[#This Row],[sector]:[subsource]]),'EPA Source to Industry Map'!D:D,0))</f>
        <v>non-industry</v>
      </c>
      <c r="J699" s="4" t="s">
        <v>11</v>
      </c>
      <c r="K699" s="13">
        <v>10.316130620129865</v>
      </c>
    </row>
    <row r="700" spans="1:11" x14ac:dyDescent="0.25">
      <c r="A700" t="s">
        <v>1250</v>
      </c>
      <c r="B700" t="s">
        <v>2</v>
      </c>
      <c r="C700" t="s">
        <v>239</v>
      </c>
      <c r="D700" t="s">
        <v>224</v>
      </c>
      <c r="E700" t="s">
        <v>11</v>
      </c>
      <c r="F700">
        <v>2017</v>
      </c>
      <c r="G700">
        <v>9.2072084419598283</v>
      </c>
      <c r="H700" s="13">
        <v>0.36828833767839309</v>
      </c>
      <c r="I700" s="4" t="str">
        <f>INDEX('EPA Source to Industry Map'!E:E,MATCH(_xlfn.CONCAT(Table2[[#This Row],[sector]:[subsource]]),'EPA Source to Industry Map'!D:D,0))</f>
        <v>non-industry</v>
      </c>
      <c r="J700" s="4" t="s">
        <v>11</v>
      </c>
      <c r="K700" s="13">
        <v>10.31207345499501</v>
      </c>
    </row>
    <row r="701" spans="1:11" x14ac:dyDescent="0.25">
      <c r="A701" t="s">
        <v>1250</v>
      </c>
      <c r="B701" t="s">
        <v>2</v>
      </c>
      <c r="C701" t="s">
        <v>239</v>
      </c>
      <c r="D701" t="s">
        <v>224</v>
      </c>
      <c r="E701" t="s">
        <v>11</v>
      </c>
      <c r="F701">
        <v>2018</v>
      </c>
      <c r="G701">
        <v>9.2035859730894138</v>
      </c>
      <c r="H701" s="13">
        <v>0.36814343892357654</v>
      </c>
      <c r="I701" s="4" t="str">
        <f>INDEX('EPA Source to Industry Map'!E:E,MATCH(_xlfn.CONCAT(Table2[[#This Row],[sector]:[subsource]]),'EPA Source to Industry Map'!D:D,0))</f>
        <v>non-industry</v>
      </c>
      <c r="J701" s="4" t="s">
        <v>11</v>
      </c>
      <c r="K701" s="13">
        <v>10.308016289860145</v>
      </c>
    </row>
    <row r="702" spans="1:11" x14ac:dyDescent="0.25">
      <c r="A702" t="s">
        <v>1250</v>
      </c>
      <c r="B702" t="s">
        <v>2</v>
      </c>
      <c r="C702" t="s">
        <v>239</v>
      </c>
      <c r="D702" t="s">
        <v>224</v>
      </c>
      <c r="E702" t="s">
        <v>11</v>
      </c>
      <c r="F702">
        <v>2019</v>
      </c>
      <c r="G702">
        <v>9.1999635042190118</v>
      </c>
      <c r="H702" s="13">
        <v>0.36799854016876044</v>
      </c>
      <c r="I702" s="4" t="str">
        <f>INDEX('EPA Source to Industry Map'!E:E,MATCH(_xlfn.CONCAT(Table2[[#This Row],[sector]:[subsource]]),'EPA Source to Industry Map'!D:D,0))</f>
        <v>non-industry</v>
      </c>
      <c r="J702" s="4" t="s">
        <v>11</v>
      </c>
      <c r="K702" s="13">
        <v>10.303959124725294</v>
      </c>
    </row>
    <row r="703" spans="1:11" x14ac:dyDescent="0.25">
      <c r="A703" t="s">
        <v>1250</v>
      </c>
      <c r="B703" t="s">
        <v>2</v>
      </c>
      <c r="C703" t="s">
        <v>239</v>
      </c>
      <c r="D703" t="s">
        <v>224</v>
      </c>
      <c r="E703" t="s">
        <v>11</v>
      </c>
      <c r="F703">
        <v>2020</v>
      </c>
      <c r="G703">
        <v>9.1963410353485813</v>
      </c>
      <c r="H703" s="13">
        <v>0.36785364141394339</v>
      </c>
      <c r="I703" s="4" t="str">
        <f>INDEX('EPA Source to Industry Map'!E:E,MATCH(_xlfn.CONCAT(Table2[[#This Row],[sector]:[subsource]]),'EPA Source to Industry Map'!D:D,0))</f>
        <v>non-industry</v>
      </c>
      <c r="J703" s="4" t="s">
        <v>11</v>
      </c>
      <c r="K703" s="13">
        <v>10.299901959590413</v>
      </c>
    </row>
    <row r="704" spans="1:11" x14ac:dyDescent="0.25">
      <c r="A704" t="s">
        <v>1250</v>
      </c>
      <c r="B704" t="s">
        <v>2</v>
      </c>
      <c r="C704" t="s">
        <v>239</v>
      </c>
      <c r="D704" t="s">
        <v>224</v>
      </c>
      <c r="E704" t="s">
        <v>11</v>
      </c>
      <c r="F704">
        <v>2021</v>
      </c>
      <c r="G704">
        <v>9.1243058663346019</v>
      </c>
      <c r="H704" s="13">
        <v>0.36497223465338424</v>
      </c>
      <c r="I704" s="4" t="str">
        <f>INDEX('EPA Source to Industry Map'!E:E,MATCH(_xlfn.CONCAT(Table2[[#This Row],[sector]:[subsource]]),'EPA Source to Industry Map'!D:D,0))</f>
        <v>non-industry</v>
      </c>
      <c r="J704" s="4" t="s">
        <v>11</v>
      </c>
      <c r="K704" s="13">
        <v>10.219222570294759</v>
      </c>
    </row>
    <row r="705" spans="1:11" x14ac:dyDescent="0.25">
      <c r="A705" t="s">
        <v>1250</v>
      </c>
      <c r="B705" t="s">
        <v>2</v>
      </c>
      <c r="C705" t="s">
        <v>239</v>
      </c>
      <c r="D705" t="s">
        <v>224</v>
      </c>
      <c r="E705" t="s">
        <v>11</v>
      </c>
      <c r="F705">
        <v>2022</v>
      </c>
      <c r="G705">
        <v>9.0522706973206049</v>
      </c>
      <c r="H705" s="13">
        <v>0.36209082789282404</v>
      </c>
      <c r="I705" s="4" t="str">
        <f>INDEX('EPA Source to Industry Map'!E:E,MATCH(_xlfn.CONCAT(Table2[[#This Row],[sector]:[subsource]]),'EPA Source to Industry Map'!D:D,0))</f>
        <v>non-industry</v>
      </c>
      <c r="J705" s="4" t="s">
        <v>11</v>
      </c>
      <c r="K705" s="13">
        <v>10.138543180999077</v>
      </c>
    </row>
    <row r="706" spans="1:11" x14ac:dyDescent="0.25">
      <c r="A706" t="s">
        <v>1250</v>
      </c>
      <c r="B706" t="s">
        <v>2</v>
      </c>
      <c r="C706" t="s">
        <v>239</v>
      </c>
      <c r="D706" t="s">
        <v>224</v>
      </c>
      <c r="E706" t="s">
        <v>11</v>
      </c>
      <c r="F706">
        <v>2023</v>
      </c>
      <c r="G706">
        <v>8.980235528306622</v>
      </c>
      <c r="H706" s="13">
        <v>0.35920942113226501</v>
      </c>
      <c r="I706" s="4" t="str">
        <f>INDEX('EPA Source to Industry Map'!E:E,MATCH(_xlfn.CONCAT(Table2[[#This Row],[sector]:[subsource]]),'EPA Source to Industry Map'!D:D,0))</f>
        <v>non-industry</v>
      </c>
      <c r="J706" s="4" t="s">
        <v>11</v>
      </c>
      <c r="K706" s="13">
        <v>10.057863791703419</v>
      </c>
    </row>
    <row r="707" spans="1:11" x14ac:dyDescent="0.25">
      <c r="A707" t="s">
        <v>1250</v>
      </c>
      <c r="B707" t="s">
        <v>2</v>
      </c>
      <c r="C707" t="s">
        <v>239</v>
      </c>
      <c r="D707" t="s">
        <v>224</v>
      </c>
      <c r="E707" t="s">
        <v>11</v>
      </c>
      <c r="F707">
        <v>2024</v>
      </c>
      <c r="G707">
        <v>8.908200359292632</v>
      </c>
      <c r="H707" s="13">
        <v>0.35632801437170525</v>
      </c>
      <c r="I707" s="4" t="str">
        <f>INDEX('EPA Source to Industry Map'!E:E,MATCH(_xlfn.CONCAT(Table2[[#This Row],[sector]:[subsource]]),'EPA Source to Industry Map'!D:D,0))</f>
        <v>non-industry</v>
      </c>
      <c r="J707" s="4" t="s">
        <v>11</v>
      </c>
      <c r="K707" s="13">
        <v>9.9771844024077492</v>
      </c>
    </row>
    <row r="708" spans="1:11" x14ac:dyDescent="0.25">
      <c r="A708" t="s">
        <v>1250</v>
      </c>
      <c r="B708" t="s">
        <v>2</v>
      </c>
      <c r="C708" t="s">
        <v>239</v>
      </c>
      <c r="D708" t="s">
        <v>224</v>
      </c>
      <c r="E708" t="s">
        <v>11</v>
      </c>
      <c r="F708">
        <v>2025</v>
      </c>
      <c r="G708">
        <v>8.8361651902786402</v>
      </c>
      <c r="H708" s="13">
        <v>0.35344660761114555</v>
      </c>
      <c r="I708" s="4" t="str">
        <f>INDEX('EPA Source to Industry Map'!E:E,MATCH(_xlfn.CONCAT(Table2[[#This Row],[sector]:[subsource]]),'EPA Source to Industry Map'!D:D,0))</f>
        <v>non-industry</v>
      </c>
      <c r="J708" s="4" t="s">
        <v>11</v>
      </c>
      <c r="K708" s="13">
        <v>9.8965050131120762</v>
      </c>
    </row>
    <row r="709" spans="1:11" x14ac:dyDescent="0.25">
      <c r="A709" t="s">
        <v>1250</v>
      </c>
      <c r="B709" t="s">
        <v>2</v>
      </c>
      <c r="C709" t="s">
        <v>239</v>
      </c>
      <c r="D709" t="s">
        <v>224</v>
      </c>
      <c r="E709" t="s">
        <v>11</v>
      </c>
      <c r="F709">
        <v>2026</v>
      </c>
      <c r="G709">
        <v>8.8116515587806301</v>
      </c>
      <c r="H709" s="13">
        <v>0.35246606235122524</v>
      </c>
      <c r="I709" s="4" t="str">
        <f>INDEX('EPA Source to Industry Map'!E:E,MATCH(_xlfn.CONCAT(Table2[[#This Row],[sector]:[subsource]]),'EPA Source to Industry Map'!D:D,0))</f>
        <v>non-industry</v>
      </c>
      <c r="J709" s="4" t="s">
        <v>11</v>
      </c>
      <c r="K709" s="13">
        <v>9.8690497458343067</v>
      </c>
    </row>
    <row r="710" spans="1:11" x14ac:dyDescent="0.25">
      <c r="A710" t="s">
        <v>1250</v>
      </c>
      <c r="B710" t="s">
        <v>2</v>
      </c>
      <c r="C710" t="s">
        <v>239</v>
      </c>
      <c r="D710" t="s">
        <v>224</v>
      </c>
      <c r="E710" t="s">
        <v>11</v>
      </c>
      <c r="F710">
        <v>2027</v>
      </c>
      <c r="G710">
        <v>8.7871379272826271</v>
      </c>
      <c r="H710" s="13">
        <v>0.3514855170913051</v>
      </c>
      <c r="I710" s="4" t="str">
        <f>INDEX('EPA Source to Industry Map'!E:E,MATCH(_xlfn.CONCAT(Table2[[#This Row],[sector]:[subsource]]),'EPA Source to Industry Map'!D:D,0))</f>
        <v>non-industry</v>
      </c>
      <c r="J710" s="4" t="s">
        <v>11</v>
      </c>
      <c r="K710" s="13">
        <v>9.8415944785565479</v>
      </c>
    </row>
    <row r="711" spans="1:11" x14ac:dyDescent="0.25">
      <c r="A711" t="s">
        <v>1250</v>
      </c>
      <c r="B711" t="s">
        <v>2</v>
      </c>
      <c r="C711" t="s">
        <v>239</v>
      </c>
      <c r="D711" t="s">
        <v>224</v>
      </c>
      <c r="E711" t="s">
        <v>11</v>
      </c>
      <c r="F711">
        <v>2028</v>
      </c>
      <c r="G711">
        <v>8.7626242957846046</v>
      </c>
      <c r="H711" s="13">
        <v>0.35050497183138429</v>
      </c>
      <c r="I711" s="4" t="str">
        <f>INDEX('EPA Source to Industry Map'!E:E,MATCH(_xlfn.CONCAT(Table2[[#This Row],[sector]:[subsource]]),'EPA Source to Industry Map'!D:D,0))</f>
        <v>non-industry</v>
      </c>
      <c r="J711" s="4" t="s">
        <v>11</v>
      </c>
      <c r="K711" s="13">
        <v>9.8141392112787607</v>
      </c>
    </row>
    <row r="712" spans="1:11" x14ac:dyDescent="0.25">
      <c r="A712" t="s">
        <v>1250</v>
      </c>
      <c r="B712" t="s">
        <v>2</v>
      </c>
      <c r="C712" t="s">
        <v>239</v>
      </c>
      <c r="D712" t="s">
        <v>224</v>
      </c>
      <c r="E712" t="s">
        <v>11</v>
      </c>
      <c r="F712">
        <v>2029</v>
      </c>
      <c r="G712">
        <v>8.7381106642865909</v>
      </c>
      <c r="H712" s="13">
        <v>0.3495244265714636</v>
      </c>
      <c r="I712" s="4" t="str">
        <f>INDEX('EPA Source to Industry Map'!E:E,MATCH(_xlfn.CONCAT(Table2[[#This Row],[sector]:[subsource]]),'EPA Source to Industry Map'!D:D,0))</f>
        <v>non-industry</v>
      </c>
      <c r="J712" s="4" t="s">
        <v>11</v>
      </c>
      <c r="K712" s="13">
        <v>9.7866839440009841</v>
      </c>
    </row>
    <row r="713" spans="1:11" x14ac:dyDescent="0.25">
      <c r="A713" t="s">
        <v>1250</v>
      </c>
      <c r="B713" t="s">
        <v>2</v>
      </c>
      <c r="C713" t="s">
        <v>239</v>
      </c>
      <c r="D713" t="s">
        <v>224</v>
      </c>
      <c r="E713" t="s">
        <v>11</v>
      </c>
      <c r="F713">
        <v>2030</v>
      </c>
      <c r="G713">
        <v>8.7135970327885932</v>
      </c>
      <c r="H713" s="13">
        <v>0.34854388131154362</v>
      </c>
      <c r="I713" s="4" t="str">
        <f>INDEX('EPA Source to Industry Map'!E:E,MATCH(_xlfn.CONCAT(Table2[[#This Row],[sector]:[subsource]]),'EPA Source to Industry Map'!D:D,0))</f>
        <v>non-industry</v>
      </c>
      <c r="J713" s="4" t="s">
        <v>11</v>
      </c>
      <c r="K713" s="13">
        <v>9.759228676723227</v>
      </c>
    </row>
    <row r="714" spans="1:11" x14ac:dyDescent="0.25">
      <c r="A714" t="s">
        <v>1250</v>
      </c>
      <c r="B714" t="s">
        <v>2</v>
      </c>
      <c r="C714" t="s">
        <v>239</v>
      </c>
      <c r="D714" t="s">
        <v>224</v>
      </c>
      <c r="E714" t="s">
        <v>11</v>
      </c>
      <c r="F714">
        <v>2031</v>
      </c>
      <c r="G714">
        <v>8.7173380362999904</v>
      </c>
      <c r="H714" s="13">
        <v>0.3486935214519995</v>
      </c>
      <c r="I714" s="4" t="str">
        <f>INDEX('EPA Source to Industry Map'!E:E,MATCH(_xlfn.CONCAT(Table2[[#This Row],[sector]:[subsource]]),'EPA Source to Industry Map'!D:D,0))</f>
        <v>non-industry</v>
      </c>
      <c r="J714" s="4" t="s">
        <v>11</v>
      </c>
      <c r="K714" s="13">
        <v>9.7634186006559887</v>
      </c>
    </row>
    <row r="715" spans="1:11" x14ac:dyDescent="0.25">
      <c r="A715" t="s">
        <v>1250</v>
      </c>
      <c r="B715" t="s">
        <v>2</v>
      </c>
      <c r="C715" t="s">
        <v>239</v>
      </c>
      <c r="D715" t="s">
        <v>224</v>
      </c>
      <c r="E715" t="s">
        <v>11</v>
      </c>
      <c r="F715">
        <v>2032</v>
      </c>
      <c r="G715">
        <v>8.7210790398114</v>
      </c>
      <c r="H715" s="13">
        <v>0.34884316159245582</v>
      </c>
      <c r="I715" s="4" t="str">
        <f>INDEX('EPA Source to Industry Map'!E:E,MATCH(_xlfn.CONCAT(Table2[[#This Row],[sector]:[subsource]]),'EPA Source to Industry Map'!D:D,0))</f>
        <v>non-industry</v>
      </c>
      <c r="J715" s="4" t="s">
        <v>11</v>
      </c>
      <c r="K715" s="13">
        <v>9.7676085245887663</v>
      </c>
    </row>
    <row r="716" spans="1:11" x14ac:dyDescent="0.25">
      <c r="A716" t="s">
        <v>1250</v>
      </c>
      <c r="B716" t="s">
        <v>2</v>
      </c>
      <c r="C716" t="s">
        <v>239</v>
      </c>
      <c r="D716" t="s">
        <v>224</v>
      </c>
      <c r="E716" t="s">
        <v>11</v>
      </c>
      <c r="F716">
        <v>2033</v>
      </c>
      <c r="G716">
        <v>8.7248200433228185</v>
      </c>
      <c r="H716" s="13">
        <v>0.34899280173291264</v>
      </c>
      <c r="I716" s="4" t="str">
        <f>INDEX('EPA Source to Industry Map'!E:E,MATCH(_xlfn.CONCAT(Table2[[#This Row],[sector]:[subsource]]),'EPA Source to Industry Map'!D:D,0))</f>
        <v>non-industry</v>
      </c>
      <c r="J716" s="4" t="s">
        <v>11</v>
      </c>
      <c r="K716" s="13">
        <v>9.7717984485215581</v>
      </c>
    </row>
    <row r="717" spans="1:11" x14ac:dyDescent="0.25">
      <c r="A717" t="s">
        <v>1250</v>
      </c>
      <c r="B717" t="s">
        <v>2</v>
      </c>
      <c r="C717" t="s">
        <v>239</v>
      </c>
      <c r="D717" t="s">
        <v>224</v>
      </c>
      <c r="E717" t="s">
        <v>11</v>
      </c>
      <c r="F717">
        <v>2034</v>
      </c>
      <c r="G717">
        <v>8.7285610468342121</v>
      </c>
      <c r="H717" s="13">
        <v>0.34914244187336851</v>
      </c>
      <c r="I717" s="4" t="str">
        <f>INDEX('EPA Source to Industry Map'!E:E,MATCH(_xlfn.CONCAT(Table2[[#This Row],[sector]:[subsource]]),'EPA Source to Industry Map'!D:D,0))</f>
        <v>non-industry</v>
      </c>
      <c r="J717" s="4" t="s">
        <v>11</v>
      </c>
      <c r="K717" s="13">
        <v>9.775988372454318</v>
      </c>
    </row>
    <row r="718" spans="1:11" x14ac:dyDescent="0.25">
      <c r="A718" t="s">
        <v>1250</v>
      </c>
      <c r="B718" t="s">
        <v>2</v>
      </c>
      <c r="C718" t="s">
        <v>239</v>
      </c>
      <c r="D718" t="s">
        <v>224</v>
      </c>
      <c r="E718" t="s">
        <v>11</v>
      </c>
      <c r="F718">
        <v>2035</v>
      </c>
      <c r="G718">
        <v>8.7323020503456323</v>
      </c>
      <c r="H718" s="13">
        <v>0.34929208201382522</v>
      </c>
      <c r="I718" s="4" t="str">
        <f>INDEX('EPA Source to Industry Map'!E:E,MATCH(_xlfn.CONCAT(Table2[[#This Row],[sector]:[subsource]]),'EPA Source to Industry Map'!D:D,0))</f>
        <v>non-industry</v>
      </c>
      <c r="J718" s="4" t="s">
        <v>11</v>
      </c>
      <c r="K718" s="13">
        <v>9.780178296387108</v>
      </c>
    </row>
    <row r="719" spans="1:11" x14ac:dyDescent="0.25">
      <c r="A719" t="s">
        <v>1250</v>
      </c>
      <c r="B719" t="s">
        <v>2</v>
      </c>
      <c r="C719" t="s">
        <v>239</v>
      </c>
      <c r="D719" t="s">
        <v>224</v>
      </c>
      <c r="E719" t="s">
        <v>11</v>
      </c>
      <c r="F719">
        <v>2036</v>
      </c>
      <c r="G719">
        <v>8.7285681262541193</v>
      </c>
      <c r="H719" s="13">
        <v>0.3491427250501648</v>
      </c>
      <c r="I719" s="4" t="str">
        <f>INDEX('EPA Source to Industry Map'!E:E,MATCH(_xlfn.CONCAT(Table2[[#This Row],[sector]:[subsource]]),'EPA Source to Industry Map'!D:D,0))</f>
        <v>non-industry</v>
      </c>
      <c r="J719" s="4" t="s">
        <v>11</v>
      </c>
      <c r="K719" s="13">
        <v>9.7759963014046178</v>
      </c>
    </row>
    <row r="720" spans="1:11" x14ac:dyDescent="0.25">
      <c r="A720" t="s">
        <v>1250</v>
      </c>
      <c r="B720" t="s">
        <v>2</v>
      </c>
      <c r="C720" t="s">
        <v>239</v>
      </c>
      <c r="D720" t="s">
        <v>224</v>
      </c>
      <c r="E720" t="s">
        <v>11</v>
      </c>
      <c r="F720">
        <v>2037</v>
      </c>
      <c r="G720">
        <v>8.724834202162624</v>
      </c>
      <c r="H720" s="13">
        <v>0.34899336808650494</v>
      </c>
      <c r="I720" s="4" t="str">
        <f>INDEX('EPA Source to Industry Map'!E:E,MATCH(_xlfn.CONCAT(Table2[[#This Row],[sector]:[subsource]]),'EPA Source to Industry Map'!D:D,0))</f>
        <v>non-industry</v>
      </c>
      <c r="J720" s="4" t="s">
        <v>11</v>
      </c>
      <c r="K720" s="13">
        <v>9.7718143064221419</v>
      </c>
    </row>
    <row r="721" spans="1:11" x14ac:dyDescent="0.25">
      <c r="A721" t="s">
        <v>1250</v>
      </c>
      <c r="B721" t="s">
        <v>2</v>
      </c>
      <c r="C721" t="s">
        <v>239</v>
      </c>
      <c r="D721" t="s">
        <v>224</v>
      </c>
      <c r="E721" t="s">
        <v>11</v>
      </c>
      <c r="F721">
        <v>2038</v>
      </c>
      <c r="G721">
        <v>8.7211002780711215</v>
      </c>
      <c r="H721" s="13">
        <v>0.34884401112284497</v>
      </c>
      <c r="I721" s="4" t="str">
        <f>INDEX('EPA Source to Industry Map'!E:E,MATCH(_xlfn.CONCAT(Table2[[#This Row],[sector]:[subsource]]),'EPA Source to Industry Map'!D:D,0))</f>
        <v>non-industry</v>
      </c>
      <c r="J721" s="4" t="s">
        <v>11</v>
      </c>
      <c r="K721" s="13">
        <v>9.767632311439657</v>
      </c>
    </row>
    <row r="722" spans="1:11" x14ac:dyDescent="0.25">
      <c r="A722" t="s">
        <v>1250</v>
      </c>
      <c r="B722" t="s">
        <v>2</v>
      </c>
      <c r="C722" t="s">
        <v>239</v>
      </c>
      <c r="D722" t="s">
        <v>224</v>
      </c>
      <c r="E722" t="s">
        <v>11</v>
      </c>
      <c r="F722">
        <v>2039</v>
      </c>
      <c r="G722">
        <v>8.7173663539796156</v>
      </c>
      <c r="H722" s="13">
        <v>0.3486946541591846</v>
      </c>
      <c r="I722" s="4" t="str">
        <f>INDEX('EPA Source to Industry Map'!E:E,MATCH(_xlfn.CONCAT(Table2[[#This Row],[sector]:[subsource]]),'EPA Source to Industry Map'!D:D,0))</f>
        <v>non-industry</v>
      </c>
      <c r="J722" s="4" t="s">
        <v>11</v>
      </c>
      <c r="K722" s="13">
        <v>9.7634503164571669</v>
      </c>
    </row>
    <row r="723" spans="1:11" x14ac:dyDescent="0.25">
      <c r="A723" t="s">
        <v>1250</v>
      </c>
      <c r="B723" t="s">
        <v>2</v>
      </c>
      <c r="C723" t="s">
        <v>239</v>
      </c>
      <c r="D723" t="s">
        <v>224</v>
      </c>
      <c r="E723" t="s">
        <v>11</v>
      </c>
      <c r="F723">
        <v>2040</v>
      </c>
      <c r="G723">
        <v>8.7136324298881238</v>
      </c>
      <c r="H723" s="13">
        <v>0.34854529719552496</v>
      </c>
      <c r="I723" s="4" t="str">
        <f>INDEX('EPA Source to Industry Map'!E:E,MATCH(_xlfn.CONCAT(Table2[[#This Row],[sector]:[subsource]]),'EPA Source to Industry Map'!D:D,0))</f>
        <v>non-industry</v>
      </c>
      <c r="J723" s="4" t="s">
        <v>11</v>
      </c>
      <c r="K723" s="13">
        <v>9.759268321474698</v>
      </c>
    </row>
    <row r="724" spans="1:11" x14ac:dyDescent="0.25">
      <c r="A724" t="s">
        <v>1250</v>
      </c>
      <c r="B724" t="s">
        <v>2</v>
      </c>
      <c r="C724" t="s">
        <v>239</v>
      </c>
      <c r="D724" t="s">
        <v>224</v>
      </c>
      <c r="E724" t="s">
        <v>11</v>
      </c>
      <c r="F724">
        <v>2041</v>
      </c>
      <c r="G724">
        <v>8.7047586489674078</v>
      </c>
      <c r="H724" s="13">
        <v>0.3481903459586963</v>
      </c>
      <c r="I724" s="4" t="str">
        <f>INDEX('EPA Source to Industry Map'!E:E,MATCH(_xlfn.CONCAT(Table2[[#This Row],[sector]:[subsource]]),'EPA Source to Industry Map'!D:D,0))</f>
        <v>non-industry</v>
      </c>
      <c r="J724" s="4" t="s">
        <v>11</v>
      </c>
      <c r="K724" s="13">
        <v>9.7493296868434971</v>
      </c>
    </row>
    <row r="725" spans="1:11" x14ac:dyDescent="0.25">
      <c r="A725" t="s">
        <v>1250</v>
      </c>
      <c r="B725" t="s">
        <v>2</v>
      </c>
      <c r="C725" t="s">
        <v>239</v>
      </c>
      <c r="D725" t="s">
        <v>224</v>
      </c>
      <c r="E725" t="s">
        <v>11</v>
      </c>
      <c r="F725">
        <v>2042</v>
      </c>
      <c r="G725">
        <v>8.6958848680466865</v>
      </c>
      <c r="H725" s="13">
        <v>0.34783539472186753</v>
      </c>
      <c r="I725" s="4" t="str">
        <f>INDEX('EPA Source to Industry Map'!E:E,MATCH(_xlfn.CONCAT(Table2[[#This Row],[sector]:[subsource]]),'EPA Source to Industry Map'!D:D,0))</f>
        <v>non-industry</v>
      </c>
      <c r="J725" s="4" t="s">
        <v>11</v>
      </c>
      <c r="K725" s="13">
        <v>9.7393910522122944</v>
      </c>
    </row>
    <row r="726" spans="1:11" x14ac:dyDescent="0.25">
      <c r="A726" t="s">
        <v>1250</v>
      </c>
      <c r="B726" t="s">
        <v>2</v>
      </c>
      <c r="C726" t="s">
        <v>239</v>
      </c>
      <c r="D726" t="s">
        <v>224</v>
      </c>
      <c r="E726" t="s">
        <v>11</v>
      </c>
      <c r="F726">
        <v>2043</v>
      </c>
      <c r="G726">
        <v>8.6870110871259829</v>
      </c>
      <c r="H726" s="13">
        <v>0.34748044348503937</v>
      </c>
      <c r="I726" s="4" t="str">
        <f>INDEX('EPA Source to Industry Map'!E:E,MATCH(_xlfn.CONCAT(Table2[[#This Row],[sector]:[subsource]]),'EPA Source to Industry Map'!D:D,0))</f>
        <v>non-industry</v>
      </c>
      <c r="J726" s="4" t="s">
        <v>11</v>
      </c>
      <c r="K726" s="13">
        <v>9.7294524175811041</v>
      </c>
    </row>
    <row r="727" spans="1:11" x14ac:dyDescent="0.25">
      <c r="A727" t="s">
        <v>1250</v>
      </c>
      <c r="B727" t="s">
        <v>2</v>
      </c>
      <c r="C727" t="s">
        <v>239</v>
      </c>
      <c r="D727" t="s">
        <v>224</v>
      </c>
      <c r="E727" t="s">
        <v>11</v>
      </c>
      <c r="F727">
        <v>2044</v>
      </c>
      <c r="G727">
        <v>8.6781373062052563</v>
      </c>
      <c r="H727" s="13">
        <v>0.34712549224821015</v>
      </c>
      <c r="I727" s="4" t="str">
        <f>INDEX('EPA Source to Industry Map'!E:E,MATCH(_xlfn.CONCAT(Table2[[#This Row],[sector]:[subsource]]),'EPA Source to Industry Map'!D:D,0))</f>
        <v>non-industry</v>
      </c>
      <c r="J727" s="4" t="s">
        <v>11</v>
      </c>
      <c r="K727" s="13">
        <v>9.719513782949889</v>
      </c>
    </row>
    <row r="728" spans="1:11" x14ac:dyDescent="0.25">
      <c r="A728" t="s">
        <v>1250</v>
      </c>
      <c r="B728" t="s">
        <v>2</v>
      </c>
      <c r="C728" t="s">
        <v>239</v>
      </c>
      <c r="D728" t="s">
        <v>224</v>
      </c>
      <c r="E728" t="s">
        <v>11</v>
      </c>
      <c r="F728">
        <v>2045</v>
      </c>
      <c r="G728">
        <v>8.6692635252845509</v>
      </c>
      <c r="H728" s="13">
        <v>0.34677054101138194</v>
      </c>
      <c r="I728" s="4" t="str">
        <f>INDEX('EPA Source to Industry Map'!E:E,MATCH(_xlfn.CONCAT(Table2[[#This Row],[sector]:[subsource]]),'EPA Source to Industry Map'!D:D,0))</f>
        <v>non-industry</v>
      </c>
      <c r="J728" s="4" t="s">
        <v>11</v>
      </c>
      <c r="K728" s="13">
        <v>9.7095751483186934</v>
      </c>
    </row>
    <row r="729" spans="1:11" x14ac:dyDescent="0.25">
      <c r="A729" t="s">
        <v>1250</v>
      </c>
      <c r="B729" t="s">
        <v>2</v>
      </c>
      <c r="C729" t="s">
        <v>239</v>
      </c>
      <c r="D729" t="s">
        <v>224</v>
      </c>
      <c r="E729" t="s">
        <v>11</v>
      </c>
      <c r="F729">
        <v>2046</v>
      </c>
      <c r="G729">
        <v>8.6736768739435384</v>
      </c>
      <c r="H729" s="13">
        <v>0.34694707495774157</v>
      </c>
      <c r="I729" s="4" t="str">
        <f>INDEX('EPA Source to Industry Map'!E:E,MATCH(_xlfn.CONCAT(Table2[[#This Row],[sector]:[subsource]]),'EPA Source to Industry Map'!D:D,0))</f>
        <v>non-industry</v>
      </c>
      <c r="J729" s="4" t="s">
        <v>11</v>
      </c>
      <c r="K729" s="13">
        <v>9.7145180988167628</v>
      </c>
    </row>
    <row r="730" spans="1:11" x14ac:dyDescent="0.25">
      <c r="A730" t="s">
        <v>1250</v>
      </c>
      <c r="B730" t="s">
        <v>2</v>
      </c>
      <c r="C730" t="s">
        <v>239</v>
      </c>
      <c r="D730" t="s">
        <v>224</v>
      </c>
      <c r="E730" t="s">
        <v>11</v>
      </c>
      <c r="F730">
        <v>2047</v>
      </c>
      <c r="G730">
        <v>8.6780902226025276</v>
      </c>
      <c r="H730" s="13">
        <v>0.34712360890410104</v>
      </c>
      <c r="I730" s="4" t="str">
        <f>INDEX('EPA Source to Industry Map'!E:E,MATCH(_xlfn.CONCAT(Table2[[#This Row],[sector]:[subsource]]),'EPA Source to Industry Map'!D:D,0))</f>
        <v>non-industry</v>
      </c>
      <c r="J730" s="4" t="s">
        <v>11</v>
      </c>
      <c r="K730" s="13">
        <v>9.7194610493148286</v>
      </c>
    </row>
    <row r="731" spans="1:11" x14ac:dyDescent="0.25">
      <c r="A731" t="s">
        <v>1250</v>
      </c>
      <c r="B731" t="s">
        <v>2</v>
      </c>
      <c r="C731" t="s">
        <v>239</v>
      </c>
      <c r="D731" t="s">
        <v>224</v>
      </c>
      <c r="E731" t="s">
        <v>11</v>
      </c>
      <c r="F731">
        <v>2048</v>
      </c>
      <c r="G731">
        <v>8.6825035712615168</v>
      </c>
      <c r="H731" s="13">
        <v>0.34730014285046068</v>
      </c>
      <c r="I731" s="4" t="str">
        <f>INDEX('EPA Source to Industry Map'!E:E,MATCH(_xlfn.CONCAT(Table2[[#This Row],[sector]:[subsource]]),'EPA Source to Industry Map'!D:D,0))</f>
        <v>non-industry</v>
      </c>
      <c r="J731" s="4" t="s">
        <v>11</v>
      </c>
      <c r="K731" s="13">
        <v>9.7244039998128997</v>
      </c>
    </row>
    <row r="732" spans="1:11" x14ac:dyDescent="0.25">
      <c r="A732" t="s">
        <v>1250</v>
      </c>
      <c r="B732" t="s">
        <v>2</v>
      </c>
      <c r="C732" t="s">
        <v>239</v>
      </c>
      <c r="D732" t="s">
        <v>224</v>
      </c>
      <c r="E732" t="s">
        <v>11</v>
      </c>
      <c r="F732">
        <v>2049</v>
      </c>
      <c r="G732">
        <v>8.6869169199205132</v>
      </c>
      <c r="H732" s="13">
        <v>0.34747667679682048</v>
      </c>
      <c r="I732" s="4" t="str">
        <f>INDEX('EPA Source to Industry Map'!E:E,MATCH(_xlfn.CONCAT(Table2[[#This Row],[sector]:[subsource]]),'EPA Source to Industry Map'!D:D,0))</f>
        <v>non-industry</v>
      </c>
      <c r="J732" s="4" t="s">
        <v>11</v>
      </c>
      <c r="K732" s="13">
        <v>9.7293469503109762</v>
      </c>
    </row>
    <row r="733" spans="1:11" x14ac:dyDescent="0.25">
      <c r="A733" t="s">
        <v>1250</v>
      </c>
      <c r="B733" t="s">
        <v>2</v>
      </c>
      <c r="C733" t="s">
        <v>239</v>
      </c>
      <c r="D733" t="s">
        <v>224</v>
      </c>
      <c r="E733" t="s">
        <v>11</v>
      </c>
      <c r="F733">
        <v>2050</v>
      </c>
      <c r="G733">
        <v>8.6913302685794953</v>
      </c>
      <c r="H733" s="13">
        <v>0.3476532107431799</v>
      </c>
      <c r="I733" s="4" t="str">
        <f>INDEX('EPA Source to Industry Map'!E:E,MATCH(_xlfn.CONCAT(Table2[[#This Row],[sector]:[subsource]]),'EPA Source to Industry Map'!D:D,0))</f>
        <v>non-industry</v>
      </c>
      <c r="J733" s="4" t="s">
        <v>11</v>
      </c>
      <c r="K733" s="13">
        <v>9.7342899008090367</v>
      </c>
    </row>
    <row r="734" spans="1:11" x14ac:dyDescent="0.25">
      <c r="A734" t="s">
        <v>1250</v>
      </c>
      <c r="B734" t="s">
        <v>2</v>
      </c>
      <c r="C734" t="s">
        <v>239</v>
      </c>
      <c r="D734" t="s">
        <v>224</v>
      </c>
      <c r="E734" t="s">
        <v>12</v>
      </c>
      <c r="F734">
        <v>1990</v>
      </c>
      <c r="G734">
        <v>23.695513773282343</v>
      </c>
      <c r="H734" s="13">
        <v>7.9515146890209193E-2</v>
      </c>
      <c r="I734" s="4" t="str">
        <f>INDEX('EPA Source to Industry Map'!E:E,MATCH(_xlfn.CONCAT(Table2[[#This Row],[sector]:[subsource]]),'EPA Source to Industry Map'!D:D,0))</f>
        <v>non-industry</v>
      </c>
      <c r="J734" s="4" t="s">
        <v>12</v>
      </c>
      <c r="K734" s="13">
        <v>21.071513925905435</v>
      </c>
    </row>
    <row r="735" spans="1:11" x14ac:dyDescent="0.25">
      <c r="A735" t="s">
        <v>1250</v>
      </c>
      <c r="B735" t="s">
        <v>2</v>
      </c>
      <c r="C735" t="s">
        <v>239</v>
      </c>
      <c r="D735" t="s">
        <v>224</v>
      </c>
      <c r="E735" t="s">
        <v>12</v>
      </c>
      <c r="F735">
        <v>1991</v>
      </c>
      <c r="G735">
        <v>23.197767545946501</v>
      </c>
      <c r="H735" s="13">
        <v>7.7844857536733231E-2</v>
      </c>
      <c r="I735" s="4" t="str">
        <f>INDEX('EPA Source to Industry Map'!E:E,MATCH(_xlfn.CONCAT(Table2[[#This Row],[sector]:[subsource]]),'EPA Source to Industry Map'!D:D,0))</f>
        <v>non-industry</v>
      </c>
      <c r="J735" s="4" t="s">
        <v>12</v>
      </c>
      <c r="K735" s="13">
        <v>20.628887247234314</v>
      </c>
    </row>
    <row r="736" spans="1:11" x14ac:dyDescent="0.25">
      <c r="A736" t="s">
        <v>1250</v>
      </c>
      <c r="B736" t="s">
        <v>2</v>
      </c>
      <c r="C736" t="s">
        <v>239</v>
      </c>
      <c r="D736" t="s">
        <v>224</v>
      </c>
      <c r="E736" t="s">
        <v>12</v>
      </c>
      <c r="F736">
        <v>1992</v>
      </c>
      <c r="G736">
        <v>22.932450748227129</v>
      </c>
      <c r="H736" s="13">
        <v>7.6954532712171536E-2</v>
      </c>
      <c r="I736" s="4" t="str">
        <f>INDEX('EPA Source to Industry Map'!E:E,MATCH(_xlfn.CONCAT(Table2[[#This Row],[sector]:[subsource]]),'EPA Source to Industry Map'!D:D,0))</f>
        <v>non-industry</v>
      </c>
      <c r="J736" s="4" t="s">
        <v>12</v>
      </c>
      <c r="K736" s="13">
        <v>20.39295116872546</v>
      </c>
    </row>
    <row r="737" spans="1:11" x14ac:dyDescent="0.25">
      <c r="A737" t="s">
        <v>1250</v>
      </c>
      <c r="B737" t="s">
        <v>2</v>
      </c>
      <c r="C737" t="s">
        <v>239</v>
      </c>
      <c r="D737" t="s">
        <v>224</v>
      </c>
      <c r="E737" t="s">
        <v>12</v>
      </c>
      <c r="F737">
        <v>1993</v>
      </c>
      <c r="G737">
        <v>22.985205136448808</v>
      </c>
      <c r="H737" s="13">
        <v>7.7131560860566481E-2</v>
      </c>
      <c r="I737" s="4" t="str">
        <f>INDEX('EPA Source to Industry Map'!E:E,MATCH(_xlfn.CONCAT(Table2[[#This Row],[sector]:[subsource]]),'EPA Source to Industry Map'!D:D,0))</f>
        <v>non-industry</v>
      </c>
      <c r="J737" s="4" t="s">
        <v>12</v>
      </c>
      <c r="K737" s="13">
        <v>20.439863628050119</v>
      </c>
    </row>
    <row r="738" spans="1:11" x14ac:dyDescent="0.25">
      <c r="A738" t="s">
        <v>1250</v>
      </c>
      <c r="B738" t="s">
        <v>2</v>
      </c>
      <c r="C738" t="s">
        <v>239</v>
      </c>
      <c r="D738" t="s">
        <v>224</v>
      </c>
      <c r="E738" t="s">
        <v>12</v>
      </c>
      <c r="F738">
        <v>1994</v>
      </c>
      <c r="G738">
        <v>23.291432655612656</v>
      </c>
      <c r="H738" s="13">
        <v>7.815916998527736E-2</v>
      </c>
      <c r="I738" s="4" t="str">
        <f>INDEX('EPA Source to Industry Map'!E:E,MATCH(_xlfn.CONCAT(Table2[[#This Row],[sector]:[subsource]]),'EPA Source to Industry Map'!D:D,0))</f>
        <v>non-industry</v>
      </c>
      <c r="J738" s="4" t="s">
        <v>12</v>
      </c>
      <c r="K738" s="13">
        <v>20.712180046098503</v>
      </c>
    </row>
    <row r="739" spans="1:11" x14ac:dyDescent="0.25">
      <c r="A739" t="s">
        <v>1250</v>
      </c>
      <c r="B739" t="s">
        <v>2</v>
      </c>
      <c r="C739" t="s">
        <v>239</v>
      </c>
      <c r="D739" t="s">
        <v>224</v>
      </c>
      <c r="E739" t="s">
        <v>12</v>
      </c>
      <c r="F739">
        <v>1995</v>
      </c>
      <c r="G739">
        <v>24.198125662462775</v>
      </c>
      <c r="H739" s="13">
        <v>8.1201763967995874E-2</v>
      </c>
      <c r="I739" s="4" t="str">
        <f>INDEX('EPA Source to Industry Map'!E:E,MATCH(_xlfn.CONCAT(Table2[[#This Row],[sector]:[subsource]]),'EPA Source to Industry Map'!D:D,0))</f>
        <v>non-industry</v>
      </c>
      <c r="J739" s="4" t="s">
        <v>12</v>
      </c>
      <c r="K739" s="13">
        <v>21.518467451518905</v>
      </c>
    </row>
    <row r="740" spans="1:11" x14ac:dyDescent="0.25">
      <c r="A740" t="s">
        <v>1250</v>
      </c>
      <c r="B740" t="s">
        <v>2</v>
      </c>
      <c r="C740" t="s">
        <v>239</v>
      </c>
      <c r="D740" t="s">
        <v>224</v>
      </c>
      <c r="E740" t="s">
        <v>12</v>
      </c>
      <c r="F740">
        <v>1996</v>
      </c>
      <c r="G740">
        <v>25.234981247088474</v>
      </c>
      <c r="H740" s="13">
        <v>8.4681145124457957E-2</v>
      </c>
      <c r="I740" s="4" t="str">
        <f>INDEX('EPA Source to Industry Map'!E:E,MATCH(_xlfn.CONCAT(Table2[[#This Row],[sector]:[subsource]]),'EPA Source to Industry Map'!D:D,0))</f>
        <v>non-industry</v>
      </c>
      <c r="J740" s="4" t="s">
        <v>12</v>
      </c>
      <c r="K740" s="13">
        <v>22.440503457981361</v>
      </c>
    </row>
    <row r="741" spans="1:11" x14ac:dyDescent="0.25">
      <c r="A741" t="s">
        <v>1250</v>
      </c>
      <c r="B741" t="s">
        <v>2</v>
      </c>
      <c r="C741" t="s">
        <v>239</v>
      </c>
      <c r="D741" t="s">
        <v>224</v>
      </c>
      <c r="E741" t="s">
        <v>12</v>
      </c>
      <c r="F741">
        <v>1997</v>
      </c>
      <c r="G741">
        <v>25.506280333095152</v>
      </c>
      <c r="H741" s="13">
        <v>8.5591544741930065E-2</v>
      </c>
      <c r="I741" s="4" t="str">
        <f>INDEX('EPA Source to Industry Map'!E:E,MATCH(_xlfn.CONCAT(Table2[[#This Row],[sector]:[subsource]]),'EPA Source to Industry Map'!D:D,0))</f>
        <v>non-industry</v>
      </c>
      <c r="J741" s="4" t="s">
        <v>12</v>
      </c>
      <c r="K741" s="13">
        <v>22.681759356611465</v>
      </c>
    </row>
    <row r="742" spans="1:11" x14ac:dyDescent="0.25">
      <c r="A742" t="s">
        <v>1250</v>
      </c>
      <c r="B742" t="s">
        <v>2</v>
      </c>
      <c r="C742" t="s">
        <v>239</v>
      </c>
      <c r="D742" t="s">
        <v>224</v>
      </c>
      <c r="E742" t="s">
        <v>12</v>
      </c>
      <c r="F742">
        <v>1998</v>
      </c>
      <c r="G742">
        <v>25.658343971013171</v>
      </c>
      <c r="H742" s="13">
        <v>8.6101825406084492E-2</v>
      </c>
      <c r="I742" s="4" t="str">
        <f>INDEX('EPA Source to Industry Map'!E:E,MATCH(_xlfn.CONCAT(Table2[[#This Row],[sector]:[subsource]]),'EPA Source to Industry Map'!D:D,0))</f>
        <v>non-industry</v>
      </c>
      <c r="J742" s="4" t="s">
        <v>12</v>
      </c>
      <c r="K742" s="13">
        <v>22.816983732612393</v>
      </c>
    </row>
    <row r="743" spans="1:11" x14ac:dyDescent="0.25">
      <c r="A743" t="s">
        <v>1250</v>
      </c>
      <c r="B743" t="s">
        <v>2</v>
      </c>
      <c r="C743" t="s">
        <v>239</v>
      </c>
      <c r="D743" t="s">
        <v>224</v>
      </c>
      <c r="E743" t="s">
        <v>12</v>
      </c>
      <c r="F743">
        <v>1999</v>
      </c>
      <c r="G743">
        <v>24.473814049257243</v>
      </c>
      <c r="H743" s="13">
        <v>8.2126892782742433E-2</v>
      </c>
      <c r="I743" s="4" t="str">
        <f>INDEX('EPA Source to Industry Map'!E:E,MATCH(_xlfn.CONCAT(Table2[[#This Row],[sector]:[subsource]]),'EPA Source to Industry Map'!D:D,0))</f>
        <v>non-industry</v>
      </c>
      <c r="J743" s="4" t="s">
        <v>12</v>
      </c>
      <c r="K743" s="13">
        <v>21.763626587426742</v>
      </c>
    </row>
    <row r="744" spans="1:11" x14ac:dyDescent="0.25">
      <c r="A744" t="s">
        <v>1250</v>
      </c>
      <c r="B744" t="s">
        <v>2</v>
      </c>
      <c r="C744" t="s">
        <v>239</v>
      </c>
      <c r="D744" t="s">
        <v>224</v>
      </c>
      <c r="E744" t="s">
        <v>12</v>
      </c>
      <c r="F744">
        <v>2000</v>
      </c>
      <c r="G744">
        <v>24.114784163041339</v>
      </c>
      <c r="H744" s="13">
        <v>8.0922094506850159E-2</v>
      </c>
      <c r="I744" s="4" t="str">
        <f>INDEX('EPA Source to Industry Map'!E:E,MATCH(_xlfn.CONCAT(Table2[[#This Row],[sector]:[subsource]]),'EPA Source to Industry Map'!D:D,0))</f>
        <v>non-industry</v>
      </c>
      <c r="J744" s="4" t="s">
        <v>12</v>
      </c>
      <c r="K744" s="13">
        <v>21.444355044315287</v>
      </c>
    </row>
    <row r="745" spans="1:11" x14ac:dyDescent="0.25">
      <c r="A745" t="s">
        <v>1250</v>
      </c>
      <c r="B745" t="s">
        <v>2</v>
      </c>
      <c r="C745" t="s">
        <v>239</v>
      </c>
      <c r="D745" t="s">
        <v>224</v>
      </c>
      <c r="E745" t="s">
        <v>12</v>
      </c>
      <c r="F745">
        <v>2001</v>
      </c>
      <c r="G745">
        <v>23.925756222018325</v>
      </c>
      <c r="H745" s="13">
        <v>8.0287772557108492E-2</v>
      </c>
      <c r="I745" s="4" t="str">
        <f>INDEX('EPA Source to Industry Map'!E:E,MATCH(_xlfn.CONCAT(Table2[[#This Row],[sector]:[subsource]]),'EPA Source to Industry Map'!D:D,0))</f>
        <v>non-industry</v>
      </c>
      <c r="J745" s="4" t="s">
        <v>12</v>
      </c>
      <c r="K745" s="13">
        <v>21.276259727633757</v>
      </c>
    </row>
    <row r="746" spans="1:11" x14ac:dyDescent="0.25">
      <c r="A746" t="s">
        <v>1250</v>
      </c>
      <c r="B746" t="s">
        <v>2</v>
      </c>
      <c r="C746" t="s">
        <v>239</v>
      </c>
      <c r="D746" t="s">
        <v>224</v>
      </c>
      <c r="E746" t="s">
        <v>12</v>
      </c>
      <c r="F746">
        <v>2002</v>
      </c>
      <c r="G746">
        <v>23.57376217428547</v>
      </c>
      <c r="H746" s="13">
        <v>7.9106584477467989E-2</v>
      </c>
      <c r="I746" s="4" t="str">
        <f>INDEX('EPA Source to Industry Map'!E:E,MATCH(_xlfn.CONCAT(Table2[[#This Row],[sector]:[subsource]]),'EPA Source to Industry Map'!D:D,0))</f>
        <v>non-industry</v>
      </c>
      <c r="J746" s="4" t="s">
        <v>12</v>
      </c>
      <c r="K746" s="13">
        <v>20.963244886529015</v>
      </c>
    </row>
    <row r="747" spans="1:11" x14ac:dyDescent="0.25">
      <c r="A747" t="s">
        <v>1250</v>
      </c>
      <c r="B747" t="s">
        <v>2</v>
      </c>
      <c r="C747" t="s">
        <v>239</v>
      </c>
      <c r="D747" t="s">
        <v>224</v>
      </c>
      <c r="E747" t="s">
        <v>12</v>
      </c>
      <c r="F747">
        <v>2003</v>
      </c>
      <c r="G747">
        <v>23.895136248699473</v>
      </c>
      <c r="H747" s="13">
        <v>8.018502096879021E-2</v>
      </c>
      <c r="I747" s="4" t="str">
        <f>INDEX('EPA Source to Industry Map'!E:E,MATCH(_xlfn.CONCAT(Table2[[#This Row],[sector]:[subsource]]),'EPA Source to Industry Map'!D:D,0))</f>
        <v>non-industry</v>
      </c>
      <c r="J747" s="4" t="s">
        <v>12</v>
      </c>
      <c r="K747" s="13">
        <v>21.249030556729398</v>
      </c>
    </row>
    <row r="748" spans="1:11" x14ac:dyDescent="0.25">
      <c r="A748" t="s">
        <v>1250</v>
      </c>
      <c r="B748" t="s">
        <v>2</v>
      </c>
      <c r="C748" t="s">
        <v>239</v>
      </c>
      <c r="D748" t="s">
        <v>224</v>
      </c>
      <c r="E748" t="s">
        <v>12</v>
      </c>
      <c r="F748">
        <v>2004</v>
      </c>
      <c r="G748">
        <v>24.10063973556343</v>
      </c>
      <c r="H748" s="13">
        <v>8.0874629985112162E-2</v>
      </c>
      <c r="I748" s="4" t="str">
        <f>INDEX('EPA Source to Industry Map'!E:E,MATCH(_xlfn.CONCAT(Table2[[#This Row],[sector]:[subsource]]),'EPA Source to Industry Map'!D:D,0))</f>
        <v>non-industry</v>
      </c>
      <c r="J748" s="4" t="s">
        <v>12</v>
      </c>
      <c r="K748" s="13">
        <v>21.431776946054729</v>
      </c>
    </row>
    <row r="749" spans="1:11" x14ac:dyDescent="0.25">
      <c r="A749" t="s">
        <v>1250</v>
      </c>
      <c r="B749" t="s">
        <v>2</v>
      </c>
      <c r="C749" t="s">
        <v>239</v>
      </c>
      <c r="D749" t="s">
        <v>224</v>
      </c>
      <c r="E749" t="s">
        <v>12</v>
      </c>
      <c r="F749">
        <v>2005</v>
      </c>
      <c r="G749">
        <v>23.529235834831532</v>
      </c>
      <c r="H749" s="13">
        <v>7.8957167230978301E-2</v>
      </c>
      <c r="I749" s="4" t="str">
        <f>INDEX('EPA Source to Industry Map'!E:E,MATCH(_xlfn.CONCAT(Table2[[#This Row],[sector]:[subsource]]),'EPA Source to Industry Map'!D:D,0))</f>
        <v>non-industry</v>
      </c>
      <c r="J749" s="4" t="s">
        <v>12</v>
      </c>
      <c r="K749" s="13">
        <v>20.923649316209243</v>
      </c>
    </row>
    <row r="750" spans="1:11" x14ac:dyDescent="0.25">
      <c r="A750" t="s">
        <v>1250</v>
      </c>
      <c r="B750" t="s">
        <v>2</v>
      </c>
      <c r="C750" t="s">
        <v>239</v>
      </c>
      <c r="D750" t="s">
        <v>224</v>
      </c>
      <c r="E750" t="s">
        <v>12</v>
      </c>
      <c r="F750">
        <v>2006</v>
      </c>
      <c r="G750">
        <v>23.354360213646952</v>
      </c>
      <c r="H750" s="13">
        <v>7.8370336287405862E-2</v>
      </c>
      <c r="I750" s="4" t="str">
        <f>INDEX('EPA Source to Industry Map'!E:E,MATCH(_xlfn.CONCAT(Table2[[#This Row],[sector]:[subsource]]),'EPA Source to Industry Map'!D:D,0))</f>
        <v>non-industry</v>
      </c>
      <c r="J750" s="4" t="s">
        <v>12</v>
      </c>
      <c r="K750" s="13">
        <v>20.768139116162555</v>
      </c>
    </row>
    <row r="751" spans="1:11" x14ac:dyDescent="0.25">
      <c r="A751" t="s">
        <v>1250</v>
      </c>
      <c r="B751" t="s">
        <v>2</v>
      </c>
      <c r="C751" t="s">
        <v>239</v>
      </c>
      <c r="D751" t="s">
        <v>224</v>
      </c>
      <c r="E751" t="s">
        <v>12</v>
      </c>
      <c r="F751">
        <v>2007</v>
      </c>
      <c r="G751">
        <v>23.32011313403596</v>
      </c>
      <c r="H751" s="13">
        <v>7.8255413201462953E-2</v>
      </c>
      <c r="I751" s="4" t="str">
        <f>INDEX('EPA Source to Industry Map'!E:E,MATCH(_xlfn.CONCAT(Table2[[#This Row],[sector]:[subsource]]),'EPA Source to Industry Map'!D:D,0))</f>
        <v>non-industry</v>
      </c>
      <c r="J751" s="4" t="s">
        <v>12</v>
      </c>
      <c r="K751" s="13">
        <v>20.737684498387683</v>
      </c>
    </row>
    <row r="752" spans="1:11" x14ac:dyDescent="0.25">
      <c r="A752" t="s">
        <v>1250</v>
      </c>
      <c r="B752" t="s">
        <v>2</v>
      </c>
      <c r="C752" t="s">
        <v>239</v>
      </c>
      <c r="D752" t="s">
        <v>224</v>
      </c>
      <c r="E752" t="s">
        <v>12</v>
      </c>
      <c r="F752">
        <v>2008</v>
      </c>
      <c r="G752">
        <v>22.943698808926069</v>
      </c>
      <c r="H752" s="13">
        <v>7.6992277882302243E-2</v>
      </c>
      <c r="I752" s="4" t="str">
        <f>INDEX('EPA Source to Industry Map'!E:E,MATCH(_xlfn.CONCAT(Table2[[#This Row],[sector]:[subsource]]),'EPA Source to Industry Map'!D:D,0))</f>
        <v>non-industry</v>
      </c>
      <c r="J752" s="4" t="s">
        <v>12</v>
      </c>
      <c r="K752" s="13">
        <v>20.402953638810096</v>
      </c>
    </row>
    <row r="753" spans="1:11" x14ac:dyDescent="0.25">
      <c r="A753" t="s">
        <v>1250</v>
      </c>
      <c r="B753" t="s">
        <v>2</v>
      </c>
      <c r="C753" t="s">
        <v>239</v>
      </c>
      <c r="D753" t="s">
        <v>224</v>
      </c>
      <c r="E753" t="s">
        <v>12</v>
      </c>
      <c r="F753">
        <v>2009</v>
      </c>
      <c r="G753">
        <v>21.326812823703651</v>
      </c>
      <c r="H753" s="13">
        <v>7.1566485985582712E-2</v>
      </c>
      <c r="I753" s="4" t="str">
        <f>INDEX('EPA Source to Industry Map'!E:E,MATCH(_xlfn.CONCAT(Table2[[#This Row],[sector]:[subsource]]),'EPA Source to Industry Map'!D:D,0))</f>
        <v>non-industry</v>
      </c>
      <c r="J753" s="4" t="s">
        <v>12</v>
      </c>
      <c r="K753" s="13">
        <v>18.965118786179421</v>
      </c>
    </row>
    <row r="754" spans="1:11" x14ac:dyDescent="0.25">
      <c r="A754" t="s">
        <v>1250</v>
      </c>
      <c r="B754" t="s">
        <v>2</v>
      </c>
      <c r="C754" t="s">
        <v>239</v>
      </c>
      <c r="D754" t="s">
        <v>224</v>
      </c>
      <c r="E754" t="s">
        <v>12</v>
      </c>
      <c r="F754">
        <v>2010</v>
      </c>
      <c r="G754">
        <v>21.507900164485001</v>
      </c>
      <c r="H754" s="13">
        <v>7.2174161625788588E-2</v>
      </c>
      <c r="I754" s="4" t="str">
        <f>INDEX('EPA Source to Industry Map'!E:E,MATCH(_xlfn.CONCAT(Table2[[#This Row],[sector]:[subsource]]),'EPA Source to Industry Map'!D:D,0))</f>
        <v>non-industry</v>
      </c>
      <c r="J754" s="4" t="s">
        <v>12</v>
      </c>
      <c r="K754" s="13">
        <v>19.126152830833981</v>
      </c>
    </row>
    <row r="755" spans="1:11" x14ac:dyDescent="0.25">
      <c r="A755" t="s">
        <v>1250</v>
      </c>
      <c r="B755" t="s">
        <v>2</v>
      </c>
      <c r="C755" t="s">
        <v>239</v>
      </c>
      <c r="D755" t="s">
        <v>224</v>
      </c>
      <c r="E755" t="s">
        <v>12</v>
      </c>
      <c r="F755">
        <v>2011</v>
      </c>
      <c r="G755">
        <v>21.242545247311725</v>
      </c>
      <c r="H755" s="13">
        <v>7.1283708883596392E-2</v>
      </c>
      <c r="I755" s="4" t="str">
        <f>INDEX('EPA Source to Industry Map'!E:E,MATCH(_xlfn.CONCAT(Table2[[#This Row],[sector]:[subsource]]),'EPA Source to Industry Map'!D:D,0))</f>
        <v>non-industry</v>
      </c>
      <c r="J755" s="4" t="s">
        <v>12</v>
      </c>
      <c r="K755" s="13">
        <v>18.890182854153043</v>
      </c>
    </row>
    <row r="756" spans="1:11" x14ac:dyDescent="0.25">
      <c r="A756" t="s">
        <v>1250</v>
      </c>
      <c r="B756" t="s">
        <v>2</v>
      </c>
      <c r="C756" t="s">
        <v>239</v>
      </c>
      <c r="D756" t="s">
        <v>224</v>
      </c>
      <c r="E756" t="s">
        <v>12</v>
      </c>
      <c r="F756">
        <v>2012</v>
      </c>
      <c r="G756">
        <v>20.617020526163447</v>
      </c>
      <c r="H756" s="13">
        <v>6.9184632638132404E-2</v>
      </c>
      <c r="I756" s="4" t="str">
        <f>INDEX('EPA Source to Industry Map'!E:E,MATCH(_xlfn.CONCAT(Table2[[#This Row],[sector]:[subsource]]),'EPA Source to Industry Map'!D:D,0))</f>
        <v>non-industry</v>
      </c>
      <c r="J756" s="4" t="s">
        <v>12</v>
      </c>
      <c r="K756" s="13">
        <v>18.333927649105089</v>
      </c>
    </row>
    <row r="757" spans="1:11" x14ac:dyDescent="0.25">
      <c r="A757" t="s">
        <v>1250</v>
      </c>
      <c r="B757" t="s">
        <v>2</v>
      </c>
      <c r="C757" t="s">
        <v>239</v>
      </c>
      <c r="D757" t="s">
        <v>224</v>
      </c>
      <c r="E757" t="s">
        <v>12</v>
      </c>
      <c r="F757">
        <v>2013</v>
      </c>
      <c r="G757">
        <v>20.165912679578923</v>
      </c>
      <c r="H757" s="13">
        <v>6.7670847918050073E-2</v>
      </c>
      <c r="I757" s="4" t="str">
        <f>INDEX('EPA Source to Industry Map'!E:E,MATCH(_xlfn.CONCAT(Table2[[#This Row],[sector]:[subsource]]),'EPA Source to Industry Map'!D:D,0))</f>
        <v>non-industry</v>
      </c>
      <c r="J757" s="4" t="s">
        <v>12</v>
      </c>
      <c r="K757" s="13">
        <v>17.932774698283275</v>
      </c>
    </row>
    <row r="758" spans="1:11" x14ac:dyDescent="0.25">
      <c r="A758" t="s">
        <v>1250</v>
      </c>
      <c r="B758" t="s">
        <v>2</v>
      </c>
      <c r="C758" t="s">
        <v>239</v>
      </c>
      <c r="D758" t="s">
        <v>224</v>
      </c>
      <c r="E758" t="s">
        <v>12</v>
      </c>
      <c r="F758">
        <v>2014</v>
      </c>
      <c r="G758">
        <v>19.831146468906613</v>
      </c>
      <c r="H758" s="13">
        <v>6.6547471372169861E-2</v>
      </c>
      <c r="I758" s="4" t="str">
        <f>INDEX('EPA Source to Industry Map'!E:E,MATCH(_xlfn.CONCAT(Table2[[#This Row],[sector]:[subsource]]),'EPA Source to Industry Map'!D:D,0))</f>
        <v>non-industry</v>
      </c>
      <c r="J758" s="4" t="s">
        <v>12</v>
      </c>
      <c r="K758" s="13">
        <v>17.63507991362501</v>
      </c>
    </row>
    <row r="759" spans="1:11" x14ac:dyDescent="0.25">
      <c r="A759" t="s">
        <v>1250</v>
      </c>
      <c r="B759" t="s">
        <v>2</v>
      </c>
      <c r="C759" t="s">
        <v>239</v>
      </c>
      <c r="D759" t="s">
        <v>224</v>
      </c>
      <c r="E759" t="s">
        <v>12</v>
      </c>
      <c r="F759">
        <v>2015</v>
      </c>
      <c r="G759">
        <v>20.286353802086161</v>
      </c>
      <c r="H759" s="13">
        <v>6.8075012758678374E-2</v>
      </c>
      <c r="I759" s="4" t="str">
        <f>INDEX('EPA Source to Industry Map'!E:E,MATCH(_xlfn.CONCAT(Table2[[#This Row],[sector]:[subsource]]),'EPA Source to Industry Map'!D:D,0))</f>
        <v>non-industry</v>
      </c>
      <c r="J759" s="4" t="s">
        <v>12</v>
      </c>
      <c r="K759" s="13">
        <v>18.039878381049775</v>
      </c>
    </row>
    <row r="760" spans="1:11" x14ac:dyDescent="0.25">
      <c r="A760" t="s">
        <v>1250</v>
      </c>
      <c r="B760" t="s">
        <v>2</v>
      </c>
      <c r="C760" t="s">
        <v>239</v>
      </c>
      <c r="D760" t="s">
        <v>224</v>
      </c>
      <c r="E760" t="s">
        <v>12</v>
      </c>
      <c r="F760">
        <v>2016</v>
      </c>
      <c r="G760">
        <v>20.298313163320024</v>
      </c>
      <c r="H760" s="13">
        <v>6.811514484335579E-2</v>
      </c>
      <c r="I760" s="4" t="str">
        <f>INDEX('EPA Source to Industry Map'!E:E,MATCH(_xlfn.CONCAT(Table2[[#This Row],[sector]:[subsource]]),'EPA Source to Industry Map'!D:D,0))</f>
        <v>non-industry</v>
      </c>
      <c r="J760" s="4" t="s">
        <v>12</v>
      </c>
      <c r="K760" s="13">
        <v>18.050513383489278</v>
      </c>
    </row>
    <row r="761" spans="1:11" x14ac:dyDescent="0.25">
      <c r="A761" t="s">
        <v>1250</v>
      </c>
      <c r="B761" t="s">
        <v>2</v>
      </c>
      <c r="C761" t="s">
        <v>239</v>
      </c>
      <c r="D761" t="s">
        <v>224</v>
      </c>
      <c r="E761" t="s">
        <v>12</v>
      </c>
      <c r="F761">
        <v>2017</v>
      </c>
      <c r="G761">
        <v>20.30116483923209</v>
      </c>
      <c r="H761" s="13">
        <v>6.8124714225611019E-2</v>
      </c>
      <c r="I761" s="4" t="str">
        <f>INDEX('EPA Source to Industry Map'!E:E,MATCH(_xlfn.CONCAT(Table2[[#This Row],[sector]:[subsource]]),'EPA Source to Industry Map'!D:D,0))</f>
        <v>non-industry</v>
      </c>
      <c r="J761" s="4" t="s">
        <v>12</v>
      </c>
      <c r="K761" s="13">
        <v>18.053049269786928</v>
      </c>
    </row>
    <row r="762" spans="1:11" x14ac:dyDescent="0.25">
      <c r="A762" t="s">
        <v>1250</v>
      </c>
      <c r="B762" t="s">
        <v>2</v>
      </c>
      <c r="C762" t="s">
        <v>239</v>
      </c>
      <c r="D762" t="s">
        <v>224</v>
      </c>
      <c r="E762" t="s">
        <v>12</v>
      </c>
      <c r="F762">
        <v>2018</v>
      </c>
      <c r="G762">
        <v>20.304016515144152</v>
      </c>
      <c r="H762" s="13">
        <v>6.8134283607866275E-2</v>
      </c>
      <c r="I762" s="4" t="str">
        <f>INDEX('EPA Source to Industry Map'!E:E,MATCH(_xlfn.CONCAT(Table2[[#This Row],[sector]:[subsource]]),'EPA Source to Industry Map'!D:D,0))</f>
        <v>non-industry</v>
      </c>
      <c r="J762" s="4" t="s">
        <v>12</v>
      </c>
      <c r="K762" s="13">
        <v>18.055585156084568</v>
      </c>
    </row>
    <row r="763" spans="1:11" x14ac:dyDescent="0.25">
      <c r="A763" t="s">
        <v>1250</v>
      </c>
      <c r="B763" t="s">
        <v>2</v>
      </c>
      <c r="C763" t="s">
        <v>239</v>
      </c>
      <c r="D763" t="s">
        <v>224</v>
      </c>
      <c r="E763" t="s">
        <v>12</v>
      </c>
      <c r="F763">
        <v>2019</v>
      </c>
      <c r="G763">
        <v>20.306868191056221</v>
      </c>
      <c r="H763" s="13">
        <v>6.8143852990121559E-2</v>
      </c>
      <c r="I763" s="4" t="str">
        <f>INDEX('EPA Source to Industry Map'!E:E,MATCH(_xlfn.CONCAT(Table2[[#This Row],[sector]:[subsource]]),'EPA Source to Industry Map'!D:D,0))</f>
        <v>non-industry</v>
      </c>
      <c r="J763" s="4" t="s">
        <v>12</v>
      </c>
      <c r="K763" s="13">
        <v>18.058121042382211</v>
      </c>
    </row>
    <row r="764" spans="1:11" x14ac:dyDescent="0.25">
      <c r="A764" t="s">
        <v>1250</v>
      </c>
      <c r="B764" t="s">
        <v>2</v>
      </c>
      <c r="C764" t="s">
        <v>239</v>
      </c>
      <c r="D764" t="s">
        <v>224</v>
      </c>
      <c r="E764" t="s">
        <v>12</v>
      </c>
      <c r="F764">
        <v>2020</v>
      </c>
      <c r="G764">
        <v>20.30971986696828</v>
      </c>
      <c r="H764" s="13">
        <v>6.8153422372376746E-2</v>
      </c>
      <c r="I764" s="4" t="str">
        <f>INDEX('EPA Source to Industry Map'!E:E,MATCH(_xlfn.CONCAT(Table2[[#This Row],[sector]:[subsource]]),'EPA Source to Industry Map'!D:D,0))</f>
        <v>non-industry</v>
      </c>
      <c r="J764" s="4" t="s">
        <v>12</v>
      </c>
      <c r="K764" s="13">
        <v>18.060656928679848</v>
      </c>
    </row>
    <row r="765" spans="1:11" x14ac:dyDescent="0.25">
      <c r="A765" t="s">
        <v>1250</v>
      </c>
      <c r="B765" t="s">
        <v>2</v>
      </c>
      <c r="C765" t="s">
        <v>239</v>
      </c>
      <c r="D765" t="s">
        <v>224</v>
      </c>
      <c r="E765" t="s">
        <v>12</v>
      </c>
      <c r="F765">
        <v>2021</v>
      </c>
      <c r="G765">
        <v>20.14922174778043</v>
      </c>
      <c r="H765" s="13">
        <v>6.761483807980008E-2</v>
      </c>
      <c r="I765" s="4" t="str">
        <f>INDEX('EPA Source to Industry Map'!E:E,MATCH(_xlfn.CONCAT(Table2[[#This Row],[sector]:[subsource]]),'EPA Source to Industry Map'!D:D,0))</f>
        <v>non-industry</v>
      </c>
      <c r="J765" s="4" t="s">
        <v>12</v>
      </c>
      <c r="K765" s="13">
        <v>17.91793209114703</v>
      </c>
    </row>
    <row r="766" spans="1:11" x14ac:dyDescent="0.25">
      <c r="A766" t="s">
        <v>1250</v>
      </c>
      <c r="B766" t="s">
        <v>2</v>
      </c>
      <c r="C766" t="s">
        <v>239</v>
      </c>
      <c r="D766" t="s">
        <v>224</v>
      </c>
      <c r="E766" t="s">
        <v>12</v>
      </c>
      <c r="F766">
        <v>2022</v>
      </c>
      <c r="G766">
        <v>19.98872362859256</v>
      </c>
      <c r="H766" s="13">
        <v>6.7076253787223344E-2</v>
      </c>
      <c r="I766" s="4" t="str">
        <f>INDEX('EPA Source to Industry Map'!E:E,MATCH(_xlfn.CONCAT(Table2[[#This Row],[sector]:[subsource]]),'EPA Source to Industry Map'!D:D,0))</f>
        <v>non-industry</v>
      </c>
      <c r="J766" s="4" t="s">
        <v>12</v>
      </c>
      <c r="K766" s="13">
        <v>17.775207253614187</v>
      </c>
    </row>
    <row r="767" spans="1:11" x14ac:dyDescent="0.25">
      <c r="A767" t="s">
        <v>1250</v>
      </c>
      <c r="B767" t="s">
        <v>2</v>
      </c>
      <c r="C767" t="s">
        <v>239</v>
      </c>
      <c r="D767" t="s">
        <v>224</v>
      </c>
      <c r="E767" t="s">
        <v>12</v>
      </c>
      <c r="F767">
        <v>2023</v>
      </c>
      <c r="G767">
        <v>19.82822550940471</v>
      </c>
      <c r="H767" s="13">
        <v>6.6537669494646692E-2</v>
      </c>
      <c r="I767" s="4" t="str">
        <f>INDEX('EPA Source to Industry Map'!E:E,MATCH(_xlfn.CONCAT(Table2[[#This Row],[sector]:[subsource]]),'EPA Source to Industry Map'!D:D,0))</f>
        <v>non-industry</v>
      </c>
      <c r="J767" s="4" t="s">
        <v>12</v>
      </c>
      <c r="K767" s="13">
        <v>17.632482416081377</v>
      </c>
    </row>
    <row r="768" spans="1:11" x14ac:dyDescent="0.25">
      <c r="A768" t="s">
        <v>1250</v>
      </c>
      <c r="B768" t="s">
        <v>2</v>
      </c>
      <c r="C768" t="s">
        <v>239</v>
      </c>
      <c r="D768" t="s">
        <v>224</v>
      </c>
      <c r="E768" t="s">
        <v>12</v>
      </c>
      <c r="F768">
        <v>2024</v>
      </c>
      <c r="G768">
        <v>19.667727390216847</v>
      </c>
      <c r="H768" s="13">
        <v>6.5999085202069943E-2</v>
      </c>
      <c r="I768" s="4" t="str">
        <f>INDEX('EPA Source to Industry Map'!E:E,MATCH(_xlfn.CONCAT(Table2[[#This Row],[sector]:[subsource]]),'EPA Source to Industry Map'!D:D,0))</f>
        <v>non-industry</v>
      </c>
      <c r="J768" s="4" t="s">
        <v>12</v>
      </c>
      <c r="K768" s="13">
        <v>17.489757578548534</v>
      </c>
    </row>
    <row r="769" spans="1:11" x14ac:dyDescent="0.25">
      <c r="A769" t="s">
        <v>1250</v>
      </c>
      <c r="B769" t="s">
        <v>2</v>
      </c>
      <c r="C769" t="s">
        <v>239</v>
      </c>
      <c r="D769" t="s">
        <v>224</v>
      </c>
      <c r="E769" t="s">
        <v>12</v>
      </c>
      <c r="F769">
        <v>2025</v>
      </c>
      <c r="G769">
        <v>19.507229271028979</v>
      </c>
      <c r="H769" s="13">
        <v>6.5460500909493236E-2</v>
      </c>
      <c r="I769" s="4" t="str">
        <f>INDEX('EPA Source to Industry Map'!E:E,MATCH(_xlfn.CONCAT(Table2[[#This Row],[sector]:[subsource]]),'EPA Source to Industry Map'!D:D,0))</f>
        <v>non-industry</v>
      </c>
      <c r="J769" s="4" t="s">
        <v>12</v>
      </c>
      <c r="K769" s="13">
        <v>17.34703274101571</v>
      </c>
    </row>
    <row r="770" spans="1:11" x14ac:dyDescent="0.25">
      <c r="A770" t="s">
        <v>1250</v>
      </c>
      <c r="B770" t="s">
        <v>2</v>
      </c>
      <c r="C770" t="s">
        <v>239</v>
      </c>
      <c r="D770" t="s">
        <v>224</v>
      </c>
      <c r="E770" t="s">
        <v>12</v>
      </c>
      <c r="F770">
        <v>2026</v>
      </c>
      <c r="G770">
        <v>19.445886958678326</v>
      </c>
      <c r="H770" s="13">
        <v>6.5254654223752789E-2</v>
      </c>
      <c r="I770" s="4" t="str">
        <f>INDEX('EPA Source to Industry Map'!E:E,MATCH(_xlfn.CONCAT(Table2[[#This Row],[sector]:[subsource]]),'EPA Source to Industry Map'!D:D,0))</f>
        <v>non-industry</v>
      </c>
      <c r="J770" s="4" t="s">
        <v>12</v>
      </c>
      <c r="K770" s="13">
        <v>17.29248336929448</v>
      </c>
    </row>
    <row r="771" spans="1:11" x14ac:dyDescent="0.25">
      <c r="A771" t="s">
        <v>1250</v>
      </c>
      <c r="B771" t="s">
        <v>2</v>
      </c>
      <c r="C771" t="s">
        <v>239</v>
      </c>
      <c r="D771" t="s">
        <v>224</v>
      </c>
      <c r="E771" t="s">
        <v>12</v>
      </c>
      <c r="F771">
        <v>2027</v>
      </c>
      <c r="G771">
        <v>19.384544646327651</v>
      </c>
      <c r="H771" s="13">
        <v>6.5048807538012274E-2</v>
      </c>
      <c r="I771" s="4" t="str">
        <f>INDEX('EPA Source to Industry Map'!E:E,MATCH(_xlfn.CONCAT(Table2[[#This Row],[sector]:[subsource]]),'EPA Source to Industry Map'!D:D,0))</f>
        <v>non-industry</v>
      </c>
      <c r="J771" s="4" t="s">
        <v>12</v>
      </c>
      <c r="K771" s="13">
        <v>17.237933997573247</v>
      </c>
    </row>
    <row r="772" spans="1:11" x14ac:dyDescent="0.25">
      <c r="A772" t="s">
        <v>1250</v>
      </c>
      <c r="B772" t="s">
        <v>2</v>
      </c>
      <c r="C772" t="s">
        <v>239</v>
      </c>
      <c r="D772" t="s">
        <v>224</v>
      </c>
      <c r="E772" t="s">
        <v>12</v>
      </c>
      <c r="F772">
        <v>2028</v>
      </c>
      <c r="G772">
        <v>19.323202333976987</v>
      </c>
      <c r="H772" s="13">
        <v>6.4842960852271786E-2</v>
      </c>
      <c r="I772" s="4" t="str">
        <f>INDEX('EPA Source to Industry Map'!E:E,MATCH(_xlfn.CONCAT(Table2[[#This Row],[sector]:[subsource]]),'EPA Source to Industry Map'!D:D,0))</f>
        <v>non-industry</v>
      </c>
      <c r="J772" s="4" t="s">
        <v>12</v>
      </c>
      <c r="K772" s="13">
        <v>17.183384625852018</v>
      </c>
    </row>
    <row r="773" spans="1:11" x14ac:dyDescent="0.25">
      <c r="A773" t="s">
        <v>1250</v>
      </c>
      <c r="B773" t="s">
        <v>2</v>
      </c>
      <c r="C773" t="s">
        <v>239</v>
      </c>
      <c r="D773" t="s">
        <v>224</v>
      </c>
      <c r="E773" t="s">
        <v>12</v>
      </c>
      <c r="F773">
        <v>2029</v>
      </c>
      <c r="G773">
        <v>19.26186002162633</v>
      </c>
      <c r="H773" s="13">
        <v>6.4637114166531298E-2</v>
      </c>
      <c r="I773" s="4" t="str">
        <f>INDEX('EPA Source to Industry Map'!E:E,MATCH(_xlfn.CONCAT(Table2[[#This Row],[sector]:[subsource]]),'EPA Source to Industry Map'!D:D,0))</f>
        <v>non-industry</v>
      </c>
      <c r="J773" s="4" t="s">
        <v>12</v>
      </c>
      <c r="K773" s="13">
        <v>17.128835254130799</v>
      </c>
    </row>
    <row r="774" spans="1:11" x14ac:dyDescent="0.25">
      <c r="A774" t="s">
        <v>1250</v>
      </c>
      <c r="B774" t="s">
        <v>2</v>
      </c>
      <c r="C774" t="s">
        <v>239</v>
      </c>
      <c r="D774" t="s">
        <v>224</v>
      </c>
      <c r="E774" t="s">
        <v>12</v>
      </c>
      <c r="F774">
        <v>2030</v>
      </c>
      <c r="G774">
        <v>19.200517709275658</v>
      </c>
      <c r="H774" s="13">
        <v>6.443126748079081E-2</v>
      </c>
      <c r="I774" s="4" t="str">
        <f>INDEX('EPA Source to Industry Map'!E:E,MATCH(_xlfn.CONCAT(Table2[[#This Row],[sector]:[subsource]]),'EPA Source to Industry Map'!D:D,0))</f>
        <v>non-industry</v>
      </c>
      <c r="J774" s="4" t="s">
        <v>12</v>
      </c>
      <c r="K774" s="13">
        <v>17.074285882409558</v>
      </c>
    </row>
    <row r="775" spans="1:11" x14ac:dyDescent="0.25">
      <c r="A775" t="s">
        <v>1250</v>
      </c>
      <c r="B775" t="s">
        <v>2</v>
      </c>
      <c r="C775" t="s">
        <v>239</v>
      </c>
      <c r="D775" t="s">
        <v>224</v>
      </c>
      <c r="E775" t="s">
        <v>12</v>
      </c>
      <c r="F775">
        <v>2031</v>
      </c>
      <c r="G775">
        <v>19.195469374357479</v>
      </c>
      <c r="H775" s="13">
        <v>6.4414326759588886E-2</v>
      </c>
      <c r="I775" s="4" t="str">
        <f>INDEX('EPA Source to Industry Map'!E:E,MATCH(_xlfn.CONCAT(Table2[[#This Row],[sector]:[subsource]]),'EPA Source to Industry Map'!D:D,0))</f>
        <v>non-industry</v>
      </c>
      <c r="J775" s="4" t="s">
        <v>12</v>
      </c>
      <c r="K775" s="13">
        <v>17.069796591291048</v>
      </c>
    </row>
    <row r="776" spans="1:11" x14ac:dyDescent="0.25">
      <c r="A776" t="s">
        <v>1250</v>
      </c>
      <c r="B776" t="s">
        <v>2</v>
      </c>
      <c r="C776" t="s">
        <v>239</v>
      </c>
      <c r="D776" t="s">
        <v>224</v>
      </c>
      <c r="E776" t="s">
        <v>12</v>
      </c>
      <c r="F776">
        <v>2032</v>
      </c>
      <c r="G776">
        <v>19.190421039439286</v>
      </c>
      <c r="H776" s="13">
        <v>6.4397386038386878E-2</v>
      </c>
      <c r="I776" s="4" t="str">
        <f>INDEX('EPA Source to Industry Map'!E:E,MATCH(_xlfn.CONCAT(Table2[[#This Row],[sector]:[subsource]]),'EPA Source to Industry Map'!D:D,0))</f>
        <v>non-industry</v>
      </c>
      <c r="J776" s="4" t="s">
        <v>12</v>
      </c>
      <c r="K776" s="13">
        <v>17.065307300172524</v>
      </c>
    </row>
    <row r="777" spans="1:11" x14ac:dyDescent="0.25">
      <c r="A777" t="s">
        <v>1250</v>
      </c>
      <c r="B777" t="s">
        <v>2</v>
      </c>
      <c r="C777" t="s">
        <v>239</v>
      </c>
      <c r="D777" t="s">
        <v>224</v>
      </c>
      <c r="E777" t="s">
        <v>12</v>
      </c>
      <c r="F777">
        <v>2033</v>
      </c>
      <c r="G777">
        <v>19.185372704521125</v>
      </c>
      <c r="H777" s="13">
        <v>6.4380445317184981E-2</v>
      </c>
      <c r="I777" s="4" t="str">
        <f>INDEX('EPA Source to Industry Map'!E:E,MATCH(_xlfn.CONCAT(Table2[[#This Row],[sector]:[subsource]]),'EPA Source to Industry Map'!D:D,0))</f>
        <v>non-industry</v>
      </c>
      <c r="J777" s="4" t="s">
        <v>12</v>
      </c>
      <c r="K777" s="13">
        <v>17.060818009054021</v>
      </c>
    </row>
    <row r="778" spans="1:11" x14ac:dyDescent="0.25">
      <c r="A778" t="s">
        <v>1250</v>
      </c>
      <c r="B778" t="s">
        <v>2</v>
      </c>
      <c r="C778" t="s">
        <v>239</v>
      </c>
      <c r="D778" t="s">
        <v>224</v>
      </c>
      <c r="E778" t="s">
        <v>12</v>
      </c>
      <c r="F778">
        <v>2034</v>
      </c>
      <c r="G778">
        <v>19.180324369602921</v>
      </c>
      <c r="H778" s="13">
        <v>6.4363504595982959E-2</v>
      </c>
      <c r="I778" s="4" t="str">
        <f>INDEX('EPA Source to Industry Map'!E:E,MATCH(_xlfn.CONCAT(Table2[[#This Row],[sector]:[subsource]]),'EPA Source to Industry Map'!D:D,0))</f>
        <v>non-industry</v>
      </c>
      <c r="J778" s="4" t="s">
        <v>12</v>
      </c>
      <c r="K778" s="13">
        <v>17.056328717935486</v>
      </c>
    </row>
    <row r="779" spans="1:11" x14ac:dyDescent="0.25">
      <c r="A779" t="s">
        <v>1250</v>
      </c>
      <c r="B779" t="s">
        <v>2</v>
      </c>
      <c r="C779" t="s">
        <v>239</v>
      </c>
      <c r="D779" t="s">
        <v>224</v>
      </c>
      <c r="E779" t="s">
        <v>12</v>
      </c>
      <c r="F779">
        <v>2035</v>
      </c>
      <c r="G779">
        <v>19.175276034684753</v>
      </c>
      <c r="H779" s="13">
        <v>6.4346563874781035E-2</v>
      </c>
      <c r="I779" s="4" t="str">
        <f>INDEX('EPA Source to Industry Map'!E:E,MATCH(_xlfn.CONCAT(Table2[[#This Row],[sector]:[subsource]]),'EPA Source to Industry Map'!D:D,0))</f>
        <v>non-industry</v>
      </c>
      <c r="J779" s="4" t="s">
        <v>12</v>
      </c>
      <c r="K779" s="13">
        <v>17.051839426816979</v>
      </c>
    </row>
    <row r="780" spans="1:11" x14ac:dyDescent="0.25">
      <c r="A780" t="s">
        <v>1250</v>
      </c>
      <c r="B780" t="s">
        <v>2</v>
      </c>
      <c r="C780" t="s">
        <v>239</v>
      </c>
      <c r="D780" t="s">
        <v>224</v>
      </c>
      <c r="E780" t="s">
        <v>12</v>
      </c>
      <c r="F780">
        <v>2036</v>
      </c>
      <c r="G780">
        <v>19.150251712149835</v>
      </c>
      <c r="H780" s="13">
        <v>6.426258963808669E-2</v>
      </c>
      <c r="I780" s="4" t="str">
        <f>INDEX('EPA Source to Industry Map'!E:E,MATCH(_xlfn.CONCAT(Table2[[#This Row],[sector]:[subsource]]),'EPA Source to Industry Map'!D:D,0))</f>
        <v>non-industry</v>
      </c>
      <c r="J780" s="4" t="s">
        <v>12</v>
      </c>
      <c r="K780" s="13">
        <v>17.029586254092973</v>
      </c>
    </row>
    <row r="781" spans="1:11" x14ac:dyDescent="0.25">
      <c r="A781" t="s">
        <v>1250</v>
      </c>
      <c r="B781" t="s">
        <v>2</v>
      </c>
      <c r="C781" t="s">
        <v>239</v>
      </c>
      <c r="D781" t="s">
        <v>224</v>
      </c>
      <c r="E781" t="s">
        <v>12</v>
      </c>
      <c r="F781">
        <v>2037</v>
      </c>
      <c r="G781">
        <v>19.125227389614917</v>
      </c>
      <c r="H781" s="13">
        <v>6.417861540139233E-2</v>
      </c>
      <c r="I781" s="4" t="str">
        <f>INDEX('EPA Source to Industry Map'!E:E,MATCH(_xlfn.CONCAT(Table2[[#This Row],[sector]:[subsource]]),'EPA Source to Industry Map'!D:D,0))</f>
        <v>non-industry</v>
      </c>
      <c r="J781" s="4" t="s">
        <v>12</v>
      </c>
      <c r="K781" s="13">
        <v>17.007333081368966</v>
      </c>
    </row>
    <row r="782" spans="1:11" x14ac:dyDescent="0.25">
      <c r="A782" t="s">
        <v>1250</v>
      </c>
      <c r="B782" t="s">
        <v>2</v>
      </c>
      <c r="C782" t="s">
        <v>239</v>
      </c>
      <c r="D782" t="s">
        <v>224</v>
      </c>
      <c r="E782" t="s">
        <v>12</v>
      </c>
      <c r="F782">
        <v>2038</v>
      </c>
      <c r="G782">
        <v>19.100203067079992</v>
      </c>
      <c r="H782" s="13">
        <v>6.4094641164697971E-2</v>
      </c>
      <c r="I782" s="4" t="str">
        <f>INDEX('EPA Source to Industry Map'!E:E,MATCH(_xlfn.CONCAT(Table2[[#This Row],[sector]:[subsource]]),'EPA Source to Industry Map'!D:D,0))</f>
        <v>non-industry</v>
      </c>
      <c r="J782" s="4" t="s">
        <v>12</v>
      </c>
      <c r="K782" s="13">
        <v>16.985079908644956</v>
      </c>
    </row>
    <row r="783" spans="1:11" x14ac:dyDescent="0.25">
      <c r="A783" t="s">
        <v>1250</v>
      </c>
      <c r="B783" t="s">
        <v>2</v>
      </c>
      <c r="C783" t="s">
        <v>239</v>
      </c>
      <c r="D783" t="s">
        <v>224</v>
      </c>
      <c r="E783" t="s">
        <v>12</v>
      </c>
      <c r="F783">
        <v>2039</v>
      </c>
      <c r="G783">
        <v>19.075178744545109</v>
      </c>
      <c r="H783" s="13">
        <v>6.4010666928003709E-2</v>
      </c>
      <c r="I783" s="4" t="str">
        <f>INDEX('EPA Source to Industry Map'!E:E,MATCH(_xlfn.CONCAT(Table2[[#This Row],[sector]:[subsource]]),'EPA Source to Industry Map'!D:D,0))</f>
        <v>non-industry</v>
      </c>
      <c r="J783" s="4" t="s">
        <v>12</v>
      </c>
      <c r="K783" s="13">
        <v>16.962826735920988</v>
      </c>
    </row>
    <row r="784" spans="1:11" x14ac:dyDescent="0.25">
      <c r="A784" t="s">
        <v>1250</v>
      </c>
      <c r="B784" t="s">
        <v>2</v>
      </c>
      <c r="C784" t="s">
        <v>239</v>
      </c>
      <c r="D784" t="s">
        <v>224</v>
      </c>
      <c r="E784" t="s">
        <v>12</v>
      </c>
      <c r="F784">
        <v>2040</v>
      </c>
      <c r="G784">
        <v>19.050154422010202</v>
      </c>
      <c r="H784" s="13">
        <v>6.3926692691309406E-2</v>
      </c>
      <c r="I784" s="4" t="str">
        <f>INDEX('EPA Source to Industry Map'!E:E,MATCH(_xlfn.CONCAT(Table2[[#This Row],[sector]:[subsource]]),'EPA Source to Industry Map'!D:D,0))</f>
        <v>non-industry</v>
      </c>
      <c r="J784" s="4" t="s">
        <v>12</v>
      </c>
      <c r="K784" s="13">
        <v>16.940573563196992</v>
      </c>
    </row>
    <row r="785" spans="1:11" x14ac:dyDescent="0.25">
      <c r="A785" t="s">
        <v>1250</v>
      </c>
      <c r="B785" t="s">
        <v>2</v>
      </c>
      <c r="C785" t="s">
        <v>239</v>
      </c>
      <c r="D785" t="s">
        <v>224</v>
      </c>
      <c r="E785" t="s">
        <v>12</v>
      </c>
      <c r="F785">
        <v>2041</v>
      </c>
      <c r="G785">
        <v>19.020523263719056</v>
      </c>
      <c r="H785" s="13">
        <v>6.3827259274225001E-2</v>
      </c>
      <c r="I785" s="4" t="str">
        <f>INDEX('EPA Source to Industry Map'!E:E,MATCH(_xlfn.CONCAT(Table2[[#This Row],[sector]:[subsource]]),'EPA Source to Industry Map'!D:D,0))</f>
        <v>non-industry</v>
      </c>
      <c r="J785" s="4" t="s">
        <v>12</v>
      </c>
      <c r="K785" s="13">
        <v>16.914223707669628</v>
      </c>
    </row>
    <row r="786" spans="1:11" x14ac:dyDescent="0.25">
      <c r="A786" t="s">
        <v>1250</v>
      </c>
      <c r="B786" t="s">
        <v>2</v>
      </c>
      <c r="C786" t="s">
        <v>239</v>
      </c>
      <c r="D786" t="s">
        <v>224</v>
      </c>
      <c r="E786" t="s">
        <v>12</v>
      </c>
      <c r="F786">
        <v>2042</v>
      </c>
      <c r="G786">
        <v>18.990892105427914</v>
      </c>
      <c r="H786" s="13">
        <v>6.3727825857140666E-2</v>
      </c>
      <c r="I786" s="4" t="str">
        <f>INDEX('EPA Source to Industry Map'!E:E,MATCH(_xlfn.CONCAT(Table2[[#This Row],[sector]:[subsource]]),'EPA Source to Industry Map'!D:D,0))</f>
        <v>non-industry</v>
      </c>
      <c r="J786" s="4" t="s">
        <v>12</v>
      </c>
      <c r="K786" s="13">
        <v>16.887873852142278</v>
      </c>
    </row>
    <row r="787" spans="1:11" x14ac:dyDescent="0.25">
      <c r="A787" t="s">
        <v>1250</v>
      </c>
      <c r="B787" t="s">
        <v>2</v>
      </c>
      <c r="C787" t="s">
        <v>239</v>
      </c>
      <c r="D787" t="s">
        <v>224</v>
      </c>
      <c r="E787" t="s">
        <v>12</v>
      </c>
      <c r="F787">
        <v>2043</v>
      </c>
      <c r="G787">
        <v>18.961260947136779</v>
      </c>
      <c r="H787" s="13">
        <v>6.3628392440056317E-2</v>
      </c>
      <c r="I787" s="4" t="str">
        <f>INDEX('EPA Source to Industry Map'!E:E,MATCH(_xlfn.CONCAT(Table2[[#This Row],[sector]:[subsource]]),'EPA Source to Industry Map'!D:D,0))</f>
        <v>non-industry</v>
      </c>
      <c r="J787" s="4" t="s">
        <v>12</v>
      </c>
      <c r="K787" s="13">
        <v>16.861523996614924</v>
      </c>
    </row>
    <row r="788" spans="1:11" x14ac:dyDescent="0.25">
      <c r="A788" t="s">
        <v>1250</v>
      </c>
      <c r="B788" t="s">
        <v>2</v>
      </c>
      <c r="C788" t="s">
        <v>239</v>
      </c>
      <c r="D788" t="s">
        <v>224</v>
      </c>
      <c r="E788" t="s">
        <v>12</v>
      </c>
      <c r="F788">
        <v>2044</v>
      </c>
      <c r="G788">
        <v>18.931629788845648</v>
      </c>
      <c r="H788" s="13">
        <v>6.3528959022971981E-2</v>
      </c>
      <c r="I788" s="4" t="str">
        <f>INDEX('EPA Source to Industry Map'!E:E,MATCH(_xlfn.CONCAT(Table2[[#This Row],[sector]:[subsource]]),'EPA Source to Industry Map'!D:D,0))</f>
        <v>non-industry</v>
      </c>
      <c r="J788" s="4" t="s">
        <v>12</v>
      </c>
      <c r="K788" s="13">
        <v>16.835174141087574</v>
      </c>
    </row>
    <row r="789" spans="1:11" x14ac:dyDescent="0.25">
      <c r="A789" t="s">
        <v>1250</v>
      </c>
      <c r="B789" t="s">
        <v>2</v>
      </c>
      <c r="C789" t="s">
        <v>239</v>
      </c>
      <c r="D789" t="s">
        <v>224</v>
      </c>
      <c r="E789" t="s">
        <v>12</v>
      </c>
      <c r="F789">
        <v>2045</v>
      </c>
      <c r="G789">
        <v>18.901998630554527</v>
      </c>
      <c r="H789" s="13">
        <v>6.342952560588766E-2</v>
      </c>
      <c r="I789" s="4" t="str">
        <f>INDEX('EPA Source to Industry Map'!E:E,MATCH(_xlfn.CONCAT(Table2[[#This Row],[sector]:[subsource]]),'EPA Source to Industry Map'!D:D,0))</f>
        <v>non-industry</v>
      </c>
      <c r="J789" s="4" t="s">
        <v>12</v>
      </c>
      <c r="K789" s="13">
        <v>16.808824285560235</v>
      </c>
    </row>
    <row r="790" spans="1:11" x14ac:dyDescent="0.25">
      <c r="A790" t="s">
        <v>1250</v>
      </c>
      <c r="B790" t="s">
        <v>2</v>
      </c>
      <c r="C790" t="s">
        <v>239</v>
      </c>
      <c r="D790" t="s">
        <v>224</v>
      </c>
      <c r="E790" t="s">
        <v>12</v>
      </c>
      <c r="F790">
        <v>2046</v>
      </c>
      <c r="G790">
        <v>18.905698243356422</v>
      </c>
      <c r="H790" s="13">
        <v>6.3441940413947726E-2</v>
      </c>
      <c r="I790" s="4" t="str">
        <f>INDEX('EPA Source to Industry Map'!E:E,MATCH(_xlfn.CONCAT(Table2[[#This Row],[sector]:[subsource]]),'EPA Source to Industry Map'!D:D,0))</f>
        <v>non-industry</v>
      </c>
      <c r="J790" s="4" t="s">
        <v>12</v>
      </c>
      <c r="K790" s="13">
        <v>16.812114209696144</v>
      </c>
    </row>
    <row r="791" spans="1:11" x14ac:dyDescent="0.25">
      <c r="A791" t="s">
        <v>1250</v>
      </c>
      <c r="B791" t="s">
        <v>2</v>
      </c>
      <c r="C791" t="s">
        <v>239</v>
      </c>
      <c r="D791" t="s">
        <v>224</v>
      </c>
      <c r="E791" t="s">
        <v>12</v>
      </c>
      <c r="F791">
        <v>2047</v>
      </c>
      <c r="G791">
        <v>18.909397856158289</v>
      </c>
      <c r="H791" s="13">
        <v>6.3454355222007694E-2</v>
      </c>
      <c r="I791" s="4" t="str">
        <f>INDEX('EPA Source to Industry Map'!E:E,MATCH(_xlfn.CONCAT(Table2[[#This Row],[sector]:[subsource]]),'EPA Source to Industry Map'!D:D,0))</f>
        <v>non-industry</v>
      </c>
      <c r="J791" s="4" t="s">
        <v>12</v>
      </c>
      <c r="K791" s="13">
        <v>16.81540413383204</v>
      </c>
    </row>
    <row r="792" spans="1:11" x14ac:dyDescent="0.25">
      <c r="A792" t="s">
        <v>1250</v>
      </c>
      <c r="B792" t="s">
        <v>2</v>
      </c>
      <c r="C792" t="s">
        <v>239</v>
      </c>
      <c r="D792" t="s">
        <v>224</v>
      </c>
      <c r="E792" t="s">
        <v>12</v>
      </c>
      <c r="F792">
        <v>2048</v>
      </c>
      <c r="G792">
        <v>18.913097468960167</v>
      </c>
      <c r="H792" s="13">
        <v>6.3466770030067662E-2</v>
      </c>
      <c r="I792" s="4" t="str">
        <f>INDEX('EPA Source to Industry Map'!E:E,MATCH(_xlfn.CONCAT(Table2[[#This Row],[sector]:[subsource]]),'EPA Source to Industry Map'!D:D,0))</f>
        <v>non-industry</v>
      </c>
      <c r="J792" s="4" t="s">
        <v>12</v>
      </c>
      <c r="K792" s="13">
        <v>16.818694057967932</v>
      </c>
    </row>
    <row r="793" spans="1:11" x14ac:dyDescent="0.25">
      <c r="A793" t="s">
        <v>1250</v>
      </c>
      <c r="B793" t="s">
        <v>2</v>
      </c>
      <c r="C793" t="s">
        <v>239</v>
      </c>
      <c r="D793" t="s">
        <v>224</v>
      </c>
      <c r="E793" t="s">
        <v>12</v>
      </c>
      <c r="F793">
        <v>2049</v>
      </c>
      <c r="G793">
        <v>18.916797081762052</v>
      </c>
      <c r="H793" s="13">
        <v>6.34791848381277E-2</v>
      </c>
      <c r="I793" s="4" t="str">
        <f>INDEX('EPA Source to Industry Map'!E:E,MATCH(_xlfn.CONCAT(Table2[[#This Row],[sector]:[subsource]]),'EPA Source to Industry Map'!D:D,0))</f>
        <v>non-industry</v>
      </c>
      <c r="J793" s="4" t="s">
        <v>12</v>
      </c>
      <c r="K793" s="13">
        <v>16.821983982103838</v>
      </c>
    </row>
    <row r="794" spans="1:11" x14ac:dyDescent="0.25">
      <c r="A794" t="s">
        <v>1250</v>
      </c>
      <c r="B794" t="s">
        <v>2</v>
      </c>
      <c r="C794" t="s">
        <v>239</v>
      </c>
      <c r="D794" t="s">
        <v>224</v>
      </c>
      <c r="E794" t="s">
        <v>12</v>
      </c>
      <c r="F794">
        <v>2050</v>
      </c>
      <c r="G794">
        <v>18.920496694563919</v>
      </c>
      <c r="H794" s="13">
        <v>6.3491599646187655E-2</v>
      </c>
      <c r="I794" s="4" t="str">
        <f>INDEX('EPA Source to Industry Map'!E:E,MATCH(_xlfn.CONCAT(Table2[[#This Row],[sector]:[subsource]]),'EPA Source to Industry Map'!D:D,0))</f>
        <v>non-industry</v>
      </c>
      <c r="J794" s="4" t="s">
        <v>12</v>
      </c>
      <c r="K794" s="13">
        <v>16.825273906239726</v>
      </c>
    </row>
    <row r="795" spans="1:11" x14ac:dyDescent="0.25">
      <c r="A795" t="s">
        <v>1250</v>
      </c>
      <c r="B795" t="s">
        <v>2</v>
      </c>
      <c r="C795" t="s">
        <v>243</v>
      </c>
      <c r="D795" t="s">
        <v>244</v>
      </c>
      <c r="E795" t="s">
        <v>11</v>
      </c>
      <c r="F795">
        <v>1990</v>
      </c>
      <c r="G795">
        <v>13.783960981386606</v>
      </c>
      <c r="H795" s="13">
        <v>0.55135843925546424</v>
      </c>
      <c r="I795" s="4" t="str">
        <f>INDEX('EPA Source to Industry Map'!E:E,MATCH(_xlfn.CONCAT(Table2[[#This Row],[sector]:[subsource]]),'EPA Source to Industry Map'!D:D,0))</f>
        <v>oil and gas extraction 06</v>
      </c>
      <c r="J795" s="4" t="s">
        <v>11</v>
      </c>
      <c r="K795" s="13">
        <v>15.438036299152998</v>
      </c>
    </row>
    <row r="796" spans="1:11" x14ac:dyDescent="0.25">
      <c r="A796" t="s">
        <v>1250</v>
      </c>
      <c r="B796" t="s">
        <v>2</v>
      </c>
      <c r="C796" t="s">
        <v>243</v>
      </c>
      <c r="D796" t="s">
        <v>244</v>
      </c>
      <c r="E796" t="s">
        <v>11</v>
      </c>
      <c r="F796">
        <v>1991</v>
      </c>
      <c r="G796">
        <v>12.574264482211049</v>
      </c>
      <c r="H796" s="13">
        <v>0.50297057928844202</v>
      </c>
      <c r="I796" s="4" t="str">
        <f>INDEX('EPA Source to Industry Map'!E:E,MATCH(_xlfn.CONCAT(Table2[[#This Row],[sector]:[subsource]]),'EPA Source to Industry Map'!D:D,0))</f>
        <v>oil and gas extraction 06</v>
      </c>
      <c r="J796" s="4" t="s">
        <v>11</v>
      </c>
      <c r="K796" s="13">
        <v>14.083176220076378</v>
      </c>
    </row>
    <row r="797" spans="1:11" x14ac:dyDescent="0.25">
      <c r="A797" t="s">
        <v>1250</v>
      </c>
      <c r="B797" t="s">
        <v>2</v>
      </c>
      <c r="C797" t="s">
        <v>243</v>
      </c>
      <c r="D797" t="s">
        <v>244</v>
      </c>
      <c r="E797" t="s">
        <v>11</v>
      </c>
      <c r="F797">
        <v>1992</v>
      </c>
      <c r="G797">
        <v>11.842689161840742</v>
      </c>
      <c r="H797" s="13">
        <v>0.4737075664736296</v>
      </c>
      <c r="I797" s="4" t="str">
        <f>INDEX('EPA Source to Industry Map'!E:E,MATCH(_xlfn.CONCAT(Table2[[#This Row],[sector]:[subsource]]),'EPA Source to Industry Map'!D:D,0))</f>
        <v>oil and gas extraction 06</v>
      </c>
      <c r="J797" s="4" t="s">
        <v>11</v>
      </c>
      <c r="K797" s="13">
        <v>13.263811861261628</v>
      </c>
    </row>
    <row r="798" spans="1:11" x14ac:dyDescent="0.25">
      <c r="A798" t="s">
        <v>1250</v>
      </c>
      <c r="B798" t="s">
        <v>2</v>
      </c>
      <c r="C798" t="s">
        <v>243</v>
      </c>
      <c r="D798" t="s">
        <v>244</v>
      </c>
      <c r="E798" t="s">
        <v>11</v>
      </c>
      <c r="F798">
        <v>1993</v>
      </c>
      <c r="G798">
        <v>11.641576414695063</v>
      </c>
      <c r="H798" s="13">
        <v>0.46566305658780249</v>
      </c>
      <c r="I798" s="4" t="str">
        <f>INDEX('EPA Source to Industry Map'!E:E,MATCH(_xlfn.CONCAT(Table2[[#This Row],[sector]:[subsource]]),'EPA Source to Industry Map'!D:D,0))</f>
        <v>oil and gas extraction 06</v>
      </c>
      <c r="J798" s="4" t="s">
        <v>11</v>
      </c>
      <c r="K798" s="13">
        <v>13.038565584458468</v>
      </c>
    </row>
    <row r="799" spans="1:11" x14ac:dyDescent="0.25">
      <c r="A799" t="s">
        <v>1250</v>
      </c>
      <c r="B799" t="s">
        <v>2</v>
      </c>
      <c r="C799" t="s">
        <v>243</v>
      </c>
      <c r="D799" t="s">
        <v>244</v>
      </c>
      <c r="E799" t="s">
        <v>11</v>
      </c>
      <c r="F799">
        <v>1994</v>
      </c>
      <c r="G799">
        <v>10.72843941303239</v>
      </c>
      <c r="H799" s="13">
        <v>0.42913757652129553</v>
      </c>
      <c r="I799" s="4" t="str">
        <f>INDEX('EPA Source to Industry Map'!E:E,MATCH(_xlfn.CONCAT(Table2[[#This Row],[sector]:[subsource]]),'EPA Source to Industry Map'!D:D,0))</f>
        <v>oil and gas extraction 06</v>
      </c>
      <c r="J799" s="4" t="s">
        <v>11</v>
      </c>
      <c r="K799" s="13">
        <v>12.015852142596275</v>
      </c>
    </row>
    <row r="800" spans="1:11" x14ac:dyDescent="0.25">
      <c r="A800" t="s">
        <v>1250</v>
      </c>
      <c r="B800" t="s">
        <v>2</v>
      </c>
      <c r="C800" t="s">
        <v>243</v>
      </c>
      <c r="D800" t="s">
        <v>244</v>
      </c>
      <c r="E800" t="s">
        <v>11</v>
      </c>
      <c r="F800">
        <v>1995</v>
      </c>
      <c r="G800">
        <v>9.2793847600511477</v>
      </c>
      <c r="H800" s="13">
        <v>0.37117539040204589</v>
      </c>
      <c r="I800" s="4" t="str">
        <f>INDEX('EPA Source to Industry Map'!E:E,MATCH(_xlfn.CONCAT(Table2[[#This Row],[sector]:[subsource]]),'EPA Source to Industry Map'!D:D,0))</f>
        <v>oil and gas extraction 06</v>
      </c>
      <c r="J800" s="4" t="s">
        <v>11</v>
      </c>
      <c r="K800" s="13">
        <v>10.392910931257283</v>
      </c>
    </row>
    <row r="801" spans="1:11" x14ac:dyDescent="0.25">
      <c r="A801" t="s">
        <v>1250</v>
      </c>
      <c r="B801" t="s">
        <v>2</v>
      </c>
      <c r="C801" t="s">
        <v>243</v>
      </c>
      <c r="D801" t="s">
        <v>244</v>
      </c>
      <c r="E801" t="s">
        <v>11</v>
      </c>
      <c r="F801">
        <v>1996</v>
      </c>
      <c r="G801">
        <v>8.8542365103951628</v>
      </c>
      <c r="H801" s="13">
        <v>0.35416946041580655</v>
      </c>
      <c r="I801" s="4" t="str">
        <f>INDEX('EPA Source to Industry Map'!E:E,MATCH(_xlfn.CONCAT(Table2[[#This Row],[sector]:[subsource]]),'EPA Source to Industry Map'!D:D,0))</f>
        <v>oil and gas extraction 06</v>
      </c>
      <c r="J801" s="4" t="s">
        <v>11</v>
      </c>
      <c r="K801" s="13">
        <v>9.9167448916425815</v>
      </c>
    </row>
    <row r="802" spans="1:11" x14ac:dyDescent="0.25">
      <c r="A802" t="s">
        <v>1250</v>
      </c>
      <c r="B802" t="s">
        <v>2</v>
      </c>
      <c r="C802" t="s">
        <v>243</v>
      </c>
      <c r="D802" t="s">
        <v>244</v>
      </c>
      <c r="E802" t="s">
        <v>11</v>
      </c>
      <c r="F802">
        <v>1997</v>
      </c>
      <c r="G802">
        <v>7.9377943696293345</v>
      </c>
      <c r="H802" s="13">
        <v>0.3175117747851734</v>
      </c>
      <c r="I802" s="4" t="str">
        <f>INDEX('EPA Source to Industry Map'!E:E,MATCH(_xlfn.CONCAT(Table2[[#This Row],[sector]:[subsource]]),'EPA Source to Industry Map'!D:D,0))</f>
        <v>oil and gas extraction 06</v>
      </c>
      <c r="J802" s="4" t="s">
        <v>11</v>
      </c>
      <c r="K802" s="13">
        <v>8.8903296939848531</v>
      </c>
    </row>
    <row r="803" spans="1:11" x14ac:dyDescent="0.25">
      <c r="A803" t="s">
        <v>1250</v>
      </c>
      <c r="B803" t="s">
        <v>2</v>
      </c>
      <c r="C803" t="s">
        <v>243</v>
      </c>
      <c r="D803" t="s">
        <v>244</v>
      </c>
      <c r="E803" t="s">
        <v>11</v>
      </c>
      <c r="F803">
        <v>1998</v>
      </c>
      <c r="G803">
        <v>7.4588632919385818</v>
      </c>
      <c r="H803" s="13">
        <v>0.29835453167754322</v>
      </c>
      <c r="I803" s="4" t="str">
        <f>INDEX('EPA Source to Industry Map'!E:E,MATCH(_xlfn.CONCAT(Table2[[#This Row],[sector]:[subsource]]),'EPA Source to Industry Map'!D:D,0))</f>
        <v>oil and gas extraction 06</v>
      </c>
      <c r="J803" s="4" t="s">
        <v>11</v>
      </c>
      <c r="K803" s="13">
        <v>8.3539268869712142</v>
      </c>
    </row>
    <row r="804" spans="1:11" x14ac:dyDescent="0.25">
      <c r="A804" t="s">
        <v>1250</v>
      </c>
      <c r="B804" t="s">
        <v>2</v>
      </c>
      <c r="C804" t="s">
        <v>243</v>
      </c>
      <c r="D804" t="s">
        <v>244</v>
      </c>
      <c r="E804" t="s">
        <v>11</v>
      </c>
      <c r="F804">
        <v>1999</v>
      </c>
      <c r="G804">
        <v>7.021599430740177</v>
      </c>
      <c r="H804" s="13">
        <v>0.28086397722960704</v>
      </c>
      <c r="I804" s="4" t="str">
        <f>INDEX('EPA Source to Industry Map'!E:E,MATCH(_xlfn.CONCAT(Table2[[#This Row],[sector]:[subsource]]),'EPA Source to Industry Map'!D:D,0))</f>
        <v>oil and gas extraction 06</v>
      </c>
      <c r="J804" s="4" t="s">
        <v>11</v>
      </c>
      <c r="K804" s="13">
        <v>7.8641913624289979</v>
      </c>
    </row>
    <row r="805" spans="1:11" x14ac:dyDescent="0.25">
      <c r="A805" t="s">
        <v>1250</v>
      </c>
      <c r="B805" t="s">
        <v>2</v>
      </c>
      <c r="C805" t="s">
        <v>243</v>
      </c>
      <c r="D805" t="s">
        <v>244</v>
      </c>
      <c r="E805" t="s">
        <v>11</v>
      </c>
      <c r="F805">
        <v>2000</v>
      </c>
      <c r="G805">
        <v>6.5592307887434833</v>
      </c>
      <c r="H805" s="13">
        <v>0.26236923154973929</v>
      </c>
      <c r="I805" s="4" t="str">
        <f>INDEX('EPA Source to Industry Map'!E:E,MATCH(_xlfn.CONCAT(Table2[[#This Row],[sector]:[subsource]]),'EPA Source to Industry Map'!D:D,0))</f>
        <v>oil and gas extraction 06</v>
      </c>
      <c r="J805" s="4" t="s">
        <v>11</v>
      </c>
      <c r="K805" s="13">
        <v>7.3463384833927021</v>
      </c>
    </row>
    <row r="806" spans="1:11" x14ac:dyDescent="0.25">
      <c r="A806" t="s">
        <v>1250</v>
      </c>
      <c r="B806" t="s">
        <v>2</v>
      </c>
      <c r="C806" t="s">
        <v>243</v>
      </c>
      <c r="D806" t="s">
        <v>244</v>
      </c>
      <c r="E806" t="s">
        <v>11</v>
      </c>
      <c r="F806">
        <v>2001</v>
      </c>
      <c r="G806">
        <v>6.3135840693725687</v>
      </c>
      <c r="H806" s="13">
        <v>0.25254336277490269</v>
      </c>
      <c r="I806" s="4" t="str">
        <f>INDEX('EPA Source to Industry Map'!E:E,MATCH(_xlfn.CONCAT(Table2[[#This Row],[sector]:[subsource]]),'EPA Source to Industry Map'!D:D,0))</f>
        <v>oil and gas extraction 06</v>
      </c>
      <c r="J806" s="4" t="s">
        <v>11</v>
      </c>
      <c r="K806" s="13">
        <v>7.0712141576972769</v>
      </c>
    </row>
    <row r="807" spans="1:11" x14ac:dyDescent="0.25">
      <c r="A807" t="s">
        <v>1250</v>
      </c>
      <c r="B807" t="s">
        <v>2</v>
      </c>
      <c r="C807" t="s">
        <v>243</v>
      </c>
      <c r="D807" t="s">
        <v>244</v>
      </c>
      <c r="E807" t="s">
        <v>11</v>
      </c>
      <c r="F807">
        <v>2002</v>
      </c>
      <c r="G807">
        <v>6.2004243793751943</v>
      </c>
      <c r="H807" s="13">
        <v>0.24801697517500781</v>
      </c>
      <c r="I807" s="4" t="str">
        <f>INDEX('EPA Source to Industry Map'!E:E,MATCH(_xlfn.CONCAT(Table2[[#This Row],[sector]:[subsource]]),'EPA Source to Industry Map'!D:D,0))</f>
        <v>oil and gas extraction 06</v>
      </c>
      <c r="J807" s="4" t="s">
        <v>11</v>
      </c>
      <c r="K807" s="13">
        <v>6.9444753049002177</v>
      </c>
    </row>
    <row r="808" spans="1:11" x14ac:dyDescent="0.25">
      <c r="A808" t="s">
        <v>1250</v>
      </c>
      <c r="B808" t="s">
        <v>2</v>
      </c>
      <c r="C808" t="s">
        <v>243</v>
      </c>
      <c r="D808" t="s">
        <v>244</v>
      </c>
      <c r="E808" t="s">
        <v>11</v>
      </c>
      <c r="F808">
        <v>2003</v>
      </c>
      <c r="G808">
        <v>6.0998843128410378</v>
      </c>
      <c r="H808" s="13">
        <v>0.24399537251364148</v>
      </c>
      <c r="I808" s="4" t="str">
        <f>INDEX('EPA Source to Industry Map'!E:E,MATCH(_xlfn.CONCAT(Table2[[#This Row],[sector]:[subsource]]),'EPA Source to Industry Map'!D:D,0))</f>
        <v>oil and gas extraction 06</v>
      </c>
      <c r="J808" s="4" t="s">
        <v>11</v>
      </c>
      <c r="K808" s="13">
        <v>6.8318704303819633</v>
      </c>
    </row>
    <row r="809" spans="1:11" x14ac:dyDescent="0.25">
      <c r="A809" t="s">
        <v>1250</v>
      </c>
      <c r="B809" t="s">
        <v>2</v>
      </c>
      <c r="C809" t="s">
        <v>243</v>
      </c>
      <c r="D809" t="s">
        <v>244</v>
      </c>
      <c r="E809" t="s">
        <v>11</v>
      </c>
      <c r="F809">
        <v>2004</v>
      </c>
      <c r="G809">
        <v>5.6150783508759528</v>
      </c>
      <c r="H809" s="13">
        <v>0.22460313403503809</v>
      </c>
      <c r="I809" s="4" t="str">
        <f>INDEX('EPA Source to Industry Map'!E:E,MATCH(_xlfn.CONCAT(Table2[[#This Row],[sector]:[subsource]]),'EPA Source to Industry Map'!D:D,0))</f>
        <v>oil and gas extraction 06</v>
      </c>
      <c r="J809" s="4" t="s">
        <v>11</v>
      </c>
      <c r="K809" s="13">
        <v>6.2888877529810676</v>
      </c>
    </row>
    <row r="810" spans="1:11" x14ac:dyDescent="0.25">
      <c r="A810" t="s">
        <v>1250</v>
      </c>
      <c r="B810" t="s">
        <v>2</v>
      </c>
      <c r="C810" t="s">
        <v>243</v>
      </c>
      <c r="D810" t="s">
        <v>244</v>
      </c>
      <c r="E810" t="s">
        <v>11</v>
      </c>
      <c r="F810">
        <v>2005</v>
      </c>
      <c r="G810">
        <v>5.4310106008989703</v>
      </c>
      <c r="H810" s="13">
        <v>0.21724042403595883</v>
      </c>
      <c r="I810" s="4" t="str">
        <f>INDEX('EPA Source to Industry Map'!E:E,MATCH(_xlfn.CONCAT(Table2[[#This Row],[sector]:[subsource]]),'EPA Source to Industry Map'!D:D,0))</f>
        <v>oil and gas extraction 06</v>
      </c>
      <c r="J810" s="4" t="s">
        <v>11</v>
      </c>
      <c r="K810" s="13">
        <v>6.082731873006848</v>
      </c>
    </row>
    <row r="811" spans="1:11" x14ac:dyDescent="0.25">
      <c r="A811" t="s">
        <v>1250</v>
      </c>
      <c r="B811" t="s">
        <v>2</v>
      </c>
      <c r="C811" t="s">
        <v>243</v>
      </c>
      <c r="D811" t="s">
        <v>244</v>
      </c>
      <c r="E811" t="s">
        <v>11</v>
      </c>
      <c r="F811">
        <v>2006</v>
      </c>
      <c r="G811">
        <v>5.2044247079501762</v>
      </c>
      <c r="H811" s="13">
        <v>0.20817698831800707</v>
      </c>
      <c r="I811" s="4" t="str">
        <f>INDEX('EPA Source to Industry Map'!E:E,MATCH(_xlfn.CONCAT(Table2[[#This Row],[sector]:[subsource]]),'EPA Source to Industry Map'!D:D,0))</f>
        <v>oil and gas extraction 06</v>
      </c>
      <c r="J811" s="4" t="s">
        <v>11</v>
      </c>
      <c r="K811" s="13">
        <v>5.8289556729042005</v>
      </c>
    </row>
    <row r="812" spans="1:11" x14ac:dyDescent="0.25">
      <c r="A812" t="s">
        <v>1250</v>
      </c>
      <c r="B812" t="s">
        <v>2</v>
      </c>
      <c r="C812" t="s">
        <v>243</v>
      </c>
      <c r="D812" t="s">
        <v>244</v>
      </c>
      <c r="E812" t="s">
        <v>11</v>
      </c>
      <c r="F812">
        <v>2007</v>
      </c>
      <c r="G812">
        <v>4.992312201779332</v>
      </c>
      <c r="H812" s="13">
        <v>0.19969248807117326</v>
      </c>
      <c r="I812" s="4" t="str">
        <f>INDEX('EPA Source to Industry Map'!E:E,MATCH(_xlfn.CONCAT(Table2[[#This Row],[sector]:[subsource]]),'EPA Source to Industry Map'!D:D,0))</f>
        <v>oil and gas extraction 06</v>
      </c>
      <c r="J812" s="4" t="s">
        <v>11</v>
      </c>
      <c r="K812" s="13">
        <v>5.5913896659928524</v>
      </c>
    </row>
    <row r="813" spans="1:11" x14ac:dyDescent="0.25">
      <c r="A813" t="s">
        <v>1250</v>
      </c>
      <c r="B813" t="s">
        <v>2</v>
      </c>
      <c r="C813" t="s">
        <v>243</v>
      </c>
      <c r="D813" t="s">
        <v>244</v>
      </c>
      <c r="E813" t="s">
        <v>11</v>
      </c>
      <c r="F813">
        <v>2008</v>
      </c>
      <c r="G813">
        <v>4.9962371176960625</v>
      </c>
      <c r="H813" s="13">
        <v>0.19984948470784258</v>
      </c>
      <c r="I813" s="4" t="str">
        <f>INDEX('EPA Source to Industry Map'!E:E,MATCH(_xlfn.CONCAT(Table2[[#This Row],[sector]:[subsource]]),'EPA Source to Industry Map'!D:D,0))</f>
        <v>oil and gas extraction 06</v>
      </c>
      <c r="J813" s="4" t="s">
        <v>11</v>
      </c>
      <c r="K813" s="13">
        <v>5.5957855718195937</v>
      </c>
    </row>
    <row r="814" spans="1:11" x14ac:dyDescent="0.25">
      <c r="A814" t="s">
        <v>1250</v>
      </c>
      <c r="B814" t="s">
        <v>2</v>
      </c>
      <c r="C814" t="s">
        <v>243</v>
      </c>
      <c r="D814" t="s">
        <v>244</v>
      </c>
      <c r="E814" t="s">
        <v>11</v>
      </c>
      <c r="F814">
        <v>2009</v>
      </c>
      <c r="G814">
        <v>4.6686959465331377</v>
      </c>
      <c r="H814" s="13">
        <v>0.18674783786132546</v>
      </c>
      <c r="I814" s="4" t="str">
        <f>INDEX('EPA Source to Industry Map'!E:E,MATCH(_xlfn.CONCAT(Table2[[#This Row],[sector]:[subsource]]),'EPA Source to Industry Map'!D:D,0))</f>
        <v>oil and gas extraction 06</v>
      </c>
      <c r="J814" s="4" t="s">
        <v>11</v>
      </c>
      <c r="K814" s="13">
        <v>5.2289394601171137</v>
      </c>
    </row>
    <row r="815" spans="1:11" x14ac:dyDescent="0.25">
      <c r="A815" t="s">
        <v>1250</v>
      </c>
      <c r="B815" t="s">
        <v>2</v>
      </c>
      <c r="C815" t="s">
        <v>243</v>
      </c>
      <c r="D815" t="s">
        <v>244</v>
      </c>
      <c r="E815" t="s">
        <v>11</v>
      </c>
      <c r="F815">
        <v>2010</v>
      </c>
      <c r="G815">
        <v>4.7124570805493962</v>
      </c>
      <c r="H815" s="13">
        <v>0.18849828322197584</v>
      </c>
      <c r="I815" s="4" t="str">
        <f>INDEX('EPA Source to Industry Map'!E:E,MATCH(_xlfn.CONCAT(Table2[[#This Row],[sector]:[subsource]]),'EPA Source to Industry Map'!D:D,0))</f>
        <v>oil and gas extraction 06</v>
      </c>
      <c r="J815" s="4" t="s">
        <v>11</v>
      </c>
      <c r="K815" s="13">
        <v>5.277951930215325</v>
      </c>
    </row>
    <row r="816" spans="1:11" x14ac:dyDescent="0.25">
      <c r="A816" t="s">
        <v>1250</v>
      </c>
      <c r="B816" t="s">
        <v>2</v>
      </c>
      <c r="C816" t="s">
        <v>243</v>
      </c>
      <c r="D816" t="s">
        <v>244</v>
      </c>
      <c r="E816" t="s">
        <v>11</v>
      </c>
      <c r="F816">
        <v>2011</v>
      </c>
      <c r="G816">
        <v>4.6658576839560659</v>
      </c>
      <c r="H816" s="13">
        <v>0.18663430735824268</v>
      </c>
      <c r="I816" s="4" t="str">
        <f>INDEX('EPA Source to Industry Map'!E:E,MATCH(_xlfn.CONCAT(Table2[[#This Row],[sector]:[subsource]]),'EPA Source to Industry Map'!D:D,0))</f>
        <v>oil and gas extraction 06</v>
      </c>
      <c r="J816" s="4" t="s">
        <v>11</v>
      </c>
      <c r="K816" s="13">
        <v>5.2257606060307955</v>
      </c>
    </row>
    <row r="817" spans="1:11" x14ac:dyDescent="0.25">
      <c r="A817" t="s">
        <v>1250</v>
      </c>
      <c r="B817" t="s">
        <v>2</v>
      </c>
      <c r="C817" t="s">
        <v>243</v>
      </c>
      <c r="D817" t="s">
        <v>244</v>
      </c>
      <c r="E817" t="s">
        <v>11</v>
      </c>
      <c r="F817">
        <v>2012</v>
      </c>
      <c r="G817">
        <v>4.5173262561331207</v>
      </c>
      <c r="H817" s="13">
        <v>0.18069305024532481</v>
      </c>
      <c r="I817" s="4" t="str">
        <f>INDEX('EPA Source to Industry Map'!E:E,MATCH(_xlfn.CONCAT(Table2[[#This Row],[sector]:[subsource]]),'EPA Source to Industry Map'!D:D,0))</f>
        <v>oil and gas extraction 06</v>
      </c>
      <c r="J817" s="4" t="s">
        <v>11</v>
      </c>
      <c r="K817" s="13">
        <v>5.0594054068690939</v>
      </c>
    </row>
    <row r="818" spans="1:11" x14ac:dyDescent="0.25">
      <c r="A818" t="s">
        <v>1250</v>
      </c>
      <c r="B818" t="s">
        <v>2</v>
      </c>
      <c r="C818" t="s">
        <v>243</v>
      </c>
      <c r="D818" t="s">
        <v>244</v>
      </c>
      <c r="E818" t="s">
        <v>11</v>
      </c>
      <c r="F818">
        <v>2013</v>
      </c>
      <c r="G818">
        <v>4.4526187318364494</v>
      </c>
      <c r="H818" s="13">
        <v>0.17810474927345793</v>
      </c>
      <c r="I818" s="4" t="str">
        <f>INDEX('EPA Source to Industry Map'!E:E,MATCH(_xlfn.CONCAT(Table2[[#This Row],[sector]:[subsource]]),'EPA Source to Industry Map'!D:D,0))</f>
        <v>oil and gas extraction 06</v>
      </c>
      <c r="J818" s="4" t="s">
        <v>11</v>
      </c>
      <c r="K818" s="13">
        <v>4.9869329796568236</v>
      </c>
    </row>
    <row r="819" spans="1:11" x14ac:dyDescent="0.25">
      <c r="A819" t="s">
        <v>1250</v>
      </c>
      <c r="B819" t="s">
        <v>2</v>
      </c>
      <c r="C819" t="s">
        <v>243</v>
      </c>
      <c r="D819" t="s">
        <v>244</v>
      </c>
      <c r="E819" t="s">
        <v>11</v>
      </c>
      <c r="F819">
        <v>2014</v>
      </c>
      <c r="G819">
        <v>4.3551017190706958</v>
      </c>
      <c r="H819" s="13">
        <v>0.1742040687628279</v>
      </c>
      <c r="I819" s="4" t="str">
        <f>INDEX('EPA Source to Industry Map'!E:E,MATCH(_xlfn.CONCAT(Table2[[#This Row],[sector]:[subsource]]),'EPA Source to Industry Map'!D:D,0))</f>
        <v>oil and gas extraction 06</v>
      </c>
      <c r="J819" s="4" t="s">
        <v>11</v>
      </c>
      <c r="K819" s="13">
        <v>4.8777139253591812</v>
      </c>
    </row>
    <row r="820" spans="1:11" x14ac:dyDescent="0.25">
      <c r="A820" t="s">
        <v>1250</v>
      </c>
      <c r="B820" t="s">
        <v>2</v>
      </c>
      <c r="C820" t="s">
        <v>243</v>
      </c>
      <c r="D820" t="s">
        <v>244</v>
      </c>
      <c r="E820" t="s">
        <v>11</v>
      </c>
      <c r="F820">
        <v>2015</v>
      </c>
      <c r="G820">
        <v>4.1761009903011406</v>
      </c>
      <c r="H820" s="13">
        <v>0.16704403961204572</v>
      </c>
      <c r="I820" s="4" t="str">
        <f>INDEX('EPA Source to Industry Map'!E:E,MATCH(_xlfn.CONCAT(Table2[[#This Row],[sector]:[subsource]]),'EPA Source to Industry Map'!D:D,0))</f>
        <v>oil and gas extraction 06</v>
      </c>
      <c r="J820" s="4" t="s">
        <v>11</v>
      </c>
      <c r="K820" s="13">
        <v>4.6772331091372772</v>
      </c>
    </row>
    <row r="821" spans="1:11" x14ac:dyDescent="0.25">
      <c r="A821" t="s">
        <v>1250</v>
      </c>
      <c r="B821" t="s">
        <v>2</v>
      </c>
      <c r="C821" t="s">
        <v>243</v>
      </c>
      <c r="D821" t="s">
        <v>244</v>
      </c>
      <c r="E821" t="s">
        <v>11</v>
      </c>
      <c r="F821">
        <v>2016</v>
      </c>
      <c r="G821">
        <v>3.9756175467886306</v>
      </c>
      <c r="H821" s="13">
        <v>0.15902470187154519</v>
      </c>
      <c r="I821" s="4" t="str">
        <f>INDEX('EPA Source to Industry Map'!E:E,MATCH(_xlfn.CONCAT(Table2[[#This Row],[sector]:[subsource]]),'EPA Source to Industry Map'!D:D,0))</f>
        <v>oil and gas extraction 06</v>
      </c>
      <c r="J821" s="4" t="s">
        <v>11</v>
      </c>
      <c r="K821" s="13">
        <v>4.4526916524032636</v>
      </c>
    </row>
    <row r="822" spans="1:11" x14ac:dyDescent="0.25">
      <c r="A822" t="s">
        <v>1250</v>
      </c>
      <c r="B822" t="s">
        <v>2</v>
      </c>
      <c r="C822" t="s">
        <v>243</v>
      </c>
      <c r="D822" t="s">
        <v>244</v>
      </c>
      <c r="E822" t="s">
        <v>11</v>
      </c>
      <c r="F822">
        <v>2017</v>
      </c>
      <c r="G822">
        <v>3.8508164038739721</v>
      </c>
      <c r="H822" s="13">
        <v>0.1540326561549589</v>
      </c>
      <c r="I822" s="4" t="str">
        <f>INDEX('EPA Source to Industry Map'!E:E,MATCH(_xlfn.CONCAT(Table2[[#This Row],[sector]:[subsource]]),'EPA Source to Industry Map'!D:D,0))</f>
        <v>oil and gas extraction 06</v>
      </c>
      <c r="J822" s="4" t="s">
        <v>11</v>
      </c>
      <c r="K822" s="13">
        <v>4.3129143723388488</v>
      </c>
    </row>
    <row r="823" spans="1:11" x14ac:dyDescent="0.25">
      <c r="A823" t="s">
        <v>1250</v>
      </c>
      <c r="B823" t="s">
        <v>2</v>
      </c>
      <c r="C823" t="s">
        <v>243</v>
      </c>
      <c r="D823" t="s">
        <v>244</v>
      </c>
      <c r="E823" t="s">
        <v>11</v>
      </c>
      <c r="F823">
        <v>2018</v>
      </c>
      <c r="G823">
        <v>3.726015260959302</v>
      </c>
      <c r="H823" s="13">
        <v>0.14904061043837208</v>
      </c>
      <c r="I823" s="4" t="str">
        <f>INDEX('EPA Source to Industry Map'!E:E,MATCH(_xlfn.CONCAT(Table2[[#This Row],[sector]:[subsource]]),'EPA Source to Industry Map'!D:D,0))</f>
        <v>oil and gas extraction 06</v>
      </c>
      <c r="J823" s="4" t="s">
        <v>11</v>
      </c>
      <c r="K823" s="13">
        <v>4.1731370922744189</v>
      </c>
    </row>
    <row r="824" spans="1:11" x14ac:dyDescent="0.25">
      <c r="A824" t="s">
        <v>1250</v>
      </c>
      <c r="B824" t="s">
        <v>2</v>
      </c>
      <c r="C824" t="s">
        <v>243</v>
      </c>
      <c r="D824" t="s">
        <v>244</v>
      </c>
      <c r="E824" t="s">
        <v>11</v>
      </c>
      <c r="F824">
        <v>2019</v>
      </c>
      <c r="G824">
        <v>3.6012141180446333</v>
      </c>
      <c r="H824" s="13">
        <v>0.14404856472178534</v>
      </c>
      <c r="I824" s="4" t="str">
        <f>INDEX('EPA Source to Industry Map'!E:E,MATCH(_xlfn.CONCAT(Table2[[#This Row],[sector]:[subsource]]),'EPA Source to Industry Map'!D:D,0))</f>
        <v>oil and gas extraction 06</v>
      </c>
      <c r="J824" s="4" t="s">
        <v>11</v>
      </c>
      <c r="K824" s="13">
        <v>4.033359812209989</v>
      </c>
    </row>
    <row r="825" spans="1:11" x14ac:dyDescent="0.25">
      <c r="A825" t="s">
        <v>1250</v>
      </c>
      <c r="B825" t="s">
        <v>2</v>
      </c>
      <c r="C825" t="s">
        <v>243</v>
      </c>
      <c r="D825" t="s">
        <v>244</v>
      </c>
      <c r="E825" t="s">
        <v>11</v>
      </c>
      <c r="F825">
        <v>2020</v>
      </c>
      <c r="G825">
        <v>3.4764129751299628</v>
      </c>
      <c r="H825" s="13">
        <v>0.13905651900519858</v>
      </c>
      <c r="I825" s="4" t="str">
        <f>INDEX('EPA Source to Industry Map'!E:E,MATCH(_xlfn.CONCAT(Table2[[#This Row],[sector]:[subsource]]),'EPA Source to Industry Map'!D:D,0))</f>
        <v>oil and gas extraction 06</v>
      </c>
      <c r="J825" s="4" t="s">
        <v>11</v>
      </c>
      <c r="K825" s="13">
        <v>3.8935825321455604</v>
      </c>
    </row>
    <row r="826" spans="1:11" x14ac:dyDescent="0.25">
      <c r="A826" t="s">
        <v>1250</v>
      </c>
      <c r="B826" t="s">
        <v>2</v>
      </c>
      <c r="C826" t="s">
        <v>243</v>
      </c>
      <c r="D826" t="s">
        <v>244</v>
      </c>
      <c r="E826" t="s">
        <v>11</v>
      </c>
      <c r="F826">
        <v>2021</v>
      </c>
      <c r="G826">
        <v>3.5315003856549692</v>
      </c>
      <c r="H826" s="13">
        <v>0.14126001542619879</v>
      </c>
      <c r="I826" s="4" t="str">
        <f>INDEX('EPA Source to Industry Map'!E:E,MATCH(_xlfn.CONCAT(Table2[[#This Row],[sector]:[subsource]]),'EPA Source to Industry Map'!D:D,0))</f>
        <v>oil and gas extraction 06</v>
      </c>
      <c r="J826" s="4" t="s">
        <v>11</v>
      </c>
      <c r="K826" s="13">
        <v>3.9552804319335659</v>
      </c>
    </row>
    <row r="827" spans="1:11" x14ac:dyDescent="0.25">
      <c r="A827" t="s">
        <v>1250</v>
      </c>
      <c r="B827" t="s">
        <v>2</v>
      </c>
      <c r="C827" t="s">
        <v>243</v>
      </c>
      <c r="D827" t="s">
        <v>244</v>
      </c>
      <c r="E827" t="s">
        <v>11</v>
      </c>
      <c r="F827">
        <v>2022</v>
      </c>
      <c r="G827">
        <v>3.5865877961799626</v>
      </c>
      <c r="H827" s="13">
        <v>0.14346351184719849</v>
      </c>
      <c r="I827" s="4" t="str">
        <f>INDEX('EPA Source to Industry Map'!E:E,MATCH(_xlfn.CONCAT(Table2[[#This Row],[sector]:[subsource]]),'EPA Source to Industry Map'!D:D,0))</f>
        <v>oil and gas extraction 06</v>
      </c>
      <c r="J827" s="4" t="s">
        <v>11</v>
      </c>
      <c r="K827" s="13">
        <v>4.0169783317215595</v>
      </c>
    </row>
    <row r="828" spans="1:11" x14ac:dyDescent="0.25">
      <c r="A828" t="s">
        <v>1250</v>
      </c>
      <c r="B828" t="s">
        <v>2</v>
      </c>
      <c r="C828" t="s">
        <v>243</v>
      </c>
      <c r="D828" t="s">
        <v>244</v>
      </c>
      <c r="E828" t="s">
        <v>11</v>
      </c>
      <c r="F828">
        <v>2023</v>
      </c>
      <c r="G828">
        <v>3.6416752067049591</v>
      </c>
      <c r="H828" s="13">
        <v>0.14566700826819837</v>
      </c>
      <c r="I828" s="4" t="str">
        <f>INDEX('EPA Source to Industry Map'!E:E,MATCH(_xlfn.CONCAT(Table2[[#This Row],[sector]:[subsource]]),'EPA Source to Industry Map'!D:D,0))</f>
        <v>oil and gas extraction 06</v>
      </c>
      <c r="J828" s="4" t="s">
        <v>11</v>
      </c>
      <c r="K828" s="13">
        <v>4.0786762315095544</v>
      </c>
    </row>
    <row r="829" spans="1:11" x14ac:dyDescent="0.25">
      <c r="A829" t="s">
        <v>1250</v>
      </c>
      <c r="B829" t="s">
        <v>2</v>
      </c>
      <c r="C829" t="s">
        <v>243</v>
      </c>
      <c r="D829" t="s">
        <v>244</v>
      </c>
      <c r="E829" t="s">
        <v>11</v>
      </c>
      <c r="F829">
        <v>2024</v>
      </c>
      <c r="G829">
        <v>3.696762617229953</v>
      </c>
      <c r="H829" s="13">
        <v>0.14787050468919821</v>
      </c>
      <c r="I829" s="4" t="str">
        <f>INDEX('EPA Source to Industry Map'!E:E,MATCH(_xlfn.CONCAT(Table2[[#This Row],[sector]:[subsource]]),'EPA Source to Industry Map'!D:D,0))</f>
        <v>oil and gas extraction 06</v>
      </c>
      <c r="J829" s="4" t="s">
        <v>11</v>
      </c>
      <c r="K829" s="13">
        <v>4.1403741312975484</v>
      </c>
    </row>
    <row r="830" spans="1:11" x14ac:dyDescent="0.25">
      <c r="A830" t="s">
        <v>1250</v>
      </c>
      <c r="B830" t="s">
        <v>2</v>
      </c>
      <c r="C830" t="s">
        <v>243</v>
      </c>
      <c r="D830" t="s">
        <v>244</v>
      </c>
      <c r="E830" t="s">
        <v>11</v>
      </c>
      <c r="F830">
        <v>2025</v>
      </c>
      <c r="G830">
        <v>3.7518500277549487</v>
      </c>
      <c r="H830" s="13">
        <v>0.15007400111019797</v>
      </c>
      <c r="I830" s="4" t="str">
        <f>INDEX('EPA Source to Industry Map'!E:E,MATCH(_xlfn.CONCAT(Table2[[#This Row],[sector]:[subsource]]),'EPA Source to Industry Map'!D:D,0))</f>
        <v>oil and gas extraction 06</v>
      </c>
      <c r="J830" s="4" t="s">
        <v>11</v>
      </c>
      <c r="K830" s="13">
        <v>4.2020720310855415</v>
      </c>
    </row>
    <row r="831" spans="1:11" x14ac:dyDescent="0.25">
      <c r="A831" t="s">
        <v>1250</v>
      </c>
      <c r="B831" t="s">
        <v>2</v>
      </c>
      <c r="C831" t="s">
        <v>243</v>
      </c>
      <c r="D831" t="s">
        <v>244</v>
      </c>
      <c r="E831" t="s">
        <v>11</v>
      </c>
      <c r="F831">
        <v>2026</v>
      </c>
      <c r="G831">
        <v>3.7682367106020926</v>
      </c>
      <c r="H831" s="13">
        <v>0.15072946842408366</v>
      </c>
      <c r="I831" s="4" t="str">
        <f>INDEX('EPA Source to Industry Map'!E:E,MATCH(_xlfn.CONCAT(Table2[[#This Row],[sector]:[subsource]]),'EPA Source to Industry Map'!D:D,0))</f>
        <v>oil and gas extraction 06</v>
      </c>
      <c r="J831" s="4" t="s">
        <v>11</v>
      </c>
      <c r="K831" s="13">
        <v>4.2204251158743444</v>
      </c>
    </row>
    <row r="832" spans="1:11" x14ac:dyDescent="0.25">
      <c r="A832" t="s">
        <v>1250</v>
      </c>
      <c r="B832" t="s">
        <v>2</v>
      </c>
      <c r="C832" t="s">
        <v>243</v>
      </c>
      <c r="D832" t="s">
        <v>244</v>
      </c>
      <c r="E832" t="s">
        <v>11</v>
      </c>
      <c r="F832">
        <v>2027</v>
      </c>
      <c r="G832">
        <v>3.7846233934492393</v>
      </c>
      <c r="H832" s="13">
        <v>0.15138493573796957</v>
      </c>
      <c r="I832" s="4" t="str">
        <f>INDEX('EPA Source to Industry Map'!E:E,MATCH(_xlfn.CONCAT(Table2[[#This Row],[sector]:[subsource]]),'EPA Source to Industry Map'!D:D,0))</f>
        <v>oil and gas extraction 06</v>
      </c>
      <c r="J832" s="4" t="s">
        <v>11</v>
      </c>
      <c r="K832" s="13">
        <v>4.2387782006631483</v>
      </c>
    </row>
    <row r="833" spans="1:11" x14ac:dyDescent="0.25">
      <c r="A833" t="s">
        <v>1250</v>
      </c>
      <c r="B833" t="s">
        <v>2</v>
      </c>
      <c r="C833" t="s">
        <v>243</v>
      </c>
      <c r="D833" t="s">
        <v>244</v>
      </c>
      <c r="E833" t="s">
        <v>11</v>
      </c>
      <c r="F833">
        <v>2028</v>
      </c>
      <c r="G833">
        <v>3.801010076296385</v>
      </c>
      <c r="H833" s="13">
        <v>0.15204040305185546</v>
      </c>
      <c r="I833" s="4" t="str">
        <f>INDEX('EPA Source to Industry Map'!E:E,MATCH(_xlfn.CONCAT(Table2[[#This Row],[sector]:[subsource]]),'EPA Source to Industry Map'!D:D,0))</f>
        <v>oil and gas extraction 06</v>
      </c>
      <c r="J833" s="4" t="s">
        <v>11</v>
      </c>
      <c r="K833" s="13">
        <v>4.2571312854519521</v>
      </c>
    </row>
    <row r="834" spans="1:11" x14ac:dyDescent="0.25">
      <c r="A834" t="s">
        <v>1250</v>
      </c>
      <c r="B834" t="s">
        <v>2</v>
      </c>
      <c r="C834" t="s">
        <v>243</v>
      </c>
      <c r="D834" t="s">
        <v>244</v>
      </c>
      <c r="E834" t="s">
        <v>11</v>
      </c>
      <c r="F834">
        <v>2029</v>
      </c>
      <c r="G834">
        <v>3.81739675914354</v>
      </c>
      <c r="H834" s="13">
        <v>0.15269587036574164</v>
      </c>
      <c r="I834" s="4" t="str">
        <f>INDEX('EPA Source to Industry Map'!E:E,MATCH(_xlfn.CONCAT(Table2[[#This Row],[sector]:[subsource]]),'EPA Source to Industry Map'!D:D,0))</f>
        <v>oil and gas extraction 06</v>
      </c>
      <c r="J834" s="4" t="s">
        <v>11</v>
      </c>
      <c r="K834" s="13">
        <v>4.2754843702407648</v>
      </c>
    </row>
    <row r="835" spans="1:11" x14ac:dyDescent="0.25">
      <c r="A835" t="s">
        <v>1250</v>
      </c>
      <c r="B835" t="s">
        <v>2</v>
      </c>
      <c r="C835" t="s">
        <v>243</v>
      </c>
      <c r="D835" t="s">
        <v>244</v>
      </c>
      <c r="E835" t="s">
        <v>11</v>
      </c>
      <c r="F835">
        <v>2030</v>
      </c>
      <c r="G835">
        <v>3.8337834419906862</v>
      </c>
      <c r="H835" s="13">
        <v>0.15335133767962739</v>
      </c>
      <c r="I835" s="4" t="str">
        <f>INDEX('EPA Source to Industry Map'!E:E,MATCH(_xlfn.CONCAT(Table2[[#This Row],[sector]:[subsource]]),'EPA Source to Industry Map'!D:D,0))</f>
        <v>oil and gas extraction 06</v>
      </c>
      <c r="J835" s="4" t="s">
        <v>11</v>
      </c>
      <c r="K835" s="13">
        <v>4.2938374550295686</v>
      </c>
    </row>
    <row r="836" spans="1:11" x14ac:dyDescent="0.25">
      <c r="A836" t="s">
        <v>1250</v>
      </c>
      <c r="B836" t="s">
        <v>2</v>
      </c>
      <c r="C836" t="s">
        <v>243</v>
      </c>
      <c r="D836" t="s">
        <v>244</v>
      </c>
      <c r="E836" t="s">
        <v>11</v>
      </c>
      <c r="F836">
        <v>2031</v>
      </c>
      <c r="G836">
        <v>3.8666144326132401</v>
      </c>
      <c r="H836" s="13">
        <v>0.15466457730452965</v>
      </c>
      <c r="I836" s="4" t="str">
        <f>INDEX('EPA Source to Industry Map'!E:E,MATCH(_xlfn.CONCAT(Table2[[#This Row],[sector]:[subsource]]),'EPA Source to Industry Map'!D:D,0))</f>
        <v>oil and gas extraction 06</v>
      </c>
      <c r="J836" s="4" t="s">
        <v>11</v>
      </c>
      <c r="K836" s="13">
        <v>4.3306081645268293</v>
      </c>
    </row>
    <row r="837" spans="1:11" x14ac:dyDescent="0.25">
      <c r="A837" t="s">
        <v>1250</v>
      </c>
      <c r="B837" t="s">
        <v>2</v>
      </c>
      <c r="C837" t="s">
        <v>243</v>
      </c>
      <c r="D837" t="s">
        <v>244</v>
      </c>
      <c r="E837" t="s">
        <v>11</v>
      </c>
      <c r="F837">
        <v>2032</v>
      </c>
      <c r="G837">
        <v>3.8994454232358033</v>
      </c>
      <c r="H837" s="13">
        <v>0.15597781692943219</v>
      </c>
      <c r="I837" s="4" t="str">
        <f>INDEX('EPA Source to Industry Map'!E:E,MATCH(_xlfn.CONCAT(Table2[[#This Row],[sector]:[subsource]]),'EPA Source to Industry Map'!D:D,0))</f>
        <v>oil and gas extraction 06</v>
      </c>
      <c r="J837" s="4" t="s">
        <v>11</v>
      </c>
      <c r="K837" s="13">
        <v>4.3673788740241015</v>
      </c>
    </row>
    <row r="838" spans="1:11" x14ac:dyDescent="0.25">
      <c r="A838" t="s">
        <v>1250</v>
      </c>
      <c r="B838" t="s">
        <v>2</v>
      </c>
      <c r="C838" t="s">
        <v>243</v>
      </c>
      <c r="D838" t="s">
        <v>244</v>
      </c>
      <c r="E838" t="s">
        <v>11</v>
      </c>
      <c r="F838">
        <v>2033</v>
      </c>
      <c r="G838">
        <v>3.9322764138583581</v>
      </c>
      <c r="H838" s="13">
        <v>0.15729105655433431</v>
      </c>
      <c r="I838" s="4" t="str">
        <f>INDEX('EPA Source to Industry Map'!E:E,MATCH(_xlfn.CONCAT(Table2[[#This Row],[sector]:[subsource]]),'EPA Source to Industry Map'!D:D,0))</f>
        <v>oil and gas extraction 06</v>
      </c>
      <c r="J838" s="4" t="s">
        <v>11</v>
      </c>
      <c r="K838" s="13">
        <v>4.4041495835213622</v>
      </c>
    </row>
    <row r="839" spans="1:11" x14ac:dyDescent="0.25">
      <c r="A839" t="s">
        <v>1250</v>
      </c>
      <c r="B839" t="s">
        <v>2</v>
      </c>
      <c r="C839" t="s">
        <v>243</v>
      </c>
      <c r="D839" t="s">
        <v>244</v>
      </c>
      <c r="E839" t="s">
        <v>11</v>
      </c>
      <c r="F839">
        <v>2034</v>
      </c>
      <c r="G839">
        <v>3.9651074044809103</v>
      </c>
      <c r="H839" s="13">
        <v>0.15860429617923644</v>
      </c>
      <c r="I839" s="4" t="str">
        <f>INDEX('EPA Source to Industry Map'!E:E,MATCH(_xlfn.CONCAT(Table2[[#This Row],[sector]:[subsource]]),'EPA Source to Industry Map'!D:D,0))</f>
        <v>oil and gas extraction 06</v>
      </c>
      <c r="J839" s="4" t="s">
        <v>11</v>
      </c>
      <c r="K839" s="13">
        <v>4.4409202930186211</v>
      </c>
    </row>
    <row r="840" spans="1:11" x14ac:dyDescent="0.25">
      <c r="A840" t="s">
        <v>1250</v>
      </c>
      <c r="B840" t="s">
        <v>2</v>
      </c>
      <c r="C840" t="s">
        <v>243</v>
      </c>
      <c r="D840" t="s">
        <v>244</v>
      </c>
      <c r="E840" t="s">
        <v>11</v>
      </c>
      <c r="F840">
        <v>2035</v>
      </c>
      <c r="G840">
        <v>3.9979383951034646</v>
      </c>
      <c r="H840" s="13">
        <v>0.15991753580413862</v>
      </c>
      <c r="I840" s="4" t="str">
        <f>INDEX('EPA Source to Industry Map'!E:E,MATCH(_xlfn.CONCAT(Table2[[#This Row],[sector]:[subsource]]),'EPA Source to Industry Map'!D:D,0))</f>
        <v>oil and gas extraction 06</v>
      </c>
      <c r="J840" s="4" t="s">
        <v>11</v>
      </c>
      <c r="K840" s="13">
        <v>4.47769100251588</v>
      </c>
    </row>
    <row r="841" spans="1:11" x14ac:dyDescent="0.25">
      <c r="A841" t="s">
        <v>1250</v>
      </c>
      <c r="B841" t="s">
        <v>2</v>
      </c>
      <c r="C841" t="s">
        <v>243</v>
      </c>
      <c r="D841" t="s">
        <v>244</v>
      </c>
      <c r="E841" t="s">
        <v>11</v>
      </c>
      <c r="F841">
        <v>2036</v>
      </c>
      <c r="G841">
        <v>4.0262182185365489</v>
      </c>
      <c r="H841" s="13">
        <v>0.16104872874146203</v>
      </c>
      <c r="I841" s="4" t="str">
        <f>INDEX('EPA Source to Industry Map'!E:E,MATCH(_xlfn.CONCAT(Table2[[#This Row],[sector]:[subsource]]),'EPA Source to Industry Map'!D:D,0))</f>
        <v>oil and gas extraction 06</v>
      </c>
      <c r="J841" s="4" t="s">
        <v>11</v>
      </c>
      <c r="K841" s="13">
        <v>4.5093644047609365</v>
      </c>
    </row>
    <row r="842" spans="1:11" x14ac:dyDescent="0.25">
      <c r="A842" t="s">
        <v>1250</v>
      </c>
      <c r="B842" t="s">
        <v>2</v>
      </c>
      <c r="C842" t="s">
        <v>243</v>
      </c>
      <c r="D842" t="s">
        <v>244</v>
      </c>
      <c r="E842" t="s">
        <v>11</v>
      </c>
      <c r="F842">
        <v>2037</v>
      </c>
      <c r="G842">
        <v>4.0544980419696444</v>
      </c>
      <c r="H842" s="13">
        <v>0.16217992167878581</v>
      </c>
      <c r="I842" s="4" t="str">
        <f>INDEX('EPA Source to Industry Map'!E:E,MATCH(_xlfn.CONCAT(Table2[[#This Row],[sector]:[subsource]]),'EPA Source to Industry Map'!D:D,0))</f>
        <v>oil and gas extraction 06</v>
      </c>
      <c r="J842" s="4" t="s">
        <v>11</v>
      </c>
      <c r="K842" s="13">
        <v>4.5410378070060018</v>
      </c>
    </row>
    <row r="843" spans="1:11" x14ac:dyDescent="0.25">
      <c r="A843" t="s">
        <v>1250</v>
      </c>
      <c r="B843" t="s">
        <v>2</v>
      </c>
      <c r="C843" t="s">
        <v>243</v>
      </c>
      <c r="D843" t="s">
        <v>244</v>
      </c>
      <c r="E843" t="s">
        <v>11</v>
      </c>
      <c r="F843">
        <v>2038</v>
      </c>
      <c r="G843">
        <v>4.08277786540273</v>
      </c>
      <c r="H843" s="13">
        <v>0.16331111461610917</v>
      </c>
      <c r="I843" s="4" t="str">
        <f>INDEX('EPA Source to Industry Map'!E:E,MATCH(_xlfn.CONCAT(Table2[[#This Row],[sector]:[subsource]]),'EPA Source to Industry Map'!D:D,0))</f>
        <v>oil and gas extraction 06</v>
      </c>
      <c r="J843" s="4" t="s">
        <v>11</v>
      </c>
      <c r="K843" s="13">
        <v>4.5727112092510582</v>
      </c>
    </row>
    <row r="844" spans="1:11" x14ac:dyDescent="0.25">
      <c r="A844" t="s">
        <v>1250</v>
      </c>
      <c r="B844" t="s">
        <v>2</v>
      </c>
      <c r="C844" t="s">
        <v>243</v>
      </c>
      <c r="D844" t="s">
        <v>244</v>
      </c>
      <c r="E844" t="s">
        <v>11</v>
      </c>
      <c r="F844">
        <v>2039</v>
      </c>
      <c r="G844">
        <v>4.1110576888358157</v>
      </c>
      <c r="H844" s="13">
        <v>0.16444230755343264</v>
      </c>
      <c r="I844" s="4" t="str">
        <f>INDEX('EPA Source to Industry Map'!E:E,MATCH(_xlfn.CONCAT(Table2[[#This Row],[sector]:[subsource]]),'EPA Source to Industry Map'!D:D,0))</f>
        <v>oil and gas extraction 06</v>
      </c>
      <c r="J844" s="4" t="s">
        <v>11</v>
      </c>
      <c r="K844" s="13">
        <v>4.6043846114961129</v>
      </c>
    </row>
    <row r="845" spans="1:11" x14ac:dyDescent="0.25">
      <c r="A845" t="s">
        <v>1250</v>
      </c>
      <c r="B845" t="s">
        <v>2</v>
      </c>
      <c r="C845" t="s">
        <v>243</v>
      </c>
      <c r="D845" t="s">
        <v>244</v>
      </c>
      <c r="E845" t="s">
        <v>11</v>
      </c>
      <c r="F845">
        <v>2040</v>
      </c>
      <c r="G845">
        <v>4.1393375122689005</v>
      </c>
      <c r="H845" s="13">
        <v>0.16557350049075609</v>
      </c>
      <c r="I845" s="4" t="str">
        <f>INDEX('EPA Source to Industry Map'!E:E,MATCH(_xlfn.CONCAT(Table2[[#This Row],[sector]:[subsource]]),'EPA Source to Industry Map'!D:D,0))</f>
        <v>oil and gas extraction 06</v>
      </c>
      <c r="J845" s="4" t="s">
        <v>11</v>
      </c>
      <c r="K845" s="13">
        <v>4.6360580137411684</v>
      </c>
    </row>
    <row r="846" spans="1:11" x14ac:dyDescent="0.25">
      <c r="A846" t="s">
        <v>1250</v>
      </c>
      <c r="B846" t="s">
        <v>2</v>
      </c>
      <c r="C846" t="s">
        <v>243</v>
      </c>
      <c r="D846" t="s">
        <v>244</v>
      </c>
      <c r="E846" t="s">
        <v>11</v>
      </c>
      <c r="F846">
        <v>2041</v>
      </c>
      <c r="G846">
        <v>4.1810595458667779</v>
      </c>
      <c r="H846" s="13">
        <v>0.1672423818346713</v>
      </c>
      <c r="I846" s="4" t="str">
        <f>INDEX('EPA Source to Industry Map'!E:E,MATCH(_xlfn.CONCAT(Table2[[#This Row],[sector]:[subsource]]),'EPA Source to Industry Map'!D:D,0))</f>
        <v>oil and gas extraction 06</v>
      </c>
      <c r="J846" s="4" t="s">
        <v>11</v>
      </c>
      <c r="K846" s="13">
        <v>4.6827866913707936</v>
      </c>
    </row>
    <row r="847" spans="1:11" x14ac:dyDescent="0.25">
      <c r="A847" t="s">
        <v>1250</v>
      </c>
      <c r="B847" t="s">
        <v>2</v>
      </c>
      <c r="C847" t="s">
        <v>243</v>
      </c>
      <c r="D847" t="s">
        <v>244</v>
      </c>
      <c r="E847" t="s">
        <v>11</v>
      </c>
      <c r="F847">
        <v>2042</v>
      </c>
      <c r="G847">
        <v>4.2227815794646606</v>
      </c>
      <c r="H847" s="13">
        <v>0.16891126317858632</v>
      </c>
      <c r="I847" s="4" t="str">
        <f>INDEX('EPA Source to Industry Map'!E:E,MATCH(_xlfn.CONCAT(Table2[[#This Row],[sector]:[subsource]]),'EPA Source to Industry Map'!D:D,0))</f>
        <v>oil and gas extraction 06</v>
      </c>
      <c r="J847" s="4" t="s">
        <v>11</v>
      </c>
      <c r="K847" s="13">
        <v>4.7295153690004197</v>
      </c>
    </row>
    <row r="848" spans="1:11" x14ac:dyDescent="0.25">
      <c r="A848" t="s">
        <v>1250</v>
      </c>
      <c r="B848" t="s">
        <v>2</v>
      </c>
      <c r="C848" t="s">
        <v>243</v>
      </c>
      <c r="D848" t="s">
        <v>244</v>
      </c>
      <c r="E848" t="s">
        <v>11</v>
      </c>
      <c r="F848">
        <v>2043</v>
      </c>
      <c r="G848">
        <v>4.264503613062538</v>
      </c>
      <c r="H848" s="13">
        <v>0.17058014452250153</v>
      </c>
      <c r="I848" s="4" t="str">
        <f>INDEX('EPA Source to Industry Map'!E:E,MATCH(_xlfn.CONCAT(Table2[[#This Row],[sector]:[subsource]]),'EPA Source to Industry Map'!D:D,0))</f>
        <v>oil and gas extraction 06</v>
      </c>
      <c r="J848" s="4" t="s">
        <v>11</v>
      </c>
      <c r="K848" s="13">
        <v>4.7762440466300431</v>
      </c>
    </row>
    <row r="849" spans="1:11" x14ac:dyDescent="0.25">
      <c r="A849" t="s">
        <v>1250</v>
      </c>
      <c r="B849" t="s">
        <v>2</v>
      </c>
      <c r="C849" t="s">
        <v>243</v>
      </c>
      <c r="D849" t="s">
        <v>244</v>
      </c>
      <c r="E849" t="s">
        <v>11</v>
      </c>
      <c r="F849">
        <v>2044</v>
      </c>
      <c r="G849">
        <v>4.306225646660419</v>
      </c>
      <c r="H849" s="13">
        <v>0.17224902586641674</v>
      </c>
      <c r="I849" s="4" t="str">
        <f>INDEX('EPA Source to Industry Map'!E:E,MATCH(_xlfn.CONCAT(Table2[[#This Row],[sector]:[subsource]]),'EPA Source to Industry Map'!D:D,0))</f>
        <v>oil and gas extraction 06</v>
      </c>
      <c r="J849" s="4" t="s">
        <v>11</v>
      </c>
      <c r="K849" s="13">
        <v>4.8229727242596718</v>
      </c>
    </row>
    <row r="850" spans="1:11" x14ac:dyDescent="0.25">
      <c r="A850" t="s">
        <v>1250</v>
      </c>
      <c r="B850" t="s">
        <v>2</v>
      </c>
      <c r="C850" t="s">
        <v>243</v>
      </c>
      <c r="D850" t="s">
        <v>244</v>
      </c>
      <c r="E850" t="s">
        <v>11</v>
      </c>
      <c r="F850">
        <v>2045</v>
      </c>
      <c r="G850">
        <v>4.3479476802582981</v>
      </c>
      <c r="H850" s="13">
        <v>0.17391790721033193</v>
      </c>
      <c r="I850" s="4" t="str">
        <f>INDEX('EPA Source to Industry Map'!E:E,MATCH(_xlfn.CONCAT(Table2[[#This Row],[sector]:[subsource]]),'EPA Source to Industry Map'!D:D,0))</f>
        <v>oil and gas extraction 06</v>
      </c>
      <c r="J850" s="4" t="s">
        <v>11</v>
      </c>
      <c r="K850" s="13">
        <v>4.8697014018892961</v>
      </c>
    </row>
    <row r="851" spans="1:11" x14ac:dyDescent="0.25">
      <c r="A851" t="s">
        <v>1250</v>
      </c>
      <c r="B851" t="s">
        <v>2</v>
      </c>
      <c r="C851" t="s">
        <v>243</v>
      </c>
      <c r="D851" t="s">
        <v>244</v>
      </c>
      <c r="E851" t="s">
        <v>11</v>
      </c>
      <c r="F851">
        <v>2046</v>
      </c>
      <c r="G851">
        <v>4.3777573649608188</v>
      </c>
      <c r="H851" s="13">
        <v>0.17511029459843286</v>
      </c>
      <c r="I851" s="4" t="str">
        <f>INDEX('EPA Source to Industry Map'!E:E,MATCH(_xlfn.CONCAT(Table2[[#This Row],[sector]:[subsource]]),'EPA Source to Industry Map'!D:D,0))</f>
        <v>oil and gas extraction 06</v>
      </c>
      <c r="J851" s="4" t="s">
        <v>11</v>
      </c>
      <c r="K851" s="13">
        <v>4.9030882487561183</v>
      </c>
    </row>
    <row r="852" spans="1:11" x14ac:dyDescent="0.25">
      <c r="A852" t="s">
        <v>1250</v>
      </c>
      <c r="B852" t="s">
        <v>2</v>
      </c>
      <c r="C852" t="s">
        <v>243</v>
      </c>
      <c r="D852" t="s">
        <v>244</v>
      </c>
      <c r="E852" t="s">
        <v>11</v>
      </c>
      <c r="F852">
        <v>2047</v>
      </c>
      <c r="G852">
        <v>4.4075670496633448</v>
      </c>
      <c r="H852" s="13">
        <v>0.17630268198653379</v>
      </c>
      <c r="I852" s="4" t="str">
        <f>INDEX('EPA Source to Industry Map'!E:E,MATCH(_xlfn.CONCAT(Table2[[#This Row],[sector]:[subsource]]),'EPA Source to Industry Map'!D:D,0))</f>
        <v>oil and gas extraction 06</v>
      </c>
      <c r="J852" s="4" t="s">
        <v>11</v>
      </c>
      <c r="K852" s="13">
        <v>4.9364750956229448</v>
      </c>
    </row>
    <row r="853" spans="1:11" x14ac:dyDescent="0.25">
      <c r="A853" t="s">
        <v>1250</v>
      </c>
      <c r="B853" t="s">
        <v>2</v>
      </c>
      <c r="C853" t="s">
        <v>243</v>
      </c>
      <c r="D853" t="s">
        <v>244</v>
      </c>
      <c r="E853" t="s">
        <v>11</v>
      </c>
      <c r="F853">
        <v>2048</v>
      </c>
      <c r="G853">
        <v>4.4373767343658663</v>
      </c>
      <c r="H853" s="13">
        <v>0.17749506937463463</v>
      </c>
      <c r="I853" s="4" t="str">
        <f>INDEX('EPA Source to Industry Map'!E:E,MATCH(_xlfn.CONCAT(Table2[[#This Row],[sector]:[subsource]]),'EPA Source to Industry Map'!D:D,0))</f>
        <v>oil and gas extraction 06</v>
      </c>
      <c r="J853" s="4" t="s">
        <v>11</v>
      </c>
      <c r="K853" s="13">
        <v>4.9698619424897705</v>
      </c>
    </row>
    <row r="854" spans="1:11" x14ac:dyDescent="0.25">
      <c r="A854" t="s">
        <v>1250</v>
      </c>
      <c r="B854" t="s">
        <v>2</v>
      </c>
      <c r="C854" t="s">
        <v>243</v>
      </c>
      <c r="D854" t="s">
        <v>244</v>
      </c>
      <c r="E854" t="s">
        <v>11</v>
      </c>
      <c r="F854">
        <v>2049</v>
      </c>
      <c r="G854">
        <v>4.4671864190683896</v>
      </c>
      <c r="H854" s="13">
        <v>0.17868745676273565</v>
      </c>
      <c r="I854" s="4" t="str">
        <f>INDEX('EPA Source to Industry Map'!E:E,MATCH(_xlfn.CONCAT(Table2[[#This Row],[sector]:[subsource]]),'EPA Source to Industry Map'!D:D,0))</f>
        <v>oil and gas extraction 06</v>
      </c>
      <c r="J854" s="4" t="s">
        <v>11</v>
      </c>
      <c r="K854" s="13">
        <v>5.003248789356598</v>
      </c>
    </row>
    <row r="855" spans="1:11" x14ac:dyDescent="0.25">
      <c r="A855" t="s">
        <v>1250</v>
      </c>
      <c r="B855" t="s">
        <v>2</v>
      </c>
      <c r="C855" t="s">
        <v>243</v>
      </c>
      <c r="D855" t="s">
        <v>244</v>
      </c>
      <c r="E855" t="s">
        <v>11</v>
      </c>
      <c r="F855">
        <v>2050</v>
      </c>
      <c r="G855">
        <v>4.4969961037709112</v>
      </c>
      <c r="H855" s="13">
        <v>0.17987984415083644</v>
      </c>
      <c r="I855" s="4" t="str">
        <f>INDEX('EPA Source to Industry Map'!E:E,MATCH(_xlfn.CONCAT(Table2[[#This Row],[sector]:[subsource]]),'EPA Source to Industry Map'!D:D,0))</f>
        <v>oil and gas extraction 06</v>
      </c>
      <c r="J855" s="4" t="s">
        <v>11</v>
      </c>
      <c r="K855" s="13">
        <v>5.0366356362234201</v>
      </c>
    </row>
    <row r="856" spans="1:11" x14ac:dyDescent="0.25">
      <c r="A856" t="s">
        <v>1250</v>
      </c>
      <c r="B856" t="s">
        <v>2</v>
      </c>
      <c r="C856" t="s">
        <v>243</v>
      </c>
      <c r="D856" t="s">
        <v>245</v>
      </c>
      <c r="E856" t="s">
        <v>11</v>
      </c>
      <c r="F856">
        <v>1990</v>
      </c>
      <c r="G856">
        <v>19.843039098105226</v>
      </c>
      <c r="H856" s="13">
        <v>0.79372156392420912</v>
      </c>
      <c r="I856" s="4" t="str">
        <f>INDEX('EPA Source to Industry Map'!E:E,MATCH(_xlfn.CONCAT(Table2[[#This Row],[sector]:[subsource]]),'EPA Source to Industry Map'!D:D,0))</f>
        <v>energy pipelines and gas processing 352T353</v>
      </c>
      <c r="J856" s="4" t="s">
        <v>11</v>
      </c>
      <c r="K856" s="13">
        <v>22.224203789877858</v>
      </c>
    </row>
    <row r="857" spans="1:11" x14ac:dyDescent="0.25">
      <c r="A857" t="s">
        <v>1250</v>
      </c>
      <c r="B857" t="s">
        <v>2</v>
      </c>
      <c r="C857" t="s">
        <v>243</v>
      </c>
      <c r="D857" t="s">
        <v>245</v>
      </c>
      <c r="E857" t="s">
        <v>11</v>
      </c>
      <c r="F857">
        <v>1991</v>
      </c>
      <c r="G857">
        <v>18.983394177652258</v>
      </c>
      <c r="H857" s="13">
        <v>0.7593357671060903</v>
      </c>
      <c r="I857" s="4" t="str">
        <f>INDEX('EPA Source to Industry Map'!E:E,MATCH(_xlfn.CONCAT(Table2[[#This Row],[sector]:[subsource]]),'EPA Source to Industry Map'!D:D,0))</f>
        <v>energy pipelines and gas processing 352T353</v>
      </c>
      <c r="J857" s="4" t="s">
        <v>11</v>
      </c>
      <c r="K857" s="13">
        <v>21.261401478970527</v>
      </c>
    </row>
    <row r="858" spans="1:11" x14ac:dyDescent="0.25">
      <c r="A858" t="s">
        <v>1250</v>
      </c>
      <c r="B858" t="s">
        <v>2</v>
      </c>
      <c r="C858" t="s">
        <v>243</v>
      </c>
      <c r="D858" t="s">
        <v>245</v>
      </c>
      <c r="E858" t="s">
        <v>11</v>
      </c>
      <c r="F858">
        <v>1992</v>
      </c>
      <c r="G858">
        <v>18.80653454726836</v>
      </c>
      <c r="H858" s="13">
        <v>0.75226138189073433</v>
      </c>
      <c r="I858" s="4" t="str">
        <f>INDEX('EPA Source to Industry Map'!E:E,MATCH(_xlfn.CONCAT(Table2[[#This Row],[sector]:[subsource]]),'EPA Source to Industry Map'!D:D,0))</f>
        <v>energy pipelines and gas processing 352T353</v>
      </c>
      <c r="J858" s="4" t="s">
        <v>11</v>
      </c>
      <c r="K858" s="13">
        <v>21.063318692940566</v>
      </c>
    </row>
    <row r="859" spans="1:11" x14ac:dyDescent="0.25">
      <c r="A859" t="s">
        <v>1250</v>
      </c>
      <c r="B859" t="s">
        <v>2</v>
      </c>
      <c r="C859" t="s">
        <v>243</v>
      </c>
      <c r="D859" t="s">
        <v>245</v>
      </c>
      <c r="E859" t="s">
        <v>11</v>
      </c>
      <c r="F859">
        <v>1993</v>
      </c>
      <c r="G859">
        <v>19.749012779916001</v>
      </c>
      <c r="H859" s="13">
        <v>0.78996051119664024</v>
      </c>
      <c r="I859" s="4" t="str">
        <f>INDEX('EPA Source to Industry Map'!E:E,MATCH(_xlfn.CONCAT(Table2[[#This Row],[sector]:[subsource]]),'EPA Source to Industry Map'!D:D,0))</f>
        <v>energy pipelines and gas processing 352T353</v>
      </c>
      <c r="J859" s="4" t="s">
        <v>11</v>
      </c>
      <c r="K859" s="13">
        <v>22.118894313505933</v>
      </c>
    </row>
    <row r="860" spans="1:11" x14ac:dyDescent="0.25">
      <c r="A860" t="s">
        <v>1250</v>
      </c>
      <c r="B860" t="s">
        <v>2</v>
      </c>
      <c r="C860" t="s">
        <v>243</v>
      </c>
      <c r="D860" t="s">
        <v>245</v>
      </c>
      <c r="E860" t="s">
        <v>11</v>
      </c>
      <c r="F860">
        <v>1994</v>
      </c>
      <c r="G860">
        <v>20.023780897604638</v>
      </c>
      <c r="H860" s="13">
        <v>0.80095123590418549</v>
      </c>
      <c r="I860" s="4" t="str">
        <f>INDEX('EPA Source to Industry Map'!E:E,MATCH(_xlfn.CONCAT(Table2[[#This Row],[sector]:[subsource]]),'EPA Source to Industry Map'!D:D,0))</f>
        <v>energy pipelines and gas processing 352T353</v>
      </c>
      <c r="J860" s="4" t="s">
        <v>11</v>
      </c>
      <c r="K860" s="13">
        <v>22.426634605317201</v>
      </c>
    </row>
    <row r="861" spans="1:11" x14ac:dyDescent="0.25">
      <c r="A861" t="s">
        <v>1250</v>
      </c>
      <c r="B861" t="s">
        <v>2</v>
      </c>
      <c r="C861" t="s">
        <v>243</v>
      </c>
      <c r="D861" t="s">
        <v>245</v>
      </c>
      <c r="E861" t="s">
        <v>11</v>
      </c>
      <c r="F861">
        <v>1995</v>
      </c>
      <c r="G861">
        <v>20.187186830496739</v>
      </c>
      <c r="H861" s="13">
        <v>0.80748747321986958</v>
      </c>
      <c r="I861" s="4" t="str">
        <f>INDEX('EPA Source to Industry Map'!E:E,MATCH(_xlfn.CONCAT(Table2[[#This Row],[sector]:[subsource]]),'EPA Source to Industry Map'!D:D,0))</f>
        <v>energy pipelines and gas processing 352T353</v>
      </c>
      <c r="J861" s="4" t="s">
        <v>11</v>
      </c>
      <c r="K861" s="13">
        <v>22.609649250156348</v>
      </c>
    </row>
    <row r="862" spans="1:11" x14ac:dyDescent="0.25">
      <c r="A862" t="s">
        <v>1250</v>
      </c>
      <c r="B862" t="s">
        <v>2</v>
      </c>
      <c r="C862" t="s">
        <v>243</v>
      </c>
      <c r="D862" t="s">
        <v>245</v>
      </c>
      <c r="E862" t="s">
        <v>11</v>
      </c>
      <c r="F862">
        <v>1996</v>
      </c>
      <c r="G862">
        <v>19.998325831816128</v>
      </c>
      <c r="H862" s="13">
        <v>0.79993303327264542</v>
      </c>
      <c r="I862" s="4" t="str">
        <f>INDEX('EPA Source to Industry Map'!E:E,MATCH(_xlfn.CONCAT(Table2[[#This Row],[sector]:[subsource]]),'EPA Source to Industry Map'!D:D,0))</f>
        <v>energy pipelines and gas processing 352T353</v>
      </c>
      <c r="J862" s="4" t="s">
        <v>11</v>
      </c>
      <c r="K862" s="13">
        <v>22.398124931634069</v>
      </c>
    </row>
    <row r="863" spans="1:11" x14ac:dyDescent="0.25">
      <c r="A863" t="s">
        <v>1250</v>
      </c>
      <c r="B863" t="s">
        <v>2</v>
      </c>
      <c r="C863" t="s">
        <v>243</v>
      </c>
      <c r="D863" t="s">
        <v>245</v>
      </c>
      <c r="E863" t="s">
        <v>11</v>
      </c>
      <c r="F863">
        <v>1997</v>
      </c>
      <c r="G863">
        <v>19.154233911132394</v>
      </c>
      <c r="H863" s="13">
        <v>0.76616935644529571</v>
      </c>
      <c r="I863" s="4" t="str">
        <f>INDEX('EPA Source to Industry Map'!E:E,MATCH(_xlfn.CONCAT(Table2[[#This Row],[sector]:[subsource]]),'EPA Source to Industry Map'!D:D,0))</f>
        <v>energy pipelines and gas processing 352T353</v>
      </c>
      <c r="J863" s="4" t="s">
        <v>11</v>
      </c>
      <c r="K863" s="13">
        <v>21.452741980468286</v>
      </c>
    </row>
    <row r="864" spans="1:11" x14ac:dyDescent="0.25">
      <c r="A864" t="s">
        <v>1250</v>
      </c>
      <c r="B864" t="s">
        <v>2</v>
      </c>
      <c r="C864" t="s">
        <v>243</v>
      </c>
      <c r="D864" t="s">
        <v>245</v>
      </c>
      <c r="E864" t="s">
        <v>11</v>
      </c>
      <c r="F864">
        <v>1998</v>
      </c>
      <c r="G864">
        <v>18.99180518389473</v>
      </c>
      <c r="H864" s="13">
        <v>0.75967220735578911</v>
      </c>
      <c r="I864" s="4" t="str">
        <f>INDEX('EPA Source to Industry Map'!E:E,MATCH(_xlfn.CONCAT(Table2[[#This Row],[sector]:[subsource]]),'EPA Source to Industry Map'!D:D,0))</f>
        <v>energy pipelines and gas processing 352T353</v>
      </c>
      <c r="J864" s="4" t="s">
        <v>11</v>
      </c>
      <c r="K864" s="13">
        <v>21.270821805962104</v>
      </c>
    </row>
    <row r="865" spans="1:11" x14ac:dyDescent="0.25">
      <c r="A865" t="s">
        <v>1250</v>
      </c>
      <c r="B865" t="s">
        <v>2</v>
      </c>
      <c r="C865" t="s">
        <v>243</v>
      </c>
      <c r="D865" t="s">
        <v>245</v>
      </c>
      <c r="E865" t="s">
        <v>11</v>
      </c>
      <c r="F865">
        <v>1999</v>
      </c>
      <c r="G865">
        <v>18.64080049725564</v>
      </c>
      <c r="H865" s="13">
        <v>0.74563201989022554</v>
      </c>
      <c r="I865" s="4" t="str">
        <f>INDEX('EPA Source to Industry Map'!E:E,MATCH(_xlfn.CONCAT(Table2[[#This Row],[sector]:[subsource]]),'EPA Source to Industry Map'!D:D,0))</f>
        <v>energy pipelines and gas processing 352T353</v>
      </c>
      <c r="J865" s="4" t="s">
        <v>11</v>
      </c>
      <c r="K865" s="13">
        <v>20.87769655692632</v>
      </c>
    </row>
    <row r="866" spans="1:11" x14ac:dyDescent="0.25">
      <c r="A866" t="s">
        <v>1250</v>
      </c>
      <c r="B866" t="s">
        <v>2</v>
      </c>
      <c r="C866" t="s">
        <v>243</v>
      </c>
      <c r="D866" t="s">
        <v>245</v>
      </c>
      <c r="E866" t="s">
        <v>11</v>
      </c>
      <c r="F866">
        <v>2000</v>
      </c>
      <c r="G866">
        <v>17.708433573532542</v>
      </c>
      <c r="H866" s="13">
        <v>0.70833734294130135</v>
      </c>
      <c r="I866" s="4" t="str">
        <f>INDEX('EPA Source to Industry Map'!E:E,MATCH(_xlfn.CONCAT(Table2[[#This Row],[sector]:[subsource]]),'EPA Source to Industry Map'!D:D,0))</f>
        <v>energy pipelines and gas processing 352T353</v>
      </c>
      <c r="J866" s="4" t="s">
        <v>11</v>
      </c>
      <c r="K866" s="13">
        <v>19.833445602356441</v>
      </c>
    </row>
    <row r="867" spans="1:11" x14ac:dyDescent="0.25">
      <c r="A867" t="s">
        <v>1250</v>
      </c>
      <c r="B867" t="s">
        <v>2</v>
      </c>
      <c r="C867" t="s">
        <v>243</v>
      </c>
      <c r="D867" t="s">
        <v>245</v>
      </c>
      <c r="E867" t="s">
        <v>11</v>
      </c>
      <c r="F867">
        <v>2001</v>
      </c>
      <c r="G867">
        <v>17.58045034449334</v>
      </c>
      <c r="H867" s="13">
        <v>0.70321801377973381</v>
      </c>
      <c r="I867" s="4" t="str">
        <f>INDEX('EPA Source to Industry Map'!E:E,MATCH(_xlfn.CONCAT(Table2[[#This Row],[sector]:[subsource]]),'EPA Source to Industry Map'!D:D,0))</f>
        <v>energy pipelines and gas processing 352T353</v>
      </c>
      <c r="J867" s="4" t="s">
        <v>11</v>
      </c>
      <c r="K867" s="13">
        <v>19.690104385832541</v>
      </c>
    </row>
    <row r="868" spans="1:11" x14ac:dyDescent="0.25">
      <c r="A868" t="s">
        <v>1250</v>
      </c>
      <c r="B868" t="s">
        <v>2</v>
      </c>
      <c r="C868" t="s">
        <v>243</v>
      </c>
      <c r="D868" t="s">
        <v>245</v>
      </c>
      <c r="E868" t="s">
        <v>11</v>
      </c>
      <c r="F868">
        <v>2002</v>
      </c>
      <c r="G868">
        <v>17.706295035361009</v>
      </c>
      <c r="H868" s="13">
        <v>0.70825180141444022</v>
      </c>
      <c r="I868" s="4" t="str">
        <f>INDEX('EPA Source to Industry Map'!E:E,MATCH(_xlfn.CONCAT(Table2[[#This Row],[sector]:[subsource]]),'EPA Source to Industry Map'!D:D,0))</f>
        <v>energy pipelines and gas processing 352T353</v>
      </c>
      <c r="J868" s="4" t="s">
        <v>11</v>
      </c>
      <c r="K868" s="13">
        <v>19.831050439604326</v>
      </c>
    </row>
    <row r="869" spans="1:11" x14ac:dyDescent="0.25">
      <c r="A869" t="s">
        <v>1250</v>
      </c>
      <c r="B869" t="s">
        <v>2</v>
      </c>
      <c r="C869" t="s">
        <v>243</v>
      </c>
      <c r="D869" t="s">
        <v>245</v>
      </c>
      <c r="E869" t="s">
        <v>11</v>
      </c>
      <c r="F869">
        <v>2003</v>
      </c>
      <c r="G869">
        <v>18.213995957161394</v>
      </c>
      <c r="H869" s="13">
        <v>0.72855983828645565</v>
      </c>
      <c r="I869" s="4" t="str">
        <f>INDEX('EPA Source to Industry Map'!E:E,MATCH(_xlfn.CONCAT(Table2[[#This Row],[sector]:[subsource]]),'EPA Source to Industry Map'!D:D,0))</f>
        <v>energy pipelines and gas processing 352T353</v>
      </c>
      <c r="J869" s="4" t="s">
        <v>11</v>
      </c>
      <c r="K869" s="13">
        <v>20.399675472020764</v>
      </c>
    </row>
    <row r="870" spans="1:11" x14ac:dyDescent="0.25">
      <c r="A870" t="s">
        <v>1250</v>
      </c>
      <c r="B870" t="s">
        <v>2</v>
      </c>
      <c r="C870" t="s">
        <v>243</v>
      </c>
      <c r="D870" t="s">
        <v>245</v>
      </c>
      <c r="E870" t="s">
        <v>11</v>
      </c>
      <c r="F870">
        <v>2004</v>
      </c>
      <c r="G870">
        <v>17.71036124818389</v>
      </c>
      <c r="H870" s="13">
        <v>0.70841444992735569</v>
      </c>
      <c r="I870" s="4" t="str">
        <f>INDEX('EPA Source to Industry Map'!E:E,MATCH(_xlfn.CONCAT(Table2[[#This Row],[sector]:[subsource]]),'EPA Source to Industry Map'!D:D,0))</f>
        <v>energy pipelines and gas processing 352T353</v>
      </c>
      <c r="J870" s="4" t="s">
        <v>11</v>
      </c>
      <c r="K870" s="13">
        <v>19.835604597965958</v>
      </c>
    </row>
    <row r="871" spans="1:11" x14ac:dyDescent="0.25">
      <c r="A871" t="s">
        <v>1250</v>
      </c>
      <c r="B871" t="s">
        <v>2</v>
      </c>
      <c r="C871" t="s">
        <v>243</v>
      </c>
      <c r="D871" t="s">
        <v>245</v>
      </c>
      <c r="E871" t="s">
        <v>11</v>
      </c>
      <c r="F871">
        <v>2005</v>
      </c>
      <c r="G871">
        <v>18.015669965824578</v>
      </c>
      <c r="H871" s="13">
        <v>0.72062679863298296</v>
      </c>
      <c r="I871" s="4" t="str">
        <f>INDEX('EPA Source to Industry Map'!E:E,MATCH(_xlfn.CONCAT(Table2[[#This Row],[sector]:[subsource]]),'EPA Source to Industry Map'!D:D,0))</f>
        <v>energy pipelines and gas processing 352T353</v>
      </c>
      <c r="J871" s="4" t="s">
        <v>11</v>
      </c>
      <c r="K871" s="13">
        <v>20.177550361723522</v>
      </c>
    </row>
    <row r="872" spans="1:11" x14ac:dyDescent="0.25">
      <c r="A872" t="s">
        <v>1250</v>
      </c>
      <c r="B872" t="s">
        <v>2</v>
      </c>
      <c r="C872" t="s">
        <v>243</v>
      </c>
      <c r="D872" t="s">
        <v>245</v>
      </c>
      <c r="E872" t="s">
        <v>11</v>
      </c>
      <c r="F872">
        <v>2006</v>
      </c>
      <c r="G872">
        <v>17.378011832737133</v>
      </c>
      <c r="H872" s="13">
        <v>0.69512047330948523</v>
      </c>
      <c r="I872" s="4" t="str">
        <f>INDEX('EPA Source to Industry Map'!E:E,MATCH(_xlfn.CONCAT(Table2[[#This Row],[sector]:[subsource]]),'EPA Source to Industry Map'!D:D,0))</f>
        <v>energy pipelines and gas processing 352T353</v>
      </c>
      <c r="J872" s="4" t="s">
        <v>11</v>
      </c>
      <c r="K872" s="13">
        <v>19.463373252665594</v>
      </c>
    </row>
    <row r="873" spans="1:11" x14ac:dyDescent="0.25">
      <c r="A873" t="s">
        <v>1250</v>
      </c>
      <c r="B873" t="s">
        <v>2</v>
      </c>
      <c r="C873" t="s">
        <v>243</v>
      </c>
      <c r="D873" t="s">
        <v>245</v>
      </c>
      <c r="E873" t="s">
        <v>11</v>
      </c>
      <c r="F873">
        <v>2007</v>
      </c>
      <c r="G873">
        <v>16.939037749856336</v>
      </c>
      <c r="H873" s="13">
        <v>0.67756150999425313</v>
      </c>
      <c r="I873" s="4" t="str">
        <f>INDEX('EPA Source to Industry Map'!E:E,MATCH(_xlfn.CONCAT(Table2[[#This Row],[sector]:[subsource]]),'EPA Source to Industry Map'!D:D,0))</f>
        <v>energy pipelines and gas processing 352T353</v>
      </c>
      <c r="J873" s="4" t="s">
        <v>11</v>
      </c>
      <c r="K873" s="13">
        <v>18.971722279839099</v>
      </c>
    </row>
    <row r="874" spans="1:11" x14ac:dyDescent="0.25">
      <c r="A874" t="s">
        <v>1250</v>
      </c>
      <c r="B874" t="s">
        <v>2</v>
      </c>
      <c r="C874" t="s">
        <v>243</v>
      </c>
      <c r="D874" t="s">
        <v>245</v>
      </c>
      <c r="E874" t="s">
        <v>11</v>
      </c>
      <c r="F874">
        <v>2008</v>
      </c>
      <c r="G874">
        <v>16.995399178859206</v>
      </c>
      <c r="H874" s="13">
        <v>0.67981596715436798</v>
      </c>
      <c r="I874" s="4" t="str">
        <f>INDEX('EPA Source to Industry Map'!E:E,MATCH(_xlfn.CONCAT(Table2[[#This Row],[sector]:[subsource]]),'EPA Source to Industry Map'!D:D,0))</f>
        <v>energy pipelines and gas processing 352T353</v>
      </c>
      <c r="J874" s="4" t="s">
        <v>11</v>
      </c>
      <c r="K874" s="13">
        <v>19.034847080322301</v>
      </c>
    </row>
    <row r="875" spans="1:11" x14ac:dyDescent="0.25">
      <c r="A875" t="s">
        <v>1250</v>
      </c>
      <c r="B875" t="s">
        <v>2</v>
      </c>
      <c r="C875" t="s">
        <v>243</v>
      </c>
      <c r="D875" t="s">
        <v>245</v>
      </c>
      <c r="E875" t="s">
        <v>11</v>
      </c>
      <c r="F875">
        <v>2009</v>
      </c>
      <c r="G875">
        <v>16.357698243933019</v>
      </c>
      <c r="H875" s="13">
        <v>0.65430792975732077</v>
      </c>
      <c r="I875" s="4" t="str">
        <f>INDEX('EPA Source to Industry Map'!E:E,MATCH(_xlfn.CONCAT(Table2[[#This Row],[sector]:[subsource]]),'EPA Source to Industry Map'!D:D,0))</f>
        <v>energy pipelines and gas processing 352T353</v>
      </c>
      <c r="J875" s="4" t="s">
        <v>11</v>
      </c>
      <c r="K875" s="13">
        <v>18.320622033204987</v>
      </c>
    </row>
    <row r="876" spans="1:11" x14ac:dyDescent="0.25">
      <c r="A876" t="s">
        <v>1250</v>
      </c>
      <c r="B876" t="s">
        <v>2</v>
      </c>
      <c r="C876" t="s">
        <v>243</v>
      </c>
      <c r="D876" t="s">
        <v>245</v>
      </c>
      <c r="E876" t="s">
        <v>11</v>
      </c>
      <c r="F876">
        <v>2010</v>
      </c>
      <c r="G876">
        <v>16.89713971922437</v>
      </c>
      <c r="H876" s="13">
        <v>0.67588558876897498</v>
      </c>
      <c r="I876" s="4" t="str">
        <f>INDEX('EPA Source to Industry Map'!E:E,MATCH(_xlfn.CONCAT(Table2[[#This Row],[sector]:[subsource]]),'EPA Source to Industry Map'!D:D,0))</f>
        <v>energy pipelines and gas processing 352T353</v>
      </c>
      <c r="J876" s="4" t="s">
        <v>11</v>
      </c>
      <c r="K876" s="13">
        <v>18.924796485531303</v>
      </c>
    </row>
    <row r="877" spans="1:11" x14ac:dyDescent="0.25">
      <c r="A877" t="s">
        <v>1250</v>
      </c>
      <c r="B877" t="s">
        <v>2</v>
      </c>
      <c r="C877" t="s">
        <v>243</v>
      </c>
      <c r="D877" t="s">
        <v>245</v>
      </c>
      <c r="E877" t="s">
        <v>11</v>
      </c>
      <c r="F877">
        <v>2011</v>
      </c>
      <c r="G877">
        <v>16.513738069545173</v>
      </c>
      <c r="H877" s="13">
        <v>0.66054952278180701</v>
      </c>
      <c r="I877" s="4" t="str">
        <f>INDEX('EPA Source to Industry Map'!E:E,MATCH(_xlfn.CONCAT(Table2[[#This Row],[sector]:[subsource]]),'EPA Source to Industry Map'!D:D,0))</f>
        <v>energy pipelines and gas processing 352T353</v>
      </c>
      <c r="J877" s="4" t="s">
        <v>11</v>
      </c>
      <c r="K877" s="13">
        <v>18.495386637890594</v>
      </c>
    </row>
    <row r="878" spans="1:11" x14ac:dyDescent="0.25">
      <c r="A878" t="s">
        <v>1250</v>
      </c>
      <c r="B878" t="s">
        <v>2</v>
      </c>
      <c r="C878" t="s">
        <v>243</v>
      </c>
      <c r="D878" t="s">
        <v>245</v>
      </c>
      <c r="E878" t="s">
        <v>11</v>
      </c>
      <c r="F878">
        <v>2012</v>
      </c>
      <c r="G878">
        <v>15.781697708696438</v>
      </c>
      <c r="H878" s="13">
        <v>0.63126790834785762</v>
      </c>
      <c r="I878" s="4" t="str">
        <f>INDEX('EPA Source to Industry Map'!E:E,MATCH(_xlfn.CONCAT(Table2[[#This Row],[sector]:[subsource]]),'EPA Source to Industry Map'!D:D,0))</f>
        <v>energy pipelines and gas processing 352T353</v>
      </c>
      <c r="J878" s="4" t="s">
        <v>11</v>
      </c>
      <c r="K878" s="13">
        <v>17.675501433740006</v>
      </c>
    </row>
    <row r="879" spans="1:11" x14ac:dyDescent="0.25">
      <c r="A879" t="s">
        <v>1250</v>
      </c>
      <c r="B879" t="s">
        <v>2</v>
      </c>
      <c r="C879" t="s">
        <v>243</v>
      </c>
      <c r="D879" t="s">
        <v>245</v>
      </c>
      <c r="E879" t="s">
        <v>11</v>
      </c>
      <c r="F879">
        <v>2013</v>
      </c>
      <c r="G879">
        <v>15.675710812590925</v>
      </c>
      <c r="H879" s="13">
        <v>0.62702843250363693</v>
      </c>
      <c r="I879" s="4" t="str">
        <f>INDEX('EPA Source to Industry Map'!E:E,MATCH(_xlfn.CONCAT(Table2[[#This Row],[sector]:[subsource]]),'EPA Source to Industry Map'!D:D,0))</f>
        <v>energy pipelines and gas processing 352T353</v>
      </c>
      <c r="J879" s="4" t="s">
        <v>11</v>
      </c>
      <c r="K879" s="13">
        <v>17.556796110101835</v>
      </c>
    </row>
    <row r="880" spans="1:11" x14ac:dyDescent="0.25">
      <c r="A880" t="s">
        <v>1250</v>
      </c>
      <c r="B880" t="s">
        <v>2</v>
      </c>
      <c r="C880" t="s">
        <v>243</v>
      </c>
      <c r="D880" t="s">
        <v>245</v>
      </c>
      <c r="E880" t="s">
        <v>11</v>
      </c>
      <c r="F880">
        <v>2014</v>
      </c>
      <c r="G880">
        <v>15.141175958756033</v>
      </c>
      <c r="H880" s="13">
        <v>0.60564703835024125</v>
      </c>
      <c r="I880" s="4" t="str">
        <f>INDEX('EPA Source to Industry Map'!E:E,MATCH(_xlfn.CONCAT(Table2[[#This Row],[sector]:[subsource]]),'EPA Source to Industry Map'!D:D,0))</f>
        <v>energy pipelines and gas processing 352T353</v>
      </c>
      <c r="J880" s="4" t="s">
        <v>11</v>
      </c>
      <c r="K880" s="13">
        <v>16.958117073806754</v>
      </c>
    </row>
    <row r="881" spans="1:11" x14ac:dyDescent="0.25">
      <c r="A881" t="s">
        <v>1250</v>
      </c>
      <c r="B881" t="s">
        <v>2</v>
      </c>
      <c r="C881" t="s">
        <v>243</v>
      </c>
      <c r="D881" t="s">
        <v>245</v>
      </c>
      <c r="E881" t="s">
        <v>11</v>
      </c>
      <c r="F881">
        <v>2015</v>
      </c>
      <c r="G881">
        <v>14.706429272867092</v>
      </c>
      <c r="H881" s="13">
        <v>0.58825717091468388</v>
      </c>
      <c r="I881" s="4" t="str">
        <f>INDEX('EPA Source to Industry Map'!E:E,MATCH(_xlfn.CONCAT(Table2[[#This Row],[sector]:[subsource]]),'EPA Source to Industry Map'!D:D,0))</f>
        <v>energy pipelines and gas processing 352T353</v>
      </c>
      <c r="J881" s="4" t="s">
        <v>11</v>
      </c>
      <c r="K881" s="13">
        <v>16.471200785611153</v>
      </c>
    </row>
    <row r="882" spans="1:11" x14ac:dyDescent="0.25">
      <c r="A882" t="s">
        <v>1250</v>
      </c>
      <c r="B882" t="s">
        <v>2</v>
      </c>
      <c r="C882" t="s">
        <v>243</v>
      </c>
      <c r="D882" t="s">
        <v>245</v>
      </c>
      <c r="E882" t="s">
        <v>11</v>
      </c>
      <c r="F882">
        <v>2016</v>
      </c>
      <c r="G882">
        <v>14.887424463671911</v>
      </c>
      <c r="H882" s="13">
        <v>0.59549697854687622</v>
      </c>
      <c r="I882" s="4" t="str">
        <f>INDEX('EPA Source to Industry Map'!E:E,MATCH(_xlfn.CONCAT(Table2[[#This Row],[sector]:[subsource]]),'EPA Source to Industry Map'!D:D,0))</f>
        <v>energy pipelines and gas processing 352T353</v>
      </c>
      <c r="J882" s="4" t="s">
        <v>11</v>
      </c>
      <c r="K882" s="13">
        <v>16.673915399312538</v>
      </c>
    </row>
    <row r="883" spans="1:11" x14ac:dyDescent="0.25">
      <c r="A883" t="s">
        <v>1250</v>
      </c>
      <c r="B883" t="s">
        <v>2</v>
      </c>
      <c r="C883" t="s">
        <v>243</v>
      </c>
      <c r="D883" t="s">
        <v>245</v>
      </c>
      <c r="E883" t="s">
        <v>11</v>
      </c>
      <c r="F883">
        <v>2017</v>
      </c>
      <c r="G883">
        <v>14.968056624705984</v>
      </c>
      <c r="H883" s="13">
        <v>0.59872226498823922</v>
      </c>
      <c r="I883" s="4" t="str">
        <f>INDEX('EPA Source to Industry Map'!E:E,MATCH(_xlfn.CONCAT(Table2[[#This Row],[sector]:[subsource]]),'EPA Source to Industry Map'!D:D,0))</f>
        <v>energy pipelines and gas processing 352T353</v>
      </c>
      <c r="J883" s="4" t="s">
        <v>11</v>
      </c>
      <c r="K883" s="13">
        <v>16.764223419670703</v>
      </c>
    </row>
    <row r="884" spans="1:11" x14ac:dyDescent="0.25">
      <c r="A884" t="s">
        <v>1250</v>
      </c>
      <c r="B884" t="s">
        <v>2</v>
      </c>
      <c r="C884" t="s">
        <v>243</v>
      </c>
      <c r="D884" t="s">
        <v>245</v>
      </c>
      <c r="E884" t="s">
        <v>11</v>
      </c>
      <c r="F884">
        <v>2018</v>
      </c>
      <c r="G884">
        <v>15.048688785740067</v>
      </c>
      <c r="H884" s="13">
        <v>0.60194755142960232</v>
      </c>
      <c r="I884" s="4" t="str">
        <f>INDEX('EPA Source to Industry Map'!E:E,MATCH(_xlfn.CONCAT(Table2[[#This Row],[sector]:[subsource]]),'EPA Source to Industry Map'!D:D,0))</f>
        <v>energy pipelines and gas processing 352T353</v>
      </c>
      <c r="J884" s="4" t="s">
        <v>11</v>
      </c>
      <c r="K884" s="13">
        <v>16.854531440028868</v>
      </c>
    </row>
    <row r="885" spans="1:11" x14ac:dyDescent="0.25">
      <c r="A885" t="s">
        <v>1250</v>
      </c>
      <c r="B885" t="s">
        <v>2</v>
      </c>
      <c r="C885" t="s">
        <v>243</v>
      </c>
      <c r="D885" t="s">
        <v>245</v>
      </c>
      <c r="E885" t="s">
        <v>11</v>
      </c>
      <c r="F885">
        <v>2019</v>
      </c>
      <c r="G885">
        <v>15.129320946774135</v>
      </c>
      <c r="H885" s="13">
        <v>0.60517283787096532</v>
      </c>
      <c r="I885" s="4" t="str">
        <f>INDEX('EPA Source to Industry Map'!E:E,MATCH(_xlfn.CONCAT(Table2[[#This Row],[sector]:[subsource]]),'EPA Source to Industry Map'!D:D,0))</f>
        <v>energy pipelines and gas processing 352T353</v>
      </c>
      <c r="J885" s="4" t="s">
        <v>11</v>
      </c>
      <c r="K885" s="13">
        <v>16.94483946038703</v>
      </c>
    </row>
    <row r="886" spans="1:11" x14ac:dyDescent="0.25">
      <c r="A886" t="s">
        <v>1250</v>
      </c>
      <c r="B886" t="s">
        <v>2</v>
      </c>
      <c r="C886" t="s">
        <v>243</v>
      </c>
      <c r="D886" t="s">
        <v>245</v>
      </c>
      <c r="E886" t="s">
        <v>11</v>
      </c>
      <c r="F886">
        <v>2020</v>
      </c>
      <c r="G886">
        <v>15.20995310780822</v>
      </c>
      <c r="H886" s="13">
        <v>0.60839812431232865</v>
      </c>
      <c r="I886" s="4" t="str">
        <f>INDEX('EPA Source to Industry Map'!E:E,MATCH(_xlfn.CONCAT(Table2[[#This Row],[sector]:[subsource]]),'EPA Source to Industry Map'!D:D,0))</f>
        <v>energy pipelines and gas processing 352T353</v>
      </c>
      <c r="J886" s="4" t="s">
        <v>11</v>
      </c>
      <c r="K886" s="13">
        <v>17.035147480745206</v>
      </c>
    </row>
    <row r="887" spans="1:11" x14ac:dyDescent="0.25">
      <c r="A887" t="s">
        <v>1250</v>
      </c>
      <c r="B887" t="s">
        <v>2</v>
      </c>
      <c r="C887" t="s">
        <v>243</v>
      </c>
      <c r="D887" t="s">
        <v>245</v>
      </c>
      <c r="E887" t="s">
        <v>11</v>
      </c>
      <c r="F887">
        <v>2021</v>
      </c>
      <c r="G887">
        <v>15.225062386965787</v>
      </c>
      <c r="H887" s="13">
        <v>0.6090024954786315</v>
      </c>
      <c r="I887" s="4" t="str">
        <f>INDEX('EPA Source to Industry Map'!E:E,MATCH(_xlfn.CONCAT(Table2[[#This Row],[sector]:[subsource]]),'EPA Source to Industry Map'!D:D,0))</f>
        <v>energy pipelines and gas processing 352T353</v>
      </c>
      <c r="J887" s="4" t="s">
        <v>11</v>
      </c>
      <c r="K887" s="13">
        <v>17.052069873401685</v>
      </c>
    </row>
    <row r="888" spans="1:11" x14ac:dyDescent="0.25">
      <c r="A888" t="s">
        <v>1250</v>
      </c>
      <c r="B888" t="s">
        <v>2</v>
      </c>
      <c r="C888" t="s">
        <v>243</v>
      </c>
      <c r="D888" t="s">
        <v>245</v>
      </c>
      <c r="E888" t="s">
        <v>11</v>
      </c>
      <c r="F888">
        <v>2022</v>
      </c>
      <c r="G888">
        <v>15.240171666123327</v>
      </c>
      <c r="H888" s="13">
        <v>0.60960686664493324</v>
      </c>
      <c r="I888" s="4" t="str">
        <f>INDEX('EPA Source to Industry Map'!E:E,MATCH(_xlfn.CONCAT(Table2[[#This Row],[sector]:[subsource]]),'EPA Source to Industry Map'!D:D,0))</f>
        <v>energy pipelines and gas processing 352T353</v>
      </c>
      <c r="J888" s="4" t="s">
        <v>11</v>
      </c>
      <c r="K888" s="13">
        <v>17.068992266058128</v>
      </c>
    </row>
    <row r="889" spans="1:11" x14ac:dyDescent="0.25">
      <c r="A889" t="s">
        <v>1250</v>
      </c>
      <c r="B889" t="s">
        <v>2</v>
      </c>
      <c r="C889" t="s">
        <v>243</v>
      </c>
      <c r="D889" t="s">
        <v>245</v>
      </c>
      <c r="E889" t="s">
        <v>11</v>
      </c>
      <c r="F889">
        <v>2023</v>
      </c>
      <c r="G889">
        <v>15.255280945280907</v>
      </c>
      <c r="H889" s="13">
        <v>0.61021123781123621</v>
      </c>
      <c r="I889" s="4" t="str">
        <f>INDEX('EPA Source to Industry Map'!E:E,MATCH(_xlfn.CONCAT(Table2[[#This Row],[sector]:[subsource]]),'EPA Source to Industry Map'!D:D,0))</f>
        <v>energy pipelines and gas processing 352T353</v>
      </c>
      <c r="J889" s="4" t="s">
        <v>11</v>
      </c>
      <c r="K889" s="13">
        <v>17.085914658714614</v>
      </c>
    </row>
    <row r="890" spans="1:11" x14ac:dyDescent="0.25">
      <c r="A890" t="s">
        <v>1250</v>
      </c>
      <c r="B890" t="s">
        <v>2</v>
      </c>
      <c r="C890" t="s">
        <v>243</v>
      </c>
      <c r="D890" t="s">
        <v>245</v>
      </c>
      <c r="E890" t="s">
        <v>11</v>
      </c>
      <c r="F890">
        <v>2024</v>
      </c>
      <c r="G890">
        <v>15.270390224438481</v>
      </c>
      <c r="H890" s="13">
        <v>0.61081560897753917</v>
      </c>
      <c r="I890" s="4" t="str">
        <f>INDEX('EPA Source to Industry Map'!E:E,MATCH(_xlfn.CONCAT(Table2[[#This Row],[sector]:[subsource]]),'EPA Source to Industry Map'!D:D,0))</f>
        <v>energy pipelines and gas processing 352T353</v>
      </c>
      <c r="J890" s="4" t="s">
        <v>11</v>
      </c>
      <c r="K890" s="13">
        <v>17.1028370513711</v>
      </c>
    </row>
    <row r="891" spans="1:11" x14ac:dyDescent="0.25">
      <c r="A891" t="s">
        <v>1250</v>
      </c>
      <c r="B891" t="s">
        <v>2</v>
      </c>
      <c r="C891" t="s">
        <v>243</v>
      </c>
      <c r="D891" t="s">
        <v>245</v>
      </c>
      <c r="E891" t="s">
        <v>11</v>
      </c>
      <c r="F891">
        <v>2025</v>
      </c>
      <c r="G891">
        <v>15.285499503596034</v>
      </c>
      <c r="H891" s="13">
        <v>0.61141998014384136</v>
      </c>
      <c r="I891" s="4" t="str">
        <f>INDEX('EPA Source to Industry Map'!E:E,MATCH(_xlfn.CONCAT(Table2[[#This Row],[sector]:[subsource]]),'EPA Source to Industry Map'!D:D,0))</f>
        <v>energy pipelines and gas processing 352T353</v>
      </c>
      <c r="J891" s="4" t="s">
        <v>11</v>
      </c>
      <c r="K891" s="13">
        <v>17.119759444027558</v>
      </c>
    </row>
    <row r="892" spans="1:11" x14ac:dyDescent="0.25">
      <c r="A892" t="s">
        <v>1250</v>
      </c>
      <c r="B892" t="s">
        <v>2</v>
      </c>
      <c r="C892" t="s">
        <v>243</v>
      </c>
      <c r="D892" t="s">
        <v>245</v>
      </c>
      <c r="E892" t="s">
        <v>11</v>
      </c>
      <c r="F892">
        <v>2026</v>
      </c>
      <c r="G892">
        <v>15.380164584105929</v>
      </c>
      <c r="H892" s="13">
        <v>0.61520658336423728</v>
      </c>
      <c r="I892" s="4" t="str">
        <f>INDEX('EPA Source to Industry Map'!E:E,MATCH(_xlfn.CONCAT(Table2[[#This Row],[sector]:[subsource]]),'EPA Source to Industry Map'!D:D,0))</f>
        <v>energy pipelines and gas processing 352T353</v>
      </c>
      <c r="J892" s="4" t="s">
        <v>11</v>
      </c>
      <c r="K892" s="13">
        <v>17.225784334198639</v>
      </c>
    </row>
    <row r="893" spans="1:11" x14ac:dyDescent="0.25">
      <c r="A893" t="s">
        <v>1250</v>
      </c>
      <c r="B893" t="s">
        <v>2</v>
      </c>
      <c r="C893" t="s">
        <v>243</v>
      </c>
      <c r="D893" t="s">
        <v>245</v>
      </c>
      <c r="E893" t="s">
        <v>11</v>
      </c>
      <c r="F893">
        <v>2027</v>
      </c>
      <c r="G893">
        <v>15.474829664615834</v>
      </c>
      <c r="H893" s="13">
        <v>0.61899318658463331</v>
      </c>
      <c r="I893" s="4" t="str">
        <f>INDEX('EPA Source to Industry Map'!E:E,MATCH(_xlfn.CONCAT(Table2[[#This Row],[sector]:[subsource]]),'EPA Source to Industry Map'!D:D,0))</f>
        <v>energy pipelines and gas processing 352T353</v>
      </c>
      <c r="J893" s="4" t="s">
        <v>11</v>
      </c>
      <c r="K893" s="13">
        <v>17.331809224369735</v>
      </c>
    </row>
    <row r="894" spans="1:11" x14ac:dyDescent="0.25">
      <c r="A894" t="s">
        <v>1250</v>
      </c>
      <c r="B894" t="s">
        <v>2</v>
      </c>
      <c r="C894" t="s">
        <v>243</v>
      </c>
      <c r="D894" t="s">
        <v>245</v>
      </c>
      <c r="E894" t="s">
        <v>11</v>
      </c>
      <c r="F894">
        <v>2028</v>
      </c>
      <c r="G894">
        <v>15.569494745125736</v>
      </c>
      <c r="H894" s="13">
        <v>0.62277978980502957</v>
      </c>
      <c r="I894" s="4" t="str">
        <f>INDEX('EPA Source to Industry Map'!E:E,MATCH(_xlfn.CONCAT(Table2[[#This Row],[sector]:[subsource]]),'EPA Source to Industry Map'!D:D,0))</f>
        <v>energy pipelines and gas processing 352T353</v>
      </c>
      <c r="J894" s="4" t="s">
        <v>11</v>
      </c>
      <c r="K894" s="13">
        <v>17.437834114540827</v>
      </c>
    </row>
    <row r="895" spans="1:11" x14ac:dyDescent="0.25">
      <c r="A895" t="s">
        <v>1250</v>
      </c>
      <c r="B895" t="s">
        <v>2</v>
      </c>
      <c r="C895" t="s">
        <v>243</v>
      </c>
      <c r="D895" t="s">
        <v>245</v>
      </c>
      <c r="E895" t="s">
        <v>11</v>
      </c>
      <c r="F895">
        <v>2029</v>
      </c>
      <c r="G895">
        <v>15.664159825635631</v>
      </c>
      <c r="H895" s="13">
        <v>0.62656639302542527</v>
      </c>
      <c r="I895" s="4" t="str">
        <f>INDEX('EPA Source to Industry Map'!E:E,MATCH(_xlfn.CONCAT(Table2[[#This Row],[sector]:[subsource]]),'EPA Source to Industry Map'!D:D,0))</f>
        <v>energy pipelines and gas processing 352T353</v>
      </c>
      <c r="J895" s="4" t="s">
        <v>11</v>
      </c>
      <c r="K895" s="13">
        <v>17.543859004711905</v>
      </c>
    </row>
    <row r="896" spans="1:11" x14ac:dyDescent="0.25">
      <c r="A896" t="s">
        <v>1250</v>
      </c>
      <c r="B896" t="s">
        <v>2</v>
      </c>
      <c r="C896" t="s">
        <v>243</v>
      </c>
      <c r="D896" t="s">
        <v>245</v>
      </c>
      <c r="E896" t="s">
        <v>11</v>
      </c>
      <c r="F896">
        <v>2030</v>
      </c>
      <c r="G896">
        <v>15.758824906145527</v>
      </c>
      <c r="H896" s="13">
        <v>0.63035299624582108</v>
      </c>
      <c r="I896" s="4" t="str">
        <f>INDEX('EPA Source to Industry Map'!E:E,MATCH(_xlfn.CONCAT(Table2[[#This Row],[sector]:[subsource]]),'EPA Source to Industry Map'!D:D,0))</f>
        <v>energy pipelines and gas processing 352T353</v>
      </c>
      <c r="J896" s="4" t="s">
        <v>11</v>
      </c>
      <c r="K896" s="13">
        <v>17.649883894882993</v>
      </c>
    </row>
    <row r="897" spans="1:11" x14ac:dyDescent="0.25">
      <c r="A897" t="s">
        <v>1250</v>
      </c>
      <c r="B897" t="s">
        <v>2</v>
      </c>
      <c r="C897" t="s">
        <v>243</v>
      </c>
      <c r="D897" t="s">
        <v>245</v>
      </c>
      <c r="E897" t="s">
        <v>11</v>
      </c>
      <c r="F897">
        <v>2031</v>
      </c>
      <c r="G897">
        <v>16.101252561523218</v>
      </c>
      <c r="H897" s="13">
        <v>0.64405010246092875</v>
      </c>
      <c r="I897" s="4" t="str">
        <f>INDEX('EPA Source to Industry Map'!E:E,MATCH(_xlfn.CONCAT(Table2[[#This Row],[sector]:[subsource]]),'EPA Source to Industry Map'!D:D,0))</f>
        <v>energy pipelines and gas processing 352T353</v>
      </c>
      <c r="J897" s="4" t="s">
        <v>11</v>
      </c>
      <c r="K897" s="13">
        <v>18.033402868906009</v>
      </c>
    </row>
    <row r="898" spans="1:11" x14ac:dyDescent="0.25">
      <c r="A898" t="s">
        <v>1250</v>
      </c>
      <c r="B898" t="s">
        <v>2</v>
      </c>
      <c r="C898" t="s">
        <v>243</v>
      </c>
      <c r="D898" t="s">
        <v>245</v>
      </c>
      <c r="E898" t="s">
        <v>11</v>
      </c>
      <c r="F898">
        <v>2032</v>
      </c>
      <c r="G898">
        <v>16.443680216900933</v>
      </c>
      <c r="H898" s="13">
        <v>0.65774720867603698</v>
      </c>
      <c r="I898" s="4" t="str">
        <f>INDEX('EPA Source to Industry Map'!E:E,MATCH(_xlfn.CONCAT(Table2[[#This Row],[sector]:[subsource]]),'EPA Source to Industry Map'!D:D,0))</f>
        <v>energy pipelines and gas processing 352T353</v>
      </c>
      <c r="J898" s="4" t="s">
        <v>11</v>
      </c>
      <c r="K898" s="13">
        <v>18.416921842929039</v>
      </c>
    </row>
    <row r="899" spans="1:11" x14ac:dyDescent="0.25">
      <c r="A899" t="s">
        <v>1250</v>
      </c>
      <c r="B899" t="s">
        <v>2</v>
      </c>
      <c r="C899" t="s">
        <v>243</v>
      </c>
      <c r="D899" t="s">
        <v>245</v>
      </c>
      <c r="E899" t="s">
        <v>11</v>
      </c>
      <c r="F899">
        <v>2033</v>
      </c>
      <c r="G899">
        <v>16.786107872278592</v>
      </c>
      <c r="H899" s="13">
        <v>0.67144431489114365</v>
      </c>
      <c r="I899" s="4" t="str">
        <f>INDEX('EPA Source to Industry Map'!E:E,MATCH(_xlfn.CONCAT(Table2[[#This Row],[sector]:[subsource]]),'EPA Source to Industry Map'!D:D,0))</f>
        <v>energy pipelines and gas processing 352T353</v>
      </c>
      <c r="J899" s="4" t="s">
        <v>11</v>
      </c>
      <c r="K899" s="13">
        <v>18.800440816952026</v>
      </c>
    </row>
    <row r="900" spans="1:11" x14ac:dyDescent="0.25">
      <c r="A900" t="s">
        <v>1250</v>
      </c>
      <c r="B900" t="s">
        <v>2</v>
      </c>
      <c r="C900" t="s">
        <v>243</v>
      </c>
      <c r="D900" t="s">
        <v>245</v>
      </c>
      <c r="E900" t="s">
        <v>11</v>
      </c>
      <c r="F900">
        <v>2034</v>
      </c>
      <c r="G900">
        <v>17.12853552765629</v>
      </c>
      <c r="H900" s="13">
        <v>0.68514142110625154</v>
      </c>
      <c r="I900" s="4" t="str">
        <f>INDEX('EPA Source to Industry Map'!E:E,MATCH(_xlfn.CONCAT(Table2[[#This Row],[sector]:[subsource]]),'EPA Source to Industry Map'!D:D,0))</f>
        <v>energy pipelines and gas processing 352T353</v>
      </c>
      <c r="J900" s="4" t="s">
        <v>11</v>
      </c>
      <c r="K900" s="13">
        <v>19.183959790975052</v>
      </c>
    </row>
    <row r="901" spans="1:11" x14ac:dyDescent="0.25">
      <c r="A901" t="s">
        <v>1250</v>
      </c>
      <c r="B901" t="s">
        <v>2</v>
      </c>
      <c r="C901" t="s">
        <v>243</v>
      </c>
      <c r="D901" t="s">
        <v>245</v>
      </c>
      <c r="E901" t="s">
        <v>11</v>
      </c>
      <c r="F901">
        <v>2035</v>
      </c>
      <c r="G901">
        <v>17.470963183033998</v>
      </c>
      <c r="H901" s="13">
        <v>0.69883852732135943</v>
      </c>
      <c r="I901" s="4" t="str">
        <f>INDEX('EPA Source to Industry Map'!E:E,MATCH(_xlfn.CONCAT(Table2[[#This Row],[sector]:[subsource]]),'EPA Source to Industry Map'!D:D,0))</f>
        <v>energy pipelines and gas processing 352T353</v>
      </c>
      <c r="J901" s="4" t="s">
        <v>11</v>
      </c>
      <c r="K901" s="13">
        <v>19.567478764998075</v>
      </c>
    </row>
    <row r="902" spans="1:11" x14ac:dyDescent="0.25">
      <c r="A902" t="s">
        <v>1250</v>
      </c>
      <c r="B902" t="s">
        <v>2</v>
      </c>
      <c r="C902" t="s">
        <v>243</v>
      </c>
      <c r="D902" t="s">
        <v>245</v>
      </c>
      <c r="E902" t="s">
        <v>11</v>
      </c>
      <c r="F902">
        <v>2036</v>
      </c>
      <c r="G902">
        <v>17.764053595374452</v>
      </c>
      <c r="H902" s="13">
        <v>0.71056214381497806</v>
      </c>
      <c r="I902" s="4" t="str">
        <f>INDEX('EPA Source to Industry Map'!E:E,MATCH(_xlfn.CONCAT(Table2[[#This Row],[sector]:[subsource]]),'EPA Source to Industry Map'!D:D,0))</f>
        <v>energy pipelines and gas processing 352T353</v>
      </c>
      <c r="J902" s="4" t="s">
        <v>11</v>
      </c>
      <c r="K902" s="13">
        <v>19.895740026819386</v>
      </c>
    </row>
    <row r="903" spans="1:11" x14ac:dyDescent="0.25">
      <c r="A903" t="s">
        <v>1250</v>
      </c>
      <c r="B903" t="s">
        <v>2</v>
      </c>
      <c r="C903" t="s">
        <v>243</v>
      </c>
      <c r="D903" t="s">
        <v>245</v>
      </c>
      <c r="E903" t="s">
        <v>11</v>
      </c>
      <c r="F903">
        <v>2037</v>
      </c>
      <c r="G903">
        <v>18.057144007714943</v>
      </c>
      <c r="H903" s="13">
        <v>0.72228576030859792</v>
      </c>
      <c r="I903" s="4" t="str">
        <f>INDEX('EPA Source to Industry Map'!E:E,MATCH(_xlfn.CONCAT(Table2[[#This Row],[sector]:[subsource]]),'EPA Source to Industry Map'!D:D,0))</f>
        <v>energy pipelines and gas processing 352T353</v>
      </c>
      <c r="J903" s="4" t="s">
        <v>11</v>
      </c>
      <c r="K903" s="13">
        <v>20.224001288640739</v>
      </c>
    </row>
    <row r="904" spans="1:11" x14ac:dyDescent="0.25">
      <c r="A904" t="s">
        <v>1250</v>
      </c>
      <c r="B904" t="s">
        <v>2</v>
      </c>
      <c r="C904" t="s">
        <v>243</v>
      </c>
      <c r="D904" t="s">
        <v>245</v>
      </c>
      <c r="E904" t="s">
        <v>11</v>
      </c>
      <c r="F904">
        <v>2038</v>
      </c>
      <c r="G904">
        <v>18.350234420055418</v>
      </c>
      <c r="H904" s="13">
        <v>0.73400937680221667</v>
      </c>
      <c r="I904" s="4" t="str">
        <f>INDEX('EPA Source to Industry Map'!E:E,MATCH(_xlfn.CONCAT(Table2[[#This Row],[sector]:[subsource]]),'EPA Source to Industry Map'!D:D,0))</f>
        <v>energy pipelines and gas processing 352T353</v>
      </c>
      <c r="J904" s="4" t="s">
        <v>11</v>
      </c>
      <c r="K904" s="13">
        <v>20.552262550462071</v>
      </c>
    </row>
    <row r="905" spans="1:11" x14ac:dyDescent="0.25">
      <c r="A905" t="s">
        <v>1250</v>
      </c>
      <c r="B905" t="s">
        <v>2</v>
      </c>
      <c r="C905" t="s">
        <v>243</v>
      </c>
      <c r="D905" t="s">
        <v>245</v>
      </c>
      <c r="E905" t="s">
        <v>11</v>
      </c>
      <c r="F905">
        <v>2039</v>
      </c>
      <c r="G905">
        <v>18.643324832395894</v>
      </c>
      <c r="H905" s="13">
        <v>0.74573299329583564</v>
      </c>
      <c r="I905" s="4" t="str">
        <f>INDEX('EPA Source to Industry Map'!E:E,MATCH(_xlfn.CONCAT(Table2[[#This Row],[sector]:[subsource]]),'EPA Source to Industry Map'!D:D,0))</f>
        <v>energy pipelines and gas processing 352T353</v>
      </c>
      <c r="J905" s="4" t="s">
        <v>11</v>
      </c>
      <c r="K905" s="13">
        <v>20.880523812283393</v>
      </c>
    </row>
    <row r="906" spans="1:11" x14ac:dyDescent="0.25">
      <c r="A906" t="s">
        <v>1250</v>
      </c>
      <c r="B906" t="s">
        <v>2</v>
      </c>
      <c r="C906" t="s">
        <v>243</v>
      </c>
      <c r="D906" t="s">
        <v>245</v>
      </c>
      <c r="E906" t="s">
        <v>11</v>
      </c>
      <c r="F906">
        <v>2040</v>
      </c>
      <c r="G906">
        <v>18.936415244736367</v>
      </c>
      <c r="H906" s="13">
        <v>0.75745660978945495</v>
      </c>
      <c r="I906" s="4" t="str">
        <f>INDEX('EPA Source to Industry Map'!E:E,MATCH(_xlfn.CONCAT(Table2[[#This Row],[sector]:[subsource]]),'EPA Source to Industry Map'!D:D,0))</f>
        <v>energy pipelines and gas processing 352T353</v>
      </c>
      <c r="J906" s="4" t="s">
        <v>11</v>
      </c>
      <c r="K906" s="13">
        <v>21.208785074104739</v>
      </c>
    </row>
    <row r="907" spans="1:11" x14ac:dyDescent="0.25">
      <c r="A907" t="s">
        <v>1250</v>
      </c>
      <c r="B907" t="s">
        <v>2</v>
      </c>
      <c r="C907" t="s">
        <v>243</v>
      </c>
      <c r="D907" t="s">
        <v>245</v>
      </c>
      <c r="E907" t="s">
        <v>11</v>
      </c>
      <c r="F907">
        <v>2041</v>
      </c>
      <c r="G907">
        <v>19.268819386202743</v>
      </c>
      <c r="H907" s="13">
        <v>0.77075277544811005</v>
      </c>
      <c r="I907" s="4" t="str">
        <f>INDEX('EPA Source to Industry Map'!E:E,MATCH(_xlfn.CONCAT(Table2[[#This Row],[sector]:[subsource]]),'EPA Source to Industry Map'!D:D,0))</f>
        <v>energy pipelines and gas processing 352T353</v>
      </c>
      <c r="J907" s="4" t="s">
        <v>11</v>
      </c>
      <c r="K907" s="13">
        <v>21.581077712547078</v>
      </c>
    </row>
    <row r="908" spans="1:11" x14ac:dyDescent="0.25">
      <c r="A908" t="s">
        <v>1250</v>
      </c>
      <c r="B908" t="s">
        <v>2</v>
      </c>
      <c r="C908" t="s">
        <v>243</v>
      </c>
      <c r="D908" t="s">
        <v>245</v>
      </c>
      <c r="E908" t="s">
        <v>11</v>
      </c>
      <c r="F908">
        <v>2042</v>
      </c>
      <c r="G908">
        <v>19.601223527669145</v>
      </c>
      <c r="H908" s="13">
        <v>0.78404894110676615</v>
      </c>
      <c r="I908" s="4" t="str">
        <f>INDEX('EPA Source to Industry Map'!E:E,MATCH(_xlfn.CONCAT(Table2[[#This Row],[sector]:[subsource]]),'EPA Source to Industry Map'!D:D,0))</f>
        <v>energy pipelines and gas processing 352T353</v>
      </c>
      <c r="J908" s="4" t="s">
        <v>11</v>
      </c>
      <c r="K908" s="13">
        <v>21.953370350989449</v>
      </c>
    </row>
    <row r="909" spans="1:11" x14ac:dyDescent="0.25">
      <c r="A909" t="s">
        <v>1250</v>
      </c>
      <c r="B909" t="s">
        <v>2</v>
      </c>
      <c r="C909" t="s">
        <v>243</v>
      </c>
      <c r="D909" t="s">
        <v>245</v>
      </c>
      <c r="E909" t="s">
        <v>11</v>
      </c>
      <c r="F909">
        <v>2043</v>
      </c>
      <c r="G909">
        <v>19.933627669135536</v>
      </c>
      <c r="H909" s="13">
        <v>0.79734510676542159</v>
      </c>
      <c r="I909" s="4" t="str">
        <f>INDEX('EPA Source to Industry Map'!E:E,MATCH(_xlfn.CONCAT(Table2[[#This Row],[sector]:[subsource]]),'EPA Source to Industry Map'!D:D,0))</f>
        <v>energy pipelines and gas processing 352T353</v>
      </c>
      <c r="J909" s="4" t="s">
        <v>11</v>
      </c>
      <c r="K909" s="13">
        <v>22.325662989431802</v>
      </c>
    </row>
    <row r="910" spans="1:11" x14ac:dyDescent="0.25">
      <c r="A910" t="s">
        <v>1250</v>
      </c>
      <c r="B910" t="s">
        <v>2</v>
      </c>
      <c r="C910" t="s">
        <v>243</v>
      </c>
      <c r="D910" t="s">
        <v>245</v>
      </c>
      <c r="E910" t="s">
        <v>11</v>
      </c>
      <c r="F910">
        <v>2044</v>
      </c>
      <c r="G910">
        <v>20.26603181060192</v>
      </c>
      <c r="H910" s="13">
        <v>0.81064127242407691</v>
      </c>
      <c r="I910" s="4" t="str">
        <f>INDEX('EPA Source to Industry Map'!E:E,MATCH(_xlfn.CONCAT(Table2[[#This Row],[sector]:[subsource]]),'EPA Source to Industry Map'!D:D,0))</f>
        <v>energy pipelines and gas processing 352T353</v>
      </c>
      <c r="J910" s="4" t="s">
        <v>11</v>
      </c>
      <c r="K910" s="13">
        <v>22.697955627874155</v>
      </c>
    </row>
    <row r="911" spans="1:11" x14ac:dyDescent="0.25">
      <c r="A911" t="s">
        <v>1250</v>
      </c>
      <c r="B911" t="s">
        <v>2</v>
      </c>
      <c r="C911" t="s">
        <v>243</v>
      </c>
      <c r="D911" t="s">
        <v>245</v>
      </c>
      <c r="E911" t="s">
        <v>11</v>
      </c>
      <c r="F911">
        <v>2045</v>
      </c>
      <c r="G911">
        <v>20.598435952068304</v>
      </c>
      <c r="H911" s="13">
        <v>0.82393743808273234</v>
      </c>
      <c r="I911" s="4" t="str">
        <f>INDEX('EPA Source to Industry Map'!E:E,MATCH(_xlfn.CONCAT(Table2[[#This Row],[sector]:[subsource]]),'EPA Source to Industry Map'!D:D,0))</f>
        <v>energy pipelines and gas processing 352T353</v>
      </c>
      <c r="J911" s="4" t="s">
        <v>11</v>
      </c>
      <c r="K911" s="13">
        <v>23.070248266316504</v>
      </c>
    </row>
    <row r="912" spans="1:11" x14ac:dyDescent="0.25">
      <c r="A912" t="s">
        <v>1250</v>
      </c>
      <c r="B912" t="s">
        <v>2</v>
      </c>
      <c r="C912" t="s">
        <v>243</v>
      </c>
      <c r="D912" t="s">
        <v>245</v>
      </c>
      <c r="E912" t="s">
        <v>11</v>
      </c>
      <c r="F912">
        <v>2046</v>
      </c>
      <c r="G912">
        <v>20.991277210164952</v>
      </c>
      <c r="H912" s="13">
        <v>0.83965108840659808</v>
      </c>
      <c r="I912" s="4" t="str">
        <f>INDEX('EPA Source to Industry Map'!E:E,MATCH(_xlfn.CONCAT(Table2[[#This Row],[sector]:[subsource]]),'EPA Source to Industry Map'!D:D,0))</f>
        <v>energy pipelines and gas processing 352T353</v>
      </c>
      <c r="J912" s="4" t="s">
        <v>11</v>
      </c>
      <c r="K912" s="13">
        <v>23.510230475384748</v>
      </c>
    </row>
    <row r="913" spans="1:11" x14ac:dyDescent="0.25">
      <c r="A913" t="s">
        <v>1250</v>
      </c>
      <c r="B913" t="s">
        <v>2</v>
      </c>
      <c r="C913" t="s">
        <v>243</v>
      </c>
      <c r="D913" t="s">
        <v>245</v>
      </c>
      <c r="E913" t="s">
        <v>11</v>
      </c>
      <c r="F913">
        <v>2047</v>
      </c>
      <c r="G913">
        <v>21.384118468261587</v>
      </c>
      <c r="H913" s="13">
        <v>0.85536473873046359</v>
      </c>
      <c r="I913" s="4" t="str">
        <f>INDEX('EPA Source to Industry Map'!E:E,MATCH(_xlfn.CONCAT(Table2[[#This Row],[sector]:[subsource]]),'EPA Source to Industry Map'!D:D,0))</f>
        <v>energy pipelines and gas processing 352T353</v>
      </c>
      <c r="J913" s="4" t="s">
        <v>11</v>
      </c>
      <c r="K913" s="13">
        <v>23.950212684452985</v>
      </c>
    </row>
    <row r="914" spans="1:11" x14ac:dyDescent="0.25">
      <c r="A914" t="s">
        <v>1250</v>
      </c>
      <c r="B914" t="s">
        <v>2</v>
      </c>
      <c r="C914" t="s">
        <v>243</v>
      </c>
      <c r="D914" t="s">
        <v>245</v>
      </c>
      <c r="E914" t="s">
        <v>11</v>
      </c>
      <c r="F914">
        <v>2048</v>
      </c>
      <c r="G914">
        <v>21.776959726358236</v>
      </c>
      <c r="H914" s="13">
        <v>0.87107838905432944</v>
      </c>
      <c r="I914" s="4" t="str">
        <f>INDEX('EPA Source to Industry Map'!E:E,MATCH(_xlfn.CONCAT(Table2[[#This Row],[sector]:[subsource]]),'EPA Source to Industry Map'!D:D,0))</f>
        <v>energy pipelines and gas processing 352T353</v>
      </c>
      <c r="J914" s="4" t="s">
        <v>11</v>
      </c>
      <c r="K914" s="13">
        <v>24.390194893521226</v>
      </c>
    </row>
    <row r="915" spans="1:11" x14ac:dyDescent="0.25">
      <c r="A915" t="s">
        <v>1250</v>
      </c>
      <c r="B915" t="s">
        <v>2</v>
      </c>
      <c r="C915" t="s">
        <v>243</v>
      </c>
      <c r="D915" t="s">
        <v>245</v>
      </c>
      <c r="E915" t="s">
        <v>11</v>
      </c>
      <c r="F915">
        <v>2049</v>
      </c>
      <c r="G915">
        <v>22.169800984454859</v>
      </c>
      <c r="H915" s="13">
        <v>0.88679203937819451</v>
      </c>
      <c r="I915" s="4" t="str">
        <f>INDEX('EPA Source to Industry Map'!E:E,MATCH(_xlfn.CONCAT(Table2[[#This Row],[sector]:[subsource]]),'EPA Source to Industry Map'!D:D,0))</f>
        <v>energy pipelines and gas processing 352T353</v>
      </c>
      <c r="J915" s="4" t="s">
        <v>11</v>
      </c>
      <c r="K915" s="13">
        <v>24.830177102589445</v>
      </c>
    </row>
    <row r="916" spans="1:11" x14ac:dyDescent="0.25">
      <c r="A916" t="s">
        <v>1250</v>
      </c>
      <c r="B916" t="s">
        <v>2</v>
      </c>
      <c r="C916" t="s">
        <v>243</v>
      </c>
      <c r="D916" t="s">
        <v>245</v>
      </c>
      <c r="E916" t="s">
        <v>11</v>
      </c>
      <c r="F916">
        <v>2050</v>
      </c>
      <c r="G916">
        <v>22.562642242551512</v>
      </c>
      <c r="H916" s="13">
        <v>0.90250568970206058</v>
      </c>
      <c r="I916" s="4" t="str">
        <f>INDEX('EPA Source to Industry Map'!E:E,MATCH(_xlfn.CONCAT(Table2[[#This Row],[sector]:[subsource]]),'EPA Source to Industry Map'!D:D,0))</f>
        <v>energy pipelines and gas processing 352T353</v>
      </c>
      <c r="J916" s="4" t="s">
        <v>11</v>
      </c>
      <c r="K916" s="13">
        <v>25.270159311657693</v>
      </c>
    </row>
    <row r="917" spans="1:11" x14ac:dyDescent="0.25">
      <c r="A917" t="s">
        <v>1250</v>
      </c>
      <c r="B917" t="s">
        <v>2</v>
      </c>
      <c r="C917" t="s">
        <v>243</v>
      </c>
      <c r="D917" t="s">
        <v>246</v>
      </c>
      <c r="E917" t="s">
        <v>11</v>
      </c>
      <c r="F917">
        <v>1990</v>
      </c>
      <c r="G917">
        <v>19.346053283626095</v>
      </c>
      <c r="H917" s="13">
        <v>0.77384213134504354</v>
      </c>
      <c r="I917" s="4" t="str">
        <f>INDEX('EPA Source to Industry Map'!E:E,MATCH(_xlfn.CONCAT(Table2[[#This Row],[sector]:[subsource]]),'EPA Source to Industry Map'!D:D,0))</f>
        <v>oil and gas extraction 06</v>
      </c>
      <c r="J917" s="4" t="s">
        <v>11</v>
      </c>
      <c r="K917" s="13">
        <v>21.667579677661223</v>
      </c>
    </row>
    <row r="918" spans="1:11" x14ac:dyDescent="0.25">
      <c r="A918" t="s">
        <v>1250</v>
      </c>
      <c r="B918" t="s">
        <v>2</v>
      </c>
      <c r="C918" t="s">
        <v>243</v>
      </c>
      <c r="D918" t="s">
        <v>246</v>
      </c>
      <c r="E918" t="s">
        <v>11</v>
      </c>
      <c r="F918">
        <v>1991</v>
      </c>
      <c r="G918">
        <v>17.426578897994574</v>
      </c>
      <c r="H918" s="13">
        <v>0.69706315591978285</v>
      </c>
      <c r="I918" s="4" t="str">
        <f>INDEX('EPA Source to Industry Map'!E:E,MATCH(_xlfn.CONCAT(Table2[[#This Row],[sector]:[subsource]]),'EPA Source to Industry Map'!D:D,0))</f>
        <v>oil and gas extraction 06</v>
      </c>
      <c r="J918" s="4" t="s">
        <v>11</v>
      </c>
      <c r="K918" s="13">
        <v>19.517768365753927</v>
      </c>
    </row>
    <row r="919" spans="1:11" x14ac:dyDescent="0.25">
      <c r="A919" t="s">
        <v>1250</v>
      </c>
      <c r="B919" t="s">
        <v>2</v>
      </c>
      <c r="C919" t="s">
        <v>243</v>
      </c>
      <c r="D919" t="s">
        <v>246</v>
      </c>
      <c r="E919" t="s">
        <v>11</v>
      </c>
      <c r="F919">
        <v>1992</v>
      </c>
      <c r="G919">
        <v>16.135831276472121</v>
      </c>
      <c r="H919" s="13">
        <v>0.64543325105888505</v>
      </c>
      <c r="I919" s="4" t="str">
        <f>INDEX('EPA Source to Industry Map'!E:E,MATCH(_xlfn.CONCAT(Table2[[#This Row],[sector]:[subsource]]),'EPA Source to Industry Map'!D:D,0))</f>
        <v>oil and gas extraction 06</v>
      </c>
      <c r="J919" s="4" t="s">
        <v>11</v>
      </c>
      <c r="K919" s="13">
        <v>18.07213102964878</v>
      </c>
    </row>
    <row r="920" spans="1:11" x14ac:dyDescent="0.25">
      <c r="A920" t="s">
        <v>1250</v>
      </c>
      <c r="B920" t="s">
        <v>2</v>
      </c>
      <c r="C920" t="s">
        <v>243</v>
      </c>
      <c r="D920" t="s">
        <v>246</v>
      </c>
      <c r="E920" t="s">
        <v>11</v>
      </c>
      <c r="F920">
        <v>1993</v>
      </c>
      <c r="G920">
        <v>16.144545919830829</v>
      </c>
      <c r="H920" s="13">
        <v>0.64578183679323331</v>
      </c>
      <c r="I920" s="4" t="str">
        <f>INDEX('EPA Source to Industry Map'!E:E,MATCH(_xlfn.CONCAT(Table2[[#This Row],[sector]:[subsource]]),'EPA Source to Industry Map'!D:D,0))</f>
        <v>oil and gas extraction 06</v>
      </c>
      <c r="J920" s="4" t="s">
        <v>11</v>
      </c>
      <c r="K920" s="13">
        <v>18.081891430210533</v>
      </c>
    </row>
    <row r="921" spans="1:11" x14ac:dyDescent="0.25">
      <c r="A921" t="s">
        <v>1250</v>
      </c>
      <c r="B921" t="s">
        <v>2</v>
      </c>
      <c r="C921" t="s">
        <v>243</v>
      </c>
      <c r="D921" t="s">
        <v>246</v>
      </c>
      <c r="E921" t="s">
        <v>11</v>
      </c>
      <c r="F921">
        <v>1994</v>
      </c>
      <c r="G921">
        <v>15.931623432603324</v>
      </c>
      <c r="H921" s="13">
        <v>0.63726493730413292</v>
      </c>
      <c r="I921" s="4" t="str">
        <f>INDEX('EPA Source to Industry Map'!E:E,MATCH(_xlfn.CONCAT(Table2[[#This Row],[sector]:[subsource]]),'EPA Source to Industry Map'!D:D,0))</f>
        <v>oil and gas extraction 06</v>
      </c>
      <c r="J921" s="4" t="s">
        <v>11</v>
      </c>
      <c r="K921" s="13">
        <v>17.843418244515718</v>
      </c>
    </row>
    <row r="922" spans="1:11" x14ac:dyDescent="0.25">
      <c r="A922" t="s">
        <v>1250</v>
      </c>
      <c r="B922" t="s">
        <v>2</v>
      </c>
      <c r="C922" t="s">
        <v>243</v>
      </c>
      <c r="D922" t="s">
        <v>246</v>
      </c>
      <c r="E922" t="s">
        <v>11</v>
      </c>
      <c r="F922">
        <v>1995</v>
      </c>
      <c r="G922">
        <v>15.469732700738476</v>
      </c>
      <c r="H922" s="13">
        <v>0.61878930802953902</v>
      </c>
      <c r="I922" s="4" t="str">
        <f>INDEX('EPA Source to Industry Map'!E:E,MATCH(_xlfn.CONCAT(Table2[[#This Row],[sector]:[subsource]]),'EPA Source to Industry Map'!D:D,0))</f>
        <v>oil and gas extraction 06</v>
      </c>
      <c r="J922" s="4" t="s">
        <v>11</v>
      </c>
      <c r="K922" s="13">
        <v>17.326100624827088</v>
      </c>
    </row>
    <row r="923" spans="1:11" x14ac:dyDescent="0.25">
      <c r="A923" t="s">
        <v>1250</v>
      </c>
      <c r="B923" t="s">
        <v>2</v>
      </c>
      <c r="C923" t="s">
        <v>243</v>
      </c>
      <c r="D923" t="s">
        <v>246</v>
      </c>
      <c r="E923" t="s">
        <v>11</v>
      </c>
      <c r="F923">
        <v>1996</v>
      </c>
      <c r="G923">
        <v>15.203396075505168</v>
      </c>
      <c r="H923" s="13">
        <v>0.60813584302020662</v>
      </c>
      <c r="I923" s="4" t="str">
        <f>INDEX('EPA Source to Industry Map'!E:E,MATCH(_xlfn.CONCAT(Table2[[#This Row],[sector]:[subsource]]),'EPA Source to Industry Map'!D:D,0))</f>
        <v>oil and gas extraction 06</v>
      </c>
      <c r="J923" s="4" t="s">
        <v>11</v>
      </c>
      <c r="K923" s="13">
        <v>17.027803604565783</v>
      </c>
    </row>
    <row r="924" spans="1:11" x14ac:dyDescent="0.25">
      <c r="A924" t="s">
        <v>1250</v>
      </c>
      <c r="B924" t="s">
        <v>2</v>
      </c>
      <c r="C924" t="s">
        <v>243</v>
      </c>
      <c r="D924" t="s">
        <v>246</v>
      </c>
      <c r="E924" t="s">
        <v>11</v>
      </c>
      <c r="F924">
        <v>1997</v>
      </c>
      <c r="G924">
        <v>14.440713335212696</v>
      </c>
      <c r="H924" s="13">
        <v>0.57762853340850806</v>
      </c>
      <c r="I924" s="4" t="str">
        <f>INDEX('EPA Source to Industry Map'!E:E,MATCH(_xlfn.CONCAT(Table2[[#This Row],[sector]:[subsource]]),'EPA Source to Industry Map'!D:D,0))</f>
        <v>oil and gas extraction 06</v>
      </c>
      <c r="J924" s="4" t="s">
        <v>11</v>
      </c>
      <c r="K924" s="13">
        <v>16.173598935438221</v>
      </c>
    </row>
    <row r="925" spans="1:11" x14ac:dyDescent="0.25">
      <c r="A925" t="s">
        <v>1250</v>
      </c>
      <c r="B925" t="s">
        <v>2</v>
      </c>
      <c r="C925" t="s">
        <v>243</v>
      </c>
      <c r="D925" t="s">
        <v>246</v>
      </c>
      <c r="E925" t="s">
        <v>11</v>
      </c>
      <c r="F925">
        <v>1998</v>
      </c>
      <c r="G925">
        <v>13.774017223705039</v>
      </c>
      <c r="H925" s="13">
        <v>0.5509606889482016</v>
      </c>
      <c r="I925" s="4" t="str">
        <f>INDEX('EPA Source to Industry Map'!E:E,MATCH(_xlfn.CONCAT(Table2[[#This Row],[sector]:[subsource]]),'EPA Source to Industry Map'!D:D,0))</f>
        <v>oil and gas extraction 06</v>
      </c>
      <c r="J925" s="4" t="s">
        <v>11</v>
      </c>
      <c r="K925" s="13">
        <v>15.426899290549642</v>
      </c>
    </row>
    <row r="926" spans="1:11" x14ac:dyDescent="0.25">
      <c r="A926" t="s">
        <v>1250</v>
      </c>
      <c r="B926" t="s">
        <v>2</v>
      </c>
      <c r="C926" t="s">
        <v>243</v>
      </c>
      <c r="D926" t="s">
        <v>246</v>
      </c>
      <c r="E926" t="s">
        <v>11</v>
      </c>
      <c r="F926">
        <v>1999</v>
      </c>
      <c r="G926">
        <v>13.609612935105831</v>
      </c>
      <c r="H926" s="13">
        <v>0.5443845174042331</v>
      </c>
      <c r="I926" s="4" t="str">
        <f>INDEX('EPA Source to Industry Map'!E:E,MATCH(_xlfn.CONCAT(Table2[[#This Row],[sector]:[subsource]]),'EPA Source to Industry Map'!D:D,0))</f>
        <v>oil and gas extraction 06</v>
      </c>
      <c r="J926" s="4" t="s">
        <v>11</v>
      </c>
      <c r="K926" s="13">
        <v>15.242766487318532</v>
      </c>
    </row>
    <row r="927" spans="1:11" x14ac:dyDescent="0.25">
      <c r="A927" t="s">
        <v>1250</v>
      </c>
      <c r="B927" t="s">
        <v>2</v>
      </c>
      <c r="C927" t="s">
        <v>243</v>
      </c>
      <c r="D927" t="s">
        <v>246</v>
      </c>
      <c r="E927" t="s">
        <v>11</v>
      </c>
      <c r="F927">
        <v>2000</v>
      </c>
      <c r="G927">
        <v>13.420840973631819</v>
      </c>
      <c r="H927" s="13">
        <v>0.53683363894527292</v>
      </c>
      <c r="I927" s="4" t="str">
        <f>INDEX('EPA Source to Industry Map'!E:E,MATCH(_xlfn.CONCAT(Table2[[#This Row],[sector]:[subsource]]),'EPA Source to Industry Map'!D:D,0))</f>
        <v>oil and gas extraction 06</v>
      </c>
      <c r="J927" s="4" t="s">
        <v>11</v>
      </c>
      <c r="K927" s="13">
        <v>15.031341890467642</v>
      </c>
    </row>
    <row r="928" spans="1:11" x14ac:dyDescent="0.25">
      <c r="A928" t="s">
        <v>1250</v>
      </c>
      <c r="B928" t="s">
        <v>2</v>
      </c>
      <c r="C928" t="s">
        <v>243</v>
      </c>
      <c r="D928" t="s">
        <v>246</v>
      </c>
      <c r="E928" t="s">
        <v>11</v>
      </c>
      <c r="F928">
        <v>2001</v>
      </c>
      <c r="G928">
        <v>13.164477106431727</v>
      </c>
      <c r="H928" s="13">
        <v>0.52657908425726896</v>
      </c>
      <c r="I928" s="4" t="str">
        <f>INDEX('EPA Source to Industry Map'!E:E,MATCH(_xlfn.CONCAT(Table2[[#This Row],[sector]:[subsource]]),'EPA Source to Industry Map'!D:D,0))</f>
        <v>oil and gas extraction 06</v>
      </c>
      <c r="J928" s="4" t="s">
        <v>11</v>
      </c>
      <c r="K928" s="13">
        <v>14.744214359203534</v>
      </c>
    </row>
    <row r="929" spans="1:11" x14ac:dyDescent="0.25">
      <c r="A929" t="s">
        <v>1250</v>
      </c>
      <c r="B929" t="s">
        <v>2</v>
      </c>
      <c r="C929" t="s">
        <v>243</v>
      </c>
      <c r="D929" t="s">
        <v>246</v>
      </c>
      <c r="E929" t="s">
        <v>11</v>
      </c>
      <c r="F929">
        <v>2002</v>
      </c>
      <c r="G929">
        <v>13.454452718232965</v>
      </c>
      <c r="H929" s="13">
        <v>0.5381781087293187</v>
      </c>
      <c r="I929" s="4" t="str">
        <f>INDEX('EPA Source to Industry Map'!E:E,MATCH(_xlfn.CONCAT(Table2[[#This Row],[sector]:[subsource]]),'EPA Source to Industry Map'!D:D,0))</f>
        <v>oil and gas extraction 06</v>
      </c>
      <c r="J929" s="4" t="s">
        <v>11</v>
      </c>
      <c r="K929" s="13">
        <v>15.06898704442092</v>
      </c>
    </row>
    <row r="930" spans="1:11" x14ac:dyDescent="0.25">
      <c r="A930" t="s">
        <v>1250</v>
      </c>
      <c r="B930" t="s">
        <v>2</v>
      </c>
      <c r="C930" t="s">
        <v>243</v>
      </c>
      <c r="D930" t="s">
        <v>246</v>
      </c>
      <c r="E930" t="s">
        <v>11</v>
      </c>
      <c r="F930">
        <v>2003</v>
      </c>
      <c r="G930">
        <v>13.210826028376061</v>
      </c>
      <c r="H930" s="13">
        <v>0.52843304113504252</v>
      </c>
      <c r="I930" s="4" t="str">
        <f>INDEX('EPA Source to Industry Map'!E:E,MATCH(_xlfn.CONCAT(Table2[[#This Row],[sector]:[subsource]]),'EPA Source to Industry Map'!D:D,0))</f>
        <v>oil and gas extraction 06</v>
      </c>
      <c r="J930" s="4" t="s">
        <v>11</v>
      </c>
      <c r="K930" s="13">
        <v>14.796125151781196</v>
      </c>
    </row>
    <row r="931" spans="1:11" x14ac:dyDescent="0.25">
      <c r="A931" t="s">
        <v>1250</v>
      </c>
      <c r="B931" t="s">
        <v>2</v>
      </c>
      <c r="C931" t="s">
        <v>243</v>
      </c>
      <c r="D931" t="s">
        <v>246</v>
      </c>
      <c r="E931" t="s">
        <v>11</v>
      </c>
      <c r="F931">
        <v>2004</v>
      </c>
      <c r="G931">
        <v>12.515761391714724</v>
      </c>
      <c r="H931" s="13">
        <v>0.50063045566858888</v>
      </c>
      <c r="I931" s="4" t="str">
        <f>INDEX('EPA Source to Industry Map'!E:E,MATCH(_xlfn.CONCAT(Table2[[#This Row],[sector]:[subsource]]),'EPA Source to Industry Map'!D:D,0))</f>
        <v>oil and gas extraction 06</v>
      </c>
      <c r="J931" s="4" t="s">
        <v>11</v>
      </c>
      <c r="K931" s="13">
        <v>14.017652758720487</v>
      </c>
    </row>
    <row r="932" spans="1:11" x14ac:dyDescent="0.25">
      <c r="A932" t="s">
        <v>1250</v>
      </c>
      <c r="B932" t="s">
        <v>2</v>
      </c>
      <c r="C932" t="s">
        <v>243</v>
      </c>
      <c r="D932" t="s">
        <v>246</v>
      </c>
      <c r="E932" t="s">
        <v>11</v>
      </c>
      <c r="F932">
        <v>2005</v>
      </c>
      <c r="G932">
        <v>12.260685534105967</v>
      </c>
      <c r="H932" s="13">
        <v>0.49042742136423867</v>
      </c>
      <c r="I932" s="4" t="str">
        <f>INDEX('EPA Source to Industry Map'!E:E,MATCH(_xlfn.CONCAT(Table2[[#This Row],[sector]:[subsource]]),'EPA Source to Industry Map'!D:D,0))</f>
        <v>oil and gas extraction 06</v>
      </c>
      <c r="J932" s="4" t="s">
        <v>11</v>
      </c>
      <c r="K932" s="13">
        <v>13.731967798198685</v>
      </c>
    </row>
    <row r="933" spans="1:11" x14ac:dyDescent="0.25">
      <c r="A933" t="s">
        <v>1250</v>
      </c>
      <c r="B933" t="s">
        <v>2</v>
      </c>
      <c r="C933" t="s">
        <v>243</v>
      </c>
      <c r="D933" t="s">
        <v>246</v>
      </c>
      <c r="E933" t="s">
        <v>11</v>
      </c>
      <c r="F933">
        <v>2006</v>
      </c>
      <c r="G933">
        <v>11.682986312924676</v>
      </c>
      <c r="H933" s="13">
        <v>0.46731945251698698</v>
      </c>
      <c r="I933" s="4" t="str">
        <f>INDEX('EPA Source to Industry Map'!E:E,MATCH(_xlfn.CONCAT(Table2[[#This Row],[sector]:[subsource]]),'EPA Source to Industry Map'!D:D,0))</f>
        <v>oil and gas extraction 06</v>
      </c>
      <c r="J933" s="4" t="s">
        <v>11</v>
      </c>
      <c r="K933" s="13">
        <v>13.084944670475634</v>
      </c>
    </row>
    <row r="934" spans="1:11" x14ac:dyDescent="0.25">
      <c r="A934" t="s">
        <v>1250</v>
      </c>
      <c r="B934" t="s">
        <v>2</v>
      </c>
      <c r="C934" t="s">
        <v>243</v>
      </c>
      <c r="D934" t="s">
        <v>246</v>
      </c>
      <c r="E934" t="s">
        <v>11</v>
      </c>
      <c r="F934">
        <v>2007</v>
      </c>
      <c r="G934">
        <v>10.906857296535623</v>
      </c>
      <c r="H934" s="13">
        <v>0.4362742918614248</v>
      </c>
      <c r="I934" s="4" t="str">
        <f>INDEX('EPA Source to Industry Map'!E:E,MATCH(_xlfn.CONCAT(Table2[[#This Row],[sector]:[subsource]]),'EPA Source to Industry Map'!D:D,0))</f>
        <v>oil and gas extraction 06</v>
      </c>
      <c r="J934" s="4" t="s">
        <v>11</v>
      </c>
      <c r="K934" s="13">
        <v>12.215680172119892</v>
      </c>
    </row>
    <row r="935" spans="1:11" x14ac:dyDescent="0.25">
      <c r="A935" t="s">
        <v>1250</v>
      </c>
      <c r="B935" t="s">
        <v>2</v>
      </c>
      <c r="C935" t="s">
        <v>243</v>
      </c>
      <c r="D935" t="s">
        <v>246</v>
      </c>
      <c r="E935" t="s">
        <v>11</v>
      </c>
      <c r="F935">
        <v>2008</v>
      </c>
      <c r="G935">
        <v>10.735595144299122</v>
      </c>
      <c r="H935" s="13">
        <v>0.42942380577196493</v>
      </c>
      <c r="I935" s="4" t="str">
        <f>INDEX('EPA Source to Industry Map'!E:E,MATCH(_xlfn.CONCAT(Table2[[#This Row],[sector]:[subsource]]),'EPA Source to Industry Map'!D:D,0))</f>
        <v>oil and gas extraction 06</v>
      </c>
      <c r="J935" s="4" t="s">
        <v>11</v>
      </c>
      <c r="K935" s="13">
        <v>12.023866561615018</v>
      </c>
    </row>
    <row r="936" spans="1:11" x14ac:dyDescent="0.25">
      <c r="A936" t="s">
        <v>1250</v>
      </c>
      <c r="B936" t="s">
        <v>2</v>
      </c>
      <c r="C936" t="s">
        <v>243</v>
      </c>
      <c r="D936" t="s">
        <v>246</v>
      </c>
      <c r="E936" t="s">
        <v>11</v>
      </c>
      <c r="F936">
        <v>2009</v>
      </c>
      <c r="G936">
        <v>10.010040467577335</v>
      </c>
      <c r="H936" s="13">
        <v>0.40040161870309338</v>
      </c>
      <c r="I936" s="4" t="str">
        <f>INDEX('EPA Source to Industry Map'!E:E,MATCH(_xlfn.CONCAT(Table2[[#This Row],[sector]:[subsource]]),'EPA Source to Industry Map'!D:D,0))</f>
        <v>oil and gas extraction 06</v>
      </c>
      <c r="J936" s="4" t="s">
        <v>11</v>
      </c>
      <c r="K936" s="13">
        <v>11.211245323686617</v>
      </c>
    </row>
    <row r="937" spans="1:11" x14ac:dyDescent="0.25">
      <c r="A937" t="s">
        <v>1250</v>
      </c>
      <c r="B937" t="s">
        <v>2</v>
      </c>
      <c r="C937" t="s">
        <v>243</v>
      </c>
      <c r="D937" t="s">
        <v>246</v>
      </c>
      <c r="E937" t="s">
        <v>11</v>
      </c>
      <c r="F937">
        <v>2010</v>
      </c>
      <c r="G937">
        <v>9.887596382690818</v>
      </c>
      <c r="H937" s="13">
        <v>0.39550385530763277</v>
      </c>
      <c r="I937" s="4" t="str">
        <f>INDEX('EPA Source to Industry Map'!E:E,MATCH(_xlfn.CONCAT(Table2[[#This Row],[sector]:[subsource]]),'EPA Source to Industry Map'!D:D,0))</f>
        <v>oil and gas extraction 06</v>
      </c>
      <c r="J937" s="4" t="s">
        <v>11</v>
      </c>
      <c r="K937" s="13">
        <v>11.074107948613717</v>
      </c>
    </row>
    <row r="938" spans="1:11" x14ac:dyDescent="0.25">
      <c r="A938" t="s">
        <v>1250</v>
      </c>
      <c r="B938" t="s">
        <v>2</v>
      </c>
      <c r="C938" t="s">
        <v>243</v>
      </c>
      <c r="D938" t="s">
        <v>246</v>
      </c>
      <c r="E938" t="s">
        <v>11</v>
      </c>
      <c r="F938">
        <v>2011</v>
      </c>
      <c r="G938">
        <v>9.9362937813553156</v>
      </c>
      <c r="H938" s="13">
        <v>0.39745175125421267</v>
      </c>
      <c r="I938" s="4" t="str">
        <f>INDEX('EPA Source to Industry Map'!E:E,MATCH(_xlfn.CONCAT(Table2[[#This Row],[sector]:[subsource]]),'EPA Source to Industry Map'!D:D,0))</f>
        <v>oil and gas extraction 06</v>
      </c>
      <c r="J938" s="4" t="s">
        <v>11</v>
      </c>
      <c r="K938" s="13">
        <v>11.128649035117956</v>
      </c>
    </row>
    <row r="939" spans="1:11" x14ac:dyDescent="0.25">
      <c r="A939" t="s">
        <v>1250</v>
      </c>
      <c r="B939" t="s">
        <v>2</v>
      </c>
      <c r="C939" t="s">
        <v>243</v>
      </c>
      <c r="D939" t="s">
        <v>246</v>
      </c>
      <c r="E939" t="s">
        <v>11</v>
      </c>
      <c r="F939">
        <v>2012</v>
      </c>
      <c r="G939">
        <v>9.8131136560517511</v>
      </c>
      <c r="H939" s="13">
        <v>0.39252454624207012</v>
      </c>
      <c r="I939" s="4" t="str">
        <f>INDEX('EPA Source to Industry Map'!E:E,MATCH(_xlfn.CONCAT(Table2[[#This Row],[sector]:[subsource]]),'EPA Source to Industry Map'!D:D,0))</f>
        <v>oil and gas extraction 06</v>
      </c>
      <c r="J939" s="4" t="s">
        <v>11</v>
      </c>
      <c r="K939" s="13">
        <v>10.990687294777963</v>
      </c>
    </row>
    <row r="940" spans="1:11" x14ac:dyDescent="0.25">
      <c r="A940" t="s">
        <v>1250</v>
      </c>
      <c r="B940" t="s">
        <v>2</v>
      </c>
      <c r="C940" t="s">
        <v>243</v>
      </c>
      <c r="D940" t="s">
        <v>246</v>
      </c>
      <c r="E940" t="s">
        <v>11</v>
      </c>
      <c r="F940">
        <v>2013</v>
      </c>
      <c r="G940">
        <v>9.8093816150090305</v>
      </c>
      <c r="H940" s="13">
        <v>0.39237526460036137</v>
      </c>
      <c r="I940" s="4" t="str">
        <f>INDEX('EPA Source to Industry Map'!E:E,MATCH(_xlfn.CONCAT(Table2[[#This Row],[sector]:[subsource]]),'EPA Source to Industry Map'!D:D,0))</f>
        <v>oil and gas extraction 06</v>
      </c>
      <c r="J940" s="4" t="s">
        <v>11</v>
      </c>
      <c r="K940" s="13">
        <v>10.986507408810118</v>
      </c>
    </row>
    <row r="941" spans="1:11" x14ac:dyDescent="0.25">
      <c r="A941" t="s">
        <v>1250</v>
      </c>
      <c r="B941" t="s">
        <v>2</v>
      </c>
      <c r="C941" t="s">
        <v>243</v>
      </c>
      <c r="D941" t="s">
        <v>246</v>
      </c>
      <c r="E941" t="s">
        <v>11</v>
      </c>
      <c r="F941">
        <v>2014</v>
      </c>
      <c r="G941">
        <v>9.7994015424332606</v>
      </c>
      <c r="H941" s="13">
        <v>0.39197606169733046</v>
      </c>
      <c r="I941" s="4" t="str">
        <f>INDEX('EPA Source to Industry Map'!E:E,MATCH(_xlfn.CONCAT(Table2[[#This Row],[sector]:[subsource]]),'EPA Source to Industry Map'!D:D,0))</f>
        <v>oil and gas extraction 06</v>
      </c>
      <c r="J941" s="4" t="s">
        <v>11</v>
      </c>
      <c r="K941" s="13">
        <v>10.975329727525255</v>
      </c>
    </row>
    <row r="942" spans="1:11" x14ac:dyDescent="0.25">
      <c r="A942" t="s">
        <v>1250</v>
      </c>
      <c r="B942" t="s">
        <v>2</v>
      </c>
      <c r="C942" t="s">
        <v>243</v>
      </c>
      <c r="D942" t="s">
        <v>246</v>
      </c>
      <c r="E942" t="s">
        <v>11</v>
      </c>
      <c r="F942">
        <v>2015</v>
      </c>
      <c r="G942">
        <v>9.5425006164055173</v>
      </c>
      <c r="H942" s="13">
        <v>0.38170002465622066</v>
      </c>
      <c r="I942" s="4" t="str">
        <f>INDEX('EPA Source to Industry Map'!E:E,MATCH(_xlfn.CONCAT(Table2[[#This Row],[sector]:[subsource]]),'EPA Source to Industry Map'!D:D,0))</f>
        <v>oil and gas extraction 06</v>
      </c>
      <c r="J942" s="4" t="s">
        <v>11</v>
      </c>
      <c r="K942" s="13">
        <v>10.687600690374179</v>
      </c>
    </row>
    <row r="943" spans="1:11" x14ac:dyDescent="0.25">
      <c r="A943" t="s">
        <v>1250</v>
      </c>
      <c r="B943" t="s">
        <v>2</v>
      </c>
      <c r="C943" t="s">
        <v>243</v>
      </c>
      <c r="D943" t="s">
        <v>246</v>
      </c>
      <c r="E943" t="s">
        <v>11</v>
      </c>
      <c r="F943">
        <v>2016</v>
      </c>
      <c r="G943">
        <v>9.0571014640253438</v>
      </c>
      <c r="H943" s="13">
        <v>0.3622840585610137</v>
      </c>
      <c r="I943" s="4" t="str">
        <f>INDEX('EPA Source to Industry Map'!E:E,MATCH(_xlfn.CONCAT(Table2[[#This Row],[sector]:[subsource]]),'EPA Source to Industry Map'!D:D,0))</f>
        <v>oil and gas extraction 06</v>
      </c>
      <c r="J943" s="4" t="s">
        <v>11</v>
      </c>
      <c r="K943" s="13">
        <v>10.143953639708386</v>
      </c>
    </row>
    <row r="944" spans="1:11" x14ac:dyDescent="0.25">
      <c r="A944" t="s">
        <v>1250</v>
      </c>
      <c r="B944" t="s">
        <v>2</v>
      </c>
      <c r="C944" t="s">
        <v>243</v>
      </c>
      <c r="D944" t="s">
        <v>246</v>
      </c>
      <c r="E944" t="s">
        <v>11</v>
      </c>
      <c r="F944">
        <v>2017</v>
      </c>
      <c r="G944">
        <v>8.8100559353086147</v>
      </c>
      <c r="H944" s="13">
        <v>0.35240223741234461</v>
      </c>
      <c r="I944" s="4" t="str">
        <f>INDEX('EPA Source to Industry Map'!E:E,MATCH(_xlfn.CONCAT(Table2[[#This Row],[sector]:[subsource]]),'EPA Source to Industry Map'!D:D,0))</f>
        <v>oil and gas extraction 06</v>
      </c>
      <c r="J944" s="4" t="s">
        <v>11</v>
      </c>
      <c r="K944" s="13">
        <v>9.8672626475456511</v>
      </c>
    </row>
    <row r="945" spans="1:11" x14ac:dyDescent="0.25">
      <c r="A945" t="s">
        <v>1250</v>
      </c>
      <c r="B945" t="s">
        <v>2</v>
      </c>
      <c r="C945" t="s">
        <v>243</v>
      </c>
      <c r="D945" t="s">
        <v>246</v>
      </c>
      <c r="E945" t="s">
        <v>11</v>
      </c>
      <c r="F945">
        <v>2018</v>
      </c>
      <c r="G945">
        <v>8.5630104065918999</v>
      </c>
      <c r="H945" s="13">
        <v>0.34252041626367596</v>
      </c>
      <c r="I945" s="4" t="str">
        <f>INDEX('EPA Source to Industry Map'!E:E,MATCH(_xlfn.CONCAT(Table2[[#This Row],[sector]:[subsource]]),'EPA Source to Industry Map'!D:D,0))</f>
        <v>oil and gas extraction 06</v>
      </c>
      <c r="J945" s="4" t="s">
        <v>11</v>
      </c>
      <c r="K945" s="13">
        <v>9.5905716553829308</v>
      </c>
    </row>
    <row r="946" spans="1:11" x14ac:dyDescent="0.25">
      <c r="A946" t="s">
        <v>1250</v>
      </c>
      <c r="B946" t="s">
        <v>2</v>
      </c>
      <c r="C946" t="s">
        <v>243</v>
      </c>
      <c r="D946" t="s">
        <v>246</v>
      </c>
      <c r="E946" t="s">
        <v>11</v>
      </c>
      <c r="F946">
        <v>2019</v>
      </c>
      <c r="G946">
        <v>8.3159648778751727</v>
      </c>
      <c r="H946" s="13">
        <v>0.33263859511500699</v>
      </c>
      <c r="I946" s="4" t="str">
        <f>INDEX('EPA Source to Industry Map'!E:E,MATCH(_xlfn.CONCAT(Table2[[#This Row],[sector]:[subsource]]),'EPA Source to Industry Map'!D:D,0))</f>
        <v>oil and gas extraction 06</v>
      </c>
      <c r="J946" s="4" t="s">
        <v>11</v>
      </c>
      <c r="K946" s="13">
        <v>9.3138806632201927</v>
      </c>
    </row>
    <row r="947" spans="1:11" x14ac:dyDescent="0.25">
      <c r="A947" t="s">
        <v>1250</v>
      </c>
      <c r="B947" t="s">
        <v>2</v>
      </c>
      <c r="C947" t="s">
        <v>243</v>
      </c>
      <c r="D947" t="s">
        <v>246</v>
      </c>
      <c r="E947" t="s">
        <v>11</v>
      </c>
      <c r="F947">
        <v>2020</v>
      </c>
      <c r="G947">
        <v>8.0689193491584561</v>
      </c>
      <c r="H947" s="13">
        <v>0.32275677396633823</v>
      </c>
      <c r="I947" s="4" t="str">
        <f>INDEX('EPA Source to Industry Map'!E:E,MATCH(_xlfn.CONCAT(Table2[[#This Row],[sector]:[subsource]]),'EPA Source to Industry Map'!D:D,0))</f>
        <v>oil and gas extraction 06</v>
      </c>
      <c r="J947" s="4" t="s">
        <v>11</v>
      </c>
      <c r="K947" s="13">
        <v>9.0371896710574724</v>
      </c>
    </row>
    <row r="948" spans="1:11" x14ac:dyDescent="0.25">
      <c r="A948" t="s">
        <v>1250</v>
      </c>
      <c r="B948" t="s">
        <v>2</v>
      </c>
      <c r="C948" t="s">
        <v>243</v>
      </c>
      <c r="D948" t="s">
        <v>246</v>
      </c>
      <c r="E948" t="s">
        <v>11</v>
      </c>
      <c r="F948">
        <v>2021</v>
      </c>
      <c r="G948">
        <v>8.0458104564881179</v>
      </c>
      <c r="H948" s="13">
        <v>0.3218324182595248</v>
      </c>
      <c r="I948" s="4" t="str">
        <f>INDEX('EPA Source to Industry Map'!E:E,MATCH(_xlfn.CONCAT(Table2[[#This Row],[sector]:[subsource]]),'EPA Source to Industry Map'!D:D,0))</f>
        <v>oil and gas extraction 06</v>
      </c>
      <c r="J948" s="4" t="s">
        <v>11</v>
      </c>
      <c r="K948" s="13">
        <v>9.0113077112666939</v>
      </c>
    </row>
    <row r="949" spans="1:11" x14ac:dyDescent="0.25">
      <c r="A949" t="s">
        <v>1250</v>
      </c>
      <c r="B949" t="s">
        <v>2</v>
      </c>
      <c r="C949" t="s">
        <v>243</v>
      </c>
      <c r="D949" t="s">
        <v>246</v>
      </c>
      <c r="E949" t="s">
        <v>11</v>
      </c>
      <c r="F949">
        <v>2022</v>
      </c>
      <c r="G949">
        <v>8.0227015638177601</v>
      </c>
      <c r="H949" s="13">
        <v>0.32090806255271048</v>
      </c>
      <c r="I949" s="4" t="str">
        <f>INDEX('EPA Source to Industry Map'!E:E,MATCH(_xlfn.CONCAT(Table2[[#This Row],[sector]:[subsource]]),'EPA Source to Industry Map'!D:D,0))</f>
        <v>oil and gas extraction 06</v>
      </c>
      <c r="J949" s="4" t="s">
        <v>11</v>
      </c>
      <c r="K949" s="13">
        <v>8.9854257514758906</v>
      </c>
    </row>
    <row r="950" spans="1:11" x14ac:dyDescent="0.25">
      <c r="A950" t="s">
        <v>1250</v>
      </c>
      <c r="B950" t="s">
        <v>2</v>
      </c>
      <c r="C950" t="s">
        <v>243</v>
      </c>
      <c r="D950" t="s">
        <v>246</v>
      </c>
      <c r="E950" t="s">
        <v>11</v>
      </c>
      <c r="F950">
        <v>2023</v>
      </c>
      <c r="G950">
        <v>7.9995926711474343</v>
      </c>
      <c r="H950" s="13">
        <v>0.31998370684589739</v>
      </c>
      <c r="I950" s="4" t="str">
        <f>INDEX('EPA Source to Industry Map'!E:E,MATCH(_xlfn.CONCAT(Table2[[#This Row],[sector]:[subsource]]),'EPA Source to Industry Map'!D:D,0))</f>
        <v>oil and gas extraction 06</v>
      </c>
      <c r="J950" s="4" t="s">
        <v>11</v>
      </c>
      <c r="K950" s="13">
        <v>8.9595437916851282</v>
      </c>
    </row>
    <row r="951" spans="1:11" x14ac:dyDescent="0.25">
      <c r="A951" t="s">
        <v>1250</v>
      </c>
      <c r="B951" t="s">
        <v>2</v>
      </c>
      <c r="C951" t="s">
        <v>243</v>
      </c>
      <c r="D951" t="s">
        <v>246</v>
      </c>
      <c r="E951" t="s">
        <v>11</v>
      </c>
      <c r="F951">
        <v>2024</v>
      </c>
      <c r="G951">
        <v>7.9764837784770979</v>
      </c>
      <c r="H951" s="13">
        <v>0.31905935113908379</v>
      </c>
      <c r="I951" s="4" t="str">
        <f>INDEX('EPA Source to Industry Map'!E:E,MATCH(_xlfn.CONCAT(Table2[[#This Row],[sector]:[subsource]]),'EPA Source to Industry Map'!D:D,0))</f>
        <v>oil and gas extraction 06</v>
      </c>
      <c r="J951" s="4" t="s">
        <v>11</v>
      </c>
      <c r="K951" s="13">
        <v>8.9336618318943479</v>
      </c>
    </row>
    <row r="952" spans="1:11" x14ac:dyDescent="0.25">
      <c r="A952" t="s">
        <v>1250</v>
      </c>
      <c r="B952" t="s">
        <v>2</v>
      </c>
      <c r="C952" t="s">
        <v>243</v>
      </c>
      <c r="D952" t="s">
        <v>246</v>
      </c>
      <c r="E952" t="s">
        <v>11</v>
      </c>
      <c r="F952">
        <v>2025</v>
      </c>
      <c r="G952">
        <v>7.953374885806749</v>
      </c>
      <c r="H952" s="13">
        <v>0.31813499543227003</v>
      </c>
      <c r="I952" s="4" t="str">
        <f>INDEX('EPA Source to Industry Map'!E:E,MATCH(_xlfn.CONCAT(Table2[[#This Row],[sector]:[subsource]]),'EPA Source to Industry Map'!D:D,0))</f>
        <v>oil and gas extraction 06</v>
      </c>
      <c r="J952" s="4" t="s">
        <v>11</v>
      </c>
      <c r="K952" s="13">
        <v>8.9077798721035588</v>
      </c>
    </row>
    <row r="953" spans="1:11" x14ac:dyDescent="0.25">
      <c r="A953" t="s">
        <v>1250</v>
      </c>
      <c r="B953" t="s">
        <v>2</v>
      </c>
      <c r="C953" t="s">
        <v>243</v>
      </c>
      <c r="D953" t="s">
        <v>246</v>
      </c>
      <c r="E953" t="s">
        <v>11</v>
      </c>
      <c r="F953">
        <v>2026</v>
      </c>
      <c r="G953">
        <v>7.9055863218392801</v>
      </c>
      <c r="H953" s="13">
        <v>0.31622345287357129</v>
      </c>
      <c r="I953" s="4" t="str">
        <f>INDEX('EPA Source to Industry Map'!E:E,MATCH(_xlfn.CONCAT(Table2[[#This Row],[sector]:[subsource]]),'EPA Source to Industry Map'!D:D,0))</f>
        <v>oil and gas extraction 06</v>
      </c>
      <c r="J953" s="4" t="s">
        <v>11</v>
      </c>
      <c r="K953" s="13">
        <v>8.8542566804599954</v>
      </c>
    </row>
    <row r="954" spans="1:11" x14ac:dyDescent="0.25">
      <c r="A954" t="s">
        <v>1250</v>
      </c>
      <c r="B954" t="s">
        <v>2</v>
      </c>
      <c r="C954" t="s">
        <v>243</v>
      </c>
      <c r="D954" t="s">
        <v>246</v>
      </c>
      <c r="E954" t="s">
        <v>11</v>
      </c>
      <c r="F954">
        <v>2027</v>
      </c>
      <c r="G954">
        <v>7.8577977578718121</v>
      </c>
      <c r="H954" s="13">
        <v>0.31431191031487249</v>
      </c>
      <c r="I954" s="4" t="str">
        <f>INDEX('EPA Source to Industry Map'!E:E,MATCH(_xlfn.CONCAT(Table2[[#This Row],[sector]:[subsource]]),'EPA Source to Industry Map'!D:D,0))</f>
        <v>oil and gas extraction 06</v>
      </c>
      <c r="J954" s="4" t="s">
        <v>11</v>
      </c>
      <c r="K954" s="13">
        <v>8.8007334888164301</v>
      </c>
    </row>
    <row r="955" spans="1:11" x14ac:dyDescent="0.25">
      <c r="A955" t="s">
        <v>1250</v>
      </c>
      <c r="B955" t="s">
        <v>2</v>
      </c>
      <c r="C955" t="s">
        <v>243</v>
      </c>
      <c r="D955" t="s">
        <v>246</v>
      </c>
      <c r="E955" t="s">
        <v>11</v>
      </c>
      <c r="F955">
        <v>2028</v>
      </c>
      <c r="G955">
        <v>7.8100091939043432</v>
      </c>
      <c r="H955" s="13">
        <v>0.31240036775617369</v>
      </c>
      <c r="I955" s="4" t="str">
        <f>INDEX('EPA Source to Industry Map'!E:E,MATCH(_xlfn.CONCAT(Table2[[#This Row],[sector]:[subsource]]),'EPA Source to Industry Map'!D:D,0))</f>
        <v>oil and gas extraction 06</v>
      </c>
      <c r="J955" s="4" t="s">
        <v>11</v>
      </c>
      <c r="K955" s="13">
        <v>8.7472102971728649</v>
      </c>
    </row>
    <row r="956" spans="1:11" x14ac:dyDescent="0.25">
      <c r="A956" t="s">
        <v>1250</v>
      </c>
      <c r="B956" t="s">
        <v>2</v>
      </c>
      <c r="C956" t="s">
        <v>243</v>
      </c>
      <c r="D956" t="s">
        <v>246</v>
      </c>
      <c r="E956" t="s">
        <v>11</v>
      </c>
      <c r="F956">
        <v>2029</v>
      </c>
      <c r="G956">
        <v>7.7622206299368761</v>
      </c>
      <c r="H956" s="13">
        <v>0.310488825197475</v>
      </c>
      <c r="I956" s="4" t="str">
        <f>INDEX('EPA Source to Industry Map'!E:E,MATCH(_xlfn.CONCAT(Table2[[#This Row],[sector]:[subsource]]),'EPA Source to Industry Map'!D:D,0))</f>
        <v>oil and gas extraction 06</v>
      </c>
      <c r="J956" s="4" t="s">
        <v>11</v>
      </c>
      <c r="K956" s="13">
        <v>8.6936871055293032</v>
      </c>
    </row>
    <row r="957" spans="1:11" x14ac:dyDescent="0.25">
      <c r="A957" t="s">
        <v>1250</v>
      </c>
      <c r="B957" t="s">
        <v>2</v>
      </c>
      <c r="C957" t="s">
        <v>243</v>
      </c>
      <c r="D957" t="s">
        <v>246</v>
      </c>
      <c r="E957" t="s">
        <v>11</v>
      </c>
      <c r="F957">
        <v>2030</v>
      </c>
      <c r="G957">
        <v>7.714432065969417</v>
      </c>
      <c r="H957" s="13">
        <v>0.30857728263877654</v>
      </c>
      <c r="I957" s="4" t="str">
        <f>INDEX('EPA Source to Industry Map'!E:E,MATCH(_xlfn.CONCAT(Table2[[#This Row],[sector]:[subsource]]),'EPA Source to Industry Map'!D:D,0))</f>
        <v>oil and gas extraction 06</v>
      </c>
      <c r="J957" s="4" t="s">
        <v>11</v>
      </c>
      <c r="K957" s="13">
        <v>8.6401639138857469</v>
      </c>
    </row>
    <row r="958" spans="1:11" x14ac:dyDescent="0.25">
      <c r="A958" t="s">
        <v>1250</v>
      </c>
      <c r="B958" t="s">
        <v>2</v>
      </c>
      <c r="C958" t="s">
        <v>243</v>
      </c>
      <c r="D958" t="s">
        <v>246</v>
      </c>
      <c r="E958" t="s">
        <v>11</v>
      </c>
      <c r="F958">
        <v>2031</v>
      </c>
      <c r="G958">
        <v>7.7160028445961935</v>
      </c>
      <c r="H958" s="13">
        <v>0.30864011378384765</v>
      </c>
      <c r="I958" s="4" t="str">
        <f>INDEX('EPA Source to Industry Map'!E:E,MATCH(_xlfn.CONCAT(Table2[[#This Row],[sector]:[subsource]]),'EPA Source to Industry Map'!D:D,0))</f>
        <v>oil and gas extraction 06</v>
      </c>
      <c r="J958" s="4" t="s">
        <v>11</v>
      </c>
      <c r="K958" s="13">
        <v>8.6419231859477357</v>
      </c>
    </row>
    <row r="959" spans="1:11" x14ac:dyDescent="0.25">
      <c r="A959" t="s">
        <v>1250</v>
      </c>
      <c r="B959" t="s">
        <v>2</v>
      </c>
      <c r="C959" t="s">
        <v>243</v>
      </c>
      <c r="D959" t="s">
        <v>246</v>
      </c>
      <c r="E959" t="s">
        <v>11</v>
      </c>
      <c r="F959">
        <v>2032</v>
      </c>
      <c r="G959">
        <v>7.7175736232229761</v>
      </c>
      <c r="H959" s="13">
        <v>0.3087029449289192</v>
      </c>
      <c r="I959" s="4" t="str">
        <f>INDEX('EPA Source to Industry Map'!E:E,MATCH(_xlfn.CONCAT(Table2[[#This Row],[sector]:[subsource]]),'EPA Source to Industry Map'!D:D,0))</f>
        <v>oil and gas extraction 06</v>
      </c>
      <c r="J959" s="4" t="s">
        <v>11</v>
      </c>
      <c r="K959" s="13">
        <v>8.6436824580097351</v>
      </c>
    </row>
    <row r="960" spans="1:11" x14ac:dyDescent="0.25">
      <c r="A960" t="s">
        <v>1250</v>
      </c>
      <c r="B960" t="s">
        <v>2</v>
      </c>
      <c r="C960" t="s">
        <v>243</v>
      </c>
      <c r="D960" t="s">
        <v>246</v>
      </c>
      <c r="E960" t="s">
        <v>11</v>
      </c>
      <c r="F960">
        <v>2033</v>
      </c>
      <c r="G960">
        <v>7.7191444018497739</v>
      </c>
      <c r="H960" s="13">
        <v>0.30876577607399081</v>
      </c>
      <c r="I960" s="4" t="str">
        <f>INDEX('EPA Source to Industry Map'!E:E,MATCH(_xlfn.CONCAT(Table2[[#This Row],[sector]:[subsource]]),'EPA Source to Industry Map'!D:D,0))</f>
        <v>oil and gas extraction 06</v>
      </c>
      <c r="J960" s="4" t="s">
        <v>11</v>
      </c>
      <c r="K960" s="13">
        <v>8.6454417300717434</v>
      </c>
    </row>
    <row r="961" spans="1:11" x14ac:dyDescent="0.25">
      <c r="A961" t="s">
        <v>1250</v>
      </c>
      <c r="B961" t="s">
        <v>2</v>
      </c>
      <c r="C961" t="s">
        <v>243</v>
      </c>
      <c r="D961" t="s">
        <v>246</v>
      </c>
      <c r="E961" t="s">
        <v>11</v>
      </c>
      <c r="F961">
        <v>2034</v>
      </c>
      <c r="G961">
        <v>7.7207151804765575</v>
      </c>
      <c r="H961" s="13">
        <v>0.30882860721906225</v>
      </c>
      <c r="I961" s="4" t="str">
        <f>INDEX('EPA Source to Industry Map'!E:E,MATCH(_xlfn.CONCAT(Table2[[#This Row],[sector]:[subsource]]),'EPA Source to Industry Map'!D:D,0))</f>
        <v>oil and gas extraction 06</v>
      </c>
      <c r="J961" s="4" t="s">
        <v>11</v>
      </c>
      <c r="K961" s="13">
        <v>8.6472010021337429</v>
      </c>
    </row>
    <row r="962" spans="1:11" x14ac:dyDescent="0.25">
      <c r="A962" t="s">
        <v>1250</v>
      </c>
      <c r="B962" t="s">
        <v>2</v>
      </c>
      <c r="C962" t="s">
        <v>243</v>
      </c>
      <c r="D962" t="s">
        <v>246</v>
      </c>
      <c r="E962" t="s">
        <v>11</v>
      </c>
      <c r="F962">
        <v>2035</v>
      </c>
      <c r="G962">
        <v>7.7222859591033526</v>
      </c>
      <c r="H962" s="13">
        <v>0.30889143836413419</v>
      </c>
      <c r="I962" s="4" t="str">
        <f>INDEX('EPA Source to Industry Map'!E:E,MATCH(_xlfn.CONCAT(Table2[[#This Row],[sector]:[subsource]]),'EPA Source to Industry Map'!D:D,0))</f>
        <v>oil and gas extraction 06</v>
      </c>
      <c r="J962" s="4" t="s">
        <v>11</v>
      </c>
      <c r="K962" s="13">
        <v>8.6489602741957547</v>
      </c>
    </row>
    <row r="963" spans="1:11" x14ac:dyDescent="0.25">
      <c r="A963" t="s">
        <v>1250</v>
      </c>
      <c r="B963" t="s">
        <v>2</v>
      </c>
      <c r="C963" t="s">
        <v>243</v>
      </c>
      <c r="D963" t="s">
        <v>246</v>
      </c>
      <c r="E963" t="s">
        <v>11</v>
      </c>
      <c r="F963">
        <v>2036</v>
      </c>
      <c r="G963">
        <v>7.6941852325788256</v>
      </c>
      <c r="H963" s="13">
        <v>0.30776740930315299</v>
      </c>
      <c r="I963" s="4" t="str">
        <f>INDEX('EPA Source to Industry Map'!E:E,MATCH(_xlfn.CONCAT(Table2[[#This Row],[sector]:[subsource]]),'EPA Source to Industry Map'!D:D,0))</f>
        <v>oil and gas extraction 06</v>
      </c>
      <c r="J963" s="4" t="s">
        <v>11</v>
      </c>
      <c r="K963" s="13">
        <v>8.6174874604882845</v>
      </c>
    </row>
    <row r="964" spans="1:11" x14ac:dyDescent="0.25">
      <c r="A964" t="s">
        <v>1250</v>
      </c>
      <c r="B964" t="s">
        <v>2</v>
      </c>
      <c r="C964" t="s">
        <v>243</v>
      </c>
      <c r="D964" t="s">
        <v>246</v>
      </c>
      <c r="E964" t="s">
        <v>11</v>
      </c>
      <c r="F964">
        <v>2037</v>
      </c>
      <c r="G964">
        <v>7.6660845060542799</v>
      </c>
      <c r="H964" s="13">
        <v>0.30664338024217108</v>
      </c>
      <c r="I964" s="4" t="str">
        <f>INDEX('EPA Source to Industry Map'!E:E,MATCH(_xlfn.CONCAT(Table2[[#This Row],[sector]:[subsource]]),'EPA Source to Industry Map'!D:D,0))</f>
        <v>oil and gas extraction 06</v>
      </c>
      <c r="J964" s="4" t="s">
        <v>11</v>
      </c>
      <c r="K964" s="13">
        <v>8.586014646780793</v>
      </c>
    </row>
    <row r="965" spans="1:11" x14ac:dyDescent="0.25">
      <c r="A965" t="s">
        <v>1250</v>
      </c>
      <c r="B965" t="s">
        <v>2</v>
      </c>
      <c r="C965" t="s">
        <v>243</v>
      </c>
      <c r="D965" t="s">
        <v>246</v>
      </c>
      <c r="E965" t="s">
        <v>11</v>
      </c>
      <c r="F965">
        <v>2038</v>
      </c>
      <c r="G965">
        <v>7.6379837795297529</v>
      </c>
      <c r="H965" s="13">
        <v>0.30551935118119011</v>
      </c>
      <c r="I965" s="4" t="str">
        <f>INDEX('EPA Source to Industry Map'!E:E,MATCH(_xlfn.CONCAT(Table2[[#This Row],[sector]:[subsource]]),'EPA Source to Industry Map'!D:D,0))</f>
        <v>oil and gas extraction 06</v>
      </c>
      <c r="J965" s="4" t="s">
        <v>11</v>
      </c>
      <c r="K965" s="13">
        <v>8.5545418330733245</v>
      </c>
    </row>
    <row r="966" spans="1:11" x14ac:dyDescent="0.25">
      <c r="A966" t="s">
        <v>1250</v>
      </c>
      <c r="B966" t="s">
        <v>2</v>
      </c>
      <c r="C966" t="s">
        <v>243</v>
      </c>
      <c r="D966" t="s">
        <v>246</v>
      </c>
      <c r="E966" t="s">
        <v>11</v>
      </c>
      <c r="F966">
        <v>2039</v>
      </c>
      <c r="G966">
        <v>7.6098830530052197</v>
      </c>
      <c r="H966" s="13">
        <v>0.30439532212020887</v>
      </c>
      <c r="I966" s="4" t="str">
        <f>INDEX('EPA Source to Industry Map'!E:E,MATCH(_xlfn.CONCAT(Table2[[#This Row],[sector]:[subsource]]),'EPA Source to Industry Map'!D:D,0))</f>
        <v>oil and gas extraction 06</v>
      </c>
      <c r="J966" s="4" t="s">
        <v>11</v>
      </c>
      <c r="K966" s="13">
        <v>8.5230690193658472</v>
      </c>
    </row>
    <row r="967" spans="1:11" x14ac:dyDescent="0.25">
      <c r="A967" t="s">
        <v>1250</v>
      </c>
      <c r="B967" t="s">
        <v>2</v>
      </c>
      <c r="C967" t="s">
        <v>243</v>
      </c>
      <c r="D967" t="s">
        <v>246</v>
      </c>
      <c r="E967" t="s">
        <v>11</v>
      </c>
      <c r="F967">
        <v>2040</v>
      </c>
      <c r="G967">
        <v>7.5817823264806927</v>
      </c>
      <c r="H967" s="13">
        <v>0.30327129305922768</v>
      </c>
      <c r="I967" s="4" t="str">
        <f>INDEX('EPA Source to Industry Map'!E:E,MATCH(_xlfn.CONCAT(Table2[[#This Row],[sector]:[subsource]]),'EPA Source to Industry Map'!D:D,0))</f>
        <v>oil and gas extraction 06</v>
      </c>
      <c r="J967" s="4" t="s">
        <v>11</v>
      </c>
      <c r="K967" s="13">
        <v>8.4915962056583787</v>
      </c>
    </row>
    <row r="968" spans="1:11" x14ac:dyDescent="0.25">
      <c r="A968" t="s">
        <v>1250</v>
      </c>
      <c r="B968" t="s">
        <v>2</v>
      </c>
      <c r="C968" t="s">
        <v>243</v>
      </c>
      <c r="D968" t="s">
        <v>246</v>
      </c>
      <c r="E968" t="s">
        <v>11</v>
      </c>
      <c r="F968">
        <v>2041</v>
      </c>
      <c r="G968">
        <v>7.5471189874751854</v>
      </c>
      <c r="H968" s="13">
        <v>0.3018847594990075</v>
      </c>
      <c r="I968" s="4" t="str">
        <f>INDEX('EPA Source to Industry Map'!E:E,MATCH(_xlfn.CONCAT(Table2[[#This Row],[sector]:[subsource]]),'EPA Source to Industry Map'!D:D,0))</f>
        <v>oil and gas extraction 06</v>
      </c>
      <c r="J968" s="4" t="s">
        <v>11</v>
      </c>
      <c r="K968" s="13">
        <v>8.4527732659722083</v>
      </c>
    </row>
    <row r="969" spans="1:11" x14ac:dyDescent="0.25">
      <c r="A969" t="s">
        <v>1250</v>
      </c>
      <c r="B969" t="s">
        <v>2</v>
      </c>
      <c r="C969" t="s">
        <v>243</v>
      </c>
      <c r="D969" t="s">
        <v>246</v>
      </c>
      <c r="E969" t="s">
        <v>11</v>
      </c>
      <c r="F969">
        <v>2042</v>
      </c>
      <c r="G969">
        <v>7.5124556484696736</v>
      </c>
      <c r="H969" s="13">
        <v>0.30049822593878694</v>
      </c>
      <c r="I969" s="4" t="str">
        <f>INDEX('EPA Source to Industry Map'!E:E,MATCH(_xlfn.CONCAT(Table2[[#This Row],[sector]:[subsource]]),'EPA Source to Industry Map'!D:D,0))</f>
        <v>oil and gas extraction 06</v>
      </c>
      <c r="J969" s="4" t="s">
        <v>11</v>
      </c>
      <c r="K969" s="13">
        <v>8.4139503262860345</v>
      </c>
    </row>
    <row r="970" spans="1:11" x14ac:dyDescent="0.25">
      <c r="A970" t="s">
        <v>1250</v>
      </c>
      <c r="B970" t="s">
        <v>2</v>
      </c>
      <c r="C970" t="s">
        <v>243</v>
      </c>
      <c r="D970" t="s">
        <v>246</v>
      </c>
      <c r="E970" t="s">
        <v>11</v>
      </c>
      <c r="F970">
        <v>2043</v>
      </c>
      <c r="G970">
        <v>7.4777923094641681</v>
      </c>
      <c r="H970" s="13">
        <v>0.29911169237856666</v>
      </c>
      <c r="I970" s="4" t="str">
        <f>INDEX('EPA Source to Industry Map'!E:E,MATCH(_xlfn.CONCAT(Table2[[#This Row],[sector]:[subsource]]),'EPA Source to Industry Map'!D:D,0))</f>
        <v>oil and gas extraction 06</v>
      </c>
      <c r="J970" s="4" t="s">
        <v>11</v>
      </c>
      <c r="K970" s="13">
        <v>8.3751273865998677</v>
      </c>
    </row>
    <row r="971" spans="1:11" x14ac:dyDescent="0.25">
      <c r="A971" t="s">
        <v>1250</v>
      </c>
      <c r="B971" t="s">
        <v>2</v>
      </c>
      <c r="C971" t="s">
        <v>243</v>
      </c>
      <c r="D971" t="s">
        <v>246</v>
      </c>
      <c r="E971" t="s">
        <v>11</v>
      </c>
      <c r="F971">
        <v>2044</v>
      </c>
      <c r="G971">
        <v>7.4431289704586554</v>
      </c>
      <c r="H971" s="13">
        <v>0.29772515881834616</v>
      </c>
      <c r="I971" s="4" t="str">
        <f>INDEX('EPA Source to Industry Map'!E:E,MATCH(_xlfn.CONCAT(Table2[[#This Row],[sector]:[subsource]]),'EPA Source to Industry Map'!D:D,0))</f>
        <v>oil and gas extraction 06</v>
      </c>
      <c r="J971" s="4" t="s">
        <v>11</v>
      </c>
      <c r="K971" s="13">
        <v>8.3363044469136938</v>
      </c>
    </row>
    <row r="972" spans="1:11" x14ac:dyDescent="0.25">
      <c r="A972" t="s">
        <v>1250</v>
      </c>
      <c r="B972" t="s">
        <v>2</v>
      </c>
      <c r="C972" t="s">
        <v>243</v>
      </c>
      <c r="D972" t="s">
        <v>246</v>
      </c>
      <c r="E972" t="s">
        <v>11</v>
      </c>
      <c r="F972">
        <v>2045</v>
      </c>
      <c r="G972">
        <v>7.4084656314531401</v>
      </c>
      <c r="H972" s="13">
        <v>0.29633862525812549</v>
      </c>
      <c r="I972" s="4" t="str">
        <f>INDEX('EPA Source to Industry Map'!E:E,MATCH(_xlfn.CONCAT(Table2[[#This Row],[sector]:[subsource]]),'EPA Source to Industry Map'!D:D,0))</f>
        <v>oil and gas extraction 06</v>
      </c>
      <c r="J972" s="4" t="s">
        <v>11</v>
      </c>
      <c r="K972" s="13">
        <v>8.2974815072275181</v>
      </c>
    </row>
    <row r="973" spans="1:11" x14ac:dyDescent="0.25">
      <c r="A973" t="s">
        <v>1250</v>
      </c>
      <c r="B973" t="s">
        <v>2</v>
      </c>
      <c r="C973" t="s">
        <v>243</v>
      </c>
      <c r="D973" t="s">
        <v>246</v>
      </c>
      <c r="E973" t="s">
        <v>11</v>
      </c>
      <c r="F973">
        <v>2046</v>
      </c>
      <c r="G973">
        <v>7.359106288858885</v>
      </c>
      <c r="H973" s="13">
        <v>0.29436425155435542</v>
      </c>
      <c r="I973" s="4" t="str">
        <f>INDEX('EPA Source to Industry Map'!E:E,MATCH(_xlfn.CONCAT(Table2[[#This Row],[sector]:[subsource]]),'EPA Source to Industry Map'!D:D,0))</f>
        <v>oil and gas extraction 06</v>
      </c>
      <c r="J973" s="4" t="s">
        <v>11</v>
      </c>
      <c r="K973" s="13">
        <v>8.2421990435219499</v>
      </c>
    </row>
    <row r="974" spans="1:11" x14ac:dyDescent="0.25">
      <c r="A974" t="s">
        <v>1250</v>
      </c>
      <c r="B974" t="s">
        <v>2</v>
      </c>
      <c r="C974" t="s">
        <v>243</v>
      </c>
      <c r="D974" t="s">
        <v>246</v>
      </c>
      <c r="E974" t="s">
        <v>11</v>
      </c>
      <c r="F974">
        <v>2047</v>
      </c>
      <c r="G974">
        <v>7.3097469462646281</v>
      </c>
      <c r="H974" s="13">
        <v>0.29238987785058512</v>
      </c>
      <c r="I974" s="4" t="str">
        <f>INDEX('EPA Source to Industry Map'!E:E,MATCH(_xlfn.CONCAT(Table2[[#This Row],[sector]:[subsource]]),'EPA Source to Industry Map'!D:D,0))</f>
        <v>oil and gas extraction 06</v>
      </c>
      <c r="J974" s="4" t="s">
        <v>11</v>
      </c>
      <c r="K974" s="13">
        <v>8.1869165798163834</v>
      </c>
    </row>
    <row r="975" spans="1:11" x14ac:dyDescent="0.25">
      <c r="A975" t="s">
        <v>1250</v>
      </c>
      <c r="B975" t="s">
        <v>2</v>
      </c>
      <c r="C975" t="s">
        <v>243</v>
      </c>
      <c r="D975" t="s">
        <v>246</v>
      </c>
      <c r="E975" t="s">
        <v>11</v>
      </c>
      <c r="F975">
        <v>2048</v>
      </c>
      <c r="G975">
        <v>7.2603876036703827</v>
      </c>
      <c r="H975" s="13">
        <v>0.29041550414681516</v>
      </c>
      <c r="I975" s="4" t="str">
        <f>INDEX('EPA Source to Industry Map'!E:E,MATCH(_xlfn.CONCAT(Table2[[#This Row],[sector]:[subsource]]),'EPA Source to Industry Map'!D:D,0))</f>
        <v>oil and gas extraction 06</v>
      </c>
      <c r="J975" s="4" t="s">
        <v>11</v>
      </c>
      <c r="K975" s="13">
        <v>8.1316341161108259</v>
      </c>
    </row>
    <row r="976" spans="1:11" x14ac:dyDescent="0.25">
      <c r="A976" t="s">
        <v>1250</v>
      </c>
      <c r="B976" t="s">
        <v>2</v>
      </c>
      <c r="C976" t="s">
        <v>243</v>
      </c>
      <c r="D976" t="s">
        <v>246</v>
      </c>
      <c r="E976" t="s">
        <v>11</v>
      </c>
      <c r="F976">
        <v>2049</v>
      </c>
      <c r="G976">
        <v>7.2110282610761249</v>
      </c>
      <c r="H976" s="13">
        <v>0.28844113044304504</v>
      </c>
      <c r="I976" s="4" t="str">
        <f>INDEX('EPA Source to Industry Map'!E:E,MATCH(_xlfn.CONCAT(Table2[[#This Row],[sector]:[subsource]]),'EPA Source to Industry Map'!D:D,0))</f>
        <v>oil and gas extraction 06</v>
      </c>
      <c r="J976" s="4" t="s">
        <v>11</v>
      </c>
      <c r="K976" s="13">
        <v>8.076351652405263</v>
      </c>
    </row>
    <row r="977" spans="1:11" x14ac:dyDescent="0.25">
      <c r="A977" t="s">
        <v>1250</v>
      </c>
      <c r="B977" t="s">
        <v>2</v>
      </c>
      <c r="C977" t="s">
        <v>243</v>
      </c>
      <c r="D977" t="s">
        <v>246</v>
      </c>
      <c r="E977" t="s">
        <v>11</v>
      </c>
      <c r="F977">
        <v>2050</v>
      </c>
      <c r="G977">
        <v>7.161668918481868</v>
      </c>
      <c r="H977" s="13">
        <v>0.28646675673927485</v>
      </c>
      <c r="I977" s="4" t="str">
        <f>INDEX('EPA Source to Industry Map'!E:E,MATCH(_xlfn.CONCAT(Table2[[#This Row],[sector]:[subsource]]),'EPA Source to Industry Map'!D:D,0))</f>
        <v>oil and gas extraction 06</v>
      </c>
      <c r="J977" s="4" t="s">
        <v>11</v>
      </c>
      <c r="K977" s="13">
        <v>8.0210691886996965</v>
      </c>
    </row>
    <row r="978" spans="1:11" x14ac:dyDescent="0.25">
      <c r="A978" t="s">
        <v>1250</v>
      </c>
      <c r="B978" t="s">
        <v>2</v>
      </c>
      <c r="C978" t="s">
        <v>243</v>
      </c>
      <c r="D978" t="s">
        <v>247</v>
      </c>
      <c r="E978" t="s">
        <v>11</v>
      </c>
      <c r="F978">
        <v>1990</v>
      </c>
      <c r="G978">
        <v>0.38383966988677054</v>
      </c>
      <c r="H978" s="13">
        <v>1.535358679547082E-2</v>
      </c>
      <c r="I978" s="4" t="str">
        <f>INDEX('EPA Source to Industry Map'!E:E,MATCH(_xlfn.CONCAT(Table2[[#This Row],[sector]:[subsource]]),'EPA Source to Industry Map'!D:D,0))</f>
        <v>energy pipelines and gas processing 352T353</v>
      </c>
      <c r="J978" s="4" t="s">
        <v>11</v>
      </c>
      <c r="K978" s="13">
        <v>0.42990043027318303</v>
      </c>
    </row>
    <row r="979" spans="1:11" x14ac:dyDescent="0.25">
      <c r="A979" t="s">
        <v>1250</v>
      </c>
      <c r="B979" t="s">
        <v>2</v>
      </c>
      <c r="C979" t="s">
        <v>243</v>
      </c>
      <c r="D979" t="s">
        <v>247</v>
      </c>
      <c r="E979" t="s">
        <v>11</v>
      </c>
      <c r="F979">
        <v>1991</v>
      </c>
      <c r="G979">
        <v>0.38296289898797786</v>
      </c>
      <c r="H979" s="13">
        <v>1.5318515959519111E-2</v>
      </c>
      <c r="I979" s="4" t="str">
        <f>INDEX('EPA Source to Industry Map'!E:E,MATCH(_xlfn.CONCAT(Table2[[#This Row],[sector]:[subsource]]),'EPA Source to Industry Map'!D:D,0))</f>
        <v>energy pipelines and gas processing 352T353</v>
      </c>
      <c r="J979" s="4" t="s">
        <v>11</v>
      </c>
      <c r="K979" s="13">
        <v>0.42891844686653541</v>
      </c>
    </row>
    <row r="980" spans="1:11" x14ac:dyDescent="0.25">
      <c r="A980" t="s">
        <v>1250</v>
      </c>
      <c r="B980" t="s">
        <v>2</v>
      </c>
      <c r="C980" t="s">
        <v>243</v>
      </c>
      <c r="D980" t="s">
        <v>247</v>
      </c>
      <c r="E980" t="s">
        <v>11</v>
      </c>
      <c r="F980">
        <v>1992</v>
      </c>
      <c r="G980">
        <v>0.38746063050255047</v>
      </c>
      <c r="H980" s="13">
        <v>1.5498425220102028E-2</v>
      </c>
      <c r="I980" s="4" t="str">
        <f>INDEX('EPA Source to Industry Map'!E:E,MATCH(_xlfn.CONCAT(Table2[[#This Row],[sector]:[subsource]]),'EPA Source to Industry Map'!D:D,0))</f>
        <v>energy pipelines and gas processing 352T353</v>
      </c>
      <c r="J980" s="4" t="s">
        <v>11</v>
      </c>
      <c r="K980" s="13">
        <v>0.43395590616285679</v>
      </c>
    </row>
    <row r="981" spans="1:11" x14ac:dyDescent="0.25">
      <c r="A981" t="s">
        <v>1250</v>
      </c>
      <c r="B981" t="s">
        <v>2</v>
      </c>
      <c r="C981" t="s">
        <v>243</v>
      </c>
      <c r="D981" t="s">
        <v>247</v>
      </c>
      <c r="E981" t="s">
        <v>11</v>
      </c>
      <c r="F981">
        <v>1993</v>
      </c>
      <c r="G981">
        <v>0.40490051026641777</v>
      </c>
      <c r="H981" s="13">
        <v>1.6196020410656708E-2</v>
      </c>
      <c r="I981" s="4" t="str">
        <f>INDEX('EPA Source to Industry Map'!E:E,MATCH(_xlfn.CONCAT(Table2[[#This Row],[sector]:[subsource]]),'EPA Source to Industry Map'!D:D,0))</f>
        <v>energy pipelines and gas processing 352T353</v>
      </c>
      <c r="J981" s="4" t="s">
        <v>11</v>
      </c>
      <c r="K981" s="13">
        <v>0.45348857149838789</v>
      </c>
    </row>
    <row r="982" spans="1:11" x14ac:dyDescent="0.25">
      <c r="A982" t="s">
        <v>1250</v>
      </c>
      <c r="B982" t="s">
        <v>2</v>
      </c>
      <c r="C982" t="s">
        <v>243</v>
      </c>
      <c r="D982" t="s">
        <v>247</v>
      </c>
      <c r="E982" t="s">
        <v>11</v>
      </c>
      <c r="F982">
        <v>1994</v>
      </c>
      <c r="G982">
        <v>0.41078913664686562</v>
      </c>
      <c r="H982" s="13">
        <v>1.6431565465874626E-2</v>
      </c>
      <c r="I982" s="4" t="str">
        <f>INDEX('EPA Source to Industry Map'!E:E,MATCH(_xlfn.CONCAT(Table2[[#This Row],[sector]:[subsource]]),'EPA Source to Industry Map'!D:D,0))</f>
        <v>energy pipelines and gas processing 352T353</v>
      </c>
      <c r="J982" s="4" t="s">
        <v>11</v>
      </c>
      <c r="K982" s="13">
        <v>0.46008383304448958</v>
      </c>
    </row>
    <row r="983" spans="1:11" x14ac:dyDescent="0.25">
      <c r="A983" t="s">
        <v>1250</v>
      </c>
      <c r="B983" t="s">
        <v>2</v>
      </c>
      <c r="C983" t="s">
        <v>243</v>
      </c>
      <c r="D983" t="s">
        <v>247</v>
      </c>
      <c r="E983" t="s">
        <v>11</v>
      </c>
      <c r="F983">
        <v>1995</v>
      </c>
      <c r="G983">
        <v>0.41919415210104499</v>
      </c>
      <c r="H983" s="13">
        <v>1.6767766084041801E-2</v>
      </c>
      <c r="I983" s="4" t="str">
        <f>INDEX('EPA Source to Industry Map'!E:E,MATCH(_xlfn.CONCAT(Table2[[#This Row],[sector]:[subsource]]),'EPA Source to Industry Map'!D:D,0))</f>
        <v>energy pipelines and gas processing 352T353</v>
      </c>
      <c r="J983" s="4" t="s">
        <v>11</v>
      </c>
      <c r="K983" s="13">
        <v>0.46949745035317048</v>
      </c>
    </row>
    <row r="984" spans="1:11" x14ac:dyDescent="0.25">
      <c r="A984" t="s">
        <v>1250</v>
      </c>
      <c r="B984" t="s">
        <v>2</v>
      </c>
      <c r="C984" t="s">
        <v>243</v>
      </c>
      <c r="D984" t="s">
        <v>247</v>
      </c>
      <c r="E984" t="s">
        <v>11</v>
      </c>
      <c r="F984">
        <v>1996</v>
      </c>
      <c r="G984">
        <v>0.41298969639648353</v>
      </c>
      <c r="H984" s="13">
        <v>1.6519587855859344E-2</v>
      </c>
      <c r="I984" s="4" t="str">
        <f>INDEX('EPA Source to Industry Map'!E:E,MATCH(_xlfn.CONCAT(Table2[[#This Row],[sector]:[subsource]]),'EPA Source to Industry Map'!D:D,0))</f>
        <v>energy pipelines and gas processing 352T353</v>
      </c>
      <c r="J984" s="4" t="s">
        <v>11</v>
      </c>
      <c r="K984" s="13">
        <v>0.46254845996406152</v>
      </c>
    </row>
    <row r="985" spans="1:11" x14ac:dyDescent="0.25">
      <c r="A985" t="s">
        <v>1250</v>
      </c>
      <c r="B985" t="s">
        <v>2</v>
      </c>
      <c r="C985" t="s">
        <v>243</v>
      </c>
      <c r="D985" t="s">
        <v>247</v>
      </c>
      <c r="E985" t="s">
        <v>11</v>
      </c>
      <c r="F985">
        <v>1997</v>
      </c>
      <c r="G985">
        <v>0.39669005857212702</v>
      </c>
      <c r="H985" s="13">
        <v>1.5867602342885083E-2</v>
      </c>
      <c r="I985" s="4" t="str">
        <f>INDEX('EPA Source to Industry Map'!E:E,MATCH(_xlfn.CONCAT(Table2[[#This Row],[sector]:[subsource]]),'EPA Source to Industry Map'!D:D,0))</f>
        <v>energy pipelines and gas processing 352T353</v>
      </c>
      <c r="J985" s="4" t="s">
        <v>11</v>
      </c>
      <c r="K985" s="13">
        <v>0.44429286560078235</v>
      </c>
    </row>
    <row r="986" spans="1:11" x14ac:dyDescent="0.25">
      <c r="A986" t="s">
        <v>1250</v>
      </c>
      <c r="B986" t="s">
        <v>2</v>
      </c>
      <c r="C986" t="s">
        <v>243</v>
      </c>
      <c r="D986" t="s">
        <v>247</v>
      </c>
      <c r="E986" t="s">
        <v>11</v>
      </c>
      <c r="F986">
        <v>1998</v>
      </c>
      <c r="G986">
        <v>0.39562657416406732</v>
      </c>
      <c r="H986" s="13">
        <v>1.5825062966562695E-2</v>
      </c>
      <c r="I986" s="4" t="str">
        <f>INDEX('EPA Source to Industry Map'!E:E,MATCH(_xlfn.CONCAT(Table2[[#This Row],[sector]:[subsource]]),'EPA Source to Industry Map'!D:D,0))</f>
        <v>energy pipelines and gas processing 352T353</v>
      </c>
      <c r="J986" s="4" t="s">
        <v>11</v>
      </c>
      <c r="K986" s="13">
        <v>0.44310176306375543</v>
      </c>
    </row>
    <row r="987" spans="1:11" x14ac:dyDescent="0.25">
      <c r="A987" t="s">
        <v>1250</v>
      </c>
      <c r="B987" t="s">
        <v>2</v>
      </c>
      <c r="C987" t="s">
        <v>243</v>
      </c>
      <c r="D987" t="s">
        <v>247</v>
      </c>
      <c r="E987" t="s">
        <v>11</v>
      </c>
      <c r="F987">
        <v>1999</v>
      </c>
      <c r="G987">
        <v>0.38709288615319515</v>
      </c>
      <c r="H987" s="13">
        <v>1.5483715446127807E-2</v>
      </c>
      <c r="I987" s="4" t="str">
        <f>INDEX('EPA Source to Industry Map'!E:E,MATCH(_xlfn.CONCAT(Table2[[#This Row],[sector]:[subsource]]),'EPA Source to Industry Map'!D:D,0))</f>
        <v>energy pipelines and gas processing 352T353</v>
      </c>
      <c r="J987" s="4" t="s">
        <v>11</v>
      </c>
      <c r="K987" s="13">
        <v>0.43354403249157858</v>
      </c>
    </row>
    <row r="988" spans="1:11" x14ac:dyDescent="0.25">
      <c r="A988" t="s">
        <v>1250</v>
      </c>
      <c r="B988" t="s">
        <v>2</v>
      </c>
      <c r="C988" t="s">
        <v>243</v>
      </c>
      <c r="D988" t="s">
        <v>247</v>
      </c>
      <c r="E988" t="s">
        <v>11</v>
      </c>
      <c r="F988">
        <v>2000</v>
      </c>
      <c r="G988">
        <v>0.37186068292481472</v>
      </c>
      <c r="H988" s="13">
        <v>1.4874427316992589E-2</v>
      </c>
      <c r="I988" s="4" t="str">
        <f>INDEX('EPA Source to Industry Map'!E:E,MATCH(_xlfn.CONCAT(Table2[[#This Row],[sector]:[subsource]]),'EPA Source to Industry Map'!D:D,0))</f>
        <v>energy pipelines and gas processing 352T353</v>
      </c>
      <c r="J988" s="4" t="s">
        <v>11</v>
      </c>
      <c r="K988" s="13">
        <v>0.41648396487579253</v>
      </c>
    </row>
    <row r="989" spans="1:11" x14ac:dyDescent="0.25">
      <c r="A989" t="s">
        <v>1250</v>
      </c>
      <c r="B989" t="s">
        <v>2</v>
      </c>
      <c r="C989" t="s">
        <v>243</v>
      </c>
      <c r="D989" t="s">
        <v>247</v>
      </c>
      <c r="E989" t="s">
        <v>11</v>
      </c>
      <c r="F989">
        <v>2001</v>
      </c>
      <c r="G989">
        <v>0.36539847331959274</v>
      </c>
      <c r="H989" s="13">
        <v>1.4615938932783713E-2</v>
      </c>
      <c r="I989" s="4" t="str">
        <f>INDEX('EPA Source to Industry Map'!E:E,MATCH(_xlfn.CONCAT(Table2[[#This Row],[sector]:[subsource]]),'EPA Source to Industry Map'!D:D,0))</f>
        <v>energy pipelines and gas processing 352T353</v>
      </c>
      <c r="J989" s="4" t="s">
        <v>11</v>
      </c>
      <c r="K989" s="13">
        <v>0.409246290117944</v>
      </c>
    </row>
    <row r="990" spans="1:11" x14ac:dyDescent="0.25">
      <c r="A990" t="s">
        <v>1250</v>
      </c>
      <c r="B990" t="s">
        <v>2</v>
      </c>
      <c r="C990" t="s">
        <v>243</v>
      </c>
      <c r="D990" t="s">
        <v>247</v>
      </c>
      <c r="E990" t="s">
        <v>11</v>
      </c>
      <c r="F990">
        <v>2002</v>
      </c>
      <c r="G990">
        <v>0.35894193061707447</v>
      </c>
      <c r="H990" s="13">
        <v>1.435767722468298E-2</v>
      </c>
      <c r="I990" s="4" t="str">
        <f>INDEX('EPA Source to Industry Map'!E:E,MATCH(_xlfn.CONCAT(Table2[[#This Row],[sector]:[subsource]]),'EPA Source to Industry Map'!D:D,0))</f>
        <v>energy pipelines and gas processing 352T353</v>
      </c>
      <c r="J990" s="4" t="s">
        <v>11</v>
      </c>
      <c r="K990" s="13">
        <v>0.40201496229112349</v>
      </c>
    </row>
    <row r="991" spans="1:11" x14ac:dyDescent="0.25">
      <c r="A991" t="s">
        <v>1250</v>
      </c>
      <c r="B991" t="s">
        <v>2</v>
      </c>
      <c r="C991" t="s">
        <v>243</v>
      </c>
      <c r="D991" t="s">
        <v>247</v>
      </c>
      <c r="E991" t="s">
        <v>11</v>
      </c>
      <c r="F991">
        <v>2003</v>
      </c>
      <c r="G991">
        <v>0.35721039574966107</v>
      </c>
      <c r="H991" s="13">
        <v>1.4288415829986448E-2</v>
      </c>
      <c r="I991" s="4" t="str">
        <f>INDEX('EPA Source to Industry Map'!E:E,MATCH(_xlfn.CONCAT(Table2[[#This Row],[sector]:[subsource]]),'EPA Source to Industry Map'!D:D,0))</f>
        <v>energy pipelines and gas processing 352T353</v>
      </c>
      <c r="J991" s="4" t="s">
        <v>11</v>
      </c>
      <c r="K991" s="13">
        <v>0.40007564323962047</v>
      </c>
    </row>
    <row r="992" spans="1:11" x14ac:dyDescent="0.25">
      <c r="A992" t="s">
        <v>1250</v>
      </c>
      <c r="B992" t="s">
        <v>2</v>
      </c>
      <c r="C992" t="s">
        <v>243</v>
      </c>
      <c r="D992" t="s">
        <v>247</v>
      </c>
      <c r="E992" t="s">
        <v>11</v>
      </c>
      <c r="F992">
        <v>2004</v>
      </c>
      <c r="G992">
        <v>0.35206366023139241</v>
      </c>
      <c r="H992" s="13">
        <v>1.4082546409255698E-2</v>
      </c>
      <c r="I992" s="4" t="str">
        <f>INDEX('EPA Source to Industry Map'!E:E,MATCH(_xlfn.CONCAT(Table2[[#This Row],[sector]:[subsource]]),'EPA Source to Industry Map'!D:D,0))</f>
        <v>energy pipelines and gas processing 352T353</v>
      </c>
      <c r="J992" s="4" t="s">
        <v>11</v>
      </c>
      <c r="K992" s="13">
        <v>0.39431129945915955</v>
      </c>
    </row>
    <row r="993" spans="1:11" x14ac:dyDescent="0.25">
      <c r="A993" t="s">
        <v>1250</v>
      </c>
      <c r="B993" t="s">
        <v>2</v>
      </c>
      <c r="C993" t="s">
        <v>243</v>
      </c>
      <c r="D993" t="s">
        <v>247</v>
      </c>
      <c r="E993" t="s">
        <v>11</v>
      </c>
      <c r="F993">
        <v>2005</v>
      </c>
      <c r="G993">
        <v>0.35192887769291309</v>
      </c>
      <c r="H993" s="13">
        <v>1.4077155107716524E-2</v>
      </c>
      <c r="I993" s="4" t="str">
        <f>INDEX('EPA Source to Industry Map'!E:E,MATCH(_xlfn.CONCAT(Table2[[#This Row],[sector]:[subsource]]),'EPA Source to Industry Map'!D:D,0))</f>
        <v>energy pipelines and gas processing 352T353</v>
      </c>
      <c r="J993" s="4" t="s">
        <v>11</v>
      </c>
      <c r="K993" s="13">
        <v>0.39416034301606268</v>
      </c>
    </row>
    <row r="994" spans="1:11" x14ac:dyDescent="0.25">
      <c r="A994" t="s">
        <v>1250</v>
      </c>
      <c r="B994" t="s">
        <v>2</v>
      </c>
      <c r="C994" t="s">
        <v>243</v>
      </c>
      <c r="D994" t="s">
        <v>247</v>
      </c>
      <c r="E994" t="s">
        <v>11</v>
      </c>
      <c r="F994">
        <v>2006</v>
      </c>
      <c r="G994">
        <v>0.33519172802570718</v>
      </c>
      <c r="H994" s="13">
        <v>1.3407669121028287E-2</v>
      </c>
      <c r="I994" s="4" t="str">
        <f>INDEX('EPA Source to Industry Map'!E:E,MATCH(_xlfn.CONCAT(Table2[[#This Row],[sector]:[subsource]]),'EPA Source to Industry Map'!D:D,0))</f>
        <v>energy pipelines and gas processing 352T353</v>
      </c>
      <c r="J994" s="4" t="s">
        <v>11</v>
      </c>
      <c r="K994" s="13">
        <v>0.37541473538879211</v>
      </c>
    </row>
    <row r="995" spans="1:11" x14ac:dyDescent="0.25">
      <c r="A995" t="s">
        <v>1250</v>
      </c>
      <c r="B995" t="s">
        <v>2</v>
      </c>
      <c r="C995" t="s">
        <v>243</v>
      </c>
      <c r="D995" t="s">
        <v>247</v>
      </c>
      <c r="E995" t="s">
        <v>11</v>
      </c>
      <c r="F995">
        <v>2007</v>
      </c>
      <c r="G995">
        <v>0.32280649889178048</v>
      </c>
      <c r="H995" s="13">
        <v>1.2912259955671225E-2</v>
      </c>
      <c r="I995" s="4" t="str">
        <f>INDEX('EPA Source to Industry Map'!E:E,MATCH(_xlfn.CONCAT(Table2[[#This Row],[sector]:[subsource]]),'EPA Source to Industry Map'!D:D,0))</f>
        <v>energy pipelines and gas processing 352T353</v>
      </c>
      <c r="J995" s="4" t="s">
        <v>11</v>
      </c>
      <c r="K995" s="13">
        <v>0.36154327875879422</v>
      </c>
    </row>
    <row r="996" spans="1:11" x14ac:dyDescent="0.25">
      <c r="A996" t="s">
        <v>1250</v>
      </c>
      <c r="B996" t="s">
        <v>2</v>
      </c>
      <c r="C996" t="s">
        <v>243</v>
      </c>
      <c r="D996" t="s">
        <v>247</v>
      </c>
      <c r="E996" t="s">
        <v>11</v>
      </c>
      <c r="F996">
        <v>2008</v>
      </c>
      <c r="G996">
        <v>0.3164931388159456</v>
      </c>
      <c r="H996" s="13">
        <v>1.2659725552637819E-2</v>
      </c>
      <c r="I996" s="4" t="str">
        <f>INDEX('EPA Source to Industry Map'!E:E,MATCH(_xlfn.CONCAT(Table2[[#This Row],[sector]:[subsource]]),'EPA Source to Industry Map'!D:D,0))</f>
        <v>energy pipelines and gas processing 352T353</v>
      </c>
      <c r="J996" s="4" t="s">
        <v>11</v>
      </c>
      <c r="K996" s="13">
        <v>0.35447231547385899</v>
      </c>
    </row>
    <row r="997" spans="1:11" x14ac:dyDescent="0.25">
      <c r="A997" t="s">
        <v>1250</v>
      </c>
      <c r="B997" t="s">
        <v>2</v>
      </c>
      <c r="C997" t="s">
        <v>243</v>
      </c>
      <c r="D997" t="s">
        <v>247</v>
      </c>
      <c r="E997" t="s">
        <v>11</v>
      </c>
      <c r="F997">
        <v>2009</v>
      </c>
      <c r="G997">
        <v>0.3007013303383918</v>
      </c>
      <c r="H997" s="13">
        <v>1.2028053213535669E-2</v>
      </c>
      <c r="I997" s="4" t="str">
        <f>INDEX('EPA Source to Industry Map'!E:E,MATCH(_xlfn.CONCAT(Table2[[#This Row],[sector]:[subsource]]),'EPA Source to Industry Map'!D:D,0))</f>
        <v>energy pipelines and gas processing 352T353</v>
      </c>
      <c r="J997" s="4" t="s">
        <v>11</v>
      </c>
      <c r="K997" s="13">
        <v>0.33678548997899871</v>
      </c>
    </row>
    <row r="998" spans="1:11" x14ac:dyDescent="0.25">
      <c r="A998" t="s">
        <v>1250</v>
      </c>
      <c r="B998" t="s">
        <v>2</v>
      </c>
      <c r="C998" t="s">
        <v>243</v>
      </c>
      <c r="D998" t="s">
        <v>247</v>
      </c>
      <c r="E998" t="s">
        <v>11</v>
      </c>
      <c r="F998">
        <v>2010</v>
      </c>
      <c r="G998">
        <v>0.30616314793144722</v>
      </c>
      <c r="H998" s="13">
        <v>1.2246525917257891E-2</v>
      </c>
      <c r="I998" s="4" t="str">
        <f>INDEX('EPA Source to Industry Map'!E:E,MATCH(_xlfn.CONCAT(Table2[[#This Row],[sector]:[subsource]]),'EPA Source to Industry Map'!D:D,0))</f>
        <v>energy pipelines and gas processing 352T353</v>
      </c>
      <c r="J998" s="4" t="s">
        <v>11</v>
      </c>
      <c r="K998" s="13">
        <v>0.34290272568322094</v>
      </c>
    </row>
    <row r="999" spans="1:11" x14ac:dyDescent="0.25">
      <c r="A999" t="s">
        <v>1250</v>
      </c>
      <c r="B999" t="s">
        <v>2</v>
      </c>
      <c r="C999" t="s">
        <v>243</v>
      </c>
      <c r="D999" t="s">
        <v>247</v>
      </c>
      <c r="E999" t="s">
        <v>11</v>
      </c>
      <c r="F999">
        <v>2011</v>
      </c>
      <c r="G999">
        <v>0.30889414829817291</v>
      </c>
      <c r="H999" s="13">
        <v>1.2355765931926912E-2</v>
      </c>
      <c r="I999" s="4" t="str">
        <f>INDEX('EPA Source to Industry Map'!E:E,MATCH(_xlfn.CONCAT(Table2[[#This Row],[sector]:[subsource]]),'EPA Source to Industry Map'!D:D,0))</f>
        <v>energy pipelines and gas processing 352T353</v>
      </c>
      <c r="J999" s="4" t="s">
        <v>11</v>
      </c>
      <c r="K999" s="13">
        <v>0.34596144609395368</v>
      </c>
    </row>
    <row r="1000" spans="1:11" x14ac:dyDescent="0.25">
      <c r="A1000" t="s">
        <v>1250</v>
      </c>
      <c r="B1000" t="s">
        <v>2</v>
      </c>
      <c r="C1000" t="s">
        <v>243</v>
      </c>
      <c r="D1000" t="s">
        <v>247</v>
      </c>
      <c r="E1000" t="s">
        <v>11</v>
      </c>
      <c r="F1000">
        <v>2012</v>
      </c>
      <c r="G1000">
        <v>0.30910825382392987</v>
      </c>
      <c r="H1000" s="13">
        <v>1.2364330152957195E-2</v>
      </c>
      <c r="I1000" s="4" t="str">
        <f>INDEX('EPA Source to Industry Map'!E:E,MATCH(_xlfn.CONCAT(Table2[[#This Row],[sector]:[subsource]]),'EPA Source to Industry Map'!D:D,0))</f>
        <v>energy pipelines and gas processing 352T353</v>
      </c>
      <c r="J1000" s="4" t="s">
        <v>11</v>
      </c>
      <c r="K1000" s="13">
        <v>0.34620124428280152</v>
      </c>
    </row>
    <row r="1001" spans="1:11" x14ac:dyDescent="0.25">
      <c r="A1001" t="s">
        <v>1250</v>
      </c>
      <c r="B1001" t="s">
        <v>2</v>
      </c>
      <c r="C1001" t="s">
        <v>243</v>
      </c>
      <c r="D1001" t="s">
        <v>247</v>
      </c>
      <c r="E1001" t="s">
        <v>11</v>
      </c>
      <c r="F1001">
        <v>2013</v>
      </c>
      <c r="G1001">
        <v>0.3160643341350336</v>
      </c>
      <c r="H1001" s="13">
        <v>1.2642573365401342E-2</v>
      </c>
      <c r="I1001" s="4" t="str">
        <f>INDEX('EPA Source to Industry Map'!E:E,MATCH(_xlfn.CONCAT(Table2[[#This Row],[sector]:[subsource]]),'EPA Source to Industry Map'!D:D,0))</f>
        <v>energy pipelines and gas processing 352T353</v>
      </c>
      <c r="J1001" s="4" t="s">
        <v>11</v>
      </c>
      <c r="K1001" s="13">
        <v>0.3539920542312377</v>
      </c>
    </row>
    <row r="1002" spans="1:11" x14ac:dyDescent="0.25">
      <c r="A1002" t="s">
        <v>1250</v>
      </c>
      <c r="B1002" t="s">
        <v>2</v>
      </c>
      <c r="C1002" t="s">
        <v>243</v>
      </c>
      <c r="D1002" t="s">
        <v>247</v>
      </c>
      <c r="E1002" t="s">
        <v>11</v>
      </c>
      <c r="F1002">
        <v>2014</v>
      </c>
      <c r="G1002">
        <v>0.31528539805884459</v>
      </c>
      <c r="H1002" s="13">
        <v>1.2611415922353779E-2</v>
      </c>
      <c r="I1002" s="4" t="str">
        <f>INDEX('EPA Source to Industry Map'!E:E,MATCH(_xlfn.CONCAT(Table2[[#This Row],[sector]:[subsource]]),'EPA Source to Industry Map'!D:D,0))</f>
        <v>energy pipelines and gas processing 352T353</v>
      </c>
      <c r="J1002" s="4" t="s">
        <v>11</v>
      </c>
      <c r="K1002" s="13">
        <v>0.35311964582590594</v>
      </c>
    </row>
    <row r="1003" spans="1:11" x14ac:dyDescent="0.25">
      <c r="A1003" t="s">
        <v>1250</v>
      </c>
      <c r="B1003" t="s">
        <v>2</v>
      </c>
      <c r="C1003" t="s">
        <v>243</v>
      </c>
      <c r="D1003" t="s">
        <v>247</v>
      </c>
      <c r="E1003" t="s">
        <v>11</v>
      </c>
      <c r="F1003">
        <v>2015</v>
      </c>
      <c r="G1003">
        <v>0.32143670577666594</v>
      </c>
      <c r="H1003" s="13">
        <v>1.2857468231066637E-2</v>
      </c>
      <c r="I1003" s="4" t="str">
        <f>INDEX('EPA Source to Industry Map'!E:E,MATCH(_xlfn.CONCAT(Table2[[#This Row],[sector]:[subsource]]),'EPA Source to Industry Map'!D:D,0))</f>
        <v>energy pipelines and gas processing 352T353</v>
      </c>
      <c r="J1003" s="4" t="s">
        <v>11</v>
      </c>
      <c r="K1003" s="13">
        <v>0.36000911046986578</v>
      </c>
    </row>
    <row r="1004" spans="1:11" x14ac:dyDescent="0.25">
      <c r="A1004" t="s">
        <v>1250</v>
      </c>
      <c r="B1004" t="s">
        <v>2</v>
      </c>
      <c r="C1004" t="s">
        <v>243</v>
      </c>
      <c r="D1004" t="s">
        <v>247</v>
      </c>
      <c r="E1004" t="s">
        <v>11</v>
      </c>
      <c r="F1004">
        <v>2016</v>
      </c>
      <c r="G1004">
        <v>0.32343134508982929</v>
      </c>
      <c r="H1004" s="13">
        <v>1.293725380359317E-2</v>
      </c>
      <c r="I1004" s="4" t="str">
        <f>INDEX('EPA Source to Industry Map'!E:E,MATCH(_xlfn.CONCAT(Table2[[#This Row],[sector]:[subsource]]),'EPA Source to Industry Map'!D:D,0))</f>
        <v>energy pipelines and gas processing 352T353</v>
      </c>
      <c r="J1004" s="4" t="s">
        <v>11</v>
      </c>
      <c r="K1004" s="13">
        <v>0.36224310650060887</v>
      </c>
    </row>
    <row r="1005" spans="1:11" x14ac:dyDescent="0.25">
      <c r="A1005" t="s">
        <v>1250</v>
      </c>
      <c r="B1005" t="s">
        <v>2</v>
      </c>
      <c r="C1005" t="s">
        <v>243</v>
      </c>
      <c r="D1005" t="s">
        <v>247</v>
      </c>
      <c r="E1005" t="s">
        <v>11</v>
      </c>
      <c r="F1005">
        <v>2017</v>
      </c>
      <c r="G1005">
        <v>0.32241415843541033</v>
      </c>
      <c r="H1005" s="13">
        <v>1.2896566337416411E-2</v>
      </c>
      <c r="I1005" s="4" t="str">
        <f>INDEX('EPA Source to Industry Map'!E:E,MATCH(_xlfn.CONCAT(Table2[[#This Row],[sector]:[subsource]]),'EPA Source to Industry Map'!D:D,0))</f>
        <v>energy pipelines and gas processing 352T353</v>
      </c>
      <c r="J1005" s="4" t="s">
        <v>11</v>
      </c>
      <c r="K1005" s="13">
        <v>0.3611038574476596</v>
      </c>
    </row>
    <row r="1006" spans="1:11" x14ac:dyDescent="0.25">
      <c r="A1006" t="s">
        <v>1250</v>
      </c>
      <c r="B1006" t="s">
        <v>2</v>
      </c>
      <c r="C1006" t="s">
        <v>243</v>
      </c>
      <c r="D1006" t="s">
        <v>247</v>
      </c>
      <c r="E1006" t="s">
        <v>11</v>
      </c>
      <c r="F1006">
        <v>2018</v>
      </c>
      <c r="G1006">
        <v>0.32139697178099108</v>
      </c>
      <c r="H1006" s="13">
        <v>1.2855878871239641E-2</v>
      </c>
      <c r="I1006" s="4" t="str">
        <f>INDEX('EPA Source to Industry Map'!E:E,MATCH(_xlfn.CONCAT(Table2[[#This Row],[sector]:[subsource]]),'EPA Source to Industry Map'!D:D,0))</f>
        <v>energy pipelines and gas processing 352T353</v>
      </c>
      <c r="J1006" s="4" t="s">
        <v>11</v>
      </c>
      <c r="K1006" s="13">
        <v>0.35996460839470995</v>
      </c>
    </row>
    <row r="1007" spans="1:11" x14ac:dyDescent="0.25">
      <c r="A1007" t="s">
        <v>1250</v>
      </c>
      <c r="B1007" t="s">
        <v>2</v>
      </c>
      <c r="C1007" t="s">
        <v>243</v>
      </c>
      <c r="D1007" t="s">
        <v>247</v>
      </c>
      <c r="E1007" t="s">
        <v>11</v>
      </c>
      <c r="F1007">
        <v>2019</v>
      </c>
      <c r="G1007">
        <v>0.32037978512657206</v>
      </c>
      <c r="H1007" s="13">
        <v>1.2815191405062888E-2</v>
      </c>
      <c r="I1007" s="4" t="str">
        <f>INDEX('EPA Source to Industry Map'!E:E,MATCH(_xlfn.CONCAT(Table2[[#This Row],[sector]:[subsource]]),'EPA Source to Industry Map'!D:D,0))</f>
        <v>energy pipelines and gas processing 352T353</v>
      </c>
      <c r="J1007" s="4" t="s">
        <v>11</v>
      </c>
      <c r="K1007" s="13">
        <v>0.3588253593417608</v>
      </c>
    </row>
    <row r="1008" spans="1:11" x14ac:dyDescent="0.25">
      <c r="A1008" t="s">
        <v>1250</v>
      </c>
      <c r="B1008" t="s">
        <v>2</v>
      </c>
      <c r="C1008" t="s">
        <v>243</v>
      </c>
      <c r="D1008" t="s">
        <v>247</v>
      </c>
      <c r="E1008" t="s">
        <v>11</v>
      </c>
      <c r="F1008">
        <v>2020</v>
      </c>
      <c r="G1008">
        <v>0.31936259847215309</v>
      </c>
      <c r="H1008" s="13">
        <v>1.2774503938886128E-2</v>
      </c>
      <c r="I1008" s="4" t="str">
        <f>INDEX('EPA Source to Industry Map'!E:E,MATCH(_xlfn.CONCAT(Table2[[#This Row],[sector]:[subsource]]),'EPA Source to Industry Map'!D:D,0))</f>
        <v>energy pipelines and gas processing 352T353</v>
      </c>
      <c r="J1008" s="4" t="s">
        <v>11</v>
      </c>
      <c r="K1008" s="13">
        <v>0.35768611028881159</v>
      </c>
    </row>
    <row r="1009" spans="1:11" x14ac:dyDescent="0.25">
      <c r="A1009" t="s">
        <v>1250</v>
      </c>
      <c r="B1009" t="s">
        <v>2</v>
      </c>
      <c r="C1009" t="s">
        <v>243</v>
      </c>
      <c r="D1009" t="s">
        <v>247</v>
      </c>
      <c r="E1009" t="s">
        <v>11</v>
      </c>
      <c r="F1009">
        <v>2021</v>
      </c>
      <c r="G1009">
        <v>0.31837563906744271</v>
      </c>
      <c r="H1009" s="13">
        <v>1.2735025562697708E-2</v>
      </c>
      <c r="I1009" s="4" t="str">
        <f>INDEX('EPA Source to Industry Map'!E:E,MATCH(_xlfn.CONCAT(Table2[[#This Row],[sector]:[subsource]]),'EPA Source to Industry Map'!D:D,0))</f>
        <v>energy pipelines and gas processing 352T353</v>
      </c>
      <c r="J1009" s="4" t="s">
        <v>11</v>
      </c>
      <c r="K1009" s="13">
        <v>0.35658071575553596</v>
      </c>
    </row>
    <row r="1010" spans="1:11" x14ac:dyDescent="0.25">
      <c r="A1010" t="s">
        <v>1250</v>
      </c>
      <c r="B1010" t="s">
        <v>2</v>
      </c>
      <c r="C1010" t="s">
        <v>243</v>
      </c>
      <c r="D1010" t="s">
        <v>247</v>
      </c>
      <c r="E1010" t="s">
        <v>11</v>
      </c>
      <c r="F1010">
        <v>2022</v>
      </c>
      <c r="G1010">
        <v>0.31738867966273299</v>
      </c>
      <c r="H1010" s="13">
        <v>1.269554718650932E-2</v>
      </c>
      <c r="I1010" s="4" t="str">
        <f>INDEX('EPA Source to Industry Map'!E:E,MATCH(_xlfn.CONCAT(Table2[[#This Row],[sector]:[subsource]]),'EPA Source to Industry Map'!D:D,0))</f>
        <v>energy pipelines and gas processing 352T353</v>
      </c>
      <c r="J1010" s="4" t="s">
        <v>11</v>
      </c>
      <c r="K1010" s="13">
        <v>0.355475321222261</v>
      </c>
    </row>
    <row r="1011" spans="1:11" x14ac:dyDescent="0.25">
      <c r="A1011" t="s">
        <v>1250</v>
      </c>
      <c r="B1011" t="s">
        <v>2</v>
      </c>
      <c r="C1011" t="s">
        <v>243</v>
      </c>
      <c r="D1011" t="s">
        <v>247</v>
      </c>
      <c r="E1011" t="s">
        <v>11</v>
      </c>
      <c r="F1011">
        <v>2023</v>
      </c>
      <c r="G1011">
        <v>0.3164017202580231</v>
      </c>
      <c r="H1011" s="13">
        <v>1.2656068810320924E-2</v>
      </c>
      <c r="I1011" s="4" t="str">
        <f>INDEX('EPA Source to Industry Map'!E:E,MATCH(_xlfn.CONCAT(Table2[[#This Row],[sector]:[subsource]]),'EPA Source to Industry Map'!D:D,0))</f>
        <v>energy pipelines and gas processing 352T353</v>
      </c>
      <c r="J1011" s="4" t="s">
        <v>11</v>
      </c>
      <c r="K1011" s="13">
        <v>0.35436992668898581</v>
      </c>
    </row>
    <row r="1012" spans="1:11" x14ac:dyDescent="0.25">
      <c r="A1012" t="s">
        <v>1250</v>
      </c>
      <c r="B1012" t="s">
        <v>2</v>
      </c>
      <c r="C1012" t="s">
        <v>243</v>
      </c>
      <c r="D1012" t="s">
        <v>247</v>
      </c>
      <c r="E1012" t="s">
        <v>11</v>
      </c>
      <c r="F1012">
        <v>2024</v>
      </c>
      <c r="G1012">
        <v>0.31541476085331294</v>
      </c>
      <c r="H1012" s="13">
        <v>1.2616590434132513E-2</v>
      </c>
      <c r="I1012" s="4" t="str">
        <f>INDEX('EPA Source to Industry Map'!E:E,MATCH(_xlfn.CONCAT(Table2[[#This Row],[sector]:[subsource]]),'EPA Source to Industry Map'!D:D,0))</f>
        <v>energy pipelines and gas processing 352T353</v>
      </c>
      <c r="J1012" s="4" t="s">
        <v>11</v>
      </c>
      <c r="K1012" s="13">
        <v>0.35326453215571052</v>
      </c>
    </row>
    <row r="1013" spans="1:11" x14ac:dyDescent="0.25">
      <c r="A1013" t="s">
        <v>1250</v>
      </c>
      <c r="B1013" t="s">
        <v>2</v>
      </c>
      <c r="C1013" t="s">
        <v>243</v>
      </c>
      <c r="D1013" t="s">
        <v>247</v>
      </c>
      <c r="E1013" t="s">
        <v>11</v>
      </c>
      <c r="F1013">
        <v>2025</v>
      </c>
      <c r="G1013">
        <v>0.31442780144860299</v>
      </c>
      <c r="H1013" s="13">
        <v>1.2577112057944121E-2</v>
      </c>
      <c r="I1013" s="4" t="str">
        <f>INDEX('EPA Source to Industry Map'!E:E,MATCH(_xlfn.CONCAT(Table2[[#This Row],[sector]:[subsource]]),'EPA Source to Industry Map'!D:D,0))</f>
        <v>energy pipelines and gas processing 352T353</v>
      </c>
      <c r="J1013" s="4" t="s">
        <v>11</v>
      </c>
      <c r="K1013" s="13">
        <v>0.3521591376224355</v>
      </c>
    </row>
    <row r="1014" spans="1:11" x14ac:dyDescent="0.25">
      <c r="A1014" t="s">
        <v>1250</v>
      </c>
      <c r="B1014" t="s">
        <v>2</v>
      </c>
      <c r="C1014" t="s">
        <v>243</v>
      </c>
      <c r="D1014" t="s">
        <v>247</v>
      </c>
      <c r="E1014" t="s">
        <v>11</v>
      </c>
      <c r="F1014">
        <v>2026</v>
      </c>
      <c r="G1014">
        <v>0.31488019713442755</v>
      </c>
      <c r="H1014" s="13">
        <v>1.2595207885377102E-2</v>
      </c>
      <c r="I1014" s="4" t="str">
        <f>INDEX('EPA Source to Industry Map'!E:E,MATCH(_xlfn.CONCAT(Table2[[#This Row],[sector]:[subsource]]),'EPA Source to Industry Map'!D:D,0))</f>
        <v>energy pipelines and gas processing 352T353</v>
      </c>
      <c r="J1014" s="4" t="s">
        <v>11</v>
      </c>
      <c r="K1014" s="13">
        <v>0.35266582079055891</v>
      </c>
    </row>
    <row r="1015" spans="1:11" x14ac:dyDescent="0.25">
      <c r="A1015" t="s">
        <v>1250</v>
      </c>
      <c r="B1015" t="s">
        <v>2</v>
      </c>
      <c r="C1015" t="s">
        <v>243</v>
      </c>
      <c r="D1015" t="s">
        <v>247</v>
      </c>
      <c r="E1015" t="s">
        <v>11</v>
      </c>
      <c r="F1015">
        <v>2027</v>
      </c>
      <c r="G1015">
        <v>0.31533259282025228</v>
      </c>
      <c r="H1015" s="13">
        <v>1.261330371281009E-2</v>
      </c>
      <c r="I1015" s="4" t="str">
        <f>INDEX('EPA Source to Industry Map'!E:E,MATCH(_xlfn.CONCAT(Table2[[#This Row],[sector]:[subsource]]),'EPA Source to Industry Map'!D:D,0))</f>
        <v>energy pipelines and gas processing 352T353</v>
      </c>
      <c r="J1015" s="4" t="s">
        <v>11</v>
      </c>
      <c r="K1015" s="13">
        <v>0.35317250395868249</v>
      </c>
    </row>
    <row r="1016" spans="1:11" x14ac:dyDescent="0.25">
      <c r="A1016" t="s">
        <v>1250</v>
      </c>
      <c r="B1016" t="s">
        <v>2</v>
      </c>
      <c r="C1016" t="s">
        <v>243</v>
      </c>
      <c r="D1016" t="s">
        <v>247</v>
      </c>
      <c r="E1016" t="s">
        <v>11</v>
      </c>
      <c r="F1016">
        <v>2028</v>
      </c>
      <c r="G1016">
        <v>0.31578498850607678</v>
      </c>
      <c r="H1016" s="13">
        <v>1.2631399540243071E-2</v>
      </c>
      <c r="I1016" s="4" t="str">
        <f>INDEX('EPA Source to Industry Map'!E:E,MATCH(_xlfn.CONCAT(Table2[[#This Row],[sector]:[subsource]]),'EPA Source to Industry Map'!D:D,0))</f>
        <v>energy pipelines and gas processing 352T353</v>
      </c>
      <c r="J1016" s="4" t="s">
        <v>11</v>
      </c>
      <c r="K1016" s="13">
        <v>0.35367918712680602</v>
      </c>
    </row>
    <row r="1017" spans="1:11" x14ac:dyDescent="0.25">
      <c r="A1017" t="s">
        <v>1250</v>
      </c>
      <c r="B1017" t="s">
        <v>2</v>
      </c>
      <c r="C1017" t="s">
        <v>243</v>
      </c>
      <c r="D1017" t="s">
        <v>247</v>
      </c>
      <c r="E1017" t="s">
        <v>11</v>
      </c>
      <c r="F1017">
        <v>2029</v>
      </c>
      <c r="G1017">
        <v>0.31623738419190112</v>
      </c>
      <c r="H1017" s="13">
        <v>1.2649495367676046E-2</v>
      </c>
      <c r="I1017" s="4" t="str">
        <f>INDEX('EPA Source to Industry Map'!E:E,MATCH(_xlfn.CONCAT(Table2[[#This Row],[sector]:[subsource]]),'EPA Source to Industry Map'!D:D,0))</f>
        <v>energy pipelines and gas processing 352T353</v>
      </c>
      <c r="J1017" s="4" t="s">
        <v>11</v>
      </c>
      <c r="K1017" s="13">
        <v>0.35418587029492932</v>
      </c>
    </row>
    <row r="1018" spans="1:11" x14ac:dyDescent="0.25">
      <c r="A1018" t="s">
        <v>1250</v>
      </c>
      <c r="B1018" t="s">
        <v>2</v>
      </c>
      <c r="C1018" t="s">
        <v>243</v>
      </c>
      <c r="D1018" t="s">
        <v>247</v>
      </c>
      <c r="E1018" t="s">
        <v>11</v>
      </c>
      <c r="F1018">
        <v>2030</v>
      </c>
      <c r="G1018">
        <v>0.31668977987772606</v>
      </c>
      <c r="H1018" s="13">
        <v>1.2667591195109042E-2</v>
      </c>
      <c r="I1018" s="4" t="str">
        <f>INDEX('EPA Source to Industry Map'!E:E,MATCH(_xlfn.CONCAT(Table2[[#This Row],[sector]:[subsource]]),'EPA Source to Industry Map'!D:D,0))</f>
        <v>energy pipelines and gas processing 352T353</v>
      </c>
      <c r="J1018" s="4" t="s">
        <v>11</v>
      </c>
      <c r="K1018" s="13">
        <v>0.35469255346305339</v>
      </c>
    </row>
    <row r="1019" spans="1:11" x14ac:dyDescent="0.25">
      <c r="A1019" t="s">
        <v>1250</v>
      </c>
      <c r="B1019" t="s">
        <v>2</v>
      </c>
      <c r="C1019" t="s">
        <v>243</v>
      </c>
      <c r="D1019" t="s">
        <v>247</v>
      </c>
      <c r="E1019" t="s">
        <v>11</v>
      </c>
      <c r="F1019">
        <v>2031</v>
      </c>
      <c r="G1019">
        <v>0.31668977987772606</v>
      </c>
      <c r="H1019" s="13">
        <v>1.2667591195109042E-2</v>
      </c>
      <c r="I1019" s="4" t="str">
        <f>INDEX('EPA Source to Industry Map'!E:E,MATCH(_xlfn.CONCAT(Table2[[#This Row],[sector]:[subsource]]),'EPA Source to Industry Map'!D:D,0))</f>
        <v>energy pipelines and gas processing 352T353</v>
      </c>
      <c r="J1019" s="4" t="s">
        <v>11</v>
      </c>
      <c r="K1019" s="13">
        <v>0.35469255346305339</v>
      </c>
    </row>
    <row r="1020" spans="1:11" x14ac:dyDescent="0.25">
      <c r="A1020" t="s">
        <v>1250</v>
      </c>
      <c r="B1020" t="s">
        <v>2</v>
      </c>
      <c r="C1020" t="s">
        <v>243</v>
      </c>
      <c r="D1020" t="s">
        <v>247</v>
      </c>
      <c r="E1020" t="s">
        <v>11</v>
      </c>
      <c r="F1020">
        <v>2032</v>
      </c>
      <c r="G1020">
        <v>0.31668977987772606</v>
      </c>
      <c r="H1020" s="13">
        <v>1.2667591195109042E-2</v>
      </c>
      <c r="I1020" s="4" t="str">
        <f>INDEX('EPA Source to Industry Map'!E:E,MATCH(_xlfn.CONCAT(Table2[[#This Row],[sector]:[subsource]]),'EPA Source to Industry Map'!D:D,0))</f>
        <v>energy pipelines and gas processing 352T353</v>
      </c>
      <c r="J1020" s="4" t="s">
        <v>11</v>
      </c>
      <c r="K1020" s="13">
        <v>0.35469255346305339</v>
      </c>
    </row>
    <row r="1021" spans="1:11" x14ac:dyDescent="0.25">
      <c r="A1021" t="s">
        <v>1250</v>
      </c>
      <c r="B1021" t="s">
        <v>2</v>
      </c>
      <c r="C1021" t="s">
        <v>243</v>
      </c>
      <c r="D1021" t="s">
        <v>247</v>
      </c>
      <c r="E1021" t="s">
        <v>11</v>
      </c>
      <c r="F1021">
        <v>2033</v>
      </c>
      <c r="G1021">
        <v>0.31668977987772606</v>
      </c>
      <c r="H1021" s="13">
        <v>1.2667591195109042E-2</v>
      </c>
      <c r="I1021" s="4" t="str">
        <f>INDEX('EPA Source to Industry Map'!E:E,MATCH(_xlfn.CONCAT(Table2[[#This Row],[sector]:[subsource]]),'EPA Source to Industry Map'!D:D,0))</f>
        <v>energy pipelines and gas processing 352T353</v>
      </c>
      <c r="J1021" s="4" t="s">
        <v>11</v>
      </c>
      <c r="K1021" s="13">
        <v>0.35469255346305339</v>
      </c>
    </row>
    <row r="1022" spans="1:11" x14ac:dyDescent="0.25">
      <c r="A1022" t="s">
        <v>1250</v>
      </c>
      <c r="B1022" t="s">
        <v>2</v>
      </c>
      <c r="C1022" t="s">
        <v>243</v>
      </c>
      <c r="D1022" t="s">
        <v>247</v>
      </c>
      <c r="E1022" t="s">
        <v>11</v>
      </c>
      <c r="F1022">
        <v>2034</v>
      </c>
      <c r="G1022">
        <v>0.31668977987772606</v>
      </c>
      <c r="H1022" s="13">
        <v>1.2667591195109042E-2</v>
      </c>
      <c r="I1022" s="4" t="str">
        <f>INDEX('EPA Source to Industry Map'!E:E,MATCH(_xlfn.CONCAT(Table2[[#This Row],[sector]:[subsource]]),'EPA Source to Industry Map'!D:D,0))</f>
        <v>energy pipelines and gas processing 352T353</v>
      </c>
      <c r="J1022" s="4" t="s">
        <v>11</v>
      </c>
      <c r="K1022" s="13">
        <v>0.35469255346305339</v>
      </c>
    </row>
    <row r="1023" spans="1:11" x14ac:dyDescent="0.25">
      <c r="A1023" t="s">
        <v>1250</v>
      </c>
      <c r="B1023" t="s">
        <v>2</v>
      </c>
      <c r="C1023" t="s">
        <v>243</v>
      </c>
      <c r="D1023" t="s">
        <v>247</v>
      </c>
      <c r="E1023" t="s">
        <v>11</v>
      </c>
      <c r="F1023">
        <v>2035</v>
      </c>
      <c r="G1023">
        <v>0.31668977987772606</v>
      </c>
      <c r="H1023" s="13">
        <v>1.2667591195109042E-2</v>
      </c>
      <c r="I1023" s="4" t="str">
        <f>INDEX('EPA Source to Industry Map'!E:E,MATCH(_xlfn.CONCAT(Table2[[#This Row],[sector]:[subsource]]),'EPA Source to Industry Map'!D:D,0))</f>
        <v>energy pipelines and gas processing 352T353</v>
      </c>
      <c r="J1023" s="4" t="s">
        <v>11</v>
      </c>
      <c r="K1023" s="13">
        <v>0.35469255346305339</v>
      </c>
    </row>
    <row r="1024" spans="1:11" x14ac:dyDescent="0.25">
      <c r="A1024" t="s">
        <v>1250</v>
      </c>
      <c r="B1024" t="s">
        <v>2</v>
      </c>
      <c r="C1024" t="s">
        <v>243</v>
      </c>
      <c r="D1024" t="s">
        <v>247</v>
      </c>
      <c r="E1024" t="s">
        <v>11</v>
      </c>
      <c r="F1024">
        <v>2036</v>
      </c>
      <c r="G1024">
        <v>0.31714217556355073</v>
      </c>
      <c r="H1024" s="13">
        <v>1.268568702254203E-2</v>
      </c>
      <c r="I1024" s="4" t="str">
        <f>INDEX('EPA Source to Industry Map'!E:E,MATCH(_xlfn.CONCAT(Table2[[#This Row],[sector]:[subsource]]),'EPA Source to Industry Map'!D:D,0))</f>
        <v>energy pipelines and gas processing 352T353</v>
      </c>
      <c r="J1024" s="4" t="s">
        <v>11</v>
      </c>
      <c r="K1024" s="13">
        <v>0.35519923663117686</v>
      </c>
    </row>
    <row r="1025" spans="1:11" x14ac:dyDescent="0.25">
      <c r="A1025" t="s">
        <v>1250</v>
      </c>
      <c r="B1025" t="s">
        <v>2</v>
      </c>
      <c r="C1025" t="s">
        <v>243</v>
      </c>
      <c r="D1025" t="s">
        <v>247</v>
      </c>
      <c r="E1025" t="s">
        <v>11</v>
      </c>
      <c r="F1025">
        <v>2037</v>
      </c>
      <c r="G1025">
        <v>0.31759457124937546</v>
      </c>
      <c r="H1025" s="13">
        <v>1.2703782849975016E-2</v>
      </c>
      <c r="I1025" s="4" t="str">
        <f>INDEX('EPA Source to Industry Map'!E:E,MATCH(_xlfn.CONCAT(Table2[[#This Row],[sector]:[subsource]]),'EPA Source to Industry Map'!D:D,0))</f>
        <v>energy pipelines and gas processing 352T353</v>
      </c>
      <c r="J1025" s="4" t="s">
        <v>11</v>
      </c>
      <c r="K1025" s="13">
        <v>0.3557059197993005</v>
      </c>
    </row>
    <row r="1026" spans="1:11" x14ac:dyDescent="0.25">
      <c r="A1026" t="s">
        <v>1250</v>
      </c>
      <c r="B1026" t="s">
        <v>2</v>
      </c>
      <c r="C1026" t="s">
        <v>243</v>
      </c>
      <c r="D1026" t="s">
        <v>247</v>
      </c>
      <c r="E1026" t="s">
        <v>11</v>
      </c>
      <c r="F1026">
        <v>2038</v>
      </c>
      <c r="G1026">
        <v>0.31804696693520007</v>
      </c>
      <c r="H1026" s="13">
        <v>1.2721878677408005E-2</v>
      </c>
      <c r="I1026" s="4" t="str">
        <f>INDEX('EPA Source to Industry Map'!E:E,MATCH(_xlfn.CONCAT(Table2[[#This Row],[sector]:[subsource]]),'EPA Source to Industry Map'!D:D,0))</f>
        <v>energy pipelines and gas processing 352T353</v>
      </c>
      <c r="J1026" s="4" t="s">
        <v>11</v>
      </c>
      <c r="K1026" s="13">
        <v>0.35621260296742424</v>
      </c>
    </row>
    <row r="1027" spans="1:11" x14ac:dyDescent="0.25">
      <c r="A1027" t="s">
        <v>1250</v>
      </c>
      <c r="B1027" t="s">
        <v>2</v>
      </c>
      <c r="C1027" t="s">
        <v>243</v>
      </c>
      <c r="D1027" t="s">
        <v>247</v>
      </c>
      <c r="E1027" t="s">
        <v>11</v>
      </c>
      <c r="F1027">
        <v>2039</v>
      </c>
      <c r="G1027">
        <v>0.31849936262102468</v>
      </c>
      <c r="H1027" s="13">
        <v>1.2739974504840988E-2</v>
      </c>
      <c r="I1027" s="4" t="str">
        <f>INDEX('EPA Source to Industry Map'!E:E,MATCH(_xlfn.CONCAT(Table2[[#This Row],[sector]:[subsource]]),'EPA Source to Industry Map'!D:D,0))</f>
        <v>energy pipelines and gas processing 352T353</v>
      </c>
      <c r="J1027" s="4" t="s">
        <v>11</v>
      </c>
      <c r="K1027" s="13">
        <v>0.35671928613554782</v>
      </c>
    </row>
    <row r="1028" spans="1:11" x14ac:dyDescent="0.25">
      <c r="A1028" t="s">
        <v>1250</v>
      </c>
      <c r="B1028" t="s">
        <v>2</v>
      </c>
      <c r="C1028" t="s">
        <v>243</v>
      </c>
      <c r="D1028" t="s">
        <v>247</v>
      </c>
      <c r="E1028" t="s">
        <v>11</v>
      </c>
      <c r="F1028">
        <v>2040</v>
      </c>
      <c r="G1028">
        <v>0.31895175830684946</v>
      </c>
      <c r="H1028" s="13">
        <v>1.2758070332273981E-2</v>
      </c>
      <c r="I1028" s="4" t="str">
        <f>INDEX('EPA Source to Industry Map'!E:E,MATCH(_xlfn.CONCAT(Table2[[#This Row],[sector]:[subsource]]),'EPA Source to Industry Map'!D:D,0))</f>
        <v>energy pipelines and gas processing 352T353</v>
      </c>
      <c r="J1028" s="4" t="s">
        <v>11</v>
      </c>
      <c r="K1028" s="13">
        <v>0.35722596930367151</v>
      </c>
    </row>
    <row r="1029" spans="1:11" x14ac:dyDescent="0.25">
      <c r="A1029" t="s">
        <v>1250</v>
      </c>
      <c r="B1029" t="s">
        <v>2</v>
      </c>
      <c r="C1029" t="s">
        <v>243</v>
      </c>
      <c r="D1029" t="s">
        <v>247</v>
      </c>
      <c r="E1029" t="s">
        <v>11</v>
      </c>
      <c r="F1029">
        <v>2041</v>
      </c>
      <c r="G1029">
        <v>0.31940415399267402</v>
      </c>
      <c r="H1029" s="13">
        <v>1.2776166159706961E-2</v>
      </c>
      <c r="I1029" s="4" t="str">
        <f>INDEX('EPA Source to Industry Map'!E:E,MATCH(_xlfn.CONCAT(Table2[[#This Row],[sector]:[subsource]]),'EPA Source to Industry Map'!D:D,0))</f>
        <v>energy pipelines and gas processing 352T353</v>
      </c>
      <c r="J1029" s="4" t="s">
        <v>11</v>
      </c>
      <c r="K1029" s="13">
        <v>0.35773265247179487</v>
      </c>
    </row>
    <row r="1030" spans="1:11" x14ac:dyDescent="0.25">
      <c r="A1030" t="s">
        <v>1250</v>
      </c>
      <c r="B1030" t="s">
        <v>2</v>
      </c>
      <c r="C1030" t="s">
        <v>243</v>
      </c>
      <c r="D1030" t="s">
        <v>247</v>
      </c>
      <c r="E1030" t="s">
        <v>11</v>
      </c>
      <c r="F1030">
        <v>2042</v>
      </c>
      <c r="G1030">
        <v>0.31985654967849902</v>
      </c>
      <c r="H1030" s="13">
        <v>1.2794261987139958E-2</v>
      </c>
      <c r="I1030" s="4" t="str">
        <f>INDEX('EPA Source to Industry Map'!E:E,MATCH(_xlfn.CONCAT(Table2[[#This Row],[sector]:[subsource]]),'EPA Source to Industry Map'!D:D,0))</f>
        <v>energy pipelines and gas processing 352T353</v>
      </c>
      <c r="J1030" s="4" t="s">
        <v>11</v>
      </c>
      <c r="K1030" s="13">
        <v>0.35823933563991889</v>
      </c>
    </row>
    <row r="1031" spans="1:11" x14ac:dyDescent="0.25">
      <c r="A1031" t="s">
        <v>1250</v>
      </c>
      <c r="B1031" t="s">
        <v>2</v>
      </c>
      <c r="C1031" t="s">
        <v>243</v>
      </c>
      <c r="D1031" t="s">
        <v>247</v>
      </c>
      <c r="E1031" t="s">
        <v>11</v>
      </c>
      <c r="F1031">
        <v>2043</v>
      </c>
      <c r="G1031">
        <v>0.32030894536432353</v>
      </c>
      <c r="H1031" s="13">
        <v>1.2812357814572942E-2</v>
      </c>
      <c r="I1031" s="4" t="str">
        <f>INDEX('EPA Source to Industry Map'!E:E,MATCH(_xlfn.CONCAT(Table2[[#This Row],[sector]:[subsource]]),'EPA Source to Industry Map'!D:D,0))</f>
        <v>energy pipelines and gas processing 352T353</v>
      </c>
      <c r="J1031" s="4" t="s">
        <v>11</v>
      </c>
      <c r="K1031" s="13">
        <v>0.35874601880804236</v>
      </c>
    </row>
    <row r="1032" spans="1:11" x14ac:dyDescent="0.25">
      <c r="A1032" t="s">
        <v>1250</v>
      </c>
      <c r="B1032" t="s">
        <v>2</v>
      </c>
      <c r="C1032" t="s">
        <v>243</v>
      </c>
      <c r="D1032" t="s">
        <v>247</v>
      </c>
      <c r="E1032" t="s">
        <v>11</v>
      </c>
      <c r="F1032">
        <v>2044</v>
      </c>
      <c r="G1032">
        <v>0.32076134105014814</v>
      </c>
      <c r="H1032" s="13">
        <v>1.2830453642005924E-2</v>
      </c>
      <c r="I1032" s="4" t="str">
        <f>INDEX('EPA Source to Industry Map'!E:E,MATCH(_xlfn.CONCAT(Table2[[#This Row],[sector]:[subsource]]),'EPA Source to Industry Map'!D:D,0))</f>
        <v>energy pipelines and gas processing 352T353</v>
      </c>
      <c r="J1032" s="4" t="s">
        <v>11</v>
      </c>
      <c r="K1032" s="13">
        <v>0.35925270197616593</v>
      </c>
    </row>
    <row r="1033" spans="1:11" x14ac:dyDescent="0.25">
      <c r="A1033" t="s">
        <v>1250</v>
      </c>
      <c r="B1033" t="s">
        <v>2</v>
      </c>
      <c r="C1033" t="s">
        <v>243</v>
      </c>
      <c r="D1033" t="s">
        <v>247</v>
      </c>
      <c r="E1033" t="s">
        <v>11</v>
      </c>
      <c r="F1033">
        <v>2045</v>
      </c>
      <c r="G1033">
        <v>0.32121373673597292</v>
      </c>
      <c r="H1033" s="13">
        <v>1.2848549469438916E-2</v>
      </c>
      <c r="I1033" s="4" t="str">
        <f>INDEX('EPA Source to Industry Map'!E:E,MATCH(_xlfn.CONCAT(Table2[[#This Row],[sector]:[subsource]]),'EPA Source to Industry Map'!D:D,0))</f>
        <v>energy pipelines and gas processing 352T353</v>
      </c>
      <c r="J1033" s="4" t="s">
        <v>11</v>
      </c>
      <c r="K1033" s="13">
        <v>0.35975938514428973</v>
      </c>
    </row>
    <row r="1034" spans="1:11" x14ac:dyDescent="0.25">
      <c r="A1034" t="s">
        <v>1250</v>
      </c>
      <c r="B1034" t="s">
        <v>2</v>
      </c>
      <c r="C1034" t="s">
        <v>243</v>
      </c>
      <c r="D1034" t="s">
        <v>247</v>
      </c>
      <c r="E1034" t="s">
        <v>11</v>
      </c>
      <c r="F1034">
        <v>2046</v>
      </c>
      <c r="G1034">
        <v>0.32166613242179742</v>
      </c>
      <c r="H1034" s="13">
        <v>1.2866645296871898E-2</v>
      </c>
      <c r="I1034" s="4" t="str">
        <f>INDEX('EPA Source to Industry Map'!E:E,MATCH(_xlfn.CONCAT(Table2[[#This Row],[sector]:[subsource]]),'EPA Source to Industry Map'!D:D,0))</f>
        <v>energy pipelines and gas processing 352T353</v>
      </c>
      <c r="J1034" s="4" t="s">
        <v>11</v>
      </c>
      <c r="K1034" s="13">
        <v>0.36026606831241309</v>
      </c>
    </row>
    <row r="1035" spans="1:11" x14ac:dyDescent="0.25">
      <c r="A1035" t="s">
        <v>1250</v>
      </c>
      <c r="B1035" t="s">
        <v>2</v>
      </c>
      <c r="C1035" t="s">
        <v>243</v>
      </c>
      <c r="D1035" t="s">
        <v>247</v>
      </c>
      <c r="E1035" t="s">
        <v>11</v>
      </c>
      <c r="F1035">
        <v>2047</v>
      </c>
      <c r="G1035">
        <v>0.32211852810762232</v>
      </c>
      <c r="H1035" s="13">
        <v>1.2884741124304891E-2</v>
      </c>
      <c r="I1035" s="4" t="str">
        <f>INDEX('EPA Source to Industry Map'!E:E,MATCH(_xlfn.CONCAT(Table2[[#This Row],[sector]:[subsource]]),'EPA Source to Industry Map'!D:D,0))</f>
        <v>energy pipelines and gas processing 352T353</v>
      </c>
      <c r="J1035" s="4" t="s">
        <v>11</v>
      </c>
      <c r="K1035" s="13">
        <v>0.360772751480537</v>
      </c>
    </row>
    <row r="1036" spans="1:11" x14ac:dyDescent="0.25">
      <c r="A1036" t="s">
        <v>1250</v>
      </c>
      <c r="B1036" t="s">
        <v>2</v>
      </c>
      <c r="C1036" t="s">
        <v>243</v>
      </c>
      <c r="D1036" t="s">
        <v>247</v>
      </c>
      <c r="E1036" t="s">
        <v>11</v>
      </c>
      <c r="F1036">
        <v>2048</v>
      </c>
      <c r="G1036">
        <v>0.32257092379344693</v>
      </c>
      <c r="H1036" s="13">
        <v>1.2902836951737875E-2</v>
      </c>
      <c r="I1036" s="4" t="str">
        <f>INDEX('EPA Source to Industry Map'!E:E,MATCH(_xlfn.CONCAT(Table2[[#This Row],[sector]:[subsource]]),'EPA Source to Industry Map'!D:D,0))</f>
        <v>energy pipelines and gas processing 352T353</v>
      </c>
      <c r="J1036" s="4" t="s">
        <v>11</v>
      </c>
      <c r="K1036" s="13">
        <v>0.36127943464866052</v>
      </c>
    </row>
    <row r="1037" spans="1:11" x14ac:dyDescent="0.25">
      <c r="A1037" t="s">
        <v>1250</v>
      </c>
      <c r="B1037" t="s">
        <v>2</v>
      </c>
      <c r="C1037" t="s">
        <v>243</v>
      </c>
      <c r="D1037" t="s">
        <v>247</v>
      </c>
      <c r="E1037" t="s">
        <v>11</v>
      </c>
      <c r="F1037">
        <v>2049</v>
      </c>
      <c r="G1037">
        <v>0.32302331947927143</v>
      </c>
      <c r="H1037" s="13">
        <v>1.2920932779170858E-2</v>
      </c>
      <c r="I1037" s="4" t="str">
        <f>INDEX('EPA Source to Industry Map'!E:E,MATCH(_xlfn.CONCAT(Table2[[#This Row],[sector]:[subsource]]),'EPA Source to Industry Map'!D:D,0))</f>
        <v>energy pipelines and gas processing 352T353</v>
      </c>
      <c r="J1037" s="4" t="s">
        <v>11</v>
      </c>
      <c r="K1037" s="13">
        <v>0.3617861178167841</v>
      </c>
    </row>
    <row r="1038" spans="1:11" x14ac:dyDescent="0.25">
      <c r="A1038" t="s">
        <v>1250</v>
      </c>
      <c r="B1038" t="s">
        <v>2</v>
      </c>
      <c r="C1038" t="s">
        <v>243</v>
      </c>
      <c r="D1038" t="s">
        <v>247</v>
      </c>
      <c r="E1038" t="s">
        <v>11</v>
      </c>
      <c r="F1038">
        <v>2050</v>
      </c>
      <c r="G1038">
        <v>0.32347571516509638</v>
      </c>
      <c r="H1038" s="13">
        <v>1.2939028606603854E-2</v>
      </c>
      <c r="I1038" s="4" t="str">
        <f>INDEX('EPA Source to Industry Map'!E:E,MATCH(_xlfn.CONCAT(Table2[[#This Row],[sector]:[subsource]]),'EPA Source to Industry Map'!D:D,0))</f>
        <v>energy pipelines and gas processing 352T353</v>
      </c>
      <c r="J1038" s="4" t="s">
        <v>11</v>
      </c>
      <c r="K1038" s="13">
        <v>0.36229280098490807</v>
      </c>
    </row>
    <row r="1039" spans="1:11" x14ac:dyDescent="0.25">
      <c r="A1039" t="s">
        <v>1250</v>
      </c>
      <c r="B1039" t="s">
        <v>2</v>
      </c>
      <c r="C1039" t="s">
        <v>223</v>
      </c>
      <c r="D1039" t="s">
        <v>1251</v>
      </c>
      <c r="E1039" t="s">
        <v>11</v>
      </c>
      <c r="F1039">
        <v>1990</v>
      </c>
      <c r="G1039">
        <v>2.6684082213452069</v>
      </c>
      <c r="H1039" s="13">
        <v>0.10673632885380828</v>
      </c>
      <c r="I1039" s="4" t="str">
        <f>INDEX('EPA Source to Industry Map'!E:E,MATCH(_xlfn.CONCAT(Table2[[#This Row],[sector]:[subsource]]),'EPA Source to Industry Map'!D:D,0))</f>
        <v>non-industry</v>
      </c>
      <c r="J1039" s="4" t="s">
        <v>11</v>
      </c>
      <c r="K1039" s="13">
        <v>2.9886172079066329</v>
      </c>
    </row>
    <row r="1040" spans="1:11" x14ac:dyDescent="0.25">
      <c r="A1040" t="s">
        <v>1250</v>
      </c>
      <c r="B1040" t="s">
        <v>2</v>
      </c>
      <c r="C1040" t="s">
        <v>223</v>
      </c>
      <c r="D1040" t="s">
        <v>1251</v>
      </c>
      <c r="E1040" t="s">
        <v>11</v>
      </c>
      <c r="F1040">
        <v>1991</v>
      </c>
      <c r="G1040">
        <v>2.6813750517163308</v>
      </c>
      <c r="H1040" s="13">
        <v>0.10725500206865321</v>
      </c>
      <c r="I1040" s="4" t="str">
        <f>INDEX('EPA Source to Industry Map'!E:E,MATCH(_xlfn.CONCAT(Table2[[#This Row],[sector]:[subsource]]),'EPA Source to Industry Map'!D:D,0))</f>
        <v>non-industry</v>
      </c>
      <c r="J1040" s="4" t="s">
        <v>11</v>
      </c>
      <c r="K1040" s="13">
        <v>3.0031400579222911</v>
      </c>
    </row>
    <row r="1041" spans="1:11" x14ac:dyDescent="0.25">
      <c r="A1041" t="s">
        <v>1250</v>
      </c>
      <c r="B1041" t="s">
        <v>2</v>
      </c>
      <c r="C1041" t="s">
        <v>223</v>
      </c>
      <c r="D1041" t="s">
        <v>1251</v>
      </c>
      <c r="E1041" t="s">
        <v>11</v>
      </c>
      <c r="F1041">
        <v>1992</v>
      </c>
      <c r="G1041">
        <v>2.662010327792478</v>
      </c>
      <c r="H1041" s="13">
        <v>0.10648041311169912</v>
      </c>
      <c r="I1041" s="4" t="str">
        <f>INDEX('EPA Source to Industry Map'!E:E,MATCH(_xlfn.CONCAT(Table2[[#This Row],[sector]:[subsource]]),'EPA Source to Industry Map'!D:D,0))</f>
        <v>non-industry</v>
      </c>
      <c r="J1041" s="4" t="s">
        <v>11</v>
      </c>
      <c r="K1041" s="13">
        <v>2.9814515671275763</v>
      </c>
    </row>
    <row r="1042" spans="1:11" x14ac:dyDescent="0.25">
      <c r="A1042" t="s">
        <v>1250</v>
      </c>
      <c r="B1042" t="s">
        <v>2</v>
      </c>
      <c r="C1042" t="s">
        <v>223</v>
      </c>
      <c r="D1042" t="s">
        <v>1251</v>
      </c>
      <c r="E1042" t="s">
        <v>11</v>
      </c>
      <c r="F1042">
        <v>1993</v>
      </c>
      <c r="G1042">
        <v>2.6325145703570394</v>
      </c>
      <c r="H1042" s="13">
        <v>0.10530058281428156</v>
      </c>
      <c r="I1042" s="4" t="str">
        <f>INDEX('EPA Source to Industry Map'!E:E,MATCH(_xlfn.CONCAT(Table2[[#This Row],[sector]:[subsource]]),'EPA Source to Industry Map'!D:D,0))</f>
        <v>non-industry</v>
      </c>
      <c r="J1042" s="4" t="s">
        <v>11</v>
      </c>
      <c r="K1042" s="13">
        <v>2.9484163187998842</v>
      </c>
    </row>
    <row r="1043" spans="1:11" x14ac:dyDescent="0.25">
      <c r="A1043" t="s">
        <v>1250</v>
      </c>
      <c r="B1043" t="s">
        <v>2</v>
      </c>
      <c r="C1043" t="s">
        <v>223</v>
      </c>
      <c r="D1043" t="s">
        <v>1251</v>
      </c>
      <c r="E1043" t="s">
        <v>11</v>
      </c>
      <c r="F1043">
        <v>1994</v>
      </c>
      <c r="G1043">
        <v>2.6237680481377081</v>
      </c>
      <c r="H1043" s="13">
        <v>0.10495072192550833</v>
      </c>
      <c r="I1043" s="4" t="str">
        <f>INDEX('EPA Source to Industry Map'!E:E,MATCH(_xlfn.CONCAT(Table2[[#This Row],[sector]:[subsource]]),'EPA Source to Industry Map'!D:D,0))</f>
        <v>non-industry</v>
      </c>
      <c r="J1043" s="4" t="s">
        <v>11</v>
      </c>
      <c r="K1043" s="13">
        <v>2.9386202139142341</v>
      </c>
    </row>
    <row r="1044" spans="1:11" x14ac:dyDescent="0.25">
      <c r="A1044" t="s">
        <v>1250</v>
      </c>
      <c r="B1044" t="s">
        <v>2</v>
      </c>
      <c r="C1044" t="s">
        <v>223</v>
      </c>
      <c r="D1044" t="s">
        <v>1251</v>
      </c>
      <c r="E1044" t="s">
        <v>11</v>
      </c>
      <c r="F1044">
        <v>1995</v>
      </c>
      <c r="G1044">
        <v>3.1691101619115405</v>
      </c>
      <c r="H1044" s="13">
        <v>0.12676440647646159</v>
      </c>
      <c r="I1044" s="4" t="str">
        <f>INDEX('EPA Source to Industry Map'!E:E,MATCH(_xlfn.CONCAT(Table2[[#This Row],[sector]:[subsource]]),'EPA Source to Industry Map'!D:D,0))</f>
        <v>non-industry</v>
      </c>
      <c r="J1044" s="4" t="s">
        <v>11</v>
      </c>
      <c r="K1044" s="13">
        <v>3.5494033813409249</v>
      </c>
    </row>
    <row r="1045" spans="1:11" x14ac:dyDescent="0.25">
      <c r="A1045" t="s">
        <v>1250</v>
      </c>
      <c r="B1045" t="s">
        <v>2</v>
      </c>
      <c r="C1045" t="s">
        <v>223</v>
      </c>
      <c r="D1045" t="s">
        <v>1251</v>
      </c>
      <c r="E1045" t="s">
        <v>11</v>
      </c>
      <c r="F1045">
        <v>1996</v>
      </c>
      <c r="G1045">
        <v>3.1298829018356353</v>
      </c>
      <c r="H1045" s="13">
        <v>0.12519531607342546</v>
      </c>
      <c r="I1045" s="4" t="str">
        <f>INDEX('EPA Source to Industry Map'!E:E,MATCH(_xlfn.CONCAT(Table2[[#This Row],[sector]:[subsource]]),'EPA Source to Industry Map'!D:D,0))</f>
        <v>non-industry</v>
      </c>
      <c r="J1045" s="4" t="s">
        <v>11</v>
      </c>
      <c r="K1045" s="13">
        <v>3.5054688500559124</v>
      </c>
    </row>
    <row r="1046" spans="1:11" x14ac:dyDescent="0.25">
      <c r="A1046" t="s">
        <v>1250</v>
      </c>
      <c r="B1046" t="s">
        <v>2</v>
      </c>
      <c r="C1046" t="s">
        <v>223</v>
      </c>
      <c r="D1046" t="s">
        <v>1251</v>
      </c>
      <c r="E1046" t="s">
        <v>11</v>
      </c>
      <c r="F1046">
        <v>1997</v>
      </c>
      <c r="G1046">
        <v>3.1487962195444354</v>
      </c>
      <c r="H1046" s="13">
        <v>0.12595184878177743</v>
      </c>
      <c r="I1046" s="4" t="str">
        <f>INDEX('EPA Source to Industry Map'!E:E,MATCH(_xlfn.CONCAT(Table2[[#This Row],[sector]:[subsource]]),'EPA Source to Industry Map'!D:D,0))</f>
        <v>non-industry</v>
      </c>
      <c r="J1046" s="4" t="s">
        <v>11</v>
      </c>
      <c r="K1046" s="13">
        <v>3.5266517658897687</v>
      </c>
    </row>
    <row r="1047" spans="1:11" x14ac:dyDescent="0.25">
      <c r="A1047" t="s">
        <v>1250</v>
      </c>
      <c r="B1047" t="s">
        <v>2</v>
      </c>
      <c r="C1047" t="s">
        <v>223</v>
      </c>
      <c r="D1047" t="s">
        <v>1251</v>
      </c>
      <c r="E1047" t="s">
        <v>11</v>
      </c>
      <c r="F1047">
        <v>1998</v>
      </c>
      <c r="G1047">
        <v>3.137649460994592</v>
      </c>
      <c r="H1047" s="13">
        <v>0.12550597843978367</v>
      </c>
      <c r="I1047" s="4" t="str">
        <f>INDEX('EPA Source to Industry Map'!E:E,MATCH(_xlfn.CONCAT(Table2[[#This Row],[sector]:[subsource]]),'EPA Source to Industry Map'!D:D,0))</f>
        <v>non-industry</v>
      </c>
      <c r="J1047" s="4" t="s">
        <v>11</v>
      </c>
      <c r="K1047" s="13">
        <v>3.514167396313943</v>
      </c>
    </row>
    <row r="1048" spans="1:11" x14ac:dyDescent="0.25">
      <c r="A1048" t="s">
        <v>1250</v>
      </c>
      <c r="B1048" t="s">
        <v>2</v>
      </c>
      <c r="C1048" t="s">
        <v>223</v>
      </c>
      <c r="D1048" t="s">
        <v>1251</v>
      </c>
      <c r="E1048" t="s">
        <v>11</v>
      </c>
      <c r="F1048">
        <v>1999</v>
      </c>
      <c r="G1048">
        <v>3.6852605435989583</v>
      </c>
      <c r="H1048" s="13">
        <v>0.14741042174395833</v>
      </c>
      <c r="I1048" s="4" t="str">
        <f>INDEX('EPA Source to Industry Map'!E:E,MATCH(_xlfn.CONCAT(Table2[[#This Row],[sector]:[subsource]]),'EPA Source to Industry Map'!D:D,0))</f>
        <v>non-industry</v>
      </c>
      <c r="J1048" s="4" t="s">
        <v>11</v>
      </c>
      <c r="K1048" s="13">
        <v>4.1274918088308334</v>
      </c>
    </row>
    <row r="1049" spans="1:11" x14ac:dyDescent="0.25">
      <c r="A1049" t="s">
        <v>1250</v>
      </c>
      <c r="B1049" t="s">
        <v>2</v>
      </c>
      <c r="C1049" t="s">
        <v>223</v>
      </c>
      <c r="D1049" t="s">
        <v>1251</v>
      </c>
      <c r="E1049" t="s">
        <v>11</v>
      </c>
      <c r="F1049">
        <v>2000</v>
      </c>
      <c r="G1049">
        <v>3.6877096032548478</v>
      </c>
      <c r="H1049" s="13">
        <v>0.14750838413019393</v>
      </c>
      <c r="I1049" s="4" t="str">
        <f>INDEX('EPA Source to Industry Map'!E:E,MATCH(_xlfn.CONCAT(Table2[[#This Row],[sector]:[subsource]]),'EPA Source to Industry Map'!D:D,0))</f>
        <v>non-industry</v>
      </c>
      <c r="J1049" s="4" t="s">
        <v>11</v>
      </c>
      <c r="K1049" s="13">
        <v>4.1302347556454295</v>
      </c>
    </row>
    <row r="1050" spans="1:11" x14ac:dyDescent="0.25">
      <c r="A1050" t="s">
        <v>1250</v>
      </c>
      <c r="B1050" t="s">
        <v>2</v>
      </c>
      <c r="C1050" t="s">
        <v>223</v>
      </c>
      <c r="D1050" t="s">
        <v>1251</v>
      </c>
      <c r="E1050" t="s">
        <v>11</v>
      </c>
      <c r="F1050">
        <v>2001</v>
      </c>
      <c r="G1050">
        <v>2.97563829494529</v>
      </c>
      <c r="H1050" s="13">
        <v>0.11902553179781161</v>
      </c>
      <c r="I1050" s="4" t="str">
        <f>INDEX('EPA Source to Industry Map'!E:E,MATCH(_xlfn.CONCAT(Table2[[#This Row],[sector]:[subsource]]),'EPA Source to Industry Map'!D:D,0))</f>
        <v>non-industry</v>
      </c>
      <c r="J1050" s="4" t="s">
        <v>11</v>
      </c>
      <c r="K1050" s="13">
        <v>3.3327148903387251</v>
      </c>
    </row>
    <row r="1051" spans="1:11" x14ac:dyDescent="0.25">
      <c r="A1051" t="s">
        <v>1250</v>
      </c>
      <c r="B1051" t="s">
        <v>2</v>
      </c>
      <c r="C1051" t="s">
        <v>223</v>
      </c>
      <c r="D1051" t="s">
        <v>1251</v>
      </c>
      <c r="E1051" t="s">
        <v>11</v>
      </c>
      <c r="F1051">
        <v>2002</v>
      </c>
      <c r="G1051">
        <v>2.2051421788501155</v>
      </c>
      <c r="H1051" s="13">
        <v>8.8205687154004633E-2</v>
      </c>
      <c r="I1051" s="4" t="str">
        <f>INDEX('EPA Source to Industry Map'!E:E,MATCH(_xlfn.CONCAT(Table2[[#This Row],[sector]:[subsource]]),'EPA Source to Industry Map'!D:D,0))</f>
        <v>non-industry</v>
      </c>
      <c r="J1051" s="4" t="s">
        <v>11</v>
      </c>
      <c r="K1051" s="13">
        <v>2.46975924031213</v>
      </c>
    </row>
    <row r="1052" spans="1:11" x14ac:dyDescent="0.25">
      <c r="A1052" t="s">
        <v>1250</v>
      </c>
      <c r="B1052" t="s">
        <v>2</v>
      </c>
      <c r="C1052" t="s">
        <v>223</v>
      </c>
      <c r="D1052" t="s">
        <v>1251</v>
      </c>
      <c r="E1052" t="s">
        <v>11</v>
      </c>
      <c r="F1052">
        <v>2003</v>
      </c>
      <c r="G1052">
        <v>1.9003367311139872</v>
      </c>
      <c r="H1052" s="13">
        <v>7.601346924455947E-2</v>
      </c>
      <c r="I1052" s="4" t="str">
        <f>INDEX('EPA Source to Industry Map'!E:E,MATCH(_xlfn.CONCAT(Table2[[#This Row],[sector]:[subsource]]),'EPA Source to Industry Map'!D:D,0))</f>
        <v>non-industry</v>
      </c>
      <c r="J1052" s="4" t="s">
        <v>11</v>
      </c>
      <c r="K1052" s="13">
        <v>2.1283771388476658</v>
      </c>
    </row>
    <row r="1053" spans="1:11" x14ac:dyDescent="0.25">
      <c r="A1053" t="s">
        <v>1250</v>
      </c>
      <c r="B1053" t="s">
        <v>2</v>
      </c>
      <c r="C1053" t="s">
        <v>223</v>
      </c>
      <c r="D1053" t="s">
        <v>1251</v>
      </c>
      <c r="E1053" t="s">
        <v>11</v>
      </c>
      <c r="F1053">
        <v>2004</v>
      </c>
      <c r="G1053">
        <v>1.0389901661683609</v>
      </c>
      <c r="H1053" s="13">
        <v>4.1559606646734436E-2</v>
      </c>
      <c r="I1053" s="4" t="str">
        <f>INDEX('EPA Source to Industry Map'!E:E,MATCH(_xlfn.CONCAT(Table2[[#This Row],[sector]:[subsource]]),'EPA Source to Industry Map'!D:D,0))</f>
        <v>non-industry</v>
      </c>
      <c r="J1053" s="4" t="s">
        <v>11</v>
      </c>
      <c r="K1053" s="13">
        <v>1.1636689861085643</v>
      </c>
    </row>
    <row r="1054" spans="1:11" x14ac:dyDescent="0.25">
      <c r="A1054" t="s">
        <v>1250</v>
      </c>
      <c r="B1054" t="s">
        <v>2</v>
      </c>
      <c r="C1054" t="s">
        <v>223</v>
      </c>
      <c r="D1054" t="s">
        <v>1251</v>
      </c>
      <c r="E1054" t="s">
        <v>11</v>
      </c>
      <c r="F1054">
        <v>2005</v>
      </c>
      <c r="G1054">
        <v>0.52927321555324225</v>
      </c>
      <c r="H1054" s="13">
        <v>2.1170928622129697E-2</v>
      </c>
      <c r="I1054" s="4" t="str">
        <f>INDEX('EPA Source to Industry Map'!E:E,MATCH(_xlfn.CONCAT(Table2[[#This Row],[sector]:[subsource]]),'EPA Source to Industry Map'!D:D,0))</f>
        <v>non-industry</v>
      </c>
      <c r="J1054" s="4" t="s">
        <v>11</v>
      </c>
      <c r="K1054" s="13">
        <v>0.59278600141963156</v>
      </c>
    </row>
    <row r="1055" spans="1:11" x14ac:dyDescent="0.25">
      <c r="A1055" t="s">
        <v>1250</v>
      </c>
      <c r="B1055" t="s">
        <v>2</v>
      </c>
      <c r="C1055" t="s">
        <v>223</v>
      </c>
      <c r="D1055" t="s">
        <v>1251</v>
      </c>
      <c r="E1055" t="s">
        <v>11</v>
      </c>
      <c r="F1055">
        <v>2006</v>
      </c>
      <c r="G1055">
        <v>0.57817350055715899</v>
      </c>
      <c r="H1055" s="13">
        <v>2.3126940022286355E-2</v>
      </c>
      <c r="I1055" s="4" t="str">
        <f>INDEX('EPA Source to Industry Map'!E:E,MATCH(_xlfn.CONCAT(Table2[[#This Row],[sector]:[subsource]]),'EPA Source to Industry Map'!D:D,0))</f>
        <v>non-industry</v>
      </c>
      <c r="J1055" s="4" t="s">
        <v>11</v>
      </c>
      <c r="K1055" s="13">
        <v>0.64755432062401819</v>
      </c>
    </row>
    <row r="1056" spans="1:11" x14ac:dyDescent="0.25">
      <c r="A1056" t="s">
        <v>1250</v>
      </c>
      <c r="B1056" t="s">
        <v>2</v>
      </c>
      <c r="C1056" t="s">
        <v>223</v>
      </c>
      <c r="D1056" t="s">
        <v>1251</v>
      </c>
      <c r="E1056" t="s">
        <v>11</v>
      </c>
      <c r="F1056">
        <v>2007</v>
      </c>
      <c r="G1056">
        <v>0.58033993637612802</v>
      </c>
      <c r="H1056" s="13">
        <v>2.3213597455045129E-2</v>
      </c>
      <c r="I1056" s="4" t="str">
        <f>INDEX('EPA Source to Industry Map'!E:E,MATCH(_xlfn.CONCAT(Table2[[#This Row],[sector]:[subsource]]),'EPA Source to Industry Map'!D:D,0))</f>
        <v>non-industry</v>
      </c>
      <c r="J1056" s="4" t="s">
        <v>11</v>
      </c>
      <c r="K1056" s="13">
        <v>0.64998072874126367</v>
      </c>
    </row>
    <row r="1057" spans="1:11" x14ac:dyDescent="0.25">
      <c r="A1057" t="s">
        <v>1250</v>
      </c>
      <c r="B1057" t="s">
        <v>2</v>
      </c>
      <c r="C1057" t="s">
        <v>223</v>
      </c>
      <c r="D1057" t="s">
        <v>1251</v>
      </c>
      <c r="E1057" t="s">
        <v>11</v>
      </c>
      <c r="F1057">
        <v>2008</v>
      </c>
      <c r="G1057">
        <v>0.59027382409054585</v>
      </c>
      <c r="H1057" s="13">
        <v>2.3610952963621829E-2</v>
      </c>
      <c r="I1057" s="4" t="str">
        <f>INDEX('EPA Source to Industry Map'!E:E,MATCH(_xlfn.CONCAT(Table2[[#This Row],[sector]:[subsource]]),'EPA Source to Industry Map'!D:D,0))</f>
        <v>non-industry</v>
      </c>
      <c r="J1057" s="4" t="s">
        <v>11</v>
      </c>
      <c r="K1057" s="13">
        <v>0.66110668298141129</v>
      </c>
    </row>
    <row r="1058" spans="1:11" x14ac:dyDescent="0.25">
      <c r="A1058" t="s">
        <v>1250</v>
      </c>
      <c r="B1058" t="s">
        <v>2</v>
      </c>
      <c r="C1058" t="s">
        <v>223</v>
      </c>
      <c r="D1058" t="s">
        <v>1251</v>
      </c>
      <c r="E1058" t="s">
        <v>11</v>
      </c>
      <c r="F1058">
        <v>2009</v>
      </c>
      <c r="G1058">
        <v>0.48513522229446793</v>
      </c>
      <c r="H1058" s="13">
        <v>1.9405408891778716E-2</v>
      </c>
      <c r="I1058" s="4" t="str">
        <f>INDEX('EPA Source to Industry Map'!E:E,MATCH(_xlfn.CONCAT(Table2[[#This Row],[sector]:[subsource]]),'EPA Source to Industry Map'!D:D,0))</f>
        <v>non-industry</v>
      </c>
      <c r="J1058" s="4" t="s">
        <v>11</v>
      </c>
      <c r="K1058" s="13">
        <v>0.54335144896980425</v>
      </c>
    </row>
    <row r="1059" spans="1:11" x14ac:dyDescent="0.25">
      <c r="A1059" t="s">
        <v>1250</v>
      </c>
      <c r="B1059" t="s">
        <v>2</v>
      </c>
      <c r="C1059" t="s">
        <v>223</v>
      </c>
      <c r="D1059" t="s">
        <v>1251</v>
      </c>
      <c r="E1059" t="s">
        <v>11</v>
      </c>
      <c r="F1059">
        <v>2010</v>
      </c>
      <c r="G1059">
        <v>0.49539273411781459</v>
      </c>
      <c r="H1059" s="13">
        <v>1.9815709364712577E-2</v>
      </c>
      <c r="I1059" s="4" t="str">
        <f>INDEX('EPA Source to Industry Map'!E:E,MATCH(_xlfn.CONCAT(Table2[[#This Row],[sector]:[subsource]]),'EPA Source to Industry Map'!D:D,0))</f>
        <v>non-industry</v>
      </c>
      <c r="J1059" s="4" t="s">
        <v>11</v>
      </c>
      <c r="K1059" s="13">
        <v>0.55483986221195225</v>
      </c>
    </row>
    <row r="1060" spans="1:11" x14ac:dyDescent="0.25">
      <c r="A1060" t="s">
        <v>1250</v>
      </c>
      <c r="B1060" t="s">
        <v>2</v>
      </c>
      <c r="C1060" t="s">
        <v>223</v>
      </c>
      <c r="D1060" t="s">
        <v>1251</v>
      </c>
      <c r="E1060" t="s">
        <v>11</v>
      </c>
      <c r="F1060">
        <v>2011</v>
      </c>
      <c r="G1060">
        <v>0.49075201527370882</v>
      </c>
      <c r="H1060" s="13">
        <v>1.9630080610948345E-2</v>
      </c>
      <c r="I1060" s="4" t="str">
        <f>INDEX('EPA Source to Industry Map'!E:E,MATCH(_xlfn.CONCAT(Table2[[#This Row],[sector]:[subsource]]),'EPA Source to Industry Map'!D:D,0))</f>
        <v>non-industry</v>
      </c>
      <c r="J1060" s="4" t="s">
        <v>11</v>
      </c>
      <c r="K1060" s="13">
        <v>0.54964225710655401</v>
      </c>
    </row>
    <row r="1061" spans="1:11" x14ac:dyDescent="0.25">
      <c r="A1061" t="s">
        <v>1250</v>
      </c>
      <c r="B1061" t="s">
        <v>2</v>
      </c>
      <c r="C1061" t="s">
        <v>223</v>
      </c>
      <c r="D1061" t="s">
        <v>1251</v>
      </c>
      <c r="E1061" t="s">
        <v>11</v>
      </c>
      <c r="F1061">
        <v>2012</v>
      </c>
      <c r="G1061">
        <v>0.4859147730757058</v>
      </c>
      <c r="H1061" s="13">
        <v>1.9436590923028223E-2</v>
      </c>
      <c r="I1061" s="4" t="str">
        <f>INDEX('EPA Source to Industry Map'!E:E,MATCH(_xlfn.CONCAT(Table2[[#This Row],[sector]:[subsource]]),'EPA Source to Industry Map'!D:D,0))</f>
        <v>non-industry</v>
      </c>
      <c r="J1061" s="4" t="s">
        <v>11</v>
      </c>
      <c r="K1061" s="13">
        <v>0.54422454584479052</v>
      </c>
    </row>
    <row r="1062" spans="1:11" x14ac:dyDescent="0.25">
      <c r="A1062" t="s">
        <v>1250</v>
      </c>
      <c r="B1062" t="s">
        <v>2</v>
      </c>
      <c r="C1062" t="s">
        <v>223</v>
      </c>
      <c r="D1062" t="s">
        <v>1251</v>
      </c>
      <c r="E1062" t="s">
        <v>11</v>
      </c>
      <c r="F1062">
        <v>2013</v>
      </c>
      <c r="G1062">
        <v>0.49029253526906763</v>
      </c>
      <c r="H1062" s="13">
        <v>1.9611701410762693E-2</v>
      </c>
      <c r="I1062" s="4" t="str">
        <f>INDEX('EPA Source to Industry Map'!E:E,MATCH(_xlfn.CONCAT(Table2[[#This Row],[sector]:[subsource]]),'EPA Source to Industry Map'!D:D,0))</f>
        <v>non-industry</v>
      </c>
      <c r="J1062" s="4" t="s">
        <v>11</v>
      </c>
      <c r="K1062" s="13">
        <v>0.54912763950135568</v>
      </c>
    </row>
    <row r="1063" spans="1:11" x14ac:dyDescent="0.25">
      <c r="A1063" t="s">
        <v>1250</v>
      </c>
      <c r="B1063" t="s">
        <v>2</v>
      </c>
      <c r="C1063" t="s">
        <v>223</v>
      </c>
      <c r="D1063" t="s">
        <v>1251</v>
      </c>
      <c r="E1063" t="s">
        <v>11</v>
      </c>
      <c r="F1063">
        <v>2014</v>
      </c>
      <c r="G1063">
        <v>0.4893340157270602</v>
      </c>
      <c r="H1063" s="13">
        <v>1.9573360629082402E-2</v>
      </c>
      <c r="I1063" s="4" t="str">
        <f>INDEX('EPA Source to Industry Map'!E:E,MATCH(_xlfn.CONCAT(Table2[[#This Row],[sector]:[subsource]]),'EPA Source to Industry Map'!D:D,0))</f>
        <v>non-industry</v>
      </c>
      <c r="J1063" s="4" t="s">
        <v>11</v>
      </c>
      <c r="K1063" s="13">
        <v>0.54805409761430735</v>
      </c>
    </row>
    <row r="1064" spans="1:11" x14ac:dyDescent="0.25">
      <c r="A1064" t="s">
        <v>1250</v>
      </c>
      <c r="B1064" t="s">
        <v>2</v>
      </c>
      <c r="C1064" t="s">
        <v>223</v>
      </c>
      <c r="D1064" t="s">
        <v>1251</v>
      </c>
      <c r="E1064" t="s">
        <v>11</v>
      </c>
      <c r="F1064">
        <v>2015</v>
      </c>
      <c r="G1064">
        <v>0.50586053324598457</v>
      </c>
      <c r="H1064" s="13">
        <v>2.0234421329839391E-2</v>
      </c>
      <c r="I1064" s="4" t="str">
        <f>INDEX('EPA Source to Industry Map'!E:E,MATCH(_xlfn.CONCAT(Table2[[#This Row],[sector]:[subsource]]),'EPA Source to Industry Map'!D:D,0))</f>
        <v>non-industry</v>
      </c>
      <c r="J1064" s="4" t="s">
        <v>11</v>
      </c>
      <c r="K1064" s="13">
        <v>0.56656379723550299</v>
      </c>
    </row>
    <row r="1065" spans="1:11" x14ac:dyDescent="0.25">
      <c r="A1065" t="s">
        <v>1250</v>
      </c>
      <c r="B1065" t="s">
        <v>2</v>
      </c>
      <c r="C1065" t="s">
        <v>223</v>
      </c>
      <c r="D1065" t="s">
        <v>1251</v>
      </c>
      <c r="E1065" t="s">
        <v>11</v>
      </c>
      <c r="F1065">
        <v>2016</v>
      </c>
      <c r="G1065">
        <v>0.51688291510310358</v>
      </c>
      <c r="H1065" s="13">
        <v>2.0675316604124139E-2</v>
      </c>
      <c r="I1065" s="4" t="str">
        <f>INDEX('EPA Source to Industry Map'!E:E,MATCH(_xlfn.CONCAT(Table2[[#This Row],[sector]:[subsource]]),'EPA Source to Industry Map'!D:D,0))</f>
        <v>non-industry</v>
      </c>
      <c r="J1065" s="4" t="s">
        <v>11</v>
      </c>
      <c r="K1065" s="13">
        <v>0.57890886491547611</v>
      </c>
    </row>
    <row r="1066" spans="1:11" x14ac:dyDescent="0.25">
      <c r="A1066" t="s">
        <v>1250</v>
      </c>
      <c r="B1066" t="s">
        <v>2</v>
      </c>
      <c r="C1066" t="s">
        <v>223</v>
      </c>
      <c r="D1066" t="s">
        <v>1251</v>
      </c>
      <c r="E1066" t="s">
        <v>11</v>
      </c>
      <c r="F1066">
        <v>2017</v>
      </c>
      <c r="G1066">
        <v>0.51688291510310358</v>
      </c>
      <c r="H1066" s="13">
        <v>2.0675316604124139E-2</v>
      </c>
      <c r="I1066" s="4" t="str">
        <f>INDEX('EPA Source to Industry Map'!E:E,MATCH(_xlfn.CONCAT(Table2[[#This Row],[sector]:[subsource]]),'EPA Source to Industry Map'!D:D,0))</f>
        <v>non-industry</v>
      </c>
      <c r="J1066" s="4" t="s">
        <v>11</v>
      </c>
      <c r="K1066" s="13">
        <v>0.57890886491547611</v>
      </c>
    </row>
    <row r="1067" spans="1:11" x14ac:dyDescent="0.25">
      <c r="A1067" t="s">
        <v>1250</v>
      </c>
      <c r="B1067" t="s">
        <v>2</v>
      </c>
      <c r="C1067" t="s">
        <v>223</v>
      </c>
      <c r="D1067" t="s">
        <v>1251</v>
      </c>
      <c r="E1067" t="s">
        <v>11</v>
      </c>
      <c r="F1067">
        <v>2018</v>
      </c>
      <c r="G1067">
        <v>0.51688291510310358</v>
      </c>
      <c r="H1067" s="13">
        <v>2.0675316604124139E-2</v>
      </c>
      <c r="I1067" s="4" t="str">
        <f>INDEX('EPA Source to Industry Map'!E:E,MATCH(_xlfn.CONCAT(Table2[[#This Row],[sector]:[subsource]]),'EPA Source to Industry Map'!D:D,0))</f>
        <v>non-industry</v>
      </c>
      <c r="J1067" s="4" t="s">
        <v>11</v>
      </c>
      <c r="K1067" s="13">
        <v>0.57890886491547611</v>
      </c>
    </row>
    <row r="1068" spans="1:11" x14ac:dyDescent="0.25">
      <c r="A1068" t="s">
        <v>1250</v>
      </c>
      <c r="B1068" t="s">
        <v>2</v>
      </c>
      <c r="C1068" t="s">
        <v>223</v>
      </c>
      <c r="D1068" t="s">
        <v>1251</v>
      </c>
      <c r="E1068" t="s">
        <v>11</v>
      </c>
      <c r="F1068">
        <v>2019</v>
      </c>
      <c r="G1068">
        <v>0.51688291510310358</v>
      </c>
      <c r="H1068" s="13">
        <v>2.0675316604124139E-2</v>
      </c>
      <c r="I1068" s="4" t="str">
        <f>INDEX('EPA Source to Industry Map'!E:E,MATCH(_xlfn.CONCAT(Table2[[#This Row],[sector]:[subsource]]),'EPA Source to Industry Map'!D:D,0))</f>
        <v>non-industry</v>
      </c>
      <c r="J1068" s="4" t="s">
        <v>11</v>
      </c>
      <c r="K1068" s="13">
        <v>0.57890886491547611</v>
      </c>
    </row>
    <row r="1069" spans="1:11" x14ac:dyDescent="0.25">
      <c r="A1069" t="s">
        <v>1250</v>
      </c>
      <c r="B1069" t="s">
        <v>2</v>
      </c>
      <c r="C1069" t="s">
        <v>223</v>
      </c>
      <c r="D1069" t="s">
        <v>1251</v>
      </c>
      <c r="E1069" t="s">
        <v>11</v>
      </c>
      <c r="F1069">
        <v>2020</v>
      </c>
      <c r="G1069">
        <v>0.51688291510310358</v>
      </c>
      <c r="H1069" s="13">
        <v>2.0675316604124139E-2</v>
      </c>
      <c r="I1069" s="4" t="str">
        <f>INDEX('EPA Source to Industry Map'!E:E,MATCH(_xlfn.CONCAT(Table2[[#This Row],[sector]:[subsource]]),'EPA Source to Industry Map'!D:D,0))</f>
        <v>non-industry</v>
      </c>
      <c r="J1069" s="4" t="s">
        <v>11</v>
      </c>
      <c r="K1069" s="13">
        <v>0.57890886491547611</v>
      </c>
    </row>
    <row r="1070" spans="1:11" x14ac:dyDescent="0.25">
      <c r="A1070" t="s">
        <v>1250</v>
      </c>
      <c r="B1070" t="s">
        <v>2</v>
      </c>
      <c r="C1070" t="s">
        <v>223</v>
      </c>
      <c r="D1070" t="s">
        <v>1251</v>
      </c>
      <c r="E1070" t="s">
        <v>11</v>
      </c>
      <c r="F1070">
        <v>2021</v>
      </c>
      <c r="G1070">
        <v>0.51688291510310358</v>
      </c>
      <c r="H1070" s="13">
        <v>2.0675316604124139E-2</v>
      </c>
      <c r="I1070" s="4" t="str">
        <f>INDEX('EPA Source to Industry Map'!E:E,MATCH(_xlfn.CONCAT(Table2[[#This Row],[sector]:[subsource]]),'EPA Source to Industry Map'!D:D,0))</f>
        <v>non-industry</v>
      </c>
      <c r="J1070" s="4" t="s">
        <v>11</v>
      </c>
      <c r="K1070" s="13">
        <v>0.57890886491547611</v>
      </c>
    </row>
    <row r="1071" spans="1:11" x14ac:dyDescent="0.25">
      <c r="A1071" t="s">
        <v>1250</v>
      </c>
      <c r="B1071" t="s">
        <v>2</v>
      </c>
      <c r="C1071" t="s">
        <v>223</v>
      </c>
      <c r="D1071" t="s">
        <v>1251</v>
      </c>
      <c r="E1071" t="s">
        <v>11</v>
      </c>
      <c r="F1071">
        <v>2022</v>
      </c>
      <c r="G1071">
        <v>0.51688291510310358</v>
      </c>
      <c r="H1071" s="13">
        <v>2.0675316604124139E-2</v>
      </c>
      <c r="I1071" s="4" t="str">
        <f>INDEX('EPA Source to Industry Map'!E:E,MATCH(_xlfn.CONCAT(Table2[[#This Row],[sector]:[subsource]]),'EPA Source to Industry Map'!D:D,0))</f>
        <v>non-industry</v>
      </c>
      <c r="J1071" s="4" t="s">
        <v>11</v>
      </c>
      <c r="K1071" s="13">
        <v>0.57890886491547611</v>
      </c>
    </row>
    <row r="1072" spans="1:11" x14ac:dyDescent="0.25">
      <c r="A1072" t="s">
        <v>1250</v>
      </c>
      <c r="B1072" t="s">
        <v>2</v>
      </c>
      <c r="C1072" t="s">
        <v>223</v>
      </c>
      <c r="D1072" t="s">
        <v>1251</v>
      </c>
      <c r="E1072" t="s">
        <v>11</v>
      </c>
      <c r="F1072">
        <v>2023</v>
      </c>
      <c r="G1072">
        <v>0.51688291510310358</v>
      </c>
      <c r="H1072" s="13">
        <v>2.0675316604124139E-2</v>
      </c>
      <c r="I1072" s="4" t="str">
        <f>INDEX('EPA Source to Industry Map'!E:E,MATCH(_xlfn.CONCAT(Table2[[#This Row],[sector]:[subsource]]),'EPA Source to Industry Map'!D:D,0))</f>
        <v>non-industry</v>
      </c>
      <c r="J1072" s="4" t="s">
        <v>11</v>
      </c>
      <c r="K1072" s="13">
        <v>0.57890886491547611</v>
      </c>
    </row>
    <row r="1073" spans="1:11" x14ac:dyDescent="0.25">
      <c r="A1073" t="s">
        <v>1250</v>
      </c>
      <c r="B1073" t="s">
        <v>2</v>
      </c>
      <c r="C1073" t="s">
        <v>223</v>
      </c>
      <c r="D1073" t="s">
        <v>1251</v>
      </c>
      <c r="E1073" t="s">
        <v>11</v>
      </c>
      <c r="F1073">
        <v>2024</v>
      </c>
      <c r="G1073">
        <v>0.51688291510310358</v>
      </c>
      <c r="H1073" s="13">
        <v>2.0675316604124139E-2</v>
      </c>
      <c r="I1073" s="4" t="str">
        <f>INDEX('EPA Source to Industry Map'!E:E,MATCH(_xlfn.CONCAT(Table2[[#This Row],[sector]:[subsource]]),'EPA Source to Industry Map'!D:D,0))</f>
        <v>non-industry</v>
      </c>
      <c r="J1073" s="4" t="s">
        <v>11</v>
      </c>
      <c r="K1073" s="13">
        <v>0.57890886491547611</v>
      </c>
    </row>
    <row r="1074" spans="1:11" x14ac:dyDescent="0.25">
      <c r="A1074" t="s">
        <v>1250</v>
      </c>
      <c r="B1074" t="s">
        <v>2</v>
      </c>
      <c r="C1074" t="s">
        <v>223</v>
      </c>
      <c r="D1074" t="s">
        <v>1251</v>
      </c>
      <c r="E1074" t="s">
        <v>11</v>
      </c>
      <c r="F1074">
        <v>2025</v>
      </c>
      <c r="G1074">
        <v>0.51688291510310358</v>
      </c>
      <c r="H1074" s="13">
        <v>2.0675316604124139E-2</v>
      </c>
      <c r="I1074" s="4" t="str">
        <f>INDEX('EPA Source to Industry Map'!E:E,MATCH(_xlfn.CONCAT(Table2[[#This Row],[sector]:[subsource]]),'EPA Source to Industry Map'!D:D,0))</f>
        <v>non-industry</v>
      </c>
      <c r="J1074" s="4" t="s">
        <v>11</v>
      </c>
      <c r="K1074" s="13">
        <v>0.57890886491547611</v>
      </c>
    </row>
    <row r="1075" spans="1:11" x14ac:dyDescent="0.25">
      <c r="A1075" t="s">
        <v>1250</v>
      </c>
      <c r="B1075" t="s">
        <v>2</v>
      </c>
      <c r="C1075" t="s">
        <v>223</v>
      </c>
      <c r="D1075" t="s">
        <v>1251</v>
      </c>
      <c r="E1075" t="s">
        <v>11</v>
      </c>
      <c r="F1075">
        <v>2026</v>
      </c>
      <c r="G1075">
        <v>0.51688291510310358</v>
      </c>
      <c r="H1075" s="13">
        <v>2.0675316604124139E-2</v>
      </c>
      <c r="I1075" s="4" t="str">
        <f>INDEX('EPA Source to Industry Map'!E:E,MATCH(_xlfn.CONCAT(Table2[[#This Row],[sector]:[subsource]]),'EPA Source to Industry Map'!D:D,0))</f>
        <v>non-industry</v>
      </c>
      <c r="J1075" s="4" t="s">
        <v>11</v>
      </c>
      <c r="K1075" s="13">
        <v>0.57890886491547611</v>
      </c>
    </row>
    <row r="1076" spans="1:11" x14ac:dyDescent="0.25">
      <c r="A1076" t="s">
        <v>1250</v>
      </c>
      <c r="B1076" t="s">
        <v>2</v>
      </c>
      <c r="C1076" t="s">
        <v>223</v>
      </c>
      <c r="D1076" t="s">
        <v>1251</v>
      </c>
      <c r="E1076" t="s">
        <v>11</v>
      </c>
      <c r="F1076">
        <v>2027</v>
      </c>
      <c r="G1076">
        <v>0.51688291510310358</v>
      </c>
      <c r="H1076" s="13">
        <v>2.0675316604124139E-2</v>
      </c>
      <c r="I1076" s="4" t="str">
        <f>INDEX('EPA Source to Industry Map'!E:E,MATCH(_xlfn.CONCAT(Table2[[#This Row],[sector]:[subsource]]),'EPA Source to Industry Map'!D:D,0))</f>
        <v>non-industry</v>
      </c>
      <c r="J1076" s="4" t="s">
        <v>11</v>
      </c>
      <c r="K1076" s="13">
        <v>0.57890886491547611</v>
      </c>
    </row>
    <row r="1077" spans="1:11" x14ac:dyDescent="0.25">
      <c r="A1077" t="s">
        <v>1250</v>
      </c>
      <c r="B1077" t="s">
        <v>2</v>
      </c>
      <c r="C1077" t="s">
        <v>223</v>
      </c>
      <c r="D1077" t="s">
        <v>1251</v>
      </c>
      <c r="E1077" t="s">
        <v>11</v>
      </c>
      <c r="F1077">
        <v>2028</v>
      </c>
      <c r="G1077">
        <v>0.51688291510310358</v>
      </c>
      <c r="H1077" s="13">
        <v>2.0675316604124139E-2</v>
      </c>
      <c r="I1077" s="4" t="str">
        <f>INDEX('EPA Source to Industry Map'!E:E,MATCH(_xlfn.CONCAT(Table2[[#This Row],[sector]:[subsource]]),'EPA Source to Industry Map'!D:D,0))</f>
        <v>non-industry</v>
      </c>
      <c r="J1077" s="4" t="s">
        <v>11</v>
      </c>
      <c r="K1077" s="13">
        <v>0.57890886491547611</v>
      </c>
    </row>
    <row r="1078" spans="1:11" x14ac:dyDescent="0.25">
      <c r="A1078" t="s">
        <v>1250</v>
      </c>
      <c r="B1078" t="s">
        <v>2</v>
      </c>
      <c r="C1078" t="s">
        <v>223</v>
      </c>
      <c r="D1078" t="s">
        <v>1251</v>
      </c>
      <c r="E1078" t="s">
        <v>11</v>
      </c>
      <c r="F1078">
        <v>2029</v>
      </c>
      <c r="G1078">
        <v>0.51688291510310358</v>
      </c>
      <c r="H1078" s="13">
        <v>2.0675316604124139E-2</v>
      </c>
      <c r="I1078" s="4" t="str">
        <f>INDEX('EPA Source to Industry Map'!E:E,MATCH(_xlfn.CONCAT(Table2[[#This Row],[sector]:[subsource]]),'EPA Source to Industry Map'!D:D,0))</f>
        <v>non-industry</v>
      </c>
      <c r="J1078" s="4" t="s">
        <v>11</v>
      </c>
      <c r="K1078" s="13">
        <v>0.57890886491547611</v>
      </c>
    </row>
    <row r="1079" spans="1:11" x14ac:dyDescent="0.25">
      <c r="A1079" t="s">
        <v>1250</v>
      </c>
      <c r="B1079" t="s">
        <v>2</v>
      </c>
      <c r="C1079" t="s">
        <v>223</v>
      </c>
      <c r="D1079" t="s">
        <v>1251</v>
      </c>
      <c r="E1079" t="s">
        <v>11</v>
      </c>
      <c r="F1079">
        <v>2030</v>
      </c>
      <c r="G1079">
        <v>0.51688291510310358</v>
      </c>
      <c r="H1079" s="13">
        <v>2.0675316604124139E-2</v>
      </c>
      <c r="I1079" s="4" t="str">
        <f>INDEX('EPA Source to Industry Map'!E:E,MATCH(_xlfn.CONCAT(Table2[[#This Row],[sector]:[subsource]]),'EPA Source to Industry Map'!D:D,0))</f>
        <v>non-industry</v>
      </c>
      <c r="J1079" s="4" t="s">
        <v>11</v>
      </c>
      <c r="K1079" s="13">
        <v>0.57890886491547611</v>
      </c>
    </row>
    <row r="1080" spans="1:11" x14ac:dyDescent="0.25">
      <c r="A1080" t="s">
        <v>1250</v>
      </c>
      <c r="B1080" t="s">
        <v>2</v>
      </c>
      <c r="C1080" t="s">
        <v>223</v>
      </c>
      <c r="D1080" t="s">
        <v>1251</v>
      </c>
      <c r="E1080" t="s">
        <v>11</v>
      </c>
      <c r="F1080">
        <v>2031</v>
      </c>
      <c r="G1080">
        <v>0.51688291510310358</v>
      </c>
      <c r="H1080" s="13">
        <v>2.0675316604124139E-2</v>
      </c>
      <c r="I1080" s="4" t="str">
        <f>INDEX('EPA Source to Industry Map'!E:E,MATCH(_xlfn.CONCAT(Table2[[#This Row],[sector]:[subsource]]),'EPA Source to Industry Map'!D:D,0))</f>
        <v>non-industry</v>
      </c>
      <c r="J1080" s="4" t="s">
        <v>11</v>
      </c>
      <c r="K1080" s="13">
        <v>0.57890886491547611</v>
      </c>
    </row>
    <row r="1081" spans="1:11" x14ac:dyDescent="0.25">
      <c r="A1081" t="s">
        <v>1250</v>
      </c>
      <c r="B1081" t="s">
        <v>2</v>
      </c>
      <c r="C1081" t="s">
        <v>223</v>
      </c>
      <c r="D1081" t="s">
        <v>1251</v>
      </c>
      <c r="E1081" t="s">
        <v>11</v>
      </c>
      <c r="F1081">
        <v>2032</v>
      </c>
      <c r="G1081">
        <v>0.51688291510310358</v>
      </c>
      <c r="H1081" s="13">
        <v>2.0675316604124139E-2</v>
      </c>
      <c r="I1081" s="4" t="str">
        <f>INDEX('EPA Source to Industry Map'!E:E,MATCH(_xlfn.CONCAT(Table2[[#This Row],[sector]:[subsource]]),'EPA Source to Industry Map'!D:D,0))</f>
        <v>non-industry</v>
      </c>
      <c r="J1081" s="4" t="s">
        <v>11</v>
      </c>
      <c r="K1081" s="13">
        <v>0.57890886491547611</v>
      </c>
    </row>
    <row r="1082" spans="1:11" x14ac:dyDescent="0.25">
      <c r="A1082" t="s">
        <v>1250</v>
      </c>
      <c r="B1082" t="s">
        <v>2</v>
      </c>
      <c r="C1082" t="s">
        <v>223</v>
      </c>
      <c r="D1082" t="s">
        <v>1251</v>
      </c>
      <c r="E1082" t="s">
        <v>11</v>
      </c>
      <c r="F1082">
        <v>2033</v>
      </c>
      <c r="G1082">
        <v>0.51688291510310358</v>
      </c>
      <c r="H1082" s="13">
        <v>2.0675316604124139E-2</v>
      </c>
      <c r="I1082" s="4" t="str">
        <f>INDEX('EPA Source to Industry Map'!E:E,MATCH(_xlfn.CONCAT(Table2[[#This Row],[sector]:[subsource]]),'EPA Source to Industry Map'!D:D,0))</f>
        <v>non-industry</v>
      </c>
      <c r="J1082" s="4" t="s">
        <v>11</v>
      </c>
      <c r="K1082" s="13">
        <v>0.57890886491547611</v>
      </c>
    </row>
    <row r="1083" spans="1:11" x14ac:dyDescent="0.25">
      <c r="A1083" t="s">
        <v>1250</v>
      </c>
      <c r="B1083" t="s">
        <v>2</v>
      </c>
      <c r="C1083" t="s">
        <v>223</v>
      </c>
      <c r="D1083" t="s">
        <v>1251</v>
      </c>
      <c r="E1083" t="s">
        <v>11</v>
      </c>
      <c r="F1083">
        <v>2034</v>
      </c>
      <c r="G1083">
        <v>0.51688291510310358</v>
      </c>
      <c r="H1083" s="13">
        <v>2.0675316604124139E-2</v>
      </c>
      <c r="I1083" s="4" t="str">
        <f>INDEX('EPA Source to Industry Map'!E:E,MATCH(_xlfn.CONCAT(Table2[[#This Row],[sector]:[subsource]]),'EPA Source to Industry Map'!D:D,0))</f>
        <v>non-industry</v>
      </c>
      <c r="J1083" s="4" t="s">
        <v>11</v>
      </c>
      <c r="K1083" s="13">
        <v>0.57890886491547611</v>
      </c>
    </row>
    <row r="1084" spans="1:11" x14ac:dyDescent="0.25">
      <c r="A1084" t="s">
        <v>1250</v>
      </c>
      <c r="B1084" t="s">
        <v>2</v>
      </c>
      <c r="C1084" t="s">
        <v>223</v>
      </c>
      <c r="D1084" t="s">
        <v>1251</v>
      </c>
      <c r="E1084" t="s">
        <v>11</v>
      </c>
      <c r="F1084">
        <v>2035</v>
      </c>
      <c r="G1084">
        <v>0.51688291510310358</v>
      </c>
      <c r="H1084" s="13">
        <v>2.0675316604124139E-2</v>
      </c>
      <c r="I1084" s="4" t="str">
        <f>INDEX('EPA Source to Industry Map'!E:E,MATCH(_xlfn.CONCAT(Table2[[#This Row],[sector]:[subsource]]),'EPA Source to Industry Map'!D:D,0))</f>
        <v>non-industry</v>
      </c>
      <c r="J1084" s="4" t="s">
        <v>11</v>
      </c>
      <c r="K1084" s="13">
        <v>0.57890886491547611</v>
      </c>
    </row>
    <row r="1085" spans="1:11" x14ac:dyDescent="0.25">
      <c r="A1085" t="s">
        <v>1250</v>
      </c>
      <c r="B1085" t="s">
        <v>2</v>
      </c>
      <c r="C1085" t="s">
        <v>223</v>
      </c>
      <c r="D1085" t="s">
        <v>1251</v>
      </c>
      <c r="E1085" t="s">
        <v>11</v>
      </c>
      <c r="F1085">
        <v>2036</v>
      </c>
      <c r="G1085">
        <v>0.51688291510310358</v>
      </c>
      <c r="H1085" s="13">
        <v>2.0675316604124139E-2</v>
      </c>
      <c r="I1085" s="4" t="str">
        <f>INDEX('EPA Source to Industry Map'!E:E,MATCH(_xlfn.CONCAT(Table2[[#This Row],[sector]:[subsource]]),'EPA Source to Industry Map'!D:D,0))</f>
        <v>non-industry</v>
      </c>
      <c r="J1085" s="4" t="s">
        <v>11</v>
      </c>
      <c r="K1085" s="13">
        <v>0.57890886491547611</v>
      </c>
    </row>
    <row r="1086" spans="1:11" x14ac:dyDescent="0.25">
      <c r="A1086" t="s">
        <v>1250</v>
      </c>
      <c r="B1086" t="s">
        <v>2</v>
      </c>
      <c r="C1086" t="s">
        <v>223</v>
      </c>
      <c r="D1086" t="s">
        <v>1251</v>
      </c>
      <c r="E1086" t="s">
        <v>11</v>
      </c>
      <c r="F1086">
        <v>2037</v>
      </c>
      <c r="G1086">
        <v>0.51688291510310358</v>
      </c>
      <c r="H1086" s="13">
        <v>2.0675316604124139E-2</v>
      </c>
      <c r="I1086" s="4" t="str">
        <f>INDEX('EPA Source to Industry Map'!E:E,MATCH(_xlfn.CONCAT(Table2[[#This Row],[sector]:[subsource]]),'EPA Source to Industry Map'!D:D,0))</f>
        <v>non-industry</v>
      </c>
      <c r="J1086" s="4" t="s">
        <v>11</v>
      </c>
      <c r="K1086" s="13">
        <v>0.57890886491547611</v>
      </c>
    </row>
    <row r="1087" spans="1:11" x14ac:dyDescent="0.25">
      <c r="A1087" t="s">
        <v>1250</v>
      </c>
      <c r="B1087" t="s">
        <v>2</v>
      </c>
      <c r="C1087" t="s">
        <v>223</v>
      </c>
      <c r="D1087" t="s">
        <v>1251</v>
      </c>
      <c r="E1087" t="s">
        <v>11</v>
      </c>
      <c r="F1087">
        <v>2038</v>
      </c>
      <c r="G1087">
        <v>0.51688291510310358</v>
      </c>
      <c r="H1087" s="13">
        <v>2.0675316604124139E-2</v>
      </c>
      <c r="I1087" s="4" t="str">
        <f>INDEX('EPA Source to Industry Map'!E:E,MATCH(_xlfn.CONCAT(Table2[[#This Row],[sector]:[subsource]]),'EPA Source to Industry Map'!D:D,0))</f>
        <v>non-industry</v>
      </c>
      <c r="J1087" s="4" t="s">
        <v>11</v>
      </c>
      <c r="K1087" s="13">
        <v>0.57890886491547611</v>
      </c>
    </row>
    <row r="1088" spans="1:11" x14ac:dyDescent="0.25">
      <c r="A1088" t="s">
        <v>1250</v>
      </c>
      <c r="B1088" t="s">
        <v>2</v>
      </c>
      <c r="C1088" t="s">
        <v>223</v>
      </c>
      <c r="D1088" t="s">
        <v>1251</v>
      </c>
      <c r="E1088" t="s">
        <v>11</v>
      </c>
      <c r="F1088">
        <v>2039</v>
      </c>
      <c r="G1088">
        <v>0.51688291510310358</v>
      </c>
      <c r="H1088" s="13">
        <v>2.0675316604124139E-2</v>
      </c>
      <c r="I1088" s="4" t="str">
        <f>INDEX('EPA Source to Industry Map'!E:E,MATCH(_xlfn.CONCAT(Table2[[#This Row],[sector]:[subsource]]),'EPA Source to Industry Map'!D:D,0))</f>
        <v>non-industry</v>
      </c>
      <c r="J1088" s="4" t="s">
        <v>11</v>
      </c>
      <c r="K1088" s="13">
        <v>0.57890886491547611</v>
      </c>
    </row>
    <row r="1089" spans="1:11" x14ac:dyDescent="0.25">
      <c r="A1089" t="s">
        <v>1250</v>
      </c>
      <c r="B1089" t="s">
        <v>2</v>
      </c>
      <c r="C1089" t="s">
        <v>223</v>
      </c>
      <c r="D1089" t="s">
        <v>1251</v>
      </c>
      <c r="E1089" t="s">
        <v>11</v>
      </c>
      <c r="F1089">
        <v>2040</v>
      </c>
      <c r="G1089">
        <v>0.51688291510310358</v>
      </c>
      <c r="H1089" s="13">
        <v>2.0675316604124139E-2</v>
      </c>
      <c r="I1089" s="4" t="str">
        <f>INDEX('EPA Source to Industry Map'!E:E,MATCH(_xlfn.CONCAT(Table2[[#This Row],[sector]:[subsource]]),'EPA Source to Industry Map'!D:D,0))</f>
        <v>non-industry</v>
      </c>
      <c r="J1089" s="4" t="s">
        <v>11</v>
      </c>
      <c r="K1089" s="13">
        <v>0.57890886491547611</v>
      </c>
    </row>
    <row r="1090" spans="1:11" x14ac:dyDescent="0.25">
      <c r="A1090" t="s">
        <v>1250</v>
      </c>
      <c r="B1090" t="s">
        <v>2</v>
      </c>
      <c r="C1090" t="s">
        <v>223</v>
      </c>
      <c r="D1090" t="s">
        <v>1251</v>
      </c>
      <c r="E1090" t="s">
        <v>11</v>
      </c>
      <c r="F1090">
        <v>2041</v>
      </c>
      <c r="G1090">
        <v>0.51688291510310358</v>
      </c>
      <c r="H1090" s="13">
        <v>2.0675316604124139E-2</v>
      </c>
      <c r="I1090" s="4" t="str">
        <f>INDEX('EPA Source to Industry Map'!E:E,MATCH(_xlfn.CONCAT(Table2[[#This Row],[sector]:[subsource]]),'EPA Source to Industry Map'!D:D,0))</f>
        <v>non-industry</v>
      </c>
      <c r="J1090" s="4" t="s">
        <v>11</v>
      </c>
      <c r="K1090" s="13">
        <v>0.57890886491547611</v>
      </c>
    </row>
    <row r="1091" spans="1:11" x14ac:dyDescent="0.25">
      <c r="A1091" t="s">
        <v>1250</v>
      </c>
      <c r="B1091" t="s">
        <v>2</v>
      </c>
      <c r="C1091" t="s">
        <v>223</v>
      </c>
      <c r="D1091" t="s">
        <v>1251</v>
      </c>
      <c r="E1091" t="s">
        <v>11</v>
      </c>
      <c r="F1091">
        <v>2042</v>
      </c>
      <c r="G1091">
        <v>0.51688291510310358</v>
      </c>
      <c r="H1091" s="13">
        <v>2.0675316604124139E-2</v>
      </c>
      <c r="I1091" s="4" t="str">
        <f>INDEX('EPA Source to Industry Map'!E:E,MATCH(_xlfn.CONCAT(Table2[[#This Row],[sector]:[subsource]]),'EPA Source to Industry Map'!D:D,0))</f>
        <v>non-industry</v>
      </c>
      <c r="J1091" s="4" t="s">
        <v>11</v>
      </c>
      <c r="K1091" s="13">
        <v>0.57890886491547611</v>
      </c>
    </row>
    <row r="1092" spans="1:11" x14ac:dyDescent="0.25">
      <c r="A1092" t="s">
        <v>1250</v>
      </c>
      <c r="B1092" t="s">
        <v>2</v>
      </c>
      <c r="C1092" t="s">
        <v>223</v>
      </c>
      <c r="D1092" t="s">
        <v>1251</v>
      </c>
      <c r="E1092" t="s">
        <v>11</v>
      </c>
      <c r="F1092">
        <v>2043</v>
      </c>
      <c r="G1092">
        <v>0.51688291510310358</v>
      </c>
      <c r="H1092" s="13">
        <v>2.0675316604124139E-2</v>
      </c>
      <c r="I1092" s="4" t="str">
        <f>INDEX('EPA Source to Industry Map'!E:E,MATCH(_xlfn.CONCAT(Table2[[#This Row],[sector]:[subsource]]),'EPA Source to Industry Map'!D:D,0))</f>
        <v>non-industry</v>
      </c>
      <c r="J1092" s="4" t="s">
        <v>11</v>
      </c>
      <c r="K1092" s="13">
        <v>0.57890886491547611</v>
      </c>
    </row>
    <row r="1093" spans="1:11" x14ac:dyDescent="0.25">
      <c r="A1093" t="s">
        <v>1250</v>
      </c>
      <c r="B1093" t="s">
        <v>2</v>
      </c>
      <c r="C1093" t="s">
        <v>223</v>
      </c>
      <c r="D1093" t="s">
        <v>1251</v>
      </c>
      <c r="E1093" t="s">
        <v>11</v>
      </c>
      <c r="F1093">
        <v>2044</v>
      </c>
      <c r="G1093">
        <v>0.51688291510310358</v>
      </c>
      <c r="H1093" s="13">
        <v>2.0675316604124139E-2</v>
      </c>
      <c r="I1093" s="4" t="str">
        <f>INDEX('EPA Source to Industry Map'!E:E,MATCH(_xlfn.CONCAT(Table2[[#This Row],[sector]:[subsource]]),'EPA Source to Industry Map'!D:D,0))</f>
        <v>non-industry</v>
      </c>
      <c r="J1093" s="4" t="s">
        <v>11</v>
      </c>
      <c r="K1093" s="13">
        <v>0.57890886491547611</v>
      </c>
    </row>
    <row r="1094" spans="1:11" x14ac:dyDescent="0.25">
      <c r="A1094" t="s">
        <v>1250</v>
      </c>
      <c r="B1094" t="s">
        <v>2</v>
      </c>
      <c r="C1094" t="s">
        <v>223</v>
      </c>
      <c r="D1094" t="s">
        <v>1251</v>
      </c>
      <c r="E1094" t="s">
        <v>11</v>
      </c>
      <c r="F1094">
        <v>2045</v>
      </c>
      <c r="G1094">
        <v>0.51688291510310358</v>
      </c>
      <c r="H1094" s="13">
        <v>2.0675316604124139E-2</v>
      </c>
      <c r="I1094" s="4" t="str">
        <f>INDEX('EPA Source to Industry Map'!E:E,MATCH(_xlfn.CONCAT(Table2[[#This Row],[sector]:[subsource]]),'EPA Source to Industry Map'!D:D,0))</f>
        <v>non-industry</v>
      </c>
      <c r="J1094" s="4" t="s">
        <v>11</v>
      </c>
      <c r="K1094" s="13">
        <v>0.57890886491547611</v>
      </c>
    </row>
    <row r="1095" spans="1:11" x14ac:dyDescent="0.25">
      <c r="A1095" t="s">
        <v>1250</v>
      </c>
      <c r="B1095" t="s">
        <v>2</v>
      </c>
      <c r="C1095" t="s">
        <v>223</v>
      </c>
      <c r="D1095" t="s">
        <v>1251</v>
      </c>
      <c r="E1095" t="s">
        <v>11</v>
      </c>
      <c r="F1095">
        <v>2046</v>
      </c>
      <c r="G1095">
        <v>0.51688291510310358</v>
      </c>
      <c r="H1095" s="13">
        <v>2.0675316604124139E-2</v>
      </c>
      <c r="I1095" s="4" t="str">
        <f>INDEX('EPA Source to Industry Map'!E:E,MATCH(_xlfn.CONCAT(Table2[[#This Row],[sector]:[subsource]]),'EPA Source to Industry Map'!D:D,0))</f>
        <v>non-industry</v>
      </c>
      <c r="J1095" s="4" t="s">
        <v>11</v>
      </c>
      <c r="K1095" s="13">
        <v>0.57890886491547611</v>
      </c>
    </row>
    <row r="1096" spans="1:11" x14ac:dyDescent="0.25">
      <c r="A1096" t="s">
        <v>1250</v>
      </c>
      <c r="B1096" t="s">
        <v>2</v>
      </c>
      <c r="C1096" t="s">
        <v>223</v>
      </c>
      <c r="D1096" t="s">
        <v>1251</v>
      </c>
      <c r="E1096" t="s">
        <v>11</v>
      </c>
      <c r="F1096">
        <v>2047</v>
      </c>
      <c r="G1096">
        <v>0.51688291510310358</v>
      </c>
      <c r="H1096" s="13">
        <v>2.0675316604124139E-2</v>
      </c>
      <c r="I1096" s="4" t="str">
        <f>INDEX('EPA Source to Industry Map'!E:E,MATCH(_xlfn.CONCAT(Table2[[#This Row],[sector]:[subsource]]),'EPA Source to Industry Map'!D:D,0))</f>
        <v>non-industry</v>
      </c>
      <c r="J1096" s="4" t="s">
        <v>11</v>
      </c>
      <c r="K1096" s="13">
        <v>0.57890886491547611</v>
      </c>
    </row>
    <row r="1097" spans="1:11" x14ac:dyDescent="0.25">
      <c r="A1097" t="s">
        <v>1250</v>
      </c>
      <c r="B1097" t="s">
        <v>2</v>
      </c>
      <c r="C1097" t="s">
        <v>223</v>
      </c>
      <c r="D1097" t="s">
        <v>1251</v>
      </c>
      <c r="E1097" t="s">
        <v>11</v>
      </c>
      <c r="F1097">
        <v>2048</v>
      </c>
      <c r="G1097">
        <v>0.51688291510310358</v>
      </c>
      <c r="H1097" s="13">
        <v>2.0675316604124139E-2</v>
      </c>
      <c r="I1097" s="4" t="str">
        <f>INDEX('EPA Source to Industry Map'!E:E,MATCH(_xlfn.CONCAT(Table2[[#This Row],[sector]:[subsource]]),'EPA Source to Industry Map'!D:D,0))</f>
        <v>non-industry</v>
      </c>
      <c r="J1097" s="4" t="s">
        <v>11</v>
      </c>
      <c r="K1097" s="13">
        <v>0.57890886491547611</v>
      </c>
    </row>
    <row r="1098" spans="1:11" x14ac:dyDescent="0.25">
      <c r="A1098" t="s">
        <v>1250</v>
      </c>
      <c r="B1098" t="s">
        <v>2</v>
      </c>
      <c r="C1098" t="s">
        <v>223</v>
      </c>
      <c r="D1098" t="s">
        <v>1251</v>
      </c>
      <c r="E1098" t="s">
        <v>11</v>
      </c>
      <c r="F1098">
        <v>2049</v>
      </c>
      <c r="G1098">
        <v>0.51688291510310358</v>
      </c>
      <c r="H1098" s="13">
        <v>2.0675316604124139E-2</v>
      </c>
      <c r="I1098" s="4" t="str">
        <f>INDEX('EPA Source to Industry Map'!E:E,MATCH(_xlfn.CONCAT(Table2[[#This Row],[sector]:[subsource]]),'EPA Source to Industry Map'!D:D,0))</f>
        <v>non-industry</v>
      </c>
      <c r="J1098" s="4" t="s">
        <v>11</v>
      </c>
      <c r="K1098" s="13">
        <v>0.57890886491547611</v>
      </c>
    </row>
    <row r="1099" spans="1:11" x14ac:dyDescent="0.25">
      <c r="A1099" t="s">
        <v>1250</v>
      </c>
      <c r="B1099" t="s">
        <v>2</v>
      </c>
      <c r="C1099" t="s">
        <v>223</v>
      </c>
      <c r="D1099" t="s">
        <v>1251</v>
      </c>
      <c r="E1099" t="s">
        <v>11</v>
      </c>
      <c r="F1099">
        <v>2050</v>
      </c>
      <c r="G1099">
        <v>0.51688291510310358</v>
      </c>
      <c r="H1099" s="13">
        <v>2.0675316604124139E-2</v>
      </c>
      <c r="I1099" s="4" t="str">
        <f>INDEX('EPA Source to Industry Map'!E:E,MATCH(_xlfn.CONCAT(Table2[[#This Row],[sector]:[subsource]]),'EPA Source to Industry Map'!D:D,0))</f>
        <v>non-industry</v>
      </c>
      <c r="J1099" s="4" t="s">
        <v>11</v>
      </c>
      <c r="K1099" s="13">
        <v>0.57890886491547611</v>
      </c>
    </row>
    <row r="1100" spans="1:11" x14ac:dyDescent="0.25">
      <c r="A1100" t="s">
        <v>1250</v>
      </c>
      <c r="B1100" t="s">
        <v>2</v>
      </c>
      <c r="C1100" t="s">
        <v>223</v>
      </c>
      <c r="D1100" t="s">
        <v>1251</v>
      </c>
      <c r="E1100" t="s">
        <v>12</v>
      </c>
      <c r="F1100">
        <v>1990</v>
      </c>
      <c r="G1100">
        <v>0.61889635110883823</v>
      </c>
      <c r="H1100" s="13">
        <v>2.0768333929826782E-3</v>
      </c>
      <c r="I1100" s="4" t="str">
        <f>INDEX('EPA Source to Industry Map'!E:E,MATCH(_xlfn.CONCAT(Table2[[#This Row],[sector]:[subsource]]),'EPA Source to Industry Map'!D:D,0))</f>
        <v>non-industry</v>
      </c>
      <c r="J1100" s="4" t="s">
        <v>12</v>
      </c>
      <c r="K1100" s="13">
        <v>0.55036084914040984</v>
      </c>
    </row>
    <row r="1101" spans="1:11" x14ac:dyDescent="0.25">
      <c r="A1101" t="s">
        <v>1250</v>
      </c>
      <c r="B1101" t="s">
        <v>2</v>
      </c>
      <c r="C1101" t="s">
        <v>223</v>
      </c>
      <c r="D1101" t="s">
        <v>1251</v>
      </c>
      <c r="E1101" t="s">
        <v>12</v>
      </c>
      <c r="F1101">
        <v>1991</v>
      </c>
      <c r="G1101">
        <v>0.66427829559278329</v>
      </c>
      <c r="H1101" s="13">
        <v>2.2291217972912193E-3</v>
      </c>
      <c r="I1101" s="4" t="str">
        <f>INDEX('EPA Source to Industry Map'!E:E,MATCH(_xlfn.CONCAT(Table2[[#This Row],[sector]:[subsource]]),'EPA Source to Industry Map'!D:D,0))</f>
        <v>non-industry</v>
      </c>
      <c r="J1101" s="4" t="s">
        <v>12</v>
      </c>
      <c r="K1101" s="13">
        <v>0.59071727628217308</v>
      </c>
    </row>
    <row r="1102" spans="1:11" x14ac:dyDescent="0.25">
      <c r="A1102" t="s">
        <v>1250</v>
      </c>
      <c r="B1102" t="s">
        <v>2</v>
      </c>
      <c r="C1102" t="s">
        <v>223</v>
      </c>
      <c r="D1102" t="s">
        <v>1251</v>
      </c>
      <c r="E1102" t="s">
        <v>12</v>
      </c>
      <c r="F1102">
        <v>1992</v>
      </c>
      <c r="G1102">
        <v>0.66889924630168351</v>
      </c>
      <c r="H1102" s="13">
        <v>2.2446283432942401E-3</v>
      </c>
      <c r="I1102" s="4" t="str">
        <f>INDEX('EPA Source to Industry Map'!E:E,MATCH(_xlfn.CONCAT(Table2[[#This Row],[sector]:[subsource]]),'EPA Source to Industry Map'!D:D,0))</f>
        <v>non-industry</v>
      </c>
      <c r="J1102" s="4" t="s">
        <v>12</v>
      </c>
      <c r="K1102" s="13">
        <v>0.5948265109729739</v>
      </c>
    </row>
    <row r="1103" spans="1:11" x14ac:dyDescent="0.25">
      <c r="A1103" t="s">
        <v>1250</v>
      </c>
      <c r="B1103" t="s">
        <v>2</v>
      </c>
      <c r="C1103" t="s">
        <v>223</v>
      </c>
      <c r="D1103" t="s">
        <v>1251</v>
      </c>
      <c r="E1103" t="s">
        <v>12</v>
      </c>
      <c r="F1103">
        <v>1993</v>
      </c>
      <c r="G1103">
        <v>0.64897443874074501</v>
      </c>
      <c r="H1103" s="13">
        <v>2.1777665729555214E-3</v>
      </c>
      <c r="I1103" s="4" t="str">
        <f>INDEX('EPA Source to Industry Map'!E:E,MATCH(_xlfn.CONCAT(Table2[[#This Row],[sector]:[subsource]]),'EPA Source to Industry Map'!D:D,0))</f>
        <v>non-industry</v>
      </c>
      <c r="J1103" s="4" t="s">
        <v>12</v>
      </c>
      <c r="K1103" s="13">
        <v>0.57710814183321313</v>
      </c>
    </row>
    <row r="1104" spans="1:11" x14ac:dyDescent="0.25">
      <c r="A1104" t="s">
        <v>1250</v>
      </c>
      <c r="B1104" t="s">
        <v>2</v>
      </c>
      <c r="C1104" t="s">
        <v>223</v>
      </c>
      <c r="D1104" t="s">
        <v>1251</v>
      </c>
      <c r="E1104" t="s">
        <v>12</v>
      </c>
      <c r="F1104">
        <v>1994</v>
      </c>
      <c r="G1104">
        <v>0.65313531860055696</v>
      </c>
      <c r="H1104" s="13">
        <v>2.1917292570488487E-3</v>
      </c>
      <c r="I1104" s="4" t="str">
        <f>INDEX('EPA Source to Industry Map'!E:E,MATCH(_xlfn.CONCAT(Table2[[#This Row],[sector]:[subsource]]),'EPA Source to Industry Map'!D:D,0))</f>
        <v>non-industry</v>
      </c>
      <c r="J1104" s="4" t="s">
        <v>12</v>
      </c>
      <c r="K1104" s="13">
        <v>0.58080825311794493</v>
      </c>
    </row>
    <row r="1105" spans="1:11" x14ac:dyDescent="0.25">
      <c r="A1105" t="s">
        <v>1250</v>
      </c>
      <c r="B1105" t="s">
        <v>2</v>
      </c>
      <c r="C1105" t="s">
        <v>223</v>
      </c>
      <c r="D1105" t="s">
        <v>1251</v>
      </c>
      <c r="E1105" t="s">
        <v>12</v>
      </c>
      <c r="F1105">
        <v>1995</v>
      </c>
      <c r="G1105">
        <v>0.62392420435077989</v>
      </c>
      <c r="H1105" s="13">
        <v>2.0937053837274486E-3</v>
      </c>
      <c r="I1105" s="4" t="str">
        <f>INDEX('EPA Source to Industry Map'!E:E,MATCH(_xlfn.CONCAT(Table2[[#This Row],[sector]:[subsource]]),'EPA Source to Industry Map'!D:D,0))</f>
        <v>non-industry</v>
      </c>
      <c r="J1105" s="4" t="s">
        <v>12</v>
      </c>
      <c r="K1105" s="13">
        <v>0.55483192668777415</v>
      </c>
    </row>
    <row r="1106" spans="1:11" x14ac:dyDescent="0.25">
      <c r="A1106" t="s">
        <v>1250</v>
      </c>
      <c r="B1106" t="s">
        <v>2</v>
      </c>
      <c r="C1106" t="s">
        <v>223</v>
      </c>
      <c r="D1106" t="s">
        <v>1251</v>
      </c>
      <c r="E1106" t="s">
        <v>12</v>
      </c>
      <c r="F1106">
        <v>1996</v>
      </c>
      <c r="G1106">
        <v>0.61508393093630187</v>
      </c>
      <c r="H1106" s="13">
        <v>2.0640400366989998E-3</v>
      </c>
      <c r="I1106" s="4" t="str">
        <f>INDEX('EPA Source to Industry Map'!E:E,MATCH(_xlfn.CONCAT(Table2[[#This Row],[sector]:[subsource]]),'EPA Source to Industry Map'!D:D,0))</f>
        <v>non-industry</v>
      </c>
      <c r="J1106" s="4" t="s">
        <v>12</v>
      </c>
      <c r="K1106" s="13">
        <v>0.54697060972523492</v>
      </c>
    </row>
    <row r="1107" spans="1:11" x14ac:dyDescent="0.25">
      <c r="A1107" t="s">
        <v>1250</v>
      </c>
      <c r="B1107" t="s">
        <v>2</v>
      </c>
      <c r="C1107" t="s">
        <v>223</v>
      </c>
      <c r="D1107" t="s">
        <v>1251</v>
      </c>
      <c r="E1107" t="s">
        <v>12</v>
      </c>
      <c r="F1107">
        <v>1997</v>
      </c>
      <c r="G1107">
        <v>0.65161471721306541</v>
      </c>
      <c r="H1107" s="13">
        <v>2.1866265678290794E-3</v>
      </c>
      <c r="I1107" s="4" t="str">
        <f>INDEX('EPA Source to Industry Map'!E:E,MATCH(_xlfn.CONCAT(Table2[[#This Row],[sector]:[subsource]]),'EPA Source to Industry Map'!D:D,0))</f>
        <v>non-industry</v>
      </c>
      <c r="J1107" s="4" t="s">
        <v>12</v>
      </c>
      <c r="K1107" s="13">
        <v>0.57945604047470589</v>
      </c>
    </row>
    <row r="1108" spans="1:11" x14ac:dyDescent="0.25">
      <c r="A1108" t="s">
        <v>1250</v>
      </c>
      <c r="B1108" t="s">
        <v>2</v>
      </c>
      <c r="C1108" t="s">
        <v>223</v>
      </c>
      <c r="D1108" t="s">
        <v>1251</v>
      </c>
      <c r="E1108" t="s">
        <v>12</v>
      </c>
      <c r="F1108">
        <v>1998</v>
      </c>
      <c r="G1108">
        <v>0.63382916731967376</v>
      </c>
      <c r="H1108" s="13">
        <v>2.1269435144955504E-3</v>
      </c>
      <c r="I1108" s="4" t="str">
        <f>INDEX('EPA Source to Industry Map'!E:E,MATCH(_xlfn.CONCAT(Table2[[#This Row],[sector]:[subsource]]),'EPA Source to Industry Map'!D:D,0))</f>
        <v>non-industry</v>
      </c>
      <c r="J1108" s="4" t="s">
        <v>12</v>
      </c>
      <c r="K1108" s="13">
        <v>0.56364003134132101</v>
      </c>
    </row>
    <row r="1109" spans="1:11" x14ac:dyDescent="0.25">
      <c r="A1109" t="s">
        <v>1250</v>
      </c>
      <c r="B1109" t="s">
        <v>2</v>
      </c>
      <c r="C1109" t="s">
        <v>223</v>
      </c>
      <c r="D1109" t="s">
        <v>1251</v>
      </c>
      <c r="E1109" t="s">
        <v>12</v>
      </c>
      <c r="F1109">
        <v>1999</v>
      </c>
      <c r="G1109">
        <v>0.72363935658748868</v>
      </c>
      <c r="H1109" s="13">
        <v>2.4283199885486201E-3</v>
      </c>
      <c r="I1109" s="4" t="str">
        <f>INDEX('EPA Source to Industry Map'!E:E,MATCH(_xlfn.CONCAT(Table2[[#This Row],[sector]:[subsource]]),'EPA Source to Industry Map'!D:D,0))</f>
        <v>non-industry</v>
      </c>
      <c r="J1109" s="4" t="s">
        <v>12</v>
      </c>
      <c r="K1109" s="13">
        <v>0.64350479696538443</v>
      </c>
    </row>
    <row r="1110" spans="1:11" x14ac:dyDescent="0.25">
      <c r="A1110" t="s">
        <v>1250</v>
      </c>
      <c r="B1110" t="s">
        <v>2</v>
      </c>
      <c r="C1110" t="s">
        <v>223</v>
      </c>
      <c r="D1110" t="s">
        <v>1251</v>
      </c>
      <c r="E1110" t="s">
        <v>12</v>
      </c>
      <c r="F1110">
        <v>2000</v>
      </c>
      <c r="G1110">
        <v>0.67495975649143602</v>
      </c>
      <c r="H1110" s="13">
        <v>2.2649656258101883E-3</v>
      </c>
      <c r="I1110" s="4" t="str">
        <f>INDEX('EPA Source to Industry Map'!E:E,MATCH(_xlfn.CONCAT(Table2[[#This Row],[sector]:[subsource]]),'EPA Source to Industry Map'!D:D,0))</f>
        <v>non-industry</v>
      </c>
      <c r="J1110" s="4" t="s">
        <v>12</v>
      </c>
      <c r="K1110" s="13">
        <v>0.60021589083969973</v>
      </c>
    </row>
    <row r="1111" spans="1:11" x14ac:dyDescent="0.25">
      <c r="A1111" t="s">
        <v>1250</v>
      </c>
      <c r="B1111" t="s">
        <v>2</v>
      </c>
      <c r="C1111" t="s">
        <v>223</v>
      </c>
      <c r="D1111" t="s">
        <v>1251</v>
      </c>
      <c r="E1111" t="s">
        <v>12</v>
      </c>
      <c r="F1111">
        <v>2001</v>
      </c>
      <c r="G1111">
        <v>0.68981267401785218</v>
      </c>
      <c r="H1111" s="13">
        <v>2.3148076309323887E-3</v>
      </c>
      <c r="I1111" s="4" t="str">
        <f>INDEX('EPA Source to Industry Map'!E:E,MATCH(_xlfn.CONCAT(Table2[[#This Row],[sector]:[subsource]]),'EPA Source to Industry Map'!D:D,0))</f>
        <v>non-industry</v>
      </c>
      <c r="J1111" s="4" t="s">
        <v>12</v>
      </c>
      <c r="K1111" s="13">
        <v>0.61342402219708325</v>
      </c>
    </row>
    <row r="1112" spans="1:11" x14ac:dyDescent="0.25">
      <c r="A1112" t="s">
        <v>1250</v>
      </c>
      <c r="B1112" t="s">
        <v>2</v>
      </c>
      <c r="C1112" t="s">
        <v>223</v>
      </c>
      <c r="D1112" t="s">
        <v>1251</v>
      </c>
      <c r="E1112" t="s">
        <v>12</v>
      </c>
      <c r="F1112">
        <v>2002</v>
      </c>
      <c r="G1112">
        <v>0.66942200496397619</v>
      </c>
      <c r="H1112" s="13">
        <v>2.2463825669932088E-3</v>
      </c>
      <c r="I1112" s="4" t="str">
        <f>INDEX('EPA Source to Industry Map'!E:E,MATCH(_xlfn.CONCAT(Table2[[#This Row],[sector]:[subsource]]),'EPA Source to Industry Map'!D:D,0))</f>
        <v>non-industry</v>
      </c>
      <c r="J1112" s="4" t="s">
        <v>12</v>
      </c>
      <c r="K1112" s="13">
        <v>0.59529138025320028</v>
      </c>
    </row>
    <row r="1113" spans="1:11" x14ac:dyDescent="0.25">
      <c r="A1113" t="s">
        <v>1250</v>
      </c>
      <c r="B1113" t="s">
        <v>2</v>
      </c>
      <c r="C1113" t="s">
        <v>223</v>
      </c>
      <c r="D1113" t="s">
        <v>1251</v>
      </c>
      <c r="E1113" t="s">
        <v>12</v>
      </c>
      <c r="F1113">
        <v>2003</v>
      </c>
      <c r="G1113">
        <v>0.68895120528085829</v>
      </c>
      <c r="H1113" s="13">
        <v>2.3119167962444907E-3</v>
      </c>
      <c r="I1113" s="4" t="str">
        <f>INDEX('EPA Source to Industry Map'!E:E,MATCH(_xlfn.CONCAT(Table2[[#This Row],[sector]:[subsource]]),'EPA Source to Industry Map'!D:D,0))</f>
        <v>non-industry</v>
      </c>
      <c r="J1113" s="4" t="s">
        <v>12</v>
      </c>
      <c r="K1113" s="13">
        <v>0.61265795100479037</v>
      </c>
    </row>
    <row r="1114" spans="1:11" x14ac:dyDescent="0.25">
      <c r="A1114" t="s">
        <v>1250</v>
      </c>
      <c r="B1114" t="s">
        <v>2</v>
      </c>
      <c r="C1114" t="s">
        <v>223</v>
      </c>
      <c r="D1114" t="s">
        <v>1251</v>
      </c>
      <c r="E1114" t="s">
        <v>12</v>
      </c>
      <c r="F1114">
        <v>2004</v>
      </c>
      <c r="G1114">
        <v>0.69516211235483349</v>
      </c>
      <c r="H1114" s="13">
        <v>2.3327587662913874E-3</v>
      </c>
      <c r="I1114" s="4" t="str">
        <f>INDEX('EPA Source to Industry Map'!E:E,MATCH(_xlfn.CONCAT(Table2[[#This Row],[sector]:[subsource]]),'EPA Source to Industry Map'!D:D,0))</f>
        <v>non-industry</v>
      </c>
      <c r="J1114" s="4" t="s">
        <v>12</v>
      </c>
      <c r="K1114" s="13">
        <v>0.6181810730672177</v>
      </c>
    </row>
    <row r="1115" spans="1:11" x14ac:dyDescent="0.25">
      <c r="A1115" t="s">
        <v>1250</v>
      </c>
      <c r="B1115" t="s">
        <v>2</v>
      </c>
      <c r="C1115" t="s">
        <v>223</v>
      </c>
      <c r="D1115" t="s">
        <v>1251</v>
      </c>
      <c r="E1115" t="s">
        <v>12</v>
      </c>
      <c r="F1115">
        <v>2005</v>
      </c>
      <c r="G1115">
        <v>0.67033081239475878</v>
      </c>
      <c r="H1115" s="13">
        <v>2.2494322563582506E-3</v>
      </c>
      <c r="I1115" s="4" t="str">
        <f>INDEX('EPA Source to Industry Map'!E:E,MATCH(_xlfn.CONCAT(Table2[[#This Row],[sector]:[subsource]]),'EPA Source to Industry Map'!D:D,0))</f>
        <v>non-industry</v>
      </c>
      <c r="J1115" s="4" t="s">
        <v>12</v>
      </c>
      <c r="K1115" s="13">
        <v>0.59609954793493636</v>
      </c>
    </row>
    <row r="1116" spans="1:11" x14ac:dyDescent="0.25">
      <c r="A1116" t="s">
        <v>1250</v>
      </c>
      <c r="B1116" t="s">
        <v>2</v>
      </c>
      <c r="C1116" t="s">
        <v>223</v>
      </c>
      <c r="D1116" t="s">
        <v>1251</v>
      </c>
      <c r="E1116" t="s">
        <v>12</v>
      </c>
      <c r="F1116">
        <v>2006</v>
      </c>
      <c r="G1116">
        <v>0.66804744654977</v>
      </c>
      <c r="H1116" s="13">
        <v>2.2417699548650007E-3</v>
      </c>
      <c r="I1116" s="4" t="str">
        <f>INDEX('EPA Source to Industry Map'!E:E,MATCH(_xlfn.CONCAT(Table2[[#This Row],[sector]:[subsource]]),'EPA Source to Industry Map'!D:D,0))</f>
        <v>non-industry</v>
      </c>
      <c r="J1116" s="4" t="s">
        <v>12</v>
      </c>
      <c r="K1116" s="13">
        <v>0.59406903803922495</v>
      </c>
    </row>
    <row r="1117" spans="1:11" x14ac:dyDescent="0.25">
      <c r="A1117" t="s">
        <v>1250</v>
      </c>
      <c r="B1117" t="s">
        <v>2</v>
      </c>
      <c r="C1117" t="s">
        <v>223</v>
      </c>
      <c r="D1117" t="s">
        <v>1251</v>
      </c>
      <c r="E1117" t="s">
        <v>12</v>
      </c>
      <c r="F1117">
        <v>2007</v>
      </c>
      <c r="G1117">
        <v>0.67165266825730263</v>
      </c>
      <c r="H1117" s="13">
        <v>2.2538680142862502E-3</v>
      </c>
      <c r="I1117" s="4" t="str">
        <f>INDEX('EPA Source to Industry Map'!E:E,MATCH(_xlfn.CONCAT(Table2[[#This Row],[sector]:[subsource]]),'EPA Source to Industry Map'!D:D,0))</f>
        <v>non-industry</v>
      </c>
      <c r="J1117" s="4" t="s">
        <v>12</v>
      </c>
      <c r="K1117" s="13">
        <v>0.59727502378585617</v>
      </c>
    </row>
    <row r="1118" spans="1:11" x14ac:dyDescent="0.25">
      <c r="A1118" t="s">
        <v>1250</v>
      </c>
      <c r="B1118" t="s">
        <v>2</v>
      </c>
      <c r="C1118" t="s">
        <v>223</v>
      </c>
      <c r="D1118" t="s">
        <v>1251</v>
      </c>
      <c r="E1118" t="s">
        <v>12</v>
      </c>
      <c r="F1118">
        <v>2008</v>
      </c>
      <c r="G1118">
        <v>0.63377471600426205</v>
      </c>
      <c r="H1118" s="13">
        <v>2.1267607919606109E-3</v>
      </c>
      <c r="I1118" s="4" t="str">
        <f>INDEX('EPA Source to Industry Map'!E:E,MATCH(_xlfn.CONCAT(Table2[[#This Row],[sector]:[subsource]]),'EPA Source to Industry Map'!D:D,0))</f>
        <v>non-industry</v>
      </c>
      <c r="J1118" s="4" t="s">
        <v>12</v>
      </c>
      <c r="K1118" s="13">
        <v>0.56359160986956203</v>
      </c>
    </row>
    <row r="1119" spans="1:11" x14ac:dyDescent="0.25">
      <c r="A1119" t="s">
        <v>1250</v>
      </c>
      <c r="B1119" t="s">
        <v>2</v>
      </c>
      <c r="C1119" t="s">
        <v>223</v>
      </c>
      <c r="D1119" t="s">
        <v>1251</v>
      </c>
      <c r="E1119" t="s">
        <v>12</v>
      </c>
      <c r="F1119">
        <v>2009</v>
      </c>
      <c r="G1119">
        <v>0.59359805896741857</v>
      </c>
      <c r="H1119" s="13">
        <v>1.9919397951926802E-3</v>
      </c>
      <c r="I1119" s="4" t="str">
        <f>INDEX('EPA Source to Industry Map'!E:E,MATCH(_xlfn.CONCAT(Table2[[#This Row],[sector]:[subsource]]),'EPA Source to Industry Map'!D:D,0))</f>
        <v>non-industry</v>
      </c>
      <c r="J1119" s="4" t="s">
        <v>12</v>
      </c>
      <c r="K1119" s="13">
        <v>0.52786404572606016</v>
      </c>
    </row>
    <row r="1120" spans="1:11" x14ac:dyDescent="0.25">
      <c r="A1120" t="s">
        <v>1250</v>
      </c>
      <c r="B1120" t="s">
        <v>2</v>
      </c>
      <c r="C1120" t="s">
        <v>223</v>
      </c>
      <c r="D1120" t="s">
        <v>1251</v>
      </c>
      <c r="E1120" t="s">
        <v>12</v>
      </c>
      <c r="F1120">
        <v>2010</v>
      </c>
      <c r="G1120">
        <v>0.59354069015008026</v>
      </c>
      <c r="H1120" s="13">
        <v>1.9917472823828197E-3</v>
      </c>
      <c r="I1120" s="4" t="str">
        <f>INDEX('EPA Source to Industry Map'!E:E,MATCH(_xlfn.CONCAT(Table2[[#This Row],[sector]:[subsource]]),'EPA Source to Industry Map'!D:D,0))</f>
        <v>non-industry</v>
      </c>
      <c r="J1120" s="4" t="s">
        <v>12</v>
      </c>
      <c r="K1120" s="13">
        <v>0.5278130298314474</v>
      </c>
    </row>
    <row r="1121" spans="1:11" x14ac:dyDescent="0.25">
      <c r="A1121" t="s">
        <v>1250</v>
      </c>
      <c r="B1121" t="s">
        <v>2</v>
      </c>
      <c r="C1121" t="s">
        <v>223</v>
      </c>
      <c r="D1121" t="s">
        <v>1251</v>
      </c>
      <c r="E1121" t="s">
        <v>12</v>
      </c>
      <c r="F1121">
        <v>2011</v>
      </c>
      <c r="G1121">
        <v>0.55251364474851528</v>
      </c>
      <c r="H1121" s="13">
        <v>1.8540726333842791E-3</v>
      </c>
      <c r="I1121" s="4" t="str">
        <f>INDEX('EPA Source to Industry Map'!E:E,MATCH(_xlfn.CONCAT(Table2[[#This Row],[sector]:[subsource]]),'EPA Source to Industry Map'!D:D,0))</f>
        <v>non-industry</v>
      </c>
      <c r="J1121" s="4" t="s">
        <v>12</v>
      </c>
      <c r="K1121" s="13">
        <v>0.49132924784683402</v>
      </c>
    </row>
    <row r="1122" spans="1:11" x14ac:dyDescent="0.25">
      <c r="A1122" t="s">
        <v>1250</v>
      </c>
      <c r="B1122" t="s">
        <v>2</v>
      </c>
      <c r="C1122" t="s">
        <v>223</v>
      </c>
      <c r="D1122" t="s">
        <v>1251</v>
      </c>
      <c r="E1122" t="s">
        <v>12</v>
      </c>
      <c r="F1122">
        <v>2012</v>
      </c>
      <c r="G1122">
        <v>0.55312944481421256</v>
      </c>
      <c r="H1122" s="13">
        <v>1.8561390765577605E-3</v>
      </c>
      <c r="I1122" s="4" t="str">
        <f>INDEX('EPA Source to Industry Map'!E:E,MATCH(_xlfn.CONCAT(Table2[[#This Row],[sector]:[subsource]]),'EPA Source to Industry Map'!D:D,0))</f>
        <v>non-industry</v>
      </c>
      <c r="J1122" s="4" t="s">
        <v>12</v>
      </c>
      <c r="K1122" s="13">
        <v>0.49187685528780645</v>
      </c>
    </row>
    <row r="1123" spans="1:11" x14ac:dyDescent="0.25">
      <c r="A1123" t="s">
        <v>1250</v>
      </c>
      <c r="B1123" t="s">
        <v>2</v>
      </c>
      <c r="C1123" t="s">
        <v>223</v>
      </c>
      <c r="D1123" t="s">
        <v>1251</v>
      </c>
      <c r="E1123" t="s">
        <v>12</v>
      </c>
      <c r="F1123">
        <v>2013</v>
      </c>
      <c r="G1123">
        <v>0.5518458084667579</v>
      </c>
      <c r="H1123" s="13">
        <v>1.8518315720361003E-3</v>
      </c>
      <c r="I1123" s="4" t="str">
        <f>INDEX('EPA Source to Industry Map'!E:E,MATCH(_xlfn.CONCAT(Table2[[#This Row],[sector]:[subsource]]),'EPA Source to Industry Map'!D:D,0))</f>
        <v>non-industry</v>
      </c>
      <c r="J1123" s="4" t="s">
        <v>12</v>
      </c>
      <c r="K1123" s="13">
        <v>0.49073536658956651</v>
      </c>
    </row>
    <row r="1124" spans="1:11" x14ac:dyDescent="0.25">
      <c r="A1124" t="s">
        <v>1250</v>
      </c>
      <c r="B1124" t="s">
        <v>2</v>
      </c>
      <c r="C1124" t="s">
        <v>223</v>
      </c>
      <c r="D1124" t="s">
        <v>1251</v>
      </c>
      <c r="E1124" t="s">
        <v>12</v>
      </c>
      <c r="F1124">
        <v>2014</v>
      </c>
      <c r="G1124">
        <v>0.55999779169969643</v>
      </c>
      <c r="H1124" s="13">
        <v>1.8791872204687796E-3</v>
      </c>
      <c r="I1124" s="4" t="str">
        <f>INDEX('EPA Source to Industry Map'!E:E,MATCH(_xlfn.CONCAT(Table2[[#This Row],[sector]:[subsource]]),'EPA Source to Industry Map'!D:D,0))</f>
        <v>non-industry</v>
      </c>
      <c r="J1124" s="4" t="s">
        <v>12</v>
      </c>
      <c r="K1124" s="13">
        <v>0.49798461342422662</v>
      </c>
    </row>
    <row r="1125" spans="1:11" x14ac:dyDescent="0.25">
      <c r="A1125" t="s">
        <v>1250</v>
      </c>
      <c r="B1125" t="s">
        <v>2</v>
      </c>
      <c r="C1125" t="s">
        <v>223</v>
      </c>
      <c r="D1125" t="s">
        <v>1251</v>
      </c>
      <c r="E1125" t="s">
        <v>12</v>
      </c>
      <c r="F1125">
        <v>2015</v>
      </c>
      <c r="G1125">
        <v>0.55113576602045145</v>
      </c>
      <c r="H1125" s="13">
        <v>1.8494488792632595E-3</v>
      </c>
      <c r="I1125" s="4" t="str">
        <f>INDEX('EPA Source to Industry Map'!E:E,MATCH(_xlfn.CONCAT(Table2[[#This Row],[sector]:[subsource]]),'EPA Source to Industry Map'!D:D,0))</f>
        <v>non-industry</v>
      </c>
      <c r="J1125" s="4" t="s">
        <v>12</v>
      </c>
      <c r="K1125" s="13">
        <v>0.49010395300476389</v>
      </c>
    </row>
    <row r="1126" spans="1:11" x14ac:dyDescent="0.25">
      <c r="A1126" t="s">
        <v>1250</v>
      </c>
      <c r="B1126" t="s">
        <v>2</v>
      </c>
      <c r="C1126" t="s">
        <v>223</v>
      </c>
      <c r="D1126" t="s">
        <v>1251</v>
      </c>
      <c r="E1126" t="s">
        <v>12</v>
      </c>
      <c r="F1126">
        <v>2016</v>
      </c>
      <c r="G1126">
        <v>0.56216981828997215</v>
      </c>
      <c r="H1126" s="13">
        <v>1.8864759003019201E-3</v>
      </c>
      <c r="I1126" s="4" t="str">
        <f>INDEX('EPA Source to Industry Map'!E:E,MATCH(_xlfn.CONCAT(Table2[[#This Row],[sector]:[subsource]]),'EPA Source to Industry Map'!D:D,0))</f>
        <v>non-industry</v>
      </c>
      <c r="J1126" s="4" t="s">
        <v>12</v>
      </c>
      <c r="K1126" s="13">
        <v>0.49991611358000881</v>
      </c>
    </row>
    <row r="1127" spans="1:11" x14ac:dyDescent="0.25">
      <c r="A1127" t="s">
        <v>1250</v>
      </c>
      <c r="B1127" t="s">
        <v>2</v>
      </c>
      <c r="C1127" t="s">
        <v>223</v>
      </c>
      <c r="D1127" t="s">
        <v>1251</v>
      </c>
      <c r="E1127" t="s">
        <v>12</v>
      </c>
      <c r="F1127">
        <v>2017</v>
      </c>
      <c r="G1127">
        <v>0.56216981828997215</v>
      </c>
      <c r="H1127" s="13">
        <v>1.8864759003019201E-3</v>
      </c>
      <c r="I1127" s="4" t="str">
        <f>INDEX('EPA Source to Industry Map'!E:E,MATCH(_xlfn.CONCAT(Table2[[#This Row],[sector]:[subsource]]),'EPA Source to Industry Map'!D:D,0))</f>
        <v>non-industry</v>
      </c>
      <c r="J1127" s="4" t="s">
        <v>12</v>
      </c>
      <c r="K1127" s="13">
        <v>0.49991611358000881</v>
      </c>
    </row>
    <row r="1128" spans="1:11" x14ac:dyDescent="0.25">
      <c r="A1128" t="s">
        <v>1250</v>
      </c>
      <c r="B1128" t="s">
        <v>2</v>
      </c>
      <c r="C1128" t="s">
        <v>223</v>
      </c>
      <c r="D1128" t="s">
        <v>1251</v>
      </c>
      <c r="E1128" t="s">
        <v>12</v>
      </c>
      <c r="F1128">
        <v>2018</v>
      </c>
      <c r="G1128">
        <v>0.56216981828997215</v>
      </c>
      <c r="H1128" s="13">
        <v>1.8864759003019201E-3</v>
      </c>
      <c r="I1128" s="4" t="str">
        <f>INDEX('EPA Source to Industry Map'!E:E,MATCH(_xlfn.CONCAT(Table2[[#This Row],[sector]:[subsource]]),'EPA Source to Industry Map'!D:D,0))</f>
        <v>non-industry</v>
      </c>
      <c r="J1128" s="4" t="s">
        <v>12</v>
      </c>
      <c r="K1128" s="13">
        <v>0.49991611358000881</v>
      </c>
    </row>
    <row r="1129" spans="1:11" x14ac:dyDescent="0.25">
      <c r="A1129" t="s">
        <v>1250</v>
      </c>
      <c r="B1129" t="s">
        <v>2</v>
      </c>
      <c r="C1129" t="s">
        <v>223</v>
      </c>
      <c r="D1129" t="s">
        <v>1251</v>
      </c>
      <c r="E1129" t="s">
        <v>12</v>
      </c>
      <c r="F1129">
        <v>2019</v>
      </c>
      <c r="G1129">
        <v>0.56216981828997215</v>
      </c>
      <c r="H1129" s="13">
        <v>1.8864759003019201E-3</v>
      </c>
      <c r="I1129" s="4" t="str">
        <f>INDEX('EPA Source to Industry Map'!E:E,MATCH(_xlfn.CONCAT(Table2[[#This Row],[sector]:[subsource]]),'EPA Source to Industry Map'!D:D,0))</f>
        <v>non-industry</v>
      </c>
      <c r="J1129" s="4" t="s">
        <v>12</v>
      </c>
      <c r="K1129" s="13">
        <v>0.49991611358000881</v>
      </c>
    </row>
    <row r="1130" spans="1:11" x14ac:dyDescent="0.25">
      <c r="A1130" t="s">
        <v>1250</v>
      </c>
      <c r="B1130" t="s">
        <v>2</v>
      </c>
      <c r="C1130" t="s">
        <v>223</v>
      </c>
      <c r="D1130" t="s">
        <v>1251</v>
      </c>
      <c r="E1130" t="s">
        <v>12</v>
      </c>
      <c r="F1130">
        <v>2020</v>
      </c>
      <c r="G1130">
        <v>0.56216981828997215</v>
      </c>
      <c r="H1130" s="13">
        <v>1.8864759003019201E-3</v>
      </c>
      <c r="I1130" s="4" t="str">
        <f>INDEX('EPA Source to Industry Map'!E:E,MATCH(_xlfn.CONCAT(Table2[[#This Row],[sector]:[subsource]]),'EPA Source to Industry Map'!D:D,0))</f>
        <v>non-industry</v>
      </c>
      <c r="J1130" s="4" t="s">
        <v>12</v>
      </c>
      <c r="K1130" s="13">
        <v>0.49991611358000881</v>
      </c>
    </row>
    <row r="1131" spans="1:11" x14ac:dyDescent="0.25">
      <c r="A1131" t="s">
        <v>1250</v>
      </c>
      <c r="B1131" t="s">
        <v>2</v>
      </c>
      <c r="C1131" t="s">
        <v>223</v>
      </c>
      <c r="D1131" t="s">
        <v>1251</v>
      </c>
      <c r="E1131" t="s">
        <v>12</v>
      </c>
      <c r="F1131">
        <v>2021</v>
      </c>
      <c r="G1131">
        <v>0.56216981828997215</v>
      </c>
      <c r="H1131" s="13">
        <v>1.8864759003019201E-3</v>
      </c>
      <c r="I1131" s="4" t="str">
        <f>INDEX('EPA Source to Industry Map'!E:E,MATCH(_xlfn.CONCAT(Table2[[#This Row],[sector]:[subsource]]),'EPA Source to Industry Map'!D:D,0))</f>
        <v>non-industry</v>
      </c>
      <c r="J1131" s="4" t="s">
        <v>12</v>
      </c>
      <c r="K1131" s="13">
        <v>0.49991611358000881</v>
      </c>
    </row>
    <row r="1132" spans="1:11" x14ac:dyDescent="0.25">
      <c r="A1132" t="s">
        <v>1250</v>
      </c>
      <c r="B1132" t="s">
        <v>2</v>
      </c>
      <c r="C1132" t="s">
        <v>223</v>
      </c>
      <c r="D1132" t="s">
        <v>1251</v>
      </c>
      <c r="E1132" t="s">
        <v>12</v>
      </c>
      <c r="F1132">
        <v>2022</v>
      </c>
      <c r="G1132">
        <v>0.56216981828997215</v>
      </c>
      <c r="H1132" s="13">
        <v>1.8864759003019201E-3</v>
      </c>
      <c r="I1132" s="4" t="str">
        <f>INDEX('EPA Source to Industry Map'!E:E,MATCH(_xlfn.CONCAT(Table2[[#This Row],[sector]:[subsource]]),'EPA Source to Industry Map'!D:D,0))</f>
        <v>non-industry</v>
      </c>
      <c r="J1132" s="4" t="s">
        <v>12</v>
      </c>
      <c r="K1132" s="13">
        <v>0.49991611358000881</v>
      </c>
    </row>
    <row r="1133" spans="1:11" x14ac:dyDescent="0.25">
      <c r="A1133" t="s">
        <v>1250</v>
      </c>
      <c r="B1133" t="s">
        <v>2</v>
      </c>
      <c r="C1133" t="s">
        <v>223</v>
      </c>
      <c r="D1133" t="s">
        <v>1251</v>
      </c>
      <c r="E1133" t="s">
        <v>12</v>
      </c>
      <c r="F1133">
        <v>2023</v>
      </c>
      <c r="G1133">
        <v>0.56216981828997215</v>
      </c>
      <c r="H1133" s="13">
        <v>1.8864759003019201E-3</v>
      </c>
      <c r="I1133" s="4" t="str">
        <f>INDEX('EPA Source to Industry Map'!E:E,MATCH(_xlfn.CONCAT(Table2[[#This Row],[sector]:[subsource]]),'EPA Source to Industry Map'!D:D,0))</f>
        <v>non-industry</v>
      </c>
      <c r="J1133" s="4" t="s">
        <v>12</v>
      </c>
      <c r="K1133" s="13">
        <v>0.49991611358000881</v>
      </c>
    </row>
    <row r="1134" spans="1:11" x14ac:dyDescent="0.25">
      <c r="A1134" t="s">
        <v>1250</v>
      </c>
      <c r="B1134" t="s">
        <v>2</v>
      </c>
      <c r="C1134" t="s">
        <v>223</v>
      </c>
      <c r="D1134" t="s">
        <v>1251</v>
      </c>
      <c r="E1134" t="s">
        <v>12</v>
      </c>
      <c r="F1134">
        <v>2024</v>
      </c>
      <c r="G1134">
        <v>0.56216981828997215</v>
      </c>
      <c r="H1134" s="13">
        <v>1.8864759003019201E-3</v>
      </c>
      <c r="I1134" s="4" t="str">
        <f>INDEX('EPA Source to Industry Map'!E:E,MATCH(_xlfn.CONCAT(Table2[[#This Row],[sector]:[subsource]]),'EPA Source to Industry Map'!D:D,0))</f>
        <v>non-industry</v>
      </c>
      <c r="J1134" s="4" t="s">
        <v>12</v>
      </c>
      <c r="K1134" s="13">
        <v>0.49991611358000881</v>
      </c>
    </row>
    <row r="1135" spans="1:11" x14ac:dyDescent="0.25">
      <c r="A1135" t="s">
        <v>1250</v>
      </c>
      <c r="B1135" t="s">
        <v>2</v>
      </c>
      <c r="C1135" t="s">
        <v>223</v>
      </c>
      <c r="D1135" t="s">
        <v>1251</v>
      </c>
      <c r="E1135" t="s">
        <v>12</v>
      </c>
      <c r="F1135">
        <v>2025</v>
      </c>
      <c r="G1135">
        <v>0.56216981828997215</v>
      </c>
      <c r="H1135" s="13">
        <v>1.8864759003019201E-3</v>
      </c>
      <c r="I1135" s="4" t="str">
        <f>INDEX('EPA Source to Industry Map'!E:E,MATCH(_xlfn.CONCAT(Table2[[#This Row],[sector]:[subsource]]),'EPA Source to Industry Map'!D:D,0))</f>
        <v>non-industry</v>
      </c>
      <c r="J1135" s="4" t="s">
        <v>12</v>
      </c>
      <c r="K1135" s="13">
        <v>0.49991611358000881</v>
      </c>
    </row>
    <row r="1136" spans="1:11" x14ac:dyDescent="0.25">
      <c r="A1136" t="s">
        <v>1250</v>
      </c>
      <c r="B1136" t="s">
        <v>2</v>
      </c>
      <c r="C1136" t="s">
        <v>223</v>
      </c>
      <c r="D1136" t="s">
        <v>1251</v>
      </c>
      <c r="E1136" t="s">
        <v>12</v>
      </c>
      <c r="F1136">
        <v>2026</v>
      </c>
      <c r="G1136">
        <v>0.56216981828997215</v>
      </c>
      <c r="H1136" s="13">
        <v>1.8864759003019201E-3</v>
      </c>
      <c r="I1136" s="4" t="str">
        <f>INDEX('EPA Source to Industry Map'!E:E,MATCH(_xlfn.CONCAT(Table2[[#This Row],[sector]:[subsource]]),'EPA Source to Industry Map'!D:D,0))</f>
        <v>non-industry</v>
      </c>
      <c r="J1136" s="4" t="s">
        <v>12</v>
      </c>
      <c r="K1136" s="13">
        <v>0.49991611358000881</v>
      </c>
    </row>
    <row r="1137" spans="1:11" x14ac:dyDescent="0.25">
      <c r="A1137" t="s">
        <v>1250</v>
      </c>
      <c r="B1137" t="s">
        <v>2</v>
      </c>
      <c r="C1137" t="s">
        <v>223</v>
      </c>
      <c r="D1137" t="s">
        <v>1251</v>
      </c>
      <c r="E1137" t="s">
        <v>12</v>
      </c>
      <c r="F1137">
        <v>2027</v>
      </c>
      <c r="G1137">
        <v>0.56216981828997215</v>
      </c>
      <c r="H1137" s="13">
        <v>1.8864759003019201E-3</v>
      </c>
      <c r="I1137" s="4" t="str">
        <f>INDEX('EPA Source to Industry Map'!E:E,MATCH(_xlfn.CONCAT(Table2[[#This Row],[sector]:[subsource]]),'EPA Source to Industry Map'!D:D,0))</f>
        <v>non-industry</v>
      </c>
      <c r="J1137" s="4" t="s">
        <v>12</v>
      </c>
      <c r="K1137" s="13">
        <v>0.49991611358000881</v>
      </c>
    </row>
    <row r="1138" spans="1:11" x14ac:dyDescent="0.25">
      <c r="A1138" t="s">
        <v>1250</v>
      </c>
      <c r="B1138" t="s">
        <v>2</v>
      </c>
      <c r="C1138" t="s">
        <v>223</v>
      </c>
      <c r="D1138" t="s">
        <v>1251</v>
      </c>
      <c r="E1138" t="s">
        <v>12</v>
      </c>
      <c r="F1138">
        <v>2028</v>
      </c>
      <c r="G1138">
        <v>0.56216981828997215</v>
      </c>
      <c r="H1138" s="13">
        <v>1.8864759003019201E-3</v>
      </c>
      <c r="I1138" s="4" t="str">
        <f>INDEX('EPA Source to Industry Map'!E:E,MATCH(_xlfn.CONCAT(Table2[[#This Row],[sector]:[subsource]]),'EPA Source to Industry Map'!D:D,0))</f>
        <v>non-industry</v>
      </c>
      <c r="J1138" s="4" t="s">
        <v>12</v>
      </c>
      <c r="K1138" s="13">
        <v>0.49991611358000881</v>
      </c>
    </row>
    <row r="1139" spans="1:11" x14ac:dyDescent="0.25">
      <c r="A1139" t="s">
        <v>1250</v>
      </c>
      <c r="B1139" t="s">
        <v>2</v>
      </c>
      <c r="C1139" t="s">
        <v>223</v>
      </c>
      <c r="D1139" t="s">
        <v>1251</v>
      </c>
      <c r="E1139" t="s">
        <v>12</v>
      </c>
      <c r="F1139">
        <v>2029</v>
      </c>
      <c r="G1139">
        <v>0.56216981828997215</v>
      </c>
      <c r="H1139" s="13">
        <v>1.8864759003019201E-3</v>
      </c>
      <c r="I1139" s="4" t="str">
        <f>INDEX('EPA Source to Industry Map'!E:E,MATCH(_xlfn.CONCAT(Table2[[#This Row],[sector]:[subsource]]),'EPA Source to Industry Map'!D:D,0))</f>
        <v>non-industry</v>
      </c>
      <c r="J1139" s="4" t="s">
        <v>12</v>
      </c>
      <c r="K1139" s="13">
        <v>0.49991611358000881</v>
      </c>
    </row>
    <row r="1140" spans="1:11" x14ac:dyDescent="0.25">
      <c r="A1140" t="s">
        <v>1250</v>
      </c>
      <c r="B1140" t="s">
        <v>2</v>
      </c>
      <c r="C1140" t="s">
        <v>223</v>
      </c>
      <c r="D1140" t="s">
        <v>1251</v>
      </c>
      <c r="E1140" t="s">
        <v>12</v>
      </c>
      <c r="F1140">
        <v>2030</v>
      </c>
      <c r="G1140">
        <v>0.56216981828997215</v>
      </c>
      <c r="H1140" s="13">
        <v>1.8864759003019201E-3</v>
      </c>
      <c r="I1140" s="4" t="str">
        <f>INDEX('EPA Source to Industry Map'!E:E,MATCH(_xlfn.CONCAT(Table2[[#This Row],[sector]:[subsource]]),'EPA Source to Industry Map'!D:D,0))</f>
        <v>non-industry</v>
      </c>
      <c r="J1140" s="4" t="s">
        <v>12</v>
      </c>
      <c r="K1140" s="13">
        <v>0.49991611358000881</v>
      </c>
    </row>
    <row r="1141" spans="1:11" x14ac:dyDescent="0.25">
      <c r="A1141" t="s">
        <v>1250</v>
      </c>
      <c r="B1141" t="s">
        <v>2</v>
      </c>
      <c r="C1141" t="s">
        <v>223</v>
      </c>
      <c r="D1141" t="s">
        <v>1251</v>
      </c>
      <c r="E1141" t="s">
        <v>12</v>
      </c>
      <c r="F1141">
        <v>2031</v>
      </c>
      <c r="G1141">
        <v>0.56216981828997215</v>
      </c>
      <c r="H1141" s="13">
        <v>1.8864759003019201E-3</v>
      </c>
      <c r="I1141" s="4" t="str">
        <f>INDEX('EPA Source to Industry Map'!E:E,MATCH(_xlfn.CONCAT(Table2[[#This Row],[sector]:[subsource]]),'EPA Source to Industry Map'!D:D,0))</f>
        <v>non-industry</v>
      </c>
      <c r="J1141" s="4" t="s">
        <v>12</v>
      </c>
      <c r="K1141" s="13">
        <v>0.49991611358000881</v>
      </c>
    </row>
    <row r="1142" spans="1:11" x14ac:dyDescent="0.25">
      <c r="A1142" t="s">
        <v>1250</v>
      </c>
      <c r="B1142" t="s">
        <v>2</v>
      </c>
      <c r="C1142" t="s">
        <v>223</v>
      </c>
      <c r="D1142" t="s">
        <v>1251</v>
      </c>
      <c r="E1142" t="s">
        <v>12</v>
      </c>
      <c r="F1142">
        <v>2032</v>
      </c>
      <c r="G1142">
        <v>0.56216981828997215</v>
      </c>
      <c r="H1142" s="13">
        <v>1.8864759003019201E-3</v>
      </c>
      <c r="I1142" s="4" t="str">
        <f>INDEX('EPA Source to Industry Map'!E:E,MATCH(_xlfn.CONCAT(Table2[[#This Row],[sector]:[subsource]]),'EPA Source to Industry Map'!D:D,0))</f>
        <v>non-industry</v>
      </c>
      <c r="J1142" s="4" t="s">
        <v>12</v>
      </c>
      <c r="K1142" s="13">
        <v>0.49991611358000881</v>
      </c>
    </row>
    <row r="1143" spans="1:11" x14ac:dyDescent="0.25">
      <c r="A1143" t="s">
        <v>1250</v>
      </c>
      <c r="B1143" t="s">
        <v>2</v>
      </c>
      <c r="C1143" t="s">
        <v>223</v>
      </c>
      <c r="D1143" t="s">
        <v>1251</v>
      </c>
      <c r="E1143" t="s">
        <v>12</v>
      </c>
      <c r="F1143">
        <v>2033</v>
      </c>
      <c r="G1143">
        <v>0.56216981828997215</v>
      </c>
      <c r="H1143" s="13">
        <v>1.8864759003019201E-3</v>
      </c>
      <c r="I1143" s="4" t="str">
        <f>INDEX('EPA Source to Industry Map'!E:E,MATCH(_xlfn.CONCAT(Table2[[#This Row],[sector]:[subsource]]),'EPA Source to Industry Map'!D:D,0))</f>
        <v>non-industry</v>
      </c>
      <c r="J1143" s="4" t="s">
        <v>12</v>
      </c>
      <c r="K1143" s="13">
        <v>0.49991611358000881</v>
      </c>
    </row>
    <row r="1144" spans="1:11" x14ac:dyDescent="0.25">
      <c r="A1144" t="s">
        <v>1250</v>
      </c>
      <c r="B1144" t="s">
        <v>2</v>
      </c>
      <c r="C1144" t="s">
        <v>223</v>
      </c>
      <c r="D1144" t="s">
        <v>1251</v>
      </c>
      <c r="E1144" t="s">
        <v>12</v>
      </c>
      <c r="F1144">
        <v>2034</v>
      </c>
      <c r="G1144">
        <v>0.56216981828997215</v>
      </c>
      <c r="H1144" s="13">
        <v>1.8864759003019201E-3</v>
      </c>
      <c r="I1144" s="4" t="str">
        <f>INDEX('EPA Source to Industry Map'!E:E,MATCH(_xlfn.CONCAT(Table2[[#This Row],[sector]:[subsource]]),'EPA Source to Industry Map'!D:D,0))</f>
        <v>non-industry</v>
      </c>
      <c r="J1144" s="4" t="s">
        <v>12</v>
      </c>
      <c r="K1144" s="13">
        <v>0.49991611358000881</v>
      </c>
    </row>
    <row r="1145" spans="1:11" x14ac:dyDescent="0.25">
      <c r="A1145" t="s">
        <v>1250</v>
      </c>
      <c r="B1145" t="s">
        <v>2</v>
      </c>
      <c r="C1145" t="s">
        <v>223</v>
      </c>
      <c r="D1145" t="s">
        <v>1251</v>
      </c>
      <c r="E1145" t="s">
        <v>12</v>
      </c>
      <c r="F1145">
        <v>2035</v>
      </c>
      <c r="G1145">
        <v>0.56216981828997215</v>
      </c>
      <c r="H1145" s="13">
        <v>1.8864759003019201E-3</v>
      </c>
      <c r="I1145" s="4" t="str">
        <f>INDEX('EPA Source to Industry Map'!E:E,MATCH(_xlfn.CONCAT(Table2[[#This Row],[sector]:[subsource]]),'EPA Source to Industry Map'!D:D,0))</f>
        <v>non-industry</v>
      </c>
      <c r="J1145" s="4" t="s">
        <v>12</v>
      </c>
      <c r="K1145" s="13">
        <v>0.49991611358000881</v>
      </c>
    </row>
    <row r="1146" spans="1:11" x14ac:dyDescent="0.25">
      <c r="A1146" t="s">
        <v>1250</v>
      </c>
      <c r="B1146" t="s">
        <v>2</v>
      </c>
      <c r="C1146" t="s">
        <v>223</v>
      </c>
      <c r="D1146" t="s">
        <v>1251</v>
      </c>
      <c r="E1146" t="s">
        <v>12</v>
      </c>
      <c r="F1146">
        <v>2036</v>
      </c>
      <c r="G1146">
        <v>0.56216981828997215</v>
      </c>
      <c r="H1146" s="13">
        <v>1.8864759003019201E-3</v>
      </c>
      <c r="I1146" s="4" t="str">
        <f>INDEX('EPA Source to Industry Map'!E:E,MATCH(_xlfn.CONCAT(Table2[[#This Row],[sector]:[subsource]]),'EPA Source to Industry Map'!D:D,0))</f>
        <v>non-industry</v>
      </c>
      <c r="J1146" s="4" t="s">
        <v>12</v>
      </c>
      <c r="K1146" s="13">
        <v>0.49991611358000881</v>
      </c>
    </row>
    <row r="1147" spans="1:11" x14ac:dyDescent="0.25">
      <c r="A1147" t="s">
        <v>1250</v>
      </c>
      <c r="B1147" t="s">
        <v>2</v>
      </c>
      <c r="C1147" t="s">
        <v>223</v>
      </c>
      <c r="D1147" t="s">
        <v>1251</v>
      </c>
      <c r="E1147" t="s">
        <v>12</v>
      </c>
      <c r="F1147">
        <v>2037</v>
      </c>
      <c r="G1147">
        <v>0.56216981828997215</v>
      </c>
      <c r="H1147" s="13">
        <v>1.8864759003019201E-3</v>
      </c>
      <c r="I1147" s="4" t="str">
        <f>INDEX('EPA Source to Industry Map'!E:E,MATCH(_xlfn.CONCAT(Table2[[#This Row],[sector]:[subsource]]),'EPA Source to Industry Map'!D:D,0))</f>
        <v>non-industry</v>
      </c>
      <c r="J1147" s="4" t="s">
        <v>12</v>
      </c>
      <c r="K1147" s="13">
        <v>0.49991611358000881</v>
      </c>
    </row>
    <row r="1148" spans="1:11" x14ac:dyDescent="0.25">
      <c r="A1148" t="s">
        <v>1250</v>
      </c>
      <c r="B1148" t="s">
        <v>2</v>
      </c>
      <c r="C1148" t="s">
        <v>223</v>
      </c>
      <c r="D1148" t="s">
        <v>1251</v>
      </c>
      <c r="E1148" t="s">
        <v>12</v>
      </c>
      <c r="F1148">
        <v>2038</v>
      </c>
      <c r="G1148">
        <v>0.56216981828997215</v>
      </c>
      <c r="H1148" s="13">
        <v>1.8864759003019201E-3</v>
      </c>
      <c r="I1148" s="4" t="str">
        <f>INDEX('EPA Source to Industry Map'!E:E,MATCH(_xlfn.CONCAT(Table2[[#This Row],[sector]:[subsource]]),'EPA Source to Industry Map'!D:D,0))</f>
        <v>non-industry</v>
      </c>
      <c r="J1148" s="4" t="s">
        <v>12</v>
      </c>
      <c r="K1148" s="13">
        <v>0.49991611358000881</v>
      </c>
    </row>
    <row r="1149" spans="1:11" x14ac:dyDescent="0.25">
      <c r="A1149" t="s">
        <v>1250</v>
      </c>
      <c r="B1149" t="s">
        <v>2</v>
      </c>
      <c r="C1149" t="s">
        <v>223</v>
      </c>
      <c r="D1149" t="s">
        <v>1251</v>
      </c>
      <c r="E1149" t="s">
        <v>12</v>
      </c>
      <c r="F1149">
        <v>2039</v>
      </c>
      <c r="G1149">
        <v>0.56216981828997215</v>
      </c>
      <c r="H1149" s="13">
        <v>1.8864759003019201E-3</v>
      </c>
      <c r="I1149" s="4" t="str">
        <f>INDEX('EPA Source to Industry Map'!E:E,MATCH(_xlfn.CONCAT(Table2[[#This Row],[sector]:[subsource]]),'EPA Source to Industry Map'!D:D,0))</f>
        <v>non-industry</v>
      </c>
      <c r="J1149" s="4" t="s">
        <v>12</v>
      </c>
      <c r="K1149" s="13">
        <v>0.49991611358000881</v>
      </c>
    </row>
    <row r="1150" spans="1:11" x14ac:dyDescent="0.25">
      <c r="A1150" t="s">
        <v>1250</v>
      </c>
      <c r="B1150" t="s">
        <v>2</v>
      </c>
      <c r="C1150" t="s">
        <v>223</v>
      </c>
      <c r="D1150" t="s">
        <v>1251</v>
      </c>
      <c r="E1150" t="s">
        <v>12</v>
      </c>
      <c r="F1150">
        <v>2040</v>
      </c>
      <c r="G1150">
        <v>0.56216981828997215</v>
      </c>
      <c r="H1150" s="13">
        <v>1.8864759003019201E-3</v>
      </c>
      <c r="I1150" s="4" t="str">
        <f>INDEX('EPA Source to Industry Map'!E:E,MATCH(_xlfn.CONCAT(Table2[[#This Row],[sector]:[subsource]]),'EPA Source to Industry Map'!D:D,0))</f>
        <v>non-industry</v>
      </c>
      <c r="J1150" s="4" t="s">
        <v>12</v>
      </c>
      <c r="K1150" s="13">
        <v>0.49991611358000881</v>
      </c>
    </row>
    <row r="1151" spans="1:11" x14ac:dyDescent="0.25">
      <c r="A1151" t="s">
        <v>1250</v>
      </c>
      <c r="B1151" t="s">
        <v>2</v>
      </c>
      <c r="C1151" t="s">
        <v>223</v>
      </c>
      <c r="D1151" t="s">
        <v>1251</v>
      </c>
      <c r="E1151" t="s">
        <v>12</v>
      </c>
      <c r="F1151">
        <v>2041</v>
      </c>
      <c r="G1151">
        <v>0.56216981828997215</v>
      </c>
      <c r="H1151" s="13">
        <v>1.8864759003019201E-3</v>
      </c>
      <c r="I1151" s="4" t="str">
        <f>INDEX('EPA Source to Industry Map'!E:E,MATCH(_xlfn.CONCAT(Table2[[#This Row],[sector]:[subsource]]),'EPA Source to Industry Map'!D:D,0))</f>
        <v>non-industry</v>
      </c>
      <c r="J1151" s="4" t="s">
        <v>12</v>
      </c>
      <c r="K1151" s="13">
        <v>0.49991611358000881</v>
      </c>
    </row>
    <row r="1152" spans="1:11" x14ac:dyDescent="0.25">
      <c r="A1152" t="s">
        <v>1250</v>
      </c>
      <c r="B1152" t="s">
        <v>2</v>
      </c>
      <c r="C1152" t="s">
        <v>223</v>
      </c>
      <c r="D1152" t="s">
        <v>1251</v>
      </c>
      <c r="E1152" t="s">
        <v>12</v>
      </c>
      <c r="F1152">
        <v>2042</v>
      </c>
      <c r="G1152">
        <v>0.56216981828997215</v>
      </c>
      <c r="H1152" s="13">
        <v>1.8864759003019201E-3</v>
      </c>
      <c r="I1152" s="4" t="str">
        <f>INDEX('EPA Source to Industry Map'!E:E,MATCH(_xlfn.CONCAT(Table2[[#This Row],[sector]:[subsource]]),'EPA Source to Industry Map'!D:D,0))</f>
        <v>non-industry</v>
      </c>
      <c r="J1152" s="4" t="s">
        <v>12</v>
      </c>
      <c r="K1152" s="13">
        <v>0.49991611358000881</v>
      </c>
    </row>
    <row r="1153" spans="1:11" x14ac:dyDescent="0.25">
      <c r="A1153" t="s">
        <v>1250</v>
      </c>
      <c r="B1153" t="s">
        <v>2</v>
      </c>
      <c r="C1153" t="s">
        <v>223</v>
      </c>
      <c r="D1153" t="s">
        <v>1251</v>
      </c>
      <c r="E1153" t="s">
        <v>12</v>
      </c>
      <c r="F1153">
        <v>2043</v>
      </c>
      <c r="G1153">
        <v>0.56216981828997215</v>
      </c>
      <c r="H1153" s="13">
        <v>1.8864759003019201E-3</v>
      </c>
      <c r="I1153" s="4" t="str">
        <f>INDEX('EPA Source to Industry Map'!E:E,MATCH(_xlfn.CONCAT(Table2[[#This Row],[sector]:[subsource]]),'EPA Source to Industry Map'!D:D,0))</f>
        <v>non-industry</v>
      </c>
      <c r="J1153" s="4" t="s">
        <v>12</v>
      </c>
      <c r="K1153" s="13">
        <v>0.49991611358000881</v>
      </c>
    </row>
    <row r="1154" spans="1:11" x14ac:dyDescent="0.25">
      <c r="A1154" t="s">
        <v>1250</v>
      </c>
      <c r="B1154" t="s">
        <v>2</v>
      </c>
      <c r="C1154" t="s">
        <v>223</v>
      </c>
      <c r="D1154" t="s">
        <v>1251</v>
      </c>
      <c r="E1154" t="s">
        <v>12</v>
      </c>
      <c r="F1154">
        <v>2044</v>
      </c>
      <c r="G1154">
        <v>0.56216981828997215</v>
      </c>
      <c r="H1154" s="13">
        <v>1.8864759003019201E-3</v>
      </c>
      <c r="I1154" s="4" t="str">
        <f>INDEX('EPA Source to Industry Map'!E:E,MATCH(_xlfn.CONCAT(Table2[[#This Row],[sector]:[subsource]]),'EPA Source to Industry Map'!D:D,0))</f>
        <v>non-industry</v>
      </c>
      <c r="J1154" s="4" t="s">
        <v>12</v>
      </c>
      <c r="K1154" s="13">
        <v>0.49991611358000881</v>
      </c>
    </row>
    <row r="1155" spans="1:11" x14ac:dyDescent="0.25">
      <c r="A1155" t="s">
        <v>1250</v>
      </c>
      <c r="B1155" t="s">
        <v>2</v>
      </c>
      <c r="C1155" t="s">
        <v>223</v>
      </c>
      <c r="D1155" t="s">
        <v>1251</v>
      </c>
      <c r="E1155" t="s">
        <v>12</v>
      </c>
      <c r="F1155">
        <v>2045</v>
      </c>
      <c r="G1155">
        <v>0.56216981828997215</v>
      </c>
      <c r="H1155" s="13">
        <v>1.8864759003019201E-3</v>
      </c>
      <c r="I1155" s="4" t="str">
        <f>INDEX('EPA Source to Industry Map'!E:E,MATCH(_xlfn.CONCAT(Table2[[#This Row],[sector]:[subsource]]),'EPA Source to Industry Map'!D:D,0))</f>
        <v>non-industry</v>
      </c>
      <c r="J1155" s="4" t="s">
        <v>12</v>
      </c>
      <c r="K1155" s="13">
        <v>0.49991611358000881</v>
      </c>
    </row>
    <row r="1156" spans="1:11" x14ac:dyDescent="0.25">
      <c r="A1156" t="s">
        <v>1250</v>
      </c>
      <c r="B1156" t="s">
        <v>2</v>
      </c>
      <c r="C1156" t="s">
        <v>223</v>
      </c>
      <c r="D1156" t="s">
        <v>1251</v>
      </c>
      <c r="E1156" t="s">
        <v>12</v>
      </c>
      <c r="F1156">
        <v>2046</v>
      </c>
      <c r="G1156">
        <v>0.56216981828997215</v>
      </c>
      <c r="H1156" s="13">
        <v>1.8864759003019201E-3</v>
      </c>
      <c r="I1156" s="4" t="str">
        <f>INDEX('EPA Source to Industry Map'!E:E,MATCH(_xlfn.CONCAT(Table2[[#This Row],[sector]:[subsource]]),'EPA Source to Industry Map'!D:D,0))</f>
        <v>non-industry</v>
      </c>
      <c r="J1156" s="4" t="s">
        <v>12</v>
      </c>
      <c r="K1156" s="13">
        <v>0.49991611358000881</v>
      </c>
    </row>
    <row r="1157" spans="1:11" x14ac:dyDescent="0.25">
      <c r="A1157" t="s">
        <v>1250</v>
      </c>
      <c r="B1157" t="s">
        <v>2</v>
      </c>
      <c r="C1157" t="s">
        <v>223</v>
      </c>
      <c r="D1157" t="s">
        <v>1251</v>
      </c>
      <c r="E1157" t="s">
        <v>12</v>
      </c>
      <c r="F1157">
        <v>2047</v>
      </c>
      <c r="G1157">
        <v>0.56216981828997215</v>
      </c>
      <c r="H1157" s="13">
        <v>1.8864759003019201E-3</v>
      </c>
      <c r="I1157" s="4" t="str">
        <f>INDEX('EPA Source to Industry Map'!E:E,MATCH(_xlfn.CONCAT(Table2[[#This Row],[sector]:[subsource]]),'EPA Source to Industry Map'!D:D,0))</f>
        <v>non-industry</v>
      </c>
      <c r="J1157" s="4" t="s">
        <v>12</v>
      </c>
      <c r="K1157" s="13">
        <v>0.49991611358000881</v>
      </c>
    </row>
    <row r="1158" spans="1:11" x14ac:dyDescent="0.25">
      <c r="A1158" t="s">
        <v>1250</v>
      </c>
      <c r="B1158" t="s">
        <v>2</v>
      </c>
      <c r="C1158" t="s">
        <v>223</v>
      </c>
      <c r="D1158" t="s">
        <v>1251</v>
      </c>
      <c r="E1158" t="s">
        <v>12</v>
      </c>
      <c r="F1158">
        <v>2048</v>
      </c>
      <c r="G1158">
        <v>0.56216981828997215</v>
      </c>
      <c r="H1158" s="13">
        <v>1.8864759003019201E-3</v>
      </c>
      <c r="I1158" s="4" t="str">
        <f>INDEX('EPA Source to Industry Map'!E:E,MATCH(_xlfn.CONCAT(Table2[[#This Row],[sector]:[subsource]]),'EPA Source to Industry Map'!D:D,0))</f>
        <v>non-industry</v>
      </c>
      <c r="J1158" s="4" t="s">
        <v>12</v>
      </c>
      <c r="K1158" s="13">
        <v>0.49991611358000881</v>
      </c>
    </row>
    <row r="1159" spans="1:11" x14ac:dyDescent="0.25">
      <c r="A1159" t="s">
        <v>1250</v>
      </c>
      <c r="B1159" t="s">
        <v>2</v>
      </c>
      <c r="C1159" t="s">
        <v>223</v>
      </c>
      <c r="D1159" t="s">
        <v>1251</v>
      </c>
      <c r="E1159" t="s">
        <v>12</v>
      </c>
      <c r="F1159">
        <v>2049</v>
      </c>
      <c r="G1159">
        <v>0.56216981828997215</v>
      </c>
      <c r="H1159" s="13">
        <v>1.8864759003019201E-3</v>
      </c>
      <c r="I1159" s="4" t="str">
        <f>INDEX('EPA Source to Industry Map'!E:E,MATCH(_xlfn.CONCAT(Table2[[#This Row],[sector]:[subsource]]),'EPA Source to Industry Map'!D:D,0))</f>
        <v>non-industry</v>
      </c>
      <c r="J1159" s="4" t="s">
        <v>12</v>
      </c>
      <c r="K1159" s="13">
        <v>0.49991611358000881</v>
      </c>
    </row>
    <row r="1160" spans="1:11" x14ac:dyDescent="0.25">
      <c r="A1160" t="s">
        <v>1250</v>
      </c>
      <c r="B1160" t="s">
        <v>2</v>
      </c>
      <c r="C1160" t="s">
        <v>223</v>
      </c>
      <c r="D1160" t="s">
        <v>1251</v>
      </c>
      <c r="E1160" t="s">
        <v>12</v>
      </c>
      <c r="F1160">
        <v>2050</v>
      </c>
      <c r="G1160">
        <v>0.56216981828997215</v>
      </c>
      <c r="H1160" s="13">
        <v>1.8864759003019201E-3</v>
      </c>
      <c r="I1160" s="4" t="str">
        <f>INDEX('EPA Source to Industry Map'!E:E,MATCH(_xlfn.CONCAT(Table2[[#This Row],[sector]:[subsource]]),'EPA Source to Industry Map'!D:D,0))</f>
        <v>non-industry</v>
      </c>
      <c r="J1160" s="4" t="s">
        <v>12</v>
      </c>
      <c r="K1160" s="13">
        <v>0.49991611358000881</v>
      </c>
    </row>
    <row r="1161" spans="1:11" x14ac:dyDescent="0.25">
      <c r="A1161" t="s">
        <v>1250</v>
      </c>
      <c r="B1161" t="s">
        <v>3</v>
      </c>
      <c r="C1161" t="s">
        <v>250</v>
      </c>
      <c r="D1161" t="s">
        <v>226</v>
      </c>
      <c r="E1161" t="s">
        <v>13</v>
      </c>
      <c r="F1161">
        <v>1990</v>
      </c>
      <c r="G1161">
        <v>0</v>
      </c>
      <c r="H1161" s="13">
        <v>0</v>
      </c>
      <c r="I1161" s="4" t="str">
        <f>INDEX('EPA Source to Industry Map'!E:E,MATCH(_xlfn.CONCAT(Table2[[#This Row],[sector]:[subsource]]),'EPA Source to Industry Map'!D:D,0))</f>
        <v>chemicals 20</v>
      </c>
      <c r="J1161" s="4" t="s">
        <v>272</v>
      </c>
      <c r="K1161" s="13">
        <v>0</v>
      </c>
    </row>
    <row r="1162" spans="1:11" x14ac:dyDescent="0.25">
      <c r="A1162" t="s">
        <v>1250</v>
      </c>
      <c r="B1162" t="s">
        <v>3</v>
      </c>
      <c r="C1162" t="s">
        <v>250</v>
      </c>
      <c r="D1162" t="s">
        <v>226</v>
      </c>
      <c r="E1162" t="s">
        <v>13</v>
      </c>
      <c r="F1162">
        <v>1991</v>
      </c>
      <c r="G1162">
        <v>0</v>
      </c>
      <c r="H1162" s="13">
        <v>0</v>
      </c>
      <c r="I1162" s="4" t="str">
        <f>INDEX('EPA Source to Industry Map'!E:E,MATCH(_xlfn.CONCAT(Table2[[#This Row],[sector]:[subsource]]),'EPA Source to Industry Map'!D:D,0))</f>
        <v>chemicals 20</v>
      </c>
      <c r="J1162" s="4" t="s">
        <v>272</v>
      </c>
      <c r="K1162" s="13">
        <v>0</v>
      </c>
    </row>
    <row r="1163" spans="1:11" x14ac:dyDescent="0.25">
      <c r="A1163" t="s">
        <v>1250</v>
      </c>
      <c r="B1163" t="s">
        <v>3</v>
      </c>
      <c r="C1163" t="s">
        <v>250</v>
      </c>
      <c r="D1163" t="s">
        <v>226</v>
      </c>
      <c r="E1163" t="s">
        <v>13</v>
      </c>
      <c r="F1163">
        <v>1992</v>
      </c>
      <c r="G1163">
        <v>0</v>
      </c>
      <c r="H1163" s="13">
        <v>0</v>
      </c>
      <c r="I1163" s="4" t="str">
        <f>INDEX('EPA Source to Industry Map'!E:E,MATCH(_xlfn.CONCAT(Table2[[#This Row],[sector]:[subsource]]),'EPA Source to Industry Map'!D:D,0))</f>
        <v>chemicals 20</v>
      </c>
      <c r="J1163" s="4" t="s">
        <v>272</v>
      </c>
      <c r="K1163" s="13">
        <v>0</v>
      </c>
    </row>
    <row r="1164" spans="1:11" x14ac:dyDescent="0.25">
      <c r="A1164" t="s">
        <v>1250</v>
      </c>
      <c r="B1164" t="s">
        <v>3</v>
      </c>
      <c r="C1164" t="s">
        <v>250</v>
      </c>
      <c r="D1164" t="s">
        <v>226</v>
      </c>
      <c r="E1164" t="s">
        <v>13</v>
      </c>
      <c r="F1164">
        <v>1993</v>
      </c>
      <c r="G1164">
        <v>0</v>
      </c>
      <c r="H1164" s="13">
        <v>0</v>
      </c>
      <c r="I1164" s="4" t="str">
        <f>INDEX('EPA Source to Industry Map'!E:E,MATCH(_xlfn.CONCAT(Table2[[#This Row],[sector]:[subsource]]),'EPA Source to Industry Map'!D:D,0))</f>
        <v>chemicals 20</v>
      </c>
      <c r="J1164" s="4" t="s">
        <v>272</v>
      </c>
      <c r="K1164" s="13">
        <v>0</v>
      </c>
    </row>
    <row r="1165" spans="1:11" x14ac:dyDescent="0.25">
      <c r="A1165" t="s">
        <v>1250</v>
      </c>
      <c r="B1165" t="s">
        <v>3</v>
      </c>
      <c r="C1165" t="s">
        <v>250</v>
      </c>
      <c r="D1165" t="s">
        <v>226</v>
      </c>
      <c r="E1165" t="s">
        <v>13</v>
      </c>
      <c r="F1165">
        <v>1994</v>
      </c>
      <c r="G1165">
        <v>0</v>
      </c>
      <c r="H1165" s="13">
        <v>0</v>
      </c>
      <c r="I1165" s="4" t="str">
        <f>INDEX('EPA Source to Industry Map'!E:E,MATCH(_xlfn.CONCAT(Table2[[#This Row],[sector]:[subsource]]),'EPA Source to Industry Map'!D:D,0))</f>
        <v>chemicals 20</v>
      </c>
      <c r="J1165" s="4" t="s">
        <v>272</v>
      </c>
      <c r="K1165" s="13">
        <v>0</v>
      </c>
    </row>
    <row r="1166" spans="1:11" x14ac:dyDescent="0.25">
      <c r="A1166" t="s">
        <v>1250</v>
      </c>
      <c r="B1166" t="s">
        <v>3</v>
      </c>
      <c r="C1166" t="s">
        <v>250</v>
      </c>
      <c r="D1166" t="s">
        <v>226</v>
      </c>
      <c r="E1166" t="s">
        <v>13</v>
      </c>
      <c r="F1166">
        <v>1995</v>
      </c>
      <c r="G1166">
        <v>0</v>
      </c>
      <c r="H1166" s="13">
        <v>0</v>
      </c>
      <c r="I1166" s="4" t="str">
        <f>INDEX('EPA Source to Industry Map'!E:E,MATCH(_xlfn.CONCAT(Table2[[#This Row],[sector]:[subsource]]),'EPA Source to Industry Map'!D:D,0))</f>
        <v>chemicals 20</v>
      </c>
      <c r="J1166" s="4" t="s">
        <v>272</v>
      </c>
      <c r="K1166" s="13">
        <v>0</v>
      </c>
    </row>
    <row r="1167" spans="1:11" x14ac:dyDescent="0.25">
      <c r="A1167" t="s">
        <v>1250</v>
      </c>
      <c r="B1167" t="s">
        <v>3</v>
      </c>
      <c r="C1167" t="s">
        <v>250</v>
      </c>
      <c r="D1167" t="s">
        <v>226</v>
      </c>
      <c r="E1167" t="s">
        <v>13</v>
      </c>
      <c r="F1167">
        <v>1996</v>
      </c>
      <c r="G1167">
        <v>0</v>
      </c>
      <c r="H1167" s="13">
        <v>0</v>
      </c>
      <c r="I1167" s="4" t="str">
        <f>INDEX('EPA Source to Industry Map'!E:E,MATCH(_xlfn.CONCAT(Table2[[#This Row],[sector]:[subsource]]),'EPA Source to Industry Map'!D:D,0))</f>
        <v>chemicals 20</v>
      </c>
      <c r="J1167" s="4" t="s">
        <v>272</v>
      </c>
      <c r="K1167" s="13">
        <v>0</v>
      </c>
    </row>
    <row r="1168" spans="1:11" x14ac:dyDescent="0.25">
      <c r="A1168" t="s">
        <v>1250</v>
      </c>
      <c r="B1168" t="s">
        <v>3</v>
      </c>
      <c r="C1168" t="s">
        <v>250</v>
      </c>
      <c r="D1168" t="s">
        <v>226</v>
      </c>
      <c r="E1168" t="s">
        <v>13</v>
      </c>
      <c r="F1168">
        <v>1997</v>
      </c>
      <c r="G1168">
        <v>0</v>
      </c>
      <c r="H1168" s="13">
        <v>0</v>
      </c>
      <c r="I1168" s="4" t="str">
        <f>INDEX('EPA Source to Industry Map'!E:E,MATCH(_xlfn.CONCAT(Table2[[#This Row],[sector]:[subsource]]),'EPA Source to Industry Map'!D:D,0))</f>
        <v>chemicals 20</v>
      </c>
      <c r="J1168" s="4" t="s">
        <v>272</v>
      </c>
      <c r="K1168" s="13">
        <v>0</v>
      </c>
    </row>
    <row r="1169" spans="1:11" x14ac:dyDescent="0.25">
      <c r="A1169" t="s">
        <v>1250</v>
      </c>
      <c r="B1169" t="s">
        <v>3</v>
      </c>
      <c r="C1169" t="s">
        <v>250</v>
      </c>
      <c r="D1169" t="s">
        <v>226</v>
      </c>
      <c r="E1169" t="s">
        <v>13</v>
      </c>
      <c r="F1169">
        <v>1998</v>
      </c>
      <c r="G1169">
        <v>0</v>
      </c>
      <c r="H1169" s="13">
        <v>0</v>
      </c>
      <c r="I1169" s="4" t="str">
        <f>INDEX('EPA Source to Industry Map'!E:E,MATCH(_xlfn.CONCAT(Table2[[#This Row],[sector]:[subsource]]),'EPA Source to Industry Map'!D:D,0))</f>
        <v>chemicals 20</v>
      </c>
      <c r="J1169" s="4" t="s">
        <v>272</v>
      </c>
      <c r="K1169" s="13">
        <v>0</v>
      </c>
    </row>
    <row r="1170" spans="1:11" x14ac:dyDescent="0.25">
      <c r="A1170" t="s">
        <v>1250</v>
      </c>
      <c r="B1170" t="s">
        <v>3</v>
      </c>
      <c r="C1170" t="s">
        <v>250</v>
      </c>
      <c r="D1170" t="s">
        <v>226</v>
      </c>
      <c r="E1170" t="s">
        <v>13</v>
      </c>
      <c r="F1170">
        <v>1999</v>
      </c>
      <c r="G1170">
        <v>0</v>
      </c>
      <c r="H1170" s="13">
        <v>0</v>
      </c>
      <c r="I1170" s="4" t="str">
        <f>INDEX('EPA Source to Industry Map'!E:E,MATCH(_xlfn.CONCAT(Table2[[#This Row],[sector]:[subsource]]),'EPA Source to Industry Map'!D:D,0))</f>
        <v>chemicals 20</v>
      </c>
      <c r="J1170" s="4" t="s">
        <v>272</v>
      </c>
      <c r="K1170" s="13">
        <v>0</v>
      </c>
    </row>
    <row r="1171" spans="1:11" x14ac:dyDescent="0.25">
      <c r="A1171" t="s">
        <v>1250</v>
      </c>
      <c r="B1171" t="s">
        <v>3</v>
      </c>
      <c r="C1171" t="s">
        <v>250</v>
      </c>
      <c r="D1171" t="s">
        <v>226</v>
      </c>
      <c r="E1171" t="s">
        <v>13</v>
      </c>
      <c r="F1171">
        <v>2000</v>
      </c>
      <c r="G1171">
        <v>0</v>
      </c>
      <c r="H1171" s="13">
        <v>0</v>
      </c>
      <c r="I1171" s="4" t="str">
        <f>INDEX('EPA Source to Industry Map'!E:E,MATCH(_xlfn.CONCAT(Table2[[#This Row],[sector]:[subsource]]),'EPA Source to Industry Map'!D:D,0))</f>
        <v>chemicals 20</v>
      </c>
      <c r="J1171" s="4" t="s">
        <v>272</v>
      </c>
      <c r="K1171" s="13">
        <v>0</v>
      </c>
    </row>
    <row r="1172" spans="1:11" x14ac:dyDescent="0.25">
      <c r="A1172" t="s">
        <v>1250</v>
      </c>
      <c r="B1172" t="s">
        <v>3</v>
      </c>
      <c r="C1172" t="s">
        <v>250</v>
      </c>
      <c r="D1172" t="s">
        <v>226</v>
      </c>
      <c r="E1172" t="s">
        <v>13</v>
      </c>
      <c r="F1172">
        <v>2001</v>
      </c>
      <c r="G1172">
        <v>0</v>
      </c>
      <c r="H1172" s="13">
        <v>0</v>
      </c>
      <c r="I1172" s="4" t="str">
        <f>INDEX('EPA Source to Industry Map'!E:E,MATCH(_xlfn.CONCAT(Table2[[#This Row],[sector]:[subsource]]),'EPA Source to Industry Map'!D:D,0))</f>
        <v>chemicals 20</v>
      </c>
      <c r="J1172" s="4" t="s">
        <v>272</v>
      </c>
      <c r="K1172" s="13">
        <v>0</v>
      </c>
    </row>
    <row r="1173" spans="1:11" x14ac:dyDescent="0.25">
      <c r="A1173" t="s">
        <v>1250</v>
      </c>
      <c r="B1173" t="s">
        <v>3</v>
      </c>
      <c r="C1173" t="s">
        <v>250</v>
      </c>
      <c r="D1173" t="s">
        <v>226</v>
      </c>
      <c r="E1173" t="s">
        <v>13</v>
      </c>
      <c r="F1173">
        <v>2002</v>
      </c>
      <c r="G1173">
        <v>0</v>
      </c>
      <c r="H1173" s="13">
        <v>0</v>
      </c>
      <c r="I1173" s="4" t="str">
        <f>INDEX('EPA Source to Industry Map'!E:E,MATCH(_xlfn.CONCAT(Table2[[#This Row],[sector]:[subsource]]),'EPA Source to Industry Map'!D:D,0))</f>
        <v>chemicals 20</v>
      </c>
      <c r="J1173" s="4" t="s">
        <v>272</v>
      </c>
      <c r="K1173" s="13">
        <v>0</v>
      </c>
    </row>
    <row r="1174" spans="1:11" x14ac:dyDescent="0.25">
      <c r="A1174" t="s">
        <v>1250</v>
      </c>
      <c r="B1174" t="s">
        <v>3</v>
      </c>
      <c r="C1174" t="s">
        <v>250</v>
      </c>
      <c r="D1174" t="s">
        <v>226</v>
      </c>
      <c r="E1174" t="s">
        <v>13</v>
      </c>
      <c r="F1174">
        <v>2003</v>
      </c>
      <c r="G1174">
        <v>0</v>
      </c>
      <c r="H1174" s="13">
        <v>0</v>
      </c>
      <c r="I1174" s="4" t="str">
        <f>INDEX('EPA Source to Industry Map'!E:E,MATCH(_xlfn.CONCAT(Table2[[#This Row],[sector]:[subsource]]),'EPA Source to Industry Map'!D:D,0))</f>
        <v>chemicals 20</v>
      </c>
      <c r="J1174" s="4" t="s">
        <v>272</v>
      </c>
      <c r="K1174" s="13">
        <v>0</v>
      </c>
    </row>
    <row r="1175" spans="1:11" x14ac:dyDescent="0.25">
      <c r="A1175" t="s">
        <v>1250</v>
      </c>
      <c r="B1175" t="s">
        <v>3</v>
      </c>
      <c r="C1175" t="s">
        <v>250</v>
      </c>
      <c r="D1175" t="s">
        <v>226</v>
      </c>
      <c r="E1175" t="s">
        <v>13</v>
      </c>
      <c r="F1175">
        <v>2004</v>
      </c>
      <c r="G1175">
        <v>0</v>
      </c>
      <c r="H1175" s="13">
        <v>0</v>
      </c>
      <c r="I1175" s="4" t="str">
        <f>INDEX('EPA Source to Industry Map'!E:E,MATCH(_xlfn.CONCAT(Table2[[#This Row],[sector]:[subsource]]),'EPA Source to Industry Map'!D:D,0))</f>
        <v>chemicals 20</v>
      </c>
      <c r="J1175" s="4" t="s">
        <v>272</v>
      </c>
      <c r="K1175" s="13">
        <v>0</v>
      </c>
    </row>
    <row r="1176" spans="1:11" x14ac:dyDescent="0.25">
      <c r="A1176" t="s">
        <v>1250</v>
      </c>
      <c r="B1176" t="s">
        <v>3</v>
      </c>
      <c r="C1176" t="s">
        <v>250</v>
      </c>
      <c r="D1176" t="s">
        <v>226</v>
      </c>
      <c r="E1176" t="s">
        <v>13</v>
      </c>
      <c r="F1176">
        <v>2005</v>
      </c>
      <c r="G1176">
        <v>0</v>
      </c>
      <c r="H1176" s="13">
        <v>0</v>
      </c>
      <c r="I1176" s="4" t="str">
        <f>INDEX('EPA Source to Industry Map'!E:E,MATCH(_xlfn.CONCAT(Table2[[#This Row],[sector]:[subsource]]),'EPA Source to Industry Map'!D:D,0))</f>
        <v>chemicals 20</v>
      </c>
      <c r="J1176" s="4" t="s">
        <v>272</v>
      </c>
      <c r="K1176" s="13">
        <v>0</v>
      </c>
    </row>
    <row r="1177" spans="1:11" x14ac:dyDescent="0.25">
      <c r="A1177" t="s">
        <v>1250</v>
      </c>
      <c r="B1177" t="s">
        <v>3</v>
      </c>
      <c r="C1177" t="s">
        <v>250</v>
      </c>
      <c r="D1177" t="s">
        <v>226</v>
      </c>
      <c r="E1177" t="s">
        <v>13</v>
      </c>
      <c r="F1177">
        <v>2006</v>
      </c>
      <c r="G1177">
        <v>0</v>
      </c>
      <c r="H1177" s="13">
        <v>0</v>
      </c>
      <c r="I1177" s="4" t="str">
        <f>INDEX('EPA Source to Industry Map'!E:E,MATCH(_xlfn.CONCAT(Table2[[#This Row],[sector]:[subsource]]),'EPA Source to Industry Map'!D:D,0))</f>
        <v>chemicals 20</v>
      </c>
      <c r="J1177" s="4" t="s">
        <v>272</v>
      </c>
      <c r="K1177" s="13">
        <v>0</v>
      </c>
    </row>
    <row r="1178" spans="1:11" x14ac:dyDescent="0.25">
      <c r="A1178" t="s">
        <v>1250</v>
      </c>
      <c r="B1178" t="s">
        <v>3</v>
      </c>
      <c r="C1178" t="s">
        <v>250</v>
      </c>
      <c r="D1178" t="s">
        <v>226</v>
      </c>
      <c r="E1178" t="s">
        <v>13</v>
      </c>
      <c r="F1178">
        <v>2007</v>
      </c>
      <c r="G1178">
        <v>0</v>
      </c>
      <c r="H1178" s="13">
        <v>0</v>
      </c>
      <c r="I1178" s="4" t="str">
        <f>INDEX('EPA Source to Industry Map'!E:E,MATCH(_xlfn.CONCAT(Table2[[#This Row],[sector]:[subsource]]),'EPA Source to Industry Map'!D:D,0))</f>
        <v>chemicals 20</v>
      </c>
      <c r="J1178" s="4" t="s">
        <v>272</v>
      </c>
      <c r="K1178" s="13">
        <v>0</v>
      </c>
    </row>
    <row r="1179" spans="1:11" x14ac:dyDescent="0.25">
      <c r="A1179" t="s">
        <v>1250</v>
      </c>
      <c r="B1179" t="s">
        <v>3</v>
      </c>
      <c r="C1179" t="s">
        <v>250</v>
      </c>
      <c r="D1179" t="s">
        <v>226</v>
      </c>
      <c r="E1179" t="s">
        <v>13</v>
      </c>
      <c r="F1179">
        <v>2008</v>
      </c>
      <c r="G1179">
        <v>0</v>
      </c>
      <c r="H1179" s="13">
        <v>0</v>
      </c>
      <c r="I1179" s="4" t="str">
        <f>INDEX('EPA Source to Industry Map'!E:E,MATCH(_xlfn.CONCAT(Table2[[#This Row],[sector]:[subsource]]),'EPA Source to Industry Map'!D:D,0))</f>
        <v>chemicals 20</v>
      </c>
      <c r="J1179" s="4" t="s">
        <v>272</v>
      </c>
      <c r="K1179" s="13">
        <v>0</v>
      </c>
    </row>
    <row r="1180" spans="1:11" x14ac:dyDescent="0.25">
      <c r="A1180" t="s">
        <v>1250</v>
      </c>
      <c r="B1180" t="s">
        <v>3</v>
      </c>
      <c r="C1180" t="s">
        <v>250</v>
      </c>
      <c r="D1180" t="s">
        <v>226</v>
      </c>
      <c r="E1180" t="s">
        <v>13</v>
      </c>
      <c r="F1180">
        <v>2009</v>
      </c>
      <c r="G1180">
        <v>0</v>
      </c>
      <c r="H1180" s="13">
        <v>0</v>
      </c>
      <c r="I1180" s="4" t="str">
        <f>INDEX('EPA Source to Industry Map'!E:E,MATCH(_xlfn.CONCAT(Table2[[#This Row],[sector]:[subsource]]),'EPA Source to Industry Map'!D:D,0))</f>
        <v>chemicals 20</v>
      </c>
      <c r="J1180" s="4" t="s">
        <v>272</v>
      </c>
      <c r="K1180" s="13">
        <v>0</v>
      </c>
    </row>
    <row r="1181" spans="1:11" x14ac:dyDescent="0.25">
      <c r="A1181" t="s">
        <v>1250</v>
      </c>
      <c r="B1181" t="s">
        <v>3</v>
      </c>
      <c r="C1181" t="s">
        <v>250</v>
      </c>
      <c r="D1181" t="s">
        <v>226</v>
      </c>
      <c r="E1181" t="s">
        <v>13</v>
      </c>
      <c r="F1181">
        <v>2010</v>
      </c>
      <c r="G1181">
        <v>0</v>
      </c>
      <c r="H1181" s="13">
        <v>0</v>
      </c>
      <c r="I1181" s="4" t="str">
        <f>INDEX('EPA Source to Industry Map'!E:E,MATCH(_xlfn.CONCAT(Table2[[#This Row],[sector]:[subsource]]),'EPA Source to Industry Map'!D:D,0))</f>
        <v>chemicals 20</v>
      </c>
      <c r="J1181" s="4" t="s">
        <v>272</v>
      </c>
      <c r="K1181" s="13">
        <v>0</v>
      </c>
    </row>
    <row r="1182" spans="1:11" x14ac:dyDescent="0.25">
      <c r="A1182" t="s">
        <v>1250</v>
      </c>
      <c r="B1182" t="s">
        <v>3</v>
      </c>
      <c r="C1182" t="s">
        <v>250</v>
      </c>
      <c r="D1182" t="s">
        <v>226</v>
      </c>
      <c r="E1182" t="s">
        <v>13</v>
      </c>
      <c r="F1182">
        <v>2011</v>
      </c>
      <c r="G1182">
        <v>0</v>
      </c>
      <c r="H1182" s="13">
        <v>0</v>
      </c>
      <c r="I1182" s="4" t="str">
        <f>INDEX('EPA Source to Industry Map'!E:E,MATCH(_xlfn.CONCAT(Table2[[#This Row],[sector]:[subsource]]),'EPA Source to Industry Map'!D:D,0))</f>
        <v>chemicals 20</v>
      </c>
      <c r="J1182" s="4" t="s">
        <v>272</v>
      </c>
      <c r="K1182" s="13">
        <v>0</v>
      </c>
    </row>
    <row r="1183" spans="1:11" x14ac:dyDescent="0.25">
      <c r="A1183" t="s">
        <v>1250</v>
      </c>
      <c r="B1183" t="s">
        <v>3</v>
      </c>
      <c r="C1183" t="s">
        <v>250</v>
      </c>
      <c r="D1183" t="s">
        <v>226</v>
      </c>
      <c r="E1183" t="s">
        <v>13</v>
      </c>
      <c r="F1183">
        <v>2012</v>
      </c>
      <c r="G1183">
        <v>0</v>
      </c>
      <c r="H1183" s="13">
        <v>0</v>
      </c>
      <c r="I1183" s="4" t="str">
        <f>INDEX('EPA Source to Industry Map'!E:E,MATCH(_xlfn.CONCAT(Table2[[#This Row],[sector]:[subsource]]),'EPA Source to Industry Map'!D:D,0))</f>
        <v>chemicals 20</v>
      </c>
      <c r="J1183" s="4" t="s">
        <v>272</v>
      </c>
      <c r="K1183" s="13">
        <v>0</v>
      </c>
    </row>
    <row r="1184" spans="1:11" x14ac:dyDescent="0.25">
      <c r="A1184" t="s">
        <v>1250</v>
      </c>
      <c r="B1184" t="s">
        <v>3</v>
      </c>
      <c r="C1184" t="s">
        <v>250</v>
      </c>
      <c r="D1184" t="s">
        <v>226</v>
      </c>
      <c r="E1184" t="s">
        <v>13</v>
      </c>
      <c r="F1184">
        <v>2013</v>
      </c>
      <c r="G1184">
        <v>0</v>
      </c>
      <c r="H1184" s="13">
        <v>0</v>
      </c>
      <c r="I1184" s="4" t="str">
        <f>INDEX('EPA Source to Industry Map'!E:E,MATCH(_xlfn.CONCAT(Table2[[#This Row],[sector]:[subsource]]),'EPA Source to Industry Map'!D:D,0))</f>
        <v>chemicals 20</v>
      </c>
      <c r="J1184" s="4" t="s">
        <v>272</v>
      </c>
      <c r="K1184" s="13">
        <v>0</v>
      </c>
    </row>
    <row r="1185" spans="1:11" x14ac:dyDescent="0.25">
      <c r="A1185" t="s">
        <v>1250</v>
      </c>
      <c r="B1185" t="s">
        <v>3</v>
      </c>
      <c r="C1185" t="s">
        <v>250</v>
      </c>
      <c r="D1185" t="s">
        <v>226</v>
      </c>
      <c r="E1185" t="s">
        <v>13</v>
      </c>
      <c r="F1185">
        <v>2014</v>
      </c>
      <c r="G1185">
        <v>0</v>
      </c>
      <c r="H1185" s="13">
        <v>0</v>
      </c>
      <c r="I1185" s="4" t="str">
        <f>INDEX('EPA Source to Industry Map'!E:E,MATCH(_xlfn.CONCAT(Table2[[#This Row],[sector]:[subsource]]),'EPA Source to Industry Map'!D:D,0))</f>
        <v>chemicals 20</v>
      </c>
      <c r="J1185" s="4" t="s">
        <v>272</v>
      </c>
      <c r="K1185" s="13">
        <v>0</v>
      </c>
    </row>
    <row r="1186" spans="1:11" x14ac:dyDescent="0.25">
      <c r="A1186" t="s">
        <v>1250</v>
      </c>
      <c r="B1186" t="s">
        <v>3</v>
      </c>
      <c r="C1186" t="s">
        <v>250</v>
      </c>
      <c r="D1186" t="s">
        <v>226</v>
      </c>
      <c r="E1186" t="s">
        <v>13</v>
      </c>
      <c r="F1186">
        <v>2015</v>
      </c>
      <c r="G1186">
        <v>0</v>
      </c>
      <c r="H1186" s="13">
        <v>0</v>
      </c>
      <c r="I1186" s="4" t="str">
        <f>INDEX('EPA Source to Industry Map'!E:E,MATCH(_xlfn.CONCAT(Table2[[#This Row],[sector]:[subsource]]),'EPA Source to Industry Map'!D:D,0))</f>
        <v>chemicals 20</v>
      </c>
      <c r="J1186" s="4" t="s">
        <v>272</v>
      </c>
      <c r="K1186" s="13">
        <v>0</v>
      </c>
    </row>
    <row r="1187" spans="1:11" x14ac:dyDescent="0.25">
      <c r="A1187" t="s">
        <v>1250</v>
      </c>
      <c r="B1187" t="s">
        <v>3</v>
      </c>
      <c r="C1187" t="s">
        <v>250</v>
      </c>
      <c r="D1187" t="s">
        <v>226</v>
      </c>
      <c r="E1187" t="s">
        <v>13</v>
      </c>
      <c r="F1187">
        <v>2016</v>
      </c>
      <c r="G1187">
        <v>0</v>
      </c>
      <c r="H1187" s="13">
        <v>0</v>
      </c>
      <c r="I1187" s="4" t="str">
        <f>INDEX('EPA Source to Industry Map'!E:E,MATCH(_xlfn.CONCAT(Table2[[#This Row],[sector]:[subsource]]),'EPA Source to Industry Map'!D:D,0))</f>
        <v>chemicals 20</v>
      </c>
      <c r="J1187" s="4" t="s">
        <v>272</v>
      </c>
      <c r="K1187" s="13">
        <v>0</v>
      </c>
    </row>
    <row r="1188" spans="1:11" x14ac:dyDescent="0.25">
      <c r="A1188" t="s">
        <v>1250</v>
      </c>
      <c r="B1188" t="s">
        <v>3</v>
      </c>
      <c r="C1188" t="s">
        <v>250</v>
      </c>
      <c r="D1188" t="s">
        <v>226</v>
      </c>
      <c r="E1188" t="s">
        <v>13</v>
      </c>
      <c r="F1188">
        <v>2017</v>
      </c>
      <c r="G1188">
        <v>0</v>
      </c>
      <c r="H1188" s="13">
        <v>0</v>
      </c>
      <c r="I1188" s="4" t="str">
        <f>INDEX('EPA Source to Industry Map'!E:E,MATCH(_xlfn.CONCAT(Table2[[#This Row],[sector]:[subsource]]),'EPA Source to Industry Map'!D:D,0))</f>
        <v>chemicals 20</v>
      </c>
      <c r="J1188" s="4" t="s">
        <v>272</v>
      </c>
      <c r="K1188" s="13">
        <v>0</v>
      </c>
    </row>
    <row r="1189" spans="1:11" x14ac:dyDescent="0.25">
      <c r="A1189" t="s">
        <v>1250</v>
      </c>
      <c r="B1189" t="s">
        <v>3</v>
      </c>
      <c r="C1189" t="s">
        <v>250</v>
      </c>
      <c r="D1189" t="s">
        <v>226</v>
      </c>
      <c r="E1189" t="s">
        <v>13</v>
      </c>
      <c r="F1189">
        <v>2018</v>
      </c>
      <c r="G1189">
        <v>0</v>
      </c>
      <c r="H1189" s="13">
        <v>0</v>
      </c>
      <c r="I1189" s="4" t="str">
        <f>INDEX('EPA Source to Industry Map'!E:E,MATCH(_xlfn.CONCAT(Table2[[#This Row],[sector]:[subsource]]),'EPA Source to Industry Map'!D:D,0))</f>
        <v>chemicals 20</v>
      </c>
      <c r="J1189" s="4" t="s">
        <v>272</v>
      </c>
      <c r="K1189" s="13">
        <v>0</v>
      </c>
    </row>
    <row r="1190" spans="1:11" x14ac:dyDescent="0.25">
      <c r="A1190" t="s">
        <v>1250</v>
      </c>
      <c r="B1190" t="s">
        <v>3</v>
      </c>
      <c r="C1190" t="s">
        <v>250</v>
      </c>
      <c r="D1190" t="s">
        <v>226</v>
      </c>
      <c r="E1190" t="s">
        <v>13</v>
      </c>
      <c r="F1190">
        <v>2019</v>
      </c>
      <c r="G1190">
        <v>0</v>
      </c>
      <c r="H1190" s="13">
        <v>0</v>
      </c>
      <c r="I1190" s="4" t="str">
        <f>INDEX('EPA Source to Industry Map'!E:E,MATCH(_xlfn.CONCAT(Table2[[#This Row],[sector]:[subsource]]),'EPA Source to Industry Map'!D:D,0))</f>
        <v>chemicals 20</v>
      </c>
      <c r="J1190" s="4" t="s">
        <v>272</v>
      </c>
      <c r="K1190" s="13">
        <v>0</v>
      </c>
    </row>
    <row r="1191" spans="1:11" x14ac:dyDescent="0.25">
      <c r="A1191" t="s">
        <v>1250</v>
      </c>
      <c r="B1191" t="s">
        <v>3</v>
      </c>
      <c r="C1191" t="s">
        <v>250</v>
      </c>
      <c r="D1191" t="s">
        <v>226</v>
      </c>
      <c r="E1191" t="s">
        <v>13</v>
      </c>
      <c r="F1191">
        <v>2020</v>
      </c>
      <c r="G1191">
        <v>0</v>
      </c>
      <c r="H1191" s="13">
        <v>0</v>
      </c>
      <c r="I1191" s="4" t="str">
        <f>INDEX('EPA Source to Industry Map'!E:E,MATCH(_xlfn.CONCAT(Table2[[#This Row],[sector]:[subsource]]),'EPA Source to Industry Map'!D:D,0))</f>
        <v>chemicals 20</v>
      </c>
      <c r="J1191" s="4" t="s">
        <v>272</v>
      </c>
      <c r="K1191" s="13">
        <v>0</v>
      </c>
    </row>
    <row r="1192" spans="1:11" x14ac:dyDescent="0.25">
      <c r="A1192" t="s">
        <v>1250</v>
      </c>
      <c r="B1192" t="s">
        <v>3</v>
      </c>
      <c r="C1192" t="s">
        <v>250</v>
      </c>
      <c r="D1192" t="s">
        <v>226</v>
      </c>
      <c r="E1192" t="s">
        <v>13</v>
      </c>
      <c r="F1192">
        <v>2021</v>
      </c>
      <c r="G1192">
        <v>0</v>
      </c>
      <c r="H1192" s="13">
        <v>0</v>
      </c>
      <c r="I1192" s="4" t="str">
        <f>INDEX('EPA Source to Industry Map'!E:E,MATCH(_xlfn.CONCAT(Table2[[#This Row],[sector]:[subsource]]),'EPA Source to Industry Map'!D:D,0))</f>
        <v>chemicals 20</v>
      </c>
      <c r="J1192" s="4" t="s">
        <v>272</v>
      </c>
      <c r="K1192" s="13">
        <v>0</v>
      </c>
    </row>
    <row r="1193" spans="1:11" x14ac:dyDescent="0.25">
      <c r="A1193" t="s">
        <v>1250</v>
      </c>
      <c r="B1193" t="s">
        <v>3</v>
      </c>
      <c r="C1193" t="s">
        <v>250</v>
      </c>
      <c r="D1193" t="s">
        <v>226</v>
      </c>
      <c r="E1193" t="s">
        <v>13</v>
      </c>
      <c r="F1193">
        <v>2022</v>
      </c>
      <c r="G1193">
        <v>0</v>
      </c>
      <c r="H1193" s="13">
        <v>0</v>
      </c>
      <c r="I1193" s="4" t="str">
        <f>INDEX('EPA Source to Industry Map'!E:E,MATCH(_xlfn.CONCAT(Table2[[#This Row],[sector]:[subsource]]),'EPA Source to Industry Map'!D:D,0))</f>
        <v>chemicals 20</v>
      </c>
      <c r="J1193" s="4" t="s">
        <v>272</v>
      </c>
      <c r="K1193" s="13">
        <v>0</v>
      </c>
    </row>
    <row r="1194" spans="1:11" x14ac:dyDescent="0.25">
      <c r="A1194" t="s">
        <v>1250</v>
      </c>
      <c r="B1194" t="s">
        <v>3</v>
      </c>
      <c r="C1194" t="s">
        <v>250</v>
      </c>
      <c r="D1194" t="s">
        <v>226</v>
      </c>
      <c r="E1194" t="s">
        <v>13</v>
      </c>
      <c r="F1194">
        <v>2023</v>
      </c>
      <c r="G1194">
        <v>0</v>
      </c>
      <c r="H1194" s="13">
        <v>0</v>
      </c>
      <c r="I1194" s="4" t="str">
        <f>INDEX('EPA Source to Industry Map'!E:E,MATCH(_xlfn.CONCAT(Table2[[#This Row],[sector]:[subsource]]),'EPA Source to Industry Map'!D:D,0))</f>
        <v>chemicals 20</v>
      </c>
      <c r="J1194" s="4" t="s">
        <v>272</v>
      </c>
      <c r="K1194" s="13">
        <v>0</v>
      </c>
    </row>
    <row r="1195" spans="1:11" x14ac:dyDescent="0.25">
      <c r="A1195" t="s">
        <v>1250</v>
      </c>
      <c r="B1195" t="s">
        <v>3</v>
      </c>
      <c r="C1195" t="s">
        <v>250</v>
      </c>
      <c r="D1195" t="s">
        <v>226</v>
      </c>
      <c r="E1195" t="s">
        <v>13</v>
      </c>
      <c r="F1195">
        <v>2024</v>
      </c>
      <c r="G1195">
        <v>0</v>
      </c>
      <c r="H1195" s="13">
        <v>0</v>
      </c>
      <c r="I1195" s="4" t="str">
        <f>INDEX('EPA Source to Industry Map'!E:E,MATCH(_xlfn.CONCAT(Table2[[#This Row],[sector]:[subsource]]),'EPA Source to Industry Map'!D:D,0))</f>
        <v>chemicals 20</v>
      </c>
      <c r="J1195" s="4" t="s">
        <v>272</v>
      </c>
      <c r="K1195" s="13">
        <v>0</v>
      </c>
    </row>
    <row r="1196" spans="1:11" x14ac:dyDescent="0.25">
      <c r="A1196" t="s">
        <v>1250</v>
      </c>
      <c r="B1196" t="s">
        <v>3</v>
      </c>
      <c r="C1196" t="s">
        <v>250</v>
      </c>
      <c r="D1196" t="s">
        <v>226</v>
      </c>
      <c r="E1196" t="s">
        <v>13</v>
      </c>
      <c r="F1196">
        <v>2025</v>
      </c>
      <c r="G1196">
        <v>0</v>
      </c>
      <c r="H1196" s="13">
        <v>0</v>
      </c>
      <c r="I1196" s="4" t="str">
        <f>INDEX('EPA Source to Industry Map'!E:E,MATCH(_xlfn.CONCAT(Table2[[#This Row],[sector]:[subsource]]),'EPA Source to Industry Map'!D:D,0))</f>
        <v>chemicals 20</v>
      </c>
      <c r="J1196" s="4" t="s">
        <v>272</v>
      </c>
      <c r="K1196" s="13">
        <v>0</v>
      </c>
    </row>
    <row r="1197" spans="1:11" x14ac:dyDescent="0.25">
      <c r="A1197" t="s">
        <v>1250</v>
      </c>
      <c r="B1197" t="s">
        <v>3</v>
      </c>
      <c r="C1197" t="s">
        <v>250</v>
      </c>
      <c r="D1197" t="s">
        <v>226</v>
      </c>
      <c r="E1197" t="s">
        <v>13</v>
      </c>
      <c r="F1197">
        <v>2026</v>
      </c>
      <c r="G1197">
        <v>0</v>
      </c>
      <c r="H1197" s="13">
        <v>0</v>
      </c>
      <c r="I1197" s="4" t="str">
        <f>INDEX('EPA Source to Industry Map'!E:E,MATCH(_xlfn.CONCAT(Table2[[#This Row],[sector]:[subsource]]),'EPA Source to Industry Map'!D:D,0))</f>
        <v>chemicals 20</v>
      </c>
      <c r="J1197" s="4" t="s">
        <v>272</v>
      </c>
      <c r="K1197" s="13">
        <v>0</v>
      </c>
    </row>
    <row r="1198" spans="1:11" x14ac:dyDescent="0.25">
      <c r="A1198" t="s">
        <v>1250</v>
      </c>
      <c r="B1198" t="s">
        <v>3</v>
      </c>
      <c r="C1198" t="s">
        <v>250</v>
      </c>
      <c r="D1198" t="s">
        <v>226</v>
      </c>
      <c r="E1198" t="s">
        <v>13</v>
      </c>
      <c r="F1198">
        <v>2027</v>
      </c>
      <c r="G1198">
        <v>0</v>
      </c>
      <c r="H1198" s="13">
        <v>0</v>
      </c>
      <c r="I1198" s="4" t="str">
        <f>INDEX('EPA Source to Industry Map'!E:E,MATCH(_xlfn.CONCAT(Table2[[#This Row],[sector]:[subsource]]),'EPA Source to Industry Map'!D:D,0))</f>
        <v>chemicals 20</v>
      </c>
      <c r="J1198" s="4" t="s">
        <v>272</v>
      </c>
      <c r="K1198" s="13">
        <v>0</v>
      </c>
    </row>
    <row r="1199" spans="1:11" x14ac:dyDescent="0.25">
      <c r="A1199" t="s">
        <v>1250</v>
      </c>
      <c r="B1199" t="s">
        <v>3</v>
      </c>
      <c r="C1199" t="s">
        <v>250</v>
      </c>
      <c r="D1199" t="s">
        <v>226</v>
      </c>
      <c r="E1199" t="s">
        <v>13</v>
      </c>
      <c r="F1199">
        <v>2028</v>
      </c>
      <c r="G1199">
        <v>0</v>
      </c>
      <c r="H1199" s="13">
        <v>0</v>
      </c>
      <c r="I1199" s="4" t="str">
        <f>INDEX('EPA Source to Industry Map'!E:E,MATCH(_xlfn.CONCAT(Table2[[#This Row],[sector]:[subsource]]),'EPA Source to Industry Map'!D:D,0))</f>
        <v>chemicals 20</v>
      </c>
      <c r="J1199" s="4" t="s">
        <v>272</v>
      </c>
      <c r="K1199" s="13">
        <v>0</v>
      </c>
    </row>
    <row r="1200" spans="1:11" x14ac:dyDescent="0.25">
      <c r="A1200" t="s">
        <v>1250</v>
      </c>
      <c r="B1200" t="s">
        <v>3</v>
      </c>
      <c r="C1200" t="s">
        <v>250</v>
      </c>
      <c r="D1200" t="s">
        <v>226</v>
      </c>
      <c r="E1200" t="s">
        <v>13</v>
      </c>
      <c r="F1200">
        <v>2029</v>
      </c>
      <c r="G1200">
        <v>0</v>
      </c>
      <c r="H1200" s="13">
        <v>0</v>
      </c>
      <c r="I1200" s="4" t="str">
        <f>INDEX('EPA Source to Industry Map'!E:E,MATCH(_xlfn.CONCAT(Table2[[#This Row],[sector]:[subsource]]),'EPA Source to Industry Map'!D:D,0))</f>
        <v>chemicals 20</v>
      </c>
      <c r="J1200" s="4" t="s">
        <v>272</v>
      </c>
      <c r="K1200" s="13">
        <v>0</v>
      </c>
    </row>
    <row r="1201" spans="1:11" x14ac:dyDescent="0.25">
      <c r="A1201" t="s">
        <v>1250</v>
      </c>
      <c r="B1201" t="s">
        <v>3</v>
      </c>
      <c r="C1201" t="s">
        <v>250</v>
      </c>
      <c r="D1201" t="s">
        <v>226</v>
      </c>
      <c r="E1201" t="s">
        <v>13</v>
      </c>
      <c r="F1201">
        <v>2030</v>
      </c>
      <c r="G1201">
        <v>0</v>
      </c>
      <c r="H1201" s="13">
        <v>0</v>
      </c>
      <c r="I1201" s="4" t="str">
        <f>INDEX('EPA Source to Industry Map'!E:E,MATCH(_xlfn.CONCAT(Table2[[#This Row],[sector]:[subsource]]),'EPA Source to Industry Map'!D:D,0))</f>
        <v>chemicals 20</v>
      </c>
      <c r="J1201" s="4" t="s">
        <v>272</v>
      </c>
      <c r="K1201" s="13">
        <v>0</v>
      </c>
    </row>
    <row r="1202" spans="1:11" x14ac:dyDescent="0.25">
      <c r="A1202" t="s">
        <v>1250</v>
      </c>
      <c r="B1202" t="s">
        <v>3</v>
      </c>
      <c r="C1202" t="s">
        <v>250</v>
      </c>
      <c r="D1202" t="s">
        <v>226</v>
      </c>
      <c r="E1202" t="s">
        <v>13</v>
      </c>
      <c r="F1202">
        <v>2031</v>
      </c>
      <c r="G1202">
        <v>0</v>
      </c>
      <c r="H1202" s="13">
        <v>0</v>
      </c>
      <c r="I1202" s="4" t="str">
        <f>INDEX('EPA Source to Industry Map'!E:E,MATCH(_xlfn.CONCAT(Table2[[#This Row],[sector]:[subsource]]),'EPA Source to Industry Map'!D:D,0))</f>
        <v>chemicals 20</v>
      </c>
      <c r="J1202" s="4" t="s">
        <v>272</v>
      </c>
      <c r="K1202" s="13">
        <v>0</v>
      </c>
    </row>
    <row r="1203" spans="1:11" x14ac:dyDescent="0.25">
      <c r="A1203" t="s">
        <v>1250</v>
      </c>
      <c r="B1203" t="s">
        <v>3</v>
      </c>
      <c r="C1203" t="s">
        <v>250</v>
      </c>
      <c r="D1203" t="s">
        <v>226</v>
      </c>
      <c r="E1203" t="s">
        <v>13</v>
      </c>
      <c r="F1203">
        <v>2032</v>
      </c>
      <c r="G1203">
        <v>0</v>
      </c>
      <c r="H1203" s="13">
        <v>0</v>
      </c>
      <c r="I1203" s="4" t="str">
        <f>INDEX('EPA Source to Industry Map'!E:E,MATCH(_xlfn.CONCAT(Table2[[#This Row],[sector]:[subsource]]),'EPA Source to Industry Map'!D:D,0))</f>
        <v>chemicals 20</v>
      </c>
      <c r="J1203" s="4" t="s">
        <v>272</v>
      </c>
      <c r="K1203" s="13">
        <v>0</v>
      </c>
    </row>
    <row r="1204" spans="1:11" x14ac:dyDescent="0.25">
      <c r="A1204" t="s">
        <v>1250</v>
      </c>
      <c r="B1204" t="s">
        <v>3</v>
      </c>
      <c r="C1204" t="s">
        <v>250</v>
      </c>
      <c r="D1204" t="s">
        <v>226</v>
      </c>
      <c r="E1204" t="s">
        <v>13</v>
      </c>
      <c r="F1204">
        <v>2033</v>
      </c>
      <c r="G1204">
        <v>0</v>
      </c>
      <c r="H1204" s="13">
        <v>0</v>
      </c>
      <c r="I1204" s="4" t="str">
        <f>INDEX('EPA Source to Industry Map'!E:E,MATCH(_xlfn.CONCAT(Table2[[#This Row],[sector]:[subsource]]),'EPA Source to Industry Map'!D:D,0))</f>
        <v>chemicals 20</v>
      </c>
      <c r="J1204" s="4" t="s">
        <v>272</v>
      </c>
      <c r="K1204" s="13">
        <v>0</v>
      </c>
    </row>
    <row r="1205" spans="1:11" x14ac:dyDescent="0.25">
      <c r="A1205" t="s">
        <v>1250</v>
      </c>
      <c r="B1205" t="s">
        <v>3</v>
      </c>
      <c r="C1205" t="s">
        <v>250</v>
      </c>
      <c r="D1205" t="s">
        <v>226</v>
      </c>
      <c r="E1205" t="s">
        <v>13</v>
      </c>
      <c r="F1205">
        <v>2034</v>
      </c>
      <c r="G1205">
        <v>0</v>
      </c>
      <c r="H1205" s="13">
        <v>0</v>
      </c>
      <c r="I1205" s="4" t="str">
        <f>INDEX('EPA Source to Industry Map'!E:E,MATCH(_xlfn.CONCAT(Table2[[#This Row],[sector]:[subsource]]),'EPA Source to Industry Map'!D:D,0))</f>
        <v>chemicals 20</v>
      </c>
      <c r="J1205" s="4" t="s">
        <v>272</v>
      </c>
      <c r="K1205" s="13">
        <v>0</v>
      </c>
    </row>
    <row r="1206" spans="1:11" x14ac:dyDescent="0.25">
      <c r="A1206" t="s">
        <v>1250</v>
      </c>
      <c r="B1206" t="s">
        <v>3</v>
      </c>
      <c r="C1206" t="s">
        <v>250</v>
      </c>
      <c r="D1206" t="s">
        <v>226</v>
      </c>
      <c r="E1206" t="s">
        <v>13</v>
      </c>
      <c r="F1206">
        <v>2035</v>
      </c>
      <c r="G1206">
        <v>0</v>
      </c>
      <c r="H1206" s="13">
        <v>0</v>
      </c>
      <c r="I1206" s="4" t="str">
        <f>INDEX('EPA Source to Industry Map'!E:E,MATCH(_xlfn.CONCAT(Table2[[#This Row],[sector]:[subsource]]),'EPA Source to Industry Map'!D:D,0))</f>
        <v>chemicals 20</v>
      </c>
      <c r="J1206" s="4" t="s">
        <v>272</v>
      </c>
      <c r="K1206" s="13">
        <v>0</v>
      </c>
    </row>
    <row r="1207" spans="1:11" x14ac:dyDescent="0.25">
      <c r="A1207" t="s">
        <v>1250</v>
      </c>
      <c r="B1207" t="s">
        <v>3</v>
      </c>
      <c r="C1207" t="s">
        <v>250</v>
      </c>
      <c r="D1207" t="s">
        <v>226</v>
      </c>
      <c r="E1207" t="s">
        <v>13</v>
      </c>
      <c r="F1207">
        <v>2036</v>
      </c>
      <c r="G1207">
        <v>0</v>
      </c>
      <c r="H1207" s="13">
        <v>0</v>
      </c>
      <c r="I1207" s="4" t="str">
        <f>INDEX('EPA Source to Industry Map'!E:E,MATCH(_xlfn.CONCAT(Table2[[#This Row],[sector]:[subsource]]),'EPA Source to Industry Map'!D:D,0))</f>
        <v>chemicals 20</v>
      </c>
      <c r="J1207" s="4" t="s">
        <v>272</v>
      </c>
      <c r="K1207" s="13">
        <v>0</v>
      </c>
    </row>
    <row r="1208" spans="1:11" x14ac:dyDescent="0.25">
      <c r="A1208" t="s">
        <v>1250</v>
      </c>
      <c r="B1208" t="s">
        <v>3</v>
      </c>
      <c r="C1208" t="s">
        <v>250</v>
      </c>
      <c r="D1208" t="s">
        <v>226</v>
      </c>
      <c r="E1208" t="s">
        <v>13</v>
      </c>
      <c r="F1208">
        <v>2037</v>
      </c>
      <c r="G1208">
        <v>0</v>
      </c>
      <c r="H1208" s="13">
        <v>0</v>
      </c>
      <c r="I1208" s="4" t="str">
        <f>INDEX('EPA Source to Industry Map'!E:E,MATCH(_xlfn.CONCAT(Table2[[#This Row],[sector]:[subsource]]),'EPA Source to Industry Map'!D:D,0))</f>
        <v>chemicals 20</v>
      </c>
      <c r="J1208" s="4" t="s">
        <v>272</v>
      </c>
      <c r="K1208" s="13">
        <v>0</v>
      </c>
    </row>
    <row r="1209" spans="1:11" x14ac:dyDescent="0.25">
      <c r="A1209" t="s">
        <v>1250</v>
      </c>
      <c r="B1209" t="s">
        <v>3</v>
      </c>
      <c r="C1209" t="s">
        <v>250</v>
      </c>
      <c r="D1209" t="s">
        <v>226</v>
      </c>
      <c r="E1209" t="s">
        <v>13</v>
      </c>
      <c r="F1209">
        <v>2038</v>
      </c>
      <c r="G1209">
        <v>0</v>
      </c>
      <c r="H1209" s="13">
        <v>0</v>
      </c>
      <c r="I1209" s="4" t="str">
        <f>INDEX('EPA Source to Industry Map'!E:E,MATCH(_xlfn.CONCAT(Table2[[#This Row],[sector]:[subsource]]),'EPA Source to Industry Map'!D:D,0))</f>
        <v>chemicals 20</v>
      </c>
      <c r="J1209" s="4" t="s">
        <v>272</v>
      </c>
      <c r="K1209" s="13">
        <v>0</v>
      </c>
    </row>
    <row r="1210" spans="1:11" x14ac:dyDescent="0.25">
      <c r="A1210" t="s">
        <v>1250</v>
      </c>
      <c r="B1210" t="s">
        <v>3</v>
      </c>
      <c r="C1210" t="s">
        <v>250</v>
      </c>
      <c r="D1210" t="s">
        <v>226</v>
      </c>
      <c r="E1210" t="s">
        <v>13</v>
      </c>
      <c r="F1210">
        <v>2039</v>
      </c>
      <c r="G1210">
        <v>0</v>
      </c>
      <c r="H1210" s="13">
        <v>0</v>
      </c>
      <c r="I1210" s="4" t="str">
        <f>INDEX('EPA Source to Industry Map'!E:E,MATCH(_xlfn.CONCAT(Table2[[#This Row],[sector]:[subsource]]),'EPA Source to Industry Map'!D:D,0))</f>
        <v>chemicals 20</v>
      </c>
      <c r="J1210" s="4" t="s">
        <v>272</v>
      </c>
      <c r="K1210" s="13">
        <v>0</v>
      </c>
    </row>
    <row r="1211" spans="1:11" x14ac:dyDescent="0.25">
      <c r="A1211" t="s">
        <v>1250</v>
      </c>
      <c r="B1211" t="s">
        <v>3</v>
      </c>
      <c r="C1211" t="s">
        <v>250</v>
      </c>
      <c r="D1211" t="s">
        <v>226</v>
      </c>
      <c r="E1211" t="s">
        <v>13</v>
      </c>
      <c r="F1211">
        <v>2040</v>
      </c>
      <c r="G1211">
        <v>0</v>
      </c>
      <c r="H1211" s="13">
        <v>0</v>
      </c>
      <c r="I1211" s="4" t="str">
        <f>INDEX('EPA Source to Industry Map'!E:E,MATCH(_xlfn.CONCAT(Table2[[#This Row],[sector]:[subsource]]),'EPA Source to Industry Map'!D:D,0))</f>
        <v>chemicals 20</v>
      </c>
      <c r="J1211" s="4" t="s">
        <v>272</v>
      </c>
      <c r="K1211" s="13">
        <v>0</v>
      </c>
    </row>
    <row r="1212" spans="1:11" x14ac:dyDescent="0.25">
      <c r="A1212" t="s">
        <v>1250</v>
      </c>
      <c r="B1212" t="s">
        <v>3</v>
      </c>
      <c r="C1212" t="s">
        <v>250</v>
      </c>
      <c r="D1212" t="s">
        <v>226</v>
      </c>
      <c r="E1212" t="s">
        <v>13</v>
      </c>
      <c r="F1212">
        <v>2041</v>
      </c>
      <c r="G1212">
        <v>0</v>
      </c>
      <c r="H1212" s="13">
        <v>0</v>
      </c>
      <c r="I1212" s="4" t="str">
        <f>INDEX('EPA Source to Industry Map'!E:E,MATCH(_xlfn.CONCAT(Table2[[#This Row],[sector]:[subsource]]),'EPA Source to Industry Map'!D:D,0))</f>
        <v>chemicals 20</v>
      </c>
      <c r="J1212" s="4" t="s">
        <v>272</v>
      </c>
      <c r="K1212" s="13">
        <v>0</v>
      </c>
    </row>
    <row r="1213" spans="1:11" x14ac:dyDescent="0.25">
      <c r="A1213" t="s">
        <v>1250</v>
      </c>
      <c r="B1213" t="s">
        <v>3</v>
      </c>
      <c r="C1213" t="s">
        <v>250</v>
      </c>
      <c r="D1213" t="s">
        <v>226</v>
      </c>
      <c r="E1213" t="s">
        <v>13</v>
      </c>
      <c r="F1213">
        <v>2042</v>
      </c>
      <c r="G1213">
        <v>0</v>
      </c>
      <c r="H1213" s="13">
        <v>0</v>
      </c>
      <c r="I1213" s="4" t="str">
        <f>INDEX('EPA Source to Industry Map'!E:E,MATCH(_xlfn.CONCAT(Table2[[#This Row],[sector]:[subsource]]),'EPA Source to Industry Map'!D:D,0))</f>
        <v>chemicals 20</v>
      </c>
      <c r="J1213" s="4" t="s">
        <v>272</v>
      </c>
      <c r="K1213" s="13">
        <v>0</v>
      </c>
    </row>
    <row r="1214" spans="1:11" x14ac:dyDescent="0.25">
      <c r="A1214" t="s">
        <v>1250</v>
      </c>
      <c r="B1214" t="s">
        <v>3</v>
      </c>
      <c r="C1214" t="s">
        <v>250</v>
      </c>
      <c r="D1214" t="s">
        <v>226</v>
      </c>
      <c r="E1214" t="s">
        <v>13</v>
      </c>
      <c r="F1214">
        <v>2043</v>
      </c>
      <c r="G1214">
        <v>0</v>
      </c>
      <c r="H1214" s="13">
        <v>0</v>
      </c>
      <c r="I1214" s="4" t="str">
        <f>INDEX('EPA Source to Industry Map'!E:E,MATCH(_xlfn.CONCAT(Table2[[#This Row],[sector]:[subsource]]),'EPA Source to Industry Map'!D:D,0))</f>
        <v>chemicals 20</v>
      </c>
      <c r="J1214" s="4" t="s">
        <v>272</v>
      </c>
      <c r="K1214" s="13">
        <v>0</v>
      </c>
    </row>
    <row r="1215" spans="1:11" x14ac:dyDescent="0.25">
      <c r="A1215" t="s">
        <v>1250</v>
      </c>
      <c r="B1215" t="s">
        <v>3</v>
      </c>
      <c r="C1215" t="s">
        <v>250</v>
      </c>
      <c r="D1215" t="s">
        <v>226</v>
      </c>
      <c r="E1215" t="s">
        <v>13</v>
      </c>
      <c r="F1215">
        <v>2044</v>
      </c>
      <c r="G1215">
        <v>0</v>
      </c>
      <c r="H1215" s="13">
        <v>0</v>
      </c>
      <c r="I1215" s="4" t="str">
        <f>INDEX('EPA Source to Industry Map'!E:E,MATCH(_xlfn.CONCAT(Table2[[#This Row],[sector]:[subsource]]),'EPA Source to Industry Map'!D:D,0))</f>
        <v>chemicals 20</v>
      </c>
      <c r="J1215" s="4" t="s">
        <v>272</v>
      </c>
      <c r="K1215" s="13">
        <v>0</v>
      </c>
    </row>
    <row r="1216" spans="1:11" x14ac:dyDescent="0.25">
      <c r="A1216" t="s">
        <v>1250</v>
      </c>
      <c r="B1216" t="s">
        <v>3</v>
      </c>
      <c r="C1216" t="s">
        <v>250</v>
      </c>
      <c r="D1216" t="s">
        <v>226</v>
      </c>
      <c r="E1216" t="s">
        <v>13</v>
      </c>
      <c r="F1216">
        <v>2045</v>
      </c>
      <c r="G1216">
        <v>0</v>
      </c>
      <c r="H1216" s="13">
        <v>0</v>
      </c>
      <c r="I1216" s="4" t="str">
        <f>INDEX('EPA Source to Industry Map'!E:E,MATCH(_xlfn.CONCAT(Table2[[#This Row],[sector]:[subsource]]),'EPA Source to Industry Map'!D:D,0))</f>
        <v>chemicals 20</v>
      </c>
      <c r="J1216" s="4" t="s">
        <v>272</v>
      </c>
      <c r="K1216" s="13">
        <v>0</v>
      </c>
    </row>
    <row r="1217" spans="1:11" x14ac:dyDescent="0.25">
      <c r="A1217" t="s">
        <v>1250</v>
      </c>
      <c r="B1217" t="s">
        <v>3</v>
      </c>
      <c r="C1217" t="s">
        <v>250</v>
      </c>
      <c r="D1217" t="s">
        <v>226</v>
      </c>
      <c r="E1217" t="s">
        <v>13</v>
      </c>
      <c r="F1217">
        <v>2046</v>
      </c>
      <c r="G1217">
        <v>0</v>
      </c>
      <c r="H1217" s="13">
        <v>0</v>
      </c>
      <c r="I1217" s="4" t="str">
        <f>INDEX('EPA Source to Industry Map'!E:E,MATCH(_xlfn.CONCAT(Table2[[#This Row],[sector]:[subsource]]),'EPA Source to Industry Map'!D:D,0))</f>
        <v>chemicals 20</v>
      </c>
      <c r="J1217" s="4" t="s">
        <v>272</v>
      </c>
      <c r="K1217" s="13">
        <v>0</v>
      </c>
    </row>
    <row r="1218" spans="1:11" x14ac:dyDescent="0.25">
      <c r="A1218" t="s">
        <v>1250</v>
      </c>
      <c r="B1218" t="s">
        <v>3</v>
      </c>
      <c r="C1218" t="s">
        <v>250</v>
      </c>
      <c r="D1218" t="s">
        <v>226</v>
      </c>
      <c r="E1218" t="s">
        <v>13</v>
      </c>
      <c r="F1218">
        <v>2047</v>
      </c>
      <c r="G1218">
        <v>0</v>
      </c>
      <c r="H1218" s="13">
        <v>0</v>
      </c>
      <c r="I1218" s="4" t="str">
        <f>INDEX('EPA Source to Industry Map'!E:E,MATCH(_xlfn.CONCAT(Table2[[#This Row],[sector]:[subsource]]),'EPA Source to Industry Map'!D:D,0))</f>
        <v>chemicals 20</v>
      </c>
      <c r="J1218" s="4" t="s">
        <v>272</v>
      </c>
      <c r="K1218" s="13">
        <v>0</v>
      </c>
    </row>
    <row r="1219" spans="1:11" x14ac:dyDescent="0.25">
      <c r="A1219" t="s">
        <v>1250</v>
      </c>
      <c r="B1219" t="s">
        <v>3</v>
      </c>
      <c r="C1219" t="s">
        <v>250</v>
      </c>
      <c r="D1219" t="s">
        <v>226</v>
      </c>
      <c r="E1219" t="s">
        <v>13</v>
      </c>
      <c r="F1219">
        <v>2048</v>
      </c>
      <c r="G1219">
        <v>0</v>
      </c>
      <c r="H1219" s="13">
        <v>0</v>
      </c>
      <c r="I1219" s="4" t="str">
        <f>INDEX('EPA Source to Industry Map'!E:E,MATCH(_xlfn.CONCAT(Table2[[#This Row],[sector]:[subsource]]),'EPA Source to Industry Map'!D:D,0))</f>
        <v>chemicals 20</v>
      </c>
      <c r="J1219" s="4" t="s">
        <v>272</v>
      </c>
      <c r="K1219" s="13">
        <v>0</v>
      </c>
    </row>
    <row r="1220" spans="1:11" x14ac:dyDescent="0.25">
      <c r="A1220" t="s">
        <v>1250</v>
      </c>
      <c r="B1220" t="s">
        <v>3</v>
      </c>
      <c r="C1220" t="s">
        <v>250</v>
      </c>
      <c r="D1220" t="s">
        <v>226</v>
      </c>
      <c r="E1220" t="s">
        <v>13</v>
      </c>
      <c r="F1220">
        <v>2049</v>
      </c>
      <c r="G1220">
        <v>0</v>
      </c>
      <c r="H1220" s="13">
        <v>0</v>
      </c>
      <c r="I1220" s="4" t="str">
        <f>INDEX('EPA Source to Industry Map'!E:E,MATCH(_xlfn.CONCAT(Table2[[#This Row],[sector]:[subsource]]),'EPA Source to Industry Map'!D:D,0))</f>
        <v>chemicals 20</v>
      </c>
      <c r="J1220" s="4" t="s">
        <v>272</v>
      </c>
      <c r="K1220" s="13">
        <v>0</v>
      </c>
    </row>
    <row r="1221" spans="1:11" x14ac:dyDescent="0.25">
      <c r="A1221" t="s">
        <v>1250</v>
      </c>
      <c r="B1221" t="s">
        <v>3</v>
      </c>
      <c r="C1221" t="s">
        <v>250</v>
      </c>
      <c r="D1221" t="s">
        <v>226</v>
      </c>
      <c r="E1221" t="s">
        <v>13</v>
      </c>
      <c r="F1221">
        <v>2050</v>
      </c>
      <c r="G1221">
        <v>0</v>
      </c>
      <c r="H1221" s="13">
        <v>0</v>
      </c>
      <c r="I1221" s="4" t="str">
        <f>INDEX('EPA Source to Industry Map'!E:E,MATCH(_xlfn.CONCAT(Table2[[#This Row],[sector]:[subsource]]),'EPA Source to Industry Map'!D:D,0))</f>
        <v>chemicals 20</v>
      </c>
      <c r="J1221" s="4" t="s">
        <v>272</v>
      </c>
      <c r="K1221" s="13">
        <v>0</v>
      </c>
    </row>
    <row r="1222" spans="1:11" x14ac:dyDescent="0.25">
      <c r="A1222" t="s">
        <v>1250</v>
      </c>
      <c r="B1222" t="s">
        <v>3</v>
      </c>
      <c r="C1222" t="s">
        <v>250</v>
      </c>
      <c r="D1222" t="s">
        <v>226</v>
      </c>
      <c r="E1222" t="s">
        <v>16</v>
      </c>
      <c r="F1222">
        <v>1990</v>
      </c>
      <c r="G1222">
        <v>0</v>
      </c>
      <c r="H1222" s="13">
        <v>0</v>
      </c>
      <c r="I1222" s="4" t="str">
        <f>INDEX('EPA Source to Industry Map'!E:E,MATCH(_xlfn.CONCAT(Table2[[#This Row],[sector]:[subsource]]),'EPA Source to Industry Map'!D:D,0))</f>
        <v>chemicals 20</v>
      </c>
      <c r="J1222" s="4" t="s">
        <v>272</v>
      </c>
      <c r="K1222" s="13">
        <v>0</v>
      </c>
    </row>
    <row r="1223" spans="1:11" x14ac:dyDescent="0.25">
      <c r="A1223" t="s">
        <v>1250</v>
      </c>
      <c r="B1223" t="s">
        <v>3</v>
      </c>
      <c r="C1223" t="s">
        <v>250</v>
      </c>
      <c r="D1223" t="s">
        <v>226</v>
      </c>
      <c r="E1223" t="s">
        <v>16</v>
      </c>
      <c r="F1223">
        <v>1991</v>
      </c>
      <c r="G1223">
        <v>0</v>
      </c>
      <c r="H1223" s="13">
        <v>0</v>
      </c>
      <c r="I1223" s="4" t="str">
        <f>INDEX('EPA Source to Industry Map'!E:E,MATCH(_xlfn.CONCAT(Table2[[#This Row],[sector]:[subsource]]),'EPA Source to Industry Map'!D:D,0))</f>
        <v>chemicals 20</v>
      </c>
      <c r="J1223" s="4" t="s">
        <v>272</v>
      </c>
      <c r="K1223" s="13">
        <v>0</v>
      </c>
    </row>
    <row r="1224" spans="1:11" x14ac:dyDescent="0.25">
      <c r="A1224" t="s">
        <v>1250</v>
      </c>
      <c r="B1224" t="s">
        <v>3</v>
      </c>
      <c r="C1224" t="s">
        <v>250</v>
      </c>
      <c r="D1224" t="s">
        <v>226</v>
      </c>
      <c r="E1224" t="s">
        <v>16</v>
      </c>
      <c r="F1224">
        <v>1992</v>
      </c>
      <c r="G1224">
        <v>0</v>
      </c>
      <c r="H1224" s="13">
        <v>0</v>
      </c>
      <c r="I1224" s="4" t="str">
        <f>INDEX('EPA Source to Industry Map'!E:E,MATCH(_xlfn.CONCAT(Table2[[#This Row],[sector]:[subsource]]),'EPA Source to Industry Map'!D:D,0))</f>
        <v>chemicals 20</v>
      </c>
      <c r="J1224" s="4" t="s">
        <v>272</v>
      </c>
      <c r="K1224" s="13">
        <v>0</v>
      </c>
    </row>
    <row r="1225" spans="1:11" x14ac:dyDescent="0.25">
      <c r="A1225" t="s">
        <v>1250</v>
      </c>
      <c r="B1225" t="s">
        <v>3</v>
      </c>
      <c r="C1225" t="s">
        <v>250</v>
      </c>
      <c r="D1225" t="s">
        <v>226</v>
      </c>
      <c r="E1225" t="s">
        <v>16</v>
      </c>
      <c r="F1225">
        <v>1993</v>
      </c>
      <c r="G1225">
        <v>0</v>
      </c>
      <c r="H1225" s="13">
        <v>0</v>
      </c>
      <c r="I1225" s="4" t="str">
        <f>INDEX('EPA Source to Industry Map'!E:E,MATCH(_xlfn.CONCAT(Table2[[#This Row],[sector]:[subsource]]),'EPA Source to Industry Map'!D:D,0))</f>
        <v>chemicals 20</v>
      </c>
      <c r="J1225" s="4" t="s">
        <v>272</v>
      </c>
      <c r="K1225" s="13">
        <v>0</v>
      </c>
    </row>
    <row r="1226" spans="1:11" x14ac:dyDescent="0.25">
      <c r="A1226" t="s">
        <v>1250</v>
      </c>
      <c r="B1226" t="s">
        <v>3</v>
      </c>
      <c r="C1226" t="s">
        <v>250</v>
      </c>
      <c r="D1226" t="s">
        <v>226</v>
      </c>
      <c r="E1226" t="s">
        <v>16</v>
      </c>
      <c r="F1226">
        <v>1994</v>
      </c>
      <c r="G1226">
        <v>0</v>
      </c>
      <c r="H1226" s="13">
        <v>0</v>
      </c>
      <c r="I1226" s="4" t="str">
        <f>INDEX('EPA Source to Industry Map'!E:E,MATCH(_xlfn.CONCAT(Table2[[#This Row],[sector]:[subsource]]),'EPA Source to Industry Map'!D:D,0))</f>
        <v>chemicals 20</v>
      </c>
      <c r="J1226" s="4" t="s">
        <v>272</v>
      </c>
      <c r="K1226" s="13">
        <v>0</v>
      </c>
    </row>
    <row r="1227" spans="1:11" x14ac:dyDescent="0.25">
      <c r="A1227" t="s">
        <v>1250</v>
      </c>
      <c r="B1227" t="s">
        <v>3</v>
      </c>
      <c r="C1227" t="s">
        <v>250</v>
      </c>
      <c r="D1227" t="s">
        <v>226</v>
      </c>
      <c r="E1227" t="s">
        <v>16</v>
      </c>
      <c r="F1227">
        <v>1995</v>
      </c>
      <c r="G1227">
        <v>0</v>
      </c>
      <c r="H1227" s="13">
        <v>0</v>
      </c>
      <c r="I1227" s="4" t="str">
        <f>INDEX('EPA Source to Industry Map'!E:E,MATCH(_xlfn.CONCAT(Table2[[#This Row],[sector]:[subsource]]),'EPA Source to Industry Map'!D:D,0))</f>
        <v>chemicals 20</v>
      </c>
      <c r="J1227" s="4" t="s">
        <v>272</v>
      </c>
      <c r="K1227" s="13">
        <v>0</v>
      </c>
    </row>
    <row r="1228" spans="1:11" x14ac:dyDescent="0.25">
      <c r="A1228" t="s">
        <v>1250</v>
      </c>
      <c r="B1228" t="s">
        <v>3</v>
      </c>
      <c r="C1228" t="s">
        <v>250</v>
      </c>
      <c r="D1228" t="s">
        <v>226</v>
      </c>
      <c r="E1228" t="s">
        <v>16</v>
      </c>
      <c r="F1228">
        <v>1996</v>
      </c>
      <c r="G1228">
        <v>0</v>
      </c>
      <c r="H1228" s="13">
        <v>0</v>
      </c>
      <c r="I1228" s="4" t="str">
        <f>INDEX('EPA Source to Industry Map'!E:E,MATCH(_xlfn.CONCAT(Table2[[#This Row],[sector]:[subsource]]),'EPA Source to Industry Map'!D:D,0))</f>
        <v>chemicals 20</v>
      </c>
      <c r="J1228" s="4" t="s">
        <v>272</v>
      </c>
      <c r="K1228" s="13">
        <v>0</v>
      </c>
    </row>
    <row r="1229" spans="1:11" x14ac:dyDescent="0.25">
      <c r="A1229" t="s">
        <v>1250</v>
      </c>
      <c r="B1229" t="s">
        <v>3</v>
      </c>
      <c r="C1229" t="s">
        <v>250</v>
      </c>
      <c r="D1229" t="s">
        <v>226</v>
      </c>
      <c r="E1229" t="s">
        <v>16</v>
      </c>
      <c r="F1229">
        <v>1997</v>
      </c>
      <c r="G1229">
        <v>0</v>
      </c>
      <c r="H1229" s="13">
        <v>0</v>
      </c>
      <c r="I1229" s="4" t="str">
        <f>INDEX('EPA Source to Industry Map'!E:E,MATCH(_xlfn.CONCAT(Table2[[#This Row],[sector]:[subsource]]),'EPA Source to Industry Map'!D:D,0))</f>
        <v>chemicals 20</v>
      </c>
      <c r="J1229" s="4" t="s">
        <v>272</v>
      </c>
      <c r="K1229" s="13">
        <v>0</v>
      </c>
    </row>
    <row r="1230" spans="1:11" x14ac:dyDescent="0.25">
      <c r="A1230" t="s">
        <v>1250</v>
      </c>
      <c r="B1230" t="s">
        <v>3</v>
      </c>
      <c r="C1230" t="s">
        <v>250</v>
      </c>
      <c r="D1230" t="s">
        <v>226</v>
      </c>
      <c r="E1230" t="s">
        <v>16</v>
      </c>
      <c r="F1230">
        <v>1998</v>
      </c>
      <c r="G1230">
        <v>0</v>
      </c>
      <c r="H1230" s="13">
        <v>0</v>
      </c>
      <c r="I1230" s="4" t="str">
        <f>INDEX('EPA Source to Industry Map'!E:E,MATCH(_xlfn.CONCAT(Table2[[#This Row],[sector]:[subsource]]),'EPA Source to Industry Map'!D:D,0))</f>
        <v>chemicals 20</v>
      </c>
      <c r="J1230" s="4" t="s">
        <v>272</v>
      </c>
      <c r="K1230" s="13">
        <v>0</v>
      </c>
    </row>
    <row r="1231" spans="1:11" x14ac:dyDescent="0.25">
      <c r="A1231" t="s">
        <v>1250</v>
      </c>
      <c r="B1231" t="s">
        <v>3</v>
      </c>
      <c r="C1231" t="s">
        <v>250</v>
      </c>
      <c r="D1231" t="s">
        <v>226</v>
      </c>
      <c r="E1231" t="s">
        <v>16</v>
      </c>
      <c r="F1231">
        <v>1999</v>
      </c>
      <c r="G1231">
        <v>0</v>
      </c>
      <c r="H1231" s="13">
        <v>0</v>
      </c>
      <c r="I1231" s="4" t="str">
        <f>INDEX('EPA Source to Industry Map'!E:E,MATCH(_xlfn.CONCAT(Table2[[#This Row],[sector]:[subsource]]),'EPA Source to Industry Map'!D:D,0))</f>
        <v>chemicals 20</v>
      </c>
      <c r="J1231" s="4" t="s">
        <v>272</v>
      </c>
      <c r="K1231" s="13">
        <v>0</v>
      </c>
    </row>
    <row r="1232" spans="1:11" x14ac:dyDescent="0.25">
      <c r="A1232" t="s">
        <v>1250</v>
      </c>
      <c r="B1232" t="s">
        <v>3</v>
      </c>
      <c r="C1232" t="s">
        <v>250</v>
      </c>
      <c r="D1232" t="s">
        <v>226</v>
      </c>
      <c r="E1232" t="s">
        <v>16</v>
      </c>
      <c r="F1232">
        <v>2000</v>
      </c>
      <c r="G1232">
        <v>0</v>
      </c>
      <c r="H1232" s="13">
        <v>0</v>
      </c>
      <c r="I1232" s="4" t="str">
        <f>INDEX('EPA Source to Industry Map'!E:E,MATCH(_xlfn.CONCAT(Table2[[#This Row],[sector]:[subsource]]),'EPA Source to Industry Map'!D:D,0))</f>
        <v>chemicals 20</v>
      </c>
      <c r="J1232" s="4" t="s">
        <v>272</v>
      </c>
      <c r="K1232" s="13">
        <v>0</v>
      </c>
    </row>
    <row r="1233" spans="1:11" x14ac:dyDescent="0.25">
      <c r="A1233" t="s">
        <v>1250</v>
      </c>
      <c r="B1233" t="s">
        <v>3</v>
      </c>
      <c r="C1233" t="s">
        <v>250</v>
      </c>
      <c r="D1233" t="s">
        <v>226</v>
      </c>
      <c r="E1233" t="s">
        <v>16</v>
      </c>
      <c r="F1233">
        <v>2001</v>
      </c>
      <c r="G1233">
        <v>0</v>
      </c>
      <c r="H1233" s="13">
        <v>0</v>
      </c>
      <c r="I1233" s="4" t="str">
        <f>INDEX('EPA Source to Industry Map'!E:E,MATCH(_xlfn.CONCAT(Table2[[#This Row],[sector]:[subsource]]),'EPA Source to Industry Map'!D:D,0))</f>
        <v>chemicals 20</v>
      </c>
      <c r="J1233" s="4" t="s">
        <v>272</v>
      </c>
      <c r="K1233" s="13">
        <v>0</v>
      </c>
    </row>
    <row r="1234" spans="1:11" x14ac:dyDescent="0.25">
      <c r="A1234" t="s">
        <v>1250</v>
      </c>
      <c r="B1234" t="s">
        <v>3</v>
      </c>
      <c r="C1234" t="s">
        <v>250</v>
      </c>
      <c r="D1234" t="s">
        <v>226</v>
      </c>
      <c r="E1234" t="s">
        <v>16</v>
      </c>
      <c r="F1234">
        <v>2002</v>
      </c>
      <c r="G1234">
        <v>0</v>
      </c>
      <c r="H1234" s="13">
        <v>0</v>
      </c>
      <c r="I1234" s="4" t="str">
        <f>INDEX('EPA Source to Industry Map'!E:E,MATCH(_xlfn.CONCAT(Table2[[#This Row],[sector]:[subsource]]),'EPA Source to Industry Map'!D:D,0))</f>
        <v>chemicals 20</v>
      </c>
      <c r="J1234" s="4" t="s">
        <v>272</v>
      </c>
      <c r="K1234" s="13">
        <v>0</v>
      </c>
    </row>
    <row r="1235" spans="1:11" x14ac:dyDescent="0.25">
      <c r="A1235" t="s">
        <v>1250</v>
      </c>
      <c r="B1235" t="s">
        <v>3</v>
      </c>
      <c r="C1235" t="s">
        <v>250</v>
      </c>
      <c r="D1235" t="s">
        <v>226</v>
      </c>
      <c r="E1235" t="s">
        <v>16</v>
      </c>
      <c r="F1235">
        <v>2003</v>
      </c>
      <c r="G1235">
        <v>0</v>
      </c>
      <c r="H1235" s="13">
        <v>0</v>
      </c>
      <c r="I1235" s="4" t="str">
        <f>INDEX('EPA Source to Industry Map'!E:E,MATCH(_xlfn.CONCAT(Table2[[#This Row],[sector]:[subsource]]),'EPA Source to Industry Map'!D:D,0))</f>
        <v>chemicals 20</v>
      </c>
      <c r="J1235" s="4" t="s">
        <v>272</v>
      </c>
      <c r="K1235" s="13">
        <v>0</v>
      </c>
    </row>
    <row r="1236" spans="1:11" x14ac:dyDescent="0.25">
      <c r="A1236" t="s">
        <v>1250</v>
      </c>
      <c r="B1236" t="s">
        <v>3</v>
      </c>
      <c r="C1236" t="s">
        <v>250</v>
      </c>
      <c r="D1236" t="s">
        <v>226</v>
      </c>
      <c r="E1236" t="s">
        <v>16</v>
      </c>
      <c r="F1236">
        <v>2004</v>
      </c>
      <c r="G1236">
        <v>0</v>
      </c>
      <c r="H1236" s="13">
        <v>0</v>
      </c>
      <c r="I1236" s="4" t="str">
        <f>INDEX('EPA Source to Industry Map'!E:E,MATCH(_xlfn.CONCAT(Table2[[#This Row],[sector]:[subsource]]),'EPA Source to Industry Map'!D:D,0))</f>
        <v>chemicals 20</v>
      </c>
      <c r="J1236" s="4" t="s">
        <v>272</v>
      </c>
      <c r="K1236" s="13">
        <v>0</v>
      </c>
    </row>
    <row r="1237" spans="1:11" x14ac:dyDescent="0.25">
      <c r="A1237" t="s">
        <v>1250</v>
      </c>
      <c r="B1237" t="s">
        <v>3</v>
      </c>
      <c r="C1237" t="s">
        <v>250</v>
      </c>
      <c r="D1237" t="s">
        <v>226</v>
      </c>
      <c r="E1237" t="s">
        <v>16</v>
      </c>
      <c r="F1237">
        <v>2005</v>
      </c>
      <c r="G1237">
        <v>0</v>
      </c>
      <c r="H1237" s="13">
        <v>0</v>
      </c>
      <c r="I1237" s="4" t="str">
        <f>INDEX('EPA Source to Industry Map'!E:E,MATCH(_xlfn.CONCAT(Table2[[#This Row],[sector]:[subsource]]),'EPA Source to Industry Map'!D:D,0))</f>
        <v>chemicals 20</v>
      </c>
      <c r="J1237" s="4" t="s">
        <v>272</v>
      </c>
      <c r="K1237" s="13">
        <v>0</v>
      </c>
    </row>
    <row r="1238" spans="1:11" x14ac:dyDescent="0.25">
      <c r="A1238" t="s">
        <v>1250</v>
      </c>
      <c r="B1238" t="s">
        <v>3</v>
      </c>
      <c r="C1238" t="s">
        <v>250</v>
      </c>
      <c r="D1238" t="s">
        <v>226</v>
      </c>
      <c r="E1238" t="s">
        <v>16</v>
      </c>
      <c r="F1238">
        <v>2006</v>
      </c>
      <c r="G1238">
        <v>0</v>
      </c>
      <c r="H1238" s="13">
        <v>0</v>
      </c>
      <c r="I1238" s="4" t="str">
        <f>INDEX('EPA Source to Industry Map'!E:E,MATCH(_xlfn.CONCAT(Table2[[#This Row],[sector]:[subsource]]),'EPA Source to Industry Map'!D:D,0))</f>
        <v>chemicals 20</v>
      </c>
      <c r="J1238" s="4" t="s">
        <v>272</v>
      </c>
      <c r="K1238" s="13">
        <v>0</v>
      </c>
    </row>
    <row r="1239" spans="1:11" x14ac:dyDescent="0.25">
      <c r="A1239" t="s">
        <v>1250</v>
      </c>
      <c r="B1239" t="s">
        <v>3</v>
      </c>
      <c r="C1239" t="s">
        <v>250</v>
      </c>
      <c r="D1239" t="s">
        <v>226</v>
      </c>
      <c r="E1239" t="s">
        <v>16</v>
      </c>
      <c r="F1239">
        <v>2007</v>
      </c>
      <c r="G1239">
        <v>0</v>
      </c>
      <c r="H1239" s="13">
        <v>0</v>
      </c>
      <c r="I1239" s="4" t="str">
        <f>INDEX('EPA Source to Industry Map'!E:E,MATCH(_xlfn.CONCAT(Table2[[#This Row],[sector]:[subsource]]),'EPA Source to Industry Map'!D:D,0))</f>
        <v>chemicals 20</v>
      </c>
      <c r="J1239" s="4" t="s">
        <v>272</v>
      </c>
      <c r="K1239" s="13">
        <v>0</v>
      </c>
    </row>
    <row r="1240" spans="1:11" x14ac:dyDescent="0.25">
      <c r="A1240" t="s">
        <v>1250</v>
      </c>
      <c r="B1240" t="s">
        <v>3</v>
      </c>
      <c r="C1240" t="s">
        <v>250</v>
      </c>
      <c r="D1240" t="s">
        <v>226</v>
      </c>
      <c r="E1240" t="s">
        <v>16</v>
      </c>
      <c r="F1240">
        <v>2008</v>
      </c>
      <c r="G1240">
        <v>0</v>
      </c>
      <c r="H1240" s="13">
        <v>0</v>
      </c>
      <c r="I1240" s="4" t="str">
        <f>INDEX('EPA Source to Industry Map'!E:E,MATCH(_xlfn.CONCAT(Table2[[#This Row],[sector]:[subsource]]),'EPA Source to Industry Map'!D:D,0))</f>
        <v>chemicals 20</v>
      </c>
      <c r="J1240" s="4" t="s">
        <v>272</v>
      </c>
      <c r="K1240" s="13">
        <v>0</v>
      </c>
    </row>
    <row r="1241" spans="1:11" x14ac:dyDescent="0.25">
      <c r="A1241" t="s">
        <v>1250</v>
      </c>
      <c r="B1241" t="s">
        <v>3</v>
      </c>
      <c r="C1241" t="s">
        <v>250</v>
      </c>
      <c r="D1241" t="s">
        <v>226</v>
      </c>
      <c r="E1241" t="s">
        <v>16</v>
      </c>
      <c r="F1241">
        <v>2009</v>
      </c>
      <c r="G1241">
        <v>0</v>
      </c>
      <c r="H1241" s="13">
        <v>0</v>
      </c>
      <c r="I1241" s="4" t="str">
        <f>INDEX('EPA Source to Industry Map'!E:E,MATCH(_xlfn.CONCAT(Table2[[#This Row],[sector]:[subsource]]),'EPA Source to Industry Map'!D:D,0))</f>
        <v>chemicals 20</v>
      </c>
      <c r="J1241" s="4" t="s">
        <v>272</v>
      </c>
      <c r="K1241" s="13">
        <v>0</v>
      </c>
    </row>
    <row r="1242" spans="1:11" x14ac:dyDescent="0.25">
      <c r="A1242" t="s">
        <v>1250</v>
      </c>
      <c r="B1242" t="s">
        <v>3</v>
      </c>
      <c r="C1242" t="s">
        <v>250</v>
      </c>
      <c r="D1242" t="s">
        <v>226</v>
      </c>
      <c r="E1242" t="s">
        <v>16</v>
      </c>
      <c r="F1242">
        <v>2010</v>
      </c>
      <c r="G1242">
        <v>0</v>
      </c>
      <c r="H1242" s="13">
        <v>0</v>
      </c>
      <c r="I1242" s="4" t="str">
        <f>INDEX('EPA Source to Industry Map'!E:E,MATCH(_xlfn.CONCAT(Table2[[#This Row],[sector]:[subsource]]),'EPA Source to Industry Map'!D:D,0))</f>
        <v>chemicals 20</v>
      </c>
      <c r="J1242" s="4" t="s">
        <v>272</v>
      </c>
      <c r="K1242" s="13">
        <v>0</v>
      </c>
    </row>
    <row r="1243" spans="1:11" x14ac:dyDescent="0.25">
      <c r="A1243" t="s">
        <v>1250</v>
      </c>
      <c r="B1243" t="s">
        <v>3</v>
      </c>
      <c r="C1243" t="s">
        <v>250</v>
      </c>
      <c r="D1243" t="s">
        <v>226</v>
      </c>
      <c r="E1243" t="s">
        <v>16</v>
      </c>
      <c r="F1243">
        <v>2011</v>
      </c>
      <c r="G1243">
        <v>0</v>
      </c>
      <c r="H1243" s="13">
        <v>0</v>
      </c>
      <c r="I1243" s="4" t="str">
        <f>INDEX('EPA Source to Industry Map'!E:E,MATCH(_xlfn.CONCAT(Table2[[#This Row],[sector]:[subsource]]),'EPA Source to Industry Map'!D:D,0))</f>
        <v>chemicals 20</v>
      </c>
      <c r="J1243" s="4" t="s">
        <v>272</v>
      </c>
      <c r="K1243" s="13">
        <v>0</v>
      </c>
    </row>
    <row r="1244" spans="1:11" x14ac:dyDescent="0.25">
      <c r="A1244" t="s">
        <v>1250</v>
      </c>
      <c r="B1244" t="s">
        <v>3</v>
      </c>
      <c r="C1244" t="s">
        <v>250</v>
      </c>
      <c r="D1244" t="s">
        <v>226</v>
      </c>
      <c r="E1244" t="s">
        <v>16</v>
      </c>
      <c r="F1244">
        <v>2012</v>
      </c>
      <c r="G1244">
        <v>0</v>
      </c>
      <c r="H1244" s="13">
        <v>0</v>
      </c>
      <c r="I1244" s="4" t="str">
        <f>INDEX('EPA Source to Industry Map'!E:E,MATCH(_xlfn.CONCAT(Table2[[#This Row],[sector]:[subsource]]),'EPA Source to Industry Map'!D:D,0))</f>
        <v>chemicals 20</v>
      </c>
      <c r="J1244" s="4" t="s">
        <v>272</v>
      </c>
      <c r="K1244" s="13">
        <v>0</v>
      </c>
    </row>
    <row r="1245" spans="1:11" x14ac:dyDescent="0.25">
      <c r="A1245" t="s">
        <v>1250</v>
      </c>
      <c r="B1245" t="s">
        <v>3</v>
      </c>
      <c r="C1245" t="s">
        <v>250</v>
      </c>
      <c r="D1245" t="s">
        <v>226</v>
      </c>
      <c r="E1245" t="s">
        <v>16</v>
      </c>
      <c r="F1245">
        <v>2013</v>
      </c>
      <c r="G1245">
        <v>0</v>
      </c>
      <c r="H1245" s="13">
        <v>0</v>
      </c>
      <c r="I1245" s="4" t="str">
        <f>INDEX('EPA Source to Industry Map'!E:E,MATCH(_xlfn.CONCAT(Table2[[#This Row],[sector]:[subsource]]),'EPA Source to Industry Map'!D:D,0))</f>
        <v>chemicals 20</v>
      </c>
      <c r="J1245" s="4" t="s">
        <v>272</v>
      </c>
      <c r="K1245" s="13">
        <v>0</v>
      </c>
    </row>
    <row r="1246" spans="1:11" x14ac:dyDescent="0.25">
      <c r="A1246" t="s">
        <v>1250</v>
      </c>
      <c r="B1246" t="s">
        <v>3</v>
      </c>
      <c r="C1246" t="s">
        <v>250</v>
      </c>
      <c r="D1246" t="s">
        <v>226</v>
      </c>
      <c r="E1246" t="s">
        <v>16</v>
      </c>
      <c r="F1246">
        <v>2014</v>
      </c>
      <c r="G1246">
        <v>0</v>
      </c>
      <c r="H1246" s="13">
        <v>0</v>
      </c>
      <c r="I1246" s="4" t="str">
        <f>INDEX('EPA Source to Industry Map'!E:E,MATCH(_xlfn.CONCAT(Table2[[#This Row],[sector]:[subsource]]),'EPA Source to Industry Map'!D:D,0))</f>
        <v>chemicals 20</v>
      </c>
      <c r="J1246" s="4" t="s">
        <v>272</v>
      </c>
      <c r="K1246" s="13">
        <v>0</v>
      </c>
    </row>
    <row r="1247" spans="1:11" x14ac:dyDescent="0.25">
      <c r="A1247" t="s">
        <v>1250</v>
      </c>
      <c r="B1247" t="s">
        <v>3</v>
      </c>
      <c r="C1247" t="s">
        <v>250</v>
      </c>
      <c r="D1247" t="s">
        <v>226</v>
      </c>
      <c r="E1247" t="s">
        <v>16</v>
      </c>
      <c r="F1247">
        <v>2015</v>
      </c>
      <c r="G1247">
        <v>0</v>
      </c>
      <c r="H1247" s="13">
        <v>0</v>
      </c>
      <c r="I1247" s="4" t="str">
        <f>INDEX('EPA Source to Industry Map'!E:E,MATCH(_xlfn.CONCAT(Table2[[#This Row],[sector]:[subsource]]),'EPA Source to Industry Map'!D:D,0))</f>
        <v>chemicals 20</v>
      </c>
      <c r="J1247" s="4" t="s">
        <v>272</v>
      </c>
      <c r="K1247" s="13">
        <v>0</v>
      </c>
    </row>
    <row r="1248" spans="1:11" x14ac:dyDescent="0.25">
      <c r="A1248" t="s">
        <v>1250</v>
      </c>
      <c r="B1248" t="s">
        <v>3</v>
      </c>
      <c r="C1248" t="s">
        <v>250</v>
      </c>
      <c r="D1248" t="s">
        <v>226</v>
      </c>
      <c r="E1248" t="s">
        <v>16</v>
      </c>
      <c r="F1248">
        <v>2016</v>
      </c>
      <c r="G1248">
        <v>0</v>
      </c>
      <c r="H1248" s="13">
        <v>0</v>
      </c>
      <c r="I1248" s="4" t="str">
        <f>INDEX('EPA Source to Industry Map'!E:E,MATCH(_xlfn.CONCAT(Table2[[#This Row],[sector]:[subsource]]),'EPA Source to Industry Map'!D:D,0))</f>
        <v>chemicals 20</v>
      </c>
      <c r="J1248" s="4" t="s">
        <v>272</v>
      </c>
      <c r="K1248" s="13">
        <v>0</v>
      </c>
    </row>
    <row r="1249" spans="1:11" x14ac:dyDescent="0.25">
      <c r="A1249" t="s">
        <v>1250</v>
      </c>
      <c r="B1249" t="s">
        <v>3</v>
      </c>
      <c r="C1249" t="s">
        <v>250</v>
      </c>
      <c r="D1249" t="s">
        <v>226</v>
      </c>
      <c r="E1249" t="s">
        <v>16</v>
      </c>
      <c r="F1249">
        <v>2017</v>
      </c>
      <c r="G1249">
        <v>0</v>
      </c>
      <c r="H1249" s="13">
        <v>0</v>
      </c>
      <c r="I1249" s="4" t="str">
        <f>INDEX('EPA Source to Industry Map'!E:E,MATCH(_xlfn.CONCAT(Table2[[#This Row],[sector]:[subsource]]),'EPA Source to Industry Map'!D:D,0))</f>
        <v>chemicals 20</v>
      </c>
      <c r="J1249" s="4" t="s">
        <v>272</v>
      </c>
      <c r="K1249" s="13">
        <v>0</v>
      </c>
    </row>
    <row r="1250" spans="1:11" x14ac:dyDescent="0.25">
      <c r="A1250" t="s">
        <v>1250</v>
      </c>
      <c r="B1250" t="s">
        <v>3</v>
      </c>
      <c r="C1250" t="s">
        <v>250</v>
      </c>
      <c r="D1250" t="s">
        <v>226</v>
      </c>
      <c r="E1250" t="s">
        <v>16</v>
      </c>
      <c r="F1250">
        <v>2018</v>
      </c>
      <c r="G1250">
        <v>0</v>
      </c>
      <c r="H1250" s="13">
        <v>0</v>
      </c>
      <c r="I1250" s="4" t="str">
        <f>INDEX('EPA Source to Industry Map'!E:E,MATCH(_xlfn.CONCAT(Table2[[#This Row],[sector]:[subsource]]),'EPA Source to Industry Map'!D:D,0))</f>
        <v>chemicals 20</v>
      </c>
      <c r="J1250" s="4" t="s">
        <v>272</v>
      </c>
      <c r="K1250" s="13">
        <v>0</v>
      </c>
    </row>
    <row r="1251" spans="1:11" x14ac:dyDescent="0.25">
      <c r="A1251" t="s">
        <v>1250</v>
      </c>
      <c r="B1251" t="s">
        <v>3</v>
      </c>
      <c r="C1251" t="s">
        <v>250</v>
      </c>
      <c r="D1251" t="s">
        <v>226</v>
      </c>
      <c r="E1251" t="s">
        <v>16</v>
      </c>
      <c r="F1251">
        <v>2019</v>
      </c>
      <c r="G1251">
        <v>0</v>
      </c>
      <c r="H1251" s="13">
        <v>0</v>
      </c>
      <c r="I1251" s="4" t="str">
        <f>INDEX('EPA Source to Industry Map'!E:E,MATCH(_xlfn.CONCAT(Table2[[#This Row],[sector]:[subsource]]),'EPA Source to Industry Map'!D:D,0))</f>
        <v>chemicals 20</v>
      </c>
      <c r="J1251" s="4" t="s">
        <v>272</v>
      </c>
      <c r="K1251" s="13">
        <v>0</v>
      </c>
    </row>
    <row r="1252" spans="1:11" x14ac:dyDescent="0.25">
      <c r="A1252" t="s">
        <v>1250</v>
      </c>
      <c r="B1252" t="s">
        <v>3</v>
      </c>
      <c r="C1252" t="s">
        <v>250</v>
      </c>
      <c r="D1252" t="s">
        <v>226</v>
      </c>
      <c r="E1252" t="s">
        <v>16</v>
      </c>
      <c r="F1252">
        <v>2020</v>
      </c>
      <c r="G1252">
        <v>0</v>
      </c>
      <c r="H1252" s="13">
        <v>0</v>
      </c>
      <c r="I1252" s="4" t="str">
        <f>INDEX('EPA Source to Industry Map'!E:E,MATCH(_xlfn.CONCAT(Table2[[#This Row],[sector]:[subsource]]),'EPA Source to Industry Map'!D:D,0))</f>
        <v>chemicals 20</v>
      </c>
      <c r="J1252" s="4" t="s">
        <v>272</v>
      </c>
      <c r="K1252" s="13">
        <v>0</v>
      </c>
    </row>
    <row r="1253" spans="1:11" x14ac:dyDescent="0.25">
      <c r="A1253" t="s">
        <v>1250</v>
      </c>
      <c r="B1253" t="s">
        <v>3</v>
      </c>
      <c r="C1253" t="s">
        <v>250</v>
      </c>
      <c r="D1253" t="s">
        <v>226</v>
      </c>
      <c r="E1253" t="s">
        <v>16</v>
      </c>
      <c r="F1253">
        <v>2021</v>
      </c>
      <c r="G1253">
        <v>0</v>
      </c>
      <c r="H1253" s="13">
        <v>0</v>
      </c>
      <c r="I1253" s="4" t="str">
        <f>INDEX('EPA Source to Industry Map'!E:E,MATCH(_xlfn.CONCAT(Table2[[#This Row],[sector]:[subsource]]),'EPA Source to Industry Map'!D:D,0))</f>
        <v>chemicals 20</v>
      </c>
      <c r="J1253" s="4" t="s">
        <v>272</v>
      </c>
      <c r="K1253" s="13">
        <v>0</v>
      </c>
    </row>
    <row r="1254" spans="1:11" x14ac:dyDescent="0.25">
      <c r="A1254" t="s">
        <v>1250</v>
      </c>
      <c r="B1254" t="s">
        <v>3</v>
      </c>
      <c r="C1254" t="s">
        <v>250</v>
      </c>
      <c r="D1254" t="s">
        <v>226</v>
      </c>
      <c r="E1254" t="s">
        <v>16</v>
      </c>
      <c r="F1254">
        <v>2022</v>
      </c>
      <c r="G1254">
        <v>0</v>
      </c>
      <c r="H1254" s="13">
        <v>0</v>
      </c>
      <c r="I1254" s="4" t="str">
        <f>INDEX('EPA Source to Industry Map'!E:E,MATCH(_xlfn.CONCAT(Table2[[#This Row],[sector]:[subsource]]),'EPA Source to Industry Map'!D:D,0))</f>
        <v>chemicals 20</v>
      </c>
      <c r="J1254" s="4" t="s">
        <v>272</v>
      </c>
      <c r="K1254" s="13">
        <v>0</v>
      </c>
    </row>
    <row r="1255" spans="1:11" x14ac:dyDescent="0.25">
      <c r="A1255" t="s">
        <v>1250</v>
      </c>
      <c r="B1255" t="s">
        <v>3</v>
      </c>
      <c r="C1255" t="s">
        <v>250</v>
      </c>
      <c r="D1255" t="s">
        <v>226</v>
      </c>
      <c r="E1255" t="s">
        <v>16</v>
      </c>
      <c r="F1255">
        <v>2023</v>
      </c>
      <c r="G1255">
        <v>0</v>
      </c>
      <c r="H1255" s="13">
        <v>0</v>
      </c>
      <c r="I1255" s="4" t="str">
        <f>INDEX('EPA Source to Industry Map'!E:E,MATCH(_xlfn.CONCAT(Table2[[#This Row],[sector]:[subsource]]),'EPA Source to Industry Map'!D:D,0))</f>
        <v>chemicals 20</v>
      </c>
      <c r="J1255" s="4" t="s">
        <v>272</v>
      </c>
      <c r="K1255" s="13">
        <v>0</v>
      </c>
    </row>
    <row r="1256" spans="1:11" x14ac:dyDescent="0.25">
      <c r="A1256" t="s">
        <v>1250</v>
      </c>
      <c r="B1256" t="s">
        <v>3</v>
      </c>
      <c r="C1256" t="s">
        <v>250</v>
      </c>
      <c r="D1256" t="s">
        <v>226</v>
      </c>
      <c r="E1256" t="s">
        <v>16</v>
      </c>
      <c r="F1256">
        <v>2024</v>
      </c>
      <c r="G1256">
        <v>0</v>
      </c>
      <c r="H1256" s="13">
        <v>0</v>
      </c>
      <c r="I1256" s="4" t="str">
        <f>INDEX('EPA Source to Industry Map'!E:E,MATCH(_xlfn.CONCAT(Table2[[#This Row],[sector]:[subsource]]),'EPA Source to Industry Map'!D:D,0))</f>
        <v>chemicals 20</v>
      </c>
      <c r="J1256" s="4" t="s">
        <v>272</v>
      </c>
      <c r="K1256" s="13">
        <v>0</v>
      </c>
    </row>
    <row r="1257" spans="1:11" x14ac:dyDescent="0.25">
      <c r="A1257" t="s">
        <v>1250</v>
      </c>
      <c r="B1257" t="s">
        <v>3</v>
      </c>
      <c r="C1257" t="s">
        <v>250</v>
      </c>
      <c r="D1257" t="s">
        <v>226</v>
      </c>
      <c r="E1257" t="s">
        <v>16</v>
      </c>
      <c r="F1257">
        <v>2025</v>
      </c>
      <c r="G1257">
        <v>0</v>
      </c>
      <c r="H1257" s="13">
        <v>0</v>
      </c>
      <c r="I1257" s="4" t="str">
        <f>INDEX('EPA Source to Industry Map'!E:E,MATCH(_xlfn.CONCAT(Table2[[#This Row],[sector]:[subsource]]),'EPA Source to Industry Map'!D:D,0))</f>
        <v>chemicals 20</v>
      </c>
      <c r="J1257" s="4" t="s">
        <v>272</v>
      </c>
      <c r="K1257" s="13">
        <v>0</v>
      </c>
    </row>
    <row r="1258" spans="1:11" x14ac:dyDescent="0.25">
      <c r="A1258" t="s">
        <v>1250</v>
      </c>
      <c r="B1258" t="s">
        <v>3</v>
      </c>
      <c r="C1258" t="s">
        <v>250</v>
      </c>
      <c r="D1258" t="s">
        <v>226</v>
      </c>
      <c r="E1258" t="s">
        <v>16</v>
      </c>
      <c r="F1258">
        <v>2026</v>
      </c>
      <c r="G1258">
        <v>0</v>
      </c>
      <c r="H1258" s="13">
        <v>0</v>
      </c>
      <c r="I1258" s="4" t="str">
        <f>INDEX('EPA Source to Industry Map'!E:E,MATCH(_xlfn.CONCAT(Table2[[#This Row],[sector]:[subsource]]),'EPA Source to Industry Map'!D:D,0))</f>
        <v>chemicals 20</v>
      </c>
      <c r="J1258" s="4" t="s">
        <v>272</v>
      </c>
      <c r="K1258" s="13">
        <v>0</v>
      </c>
    </row>
    <row r="1259" spans="1:11" x14ac:dyDescent="0.25">
      <c r="A1259" t="s">
        <v>1250</v>
      </c>
      <c r="B1259" t="s">
        <v>3</v>
      </c>
      <c r="C1259" t="s">
        <v>250</v>
      </c>
      <c r="D1259" t="s">
        <v>226</v>
      </c>
      <c r="E1259" t="s">
        <v>16</v>
      </c>
      <c r="F1259">
        <v>2027</v>
      </c>
      <c r="G1259">
        <v>0</v>
      </c>
      <c r="H1259" s="13">
        <v>0</v>
      </c>
      <c r="I1259" s="4" t="str">
        <f>INDEX('EPA Source to Industry Map'!E:E,MATCH(_xlfn.CONCAT(Table2[[#This Row],[sector]:[subsource]]),'EPA Source to Industry Map'!D:D,0))</f>
        <v>chemicals 20</v>
      </c>
      <c r="J1259" s="4" t="s">
        <v>272</v>
      </c>
      <c r="K1259" s="13">
        <v>0</v>
      </c>
    </row>
    <row r="1260" spans="1:11" x14ac:dyDescent="0.25">
      <c r="A1260" t="s">
        <v>1250</v>
      </c>
      <c r="B1260" t="s">
        <v>3</v>
      </c>
      <c r="C1260" t="s">
        <v>250</v>
      </c>
      <c r="D1260" t="s">
        <v>226</v>
      </c>
      <c r="E1260" t="s">
        <v>16</v>
      </c>
      <c r="F1260">
        <v>2028</v>
      </c>
      <c r="G1260">
        <v>0</v>
      </c>
      <c r="H1260" s="13">
        <v>0</v>
      </c>
      <c r="I1260" s="4" t="str">
        <f>INDEX('EPA Source to Industry Map'!E:E,MATCH(_xlfn.CONCAT(Table2[[#This Row],[sector]:[subsource]]),'EPA Source to Industry Map'!D:D,0))</f>
        <v>chemicals 20</v>
      </c>
      <c r="J1260" s="4" t="s">
        <v>272</v>
      </c>
      <c r="K1260" s="13">
        <v>0</v>
      </c>
    </row>
    <row r="1261" spans="1:11" x14ac:dyDescent="0.25">
      <c r="A1261" t="s">
        <v>1250</v>
      </c>
      <c r="B1261" t="s">
        <v>3</v>
      </c>
      <c r="C1261" t="s">
        <v>250</v>
      </c>
      <c r="D1261" t="s">
        <v>226</v>
      </c>
      <c r="E1261" t="s">
        <v>16</v>
      </c>
      <c r="F1261">
        <v>2029</v>
      </c>
      <c r="G1261">
        <v>0</v>
      </c>
      <c r="H1261" s="13">
        <v>0</v>
      </c>
      <c r="I1261" s="4" t="str">
        <f>INDEX('EPA Source to Industry Map'!E:E,MATCH(_xlfn.CONCAT(Table2[[#This Row],[sector]:[subsource]]),'EPA Source to Industry Map'!D:D,0))</f>
        <v>chemicals 20</v>
      </c>
      <c r="J1261" s="4" t="s">
        <v>272</v>
      </c>
      <c r="K1261" s="13">
        <v>0</v>
      </c>
    </row>
    <row r="1262" spans="1:11" x14ac:dyDescent="0.25">
      <c r="A1262" t="s">
        <v>1250</v>
      </c>
      <c r="B1262" t="s">
        <v>3</v>
      </c>
      <c r="C1262" t="s">
        <v>250</v>
      </c>
      <c r="D1262" t="s">
        <v>226</v>
      </c>
      <c r="E1262" t="s">
        <v>16</v>
      </c>
      <c r="F1262">
        <v>2030</v>
      </c>
      <c r="G1262">
        <v>0</v>
      </c>
      <c r="H1262" s="13">
        <v>0</v>
      </c>
      <c r="I1262" s="4" t="str">
        <f>INDEX('EPA Source to Industry Map'!E:E,MATCH(_xlfn.CONCAT(Table2[[#This Row],[sector]:[subsource]]),'EPA Source to Industry Map'!D:D,0))</f>
        <v>chemicals 20</v>
      </c>
      <c r="J1262" s="4" t="s">
        <v>272</v>
      </c>
      <c r="K1262" s="13">
        <v>0</v>
      </c>
    </row>
    <row r="1263" spans="1:11" x14ac:dyDescent="0.25">
      <c r="A1263" t="s">
        <v>1250</v>
      </c>
      <c r="B1263" t="s">
        <v>3</v>
      </c>
      <c r="C1263" t="s">
        <v>250</v>
      </c>
      <c r="D1263" t="s">
        <v>226</v>
      </c>
      <c r="E1263" t="s">
        <v>16</v>
      </c>
      <c r="F1263">
        <v>2031</v>
      </c>
      <c r="G1263">
        <v>0</v>
      </c>
      <c r="H1263" s="13">
        <v>0</v>
      </c>
      <c r="I1263" s="4" t="str">
        <f>INDEX('EPA Source to Industry Map'!E:E,MATCH(_xlfn.CONCAT(Table2[[#This Row],[sector]:[subsource]]),'EPA Source to Industry Map'!D:D,0))</f>
        <v>chemicals 20</v>
      </c>
      <c r="J1263" s="4" t="s">
        <v>272</v>
      </c>
      <c r="K1263" s="13">
        <v>0</v>
      </c>
    </row>
    <row r="1264" spans="1:11" x14ac:dyDescent="0.25">
      <c r="A1264" t="s">
        <v>1250</v>
      </c>
      <c r="B1264" t="s">
        <v>3</v>
      </c>
      <c r="C1264" t="s">
        <v>250</v>
      </c>
      <c r="D1264" t="s">
        <v>226</v>
      </c>
      <c r="E1264" t="s">
        <v>16</v>
      </c>
      <c r="F1264">
        <v>2032</v>
      </c>
      <c r="G1264">
        <v>0</v>
      </c>
      <c r="H1264" s="13">
        <v>0</v>
      </c>
      <c r="I1264" s="4" t="str">
        <f>INDEX('EPA Source to Industry Map'!E:E,MATCH(_xlfn.CONCAT(Table2[[#This Row],[sector]:[subsource]]),'EPA Source to Industry Map'!D:D,0))</f>
        <v>chemicals 20</v>
      </c>
      <c r="J1264" s="4" t="s">
        <v>272</v>
      </c>
      <c r="K1264" s="13">
        <v>0</v>
      </c>
    </row>
    <row r="1265" spans="1:11" x14ac:dyDescent="0.25">
      <c r="A1265" t="s">
        <v>1250</v>
      </c>
      <c r="B1265" t="s">
        <v>3</v>
      </c>
      <c r="C1265" t="s">
        <v>250</v>
      </c>
      <c r="D1265" t="s">
        <v>226</v>
      </c>
      <c r="E1265" t="s">
        <v>16</v>
      </c>
      <c r="F1265">
        <v>2033</v>
      </c>
      <c r="G1265">
        <v>0</v>
      </c>
      <c r="H1265" s="13">
        <v>0</v>
      </c>
      <c r="I1265" s="4" t="str">
        <f>INDEX('EPA Source to Industry Map'!E:E,MATCH(_xlfn.CONCAT(Table2[[#This Row],[sector]:[subsource]]),'EPA Source to Industry Map'!D:D,0))</f>
        <v>chemicals 20</v>
      </c>
      <c r="J1265" s="4" t="s">
        <v>272</v>
      </c>
      <c r="K1265" s="13">
        <v>0</v>
      </c>
    </row>
    <row r="1266" spans="1:11" x14ac:dyDescent="0.25">
      <c r="A1266" t="s">
        <v>1250</v>
      </c>
      <c r="B1266" t="s">
        <v>3</v>
      </c>
      <c r="C1266" t="s">
        <v>250</v>
      </c>
      <c r="D1266" t="s">
        <v>226</v>
      </c>
      <c r="E1266" t="s">
        <v>16</v>
      </c>
      <c r="F1266">
        <v>2034</v>
      </c>
      <c r="G1266">
        <v>0</v>
      </c>
      <c r="H1266" s="13">
        <v>0</v>
      </c>
      <c r="I1266" s="4" t="str">
        <f>INDEX('EPA Source to Industry Map'!E:E,MATCH(_xlfn.CONCAT(Table2[[#This Row],[sector]:[subsource]]),'EPA Source to Industry Map'!D:D,0))</f>
        <v>chemicals 20</v>
      </c>
      <c r="J1266" s="4" t="s">
        <v>272</v>
      </c>
      <c r="K1266" s="13">
        <v>0</v>
      </c>
    </row>
    <row r="1267" spans="1:11" x14ac:dyDescent="0.25">
      <c r="A1267" t="s">
        <v>1250</v>
      </c>
      <c r="B1267" t="s">
        <v>3</v>
      </c>
      <c r="C1267" t="s">
        <v>250</v>
      </c>
      <c r="D1267" t="s">
        <v>226</v>
      </c>
      <c r="E1267" t="s">
        <v>16</v>
      </c>
      <c r="F1267">
        <v>2035</v>
      </c>
      <c r="G1267">
        <v>0</v>
      </c>
      <c r="H1267" s="13">
        <v>0</v>
      </c>
      <c r="I1267" s="4" t="str">
        <f>INDEX('EPA Source to Industry Map'!E:E,MATCH(_xlfn.CONCAT(Table2[[#This Row],[sector]:[subsource]]),'EPA Source to Industry Map'!D:D,0))</f>
        <v>chemicals 20</v>
      </c>
      <c r="J1267" s="4" t="s">
        <v>272</v>
      </c>
      <c r="K1267" s="13">
        <v>0</v>
      </c>
    </row>
    <row r="1268" spans="1:11" x14ac:dyDescent="0.25">
      <c r="A1268" t="s">
        <v>1250</v>
      </c>
      <c r="B1268" t="s">
        <v>3</v>
      </c>
      <c r="C1268" t="s">
        <v>250</v>
      </c>
      <c r="D1268" t="s">
        <v>226</v>
      </c>
      <c r="E1268" t="s">
        <v>16</v>
      </c>
      <c r="F1268">
        <v>2036</v>
      </c>
      <c r="G1268">
        <v>0</v>
      </c>
      <c r="H1268" s="13">
        <v>0</v>
      </c>
      <c r="I1268" s="4" t="str">
        <f>INDEX('EPA Source to Industry Map'!E:E,MATCH(_xlfn.CONCAT(Table2[[#This Row],[sector]:[subsource]]),'EPA Source to Industry Map'!D:D,0))</f>
        <v>chemicals 20</v>
      </c>
      <c r="J1268" s="4" t="s">
        <v>272</v>
      </c>
      <c r="K1268" s="13">
        <v>0</v>
      </c>
    </row>
    <row r="1269" spans="1:11" x14ac:dyDescent="0.25">
      <c r="A1269" t="s">
        <v>1250</v>
      </c>
      <c r="B1269" t="s">
        <v>3</v>
      </c>
      <c r="C1269" t="s">
        <v>250</v>
      </c>
      <c r="D1269" t="s">
        <v>226</v>
      </c>
      <c r="E1269" t="s">
        <v>16</v>
      </c>
      <c r="F1269">
        <v>2037</v>
      </c>
      <c r="G1269">
        <v>0</v>
      </c>
      <c r="H1269" s="13">
        <v>0</v>
      </c>
      <c r="I1269" s="4" t="str">
        <f>INDEX('EPA Source to Industry Map'!E:E,MATCH(_xlfn.CONCAT(Table2[[#This Row],[sector]:[subsource]]),'EPA Source to Industry Map'!D:D,0))</f>
        <v>chemicals 20</v>
      </c>
      <c r="J1269" s="4" t="s">
        <v>272</v>
      </c>
      <c r="K1269" s="13">
        <v>0</v>
      </c>
    </row>
    <row r="1270" spans="1:11" x14ac:dyDescent="0.25">
      <c r="A1270" t="s">
        <v>1250</v>
      </c>
      <c r="B1270" t="s">
        <v>3</v>
      </c>
      <c r="C1270" t="s">
        <v>250</v>
      </c>
      <c r="D1270" t="s">
        <v>226</v>
      </c>
      <c r="E1270" t="s">
        <v>16</v>
      </c>
      <c r="F1270">
        <v>2038</v>
      </c>
      <c r="G1270">
        <v>0</v>
      </c>
      <c r="H1270" s="13">
        <v>0</v>
      </c>
      <c r="I1270" s="4" t="str">
        <f>INDEX('EPA Source to Industry Map'!E:E,MATCH(_xlfn.CONCAT(Table2[[#This Row],[sector]:[subsource]]),'EPA Source to Industry Map'!D:D,0))</f>
        <v>chemicals 20</v>
      </c>
      <c r="J1270" s="4" t="s">
        <v>272</v>
      </c>
      <c r="K1270" s="13">
        <v>0</v>
      </c>
    </row>
    <row r="1271" spans="1:11" x14ac:dyDescent="0.25">
      <c r="A1271" t="s">
        <v>1250</v>
      </c>
      <c r="B1271" t="s">
        <v>3</v>
      </c>
      <c r="C1271" t="s">
        <v>250</v>
      </c>
      <c r="D1271" t="s">
        <v>226</v>
      </c>
      <c r="E1271" t="s">
        <v>16</v>
      </c>
      <c r="F1271">
        <v>2039</v>
      </c>
      <c r="G1271">
        <v>0</v>
      </c>
      <c r="H1271" s="13">
        <v>0</v>
      </c>
      <c r="I1271" s="4" t="str">
        <f>INDEX('EPA Source to Industry Map'!E:E,MATCH(_xlfn.CONCAT(Table2[[#This Row],[sector]:[subsource]]),'EPA Source to Industry Map'!D:D,0))</f>
        <v>chemicals 20</v>
      </c>
      <c r="J1271" s="4" t="s">
        <v>272</v>
      </c>
      <c r="K1271" s="13">
        <v>0</v>
      </c>
    </row>
    <row r="1272" spans="1:11" x14ac:dyDescent="0.25">
      <c r="A1272" t="s">
        <v>1250</v>
      </c>
      <c r="B1272" t="s">
        <v>3</v>
      </c>
      <c r="C1272" t="s">
        <v>250</v>
      </c>
      <c r="D1272" t="s">
        <v>226</v>
      </c>
      <c r="E1272" t="s">
        <v>16</v>
      </c>
      <c r="F1272">
        <v>2040</v>
      </c>
      <c r="G1272">
        <v>0</v>
      </c>
      <c r="H1272" s="13">
        <v>0</v>
      </c>
      <c r="I1272" s="4" t="str">
        <f>INDEX('EPA Source to Industry Map'!E:E,MATCH(_xlfn.CONCAT(Table2[[#This Row],[sector]:[subsource]]),'EPA Source to Industry Map'!D:D,0))</f>
        <v>chemicals 20</v>
      </c>
      <c r="J1272" s="4" t="s">
        <v>272</v>
      </c>
      <c r="K1272" s="13">
        <v>0</v>
      </c>
    </row>
    <row r="1273" spans="1:11" x14ac:dyDescent="0.25">
      <c r="A1273" t="s">
        <v>1250</v>
      </c>
      <c r="B1273" t="s">
        <v>3</v>
      </c>
      <c r="C1273" t="s">
        <v>250</v>
      </c>
      <c r="D1273" t="s">
        <v>226</v>
      </c>
      <c r="E1273" t="s">
        <v>16</v>
      </c>
      <c r="F1273">
        <v>2041</v>
      </c>
      <c r="G1273">
        <v>0</v>
      </c>
      <c r="H1273" s="13">
        <v>0</v>
      </c>
      <c r="I1273" s="4" t="str">
        <f>INDEX('EPA Source to Industry Map'!E:E,MATCH(_xlfn.CONCAT(Table2[[#This Row],[sector]:[subsource]]),'EPA Source to Industry Map'!D:D,0))</f>
        <v>chemicals 20</v>
      </c>
      <c r="J1273" s="4" t="s">
        <v>272</v>
      </c>
      <c r="K1273" s="13">
        <v>0</v>
      </c>
    </row>
    <row r="1274" spans="1:11" x14ac:dyDescent="0.25">
      <c r="A1274" t="s">
        <v>1250</v>
      </c>
      <c r="B1274" t="s">
        <v>3</v>
      </c>
      <c r="C1274" t="s">
        <v>250</v>
      </c>
      <c r="D1274" t="s">
        <v>226</v>
      </c>
      <c r="E1274" t="s">
        <v>16</v>
      </c>
      <c r="F1274">
        <v>2042</v>
      </c>
      <c r="G1274">
        <v>0</v>
      </c>
      <c r="H1274" s="13">
        <v>0</v>
      </c>
      <c r="I1274" s="4" t="str">
        <f>INDEX('EPA Source to Industry Map'!E:E,MATCH(_xlfn.CONCAT(Table2[[#This Row],[sector]:[subsource]]),'EPA Source to Industry Map'!D:D,0))</f>
        <v>chemicals 20</v>
      </c>
      <c r="J1274" s="4" t="s">
        <v>272</v>
      </c>
      <c r="K1274" s="13">
        <v>0</v>
      </c>
    </row>
    <row r="1275" spans="1:11" x14ac:dyDescent="0.25">
      <c r="A1275" t="s">
        <v>1250</v>
      </c>
      <c r="B1275" t="s">
        <v>3</v>
      </c>
      <c r="C1275" t="s">
        <v>250</v>
      </c>
      <c r="D1275" t="s">
        <v>226</v>
      </c>
      <c r="E1275" t="s">
        <v>16</v>
      </c>
      <c r="F1275">
        <v>2043</v>
      </c>
      <c r="G1275">
        <v>0</v>
      </c>
      <c r="H1275" s="13">
        <v>0</v>
      </c>
      <c r="I1275" s="4" t="str">
        <f>INDEX('EPA Source to Industry Map'!E:E,MATCH(_xlfn.CONCAT(Table2[[#This Row],[sector]:[subsource]]),'EPA Source to Industry Map'!D:D,0))</f>
        <v>chemicals 20</v>
      </c>
      <c r="J1275" s="4" t="s">
        <v>272</v>
      </c>
      <c r="K1275" s="13">
        <v>0</v>
      </c>
    </row>
    <row r="1276" spans="1:11" x14ac:dyDescent="0.25">
      <c r="A1276" t="s">
        <v>1250</v>
      </c>
      <c r="B1276" t="s">
        <v>3</v>
      </c>
      <c r="C1276" t="s">
        <v>250</v>
      </c>
      <c r="D1276" t="s">
        <v>226</v>
      </c>
      <c r="E1276" t="s">
        <v>16</v>
      </c>
      <c r="F1276">
        <v>2044</v>
      </c>
      <c r="G1276">
        <v>0</v>
      </c>
      <c r="H1276" s="13">
        <v>0</v>
      </c>
      <c r="I1276" s="4" t="str">
        <f>INDEX('EPA Source to Industry Map'!E:E,MATCH(_xlfn.CONCAT(Table2[[#This Row],[sector]:[subsource]]),'EPA Source to Industry Map'!D:D,0))</f>
        <v>chemicals 20</v>
      </c>
      <c r="J1276" s="4" t="s">
        <v>272</v>
      </c>
      <c r="K1276" s="13">
        <v>0</v>
      </c>
    </row>
    <row r="1277" spans="1:11" x14ac:dyDescent="0.25">
      <c r="A1277" t="s">
        <v>1250</v>
      </c>
      <c r="B1277" t="s">
        <v>3</v>
      </c>
      <c r="C1277" t="s">
        <v>250</v>
      </c>
      <c r="D1277" t="s">
        <v>226</v>
      </c>
      <c r="E1277" t="s">
        <v>16</v>
      </c>
      <c r="F1277">
        <v>2045</v>
      </c>
      <c r="G1277">
        <v>0</v>
      </c>
      <c r="H1277" s="13">
        <v>0</v>
      </c>
      <c r="I1277" s="4" t="str">
        <f>INDEX('EPA Source to Industry Map'!E:E,MATCH(_xlfn.CONCAT(Table2[[#This Row],[sector]:[subsource]]),'EPA Source to Industry Map'!D:D,0))</f>
        <v>chemicals 20</v>
      </c>
      <c r="J1277" s="4" t="s">
        <v>272</v>
      </c>
      <c r="K1277" s="13">
        <v>0</v>
      </c>
    </row>
    <row r="1278" spans="1:11" x14ac:dyDescent="0.25">
      <c r="A1278" t="s">
        <v>1250</v>
      </c>
      <c r="B1278" t="s">
        <v>3</v>
      </c>
      <c r="C1278" t="s">
        <v>250</v>
      </c>
      <c r="D1278" t="s">
        <v>226</v>
      </c>
      <c r="E1278" t="s">
        <v>16</v>
      </c>
      <c r="F1278">
        <v>2046</v>
      </c>
      <c r="G1278">
        <v>0</v>
      </c>
      <c r="H1278" s="13">
        <v>0</v>
      </c>
      <c r="I1278" s="4" t="str">
        <f>INDEX('EPA Source to Industry Map'!E:E,MATCH(_xlfn.CONCAT(Table2[[#This Row],[sector]:[subsource]]),'EPA Source to Industry Map'!D:D,0))</f>
        <v>chemicals 20</v>
      </c>
      <c r="J1278" s="4" t="s">
        <v>272</v>
      </c>
      <c r="K1278" s="13">
        <v>0</v>
      </c>
    </row>
    <row r="1279" spans="1:11" x14ac:dyDescent="0.25">
      <c r="A1279" t="s">
        <v>1250</v>
      </c>
      <c r="B1279" t="s">
        <v>3</v>
      </c>
      <c r="C1279" t="s">
        <v>250</v>
      </c>
      <c r="D1279" t="s">
        <v>226</v>
      </c>
      <c r="E1279" t="s">
        <v>16</v>
      </c>
      <c r="F1279">
        <v>2047</v>
      </c>
      <c r="G1279">
        <v>0</v>
      </c>
      <c r="H1279" s="13">
        <v>0</v>
      </c>
      <c r="I1279" s="4" t="str">
        <f>INDEX('EPA Source to Industry Map'!E:E,MATCH(_xlfn.CONCAT(Table2[[#This Row],[sector]:[subsource]]),'EPA Source to Industry Map'!D:D,0))</f>
        <v>chemicals 20</v>
      </c>
      <c r="J1279" s="4" t="s">
        <v>272</v>
      </c>
      <c r="K1279" s="13">
        <v>0</v>
      </c>
    </row>
    <row r="1280" spans="1:11" x14ac:dyDescent="0.25">
      <c r="A1280" t="s">
        <v>1250</v>
      </c>
      <c r="B1280" t="s">
        <v>3</v>
      </c>
      <c r="C1280" t="s">
        <v>250</v>
      </c>
      <c r="D1280" t="s">
        <v>226</v>
      </c>
      <c r="E1280" t="s">
        <v>16</v>
      </c>
      <c r="F1280">
        <v>2048</v>
      </c>
      <c r="G1280">
        <v>0</v>
      </c>
      <c r="H1280" s="13">
        <v>0</v>
      </c>
      <c r="I1280" s="4" t="str">
        <f>INDEX('EPA Source to Industry Map'!E:E,MATCH(_xlfn.CONCAT(Table2[[#This Row],[sector]:[subsource]]),'EPA Source to Industry Map'!D:D,0))</f>
        <v>chemicals 20</v>
      </c>
      <c r="J1280" s="4" t="s">
        <v>272</v>
      </c>
      <c r="K1280" s="13">
        <v>0</v>
      </c>
    </row>
    <row r="1281" spans="1:11" x14ac:dyDescent="0.25">
      <c r="A1281" t="s">
        <v>1250</v>
      </c>
      <c r="B1281" t="s">
        <v>3</v>
      </c>
      <c r="C1281" t="s">
        <v>250</v>
      </c>
      <c r="D1281" t="s">
        <v>226</v>
      </c>
      <c r="E1281" t="s">
        <v>16</v>
      </c>
      <c r="F1281">
        <v>2049</v>
      </c>
      <c r="G1281">
        <v>0</v>
      </c>
      <c r="H1281" s="13">
        <v>0</v>
      </c>
      <c r="I1281" s="4" t="str">
        <f>INDEX('EPA Source to Industry Map'!E:E,MATCH(_xlfn.CONCAT(Table2[[#This Row],[sector]:[subsource]]),'EPA Source to Industry Map'!D:D,0))</f>
        <v>chemicals 20</v>
      </c>
      <c r="J1281" s="4" t="s">
        <v>272</v>
      </c>
      <c r="K1281" s="13">
        <v>0</v>
      </c>
    </row>
    <row r="1282" spans="1:11" x14ac:dyDescent="0.25">
      <c r="A1282" t="s">
        <v>1250</v>
      </c>
      <c r="B1282" t="s">
        <v>3</v>
      </c>
      <c r="C1282" t="s">
        <v>250</v>
      </c>
      <c r="D1282" t="s">
        <v>226</v>
      </c>
      <c r="E1282" t="s">
        <v>16</v>
      </c>
      <c r="F1282">
        <v>2050</v>
      </c>
      <c r="G1282">
        <v>0</v>
      </c>
      <c r="H1282" s="13">
        <v>0</v>
      </c>
      <c r="I1282" s="4" t="str">
        <f>INDEX('EPA Source to Industry Map'!E:E,MATCH(_xlfn.CONCAT(Table2[[#This Row],[sector]:[subsource]]),'EPA Source to Industry Map'!D:D,0))</f>
        <v>chemicals 20</v>
      </c>
      <c r="J1282" s="4" t="s">
        <v>272</v>
      </c>
      <c r="K1282" s="13">
        <v>0</v>
      </c>
    </row>
    <row r="1283" spans="1:11" x14ac:dyDescent="0.25">
      <c r="A1283" t="s">
        <v>1250</v>
      </c>
      <c r="B1283" t="s">
        <v>3</v>
      </c>
      <c r="C1283" t="s">
        <v>250</v>
      </c>
      <c r="D1283" t="s">
        <v>226</v>
      </c>
      <c r="E1283" t="s">
        <v>14</v>
      </c>
      <c r="F1283">
        <v>1990</v>
      </c>
      <c r="G1283">
        <v>0</v>
      </c>
      <c r="H1283" s="13">
        <v>0</v>
      </c>
      <c r="I1283" s="4" t="str">
        <f>INDEX('EPA Source to Industry Map'!E:E,MATCH(_xlfn.CONCAT(Table2[[#This Row],[sector]:[subsource]]),'EPA Source to Industry Map'!D:D,0))</f>
        <v>chemicals 20</v>
      </c>
      <c r="J1283" s="4" t="s">
        <v>272</v>
      </c>
      <c r="K1283" s="13">
        <v>0</v>
      </c>
    </row>
    <row r="1284" spans="1:11" x14ac:dyDescent="0.25">
      <c r="A1284" t="s">
        <v>1250</v>
      </c>
      <c r="B1284" t="s">
        <v>3</v>
      </c>
      <c r="C1284" t="s">
        <v>250</v>
      </c>
      <c r="D1284" t="s">
        <v>226</v>
      </c>
      <c r="E1284" t="s">
        <v>14</v>
      </c>
      <c r="F1284">
        <v>1991</v>
      </c>
      <c r="G1284">
        <v>0</v>
      </c>
      <c r="H1284" s="13">
        <v>0</v>
      </c>
      <c r="I1284" s="4" t="str">
        <f>INDEX('EPA Source to Industry Map'!E:E,MATCH(_xlfn.CONCAT(Table2[[#This Row],[sector]:[subsource]]),'EPA Source to Industry Map'!D:D,0))</f>
        <v>chemicals 20</v>
      </c>
      <c r="J1284" s="4" t="s">
        <v>272</v>
      </c>
      <c r="K1284" s="13">
        <v>0</v>
      </c>
    </row>
    <row r="1285" spans="1:11" x14ac:dyDescent="0.25">
      <c r="A1285" t="s">
        <v>1250</v>
      </c>
      <c r="B1285" t="s">
        <v>3</v>
      </c>
      <c r="C1285" t="s">
        <v>250</v>
      </c>
      <c r="D1285" t="s">
        <v>226</v>
      </c>
      <c r="E1285" t="s">
        <v>14</v>
      </c>
      <c r="F1285">
        <v>1992</v>
      </c>
      <c r="G1285">
        <v>0</v>
      </c>
      <c r="H1285" s="13">
        <v>0</v>
      </c>
      <c r="I1285" s="4" t="str">
        <f>INDEX('EPA Source to Industry Map'!E:E,MATCH(_xlfn.CONCAT(Table2[[#This Row],[sector]:[subsource]]),'EPA Source to Industry Map'!D:D,0))</f>
        <v>chemicals 20</v>
      </c>
      <c r="J1285" s="4" t="s">
        <v>272</v>
      </c>
      <c r="K1285" s="13">
        <v>0</v>
      </c>
    </row>
    <row r="1286" spans="1:11" x14ac:dyDescent="0.25">
      <c r="A1286" t="s">
        <v>1250</v>
      </c>
      <c r="B1286" t="s">
        <v>3</v>
      </c>
      <c r="C1286" t="s">
        <v>250</v>
      </c>
      <c r="D1286" t="s">
        <v>226</v>
      </c>
      <c r="E1286" t="s">
        <v>14</v>
      </c>
      <c r="F1286">
        <v>1993</v>
      </c>
      <c r="G1286">
        <v>0</v>
      </c>
      <c r="H1286" s="13">
        <v>0</v>
      </c>
      <c r="I1286" s="4" t="str">
        <f>INDEX('EPA Source to Industry Map'!E:E,MATCH(_xlfn.CONCAT(Table2[[#This Row],[sector]:[subsource]]),'EPA Source to Industry Map'!D:D,0))</f>
        <v>chemicals 20</v>
      </c>
      <c r="J1286" s="4" t="s">
        <v>272</v>
      </c>
      <c r="K1286" s="13">
        <v>0</v>
      </c>
    </row>
    <row r="1287" spans="1:11" x14ac:dyDescent="0.25">
      <c r="A1287" t="s">
        <v>1250</v>
      </c>
      <c r="B1287" t="s">
        <v>3</v>
      </c>
      <c r="C1287" t="s">
        <v>250</v>
      </c>
      <c r="D1287" t="s">
        <v>226</v>
      </c>
      <c r="E1287" t="s">
        <v>14</v>
      </c>
      <c r="F1287">
        <v>1994</v>
      </c>
      <c r="G1287">
        <v>0</v>
      </c>
      <c r="H1287" s="13">
        <v>0</v>
      </c>
      <c r="I1287" s="4" t="str">
        <f>INDEX('EPA Source to Industry Map'!E:E,MATCH(_xlfn.CONCAT(Table2[[#This Row],[sector]:[subsource]]),'EPA Source to Industry Map'!D:D,0))</f>
        <v>chemicals 20</v>
      </c>
      <c r="J1287" s="4" t="s">
        <v>272</v>
      </c>
      <c r="K1287" s="13">
        <v>0</v>
      </c>
    </row>
    <row r="1288" spans="1:11" x14ac:dyDescent="0.25">
      <c r="A1288" t="s">
        <v>1250</v>
      </c>
      <c r="B1288" t="s">
        <v>3</v>
      </c>
      <c r="C1288" t="s">
        <v>250</v>
      </c>
      <c r="D1288" t="s">
        <v>226</v>
      </c>
      <c r="E1288" t="s">
        <v>14</v>
      </c>
      <c r="F1288">
        <v>1995</v>
      </c>
      <c r="G1288">
        <v>0</v>
      </c>
      <c r="H1288" s="13">
        <v>0</v>
      </c>
      <c r="I1288" s="4" t="str">
        <f>INDEX('EPA Source to Industry Map'!E:E,MATCH(_xlfn.CONCAT(Table2[[#This Row],[sector]:[subsource]]),'EPA Source to Industry Map'!D:D,0))</f>
        <v>chemicals 20</v>
      </c>
      <c r="J1288" s="4" t="s">
        <v>272</v>
      </c>
      <c r="K1288" s="13">
        <v>0</v>
      </c>
    </row>
    <row r="1289" spans="1:11" x14ac:dyDescent="0.25">
      <c r="A1289" t="s">
        <v>1250</v>
      </c>
      <c r="B1289" t="s">
        <v>3</v>
      </c>
      <c r="C1289" t="s">
        <v>250</v>
      </c>
      <c r="D1289" t="s">
        <v>226</v>
      </c>
      <c r="E1289" t="s">
        <v>14</v>
      </c>
      <c r="F1289">
        <v>1996</v>
      </c>
      <c r="G1289">
        <v>0</v>
      </c>
      <c r="H1289" s="13">
        <v>0</v>
      </c>
      <c r="I1289" s="4" t="str">
        <f>INDEX('EPA Source to Industry Map'!E:E,MATCH(_xlfn.CONCAT(Table2[[#This Row],[sector]:[subsource]]),'EPA Source to Industry Map'!D:D,0))</f>
        <v>chemicals 20</v>
      </c>
      <c r="J1289" s="4" t="s">
        <v>272</v>
      </c>
      <c r="K1289" s="13">
        <v>0</v>
      </c>
    </row>
    <row r="1290" spans="1:11" x14ac:dyDescent="0.25">
      <c r="A1290" t="s">
        <v>1250</v>
      </c>
      <c r="B1290" t="s">
        <v>3</v>
      </c>
      <c r="C1290" t="s">
        <v>250</v>
      </c>
      <c r="D1290" t="s">
        <v>226</v>
      </c>
      <c r="E1290" t="s">
        <v>14</v>
      </c>
      <c r="F1290">
        <v>1997</v>
      </c>
      <c r="G1290">
        <v>0</v>
      </c>
      <c r="H1290" s="13">
        <v>0</v>
      </c>
      <c r="I1290" s="4" t="str">
        <f>INDEX('EPA Source to Industry Map'!E:E,MATCH(_xlfn.CONCAT(Table2[[#This Row],[sector]:[subsource]]),'EPA Source to Industry Map'!D:D,0))</f>
        <v>chemicals 20</v>
      </c>
      <c r="J1290" s="4" t="s">
        <v>272</v>
      </c>
      <c r="K1290" s="13">
        <v>0</v>
      </c>
    </row>
    <row r="1291" spans="1:11" x14ac:dyDescent="0.25">
      <c r="A1291" t="s">
        <v>1250</v>
      </c>
      <c r="B1291" t="s">
        <v>3</v>
      </c>
      <c r="C1291" t="s">
        <v>250</v>
      </c>
      <c r="D1291" t="s">
        <v>226</v>
      </c>
      <c r="E1291" t="s">
        <v>14</v>
      </c>
      <c r="F1291">
        <v>1998</v>
      </c>
      <c r="G1291">
        <v>0</v>
      </c>
      <c r="H1291" s="13">
        <v>0</v>
      </c>
      <c r="I1291" s="4" t="str">
        <f>INDEX('EPA Source to Industry Map'!E:E,MATCH(_xlfn.CONCAT(Table2[[#This Row],[sector]:[subsource]]),'EPA Source to Industry Map'!D:D,0))</f>
        <v>chemicals 20</v>
      </c>
      <c r="J1291" s="4" t="s">
        <v>272</v>
      </c>
      <c r="K1291" s="13">
        <v>0</v>
      </c>
    </row>
    <row r="1292" spans="1:11" x14ac:dyDescent="0.25">
      <c r="A1292" t="s">
        <v>1250</v>
      </c>
      <c r="B1292" t="s">
        <v>3</v>
      </c>
      <c r="C1292" t="s">
        <v>250</v>
      </c>
      <c r="D1292" t="s">
        <v>226</v>
      </c>
      <c r="E1292" t="s">
        <v>14</v>
      </c>
      <c r="F1292">
        <v>1999</v>
      </c>
      <c r="G1292">
        <v>0</v>
      </c>
      <c r="H1292" s="13">
        <v>0</v>
      </c>
      <c r="I1292" s="4" t="str">
        <f>INDEX('EPA Source to Industry Map'!E:E,MATCH(_xlfn.CONCAT(Table2[[#This Row],[sector]:[subsource]]),'EPA Source to Industry Map'!D:D,0))</f>
        <v>chemicals 20</v>
      </c>
      <c r="J1292" s="4" t="s">
        <v>272</v>
      </c>
      <c r="K1292" s="13">
        <v>0</v>
      </c>
    </row>
    <row r="1293" spans="1:11" x14ac:dyDescent="0.25">
      <c r="A1293" t="s">
        <v>1250</v>
      </c>
      <c r="B1293" t="s">
        <v>3</v>
      </c>
      <c r="C1293" t="s">
        <v>250</v>
      </c>
      <c r="D1293" t="s">
        <v>226</v>
      </c>
      <c r="E1293" t="s">
        <v>14</v>
      </c>
      <c r="F1293">
        <v>2000</v>
      </c>
      <c r="G1293">
        <v>0</v>
      </c>
      <c r="H1293" s="13">
        <v>0</v>
      </c>
      <c r="I1293" s="4" t="str">
        <f>INDEX('EPA Source to Industry Map'!E:E,MATCH(_xlfn.CONCAT(Table2[[#This Row],[sector]:[subsource]]),'EPA Source to Industry Map'!D:D,0))</f>
        <v>chemicals 20</v>
      </c>
      <c r="J1293" s="4" t="s">
        <v>272</v>
      </c>
      <c r="K1293" s="13">
        <v>0</v>
      </c>
    </row>
    <row r="1294" spans="1:11" x14ac:dyDescent="0.25">
      <c r="A1294" t="s">
        <v>1250</v>
      </c>
      <c r="B1294" t="s">
        <v>3</v>
      </c>
      <c r="C1294" t="s">
        <v>250</v>
      </c>
      <c r="D1294" t="s">
        <v>226</v>
      </c>
      <c r="E1294" t="s">
        <v>14</v>
      </c>
      <c r="F1294">
        <v>2001</v>
      </c>
      <c r="G1294">
        <v>0</v>
      </c>
      <c r="H1294" s="13">
        <v>0</v>
      </c>
      <c r="I1294" s="4" t="str">
        <f>INDEX('EPA Source to Industry Map'!E:E,MATCH(_xlfn.CONCAT(Table2[[#This Row],[sector]:[subsource]]),'EPA Source to Industry Map'!D:D,0))</f>
        <v>chemicals 20</v>
      </c>
      <c r="J1294" s="4" t="s">
        <v>272</v>
      </c>
      <c r="K1294" s="13">
        <v>0</v>
      </c>
    </row>
    <row r="1295" spans="1:11" x14ac:dyDescent="0.25">
      <c r="A1295" t="s">
        <v>1250</v>
      </c>
      <c r="B1295" t="s">
        <v>3</v>
      </c>
      <c r="C1295" t="s">
        <v>250</v>
      </c>
      <c r="D1295" t="s">
        <v>226</v>
      </c>
      <c r="E1295" t="s">
        <v>14</v>
      </c>
      <c r="F1295">
        <v>2002</v>
      </c>
      <c r="G1295">
        <v>0</v>
      </c>
      <c r="H1295" s="13">
        <v>0</v>
      </c>
      <c r="I1295" s="4" t="str">
        <f>INDEX('EPA Source to Industry Map'!E:E,MATCH(_xlfn.CONCAT(Table2[[#This Row],[sector]:[subsource]]),'EPA Source to Industry Map'!D:D,0))</f>
        <v>chemicals 20</v>
      </c>
      <c r="J1295" s="4" t="s">
        <v>272</v>
      </c>
      <c r="K1295" s="13">
        <v>0</v>
      </c>
    </row>
    <row r="1296" spans="1:11" x14ac:dyDescent="0.25">
      <c r="A1296" t="s">
        <v>1250</v>
      </c>
      <c r="B1296" t="s">
        <v>3</v>
      </c>
      <c r="C1296" t="s">
        <v>250</v>
      </c>
      <c r="D1296" t="s">
        <v>226</v>
      </c>
      <c r="E1296" t="s">
        <v>14</v>
      </c>
      <c r="F1296">
        <v>2003</v>
      </c>
      <c r="G1296">
        <v>0</v>
      </c>
      <c r="H1296" s="13">
        <v>0</v>
      </c>
      <c r="I1296" s="4" t="str">
        <f>INDEX('EPA Source to Industry Map'!E:E,MATCH(_xlfn.CONCAT(Table2[[#This Row],[sector]:[subsource]]),'EPA Source to Industry Map'!D:D,0))</f>
        <v>chemicals 20</v>
      </c>
      <c r="J1296" s="4" t="s">
        <v>272</v>
      </c>
      <c r="K1296" s="13">
        <v>0</v>
      </c>
    </row>
    <row r="1297" spans="1:11" x14ac:dyDescent="0.25">
      <c r="A1297" t="s">
        <v>1250</v>
      </c>
      <c r="B1297" t="s">
        <v>3</v>
      </c>
      <c r="C1297" t="s">
        <v>250</v>
      </c>
      <c r="D1297" t="s">
        <v>226</v>
      </c>
      <c r="E1297" t="s">
        <v>14</v>
      </c>
      <c r="F1297">
        <v>2004</v>
      </c>
      <c r="G1297">
        <v>0</v>
      </c>
      <c r="H1297" s="13">
        <v>0</v>
      </c>
      <c r="I1297" s="4" t="str">
        <f>INDEX('EPA Source to Industry Map'!E:E,MATCH(_xlfn.CONCAT(Table2[[#This Row],[sector]:[subsource]]),'EPA Source to Industry Map'!D:D,0))</f>
        <v>chemicals 20</v>
      </c>
      <c r="J1297" s="4" t="s">
        <v>272</v>
      </c>
      <c r="K1297" s="13">
        <v>0</v>
      </c>
    </row>
    <row r="1298" spans="1:11" x14ac:dyDescent="0.25">
      <c r="A1298" t="s">
        <v>1250</v>
      </c>
      <c r="B1298" t="s">
        <v>3</v>
      </c>
      <c r="C1298" t="s">
        <v>250</v>
      </c>
      <c r="D1298" t="s">
        <v>226</v>
      </c>
      <c r="E1298" t="s">
        <v>14</v>
      </c>
      <c r="F1298">
        <v>2005</v>
      </c>
      <c r="G1298">
        <v>0</v>
      </c>
      <c r="H1298" s="13">
        <v>0</v>
      </c>
      <c r="I1298" s="4" t="str">
        <f>INDEX('EPA Source to Industry Map'!E:E,MATCH(_xlfn.CONCAT(Table2[[#This Row],[sector]:[subsource]]),'EPA Source to Industry Map'!D:D,0))</f>
        <v>chemicals 20</v>
      </c>
      <c r="J1298" s="4" t="s">
        <v>272</v>
      </c>
      <c r="K1298" s="13">
        <v>0</v>
      </c>
    </row>
    <row r="1299" spans="1:11" x14ac:dyDescent="0.25">
      <c r="A1299" t="s">
        <v>1250</v>
      </c>
      <c r="B1299" t="s">
        <v>3</v>
      </c>
      <c r="C1299" t="s">
        <v>250</v>
      </c>
      <c r="D1299" t="s">
        <v>226</v>
      </c>
      <c r="E1299" t="s">
        <v>14</v>
      </c>
      <c r="F1299">
        <v>2006</v>
      </c>
      <c r="G1299">
        <v>0</v>
      </c>
      <c r="H1299" s="13">
        <v>0</v>
      </c>
      <c r="I1299" s="4" t="str">
        <f>INDEX('EPA Source to Industry Map'!E:E,MATCH(_xlfn.CONCAT(Table2[[#This Row],[sector]:[subsource]]),'EPA Source to Industry Map'!D:D,0))</f>
        <v>chemicals 20</v>
      </c>
      <c r="J1299" s="4" t="s">
        <v>272</v>
      </c>
      <c r="K1299" s="13">
        <v>0</v>
      </c>
    </row>
    <row r="1300" spans="1:11" x14ac:dyDescent="0.25">
      <c r="A1300" t="s">
        <v>1250</v>
      </c>
      <c r="B1300" t="s">
        <v>3</v>
      </c>
      <c r="C1300" t="s">
        <v>250</v>
      </c>
      <c r="D1300" t="s">
        <v>226</v>
      </c>
      <c r="E1300" t="s">
        <v>14</v>
      </c>
      <c r="F1300">
        <v>2007</v>
      </c>
      <c r="G1300">
        <v>0</v>
      </c>
      <c r="H1300" s="13">
        <v>0</v>
      </c>
      <c r="I1300" s="4" t="str">
        <f>INDEX('EPA Source to Industry Map'!E:E,MATCH(_xlfn.CONCAT(Table2[[#This Row],[sector]:[subsource]]),'EPA Source to Industry Map'!D:D,0))</f>
        <v>chemicals 20</v>
      </c>
      <c r="J1300" s="4" t="s">
        <v>272</v>
      </c>
      <c r="K1300" s="13">
        <v>0</v>
      </c>
    </row>
    <row r="1301" spans="1:11" x14ac:dyDescent="0.25">
      <c r="A1301" t="s">
        <v>1250</v>
      </c>
      <c r="B1301" t="s">
        <v>3</v>
      </c>
      <c r="C1301" t="s">
        <v>250</v>
      </c>
      <c r="D1301" t="s">
        <v>226</v>
      </c>
      <c r="E1301" t="s">
        <v>14</v>
      </c>
      <c r="F1301">
        <v>2008</v>
      </c>
      <c r="G1301">
        <v>0</v>
      </c>
      <c r="H1301" s="13">
        <v>0</v>
      </c>
      <c r="I1301" s="4" t="str">
        <f>INDEX('EPA Source to Industry Map'!E:E,MATCH(_xlfn.CONCAT(Table2[[#This Row],[sector]:[subsource]]),'EPA Source to Industry Map'!D:D,0))</f>
        <v>chemicals 20</v>
      </c>
      <c r="J1301" s="4" t="s">
        <v>272</v>
      </c>
      <c r="K1301" s="13">
        <v>0</v>
      </c>
    </row>
    <row r="1302" spans="1:11" x14ac:dyDescent="0.25">
      <c r="A1302" t="s">
        <v>1250</v>
      </c>
      <c r="B1302" t="s">
        <v>3</v>
      </c>
      <c r="C1302" t="s">
        <v>250</v>
      </c>
      <c r="D1302" t="s">
        <v>226</v>
      </c>
      <c r="E1302" t="s">
        <v>14</v>
      </c>
      <c r="F1302">
        <v>2009</v>
      </c>
      <c r="G1302">
        <v>0</v>
      </c>
      <c r="H1302" s="13">
        <v>0</v>
      </c>
      <c r="I1302" s="4" t="str">
        <f>INDEX('EPA Source to Industry Map'!E:E,MATCH(_xlfn.CONCAT(Table2[[#This Row],[sector]:[subsource]]),'EPA Source to Industry Map'!D:D,0))</f>
        <v>chemicals 20</v>
      </c>
      <c r="J1302" s="4" t="s">
        <v>272</v>
      </c>
      <c r="K1302" s="13">
        <v>0</v>
      </c>
    </row>
    <row r="1303" spans="1:11" x14ac:dyDescent="0.25">
      <c r="A1303" t="s">
        <v>1250</v>
      </c>
      <c r="B1303" t="s">
        <v>3</v>
      </c>
      <c r="C1303" t="s">
        <v>250</v>
      </c>
      <c r="D1303" t="s">
        <v>226</v>
      </c>
      <c r="E1303" t="s">
        <v>14</v>
      </c>
      <c r="F1303">
        <v>2010</v>
      </c>
      <c r="G1303">
        <v>0</v>
      </c>
      <c r="H1303" s="13">
        <v>0</v>
      </c>
      <c r="I1303" s="4" t="str">
        <f>INDEX('EPA Source to Industry Map'!E:E,MATCH(_xlfn.CONCAT(Table2[[#This Row],[sector]:[subsource]]),'EPA Source to Industry Map'!D:D,0))</f>
        <v>chemicals 20</v>
      </c>
      <c r="J1303" s="4" t="s">
        <v>272</v>
      </c>
      <c r="K1303" s="13">
        <v>0</v>
      </c>
    </row>
    <row r="1304" spans="1:11" x14ac:dyDescent="0.25">
      <c r="A1304" t="s">
        <v>1250</v>
      </c>
      <c r="B1304" t="s">
        <v>3</v>
      </c>
      <c r="C1304" t="s">
        <v>250</v>
      </c>
      <c r="D1304" t="s">
        <v>226</v>
      </c>
      <c r="E1304" t="s">
        <v>14</v>
      </c>
      <c r="F1304">
        <v>2011</v>
      </c>
      <c r="G1304">
        <v>0</v>
      </c>
      <c r="H1304" s="13">
        <v>0</v>
      </c>
      <c r="I1304" s="4" t="str">
        <f>INDEX('EPA Source to Industry Map'!E:E,MATCH(_xlfn.CONCAT(Table2[[#This Row],[sector]:[subsource]]),'EPA Source to Industry Map'!D:D,0))</f>
        <v>chemicals 20</v>
      </c>
      <c r="J1304" s="4" t="s">
        <v>272</v>
      </c>
      <c r="K1304" s="13">
        <v>0</v>
      </c>
    </row>
    <row r="1305" spans="1:11" x14ac:dyDescent="0.25">
      <c r="A1305" t="s">
        <v>1250</v>
      </c>
      <c r="B1305" t="s">
        <v>3</v>
      </c>
      <c r="C1305" t="s">
        <v>250</v>
      </c>
      <c r="D1305" t="s">
        <v>226</v>
      </c>
      <c r="E1305" t="s">
        <v>14</v>
      </c>
      <c r="F1305">
        <v>2012</v>
      </c>
      <c r="G1305">
        <v>0</v>
      </c>
      <c r="H1305" s="13">
        <v>0</v>
      </c>
      <c r="I1305" s="4" t="str">
        <f>INDEX('EPA Source to Industry Map'!E:E,MATCH(_xlfn.CONCAT(Table2[[#This Row],[sector]:[subsource]]),'EPA Source to Industry Map'!D:D,0))</f>
        <v>chemicals 20</v>
      </c>
      <c r="J1305" s="4" t="s">
        <v>272</v>
      </c>
      <c r="K1305" s="13">
        <v>0</v>
      </c>
    </row>
    <row r="1306" spans="1:11" x14ac:dyDescent="0.25">
      <c r="A1306" t="s">
        <v>1250</v>
      </c>
      <c r="B1306" t="s">
        <v>3</v>
      </c>
      <c r="C1306" t="s">
        <v>250</v>
      </c>
      <c r="D1306" t="s">
        <v>226</v>
      </c>
      <c r="E1306" t="s">
        <v>14</v>
      </c>
      <c r="F1306">
        <v>2013</v>
      </c>
      <c r="G1306">
        <v>0</v>
      </c>
      <c r="H1306" s="13">
        <v>0</v>
      </c>
      <c r="I1306" s="4" t="str">
        <f>INDEX('EPA Source to Industry Map'!E:E,MATCH(_xlfn.CONCAT(Table2[[#This Row],[sector]:[subsource]]),'EPA Source to Industry Map'!D:D,0))</f>
        <v>chemicals 20</v>
      </c>
      <c r="J1306" s="4" t="s">
        <v>272</v>
      </c>
      <c r="K1306" s="13">
        <v>0</v>
      </c>
    </row>
    <row r="1307" spans="1:11" x14ac:dyDescent="0.25">
      <c r="A1307" t="s">
        <v>1250</v>
      </c>
      <c r="B1307" t="s">
        <v>3</v>
      </c>
      <c r="C1307" t="s">
        <v>250</v>
      </c>
      <c r="D1307" t="s">
        <v>226</v>
      </c>
      <c r="E1307" t="s">
        <v>14</v>
      </c>
      <c r="F1307">
        <v>2014</v>
      </c>
      <c r="G1307">
        <v>0</v>
      </c>
      <c r="H1307" s="13">
        <v>0</v>
      </c>
      <c r="I1307" s="4" t="str">
        <f>INDEX('EPA Source to Industry Map'!E:E,MATCH(_xlfn.CONCAT(Table2[[#This Row],[sector]:[subsource]]),'EPA Source to Industry Map'!D:D,0))</f>
        <v>chemicals 20</v>
      </c>
      <c r="J1307" s="4" t="s">
        <v>272</v>
      </c>
      <c r="K1307" s="13">
        <v>0</v>
      </c>
    </row>
    <row r="1308" spans="1:11" x14ac:dyDescent="0.25">
      <c r="A1308" t="s">
        <v>1250</v>
      </c>
      <c r="B1308" t="s">
        <v>3</v>
      </c>
      <c r="C1308" t="s">
        <v>250</v>
      </c>
      <c r="D1308" t="s">
        <v>226</v>
      </c>
      <c r="E1308" t="s">
        <v>14</v>
      </c>
      <c r="F1308">
        <v>2015</v>
      </c>
      <c r="G1308">
        <v>0</v>
      </c>
      <c r="H1308" s="13">
        <v>0</v>
      </c>
      <c r="I1308" s="4" t="str">
        <f>INDEX('EPA Source to Industry Map'!E:E,MATCH(_xlfn.CONCAT(Table2[[#This Row],[sector]:[subsource]]),'EPA Source to Industry Map'!D:D,0))</f>
        <v>chemicals 20</v>
      </c>
      <c r="J1308" s="4" t="s">
        <v>272</v>
      </c>
      <c r="K1308" s="13">
        <v>0</v>
      </c>
    </row>
    <row r="1309" spans="1:11" x14ac:dyDescent="0.25">
      <c r="A1309" t="s">
        <v>1250</v>
      </c>
      <c r="B1309" t="s">
        <v>3</v>
      </c>
      <c r="C1309" t="s">
        <v>250</v>
      </c>
      <c r="D1309" t="s">
        <v>226</v>
      </c>
      <c r="E1309" t="s">
        <v>14</v>
      </c>
      <c r="F1309">
        <v>2016</v>
      </c>
      <c r="G1309">
        <v>0</v>
      </c>
      <c r="H1309" s="13">
        <v>0</v>
      </c>
      <c r="I1309" s="4" t="str">
        <f>INDEX('EPA Source to Industry Map'!E:E,MATCH(_xlfn.CONCAT(Table2[[#This Row],[sector]:[subsource]]),'EPA Source to Industry Map'!D:D,0))</f>
        <v>chemicals 20</v>
      </c>
      <c r="J1309" s="4" t="s">
        <v>272</v>
      </c>
      <c r="K1309" s="13">
        <v>0</v>
      </c>
    </row>
    <row r="1310" spans="1:11" x14ac:dyDescent="0.25">
      <c r="A1310" t="s">
        <v>1250</v>
      </c>
      <c r="B1310" t="s">
        <v>3</v>
      </c>
      <c r="C1310" t="s">
        <v>250</v>
      </c>
      <c r="D1310" t="s">
        <v>226</v>
      </c>
      <c r="E1310" t="s">
        <v>14</v>
      </c>
      <c r="F1310">
        <v>2017</v>
      </c>
      <c r="G1310">
        <v>0</v>
      </c>
      <c r="H1310" s="13">
        <v>0</v>
      </c>
      <c r="I1310" s="4" t="str">
        <f>INDEX('EPA Source to Industry Map'!E:E,MATCH(_xlfn.CONCAT(Table2[[#This Row],[sector]:[subsource]]),'EPA Source to Industry Map'!D:D,0))</f>
        <v>chemicals 20</v>
      </c>
      <c r="J1310" s="4" t="s">
        <v>272</v>
      </c>
      <c r="K1310" s="13">
        <v>0</v>
      </c>
    </row>
    <row r="1311" spans="1:11" x14ac:dyDescent="0.25">
      <c r="A1311" t="s">
        <v>1250</v>
      </c>
      <c r="B1311" t="s">
        <v>3</v>
      </c>
      <c r="C1311" t="s">
        <v>250</v>
      </c>
      <c r="D1311" t="s">
        <v>226</v>
      </c>
      <c r="E1311" t="s">
        <v>14</v>
      </c>
      <c r="F1311">
        <v>2018</v>
      </c>
      <c r="G1311">
        <v>0</v>
      </c>
      <c r="H1311" s="13">
        <v>0</v>
      </c>
      <c r="I1311" s="4" t="str">
        <f>INDEX('EPA Source to Industry Map'!E:E,MATCH(_xlfn.CONCAT(Table2[[#This Row],[sector]:[subsource]]),'EPA Source to Industry Map'!D:D,0))</f>
        <v>chemicals 20</v>
      </c>
      <c r="J1311" s="4" t="s">
        <v>272</v>
      </c>
      <c r="K1311" s="13">
        <v>0</v>
      </c>
    </row>
    <row r="1312" spans="1:11" x14ac:dyDescent="0.25">
      <c r="A1312" t="s">
        <v>1250</v>
      </c>
      <c r="B1312" t="s">
        <v>3</v>
      </c>
      <c r="C1312" t="s">
        <v>250</v>
      </c>
      <c r="D1312" t="s">
        <v>226</v>
      </c>
      <c r="E1312" t="s">
        <v>14</v>
      </c>
      <c r="F1312">
        <v>2019</v>
      </c>
      <c r="G1312">
        <v>0</v>
      </c>
      <c r="H1312" s="13">
        <v>0</v>
      </c>
      <c r="I1312" s="4" t="str">
        <f>INDEX('EPA Source to Industry Map'!E:E,MATCH(_xlfn.CONCAT(Table2[[#This Row],[sector]:[subsource]]),'EPA Source to Industry Map'!D:D,0))</f>
        <v>chemicals 20</v>
      </c>
      <c r="J1312" s="4" t="s">
        <v>272</v>
      </c>
      <c r="K1312" s="13">
        <v>0</v>
      </c>
    </row>
    <row r="1313" spans="1:11" x14ac:dyDescent="0.25">
      <c r="A1313" t="s">
        <v>1250</v>
      </c>
      <c r="B1313" t="s">
        <v>3</v>
      </c>
      <c r="C1313" t="s">
        <v>250</v>
      </c>
      <c r="D1313" t="s">
        <v>226</v>
      </c>
      <c r="E1313" t="s">
        <v>14</v>
      </c>
      <c r="F1313">
        <v>2020</v>
      </c>
      <c r="G1313">
        <v>0</v>
      </c>
      <c r="H1313" s="13">
        <v>0</v>
      </c>
      <c r="I1313" s="4" t="str">
        <f>INDEX('EPA Source to Industry Map'!E:E,MATCH(_xlfn.CONCAT(Table2[[#This Row],[sector]:[subsource]]),'EPA Source to Industry Map'!D:D,0))</f>
        <v>chemicals 20</v>
      </c>
      <c r="J1313" s="4" t="s">
        <v>272</v>
      </c>
      <c r="K1313" s="13">
        <v>0</v>
      </c>
    </row>
    <row r="1314" spans="1:11" x14ac:dyDescent="0.25">
      <c r="A1314" t="s">
        <v>1250</v>
      </c>
      <c r="B1314" t="s">
        <v>3</v>
      </c>
      <c r="C1314" t="s">
        <v>250</v>
      </c>
      <c r="D1314" t="s">
        <v>226</v>
      </c>
      <c r="E1314" t="s">
        <v>14</v>
      </c>
      <c r="F1314">
        <v>2021</v>
      </c>
      <c r="G1314">
        <v>0</v>
      </c>
      <c r="H1314" s="13">
        <v>0</v>
      </c>
      <c r="I1314" s="4" t="str">
        <f>INDEX('EPA Source to Industry Map'!E:E,MATCH(_xlfn.CONCAT(Table2[[#This Row],[sector]:[subsource]]),'EPA Source to Industry Map'!D:D,0))</f>
        <v>chemicals 20</v>
      </c>
      <c r="J1314" s="4" t="s">
        <v>272</v>
      </c>
      <c r="K1314" s="13">
        <v>0</v>
      </c>
    </row>
    <row r="1315" spans="1:11" x14ac:dyDescent="0.25">
      <c r="A1315" t="s">
        <v>1250</v>
      </c>
      <c r="B1315" t="s">
        <v>3</v>
      </c>
      <c r="C1315" t="s">
        <v>250</v>
      </c>
      <c r="D1315" t="s">
        <v>226</v>
      </c>
      <c r="E1315" t="s">
        <v>14</v>
      </c>
      <c r="F1315">
        <v>2022</v>
      </c>
      <c r="G1315">
        <v>0</v>
      </c>
      <c r="H1315" s="13">
        <v>0</v>
      </c>
      <c r="I1315" s="4" t="str">
        <f>INDEX('EPA Source to Industry Map'!E:E,MATCH(_xlfn.CONCAT(Table2[[#This Row],[sector]:[subsource]]),'EPA Source to Industry Map'!D:D,0))</f>
        <v>chemicals 20</v>
      </c>
      <c r="J1315" s="4" t="s">
        <v>272</v>
      </c>
      <c r="K1315" s="13">
        <v>0</v>
      </c>
    </row>
    <row r="1316" spans="1:11" x14ac:dyDescent="0.25">
      <c r="A1316" t="s">
        <v>1250</v>
      </c>
      <c r="B1316" t="s">
        <v>3</v>
      </c>
      <c r="C1316" t="s">
        <v>250</v>
      </c>
      <c r="D1316" t="s">
        <v>226</v>
      </c>
      <c r="E1316" t="s">
        <v>14</v>
      </c>
      <c r="F1316">
        <v>2023</v>
      </c>
      <c r="G1316">
        <v>0</v>
      </c>
      <c r="H1316" s="13">
        <v>0</v>
      </c>
      <c r="I1316" s="4" t="str">
        <f>INDEX('EPA Source to Industry Map'!E:E,MATCH(_xlfn.CONCAT(Table2[[#This Row],[sector]:[subsource]]),'EPA Source to Industry Map'!D:D,0))</f>
        <v>chemicals 20</v>
      </c>
      <c r="J1316" s="4" t="s">
        <v>272</v>
      </c>
      <c r="K1316" s="13">
        <v>0</v>
      </c>
    </row>
    <row r="1317" spans="1:11" x14ac:dyDescent="0.25">
      <c r="A1317" t="s">
        <v>1250</v>
      </c>
      <c r="B1317" t="s">
        <v>3</v>
      </c>
      <c r="C1317" t="s">
        <v>250</v>
      </c>
      <c r="D1317" t="s">
        <v>226</v>
      </c>
      <c r="E1317" t="s">
        <v>14</v>
      </c>
      <c r="F1317">
        <v>2024</v>
      </c>
      <c r="G1317">
        <v>0</v>
      </c>
      <c r="H1317" s="13">
        <v>0</v>
      </c>
      <c r="I1317" s="4" t="str">
        <f>INDEX('EPA Source to Industry Map'!E:E,MATCH(_xlfn.CONCAT(Table2[[#This Row],[sector]:[subsource]]),'EPA Source to Industry Map'!D:D,0))</f>
        <v>chemicals 20</v>
      </c>
      <c r="J1317" s="4" t="s">
        <v>272</v>
      </c>
      <c r="K1317" s="13">
        <v>0</v>
      </c>
    </row>
    <row r="1318" spans="1:11" x14ac:dyDescent="0.25">
      <c r="A1318" t="s">
        <v>1250</v>
      </c>
      <c r="B1318" t="s">
        <v>3</v>
      </c>
      <c r="C1318" t="s">
        <v>250</v>
      </c>
      <c r="D1318" t="s">
        <v>226</v>
      </c>
      <c r="E1318" t="s">
        <v>14</v>
      </c>
      <c r="F1318">
        <v>2025</v>
      </c>
      <c r="G1318">
        <v>0</v>
      </c>
      <c r="H1318" s="13">
        <v>0</v>
      </c>
      <c r="I1318" s="4" t="str">
        <f>INDEX('EPA Source to Industry Map'!E:E,MATCH(_xlfn.CONCAT(Table2[[#This Row],[sector]:[subsource]]),'EPA Source to Industry Map'!D:D,0))</f>
        <v>chemicals 20</v>
      </c>
      <c r="J1318" s="4" t="s">
        <v>272</v>
      </c>
      <c r="K1318" s="13">
        <v>0</v>
      </c>
    </row>
    <row r="1319" spans="1:11" x14ac:dyDescent="0.25">
      <c r="A1319" t="s">
        <v>1250</v>
      </c>
      <c r="B1319" t="s">
        <v>3</v>
      </c>
      <c r="C1319" t="s">
        <v>250</v>
      </c>
      <c r="D1319" t="s">
        <v>226</v>
      </c>
      <c r="E1319" t="s">
        <v>14</v>
      </c>
      <c r="F1319">
        <v>2026</v>
      </c>
      <c r="G1319">
        <v>0</v>
      </c>
      <c r="H1319" s="13">
        <v>0</v>
      </c>
      <c r="I1319" s="4" t="str">
        <f>INDEX('EPA Source to Industry Map'!E:E,MATCH(_xlfn.CONCAT(Table2[[#This Row],[sector]:[subsource]]),'EPA Source to Industry Map'!D:D,0))</f>
        <v>chemicals 20</v>
      </c>
      <c r="J1319" s="4" t="s">
        <v>272</v>
      </c>
      <c r="K1319" s="13">
        <v>0</v>
      </c>
    </row>
    <row r="1320" spans="1:11" x14ac:dyDescent="0.25">
      <c r="A1320" t="s">
        <v>1250</v>
      </c>
      <c r="B1320" t="s">
        <v>3</v>
      </c>
      <c r="C1320" t="s">
        <v>250</v>
      </c>
      <c r="D1320" t="s">
        <v>226</v>
      </c>
      <c r="E1320" t="s">
        <v>14</v>
      </c>
      <c r="F1320">
        <v>2027</v>
      </c>
      <c r="G1320">
        <v>0</v>
      </c>
      <c r="H1320" s="13">
        <v>0</v>
      </c>
      <c r="I1320" s="4" t="str">
        <f>INDEX('EPA Source to Industry Map'!E:E,MATCH(_xlfn.CONCAT(Table2[[#This Row],[sector]:[subsource]]),'EPA Source to Industry Map'!D:D,0))</f>
        <v>chemicals 20</v>
      </c>
      <c r="J1320" s="4" t="s">
        <v>272</v>
      </c>
      <c r="K1320" s="13">
        <v>0</v>
      </c>
    </row>
    <row r="1321" spans="1:11" x14ac:dyDescent="0.25">
      <c r="A1321" t="s">
        <v>1250</v>
      </c>
      <c r="B1321" t="s">
        <v>3</v>
      </c>
      <c r="C1321" t="s">
        <v>250</v>
      </c>
      <c r="D1321" t="s">
        <v>226</v>
      </c>
      <c r="E1321" t="s">
        <v>14</v>
      </c>
      <c r="F1321">
        <v>2028</v>
      </c>
      <c r="G1321">
        <v>0</v>
      </c>
      <c r="H1321" s="13">
        <v>0</v>
      </c>
      <c r="I1321" s="4" t="str">
        <f>INDEX('EPA Source to Industry Map'!E:E,MATCH(_xlfn.CONCAT(Table2[[#This Row],[sector]:[subsource]]),'EPA Source to Industry Map'!D:D,0))</f>
        <v>chemicals 20</v>
      </c>
      <c r="J1321" s="4" t="s">
        <v>272</v>
      </c>
      <c r="K1321" s="13">
        <v>0</v>
      </c>
    </row>
    <row r="1322" spans="1:11" x14ac:dyDescent="0.25">
      <c r="A1322" t="s">
        <v>1250</v>
      </c>
      <c r="B1322" t="s">
        <v>3</v>
      </c>
      <c r="C1322" t="s">
        <v>250</v>
      </c>
      <c r="D1322" t="s">
        <v>226</v>
      </c>
      <c r="E1322" t="s">
        <v>14</v>
      </c>
      <c r="F1322">
        <v>2029</v>
      </c>
      <c r="G1322">
        <v>0</v>
      </c>
      <c r="H1322" s="13">
        <v>0</v>
      </c>
      <c r="I1322" s="4" t="str">
        <f>INDEX('EPA Source to Industry Map'!E:E,MATCH(_xlfn.CONCAT(Table2[[#This Row],[sector]:[subsource]]),'EPA Source to Industry Map'!D:D,0))</f>
        <v>chemicals 20</v>
      </c>
      <c r="J1322" s="4" t="s">
        <v>272</v>
      </c>
      <c r="K1322" s="13">
        <v>0</v>
      </c>
    </row>
    <row r="1323" spans="1:11" x14ac:dyDescent="0.25">
      <c r="A1323" t="s">
        <v>1250</v>
      </c>
      <c r="B1323" t="s">
        <v>3</v>
      </c>
      <c r="C1323" t="s">
        <v>250</v>
      </c>
      <c r="D1323" t="s">
        <v>226</v>
      </c>
      <c r="E1323" t="s">
        <v>14</v>
      </c>
      <c r="F1323">
        <v>2030</v>
      </c>
      <c r="G1323">
        <v>0</v>
      </c>
      <c r="H1323" s="13">
        <v>0</v>
      </c>
      <c r="I1323" s="4" t="str">
        <f>INDEX('EPA Source to Industry Map'!E:E,MATCH(_xlfn.CONCAT(Table2[[#This Row],[sector]:[subsource]]),'EPA Source to Industry Map'!D:D,0))</f>
        <v>chemicals 20</v>
      </c>
      <c r="J1323" s="4" t="s">
        <v>272</v>
      </c>
      <c r="K1323" s="13">
        <v>0</v>
      </c>
    </row>
    <row r="1324" spans="1:11" x14ac:dyDescent="0.25">
      <c r="A1324" t="s">
        <v>1250</v>
      </c>
      <c r="B1324" t="s">
        <v>3</v>
      </c>
      <c r="C1324" t="s">
        <v>250</v>
      </c>
      <c r="D1324" t="s">
        <v>226</v>
      </c>
      <c r="E1324" t="s">
        <v>14</v>
      </c>
      <c r="F1324">
        <v>2031</v>
      </c>
      <c r="G1324">
        <v>0</v>
      </c>
      <c r="H1324" s="13">
        <v>0</v>
      </c>
      <c r="I1324" s="4" t="str">
        <f>INDEX('EPA Source to Industry Map'!E:E,MATCH(_xlfn.CONCAT(Table2[[#This Row],[sector]:[subsource]]),'EPA Source to Industry Map'!D:D,0))</f>
        <v>chemicals 20</v>
      </c>
      <c r="J1324" s="4" t="s">
        <v>272</v>
      </c>
      <c r="K1324" s="13">
        <v>0</v>
      </c>
    </row>
    <row r="1325" spans="1:11" x14ac:dyDescent="0.25">
      <c r="A1325" t="s">
        <v>1250</v>
      </c>
      <c r="B1325" t="s">
        <v>3</v>
      </c>
      <c r="C1325" t="s">
        <v>250</v>
      </c>
      <c r="D1325" t="s">
        <v>226</v>
      </c>
      <c r="E1325" t="s">
        <v>14</v>
      </c>
      <c r="F1325">
        <v>2032</v>
      </c>
      <c r="G1325">
        <v>0</v>
      </c>
      <c r="H1325" s="13">
        <v>0</v>
      </c>
      <c r="I1325" s="4" t="str">
        <f>INDEX('EPA Source to Industry Map'!E:E,MATCH(_xlfn.CONCAT(Table2[[#This Row],[sector]:[subsource]]),'EPA Source to Industry Map'!D:D,0))</f>
        <v>chemicals 20</v>
      </c>
      <c r="J1325" s="4" t="s">
        <v>272</v>
      </c>
      <c r="K1325" s="13">
        <v>0</v>
      </c>
    </row>
    <row r="1326" spans="1:11" x14ac:dyDescent="0.25">
      <c r="A1326" t="s">
        <v>1250</v>
      </c>
      <c r="B1326" t="s">
        <v>3</v>
      </c>
      <c r="C1326" t="s">
        <v>250</v>
      </c>
      <c r="D1326" t="s">
        <v>226</v>
      </c>
      <c r="E1326" t="s">
        <v>14</v>
      </c>
      <c r="F1326">
        <v>2033</v>
      </c>
      <c r="G1326">
        <v>0</v>
      </c>
      <c r="H1326" s="13">
        <v>0</v>
      </c>
      <c r="I1326" s="4" t="str">
        <f>INDEX('EPA Source to Industry Map'!E:E,MATCH(_xlfn.CONCAT(Table2[[#This Row],[sector]:[subsource]]),'EPA Source to Industry Map'!D:D,0))</f>
        <v>chemicals 20</v>
      </c>
      <c r="J1326" s="4" t="s">
        <v>272</v>
      </c>
      <c r="K1326" s="13">
        <v>0</v>
      </c>
    </row>
    <row r="1327" spans="1:11" x14ac:dyDescent="0.25">
      <c r="A1327" t="s">
        <v>1250</v>
      </c>
      <c r="B1327" t="s">
        <v>3</v>
      </c>
      <c r="C1327" t="s">
        <v>250</v>
      </c>
      <c r="D1327" t="s">
        <v>226</v>
      </c>
      <c r="E1327" t="s">
        <v>14</v>
      </c>
      <c r="F1327">
        <v>2034</v>
      </c>
      <c r="G1327">
        <v>0</v>
      </c>
      <c r="H1327" s="13">
        <v>0</v>
      </c>
      <c r="I1327" s="4" t="str">
        <f>INDEX('EPA Source to Industry Map'!E:E,MATCH(_xlfn.CONCAT(Table2[[#This Row],[sector]:[subsource]]),'EPA Source to Industry Map'!D:D,0))</f>
        <v>chemicals 20</v>
      </c>
      <c r="J1327" s="4" t="s">
        <v>272</v>
      </c>
      <c r="K1327" s="13">
        <v>0</v>
      </c>
    </row>
    <row r="1328" spans="1:11" x14ac:dyDescent="0.25">
      <c r="A1328" t="s">
        <v>1250</v>
      </c>
      <c r="B1328" t="s">
        <v>3</v>
      </c>
      <c r="C1328" t="s">
        <v>250</v>
      </c>
      <c r="D1328" t="s">
        <v>226</v>
      </c>
      <c r="E1328" t="s">
        <v>14</v>
      </c>
      <c r="F1328">
        <v>2035</v>
      </c>
      <c r="G1328">
        <v>0</v>
      </c>
      <c r="H1328" s="13">
        <v>0</v>
      </c>
      <c r="I1328" s="4" t="str">
        <f>INDEX('EPA Source to Industry Map'!E:E,MATCH(_xlfn.CONCAT(Table2[[#This Row],[sector]:[subsource]]),'EPA Source to Industry Map'!D:D,0))</f>
        <v>chemicals 20</v>
      </c>
      <c r="J1328" s="4" t="s">
        <v>272</v>
      </c>
      <c r="K1328" s="13">
        <v>0</v>
      </c>
    </row>
    <row r="1329" spans="1:11" x14ac:dyDescent="0.25">
      <c r="A1329" t="s">
        <v>1250</v>
      </c>
      <c r="B1329" t="s">
        <v>3</v>
      </c>
      <c r="C1329" t="s">
        <v>250</v>
      </c>
      <c r="D1329" t="s">
        <v>226</v>
      </c>
      <c r="E1329" t="s">
        <v>14</v>
      </c>
      <c r="F1329">
        <v>2036</v>
      </c>
      <c r="G1329">
        <v>0</v>
      </c>
      <c r="H1329" s="13">
        <v>0</v>
      </c>
      <c r="I1329" s="4" t="str">
        <f>INDEX('EPA Source to Industry Map'!E:E,MATCH(_xlfn.CONCAT(Table2[[#This Row],[sector]:[subsource]]),'EPA Source to Industry Map'!D:D,0))</f>
        <v>chemicals 20</v>
      </c>
      <c r="J1329" s="4" t="s">
        <v>272</v>
      </c>
      <c r="K1329" s="13">
        <v>0</v>
      </c>
    </row>
    <row r="1330" spans="1:11" x14ac:dyDescent="0.25">
      <c r="A1330" t="s">
        <v>1250</v>
      </c>
      <c r="B1330" t="s">
        <v>3</v>
      </c>
      <c r="C1330" t="s">
        <v>250</v>
      </c>
      <c r="D1330" t="s">
        <v>226</v>
      </c>
      <c r="E1330" t="s">
        <v>14</v>
      </c>
      <c r="F1330">
        <v>2037</v>
      </c>
      <c r="G1330">
        <v>0</v>
      </c>
      <c r="H1330" s="13">
        <v>0</v>
      </c>
      <c r="I1330" s="4" t="str">
        <f>INDEX('EPA Source to Industry Map'!E:E,MATCH(_xlfn.CONCAT(Table2[[#This Row],[sector]:[subsource]]),'EPA Source to Industry Map'!D:D,0))</f>
        <v>chemicals 20</v>
      </c>
      <c r="J1330" s="4" t="s">
        <v>272</v>
      </c>
      <c r="K1330" s="13">
        <v>0</v>
      </c>
    </row>
    <row r="1331" spans="1:11" x14ac:dyDescent="0.25">
      <c r="A1331" t="s">
        <v>1250</v>
      </c>
      <c r="B1331" t="s">
        <v>3</v>
      </c>
      <c r="C1331" t="s">
        <v>250</v>
      </c>
      <c r="D1331" t="s">
        <v>226</v>
      </c>
      <c r="E1331" t="s">
        <v>14</v>
      </c>
      <c r="F1331">
        <v>2038</v>
      </c>
      <c r="G1331">
        <v>0</v>
      </c>
      <c r="H1331" s="13">
        <v>0</v>
      </c>
      <c r="I1331" s="4" t="str">
        <f>INDEX('EPA Source to Industry Map'!E:E,MATCH(_xlfn.CONCAT(Table2[[#This Row],[sector]:[subsource]]),'EPA Source to Industry Map'!D:D,0))</f>
        <v>chemicals 20</v>
      </c>
      <c r="J1331" s="4" t="s">
        <v>272</v>
      </c>
      <c r="K1331" s="13">
        <v>0</v>
      </c>
    </row>
    <row r="1332" spans="1:11" x14ac:dyDescent="0.25">
      <c r="A1332" t="s">
        <v>1250</v>
      </c>
      <c r="B1332" t="s">
        <v>3</v>
      </c>
      <c r="C1332" t="s">
        <v>250</v>
      </c>
      <c r="D1332" t="s">
        <v>226</v>
      </c>
      <c r="E1332" t="s">
        <v>14</v>
      </c>
      <c r="F1332">
        <v>2039</v>
      </c>
      <c r="G1332">
        <v>0</v>
      </c>
      <c r="H1332" s="13">
        <v>0</v>
      </c>
      <c r="I1332" s="4" t="str">
        <f>INDEX('EPA Source to Industry Map'!E:E,MATCH(_xlfn.CONCAT(Table2[[#This Row],[sector]:[subsource]]),'EPA Source to Industry Map'!D:D,0))</f>
        <v>chemicals 20</v>
      </c>
      <c r="J1332" s="4" t="s">
        <v>272</v>
      </c>
      <c r="K1332" s="13">
        <v>0</v>
      </c>
    </row>
    <row r="1333" spans="1:11" x14ac:dyDescent="0.25">
      <c r="A1333" t="s">
        <v>1250</v>
      </c>
      <c r="B1333" t="s">
        <v>3</v>
      </c>
      <c r="C1333" t="s">
        <v>250</v>
      </c>
      <c r="D1333" t="s">
        <v>226</v>
      </c>
      <c r="E1333" t="s">
        <v>14</v>
      </c>
      <c r="F1333">
        <v>2040</v>
      </c>
      <c r="G1333">
        <v>0</v>
      </c>
      <c r="H1333" s="13">
        <v>0</v>
      </c>
      <c r="I1333" s="4" t="str">
        <f>INDEX('EPA Source to Industry Map'!E:E,MATCH(_xlfn.CONCAT(Table2[[#This Row],[sector]:[subsource]]),'EPA Source to Industry Map'!D:D,0))</f>
        <v>chemicals 20</v>
      </c>
      <c r="J1333" s="4" t="s">
        <v>272</v>
      </c>
      <c r="K1333" s="13">
        <v>0</v>
      </c>
    </row>
    <row r="1334" spans="1:11" x14ac:dyDescent="0.25">
      <c r="A1334" t="s">
        <v>1250</v>
      </c>
      <c r="B1334" t="s">
        <v>3</v>
      </c>
      <c r="C1334" t="s">
        <v>250</v>
      </c>
      <c r="D1334" t="s">
        <v>226</v>
      </c>
      <c r="E1334" t="s">
        <v>14</v>
      </c>
      <c r="F1334">
        <v>2041</v>
      </c>
      <c r="G1334">
        <v>0</v>
      </c>
      <c r="H1334" s="13">
        <v>0</v>
      </c>
      <c r="I1334" s="4" t="str">
        <f>INDEX('EPA Source to Industry Map'!E:E,MATCH(_xlfn.CONCAT(Table2[[#This Row],[sector]:[subsource]]),'EPA Source to Industry Map'!D:D,0))</f>
        <v>chemicals 20</v>
      </c>
      <c r="J1334" s="4" t="s">
        <v>272</v>
      </c>
      <c r="K1334" s="13">
        <v>0</v>
      </c>
    </row>
    <row r="1335" spans="1:11" x14ac:dyDescent="0.25">
      <c r="A1335" t="s">
        <v>1250</v>
      </c>
      <c r="B1335" t="s">
        <v>3</v>
      </c>
      <c r="C1335" t="s">
        <v>250</v>
      </c>
      <c r="D1335" t="s">
        <v>226</v>
      </c>
      <c r="E1335" t="s">
        <v>14</v>
      </c>
      <c r="F1335">
        <v>2042</v>
      </c>
      <c r="G1335">
        <v>0</v>
      </c>
      <c r="H1335" s="13">
        <v>0</v>
      </c>
      <c r="I1335" s="4" t="str">
        <f>INDEX('EPA Source to Industry Map'!E:E,MATCH(_xlfn.CONCAT(Table2[[#This Row],[sector]:[subsource]]),'EPA Source to Industry Map'!D:D,0))</f>
        <v>chemicals 20</v>
      </c>
      <c r="J1335" s="4" t="s">
        <v>272</v>
      </c>
      <c r="K1335" s="13">
        <v>0</v>
      </c>
    </row>
    <row r="1336" spans="1:11" x14ac:dyDescent="0.25">
      <c r="A1336" t="s">
        <v>1250</v>
      </c>
      <c r="B1336" t="s">
        <v>3</v>
      </c>
      <c r="C1336" t="s">
        <v>250</v>
      </c>
      <c r="D1336" t="s">
        <v>226</v>
      </c>
      <c r="E1336" t="s">
        <v>14</v>
      </c>
      <c r="F1336">
        <v>2043</v>
      </c>
      <c r="G1336">
        <v>0</v>
      </c>
      <c r="H1336" s="13">
        <v>0</v>
      </c>
      <c r="I1336" s="4" t="str">
        <f>INDEX('EPA Source to Industry Map'!E:E,MATCH(_xlfn.CONCAT(Table2[[#This Row],[sector]:[subsource]]),'EPA Source to Industry Map'!D:D,0))</f>
        <v>chemicals 20</v>
      </c>
      <c r="J1336" s="4" t="s">
        <v>272</v>
      </c>
      <c r="K1336" s="13">
        <v>0</v>
      </c>
    </row>
    <row r="1337" spans="1:11" x14ac:dyDescent="0.25">
      <c r="A1337" t="s">
        <v>1250</v>
      </c>
      <c r="B1337" t="s">
        <v>3</v>
      </c>
      <c r="C1337" t="s">
        <v>250</v>
      </c>
      <c r="D1337" t="s">
        <v>226</v>
      </c>
      <c r="E1337" t="s">
        <v>14</v>
      </c>
      <c r="F1337">
        <v>2044</v>
      </c>
      <c r="G1337">
        <v>0</v>
      </c>
      <c r="H1337" s="13">
        <v>0</v>
      </c>
      <c r="I1337" s="4" t="str">
        <f>INDEX('EPA Source to Industry Map'!E:E,MATCH(_xlfn.CONCAT(Table2[[#This Row],[sector]:[subsource]]),'EPA Source to Industry Map'!D:D,0))</f>
        <v>chemicals 20</v>
      </c>
      <c r="J1337" s="4" t="s">
        <v>272</v>
      </c>
      <c r="K1337" s="13">
        <v>0</v>
      </c>
    </row>
    <row r="1338" spans="1:11" x14ac:dyDescent="0.25">
      <c r="A1338" t="s">
        <v>1250</v>
      </c>
      <c r="B1338" t="s">
        <v>3</v>
      </c>
      <c r="C1338" t="s">
        <v>250</v>
      </c>
      <c r="D1338" t="s">
        <v>226</v>
      </c>
      <c r="E1338" t="s">
        <v>14</v>
      </c>
      <c r="F1338">
        <v>2045</v>
      </c>
      <c r="G1338">
        <v>0</v>
      </c>
      <c r="H1338" s="13">
        <v>0</v>
      </c>
      <c r="I1338" s="4" t="str">
        <f>INDEX('EPA Source to Industry Map'!E:E,MATCH(_xlfn.CONCAT(Table2[[#This Row],[sector]:[subsource]]),'EPA Source to Industry Map'!D:D,0))</f>
        <v>chemicals 20</v>
      </c>
      <c r="J1338" s="4" t="s">
        <v>272</v>
      </c>
      <c r="K1338" s="13">
        <v>0</v>
      </c>
    </row>
    <row r="1339" spans="1:11" x14ac:dyDescent="0.25">
      <c r="A1339" t="s">
        <v>1250</v>
      </c>
      <c r="B1339" t="s">
        <v>3</v>
      </c>
      <c r="C1339" t="s">
        <v>250</v>
      </c>
      <c r="D1339" t="s">
        <v>226</v>
      </c>
      <c r="E1339" t="s">
        <v>14</v>
      </c>
      <c r="F1339">
        <v>2046</v>
      </c>
      <c r="G1339">
        <v>0</v>
      </c>
      <c r="H1339" s="13">
        <v>0</v>
      </c>
      <c r="I1339" s="4" t="str">
        <f>INDEX('EPA Source to Industry Map'!E:E,MATCH(_xlfn.CONCAT(Table2[[#This Row],[sector]:[subsource]]),'EPA Source to Industry Map'!D:D,0))</f>
        <v>chemicals 20</v>
      </c>
      <c r="J1339" s="4" t="s">
        <v>272</v>
      </c>
      <c r="K1339" s="13">
        <v>0</v>
      </c>
    </row>
    <row r="1340" spans="1:11" x14ac:dyDescent="0.25">
      <c r="A1340" t="s">
        <v>1250</v>
      </c>
      <c r="B1340" t="s">
        <v>3</v>
      </c>
      <c r="C1340" t="s">
        <v>250</v>
      </c>
      <c r="D1340" t="s">
        <v>226</v>
      </c>
      <c r="E1340" t="s">
        <v>14</v>
      </c>
      <c r="F1340">
        <v>2047</v>
      </c>
      <c r="G1340">
        <v>0</v>
      </c>
      <c r="H1340" s="13">
        <v>0</v>
      </c>
      <c r="I1340" s="4" t="str">
        <f>INDEX('EPA Source to Industry Map'!E:E,MATCH(_xlfn.CONCAT(Table2[[#This Row],[sector]:[subsource]]),'EPA Source to Industry Map'!D:D,0))</f>
        <v>chemicals 20</v>
      </c>
      <c r="J1340" s="4" t="s">
        <v>272</v>
      </c>
      <c r="K1340" s="13">
        <v>0</v>
      </c>
    </row>
    <row r="1341" spans="1:11" x14ac:dyDescent="0.25">
      <c r="A1341" t="s">
        <v>1250</v>
      </c>
      <c r="B1341" t="s">
        <v>3</v>
      </c>
      <c r="C1341" t="s">
        <v>250</v>
      </c>
      <c r="D1341" t="s">
        <v>226</v>
      </c>
      <c r="E1341" t="s">
        <v>14</v>
      </c>
      <c r="F1341">
        <v>2048</v>
      </c>
      <c r="G1341">
        <v>0</v>
      </c>
      <c r="H1341" s="13">
        <v>0</v>
      </c>
      <c r="I1341" s="4" t="str">
        <f>INDEX('EPA Source to Industry Map'!E:E,MATCH(_xlfn.CONCAT(Table2[[#This Row],[sector]:[subsource]]),'EPA Source to Industry Map'!D:D,0))</f>
        <v>chemicals 20</v>
      </c>
      <c r="J1341" s="4" t="s">
        <v>272</v>
      </c>
      <c r="K1341" s="13">
        <v>0</v>
      </c>
    </row>
    <row r="1342" spans="1:11" x14ac:dyDescent="0.25">
      <c r="A1342" t="s">
        <v>1250</v>
      </c>
      <c r="B1342" t="s">
        <v>3</v>
      </c>
      <c r="C1342" t="s">
        <v>250</v>
      </c>
      <c r="D1342" t="s">
        <v>226</v>
      </c>
      <c r="E1342" t="s">
        <v>14</v>
      </c>
      <c r="F1342">
        <v>2049</v>
      </c>
      <c r="G1342">
        <v>0</v>
      </c>
      <c r="H1342" s="13">
        <v>0</v>
      </c>
      <c r="I1342" s="4" t="str">
        <f>INDEX('EPA Source to Industry Map'!E:E,MATCH(_xlfn.CONCAT(Table2[[#This Row],[sector]:[subsource]]),'EPA Source to Industry Map'!D:D,0))</f>
        <v>chemicals 20</v>
      </c>
      <c r="J1342" s="4" t="s">
        <v>272</v>
      </c>
      <c r="K1342" s="13">
        <v>0</v>
      </c>
    </row>
    <row r="1343" spans="1:11" x14ac:dyDescent="0.25">
      <c r="A1343" t="s">
        <v>1250</v>
      </c>
      <c r="B1343" t="s">
        <v>3</v>
      </c>
      <c r="C1343" t="s">
        <v>250</v>
      </c>
      <c r="D1343" t="s">
        <v>226</v>
      </c>
      <c r="E1343" t="s">
        <v>14</v>
      </c>
      <c r="F1343">
        <v>2050</v>
      </c>
      <c r="G1343">
        <v>0</v>
      </c>
      <c r="H1343" s="13">
        <v>0</v>
      </c>
      <c r="I1343" s="4" t="str">
        <f>INDEX('EPA Source to Industry Map'!E:E,MATCH(_xlfn.CONCAT(Table2[[#This Row],[sector]:[subsource]]),'EPA Source to Industry Map'!D:D,0))</f>
        <v>chemicals 20</v>
      </c>
      <c r="J1343" s="4" t="s">
        <v>272</v>
      </c>
      <c r="K1343" s="13">
        <v>0</v>
      </c>
    </row>
    <row r="1344" spans="1:11" x14ac:dyDescent="0.25">
      <c r="A1344" t="s">
        <v>1250</v>
      </c>
      <c r="B1344" t="s">
        <v>3</v>
      </c>
      <c r="C1344" t="s">
        <v>250</v>
      </c>
      <c r="D1344" t="s">
        <v>226</v>
      </c>
      <c r="E1344" t="s">
        <v>15</v>
      </c>
      <c r="F1344">
        <v>1990</v>
      </c>
      <c r="G1344">
        <v>0</v>
      </c>
      <c r="H1344" s="13">
        <v>0</v>
      </c>
      <c r="I1344" s="4" t="str">
        <f>INDEX('EPA Source to Industry Map'!E:E,MATCH(_xlfn.CONCAT(Table2[[#This Row],[sector]:[subsource]]),'EPA Source to Industry Map'!D:D,0))</f>
        <v>chemicals 20</v>
      </c>
      <c r="J1344" s="4" t="s">
        <v>272</v>
      </c>
      <c r="K1344" s="13">
        <v>0</v>
      </c>
    </row>
    <row r="1345" spans="1:11" x14ac:dyDescent="0.25">
      <c r="A1345" t="s">
        <v>1250</v>
      </c>
      <c r="B1345" t="s">
        <v>3</v>
      </c>
      <c r="C1345" t="s">
        <v>250</v>
      </c>
      <c r="D1345" t="s">
        <v>226</v>
      </c>
      <c r="E1345" t="s">
        <v>15</v>
      </c>
      <c r="F1345">
        <v>1991</v>
      </c>
      <c r="G1345">
        <v>0</v>
      </c>
      <c r="H1345" s="13">
        <v>0</v>
      </c>
      <c r="I1345" s="4" t="str">
        <f>INDEX('EPA Source to Industry Map'!E:E,MATCH(_xlfn.CONCAT(Table2[[#This Row],[sector]:[subsource]]),'EPA Source to Industry Map'!D:D,0))</f>
        <v>chemicals 20</v>
      </c>
      <c r="J1345" s="4" t="s">
        <v>272</v>
      </c>
      <c r="K1345" s="13">
        <v>0</v>
      </c>
    </row>
    <row r="1346" spans="1:11" x14ac:dyDescent="0.25">
      <c r="A1346" t="s">
        <v>1250</v>
      </c>
      <c r="B1346" t="s">
        <v>3</v>
      </c>
      <c r="C1346" t="s">
        <v>250</v>
      </c>
      <c r="D1346" t="s">
        <v>226</v>
      </c>
      <c r="E1346" t="s">
        <v>15</v>
      </c>
      <c r="F1346">
        <v>1992</v>
      </c>
      <c r="G1346">
        <v>0</v>
      </c>
      <c r="H1346" s="13">
        <v>0</v>
      </c>
      <c r="I1346" s="4" t="str">
        <f>INDEX('EPA Source to Industry Map'!E:E,MATCH(_xlfn.CONCAT(Table2[[#This Row],[sector]:[subsource]]),'EPA Source to Industry Map'!D:D,0))</f>
        <v>chemicals 20</v>
      </c>
      <c r="J1346" s="4" t="s">
        <v>272</v>
      </c>
      <c r="K1346" s="13">
        <v>0</v>
      </c>
    </row>
    <row r="1347" spans="1:11" x14ac:dyDescent="0.25">
      <c r="A1347" t="s">
        <v>1250</v>
      </c>
      <c r="B1347" t="s">
        <v>3</v>
      </c>
      <c r="C1347" t="s">
        <v>250</v>
      </c>
      <c r="D1347" t="s">
        <v>226</v>
      </c>
      <c r="E1347" t="s">
        <v>15</v>
      </c>
      <c r="F1347">
        <v>1993</v>
      </c>
      <c r="G1347">
        <v>0</v>
      </c>
      <c r="H1347" s="13">
        <v>0</v>
      </c>
      <c r="I1347" s="4" t="str">
        <f>INDEX('EPA Source to Industry Map'!E:E,MATCH(_xlfn.CONCAT(Table2[[#This Row],[sector]:[subsource]]),'EPA Source to Industry Map'!D:D,0))</f>
        <v>chemicals 20</v>
      </c>
      <c r="J1347" s="4" t="s">
        <v>272</v>
      </c>
      <c r="K1347" s="13">
        <v>0</v>
      </c>
    </row>
    <row r="1348" spans="1:11" x14ac:dyDescent="0.25">
      <c r="A1348" t="s">
        <v>1250</v>
      </c>
      <c r="B1348" t="s">
        <v>3</v>
      </c>
      <c r="C1348" t="s">
        <v>250</v>
      </c>
      <c r="D1348" t="s">
        <v>226</v>
      </c>
      <c r="E1348" t="s">
        <v>15</v>
      </c>
      <c r="F1348">
        <v>1994</v>
      </c>
      <c r="G1348">
        <v>0</v>
      </c>
      <c r="H1348" s="13">
        <v>0</v>
      </c>
      <c r="I1348" s="4" t="str">
        <f>INDEX('EPA Source to Industry Map'!E:E,MATCH(_xlfn.CONCAT(Table2[[#This Row],[sector]:[subsource]]),'EPA Source to Industry Map'!D:D,0))</f>
        <v>chemicals 20</v>
      </c>
      <c r="J1348" s="4" t="s">
        <v>272</v>
      </c>
      <c r="K1348" s="13">
        <v>0</v>
      </c>
    </row>
    <row r="1349" spans="1:11" x14ac:dyDescent="0.25">
      <c r="A1349" t="s">
        <v>1250</v>
      </c>
      <c r="B1349" t="s">
        <v>3</v>
      </c>
      <c r="C1349" t="s">
        <v>250</v>
      </c>
      <c r="D1349" t="s">
        <v>226</v>
      </c>
      <c r="E1349" t="s">
        <v>15</v>
      </c>
      <c r="F1349">
        <v>1995</v>
      </c>
      <c r="G1349">
        <v>0</v>
      </c>
      <c r="H1349" s="13">
        <v>0</v>
      </c>
      <c r="I1349" s="4" t="str">
        <f>INDEX('EPA Source to Industry Map'!E:E,MATCH(_xlfn.CONCAT(Table2[[#This Row],[sector]:[subsource]]),'EPA Source to Industry Map'!D:D,0))</f>
        <v>chemicals 20</v>
      </c>
      <c r="J1349" s="4" t="s">
        <v>272</v>
      </c>
      <c r="K1349" s="13">
        <v>0</v>
      </c>
    </row>
    <row r="1350" spans="1:11" x14ac:dyDescent="0.25">
      <c r="A1350" t="s">
        <v>1250</v>
      </c>
      <c r="B1350" t="s">
        <v>3</v>
      </c>
      <c r="C1350" t="s">
        <v>250</v>
      </c>
      <c r="D1350" t="s">
        <v>226</v>
      </c>
      <c r="E1350" t="s">
        <v>15</v>
      </c>
      <c r="F1350">
        <v>1996</v>
      </c>
      <c r="G1350">
        <v>0</v>
      </c>
      <c r="H1350" s="13">
        <v>0</v>
      </c>
      <c r="I1350" s="4" t="str">
        <f>INDEX('EPA Source to Industry Map'!E:E,MATCH(_xlfn.CONCAT(Table2[[#This Row],[sector]:[subsource]]),'EPA Source to Industry Map'!D:D,0))</f>
        <v>chemicals 20</v>
      </c>
      <c r="J1350" s="4" t="s">
        <v>272</v>
      </c>
      <c r="K1350" s="13">
        <v>0</v>
      </c>
    </row>
    <row r="1351" spans="1:11" x14ac:dyDescent="0.25">
      <c r="A1351" t="s">
        <v>1250</v>
      </c>
      <c r="B1351" t="s">
        <v>3</v>
      </c>
      <c r="C1351" t="s">
        <v>250</v>
      </c>
      <c r="D1351" t="s">
        <v>226</v>
      </c>
      <c r="E1351" t="s">
        <v>15</v>
      </c>
      <c r="F1351">
        <v>1997</v>
      </c>
      <c r="G1351">
        <v>0</v>
      </c>
      <c r="H1351" s="13">
        <v>0</v>
      </c>
      <c r="I1351" s="4" t="str">
        <f>INDEX('EPA Source to Industry Map'!E:E,MATCH(_xlfn.CONCAT(Table2[[#This Row],[sector]:[subsource]]),'EPA Source to Industry Map'!D:D,0))</f>
        <v>chemicals 20</v>
      </c>
      <c r="J1351" s="4" t="s">
        <v>272</v>
      </c>
      <c r="K1351" s="13">
        <v>0</v>
      </c>
    </row>
    <row r="1352" spans="1:11" x14ac:dyDescent="0.25">
      <c r="A1352" t="s">
        <v>1250</v>
      </c>
      <c r="B1352" t="s">
        <v>3</v>
      </c>
      <c r="C1352" t="s">
        <v>250</v>
      </c>
      <c r="D1352" t="s">
        <v>226</v>
      </c>
      <c r="E1352" t="s">
        <v>15</v>
      </c>
      <c r="F1352">
        <v>1998</v>
      </c>
      <c r="G1352">
        <v>0</v>
      </c>
      <c r="H1352" s="13">
        <v>0</v>
      </c>
      <c r="I1352" s="4" t="str">
        <f>INDEX('EPA Source to Industry Map'!E:E,MATCH(_xlfn.CONCAT(Table2[[#This Row],[sector]:[subsource]]),'EPA Source to Industry Map'!D:D,0))</f>
        <v>chemicals 20</v>
      </c>
      <c r="J1352" s="4" t="s">
        <v>272</v>
      </c>
      <c r="K1352" s="13">
        <v>0</v>
      </c>
    </row>
    <row r="1353" spans="1:11" x14ac:dyDescent="0.25">
      <c r="A1353" t="s">
        <v>1250</v>
      </c>
      <c r="B1353" t="s">
        <v>3</v>
      </c>
      <c r="C1353" t="s">
        <v>250</v>
      </c>
      <c r="D1353" t="s">
        <v>226</v>
      </c>
      <c r="E1353" t="s">
        <v>15</v>
      </c>
      <c r="F1353">
        <v>1999</v>
      </c>
      <c r="G1353">
        <v>0</v>
      </c>
      <c r="H1353" s="13">
        <v>0</v>
      </c>
      <c r="I1353" s="4" t="str">
        <f>INDEX('EPA Source to Industry Map'!E:E,MATCH(_xlfn.CONCAT(Table2[[#This Row],[sector]:[subsource]]),'EPA Source to Industry Map'!D:D,0))</f>
        <v>chemicals 20</v>
      </c>
      <c r="J1353" s="4" t="s">
        <v>272</v>
      </c>
      <c r="K1353" s="13">
        <v>0</v>
      </c>
    </row>
    <row r="1354" spans="1:11" x14ac:dyDescent="0.25">
      <c r="A1354" t="s">
        <v>1250</v>
      </c>
      <c r="B1354" t="s">
        <v>3</v>
      </c>
      <c r="C1354" t="s">
        <v>250</v>
      </c>
      <c r="D1354" t="s">
        <v>226</v>
      </c>
      <c r="E1354" t="s">
        <v>15</v>
      </c>
      <c r="F1354">
        <v>2000</v>
      </c>
      <c r="G1354">
        <v>0</v>
      </c>
      <c r="H1354" s="13">
        <v>0</v>
      </c>
      <c r="I1354" s="4" t="str">
        <f>INDEX('EPA Source to Industry Map'!E:E,MATCH(_xlfn.CONCAT(Table2[[#This Row],[sector]:[subsource]]),'EPA Source to Industry Map'!D:D,0))</f>
        <v>chemicals 20</v>
      </c>
      <c r="J1354" s="4" t="s">
        <v>272</v>
      </c>
      <c r="K1354" s="13">
        <v>0</v>
      </c>
    </row>
    <row r="1355" spans="1:11" x14ac:dyDescent="0.25">
      <c r="A1355" t="s">
        <v>1250</v>
      </c>
      <c r="B1355" t="s">
        <v>3</v>
      </c>
      <c r="C1355" t="s">
        <v>250</v>
      </c>
      <c r="D1355" t="s">
        <v>226</v>
      </c>
      <c r="E1355" t="s">
        <v>15</v>
      </c>
      <c r="F1355">
        <v>2001</v>
      </c>
      <c r="G1355">
        <v>0</v>
      </c>
      <c r="H1355" s="13">
        <v>0</v>
      </c>
      <c r="I1355" s="4" t="str">
        <f>INDEX('EPA Source to Industry Map'!E:E,MATCH(_xlfn.CONCAT(Table2[[#This Row],[sector]:[subsource]]),'EPA Source to Industry Map'!D:D,0))</f>
        <v>chemicals 20</v>
      </c>
      <c r="J1355" s="4" t="s">
        <v>272</v>
      </c>
      <c r="K1355" s="13">
        <v>0</v>
      </c>
    </row>
    <row r="1356" spans="1:11" x14ac:dyDescent="0.25">
      <c r="A1356" t="s">
        <v>1250</v>
      </c>
      <c r="B1356" t="s">
        <v>3</v>
      </c>
      <c r="C1356" t="s">
        <v>250</v>
      </c>
      <c r="D1356" t="s">
        <v>226</v>
      </c>
      <c r="E1356" t="s">
        <v>15</v>
      </c>
      <c r="F1356">
        <v>2002</v>
      </c>
      <c r="G1356">
        <v>0</v>
      </c>
      <c r="H1356" s="13">
        <v>0</v>
      </c>
      <c r="I1356" s="4" t="str">
        <f>INDEX('EPA Source to Industry Map'!E:E,MATCH(_xlfn.CONCAT(Table2[[#This Row],[sector]:[subsource]]),'EPA Source to Industry Map'!D:D,0))</f>
        <v>chemicals 20</v>
      </c>
      <c r="J1356" s="4" t="s">
        <v>272</v>
      </c>
      <c r="K1356" s="13">
        <v>0</v>
      </c>
    </row>
    <row r="1357" spans="1:11" x14ac:dyDescent="0.25">
      <c r="A1357" t="s">
        <v>1250</v>
      </c>
      <c r="B1357" t="s">
        <v>3</v>
      </c>
      <c r="C1357" t="s">
        <v>250</v>
      </c>
      <c r="D1357" t="s">
        <v>226</v>
      </c>
      <c r="E1357" t="s">
        <v>15</v>
      </c>
      <c r="F1357">
        <v>2003</v>
      </c>
      <c r="G1357">
        <v>0</v>
      </c>
      <c r="H1357" s="13">
        <v>0</v>
      </c>
      <c r="I1357" s="4" t="str">
        <f>INDEX('EPA Source to Industry Map'!E:E,MATCH(_xlfn.CONCAT(Table2[[#This Row],[sector]:[subsource]]),'EPA Source to Industry Map'!D:D,0))</f>
        <v>chemicals 20</v>
      </c>
      <c r="J1357" s="4" t="s">
        <v>272</v>
      </c>
      <c r="K1357" s="13">
        <v>0</v>
      </c>
    </row>
    <row r="1358" spans="1:11" x14ac:dyDescent="0.25">
      <c r="A1358" t="s">
        <v>1250</v>
      </c>
      <c r="B1358" t="s">
        <v>3</v>
      </c>
      <c r="C1358" t="s">
        <v>250</v>
      </c>
      <c r="D1358" t="s">
        <v>226</v>
      </c>
      <c r="E1358" t="s">
        <v>15</v>
      </c>
      <c r="F1358">
        <v>2004</v>
      </c>
      <c r="G1358">
        <v>0</v>
      </c>
      <c r="H1358" s="13">
        <v>0</v>
      </c>
      <c r="I1358" s="4" t="str">
        <f>INDEX('EPA Source to Industry Map'!E:E,MATCH(_xlfn.CONCAT(Table2[[#This Row],[sector]:[subsource]]),'EPA Source to Industry Map'!D:D,0))</f>
        <v>chemicals 20</v>
      </c>
      <c r="J1358" s="4" t="s">
        <v>272</v>
      </c>
      <c r="K1358" s="13">
        <v>0</v>
      </c>
    </row>
    <row r="1359" spans="1:11" x14ac:dyDescent="0.25">
      <c r="A1359" t="s">
        <v>1250</v>
      </c>
      <c r="B1359" t="s">
        <v>3</v>
      </c>
      <c r="C1359" t="s">
        <v>250</v>
      </c>
      <c r="D1359" t="s">
        <v>226</v>
      </c>
      <c r="E1359" t="s">
        <v>15</v>
      </c>
      <c r="F1359">
        <v>2005</v>
      </c>
      <c r="G1359">
        <v>0</v>
      </c>
      <c r="H1359" s="13">
        <v>0</v>
      </c>
      <c r="I1359" s="4" t="str">
        <f>INDEX('EPA Source to Industry Map'!E:E,MATCH(_xlfn.CONCAT(Table2[[#This Row],[sector]:[subsource]]),'EPA Source to Industry Map'!D:D,0))</f>
        <v>chemicals 20</v>
      </c>
      <c r="J1359" s="4" t="s">
        <v>272</v>
      </c>
      <c r="K1359" s="13">
        <v>0</v>
      </c>
    </row>
    <row r="1360" spans="1:11" x14ac:dyDescent="0.25">
      <c r="A1360" t="s">
        <v>1250</v>
      </c>
      <c r="B1360" t="s">
        <v>3</v>
      </c>
      <c r="C1360" t="s">
        <v>250</v>
      </c>
      <c r="D1360" t="s">
        <v>226</v>
      </c>
      <c r="E1360" t="s">
        <v>15</v>
      </c>
      <c r="F1360">
        <v>2006</v>
      </c>
      <c r="G1360">
        <v>0</v>
      </c>
      <c r="H1360" s="13">
        <v>0</v>
      </c>
      <c r="I1360" s="4" t="str">
        <f>INDEX('EPA Source to Industry Map'!E:E,MATCH(_xlfn.CONCAT(Table2[[#This Row],[sector]:[subsource]]),'EPA Source to Industry Map'!D:D,0))</f>
        <v>chemicals 20</v>
      </c>
      <c r="J1360" s="4" t="s">
        <v>272</v>
      </c>
      <c r="K1360" s="13">
        <v>0</v>
      </c>
    </row>
    <row r="1361" spans="1:11" x14ac:dyDescent="0.25">
      <c r="A1361" t="s">
        <v>1250</v>
      </c>
      <c r="B1361" t="s">
        <v>3</v>
      </c>
      <c r="C1361" t="s">
        <v>250</v>
      </c>
      <c r="D1361" t="s">
        <v>226</v>
      </c>
      <c r="E1361" t="s">
        <v>15</v>
      </c>
      <c r="F1361">
        <v>2007</v>
      </c>
      <c r="G1361">
        <v>0</v>
      </c>
      <c r="H1361" s="13">
        <v>0</v>
      </c>
      <c r="I1361" s="4" t="str">
        <f>INDEX('EPA Source to Industry Map'!E:E,MATCH(_xlfn.CONCAT(Table2[[#This Row],[sector]:[subsource]]),'EPA Source to Industry Map'!D:D,0))</f>
        <v>chemicals 20</v>
      </c>
      <c r="J1361" s="4" t="s">
        <v>272</v>
      </c>
      <c r="K1361" s="13">
        <v>0</v>
      </c>
    </row>
    <row r="1362" spans="1:11" x14ac:dyDescent="0.25">
      <c r="A1362" t="s">
        <v>1250</v>
      </c>
      <c r="B1362" t="s">
        <v>3</v>
      </c>
      <c r="C1362" t="s">
        <v>250</v>
      </c>
      <c r="D1362" t="s">
        <v>226</v>
      </c>
      <c r="E1362" t="s">
        <v>15</v>
      </c>
      <c r="F1362">
        <v>2008</v>
      </c>
      <c r="G1362">
        <v>0</v>
      </c>
      <c r="H1362" s="13">
        <v>0</v>
      </c>
      <c r="I1362" s="4" t="str">
        <f>INDEX('EPA Source to Industry Map'!E:E,MATCH(_xlfn.CONCAT(Table2[[#This Row],[sector]:[subsource]]),'EPA Source to Industry Map'!D:D,0))</f>
        <v>chemicals 20</v>
      </c>
      <c r="J1362" s="4" t="s">
        <v>272</v>
      </c>
      <c r="K1362" s="13">
        <v>0</v>
      </c>
    </row>
    <row r="1363" spans="1:11" x14ac:dyDescent="0.25">
      <c r="A1363" t="s">
        <v>1250</v>
      </c>
      <c r="B1363" t="s">
        <v>3</v>
      </c>
      <c r="C1363" t="s">
        <v>250</v>
      </c>
      <c r="D1363" t="s">
        <v>226</v>
      </c>
      <c r="E1363" t="s">
        <v>15</v>
      </c>
      <c r="F1363">
        <v>2009</v>
      </c>
      <c r="G1363">
        <v>0</v>
      </c>
      <c r="H1363" s="13">
        <v>0</v>
      </c>
      <c r="I1363" s="4" t="str">
        <f>INDEX('EPA Source to Industry Map'!E:E,MATCH(_xlfn.CONCAT(Table2[[#This Row],[sector]:[subsource]]),'EPA Source to Industry Map'!D:D,0))</f>
        <v>chemicals 20</v>
      </c>
      <c r="J1363" s="4" t="s">
        <v>272</v>
      </c>
      <c r="K1363" s="13">
        <v>0</v>
      </c>
    </row>
    <row r="1364" spans="1:11" x14ac:dyDescent="0.25">
      <c r="A1364" t="s">
        <v>1250</v>
      </c>
      <c r="B1364" t="s">
        <v>3</v>
      </c>
      <c r="C1364" t="s">
        <v>250</v>
      </c>
      <c r="D1364" t="s">
        <v>226</v>
      </c>
      <c r="E1364" t="s">
        <v>15</v>
      </c>
      <c r="F1364">
        <v>2010</v>
      </c>
      <c r="G1364">
        <v>0</v>
      </c>
      <c r="H1364" s="13">
        <v>0</v>
      </c>
      <c r="I1364" s="4" t="str">
        <f>INDEX('EPA Source to Industry Map'!E:E,MATCH(_xlfn.CONCAT(Table2[[#This Row],[sector]:[subsource]]),'EPA Source to Industry Map'!D:D,0))</f>
        <v>chemicals 20</v>
      </c>
      <c r="J1364" s="4" t="s">
        <v>272</v>
      </c>
      <c r="K1364" s="13">
        <v>0</v>
      </c>
    </row>
    <row r="1365" spans="1:11" x14ac:dyDescent="0.25">
      <c r="A1365" t="s">
        <v>1250</v>
      </c>
      <c r="B1365" t="s">
        <v>3</v>
      </c>
      <c r="C1365" t="s">
        <v>250</v>
      </c>
      <c r="D1365" t="s">
        <v>226</v>
      </c>
      <c r="E1365" t="s">
        <v>15</v>
      </c>
      <c r="F1365">
        <v>2011</v>
      </c>
      <c r="G1365">
        <v>0</v>
      </c>
      <c r="H1365" s="13">
        <v>0</v>
      </c>
      <c r="I1365" s="4" t="str">
        <f>INDEX('EPA Source to Industry Map'!E:E,MATCH(_xlfn.CONCAT(Table2[[#This Row],[sector]:[subsource]]),'EPA Source to Industry Map'!D:D,0))</f>
        <v>chemicals 20</v>
      </c>
      <c r="J1365" s="4" t="s">
        <v>272</v>
      </c>
      <c r="K1365" s="13">
        <v>0</v>
      </c>
    </row>
    <row r="1366" spans="1:11" x14ac:dyDescent="0.25">
      <c r="A1366" t="s">
        <v>1250</v>
      </c>
      <c r="B1366" t="s">
        <v>3</v>
      </c>
      <c r="C1366" t="s">
        <v>250</v>
      </c>
      <c r="D1366" t="s">
        <v>226</v>
      </c>
      <c r="E1366" t="s">
        <v>15</v>
      </c>
      <c r="F1366">
        <v>2012</v>
      </c>
      <c r="G1366">
        <v>0</v>
      </c>
      <c r="H1366" s="13">
        <v>0</v>
      </c>
      <c r="I1366" s="4" t="str">
        <f>INDEX('EPA Source to Industry Map'!E:E,MATCH(_xlfn.CONCAT(Table2[[#This Row],[sector]:[subsource]]),'EPA Source to Industry Map'!D:D,0))</f>
        <v>chemicals 20</v>
      </c>
      <c r="J1366" s="4" t="s">
        <v>272</v>
      </c>
      <c r="K1366" s="13">
        <v>0</v>
      </c>
    </row>
    <row r="1367" spans="1:11" x14ac:dyDescent="0.25">
      <c r="A1367" t="s">
        <v>1250</v>
      </c>
      <c r="B1367" t="s">
        <v>3</v>
      </c>
      <c r="C1367" t="s">
        <v>250</v>
      </c>
      <c r="D1367" t="s">
        <v>226</v>
      </c>
      <c r="E1367" t="s">
        <v>15</v>
      </c>
      <c r="F1367">
        <v>2013</v>
      </c>
      <c r="G1367">
        <v>0</v>
      </c>
      <c r="H1367" s="13">
        <v>0</v>
      </c>
      <c r="I1367" s="4" t="str">
        <f>INDEX('EPA Source to Industry Map'!E:E,MATCH(_xlfn.CONCAT(Table2[[#This Row],[sector]:[subsource]]),'EPA Source to Industry Map'!D:D,0))</f>
        <v>chemicals 20</v>
      </c>
      <c r="J1367" s="4" t="s">
        <v>272</v>
      </c>
      <c r="K1367" s="13">
        <v>0</v>
      </c>
    </row>
    <row r="1368" spans="1:11" x14ac:dyDescent="0.25">
      <c r="A1368" t="s">
        <v>1250</v>
      </c>
      <c r="B1368" t="s">
        <v>3</v>
      </c>
      <c r="C1368" t="s">
        <v>250</v>
      </c>
      <c r="D1368" t="s">
        <v>226</v>
      </c>
      <c r="E1368" t="s">
        <v>15</v>
      </c>
      <c r="F1368">
        <v>2014</v>
      </c>
      <c r="G1368">
        <v>0</v>
      </c>
      <c r="H1368" s="13">
        <v>0</v>
      </c>
      <c r="I1368" s="4" t="str">
        <f>INDEX('EPA Source to Industry Map'!E:E,MATCH(_xlfn.CONCAT(Table2[[#This Row],[sector]:[subsource]]),'EPA Source to Industry Map'!D:D,0))</f>
        <v>chemicals 20</v>
      </c>
      <c r="J1368" s="4" t="s">
        <v>272</v>
      </c>
      <c r="K1368" s="13">
        <v>0</v>
      </c>
    </row>
    <row r="1369" spans="1:11" x14ac:dyDescent="0.25">
      <c r="A1369" t="s">
        <v>1250</v>
      </c>
      <c r="B1369" t="s">
        <v>3</v>
      </c>
      <c r="C1369" t="s">
        <v>250</v>
      </c>
      <c r="D1369" t="s">
        <v>226</v>
      </c>
      <c r="E1369" t="s">
        <v>15</v>
      </c>
      <c r="F1369">
        <v>2015</v>
      </c>
      <c r="G1369">
        <v>0</v>
      </c>
      <c r="H1369" s="13">
        <v>0</v>
      </c>
      <c r="I1369" s="4" t="str">
        <f>INDEX('EPA Source to Industry Map'!E:E,MATCH(_xlfn.CONCAT(Table2[[#This Row],[sector]:[subsource]]),'EPA Source to Industry Map'!D:D,0))</f>
        <v>chemicals 20</v>
      </c>
      <c r="J1369" s="4" t="s">
        <v>272</v>
      </c>
      <c r="K1369" s="13">
        <v>0</v>
      </c>
    </row>
    <row r="1370" spans="1:11" x14ac:dyDescent="0.25">
      <c r="A1370" t="s">
        <v>1250</v>
      </c>
      <c r="B1370" t="s">
        <v>3</v>
      </c>
      <c r="C1370" t="s">
        <v>250</v>
      </c>
      <c r="D1370" t="s">
        <v>226</v>
      </c>
      <c r="E1370" t="s">
        <v>15</v>
      </c>
      <c r="F1370">
        <v>2016</v>
      </c>
      <c r="G1370">
        <v>0</v>
      </c>
      <c r="H1370" s="13">
        <v>0</v>
      </c>
      <c r="I1370" s="4" t="str">
        <f>INDEX('EPA Source to Industry Map'!E:E,MATCH(_xlfn.CONCAT(Table2[[#This Row],[sector]:[subsource]]),'EPA Source to Industry Map'!D:D,0))</f>
        <v>chemicals 20</v>
      </c>
      <c r="J1370" s="4" t="s">
        <v>272</v>
      </c>
      <c r="K1370" s="13">
        <v>0</v>
      </c>
    </row>
    <row r="1371" spans="1:11" x14ac:dyDescent="0.25">
      <c r="A1371" t="s">
        <v>1250</v>
      </c>
      <c r="B1371" t="s">
        <v>3</v>
      </c>
      <c r="C1371" t="s">
        <v>250</v>
      </c>
      <c r="D1371" t="s">
        <v>226</v>
      </c>
      <c r="E1371" t="s">
        <v>15</v>
      </c>
      <c r="F1371">
        <v>2017</v>
      </c>
      <c r="G1371">
        <v>0</v>
      </c>
      <c r="H1371" s="13">
        <v>0</v>
      </c>
      <c r="I1371" s="4" t="str">
        <f>INDEX('EPA Source to Industry Map'!E:E,MATCH(_xlfn.CONCAT(Table2[[#This Row],[sector]:[subsource]]),'EPA Source to Industry Map'!D:D,0))</f>
        <v>chemicals 20</v>
      </c>
      <c r="J1371" s="4" t="s">
        <v>272</v>
      </c>
      <c r="K1371" s="13">
        <v>0</v>
      </c>
    </row>
    <row r="1372" spans="1:11" x14ac:dyDescent="0.25">
      <c r="A1372" t="s">
        <v>1250</v>
      </c>
      <c r="B1372" t="s">
        <v>3</v>
      </c>
      <c r="C1372" t="s">
        <v>250</v>
      </c>
      <c r="D1372" t="s">
        <v>226</v>
      </c>
      <c r="E1372" t="s">
        <v>15</v>
      </c>
      <c r="F1372">
        <v>2018</v>
      </c>
      <c r="G1372">
        <v>0</v>
      </c>
      <c r="H1372" s="13">
        <v>0</v>
      </c>
      <c r="I1372" s="4" t="str">
        <f>INDEX('EPA Source to Industry Map'!E:E,MATCH(_xlfn.CONCAT(Table2[[#This Row],[sector]:[subsource]]),'EPA Source to Industry Map'!D:D,0))</f>
        <v>chemicals 20</v>
      </c>
      <c r="J1372" s="4" t="s">
        <v>272</v>
      </c>
      <c r="K1372" s="13">
        <v>0</v>
      </c>
    </row>
    <row r="1373" spans="1:11" x14ac:dyDescent="0.25">
      <c r="A1373" t="s">
        <v>1250</v>
      </c>
      <c r="B1373" t="s">
        <v>3</v>
      </c>
      <c r="C1373" t="s">
        <v>250</v>
      </c>
      <c r="D1373" t="s">
        <v>226</v>
      </c>
      <c r="E1373" t="s">
        <v>15</v>
      </c>
      <c r="F1373">
        <v>2019</v>
      </c>
      <c r="G1373">
        <v>0</v>
      </c>
      <c r="H1373" s="13">
        <v>0</v>
      </c>
      <c r="I1373" s="4" t="str">
        <f>INDEX('EPA Source to Industry Map'!E:E,MATCH(_xlfn.CONCAT(Table2[[#This Row],[sector]:[subsource]]),'EPA Source to Industry Map'!D:D,0))</f>
        <v>chemicals 20</v>
      </c>
      <c r="J1373" s="4" t="s">
        <v>272</v>
      </c>
      <c r="K1373" s="13">
        <v>0</v>
      </c>
    </row>
    <row r="1374" spans="1:11" x14ac:dyDescent="0.25">
      <c r="A1374" t="s">
        <v>1250</v>
      </c>
      <c r="B1374" t="s">
        <v>3</v>
      </c>
      <c r="C1374" t="s">
        <v>250</v>
      </c>
      <c r="D1374" t="s">
        <v>226</v>
      </c>
      <c r="E1374" t="s">
        <v>15</v>
      </c>
      <c r="F1374">
        <v>2020</v>
      </c>
      <c r="G1374">
        <v>0</v>
      </c>
      <c r="H1374" s="13">
        <v>0</v>
      </c>
      <c r="I1374" s="4" t="str">
        <f>INDEX('EPA Source to Industry Map'!E:E,MATCH(_xlfn.CONCAT(Table2[[#This Row],[sector]:[subsource]]),'EPA Source to Industry Map'!D:D,0))</f>
        <v>chemicals 20</v>
      </c>
      <c r="J1374" s="4" t="s">
        <v>272</v>
      </c>
      <c r="K1374" s="13">
        <v>0</v>
      </c>
    </row>
    <row r="1375" spans="1:11" x14ac:dyDescent="0.25">
      <c r="A1375" t="s">
        <v>1250</v>
      </c>
      <c r="B1375" t="s">
        <v>3</v>
      </c>
      <c r="C1375" t="s">
        <v>250</v>
      </c>
      <c r="D1375" t="s">
        <v>226</v>
      </c>
      <c r="E1375" t="s">
        <v>15</v>
      </c>
      <c r="F1375">
        <v>2021</v>
      </c>
      <c r="G1375">
        <v>0</v>
      </c>
      <c r="H1375" s="13">
        <v>0</v>
      </c>
      <c r="I1375" s="4" t="str">
        <f>INDEX('EPA Source to Industry Map'!E:E,MATCH(_xlfn.CONCAT(Table2[[#This Row],[sector]:[subsource]]),'EPA Source to Industry Map'!D:D,0))</f>
        <v>chemicals 20</v>
      </c>
      <c r="J1375" s="4" t="s">
        <v>272</v>
      </c>
      <c r="K1375" s="13">
        <v>0</v>
      </c>
    </row>
    <row r="1376" spans="1:11" x14ac:dyDescent="0.25">
      <c r="A1376" t="s">
        <v>1250</v>
      </c>
      <c r="B1376" t="s">
        <v>3</v>
      </c>
      <c r="C1376" t="s">
        <v>250</v>
      </c>
      <c r="D1376" t="s">
        <v>226</v>
      </c>
      <c r="E1376" t="s">
        <v>15</v>
      </c>
      <c r="F1376">
        <v>2022</v>
      </c>
      <c r="G1376">
        <v>0</v>
      </c>
      <c r="H1376" s="13">
        <v>0</v>
      </c>
      <c r="I1376" s="4" t="str">
        <f>INDEX('EPA Source to Industry Map'!E:E,MATCH(_xlfn.CONCAT(Table2[[#This Row],[sector]:[subsource]]),'EPA Source to Industry Map'!D:D,0))</f>
        <v>chemicals 20</v>
      </c>
      <c r="J1376" s="4" t="s">
        <v>272</v>
      </c>
      <c r="K1376" s="13">
        <v>0</v>
      </c>
    </row>
    <row r="1377" spans="1:11" x14ac:dyDescent="0.25">
      <c r="A1377" t="s">
        <v>1250</v>
      </c>
      <c r="B1377" t="s">
        <v>3</v>
      </c>
      <c r="C1377" t="s">
        <v>250</v>
      </c>
      <c r="D1377" t="s">
        <v>226</v>
      </c>
      <c r="E1377" t="s">
        <v>15</v>
      </c>
      <c r="F1377">
        <v>2023</v>
      </c>
      <c r="G1377">
        <v>0</v>
      </c>
      <c r="H1377" s="13">
        <v>0</v>
      </c>
      <c r="I1377" s="4" t="str">
        <f>INDEX('EPA Source to Industry Map'!E:E,MATCH(_xlfn.CONCAT(Table2[[#This Row],[sector]:[subsource]]),'EPA Source to Industry Map'!D:D,0))</f>
        <v>chemicals 20</v>
      </c>
      <c r="J1377" s="4" t="s">
        <v>272</v>
      </c>
      <c r="K1377" s="13">
        <v>0</v>
      </c>
    </row>
    <row r="1378" spans="1:11" x14ac:dyDescent="0.25">
      <c r="A1378" t="s">
        <v>1250</v>
      </c>
      <c r="B1378" t="s">
        <v>3</v>
      </c>
      <c r="C1378" t="s">
        <v>250</v>
      </c>
      <c r="D1378" t="s">
        <v>226</v>
      </c>
      <c r="E1378" t="s">
        <v>15</v>
      </c>
      <c r="F1378">
        <v>2024</v>
      </c>
      <c r="G1378">
        <v>0</v>
      </c>
      <c r="H1378" s="13">
        <v>0</v>
      </c>
      <c r="I1378" s="4" t="str">
        <f>INDEX('EPA Source to Industry Map'!E:E,MATCH(_xlfn.CONCAT(Table2[[#This Row],[sector]:[subsource]]),'EPA Source to Industry Map'!D:D,0))</f>
        <v>chemicals 20</v>
      </c>
      <c r="J1378" s="4" t="s">
        <v>272</v>
      </c>
      <c r="K1378" s="13">
        <v>0</v>
      </c>
    </row>
    <row r="1379" spans="1:11" x14ac:dyDescent="0.25">
      <c r="A1379" t="s">
        <v>1250</v>
      </c>
      <c r="B1379" t="s">
        <v>3</v>
      </c>
      <c r="C1379" t="s">
        <v>250</v>
      </c>
      <c r="D1379" t="s">
        <v>226</v>
      </c>
      <c r="E1379" t="s">
        <v>15</v>
      </c>
      <c r="F1379">
        <v>2025</v>
      </c>
      <c r="G1379">
        <v>0</v>
      </c>
      <c r="H1379" s="13">
        <v>0</v>
      </c>
      <c r="I1379" s="4" t="str">
        <f>INDEX('EPA Source to Industry Map'!E:E,MATCH(_xlfn.CONCAT(Table2[[#This Row],[sector]:[subsource]]),'EPA Source to Industry Map'!D:D,0))</f>
        <v>chemicals 20</v>
      </c>
      <c r="J1379" s="4" t="s">
        <v>272</v>
      </c>
      <c r="K1379" s="13">
        <v>0</v>
      </c>
    </row>
    <row r="1380" spans="1:11" x14ac:dyDescent="0.25">
      <c r="A1380" t="s">
        <v>1250</v>
      </c>
      <c r="B1380" t="s">
        <v>3</v>
      </c>
      <c r="C1380" t="s">
        <v>250</v>
      </c>
      <c r="D1380" t="s">
        <v>226</v>
      </c>
      <c r="E1380" t="s">
        <v>15</v>
      </c>
      <c r="F1380">
        <v>2026</v>
      </c>
      <c r="G1380">
        <v>0</v>
      </c>
      <c r="H1380" s="13">
        <v>0</v>
      </c>
      <c r="I1380" s="4" t="str">
        <f>INDEX('EPA Source to Industry Map'!E:E,MATCH(_xlfn.CONCAT(Table2[[#This Row],[sector]:[subsource]]),'EPA Source to Industry Map'!D:D,0))</f>
        <v>chemicals 20</v>
      </c>
      <c r="J1380" s="4" t="s">
        <v>272</v>
      </c>
      <c r="K1380" s="13">
        <v>0</v>
      </c>
    </row>
    <row r="1381" spans="1:11" x14ac:dyDescent="0.25">
      <c r="A1381" t="s">
        <v>1250</v>
      </c>
      <c r="B1381" t="s">
        <v>3</v>
      </c>
      <c r="C1381" t="s">
        <v>250</v>
      </c>
      <c r="D1381" t="s">
        <v>226</v>
      </c>
      <c r="E1381" t="s">
        <v>15</v>
      </c>
      <c r="F1381">
        <v>2027</v>
      </c>
      <c r="G1381">
        <v>0</v>
      </c>
      <c r="H1381" s="13">
        <v>0</v>
      </c>
      <c r="I1381" s="4" t="str">
        <f>INDEX('EPA Source to Industry Map'!E:E,MATCH(_xlfn.CONCAT(Table2[[#This Row],[sector]:[subsource]]),'EPA Source to Industry Map'!D:D,0))</f>
        <v>chemicals 20</v>
      </c>
      <c r="J1381" s="4" t="s">
        <v>272</v>
      </c>
      <c r="K1381" s="13">
        <v>0</v>
      </c>
    </row>
    <row r="1382" spans="1:11" x14ac:dyDescent="0.25">
      <c r="A1382" t="s">
        <v>1250</v>
      </c>
      <c r="B1382" t="s">
        <v>3</v>
      </c>
      <c r="C1382" t="s">
        <v>250</v>
      </c>
      <c r="D1382" t="s">
        <v>226</v>
      </c>
      <c r="E1382" t="s">
        <v>15</v>
      </c>
      <c r="F1382">
        <v>2028</v>
      </c>
      <c r="G1382">
        <v>0</v>
      </c>
      <c r="H1382" s="13">
        <v>0</v>
      </c>
      <c r="I1382" s="4" t="str">
        <f>INDEX('EPA Source to Industry Map'!E:E,MATCH(_xlfn.CONCAT(Table2[[#This Row],[sector]:[subsource]]),'EPA Source to Industry Map'!D:D,0))</f>
        <v>chemicals 20</v>
      </c>
      <c r="J1382" s="4" t="s">
        <v>272</v>
      </c>
      <c r="K1382" s="13">
        <v>0</v>
      </c>
    </row>
    <row r="1383" spans="1:11" x14ac:dyDescent="0.25">
      <c r="A1383" t="s">
        <v>1250</v>
      </c>
      <c r="B1383" t="s">
        <v>3</v>
      </c>
      <c r="C1383" t="s">
        <v>250</v>
      </c>
      <c r="D1383" t="s">
        <v>226</v>
      </c>
      <c r="E1383" t="s">
        <v>15</v>
      </c>
      <c r="F1383">
        <v>2029</v>
      </c>
      <c r="G1383">
        <v>0</v>
      </c>
      <c r="H1383" s="13">
        <v>0</v>
      </c>
      <c r="I1383" s="4" t="str">
        <f>INDEX('EPA Source to Industry Map'!E:E,MATCH(_xlfn.CONCAT(Table2[[#This Row],[sector]:[subsource]]),'EPA Source to Industry Map'!D:D,0))</f>
        <v>chemicals 20</v>
      </c>
      <c r="J1383" s="4" t="s">
        <v>272</v>
      </c>
      <c r="K1383" s="13">
        <v>0</v>
      </c>
    </row>
    <row r="1384" spans="1:11" x14ac:dyDescent="0.25">
      <c r="A1384" t="s">
        <v>1250</v>
      </c>
      <c r="B1384" t="s">
        <v>3</v>
      </c>
      <c r="C1384" t="s">
        <v>250</v>
      </c>
      <c r="D1384" t="s">
        <v>226</v>
      </c>
      <c r="E1384" t="s">
        <v>15</v>
      </c>
      <c r="F1384">
        <v>2030</v>
      </c>
      <c r="G1384">
        <v>0</v>
      </c>
      <c r="H1384" s="13">
        <v>0</v>
      </c>
      <c r="I1384" s="4" t="str">
        <f>INDEX('EPA Source to Industry Map'!E:E,MATCH(_xlfn.CONCAT(Table2[[#This Row],[sector]:[subsource]]),'EPA Source to Industry Map'!D:D,0))</f>
        <v>chemicals 20</v>
      </c>
      <c r="J1384" s="4" t="s">
        <v>272</v>
      </c>
      <c r="K1384" s="13">
        <v>0</v>
      </c>
    </row>
    <row r="1385" spans="1:11" x14ac:dyDescent="0.25">
      <c r="A1385" t="s">
        <v>1250</v>
      </c>
      <c r="B1385" t="s">
        <v>3</v>
      </c>
      <c r="C1385" t="s">
        <v>250</v>
      </c>
      <c r="D1385" t="s">
        <v>226</v>
      </c>
      <c r="E1385" t="s">
        <v>15</v>
      </c>
      <c r="F1385">
        <v>2031</v>
      </c>
      <c r="G1385">
        <v>0</v>
      </c>
      <c r="H1385" s="13">
        <v>0</v>
      </c>
      <c r="I1385" s="4" t="str">
        <f>INDEX('EPA Source to Industry Map'!E:E,MATCH(_xlfn.CONCAT(Table2[[#This Row],[sector]:[subsource]]),'EPA Source to Industry Map'!D:D,0))</f>
        <v>chemicals 20</v>
      </c>
      <c r="J1385" s="4" t="s">
        <v>272</v>
      </c>
      <c r="K1385" s="13">
        <v>0</v>
      </c>
    </row>
    <row r="1386" spans="1:11" x14ac:dyDescent="0.25">
      <c r="A1386" t="s">
        <v>1250</v>
      </c>
      <c r="B1386" t="s">
        <v>3</v>
      </c>
      <c r="C1386" t="s">
        <v>250</v>
      </c>
      <c r="D1386" t="s">
        <v>226</v>
      </c>
      <c r="E1386" t="s">
        <v>15</v>
      </c>
      <c r="F1386">
        <v>2032</v>
      </c>
      <c r="G1386">
        <v>0</v>
      </c>
      <c r="H1386" s="13">
        <v>0</v>
      </c>
      <c r="I1386" s="4" t="str">
        <f>INDEX('EPA Source to Industry Map'!E:E,MATCH(_xlfn.CONCAT(Table2[[#This Row],[sector]:[subsource]]),'EPA Source to Industry Map'!D:D,0))</f>
        <v>chemicals 20</v>
      </c>
      <c r="J1386" s="4" t="s">
        <v>272</v>
      </c>
      <c r="K1386" s="13">
        <v>0</v>
      </c>
    </row>
    <row r="1387" spans="1:11" x14ac:dyDescent="0.25">
      <c r="A1387" t="s">
        <v>1250</v>
      </c>
      <c r="B1387" t="s">
        <v>3</v>
      </c>
      <c r="C1387" t="s">
        <v>250</v>
      </c>
      <c r="D1387" t="s">
        <v>226</v>
      </c>
      <c r="E1387" t="s">
        <v>15</v>
      </c>
      <c r="F1387">
        <v>2033</v>
      </c>
      <c r="G1387">
        <v>0</v>
      </c>
      <c r="H1387" s="13">
        <v>0</v>
      </c>
      <c r="I1387" s="4" t="str">
        <f>INDEX('EPA Source to Industry Map'!E:E,MATCH(_xlfn.CONCAT(Table2[[#This Row],[sector]:[subsource]]),'EPA Source to Industry Map'!D:D,0))</f>
        <v>chemicals 20</v>
      </c>
      <c r="J1387" s="4" t="s">
        <v>272</v>
      </c>
      <c r="K1387" s="13">
        <v>0</v>
      </c>
    </row>
    <row r="1388" spans="1:11" x14ac:dyDescent="0.25">
      <c r="A1388" t="s">
        <v>1250</v>
      </c>
      <c r="B1388" t="s">
        <v>3</v>
      </c>
      <c r="C1388" t="s">
        <v>250</v>
      </c>
      <c r="D1388" t="s">
        <v>226</v>
      </c>
      <c r="E1388" t="s">
        <v>15</v>
      </c>
      <c r="F1388">
        <v>2034</v>
      </c>
      <c r="G1388">
        <v>0</v>
      </c>
      <c r="H1388" s="13">
        <v>0</v>
      </c>
      <c r="I1388" s="4" t="str">
        <f>INDEX('EPA Source to Industry Map'!E:E,MATCH(_xlfn.CONCAT(Table2[[#This Row],[sector]:[subsource]]),'EPA Source to Industry Map'!D:D,0))</f>
        <v>chemicals 20</v>
      </c>
      <c r="J1388" s="4" t="s">
        <v>272</v>
      </c>
      <c r="K1388" s="13">
        <v>0</v>
      </c>
    </row>
    <row r="1389" spans="1:11" x14ac:dyDescent="0.25">
      <c r="A1389" t="s">
        <v>1250</v>
      </c>
      <c r="B1389" t="s">
        <v>3</v>
      </c>
      <c r="C1389" t="s">
        <v>250</v>
      </c>
      <c r="D1389" t="s">
        <v>226</v>
      </c>
      <c r="E1389" t="s">
        <v>15</v>
      </c>
      <c r="F1389">
        <v>2035</v>
      </c>
      <c r="G1389">
        <v>0</v>
      </c>
      <c r="H1389" s="13">
        <v>0</v>
      </c>
      <c r="I1389" s="4" t="str">
        <f>INDEX('EPA Source to Industry Map'!E:E,MATCH(_xlfn.CONCAT(Table2[[#This Row],[sector]:[subsource]]),'EPA Source to Industry Map'!D:D,0))</f>
        <v>chemicals 20</v>
      </c>
      <c r="J1389" s="4" t="s">
        <v>272</v>
      </c>
      <c r="K1389" s="13">
        <v>0</v>
      </c>
    </row>
    <row r="1390" spans="1:11" x14ac:dyDescent="0.25">
      <c r="A1390" t="s">
        <v>1250</v>
      </c>
      <c r="B1390" t="s">
        <v>3</v>
      </c>
      <c r="C1390" t="s">
        <v>250</v>
      </c>
      <c r="D1390" t="s">
        <v>226</v>
      </c>
      <c r="E1390" t="s">
        <v>15</v>
      </c>
      <c r="F1390">
        <v>2036</v>
      </c>
      <c r="G1390">
        <v>0</v>
      </c>
      <c r="H1390" s="13">
        <v>0</v>
      </c>
      <c r="I1390" s="4" t="str">
        <f>INDEX('EPA Source to Industry Map'!E:E,MATCH(_xlfn.CONCAT(Table2[[#This Row],[sector]:[subsource]]),'EPA Source to Industry Map'!D:D,0))</f>
        <v>chemicals 20</v>
      </c>
      <c r="J1390" s="4" t="s">
        <v>272</v>
      </c>
      <c r="K1390" s="13">
        <v>0</v>
      </c>
    </row>
    <row r="1391" spans="1:11" x14ac:dyDescent="0.25">
      <c r="A1391" t="s">
        <v>1250</v>
      </c>
      <c r="B1391" t="s">
        <v>3</v>
      </c>
      <c r="C1391" t="s">
        <v>250</v>
      </c>
      <c r="D1391" t="s">
        <v>226</v>
      </c>
      <c r="E1391" t="s">
        <v>15</v>
      </c>
      <c r="F1391">
        <v>2037</v>
      </c>
      <c r="G1391">
        <v>0</v>
      </c>
      <c r="H1391" s="13">
        <v>0</v>
      </c>
      <c r="I1391" s="4" t="str">
        <f>INDEX('EPA Source to Industry Map'!E:E,MATCH(_xlfn.CONCAT(Table2[[#This Row],[sector]:[subsource]]),'EPA Source to Industry Map'!D:D,0))</f>
        <v>chemicals 20</v>
      </c>
      <c r="J1391" s="4" t="s">
        <v>272</v>
      </c>
      <c r="K1391" s="13">
        <v>0</v>
      </c>
    </row>
    <row r="1392" spans="1:11" x14ac:dyDescent="0.25">
      <c r="A1392" t="s">
        <v>1250</v>
      </c>
      <c r="B1392" t="s">
        <v>3</v>
      </c>
      <c r="C1392" t="s">
        <v>250</v>
      </c>
      <c r="D1392" t="s">
        <v>226</v>
      </c>
      <c r="E1392" t="s">
        <v>15</v>
      </c>
      <c r="F1392">
        <v>2038</v>
      </c>
      <c r="G1392">
        <v>0</v>
      </c>
      <c r="H1392" s="13">
        <v>0</v>
      </c>
      <c r="I1392" s="4" t="str">
        <f>INDEX('EPA Source to Industry Map'!E:E,MATCH(_xlfn.CONCAT(Table2[[#This Row],[sector]:[subsource]]),'EPA Source to Industry Map'!D:D,0))</f>
        <v>chemicals 20</v>
      </c>
      <c r="J1392" s="4" t="s">
        <v>272</v>
      </c>
      <c r="K1392" s="13">
        <v>0</v>
      </c>
    </row>
    <row r="1393" spans="1:11" x14ac:dyDescent="0.25">
      <c r="A1393" t="s">
        <v>1250</v>
      </c>
      <c r="B1393" t="s">
        <v>3</v>
      </c>
      <c r="C1393" t="s">
        <v>250</v>
      </c>
      <c r="D1393" t="s">
        <v>226</v>
      </c>
      <c r="E1393" t="s">
        <v>15</v>
      </c>
      <c r="F1393">
        <v>2039</v>
      </c>
      <c r="G1393">
        <v>0</v>
      </c>
      <c r="H1393" s="13">
        <v>0</v>
      </c>
      <c r="I1393" s="4" t="str">
        <f>INDEX('EPA Source to Industry Map'!E:E,MATCH(_xlfn.CONCAT(Table2[[#This Row],[sector]:[subsource]]),'EPA Source to Industry Map'!D:D,0))</f>
        <v>chemicals 20</v>
      </c>
      <c r="J1393" s="4" t="s">
        <v>272</v>
      </c>
      <c r="K1393" s="13">
        <v>0</v>
      </c>
    </row>
    <row r="1394" spans="1:11" x14ac:dyDescent="0.25">
      <c r="A1394" t="s">
        <v>1250</v>
      </c>
      <c r="B1394" t="s">
        <v>3</v>
      </c>
      <c r="C1394" t="s">
        <v>250</v>
      </c>
      <c r="D1394" t="s">
        <v>226</v>
      </c>
      <c r="E1394" t="s">
        <v>15</v>
      </c>
      <c r="F1394">
        <v>2040</v>
      </c>
      <c r="G1394">
        <v>0</v>
      </c>
      <c r="H1394" s="13">
        <v>0</v>
      </c>
      <c r="I1394" s="4" t="str">
        <f>INDEX('EPA Source to Industry Map'!E:E,MATCH(_xlfn.CONCAT(Table2[[#This Row],[sector]:[subsource]]),'EPA Source to Industry Map'!D:D,0))</f>
        <v>chemicals 20</v>
      </c>
      <c r="J1394" s="4" t="s">
        <v>272</v>
      </c>
      <c r="K1394" s="13">
        <v>0</v>
      </c>
    </row>
    <row r="1395" spans="1:11" x14ac:dyDescent="0.25">
      <c r="A1395" t="s">
        <v>1250</v>
      </c>
      <c r="B1395" t="s">
        <v>3</v>
      </c>
      <c r="C1395" t="s">
        <v>250</v>
      </c>
      <c r="D1395" t="s">
        <v>226</v>
      </c>
      <c r="E1395" t="s">
        <v>15</v>
      </c>
      <c r="F1395">
        <v>2041</v>
      </c>
      <c r="G1395">
        <v>0</v>
      </c>
      <c r="H1395" s="13">
        <v>0</v>
      </c>
      <c r="I1395" s="4" t="str">
        <f>INDEX('EPA Source to Industry Map'!E:E,MATCH(_xlfn.CONCAT(Table2[[#This Row],[sector]:[subsource]]),'EPA Source to Industry Map'!D:D,0))</f>
        <v>chemicals 20</v>
      </c>
      <c r="J1395" s="4" t="s">
        <v>272</v>
      </c>
      <c r="K1395" s="13">
        <v>0</v>
      </c>
    </row>
    <row r="1396" spans="1:11" x14ac:dyDescent="0.25">
      <c r="A1396" t="s">
        <v>1250</v>
      </c>
      <c r="B1396" t="s">
        <v>3</v>
      </c>
      <c r="C1396" t="s">
        <v>250</v>
      </c>
      <c r="D1396" t="s">
        <v>226</v>
      </c>
      <c r="E1396" t="s">
        <v>15</v>
      </c>
      <c r="F1396">
        <v>2042</v>
      </c>
      <c r="G1396">
        <v>0</v>
      </c>
      <c r="H1396" s="13">
        <v>0</v>
      </c>
      <c r="I1396" s="4" t="str">
        <f>INDEX('EPA Source to Industry Map'!E:E,MATCH(_xlfn.CONCAT(Table2[[#This Row],[sector]:[subsource]]),'EPA Source to Industry Map'!D:D,0))</f>
        <v>chemicals 20</v>
      </c>
      <c r="J1396" s="4" t="s">
        <v>272</v>
      </c>
      <c r="K1396" s="13">
        <v>0</v>
      </c>
    </row>
    <row r="1397" spans="1:11" x14ac:dyDescent="0.25">
      <c r="A1397" t="s">
        <v>1250</v>
      </c>
      <c r="B1397" t="s">
        <v>3</v>
      </c>
      <c r="C1397" t="s">
        <v>250</v>
      </c>
      <c r="D1397" t="s">
        <v>226</v>
      </c>
      <c r="E1397" t="s">
        <v>15</v>
      </c>
      <c r="F1397">
        <v>2043</v>
      </c>
      <c r="G1397">
        <v>0</v>
      </c>
      <c r="H1397" s="13">
        <v>0</v>
      </c>
      <c r="I1397" s="4" t="str">
        <f>INDEX('EPA Source to Industry Map'!E:E,MATCH(_xlfn.CONCAT(Table2[[#This Row],[sector]:[subsource]]),'EPA Source to Industry Map'!D:D,0))</f>
        <v>chemicals 20</v>
      </c>
      <c r="J1397" s="4" t="s">
        <v>272</v>
      </c>
      <c r="K1397" s="13">
        <v>0</v>
      </c>
    </row>
    <row r="1398" spans="1:11" x14ac:dyDescent="0.25">
      <c r="A1398" t="s">
        <v>1250</v>
      </c>
      <c r="B1398" t="s">
        <v>3</v>
      </c>
      <c r="C1398" t="s">
        <v>250</v>
      </c>
      <c r="D1398" t="s">
        <v>226</v>
      </c>
      <c r="E1398" t="s">
        <v>15</v>
      </c>
      <c r="F1398">
        <v>2044</v>
      </c>
      <c r="G1398">
        <v>0</v>
      </c>
      <c r="H1398" s="13">
        <v>0</v>
      </c>
      <c r="I1398" s="4" t="str">
        <f>INDEX('EPA Source to Industry Map'!E:E,MATCH(_xlfn.CONCAT(Table2[[#This Row],[sector]:[subsource]]),'EPA Source to Industry Map'!D:D,0))</f>
        <v>chemicals 20</v>
      </c>
      <c r="J1398" s="4" t="s">
        <v>272</v>
      </c>
      <c r="K1398" s="13">
        <v>0</v>
      </c>
    </row>
    <row r="1399" spans="1:11" x14ac:dyDescent="0.25">
      <c r="A1399" t="s">
        <v>1250</v>
      </c>
      <c r="B1399" t="s">
        <v>3</v>
      </c>
      <c r="C1399" t="s">
        <v>250</v>
      </c>
      <c r="D1399" t="s">
        <v>226</v>
      </c>
      <c r="E1399" t="s">
        <v>15</v>
      </c>
      <c r="F1399">
        <v>2045</v>
      </c>
      <c r="G1399">
        <v>0</v>
      </c>
      <c r="H1399" s="13">
        <v>0</v>
      </c>
      <c r="I1399" s="4" t="str">
        <f>INDEX('EPA Source to Industry Map'!E:E,MATCH(_xlfn.CONCAT(Table2[[#This Row],[sector]:[subsource]]),'EPA Source to Industry Map'!D:D,0))</f>
        <v>chemicals 20</v>
      </c>
      <c r="J1399" s="4" t="s">
        <v>272</v>
      </c>
      <c r="K1399" s="13">
        <v>0</v>
      </c>
    </row>
    <row r="1400" spans="1:11" x14ac:dyDescent="0.25">
      <c r="A1400" t="s">
        <v>1250</v>
      </c>
      <c r="B1400" t="s">
        <v>3</v>
      </c>
      <c r="C1400" t="s">
        <v>250</v>
      </c>
      <c r="D1400" t="s">
        <v>226</v>
      </c>
      <c r="E1400" t="s">
        <v>15</v>
      </c>
      <c r="F1400">
        <v>2046</v>
      </c>
      <c r="G1400">
        <v>0</v>
      </c>
      <c r="H1400" s="13">
        <v>0</v>
      </c>
      <c r="I1400" s="4" t="str">
        <f>INDEX('EPA Source to Industry Map'!E:E,MATCH(_xlfn.CONCAT(Table2[[#This Row],[sector]:[subsource]]),'EPA Source to Industry Map'!D:D,0))</f>
        <v>chemicals 20</v>
      </c>
      <c r="J1400" s="4" t="s">
        <v>272</v>
      </c>
      <c r="K1400" s="13">
        <v>0</v>
      </c>
    </row>
    <row r="1401" spans="1:11" x14ac:dyDescent="0.25">
      <c r="A1401" t="s">
        <v>1250</v>
      </c>
      <c r="B1401" t="s">
        <v>3</v>
      </c>
      <c r="C1401" t="s">
        <v>250</v>
      </c>
      <c r="D1401" t="s">
        <v>226</v>
      </c>
      <c r="E1401" t="s">
        <v>15</v>
      </c>
      <c r="F1401">
        <v>2047</v>
      </c>
      <c r="G1401">
        <v>0</v>
      </c>
      <c r="H1401" s="13">
        <v>0</v>
      </c>
      <c r="I1401" s="4" t="str">
        <f>INDEX('EPA Source to Industry Map'!E:E,MATCH(_xlfn.CONCAT(Table2[[#This Row],[sector]:[subsource]]),'EPA Source to Industry Map'!D:D,0))</f>
        <v>chemicals 20</v>
      </c>
      <c r="J1401" s="4" t="s">
        <v>272</v>
      </c>
      <c r="K1401" s="13">
        <v>0</v>
      </c>
    </row>
    <row r="1402" spans="1:11" x14ac:dyDescent="0.25">
      <c r="A1402" t="s">
        <v>1250</v>
      </c>
      <c r="B1402" t="s">
        <v>3</v>
      </c>
      <c r="C1402" t="s">
        <v>250</v>
      </c>
      <c r="D1402" t="s">
        <v>226</v>
      </c>
      <c r="E1402" t="s">
        <v>15</v>
      </c>
      <c r="F1402">
        <v>2048</v>
      </c>
      <c r="G1402">
        <v>0</v>
      </c>
      <c r="H1402" s="13">
        <v>0</v>
      </c>
      <c r="I1402" s="4" t="str">
        <f>INDEX('EPA Source to Industry Map'!E:E,MATCH(_xlfn.CONCAT(Table2[[#This Row],[sector]:[subsource]]),'EPA Source to Industry Map'!D:D,0))</f>
        <v>chemicals 20</v>
      </c>
      <c r="J1402" s="4" t="s">
        <v>272</v>
      </c>
      <c r="K1402" s="13">
        <v>0</v>
      </c>
    </row>
    <row r="1403" spans="1:11" x14ac:dyDescent="0.25">
      <c r="A1403" t="s">
        <v>1250</v>
      </c>
      <c r="B1403" t="s">
        <v>3</v>
      </c>
      <c r="C1403" t="s">
        <v>250</v>
      </c>
      <c r="D1403" t="s">
        <v>226</v>
      </c>
      <c r="E1403" t="s">
        <v>15</v>
      </c>
      <c r="F1403">
        <v>2049</v>
      </c>
      <c r="G1403">
        <v>0</v>
      </c>
      <c r="H1403" s="13">
        <v>0</v>
      </c>
      <c r="I1403" s="4" t="str">
        <f>INDEX('EPA Source to Industry Map'!E:E,MATCH(_xlfn.CONCAT(Table2[[#This Row],[sector]:[subsource]]),'EPA Source to Industry Map'!D:D,0))</f>
        <v>chemicals 20</v>
      </c>
      <c r="J1403" s="4" t="s">
        <v>272</v>
      </c>
      <c r="K1403" s="13">
        <v>0</v>
      </c>
    </row>
    <row r="1404" spans="1:11" x14ac:dyDescent="0.25">
      <c r="A1404" t="s">
        <v>1250</v>
      </c>
      <c r="B1404" t="s">
        <v>3</v>
      </c>
      <c r="C1404" t="s">
        <v>250</v>
      </c>
      <c r="D1404" t="s">
        <v>226</v>
      </c>
      <c r="E1404" t="s">
        <v>15</v>
      </c>
      <c r="F1404">
        <v>2050</v>
      </c>
      <c r="G1404">
        <v>0</v>
      </c>
      <c r="H1404" s="13">
        <v>0</v>
      </c>
      <c r="I1404" s="4" t="str">
        <f>INDEX('EPA Source to Industry Map'!E:E,MATCH(_xlfn.CONCAT(Table2[[#This Row],[sector]:[subsource]]),'EPA Source to Industry Map'!D:D,0))</f>
        <v>chemicals 20</v>
      </c>
      <c r="J1404" s="4" t="s">
        <v>272</v>
      </c>
      <c r="K1404" s="13">
        <v>0</v>
      </c>
    </row>
    <row r="1405" spans="1:11" x14ac:dyDescent="0.25">
      <c r="A1405" t="s">
        <v>1250</v>
      </c>
      <c r="B1405" t="s">
        <v>3</v>
      </c>
      <c r="C1405" t="s">
        <v>250</v>
      </c>
      <c r="D1405" t="s">
        <v>228</v>
      </c>
      <c r="E1405" t="s">
        <v>16</v>
      </c>
      <c r="F1405">
        <v>1990</v>
      </c>
      <c r="G1405">
        <v>0</v>
      </c>
      <c r="H1405" s="13">
        <v>0</v>
      </c>
      <c r="I1405" s="4" t="str">
        <f>INDEX('EPA Source to Industry Map'!E:E,MATCH(_xlfn.CONCAT(Table2[[#This Row],[sector]:[subsource]]),'EPA Source to Industry Map'!D:D,0))</f>
        <v>chemicals 20</v>
      </c>
      <c r="J1405" s="4" t="s">
        <v>272</v>
      </c>
      <c r="K1405" s="13">
        <v>0</v>
      </c>
    </row>
    <row r="1406" spans="1:11" x14ac:dyDescent="0.25">
      <c r="A1406" t="s">
        <v>1250</v>
      </c>
      <c r="B1406" t="s">
        <v>3</v>
      </c>
      <c r="C1406" t="s">
        <v>250</v>
      </c>
      <c r="D1406" t="s">
        <v>228</v>
      </c>
      <c r="E1406" t="s">
        <v>16</v>
      </c>
      <c r="F1406">
        <v>1991</v>
      </c>
      <c r="G1406">
        <v>0</v>
      </c>
      <c r="H1406" s="13">
        <v>0</v>
      </c>
      <c r="I1406" s="4" t="str">
        <f>INDEX('EPA Source to Industry Map'!E:E,MATCH(_xlfn.CONCAT(Table2[[#This Row],[sector]:[subsource]]),'EPA Source to Industry Map'!D:D,0))</f>
        <v>chemicals 20</v>
      </c>
      <c r="J1406" s="4" t="s">
        <v>272</v>
      </c>
      <c r="K1406" s="13">
        <v>0</v>
      </c>
    </row>
    <row r="1407" spans="1:11" x14ac:dyDescent="0.25">
      <c r="A1407" t="s">
        <v>1250</v>
      </c>
      <c r="B1407" t="s">
        <v>3</v>
      </c>
      <c r="C1407" t="s">
        <v>250</v>
      </c>
      <c r="D1407" t="s">
        <v>228</v>
      </c>
      <c r="E1407" t="s">
        <v>16</v>
      </c>
      <c r="F1407">
        <v>1992</v>
      </c>
      <c r="G1407">
        <v>0</v>
      </c>
      <c r="H1407" s="13">
        <v>0</v>
      </c>
      <c r="I1407" s="4" t="str">
        <f>INDEX('EPA Source to Industry Map'!E:E,MATCH(_xlfn.CONCAT(Table2[[#This Row],[sector]:[subsource]]),'EPA Source to Industry Map'!D:D,0))</f>
        <v>chemicals 20</v>
      </c>
      <c r="J1407" s="4" t="s">
        <v>272</v>
      </c>
      <c r="K1407" s="13">
        <v>0</v>
      </c>
    </row>
    <row r="1408" spans="1:11" x14ac:dyDescent="0.25">
      <c r="A1408" t="s">
        <v>1250</v>
      </c>
      <c r="B1408" t="s">
        <v>3</v>
      </c>
      <c r="C1408" t="s">
        <v>250</v>
      </c>
      <c r="D1408" t="s">
        <v>228</v>
      </c>
      <c r="E1408" t="s">
        <v>16</v>
      </c>
      <c r="F1408">
        <v>1993</v>
      </c>
      <c r="G1408">
        <v>0</v>
      </c>
      <c r="H1408" s="13">
        <v>0</v>
      </c>
      <c r="I1408" s="4" t="str">
        <f>INDEX('EPA Source to Industry Map'!E:E,MATCH(_xlfn.CONCAT(Table2[[#This Row],[sector]:[subsource]]),'EPA Source to Industry Map'!D:D,0))</f>
        <v>chemicals 20</v>
      </c>
      <c r="J1408" s="4" t="s">
        <v>272</v>
      </c>
      <c r="K1408" s="13">
        <v>0</v>
      </c>
    </row>
    <row r="1409" spans="1:11" x14ac:dyDescent="0.25">
      <c r="A1409" t="s">
        <v>1250</v>
      </c>
      <c r="B1409" t="s">
        <v>3</v>
      </c>
      <c r="C1409" t="s">
        <v>250</v>
      </c>
      <c r="D1409" t="s">
        <v>228</v>
      </c>
      <c r="E1409" t="s">
        <v>16</v>
      </c>
      <c r="F1409">
        <v>1994</v>
      </c>
      <c r="G1409">
        <v>0</v>
      </c>
      <c r="H1409" s="13">
        <v>0</v>
      </c>
      <c r="I1409" s="4" t="str">
        <f>INDEX('EPA Source to Industry Map'!E:E,MATCH(_xlfn.CONCAT(Table2[[#This Row],[sector]:[subsource]]),'EPA Source to Industry Map'!D:D,0))</f>
        <v>chemicals 20</v>
      </c>
      <c r="J1409" s="4" t="s">
        <v>272</v>
      </c>
      <c r="K1409" s="13">
        <v>0</v>
      </c>
    </row>
    <row r="1410" spans="1:11" x14ac:dyDescent="0.25">
      <c r="A1410" t="s">
        <v>1250</v>
      </c>
      <c r="B1410" t="s">
        <v>3</v>
      </c>
      <c r="C1410" t="s">
        <v>250</v>
      </c>
      <c r="D1410" t="s">
        <v>228</v>
      </c>
      <c r="E1410" t="s">
        <v>16</v>
      </c>
      <c r="F1410">
        <v>1995</v>
      </c>
      <c r="G1410">
        <v>0</v>
      </c>
      <c r="H1410" s="13">
        <v>0</v>
      </c>
      <c r="I1410" s="4" t="str">
        <f>INDEX('EPA Source to Industry Map'!E:E,MATCH(_xlfn.CONCAT(Table2[[#This Row],[sector]:[subsource]]),'EPA Source to Industry Map'!D:D,0))</f>
        <v>chemicals 20</v>
      </c>
      <c r="J1410" s="4" t="s">
        <v>272</v>
      </c>
      <c r="K1410" s="13">
        <v>0</v>
      </c>
    </row>
    <row r="1411" spans="1:11" x14ac:dyDescent="0.25">
      <c r="A1411" t="s">
        <v>1250</v>
      </c>
      <c r="B1411" t="s">
        <v>3</v>
      </c>
      <c r="C1411" t="s">
        <v>250</v>
      </c>
      <c r="D1411" t="s">
        <v>228</v>
      </c>
      <c r="E1411" t="s">
        <v>16</v>
      </c>
      <c r="F1411">
        <v>1996</v>
      </c>
      <c r="G1411">
        <v>2.967808080944811E-4</v>
      </c>
      <c r="H1411" s="13">
        <v>2.967808080944811E-4</v>
      </c>
      <c r="I1411" s="4" t="str">
        <f>INDEX('EPA Source to Industry Map'!E:E,MATCH(_xlfn.CONCAT(Table2[[#This Row],[sector]:[subsource]]),'EPA Source to Industry Map'!D:D,0))</f>
        <v>chemicals 20</v>
      </c>
      <c r="J1411" s="4" t="s">
        <v>272</v>
      </c>
      <c r="K1411" s="13">
        <v>2.967808080944811E-4</v>
      </c>
    </row>
    <row r="1412" spans="1:11" x14ac:dyDescent="0.25">
      <c r="A1412" t="s">
        <v>1250</v>
      </c>
      <c r="B1412" t="s">
        <v>3</v>
      </c>
      <c r="C1412" t="s">
        <v>250</v>
      </c>
      <c r="D1412" t="s">
        <v>228</v>
      </c>
      <c r="E1412" t="s">
        <v>16</v>
      </c>
      <c r="F1412">
        <v>1997</v>
      </c>
      <c r="G1412">
        <v>5.935616161889608E-4</v>
      </c>
      <c r="H1412" s="13">
        <v>5.935616161889608E-4</v>
      </c>
      <c r="I1412" s="4" t="str">
        <f>INDEX('EPA Source to Industry Map'!E:E,MATCH(_xlfn.CONCAT(Table2[[#This Row],[sector]:[subsource]]),'EPA Source to Industry Map'!D:D,0))</f>
        <v>chemicals 20</v>
      </c>
      <c r="J1412" s="4" t="s">
        <v>272</v>
      </c>
      <c r="K1412" s="13">
        <v>5.935616161889608E-4</v>
      </c>
    </row>
    <row r="1413" spans="1:11" x14ac:dyDescent="0.25">
      <c r="A1413" t="s">
        <v>1250</v>
      </c>
      <c r="B1413" t="s">
        <v>3</v>
      </c>
      <c r="C1413" t="s">
        <v>250</v>
      </c>
      <c r="D1413" t="s">
        <v>228</v>
      </c>
      <c r="E1413" t="s">
        <v>16</v>
      </c>
      <c r="F1413">
        <v>1998</v>
      </c>
      <c r="G1413">
        <v>8.9034242428344098E-4</v>
      </c>
      <c r="H1413" s="13">
        <v>8.9034242428344098E-4</v>
      </c>
      <c r="I1413" s="4" t="str">
        <f>INDEX('EPA Source to Industry Map'!E:E,MATCH(_xlfn.CONCAT(Table2[[#This Row],[sector]:[subsource]]),'EPA Source to Industry Map'!D:D,0))</f>
        <v>chemicals 20</v>
      </c>
      <c r="J1413" s="4" t="s">
        <v>272</v>
      </c>
      <c r="K1413" s="13">
        <v>8.9034242428344098E-4</v>
      </c>
    </row>
    <row r="1414" spans="1:11" x14ac:dyDescent="0.25">
      <c r="A1414" t="s">
        <v>1250</v>
      </c>
      <c r="B1414" t="s">
        <v>3</v>
      </c>
      <c r="C1414" t="s">
        <v>250</v>
      </c>
      <c r="D1414" t="s">
        <v>228</v>
      </c>
      <c r="E1414" t="s">
        <v>16</v>
      </c>
      <c r="F1414">
        <v>1999</v>
      </c>
      <c r="G1414">
        <v>1.1871232323779218E-3</v>
      </c>
      <c r="H1414" s="13">
        <v>1.1871232323779218E-3</v>
      </c>
      <c r="I1414" s="4" t="str">
        <f>INDEX('EPA Source to Industry Map'!E:E,MATCH(_xlfn.CONCAT(Table2[[#This Row],[sector]:[subsource]]),'EPA Source to Industry Map'!D:D,0))</f>
        <v>chemicals 20</v>
      </c>
      <c r="J1414" s="4" t="s">
        <v>272</v>
      </c>
      <c r="K1414" s="13">
        <v>1.1871232323779218E-3</v>
      </c>
    </row>
    <row r="1415" spans="1:11" x14ac:dyDescent="0.25">
      <c r="A1415" t="s">
        <v>1250</v>
      </c>
      <c r="B1415" t="s">
        <v>3</v>
      </c>
      <c r="C1415" t="s">
        <v>250</v>
      </c>
      <c r="D1415" t="s">
        <v>228</v>
      </c>
      <c r="E1415" t="s">
        <v>16</v>
      </c>
      <c r="F1415">
        <v>2000</v>
      </c>
      <c r="G1415">
        <v>1.4839040404724026E-3</v>
      </c>
      <c r="H1415" s="13">
        <v>1.4839040404724026E-3</v>
      </c>
      <c r="I1415" s="4" t="str">
        <f>INDEX('EPA Source to Industry Map'!E:E,MATCH(_xlfn.CONCAT(Table2[[#This Row],[sector]:[subsource]]),'EPA Source to Industry Map'!D:D,0))</f>
        <v>chemicals 20</v>
      </c>
      <c r="J1415" s="4" t="s">
        <v>272</v>
      </c>
      <c r="K1415" s="13">
        <v>1.4839040404724026E-3</v>
      </c>
    </row>
    <row r="1416" spans="1:11" x14ac:dyDescent="0.25">
      <c r="A1416" t="s">
        <v>1250</v>
      </c>
      <c r="B1416" t="s">
        <v>3</v>
      </c>
      <c r="C1416" t="s">
        <v>250</v>
      </c>
      <c r="D1416" t="s">
        <v>228</v>
      </c>
      <c r="E1416" t="s">
        <v>16</v>
      </c>
      <c r="F1416">
        <v>2001</v>
      </c>
      <c r="G1416">
        <v>1.6103768223529925E-3</v>
      </c>
      <c r="H1416" s="13">
        <v>1.6103768223529925E-3</v>
      </c>
      <c r="I1416" s="4" t="str">
        <f>INDEX('EPA Source to Industry Map'!E:E,MATCH(_xlfn.CONCAT(Table2[[#This Row],[sector]:[subsource]]),'EPA Source to Industry Map'!D:D,0))</f>
        <v>chemicals 20</v>
      </c>
      <c r="J1416" s="4" t="s">
        <v>272</v>
      </c>
      <c r="K1416" s="13">
        <v>1.6103768223529925E-3</v>
      </c>
    </row>
    <row r="1417" spans="1:11" x14ac:dyDescent="0.25">
      <c r="A1417" t="s">
        <v>1250</v>
      </c>
      <c r="B1417" t="s">
        <v>3</v>
      </c>
      <c r="C1417" t="s">
        <v>250</v>
      </c>
      <c r="D1417" t="s">
        <v>228</v>
      </c>
      <c r="E1417" t="s">
        <v>16</v>
      </c>
      <c r="F1417">
        <v>2002</v>
      </c>
      <c r="G1417">
        <v>1.7368496042335828E-3</v>
      </c>
      <c r="H1417" s="13">
        <v>1.7368496042335828E-3</v>
      </c>
      <c r="I1417" s="4" t="str">
        <f>INDEX('EPA Source to Industry Map'!E:E,MATCH(_xlfn.CONCAT(Table2[[#This Row],[sector]:[subsource]]),'EPA Source to Industry Map'!D:D,0))</f>
        <v>chemicals 20</v>
      </c>
      <c r="J1417" s="4" t="s">
        <v>272</v>
      </c>
      <c r="K1417" s="13">
        <v>1.7368496042335828E-3</v>
      </c>
    </row>
    <row r="1418" spans="1:11" x14ac:dyDescent="0.25">
      <c r="A1418" t="s">
        <v>1250</v>
      </c>
      <c r="B1418" t="s">
        <v>3</v>
      </c>
      <c r="C1418" t="s">
        <v>250</v>
      </c>
      <c r="D1418" t="s">
        <v>228</v>
      </c>
      <c r="E1418" t="s">
        <v>16</v>
      </c>
      <c r="F1418">
        <v>2003</v>
      </c>
      <c r="G1418">
        <v>1.8633223861141753E-3</v>
      </c>
      <c r="H1418" s="13">
        <v>1.8633223861141753E-3</v>
      </c>
      <c r="I1418" s="4" t="str">
        <f>INDEX('EPA Source to Industry Map'!E:E,MATCH(_xlfn.CONCAT(Table2[[#This Row],[sector]:[subsource]]),'EPA Source to Industry Map'!D:D,0))</f>
        <v>chemicals 20</v>
      </c>
      <c r="J1418" s="4" t="s">
        <v>272</v>
      </c>
      <c r="K1418" s="13">
        <v>1.8633223861141753E-3</v>
      </c>
    </row>
    <row r="1419" spans="1:11" x14ac:dyDescent="0.25">
      <c r="A1419" t="s">
        <v>1250</v>
      </c>
      <c r="B1419" t="s">
        <v>3</v>
      </c>
      <c r="C1419" t="s">
        <v>250</v>
      </c>
      <c r="D1419" t="s">
        <v>228</v>
      </c>
      <c r="E1419" t="s">
        <v>16</v>
      </c>
      <c r="F1419">
        <v>2004</v>
      </c>
      <c r="G1419">
        <v>1.9897951679947652E-3</v>
      </c>
      <c r="H1419" s="13">
        <v>1.9897951679947652E-3</v>
      </c>
      <c r="I1419" s="4" t="str">
        <f>INDEX('EPA Source to Industry Map'!E:E,MATCH(_xlfn.CONCAT(Table2[[#This Row],[sector]:[subsource]]),'EPA Source to Industry Map'!D:D,0))</f>
        <v>chemicals 20</v>
      </c>
      <c r="J1419" s="4" t="s">
        <v>272</v>
      </c>
      <c r="K1419" s="13">
        <v>1.9897951679947652E-3</v>
      </c>
    </row>
    <row r="1420" spans="1:11" x14ac:dyDescent="0.25">
      <c r="A1420" t="s">
        <v>1250</v>
      </c>
      <c r="B1420" t="s">
        <v>3</v>
      </c>
      <c r="C1420" t="s">
        <v>250</v>
      </c>
      <c r="D1420" t="s">
        <v>228</v>
      </c>
      <c r="E1420" t="s">
        <v>16</v>
      </c>
      <c r="F1420">
        <v>2005</v>
      </c>
      <c r="G1420">
        <v>2.1162679498753609E-3</v>
      </c>
      <c r="H1420" s="13">
        <v>2.1162679498753609E-3</v>
      </c>
      <c r="I1420" s="4" t="str">
        <f>INDEX('EPA Source to Industry Map'!E:E,MATCH(_xlfn.CONCAT(Table2[[#This Row],[sector]:[subsource]]),'EPA Source to Industry Map'!D:D,0))</f>
        <v>chemicals 20</v>
      </c>
      <c r="J1420" s="4" t="s">
        <v>272</v>
      </c>
      <c r="K1420" s="13">
        <v>2.1162679498753609E-3</v>
      </c>
    </row>
    <row r="1421" spans="1:11" x14ac:dyDescent="0.25">
      <c r="A1421" t="s">
        <v>1250</v>
      </c>
      <c r="B1421" t="s">
        <v>3</v>
      </c>
      <c r="C1421" t="s">
        <v>250</v>
      </c>
      <c r="D1421" t="s">
        <v>228</v>
      </c>
      <c r="E1421" t="s">
        <v>16</v>
      </c>
      <c r="F1421">
        <v>2006</v>
      </c>
      <c r="G1421">
        <v>1.3326493750080116E-2</v>
      </c>
      <c r="H1421" s="13">
        <v>1.3326493750080116E-2</v>
      </c>
      <c r="I1421" s="4" t="str">
        <f>INDEX('EPA Source to Industry Map'!E:E,MATCH(_xlfn.CONCAT(Table2[[#This Row],[sector]:[subsource]]),'EPA Source to Industry Map'!D:D,0))</f>
        <v>chemicals 20</v>
      </c>
      <c r="J1421" s="4" t="s">
        <v>272</v>
      </c>
      <c r="K1421" s="13">
        <v>1.3326493750080116E-2</v>
      </c>
    </row>
    <row r="1422" spans="1:11" x14ac:dyDescent="0.25">
      <c r="A1422" t="s">
        <v>1250</v>
      </c>
      <c r="B1422" t="s">
        <v>3</v>
      </c>
      <c r="C1422" t="s">
        <v>250</v>
      </c>
      <c r="D1422" t="s">
        <v>228</v>
      </c>
      <c r="E1422" t="s">
        <v>16</v>
      </c>
      <c r="F1422">
        <v>2007</v>
      </c>
      <c r="G1422">
        <v>2.5190874429254002E-2</v>
      </c>
      <c r="H1422" s="13">
        <v>2.5190874429254002E-2</v>
      </c>
      <c r="I1422" s="4" t="str">
        <f>INDEX('EPA Source to Industry Map'!E:E,MATCH(_xlfn.CONCAT(Table2[[#This Row],[sector]:[subsource]]),'EPA Source to Industry Map'!D:D,0))</f>
        <v>chemicals 20</v>
      </c>
      <c r="J1422" s="4" t="s">
        <v>272</v>
      </c>
      <c r="K1422" s="13">
        <v>2.5190874429254002E-2</v>
      </c>
    </row>
    <row r="1423" spans="1:11" x14ac:dyDescent="0.25">
      <c r="A1423" t="s">
        <v>1250</v>
      </c>
      <c r="B1423" t="s">
        <v>3</v>
      </c>
      <c r="C1423" t="s">
        <v>250</v>
      </c>
      <c r="D1423" t="s">
        <v>228</v>
      </c>
      <c r="E1423" t="s">
        <v>16</v>
      </c>
      <c r="F1423">
        <v>2008</v>
      </c>
      <c r="G1423">
        <v>5.1737175108427874E-2</v>
      </c>
      <c r="H1423" s="13">
        <v>5.1737175108427874E-2</v>
      </c>
      <c r="I1423" s="4" t="str">
        <f>INDEX('EPA Source to Industry Map'!E:E,MATCH(_xlfn.CONCAT(Table2[[#This Row],[sector]:[subsource]]),'EPA Source to Industry Map'!D:D,0))</f>
        <v>chemicals 20</v>
      </c>
      <c r="J1423" s="4" t="s">
        <v>272</v>
      </c>
      <c r="K1423" s="13">
        <v>5.1737175108427874E-2</v>
      </c>
    </row>
    <row r="1424" spans="1:11" x14ac:dyDescent="0.25">
      <c r="A1424" t="s">
        <v>1250</v>
      </c>
      <c r="B1424" t="s">
        <v>3</v>
      </c>
      <c r="C1424" t="s">
        <v>250</v>
      </c>
      <c r="D1424" t="s">
        <v>228</v>
      </c>
      <c r="E1424" t="s">
        <v>16</v>
      </c>
      <c r="F1424">
        <v>2009</v>
      </c>
      <c r="G1424">
        <v>6.4798675787601748E-2</v>
      </c>
      <c r="H1424" s="13">
        <v>6.4798675787601748E-2</v>
      </c>
      <c r="I1424" s="4" t="str">
        <f>INDEX('EPA Source to Industry Map'!E:E,MATCH(_xlfn.CONCAT(Table2[[#This Row],[sector]:[subsource]]),'EPA Source to Industry Map'!D:D,0))</f>
        <v>chemicals 20</v>
      </c>
      <c r="J1424" s="4" t="s">
        <v>272</v>
      </c>
      <c r="K1424" s="13">
        <v>6.4798675787601748E-2</v>
      </c>
    </row>
    <row r="1425" spans="1:11" x14ac:dyDescent="0.25">
      <c r="A1425" t="s">
        <v>1250</v>
      </c>
      <c r="B1425" t="s">
        <v>3</v>
      </c>
      <c r="C1425" t="s">
        <v>250</v>
      </c>
      <c r="D1425" t="s">
        <v>228</v>
      </c>
      <c r="E1425" t="s">
        <v>16</v>
      </c>
      <c r="F1425">
        <v>2010</v>
      </c>
      <c r="G1425">
        <v>0.10414177646677575</v>
      </c>
      <c r="H1425" s="13">
        <v>0.10414177646677575</v>
      </c>
      <c r="I1425" s="4" t="str">
        <f>INDEX('EPA Source to Industry Map'!E:E,MATCH(_xlfn.CONCAT(Table2[[#This Row],[sector]:[subsource]]),'EPA Source to Industry Map'!D:D,0))</f>
        <v>chemicals 20</v>
      </c>
      <c r="J1425" s="4" t="s">
        <v>272</v>
      </c>
      <c r="K1425" s="13">
        <v>0.10414177646677575</v>
      </c>
    </row>
    <row r="1426" spans="1:11" x14ac:dyDescent="0.25">
      <c r="A1426" t="s">
        <v>1250</v>
      </c>
      <c r="B1426" t="s">
        <v>3</v>
      </c>
      <c r="C1426" t="s">
        <v>250</v>
      </c>
      <c r="D1426" t="s">
        <v>228</v>
      </c>
      <c r="E1426" t="s">
        <v>16</v>
      </c>
      <c r="F1426">
        <v>2011</v>
      </c>
      <c r="G1426">
        <v>0.11852949383419205</v>
      </c>
      <c r="H1426" s="13">
        <v>0.11852949383419205</v>
      </c>
      <c r="I1426" s="4" t="str">
        <f>INDEX('EPA Source to Industry Map'!E:E,MATCH(_xlfn.CONCAT(Table2[[#This Row],[sector]:[subsource]]),'EPA Source to Industry Map'!D:D,0))</f>
        <v>chemicals 20</v>
      </c>
      <c r="J1426" s="4" t="s">
        <v>272</v>
      </c>
      <c r="K1426" s="13">
        <v>0.11852949383419205</v>
      </c>
    </row>
    <row r="1427" spans="1:11" x14ac:dyDescent="0.25">
      <c r="A1427" t="s">
        <v>1250</v>
      </c>
      <c r="B1427" t="s">
        <v>3</v>
      </c>
      <c r="C1427" t="s">
        <v>250</v>
      </c>
      <c r="D1427" t="s">
        <v>228</v>
      </c>
      <c r="E1427" t="s">
        <v>16</v>
      </c>
      <c r="F1427">
        <v>2012</v>
      </c>
      <c r="G1427">
        <v>0.10883721120160827</v>
      </c>
      <c r="H1427" s="13">
        <v>0.10883721120160827</v>
      </c>
      <c r="I1427" s="4" t="str">
        <f>INDEX('EPA Source to Industry Map'!E:E,MATCH(_xlfn.CONCAT(Table2[[#This Row],[sector]:[subsource]]),'EPA Source to Industry Map'!D:D,0))</f>
        <v>chemicals 20</v>
      </c>
      <c r="J1427" s="4" t="s">
        <v>272</v>
      </c>
      <c r="K1427" s="13">
        <v>0.10883721120160827</v>
      </c>
    </row>
    <row r="1428" spans="1:11" x14ac:dyDescent="0.25">
      <c r="A1428" t="s">
        <v>1250</v>
      </c>
      <c r="B1428" t="s">
        <v>3</v>
      </c>
      <c r="C1428" t="s">
        <v>250</v>
      </c>
      <c r="D1428" t="s">
        <v>228</v>
      </c>
      <c r="E1428" t="s">
        <v>16</v>
      </c>
      <c r="F1428">
        <v>2013</v>
      </c>
      <c r="G1428">
        <v>0.10608082856902479</v>
      </c>
      <c r="H1428" s="13">
        <v>0.10608082856902479</v>
      </c>
      <c r="I1428" s="4" t="str">
        <f>INDEX('EPA Source to Industry Map'!E:E,MATCH(_xlfn.CONCAT(Table2[[#This Row],[sector]:[subsource]]),'EPA Source to Industry Map'!D:D,0))</f>
        <v>chemicals 20</v>
      </c>
      <c r="J1428" s="4" t="s">
        <v>272</v>
      </c>
      <c r="K1428" s="13">
        <v>0.10608082856902479</v>
      </c>
    </row>
    <row r="1429" spans="1:11" x14ac:dyDescent="0.25">
      <c r="A1429" t="s">
        <v>1250</v>
      </c>
      <c r="B1429" t="s">
        <v>3</v>
      </c>
      <c r="C1429" t="s">
        <v>250</v>
      </c>
      <c r="D1429" t="s">
        <v>228</v>
      </c>
      <c r="E1429" t="s">
        <v>16</v>
      </c>
      <c r="F1429">
        <v>2014</v>
      </c>
      <c r="G1429">
        <v>0.12208001393644109</v>
      </c>
      <c r="H1429" s="13">
        <v>0.12208001393644109</v>
      </c>
      <c r="I1429" s="4" t="str">
        <f>INDEX('EPA Source to Industry Map'!E:E,MATCH(_xlfn.CONCAT(Table2[[#This Row],[sector]:[subsource]]),'EPA Source to Industry Map'!D:D,0))</f>
        <v>chemicals 20</v>
      </c>
      <c r="J1429" s="4" t="s">
        <v>272</v>
      </c>
      <c r="K1429" s="13">
        <v>0.12208001393644109</v>
      </c>
    </row>
    <row r="1430" spans="1:11" x14ac:dyDescent="0.25">
      <c r="A1430" t="s">
        <v>1250</v>
      </c>
      <c r="B1430" t="s">
        <v>3</v>
      </c>
      <c r="C1430" t="s">
        <v>250</v>
      </c>
      <c r="D1430" t="s">
        <v>228</v>
      </c>
      <c r="E1430" t="s">
        <v>16</v>
      </c>
      <c r="F1430">
        <v>2015</v>
      </c>
      <c r="G1430">
        <v>0.13902830299689681</v>
      </c>
      <c r="H1430" s="13">
        <v>0.13902830299689681</v>
      </c>
      <c r="I1430" s="4" t="str">
        <f>INDEX('EPA Source to Industry Map'!E:E,MATCH(_xlfn.CONCAT(Table2[[#This Row],[sector]:[subsource]]),'EPA Source to Industry Map'!D:D,0))</f>
        <v>chemicals 20</v>
      </c>
      <c r="J1430" s="4" t="s">
        <v>272</v>
      </c>
      <c r="K1430" s="13">
        <v>0.13902830299689681</v>
      </c>
    </row>
    <row r="1431" spans="1:11" x14ac:dyDescent="0.25">
      <c r="A1431" t="s">
        <v>1250</v>
      </c>
      <c r="B1431" t="s">
        <v>3</v>
      </c>
      <c r="C1431" t="s">
        <v>250</v>
      </c>
      <c r="D1431" t="s">
        <v>228</v>
      </c>
      <c r="E1431" t="s">
        <v>16</v>
      </c>
      <c r="F1431">
        <v>2016</v>
      </c>
      <c r="G1431">
        <v>0.12224028984780089</v>
      </c>
      <c r="H1431" s="13">
        <v>0.12224028984780089</v>
      </c>
      <c r="I1431" s="4" t="str">
        <f>INDEX('EPA Source to Industry Map'!E:E,MATCH(_xlfn.CONCAT(Table2[[#This Row],[sector]:[subsource]]),'EPA Source to Industry Map'!D:D,0))</f>
        <v>chemicals 20</v>
      </c>
      <c r="J1431" s="4" t="s">
        <v>272</v>
      </c>
      <c r="K1431" s="13">
        <v>0.12224028984780089</v>
      </c>
    </row>
    <row r="1432" spans="1:11" x14ac:dyDescent="0.25">
      <c r="A1432" t="s">
        <v>1250</v>
      </c>
      <c r="B1432" t="s">
        <v>3</v>
      </c>
      <c r="C1432" t="s">
        <v>250</v>
      </c>
      <c r="D1432" t="s">
        <v>228</v>
      </c>
      <c r="E1432" t="s">
        <v>16</v>
      </c>
      <c r="F1432">
        <v>2017</v>
      </c>
      <c r="G1432">
        <v>0.10550903669870479</v>
      </c>
      <c r="H1432" s="13">
        <v>0.10550903669870479</v>
      </c>
      <c r="I1432" s="4" t="str">
        <f>INDEX('EPA Source to Industry Map'!E:E,MATCH(_xlfn.CONCAT(Table2[[#This Row],[sector]:[subsource]]),'EPA Source to Industry Map'!D:D,0))</f>
        <v>chemicals 20</v>
      </c>
      <c r="J1432" s="4" t="s">
        <v>272</v>
      </c>
      <c r="K1432" s="13">
        <v>0.10550903669870479</v>
      </c>
    </row>
    <row r="1433" spans="1:11" x14ac:dyDescent="0.25">
      <c r="A1433" t="s">
        <v>1250</v>
      </c>
      <c r="B1433" t="s">
        <v>3</v>
      </c>
      <c r="C1433" t="s">
        <v>250</v>
      </c>
      <c r="D1433" t="s">
        <v>228</v>
      </c>
      <c r="E1433" t="s">
        <v>16</v>
      </c>
      <c r="F1433">
        <v>2018</v>
      </c>
      <c r="G1433">
        <v>8.8777783549608885E-2</v>
      </c>
      <c r="H1433" s="13">
        <v>8.8777783549608885E-2</v>
      </c>
      <c r="I1433" s="4" t="str">
        <f>INDEX('EPA Source to Industry Map'!E:E,MATCH(_xlfn.CONCAT(Table2[[#This Row],[sector]:[subsource]]),'EPA Source to Industry Map'!D:D,0))</f>
        <v>chemicals 20</v>
      </c>
      <c r="J1433" s="4" t="s">
        <v>272</v>
      </c>
      <c r="K1433" s="13">
        <v>8.8777783549608885E-2</v>
      </c>
    </row>
    <row r="1434" spans="1:11" x14ac:dyDescent="0.25">
      <c r="A1434" t="s">
        <v>1250</v>
      </c>
      <c r="B1434" t="s">
        <v>3</v>
      </c>
      <c r="C1434" t="s">
        <v>250</v>
      </c>
      <c r="D1434" t="s">
        <v>228</v>
      </c>
      <c r="E1434" t="s">
        <v>16</v>
      </c>
      <c r="F1434">
        <v>2019</v>
      </c>
      <c r="G1434">
        <v>7.204653040051294E-2</v>
      </c>
      <c r="H1434" s="13">
        <v>7.204653040051294E-2</v>
      </c>
      <c r="I1434" s="4" t="str">
        <f>INDEX('EPA Source to Industry Map'!E:E,MATCH(_xlfn.CONCAT(Table2[[#This Row],[sector]:[subsource]]),'EPA Source to Industry Map'!D:D,0))</f>
        <v>chemicals 20</v>
      </c>
      <c r="J1434" s="4" t="s">
        <v>272</v>
      </c>
      <c r="K1434" s="13">
        <v>7.204653040051294E-2</v>
      </c>
    </row>
    <row r="1435" spans="1:11" x14ac:dyDescent="0.25">
      <c r="A1435" t="s">
        <v>1250</v>
      </c>
      <c r="B1435" t="s">
        <v>3</v>
      </c>
      <c r="C1435" t="s">
        <v>250</v>
      </c>
      <c r="D1435" t="s">
        <v>228</v>
      </c>
      <c r="E1435" t="s">
        <v>16</v>
      </c>
      <c r="F1435">
        <v>2020</v>
      </c>
      <c r="G1435">
        <v>5.5315277251416918E-2</v>
      </c>
      <c r="H1435" s="13">
        <v>5.5315277251416918E-2</v>
      </c>
      <c r="I1435" s="4" t="str">
        <f>INDEX('EPA Source to Industry Map'!E:E,MATCH(_xlfn.CONCAT(Table2[[#This Row],[sector]:[subsource]]),'EPA Source to Industry Map'!D:D,0))</f>
        <v>chemicals 20</v>
      </c>
      <c r="J1435" s="4" t="s">
        <v>272</v>
      </c>
      <c r="K1435" s="13">
        <v>5.5315277251416918E-2</v>
      </c>
    </row>
    <row r="1436" spans="1:11" x14ac:dyDescent="0.25">
      <c r="A1436" t="s">
        <v>1250</v>
      </c>
      <c r="B1436" t="s">
        <v>3</v>
      </c>
      <c r="C1436" t="s">
        <v>250</v>
      </c>
      <c r="D1436" t="s">
        <v>228</v>
      </c>
      <c r="E1436" t="s">
        <v>16</v>
      </c>
      <c r="F1436">
        <v>2021</v>
      </c>
      <c r="G1436">
        <v>5.0411804720906839E-2</v>
      </c>
      <c r="H1436" s="13">
        <v>5.0411804720906839E-2</v>
      </c>
      <c r="I1436" s="4" t="str">
        <f>INDEX('EPA Source to Industry Map'!E:E,MATCH(_xlfn.CONCAT(Table2[[#This Row],[sector]:[subsource]]),'EPA Source to Industry Map'!D:D,0))</f>
        <v>chemicals 20</v>
      </c>
      <c r="J1436" s="4" t="s">
        <v>272</v>
      </c>
      <c r="K1436" s="13">
        <v>5.0411804720906839E-2</v>
      </c>
    </row>
    <row r="1437" spans="1:11" x14ac:dyDescent="0.25">
      <c r="A1437" t="s">
        <v>1250</v>
      </c>
      <c r="B1437" t="s">
        <v>3</v>
      </c>
      <c r="C1437" t="s">
        <v>250</v>
      </c>
      <c r="D1437" t="s">
        <v>228</v>
      </c>
      <c r="E1437" t="s">
        <v>16</v>
      </c>
      <c r="F1437">
        <v>2022</v>
      </c>
      <c r="G1437">
        <v>4.5508332190396732E-2</v>
      </c>
      <c r="H1437" s="13">
        <v>4.5508332190396732E-2</v>
      </c>
      <c r="I1437" s="4" t="str">
        <f>INDEX('EPA Source to Industry Map'!E:E,MATCH(_xlfn.CONCAT(Table2[[#This Row],[sector]:[subsource]]),'EPA Source to Industry Map'!D:D,0))</f>
        <v>chemicals 20</v>
      </c>
      <c r="J1437" s="4" t="s">
        <v>272</v>
      </c>
      <c r="K1437" s="13">
        <v>4.5508332190396732E-2</v>
      </c>
    </row>
    <row r="1438" spans="1:11" x14ac:dyDescent="0.25">
      <c r="A1438" t="s">
        <v>1250</v>
      </c>
      <c r="B1438" t="s">
        <v>3</v>
      </c>
      <c r="C1438" t="s">
        <v>250</v>
      </c>
      <c r="D1438" t="s">
        <v>228</v>
      </c>
      <c r="E1438" t="s">
        <v>16</v>
      </c>
      <c r="F1438">
        <v>2023</v>
      </c>
      <c r="G1438">
        <v>4.0604859659886625E-2</v>
      </c>
      <c r="H1438" s="13">
        <v>4.0604859659886625E-2</v>
      </c>
      <c r="I1438" s="4" t="str">
        <f>INDEX('EPA Source to Industry Map'!E:E,MATCH(_xlfn.CONCAT(Table2[[#This Row],[sector]:[subsource]]),'EPA Source to Industry Map'!D:D,0))</f>
        <v>chemicals 20</v>
      </c>
      <c r="J1438" s="4" t="s">
        <v>272</v>
      </c>
      <c r="K1438" s="13">
        <v>4.0604859659886625E-2</v>
      </c>
    </row>
    <row r="1439" spans="1:11" x14ac:dyDescent="0.25">
      <c r="A1439" t="s">
        <v>1250</v>
      </c>
      <c r="B1439" t="s">
        <v>3</v>
      </c>
      <c r="C1439" t="s">
        <v>250</v>
      </c>
      <c r="D1439" t="s">
        <v>228</v>
      </c>
      <c r="E1439" t="s">
        <v>16</v>
      </c>
      <c r="F1439">
        <v>2024</v>
      </c>
      <c r="G1439">
        <v>3.5701387129376531E-2</v>
      </c>
      <c r="H1439" s="13">
        <v>3.5701387129376531E-2</v>
      </c>
      <c r="I1439" s="4" t="str">
        <f>INDEX('EPA Source to Industry Map'!E:E,MATCH(_xlfn.CONCAT(Table2[[#This Row],[sector]:[subsource]]),'EPA Source to Industry Map'!D:D,0))</f>
        <v>chemicals 20</v>
      </c>
      <c r="J1439" s="4" t="s">
        <v>272</v>
      </c>
      <c r="K1439" s="13">
        <v>3.5701387129376531E-2</v>
      </c>
    </row>
    <row r="1440" spans="1:11" x14ac:dyDescent="0.25">
      <c r="A1440" t="s">
        <v>1250</v>
      </c>
      <c r="B1440" t="s">
        <v>3</v>
      </c>
      <c r="C1440" t="s">
        <v>250</v>
      </c>
      <c r="D1440" t="s">
        <v>228</v>
      </c>
      <c r="E1440" t="s">
        <v>16</v>
      </c>
      <c r="F1440">
        <v>2025</v>
      </c>
      <c r="G1440">
        <v>3.0797914598866497E-2</v>
      </c>
      <c r="H1440" s="13">
        <v>3.0797914598866497E-2</v>
      </c>
      <c r="I1440" s="4" t="str">
        <f>INDEX('EPA Source to Industry Map'!E:E,MATCH(_xlfn.CONCAT(Table2[[#This Row],[sector]:[subsource]]),'EPA Source to Industry Map'!D:D,0))</f>
        <v>chemicals 20</v>
      </c>
      <c r="J1440" s="4" t="s">
        <v>272</v>
      </c>
      <c r="K1440" s="13">
        <v>3.0797914598866497E-2</v>
      </c>
    </row>
    <row r="1441" spans="1:11" x14ac:dyDescent="0.25">
      <c r="A1441" t="s">
        <v>1250</v>
      </c>
      <c r="B1441" t="s">
        <v>3</v>
      </c>
      <c r="C1441" t="s">
        <v>250</v>
      </c>
      <c r="D1441" t="s">
        <v>228</v>
      </c>
      <c r="E1441" t="s">
        <v>16</v>
      </c>
      <c r="F1441">
        <v>2026</v>
      </c>
      <c r="G1441">
        <v>3.138721466074694E-2</v>
      </c>
      <c r="H1441" s="13">
        <v>3.138721466074694E-2</v>
      </c>
      <c r="I1441" s="4" t="str">
        <f>INDEX('EPA Source to Industry Map'!E:E,MATCH(_xlfn.CONCAT(Table2[[#This Row],[sector]:[subsource]]),'EPA Source to Industry Map'!D:D,0))</f>
        <v>chemicals 20</v>
      </c>
      <c r="J1441" s="4" t="s">
        <v>272</v>
      </c>
      <c r="K1441" s="13">
        <v>3.138721466074694E-2</v>
      </c>
    </row>
    <row r="1442" spans="1:11" x14ac:dyDescent="0.25">
      <c r="A1442" t="s">
        <v>1250</v>
      </c>
      <c r="B1442" t="s">
        <v>3</v>
      </c>
      <c r="C1442" t="s">
        <v>250</v>
      </c>
      <c r="D1442" t="s">
        <v>228</v>
      </c>
      <c r="E1442" t="s">
        <v>16</v>
      </c>
      <c r="F1442">
        <v>2027</v>
      </c>
      <c r="G1442">
        <v>3.1976514722627372E-2</v>
      </c>
      <c r="H1442" s="13">
        <v>3.1976514722627372E-2</v>
      </c>
      <c r="I1442" s="4" t="str">
        <f>INDEX('EPA Source to Industry Map'!E:E,MATCH(_xlfn.CONCAT(Table2[[#This Row],[sector]:[subsource]]),'EPA Source to Industry Map'!D:D,0))</f>
        <v>chemicals 20</v>
      </c>
      <c r="J1442" s="4" t="s">
        <v>272</v>
      </c>
      <c r="K1442" s="13">
        <v>3.1976514722627372E-2</v>
      </c>
    </row>
    <row r="1443" spans="1:11" x14ac:dyDescent="0.25">
      <c r="A1443" t="s">
        <v>1250</v>
      </c>
      <c r="B1443" t="s">
        <v>3</v>
      </c>
      <c r="C1443" t="s">
        <v>250</v>
      </c>
      <c r="D1443" t="s">
        <v>228</v>
      </c>
      <c r="E1443" t="s">
        <v>16</v>
      </c>
      <c r="F1443">
        <v>2028</v>
      </c>
      <c r="G1443">
        <v>3.2565814784507811E-2</v>
      </c>
      <c r="H1443" s="13">
        <v>3.2565814784507811E-2</v>
      </c>
      <c r="I1443" s="4" t="str">
        <f>INDEX('EPA Source to Industry Map'!E:E,MATCH(_xlfn.CONCAT(Table2[[#This Row],[sector]:[subsource]]),'EPA Source to Industry Map'!D:D,0))</f>
        <v>chemicals 20</v>
      </c>
      <c r="J1443" s="4" t="s">
        <v>272</v>
      </c>
      <c r="K1443" s="13">
        <v>3.2565814784507811E-2</v>
      </c>
    </row>
    <row r="1444" spans="1:11" x14ac:dyDescent="0.25">
      <c r="A1444" t="s">
        <v>1250</v>
      </c>
      <c r="B1444" t="s">
        <v>3</v>
      </c>
      <c r="C1444" t="s">
        <v>250</v>
      </c>
      <c r="D1444" t="s">
        <v>228</v>
      </c>
      <c r="E1444" t="s">
        <v>16</v>
      </c>
      <c r="F1444">
        <v>2029</v>
      </c>
      <c r="G1444">
        <v>3.3155114846388258E-2</v>
      </c>
      <c r="H1444" s="13">
        <v>3.3155114846388258E-2</v>
      </c>
      <c r="I1444" s="4" t="str">
        <f>INDEX('EPA Source to Industry Map'!E:E,MATCH(_xlfn.CONCAT(Table2[[#This Row],[sector]:[subsource]]),'EPA Source to Industry Map'!D:D,0))</f>
        <v>chemicals 20</v>
      </c>
      <c r="J1444" s="4" t="s">
        <v>272</v>
      </c>
      <c r="K1444" s="13">
        <v>3.3155114846388258E-2</v>
      </c>
    </row>
    <row r="1445" spans="1:11" x14ac:dyDescent="0.25">
      <c r="A1445" t="s">
        <v>1250</v>
      </c>
      <c r="B1445" t="s">
        <v>3</v>
      </c>
      <c r="C1445" t="s">
        <v>250</v>
      </c>
      <c r="D1445" t="s">
        <v>228</v>
      </c>
      <c r="E1445" t="s">
        <v>16</v>
      </c>
      <c r="F1445">
        <v>2030</v>
      </c>
      <c r="G1445">
        <v>3.3744414908268704E-2</v>
      </c>
      <c r="H1445" s="13">
        <v>3.3744414908268704E-2</v>
      </c>
      <c r="I1445" s="4" t="str">
        <f>INDEX('EPA Source to Industry Map'!E:E,MATCH(_xlfn.CONCAT(Table2[[#This Row],[sector]:[subsource]]),'EPA Source to Industry Map'!D:D,0))</f>
        <v>chemicals 20</v>
      </c>
      <c r="J1445" s="4" t="s">
        <v>272</v>
      </c>
      <c r="K1445" s="13">
        <v>3.3744414908268704E-2</v>
      </c>
    </row>
    <row r="1446" spans="1:11" x14ac:dyDescent="0.25">
      <c r="A1446" t="s">
        <v>1250</v>
      </c>
      <c r="B1446" t="s">
        <v>3</v>
      </c>
      <c r="C1446" t="s">
        <v>250</v>
      </c>
      <c r="D1446" t="s">
        <v>228</v>
      </c>
      <c r="E1446" t="s">
        <v>16</v>
      </c>
      <c r="F1446">
        <v>2031</v>
      </c>
      <c r="G1446">
        <v>3.2328386994475732E-2</v>
      </c>
      <c r="H1446" s="13">
        <v>3.2328386994475732E-2</v>
      </c>
      <c r="I1446" s="4" t="str">
        <f>INDEX('EPA Source to Industry Map'!E:E,MATCH(_xlfn.CONCAT(Table2[[#This Row],[sector]:[subsource]]),'EPA Source to Industry Map'!D:D,0))</f>
        <v>chemicals 20</v>
      </c>
      <c r="J1446" s="4" t="s">
        <v>272</v>
      </c>
      <c r="K1446" s="13">
        <v>3.2328386994475732E-2</v>
      </c>
    </row>
    <row r="1447" spans="1:11" x14ac:dyDescent="0.25">
      <c r="A1447" t="s">
        <v>1250</v>
      </c>
      <c r="B1447" t="s">
        <v>3</v>
      </c>
      <c r="C1447" t="s">
        <v>250</v>
      </c>
      <c r="D1447" t="s">
        <v>228</v>
      </c>
      <c r="E1447" t="s">
        <v>16</v>
      </c>
      <c r="F1447">
        <v>2032</v>
      </c>
      <c r="G1447">
        <v>3.0912359080682753E-2</v>
      </c>
      <c r="H1447" s="13">
        <v>3.0912359080682753E-2</v>
      </c>
      <c r="I1447" s="4" t="str">
        <f>INDEX('EPA Source to Industry Map'!E:E,MATCH(_xlfn.CONCAT(Table2[[#This Row],[sector]:[subsource]]),'EPA Source to Industry Map'!D:D,0))</f>
        <v>chemicals 20</v>
      </c>
      <c r="J1447" s="4" t="s">
        <v>272</v>
      </c>
      <c r="K1447" s="13">
        <v>3.0912359080682753E-2</v>
      </c>
    </row>
    <row r="1448" spans="1:11" x14ac:dyDescent="0.25">
      <c r="A1448" t="s">
        <v>1250</v>
      </c>
      <c r="B1448" t="s">
        <v>3</v>
      </c>
      <c r="C1448" t="s">
        <v>250</v>
      </c>
      <c r="D1448" t="s">
        <v>228</v>
      </c>
      <c r="E1448" t="s">
        <v>16</v>
      </c>
      <c r="F1448">
        <v>2033</v>
      </c>
      <c r="G1448">
        <v>2.9496331166889773E-2</v>
      </c>
      <c r="H1448" s="13">
        <v>2.9496331166889773E-2</v>
      </c>
      <c r="I1448" s="4" t="str">
        <f>INDEX('EPA Source to Industry Map'!E:E,MATCH(_xlfn.CONCAT(Table2[[#This Row],[sector]:[subsource]]),'EPA Source to Industry Map'!D:D,0))</f>
        <v>chemicals 20</v>
      </c>
      <c r="J1448" s="4" t="s">
        <v>272</v>
      </c>
      <c r="K1448" s="13">
        <v>2.9496331166889773E-2</v>
      </c>
    </row>
    <row r="1449" spans="1:11" x14ac:dyDescent="0.25">
      <c r="A1449" t="s">
        <v>1250</v>
      </c>
      <c r="B1449" t="s">
        <v>3</v>
      </c>
      <c r="C1449" t="s">
        <v>250</v>
      </c>
      <c r="D1449" t="s">
        <v>228</v>
      </c>
      <c r="E1449" t="s">
        <v>16</v>
      </c>
      <c r="F1449">
        <v>2034</v>
      </c>
      <c r="G1449">
        <v>2.8080303253096805E-2</v>
      </c>
      <c r="H1449" s="13">
        <v>2.8080303253096805E-2</v>
      </c>
      <c r="I1449" s="4" t="str">
        <f>INDEX('EPA Source to Industry Map'!E:E,MATCH(_xlfn.CONCAT(Table2[[#This Row],[sector]:[subsource]]),'EPA Source to Industry Map'!D:D,0))</f>
        <v>chemicals 20</v>
      </c>
      <c r="J1449" s="4" t="s">
        <v>272</v>
      </c>
      <c r="K1449" s="13">
        <v>2.8080303253096805E-2</v>
      </c>
    </row>
    <row r="1450" spans="1:11" x14ac:dyDescent="0.25">
      <c r="A1450" t="s">
        <v>1250</v>
      </c>
      <c r="B1450" t="s">
        <v>3</v>
      </c>
      <c r="C1450" t="s">
        <v>250</v>
      </c>
      <c r="D1450" t="s">
        <v>228</v>
      </c>
      <c r="E1450" t="s">
        <v>16</v>
      </c>
      <c r="F1450">
        <v>2035</v>
      </c>
      <c r="G1450">
        <v>2.666427533930384E-2</v>
      </c>
      <c r="H1450" s="13">
        <v>2.666427533930384E-2</v>
      </c>
      <c r="I1450" s="4" t="str">
        <f>INDEX('EPA Source to Industry Map'!E:E,MATCH(_xlfn.CONCAT(Table2[[#This Row],[sector]:[subsource]]),'EPA Source to Industry Map'!D:D,0))</f>
        <v>chemicals 20</v>
      </c>
      <c r="J1450" s="4" t="s">
        <v>272</v>
      </c>
      <c r="K1450" s="13">
        <v>2.666427533930384E-2</v>
      </c>
    </row>
    <row r="1451" spans="1:11" x14ac:dyDescent="0.25">
      <c r="A1451" t="s">
        <v>1250</v>
      </c>
      <c r="B1451" t="s">
        <v>3</v>
      </c>
      <c r="C1451" t="s">
        <v>250</v>
      </c>
      <c r="D1451" t="s">
        <v>228</v>
      </c>
      <c r="E1451" t="s">
        <v>16</v>
      </c>
      <c r="F1451">
        <v>2036</v>
      </c>
      <c r="G1451">
        <v>2.7346280109585386E-2</v>
      </c>
      <c r="H1451" s="13">
        <v>2.7346280109585386E-2</v>
      </c>
      <c r="I1451" s="4" t="str">
        <f>INDEX('EPA Source to Industry Map'!E:E,MATCH(_xlfn.CONCAT(Table2[[#This Row],[sector]:[subsource]]),'EPA Source to Industry Map'!D:D,0))</f>
        <v>chemicals 20</v>
      </c>
      <c r="J1451" s="4" t="s">
        <v>272</v>
      </c>
      <c r="K1451" s="13">
        <v>2.7346280109585386E-2</v>
      </c>
    </row>
    <row r="1452" spans="1:11" x14ac:dyDescent="0.25">
      <c r="A1452" t="s">
        <v>1250</v>
      </c>
      <c r="B1452" t="s">
        <v>3</v>
      </c>
      <c r="C1452" t="s">
        <v>250</v>
      </c>
      <c r="D1452" t="s">
        <v>228</v>
      </c>
      <c r="E1452" t="s">
        <v>16</v>
      </c>
      <c r="F1452">
        <v>2037</v>
      </c>
      <c r="G1452">
        <v>2.8028284879866951E-2</v>
      </c>
      <c r="H1452" s="13">
        <v>2.8028284879866951E-2</v>
      </c>
      <c r="I1452" s="4" t="str">
        <f>INDEX('EPA Source to Industry Map'!E:E,MATCH(_xlfn.CONCAT(Table2[[#This Row],[sector]:[subsource]]),'EPA Source to Industry Map'!D:D,0))</f>
        <v>chemicals 20</v>
      </c>
      <c r="J1452" s="4" t="s">
        <v>272</v>
      </c>
      <c r="K1452" s="13">
        <v>2.8028284879866951E-2</v>
      </c>
    </row>
    <row r="1453" spans="1:11" x14ac:dyDescent="0.25">
      <c r="A1453" t="s">
        <v>1250</v>
      </c>
      <c r="B1453" t="s">
        <v>3</v>
      </c>
      <c r="C1453" t="s">
        <v>250</v>
      </c>
      <c r="D1453" t="s">
        <v>228</v>
      </c>
      <c r="E1453" t="s">
        <v>16</v>
      </c>
      <c r="F1453">
        <v>2038</v>
      </c>
      <c r="G1453">
        <v>2.8710289650148484E-2</v>
      </c>
      <c r="H1453" s="13">
        <v>2.8710289650148484E-2</v>
      </c>
      <c r="I1453" s="4" t="str">
        <f>INDEX('EPA Source to Industry Map'!E:E,MATCH(_xlfn.CONCAT(Table2[[#This Row],[sector]:[subsource]]),'EPA Source to Industry Map'!D:D,0))</f>
        <v>chemicals 20</v>
      </c>
      <c r="J1453" s="4" t="s">
        <v>272</v>
      </c>
      <c r="K1453" s="13">
        <v>2.8710289650148484E-2</v>
      </c>
    </row>
    <row r="1454" spans="1:11" x14ac:dyDescent="0.25">
      <c r="A1454" t="s">
        <v>1250</v>
      </c>
      <c r="B1454" t="s">
        <v>3</v>
      </c>
      <c r="C1454" t="s">
        <v>250</v>
      </c>
      <c r="D1454" t="s">
        <v>228</v>
      </c>
      <c r="E1454" t="s">
        <v>16</v>
      </c>
      <c r="F1454">
        <v>2039</v>
      </c>
      <c r="G1454">
        <v>2.9392294420430023E-2</v>
      </c>
      <c r="H1454" s="13">
        <v>2.9392294420430023E-2</v>
      </c>
      <c r="I1454" s="4" t="str">
        <f>INDEX('EPA Source to Industry Map'!E:E,MATCH(_xlfn.CONCAT(Table2[[#This Row],[sector]:[subsource]]),'EPA Source to Industry Map'!D:D,0))</f>
        <v>chemicals 20</v>
      </c>
      <c r="J1454" s="4" t="s">
        <v>272</v>
      </c>
      <c r="K1454" s="13">
        <v>2.9392294420430023E-2</v>
      </c>
    </row>
    <row r="1455" spans="1:11" x14ac:dyDescent="0.25">
      <c r="A1455" t="s">
        <v>1250</v>
      </c>
      <c r="B1455" t="s">
        <v>3</v>
      </c>
      <c r="C1455" t="s">
        <v>250</v>
      </c>
      <c r="D1455" t="s">
        <v>228</v>
      </c>
      <c r="E1455" t="s">
        <v>16</v>
      </c>
      <c r="F1455">
        <v>2040</v>
      </c>
      <c r="G1455">
        <v>3.0074299190711598E-2</v>
      </c>
      <c r="H1455" s="13">
        <v>3.0074299190711598E-2</v>
      </c>
      <c r="I1455" s="4" t="str">
        <f>INDEX('EPA Source to Industry Map'!E:E,MATCH(_xlfn.CONCAT(Table2[[#This Row],[sector]:[subsource]]),'EPA Source to Industry Map'!D:D,0))</f>
        <v>chemicals 20</v>
      </c>
      <c r="J1455" s="4" t="s">
        <v>272</v>
      </c>
      <c r="K1455" s="13">
        <v>3.0074299190711598E-2</v>
      </c>
    </row>
    <row r="1456" spans="1:11" x14ac:dyDescent="0.25">
      <c r="A1456" t="s">
        <v>1250</v>
      </c>
      <c r="B1456" t="s">
        <v>3</v>
      </c>
      <c r="C1456" t="s">
        <v>250</v>
      </c>
      <c r="D1456" t="s">
        <v>228</v>
      </c>
      <c r="E1456" t="s">
        <v>16</v>
      </c>
      <c r="F1456">
        <v>2041</v>
      </c>
      <c r="G1456">
        <v>3.0871565000057662E-2</v>
      </c>
      <c r="H1456" s="13">
        <v>3.0871565000057662E-2</v>
      </c>
      <c r="I1456" s="4" t="str">
        <f>INDEX('EPA Source to Industry Map'!E:E,MATCH(_xlfn.CONCAT(Table2[[#This Row],[sector]:[subsource]]),'EPA Source to Industry Map'!D:D,0))</f>
        <v>chemicals 20</v>
      </c>
      <c r="J1456" s="4" t="s">
        <v>272</v>
      </c>
      <c r="K1456" s="13">
        <v>3.0871565000057662E-2</v>
      </c>
    </row>
    <row r="1457" spans="1:11" x14ac:dyDescent="0.25">
      <c r="A1457" t="s">
        <v>1250</v>
      </c>
      <c r="B1457" t="s">
        <v>3</v>
      </c>
      <c r="C1457" t="s">
        <v>250</v>
      </c>
      <c r="D1457" t="s">
        <v>228</v>
      </c>
      <c r="E1457" t="s">
        <v>16</v>
      </c>
      <c r="F1457">
        <v>2042</v>
      </c>
      <c r="G1457">
        <v>3.1668830809403754E-2</v>
      </c>
      <c r="H1457" s="13">
        <v>3.1668830809403754E-2</v>
      </c>
      <c r="I1457" s="4" t="str">
        <f>INDEX('EPA Source to Industry Map'!E:E,MATCH(_xlfn.CONCAT(Table2[[#This Row],[sector]:[subsource]]),'EPA Source to Industry Map'!D:D,0))</f>
        <v>chemicals 20</v>
      </c>
      <c r="J1457" s="4" t="s">
        <v>272</v>
      </c>
      <c r="K1457" s="13">
        <v>3.1668830809403754E-2</v>
      </c>
    </row>
    <row r="1458" spans="1:11" x14ac:dyDescent="0.25">
      <c r="A1458" t="s">
        <v>1250</v>
      </c>
      <c r="B1458" t="s">
        <v>3</v>
      </c>
      <c r="C1458" t="s">
        <v>250</v>
      </c>
      <c r="D1458" t="s">
        <v>228</v>
      </c>
      <c r="E1458" t="s">
        <v>16</v>
      </c>
      <c r="F1458">
        <v>2043</v>
      </c>
      <c r="G1458">
        <v>3.2466096618749843E-2</v>
      </c>
      <c r="H1458" s="13">
        <v>3.2466096618749843E-2</v>
      </c>
      <c r="I1458" s="4" t="str">
        <f>INDEX('EPA Source to Industry Map'!E:E,MATCH(_xlfn.CONCAT(Table2[[#This Row],[sector]:[subsource]]),'EPA Source to Industry Map'!D:D,0))</f>
        <v>chemicals 20</v>
      </c>
      <c r="J1458" s="4" t="s">
        <v>272</v>
      </c>
      <c r="K1458" s="13">
        <v>3.2466096618749843E-2</v>
      </c>
    </row>
    <row r="1459" spans="1:11" x14ac:dyDescent="0.25">
      <c r="A1459" t="s">
        <v>1250</v>
      </c>
      <c r="B1459" t="s">
        <v>3</v>
      </c>
      <c r="C1459" t="s">
        <v>250</v>
      </c>
      <c r="D1459" t="s">
        <v>228</v>
      </c>
      <c r="E1459" t="s">
        <v>16</v>
      </c>
      <c r="F1459">
        <v>2044</v>
      </c>
      <c r="G1459">
        <v>3.3263362428095952E-2</v>
      </c>
      <c r="H1459" s="13">
        <v>3.3263362428095952E-2</v>
      </c>
      <c r="I1459" s="4" t="str">
        <f>INDEX('EPA Source to Industry Map'!E:E,MATCH(_xlfn.CONCAT(Table2[[#This Row],[sector]:[subsource]]),'EPA Source to Industry Map'!D:D,0))</f>
        <v>chemicals 20</v>
      </c>
      <c r="J1459" s="4" t="s">
        <v>272</v>
      </c>
      <c r="K1459" s="13">
        <v>3.3263362428095952E-2</v>
      </c>
    </row>
    <row r="1460" spans="1:11" x14ac:dyDescent="0.25">
      <c r="A1460" t="s">
        <v>1250</v>
      </c>
      <c r="B1460" t="s">
        <v>3</v>
      </c>
      <c r="C1460" t="s">
        <v>250</v>
      </c>
      <c r="D1460" t="s">
        <v>228</v>
      </c>
      <c r="E1460" t="s">
        <v>16</v>
      </c>
      <c r="F1460">
        <v>2045</v>
      </c>
      <c r="G1460">
        <v>3.4060628237442027E-2</v>
      </c>
      <c r="H1460" s="13">
        <v>3.4060628237442027E-2</v>
      </c>
      <c r="I1460" s="4" t="str">
        <f>INDEX('EPA Source to Industry Map'!E:E,MATCH(_xlfn.CONCAT(Table2[[#This Row],[sector]:[subsource]]),'EPA Source to Industry Map'!D:D,0))</f>
        <v>chemicals 20</v>
      </c>
      <c r="J1460" s="4" t="s">
        <v>272</v>
      </c>
      <c r="K1460" s="13">
        <v>3.4060628237442027E-2</v>
      </c>
    </row>
    <row r="1461" spans="1:11" x14ac:dyDescent="0.25">
      <c r="A1461" t="s">
        <v>1250</v>
      </c>
      <c r="B1461" t="s">
        <v>3</v>
      </c>
      <c r="C1461" t="s">
        <v>250</v>
      </c>
      <c r="D1461" t="s">
        <v>228</v>
      </c>
      <c r="E1461" t="s">
        <v>16</v>
      </c>
      <c r="F1461">
        <v>2046</v>
      </c>
      <c r="G1461">
        <v>3.4990936292219978E-2</v>
      </c>
      <c r="H1461" s="13">
        <v>3.4990936292219978E-2</v>
      </c>
      <c r="I1461" s="4" t="str">
        <f>INDEX('EPA Source to Industry Map'!E:E,MATCH(_xlfn.CONCAT(Table2[[#This Row],[sector]:[subsource]]),'EPA Source to Industry Map'!D:D,0))</f>
        <v>chemicals 20</v>
      </c>
      <c r="J1461" s="4" t="s">
        <v>272</v>
      </c>
      <c r="K1461" s="13">
        <v>3.4990936292219978E-2</v>
      </c>
    </row>
    <row r="1462" spans="1:11" x14ac:dyDescent="0.25">
      <c r="A1462" t="s">
        <v>1250</v>
      </c>
      <c r="B1462" t="s">
        <v>3</v>
      </c>
      <c r="C1462" t="s">
        <v>250</v>
      </c>
      <c r="D1462" t="s">
        <v>228</v>
      </c>
      <c r="E1462" t="s">
        <v>16</v>
      </c>
      <c r="F1462">
        <v>2047</v>
      </c>
      <c r="G1462">
        <v>3.5921244346997935E-2</v>
      </c>
      <c r="H1462" s="13">
        <v>3.5921244346997935E-2</v>
      </c>
      <c r="I1462" s="4" t="str">
        <f>INDEX('EPA Source to Industry Map'!E:E,MATCH(_xlfn.CONCAT(Table2[[#This Row],[sector]:[subsource]]),'EPA Source to Industry Map'!D:D,0))</f>
        <v>chemicals 20</v>
      </c>
      <c r="J1462" s="4" t="s">
        <v>272</v>
      </c>
      <c r="K1462" s="13">
        <v>3.5921244346997935E-2</v>
      </c>
    </row>
    <row r="1463" spans="1:11" x14ac:dyDescent="0.25">
      <c r="A1463" t="s">
        <v>1250</v>
      </c>
      <c r="B1463" t="s">
        <v>3</v>
      </c>
      <c r="C1463" t="s">
        <v>250</v>
      </c>
      <c r="D1463" t="s">
        <v>228</v>
      </c>
      <c r="E1463" t="s">
        <v>16</v>
      </c>
      <c r="F1463">
        <v>2048</v>
      </c>
      <c r="G1463">
        <v>3.68515524017759E-2</v>
      </c>
      <c r="H1463" s="13">
        <v>3.68515524017759E-2</v>
      </c>
      <c r="I1463" s="4" t="str">
        <f>INDEX('EPA Source to Industry Map'!E:E,MATCH(_xlfn.CONCAT(Table2[[#This Row],[sector]:[subsource]]),'EPA Source to Industry Map'!D:D,0))</f>
        <v>chemicals 20</v>
      </c>
      <c r="J1463" s="4" t="s">
        <v>272</v>
      </c>
      <c r="K1463" s="13">
        <v>3.68515524017759E-2</v>
      </c>
    </row>
    <row r="1464" spans="1:11" x14ac:dyDescent="0.25">
      <c r="A1464" t="s">
        <v>1250</v>
      </c>
      <c r="B1464" t="s">
        <v>3</v>
      </c>
      <c r="C1464" t="s">
        <v>250</v>
      </c>
      <c r="D1464" t="s">
        <v>228</v>
      </c>
      <c r="E1464" t="s">
        <v>16</v>
      </c>
      <c r="F1464">
        <v>2049</v>
      </c>
      <c r="G1464">
        <v>3.778186045655383E-2</v>
      </c>
      <c r="H1464" s="13">
        <v>3.778186045655383E-2</v>
      </c>
      <c r="I1464" s="4" t="str">
        <f>INDEX('EPA Source to Industry Map'!E:E,MATCH(_xlfn.CONCAT(Table2[[#This Row],[sector]:[subsource]]),'EPA Source to Industry Map'!D:D,0))</f>
        <v>chemicals 20</v>
      </c>
      <c r="J1464" s="4" t="s">
        <v>272</v>
      </c>
      <c r="K1464" s="13">
        <v>3.778186045655383E-2</v>
      </c>
    </row>
    <row r="1465" spans="1:11" x14ac:dyDescent="0.25">
      <c r="A1465" t="s">
        <v>1250</v>
      </c>
      <c r="B1465" t="s">
        <v>3</v>
      </c>
      <c r="C1465" t="s">
        <v>250</v>
      </c>
      <c r="D1465" t="s">
        <v>228</v>
      </c>
      <c r="E1465" t="s">
        <v>16</v>
      </c>
      <c r="F1465">
        <v>2050</v>
      </c>
      <c r="G1465">
        <v>3.8712168511331684E-2</v>
      </c>
      <c r="H1465" s="13">
        <v>3.8712168511331684E-2</v>
      </c>
      <c r="I1465" s="4" t="str">
        <f>INDEX('EPA Source to Industry Map'!E:E,MATCH(_xlfn.CONCAT(Table2[[#This Row],[sector]:[subsource]]),'EPA Source to Industry Map'!D:D,0))</f>
        <v>chemicals 20</v>
      </c>
      <c r="J1465" s="4" t="s">
        <v>272</v>
      </c>
      <c r="K1465" s="13">
        <v>3.8712168511331684E-2</v>
      </c>
    </row>
    <row r="1466" spans="1:11" x14ac:dyDescent="0.25">
      <c r="A1466" t="s">
        <v>1250</v>
      </c>
      <c r="B1466" t="s">
        <v>3</v>
      </c>
      <c r="C1466" t="s">
        <v>250</v>
      </c>
      <c r="D1466" t="s">
        <v>228</v>
      </c>
      <c r="E1466" t="s">
        <v>14</v>
      </c>
      <c r="F1466">
        <v>1990</v>
      </c>
      <c r="G1466">
        <v>0</v>
      </c>
      <c r="H1466" s="13">
        <v>0</v>
      </c>
      <c r="I1466" s="4" t="str">
        <f>INDEX('EPA Source to Industry Map'!E:E,MATCH(_xlfn.CONCAT(Table2[[#This Row],[sector]:[subsource]]),'EPA Source to Industry Map'!D:D,0))</f>
        <v>chemicals 20</v>
      </c>
      <c r="J1466" s="4" t="s">
        <v>272</v>
      </c>
      <c r="K1466" s="13">
        <v>0</v>
      </c>
    </row>
    <row r="1467" spans="1:11" x14ac:dyDescent="0.25">
      <c r="A1467" t="s">
        <v>1250</v>
      </c>
      <c r="B1467" t="s">
        <v>3</v>
      </c>
      <c r="C1467" t="s">
        <v>250</v>
      </c>
      <c r="D1467" t="s">
        <v>228</v>
      </c>
      <c r="E1467" t="s">
        <v>14</v>
      </c>
      <c r="F1467">
        <v>1991</v>
      </c>
      <c r="G1467">
        <v>0</v>
      </c>
      <c r="H1467" s="13">
        <v>0</v>
      </c>
      <c r="I1467" s="4" t="str">
        <f>INDEX('EPA Source to Industry Map'!E:E,MATCH(_xlfn.CONCAT(Table2[[#This Row],[sector]:[subsource]]),'EPA Source to Industry Map'!D:D,0))</f>
        <v>chemicals 20</v>
      </c>
      <c r="J1467" s="4" t="s">
        <v>272</v>
      </c>
      <c r="K1467" s="13">
        <v>0</v>
      </c>
    </row>
    <row r="1468" spans="1:11" x14ac:dyDescent="0.25">
      <c r="A1468" t="s">
        <v>1250</v>
      </c>
      <c r="B1468" t="s">
        <v>3</v>
      </c>
      <c r="C1468" t="s">
        <v>250</v>
      </c>
      <c r="D1468" t="s">
        <v>228</v>
      </c>
      <c r="E1468" t="s">
        <v>14</v>
      </c>
      <c r="F1468">
        <v>1992</v>
      </c>
      <c r="G1468">
        <v>0</v>
      </c>
      <c r="H1468" s="13">
        <v>0</v>
      </c>
      <c r="I1468" s="4" t="str">
        <f>INDEX('EPA Source to Industry Map'!E:E,MATCH(_xlfn.CONCAT(Table2[[#This Row],[sector]:[subsource]]),'EPA Source to Industry Map'!D:D,0))</f>
        <v>chemicals 20</v>
      </c>
      <c r="J1468" s="4" t="s">
        <v>272</v>
      </c>
      <c r="K1468" s="13">
        <v>0</v>
      </c>
    </row>
    <row r="1469" spans="1:11" x14ac:dyDescent="0.25">
      <c r="A1469" t="s">
        <v>1250</v>
      </c>
      <c r="B1469" t="s">
        <v>3</v>
      </c>
      <c r="C1469" t="s">
        <v>250</v>
      </c>
      <c r="D1469" t="s">
        <v>228</v>
      </c>
      <c r="E1469" t="s">
        <v>14</v>
      </c>
      <c r="F1469">
        <v>1993</v>
      </c>
      <c r="G1469">
        <v>0</v>
      </c>
      <c r="H1469" s="13">
        <v>0</v>
      </c>
      <c r="I1469" s="4" t="str">
        <f>INDEX('EPA Source to Industry Map'!E:E,MATCH(_xlfn.CONCAT(Table2[[#This Row],[sector]:[subsource]]),'EPA Source to Industry Map'!D:D,0))</f>
        <v>chemicals 20</v>
      </c>
      <c r="J1469" s="4" t="s">
        <v>272</v>
      </c>
      <c r="K1469" s="13">
        <v>0</v>
      </c>
    </row>
    <row r="1470" spans="1:11" x14ac:dyDescent="0.25">
      <c r="A1470" t="s">
        <v>1250</v>
      </c>
      <c r="B1470" t="s">
        <v>3</v>
      </c>
      <c r="C1470" t="s">
        <v>250</v>
      </c>
      <c r="D1470" t="s">
        <v>228</v>
      </c>
      <c r="E1470" t="s">
        <v>14</v>
      </c>
      <c r="F1470">
        <v>1994</v>
      </c>
      <c r="G1470">
        <v>0</v>
      </c>
      <c r="H1470" s="13">
        <v>0</v>
      </c>
      <c r="I1470" s="4" t="str">
        <f>INDEX('EPA Source to Industry Map'!E:E,MATCH(_xlfn.CONCAT(Table2[[#This Row],[sector]:[subsource]]),'EPA Source to Industry Map'!D:D,0))</f>
        <v>chemicals 20</v>
      </c>
      <c r="J1470" s="4" t="s">
        <v>272</v>
      </c>
      <c r="K1470" s="13">
        <v>0</v>
      </c>
    </row>
    <row r="1471" spans="1:11" x14ac:dyDescent="0.25">
      <c r="A1471" t="s">
        <v>1250</v>
      </c>
      <c r="B1471" t="s">
        <v>3</v>
      </c>
      <c r="C1471" t="s">
        <v>250</v>
      </c>
      <c r="D1471" t="s">
        <v>228</v>
      </c>
      <c r="E1471" t="s">
        <v>14</v>
      </c>
      <c r="F1471">
        <v>1995</v>
      </c>
      <c r="G1471">
        <v>0</v>
      </c>
      <c r="H1471" s="13">
        <v>0</v>
      </c>
      <c r="I1471" s="4" t="str">
        <f>INDEX('EPA Source to Industry Map'!E:E,MATCH(_xlfn.CONCAT(Table2[[#This Row],[sector]:[subsource]]),'EPA Source to Industry Map'!D:D,0))</f>
        <v>chemicals 20</v>
      </c>
      <c r="J1471" s="4" t="s">
        <v>272</v>
      </c>
      <c r="K1471" s="13">
        <v>0</v>
      </c>
    </row>
    <row r="1472" spans="1:11" x14ac:dyDescent="0.25">
      <c r="A1472" t="s">
        <v>1250</v>
      </c>
      <c r="B1472" t="s">
        <v>3</v>
      </c>
      <c r="C1472" t="s">
        <v>250</v>
      </c>
      <c r="D1472" t="s">
        <v>228</v>
      </c>
      <c r="E1472" t="s">
        <v>14</v>
      </c>
      <c r="F1472">
        <v>1996</v>
      </c>
      <c r="G1472">
        <v>1.181214565274257E-3</v>
      </c>
      <c r="H1472" s="13">
        <v>1.181214565274257E-3</v>
      </c>
      <c r="I1472" s="4" t="str">
        <f>INDEX('EPA Source to Industry Map'!E:E,MATCH(_xlfn.CONCAT(Table2[[#This Row],[sector]:[subsource]]),'EPA Source to Industry Map'!D:D,0))</f>
        <v>chemicals 20</v>
      </c>
      <c r="J1472" s="4" t="s">
        <v>272</v>
      </c>
      <c r="K1472" s="13">
        <v>1.181214565274257E-3</v>
      </c>
    </row>
    <row r="1473" spans="1:11" x14ac:dyDescent="0.25">
      <c r="A1473" t="s">
        <v>1250</v>
      </c>
      <c r="B1473" t="s">
        <v>3</v>
      </c>
      <c r="C1473" t="s">
        <v>250</v>
      </c>
      <c r="D1473" t="s">
        <v>228</v>
      </c>
      <c r="E1473" t="s">
        <v>14</v>
      </c>
      <c r="F1473">
        <v>1997</v>
      </c>
      <c r="G1473">
        <v>2.3624291305485139E-3</v>
      </c>
      <c r="H1473" s="13">
        <v>2.3624291305485139E-3</v>
      </c>
      <c r="I1473" s="4" t="str">
        <f>INDEX('EPA Source to Industry Map'!E:E,MATCH(_xlfn.CONCAT(Table2[[#This Row],[sector]:[subsource]]),'EPA Source to Industry Map'!D:D,0))</f>
        <v>chemicals 20</v>
      </c>
      <c r="J1473" s="4" t="s">
        <v>272</v>
      </c>
      <c r="K1473" s="13">
        <v>2.3624291305485139E-3</v>
      </c>
    </row>
    <row r="1474" spans="1:11" x14ac:dyDescent="0.25">
      <c r="A1474" t="s">
        <v>1250</v>
      </c>
      <c r="B1474" t="s">
        <v>3</v>
      </c>
      <c r="C1474" t="s">
        <v>250</v>
      </c>
      <c r="D1474" t="s">
        <v>228</v>
      </c>
      <c r="E1474" t="s">
        <v>14</v>
      </c>
      <c r="F1474">
        <v>1998</v>
      </c>
      <c r="G1474">
        <v>3.5436436958227666E-3</v>
      </c>
      <c r="H1474" s="13">
        <v>3.5436436958227666E-3</v>
      </c>
      <c r="I1474" s="4" t="str">
        <f>INDEX('EPA Source to Industry Map'!E:E,MATCH(_xlfn.CONCAT(Table2[[#This Row],[sector]:[subsource]]),'EPA Source to Industry Map'!D:D,0))</f>
        <v>chemicals 20</v>
      </c>
      <c r="J1474" s="4" t="s">
        <v>272</v>
      </c>
      <c r="K1474" s="13">
        <v>3.5436436958227666E-3</v>
      </c>
    </row>
    <row r="1475" spans="1:11" x14ac:dyDescent="0.25">
      <c r="A1475" t="s">
        <v>1250</v>
      </c>
      <c r="B1475" t="s">
        <v>3</v>
      </c>
      <c r="C1475" t="s">
        <v>250</v>
      </c>
      <c r="D1475" t="s">
        <v>228</v>
      </c>
      <c r="E1475" t="s">
        <v>14</v>
      </c>
      <c r="F1475">
        <v>1999</v>
      </c>
      <c r="G1475">
        <v>4.7248582610970296E-3</v>
      </c>
      <c r="H1475" s="13">
        <v>4.7248582610970296E-3</v>
      </c>
      <c r="I1475" s="4" t="str">
        <f>INDEX('EPA Source to Industry Map'!E:E,MATCH(_xlfn.CONCAT(Table2[[#This Row],[sector]:[subsource]]),'EPA Source to Industry Map'!D:D,0))</f>
        <v>chemicals 20</v>
      </c>
      <c r="J1475" s="4" t="s">
        <v>272</v>
      </c>
      <c r="K1475" s="13">
        <v>4.7248582610970296E-3</v>
      </c>
    </row>
    <row r="1476" spans="1:11" x14ac:dyDescent="0.25">
      <c r="A1476" t="s">
        <v>1250</v>
      </c>
      <c r="B1476" t="s">
        <v>3</v>
      </c>
      <c r="C1476" t="s">
        <v>250</v>
      </c>
      <c r="D1476" t="s">
        <v>228</v>
      </c>
      <c r="E1476" t="s">
        <v>14</v>
      </c>
      <c r="F1476">
        <v>2000</v>
      </c>
      <c r="G1476">
        <v>5.9060728263712926E-3</v>
      </c>
      <c r="H1476" s="13">
        <v>5.9060728263712926E-3</v>
      </c>
      <c r="I1476" s="4" t="str">
        <f>INDEX('EPA Source to Industry Map'!E:E,MATCH(_xlfn.CONCAT(Table2[[#This Row],[sector]:[subsource]]),'EPA Source to Industry Map'!D:D,0))</f>
        <v>chemicals 20</v>
      </c>
      <c r="J1476" s="4" t="s">
        <v>272</v>
      </c>
      <c r="K1476" s="13">
        <v>5.9060728263712926E-3</v>
      </c>
    </row>
    <row r="1477" spans="1:11" x14ac:dyDescent="0.25">
      <c r="A1477" t="s">
        <v>1250</v>
      </c>
      <c r="B1477" t="s">
        <v>3</v>
      </c>
      <c r="C1477" t="s">
        <v>250</v>
      </c>
      <c r="D1477" t="s">
        <v>228</v>
      </c>
      <c r="E1477" t="s">
        <v>14</v>
      </c>
      <c r="F1477">
        <v>2001</v>
      </c>
      <c r="G1477">
        <v>1.1895548871026259E-2</v>
      </c>
      <c r="H1477" s="13">
        <v>1.1895548871026259E-2</v>
      </c>
      <c r="I1477" s="4" t="str">
        <f>INDEX('EPA Source to Industry Map'!E:E,MATCH(_xlfn.CONCAT(Table2[[#This Row],[sector]:[subsource]]),'EPA Source to Industry Map'!D:D,0))</f>
        <v>chemicals 20</v>
      </c>
      <c r="J1477" s="4" t="s">
        <v>272</v>
      </c>
      <c r="K1477" s="13">
        <v>1.1895548871026259E-2</v>
      </c>
    </row>
    <row r="1478" spans="1:11" x14ac:dyDescent="0.25">
      <c r="A1478" t="s">
        <v>1250</v>
      </c>
      <c r="B1478" t="s">
        <v>3</v>
      </c>
      <c r="C1478" t="s">
        <v>250</v>
      </c>
      <c r="D1478" t="s">
        <v>228</v>
      </c>
      <c r="E1478" t="s">
        <v>14</v>
      </c>
      <c r="F1478">
        <v>2002</v>
      </c>
      <c r="G1478">
        <v>1.7885024915681245E-2</v>
      </c>
      <c r="H1478" s="13">
        <v>1.7885024915681245E-2</v>
      </c>
      <c r="I1478" s="4" t="str">
        <f>INDEX('EPA Source to Industry Map'!E:E,MATCH(_xlfn.CONCAT(Table2[[#This Row],[sector]:[subsource]]),'EPA Source to Industry Map'!D:D,0))</f>
        <v>chemicals 20</v>
      </c>
      <c r="J1478" s="4" t="s">
        <v>272</v>
      </c>
      <c r="K1478" s="13">
        <v>1.7885024915681245E-2</v>
      </c>
    </row>
    <row r="1479" spans="1:11" x14ac:dyDescent="0.25">
      <c r="A1479" t="s">
        <v>1250</v>
      </c>
      <c r="B1479" t="s">
        <v>3</v>
      </c>
      <c r="C1479" t="s">
        <v>250</v>
      </c>
      <c r="D1479" t="s">
        <v>228</v>
      </c>
      <c r="E1479" t="s">
        <v>14</v>
      </c>
      <c r="F1479">
        <v>2003</v>
      </c>
      <c r="G1479">
        <v>2.3281506646949925E-2</v>
      </c>
      <c r="H1479" s="13">
        <v>2.3281506646949925E-2</v>
      </c>
      <c r="I1479" s="4" t="str">
        <f>INDEX('EPA Source to Industry Map'!E:E,MATCH(_xlfn.CONCAT(Table2[[#This Row],[sector]:[subsource]]),'EPA Source to Industry Map'!D:D,0))</f>
        <v>chemicals 20</v>
      </c>
      <c r="J1479" s="4" t="s">
        <v>272</v>
      </c>
      <c r="K1479" s="13">
        <v>2.3281506646949925E-2</v>
      </c>
    </row>
    <row r="1480" spans="1:11" x14ac:dyDescent="0.25">
      <c r="A1480" t="s">
        <v>1250</v>
      </c>
      <c r="B1480" t="s">
        <v>3</v>
      </c>
      <c r="C1480" t="s">
        <v>250</v>
      </c>
      <c r="D1480" t="s">
        <v>228</v>
      </c>
      <c r="E1480" t="s">
        <v>14</v>
      </c>
      <c r="F1480">
        <v>2004</v>
      </c>
      <c r="G1480">
        <v>2.8597806878218654E-2</v>
      </c>
      <c r="H1480" s="13">
        <v>2.8597806878218654E-2</v>
      </c>
      <c r="I1480" s="4" t="str">
        <f>INDEX('EPA Source to Industry Map'!E:E,MATCH(_xlfn.CONCAT(Table2[[#This Row],[sector]:[subsource]]),'EPA Source to Industry Map'!D:D,0))</f>
        <v>chemicals 20</v>
      </c>
      <c r="J1480" s="4" t="s">
        <v>272</v>
      </c>
      <c r="K1480" s="13">
        <v>2.8597806878218654E-2</v>
      </c>
    </row>
    <row r="1481" spans="1:11" x14ac:dyDescent="0.25">
      <c r="A1481" t="s">
        <v>1250</v>
      </c>
      <c r="B1481" t="s">
        <v>3</v>
      </c>
      <c r="C1481" t="s">
        <v>250</v>
      </c>
      <c r="D1481" t="s">
        <v>228</v>
      </c>
      <c r="E1481" t="s">
        <v>14</v>
      </c>
      <c r="F1481">
        <v>2005</v>
      </c>
      <c r="G1481">
        <v>3.3428879709487366E-2</v>
      </c>
      <c r="H1481" s="13">
        <v>3.3428879709487366E-2</v>
      </c>
      <c r="I1481" s="4" t="str">
        <f>INDEX('EPA Source to Industry Map'!E:E,MATCH(_xlfn.CONCAT(Table2[[#This Row],[sector]:[subsource]]),'EPA Source to Industry Map'!D:D,0))</f>
        <v>chemicals 20</v>
      </c>
      <c r="J1481" s="4" t="s">
        <v>272</v>
      </c>
      <c r="K1481" s="13">
        <v>3.3428879709487366E-2</v>
      </c>
    </row>
    <row r="1482" spans="1:11" x14ac:dyDescent="0.25">
      <c r="A1482" t="s">
        <v>1250</v>
      </c>
      <c r="B1482" t="s">
        <v>3</v>
      </c>
      <c r="C1482" t="s">
        <v>250</v>
      </c>
      <c r="D1482" t="s">
        <v>228</v>
      </c>
      <c r="E1482" t="s">
        <v>14</v>
      </c>
      <c r="F1482">
        <v>2006</v>
      </c>
      <c r="G1482">
        <v>7.356540094886127E-2</v>
      </c>
      <c r="H1482" s="13">
        <v>7.356540094886127E-2</v>
      </c>
      <c r="I1482" s="4" t="str">
        <f>INDEX('EPA Source to Industry Map'!E:E,MATCH(_xlfn.CONCAT(Table2[[#This Row],[sector]:[subsource]]),'EPA Source to Industry Map'!D:D,0))</f>
        <v>chemicals 20</v>
      </c>
      <c r="J1482" s="4" t="s">
        <v>272</v>
      </c>
      <c r="K1482" s="13">
        <v>7.356540094886127E-2</v>
      </c>
    </row>
    <row r="1483" spans="1:11" x14ac:dyDescent="0.25">
      <c r="A1483" t="s">
        <v>1250</v>
      </c>
      <c r="B1483" t="s">
        <v>3</v>
      </c>
      <c r="C1483" t="s">
        <v>250</v>
      </c>
      <c r="D1483" t="s">
        <v>228</v>
      </c>
      <c r="E1483" t="s">
        <v>14</v>
      </c>
      <c r="F1483">
        <v>2007</v>
      </c>
      <c r="G1483">
        <v>0.1140847241882352</v>
      </c>
      <c r="H1483" s="13">
        <v>0.1140847241882352</v>
      </c>
      <c r="I1483" s="4" t="str">
        <f>INDEX('EPA Source to Industry Map'!E:E,MATCH(_xlfn.CONCAT(Table2[[#This Row],[sector]:[subsource]]),'EPA Source to Industry Map'!D:D,0))</f>
        <v>chemicals 20</v>
      </c>
      <c r="J1483" s="4" t="s">
        <v>272</v>
      </c>
      <c r="K1483" s="13">
        <v>0.1140847241882352</v>
      </c>
    </row>
    <row r="1484" spans="1:11" x14ac:dyDescent="0.25">
      <c r="A1484" t="s">
        <v>1250</v>
      </c>
      <c r="B1484" t="s">
        <v>3</v>
      </c>
      <c r="C1484" t="s">
        <v>250</v>
      </c>
      <c r="D1484" t="s">
        <v>228</v>
      </c>
      <c r="E1484" t="s">
        <v>14</v>
      </c>
      <c r="F1484">
        <v>2008</v>
      </c>
      <c r="G1484">
        <v>0.15328803622760911</v>
      </c>
      <c r="H1484" s="13">
        <v>0.15328803622760911</v>
      </c>
      <c r="I1484" s="4" t="str">
        <f>INDEX('EPA Source to Industry Map'!E:E,MATCH(_xlfn.CONCAT(Table2[[#This Row],[sector]:[subsource]]),'EPA Source to Industry Map'!D:D,0))</f>
        <v>chemicals 20</v>
      </c>
      <c r="J1484" s="4" t="s">
        <v>272</v>
      </c>
      <c r="K1484" s="13">
        <v>0.15328803622760911</v>
      </c>
    </row>
    <row r="1485" spans="1:11" x14ac:dyDescent="0.25">
      <c r="A1485" t="s">
        <v>1250</v>
      </c>
      <c r="B1485" t="s">
        <v>3</v>
      </c>
      <c r="C1485" t="s">
        <v>250</v>
      </c>
      <c r="D1485" t="s">
        <v>228</v>
      </c>
      <c r="E1485" t="s">
        <v>14</v>
      </c>
      <c r="F1485">
        <v>2009</v>
      </c>
      <c r="G1485">
        <v>0.19334075486698307</v>
      </c>
      <c r="H1485" s="13">
        <v>0.19334075486698307</v>
      </c>
      <c r="I1485" s="4" t="str">
        <f>INDEX('EPA Source to Industry Map'!E:E,MATCH(_xlfn.CONCAT(Table2[[#This Row],[sector]:[subsource]]),'EPA Source to Industry Map'!D:D,0))</f>
        <v>chemicals 20</v>
      </c>
      <c r="J1485" s="4" t="s">
        <v>272</v>
      </c>
      <c r="K1485" s="13">
        <v>0.19334075486698307</v>
      </c>
    </row>
    <row r="1486" spans="1:11" x14ac:dyDescent="0.25">
      <c r="A1486" t="s">
        <v>1250</v>
      </c>
      <c r="B1486" t="s">
        <v>3</v>
      </c>
      <c r="C1486" t="s">
        <v>250</v>
      </c>
      <c r="D1486" t="s">
        <v>228</v>
      </c>
      <c r="E1486" t="s">
        <v>14</v>
      </c>
      <c r="F1486">
        <v>2010</v>
      </c>
      <c r="G1486">
        <v>0.23361694710635697</v>
      </c>
      <c r="H1486" s="13">
        <v>0.23361694710635697</v>
      </c>
      <c r="I1486" s="4" t="str">
        <f>INDEX('EPA Source to Industry Map'!E:E,MATCH(_xlfn.CONCAT(Table2[[#This Row],[sector]:[subsource]]),'EPA Source to Industry Map'!D:D,0))</f>
        <v>chemicals 20</v>
      </c>
      <c r="J1486" s="4" t="s">
        <v>272</v>
      </c>
      <c r="K1486" s="13">
        <v>0.23361694710635697</v>
      </c>
    </row>
    <row r="1487" spans="1:11" x14ac:dyDescent="0.25">
      <c r="A1487" t="s">
        <v>1250</v>
      </c>
      <c r="B1487" t="s">
        <v>3</v>
      </c>
      <c r="C1487" t="s">
        <v>250</v>
      </c>
      <c r="D1487" t="s">
        <v>228</v>
      </c>
      <c r="E1487" t="s">
        <v>14</v>
      </c>
      <c r="F1487">
        <v>2011</v>
      </c>
      <c r="G1487">
        <v>0.31870405281389969</v>
      </c>
      <c r="H1487" s="13">
        <v>0.31870405281389969</v>
      </c>
      <c r="I1487" s="4" t="str">
        <f>INDEX('EPA Source to Industry Map'!E:E,MATCH(_xlfn.CONCAT(Table2[[#This Row],[sector]:[subsource]]),'EPA Source to Industry Map'!D:D,0))</f>
        <v>chemicals 20</v>
      </c>
      <c r="J1487" s="4" t="s">
        <v>272</v>
      </c>
      <c r="K1487" s="13">
        <v>0.31870405281389969</v>
      </c>
    </row>
    <row r="1488" spans="1:11" x14ac:dyDescent="0.25">
      <c r="A1488" t="s">
        <v>1250</v>
      </c>
      <c r="B1488" t="s">
        <v>3</v>
      </c>
      <c r="C1488" t="s">
        <v>250</v>
      </c>
      <c r="D1488" t="s">
        <v>228</v>
      </c>
      <c r="E1488" t="s">
        <v>14</v>
      </c>
      <c r="F1488">
        <v>2012</v>
      </c>
      <c r="G1488">
        <v>0.40375805132144249</v>
      </c>
      <c r="H1488" s="13">
        <v>0.40375805132144249</v>
      </c>
      <c r="I1488" s="4" t="str">
        <f>INDEX('EPA Source to Industry Map'!E:E,MATCH(_xlfn.CONCAT(Table2[[#This Row],[sector]:[subsource]]),'EPA Source to Industry Map'!D:D,0))</f>
        <v>chemicals 20</v>
      </c>
      <c r="J1488" s="4" t="s">
        <v>272</v>
      </c>
      <c r="K1488" s="13">
        <v>0.40375805132144249</v>
      </c>
    </row>
    <row r="1489" spans="1:11" x14ac:dyDescent="0.25">
      <c r="A1489" t="s">
        <v>1250</v>
      </c>
      <c r="B1489" t="s">
        <v>3</v>
      </c>
      <c r="C1489" t="s">
        <v>250</v>
      </c>
      <c r="D1489" t="s">
        <v>228</v>
      </c>
      <c r="E1489" t="s">
        <v>14</v>
      </c>
      <c r="F1489">
        <v>2013</v>
      </c>
      <c r="G1489">
        <v>0.48893236737849</v>
      </c>
      <c r="H1489" s="13">
        <v>0.48893236737849</v>
      </c>
      <c r="I1489" s="4" t="str">
        <f>INDEX('EPA Source to Industry Map'!E:E,MATCH(_xlfn.CONCAT(Table2[[#This Row],[sector]:[subsource]]),'EPA Source to Industry Map'!D:D,0))</f>
        <v>chemicals 20</v>
      </c>
      <c r="J1489" s="4" t="s">
        <v>272</v>
      </c>
      <c r="K1489" s="13">
        <v>0.48893236737849</v>
      </c>
    </row>
    <row r="1490" spans="1:11" x14ac:dyDescent="0.25">
      <c r="A1490" t="s">
        <v>1250</v>
      </c>
      <c r="B1490" t="s">
        <v>3</v>
      </c>
      <c r="C1490" t="s">
        <v>250</v>
      </c>
      <c r="D1490" t="s">
        <v>228</v>
      </c>
      <c r="E1490" t="s">
        <v>14</v>
      </c>
      <c r="F1490">
        <v>2014</v>
      </c>
      <c r="G1490">
        <v>0.57410668343553617</v>
      </c>
      <c r="H1490" s="13">
        <v>0.57410668343553617</v>
      </c>
      <c r="I1490" s="4" t="str">
        <f>INDEX('EPA Source to Industry Map'!E:E,MATCH(_xlfn.CONCAT(Table2[[#This Row],[sector]:[subsource]]),'EPA Source to Industry Map'!D:D,0))</f>
        <v>chemicals 20</v>
      </c>
      <c r="J1490" s="4" t="s">
        <v>272</v>
      </c>
      <c r="K1490" s="13">
        <v>0.57410668343553617</v>
      </c>
    </row>
    <row r="1491" spans="1:11" x14ac:dyDescent="0.25">
      <c r="A1491" t="s">
        <v>1250</v>
      </c>
      <c r="B1491" t="s">
        <v>3</v>
      </c>
      <c r="C1491" t="s">
        <v>250</v>
      </c>
      <c r="D1491" t="s">
        <v>228</v>
      </c>
      <c r="E1491" t="s">
        <v>14</v>
      </c>
      <c r="F1491">
        <v>2015</v>
      </c>
      <c r="G1491">
        <v>0.65928099949258256</v>
      </c>
      <c r="H1491" s="13">
        <v>0.65928099949258256</v>
      </c>
      <c r="I1491" s="4" t="str">
        <f>INDEX('EPA Source to Industry Map'!E:E,MATCH(_xlfn.CONCAT(Table2[[#This Row],[sector]:[subsource]]),'EPA Source to Industry Map'!D:D,0))</f>
        <v>chemicals 20</v>
      </c>
      <c r="J1491" s="4" t="s">
        <v>272</v>
      </c>
      <c r="K1491" s="13">
        <v>0.65928099949258256</v>
      </c>
    </row>
    <row r="1492" spans="1:11" x14ac:dyDescent="0.25">
      <c r="A1492" t="s">
        <v>1250</v>
      </c>
      <c r="B1492" t="s">
        <v>3</v>
      </c>
      <c r="C1492" t="s">
        <v>250</v>
      </c>
      <c r="D1492" t="s">
        <v>228</v>
      </c>
      <c r="E1492" t="s">
        <v>14</v>
      </c>
      <c r="F1492">
        <v>2016</v>
      </c>
      <c r="G1492">
        <v>0.58307710528038192</v>
      </c>
      <c r="H1492" s="13">
        <v>0.58307710528038192</v>
      </c>
      <c r="I1492" s="4" t="str">
        <f>INDEX('EPA Source to Industry Map'!E:E,MATCH(_xlfn.CONCAT(Table2[[#This Row],[sector]:[subsource]]),'EPA Source to Industry Map'!D:D,0))</f>
        <v>chemicals 20</v>
      </c>
      <c r="J1492" s="4" t="s">
        <v>272</v>
      </c>
      <c r="K1492" s="13">
        <v>0.58307710528038192</v>
      </c>
    </row>
    <row r="1493" spans="1:11" x14ac:dyDescent="0.25">
      <c r="A1493" t="s">
        <v>1250</v>
      </c>
      <c r="B1493" t="s">
        <v>3</v>
      </c>
      <c r="C1493" t="s">
        <v>250</v>
      </c>
      <c r="D1493" t="s">
        <v>228</v>
      </c>
      <c r="E1493" t="s">
        <v>14</v>
      </c>
      <c r="F1493">
        <v>2017</v>
      </c>
      <c r="G1493">
        <v>0.50687321106818073</v>
      </c>
      <c r="H1493" s="13">
        <v>0.50687321106818073</v>
      </c>
      <c r="I1493" s="4" t="str">
        <f>INDEX('EPA Source to Industry Map'!E:E,MATCH(_xlfn.CONCAT(Table2[[#This Row],[sector]:[subsource]]),'EPA Source to Industry Map'!D:D,0))</f>
        <v>chemicals 20</v>
      </c>
      <c r="J1493" s="4" t="s">
        <v>272</v>
      </c>
      <c r="K1493" s="13">
        <v>0.50687321106818073</v>
      </c>
    </row>
    <row r="1494" spans="1:11" x14ac:dyDescent="0.25">
      <c r="A1494" t="s">
        <v>1250</v>
      </c>
      <c r="B1494" t="s">
        <v>3</v>
      </c>
      <c r="C1494" t="s">
        <v>250</v>
      </c>
      <c r="D1494" t="s">
        <v>228</v>
      </c>
      <c r="E1494" t="s">
        <v>14</v>
      </c>
      <c r="F1494">
        <v>2018</v>
      </c>
      <c r="G1494">
        <v>0.43066931685597909</v>
      </c>
      <c r="H1494" s="13">
        <v>0.43066931685597909</v>
      </c>
      <c r="I1494" s="4" t="str">
        <f>INDEX('EPA Source to Industry Map'!E:E,MATCH(_xlfn.CONCAT(Table2[[#This Row],[sector]:[subsource]]),'EPA Source to Industry Map'!D:D,0))</f>
        <v>chemicals 20</v>
      </c>
      <c r="J1494" s="4" t="s">
        <v>272</v>
      </c>
      <c r="K1494" s="13">
        <v>0.43066931685597909</v>
      </c>
    </row>
    <row r="1495" spans="1:11" x14ac:dyDescent="0.25">
      <c r="A1495" t="s">
        <v>1250</v>
      </c>
      <c r="B1495" t="s">
        <v>3</v>
      </c>
      <c r="C1495" t="s">
        <v>250</v>
      </c>
      <c r="D1495" t="s">
        <v>228</v>
      </c>
      <c r="E1495" t="s">
        <v>14</v>
      </c>
      <c r="F1495">
        <v>2019</v>
      </c>
      <c r="G1495">
        <v>0.35446542264377667</v>
      </c>
      <c r="H1495" s="13">
        <v>0.35446542264377667</v>
      </c>
      <c r="I1495" s="4" t="str">
        <f>INDEX('EPA Source to Industry Map'!E:E,MATCH(_xlfn.CONCAT(Table2[[#This Row],[sector]:[subsource]]),'EPA Source to Industry Map'!D:D,0))</f>
        <v>chemicals 20</v>
      </c>
      <c r="J1495" s="4" t="s">
        <v>272</v>
      </c>
      <c r="K1495" s="13">
        <v>0.35446542264377667</v>
      </c>
    </row>
    <row r="1496" spans="1:11" x14ac:dyDescent="0.25">
      <c r="A1496" t="s">
        <v>1250</v>
      </c>
      <c r="B1496" t="s">
        <v>3</v>
      </c>
      <c r="C1496" t="s">
        <v>250</v>
      </c>
      <c r="D1496" t="s">
        <v>228</v>
      </c>
      <c r="E1496" t="s">
        <v>14</v>
      </c>
      <c r="F1496">
        <v>2020</v>
      </c>
      <c r="G1496">
        <v>0.27826152843157559</v>
      </c>
      <c r="H1496" s="13">
        <v>0.27826152843157559</v>
      </c>
      <c r="I1496" s="4" t="str">
        <f>INDEX('EPA Source to Industry Map'!E:E,MATCH(_xlfn.CONCAT(Table2[[#This Row],[sector]:[subsource]]),'EPA Source to Industry Map'!D:D,0))</f>
        <v>chemicals 20</v>
      </c>
      <c r="J1496" s="4" t="s">
        <v>272</v>
      </c>
      <c r="K1496" s="13">
        <v>0.27826152843157559</v>
      </c>
    </row>
    <row r="1497" spans="1:11" x14ac:dyDescent="0.25">
      <c r="A1497" t="s">
        <v>1250</v>
      </c>
      <c r="B1497" t="s">
        <v>3</v>
      </c>
      <c r="C1497" t="s">
        <v>250</v>
      </c>
      <c r="D1497" t="s">
        <v>228</v>
      </c>
      <c r="E1497" t="s">
        <v>14</v>
      </c>
      <c r="F1497">
        <v>2021</v>
      </c>
      <c r="G1497">
        <v>0.25516241162434727</v>
      </c>
      <c r="H1497" s="13">
        <v>0.25516241162434727</v>
      </c>
      <c r="I1497" s="4" t="str">
        <f>INDEX('EPA Source to Industry Map'!E:E,MATCH(_xlfn.CONCAT(Table2[[#This Row],[sector]:[subsource]]),'EPA Source to Industry Map'!D:D,0))</f>
        <v>chemicals 20</v>
      </c>
      <c r="J1497" s="4" t="s">
        <v>272</v>
      </c>
      <c r="K1497" s="13">
        <v>0.25516241162434727</v>
      </c>
    </row>
    <row r="1498" spans="1:11" x14ac:dyDescent="0.25">
      <c r="A1498" t="s">
        <v>1250</v>
      </c>
      <c r="B1498" t="s">
        <v>3</v>
      </c>
      <c r="C1498" t="s">
        <v>250</v>
      </c>
      <c r="D1498" t="s">
        <v>228</v>
      </c>
      <c r="E1498" t="s">
        <v>14</v>
      </c>
      <c r="F1498">
        <v>2022</v>
      </c>
      <c r="G1498">
        <v>0.2320632948171189</v>
      </c>
      <c r="H1498" s="13">
        <v>0.2320632948171189</v>
      </c>
      <c r="I1498" s="4" t="str">
        <f>INDEX('EPA Source to Industry Map'!E:E,MATCH(_xlfn.CONCAT(Table2[[#This Row],[sector]:[subsource]]),'EPA Source to Industry Map'!D:D,0))</f>
        <v>chemicals 20</v>
      </c>
      <c r="J1498" s="4" t="s">
        <v>272</v>
      </c>
      <c r="K1498" s="13">
        <v>0.2320632948171189</v>
      </c>
    </row>
    <row r="1499" spans="1:11" x14ac:dyDescent="0.25">
      <c r="A1499" t="s">
        <v>1250</v>
      </c>
      <c r="B1499" t="s">
        <v>3</v>
      </c>
      <c r="C1499" t="s">
        <v>250</v>
      </c>
      <c r="D1499" t="s">
        <v>228</v>
      </c>
      <c r="E1499" t="s">
        <v>14</v>
      </c>
      <c r="F1499">
        <v>2023</v>
      </c>
      <c r="G1499">
        <v>0.20896417800989073</v>
      </c>
      <c r="H1499" s="13">
        <v>0.20896417800989073</v>
      </c>
      <c r="I1499" s="4" t="str">
        <f>INDEX('EPA Source to Industry Map'!E:E,MATCH(_xlfn.CONCAT(Table2[[#This Row],[sector]:[subsource]]),'EPA Source to Industry Map'!D:D,0))</f>
        <v>chemicals 20</v>
      </c>
      <c r="J1499" s="4" t="s">
        <v>272</v>
      </c>
      <c r="K1499" s="13">
        <v>0.20896417800989073</v>
      </c>
    </row>
    <row r="1500" spans="1:11" x14ac:dyDescent="0.25">
      <c r="A1500" t="s">
        <v>1250</v>
      </c>
      <c r="B1500" t="s">
        <v>3</v>
      </c>
      <c r="C1500" t="s">
        <v>250</v>
      </c>
      <c r="D1500" t="s">
        <v>228</v>
      </c>
      <c r="E1500" t="s">
        <v>14</v>
      </c>
      <c r="F1500">
        <v>2024</v>
      </c>
      <c r="G1500">
        <v>0.18586506120266244</v>
      </c>
      <c r="H1500" s="13">
        <v>0.18586506120266244</v>
      </c>
      <c r="I1500" s="4" t="str">
        <f>INDEX('EPA Source to Industry Map'!E:E,MATCH(_xlfn.CONCAT(Table2[[#This Row],[sector]:[subsource]]),'EPA Source to Industry Map'!D:D,0))</f>
        <v>chemicals 20</v>
      </c>
      <c r="J1500" s="4" t="s">
        <v>272</v>
      </c>
      <c r="K1500" s="13">
        <v>0.18586506120266244</v>
      </c>
    </row>
    <row r="1501" spans="1:11" x14ac:dyDescent="0.25">
      <c r="A1501" t="s">
        <v>1250</v>
      </c>
      <c r="B1501" t="s">
        <v>3</v>
      </c>
      <c r="C1501" t="s">
        <v>250</v>
      </c>
      <c r="D1501" t="s">
        <v>228</v>
      </c>
      <c r="E1501" t="s">
        <v>14</v>
      </c>
      <c r="F1501">
        <v>2025</v>
      </c>
      <c r="G1501">
        <v>0.16276594439543401</v>
      </c>
      <c r="H1501" s="13">
        <v>0.16276594439543401</v>
      </c>
      <c r="I1501" s="4" t="str">
        <f>INDEX('EPA Source to Industry Map'!E:E,MATCH(_xlfn.CONCAT(Table2[[#This Row],[sector]:[subsource]]),'EPA Source to Industry Map'!D:D,0))</f>
        <v>chemicals 20</v>
      </c>
      <c r="J1501" s="4" t="s">
        <v>272</v>
      </c>
      <c r="K1501" s="13">
        <v>0.16276594439543401</v>
      </c>
    </row>
    <row r="1502" spans="1:11" x14ac:dyDescent="0.25">
      <c r="A1502" t="s">
        <v>1250</v>
      </c>
      <c r="B1502" t="s">
        <v>3</v>
      </c>
      <c r="C1502" t="s">
        <v>250</v>
      </c>
      <c r="D1502" t="s">
        <v>228</v>
      </c>
      <c r="E1502" t="s">
        <v>14</v>
      </c>
      <c r="F1502">
        <v>2026</v>
      </c>
      <c r="G1502">
        <v>0.16755413709387407</v>
      </c>
      <c r="H1502" s="13">
        <v>0.16755413709387407</v>
      </c>
      <c r="I1502" s="4" t="str">
        <f>INDEX('EPA Source to Industry Map'!E:E,MATCH(_xlfn.CONCAT(Table2[[#This Row],[sector]:[subsource]]),'EPA Source to Industry Map'!D:D,0))</f>
        <v>chemicals 20</v>
      </c>
      <c r="J1502" s="4" t="s">
        <v>272</v>
      </c>
      <c r="K1502" s="13">
        <v>0.16755413709387407</v>
      </c>
    </row>
    <row r="1503" spans="1:11" x14ac:dyDescent="0.25">
      <c r="A1503" t="s">
        <v>1250</v>
      </c>
      <c r="B1503" t="s">
        <v>3</v>
      </c>
      <c r="C1503" t="s">
        <v>250</v>
      </c>
      <c r="D1503" t="s">
        <v>228</v>
      </c>
      <c r="E1503" t="s">
        <v>14</v>
      </c>
      <c r="F1503">
        <v>2027</v>
      </c>
      <c r="G1503">
        <v>0.17234232979231398</v>
      </c>
      <c r="H1503" s="13">
        <v>0.17234232979231398</v>
      </c>
      <c r="I1503" s="4" t="str">
        <f>INDEX('EPA Source to Industry Map'!E:E,MATCH(_xlfn.CONCAT(Table2[[#This Row],[sector]:[subsource]]),'EPA Source to Industry Map'!D:D,0))</f>
        <v>chemicals 20</v>
      </c>
      <c r="J1503" s="4" t="s">
        <v>272</v>
      </c>
      <c r="K1503" s="13">
        <v>0.17234232979231398</v>
      </c>
    </row>
    <row r="1504" spans="1:11" x14ac:dyDescent="0.25">
      <c r="A1504" t="s">
        <v>1250</v>
      </c>
      <c r="B1504" t="s">
        <v>3</v>
      </c>
      <c r="C1504" t="s">
        <v>250</v>
      </c>
      <c r="D1504" t="s">
        <v>228</v>
      </c>
      <c r="E1504" t="s">
        <v>14</v>
      </c>
      <c r="F1504">
        <v>2028</v>
      </c>
      <c r="G1504">
        <v>0.17713052249075392</v>
      </c>
      <c r="H1504" s="13">
        <v>0.17713052249075392</v>
      </c>
      <c r="I1504" s="4" t="str">
        <f>INDEX('EPA Source to Industry Map'!E:E,MATCH(_xlfn.CONCAT(Table2[[#This Row],[sector]:[subsource]]),'EPA Source to Industry Map'!D:D,0))</f>
        <v>chemicals 20</v>
      </c>
      <c r="J1504" s="4" t="s">
        <v>272</v>
      </c>
      <c r="K1504" s="13">
        <v>0.17713052249075392</v>
      </c>
    </row>
    <row r="1505" spans="1:11" x14ac:dyDescent="0.25">
      <c r="A1505" t="s">
        <v>1250</v>
      </c>
      <c r="B1505" t="s">
        <v>3</v>
      </c>
      <c r="C1505" t="s">
        <v>250</v>
      </c>
      <c r="D1505" t="s">
        <v>228</v>
      </c>
      <c r="E1505" t="s">
        <v>14</v>
      </c>
      <c r="F1505">
        <v>2029</v>
      </c>
      <c r="G1505">
        <v>0.18191871518919384</v>
      </c>
      <c r="H1505" s="13">
        <v>0.18191871518919384</v>
      </c>
      <c r="I1505" s="4" t="str">
        <f>INDEX('EPA Source to Industry Map'!E:E,MATCH(_xlfn.CONCAT(Table2[[#This Row],[sector]:[subsource]]),'EPA Source to Industry Map'!D:D,0))</f>
        <v>chemicals 20</v>
      </c>
      <c r="J1505" s="4" t="s">
        <v>272</v>
      </c>
      <c r="K1505" s="13">
        <v>0.18191871518919384</v>
      </c>
    </row>
    <row r="1506" spans="1:11" x14ac:dyDescent="0.25">
      <c r="A1506" t="s">
        <v>1250</v>
      </c>
      <c r="B1506" t="s">
        <v>3</v>
      </c>
      <c r="C1506" t="s">
        <v>250</v>
      </c>
      <c r="D1506" t="s">
        <v>228</v>
      </c>
      <c r="E1506" t="s">
        <v>14</v>
      </c>
      <c r="F1506">
        <v>2030</v>
      </c>
      <c r="G1506">
        <v>0.18670690788763378</v>
      </c>
      <c r="H1506" s="13">
        <v>0.18670690788763378</v>
      </c>
      <c r="I1506" s="4" t="str">
        <f>INDEX('EPA Source to Industry Map'!E:E,MATCH(_xlfn.CONCAT(Table2[[#This Row],[sector]:[subsource]]),'EPA Source to Industry Map'!D:D,0))</f>
        <v>chemicals 20</v>
      </c>
      <c r="J1506" s="4" t="s">
        <v>272</v>
      </c>
      <c r="K1506" s="13">
        <v>0.18670690788763378</v>
      </c>
    </row>
    <row r="1507" spans="1:11" x14ac:dyDescent="0.25">
      <c r="A1507" t="s">
        <v>1250</v>
      </c>
      <c r="B1507" t="s">
        <v>3</v>
      </c>
      <c r="C1507" t="s">
        <v>250</v>
      </c>
      <c r="D1507" t="s">
        <v>228</v>
      </c>
      <c r="E1507" t="s">
        <v>14</v>
      </c>
      <c r="F1507">
        <v>2031</v>
      </c>
      <c r="G1507">
        <v>0.18001288006996377</v>
      </c>
      <c r="H1507" s="13">
        <v>0.18001288006996377</v>
      </c>
      <c r="I1507" s="4" t="str">
        <f>INDEX('EPA Source to Industry Map'!E:E,MATCH(_xlfn.CONCAT(Table2[[#This Row],[sector]:[subsource]]),'EPA Source to Industry Map'!D:D,0))</f>
        <v>chemicals 20</v>
      </c>
      <c r="J1507" s="4" t="s">
        <v>272</v>
      </c>
      <c r="K1507" s="13">
        <v>0.18001288006996377</v>
      </c>
    </row>
    <row r="1508" spans="1:11" x14ac:dyDescent="0.25">
      <c r="A1508" t="s">
        <v>1250</v>
      </c>
      <c r="B1508" t="s">
        <v>3</v>
      </c>
      <c r="C1508" t="s">
        <v>250</v>
      </c>
      <c r="D1508" t="s">
        <v>228</v>
      </c>
      <c r="E1508" t="s">
        <v>14</v>
      </c>
      <c r="F1508">
        <v>2032</v>
      </c>
      <c r="G1508">
        <v>0.17331885225229365</v>
      </c>
      <c r="H1508" s="13">
        <v>0.17331885225229365</v>
      </c>
      <c r="I1508" s="4" t="str">
        <f>INDEX('EPA Source to Industry Map'!E:E,MATCH(_xlfn.CONCAT(Table2[[#This Row],[sector]:[subsource]]),'EPA Source to Industry Map'!D:D,0))</f>
        <v>chemicals 20</v>
      </c>
      <c r="J1508" s="4" t="s">
        <v>272</v>
      </c>
      <c r="K1508" s="13">
        <v>0.17331885225229365</v>
      </c>
    </row>
    <row r="1509" spans="1:11" x14ac:dyDescent="0.25">
      <c r="A1509" t="s">
        <v>1250</v>
      </c>
      <c r="B1509" t="s">
        <v>3</v>
      </c>
      <c r="C1509" t="s">
        <v>250</v>
      </c>
      <c r="D1509" t="s">
        <v>228</v>
      </c>
      <c r="E1509" t="s">
        <v>14</v>
      </c>
      <c r="F1509">
        <v>2033</v>
      </c>
      <c r="G1509">
        <v>0.16662482443462365</v>
      </c>
      <c r="H1509" s="13">
        <v>0.16662482443462365</v>
      </c>
      <c r="I1509" s="4" t="str">
        <f>INDEX('EPA Source to Industry Map'!E:E,MATCH(_xlfn.CONCAT(Table2[[#This Row],[sector]:[subsource]]),'EPA Source to Industry Map'!D:D,0))</f>
        <v>chemicals 20</v>
      </c>
      <c r="J1509" s="4" t="s">
        <v>272</v>
      </c>
      <c r="K1509" s="13">
        <v>0.16662482443462365</v>
      </c>
    </row>
    <row r="1510" spans="1:11" x14ac:dyDescent="0.25">
      <c r="A1510" t="s">
        <v>1250</v>
      </c>
      <c r="B1510" t="s">
        <v>3</v>
      </c>
      <c r="C1510" t="s">
        <v>250</v>
      </c>
      <c r="D1510" t="s">
        <v>228</v>
      </c>
      <c r="E1510" t="s">
        <v>14</v>
      </c>
      <c r="F1510">
        <v>2034</v>
      </c>
      <c r="G1510">
        <v>0.15993079661695375</v>
      </c>
      <c r="H1510" s="13">
        <v>0.15993079661695375</v>
      </c>
      <c r="I1510" s="4" t="str">
        <f>INDEX('EPA Source to Industry Map'!E:E,MATCH(_xlfn.CONCAT(Table2[[#This Row],[sector]:[subsource]]),'EPA Source to Industry Map'!D:D,0))</f>
        <v>chemicals 20</v>
      </c>
      <c r="J1510" s="4" t="s">
        <v>272</v>
      </c>
      <c r="K1510" s="13">
        <v>0.15993079661695375</v>
      </c>
    </row>
    <row r="1511" spans="1:11" x14ac:dyDescent="0.25">
      <c r="A1511" t="s">
        <v>1250</v>
      </c>
      <c r="B1511" t="s">
        <v>3</v>
      </c>
      <c r="C1511" t="s">
        <v>250</v>
      </c>
      <c r="D1511" t="s">
        <v>228</v>
      </c>
      <c r="E1511" t="s">
        <v>14</v>
      </c>
      <c r="F1511">
        <v>2035</v>
      </c>
      <c r="G1511">
        <v>0.1532367687992838</v>
      </c>
      <c r="H1511" s="13">
        <v>0.1532367687992838</v>
      </c>
      <c r="I1511" s="4" t="str">
        <f>INDEX('EPA Source to Industry Map'!E:E,MATCH(_xlfn.CONCAT(Table2[[#This Row],[sector]:[subsource]]),'EPA Source to Industry Map'!D:D,0))</f>
        <v>chemicals 20</v>
      </c>
      <c r="J1511" s="4" t="s">
        <v>272</v>
      </c>
      <c r="K1511" s="13">
        <v>0.1532367687992838</v>
      </c>
    </row>
    <row r="1512" spans="1:11" x14ac:dyDescent="0.25">
      <c r="A1512" t="s">
        <v>1250</v>
      </c>
      <c r="B1512" t="s">
        <v>3</v>
      </c>
      <c r="C1512" t="s">
        <v>250</v>
      </c>
      <c r="D1512" t="s">
        <v>228</v>
      </c>
      <c r="E1512" t="s">
        <v>14</v>
      </c>
      <c r="F1512">
        <v>2036</v>
      </c>
      <c r="G1512">
        <v>0.15840706928966194</v>
      </c>
      <c r="H1512" s="13">
        <v>0.15840706928966194</v>
      </c>
      <c r="I1512" s="4" t="str">
        <f>INDEX('EPA Source to Industry Map'!E:E,MATCH(_xlfn.CONCAT(Table2[[#This Row],[sector]:[subsource]]),'EPA Source to Industry Map'!D:D,0))</f>
        <v>chemicals 20</v>
      </c>
      <c r="J1512" s="4" t="s">
        <v>272</v>
      </c>
      <c r="K1512" s="13">
        <v>0.15840706928966194</v>
      </c>
    </row>
    <row r="1513" spans="1:11" x14ac:dyDescent="0.25">
      <c r="A1513" t="s">
        <v>1250</v>
      </c>
      <c r="B1513" t="s">
        <v>3</v>
      </c>
      <c r="C1513" t="s">
        <v>250</v>
      </c>
      <c r="D1513" t="s">
        <v>228</v>
      </c>
      <c r="E1513" t="s">
        <v>14</v>
      </c>
      <c r="F1513">
        <v>2037</v>
      </c>
      <c r="G1513">
        <v>0.16357736978004009</v>
      </c>
      <c r="H1513" s="13">
        <v>0.16357736978004009</v>
      </c>
      <c r="I1513" s="4" t="str">
        <f>INDEX('EPA Source to Industry Map'!E:E,MATCH(_xlfn.CONCAT(Table2[[#This Row],[sector]:[subsource]]),'EPA Source to Industry Map'!D:D,0))</f>
        <v>chemicals 20</v>
      </c>
      <c r="J1513" s="4" t="s">
        <v>272</v>
      </c>
      <c r="K1513" s="13">
        <v>0.16357736978004009</v>
      </c>
    </row>
    <row r="1514" spans="1:11" x14ac:dyDescent="0.25">
      <c r="A1514" t="s">
        <v>1250</v>
      </c>
      <c r="B1514" t="s">
        <v>3</v>
      </c>
      <c r="C1514" t="s">
        <v>250</v>
      </c>
      <c r="D1514" t="s">
        <v>228</v>
      </c>
      <c r="E1514" t="s">
        <v>14</v>
      </c>
      <c r="F1514">
        <v>2038</v>
      </c>
      <c r="G1514">
        <v>0.16874767027041826</v>
      </c>
      <c r="H1514" s="13">
        <v>0.16874767027041826</v>
      </c>
      <c r="I1514" s="4" t="str">
        <f>INDEX('EPA Source to Industry Map'!E:E,MATCH(_xlfn.CONCAT(Table2[[#This Row],[sector]:[subsource]]),'EPA Source to Industry Map'!D:D,0))</f>
        <v>chemicals 20</v>
      </c>
      <c r="J1514" s="4" t="s">
        <v>272</v>
      </c>
      <c r="K1514" s="13">
        <v>0.16874767027041826</v>
      </c>
    </row>
    <row r="1515" spans="1:11" x14ac:dyDescent="0.25">
      <c r="A1515" t="s">
        <v>1250</v>
      </c>
      <c r="B1515" t="s">
        <v>3</v>
      </c>
      <c r="C1515" t="s">
        <v>250</v>
      </c>
      <c r="D1515" t="s">
        <v>228</v>
      </c>
      <c r="E1515" t="s">
        <v>14</v>
      </c>
      <c r="F1515">
        <v>2039</v>
      </c>
      <c r="G1515">
        <v>0.17391797076079643</v>
      </c>
      <c r="H1515" s="13">
        <v>0.17391797076079643</v>
      </c>
      <c r="I1515" s="4" t="str">
        <f>INDEX('EPA Source to Industry Map'!E:E,MATCH(_xlfn.CONCAT(Table2[[#This Row],[sector]:[subsource]]),'EPA Source to Industry Map'!D:D,0))</f>
        <v>chemicals 20</v>
      </c>
      <c r="J1515" s="4" t="s">
        <v>272</v>
      </c>
      <c r="K1515" s="13">
        <v>0.17391797076079643</v>
      </c>
    </row>
    <row r="1516" spans="1:11" x14ac:dyDescent="0.25">
      <c r="A1516" t="s">
        <v>1250</v>
      </c>
      <c r="B1516" t="s">
        <v>3</v>
      </c>
      <c r="C1516" t="s">
        <v>250</v>
      </c>
      <c r="D1516" t="s">
        <v>228</v>
      </c>
      <c r="E1516" t="s">
        <v>14</v>
      </c>
      <c r="F1516">
        <v>2040</v>
      </c>
      <c r="G1516">
        <v>0.17908827125117482</v>
      </c>
      <c r="H1516" s="13">
        <v>0.17908827125117482</v>
      </c>
      <c r="I1516" s="4" t="str">
        <f>INDEX('EPA Source to Industry Map'!E:E,MATCH(_xlfn.CONCAT(Table2[[#This Row],[sector]:[subsource]]),'EPA Source to Industry Map'!D:D,0))</f>
        <v>chemicals 20</v>
      </c>
      <c r="J1516" s="4" t="s">
        <v>272</v>
      </c>
      <c r="K1516" s="13">
        <v>0.17908827125117482</v>
      </c>
    </row>
    <row r="1517" spans="1:11" x14ac:dyDescent="0.25">
      <c r="A1517" t="s">
        <v>1250</v>
      </c>
      <c r="B1517" t="s">
        <v>3</v>
      </c>
      <c r="C1517" t="s">
        <v>250</v>
      </c>
      <c r="D1517" t="s">
        <v>228</v>
      </c>
      <c r="E1517" t="s">
        <v>14</v>
      </c>
      <c r="F1517">
        <v>2041</v>
      </c>
      <c r="G1517">
        <v>0.18512865300402151</v>
      </c>
      <c r="H1517" s="13">
        <v>0.18512865300402151</v>
      </c>
      <c r="I1517" s="4" t="str">
        <f>INDEX('EPA Source to Industry Map'!E:E,MATCH(_xlfn.CONCAT(Table2[[#This Row],[sector]:[subsource]]),'EPA Source to Industry Map'!D:D,0))</f>
        <v>chemicals 20</v>
      </c>
      <c r="J1517" s="4" t="s">
        <v>272</v>
      </c>
      <c r="K1517" s="13">
        <v>0.18512865300402151</v>
      </c>
    </row>
    <row r="1518" spans="1:11" x14ac:dyDescent="0.25">
      <c r="A1518" t="s">
        <v>1250</v>
      </c>
      <c r="B1518" t="s">
        <v>3</v>
      </c>
      <c r="C1518" t="s">
        <v>250</v>
      </c>
      <c r="D1518" t="s">
        <v>228</v>
      </c>
      <c r="E1518" t="s">
        <v>14</v>
      </c>
      <c r="F1518">
        <v>2042</v>
      </c>
      <c r="G1518">
        <v>0.19116903475686819</v>
      </c>
      <c r="H1518" s="13">
        <v>0.19116903475686819</v>
      </c>
      <c r="I1518" s="4" t="str">
        <f>INDEX('EPA Source to Industry Map'!E:E,MATCH(_xlfn.CONCAT(Table2[[#This Row],[sector]:[subsource]]),'EPA Source to Industry Map'!D:D,0))</f>
        <v>chemicals 20</v>
      </c>
      <c r="J1518" s="4" t="s">
        <v>272</v>
      </c>
      <c r="K1518" s="13">
        <v>0.19116903475686819</v>
      </c>
    </row>
    <row r="1519" spans="1:11" x14ac:dyDescent="0.25">
      <c r="A1519" t="s">
        <v>1250</v>
      </c>
      <c r="B1519" t="s">
        <v>3</v>
      </c>
      <c r="C1519" t="s">
        <v>250</v>
      </c>
      <c r="D1519" t="s">
        <v>228</v>
      </c>
      <c r="E1519" t="s">
        <v>14</v>
      </c>
      <c r="F1519">
        <v>2043</v>
      </c>
      <c r="G1519">
        <v>0.19720941650971499</v>
      </c>
      <c r="H1519" s="13">
        <v>0.19720941650971499</v>
      </c>
      <c r="I1519" s="4" t="str">
        <f>INDEX('EPA Source to Industry Map'!E:E,MATCH(_xlfn.CONCAT(Table2[[#This Row],[sector]:[subsource]]),'EPA Source to Industry Map'!D:D,0))</f>
        <v>chemicals 20</v>
      </c>
      <c r="J1519" s="4" t="s">
        <v>272</v>
      </c>
      <c r="K1519" s="13">
        <v>0.19720941650971499</v>
      </c>
    </row>
    <row r="1520" spans="1:11" x14ac:dyDescent="0.25">
      <c r="A1520" t="s">
        <v>1250</v>
      </c>
      <c r="B1520" t="s">
        <v>3</v>
      </c>
      <c r="C1520" t="s">
        <v>250</v>
      </c>
      <c r="D1520" t="s">
        <v>228</v>
      </c>
      <c r="E1520" t="s">
        <v>14</v>
      </c>
      <c r="F1520">
        <v>2044</v>
      </c>
      <c r="G1520">
        <v>0.20324979826256176</v>
      </c>
      <c r="H1520" s="13">
        <v>0.20324979826256176</v>
      </c>
      <c r="I1520" s="4" t="str">
        <f>INDEX('EPA Source to Industry Map'!E:E,MATCH(_xlfn.CONCAT(Table2[[#This Row],[sector]:[subsource]]),'EPA Source to Industry Map'!D:D,0))</f>
        <v>chemicals 20</v>
      </c>
      <c r="J1520" s="4" t="s">
        <v>272</v>
      </c>
      <c r="K1520" s="13">
        <v>0.20324979826256176</v>
      </c>
    </row>
    <row r="1521" spans="1:11" x14ac:dyDescent="0.25">
      <c r="A1521" t="s">
        <v>1250</v>
      </c>
      <c r="B1521" t="s">
        <v>3</v>
      </c>
      <c r="C1521" t="s">
        <v>250</v>
      </c>
      <c r="D1521" t="s">
        <v>228</v>
      </c>
      <c r="E1521" t="s">
        <v>14</v>
      </c>
      <c r="F1521">
        <v>2045</v>
      </c>
      <c r="G1521">
        <v>0.20929018001540839</v>
      </c>
      <c r="H1521" s="13">
        <v>0.20929018001540839</v>
      </c>
      <c r="I1521" s="4" t="str">
        <f>INDEX('EPA Source to Industry Map'!E:E,MATCH(_xlfn.CONCAT(Table2[[#This Row],[sector]:[subsource]]),'EPA Source to Industry Map'!D:D,0))</f>
        <v>chemicals 20</v>
      </c>
      <c r="J1521" s="4" t="s">
        <v>272</v>
      </c>
      <c r="K1521" s="13">
        <v>0.20929018001540839</v>
      </c>
    </row>
    <row r="1522" spans="1:11" x14ac:dyDescent="0.25">
      <c r="A1522" t="s">
        <v>1250</v>
      </c>
      <c r="B1522" t="s">
        <v>3</v>
      </c>
      <c r="C1522" t="s">
        <v>250</v>
      </c>
      <c r="D1522" t="s">
        <v>228</v>
      </c>
      <c r="E1522" t="s">
        <v>14</v>
      </c>
      <c r="F1522">
        <v>2046</v>
      </c>
      <c r="G1522">
        <v>0.21634666185772058</v>
      </c>
      <c r="H1522" s="13">
        <v>0.21634666185772058</v>
      </c>
      <c r="I1522" s="4" t="str">
        <f>INDEX('EPA Source to Industry Map'!E:E,MATCH(_xlfn.CONCAT(Table2[[#This Row],[sector]:[subsource]]),'EPA Source to Industry Map'!D:D,0))</f>
        <v>chemicals 20</v>
      </c>
      <c r="J1522" s="4" t="s">
        <v>272</v>
      </c>
      <c r="K1522" s="13">
        <v>0.21634666185772058</v>
      </c>
    </row>
    <row r="1523" spans="1:11" x14ac:dyDescent="0.25">
      <c r="A1523" t="s">
        <v>1250</v>
      </c>
      <c r="B1523" t="s">
        <v>3</v>
      </c>
      <c r="C1523" t="s">
        <v>250</v>
      </c>
      <c r="D1523" t="s">
        <v>228</v>
      </c>
      <c r="E1523" t="s">
        <v>14</v>
      </c>
      <c r="F1523">
        <v>2047</v>
      </c>
      <c r="G1523">
        <v>0.22340314370003259</v>
      </c>
      <c r="H1523" s="13">
        <v>0.22340314370003259</v>
      </c>
      <c r="I1523" s="4" t="str">
        <f>INDEX('EPA Source to Industry Map'!E:E,MATCH(_xlfn.CONCAT(Table2[[#This Row],[sector]:[subsource]]),'EPA Source to Industry Map'!D:D,0))</f>
        <v>chemicals 20</v>
      </c>
      <c r="J1523" s="4" t="s">
        <v>272</v>
      </c>
      <c r="K1523" s="13">
        <v>0.22340314370003259</v>
      </c>
    </row>
    <row r="1524" spans="1:11" x14ac:dyDescent="0.25">
      <c r="A1524" t="s">
        <v>1250</v>
      </c>
      <c r="B1524" t="s">
        <v>3</v>
      </c>
      <c r="C1524" t="s">
        <v>250</v>
      </c>
      <c r="D1524" t="s">
        <v>228</v>
      </c>
      <c r="E1524" t="s">
        <v>14</v>
      </c>
      <c r="F1524">
        <v>2048</v>
      </c>
      <c r="G1524">
        <v>0.23045962554234475</v>
      </c>
      <c r="H1524" s="13">
        <v>0.23045962554234475</v>
      </c>
      <c r="I1524" s="4" t="str">
        <f>INDEX('EPA Source to Industry Map'!E:E,MATCH(_xlfn.CONCAT(Table2[[#This Row],[sector]:[subsource]]),'EPA Source to Industry Map'!D:D,0))</f>
        <v>chemicals 20</v>
      </c>
      <c r="J1524" s="4" t="s">
        <v>272</v>
      </c>
      <c r="K1524" s="13">
        <v>0.23045962554234475</v>
      </c>
    </row>
    <row r="1525" spans="1:11" x14ac:dyDescent="0.25">
      <c r="A1525" t="s">
        <v>1250</v>
      </c>
      <c r="B1525" t="s">
        <v>3</v>
      </c>
      <c r="C1525" t="s">
        <v>250</v>
      </c>
      <c r="D1525" t="s">
        <v>228</v>
      </c>
      <c r="E1525" t="s">
        <v>14</v>
      </c>
      <c r="F1525">
        <v>2049</v>
      </c>
      <c r="G1525">
        <v>0.23751610738465681</v>
      </c>
      <c r="H1525" s="13">
        <v>0.23751610738465681</v>
      </c>
      <c r="I1525" s="4" t="str">
        <f>INDEX('EPA Source to Industry Map'!E:E,MATCH(_xlfn.CONCAT(Table2[[#This Row],[sector]:[subsource]]),'EPA Source to Industry Map'!D:D,0))</f>
        <v>chemicals 20</v>
      </c>
      <c r="J1525" s="4" t="s">
        <v>272</v>
      </c>
      <c r="K1525" s="13">
        <v>0.23751610738465681</v>
      </c>
    </row>
    <row r="1526" spans="1:11" x14ac:dyDescent="0.25">
      <c r="A1526" t="s">
        <v>1250</v>
      </c>
      <c r="B1526" t="s">
        <v>3</v>
      </c>
      <c r="C1526" t="s">
        <v>250</v>
      </c>
      <c r="D1526" t="s">
        <v>228</v>
      </c>
      <c r="E1526" t="s">
        <v>14</v>
      </c>
      <c r="F1526">
        <v>2050</v>
      </c>
      <c r="G1526">
        <v>0.24457258922696878</v>
      </c>
      <c r="H1526" s="13">
        <v>0.24457258922696878</v>
      </c>
      <c r="I1526" s="4" t="str">
        <f>INDEX('EPA Source to Industry Map'!E:E,MATCH(_xlfn.CONCAT(Table2[[#This Row],[sector]:[subsource]]),'EPA Source to Industry Map'!D:D,0))</f>
        <v>chemicals 20</v>
      </c>
      <c r="J1526" s="4" t="s">
        <v>272</v>
      </c>
      <c r="K1526" s="13">
        <v>0.24457258922696878</v>
      </c>
    </row>
    <row r="1527" spans="1:11" x14ac:dyDescent="0.25">
      <c r="A1527" t="s">
        <v>1250</v>
      </c>
      <c r="B1527" t="s">
        <v>3</v>
      </c>
      <c r="C1527" t="s">
        <v>250</v>
      </c>
      <c r="D1527" t="s">
        <v>262</v>
      </c>
      <c r="E1527" t="s">
        <v>13</v>
      </c>
      <c r="F1527">
        <v>1990</v>
      </c>
      <c r="G1527">
        <v>0.10280528073587833</v>
      </c>
      <c r="H1527" s="13">
        <v>0.10280528073587833</v>
      </c>
      <c r="I1527" s="4" t="str">
        <f>INDEX('EPA Source to Industry Map'!E:E,MATCH(_xlfn.CONCAT(Table2[[#This Row],[sector]:[subsource]]),'EPA Source to Industry Map'!D:D,0))</f>
        <v>chemicals 20</v>
      </c>
      <c r="J1527" s="4" t="s">
        <v>272</v>
      </c>
      <c r="K1527" s="13">
        <v>0.10280528073587833</v>
      </c>
    </row>
    <row r="1528" spans="1:11" x14ac:dyDescent="0.25">
      <c r="A1528" t="s">
        <v>1250</v>
      </c>
      <c r="B1528" t="s">
        <v>3</v>
      </c>
      <c r="C1528" t="s">
        <v>250</v>
      </c>
      <c r="D1528" t="s">
        <v>262</v>
      </c>
      <c r="E1528" t="s">
        <v>13</v>
      </c>
      <c r="F1528">
        <v>1991</v>
      </c>
      <c r="G1528">
        <v>9.9883215064507147E-2</v>
      </c>
      <c r="H1528" s="13">
        <v>9.9883215064507147E-2</v>
      </c>
      <c r="I1528" s="4" t="str">
        <f>INDEX('EPA Source to Industry Map'!E:E,MATCH(_xlfn.CONCAT(Table2[[#This Row],[sector]:[subsource]]),'EPA Source to Industry Map'!D:D,0))</f>
        <v>chemicals 20</v>
      </c>
      <c r="J1528" s="4" t="s">
        <v>272</v>
      </c>
      <c r="K1528" s="13">
        <v>9.9883215064507147E-2</v>
      </c>
    </row>
    <row r="1529" spans="1:11" x14ac:dyDescent="0.25">
      <c r="A1529" t="s">
        <v>1250</v>
      </c>
      <c r="B1529" t="s">
        <v>3</v>
      </c>
      <c r="C1529" t="s">
        <v>250</v>
      </c>
      <c r="D1529" t="s">
        <v>262</v>
      </c>
      <c r="E1529" t="s">
        <v>13</v>
      </c>
      <c r="F1529">
        <v>1992</v>
      </c>
      <c r="G1529">
        <v>9.752630682599886E-2</v>
      </c>
      <c r="H1529" s="13">
        <v>9.752630682599886E-2</v>
      </c>
      <c r="I1529" s="4" t="str">
        <f>INDEX('EPA Source to Industry Map'!E:E,MATCH(_xlfn.CONCAT(Table2[[#This Row],[sector]:[subsource]]),'EPA Source to Industry Map'!D:D,0))</f>
        <v>chemicals 20</v>
      </c>
      <c r="J1529" s="4" t="s">
        <v>272</v>
      </c>
      <c r="K1529" s="13">
        <v>9.752630682599886E-2</v>
      </c>
    </row>
    <row r="1530" spans="1:11" x14ac:dyDescent="0.25">
      <c r="A1530" t="s">
        <v>1250</v>
      </c>
      <c r="B1530" t="s">
        <v>3</v>
      </c>
      <c r="C1530" t="s">
        <v>250</v>
      </c>
      <c r="D1530" t="s">
        <v>262</v>
      </c>
      <c r="E1530" t="s">
        <v>13</v>
      </c>
      <c r="F1530">
        <v>1993</v>
      </c>
      <c r="G1530">
        <v>9.5700014763639735E-2</v>
      </c>
      <c r="H1530" s="13">
        <v>9.5700014763639735E-2</v>
      </c>
      <c r="I1530" s="4" t="str">
        <f>INDEX('EPA Source to Industry Map'!E:E,MATCH(_xlfn.CONCAT(Table2[[#This Row],[sector]:[subsource]]),'EPA Source to Industry Map'!D:D,0))</f>
        <v>chemicals 20</v>
      </c>
      <c r="J1530" s="4" t="s">
        <v>272</v>
      </c>
      <c r="K1530" s="13">
        <v>9.5700014763639735E-2</v>
      </c>
    </row>
    <row r="1531" spans="1:11" x14ac:dyDescent="0.25">
      <c r="A1531" t="s">
        <v>1250</v>
      </c>
      <c r="B1531" t="s">
        <v>3</v>
      </c>
      <c r="C1531" t="s">
        <v>250</v>
      </c>
      <c r="D1531" t="s">
        <v>262</v>
      </c>
      <c r="E1531" t="s">
        <v>13</v>
      </c>
      <c r="F1531">
        <v>1994</v>
      </c>
      <c r="G1531">
        <v>9.434797299504466E-2</v>
      </c>
      <c r="H1531" s="13">
        <v>9.434797299504466E-2</v>
      </c>
      <c r="I1531" s="4" t="str">
        <f>INDEX('EPA Source to Industry Map'!E:E,MATCH(_xlfn.CONCAT(Table2[[#This Row],[sector]:[subsource]]),'EPA Source to Industry Map'!D:D,0))</f>
        <v>chemicals 20</v>
      </c>
      <c r="J1531" s="4" t="s">
        <v>272</v>
      </c>
      <c r="K1531" s="13">
        <v>9.434797299504466E-2</v>
      </c>
    </row>
    <row r="1532" spans="1:11" x14ac:dyDescent="0.25">
      <c r="A1532" t="s">
        <v>1250</v>
      </c>
      <c r="B1532" t="s">
        <v>3</v>
      </c>
      <c r="C1532" t="s">
        <v>250</v>
      </c>
      <c r="D1532" t="s">
        <v>262</v>
      </c>
      <c r="E1532" t="s">
        <v>13</v>
      </c>
      <c r="F1532">
        <v>1995</v>
      </c>
      <c r="G1532">
        <v>6.8577730607105244E-2</v>
      </c>
      <c r="H1532" s="13">
        <v>6.8577730607105244E-2</v>
      </c>
      <c r="I1532" s="4" t="str">
        <f>INDEX('EPA Source to Industry Map'!E:E,MATCH(_xlfn.CONCAT(Table2[[#This Row],[sector]:[subsource]]),'EPA Source to Industry Map'!D:D,0))</f>
        <v>chemicals 20</v>
      </c>
      <c r="J1532" s="4" t="s">
        <v>272</v>
      </c>
      <c r="K1532" s="13">
        <v>6.8577730607105244E-2</v>
      </c>
    </row>
    <row r="1533" spans="1:11" x14ac:dyDescent="0.25">
      <c r="A1533" t="s">
        <v>1250</v>
      </c>
      <c r="B1533" t="s">
        <v>3</v>
      </c>
      <c r="C1533" t="s">
        <v>250</v>
      </c>
      <c r="D1533" t="s">
        <v>262</v>
      </c>
      <c r="E1533" t="s">
        <v>13</v>
      </c>
      <c r="F1533">
        <v>1996</v>
      </c>
      <c r="G1533">
        <v>7.0770423411529851E-2</v>
      </c>
      <c r="H1533" s="13">
        <v>7.0770423411529851E-2</v>
      </c>
      <c r="I1533" s="4" t="str">
        <f>INDEX('EPA Source to Industry Map'!E:E,MATCH(_xlfn.CONCAT(Table2[[#This Row],[sector]:[subsource]]),'EPA Source to Industry Map'!D:D,0))</f>
        <v>chemicals 20</v>
      </c>
      <c r="J1533" s="4" t="s">
        <v>272</v>
      </c>
      <c r="K1533" s="13">
        <v>7.0770423411529851E-2</v>
      </c>
    </row>
    <row r="1534" spans="1:11" x14ac:dyDescent="0.25">
      <c r="A1534" t="s">
        <v>1250</v>
      </c>
      <c r="B1534" t="s">
        <v>3</v>
      </c>
      <c r="C1534" t="s">
        <v>250</v>
      </c>
      <c r="D1534" t="s">
        <v>262</v>
      </c>
      <c r="E1534" t="s">
        <v>13</v>
      </c>
      <c r="F1534">
        <v>1997</v>
      </c>
      <c r="G1534">
        <v>8.4394538058743224E-2</v>
      </c>
      <c r="H1534" s="13">
        <v>8.4394538058743224E-2</v>
      </c>
      <c r="I1534" s="4" t="str">
        <f>INDEX('EPA Source to Industry Map'!E:E,MATCH(_xlfn.CONCAT(Table2[[#This Row],[sector]:[subsource]]),'EPA Source to Industry Map'!D:D,0))</f>
        <v>chemicals 20</v>
      </c>
      <c r="J1534" s="4" t="s">
        <v>272</v>
      </c>
      <c r="K1534" s="13">
        <v>8.4394538058743224E-2</v>
      </c>
    </row>
    <row r="1535" spans="1:11" x14ac:dyDescent="0.25">
      <c r="A1535" t="s">
        <v>1250</v>
      </c>
      <c r="B1535" t="s">
        <v>3</v>
      </c>
      <c r="C1535" t="s">
        <v>250</v>
      </c>
      <c r="D1535" t="s">
        <v>262</v>
      </c>
      <c r="E1535" t="s">
        <v>13</v>
      </c>
      <c r="F1535">
        <v>1998</v>
      </c>
      <c r="G1535">
        <v>8.1643997830354378E-2</v>
      </c>
      <c r="H1535" s="13">
        <v>8.1643997830354378E-2</v>
      </c>
      <c r="I1535" s="4" t="str">
        <f>INDEX('EPA Source to Industry Map'!E:E,MATCH(_xlfn.CONCAT(Table2[[#This Row],[sector]:[subsource]]),'EPA Source to Industry Map'!D:D,0))</f>
        <v>chemicals 20</v>
      </c>
      <c r="J1535" s="4" t="s">
        <v>272</v>
      </c>
      <c r="K1535" s="13">
        <v>8.1643997830354378E-2</v>
      </c>
    </row>
    <row r="1536" spans="1:11" x14ac:dyDescent="0.25">
      <c r="A1536" t="s">
        <v>1250</v>
      </c>
      <c r="B1536" t="s">
        <v>3</v>
      </c>
      <c r="C1536" t="s">
        <v>250</v>
      </c>
      <c r="D1536" t="s">
        <v>262</v>
      </c>
      <c r="E1536" t="s">
        <v>13</v>
      </c>
      <c r="F1536">
        <v>1999</v>
      </c>
      <c r="G1536">
        <v>8.0376598397141064E-2</v>
      </c>
      <c r="H1536" s="13">
        <v>8.0376598397141064E-2</v>
      </c>
      <c r="I1536" s="4" t="str">
        <f>INDEX('EPA Source to Industry Map'!E:E,MATCH(_xlfn.CONCAT(Table2[[#This Row],[sector]:[subsource]]),'EPA Source to Industry Map'!D:D,0))</f>
        <v>chemicals 20</v>
      </c>
      <c r="J1536" s="4" t="s">
        <v>272</v>
      </c>
      <c r="K1536" s="13">
        <v>8.0376598397141064E-2</v>
      </c>
    </row>
    <row r="1537" spans="1:11" x14ac:dyDescent="0.25">
      <c r="A1537" t="s">
        <v>1250</v>
      </c>
      <c r="B1537" t="s">
        <v>3</v>
      </c>
      <c r="C1537" t="s">
        <v>250</v>
      </c>
      <c r="D1537" t="s">
        <v>262</v>
      </c>
      <c r="E1537" t="s">
        <v>13</v>
      </c>
      <c r="F1537">
        <v>2000</v>
      </c>
      <c r="G1537">
        <v>9.3628713402755012E-2</v>
      </c>
      <c r="H1537" s="13">
        <v>9.3628713402755012E-2</v>
      </c>
      <c r="I1537" s="4" t="str">
        <f>INDEX('EPA Source to Industry Map'!E:E,MATCH(_xlfn.CONCAT(Table2[[#This Row],[sector]:[subsource]]),'EPA Source to Industry Map'!D:D,0))</f>
        <v>chemicals 20</v>
      </c>
      <c r="J1537" s="4" t="s">
        <v>272</v>
      </c>
      <c r="K1537" s="13">
        <v>9.3628713402755012E-2</v>
      </c>
    </row>
    <row r="1538" spans="1:11" x14ac:dyDescent="0.25">
      <c r="A1538" t="s">
        <v>1250</v>
      </c>
      <c r="B1538" t="s">
        <v>3</v>
      </c>
      <c r="C1538" t="s">
        <v>250</v>
      </c>
      <c r="D1538" t="s">
        <v>262</v>
      </c>
      <c r="E1538" t="s">
        <v>13</v>
      </c>
      <c r="F1538">
        <v>2001</v>
      </c>
      <c r="G1538">
        <v>7.3015944073953967E-2</v>
      </c>
      <c r="H1538" s="13">
        <v>7.3015944073953967E-2</v>
      </c>
      <c r="I1538" s="4" t="str">
        <f>INDEX('EPA Source to Industry Map'!E:E,MATCH(_xlfn.CONCAT(Table2[[#This Row],[sector]:[subsource]]),'EPA Source to Industry Map'!D:D,0))</f>
        <v>chemicals 20</v>
      </c>
      <c r="J1538" s="4" t="s">
        <v>272</v>
      </c>
      <c r="K1538" s="13">
        <v>7.3015944073953967E-2</v>
      </c>
    </row>
    <row r="1539" spans="1:11" x14ac:dyDescent="0.25">
      <c r="A1539" t="s">
        <v>1250</v>
      </c>
      <c r="B1539" t="s">
        <v>3</v>
      </c>
      <c r="C1539" t="s">
        <v>250</v>
      </c>
      <c r="D1539" t="s">
        <v>262</v>
      </c>
      <c r="E1539" t="s">
        <v>13</v>
      </c>
      <c r="F1539">
        <v>2002</v>
      </c>
      <c r="G1539">
        <v>6.6161789035442231E-2</v>
      </c>
      <c r="H1539" s="13">
        <v>6.6161789035442231E-2</v>
      </c>
      <c r="I1539" s="4" t="str">
        <f>INDEX('EPA Source to Industry Map'!E:E,MATCH(_xlfn.CONCAT(Table2[[#This Row],[sector]:[subsource]]),'EPA Source to Industry Map'!D:D,0))</f>
        <v>chemicals 20</v>
      </c>
      <c r="J1539" s="4" t="s">
        <v>272</v>
      </c>
      <c r="K1539" s="13">
        <v>6.6161789035442231E-2</v>
      </c>
    </row>
    <row r="1540" spans="1:11" x14ac:dyDescent="0.25">
      <c r="A1540" t="s">
        <v>1250</v>
      </c>
      <c r="B1540" t="s">
        <v>3</v>
      </c>
      <c r="C1540" t="s">
        <v>250</v>
      </c>
      <c r="D1540" t="s">
        <v>262</v>
      </c>
      <c r="E1540" t="s">
        <v>13</v>
      </c>
      <c r="F1540">
        <v>2003</v>
      </c>
      <c r="G1540">
        <v>7.5244801189471397E-2</v>
      </c>
      <c r="H1540" s="13">
        <v>7.5244801189471397E-2</v>
      </c>
      <c r="I1540" s="4" t="str">
        <f>INDEX('EPA Source to Industry Map'!E:E,MATCH(_xlfn.CONCAT(Table2[[#This Row],[sector]:[subsource]]),'EPA Source to Industry Map'!D:D,0))</f>
        <v>chemicals 20</v>
      </c>
      <c r="J1540" s="4" t="s">
        <v>272</v>
      </c>
      <c r="K1540" s="13">
        <v>7.5244801189471397E-2</v>
      </c>
    </row>
    <row r="1541" spans="1:11" x14ac:dyDescent="0.25">
      <c r="A1541" t="s">
        <v>1250</v>
      </c>
      <c r="B1541" t="s">
        <v>3</v>
      </c>
      <c r="C1541" t="s">
        <v>250</v>
      </c>
      <c r="D1541" t="s">
        <v>262</v>
      </c>
      <c r="E1541" t="s">
        <v>13</v>
      </c>
      <c r="F1541">
        <v>2004</v>
      </c>
      <c r="G1541">
        <v>7.2446727703475405E-2</v>
      </c>
      <c r="H1541" s="13">
        <v>7.2446727703475405E-2</v>
      </c>
      <c r="I1541" s="4" t="str">
        <f>INDEX('EPA Source to Industry Map'!E:E,MATCH(_xlfn.CONCAT(Table2[[#This Row],[sector]:[subsource]]),'EPA Source to Industry Map'!D:D,0))</f>
        <v>chemicals 20</v>
      </c>
      <c r="J1541" s="4" t="s">
        <v>272</v>
      </c>
      <c r="K1541" s="13">
        <v>7.2446727703475405E-2</v>
      </c>
    </row>
    <row r="1542" spans="1:11" x14ac:dyDescent="0.25">
      <c r="A1542" t="s">
        <v>1250</v>
      </c>
      <c r="B1542" t="s">
        <v>3</v>
      </c>
      <c r="C1542" t="s">
        <v>250</v>
      </c>
      <c r="D1542" t="s">
        <v>262</v>
      </c>
      <c r="E1542" t="s">
        <v>13</v>
      </c>
      <c r="F1542">
        <v>2005</v>
      </c>
      <c r="G1542">
        <v>7.2660498945137361E-2</v>
      </c>
      <c r="H1542" s="13">
        <v>7.2660498945137361E-2</v>
      </c>
      <c r="I1542" s="4" t="str">
        <f>INDEX('EPA Source to Industry Map'!E:E,MATCH(_xlfn.CONCAT(Table2[[#This Row],[sector]:[subsource]]),'EPA Source to Industry Map'!D:D,0))</f>
        <v>chemicals 20</v>
      </c>
      <c r="J1542" s="4" t="s">
        <v>272</v>
      </c>
      <c r="K1542" s="13">
        <v>7.2660498945137361E-2</v>
      </c>
    </row>
    <row r="1543" spans="1:11" x14ac:dyDescent="0.25">
      <c r="A1543" t="s">
        <v>1250</v>
      </c>
      <c r="B1543" t="s">
        <v>3</v>
      </c>
      <c r="C1543" t="s">
        <v>250</v>
      </c>
      <c r="D1543" t="s">
        <v>262</v>
      </c>
      <c r="E1543" t="s">
        <v>13</v>
      </c>
      <c r="F1543">
        <v>2006</v>
      </c>
      <c r="G1543">
        <v>8.9595379570670292E-2</v>
      </c>
      <c r="H1543" s="13">
        <v>8.9595379570670292E-2</v>
      </c>
      <c r="I1543" s="4" t="str">
        <f>INDEX('EPA Source to Industry Map'!E:E,MATCH(_xlfn.CONCAT(Table2[[#This Row],[sector]:[subsource]]),'EPA Source to Industry Map'!D:D,0))</f>
        <v>chemicals 20</v>
      </c>
      <c r="J1543" s="4" t="s">
        <v>272</v>
      </c>
      <c r="K1543" s="13">
        <v>8.9595379570670292E-2</v>
      </c>
    </row>
    <row r="1544" spans="1:11" x14ac:dyDescent="0.25">
      <c r="A1544" t="s">
        <v>1250</v>
      </c>
      <c r="B1544" t="s">
        <v>3</v>
      </c>
      <c r="C1544" t="s">
        <v>250</v>
      </c>
      <c r="D1544" t="s">
        <v>262</v>
      </c>
      <c r="E1544" t="s">
        <v>13</v>
      </c>
      <c r="F1544">
        <v>2007</v>
      </c>
      <c r="G1544">
        <v>8.6062838196203292E-2</v>
      </c>
      <c r="H1544" s="13">
        <v>8.6062838196203292E-2</v>
      </c>
      <c r="I1544" s="4" t="str">
        <f>INDEX('EPA Source to Industry Map'!E:E,MATCH(_xlfn.CONCAT(Table2[[#This Row],[sector]:[subsource]]),'EPA Source to Industry Map'!D:D,0))</f>
        <v>chemicals 20</v>
      </c>
      <c r="J1544" s="4" t="s">
        <v>272</v>
      </c>
      <c r="K1544" s="13">
        <v>8.6062838196203292E-2</v>
      </c>
    </row>
    <row r="1545" spans="1:11" x14ac:dyDescent="0.25">
      <c r="A1545" t="s">
        <v>1250</v>
      </c>
      <c r="B1545" t="s">
        <v>3</v>
      </c>
      <c r="C1545" t="s">
        <v>250</v>
      </c>
      <c r="D1545" t="s">
        <v>262</v>
      </c>
      <c r="E1545" t="s">
        <v>13</v>
      </c>
      <c r="F1545">
        <v>2008</v>
      </c>
      <c r="G1545">
        <v>8.5361967281736381E-2</v>
      </c>
      <c r="H1545" s="13">
        <v>8.5361967281736381E-2</v>
      </c>
      <c r="I1545" s="4" t="str">
        <f>INDEX('EPA Source to Industry Map'!E:E,MATCH(_xlfn.CONCAT(Table2[[#This Row],[sector]:[subsource]]),'EPA Source to Industry Map'!D:D,0))</f>
        <v>chemicals 20</v>
      </c>
      <c r="J1545" s="4" t="s">
        <v>272</v>
      </c>
      <c r="K1545" s="13">
        <v>8.5361967281736381E-2</v>
      </c>
    </row>
    <row r="1546" spans="1:11" x14ac:dyDescent="0.25">
      <c r="A1546" t="s">
        <v>1250</v>
      </c>
      <c r="B1546" t="s">
        <v>3</v>
      </c>
      <c r="C1546" t="s">
        <v>250</v>
      </c>
      <c r="D1546" t="s">
        <v>262</v>
      </c>
      <c r="E1546" t="s">
        <v>13</v>
      </c>
      <c r="F1546">
        <v>2009</v>
      </c>
      <c r="G1546">
        <v>5.7174154969669211E-2</v>
      </c>
      <c r="H1546" s="13">
        <v>5.7174154969669211E-2</v>
      </c>
      <c r="I1546" s="4" t="str">
        <f>INDEX('EPA Source to Industry Map'!E:E,MATCH(_xlfn.CONCAT(Table2[[#This Row],[sector]:[subsource]]),'EPA Source to Industry Map'!D:D,0))</f>
        <v>chemicals 20</v>
      </c>
      <c r="J1546" s="4" t="s">
        <v>272</v>
      </c>
      <c r="K1546" s="13">
        <v>5.7174154969669211E-2</v>
      </c>
    </row>
    <row r="1547" spans="1:11" x14ac:dyDescent="0.25">
      <c r="A1547" t="s">
        <v>1250</v>
      </c>
      <c r="B1547" t="s">
        <v>3</v>
      </c>
      <c r="C1547" t="s">
        <v>250</v>
      </c>
      <c r="D1547" t="s">
        <v>262</v>
      </c>
      <c r="E1547" t="s">
        <v>13</v>
      </c>
      <c r="F1547">
        <v>2010</v>
      </c>
      <c r="G1547">
        <v>6.8096872427068883E-2</v>
      </c>
      <c r="H1547" s="13">
        <v>6.8096872427068883E-2</v>
      </c>
      <c r="I1547" s="4" t="str">
        <f>INDEX('EPA Source to Industry Map'!E:E,MATCH(_xlfn.CONCAT(Table2[[#This Row],[sector]:[subsource]]),'EPA Source to Industry Map'!D:D,0))</f>
        <v>chemicals 20</v>
      </c>
      <c r="J1547" s="4" t="s">
        <v>272</v>
      </c>
      <c r="K1547" s="13">
        <v>6.8096872427068883E-2</v>
      </c>
    </row>
    <row r="1548" spans="1:11" x14ac:dyDescent="0.25">
      <c r="A1548" t="s">
        <v>1250</v>
      </c>
      <c r="B1548" t="s">
        <v>3</v>
      </c>
      <c r="C1548" t="s">
        <v>250</v>
      </c>
      <c r="D1548" t="s">
        <v>262</v>
      </c>
      <c r="E1548" t="s">
        <v>13</v>
      </c>
      <c r="F1548">
        <v>2011</v>
      </c>
      <c r="G1548">
        <v>7.3019171661766608E-2</v>
      </c>
      <c r="H1548" s="13">
        <v>7.3019171661766608E-2</v>
      </c>
      <c r="I1548" s="4" t="str">
        <f>INDEX('EPA Source to Industry Map'!E:E,MATCH(_xlfn.CONCAT(Table2[[#This Row],[sector]:[subsource]]),'EPA Source to Industry Map'!D:D,0))</f>
        <v>chemicals 20</v>
      </c>
      <c r="J1548" s="4" t="s">
        <v>272</v>
      </c>
      <c r="K1548" s="13">
        <v>7.3019171661766608E-2</v>
      </c>
    </row>
    <row r="1549" spans="1:11" x14ac:dyDescent="0.25">
      <c r="A1549" t="s">
        <v>1250</v>
      </c>
      <c r="B1549" t="s">
        <v>3</v>
      </c>
      <c r="C1549" t="s">
        <v>250</v>
      </c>
      <c r="D1549" t="s">
        <v>262</v>
      </c>
      <c r="E1549" t="s">
        <v>13</v>
      </c>
      <c r="F1549">
        <v>2012</v>
      </c>
      <c r="G1549">
        <v>6.322471821620633E-2</v>
      </c>
      <c r="H1549" s="13">
        <v>6.322471821620633E-2</v>
      </c>
      <c r="I1549" s="4" t="str">
        <f>INDEX('EPA Source to Industry Map'!E:E,MATCH(_xlfn.CONCAT(Table2[[#This Row],[sector]:[subsource]]),'EPA Source to Industry Map'!D:D,0))</f>
        <v>chemicals 20</v>
      </c>
      <c r="J1549" s="4" t="s">
        <v>272</v>
      </c>
      <c r="K1549" s="13">
        <v>6.322471821620633E-2</v>
      </c>
    </row>
    <row r="1550" spans="1:11" x14ac:dyDescent="0.25">
      <c r="A1550" t="s">
        <v>1250</v>
      </c>
      <c r="B1550" t="s">
        <v>3</v>
      </c>
      <c r="C1550" t="s">
        <v>250</v>
      </c>
      <c r="D1550" t="s">
        <v>262</v>
      </c>
      <c r="E1550" t="s">
        <v>13</v>
      </c>
      <c r="F1550">
        <v>2013</v>
      </c>
      <c r="G1550">
        <v>5.9748063058579541E-2</v>
      </c>
      <c r="H1550" s="13">
        <v>5.9748063058579541E-2</v>
      </c>
      <c r="I1550" s="4" t="str">
        <f>INDEX('EPA Source to Industry Map'!E:E,MATCH(_xlfn.CONCAT(Table2[[#This Row],[sector]:[subsource]]),'EPA Source to Industry Map'!D:D,0))</f>
        <v>chemicals 20</v>
      </c>
      <c r="J1550" s="4" t="s">
        <v>272</v>
      </c>
      <c r="K1550" s="13">
        <v>5.9748063058579541E-2</v>
      </c>
    </row>
    <row r="1551" spans="1:11" x14ac:dyDescent="0.25">
      <c r="A1551" t="s">
        <v>1250</v>
      </c>
      <c r="B1551" t="s">
        <v>3</v>
      </c>
      <c r="C1551" t="s">
        <v>250</v>
      </c>
      <c r="D1551" t="s">
        <v>262</v>
      </c>
      <c r="E1551" t="s">
        <v>13</v>
      </c>
      <c r="F1551">
        <v>2014</v>
      </c>
      <c r="G1551">
        <v>5.6357340827357334E-2</v>
      </c>
      <c r="H1551" s="13">
        <v>5.6357340827357334E-2</v>
      </c>
      <c r="I1551" s="4" t="str">
        <f>INDEX('EPA Source to Industry Map'!E:E,MATCH(_xlfn.CONCAT(Table2[[#This Row],[sector]:[subsource]]),'EPA Source to Industry Map'!D:D,0))</f>
        <v>chemicals 20</v>
      </c>
      <c r="J1551" s="4" t="s">
        <v>272</v>
      </c>
      <c r="K1551" s="13">
        <v>5.6357340827357334E-2</v>
      </c>
    </row>
    <row r="1552" spans="1:11" x14ac:dyDescent="0.25">
      <c r="A1552" t="s">
        <v>1250</v>
      </c>
      <c r="B1552" t="s">
        <v>3</v>
      </c>
      <c r="C1552" t="s">
        <v>250</v>
      </c>
      <c r="D1552" t="s">
        <v>262</v>
      </c>
      <c r="E1552" t="s">
        <v>13</v>
      </c>
      <c r="F1552">
        <v>2015</v>
      </c>
      <c r="G1552">
        <v>5.7811912229665821E-2</v>
      </c>
      <c r="H1552" s="13">
        <v>5.7811912229665821E-2</v>
      </c>
      <c r="I1552" s="4" t="str">
        <f>INDEX('EPA Source to Industry Map'!E:E,MATCH(_xlfn.CONCAT(Table2[[#This Row],[sector]:[subsource]]),'EPA Source to Industry Map'!D:D,0))</f>
        <v>chemicals 20</v>
      </c>
      <c r="J1552" s="4" t="s">
        <v>272</v>
      </c>
      <c r="K1552" s="13">
        <v>5.7811912229665821E-2</v>
      </c>
    </row>
    <row r="1553" spans="1:11" x14ac:dyDescent="0.25">
      <c r="A1553" t="s">
        <v>1250</v>
      </c>
      <c r="B1553" t="s">
        <v>3</v>
      </c>
      <c r="C1553" t="s">
        <v>250</v>
      </c>
      <c r="D1553" t="s">
        <v>262</v>
      </c>
      <c r="E1553" t="s">
        <v>13</v>
      </c>
      <c r="F1553">
        <v>2016</v>
      </c>
      <c r="G1553">
        <v>5.9136964851512687E-2</v>
      </c>
      <c r="H1553" s="13">
        <v>5.9136964851512687E-2</v>
      </c>
      <c r="I1553" s="4" t="str">
        <f>INDEX('EPA Source to Industry Map'!E:E,MATCH(_xlfn.CONCAT(Table2[[#This Row],[sector]:[subsource]]),'EPA Source to Industry Map'!D:D,0))</f>
        <v>chemicals 20</v>
      </c>
      <c r="J1553" s="4" t="s">
        <v>272</v>
      </c>
      <c r="K1553" s="13">
        <v>5.9136964851512687E-2</v>
      </c>
    </row>
    <row r="1554" spans="1:11" x14ac:dyDescent="0.25">
      <c r="A1554" t="s">
        <v>1250</v>
      </c>
      <c r="B1554" t="s">
        <v>3</v>
      </c>
      <c r="C1554" t="s">
        <v>250</v>
      </c>
      <c r="D1554" t="s">
        <v>262</v>
      </c>
      <c r="E1554" t="s">
        <v>13</v>
      </c>
      <c r="F1554">
        <v>2017</v>
      </c>
      <c r="G1554">
        <v>5.8960115689171887E-2</v>
      </c>
      <c r="H1554" s="13">
        <v>5.8960115689171887E-2</v>
      </c>
      <c r="I1554" s="4" t="str">
        <f>INDEX('EPA Source to Industry Map'!E:E,MATCH(_xlfn.CONCAT(Table2[[#This Row],[sector]:[subsource]]),'EPA Source to Industry Map'!D:D,0))</f>
        <v>chemicals 20</v>
      </c>
      <c r="J1554" s="4" t="s">
        <v>272</v>
      </c>
      <c r="K1554" s="13">
        <v>5.8960115689171887E-2</v>
      </c>
    </row>
    <row r="1555" spans="1:11" x14ac:dyDescent="0.25">
      <c r="A1555" t="s">
        <v>1250</v>
      </c>
      <c r="B1555" t="s">
        <v>3</v>
      </c>
      <c r="C1555" t="s">
        <v>250</v>
      </c>
      <c r="D1555" t="s">
        <v>262</v>
      </c>
      <c r="E1555" t="s">
        <v>13</v>
      </c>
      <c r="F1555">
        <v>2018</v>
      </c>
      <c r="G1555">
        <v>5.8783266526831073E-2</v>
      </c>
      <c r="H1555" s="13">
        <v>5.8783266526831073E-2</v>
      </c>
      <c r="I1555" s="4" t="str">
        <f>INDEX('EPA Source to Industry Map'!E:E,MATCH(_xlfn.CONCAT(Table2[[#This Row],[sector]:[subsource]]),'EPA Source to Industry Map'!D:D,0))</f>
        <v>chemicals 20</v>
      </c>
      <c r="J1555" s="4" t="s">
        <v>272</v>
      </c>
      <c r="K1555" s="13">
        <v>5.8783266526831073E-2</v>
      </c>
    </row>
    <row r="1556" spans="1:11" x14ac:dyDescent="0.25">
      <c r="A1556" t="s">
        <v>1250</v>
      </c>
      <c r="B1556" t="s">
        <v>3</v>
      </c>
      <c r="C1556" t="s">
        <v>250</v>
      </c>
      <c r="D1556" t="s">
        <v>262</v>
      </c>
      <c r="E1556" t="s">
        <v>13</v>
      </c>
      <c r="F1556">
        <v>2019</v>
      </c>
      <c r="G1556">
        <v>5.86064173644903E-2</v>
      </c>
      <c r="H1556" s="13">
        <v>5.86064173644903E-2</v>
      </c>
      <c r="I1556" s="4" t="str">
        <f>INDEX('EPA Source to Industry Map'!E:E,MATCH(_xlfn.CONCAT(Table2[[#This Row],[sector]:[subsource]]),'EPA Source to Industry Map'!D:D,0))</f>
        <v>chemicals 20</v>
      </c>
      <c r="J1556" s="4" t="s">
        <v>272</v>
      </c>
      <c r="K1556" s="13">
        <v>5.86064173644903E-2</v>
      </c>
    </row>
    <row r="1557" spans="1:11" x14ac:dyDescent="0.25">
      <c r="A1557" t="s">
        <v>1250</v>
      </c>
      <c r="B1557" t="s">
        <v>3</v>
      </c>
      <c r="C1557" t="s">
        <v>250</v>
      </c>
      <c r="D1557" t="s">
        <v>262</v>
      </c>
      <c r="E1557" t="s">
        <v>13</v>
      </c>
      <c r="F1557">
        <v>2020</v>
      </c>
      <c r="G1557">
        <v>5.8429568202149354E-2</v>
      </c>
      <c r="H1557" s="13">
        <v>5.8429568202149354E-2</v>
      </c>
      <c r="I1557" s="4" t="str">
        <f>INDEX('EPA Source to Industry Map'!E:E,MATCH(_xlfn.CONCAT(Table2[[#This Row],[sector]:[subsource]]),'EPA Source to Industry Map'!D:D,0))</f>
        <v>chemicals 20</v>
      </c>
      <c r="J1557" s="4" t="s">
        <v>272</v>
      </c>
      <c r="K1557" s="13">
        <v>5.8429568202149354E-2</v>
      </c>
    </row>
    <row r="1558" spans="1:11" x14ac:dyDescent="0.25">
      <c r="A1558" t="s">
        <v>1250</v>
      </c>
      <c r="B1558" t="s">
        <v>3</v>
      </c>
      <c r="C1558" t="s">
        <v>250</v>
      </c>
      <c r="D1558" t="s">
        <v>262</v>
      </c>
      <c r="E1558" t="s">
        <v>13</v>
      </c>
      <c r="F1558">
        <v>2021</v>
      </c>
      <c r="G1558">
        <v>5.9183963540800202E-2</v>
      </c>
      <c r="H1558" s="13">
        <v>5.9183963540800202E-2</v>
      </c>
      <c r="I1558" s="4" t="str">
        <f>INDEX('EPA Source to Industry Map'!E:E,MATCH(_xlfn.CONCAT(Table2[[#This Row],[sector]:[subsource]]),'EPA Source to Industry Map'!D:D,0))</f>
        <v>chemicals 20</v>
      </c>
      <c r="J1558" s="4" t="s">
        <v>272</v>
      </c>
      <c r="K1558" s="13">
        <v>5.9183963540800202E-2</v>
      </c>
    </row>
    <row r="1559" spans="1:11" x14ac:dyDescent="0.25">
      <c r="A1559" t="s">
        <v>1250</v>
      </c>
      <c r="B1559" t="s">
        <v>3</v>
      </c>
      <c r="C1559" t="s">
        <v>250</v>
      </c>
      <c r="D1559" t="s">
        <v>262</v>
      </c>
      <c r="E1559" t="s">
        <v>13</v>
      </c>
      <c r="F1559">
        <v>2022</v>
      </c>
      <c r="G1559">
        <v>5.9938358879450981E-2</v>
      </c>
      <c r="H1559" s="13">
        <v>5.9938358879450981E-2</v>
      </c>
      <c r="I1559" s="4" t="str">
        <f>INDEX('EPA Source to Industry Map'!E:E,MATCH(_xlfn.CONCAT(Table2[[#This Row],[sector]:[subsource]]),'EPA Source to Industry Map'!D:D,0))</f>
        <v>chemicals 20</v>
      </c>
      <c r="J1559" s="4" t="s">
        <v>272</v>
      </c>
      <c r="K1559" s="13">
        <v>5.9938358879450981E-2</v>
      </c>
    </row>
    <row r="1560" spans="1:11" x14ac:dyDescent="0.25">
      <c r="A1560" t="s">
        <v>1250</v>
      </c>
      <c r="B1560" t="s">
        <v>3</v>
      </c>
      <c r="C1560" t="s">
        <v>250</v>
      </c>
      <c r="D1560" t="s">
        <v>262</v>
      </c>
      <c r="E1560" t="s">
        <v>13</v>
      </c>
      <c r="F1560">
        <v>2023</v>
      </c>
      <c r="G1560">
        <v>6.0692754218101642E-2</v>
      </c>
      <c r="H1560" s="13">
        <v>6.0692754218101642E-2</v>
      </c>
      <c r="I1560" s="4" t="str">
        <f>INDEX('EPA Source to Industry Map'!E:E,MATCH(_xlfn.CONCAT(Table2[[#This Row],[sector]:[subsource]]),'EPA Source to Industry Map'!D:D,0))</f>
        <v>chemicals 20</v>
      </c>
      <c r="J1560" s="4" t="s">
        <v>272</v>
      </c>
      <c r="K1560" s="13">
        <v>6.0692754218101642E-2</v>
      </c>
    </row>
    <row r="1561" spans="1:11" x14ac:dyDescent="0.25">
      <c r="A1561" t="s">
        <v>1250</v>
      </c>
      <c r="B1561" t="s">
        <v>3</v>
      </c>
      <c r="C1561" t="s">
        <v>250</v>
      </c>
      <c r="D1561" t="s">
        <v>262</v>
      </c>
      <c r="E1561" t="s">
        <v>13</v>
      </c>
      <c r="F1561">
        <v>2024</v>
      </c>
      <c r="G1561">
        <v>6.1447149556752526E-2</v>
      </c>
      <c r="H1561" s="13">
        <v>6.1447149556752526E-2</v>
      </c>
      <c r="I1561" s="4" t="str">
        <f>INDEX('EPA Source to Industry Map'!E:E,MATCH(_xlfn.CONCAT(Table2[[#This Row],[sector]:[subsource]]),'EPA Source to Industry Map'!D:D,0))</f>
        <v>chemicals 20</v>
      </c>
      <c r="J1561" s="4" t="s">
        <v>272</v>
      </c>
      <c r="K1561" s="13">
        <v>6.1447149556752526E-2</v>
      </c>
    </row>
    <row r="1562" spans="1:11" x14ac:dyDescent="0.25">
      <c r="A1562" t="s">
        <v>1250</v>
      </c>
      <c r="B1562" t="s">
        <v>3</v>
      </c>
      <c r="C1562" t="s">
        <v>250</v>
      </c>
      <c r="D1562" t="s">
        <v>262</v>
      </c>
      <c r="E1562" t="s">
        <v>13</v>
      </c>
      <c r="F1562">
        <v>2025</v>
      </c>
      <c r="G1562">
        <v>6.2201544895403166E-2</v>
      </c>
      <c r="H1562" s="13">
        <v>6.2201544895403166E-2</v>
      </c>
      <c r="I1562" s="4" t="str">
        <f>INDEX('EPA Source to Industry Map'!E:E,MATCH(_xlfn.CONCAT(Table2[[#This Row],[sector]:[subsource]]),'EPA Source to Industry Map'!D:D,0))</f>
        <v>chemicals 20</v>
      </c>
      <c r="J1562" s="4" t="s">
        <v>272</v>
      </c>
      <c r="K1562" s="13">
        <v>6.2201544895403166E-2</v>
      </c>
    </row>
    <row r="1563" spans="1:11" x14ac:dyDescent="0.25">
      <c r="A1563" t="s">
        <v>1250</v>
      </c>
      <c r="B1563" t="s">
        <v>3</v>
      </c>
      <c r="C1563" t="s">
        <v>250</v>
      </c>
      <c r="D1563" t="s">
        <v>262</v>
      </c>
      <c r="E1563" t="s">
        <v>13</v>
      </c>
      <c r="F1563">
        <v>2026</v>
      </c>
      <c r="G1563">
        <v>6.3009519405190964E-2</v>
      </c>
      <c r="H1563" s="13">
        <v>6.3009519405190964E-2</v>
      </c>
      <c r="I1563" s="4" t="str">
        <f>INDEX('EPA Source to Industry Map'!E:E,MATCH(_xlfn.CONCAT(Table2[[#This Row],[sector]:[subsource]]),'EPA Source to Industry Map'!D:D,0))</f>
        <v>chemicals 20</v>
      </c>
      <c r="J1563" s="4" t="s">
        <v>272</v>
      </c>
      <c r="K1563" s="13">
        <v>6.3009519405190964E-2</v>
      </c>
    </row>
    <row r="1564" spans="1:11" x14ac:dyDescent="0.25">
      <c r="A1564" t="s">
        <v>1250</v>
      </c>
      <c r="B1564" t="s">
        <v>3</v>
      </c>
      <c r="C1564" t="s">
        <v>250</v>
      </c>
      <c r="D1564" t="s">
        <v>262</v>
      </c>
      <c r="E1564" t="s">
        <v>13</v>
      </c>
      <c r="F1564">
        <v>2027</v>
      </c>
      <c r="G1564">
        <v>6.3817493914978693E-2</v>
      </c>
      <c r="H1564" s="13">
        <v>6.3817493914978693E-2</v>
      </c>
      <c r="I1564" s="4" t="str">
        <f>INDEX('EPA Source to Industry Map'!E:E,MATCH(_xlfn.CONCAT(Table2[[#This Row],[sector]:[subsource]]),'EPA Source to Industry Map'!D:D,0))</f>
        <v>chemicals 20</v>
      </c>
      <c r="J1564" s="4" t="s">
        <v>272</v>
      </c>
      <c r="K1564" s="13">
        <v>6.3817493914978693E-2</v>
      </c>
    </row>
    <row r="1565" spans="1:11" x14ac:dyDescent="0.25">
      <c r="A1565" t="s">
        <v>1250</v>
      </c>
      <c r="B1565" t="s">
        <v>3</v>
      </c>
      <c r="C1565" t="s">
        <v>250</v>
      </c>
      <c r="D1565" t="s">
        <v>262</v>
      </c>
      <c r="E1565" t="s">
        <v>13</v>
      </c>
      <c r="F1565">
        <v>2028</v>
      </c>
      <c r="G1565">
        <v>6.4625468424766463E-2</v>
      </c>
      <c r="H1565" s="13">
        <v>6.4625468424766463E-2</v>
      </c>
      <c r="I1565" s="4" t="str">
        <f>INDEX('EPA Source to Industry Map'!E:E,MATCH(_xlfn.CONCAT(Table2[[#This Row],[sector]:[subsource]]),'EPA Source to Industry Map'!D:D,0))</f>
        <v>chemicals 20</v>
      </c>
      <c r="J1565" s="4" t="s">
        <v>272</v>
      </c>
      <c r="K1565" s="13">
        <v>6.4625468424766463E-2</v>
      </c>
    </row>
    <row r="1566" spans="1:11" x14ac:dyDescent="0.25">
      <c r="A1566" t="s">
        <v>1250</v>
      </c>
      <c r="B1566" t="s">
        <v>3</v>
      </c>
      <c r="C1566" t="s">
        <v>250</v>
      </c>
      <c r="D1566" t="s">
        <v>262</v>
      </c>
      <c r="E1566" t="s">
        <v>13</v>
      </c>
      <c r="F1566">
        <v>2029</v>
      </c>
      <c r="G1566">
        <v>6.5433442934554276E-2</v>
      </c>
      <c r="H1566" s="13">
        <v>6.5433442934554276E-2</v>
      </c>
      <c r="I1566" s="4" t="str">
        <f>INDEX('EPA Source to Industry Map'!E:E,MATCH(_xlfn.CONCAT(Table2[[#This Row],[sector]:[subsource]]),'EPA Source to Industry Map'!D:D,0))</f>
        <v>chemicals 20</v>
      </c>
      <c r="J1566" s="4" t="s">
        <v>272</v>
      </c>
      <c r="K1566" s="13">
        <v>6.5433442934554276E-2</v>
      </c>
    </row>
    <row r="1567" spans="1:11" x14ac:dyDescent="0.25">
      <c r="A1567" t="s">
        <v>1250</v>
      </c>
      <c r="B1567" t="s">
        <v>3</v>
      </c>
      <c r="C1567" t="s">
        <v>250</v>
      </c>
      <c r="D1567" t="s">
        <v>262</v>
      </c>
      <c r="E1567" t="s">
        <v>13</v>
      </c>
      <c r="F1567">
        <v>2030</v>
      </c>
      <c r="G1567">
        <v>6.6241417444342032E-2</v>
      </c>
      <c r="H1567" s="13">
        <v>6.6241417444342032E-2</v>
      </c>
      <c r="I1567" s="4" t="str">
        <f>INDEX('EPA Source to Industry Map'!E:E,MATCH(_xlfn.CONCAT(Table2[[#This Row],[sector]:[subsource]]),'EPA Source to Industry Map'!D:D,0))</f>
        <v>chemicals 20</v>
      </c>
      <c r="J1567" s="4" t="s">
        <v>272</v>
      </c>
      <c r="K1567" s="13">
        <v>6.6241417444342032E-2</v>
      </c>
    </row>
    <row r="1568" spans="1:11" x14ac:dyDescent="0.25">
      <c r="A1568" t="s">
        <v>1250</v>
      </c>
      <c r="B1568" t="s">
        <v>3</v>
      </c>
      <c r="C1568" t="s">
        <v>250</v>
      </c>
      <c r="D1568" t="s">
        <v>262</v>
      </c>
      <c r="E1568" t="s">
        <v>13</v>
      </c>
      <c r="F1568">
        <v>2031</v>
      </c>
      <c r="G1568">
        <v>6.7310436535228224E-2</v>
      </c>
      <c r="H1568" s="13">
        <v>6.7310436535228224E-2</v>
      </c>
      <c r="I1568" s="4" t="str">
        <f>INDEX('EPA Source to Industry Map'!E:E,MATCH(_xlfn.CONCAT(Table2[[#This Row],[sector]:[subsource]]),'EPA Source to Industry Map'!D:D,0))</f>
        <v>chemicals 20</v>
      </c>
      <c r="J1568" s="4" t="s">
        <v>272</v>
      </c>
      <c r="K1568" s="13">
        <v>6.7310436535228224E-2</v>
      </c>
    </row>
    <row r="1569" spans="1:11" x14ac:dyDescent="0.25">
      <c r="A1569" t="s">
        <v>1250</v>
      </c>
      <c r="B1569" t="s">
        <v>3</v>
      </c>
      <c r="C1569" t="s">
        <v>250</v>
      </c>
      <c r="D1569" t="s">
        <v>262</v>
      </c>
      <c r="E1569" t="s">
        <v>13</v>
      </c>
      <c r="F1569">
        <v>2032</v>
      </c>
      <c r="G1569">
        <v>6.8379455626114471E-2</v>
      </c>
      <c r="H1569" s="13">
        <v>6.8379455626114471E-2</v>
      </c>
      <c r="I1569" s="4" t="str">
        <f>INDEX('EPA Source to Industry Map'!E:E,MATCH(_xlfn.CONCAT(Table2[[#This Row],[sector]:[subsource]]),'EPA Source to Industry Map'!D:D,0))</f>
        <v>chemicals 20</v>
      </c>
      <c r="J1569" s="4" t="s">
        <v>272</v>
      </c>
      <c r="K1569" s="13">
        <v>6.8379455626114471E-2</v>
      </c>
    </row>
    <row r="1570" spans="1:11" x14ac:dyDescent="0.25">
      <c r="A1570" t="s">
        <v>1250</v>
      </c>
      <c r="B1570" t="s">
        <v>3</v>
      </c>
      <c r="C1570" t="s">
        <v>250</v>
      </c>
      <c r="D1570" t="s">
        <v>262</v>
      </c>
      <c r="E1570" t="s">
        <v>13</v>
      </c>
      <c r="F1570">
        <v>2033</v>
      </c>
      <c r="G1570">
        <v>6.9448474717000733E-2</v>
      </c>
      <c r="H1570" s="13">
        <v>6.9448474717000733E-2</v>
      </c>
      <c r="I1570" s="4" t="str">
        <f>INDEX('EPA Source to Industry Map'!E:E,MATCH(_xlfn.CONCAT(Table2[[#This Row],[sector]:[subsource]]),'EPA Source to Industry Map'!D:D,0))</f>
        <v>chemicals 20</v>
      </c>
      <c r="J1570" s="4" t="s">
        <v>272</v>
      </c>
      <c r="K1570" s="13">
        <v>6.9448474717000733E-2</v>
      </c>
    </row>
    <row r="1571" spans="1:11" x14ac:dyDescent="0.25">
      <c r="A1571" t="s">
        <v>1250</v>
      </c>
      <c r="B1571" t="s">
        <v>3</v>
      </c>
      <c r="C1571" t="s">
        <v>250</v>
      </c>
      <c r="D1571" t="s">
        <v>262</v>
      </c>
      <c r="E1571" t="s">
        <v>13</v>
      </c>
      <c r="F1571">
        <v>2034</v>
      </c>
      <c r="G1571">
        <v>7.0517493807886869E-2</v>
      </c>
      <c r="H1571" s="13">
        <v>7.0517493807886869E-2</v>
      </c>
      <c r="I1571" s="4" t="str">
        <f>INDEX('EPA Source to Industry Map'!E:E,MATCH(_xlfn.CONCAT(Table2[[#This Row],[sector]:[subsource]]),'EPA Source to Industry Map'!D:D,0))</f>
        <v>chemicals 20</v>
      </c>
      <c r="J1571" s="4" t="s">
        <v>272</v>
      </c>
      <c r="K1571" s="13">
        <v>7.0517493807886869E-2</v>
      </c>
    </row>
    <row r="1572" spans="1:11" x14ac:dyDescent="0.25">
      <c r="A1572" t="s">
        <v>1250</v>
      </c>
      <c r="B1572" t="s">
        <v>3</v>
      </c>
      <c r="C1572" t="s">
        <v>250</v>
      </c>
      <c r="D1572" t="s">
        <v>262</v>
      </c>
      <c r="E1572" t="s">
        <v>13</v>
      </c>
      <c r="F1572">
        <v>2035</v>
      </c>
      <c r="G1572">
        <v>7.1586512898773144E-2</v>
      </c>
      <c r="H1572" s="13">
        <v>7.1586512898773144E-2</v>
      </c>
      <c r="I1572" s="4" t="str">
        <f>INDEX('EPA Source to Industry Map'!E:E,MATCH(_xlfn.CONCAT(Table2[[#This Row],[sector]:[subsource]]),'EPA Source to Industry Map'!D:D,0))</f>
        <v>chemicals 20</v>
      </c>
      <c r="J1572" s="4" t="s">
        <v>272</v>
      </c>
      <c r="K1572" s="13">
        <v>7.1586512898773144E-2</v>
      </c>
    </row>
    <row r="1573" spans="1:11" x14ac:dyDescent="0.25">
      <c r="A1573" t="s">
        <v>1250</v>
      </c>
      <c r="B1573" t="s">
        <v>3</v>
      </c>
      <c r="C1573" t="s">
        <v>250</v>
      </c>
      <c r="D1573" t="s">
        <v>262</v>
      </c>
      <c r="E1573" t="s">
        <v>13</v>
      </c>
      <c r="F1573">
        <v>2036</v>
      </c>
      <c r="G1573">
        <v>7.2663029637908896E-2</v>
      </c>
      <c r="H1573" s="13">
        <v>7.2663029637908896E-2</v>
      </c>
      <c r="I1573" s="4" t="str">
        <f>INDEX('EPA Source to Industry Map'!E:E,MATCH(_xlfn.CONCAT(Table2[[#This Row],[sector]:[subsource]]),'EPA Source to Industry Map'!D:D,0))</f>
        <v>chemicals 20</v>
      </c>
      <c r="J1573" s="4" t="s">
        <v>272</v>
      </c>
      <c r="K1573" s="13">
        <v>7.2663029637908896E-2</v>
      </c>
    </row>
    <row r="1574" spans="1:11" x14ac:dyDescent="0.25">
      <c r="A1574" t="s">
        <v>1250</v>
      </c>
      <c r="B1574" t="s">
        <v>3</v>
      </c>
      <c r="C1574" t="s">
        <v>250</v>
      </c>
      <c r="D1574" t="s">
        <v>262</v>
      </c>
      <c r="E1574" t="s">
        <v>13</v>
      </c>
      <c r="F1574">
        <v>2037</v>
      </c>
      <c r="G1574">
        <v>7.3739546377044676E-2</v>
      </c>
      <c r="H1574" s="13">
        <v>7.3739546377044676E-2</v>
      </c>
      <c r="I1574" s="4" t="str">
        <f>INDEX('EPA Source to Industry Map'!E:E,MATCH(_xlfn.CONCAT(Table2[[#This Row],[sector]:[subsource]]),'EPA Source to Industry Map'!D:D,0))</f>
        <v>chemicals 20</v>
      </c>
      <c r="J1574" s="4" t="s">
        <v>272</v>
      </c>
      <c r="K1574" s="13">
        <v>7.3739546377044676E-2</v>
      </c>
    </row>
    <row r="1575" spans="1:11" x14ac:dyDescent="0.25">
      <c r="A1575" t="s">
        <v>1250</v>
      </c>
      <c r="B1575" t="s">
        <v>3</v>
      </c>
      <c r="C1575" t="s">
        <v>250</v>
      </c>
      <c r="D1575" t="s">
        <v>262</v>
      </c>
      <c r="E1575" t="s">
        <v>13</v>
      </c>
      <c r="F1575">
        <v>2038</v>
      </c>
      <c r="G1575">
        <v>7.4816063116180553E-2</v>
      </c>
      <c r="H1575" s="13">
        <v>7.4816063116180553E-2</v>
      </c>
      <c r="I1575" s="4" t="str">
        <f>INDEX('EPA Source to Industry Map'!E:E,MATCH(_xlfn.CONCAT(Table2[[#This Row],[sector]:[subsource]]),'EPA Source to Industry Map'!D:D,0))</f>
        <v>chemicals 20</v>
      </c>
      <c r="J1575" s="4" t="s">
        <v>272</v>
      </c>
      <c r="K1575" s="13">
        <v>7.4816063116180553E-2</v>
      </c>
    </row>
    <row r="1576" spans="1:11" x14ac:dyDescent="0.25">
      <c r="A1576" t="s">
        <v>1250</v>
      </c>
      <c r="B1576" t="s">
        <v>3</v>
      </c>
      <c r="C1576" t="s">
        <v>250</v>
      </c>
      <c r="D1576" t="s">
        <v>262</v>
      </c>
      <c r="E1576" t="s">
        <v>13</v>
      </c>
      <c r="F1576">
        <v>2039</v>
      </c>
      <c r="G1576">
        <v>7.5892579855316319E-2</v>
      </c>
      <c r="H1576" s="13">
        <v>7.5892579855316319E-2</v>
      </c>
      <c r="I1576" s="4" t="str">
        <f>INDEX('EPA Source to Industry Map'!E:E,MATCH(_xlfn.CONCAT(Table2[[#This Row],[sector]:[subsource]]),'EPA Source to Industry Map'!D:D,0))</f>
        <v>chemicals 20</v>
      </c>
      <c r="J1576" s="4" t="s">
        <v>272</v>
      </c>
      <c r="K1576" s="13">
        <v>7.5892579855316319E-2</v>
      </c>
    </row>
    <row r="1577" spans="1:11" x14ac:dyDescent="0.25">
      <c r="A1577" t="s">
        <v>1250</v>
      </c>
      <c r="B1577" t="s">
        <v>3</v>
      </c>
      <c r="C1577" t="s">
        <v>250</v>
      </c>
      <c r="D1577" t="s">
        <v>262</v>
      </c>
      <c r="E1577" t="s">
        <v>13</v>
      </c>
      <c r="F1577">
        <v>2040</v>
      </c>
      <c r="G1577">
        <v>7.6969096594452099E-2</v>
      </c>
      <c r="H1577" s="13">
        <v>7.6969096594452099E-2</v>
      </c>
      <c r="I1577" s="4" t="str">
        <f>INDEX('EPA Source to Industry Map'!E:E,MATCH(_xlfn.CONCAT(Table2[[#This Row],[sector]:[subsource]]),'EPA Source to Industry Map'!D:D,0))</f>
        <v>chemicals 20</v>
      </c>
      <c r="J1577" s="4" t="s">
        <v>272</v>
      </c>
      <c r="K1577" s="13">
        <v>7.6969096594452099E-2</v>
      </c>
    </row>
    <row r="1578" spans="1:11" x14ac:dyDescent="0.25">
      <c r="A1578" t="s">
        <v>1250</v>
      </c>
      <c r="B1578" t="s">
        <v>3</v>
      </c>
      <c r="C1578" t="s">
        <v>250</v>
      </c>
      <c r="D1578" t="s">
        <v>262</v>
      </c>
      <c r="E1578" t="s">
        <v>13</v>
      </c>
      <c r="F1578">
        <v>2041</v>
      </c>
      <c r="G1578">
        <v>7.807005994581466E-2</v>
      </c>
      <c r="H1578" s="13">
        <v>7.807005994581466E-2</v>
      </c>
      <c r="I1578" s="4" t="str">
        <f>INDEX('EPA Source to Industry Map'!E:E,MATCH(_xlfn.CONCAT(Table2[[#This Row],[sector]:[subsource]]),'EPA Source to Industry Map'!D:D,0))</f>
        <v>chemicals 20</v>
      </c>
      <c r="J1578" s="4" t="s">
        <v>272</v>
      </c>
      <c r="K1578" s="13">
        <v>7.807005994581466E-2</v>
      </c>
    </row>
    <row r="1579" spans="1:11" x14ac:dyDescent="0.25">
      <c r="A1579" t="s">
        <v>1250</v>
      </c>
      <c r="B1579" t="s">
        <v>3</v>
      </c>
      <c r="C1579" t="s">
        <v>250</v>
      </c>
      <c r="D1579" t="s">
        <v>262</v>
      </c>
      <c r="E1579" t="s">
        <v>13</v>
      </c>
      <c r="F1579">
        <v>2042</v>
      </c>
      <c r="G1579">
        <v>7.9171023297177318E-2</v>
      </c>
      <c r="H1579" s="13">
        <v>7.9171023297177318E-2</v>
      </c>
      <c r="I1579" s="4" t="str">
        <f>INDEX('EPA Source to Industry Map'!E:E,MATCH(_xlfn.CONCAT(Table2[[#This Row],[sector]:[subsource]]),'EPA Source to Industry Map'!D:D,0))</f>
        <v>chemicals 20</v>
      </c>
      <c r="J1579" s="4" t="s">
        <v>272</v>
      </c>
      <c r="K1579" s="13">
        <v>7.9171023297177318E-2</v>
      </c>
    </row>
    <row r="1580" spans="1:11" x14ac:dyDescent="0.25">
      <c r="A1580" t="s">
        <v>1250</v>
      </c>
      <c r="B1580" t="s">
        <v>3</v>
      </c>
      <c r="C1580" t="s">
        <v>250</v>
      </c>
      <c r="D1580" t="s">
        <v>262</v>
      </c>
      <c r="E1580" t="s">
        <v>13</v>
      </c>
      <c r="F1580">
        <v>2043</v>
      </c>
      <c r="G1580">
        <v>8.0271986648539864E-2</v>
      </c>
      <c r="H1580" s="13">
        <v>8.0271986648539864E-2</v>
      </c>
      <c r="I1580" s="4" t="str">
        <f>INDEX('EPA Source to Industry Map'!E:E,MATCH(_xlfn.CONCAT(Table2[[#This Row],[sector]:[subsource]]),'EPA Source to Industry Map'!D:D,0))</f>
        <v>chemicals 20</v>
      </c>
      <c r="J1580" s="4" t="s">
        <v>272</v>
      </c>
      <c r="K1580" s="13">
        <v>8.0271986648539864E-2</v>
      </c>
    </row>
    <row r="1581" spans="1:11" x14ac:dyDescent="0.25">
      <c r="A1581" t="s">
        <v>1250</v>
      </c>
      <c r="B1581" t="s">
        <v>3</v>
      </c>
      <c r="C1581" t="s">
        <v>250</v>
      </c>
      <c r="D1581" t="s">
        <v>262</v>
      </c>
      <c r="E1581" t="s">
        <v>13</v>
      </c>
      <c r="F1581">
        <v>2044</v>
      </c>
      <c r="G1581">
        <v>8.137294999990255E-2</v>
      </c>
      <c r="H1581" s="13">
        <v>8.137294999990255E-2</v>
      </c>
      <c r="I1581" s="4" t="str">
        <f>INDEX('EPA Source to Industry Map'!E:E,MATCH(_xlfn.CONCAT(Table2[[#This Row],[sector]:[subsource]]),'EPA Source to Industry Map'!D:D,0))</f>
        <v>chemicals 20</v>
      </c>
      <c r="J1581" s="4" t="s">
        <v>272</v>
      </c>
      <c r="K1581" s="13">
        <v>8.137294999990255E-2</v>
      </c>
    </row>
    <row r="1582" spans="1:11" x14ac:dyDescent="0.25">
      <c r="A1582" t="s">
        <v>1250</v>
      </c>
      <c r="B1582" t="s">
        <v>3</v>
      </c>
      <c r="C1582" t="s">
        <v>250</v>
      </c>
      <c r="D1582" t="s">
        <v>262</v>
      </c>
      <c r="E1582" t="s">
        <v>13</v>
      </c>
      <c r="F1582">
        <v>2045</v>
      </c>
      <c r="G1582">
        <v>8.247391335126518E-2</v>
      </c>
      <c r="H1582" s="13">
        <v>8.247391335126518E-2</v>
      </c>
      <c r="I1582" s="4" t="str">
        <f>INDEX('EPA Source to Industry Map'!E:E,MATCH(_xlfn.CONCAT(Table2[[#This Row],[sector]:[subsource]]),'EPA Source to Industry Map'!D:D,0))</f>
        <v>chemicals 20</v>
      </c>
      <c r="J1582" s="4" t="s">
        <v>272</v>
      </c>
      <c r="K1582" s="13">
        <v>8.247391335126518E-2</v>
      </c>
    </row>
    <row r="1583" spans="1:11" x14ac:dyDescent="0.25">
      <c r="A1583" t="s">
        <v>1250</v>
      </c>
      <c r="B1583" t="s">
        <v>3</v>
      </c>
      <c r="C1583" t="s">
        <v>250</v>
      </c>
      <c r="D1583" t="s">
        <v>262</v>
      </c>
      <c r="E1583" t="s">
        <v>13</v>
      </c>
      <c r="F1583">
        <v>2046</v>
      </c>
      <c r="G1583">
        <v>8.3628006302179911E-2</v>
      </c>
      <c r="H1583" s="13">
        <v>8.3628006302179911E-2</v>
      </c>
      <c r="I1583" s="4" t="str">
        <f>INDEX('EPA Source to Industry Map'!E:E,MATCH(_xlfn.CONCAT(Table2[[#This Row],[sector]:[subsource]]),'EPA Source to Industry Map'!D:D,0))</f>
        <v>chemicals 20</v>
      </c>
      <c r="J1583" s="4" t="s">
        <v>272</v>
      </c>
      <c r="K1583" s="13">
        <v>8.3628006302179911E-2</v>
      </c>
    </row>
    <row r="1584" spans="1:11" x14ac:dyDescent="0.25">
      <c r="A1584" t="s">
        <v>1250</v>
      </c>
      <c r="B1584" t="s">
        <v>3</v>
      </c>
      <c r="C1584" t="s">
        <v>250</v>
      </c>
      <c r="D1584" t="s">
        <v>262</v>
      </c>
      <c r="E1584" t="s">
        <v>13</v>
      </c>
      <c r="F1584">
        <v>2047</v>
      </c>
      <c r="G1584">
        <v>8.47820992530946E-2</v>
      </c>
      <c r="H1584" s="13">
        <v>8.47820992530946E-2</v>
      </c>
      <c r="I1584" s="4" t="str">
        <f>INDEX('EPA Source to Industry Map'!E:E,MATCH(_xlfn.CONCAT(Table2[[#This Row],[sector]:[subsource]]),'EPA Source to Industry Map'!D:D,0))</f>
        <v>chemicals 20</v>
      </c>
      <c r="J1584" s="4" t="s">
        <v>272</v>
      </c>
      <c r="K1584" s="13">
        <v>8.47820992530946E-2</v>
      </c>
    </row>
    <row r="1585" spans="1:11" x14ac:dyDescent="0.25">
      <c r="A1585" t="s">
        <v>1250</v>
      </c>
      <c r="B1585" t="s">
        <v>3</v>
      </c>
      <c r="C1585" t="s">
        <v>250</v>
      </c>
      <c r="D1585" t="s">
        <v>262</v>
      </c>
      <c r="E1585" t="s">
        <v>13</v>
      </c>
      <c r="F1585">
        <v>2048</v>
      </c>
      <c r="G1585">
        <v>8.5936192204009304E-2</v>
      </c>
      <c r="H1585" s="13">
        <v>8.5936192204009304E-2</v>
      </c>
      <c r="I1585" s="4" t="str">
        <f>INDEX('EPA Source to Industry Map'!E:E,MATCH(_xlfn.CONCAT(Table2[[#This Row],[sector]:[subsource]]),'EPA Source to Industry Map'!D:D,0))</f>
        <v>chemicals 20</v>
      </c>
      <c r="J1585" s="4" t="s">
        <v>272</v>
      </c>
      <c r="K1585" s="13">
        <v>8.5936192204009304E-2</v>
      </c>
    </row>
    <row r="1586" spans="1:11" x14ac:dyDescent="0.25">
      <c r="A1586" t="s">
        <v>1250</v>
      </c>
      <c r="B1586" t="s">
        <v>3</v>
      </c>
      <c r="C1586" t="s">
        <v>250</v>
      </c>
      <c r="D1586" t="s">
        <v>262</v>
      </c>
      <c r="E1586" t="s">
        <v>13</v>
      </c>
      <c r="F1586">
        <v>2049</v>
      </c>
      <c r="G1586">
        <v>8.7090285154924008E-2</v>
      </c>
      <c r="H1586" s="13">
        <v>8.7090285154924008E-2</v>
      </c>
      <c r="I1586" s="4" t="str">
        <f>INDEX('EPA Source to Industry Map'!E:E,MATCH(_xlfn.CONCAT(Table2[[#This Row],[sector]:[subsource]]),'EPA Source to Industry Map'!D:D,0))</f>
        <v>chemicals 20</v>
      </c>
      <c r="J1586" s="4" t="s">
        <v>272</v>
      </c>
      <c r="K1586" s="13">
        <v>8.7090285154924008E-2</v>
      </c>
    </row>
    <row r="1587" spans="1:11" x14ac:dyDescent="0.25">
      <c r="A1587" t="s">
        <v>1250</v>
      </c>
      <c r="B1587" t="s">
        <v>3</v>
      </c>
      <c r="C1587" t="s">
        <v>250</v>
      </c>
      <c r="D1587" t="s">
        <v>262</v>
      </c>
      <c r="E1587" t="s">
        <v>13</v>
      </c>
      <c r="F1587">
        <v>2050</v>
      </c>
      <c r="G1587">
        <v>8.8244378105838808E-2</v>
      </c>
      <c r="H1587" s="13">
        <v>8.8244378105838808E-2</v>
      </c>
      <c r="I1587" s="4" t="str">
        <f>INDEX('EPA Source to Industry Map'!E:E,MATCH(_xlfn.CONCAT(Table2[[#This Row],[sector]:[subsource]]),'EPA Source to Industry Map'!D:D,0))</f>
        <v>chemicals 20</v>
      </c>
      <c r="J1587" s="4" t="s">
        <v>272</v>
      </c>
      <c r="K1587" s="13">
        <v>8.8244378105838808E-2</v>
      </c>
    </row>
    <row r="1588" spans="1:11" x14ac:dyDescent="0.25">
      <c r="A1588" t="s">
        <v>1250</v>
      </c>
      <c r="B1588" t="s">
        <v>3</v>
      </c>
      <c r="C1588" t="s">
        <v>250</v>
      </c>
      <c r="D1588" t="s">
        <v>262</v>
      </c>
      <c r="E1588" t="s">
        <v>16</v>
      </c>
      <c r="F1588">
        <v>1990</v>
      </c>
      <c r="G1588">
        <v>0.10862644929365912</v>
      </c>
      <c r="H1588" s="13">
        <v>0.10862644929365912</v>
      </c>
      <c r="I1588" s="4" t="str">
        <f>INDEX('EPA Source to Industry Map'!E:E,MATCH(_xlfn.CONCAT(Table2[[#This Row],[sector]:[subsource]]),'EPA Source to Industry Map'!D:D,0))</f>
        <v>chemicals 20</v>
      </c>
      <c r="J1588" s="4" t="s">
        <v>272</v>
      </c>
      <c r="K1588" s="13">
        <v>0.10862644929365912</v>
      </c>
    </row>
    <row r="1589" spans="1:11" x14ac:dyDescent="0.25">
      <c r="A1589" t="s">
        <v>1250</v>
      </c>
      <c r="B1589" t="s">
        <v>3</v>
      </c>
      <c r="C1589" t="s">
        <v>250</v>
      </c>
      <c r="D1589" t="s">
        <v>262</v>
      </c>
      <c r="E1589" t="s">
        <v>16</v>
      </c>
      <c r="F1589">
        <v>1991</v>
      </c>
      <c r="G1589">
        <v>0.11027453761362313</v>
      </c>
      <c r="H1589" s="13">
        <v>0.11027453761362313</v>
      </c>
      <c r="I1589" s="4" t="str">
        <f>INDEX('EPA Source to Industry Map'!E:E,MATCH(_xlfn.CONCAT(Table2[[#This Row],[sector]:[subsource]]),'EPA Source to Industry Map'!D:D,0))</f>
        <v>chemicals 20</v>
      </c>
      <c r="J1589" s="4" t="s">
        <v>272</v>
      </c>
      <c r="K1589" s="13">
        <v>0.11027453761362313</v>
      </c>
    </row>
    <row r="1590" spans="1:11" x14ac:dyDescent="0.25">
      <c r="A1590" t="s">
        <v>1250</v>
      </c>
      <c r="B1590" t="s">
        <v>3</v>
      </c>
      <c r="C1590" t="s">
        <v>250</v>
      </c>
      <c r="D1590" t="s">
        <v>262</v>
      </c>
      <c r="E1590" t="s">
        <v>16</v>
      </c>
      <c r="F1590">
        <v>1992</v>
      </c>
      <c r="G1590">
        <v>0.11208743476546314</v>
      </c>
      <c r="H1590" s="13">
        <v>0.11208743476546314</v>
      </c>
      <c r="I1590" s="4" t="str">
        <f>INDEX('EPA Source to Industry Map'!E:E,MATCH(_xlfn.CONCAT(Table2[[#This Row],[sector]:[subsource]]),'EPA Source to Industry Map'!D:D,0))</f>
        <v>chemicals 20</v>
      </c>
      <c r="J1590" s="4" t="s">
        <v>272</v>
      </c>
      <c r="K1590" s="13">
        <v>0.11208743476546314</v>
      </c>
    </row>
    <row r="1591" spans="1:11" x14ac:dyDescent="0.25">
      <c r="A1591" t="s">
        <v>1250</v>
      </c>
      <c r="B1591" t="s">
        <v>3</v>
      </c>
      <c r="C1591" t="s">
        <v>250</v>
      </c>
      <c r="D1591" t="s">
        <v>262</v>
      </c>
      <c r="E1591" t="s">
        <v>16</v>
      </c>
      <c r="F1591">
        <v>1993</v>
      </c>
      <c r="G1591">
        <v>0.11408162163248713</v>
      </c>
      <c r="H1591" s="13">
        <v>0.11408162163248713</v>
      </c>
      <c r="I1591" s="4" t="str">
        <f>INDEX('EPA Source to Industry Map'!E:E,MATCH(_xlfn.CONCAT(Table2[[#This Row],[sector]:[subsource]]),'EPA Source to Industry Map'!D:D,0))</f>
        <v>chemicals 20</v>
      </c>
      <c r="J1591" s="4" t="s">
        <v>272</v>
      </c>
      <c r="K1591" s="13">
        <v>0.11408162163248713</v>
      </c>
    </row>
    <row r="1592" spans="1:11" x14ac:dyDescent="0.25">
      <c r="A1592" t="s">
        <v>1250</v>
      </c>
      <c r="B1592" t="s">
        <v>3</v>
      </c>
      <c r="C1592" t="s">
        <v>250</v>
      </c>
      <c r="D1592" t="s">
        <v>262</v>
      </c>
      <c r="E1592" t="s">
        <v>16</v>
      </c>
      <c r="F1592">
        <v>1994</v>
      </c>
      <c r="G1592">
        <v>0.11627522718617914</v>
      </c>
      <c r="H1592" s="13">
        <v>0.11627522718617914</v>
      </c>
      <c r="I1592" s="4" t="str">
        <f>INDEX('EPA Source to Industry Map'!E:E,MATCH(_xlfn.CONCAT(Table2[[#This Row],[sector]:[subsource]]),'EPA Source to Industry Map'!D:D,0))</f>
        <v>chemicals 20</v>
      </c>
      <c r="J1592" s="4" t="s">
        <v>272</v>
      </c>
      <c r="K1592" s="13">
        <v>0.11627522718617914</v>
      </c>
    </row>
    <row r="1593" spans="1:11" x14ac:dyDescent="0.25">
      <c r="A1593" t="s">
        <v>1250</v>
      </c>
      <c r="B1593" t="s">
        <v>3</v>
      </c>
      <c r="C1593" t="s">
        <v>250</v>
      </c>
      <c r="D1593" t="s">
        <v>262</v>
      </c>
      <c r="E1593" t="s">
        <v>16</v>
      </c>
      <c r="F1593">
        <v>1995</v>
      </c>
      <c r="G1593">
        <v>0.10249636664881513</v>
      </c>
      <c r="H1593" s="13">
        <v>0.10249636664881513</v>
      </c>
      <c r="I1593" s="4" t="str">
        <f>INDEX('EPA Source to Industry Map'!E:E,MATCH(_xlfn.CONCAT(Table2[[#This Row],[sector]:[subsource]]),'EPA Source to Industry Map'!D:D,0))</f>
        <v>chemicals 20</v>
      </c>
      <c r="J1593" s="4" t="s">
        <v>272</v>
      </c>
      <c r="K1593" s="13">
        <v>0.10249636664881513</v>
      </c>
    </row>
    <row r="1594" spans="1:11" x14ac:dyDescent="0.25">
      <c r="A1594" t="s">
        <v>1250</v>
      </c>
      <c r="B1594" t="s">
        <v>3</v>
      </c>
      <c r="C1594" t="s">
        <v>250</v>
      </c>
      <c r="D1594" t="s">
        <v>262</v>
      </c>
      <c r="E1594" t="s">
        <v>16</v>
      </c>
      <c r="F1594">
        <v>1996</v>
      </c>
      <c r="G1594">
        <v>9.8232027395515273E-2</v>
      </c>
      <c r="H1594" s="13">
        <v>9.8232027395515273E-2</v>
      </c>
      <c r="I1594" s="4" t="str">
        <f>INDEX('EPA Source to Industry Map'!E:E,MATCH(_xlfn.CONCAT(Table2[[#This Row],[sector]:[subsource]]),'EPA Source to Industry Map'!D:D,0))</f>
        <v>chemicals 20</v>
      </c>
      <c r="J1594" s="4" t="s">
        <v>272</v>
      </c>
      <c r="K1594" s="13">
        <v>9.8232027395515273E-2</v>
      </c>
    </row>
    <row r="1595" spans="1:11" x14ac:dyDescent="0.25">
      <c r="A1595" t="s">
        <v>1250</v>
      </c>
      <c r="B1595" t="s">
        <v>3</v>
      </c>
      <c r="C1595" t="s">
        <v>250</v>
      </c>
      <c r="D1595" t="s">
        <v>262</v>
      </c>
      <c r="E1595" t="s">
        <v>16</v>
      </c>
      <c r="F1595">
        <v>1997</v>
      </c>
      <c r="G1595">
        <v>0.1074577693659234</v>
      </c>
      <c r="H1595" s="13">
        <v>0.1074577693659234</v>
      </c>
      <c r="I1595" s="4" t="str">
        <f>INDEX('EPA Source to Industry Map'!E:E,MATCH(_xlfn.CONCAT(Table2[[#This Row],[sector]:[subsource]]),'EPA Source to Industry Map'!D:D,0))</f>
        <v>chemicals 20</v>
      </c>
      <c r="J1595" s="4" t="s">
        <v>272</v>
      </c>
      <c r="K1595" s="13">
        <v>0.1074577693659234</v>
      </c>
    </row>
    <row r="1596" spans="1:11" x14ac:dyDescent="0.25">
      <c r="A1596" t="s">
        <v>1250</v>
      </c>
      <c r="B1596" t="s">
        <v>3</v>
      </c>
      <c r="C1596" t="s">
        <v>250</v>
      </c>
      <c r="D1596" t="s">
        <v>262</v>
      </c>
      <c r="E1596" t="s">
        <v>16</v>
      </c>
      <c r="F1596">
        <v>1998</v>
      </c>
      <c r="G1596">
        <v>8.4464881558739532E-2</v>
      </c>
      <c r="H1596" s="13">
        <v>8.4464881558739532E-2</v>
      </c>
      <c r="I1596" s="4" t="str">
        <f>INDEX('EPA Source to Industry Map'!E:E,MATCH(_xlfn.CONCAT(Table2[[#This Row],[sector]:[subsource]]),'EPA Source to Industry Map'!D:D,0))</f>
        <v>chemicals 20</v>
      </c>
      <c r="J1596" s="4" t="s">
        <v>272</v>
      </c>
      <c r="K1596" s="13">
        <v>8.4464881558739532E-2</v>
      </c>
    </row>
    <row r="1597" spans="1:11" x14ac:dyDescent="0.25">
      <c r="A1597" t="s">
        <v>1250</v>
      </c>
      <c r="B1597" t="s">
        <v>3</v>
      </c>
      <c r="C1597" t="s">
        <v>250</v>
      </c>
      <c r="D1597" t="s">
        <v>262</v>
      </c>
      <c r="E1597" t="s">
        <v>16</v>
      </c>
      <c r="F1597">
        <v>1999</v>
      </c>
      <c r="G1597">
        <v>8.3658106199475654E-2</v>
      </c>
      <c r="H1597" s="13">
        <v>8.3658106199475654E-2</v>
      </c>
      <c r="I1597" s="4" t="str">
        <f>INDEX('EPA Source to Industry Map'!E:E,MATCH(_xlfn.CONCAT(Table2[[#This Row],[sector]:[subsource]]),'EPA Source to Industry Map'!D:D,0))</f>
        <v>chemicals 20</v>
      </c>
      <c r="J1597" s="4" t="s">
        <v>272</v>
      </c>
      <c r="K1597" s="13">
        <v>8.3658106199475654E-2</v>
      </c>
    </row>
    <row r="1598" spans="1:11" x14ac:dyDescent="0.25">
      <c r="A1598" t="s">
        <v>1250</v>
      </c>
      <c r="B1598" t="s">
        <v>3</v>
      </c>
      <c r="C1598" t="s">
        <v>250</v>
      </c>
      <c r="D1598" t="s">
        <v>262</v>
      </c>
      <c r="E1598" t="s">
        <v>16</v>
      </c>
      <c r="F1598">
        <v>2000</v>
      </c>
      <c r="G1598">
        <v>0.11316897371515577</v>
      </c>
      <c r="H1598" s="13">
        <v>0.11316897371515577</v>
      </c>
      <c r="I1598" s="4" t="str">
        <f>INDEX('EPA Source to Industry Map'!E:E,MATCH(_xlfn.CONCAT(Table2[[#This Row],[sector]:[subsource]]),'EPA Source to Industry Map'!D:D,0))</f>
        <v>chemicals 20</v>
      </c>
      <c r="J1598" s="4" t="s">
        <v>272</v>
      </c>
      <c r="K1598" s="13">
        <v>0.11316897371515577</v>
      </c>
    </row>
    <row r="1599" spans="1:11" x14ac:dyDescent="0.25">
      <c r="A1599" t="s">
        <v>1250</v>
      </c>
      <c r="B1599" t="s">
        <v>3</v>
      </c>
      <c r="C1599" t="s">
        <v>250</v>
      </c>
      <c r="D1599" t="s">
        <v>262</v>
      </c>
      <c r="E1599" t="s">
        <v>16</v>
      </c>
      <c r="F1599">
        <v>2001</v>
      </c>
      <c r="G1599">
        <v>9.9188417919138239E-2</v>
      </c>
      <c r="H1599" s="13">
        <v>9.9188417919138239E-2</v>
      </c>
      <c r="I1599" s="4" t="str">
        <f>INDEX('EPA Source to Industry Map'!E:E,MATCH(_xlfn.CONCAT(Table2[[#This Row],[sector]:[subsource]]),'EPA Source to Industry Map'!D:D,0))</f>
        <v>chemicals 20</v>
      </c>
      <c r="J1599" s="4" t="s">
        <v>272</v>
      </c>
      <c r="K1599" s="13">
        <v>9.9188417919138239E-2</v>
      </c>
    </row>
    <row r="1600" spans="1:11" x14ac:dyDescent="0.25">
      <c r="A1600" t="s">
        <v>1250</v>
      </c>
      <c r="B1600" t="s">
        <v>3</v>
      </c>
      <c r="C1600" t="s">
        <v>250</v>
      </c>
      <c r="D1600" t="s">
        <v>262</v>
      </c>
      <c r="E1600" t="s">
        <v>16</v>
      </c>
      <c r="F1600">
        <v>2002</v>
      </c>
      <c r="G1600">
        <v>0.15719808401276869</v>
      </c>
      <c r="H1600" s="13">
        <v>0.15719808401276869</v>
      </c>
      <c r="I1600" s="4" t="str">
        <f>INDEX('EPA Source to Industry Map'!E:E,MATCH(_xlfn.CONCAT(Table2[[#This Row],[sector]:[subsource]]),'EPA Source to Industry Map'!D:D,0))</f>
        <v>chemicals 20</v>
      </c>
      <c r="J1600" s="4" t="s">
        <v>272</v>
      </c>
      <c r="K1600" s="13">
        <v>0.15719808401276869</v>
      </c>
    </row>
    <row r="1601" spans="1:11" x14ac:dyDescent="0.25">
      <c r="A1601" t="s">
        <v>1250</v>
      </c>
      <c r="B1601" t="s">
        <v>3</v>
      </c>
      <c r="C1601" t="s">
        <v>250</v>
      </c>
      <c r="D1601" t="s">
        <v>262</v>
      </c>
      <c r="E1601" t="s">
        <v>16</v>
      </c>
      <c r="F1601">
        <v>2003</v>
      </c>
      <c r="G1601">
        <v>0.17658634357449529</v>
      </c>
      <c r="H1601" s="13">
        <v>0.17658634357449529</v>
      </c>
      <c r="I1601" s="4" t="str">
        <f>INDEX('EPA Source to Industry Map'!E:E,MATCH(_xlfn.CONCAT(Table2[[#This Row],[sector]:[subsource]]),'EPA Source to Industry Map'!D:D,0))</f>
        <v>chemicals 20</v>
      </c>
      <c r="J1601" s="4" t="s">
        <v>272</v>
      </c>
      <c r="K1601" s="13">
        <v>0.17658634357449529</v>
      </c>
    </row>
    <row r="1602" spans="1:11" x14ac:dyDescent="0.25">
      <c r="A1602" t="s">
        <v>1250</v>
      </c>
      <c r="B1602" t="s">
        <v>3</v>
      </c>
      <c r="C1602" t="s">
        <v>250</v>
      </c>
      <c r="D1602" t="s">
        <v>262</v>
      </c>
      <c r="E1602" t="s">
        <v>16</v>
      </c>
      <c r="F1602">
        <v>2004</v>
      </c>
      <c r="G1602">
        <v>0.16899043139047779</v>
      </c>
      <c r="H1602" s="13">
        <v>0.16899043139047779</v>
      </c>
      <c r="I1602" s="4" t="str">
        <f>INDEX('EPA Source to Industry Map'!E:E,MATCH(_xlfn.CONCAT(Table2[[#This Row],[sector]:[subsource]]),'EPA Source to Industry Map'!D:D,0))</f>
        <v>chemicals 20</v>
      </c>
      <c r="J1602" s="4" t="s">
        <v>272</v>
      </c>
      <c r="K1602" s="13">
        <v>0.16899043139047779</v>
      </c>
    </row>
    <row r="1603" spans="1:11" x14ac:dyDescent="0.25">
      <c r="A1603" t="s">
        <v>1250</v>
      </c>
      <c r="B1603" t="s">
        <v>3</v>
      </c>
      <c r="C1603" t="s">
        <v>250</v>
      </c>
      <c r="D1603" t="s">
        <v>262</v>
      </c>
      <c r="E1603" t="s">
        <v>16</v>
      </c>
      <c r="F1603">
        <v>2005</v>
      </c>
      <c r="G1603">
        <v>0.19926479155768423</v>
      </c>
      <c r="H1603" s="13">
        <v>0.19926479155768423</v>
      </c>
      <c r="I1603" s="4" t="str">
        <f>INDEX('EPA Source to Industry Map'!E:E,MATCH(_xlfn.CONCAT(Table2[[#This Row],[sector]:[subsource]]),'EPA Source to Industry Map'!D:D,0))</f>
        <v>chemicals 20</v>
      </c>
      <c r="J1603" s="4" t="s">
        <v>272</v>
      </c>
      <c r="K1603" s="13">
        <v>0.19926479155768423</v>
      </c>
    </row>
    <row r="1604" spans="1:11" x14ac:dyDescent="0.25">
      <c r="A1604" t="s">
        <v>1250</v>
      </c>
      <c r="B1604" t="s">
        <v>3</v>
      </c>
      <c r="C1604" t="s">
        <v>250</v>
      </c>
      <c r="D1604" t="s">
        <v>262</v>
      </c>
      <c r="E1604" t="s">
        <v>16</v>
      </c>
      <c r="F1604">
        <v>2006</v>
      </c>
      <c r="G1604">
        <v>0.18716168015315038</v>
      </c>
      <c r="H1604" s="13">
        <v>0.18716168015315038</v>
      </c>
      <c r="I1604" s="4" t="str">
        <f>INDEX('EPA Source to Industry Map'!E:E,MATCH(_xlfn.CONCAT(Table2[[#This Row],[sector]:[subsource]]),'EPA Source to Industry Map'!D:D,0))</f>
        <v>chemicals 20</v>
      </c>
      <c r="J1604" s="4" t="s">
        <v>272</v>
      </c>
      <c r="K1604" s="13">
        <v>0.18716168015315038</v>
      </c>
    </row>
    <row r="1605" spans="1:11" x14ac:dyDescent="0.25">
      <c r="A1605" t="s">
        <v>1250</v>
      </c>
      <c r="B1605" t="s">
        <v>3</v>
      </c>
      <c r="C1605" t="s">
        <v>250</v>
      </c>
      <c r="D1605" t="s">
        <v>262</v>
      </c>
      <c r="E1605" t="s">
        <v>16</v>
      </c>
      <c r="F1605">
        <v>2007</v>
      </c>
      <c r="G1605">
        <v>0.21179714208209655</v>
      </c>
      <c r="H1605" s="13">
        <v>0.21179714208209655</v>
      </c>
      <c r="I1605" s="4" t="str">
        <f>INDEX('EPA Source to Industry Map'!E:E,MATCH(_xlfn.CONCAT(Table2[[#This Row],[sector]:[subsource]]),'EPA Source to Industry Map'!D:D,0))</f>
        <v>chemicals 20</v>
      </c>
      <c r="J1605" s="4" t="s">
        <v>272</v>
      </c>
      <c r="K1605" s="13">
        <v>0.21179714208209655</v>
      </c>
    </row>
    <row r="1606" spans="1:11" x14ac:dyDescent="0.25">
      <c r="A1606" t="s">
        <v>1250</v>
      </c>
      <c r="B1606" t="s">
        <v>3</v>
      </c>
      <c r="C1606" t="s">
        <v>250</v>
      </c>
      <c r="D1606" t="s">
        <v>262</v>
      </c>
      <c r="E1606" t="s">
        <v>16</v>
      </c>
      <c r="F1606">
        <v>2008</v>
      </c>
      <c r="G1606">
        <v>0.21547499709043461</v>
      </c>
      <c r="H1606" s="13">
        <v>0.21547499709043461</v>
      </c>
      <c r="I1606" s="4" t="str">
        <f>INDEX('EPA Source to Industry Map'!E:E,MATCH(_xlfn.CONCAT(Table2[[#This Row],[sector]:[subsource]]),'EPA Source to Industry Map'!D:D,0))</f>
        <v>chemicals 20</v>
      </c>
      <c r="J1606" s="4" t="s">
        <v>272</v>
      </c>
      <c r="K1606" s="13">
        <v>0.21547499709043461</v>
      </c>
    </row>
    <row r="1607" spans="1:11" x14ac:dyDescent="0.25">
      <c r="A1607" t="s">
        <v>1250</v>
      </c>
      <c r="B1607" t="s">
        <v>3</v>
      </c>
      <c r="C1607" t="s">
        <v>250</v>
      </c>
      <c r="D1607" t="s">
        <v>262</v>
      </c>
      <c r="E1607" t="s">
        <v>16</v>
      </c>
      <c r="F1607">
        <v>2009</v>
      </c>
      <c r="G1607">
        <v>0.13761202733657973</v>
      </c>
      <c r="H1607" s="13">
        <v>0.13761202733657973</v>
      </c>
      <c r="I1607" s="4" t="str">
        <f>INDEX('EPA Source to Industry Map'!E:E,MATCH(_xlfn.CONCAT(Table2[[#This Row],[sector]:[subsource]]),'EPA Source to Industry Map'!D:D,0))</f>
        <v>chemicals 20</v>
      </c>
      <c r="J1607" s="4" t="s">
        <v>272</v>
      </c>
      <c r="K1607" s="13">
        <v>0.13761202733657973</v>
      </c>
    </row>
    <row r="1608" spans="1:11" x14ac:dyDescent="0.25">
      <c r="A1608" t="s">
        <v>1250</v>
      </c>
      <c r="B1608" t="s">
        <v>3</v>
      </c>
      <c r="C1608" t="s">
        <v>250</v>
      </c>
      <c r="D1608" t="s">
        <v>262</v>
      </c>
      <c r="E1608" t="s">
        <v>16</v>
      </c>
      <c r="F1608">
        <v>2010</v>
      </c>
      <c r="G1608">
        <v>0.14729424557244095</v>
      </c>
      <c r="H1608" s="13">
        <v>0.14729424557244095</v>
      </c>
      <c r="I1608" s="4" t="str">
        <f>INDEX('EPA Source to Industry Map'!E:E,MATCH(_xlfn.CONCAT(Table2[[#This Row],[sector]:[subsource]]),'EPA Source to Industry Map'!D:D,0))</f>
        <v>chemicals 20</v>
      </c>
      <c r="J1608" s="4" t="s">
        <v>272</v>
      </c>
      <c r="K1608" s="13">
        <v>0.14729424557244095</v>
      </c>
    </row>
    <row r="1609" spans="1:11" x14ac:dyDescent="0.25">
      <c r="A1609" t="s">
        <v>1250</v>
      </c>
      <c r="B1609" t="s">
        <v>3</v>
      </c>
      <c r="C1609" t="s">
        <v>250</v>
      </c>
      <c r="D1609" t="s">
        <v>262</v>
      </c>
      <c r="E1609" t="s">
        <v>16</v>
      </c>
      <c r="F1609">
        <v>2011</v>
      </c>
      <c r="G1609">
        <v>0.14490186153458354</v>
      </c>
      <c r="H1609" s="13">
        <v>0.14490186153458354</v>
      </c>
      <c r="I1609" s="4" t="str">
        <f>INDEX('EPA Source to Industry Map'!E:E,MATCH(_xlfn.CONCAT(Table2[[#This Row],[sector]:[subsource]]),'EPA Source to Industry Map'!D:D,0))</f>
        <v>chemicals 20</v>
      </c>
      <c r="J1609" s="4" t="s">
        <v>272</v>
      </c>
      <c r="K1609" s="13">
        <v>0.14490186153458354</v>
      </c>
    </row>
    <row r="1610" spans="1:11" x14ac:dyDescent="0.25">
      <c r="A1610" t="s">
        <v>1250</v>
      </c>
      <c r="B1610" t="s">
        <v>3</v>
      </c>
      <c r="C1610" t="s">
        <v>250</v>
      </c>
      <c r="D1610" t="s">
        <v>262</v>
      </c>
      <c r="E1610" t="s">
        <v>16</v>
      </c>
      <c r="F1610">
        <v>2012</v>
      </c>
      <c r="G1610">
        <v>0.12199403082527402</v>
      </c>
      <c r="H1610" s="13">
        <v>0.12199403082527402</v>
      </c>
      <c r="I1610" s="4" t="str">
        <f>INDEX('EPA Source to Industry Map'!E:E,MATCH(_xlfn.CONCAT(Table2[[#This Row],[sector]:[subsource]]),'EPA Source to Industry Map'!D:D,0))</f>
        <v>chemicals 20</v>
      </c>
      <c r="J1610" s="4" t="s">
        <v>272</v>
      </c>
      <c r="K1610" s="13">
        <v>0.12199403082527402</v>
      </c>
    </row>
    <row r="1611" spans="1:11" x14ac:dyDescent="0.25">
      <c r="A1611" t="s">
        <v>1250</v>
      </c>
      <c r="B1611" t="s">
        <v>3</v>
      </c>
      <c r="C1611" t="s">
        <v>250</v>
      </c>
      <c r="D1611" t="s">
        <v>262</v>
      </c>
      <c r="E1611" t="s">
        <v>16</v>
      </c>
      <c r="F1611">
        <v>2013</v>
      </c>
      <c r="G1611">
        <v>0.1097552793456246</v>
      </c>
      <c r="H1611" s="13">
        <v>0.1097552793456246</v>
      </c>
      <c r="I1611" s="4" t="str">
        <f>INDEX('EPA Source to Industry Map'!E:E,MATCH(_xlfn.CONCAT(Table2[[#This Row],[sector]:[subsource]]),'EPA Source to Industry Map'!D:D,0))</f>
        <v>chemicals 20</v>
      </c>
      <c r="J1611" s="4" t="s">
        <v>272</v>
      </c>
      <c r="K1611" s="13">
        <v>0.1097552793456246</v>
      </c>
    </row>
    <row r="1612" spans="1:11" x14ac:dyDescent="0.25">
      <c r="A1612" t="s">
        <v>1250</v>
      </c>
      <c r="B1612" t="s">
        <v>3</v>
      </c>
      <c r="C1612" t="s">
        <v>250</v>
      </c>
      <c r="D1612" t="s">
        <v>262</v>
      </c>
      <c r="E1612" t="s">
        <v>16</v>
      </c>
      <c r="F1612">
        <v>2014</v>
      </c>
      <c r="G1612">
        <v>0.1089230515799391</v>
      </c>
      <c r="H1612" s="13">
        <v>0.1089230515799391</v>
      </c>
      <c r="I1612" s="4" t="str">
        <f>INDEX('EPA Source to Industry Map'!E:E,MATCH(_xlfn.CONCAT(Table2[[#This Row],[sector]:[subsource]]),'EPA Source to Industry Map'!D:D,0))</f>
        <v>chemicals 20</v>
      </c>
      <c r="J1612" s="4" t="s">
        <v>272</v>
      </c>
      <c r="K1612" s="13">
        <v>0.1089230515799391</v>
      </c>
    </row>
    <row r="1613" spans="1:11" x14ac:dyDescent="0.25">
      <c r="A1613" t="s">
        <v>1250</v>
      </c>
      <c r="B1613" t="s">
        <v>3</v>
      </c>
      <c r="C1613" t="s">
        <v>250</v>
      </c>
      <c r="D1613" t="s">
        <v>262</v>
      </c>
      <c r="E1613" t="s">
        <v>16</v>
      </c>
      <c r="F1613">
        <v>2015</v>
      </c>
      <c r="G1613">
        <v>0.10370065791972967</v>
      </c>
      <c r="H1613" s="13">
        <v>0.10370065791972967</v>
      </c>
      <c r="I1613" s="4" t="str">
        <f>INDEX('EPA Source to Industry Map'!E:E,MATCH(_xlfn.CONCAT(Table2[[#This Row],[sector]:[subsource]]),'EPA Source to Industry Map'!D:D,0))</f>
        <v>chemicals 20</v>
      </c>
      <c r="J1613" s="4" t="s">
        <v>272</v>
      </c>
      <c r="K1613" s="13">
        <v>0.10370065791972967</v>
      </c>
    </row>
    <row r="1614" spans="1:11" x14ac:dyDescent="0.25">
      <c r="A1614" t="s">
        <v>1250</v>
      </c>
      <c r="B1614" t="s">
        <v>3</v>
      </c>
      <c r="C1614" t="s">
        <v>250</v>
      </c>
      <c r="D1614" t="s">
        <v>262</v>
      </c>
      <c r="E1614" t="s">
        <v>16</v>
      </c>
      <c r="F1614">
        <v>2016</v>
      </c>
      <c r="G1614">
        <v>9.3971228183331923E-2</v>
      </c>
      <c r="H1614" s="13">
        <v>9.3971228183331923E-2</v>
      </c>
      <c r="I1614" s="4" t="str">
        <f>INDEX('EPA Source to Industry Map'!E:E,MATCH(_xlfn.CONCAT(Table2[[#This Row],[sector]:[subsource]]),'EPA Source to Industry Map'!D:D,0))</f>
        <v>chemicals 20</v>
      </c>
      <c r="J1614" s="4" t="s">
        <v>272</v>
      </c>
      <c r="K1614" s="13">
        <v>9.3971228183331923E-2</v>
      </c>
    </row>
    <row r="1615" spans="1:11" x14ac:dyDescent="0.25">
      <c r="A1615" t="s">
        <v>1250</v>
      </c>
      <c r="B1615" t="s">
        <v>3</v>
      </c>
      <c r="C1615" t="s">
        <v>250</v>
      </c>
      <c r="D1615" t="s">
        <v>262</v>
      </c>
      <c r="E1615" t="s">
        <v>16</v>
      </c>
      <c r="F1615">
        <v>2017</v>
      </c>
      <c r="G1615">
        <v>9.2966944112715194E-2</v>
      </c>
      <c r="H1615" s="13">
        <v>9.2966944112715194E-2</v>
      </c>
      <c r="I1615" s="4" t="str">
        <f>INDEX('EPA Source to Industry Map'!E:E,MATCH(_xlfn.CONCAT(Table2[[#This Row],[sector]:[subsource]]),'EPA Source to Industry Map'!D:D,0))</f>
        <v>chemicals 20</v>
      </c>
      <c r="J1615" s="4" t="s">
        <v>272</v>
      </c>
      <c r="K1615" s="13">
        <v>9.2966944112715194E-2</v>
      </c>
    </row>
    <row r="1616" spans="1:11" x14ac:dyDescent="0.25">
      <c r="A1616" t="s">
        <v>1250</v>
      </c>
      <c r="B1616" t="s">
        <v>3</v>
      </c>
      <c r="C1616" t="s">
        <v>250</v>
      </c>
      <c r="D1616" t="s">
        <v>262</v>
      </c>
      <c r="E1616" t="s">
        <v>16</v>
      </c>
      <c r="F1616">
        <v>2018</v>
      </c>
      <c r="G1616">
        <v>9.1962660042098202E-2</v>
      </c>
      <c r="H1616" s="13">
        <v>9.1962660042098202E-2</v>
      </c>
      <c r="I1616" s="4" t="str">
        <f>INDEX('EPA Source to Industry Map'!E:E,MATCH(_xlfn.CONCAT(Table2[[#This Row],[sector]:[subsource]]),'EPA Source to Industry Map'!D:D,0))</f>
        <v>chemicals 20</v>
      </c>
      <c r="J1616" s="4" t="s">
        <v>272</v>
      </c>
      <c r="K1616" s="13">
        <v>9.1962660042098202E-2</v>
      </c>
    </row>
    <row r="1617" spans="1:11" x14ac:dyDescent="0.25">
      <c r="A1617" t="s">
        <v>1250</v>
      </c>
      <c r="B1617" t="s">
        <v>3</v>
      </c>
      <c r="C1617" t="s">
        <v>250</v>
      </c>
      <c r="D1617" t="s">
        <v>262</v>
      </c>
      <c r="E1617" t="s">
        <v>16</v>
      </c>
      <c r="F1617">
        <v>2019</v>
      </c>
      <c r="G1617">
        <v>9.0958375971481625E-2</v>
      </c>
      <c r="H1617" s="13">
        <v>9.0958375971481625E-2</v>
      </c>
      <c r="I1617" s="4" t="str">
        <f>INDEX('EPA Source to Industry Map'!E:E,MATCH(_xlfn.CONCAT(Table2[[#This Row],[sector]:[subsource]]),'EPA Source to Industry Map'!D:D,0))</f>
        <v>chemicals 20</v>
      </c>
      <c r="J1617" s="4" t="s">
        <v>272</v>
      </c>
      <c r="K1617" s="13">
        <v>9.0958375971481625E-2</v>
      </c>
    </row>
    <row r="1618" spans="1:11" x14ac:dyDescent="0.25">
      <c r="A1618" t="s">
        <v>1250</v>
      </c>
      <c r="B1618" t="s">
        <v>3</v>
      </c>
      <c r="C1618" t="s">
        <v>250</v>
      </c>
      <c r="D1618" t="s">
        <v>262</v>
      </c>
      <c r="E1618" t="s">
        <v>16</v>
      </c>
      <c r="F1618">
        <v>2020</v>
      </c>
      <c r="G1618">
        <v>8.9954091900864758E-2</v>
      </c>
      <c r="H1618" s="13">
        <v>8.9954091900864758E-2</v>
      </c>
      <c r="I1618" s="4" t="str">
        <f>INDEX('EPA Source to Industry Map'!E:E,MATCH(_xlfn.CONCAT(Table2[[#This Row],[sector]:[subsource]]),'EPA Source to Industry Map'!D:D,0))</f>
        <v>chemicals 20</v>
      </c>
      <c r="J1618" s="4" t="s">
        <v>272</v>
      </c>
      <c r="K1618" s="13">
        <v>8.9954091900864758E-2</v>
      </c>
    </row>
    <row r="1619" spans="1:11" x14ac:dyDescent="0.25">
      <c r="A1619" t="s">
        <v>1250</v>
      </c>
      <c r="B1619" t="s">
        <v>3</v>
      </c>
      <c r="C1619" t="s">
        <v>250</v>
      </c>
      <c r="D1619" t="s">
        <v>262</v>
      </c>
      <c r="E1619" t="s">
        <v>16</v>
      </c>
      <c r="F1619">
        <v>2021</v>
      </c>
      <c r="G1619">
        <v>9.1193442656542681E-2</v>
      </c>
      <c r="H1619" s="13">
        <v>9.1193442656542681E-2</v>
      </c>
      <c r="I1619" s="4" t="str">
        <f>INDEX('EPA Source to Industry Map'!E:E,MATCH(_xlfn.CONCAT(Table2[[#This Row],[sector]:[subsource]]),'EPA Source to Industry Map'!D:D,0))</f>
        <v>chemicals 20</v>
      </c>
      <c r="J1619" s="4" t="s">
        <v>272</v>
      </c>
      <c r="K1619" s="13">
        <v>9.1193442656542681E-2</v>
      </c>
    </row>
    <row r="1620" spans="1:11" x14ac:dyDescent="0.25">
      <c r="A1620" t="s">
        <v>1250</v>
      </c>
      <c r="B1620" t="s">
        <v>3</v>
      </c>
      <c r="C1620" t="s">
        <v>250</v>
      </c>
      <c r="D1620" t="s">
        <v>262</v>
      </c>
      <c r="E1620" t="s">
        <v>16</v>
      </c>
      <c r="F1620">
        <v>2022</v>
      </c>
      <c r="G1620">
        <v>9.2432793412220576E-2</v>
      </c>
      <c r="H1620" s="13">
        <v>9.2432793412220576E-2</v>
      </c>
      <c r="I1620" s="4" t="str">
        <f>INDEX('EPA Source to Industry Map'!E:E,MATCH(_xlfn.CONCAT(Table2[[#This Row],[sector]:[subsource]]),'EPA Source to Industry Map'!D:D,0))</f>
        <v>chemicals 20</v>
      </c>
      <c r="J1620" s="4" t="s">
        <v>272</v>
      </c>
      <c r="K1620" s="13">
        <v>9.2432793412220576E-2</v>
      </c>
    </row>
    <row r="1621" spans="1:11" x14ac:dyDescent="0.25">
      <c r="A1621" t="s">
        <v>1250</v>
      </c>
      <c r="B1621" t="s">
        <v>3</v>
      </c>
      <c r="C1621" t="s">
        <v>250</v>
      </c>
      <c r="D1621" t="s">
        <v>262</v>
      </c>
      <c r="E1621" t="s">
        <v>16</v>
      </c>
      <c r="F1621">
        <v>2023</v>
      </c>
      <c r="G1621">
        <v>9.3672144167898555E-2</v>
      </c>
      <c r="H1621" s="13">
        <v>9.3672144167898555E-2</v>
      </c>
      <c r="I1621" s="4" t="str">
        <f>INDEX('EPA Source to Industry Map'!E:E,MATCH(_xlfn.CONCAT(Table2[[#This Row],[sector]:[subsource]]),'EPA Source to Industry Map'!D:D,0))</f>
        <v>chemicals 20</v>
      </c>
      <c r="J1621" s="4" t="s">
        <v>272</v>
      </c>
      <c r="K1621" s="13">
        <v>9.3672144167898555E-2</v>
      </c>
    </row>
    <row r="1622" spans="1:11" x14ac:dyDescent="0.25">
      <c r="A1622" t="s">
        <v>1250</v>
      </c>
      <c r="B1622" t="s">
        <v>3</v>
      </c>
      <c r="C1622" t="s">
        <v>250</v>
      </c>
      <c r="D1622" t="s">
        <v>262</v>
      </c>
      <c r="E1622" t="s">
        <v>16</v>
      </c>
      <c r="F1622">
        <v>2024</v>
      </c>
      <c r="G1622">
        <v>9.4911494923576353E-2</v>
      </c>
      <c r="H1622" s="13">
        <v>9.4911494923576353E-2</v>
      </c>
      <c r="I1622" s="4" t="str">
        <f>INDEX('EPA Source to Industry Map'!E:E,MATCH(_xlfn.CONCAT(Table2[[#This Row],[sector]:[subsource]]),'EPA Source to Industry Map'!D:D,0))</f>
        <v>chemicals 20</v>
      </c>
      <c r="J1622" s="4" t="s">
        <v>272</v>
      </c>
      <c r="K1622" s="13">
        <v>9.4911494923576353E-2</v>
      </c>
    </row>
    <row r="1623" spans="1:11" x14ac:dyDescent="0.25">
      <c r="A1623" t="s">
        <v>1250</v>
      </c>
      <c r="B1623" t="s">
        <v>3</v>
      </c>
      <c r="C1623" t="s">
        <v>250</v>
      </c>
      <c r="D1623" t="s">
        <v>262</v>
      </c>
      <c r="E1623" t="s">
        <v>16</v>
      </c>
      <c r="F1623">
        <v>2025</v>
      </c>
      <c r="G1623">
        <v>9.6150845679254263E-2</v>
      </c>
      <c r="H1623" s="13">
        <v>9.6150845679254263E-2</v>
      </c>
      <c r="I1623" s="4" t="str">
        <f>INDEX('EPA Source to Industry Map'!E:E,MATCH(_xlfn.CONCAT(Table2[[#This Row],[sector]:[subsource]]),'EPA Source to Industry Map'!D:D,0))</f>
        <v>chemicals 20</v>
      </c>
      <c r="J1623" s="4" t="s">
        <v>272</v>
      </c>
      <c r="K1623" s="13">
        <v>9.6150845679254263E-2</v>
      </c>
    </row>
    <row r="1624" spans="1:11" x14ac:dyDescent="0.25">
      <c r="A1624" t="s">
        <v>1250</v>
      </c>
      <c r="B1624" t="s">
        <v>3</v>
      </c>
      <c r="C1624" t="s">
        <v>250</v>
      </c>
      <c r="D1624" t="s">
        <v>262</v>
      </c>
      <c r="E1624" t="s">
        <v>16</v>
      </c>
      <c r="F1624">
        <v>2026</v>
      </c>
      <c r="G1624">
        <v>9.7476511641990268E-2</v>
      </c>
      <c r="H1624" s="13">
        <v>9.7476511641990268E-2</v>
      </c>
      <c r="I1624" s="4" t="str">
        <f>INDEX('EPA Source to Industry Map'!E:E,MATCH(_xlfn.CONCAT(Table2[[#This Row],[sector]:[subsource]]),'EPA Source to Industry Map'!D:D,0))</f>
        <v>chemicals 20</v>
      </c>
      <c r="J1624" s="4" t="s">
        <v>272</v>
      </c>
      <c r="K1624" s="13">
        <v>9.7476511641990268E-2</v>
      </c>
    </row>
    <row r="1625" spans="1:11" x14ac:dyDescent="0.25">
      <c r="A1625" t="s">
        <v>1250</v>
      </c>
      <c r="B1625" t="s">
        <v>3</v>
      </c>
      <c r="C1625" t="s">
        <v>250</v>
      </c>
      <c r="D1625" t="s">
        <v>262</v>
      </c>
      <c r="E1625" t="s">
        <v>16</v>
      </c>
      <c r="F1625">
        <v>2027</v>
      </c>
      <c r="G1625">
        <v>9.8802177604726343E-2</v>
      </c>
      <c r="H1625" s="13">
        <v>9.8802177604726343E-2</v>
      </c>
      <c r="I1625" s="4" t="str">
        <f>INDEX('EPA Source to Industry Map'!E:E,MATCH(_xlfn.CONCAT(Table2[[#This Row],[sector]:[subsource]]),'EPA Source to Industry Map'!D:D,0))</f>
        <v>chemicals 20</v>
      </c>
      <c r="J1625" s="4" t="s">
        <v>272</v>
      </c>
      <c r="K1625" s="13">
        <v>9.8802177604726343E-2</v>
      </c>
    </row>
    <row r="1626" spans="1:11" x14ac:dyDescent="0.25">
      <c r="A1626" t="s">
        <v>1250</v>
      </c>
      <c r="B1626" t="s">
        <v>3</v>
      </c>
      <c r="C1626" t="s">
        <v>250</v>
      </c>
      <c r="D1626" t="s">
        <v>262</v>
      </c>
      <c r="E1626" t="s">
        <v>16</v>
      </c>
      <c r="F1626">
        <v>2028</v>
      </c>
      <c r="G1626">
        <v>0.10012784356746235</v>
      </c>
      <c r="H1626" s="13">
        <v>0.10012784356746235</v>
      </c>
      <c r="I1626" s="4" t="str">
        <f>INDEX('EPA Source to Industry Map'!E:E,MATCH(_xlfn.CONCAT(Table2[[#This Row],[sector]:[subsource]]),'EPA Source to Industry Map'!D:D,0))</f>
        <v>chemicals 20</v>
      </c>
      <c r="J1626" s="4" t="s">
        <v>272</v>
      </c>
      <c r="K1626" s="13">
        <v>0.10012784356746235</v>
      </c>
    </row>
    <row r="1627" spans="1:11" x14ac:dyDescent="0.25">
      <c r="A1627" t="s">
        <v>1250</v>
      </c>
      <c r="B1627" t="s">
        <v>3</v>
      </c>
      <c r="C1627" t="s">
        <v>250</v>
      </c>
      <c r="D1627" t="s">
        <v>262</v>
      </c>
      <c r="E1627" t="s">
        <v>16</v>
      </c>
      <c r="F1627">
        <v>2029</v>
      </c>
      <c r="G1627">
        <v>0.10145350953019835</v>
      </c>
      <c r="H1627" s="13">
        <v>0.10145350953019835</v>
      </c>
      <c r="I1627" s="4" t="str">
        <f>INDEX('EPA Source to Industry Map'!E:E,MATCH(_xlfn.CONCAT(Table2[[#This Row],[sector]:[subsource]]),'EPA Source to Industry Map'!D:D,0))</f>
        <v>chemicals 20</v>
      </c>
      <c r="J1627" s="4" t="s">
        <v>272</v>
      </c>
      <c r="K1627" s="13">
        <v>0.10145350953019835</v>
      </c>
    </row>
    <row r="1628" spans="1:11" x14ac:dyDescent="0.25">
      <c r="A1628" t="s">
        <v>1250</v>
      </c>
      <c r="B1628" t="s">
        <v>3</v>
      </c>
      <c r="C1628" t="s">
        <v>250</v>
      </c>
      <c r="D1628" t="s">
        <v>262</v>
      </c>
      <c r="E1628" t="s">
        <v>16</v>
      </c>
      <c r="F1628">
        <v>2030</v>
      </c>
      <c r="G1628">
        <v>0.10277917549293455</v>
      </c>
      <c r="H1628" s="13">
        <v>0.10277917549293455</v>
      </c>
      <c r="I1628" s="4" t="str">
        <f>INDEX('EPA Source to Industry Map'!E:E,MATCH(_xlfn.CONCAT(Table2[[#This Row],[sector]:[subsource]]),'EPA Source to Industry Map'!D:D,0))</f>
        <v>chemicals 20</v>
      </c>
      <c r="J1628" s="4" t="s">
        <v>272</v>
      </c>
      <c r="K1628" s="13">
        <v>0.10277917549293455</v>
      </c>
    </row>
    <row r="1629" spans="1:11" x14ac:dyDescent="0.25">
      <c r="A1629" t="s">
        <v>1250</v>
      </c>
      <c r="B1629" t="s">
        <v>3</v>
      </c>
      <c r="C1629" t="s">
        <v>250</v>
      </c>
      <c r="D1629" t="s">
        <v>262</v>
      </c>
      <c r="E1629" t="s">
        <v>16</v>
      </c>
      <c r="F1629">
        <v>2031</v>
      </c>
      <c r="G1629">
        <v>0.1046388684800911</v>
      </c>
      <c r="H1629" s="13">
        <v>0.1046388684800911</v>
      </c>
      <c r="I1629" s="4" t="str">
        <f>INDEX('EPA Source to Industry Map'!E:E,MATCH(_xlfn.CONCAT(Table2[[#This Row],[sector]:[subsource]]),'EPA Source to Industry Map'!D:D,0))</f>
        <v>chemicals 20</v>
      </c>
      <c r="J1629" s="4" t="s">
        <v>272</v>
      </c>
      <c r="K1629" s="13">
        <v>0.1046388684800911</v>
      </c>
    </row>
    <row r="1630" spans="1:11" x14ac:dyDescent="0.25">
      <c r="A1630" t="s">
        <v>1250</v>
      </c>
      <c r="B1630" t="s">
        <v>3</v>
      </c>
      <c r="C1630" t="s">
        <v>250</v>
      </c>
      <c r="D1630" t="s">
        <v>262</v>
      </c>
      <c r="E1630" t="s">
        <v>16</v>
      </c>
      <c r="F1630">
        <v>2032</v>
      </c>
      <c r="G1630">
        <v>0.10649856146724759</v>
      </c>
      <c r="H1630" s="13">
        <v>0.10649856146724759</v>
      </c>
      <c r="I1630" s="4" t="str">
        <f>INDEX('EPA Source to Industry Map'!E:E,MATCH(_xlfn.CONCAT(Table2[[#This Row],[sector]:[subsource]]),'EPA Source to Industry Map'!D:D,0))</f>
        <v>chemicals 20</v>
      </c>
      <c r="J1630" s="4" t="s">
        <v>272</v>
      </c>
      <c r="K1630" s="13">
        <v>0.10649856146724759</v>
      </c>
    </row>
    <row r="1631" spans="1:11" x14ac:dyDescent="0.25">
      <c r="A1631" t="s">
        <v>1250</v>
      </c>
      <c r="B1631" t="s">
        <v>3</v>
      </c>
      <c r="C1631" t="s">
        <v>250</v>
      </c>
      <c r="D1631" t="s">
        <v>262</v>
      </c>
      <c r="E1631" t="s">
        <v>16</v>
      </c>
      <c r="F1631">
        <v>2033</v>
      </c>
      <c r="G1631">
        <v>0.10835825445440436</v>
      </c>
      <c r="H1631" s="13">
        <v>0.10835825445440436</v>
      </c>
      <c r="I1631" s="4" t="str">
        <f>INDEX('EPA Source to Industry Map'!E:E,MATCH(_xlfn.CONCAT(Table2[[#This Row],[sector]:[subsource]]),'EPA Source to Industry Map'!D:D,0))</f>
        <v>chemicals 20</v>
      </c>
      <c r="J1631" s="4" t="s">
        <v>272</v>
      </c>
      <c r="K1631" s="13">
        <v>0.10835825445440436</v>
      </c>
    </row>
    <row r="1632" spans="1:11" x14ac:dyDescent="0.25">
      <c r="A1632" t="s">
        <v>1250</v>
      </c>
      <c r="B1632" t="s">
        <v>3</v>
      </c>
      <c r="C1632" t="s">
        <v>250</v>
      </c>
      <c r="D1632" t="s">
        <v>262</v>
      </c>
      <c r="E1632" t="s">
        <v>16</v>
      </c>
      <c r="F1632">
        <v>2034</v>
      </c>
      <c r="G1632">
        <v>0.11021794744156076</v>
      </c>
      <c r="H1632" s="13">
        <v>0.11021794744156076</v>
      </c>
      <c r="I1632" s="4" t="str">
        <f>INDEX('EPA Source to Industry Map'!E:E,MATCH(_xlfn.CONCAT(Table2[[#This Row],[sector]:[subsource]]),'EPA Source to Industry Map'!D:D,0))</f>
        <v>chemicals 20</v>
      </c>
      <c r="J1632" s="4" t="s">
        <v>272</v>
      </c>
      <c r="K1632" s="13">
        <v>0.11021794744156076</v>
      </c>
    </row>
    <row r="1633" spans="1:11" x14ac:dyDescent="0.25">
      <c r="A1633" t="s">
        <v>1250</v>
      </c>
      <c r="B1633" t="s">
        <v>3</v>
      </c>
      <c r="C1633" t="s">
        <v>250</v>
      </c>
      <c r="D1633" t="s">
        <v>262</v>
      </c>
      <c r="E1633" t="s">
        <v>16</v>
      </c>
      <c r="F1633">
        <v>2035</v>
      </c>
      <c r="G1633">
        <v>0.11207764042871753</v>
      </c>
      <c r="H1633" s="13">
        <v>0.11207764042871753</v>
      </c>
      <c r="I1633" s="4" t="str">
        <f>INDEX('EPA Source to Industry Map'!E:E,MATCH(_xlfn.CONCAT(Table2[[#This Row],[sector]:[subsource]]),'EPA Source to Industry Map'!D:D,0))</f>
        <v>chemicals 20</v>
      </c>
      <c r="J1633" s="4" t="s">
        <v>272</v>
      </c>
      <c r="K1633" s="13">
        <v>0.11207764042871753</v>
      </c>
    </row>
    <row r="1634" spans="1:11" x14ac:dyDescent="0.25">
      <c r="A1634" t="s">
        <v>1250</v>
      </c>
      <c r="B1634" t="s">
        <v>3</v>
      </c>
      <c r="C1634" t="s">
        <v>250</v>
      </c>
      <c r="D1634" t="s">
        <v>262</v>
      </c>
      <c r="E1634" t="s">
        <v>16</v>
      </c>
      <c r="F1634">
        <v>2036</v>
      </c>
      <c r="G1634">
        <v>0.11394437167517542</v>
      </c>
      <c r="H1634" s="13">
        <v>0.11394437167517542</v>
      </c>
      <c r="I1634" s="4" t="str">
        <f>INDEX('EPA Source to Industry Map'!E:E,MATCH(_xlfn.CONCAT(Table2[[#This Row],[sector]:[subsource]]),'EPA Source to Industry Map'!D:D,0))</f>
        <v>chemicals 20</v>
      </c>
      <c r="J1634" s="4" t="s">
        <v>272</v>
      </c>
      <c r="K1634" s="13">
        <v>0.11394437167517542</v>
      </c>
    </row>
    <row r="1635" spans="1:11" x14ac:dyDescent="0.25">
      <c r="A1635" t="s">
        <v>1250</v>
      </c>
      <c r="B1635" t="s">
        <v>3</v>
      </c>
      <c r="C1635" t="s">
        <v>250</v>
      </c>
      <c r="D1635" t="s">
        <v>262</v>
      </c>
      <c r="E1635" t="s">
        <v>16</v>
      </c>
      <c r="F1635">
        <v>2037</v>
      </c>
      <c r="G1635">
        <v>0.11581110292163317</v>
      </c>
      <c r="H1635" s="13">
        <v>0.11581110292163317</v>
      </c>
      <c r="I1635" s="4" t="str">
        <f>INDEX('EPA Source to Industry Map'!E:E,MATCH(_xlfn.CONCAT(Table2[[#This Row],[sector]:[subsource]]),'EPA Source to Industry Map'!D:D,0))</f>
        <v>chemicals 20</v>
      </c>
      <c r="J1635" s="4" t="s">
        <v>272</v>
      </c>
      <c r="K1635" s="13">
        <v>0.11581110292163317</v>
      </c>
    </row>
    <row r="1636" spans="1:11" x14ac:dyDescent="0.25">
      <c r="A1636" t="s">
        <v>1250</v>
      </c>
      <c r="B1636" t="s">
        <v>3</v>
      </c>
      <c r="C1636" t="s">
        <v>250</v>
      </c>
      <c r="D1636" t="s">
        <v>262</v>
      </c>
      <c r="E1636" t="s">
        <v>16</v>
      </c>
      <c r="F1636">
        <v>2038</v>
      </c>
      <c r="G1636">
        <v>0.11767783416809108</v>
      </c>
      <c r="H1636" s="13">
        <v>0.11767783416809108</v>
      </c>
      <c r="I1636" s="4" t="str">
        <f>INDEX('EPA Source to Industry Map'!E:E,MATCH(_xlfn.CONCAT(Table2[[#This Row],[sector]:[subsource]]),'EPA Source to Industry Map'!D:D,0))</f>
        <v>chemicals 20</v>
      </c>
      <c r="J1636" s="4" t="s">
        <v>272</v>
      </c>
      <c r="K1636" s="13">
        <v>0.11767783416809108</v>
      </c>
    </row>
    <row r="1637" spans="1:11" x14ac:dyDescent="0.25">
      <c r="A1637" t="s">
        <v>1250</v>
      </c>
      <c r="B1637" t="s">
        <v>3</v>
      </c>
      <c r="C1637" t="s">
        <v>250</v>
      </c>
      <c r="D1637" t="s">
        <v>262</v>
      </c>
      <c r="E1637" t="s">
        <v>16</v>
      </c>
      <c r="F1637">
        <v>2039</v>
      </c>
      <c r="G1637">
        <v>0.11954456541454887</v>
      </c>
      <c r="H1637" s="13">
        <v>0.11954456541454887</v>
      </c>
      <c r="I1637" s="4" t="str">
        <f>INDEX('EPA Source to Industry Map'!E:E,MATCH(_xlfn.CONCAT(Table2[[#This Row],[sector]:[subsource]]),'EPA Source to Industry Map'!D:D,0))</f>
        <v>chemicals 20</v>
      </c>
      <c r="J1637" s="4" t="s">
        <v>272</v>
      </c>
      <c r="K1637" s="13">
        <v>0.11954456541454887</v>
      </c>
    </row>
    <row r="1638" spans="1:11" x14ac:dyDescent="0.25">
      <c r="A1638" t="s">
        <v>1250</v>
      </c>
      <c r="B1638" t="s">
        <v>3</v>
      </c>
      <c r="C1638" t="s">
        <v>250</v>
      </c>
      <c r="D1638" t="s">
        <v>262</v>
      </c>
      <c r="E1638" t="s">
        <v>16</v>
      </c>
      <c r="F1638">
        <v>2040</v>
      </c>
      <c r="G1638">
        <v>0.12141129666100677</v>
      </c>
      <c r="H1638" s="13">
        <v>0.12141129666100677</v>
      </c>
      <c r="I1638" s="4" t="str">
        <f>INDEX('EPA Source to Industry Map'!E:E,MATCH(_xlfn.CONCAT(Table2[[#This Row],[sector]:[subsource]]),'EPA Source to Industry Map'!D:D,0))</f>
        <v>chemicals 20</v>
      </c>
      <c r="J1638" s="4" t="s">
        <v>272</v>
      </c>
      <c r="K1638" s="13">
        <v>0.12141129666100677</v>
      </c>
    </row>
    <row r="1639" spans="1:11" x14ac:dyDescent="0.25">
      <c r="A1639" t="s">
        <v>1250</v>
      </c>
      <c r="B1639" t="s">
        <v>3</v>
      </c>
      <c r="C1639" t="s">
        <v>250</v>
      </c>
      <c r="D1639" t="s">
        <v>262</v>
      </c>
      <c r="E1639" t="s">
        <v>16</v>
      </c>
      <c r="F1639">
        <v>2041</v>
      </c>
      <c r="G1639">
        <v>0.12333107906054749</v>
      </c>
      <c r="H1639" s="13">
        <v>0.12333107906054749</v>
      </c>
      <c r="I1639" s="4" t="str">
        <f>INDEX('EPA Source to Industry Map'!E:E,MATCH(_xlfn.CONCAT(Table2[[#This Row],[sector]:[subsource]]),'EPA Source to Industry Map'!D:D,0))</f>
        <v>chemicals 20</v>
      </c>
      <c r="J1639" s="4" t="s">
        <v>272</v>
      </c>
      <c r="K1639" s="13">
        <v>0.12333107906054749</v>
      </c>
    </row>
    <row r="1640" spans="1:11" x14ac:dyDescent="0.25">
      <c r="A1640" t="s">
        <v>1250</v>
      </c>
      <c r="B1640" t="s">
        <v>3</v>
      </c>
      <c r="C1640" t="s">
        <v>250</v>
      </c>
      <c r="D1640" t="s">
        <v>262</v>
      </c>
      <c r="E1640" t="s">
        <v>16</v>
      </c>
      <c r="F1640">
        <v>2042</v>
      </c>
      <c r="G1640">
        <v>0.12525086146008838</v>
      </c>
      <c r="H1640" s="13">
        <v>0.12525086146008838</v>
      </c>
      <c r="I1640" s="4" t="str">
        <f>INDEX('EPA Source to Industry Map'!E:E,MATCH(_xlfn.CONCAT(Table2[[#This Row],[sector]:[subsource]]),'EPA Source to Industry Map'!D:D,0))</f>
        <v>chemicals 20</v>
      </c>
      <c r="J1640" s="4" t="s">
        <v>272</v>
      </c>
      <c r="K1640" s="13">
        <v>0.12525086146008838</v>
      </c>
    </row>
    <row r="1641" spans="1:11" x14ac:dyDescent="0.25">
      <c r="A1641" t="s">
        <v>1250</v>
      </c>
      <c r="B1641" t="s">
        <v>3</v>
      </c>
      <c r="C1641" t="s">
        <v>250</v>
      </c>
      <c r="D1641" t="s">
        <v>262</v>
      </c>
      <c r="E1641" t="s">
        <v>16</v>
      </c>
      <c r="F1641">
        <v>2043</v>
      </c>
      <c r="G1641">
        <v>0.12717064385962923</v>
      </c>
      <c r="H1641" s="13">
        <v>0.12717064385962923</v>
      </c>
      <c r="I1641" s="4" t="str">
        <f>INDEX('EPA Source to Industry Map'!E:E,MATCH(_xlfn.CONCAT(Table2[[#This Row],[sector]:[subsource]]),'EPA Source to Industry Map'!D:D,0))</f>
        <v>chemicals 20</v>
      </c>
      <c r="J1641" s="4" t="s">
        <v>272</v>
      </c>
      <c r="K1641" s="13">
        <v>0.12717064385962923</v>
      </c>
    </row>
    <row r="1642" spans="1:11" x14ac:dyDescent="0.25">
      <c r="A1642" t="s">
        <v>1250</v>
      </c>
      <c r="B1642" t="s">
        <v>3</v>
      </c>
      <c r="C1642" t="s">
        <v>250</v>
      </c>
      <c r="D1642" t="s">
        <v>262</v>
      </c>
      <c r="E1642" t="s">
        <v>16</v>
      </c>
      <c r="F1642">
        <v>2044</v>
      </c>
      <c r="G1642">
        <v>0.12909042625917011</v>
      </c>
      <c r="H1642" s="13">
        <v>0.12909042625917011</v>
      </c>
      <c r="I1642" s="4" t="str">
        <f>INDEX('EPA Source to Industry Map'!E:E,MATCH(_xlfn.CONCAT(Table2[[#This Row],[sector]:[subsource]]),'EPA Source to Industry Map'!D:D,0))</f>
        <v>chemicals 20</v>
      </c>
      <c r="J1642" s="4" t="s">
        <v>272</v>
      </c>
      <c r="K1642" s="13">
        <v>0.12909042625917011</v>
      </c>
    </row>
    <row r="1643" spans="1:11" x14ac:dyDescent="0.25">
      <c r="A1643" t="s">
        <v>1250</v>
      </c>
      <c r="B1643" t="s">
        <v>3</v>
      </c>
      <c r="C1643" t="s">
        <v>250</v>
      </c>
      <c r="D1643" t="s">
        <v>262</v>
      </c>
      <c r="E1643" t="s">
        <v>16</v>
      </c>
      <c r="F1643">
        <v>2045</v>
      </c>
      <c r="G1643">
        <v>0.13101020865871082</v>
      </c>
      <c r="H1643" s="13">
        <v>0.13101020865871082</v>
      </c>
      <c r="I1643" s="4" t="str">
        <f>INDEX('EPA Source to Industry Map'!E:E,MATCH(_xlfn.CONCAT(Table2[[#This Row],[sector]:[subsource]]),'EPA Source to Industry Map'!D:D,0))</f>
        <v>chemicals 20</v>
      </c>
      <c r="J1643" s="4" t="s">
        <v>272</v>
      </c>
      <c r="K1643" s="13">
        <v>0.13101020865871082</v>
      </c>
    </row>
    <row r="1644" spans="1:11" x14ac:dyDescent="0.25">
      <c r="A1644" t="s">
        <v>1250</v>
      </c>
      <c r="B1644" t="s">
        <v>3</v>
      </c>
      <c r="C1644" t="s">
        <v>250</v>
      </c>
      <c r="D1644" t="s">
        <v>262</v>
      </c>
      <c r="E1644" t="s">
        <v>16</v>
      </c>
      <c r="F1644">
        <v>2046</v>
      </c>
      <c r="G1644">
        <v>0.13303639666004952</v>
      </c>
      <c r="H1644" s="13">
        <v>0.13303639666004952</v>
      </c>
      <c r="I1644" s="4" t="str">
        <f>INDEX('EPA Source to Industry Map'!E:E,MATCH(_xlfn.CONCAT(Table2[[#This Row],[sector]:[subsource]]),'EPA Source to Industry Map'!D:D,0))</f>
        <v>chemicals 20</v>
      </c>
      <c r="J1644" s="4" t="s">
        <v>272</v>
      </c>
      <c r="K1644" s="13">
        <v>0.13303639666004952</v>
      </c>
    </row>
    <row r="1645" spans="1:11" x14ac:dyDescent="0.25">
      <c r="A1645" t="s">
        <v>1250</v>
      </c>
      <c r="B1645" t="s">
        <v>3</v>
      </c>
      <c r="C1645" t="s">
        <v>250</v>
      </c>
      <c r="D1645" t="s">
        <v>262</v>
      </c>
      <c r="E1645" t="s">
        <v>16</v>
      </c>
      <c r="F1645">
        <v>2047</v>
      </c>
      <c r="G1645">
        <v>0.1350625846613881</v>
      </c>
      <c r="H1645" s="13">
        <v>0.1350625846613881</v>
      </c>
      <c r="I1645" s="4" t="str">
        <f>INDEX('EPA Source to Industry Map'!E:E,MATCH(_xlfn.CONCAT(Table2[[#This Row],[sector]:[subsource]]),'EPA Source to Industry Map'!D:D,0))</f>
        <v>chemicals 20</v>
      </c>
      <c r="J1645" s="4" t="s">
        <v>272</v>
      </c>
      <c r="K1645" s="13">
        <v>0.1350625846613881</v>
      </c>
    </row>
    <row r="1646" spans="1:11" x14ac:dyDescent="0.25">
      <c r="A1646" t="s">
        <v>1250</v>
      </c>
      <c r="B1646" t="s">
        <v>3</v>
      </c>
      <c r="C1646" t="s">
        <v>250</v>
      </c>
      <c r="D1646" t="s">
        <v>262</v>
      </c>
      <c r="E1646" t="s">
        <v>16</v>
      </c>
      <c r="F1646">
        <v>2048</v>
      </c>
      <c r="G1646">
        <v>0.13708877266272673</v>
      </c>
      <c r="H1646" s="13">
        <v>0.13708877266272673</v>
      </c>
      <c r="I1646" s="4" t="str">
        <f>INDEX('EPA Source to Industry Map'!E:E,MATCH(_xlfn.CONCAT(Table2[[#This Row],[sector]:[subsource]]),'EPA Source to Industry Map'!D:D,0))</f>
        <v>chemicals 20</v>
      </c>
      <c r="J1646" s="4" t="s">
        <v>272</v>
      </c>
      <c r="K1646" s="13">
        <v>0.13708877266272673</v>
      </c>
    </row>
    <row r="1647" spans="1:11" x14ac:dyDescent="0.25">
      <c r="A1647" t="s">
        <v>1250</v>
      </c>
      <c r="B1647" t="s">
        <v>3</v>
      </c>
      <c r="C1647" t="s">
        <v>250</v>
      </c>
      <c r="D1647" t="s">
        <v>262</v>
      </c>
      <c r="E1647" t="s">
        <v>16</v>
      </c>
      <c r="F1647">
        <v>2049</v>
      </c>
      <c r="G1647">
        <v>0.13911496066406545</v>
      </c>
      <c r="H1647" s="13">
        <v>0.13911496066406545</v>
      </c>
      <c r="I1647" s="4" t="str">
        <f>INDEX('EPA Source to Industry Map'!E:E,MATCH(_xlfn.CONCAT(Table2[[#This Row],[sector]:[subsource]]),'EPA Source to Industry Map'!D:D,0))</f>
        <v>chemicals 20</v>
      </c>
      <c r="J1647" s="4" t="s">
        <v>272</v>
      </c>
      <c r="K1647" s="13">
        <v>0.13911496066406545</v>
      </c>
    </row>
    <row r="1648" spans="1:11" x14ac:dyDescent="0.25">
      <c r="A1648" t="s">
        <v>1250</v>
      </c>
      <c r="B1648" t="s">
        <v>3</v>
      </c>
      <c r="C1648" t="s">
        <v>250</v>
      </c>
      <c r="D1648" t="s">
        <v>262</v>
      </c>
      <c r="E1648" t="s">
        <v>16</v>
      </c>
      <c r="F1648">
        <v>2050</v>
      </c>
      <c r="G1648">
        <v>0.14114114866540398</v>
      </c>
      <c r="H1648" s="13">
        <v>0.14114114866540398</v>
      </c>
      <c r="I1648" s="4" t="str">
        <f>INDEX('EPA Source to Industry Map'!E:E,MATCH(_xlfn.CONCAT(Table2[[#This Row],[sector]:[subsource]]),'EPA Source to Industry Map'!D:D,0))</f>
        <v>chemicals 20</v>
      </c>
      <c r="J1648" s="4" t="s">
        <v>272</v>
      </c>
      <c r="K1648" s="13">
        <v>0.14114114866540398</v>
      </c>
    </row>
    <row r="1649" spans="1:11" x14ac:dyDescent="0.25">
      <c r="A1649" t="s">
        <v>1250</v>
      </c>
      <c r="B1649" t="s">
        <v>3</v>
      </c>
      <c r="C1649" t="s">
        <v>250</v>
      </c>
      <c r="D1649" t="s">
        <v>262</v>
      </c>
      <c r="E1649" t="s">
        <v>14</v>
      </c>
      <c r="F1649">
        <v>1990</v>
      </c>
      <c r="G1649">
        <v>0.6183308235354622</v>
      </c>
      <c r="H1649" s="13">
        <v>0.6183308235354622</v>
      </c>
      <c r="I1649" s="4" t="str">
        <f>INDEX('EPA Source to Industry Map'!E:E,MATCH(_xlfn.CONCAT(Table2[[#This Row],[sector]:[subsource]]),'EPA Source to Industry Map'!D:D,0))</f>
        <v>chemicals 20</v>
      </c>
      <c r="J1649" s="4" t="s">
        <v>272</v>
      </c>
      <c r="K1649" s="13">
        <v>0.6183308235354622</v>
      </c>
    </row>
    <row r="1650" spans="1:11" x14ac:dyDescent="0.25">
      <c r="A1650" t="s">
        <v>1250</v>
      </c>
      <c r="B1650" t="s">
        <v>3</v>
      </c>
      <c r="C1650" t="s">
        <v>250</v>
      </c>
      <c r="D1650" t="s">
        <v>262</v>
      </c>
      <c r="E1650" t="s">
        <v>14</v>
      </c>
      <c r="F1650">
        <v>1991</v>
      </c>
      <c r="G1650">
        <v>0.67391591724012645</v>
      </c>
      <c r="H1650" s="13">
        <v>0.67391591724012645</v>
      </c>
      <c r="I1650" s="4" t="str">
        <f>INDEX('EPA Source to Industry Map'!E:E,MATCH(_xlfn.CONCAT(Table2[[#This Row],[sector]:[subsource]]),'EPA Source to Industry Map'!D:D,0))</f>
        <v>chemicals 20</v>
      </c>
      <c r="J1650" s="4" t="s">
        <v>272</v>
      </c>
      <c r="K1650" s="13">
        <v>0.67391591724012645</v>
      </c>
    </row>
    <row r="1651" spans="1:11" x14ac:dyDescent="0.25">
      <c r="A1651" t="s">
        <v>1250</v>
      </c>
      <c r="B1651" t="s">
        <v>3</v>
      </c>
      <c r="C1651" t="s">
        <v>250</v>
      </c>
      <c r="D1651" t="s">
        <v>262</v>
      </c>
      <c r="E1651" t="s">
        <v>14</v>
      </c>
      <c r="F1651">
        <v>1992</v>
      </c>
      <c r="G1651">
        <v>0.73092000306454419</v>
      </c>
      <c r="H1651" s="13">
        <v>0.73092000306454419</v>
      </c>
      <c r="I1651" s="4" t="str">
        <f>INDEX('EPA Source to Industry Map'!E:E,MATCH(_xlfn.CONCAT(Table2[[#This Row],[sector]:[subsource]]),'EPA Source to Industry Map'!D:D,0))</f>
        <v>chemicals 20</v>
      </c>
      <c r="J1651" s="4" t="s">
        <v>272</v>
      </c>
      <c r="K1651" s="13">
        <v>0.73092000306454419</v>
      </c>
    </row>
    <row r="1652" spans="1:11" x14ac:dyDescent="0.25">
      <c r="A1652" t="s">
        <v>1250</v>
      </c>
      <c r="B1652" t="s">
        <v>3</v>
      </c>
      <c r="C1652" t="s">
        <v>250</v>
      </c>
      <c r="D1652" t="s">
        <v>262</v>
      </c>
      <c r="E1652" t="s">
        <v>14</v>
      </c>
      <c r="F1652">
        <v>1993</v>
      </c>
      <c r="G1652">
        <v>0.8026794161105234</v>
      </c>
      <c r="H1652" s="13">
        <v>0.8026794161105234</v>
      </c>
      <c r="I1652" s="4" t="str">
        <f>INDEX('EPA Source to Industry Map'!E:E,MATCH(_xlfn.CONCAT(Table2[[#This Row],[sector]:[subsource]]),'EPA Source to Industry Map'!D:D,0))</f>
        <v>chemicals 20</v>
      </c>
      <c r="J1652" s="4" t="s">
        <v>272</v>
      </c>
      <c r="K1652" s="13">
        <v>0.8026794161105234</v>
      </c>
    </row>
    <row r="1653" spans="1:11" x14ac:dyDescent="0.25">
      <c r="A1653" t="s">
        <v>1250</v>
      </c>
      <c r="B1653" t="s">
        <v>3</v>
      </c>
      <c r="C1653" t="s">
        <v>250</v>
      </c>
      <c r="D1653" t="s">
        <v>262</v>
      </c>
      <c r="E1653" t="s">
        <v>14</v>
      </c>
      <c r="F1653">
        <v>1994</v>
      </c>
      <c r="G1653">
        <v>0.86321018239690195</v>
      </c>
      <c r="H1653" s="13">
        <v>0.86321018239690195</v>
      </c>
      <c r="I1653" s="4" t="str">
        <f>INDEX('EPA Source to Industry Map'!E:E,MATCH(_xlfn.CONCAT(Table2[[#This Row],[sector]:[subsource]]),'EPA Source to Industry Map'!D:D,0))</f>
        <v>chemicals 20</v>
      </c>
      <c r="J1653" s="4" t="s">
        <v>272</v>
      </c>
      <c r="K1653" s="13">
        <v>0.86321018239690195</v>
      </c>
    </row>
    <row r="1654" spans="1:11" x14ac:dyDescent="0.25">
      <c r="A1654" t="s">
        <v>1250</v>
      </c>
      <c r="B1654" t="s">
        <v>3</v>
      </c>
      <c r="C1654" t="s">
        <v>250</v>
      </c>
      <c r="D1654" t="s">
        <v>262</v>
      </c>
      <c r="E1654" t="s">
        <v>14</v>
      </c>
      <c r="F1654">
        <v>1995</v>
      </c>
      <c r="G1654">
        <v>0.99862637339740246</v>
      </c>
      <c r="H1654" s="13">
        <v>0.99862637339740246</v>
      </c>
      <c r="I1654" s="4" t="str">
        <f>INDEX('EPA Source to Industry Map'!E:E,MATCH(_xlfn.CONCAT(Table2[[#This Row],[sector]:[subsource]]),'EPA Source to Industry Map'!D:D,0))</f>
        <v>chemicals 20</v>
      </c>
      <c r="J1654" s="4" t="s">
        <v>272</v>
      </c>
      <c r="K1654" s="13">
        <v>0.99862637339740246</v>
      </c>
    </row>
    <row r="1655" spans="1:11" x14ac:dyDescent="0.25">
      <c r="A1655" t="s">
        <v>1250</v>
      </c>
      <c r="B1655" t="s">
        <v>3</v>
      </c>
      <c r="C1655" t="s">
        <v>250</v>
      </c>
      <c r="D1655" t="s">
        <v>262</v>
      </c>
      <c r="E1655" t="s">
        <v>14</v>
      </c>
      <c r="F1655">
        <v>1996</v>
      </c>
      <c r="G1655">
        <v>1.2421437836874072</v>
      </c>
      <c r="H1655" s="13">
        <v>1.2421437836874072</v>
      </c>
      <c r="I1655" s="4" t="str">
        <f>INDEX('EPA Source to Industry Map'!E:E,MATCH(_xlfn.CONCAT(Table2[[#This Row],[sector]:[subsource]]),'EPA Source to Industry Map'!D:D,0))</f>
        <v>chemicals 20</v>
      </c>
      <c r="J1655" s="4" t="s">
        <v>272</v>
      </c>
      <c r="K1655" s="13">
        <v>1.2421437836874072</v>
      </c>
    </row>
    <row r="1656" spans="1:11" x14ac:dyDescent="0.25">
      <c r="A1656" t="s">
        <v>1250</v>
      </c>
      <c r="B1656" t="s">
        <v>3</v>
      </c>
      <c r="C1656" t="s">
        <v>250</v>
      </c>
      <c r="D1656" t="s">
        <v>262</v>
      </c>
      <c r="E1656" t="s">
        <v>14</v>
      </c>
      <c r="F1656">
        <v>1997</v>
      </c>
      <c r="G1656">
        <v>1.5777828296960648</v>
      </c>
      <c r="H1656" s="13">
        <v>1.5777828296960648</v>
      </c>
      <c r="I1656" s="4" t="str">
        <f>INDEX('EPA Source to Industry Map'!E:E,MATCH(_xlfn.CONCAT(Table2[[#This Row],[sector]:[subsource]]),'EPA Source to Industry Map'!D:D,0))</f>
        <v>chemicals 20</v>
      </c>
      <c r="J1656" s="4" t="s">
        <v>272</v>
      </c>
      <c r="K1656" s="13">
        <v>1.5777828296960648</v>
      </c>
    </row>
    <row r="1657" spans="1:11" x14ac:dyDescent="0.25">
      <c r="A1657" t="s">
        <v>1250</v>
      </c>
      <c r="B1657" t="s">
        <v>3</v>
      </c>
      <c r="C1657" t="s">
        <v>250</v>
      </c>
      <c r="D1657" t="s">
        <v>262</v>
      </c>
      <c r="E1657" t="s">
        <v>14</v>
      </c>
      <c r="F1657">
        <v>1998</v>
      </c>
      <c r="G1657">
        <v>1.4258704074040542</v>
      </c>
      <c r="H1657" s="13">
        <v>1.4258704074040542</v>
      </c>
      <c r="I1657" s="4" t="str">
        <f>INDEX('EPA Source to Industry Map'!E:E,MATCH(_xlfn.CONCAT(Table2[[#This Row],[sector]:[subsource]]),'EPA Source to Industry Map'!D:D,0))</f>
        <v>chemicals 20</v>
      </c>
      <c r="J1657" s="4" t="s">
        <v>272</v>
      </c>
      <c r="K1657" s="13">
        <v>1.4258704074040542</v>
      </c>
    </row>
    <row r="1658" spans="1:11" x14ac:dyDescent="0.25">
      <c r="A1658" t="s">
        <v>1250</v>
      </c>
      <c r="B1658" t="s">
        <v>3</v>
      </c>
      <c r="C1658" t="s">
        <v>250</v>
      </c>
      <c r="D1658" t="s">
        <v>262</v>
      </c>
      <c r="E1658" t="s">
        <v>14</v>
      </c>
      <c r="F1658">
        <v>1999</v>
      </c>
      <c r="G1658">
        <v>1.7156238419076997</v>
      </c>
      <c r="H1658" s="13">
        <v>1.7156238419076997</v>
      </c>
      <c r="I1658" s="4" t="str">
        <f>INDEX('EPA Source to Industry Map'!E:E,MATCH(_xlfn.CONCAT(Table2[[#This Row],[sector]:[subsource]]),'EPA Source to Industry Map'!D:D,0))</f>
        <v>chemicals 20</v>
      </c>
      <c r="J1658" s="4" t="s">
        <v>272</v>
      </c>
      <c r="K1658" s="13">
        <v>1.7156238419076997</v>
      </c>
    </row>
    <row r="1659" spans="1:11" x14ac:dyDescent="0.25">
      <c r="A1659" t="s">
        <v>1250</v>
      </c>
      <c r="B1659" t="s">
        <v>3</v>
      </c>
      <c r="C1659" t="s">
        <v>250</v>
      </c>
      <c r="D1659" t="s">
        <v>262</v>
      </c>
      <c r="E1659" t="s">
        <v>14</v>
      </c>
      <c r="F1659">
        <v>2000</v>
      </c>
      <c r="G1659">
        <v>2.1091537143550729</v>
      </c>
      <c r="H1659" s="13">
        <v>2.1091537143550729</v>
      </c>
      <c r="I1659" s="4" t="str">
        <f>INDEX('EPA Source to Industry Map'!E:E,MATCH(_xlfn.CONCAT(Table2[[#This Row],[sector]:[subsource]]),'EPA Source to Industry Map'!D:D,0))</f>
        <v>chemicals 20</v>
      </c>
      <c r="J1659" s="4" t="s">
        <v>272</v>
      </c>
      <c r="K1659" s="13">
        <v>2.1091537143550729</v>
      </c>
    </row>
    <row r="1660" spans="1:11" x14ac:dyDescent="0.25">
      <c r="A1660" t="s">
        <v>1250</v>
      </c>
      <c r="B1660" t="s">
        <v>3</v>
      </c>
      <c r="C1660" t="s">
        <v>250</v>
      </c>
      <c r="D1660" t="s">
        <v>262</v>
      </c>
      <c r="E1660" t="s">
        <v>14</v>
      </c>
      <c r="F1660">
        <v>2001</v>
      </c>
      <c r="G1660">
        <v>1.8654324814985261</v>
      </c>
      <c r="H1660" s="13">
        <v>1.8654324814985261</v>
      </c>
      <c r="I1660" s="4" t="str">
        <f>INDEX('EPA Source to Industry Map'!E:E,MATCH(_xlfn.CONCAT(Table2[[#This Row],[sector]:[subsource]]),'EPA Source to Industry Map'!D:D,0))</f>
        <v>chemicals 20</v>
      </c>
      <c r="J1660" s="4" t="s">
        <v>272</v>
      </c>
      <c r="K1660" s="13">
        <v>1.8654324814985261</v>
      </c>
    </row>
    <row r="1661" spans="1:11" x14ac:dyDescent="0.25">
      <c r="A1661" t="s">
        <v>1250</v>
      </c>
      <c r="B1661" t="s">
        <v>3</v>
      </c>
      <c r="C1661" t="s">
        <v>250</v>
      </c>
      <c r="D1661" t="s">
        <v>262</v>
      </c>
      <c r="E1661" t="s">
        <v>14</v>
      </c>
      <c r="F1661">
        <v>2002</v>
      </c>
      <c r="G1661">
        <v>1.7549129909542134</v>
      </c>
      <c r="H1661" s="13">
        <v>1.7549129909542134</v>
      </c>
      <c r="I1661" s="4" t="str">
        <f>INDEX('EPA Source to Industry Map'!E:E,MATCH(_xlfn.CONCAT(Table2[[#This Row],[sector]:[subsource]]),'EPA Source to Industry Map'!D:D,0))</f>
        <v>chemicals 20</v>
      </c>
      <c r="J1661" s="4" t="s">
        <v>272</v>
      </c>
      <c r="K1661" s="13">
        <v>1.7549129909542134</v>
      </c>
    </row>
    <row r="1662" spans="1:11" x14ac:dyDescent="0.25">
      <c r="A1662" t="s">
        <v>1250</v>
      </c>
      <c r="B1662" t="s">
        <v>3</v>
      </c>
      <c r="C1662" t="s">
        <v>250</v>
      </c>
      <c r="D1662" t="s">
        <v>262</v>
      </c>
      <c r="E1662" t="s">
        <v>14</v>
      </c>
      <c r="F1662">
        <v>2003</v>
      </c>
      <c r="G1662">
        <v>1.840236323666351</v>
      </c>
      <c r="H1662" s="13">
        <v>1.840236323666351</v>
      </c>
      <c r="I1662" s="4" t="str">
        <f>INDEX('EPA Source to Industry Map'!E:E,MATCH(_xlfn.CONCAT(Table2[[#This Row],[sector]:[subsource]]),'EPA Source to Industry Map'!D:D,0))</f>
        <v>chemicals 20</v>
      </c>
      <c r="J1662" s="4" t="s">
        <v>272</v>
      </c>
      <c r="K1662" s="13">
        <v>1.840236323666351</v>
      </c>
    </row>
    <row r="1663" spans="1:11" x14ac:dyDescent="0.25">
      <c r="A1663" t="s">
        <v>1250</v>
      </c>
      <c r="B1663" t="s">
        <v>3</v>
      </c>
      <c r="C1663" t="s">
        <v>250</v>
      </c>
      <c r="D1663" t="s">
        <v>262</v>
      </c>
      <c r="E1663" t="s">
        <v>14</v>
      </c>
      <c r="F1663">
        <v>2004</v>
      </c>
      <c r="G1663">
        <v>1.7284599797434659</v>
      </c>
      <c r="H1663" s="13">
        <v>1.7284599797434659</v>
      </c>
      <c r="I1663" s="4" t="str">
        <f>INDEX('EPA Source to Industry Map'!E:E,MATCH(_xlfn.CONCAT(Table2[[#This Row],[sector]:[subsource]]),'EPA Source to Industry Map'!D:D,0))</f>
        <v>chemicals 20</v>
      </c>
      <c r="J1663" s="4" t="s">
        <v>272</v>
      </c>
      <c r="K1663" s="13">
        <v>1.7284599797434659</v>
      </c>
    </row>
    <row r="1664" spans="1:11" x14ac:dyDescent="0.25">
      <c r="A1664" t="s">
        <v>1250</v>
      </c>
      <c r="B1664" t="s">
        <v>3</v>
      </c>
      <c r="C1664" t="s">
        <v>250</v>
      </c>
      <c r="D1664" t="s">
        <v>262</v>
      </c>
      <c r="E1664" t="s">
        <v>14</v>
      </c>
      <c r="F1664">
        <v>2005</v>
      </c>
      <c r="G1664">
        <v>1.5662697496649911</v>
      </c>
      <c r="H1664" s="13">
        <v>1.5662697496649911</v>
      </c>
      <c r="I1664" s="4" t="str">
        <f>INDEX('EPA Source to Industry Map'!E:E,MATCH(_xlfn.CONCAT(Table2[[#This Row],[sector]:[subsource]]),'EPA Source to Industry Map'!D:D,0))</f>
        <v>chemicals 20</v>
      </c>
      <c r="J1664" s="4" t="s">
        <v>272</v>
      </c>
      <c r="K1664" s="13">
        <v>1.5662697496649911</v>
      </c>
    </row>
    <row r="1665" spans="1:11" x14ac:dyDescent="0.25">
      <c r="A1665" t="s">
        <v>1250</v>
      </c>
      <c r="B1665" t="s">
        <v>3</v>
      </c>
      <c r="C1665" t="s">
        <v>250</v>
      </c>
      <c r="D1665" t="s">
        <v>262</v>
      </c>
      <c r="E1665" t="s">
        <v>14</v>
      </c>
      <c r="F1665">
        <v>2006</v>
      </c>
      <c r="G1665">
        <v>1.5263602300503905</v>
      </c>
      <c r="H1665" s="13">
        <v>1.5263602300503905</v>
      </c>
      <c r="I1665" s="4" t="str">
        <f>INDEX('EPA Source to Industry Map'!E:E,MATCH(_xlfn.CONCAT(Table2[[#This Row],[sector]:[subsource]]),'EPA Source to Industry Map'!D:D,0))</f>
        <v>chemicals 20</v>
      </c>
      <c r="J1665" s="4" t="s">
        <v>272</v>
      </c>
      <c r="K1665" s="13">
        <v>1.5263602300503905</v>
      </c>
    </row>
    <row r="1666" spans="1:11" x14ac:dyDescent="0.25">
      <c r="A1666" t="s">
        <v>1250</v>
      </c>
      <c r="B1666" t="s">
        <v>3</v>
      </c>
      <c r="C1666" t="s">
        <v>250</v>
      </c>
      <c r="D1666" t="s">
        <v>262</v>
      </c>
      <c r="E1666" t="s">
        <v>14</v>
      </c>
      <c r="F1666">
        <v>2007</v>
      </c>
      <c r="G1666">
        <v>1.3997421915115571</v>
      </c>
      <c r="H1666" s="13">
        <v>1.3997421915115571</v>
      </c>
      <c r="I1666" s="4" t="str">
        <f>INDEX('EPA Source to Industry Map'!E:E,MATCH(_xlfn.CONCAT(Table2[[#This Row],[sector]:[subsource]]),'EPA Source to Industry Map'!D:D,0))</f>
        <v>chemicals 20</v>
      </c>
      <c r="J1666" s="4" t="s">
        <v>272</v>
      </c>
      <c r="K1666" s="13">
        <v>1.3997421915115571</v>
      </c>
    </row>
    <row r="1667" spans="1:11" x14ac:dyDescent="0.25">
      <c r="A1667" t="s">
        <v>1250</v>
      </c>
      <c r="B1667" t="s">
        <v>3</v>
      </c>
      <c r="C1667" t="s">
        <v>250</v>
      </c>
      <c r="D1667" t="s">
        <v>262</v>
      </c>
      <c r="E1667" t="s">
        <v>14</v>
      </c>
      <c r="F1667">
        <v>2008</v>
      </c>
      <c r="G1667">
        <v>1.2170562373810905</v>
      </c>
      <c r="H1667" s="13">
        <v>1.2170562373810905</v>
      </c>
      <c r="I1667" s="4" t="str">
        <f>INDEX('EPA Source to Industry Map'!E:E,MATCH(_xlfn.CONCAT(Table2[[#This Row],[sector]:[subsource]]),'EPA Source to Industry Map'!D:D,0))</f>
        <v>chemicals 20</v>
      </c>
      <c r="J1667" s="4" t="s">
        <v>272</v>
      </c>
      <c r="K1667" s="13">
        <v>1.2170562373810905</v>
      </c>
    </row>
    <row r="1668" spans="1:11" x14ac:dyDescent="0.25">
      <c r="A1668" t="s">
        <v>1250</v>
      </c>
      <c r="B1668" t="s">
        <v>3</v>
      </c>
      <c r="C1668" t="s">
        <v>250</v>
      </c>
      <c r="D1668" t="s">
        <v>262</v>
      </c>
      <c r="E1668" t="s">
        <v>14</v>
      </c>
      <c r="F1668">
        <v>2009</v>
      </c>
      <c r="G1668">
        <v>0.76918490617561464</v>
      </c>
      <c r="H1668" s="13">
        <v>0.76918490617561464</v>
      </c>
      <c r="I1668" s="4" t="str">
        <f>INDEX('EPA Source to Industry Map'!E:E,MATCH(_xlfn.CONCAT(Table2[[#This Row],[sector]:[subsource]]),'EPA Source to Industry Map'!D:D,0))</f>
        <v>chemicals 20</v>
      </c>
      <c r="J1668" s="4" t="s">
        <v>272</v>
      </c>
      <c r="K1668" s="13">
        <v>0.76918490617561464</v>
      </c>
    </row>
    <row r="1669" spans="1:11" x14ac:dyDescent="0.25">
      <c r="A1669" t="s">
        <v>1250</v>
      </c>
      <c r="B1669" t="s">
        <v>3</v>
      </c>
      <c r="C1669" t="s">
        <v>250</v>
      </c>
      <c r="D1669" t="s">
        <v>262</v>
      </c>
      <c r="E1669" t="s">
        <v>14</v>
      </c>
      <c r="F1669">
        <v>2010</v>
      </c>
      <c r="G1669">
        <v>0.88024951403641738</v>
      </c>
      <c r="H1669" s="13">
        <v>0.88024951403641738</v>
      </c>
      <c r="I1669" s="4" t="str">
        <f>INDEX('EPA Source to Industry Map'!E:E,MATCH(_xlfn.CONCAT(Table2[[#This Row],[sector]:[subsource]]),'EPA Source to Industry Map'!D:D,0))</f>
        <v>chemicals 20</v>
      </c>
      <c r="J1669" s="4" t="s">
        <v>272</v>
      </c>
      <c r="K1669" s="13">
        <v>0.88024951403641738</v>
      </c>
    </row>
    <row r="1670" spans="1:11" x14ac:dyDescent="0.25">
      <c r="A1670" t="s">
        <v>1250</v>
      </c>
      <c r="B1670" t="s">
        <v>3</v>
      </c>
      <c r="C1670" t="s">
        <v>250</v>
      </c>
      <c r="D1670" t="s">
        <v>262</v>
      </c>
      <c r="E1670" t="s">
        <v>14</v>
      </c>
      <c r="F1670">
        <v>2011</v>
      </c>
      <c r="G1670">
        <v>0.78018147199838039</v>
      </c>
      <c r="H1670" s="13">
        <v>0.78018147199838039</v>
      </c>
      <c r="I1670" s="4" t="str">
        <f>INDEX('EPA Source to Industry Map'!E:E,MATCH(_xlfn.CONCAT(Table2[[#This Row],[sector]:[subsource]]),'EPA Source to Industry Map'!D:D,0))</f>
        <v>chemicals 20</v>
      </c>
      <c r="J1670" s="4" t="s">
        <v>272</v>
      </c>
      <c r="K1670" s="13">
        <v>0.78018147199838039</v>
      </c>
    </row>
    <row r="1671" spans="1:11" x14ac:dyDescent="0.25">
      <c r="A1671" t="s">
        <v>1250</v>
      </c>
      <c r="B1671" t="s">
        <v>3</v>
      </c>
      <c r="C1671" t="s">
        <v>250</v>
      </c>
      <c r="D1671" t="s">
        <v>262</v>
      </c>
      <c r="E1671" t="s">
        <v>14</v>
      </c>
      <c r="F1671">
        <v>2012</v>
      </c>
      <c r="G1671">
        <v>0.66823935910413623</v>
      </c>
      <c r="H1671" s="13">
        <v>0.66823935910413623</v>
      </c>
      <c r="I1671" s="4" t="str">
        <f>INDEX('EPA Source to Industry Map'!E:E,MATCH(_xlfn.CONCAT(Table2[[#This Row],[sector]:[subsource]]),'EPA Source to Industry Map'!D:D,0))</f>
        <v>chemicals 20</v>
      </c>
      <c r="J1671" s="4" t="s">
        <v>272</v>
      </c>
      <c r="K1671" s="13">
        <v>0.66823935910413623</v>
      </c>
    </row>
    <row r="1672" spans="1:11" x14ac:dyDescent="0.25">
      <c r="A1672" t="s">
        <v>1250</v>
      </c>
      <c r="B1672" t="s">
        <v>3</v>
      </c>
      <c r="C1672" t="s">
        <v>250</v>
      </c>
      <c r="D1672" t="s">
        <v>262</v>
      </c>
      <c r="E1672" t="s">
        <v>14</v>
      </c>
      <c r="F1672">
        <v>2013</v>
      </c>
      <c r="G1672">
        <v>0.58733311034289903</v>
      </c>
      <c r="H1672" s="13">
        <v>0.58733311034289903</v>
      </c>
      <c r="I1672" s="4" t="str">
        <f>INDEX('EPA Source to Industry Map'!E:E,MATCH(_xlfn.CONCAT(Table2[[#This Row],[sector]:[subsource]]),'EPA Source to Industry Map'!D:D,0))</f>
        <v>chemicals 20</v>
      </c>
      <c r="J1672" s="4" t="s">
        <v>272</v>
      </c>
      <c r="K1672" s="13">
        <v>0.58733311034289903</v>
      </c>
    </row>
    <row r="1673" spans="1:11" x14ac:dyDescent="0.25">
      <c r="A1673" t="s">
        <v>1250</v>
      </c>
      <c r="B1673" t="s">
        <v>3</v>
      </c>
      <c r="C1673" t="s">
        <v>250</v>
      </c>
      <c r="D1673" t="s">
        <v>262</v>
      </c>
      <c r="E1673" t="s">
        <v>14</v>
      </c>
      <c r="F1673">
        <v>2014</v>
      </c>
      <c r="G1673">
        <v>0.55091991487753944</v>
      </c>
      <c r="H1673" s="13">
        <v>0.55091991487753944</v>
      </c>
      <c r="I1673" s="4" t="str">
        <f>INDEX('EPA Source to Industry Map'!E:E,MATCH(_xlfn.CONCAT(Table2[[#This Row],[sector]:[subsource]]),'EPA Source to Industry Map'!D:D,0))</f>
        <v>chemicals 20</v>
      </c>
      <c r="J1673" s="4" t="s">
        <v>272</v>
      </c>
      <c r="K1673" s="13">
        <v>0.55091991487753944</v>
      </c>
    </row>
    <row r="1674" spans="1:11" x14ac:dyDescent="0.25">
      <c r="A1674" t="s">
        <v>1250</v>
      </c>
      <c r="B1674" t="s">
        <v>3</v>
      </c>
      <c r="C1674" t="s">
        <v>250</v>
      </c>
      <c r="D1674" t="s">
        <v>262</v>
      </c>
      <c r="E1674" t="s">
        <v>14</v>
      </c>
      <c r="F1674">
        <v>2015</v>
      </c>
      <c r="G1674">
        <v>0.56824494246249024</v>
      </c>
      <c r="H1674" s="13">
        <v>0.56824494246249024</v>
      </c>
      <c r="I1674" s="4" t="str">
        <f>INDEX('EPA Source to Industry Map'!E:E,MATCH(_xlfn.CONCAT(Table2[[#This Row],[sector]:[subsource]]),'EPA Source to Industry Map'!D:D,0))</f>
        <v>chemicals 20</v>
      </c>
      <c r="J1674" s="4" t="s">
        <v>272</v>
      </c>
      <c r="K1674" s="13">
        <v>0.56824494246249024</v>
      </c>
    </row>
    <row r="1675" spans="1:11" x14ac:dyDescent="0.25">
      <c r="A1675" t="s">
        <v>1250</v>
      </c>
      <c r="B1675" t="s">
        <v>3</v>
      </c>
      <c r="C1675" t="s">
        <v>250</v>
      </c>
      <c r="D1675" t="s">
        <v>262</v>
      </c>
      <c r="E1675" t="s">
        <v>14</v>
      </c>
      <c r="F1675">
        <v>2016</v>
      </c>
      <c r="G1675">
        <v>0.63656853292853066</v>
      </c>
      <c r="H1675" s="13">
        <v>0.63656853292853066</v>
      </c>
      <c r="I1675" s="4" t="str">
        <f>INDEX('EPA Source to Industry Map'!E:E,MATCH(_xlfn.CONCAT(Table2[[#This Row],[sector]:[subsource]]),'EPA Source to Industry Map'!D:D,0))</f>
        <v>chemicals 20</v>
      </c>
      <c r="J1675" s="4" t="s">
        <v>272</v>
      </c>
      <c r="K1675" s="13">
        <v>0.63656853292853066</v>
      </c>
    </row>
    <row r="1676" spans="1:11" x14ac:dyDescent="0.25">
      <c r="A1676" t="s">
        <v>1250</v>
      </c>
      <c r="B1676" t="s">
        <v>3</v>
      </c>
      <c r="C1676" t="s">
        <v>250</v>
      </c>
      <c r="D1676" t="s">
        <v>262</v>
      </c>
      <c r="E1676" t="s">
        <v>14</v>
      </c>
      <c r="F1676">
        <v>2017</v>
      </c>
      <c r="G1676">
        <v>0.62968303412567084</v>
      </c>
      <c r="H1676" s="13">
        <v>0.62968303412567084</v>
      </c>
      <c r="I1676" s="4" t="str">
        <f>INDEX('EPA Source to Industry Map'!E:E,MATCH(_xlfn.CONCAT(Table2[[#This Row],[sector]:[subsource]]),'EPA Source to Industry Map'!D:D,0))</f>
        <v>chemicals 20</v>
      </c>
      <c r="J1676" s="4" t="s">
        <v>272</v>
      </c>
      <c r="K1676" s="13">
        <v>0.62968303412567084</v>
      </c>
    </row>
    <row r="1677" spans="1:11" x14ac:dyDescent="0.25">
      <c r="A1677" t="s">
        <v>1250</v>
      </c>
      <c r="B1677" t="s">
        <v>3</v>
      </c>
      <c r="C1677" t="s">
        <v>250</v>
      </c>
      <c r="D1677" t="s">
        <v>262</v>
      </c>
      <c r="E1677" t="s">
        <v>14</v>
      </c>
      <c r="F1677">
        <v>2018</v>
      </c>
      <c r="G1677">
        <v>0.62279753532280868</v>
      </c>
      <c r="H1677" s="13">
        <v>0.62279753532280868</v>
      </c>
      <c r="I1677" s="4" t="str">
        <f>INDEX('EPA Source to Industry Map'!E:E,MATCH(_xlfn.CONCAT(Table2[[#This Row],[sector]:[subsource]]),'EPA Source to Industry Map'!D:D,0))</f>
        <v>chemicals 20</v>
      </c>
      <c r="J1677" s="4" t="s">
        <v>272</v>
      </c>
      <c r="K1677" s="13">
        <v>0.62279753532280868</v>
      </c>
    </row>
    <row r="1678" spans="1:11" x14ac:dyDescent="0.25">
      <c r="A1678" t="s">
        <v>1250</v>
      </c>
      <c r="B1678" t="s">
        <v>3</v>
      </c>
      <c r="C1678" t="s">
        <v>250</v>
      </c>
      <c r="D1678" t="s">
        <v>262</v>
      </c>
      <c r="E1678" t="s">
        <v>14</v>
      </c>
      <c r="F1678">
        <v>2019</v>
      </c>
      <c r="G1678">
        <v>0.61591203651994797</v>
      </c>
      <c r="H1678" s="13">
        <v>0.61591203651994797</v>
      </c>
      <c r="I1678" s="4" t="str">
        <f>INDEX('EPA Source to Industry Map'!E:E,MATCH(_xlfn.CONCAT(Table2[[#This Row],[sector]:[subsource]]),'EPA Source to Industry Map'!D:D,0))</f>
        <v>chemicals 20</v>
      </c>
      <c r="J1678" s="4" t="s">
        <v>272</v>
      </c>
      <c r="K1678" s="13">
        <v>0.61591203651994797</v>
      </c>
    </row>
    <row r="1679" spans="1:11" x14ac:dyDescent="0.25">
      <c r="A1679" t="s">
        <v>1250</v>
      </c>
      <c r="B1679" t="s">
        <v>3</v>
      </c>
      <c r="C1679" t="s">
        <v>250</v>
      </c>
      <c r="D1679" t="s">
        <v>262</v>
      </c>
      <c r="E1679" t="s">
        <v>14</v>
      </c>
      <c r="F1679">
        <v>2020</v>
      </c>
      <c r="G1679">
        <v>0.60902653771708726</v>
      </c>
      <c r="H1679" s="13">
        <v>0.60902653771708726</v>
      </c>
      <c r="I1679" s="4" t="str">
        <f>INDEX('EPA Source to Industry Map'!E:E,MATCH(_xlfn.CONCAT(Table2[[#This Row],[sector]:[subsource]]),'EPA Source to Industry Map'!D:D,0))</f>
        <v>chemicals 20</v>
      </c>
      <c r="J1679" s="4" t="s">
        <v>272</v>
      </c>
      <c r="K1679" s="13">
        <v>0.60902653771708726</v>
      </c>
    </row>
    <row r="1680" spans="1:11" x14ac:dyDescent="0.25">
      <c r="A1680" t="s">
        <v>1250</v>
      </c>
      <c r="B1680" t="s">
        <v>3</v>
      </c>
      <c r="C1680" t="s">
        <v>250</v>
      </c>
      <c r="D1680" t="s">
        <v>262</v>
      </c>
      <c r="E1680" t="s">
        <v>14</v>
      </c>
      <c r="F1680">
        <v>2021</v>
      </c>
      <c r="G1680">
        <v>0.61610376877732331</v>
      </c>
      <c r="H1680" s="13">
        <v>0.61610376877732331</v>
      </c>
      <c r="I1680" s="4" t="str">
        <f>INDEX('EPA Source to Industry Map'!E:E,MATCH(_xlfn.CONCAT(Table2[[#This Row],[sector]:[subsource]]),'EPA Source to Industry Map'!D:D,0))</f>
        <v>chemicals 20</v>
      </c>
      <c r="J1680" s="4" t="s">
        <v>272</v>
      </c>
      <c r="K1680" s="13">
        <v>0.61610376877732331</v>
      </c>
    </row>
    <row r="1681" spans="1:11" x14ac:dyDescent="0.25">
      <c r="A1681" t="s">
        <v>1250</v>
      </c>
      <c r="B1681" t="s">
        <v>3</v>
      </c>
      <c r="C1681" t="s">
        <v>250</v>
      </c>
      <c r="D1681" t="s">
        <v>262</v>
      </c>
      <c r="E1681" t="s">
        <v>14</v>
      </c>
      <c r="F1681">
        <v>2022</v>
      </c>
      <c r="G1681">
        <v>0.62318099983755959</v>
      </c>
      <c r="H1681" s="13">
        <v>0.62318099983755959</v>
      </c>
      <c r="I1681" s="4" t="str">
        <f>INDEX('EPA Source to Industry Map'!E:E,MATCH(_xlfn.CONCAT(Table2[[#This Row],[sector]:[subsource]]),'EPA Source to Industry Map'!D:D,0))</f>
        <v>chemicals 20</v>
      </c>
      <c r="J1681" s="4" t="s">
        <v>272</v>
      </c>
      <c r="K1681" s="13">
        <v>0.62318099983755959</v>
      </c>
    </row>
    <row r="1682" spans="1:11" x14ac:dyDescent="0.25">
      <c r="A1682" t="s">
        <v>1250</v>
      </c>
      <c r="B1682" t="s">
        <v>3</v>
      </c>
      <c r="C1682" t="s">
        <v>250</v>
      </c>
      <c r="D1682" t="s">
        <v>262</v>
      </c>
      <c r="E1682" t="s">
        <v>14</v>
      </c>
      <c r="F1682">
        <v>2023</v>
      </c>
      <c r="G1682">
        <v>0.63025823089779698</v>
      </c>
      <c r="H1682" s="13">
        <v>0.63025823089779698</v>
      </c>
      <c r="I1682" s="4" t="str">
        <f>INDEX('EPA Source to Industry Map'!E:E,MATCH(_xlfn.CONCAT(Table2[[#This Row],[sector]:[subsource]]),'EPA Source to Industry Map'!D:D,0))</f>
        <v>chemicals 20</v>
      </c>
      <c r="J1682" s="4" t="s">
        <v>272</v>
      </c>
      <c r="K1682" s="13">
        <v>0.63025823089779698</v>
      </c>
    </row>
    <row r="1683" spans="1:11" x14ac:dyDescent="0.25">
      <c r="A1683" t="s">
        <v>1250</v>
      </c>
      <c r="B1683" t="s">
        <v>3</v>
      </c>
      <c r="C1683" t="s">
        <v>250</v>
      </c>
      <c r="D1683" t="s">
        <v>262</v>
      </c>
      <c r="E1683" t="s">
        <v>14</v>
      </c>
      <c r="F1683">
        <v>2024</v>
      </c>
      <c r="G1683">
        <v>0.6373354619580327</v>
      </c>
      <c r="H1683" s="13">
        <v>0.6373354619580327</v>
      </c>
      <c r="I1683" s="4" t="str">
        <f>INDEX('EPA Source to Industry Map'!E:E,MATCH(_xlfn.CONCAT(Table2[[#This Row],[sector]:[subsource]]),'EPA Source to Industry Map'!D:D,0))</f>
        <v>chemicals 20</v>
      </c>
      <c r="J1683" s="4" t="s">
        <v>272</v>
      </c>
      <c r="K1683" s="13">
        <v>0.6373354619580327</v>
      </c>
    </row>
    <row r="1684" spans="1:11" x14ac:dyDescent="0.25">
      <c r="A1684" t="s">
        <v>1250</v>
      </c>
      <c r="B1684" t="s">
        <v>3</v>
      </c>
      <c r="C1684" t="s">
        <v>250</v>
      </c>
      <c r="D1684" t="s">
        <v>262</v>
      </c>
      <c r="E1684" t="s">
        <v>14</v>
      </c>
      <c r="F1684">
        <v>2025</v>
      </c>
      <c r="G1684">
        <v>0.64441269301826876</v>
      </c>
      <c r="H1684" s="13">
        <v>0.64441269301826876</v>
      </c>
      <c r="I1684" s="4" t="str">
        <f>INDEX('EPA Source to Industry Map'!E:E,MATCH(_xlfn.CONCAT(Table2[[#This Row],[sector]:[subsource]]),'EPA Source to Industry Map'!D:D,0))</f>
        <v>chemicals 20</v>
      </c>
      <c r="J1684" s="4" t="s">
        <v>272</v>
      </c>
      <c r="K1684" s="13">
        <v>0.64441269301826876</v>
      </c>
    </row>
    <row r="1685" spans="1:11" x14ac:dyDescent="0.25">
      <c r="A1685" t="s">
        <v>1250</v>
      </c>
      <c r="B1685" t="s">
        <v>3</v>
      </c>
      <c r="C1685" t="s">
        <v>250</v>
      </c>
      <c r="D1685" t="s">
        <v>262</v>
      </c>
      <c r="E1685" t="s">
        <v>14</v>
      </c>
      <c r="F1685">
        <v>2026</v>
      </c>
      <c r="G1685">
        <v>0.65197702161246751</v>
      </c>
      <c r="H1685" s="13">
        <v>0.65197702161246751</v>
      </c>
      <c r="I1685" s="4" t="str">
        <f>INDEX('EPA Source to Industry Map'!E:E,MATCH(_xlfn.CONCAT(Table2[[#This Row],[sector]:[subsource]]),'EPA Source to Industry Map'!D:D,0))</f>
        <v>chemicals 20</v>
      </c>
      <c r="J1685" s="4" t="s">
        <v>272</v>
      </c>
      <c r="K1685" s="13">
        <v>0.65197702161246751</v>
      </c>
    </row>
    <row r="1686" spans="1:11" x14ac:dyDescent="0.25">
      <c r="A1686" t="s">
        <v>1250</v>
      </c>
      <c r="B1686" t="s">
        <v>3</v>
      </c>
      <c r="C1686" t="s">
        <v>250</v>
      </c>
      <c r="D1686" t="s">
        <v>262</v>
      </c>
      <c r="E1686" t="s">
        <v>14</v>
      </c>
      <c r="F1686">
        <v>2027</v>
      </c>
      <c r="G1686">
        <v>0.65954135020666604</v>
      </c>
      <c r="H1686" s="13">
        <v>0.65954135020666604</v>
      </c>
      <c r="I1686" s="4" t="str">
        <f>INDEX('EPA Source to Industry Map'!E:E,MATCH(_xlfn.CONCAT(Table2[[#This Row],[sector]:[subsource]]),'EPA Source to Industry Map'!D:D,0))</f>
        <v>chemicals 20</v>
      </c>
      <c r="J1686" s="4" t="s">
        <v>272</v>
      </c>
      <c r="K1686" s="13">
        <v>0.65954135020666604</v>
      </c>
    </row>
    <row r="1687" spans="1:11" x14ac:dyDescent="0.25">
      <c r="A1687" t="s">
        <v>1250</v>
      </c>
      <c r="B1687" t="s">
        <v>3</v>
      </c>
      <c r="C1687" t="s">
        <v>250</v>
      </c>
      <c r="D1687" t="s">
        <v>262</v>
      </c>
      <c r="E1687" t="s">
        <v>14</v>
      </c>
      <c r="F1687">
        <v>2028</v>
      </c>
      <c r="G1687">
        <v>0.66710567880086336</v>
      </c>
      <c r="H1687" s="13">
        <v>0.66710567880086336</v>
      </c>
      <c r="I1687" s="4" t="str">
        <f>INDEX('EPA Source to Industry Map'!E:E,MATCH(_xlfn.CONCAT(Table2[[#This Row],[sector]:[subsource]]),'EPA Source to Industry Map'!D:D,0))</f>
        <v>chemicals 20</v>
      </c>
      <c r="J1687" s="4" t="s">
        <v>272</v>
      </c>
      <c r="K1687" s="13">
        <v>0.66710567880086336</v>
      </c>
    </row>
    <row r="1688" spans="1:11" x14ac:dyDescent="0.25">
      <c r="A1688" t="s">
        <v>1250</v>
      </c>
      <c r="B1688" t="s">
        <v>3</v>
      </c>
      <c r="C1688" t="s">
        <v>250</v>
      </c>
      <c r="D1688" t="s">
        <v>262</v>
      </c>
      <c r="E1688" t="s">
        <v>14</v>
      </c>
      <c r="F1688">
        <v>2029</v>
      </c>
      <c r="G1688">
        <v>0.67467000739506233</v>
      </c>
      <c r="H1688" s="13">
        <v>0.67467000739506233</v>
      </c>
      <c r="I1688" s="4" t="str">
        <f>INDEX('EPA Source to Industry Map'!E:E,MATCH(_xlfn.CONCAT(Table2[[#This Row],[sector]:[subsource]]),'EPA Source to Industry Map'!D:D,0))</f>
        <v>chemicals 20</v>
      </c>
      <c r="J1688" s="4" t="s">
        <v>272</v>
      </c>
      <c r="K1688" s="13">
        <v>0.67467000739506233</v>
      </c>
    </row>
    <row r="1689" spans="1:11" x14ac:dyDescent="0.25">
      <c r="A1689" t="s">
        <v>1250</v>
      </c>
      <c r="B1689" t="s">
        <v>3</v>
      </c>
      <c r="C1689" t="s">
        <v>250</v>
      </c>
      <c r="D1689" t="s">
        <v>262</v>
      </c>
      <c r="E1689" t="s">
        <v>14</v>
      </c>
      <c r="F1689">
        <v>2030</v>
      </c>
      <c r="G1689">
        <v>0.68223433598926075</v>
      </c>
      <c r="H1689" s="13">
        <v>0.68223433598926075</v>
      </c>
      <c r="I1689" s="4" t="str">
        <f>INDEX('EPA Source to Industry Map'!E:E,MATCH(_xlfn.CONCAT(Table2[[#This Row],[sector]:[subsource]]),'EPA Source to Industry Map'!D:D,0))</f>
        <v>chemicals 20</v>
      </c>
      <c r="J1689" s="4" t="s">
        <v>272</v>
      </c>
      <c r="K1689" s="13">
        <v>0.68223433598926075</v>
      </c>
    </row>
    <row r="1690" spans="1:11" x14ac:dyDescent="0.25">
      <c r="A1690" t="s">
        <v>1250</v>
      </c>
      <c r="B1690" t="s">
        <v>3</v>
      </c>
      <c r="C1690" t="s">
        <v>250</v>
      </c>
      <c r="D1690" t="s">
        <v>262</v>
      </c>
      <c r="E1690" t="s">
        <v>14</v>
      </c>
      <c r="F1690">
        <v>2031</v>
      </c>
      <c r="G1690">
        <v>0.69253216846516263</v>
      </c>
      <c r="H1690" s="13">
        <v>0.69253216846516263</v>
      </c>
      <c r="I1690" s="4" t="str">
        <f>INDEX('EPA Source to Industry Map'!E:E,MATCH(_xlfn.CONCAT(Table2[[#This Row],[sector]:[subsource]]),'EPA Source to Industry Map'!D:D,0))</f>
        <v>chemicals 20</v>
      </c>
      <c r="J1690" s="4" t="s">
        <v>272</v>
      </c>
      <c r="K1690" s="13">
        <v>0.69253216846516263</v>
      </c>
    </row>
    <row r="1691" spans="1:11" x14ac:dyDescent="0.25">
      <c r="A1691" t="s">
        <v>1250</v>
      </c>
      <c r="B1691" t="s">
        <v>3</v>
      </c>
      <c r="C1691" t="s">
        <v>250</v>
      </c>
      <c r="D1691" t="s">
        <v>262</v>
      </c>
      <c r="E1691" t="s">
        <v>14</v>
      </c>
      <c r="F1691">
        <v>2032</v>
      </c>
      <c r="G1691">
        <v>0.7028300009410644</v>
      </c>
      <c r="H1691" s="13">
        <v>0.7028300009410644</v>
      </c>
      <c r="I1691" s="4" t="str">
        <f>INDEX('EPA Source to Industry Map'!E:E,MATCH(_xlfn.CONCAT(Table2[[#This Row],[sector]:[subsource]]),'EPA Source to Industry Map'!D:D,0))</f>
        <v>chemicals 20</v>
      </c>
      <c r="J1691" s="4" t="s">
        <v>272</v>
      </c>
      <c r="K1691" s="13">
        <v>0.7028300009410644</v>
      </c>
    </row>
    <row r="1692" spans="1:11" x14ac:dyDescent="0.25">
      <c r="A1692" t="s">
        <v>1250</v>
      </c>
      <c r="B1692" t="s">
        <v>3</v>
      </c>
      <c r="C1692" t="s">
        <v>250</v>
      </c>
      <c r="D1692" t="s">
        <v>262</v>
      </c>
      <c r="E1692" t="s">
        <v>14</v>
      </c>
      <c r="F1692">
        <v>2033</v>
      </c>
      <c r="G1692">
        <v>0.71312783341696606</v>
      </c>
      <c r="H1692" s="13">
        <v>0.71312783341696606</v>
      </c>
      <c r="I1692" s="4" t="str">
        <f>INDEX('EPA Source to Industry Map'!E:E,MATCH(_xlfn.CONCAT(Table2[[#This Row],[sector]:[subsource]]),'EPA Source to Industry Map'!D:D,0))</f>
        <v>chemicals 20</v>
      </c>
      <c r="J1692" s="4" t="s">
        <v>272</v>
      </c>
      <c r="K1692" s="13">
        <v>0.71312783341696606</v>
      </c>
    </row>
    <row r="1693" spans="1:11" x14ac:dyDescent="0.25">
      <c r="A1693" t="s">
        <v>1250</v>
      </c>
      <c r="B1693" t="s">
        <v>3</v>
      </c>
      <c r="C1693" t="s">
        <v>250</v>
      </c>
      <c r="D1693" t="s">
        <v>262</v>
      </c>
      <c r="E1693" t="s">
        <v>14</v>
      </c>
      <c r="F1693">
        <v>2034</v>
      </c>
      <c r="G1693">
        <v>0.72342566589286794</v>
      </c>
      <c r="H1693" s="13">
        <v>0.72342566589286794</v>
      </c>
      <c r="I1693" s="4" t="str">
        <f>INDEX('EPA Source to Industry Map'!E:E,MATCH(_xlfn.CONCAT(Table2[[#This Row],[sector]:[subsource]]),'EPA Source to Industry Map'!D:D,0))</f>
        <v>chemicals 20</v>
      </c>
      <c r="J1693" s="4" t="s">
        <v>272</v>
      </c>
      <c r="K1693" s="13">
        <v>0.72342566589286794</v>
      </c>
    </row>
    <row r="1694" spans="1:11" x14ac:dyDescent="0.25">
      <c r="A1694" t="s">
        <v>1250</v>
      </c>
      <c r="B1694" t="s">
        <v>3</v>
      </c>
      <c r="C1694" t="s">
        <v>250</v>
      </c>
      <c r="D1694" t="s">
        <v>262</v>
      </c>
      <c r="E1694" t="s">
        <v>14</v>
      </c>
      <c r="F1694">
        <v>2035</v>
      </c>
      <c r="G1694">
        <v>0.73372349836876993</v>
      </c>
      <c r="H1694" s="13">
        <v>0.73372349836876993</v>
      </c>
      <c r="I1694" s="4" t="str">
        <f>INDEX('EPA Source to Industry Map'!E:E,MATCH(_xlfn.CONCAT(Table2[[#This Row],[sector]:[subsource]]),'EPA Source to Industry Map'!D:D,0))</f>
        <v>chemicals 20</v>
      </c>
      <c r="J1694" s="4" t="s">
        <v>272</v>
      </c>
      <c r="K1694" s="13">
        <v>0.73372349836876993</v>
      </c>
    </row>
    <row r="1695" spans="1:11" x14ac:dyDescent="0.25">
      <c r="A1695" t="s">
        <v>1250</v>
      </c>
      <c r="B1695" t="s">
        <v>3</v>
      </c>
      <c r="C1695" t="s">
        <v>250</v>
      </c>
      <c r="D1695" t="s">
        <v>262</v>
      </c>
      <c r="E1695" t="s">
        <v>14</v>
      </c>
      <c r="F1695">
        <v>2036</v>
      </c>
      <c r="G1695">
        <v>0.74374247387087611</v>
      </c>
      <c r="H1695" s="13">
        <v>0.74374247387087611</v>
      </c>
      <c r="I1695" s="4" t="str">
        <f>INDEX('EPA Source to Industry Map'!E:E,MATCH(_xlfn.CONCAT(Table2[[#This Row],[sector]:[subsource]]),'EPA Source to Industry Map'!D:D,0))</f>
        <v>chemicals 20</v>
      </c>
      <c r="J1695" s="4" t="s">
        <v>272</v>
      </c>
      <c r="K1695" s="13">
        <v>0.74374247387087611</v>
      </c>
    </row>
    <row r="1696" spans="1:11" x14ac:dyDescent="0.25">
      <c r="A1696" t="s">
        <v>1250</v>
      </c>
      <c r="B1696" t="s">
        <v>3</v>
      </c>
      <c r="C1696" t="s">
        <v>250</v>
      </c>
      <c r="D1696" t="s">
        <v>262</v>
      </c>
      <c r="E1696" t="s">
        <v>14</v>
      </c>
      <c r="F1696">
        <v>2037</v>
      </c>
      <c r="G1696">
        <v>0.75376144937298029</v>
      </c>
      <c r="H1696" s="13">
        <v>0.75376144937298029</v>
      </c>
      <c r="I1696" s="4" t="str">
        <f>INDEX('EPA Source to Industry Map'!E:E,MATCH(_xlfn.CONCAT(Table2[[#This Row],[sector]:[subsource]]),'EPA Source to Industry Map'!D:D,0))</f>
        <v>chemicals 20</v>
      </c>
      <c r="J1696" s="4" t="s">
        <v>272</v>
      </c>
      <c r="K1696" s="13">
        <v>0.75376144937298029</v>
      </c>
    </row>
    <row r="1697" spans="1:11" x14ac:dyDescent="0.25">
      <c r="A1697" t="s">
        <v>1250</v>
      </c>
      <c r="B1697" t="s">
        <v>3</v>
      </c>
      <c r="C1697" t="s">
        <v>250</v>
      </c>
      <c r="D1697" t="s">
        <v>262</v>
      </c>
      <c r="E1697" t="s">
        <v>14</v>
      </c>
      <c r="F1697">
        <v>2038</v>
      </c>
      <c r="G1697">
        <v>0.76378042487508502</v>
      </c>
      <c r="H1697" s="13">
        <v>0.76378042487508502</v>
      </c>
      <c r="I1697" s="4" t="str">
        <f>INDEX('EPA Source to Industry Map'!E:E,MATCH(_xlfn.CONCAT(Table2[[#This Row],[sector]:[subsource]]),'EPA Source to Industry Map'!D:D,0))</f>
        <v>chemicals 20</v>
      </c>
      <c r="J1697" s="4" t="s">
        <v>272</v>
      </c>
      <c r="K1697" s="13">
        <v>0.76378042487508502</v>
      </c>
    </row>
    <row r="1698" spans="1:11" x14ac:dyDescent="0.25">
      <c r="A1698" t="s">
        <v>1250</v>
      </c>
      <c r="B1698" t="s">
        <v>3</v>
      </c>
      <c r="C1698" t="s">
        <v>250</v>
      </c>
      <c r="D1698" t="s">
        <v>262</v>
      </c>
      <c r="E1698" t="s">
        <v>14</v>
      </c>
      <c r="F1698">
        <v>2039</v>
      </c>
      <c r="G1698">
        <v>0.77379940037718953</v>
      </c>
      <c r="H1698" s="13">
        <v>0.77379940037718953</v>
      </c>
      <c r="I1698" s="4" t="str">
        <f>INDEX('EPA Source to Industry Map'!E:E,MATCH(_xlfn.CONCAT(Table2[[#This Row],[sector]:[subsource]]),'EPA Source to Industry Map'!D:D,0))</f>
        <v>chemicals 20</v>
      </c>
      <c r="J1698" s="4" t="s">
        <v>272</v>
      </c>
      <c r="K1698" s="13">
        <v>0.77379940037718953</v>
      </c>
    </row>
    <row r="1699" spans="1:11" x14ac:dyDescent="0.25">
      <c r="A1699" t="s">
        <v>1250</v>
      </c>
      <c r="B1699" t="s">
        <v>3</v>
      </c>
      <c r="C1699" t="s">
        <v>250</v>
      </c>
      <c r="D1699" t="s">
        <v>262</v>
      </c>
      <c r="E1699" t="s">
        <v>14</v>
      </c>
      <c r="F1699">
        <v>2040</v>
      </c>
      <c r="G1699">
        <v>0.78381837587929526</v>
      </c>
      <c r="H1699" s="13">
        <v>0.78381837587929526</v>
      </c>
      <c r="I1699" s="4" t="str">
        <f>INDEX('EPA Source to Industry Map'!E:E,MATCH(_xlfn.CONCAT(Table2[[#This Row],[sector]:[subsource]]),'EPA Source to Industry Map'!D:D,0))</f>
        <v>chemicals 20</v>
      </c>
      <c r="J1699" s="4" t="s">
        <v>272</v>
      </c>
      <c r="K1699" s="13">
        <v>0.78381837587929526</v>
      </c>
    </row>
    <row r="1700" spans="1:11" x14ac:dyDescent="0.25">
      <c r="A1700" t="s">
        <v>1250</v>
      </c>
      <c r="B1700" t="s">
        <v>3</v>
      </c>
      <c r="C1700" t="s">
        <v>250</v>
      </c>
      <c r="D1700" t="s">
        <v>262</v>
      </c>
      <c r="E1700" t="s">
        <v>14</v>
      </c>
      <c r="F1700">
        <v>2041</v>
      </c>
      <c r="G1700">
        <v>0.79383048841984238</v>
      </c>
      <c r="H1700" s="13">
        <v>0.79383048841984238</v>
      </c>
      <c r="I1700" s="4" t="str">
        <f>INDEX('EPA Source to Industry Map'!E:E,MATCH(_xlfn.CONCAT(Table2[[#This Row],[sector]:[subsource]]),'EPA Source to Industry Map'!D:D,0))</f>
        <v>chemicals 20</v>
      </c>
      <c r="J1700" s="4" t="s">
        <v>272</v>
      </c>
      <c r="K1700" s="13">
        <v>0.79383048841984238</v>
      </c>
    </row>
    <row r="1701" spans="1:11" x14ac:dyDescent="0.25">
      <c r="A1701" t="s">
        <v>1250</v>
      </c>
      <c r="B1701" t="s">
        <v>3</v>
      </c>
      <c r="C1701" t="s">
        <v>250</v>
      </c>
      <c r="D1701" t="s">
        <v>262</v>
      </c>
      <c r="E1701" t="s">
        <v>14</v>
      </c>
      <c r="F1701">
        <v>2042</v>
      </c>
      <c r="G1701">
        <v>0.80384260096038829</v>
      </c>
      <c r="H1701" s="13">
        <v>0.80384260096038829</v>
      </c>
      <c r="I1701" s="4" t="str">
        <f>INDEX('EPA Source to Industry Map'!E:E,MATCH(_xlfn.CONCAT(Table2[[#This Row],[sector]:[subsource]]),'EPA Source to Industry Map'!D:D,0))</f>
        <v>chemicals 20</v>
      </c>
      <c r="J1701" s="4" t="s">
        <v>272</v>
      </c>
      <c r="K1701" s="13">
        <v>0.80384260096038829</v>
      </c>
    </row>
    <row r="1702" spans="1:11" x14ac:dyDescent="0.25">
      <c r="A1702" t="s">
        <v>1250</v>
      </c>
      <c r="B1702" t="s">
        <v>3</v>
      </c>
      <c r="C1702" t="s">
        <v>250</v>
      </c>
      <c r="D1702" t="s">
        <v>262</v>
      </c>
      <c r="E1702" t="s">
        <v>14</v>
      </c>
      <c r="F1702">
        <v>2043</v>
      </c>
      <c r="G1702">
        <v>0.81385471350093541</v>
      </c>
      <c r="H1702" s="13">
        <v>0.81385471350093541</v>
      </c>
      <c r="I1702" s="4" t="str">
        <f>INDEX('EPA Source to Industry Map'!E:E,MATCH(_xlfn.CONCAT(Table2[[#This Row],[sector]:[subsource]]),'EPA Source to Industry Map'!D:D,0))</f>
        <v>chemicals 20</v>
      </c>
      <c r="J1702" s="4" t="s">
        <v>272</v>
      </c>
      <c r="K1702" s="13">
        <v>0.81385471350093541</v>
      </c>
    </row>
    <row r="1703" spans="1:11" x14ac:dyDescent="0.25">
      <c r="A1703" t="s">
        <v>1250</v>
      </c>
      <c r="B1703" t="s">
        <v>3</v>
      </c>
      <c r="C1703" t="s">
        <v>250</v>
      </c>
      <c r="D1703" t="s">
        <v>262</v>
      </c>
      <c r="E1703" t="s">
        <v>14</v>
      </c>
      <c r="F1703">
        <v>2044</v>
      </c>
      <c r="G1703">
        <v>0.82386682604148231</v>
      </c>
      <c r="H1703" s="13">
        <v>0.82386682604148231</v>
      </c>
      <c r="I1703" s="4" t="str">
        <f>INDEX('EPA Source to Industry Map'!E:E,MATCH(_xlfn.CONCAT(Table2[[#This Row],[sector]:[subsource]]),'EPA Source to Industry Map'!D:D,0))</f>
        <v>chemicals 20</v>
      </c>
      <c r="J1703" s="4" t="s">
        <v>272</v>
      </c>
      <c r="K1703" s="13">
        <v>0.82386682604148231</v>
      </c>
    </row>
    <row r="1704" spans="1:11" x14ac:dyDescent="0.25">
      <c r="A1704" t="s">
        <v>1250</v>
      </c>
      <c r="B1704" t="s">
        <v>3</v>
      </c>
      <c r="C1704" t="s">
        <v>250</v>
      </c>
      <c r="D1704" t="s">
        <v>262</v>
      </c>
      <c r="E1704" t="s">
        <v>14</v>
      </c>
      <c r="F1704">
        <v>2045</v>
      </c>
      <c r="G1704">
        <v>0.83387893858202755</v>
      </c>
      <c r="H1704" s="13">
        <v>0.83387893858202755</v>
      </c>
      <c r="I1704" s="4" t="str">
        <f>INDEX('EPA Source to Industry Map'!E:E,MATCH(_xlfn.CONCAT(Table2[[#This Row],[sector]:[subsource]]),'EPA Source to Industry Map'!D:D,0))</f>
        <v>chemicals 20</v>
      </c>
      <c r="J1704" s="4" t="s">
        <v>272</v>
      </c>
      <c r="K1704" s="13">
        <v>0.83387893858202755</v>
      </c>
    </row>
    <row r="1705" spans="1:11" x14ac:dyDescent="0.25">
      <c r="A1705" t="s">
        <v>1250</v>
      </c>
      <c r="B1705" t="s">
        <v>3</v>
      </c>
      <c r="C1705" t="s">
        <v>250</v>
      </c>
      <c r="D1705" t="s">
        <v>262</v>
      </c>
      <c r="E1705" t="s">
        <v>14</v>
      </c>
      <c r="F1705">
        <v>2046</v>
      </c>
      <c r="G1705">
        <v>0.84436005128505998</v>
      </c>
      <c r="H1705" s="13">
        <v>0.84436005128505998</v>
      </c>
      <c r="I1705" s="4" t="str">
        <f>INDEX('EPA Source to Industry Map'!E:E,MATCH(_xlfn.CONCAT(Table2[[#This Row],[sector]:[subsource]]),'EPA Source to Industry Map'!D:D,0))</f>
        <v>chemicals 20</v>
      </c>
      <c r="J1705" s="4" t="s">
        <v>272</v>
      </c>
      <c r="K1705" s="13">
        <v>0.84436005128505998</v>
      </c>
    </row>
    <row r="1706" spans="1:11" x14ac:dyDescent="0.25">
      <c r="A1706" t="s">
        <v>1250</v>
      </c>
      <c r="B1706" t="s">
        <v>3</v>
      </c>
      <c r="C1706" t="s">
        <v>250</v>
      </c>
      <c r="D1706" t="s">
        <v>262</v>
      </c>
      <c r="E1706" t="s">
        <v>14</v>
      </c>
      <c r="F1706">
        <v>2047</v>
      </c>
      <c r="G1706">
        <v>0.85484116398808951</v>
      </c>
      <c r="H1706" s="13">
        <v>0.85484116398808951</v>
      </c>
      <c r="I1706" s="4" t="str">
        <f>INDEX('EPA Source to Industry Map'!E:E,MATCH(_xlfn.CONCAT(Table2[[#This Row],[sector]:[subsource]]),'EPA Source to Industry Map'!D:D,0))</f>
        <v>chemicals 20</v>
      </c>
      <c r="J1706" s="4" t="s">
        <v>272</v>
      </c>
      <c r="K1706" s="13">
        <v>0.85484116398808951</v>
      </c>
    </row>
    <row r="1707" spans="1:11" x14ac:dyDescent="0.25">
      <c r="A1707" t="s">
        <v>1250</v>
      </c>
      <c r="B1707" t="s">
        <v>3</v>
      </c>
      <c r="C1707" t="s">
        <v>250</v>
      </c>
      <c r="D1707" t="s">
        <v>262</v>
      </c>
      <c r="E1707" t="s">
        <v>14</v>
      </c>
      <c r="F1707">
        <v>2048</v>
      </c>
      <c r="G1707">
        <v>0.86532227669112205</v>
      </c>
      <c r="H1707" s="13">
        <v>0.86532227669112205</v>
      </c>
      <c r="I1707" s="4" t="str">
        <f>INDEX('EPA Source to Industry Map'!E:E,MATCH(_xlfn.CONCAT(Table2[[#This Row],[sector]:[subsource]]),'EPA Source to Industry Map'!D:D,0))</f>
        <v>chemicals 20</v>
      </c>
      <c r="J1707" s="4" t="s">
        <v>272</v>
      </c>
      <c r="K1707" s="13">
        <v>0.86532227669112205</v>
      </c>
    </row>
    <row r="1708" spans="1:11" x14ac:dyDescent="0.25">
      <c r="A1708" t="s">
        <v>1250</v>
      </c>
      <c r="B1708" t="s">
        <v>3</v>
      </c>
      <c r="C1708" t="s">
        <v>250</v>
      </c>
      <c r="D1708" t="s">
        <v>262</v>
      </c>
      <c r="E1708" t="s">
        <v>14</v>
      </c>
      <c r="F1708">
        <v>2049</v>
      </c>
      <c r="G1708">
        <v>0.8758033893941517</v>
      </c>
      <c r="H1708" s="13">
        <v>0.8758033893941517</v>
      </c>
      <c r="I1708" s="4" t="str">
        <f>INDEX('EPA Source to Industry Map'!E:E,MATCH(_xlfn.CONCAT(Table2[[#This Row],[sector]:[subsource]]),'EPA Source to Industry Map'!D:D,0))</f>
        <v>chemicals 20</v>
      </c>
      <c r="J1708" s="4" t="s">
        <v>272</v>
      </c>
      <c r="K1708" s="13">
        <v>0.8758033893941517</v>
      </c>
    </row>
    <row r="1709" spans="1:11" x14ac:dyDescent="0.25">
      <c r="A1709" t="s">
        <v>1250</v>
      </c>
      <c r="B1709" t="s">
        <v>3</v>
      </c>
      <c r="C1709" t="s">
        <v>250</v>
      </c>
      <c r="D1709" t="s">
        <v>262</v>
      </c>
      <c r="E1709" t="s">
        <v>14</v>
      </c>
      <c r="F1709">
        <v>2050</v>
      </c>
      <c r="G1709">
        <v>0.88628450209718412</v>
      </c>
      <c r="H1709" s="13">
        <v>0.88628450209718412</v>
      </c>
      <c r="I1709" s="4" t="str">
        <f>INDEX('EPA Source to Industry Map'!E:E,MATCH(_xlfn.CONCAT(Table2[[#This Row],[sector]:[subsource]]),'EPA Source to Industry Map'!D:D,0))</f>
        <v>chemicals 20</v>
      </c>
      <c r="J1709" s="4" t="s">
        <v>272</v>
      </c>
      <c r="K1709" s="13">
        <v>0.88628450209718412</v>
      </c>
    </row>
    <row r="1710" spans="1:11" x14ac:dyDescent="0.25">
      <c r="A1710" t="s">
        <v>1250</v>
      </c>
      <c r="B1710" t="s">
        <v>3</v>
      </c>
      <c r="C1710" t="s">
        <v>250</v>
      </c>
      <c r="D1710" t="s">
        <v>262</v>
      </c>
      <c r="E1710" t="s">
        <v>15</v>
      </c>
      <c r="F1710">
        <v>1990</v>
      </c>
      <c r="G1710">
        <v>0.28721622544077158</v>
      </c>
      <c r="H1710" s="13">
        <v>0.28721622544077158</v>
      </c>
      <c r="I1710" s="4" t="str">
        <f>INDEX('EPA Source to Industry Map'!E:E,MATCH(_xlfn.CONCAT(Table2[[#This Row],[sector]:[subsource]]),'EPA Source to Industry Map'!D:D,0))</f>
        <v>chemicals 20</v>
      </c>
      <c r="J1710" s="4" t="s">
        <v>272</v>
      </c>
      <c r="K1710" s="13">
        <v>0.28721622544077158</v>
      </c>
    </row>
    <row r="1711" spans="1:11" x14ac:dyDescent="0.25">
      <c r="A1711" t="s">
        <v>1250</v>
      </c>
      <c r="B1711" t="s">
        <v>3</v>
      </c>
      <c r="C1711" t="s">
        <v>250</v>
      </c>
      <c r="D1711" t="s">
        <v>262</v>
      </c>
      <c r="E1711" t="s">
        <v>15</v>
      </c>
      <c r="F1711">
        <v>1991</v>
      </c>
      <c r="G1711">
        <v>0.37115508253836754</v>
      </c>
      <c r="H1711" s="13">
        <v>0.37115508253836754</v>
      </c>
      <c r="I1711" s="4" t="str">
        <f>INDEX('EPA Source to Industry Map'!E:E,MATCH(_xlfn.CONCAT(Table2[[#This Row],[sector]:[subsource]]),'EPA Source to Industry Map'!D:D,0))</f>
        <v>chemicals 20</v>
      </c>
      <c r="J1711" s="4" t="s">
        <v>272</v>
      </c>
      <c r="K1711" s="13">
        <v>0.37115508253836754</v>
      </c>
    </row>
    <row r="1712" spans="1:11" x14ac:dyDescent="0.25">
      <c r="A1712" t="s">
        <v>1250</v>
      </c>
      <c r="B1712" t="s">
        <v>3</v>
      </c>
      <c r="C1712" t="s">
        <v>250</v>
      </c>
      <c r="D1712" t="s">
        <v>262</v>
      </c>
      <c r="E1712" t="s">
        <v>15</v>
      </c>
      <c r="F1712">
        <v>1992</v>
      </c>
      <c r="G1712">
        <v>0.44406678534533556</v>
      </c>
      <c r="H1712" s="13">
        <v>0.44406678534533556</v>
      </c>
      <c r="I1712" s="4" t="str">
        <f>INDEX('EPA Source to Industry Map'!E:E,MATCH(_xlfn.CONCAT(Table2[[#This Row],[sector]:[subsource]]),'EPA Source to Industry Map'!D:D,0))</f>
        <v>chemicals 20</v>
      </c>
      <c r="J1712" s="4" t="s">
        <v>272</v>
      </c>
      <c r="K1712" s="13">
        <v>0.44406678534533556</v>
      </c>
    </row>
    <row r="1713" spans="1:11" x14ac:dyDescent="0.25">
      <c r="A1713" t="s">
        <v>1250</v>
      </c>
      <c r="B1713" t="s">
        <v>3</v>
      </c>
      <c r="C1713" t="s">
        <v>250</v>
      </c>
      <c r="D1713" t="s">
        <v>262</v>
      </c>
      <c r="E1713" t="s">
        <v>15</v>
      </c>
      <c r="F1713">
        <v>1993</v>
      </c>
      <c r="G1713">
        <v>0.51936765843331956</v>
      </c>
      <c r="H1713" s="13">
        <v>0.51936765843331956</v>
      </c>
      <c r="I1713" s="4" t="str">
        <f>INDEX('EPA Source to Industry Map'!E:E,MATCH(_xlfn.CONCAT(Table2[[#This Row],[sector]:[subsource]]),'EPA Source to Industry Map'!D:D,0))</f>
        <v>chemicals 20</v>
      </c>
      <c r="J1713" s="4" t="s">
        <v>272</v>
      </c>
      <c r="K1713" s="13">
        <v>0.51936765843331956</v>
      </c>
    </row>
    <row r="1714" spans="1:11" x14ac:dyDescent="0.25">
      <c r="A1714" t="s">
        <v>1250</v>
      </c>
      <c r="B1714" t="s">
        <v>3</v>
      </c>
      <c r="C1714" t="s">
        <v>250</v>
      </c>
      <c r="D1714" t="s">
        <v>262</v>
      </c>
      <c r="E1714" t="s">
        <v>15</v>
      </c>
      <c r="F1714">
        <v>1994</v>
      </c>
      <c r="G1714">
        <v>0.58470987883014769</v>
      </c>
      <c r="H1714" s="13">
        <v>0.58470987883014769</v>
      </c>
      <c r="I1714" s="4" t="str">
        <f>INDEX('EPA Source to Industry Map'!E:E,MATCH(_xlfn.CONCAT(Table2[[#This Row],[sector]:[subsource]]),'EPA Source to Industry Map'!D:D,0))</f>
        <v>chemicals 20</v>
      </c>
      <c r="J1714" s="4" t="s">
        <v>272</v>
      </c>
      <c r="K1714" s="13">
        <v>0.58470987883014769</v>
      </c>
    </row>
    <row r="1715" spans="1:11" x14ac:dyDescent="0.25">
      <c r="A1715" t="s">
        <v>1250</v>
      </c>
      <c r="B1715" t="s">
        <v>3</v>
      </c>
      <c r="C1715" t="s">
        <v>250</v>
      </c>
      <c r="D1715" t="s">
        <v>262</v>
      </c>
      <c r="E1715" t="s">
        <v>15</v>
      </c>
      <c r="F1715">
        <v>1995</v>
      </c>
      <c r="G1715">
        <v>0.60344930492173965</v>
      </c>
      <c r="H1715" s="13">
        <v>0.60344930492173965</v>
      </c>
      <c r="I1715" s="4" t="str">
        <f>INDEX('EPA Source to Industry Map'!E:E,MATCH(_xlfn.CONCAT(Table2[[#This Row],[sector]:[subsource]]),'EPA Source to Industry Map'!D:D,0))</f>
        <v>chemicals 20</v>
      </c>
      <c r="J1715" s="4" t="s">
        <v>272</v>
      </c>
      <c r="K1715" s="13">
        <v>0.60344930492173965</v>
      </c>
    </row>
    <row r="1716" spans="1:11" x14ac:dyDescent="0.25">
      <c r="A1716" t="s">
        <v>1250</v>
      </c>
      <c r="B1716" t="s">
        <v>3</v>
      </c>
      <c r="C1716" t="s">
        <v>250</v>
      </c>
      <c r="D1716" t="s">
        <v>262</v>
      </c>
      <c r="E1716" t="s">
        <v>15</v>
      </c>
      <c r="F1716">
        <v>1996</v>
      </c>
      <c r="G1716">
        <v>0.55701282427283161</v>
      </c>
      <c r="H1716" s="13">
        <v>0.55701282427283161</v>
      </c>
      <c r="I1716" s="4" t="str">
        <f>INDEX('EPA Source to Industry Map'!E:E,MATCH(_xlfn.CONCAT(Table2[[#This Row],[sector]:[subsource]]),'EPA Source to Industry Map'!D:D,0))</f>
        <v>chemicals 20</v>
      </c>
      <c r="J1716" s="4" t="s">
        <v>272</v>
      </c>
      <c r="K1716" s="13">
        <v>0.55701282427283161</v>
      </c>
    </row>
    <row r="1717" spans="1:11" x14ac:dyDescent="0.25">
      <c r="A1717" t="s">
        <v>1250</v>
      </c>
      <c r="B1717" t="s">
        <v>3</v>
      </c>
      <c r="C1717" t="s">
        <v>250</v>
      </c>
      <c r="D1717" t="s">
        <v>262</v>
      </c>
      <c r="E1717" t="s">
        <v>15</v>
      </c>
      <c r="F1717">
        <v>1997</v>
      </c>
      <c r="G1717">
        <v>0.77147473477109962</v>
      </c>
      <c r="H1717" s="13">
        <v>0.77147473477109962</v>
      </c>
      <c r="I1717" s="4" t="str">
        <f>INDEX('EPA Source to Industry Map'!E:E,MATCH(_xlfn.CONCAT(Table2[[#This Row],[sector]:[subsource]]),'EPA Source to Industry Map'!D:D,0))</f>
        <v>chemicals 20</v>
      </c>
      <c r="J1717" s="4" t="s">
        <v>272</v>
      </c>
      <c r="K1717" s="13">
        <v>0.77147473477109962</v>
      </c>
    </row>
    <row r="1718" spans="1:11" x14ac:dyDescent="0.25">
      <c r="A1718" t="s">
        <v>1250</v>
      </c>
      <c r="B1718" t="s">
        <v>3</v>
      </c>
      <c r="C1718" t="s">
        <v>250</v>
      </c>
      <c r="D1718" t="s">
        <v>262</v>
      </c>
      <c r="E1718" t="s">
        <v>15</v>
      </c>
      <c r="F1718">
        <v>1998</v>
      </c>
      <c r="G1718">
        <v>0.7182391379246359</v>
      </c>
      <c r="H1718" s="13">
        <v>0.7182391379246359</v>
      </c>
      <c r="I1718" s="4" t="str">
        <f>INDEX('EPA Source to Industry Map'!E:E,MATCH(_xlfn.CONCAT(Table2[[#This Row],[sector]:[subsource]]),'EPA Source to Industry Map'!D:D,0))</f>
        <v>chemicals 20</v>
      </c>
      <c r="J1718" s="4" t="s">
        <v>272</v>
      </c>
      <c r="K1718" s="13">
        <v>0.7182391379246359</v>
      </c>
    </row>
    <row r="1719" spans="1:11" x14ac:dyDescent="0.25">
      <c r="A1719" t="s">
        <v>1250</v>
      </c>
      <c r="B1719" t="s">
        <v>3</v>
      </c>
      <c r="C1719" t="s">
        <v>250</v>
      </c>
      <c r="D1719" t="s">
        <v>262</v>
      </c>
      <c r="E1719" t="s">
        <v>15</v>
      </c>
      <c r="F1719">
        <v>1999</v>
      </c>
      <c r="G1719">
        <v>0.60520881473307975</v>
      </c>
      <c r="H1719" s="13">
        <v>0.60520881473307975</v>
      </c>
      <c r="I1719" s="4" t="str">
        <f>INDEX('EPA Source to Industry Map'!E:E,MATCH(_xlfn.CONCAT(Table2[[#This Row],[sector]:[subsource]]),'EPA Source to Industry Map'!D:D,0))</f>
        <v>chemicals 20</v>
      </c>
      <c r="J1719" s="4" t="s">
        <v>272</v>
      </c>
      <c r="K1719" s="13">
        <v>0.60520881473307975</v>
      </c>
    </row>
    <row r="1720" spans="1:11" x14ac:dyDescent="0.25">
      <c r="A1720" t="s">
        <v>1250</v>
      </c>
      <c r="B1720" t="s">
        <v>3</v>
      </c>
      <c r="C1720" t="s">
        <v>250</v>
      </c>
      <c r="D1720" t="s">
        <v>262</v>
      </c>
      <c r="E1720" t="s">
        <v>15</v>
      </c>
      <c r="F1720">
        <v>2000</v>
      </c>
      <c r="G1720">
        <v>0.58984303982547803</v>
      </c>
      <c r="H1720" s="13">
        <v>0.58984303982547803</v>
      </c>
      <c r="I1720" s="4" t="str">
        <f>INDEX('EPA Source to Industry Map'!E:E,MATCH(_xlfn.CONCAT(Table2[[#This Row],[sector]:[subsource]]),'EPA Source to Industry Map'!D:D,0))</f>
        <v>chemicals 20</v>
      </c>
      <c r="J1720" s="4" t="s">
        <v>272</v>
      </c>
      <c r="K1720" s="13">
        <v>0.58984303982547803</v>
      </c>
    </row>
    <row r="1721" spans="1:11" x14ac:dyDescent="0.25">
      <c r="A1721" t="s">
        <v>1250</v>
      </c>
      <c r="B1721" t="s">
        <v>3</v>
      </c>
      <c r="C1721" t="s">
        <v>250</v>
      </c>
      <c r="D1721" t="s">
        <v>262</v>
      </c>
      <c r="E1721" t="s">
        <v>15</v>
      </c>
      <c r="F1721">
        <v>2001</v>
      </c>
      <c r="G1721">
        <v>0.57235353275270551</v>
      </c>
      <c r="H1721" s="13">
        <v>0.57235353275270551</v>
      </c>
      <c r="I1721" s="4" t="str">
        <f>INDEX('EPA Source to Industry Map'!E:E,MATCH(_xlfn.CONCAT(Table2[[#This Row],[sector]:[subsource]]),'EPA Source to Industry Map'!D:D,0))</f>
        <v>chemicals 20</v>
      </c>
      <c r="J1721" s="4" t="s">
        <v>272</v>
      </c>
      <c r="K1721" s="13">
        <v>0.57235353275270551</v>
      </c>
    </row>
    <row r="1722" spans="1:11" x14ac:dyDescent="0.25">
      <c r="A1722" t="s">
        <v>1250</v>
      </c>
      <c r="B1722" t="s">
        <v>3</v>
      </c>
      <c r="C1722" t="s">
        <v>250</v>
      </c>
      <c r="D1722" t="s">
        <v>262</v>
      </c>
      <c r="E1722" t="s">
        <v>15</v>
      </c>
      <c r="F1722">
        <v>2002</v>
      </c>
      <c r="G1722">
        <v>0.57863087563848725</v>
      </c>
      <c r="H1722" s="13">
        <v>0.57863087563848725</v>
      </c>
      <c r="I1722" s="4" t="str">
        <f>INDEX('EPA Source to Industry Map'!E:E,MATCH(_xlfn.CONCAT(Table2[[#This Row],[sector]:[subsource]]),'EPA Source to Industry Map'!D:D,0))</f>
        <v>chemicals 20</v>
      </c>
      <c r="J1722" s="4" t="s">
        <v>272</v>
      </c>
      <c r="K1722" s="13">
        <v>0.57863087563848725</v>
      </c>
    </row>
    <row r="1723" spans="1:11" x14ac:dyDescent="0.25">
      <c r="A1723" t="s">
        <v>1250</v>
      </c>
      <c r="B1723" t="s">
        <v>3</v>
      </c>
      <c r="C1723" t="s">
        <v>250</v>
      </c>
      <c r="D1723" t="s">
        <v>262</v>
      </c>
      <c r="E1723" t="s">
        <v>15</v>
      </c>
      <c r="F1723">
        <v>2003</v>
      </c>
      <c r="G1723">
        <v>0.639032169876529</v>
      </c>
      <c r="H1723" s="13">
        <v>0.639032169876529</v>
      </c>
      <c r="I1723" s="4" t="str">
        <f>INDEX('EPA Source to Industry Map'!E:E,MATCH(_xlfn.CONCAT(Table2[[#This Row],[sector]:[subsource]]),'EPA Source to Industry Map'!D:D,0))</f>
        <v>chemicals 20</v>
      </c>
      <c r="J1723" s="4" t="s">
        <v>272</v>
      </c>
      <c r="K1723" s="13">
        <v>0.639032169876529</v>
      </c>
    </row>
    <row r="1724" spans="1:11" x14ac:dyDescent="0.25">
      <c r="A1724" t="s">
        <v>1250</v>
      </c>
      <c r="B1724" t="s">
        <v>3</v>
      </c>
      <c r="C1724" t="s">
        <v>250</v>
      </c>
      <c r="D1724" t="s">
        <v>262</v>
      </c>
      <c r="E1724" t="s">
        <v>15</v>
      </c>
      <c r="F1724">
        <v>2004</v>
      </c>
      <c r="G1724">
        <v>0.63312500137660277</v>
      </c>
      <c r="H1724" s="13">
        <v>0.63312500137660277</v>
      </c>
      <c r="I1724" s="4" t="str">
        <f>INDEX('EPA Source to Industry Map'!E:E,MATCH(_xlfn.CONCAT(Table2[[#This Row],[sector]:[subsource]]),'EPA Source to Industry Map'!D:D,0))</f>
        <v>chemicals 20</v>
      </c>
      <c r="J1724" s="4" t="s">
        <v>272</v>
      </c>
      <c r="K1724" s="13">
        <v>0.63312500137660277</v>
      </c>
    </row>
    <row r="1725" spans="1:11" x14ac:dyDescent="0.25">
      <c r="A1725" t="s">
        <v>1250</v>
      </c>
      <c r="B1725" t="s">
        <v>3</v>
      </c>
      <c r="C1725" t="s">
        <v>250</v>
      </c>
      <c r="D1725" t="s">
        <v>262</v>
      </c>
      <c r="E1725" t="s">
        <v>15</v>
      </c>
      <c r="F1725">
        <v>2005</v>
      </c>
      <c r="G1725">
        <v>0.45283351174874453</v>
      </c>
      <c r="H1725" s="13">
        <v>0.45283351174874453</v>
      </c>
      <c r="I1725" s="4" t="str">
        <f>INDEX('EPA Source to Industry Map'!E:E,MATCH(_xlfn.CONCAT(Table2[[#This Row],[sector]:[subsource]]),'EPA Source to Industry Map'!D:D,0))</f>
        <v>chemicals 20</v>
      </c>
      <c r="J1725" s="4" t="s">
        <v>272</v>
      </c>
      <c r="K1725" s="13">
        <v>0.45283351174874453</v>
      </c>
    </row>
    <row r="1726" spans="1:11" x14ac:dyDescent="0.25">
      <c r="A1726" t="s">
        <v>1250</v>
      </c>
      <c r="B1726" t="s">
        <v>3</v>
      </c>
      <c r="C1726" t="s">
        <v>250</v>
      </c>
      <c r="D1726" t="s">
        <v>262</v>
      </c>
      <c r="E1726" t="s">
        <v>15</v>
      </c>
      <c r="F1726">
        <v>2006</v>
      </c>
      <c r="G1726">
        <v>0.33288855702257741</v>
      </c>
      <c r="H1726" s="13">
        <v>0.33288855702257741</v>
      </c>
      <c r="I1726" s="4" t="str">
        <f>INDEX('EPA Source to Industry Map'!E:E,MATCH(_xlfn.CONCAT(Table2[[#This Row],[sector]:[subsource]]),'EPA Source to Industry Map'!D:D,0))</f>
        <v>chemicals 20</v>
      </c>
      <c r="J1726" s="4" t="s">
        <v>272</v>
      </c>
      <c r="K1726" s="13">
        <v>0.33288855702257741</v>
      </c>
    </row>
    <row r="1727" spans="1:11" x14ac:dyDescent="0.25">
      <c r="A1727" t="s">
        <v>1250</v>
      </c>
      <c r="B1727" t="s">
        <v>3</v>
      </c>
      <c r="C1727" t="s">
        <v>250</v>
      </c>
      <c r="D1727" t="s">
        <v>262</v>
      </c>
      <c r="E1727" t="s">
        <v>15</v>
      </c>
      <c r="F1727">
        <v>2007</v>
      </c>
      <c r="G1727">
        <v>0.25070297791551005</v>
      </c>
      <c r="H1727" s="13">
        <v>0.25070297791551005</v>
      </c>
      <c r="I1727" s="4" t="str">
        <f>INDEX('EPA Source to Industry Map'!E:E,MATCH(_xlfn.CONCAT(Table2[[#This Row],[sector]:[subsource]]),'EPA Source to Industry Map'!D:D,0))</f>
        <v>chemicals 20</v>
      </c>
      <c r="J1727" s="4" t="s">
        <v>272</v>
      </c>
      <c r="K1727" s="13">
        <v>0.25070297791551005</v>
      </c>
    </row>
    <row r="1728" spans="1:11" x14ac:dyDescent="0.25">
      <c r="A1728" t="s">
        <v>1250</v>
      </c>
      <c r="B1728" t="s">
        <v>3</v>
      </c>
      <c r="C1728" t="s">
        <v>250</v>
      </c>
      <c r="D1728" t="s">
        <v>262</v>
      </c>
      <c r="E1728" t="s">
        <v>15</v>
      </c>
      <c r="F1728">
        <v>2008</v>
      </c>
      <c r="G1728">
        <v>0.25115200166543084</v>
      </c>
      <c r="H1728" s="13">
        <v>0.25115200166543084</v>
      </c>
      <c r="I1728" s="4" t="str">
        <f>INDEX('EPA Source to Industry Map'!E:E,MATCH(_xlfn.CONCAT(Table2[[#This Row],[sector]:[subsource]]),'EPA Source to Industry Map'!D:D,0))</f>
        <v>chemicals 20</v>
      </c>
      <c r="J1728" s="4" t="s">
        <v>272</v>
      </c>
      <c r="K1728" s="13">
        <v>0.25115200166543084</v>
      </c>
    </row>
    <row r="1729" spans="1:11" x14ac:dyDescent="0.25">
      <c r="A1729" t="s">
        <v>1250</v>
      </c>
      <c r="B1729" t="s">
        <v>3</v>
      </c>
      <c r="C1729" t="s">
        <v>250</v>
      </c>
      <c r="D1729" t="s">
        <v>262</v>
      </c>
      <c r="E1729" t="s">
        <v>15</v>
      </c>
      <c r="F1729">
        <v>2009</v>
      </c>
      <c r="G1729">
        <v>0.18441444580754354</v>
      </c>
      <c r="H1729" s="13">
        <v>0.18441444580754354</v>
      </c>
      <c r="I1729" s="4" t="str">
        <f>INDEX('EPA Source to Industry Map'!E:E,MATCH(_xlfn.CONCAT(Table2[[#This Row],[sector]:[subsource]]),'EPA Source to Industry Map'!D:D,0))</f>
        <v>chemicals 20</v>
      </c>
      <c r="J1729" s="4" t="s">
        <v>272</v>
      </c>
      <c r="K1729" s="13">
        <v>0.18441444580754354</v>
      </c>
    </row>
    <row r="1730" spans="1:11" x14ac:dyDescent="0.25">
      <c r="A1730" t="s">
        <v>1250</v>
      </c>
      <c r="B1730" t="s">
        <v>3</v>
      </c>
      <c r="C1730" t="s">
        <v>250</v>
      </c>
      <c r="D1730" t="s">
        <v>262</v>
      </c>
      <c r="E1730" t="s">
        <v>15</v>
      </c>
      <c r="F1730">
        <v>2010</v>
      </c>
      <c r="G1730">
        <v>0.1928238994585883</v>
      </c>
      <c r="H1730" s="13">
        <v>0.1928238994585883</v>
      </c>
      <c r="I1730" s="4" t="str">
        <f>INDEX('EPA Source to Industry Map'!E:E,MATCH(_xlfn.CONCAT(Table2[[#This Row],[sector]:[subsource]]),'EPA Source to Industry Map'!D:D,0))</f>
        <v>chemicals 20</v>
      </c>
      <c r="J1730" s="4" t="s">
        <v>272</v>
      </c>
      <c r="K1730" s="13">
        <v>0.1928238994585883</v>
      </c>
    </row>
    <row r="1731" spans="1:11" x14ac:dyDescent="0.25">
      <c r="A1731" t="s">
        <v>1250</v>
      </c>
      <c r="B1731" t="s">
        <v>3</v>
      </c>
      <c r="C1731" t="s">
        <v>250</v>
      </c>
      <c r="D1731" t="s">
        <v>262</v>
      </c>
      <c r="E1731" t="s">
        <v>15</v>
      </c>
      <c r="F1731">
        <v>2011</v>
      </c>
      <c r="G1731">
        <v>0.19491028819245995</v>
      </c>
      <c r="H1731" s="13">
        <v>0.19491028819245995</v>
      </c>
      <c r="I1731" s="4" t="str">
        <f>INDEX('EPA Source to Industry Map'!E:E,MATCH(_xlfn.CONCAT(Table2[[#This Row],[sector]:[subsource]]),'EPA Source to Industry Map'!D:D,0))</f>
        <v>chemicals 20</v>
      </c>
      <c r="J1731" s="4" t="s">
        <v>272</v>
      </c>
      <c r="K1731" s="13">
        <v>0.19491028819245995</v>
      </c>
    </row>
    <row r="1732" spans="1:11" x14ac:dyDescent="0.25">
      <c r="A1732" t="s">
        <v>1250</v>
      </c>
      <c r="B1732" t="s">
        <v>3</v>
      </c>
      <c r="C1732" t="s">
        <v>250</v>
      </c>
      <c r="D1732" t="s">
        <v>262</v>
      </c>
      <c r="E1732" t="s">
        <v>15</v>
      </c>
      <c r="F1732">
        <v>2012</v>
      </c>
      <c r="G1732">
        <v>0.1837840921590117</v>
      </c>
      <c r="H1732" s="13">
        <v>0.1837840921590117</v>
      </c>
      <c r="I1732" s="4" t="str">
        <f>INDEX('EPA Source to Industry Map'!E:E,MATCH(_xlfn.CONCAT(Table2[[#This Row],[sector]:[subsource]]),'EPA Source to Industry Map'!D:D,0))</f>
        <v>chemicals 20</v>
      </c>
      <c r="J1732" s="4" t="s">
        <v>272</v>
      </c>
      <c r="K1732" s="13">
        <v>0.1837840921590117</v>
      </c>
    </row>
    <row r="1733" spans="1:11" x14ac:dyDescent="0.25">
      <c r="A1733" t="s">
        <v>1250</v>
      </c>
      <c r="B1733" t="s">
        <v>3</v>
      </c>
      <c r="C1733" t="s">
        <v>250</v>
      </c>
      <c r="D1733" t="s">
        <v>262</v>
      </c>
      <c r="E1733" t="s">
        <v>15</v>
      </c>
      <c r="F1733">
        <v>2013</v>
      </c>
      <c r="G1733">
        <v>0.17774996775100327</v>
      </c>
      <c r="H1733" s="13">
        <v>0.17774996775100327</v>
      </c>
      <c r="I1733" s="4" t="str">
        <f>INDEX('EPA Source to Industry Map'!E:E,MATCH(_xlfn.CONCAT(Table2[[#This Row],[sector]:[subsource]]),'EPA Source to Industry Map'!D:D,0))</f>
        <v>chemicals 20</v>
      </c>
      <c r="J1733" s="4" t="s">
        <v>272</v>
      </c>
      <c r="K1733" s="13">
        <v>0.17774996775100327</v>
      </c>
    </row>
    <row r="1734" spans="1:11" x14ac:dyDescent="0.25">
      <c r="A1734" t="s">
        <v>1250</v>
      </c>
      <c r="B1734" t="s">
        <v>3</v>
      </c>
      <c r="C1734" t="s">
        <v>250</v>
      </c>
      <c r="D1734" t="s">
        <v>262</v>
      </c>
      <c r="E1734" t="s">
        <v>15</v>
      </c>
      <c r="F1734">
        <v>2014</v>
      </c>
      <c r="G1734">
        <v>0.18502119139185902</v>
      </c>
      <c r="H1734" s="13">
        <v>0.18502119139185902</v>
      </c>
      <c r="I1734" s="4" t="str">
        <f>INDEX('EPA Source to Industry Map'!E:E,MATCH(_xlfn.CONCAT(Table2[[#This Row],[sector]:[subsource]]),'EPA Source to Industry Map'!D:D,0))</f>
        <v>chemicals 20</v>
      </c>
      <c r="J1734" s="4" t="s">
        <v>272</v>
      </c>
      <c r="K1734" s="13">
        <v>0.18502119139185902</v>
      </c>
    </row>
    <row r="1735" spans="1:11" x14ac:dyDescent="0.25">
      <c r="A1735" t="s">
        <v>1250</v>
      </c>
      <c r="B1735" t="s">
        <v>3</v>
      </c>
      <c r="C1735" t="s">
        <v>250</v>
      </c>
      <c r="D1735" t="s">
        <v>262</v>
      </c>
      <c r="E1735" t="s">
        <v>15</v>
      </c>
      <c r="F1735">
        <v>2015</v>
      </c>
      <c r="G1735">
        <v>0.19507281220685868</v>
      </c>
      <c r="H1735" s="13">
        <v>0.19507281220685868</v>
      </c>
      <c r="I1735" s="4" t="str">
        <f>INDEX('EPA Source to Industry Map'!E:E,MATCH(_xlfn.CONCAT(Table2[[#This Row],[sector]:[subsource]]),'EPA Source to Industry Map'!D:D,0))</f>
        <v>chemicals 20</v>
      </c>
      <c r="J1735" s="4" t="s">
        <v>272</v>
      </c>
      <c r="K1735" s="13">
        <v>0.19507281220685868</v>
      </c>
    </row>
    <row r="1736" spans="1:11" x14ac:dyDescent="0.25">
      <c r="A1736" t="s">
        <v>1250</v>
      </c>
      <c r="B1736" t="s">
        <v>3</v>
      </c>
      <c r="C1736" t="s">
        <v>250</v>
      </c>
      <c r="D1736" t="s">
        <v>262</v>
      </c>
      <c r="E1736" t="s">
        <v>15</v>
      </c>
      <c r="F1736">
        <v>2016</v>
      </c>
      <c r="G1736">
        <v>0.1900706198448967</v>
      </c>
      <c r="H1736" s="13">
        <v>0.1900706198448967</v>
      </c>
      <c r="I1736" s="4" t="str">
        <f>INDEX('EPA Source to Industry Map'!E:E,MATCH(_xlfn.CONCAT(Table2[[#This Row],[sector]:[subsource]]),'EPA Source to Industry Map'!D:D,0))</f>
        <v>chemicals 20</v>
      </c>
      <c r="J1736" s="4" t="s">
        <v>272</v>
      </c>
      <c r="K1736" s="13">
        <v>0.1900706198448967</v>
      </c>
    </row>
    <row r="1737" spans="1:11" x14ac:dyDescent="0.25">
      <c r="A1737" t="s">
        <v>1250</v>
      </c>
      <c r="B1737" t="s">
        <v>3</v>
      </c>
      <c r="C1737" t="s">
        <v>250</v>
      </c>
      <c r="D1737" t="s">
        <v>262</v>
      </c>
      <c r="E1737" t="s">
        <v>15</v>
      </c>
      <c r="F1737">
        <v>2017</v>
      </c>
      <c r="G1737">
        <v>0.18837725982472064</v>
      </c>
      <c r="H1737" s="13">
        <v>0.18837725982472064</v>
      </c>
      <c r="I1737" s="4" t="str">
        <f>INDEX('EPA Source to Industry Map'!E:E,MATCH(_xlfn.CONCAT(Table2[[#This Row],[sector]:[subsource]]),'EPA Source to Industry Map'!D:D,0))</f>
        <v>chemicals 20</v>
      </c>
      <c r="J1737" s="4" t="s">
        <v>272</v>
      </c>
      <c r="K1737" s="13">
        <v>0.18837725982472064</v>
      </c>
    </row>
    <row r="1738" spans="1:11" x14ac:dyDescent="0.25">
      <c r="A1738" t="s">
        <v>1250</v>
      </c>
      <c r="B1738" t="s">
        <v>3</v>
      </c>
      <c r="C1738" t="s">
        <v>250</v>
      </c>
      <c r="D1738" t="s">
        <v>262</v>
      </c>
      <c r="E1738" t="s">
        <v>15</v>
      </c>
      <c r="F1738">
        <v>2018</v>
      </c>
      <c r="G1738">
        <v>0.18668389980454464</v>
      </c>
      <c r="H1738" s="13">
        <v>0.18668389980454464</v>
      </c>
      <c r="I1738" s="4" t="str">
        <f>INDEX('EPA Source to Industry Map'!E:E,MATCH(_xlfn.CONCAT(Table2[[#This Row],[sector]:[subsource]]),'EPA Source to Industry Map'!D:D,0))</f>
        <v>chemicals 20</v>
      </c>
      <c r="J1738" s="4" t="s">
        <v>272</v>
      </c>
      <c r="K1738" s="13">
        <v>0.18668389980454464</v>
      </c>
    </row>
    <row r="1739" spans="1:11" x14ac:dyDescent="0.25">
      <c r="A1739" t="s">
        <v>1250</v>
      </c>
      <c r="B1739" t="s">
        <v>3</v>
      </c>
      <c r="C1739" t="s">
        <v>250</v>
      </c>
      <c r="D1739" t="s">
        <v>262</v>
      </c>
      <c r="E1739" t="s">
        <v>15</v>
      </c>
      <c r="F1739">
        <v>2019</v>
      </c>
      <c r="G1739">
        <v>0.18499053978436852</v>
      </c>
      <c r="H1739" s="13">
        <v>0.18499053978436852</v>
      </c>
      <c r="I1739" s="4" t="str">
        <f>INDEX('EPA Source to Industry Map'!E:E,MATCH(_xlfn.CONCAT(Table2[[#This Row],[sector]:[subsource]]),'EPA Source to Industry Map'!D:D,0))</f>
        <v>chemicals 20</v>
      </c>
      <c r="J1739" s="4" t="s">
        <v>272</v>
      </c>
      <c r="K1739" s="13">
        <v>0.18499053978436852</v>
      </c>
    </row>
    <row r="1740" spans="1:11" x14ac:dyDescent="0.25">
      <c r="A1740" t="s">
        <v>1250</v>
      </c>
      <c r="B1740" t="s">
        <v>3</v>
      </c>
      <c r="C1740" t="s">
        <v>250</v>
      </c>
      <c r="D1740" t="s">
        <v>262</v>
      </c>
      <c r="E1740" t="s">
        <v>15</v>
      </c>
      <c r="F1740">
        <v>2020</v>
      </c>
      <c r="G1740">
        <v>0.18329717976419235</v>
      </c>
      <c r="H1740" s="13">
        <v>0.18329717976419235</v>
      </c>
      <c r="I1740" s="4" t="str">
        <f>INDEX('EPA Source to Industry Map'!E:E,MATCH(_xlfn.CONCAT(Table2[[#This Row],[sector]:[subsource]]),'EPA Source to Industry Map'!D:D,0))</f>
        <v>chemicals 20</v>
      </c>
      <c r="J1740" s="4" t="s">
        <v>272</v>
      </c>
      <c r="K1740" s="13">
        <v>0.18329717976419235</v>
      </c>
    </row>
    <row r="1741" spans="1:11" x14ac:dyDescent="0.25">
      <c r="A1741" t="s">
        <v>1250</v>
      </c>
      <c r="B1741" t="s">
        <v>3</v>
      </c>
      <c r="C1741" t="s">
        <v>250</v>
      </c>
      <c r="D1741" t="s">
        <v>262</v>
      </c>
      <c r="E1741" t="s">
        <v>15</v>
      </c>
      <c r="F1741">
        <v>2021</v>
      </c>
      <c r="G1741">
        <v>0.18575059727512158</v>
      </c>
      <c r="H1741" s="13">
        <v>0.18575059727512158</v>
      </c>
      <c r="I1741" s="4" t="str">
        <f>INDEX('EPA Source to Industry Map'!E:E,MATCH(_xlfn.CONCAT(Table2[[#This Row],[sector]:[subsource]]),'EPA Source to Industry Map'!D:D,0))</f>
        <v>chemicals 20</v>
      </c>
      <c r="J1741" s="4" t="s">
        <v>272</v>
      </c>
      <c r="K1741" s="13">
        <v>0.18575059727512158</v>
      </c>
    </row>
    <row r="1742" spans="1:11" x14ac:dyDescent="0.25">
      <c r="A1742" t="s">
        <v>1250</v>
      </c>
      <c r="B1742" t="s">
        <v>3</v>
      </c>
      <c r="C1742" t="s">
        <v>250</v>
      </c>
      <c r="D1742" t="s">
        <v>262</v>
      </c>
      <c r="E1742" t="s">
        <v>15</v>
      </c>
      <c r="F1742">
        <v>2022</v>
      </c>
      <c r="G1742">
        <v>0.18820401478605048</v>
      </c>
      <c r="H1742" s="13">
        <v>0.18820401478605048</v>
      </c>
      <c r="I1742" s="4" t="str">
        <f>INDEX('EPA Source to Industry Map'!E:E,MATCH(_xlfn.CONCAT(Table2[[#This Row],[sector]:[subsource]]),'EPA Source to Industry Map'!D:D,0))</f>
        <v>chemicals 20</v>
      </c>
      <c r="J1742" s="4" t="s">
        <v>272</v>
      </c>
      <c r="K1742" s="13">
        <v>0.18820401478605048</v>
      </c>
    </row>
    <row r="1743" spans="1:11" x14ac:dyDescent="0.25">
      <c r="A1743" t="s">
        <v>1250</v>
      </c>
      <c r="B1743" t="s">
        <v>3</v>
      </c>
      <c r="C1743" t="s">
        <v>250</v>
      </c>
      <c r="D1743" t="s">
        <v>262</v>
      </c>
      <c r="E1743" t="s">
        <v>15</v>
      </c>
      <c r="F1743">
        <v>2023</v>
      </c>
      <c r="G1743">
        <v>0.1906574322969796</v>
      </c>
      <c r="H1743" s="13">
        <v>0.1906574322969796</v>
      </c>
      <c r="I1743" s="4" t="str">
        <f>INDEX('EPA Source to Industry Map'!E:E,MATCH(_xlfn.CONCAT(Table2[[#This Row],[sector]:[subsource]]),'EPA Source to Industry Map'!D:D,0))</f>
        <v>chemicals 20</v>
      </c>
      <c r="J1743" s="4" t="s">
        <v>272</v>
      </c>
      <c r="K1743" s="13">
        <v>0.1906574322969796</v>
      </c>
    </row>
    <row r="1744" spans="1:11" x14ac:dyDescent="0.25">
      <c r="A1744" t="s">
        <v>1250</v>
      </c>
      <c r="B1744" t="s">
        <v>3</v>
      </c>
      <c r="C1744" t="s">
        <v>250</v>
      </c>
      <c r="D1744" t="s">
        <v>262</v>
      </c>
      <c r="E1744" t="s">
        <v>15</v>
      </c>
      <c r="F1744">
        <v>2024</v>
      </c>
      <c r="G1744">
        <v>0.19311084980790877</v>
      </c>
      <c r="H1744" s="13">
        <v>0.19311084980790877</v>
      </c>
      <c r="I1744" s="4" t="str">
        <f>INDEX('EPA Source to Industry Map'!E:E,MATCH(_xlfn.CONCAT(Table2[[#This Row],[sector]:[subsource]]),'EPA Source to Industry Map'!D:D,0))</f>
        <v>chemicals 20</v>
      </c>
      <c r="J1744" s="4" t="s">
        <v>272</v>
      </c>
      <c r="K1744" s="13">
        <v>0.19311084980790877</v>
      </c>
    </row>
    <row r="1745" spans="1:11" x14ac:dyDescent="0.25">
      <c r="A1745" t="s">
        <v>1250</v>
      </c>
      <c r="B1745" t="s">
        <v>3</v>
      </c>
      <c r="C1745" t="s">
        <v>250</v>
      </c>
      <c r="D1745" t="s">
        <v>262</v>
      </c>
      <c r="E1745" t="s">
        <v>15</v>
      </c>
      <c r="F1745">
        <v>2025</v>
      </c>
      <c r="G1745">
        <v>0.19556426731883786</v>
      </c>
      <c r="H1745" s="13">
        <v>0.19556426731883786</v>
      </c>
      <c r="I1745" s="4" t="str">
        <f>INDEX('EPA Source to Industry Map'!E:E,MATCH(_xlfn.CONCAT(Table2[[#This Row],[sector]:[subsource]]),'EPA Source to Industry Map'!D:D,0))</f>
        <v>chemicals 20</v>
      </c>
      <c r="J1745" s="4" t="s">
        <v>272</v>
      </c>
      <c r="K1745" s="13">
        <v>0.19556426731883786</v>
      </c>
    </row>
    <row r="1746" spans="1:11" x14ac:dyDescent="0.25">
      <c r="A1746" t="s">
        <v>1250</v>
      </c>
      <c r="B1746" t="s">
        <v>3</v>
      </c>
      <c r="C1746" t="s">
        <v>250</v>
      </c>
      <c r="D1746" t="s">
        <v>262</v>
      </c>
      <c r="E1746" t="s">
        <v>15</v>
      </c>
      <c r="F1746">
        <v>2026</v>
      </c>
      <c r="G1746">
        <v>0.19821238991575452</v>
      </c>
      <c r="H1746" s="13">
        <v>0.19821238991575452</v>
      </c>
      <c r="I1746" s="4" t="str">
        <f>INDEX('EPA Source to Industry Map'!E:E,MATCH(_xlfn.CONCAT(Table2[[#This Row],[sector]:[subsource]]),'EPA Source to Industry Map'!D:D,0))</f>
        <v>chemicals 20</v>
      </c>
      <c r="J1746" s="4" t="s">
        <v>272</v>
      </c>
      <c r="K1746" s="13">
        <v>0.19821238991575452</v>
      </c>
    </row>
    <row r="1747" spans="1:11" x14ac:dyDescent="0.25">
      <c r="A1747" t="s">
        <v>1250</v>
      </c>
      <c r="B1747" t="s">
        <v>3</v>
      </c>
      <c r="C1747" t="s">
        <v>250</v>
      </c>
      <c r="D1747" t="s">
        <v>262</v>
      </c>
      <c r="E1747" t="s">
        <v>15</v>
      </c>
      <c r="F1747">
        <v>2027</v>
      </c>
      <c r="G1747">
        <v>0.20086051251267131</v>
      </c>
      <c r="H1747" s="13">
        <v>0.20086051251267131</v>
      </c>
      <c r="I1747" s="4" t="str">
        <f>INDEX('EPA Source to Industry Map'!E:E,MATCH(_xlfn.CONCAT(Table2[[#This Row],[sector]:[subsource]]),'EPA Source to Industry Map'!D:D,0))</f>
        <v>chemicals 20</v>
      </c>
      <c r="J1747" s="4" t="s">
        <v>272</v>
      </c>
      <c r="K1747" s="13">
        <v>0.20086051251267131</v>
      </c>
    </row>
    <row r="1748" spans="1:11" x14ac:dyDescent="0.25">
      <c r="A1748" t="s">
        <v>1250</v>
      </c>
      <c r="B1748" t="s">
        <v>3</v>
      </c>
      <c r="C1748" t="s">
        <v>250</v>
      </c>
      <c r="D1748" t="s">
        <v>262</v>
      </c>
      <c r="E1748" t="s">
        <v>15</v>
      </c>
      <c r="F1748">
        <v>2028</v>
      </c>
      <c r="G1748">
        <v>0.20350863510958792</v>
      </c>
      <c r="H1748" s="13">
        <v>0.20350863510958792</v>
      </c>
      <c r="I1748" s="4" t="str">
        <f>INDEX('EPA Source to Industry Map'!E:E,MATCH(_xlfn.CONCAT(Table2[[#This Row],[sector]:[subsource]]),'EPA Source to Industry Map'!D:D,0))</f>
        <v>chemicals 20</v>
      </c>
      <c r="J1748" s="4" t="s">
        <v>272</v>
      </c>
      <c r="K1748" s="13">
        <v>0.20350863510958792</v>
      </c>
    </row>
    <row r="1749" spans="1:11" x14ac:dyDescent="0.25">
      <c r="A1749" t="s">
        <v>1250</v>
      </c>
      <c r="B1749" t="s">
        <v>3</v>
      </c>
      <c r="C1749" t="s">
        <v>250</v>
      </c>
      <c r="D1749" t="s">
        <v>262</v>
      </c>
      <c r="E1749" t="s">
        <v>15</v>
      </c>
      <c r="F1749">
        <v>2029</v>
      </c>
      <c r="G1749">
        <v>0.20615675770650474</v>
      </c>
      <c r="H1749" s="13">
        <v>0.20615675770650474</v>
      </c>
      <c r="I1749" s="4" t="str">
        <f>INDEX('EPA Source to Industry Map'!E:E,MATCH(_xlfn.CONCAT(Table2[[#This Row],[sector]:[subsource]]),'EPA Source to Industry Map'!D:D,0))</f>
        <v>chemicals 20</v>
      </c>
      <c r="J1749" s="4" t="s">
        <v>272</v>
      </c>
      <c r="K1749" s="13">
        <v>0.20615675770650474</v>
      </c>
    </row>
    <row r="1750" spans="1:11" x14ac:dyDescent="0.25">
      <c r="A1750" t="s">
        <v>1250</v>
      </c>
      <c r="B1750" t="s">
        <v>3</v>
      </c>
      <c r="C1750" t="s">
        <v>250</v>
      </c>
      <c r="D1750" t="s">
        <v>262</v>
      </c>
      <c r="E1750" t="s">
        <v>15</v>
      </c>
      <c r="F1750">
        <v>2030</v>
      </c>
      <c r="G1750">
        <v>0.20880488030342129</v>
      </c>
      <c r="H1750" s="13">
        <v>0.20880488030342129</v>
      </c>
      <c r="I1750" s="4" t="str">
        <f>INDEX('EPA Source to Industry Map'!E:E,MATCH(_xlfn.CONCAT(Table2[[#This Row],[sector]:[subsource]]),'EPA Source to Industry Map'!D:D,0))</f>
        <v>chemicals 20</v>
      </c>
      <c r="J1750" s="4" t="s">
        <v>272</v>
      </c>
      <c r="K1750" s="13">
        <v>0.20880488030342129</v>
      </c>
    </row>
    <row r="1751" spans="1:11" x14ac:dyDescent="0.25">
      <c r="A1751" t="s">
        <v>1250</v>
      </c>
      <c r="B1751" t="s">
        <v>3</v>
      </c>
      <c r="C1751" t="s">
        <v>250</v>
      </c>
      <c r="D1751" t="s">
        <v>262</v>
      </c>
      <c r="E1751" t="s">
        <v>15</v>
      </c>
      <c r="F1751">
        <v>2031</v>
      </c>
      <c r="G1751">
        <v>0.21223695842718385</v>
      </c>
      <c r="H1751" s="13">
        <v>0.21223695842718385</v>
      </c>
      <c r="I1751" s="4" t="str">
        <f>INDEX('EPA Source to Industry Map'!E:E,MATCH(_xlfn.CONCAT(Table2[[#This Row],[sector]:[subsource]]),'EPA Source to Industry Map'!D:D,0))</f>
        <v>chemicals 20</v>
      </c>
      <c r="J1751" s="4" t="s">
        <v>272</v>
      </c>
      <c r="K1751" s="13">
        <v>0.21223695842718385</v>
      </c>
    </row>
    <row r="1752" spans="1:11" x14ac:dyDescent="0.25">
      <c r="A1752" t="s">
        <v>1250</v>
      </c>
      <c r="B1752" t="s">
        <v>3</v>
      </c>
      <c r="C1752" t="s">
        <v>250</v>
      </c>
      <c r="D1752" t="s">
        <v>262</v>
      </c>
      <c r="E1752" t="s">
        <v>15</v>
      </c>
      <c r="F1752">
        <v>2032</v>
      </c>
      <c r="G1752">
        <v>0.21566903655094596</v>
      </c>
      <c r="H1752" s="13">
        <v>0.21566903655094596</v>
      </c>
      <c r="I1752" s="4" t="str">
        <f>INDEX('EPA Source to Industry Map'!E:E,MATCH(_xlfn.CONCAT(Table2[[#This Row],[sector]:[subsource]]),'EPA Source to Industry Map'!D:D,0))</f>
        <v>chemicals 20</v>
      </c>
      <c r="J1752" s="4" t="s">
        <v>272</v>
      </c>
      <c r="K1752" s="13">
        <v>0.21566903655094596</v>
      </c>
    </row>
    <row r="1753" spans="1:11" x14ac:dyDescent="0.25">
      <c r="A1753" t="s">
        <v>1250</v>
      </c>
      <c r="B1753" t="s">
        <v>3</v>
      </c>
      <c r="C1753" t="s">
        <v>250</v>
      </c>
      <c r="D1753" t="s">
        <v>262</v>
      </c>
      <c r="E1753" t="s">
        <v>15</v>
      </c>
      <c r="F1753">
        <v>2033</v>
      </c>
      <c r="G1753">
        <v>0.2191011146747083</v>
      </c>
      <c r="H1753" s="13">
        <v>0.2191011146747083</v>
      </c>
      <c r="I1753" s="4" t="str">
        <f>INDEX('EPA Source to Industry Map'!E:E,MATCH(_xlfn.CONCAT(Table2[[#This Row],[sector]:[subsource]]),'EPA Source to Industry Map'!D:D,0))</f>
        <v>chemicals 20</v>
      </c>
      <c r="J1753" s="4" t="s">
        <v>272</v>
      </c>
      <c r="K1753" s="13">
        <v>0.2191011146747083</v>
      </c>
    </row>
    <row r="1754" spans="1:11" x14ac:dyDescent="0.25">
      <c r="A1754" t="s">
        <v>1250</v>
      </c>
      <c r="B1754" t="s">
        <v>3</v>
      </c>
      <c r="C1754" t="s">
        <v>250</v>
      </c>
      <c r="D1754" t="s">
        <v>262</v>
      </c>
      <c r="E1754" t="s">
        <v>15</v>
      </c>
      <c r="F1754">
        <v>2034</v>
      </c>
      <c r="G1754">
        <v>0.22253319279847059</v>
      </c>
      <c r="H1754" s="13">
        <v>0.22253319279847059</v>
      </c>
      <c r="I1754" s="4" t="str">
        <f>INDEX('EPA Source to Industry Map'!E:E,MATCH(_xlfn.CONCAT(Table2[[#This Row],[sector]:[subsource]]),'EPA Source to Industry Map'!D:D,0))</f>
        <v>chemicals 20</v>
      </c>
      <c r="J1754" s="4" t="s">
        <v>272</v>
      </c>
      <c r="K1754" s="13">
        <v>0.22253319279847059</v>
      </c>
    </row>
    <row r="1755" spans="1:11" x14ac:dyDescent="0.25">
      <c r="A1755" t="s">
        <v>1250</v>
      </c>
      <c r="B1755" t="s">
        <v>3</v>
      </c>
      <c r="C1755" t="s">
        <v>250</v>
      </c>
      <c r="D1755" t="s">
        <v>262</v>
      </c>
      <c r="E1755" t="s">
        <v>15</v>
      </c>
      <c r="F1755">
        <v>2035</v>
      </c>
      <c r="G1755">
        <v>0.2259652709222329</v>
      </c>
      <c r="H1755" s="13">
        <v>0.2259652709222329</v>
      </c>
      <c r="I1755" s="4" t="str">
        <f>INDEX('EPA Source to Industry Map'!E:E,MATCH(_xlfn.CONCAT(Table2[[#This Row],[sector]:[subsource]]),'EPA Source to Industry Map'!D:D,0))</f>
        <v>chemicals 20</v>
      </c>
      <c r="J1755" s="4" t="s">
        <v>272</v>
      </c>
      <c r="K1755" s="13">
        <v>0.2259652709222329</v>
      </c>
    </row>
    <row r="1756" spans="1:11" x14ac:dyDescent="0.25">
      <c r="A1756" t="s">
        <v>1250</v>
      </c>
      <c r="B1756" t="s">
        <v>3</v>
      </c>
      <c r="C1756" t="s">
        <v>250</v>
      </c>
      <c r="D1756" t="s">
        <v>262</v>
      </c>
      <c r="E1756" t="s">
        <v>15</v>
      </c>
      <c r="F1756">
        <v>2036</v>
      </c>
      <c r="G1756">
        <v>0.22927737821023322</v>
      </c>
      <c r="H1756" s="13">
        <v>0.22927737821023322</v>
      </c>
      <c r="I1756" s="4" t="str">
        <f>INDEX('EPA Source to Industry Map'!E:E,MATCH(_xlfn.CONCAT(Table2[[#This Row],[sector]:[subsource]]),'EPA Source to Industry Map'!D:D,0))</f>
        <v>chemicals 20</v>
      </c>
      <c r="J1756" s="4" t="s">
        <v>272</v>
      </c>
      <c r="K1756" s="13">
        <v>0.22927737821023322</v>
      </c>
    </row>
    <row r="1757" spans="1:11" x14ac:dyDescent="0.25">
      <c r="A1757" t="s">
        <v>1250</v>
      </c>
      <c r="B1757" t="s">
        <v>3</v>
      </c>
      <c r="C1757" t="s">
        <v>250</v>
      </c>
      <c r="D1757" t="s">
        <v>262</v>
      </c>
      <c r="E1757" t="s">
        <v>15</v>
      </c>
      <c r="F1757">
        <v>2037</v>
      </c>
      <c r="G1757">
        <v>0.23258948549823336</v>
      </c>
      <c r="H1757" s="13">
        <v>0.23258948549823336</v>
      </c>
      <c r="I1757" s="4" t="str">
        <f>INDEX('EPA Source to Industry Map'!E:E,MATCH(_xlfn.CONCAT(Table2[[#This Row],[sector]:[subsource]]),'EPA Source to Industry Map'!D:D,0))</f>
        <v>chemicals 20</v>
      </c>
      <c r="J1757" s="4" t="s">
        <v>272</v>
      </c>
      <c r="K1757" s="13">
        <v>0.23258948549823336</v>
      </c>
    </row>
    <row r="1758" spans="1:11" x14ac:dyDescent="0.25">
      <c r="A1758" t="s">
        <v>1250</v>
      </c>
      <c r="B1758" t="s">
        <v>3</v>
      </c>
      <c r="C1758" t="s">
        <v>250</v>
      </c>
      <c r="D1758" t="s">
        <v>262</v>
      </c>
      <c r="E1758" t="s">
        <v>15</v>
      </c>
      <c r="F1758">
        <v>2038</v>
      </c>
      <c r="G1758">
        <v>0.23590159278623371</v>
      </c>
      <c r="H1758" s="13">
        <v>0.23590159278623371</v>
      </c>
      <c r="I1758" s="4" t="str">
        <f>INDEX('EPA Source to Industry Map'!E:E,MATCH(_xlfn.CONCAT(Table2[[#This Row],[sector]:[subsource]]),'EPA Source to Industry Map'!D:D,0))</f>
        <v>chemicals 20</v>
      </c>
      <c r="J1758" s="4" t="s">
        <v>272</v>
      </c>
      <c r="K1758" s="13">
        <v>0.23590159278623371</v>
      </c>
    </row>
    <row r="1759" spans="1:11" x14ac:dyDescent="0.25">
      <c r="A1759" t="s">
        <v>1250</v>
      </c>
      <c r="B1759" t="s">
        <v>3</v>
      </c>
      <c r="C1759" t="s">
        <v>250</v>
      </c>
      <c r="D1759" t="s">
        <v>262</v>
      </c>
      <c r="E1759" t="s">
        <v>15</v>
      </c>
      <c r="F1759">
        <v>2039</v>
      </c>
      <c r="G1759">
        <v>0.23921370007423406</v>
      </c>
      <c r="H1759" s="13">
        <v>0.23921370007423406</v>
      </c>
      <c r="I1759" s="4" t="str">
        <f>INDEX('EPA Source to Industry Map'!E:E,MATCH(_xlfn.CONCAT(Table2[[#This Row],[sector]:[subsource]]),'EPA Source to Industry Map'!D:D,0))</f>
        <v>chemicals 20</v>
      </c>
      <c r="J1759" s="4" t="s">
        <v>272</v>
      </c>
      <c r="K1759" s="13">
        <v>0.23921370007423406</v>
      </c>
    </row>
    <row r="1760" spans="1:11" x14ac:dyDescent="0.25">
      <c r="A1760" t="s">
        <v>1250</v>
      </c>
      <c r="B1760" t="s">
        <v>3</v>
      </c>
      <c r="C1760" t="s">
        <v>250</v>
      </c>
      <c r="D1760" t="s">
        <v>262</v>
      </c>
      <c r="E1760" t="s">
        <v>15</v>
      </c>
      <c r="F1760">
        <v>2040</v>
      </c>
      <c r="G1760">
        <v>0.24252580736223425</v>
      </c>
      <c r="H1760" s="13">
        <v>0.24252580736223425</v>
      </c>
      <c r="I1760" s="4" t="str">
        <f>INDEX('EPA Source to Industry Map'!E:E,MATCH(_xlfn.CONCAT(Table2[[#This Row],[sector]:[subsource]]),'EPA Source to Industry Map'!D:D,0))</f>
        <v>chemicals 20</v>
      </c>
      <c r="J1760" s="4" t="s">
        <v>272</v>
      </c>
      <c r="K1760" s="13">
        <v>0.24252580736223425</v>
      </c>
    </row>
    <row r="1761" spans="1:11" x14ac:dyDescent="0.25">
      <c r="A1761" t="s">
        <v>1250</v>
      </c>
      <c r="B1761" t="s">
        <v>3</v>
      </c>
      <c r="C1761" t="s">
        <v>250</v>
      </c>
      <c r="D1761" t="s">
        <v>262</v>
      </c>
      <c r="E1761" t="s">
        <v>15</v>
      </c>
      <c r="F1761">
        <v>2041</v>
      </c>
      <c r="G1761">
        <v>0.24582934554552005</v>
      </c>
      <c r="H1761" s="13">
        <v>0.24582934554552005</v>
      </c>
      <c r="I1761" s="4" t="str">
        <f>INDEX('EPA Source to Industry Map'!E:E,MATCH(_xlfn.CONCAT(Table2[[#This Row],[sector]:[subsource]]),'EPA Source to Industry Map'!D:D,0))</f>
        <v>chemicals 20</v>
      </c>
      <c r="J1761" s="4" t="s">
        <v>272</v>
      </c>
      <c r="K1761" s="13">
        <v>0.24582934554552005</v>
      </c>
    </row>
    <row r="1762" spans="1:11" x14ac:dyDescent="0.25">
      <c r="A1762" t="s">
        <v>1250</v>
      </c>
      <c r="B1762" t="s">
        <v>3</v>
      </c>
      <c r="C1762" t="s">
        <v>250</v>
      </c>
      <c r="D1762" t="s">
        <v>262</v>
      </c>
      <c r="E1762" t="s">
        <v>15</v>
      </c>
      <c r="F1762">
        <v>2042</v>
      </c>
      <c r="G1762">
        <v>0.24913288372880588</v>
      </c>
      <c r="H1762" s="13">
        <v>0.24913288372880588</v>
      </c>
      <c r="I1762" s="4" t="str">
        <f>INDEX('EPA Source to Industry Map'!E:E,MATCH(_xlfn.CONCAT(Table2[[#This Row],[sector]:[subsource]]),'EPA Source to Industry Map'!D:D,0))</f>
        <v>chemicals 20</v>
      </c>
      <c r="J1762" s="4" t="s">
        <v>272</v>
      </c>
      <c r="K1762" s="13">
        <v>0.24913288372880588</v>
      </c>
    </row>
    <row r="1763" spans="1:11" x14ac:dyDescent="0.25">
      <c r="A1763" t="s">
        <v>1250</v>
      </c>
      <c r="B1763" t="s">
        <v>3</v>
      </c>
      <c r="C1763" t="s">
        <v>250</v>
      </c>
      <c r="D1763" t="s">
        <v>262</v>
      </c>
      <c r="E1763" t="s">
        <v>15</v>
      </c>
      <c r="F1763">
        <v>2043</v>
      </c>
      <c r="G1763">
        <v>0.25243642191209154</v>
      </c>
      <c r="H1763" s="13">
        <v>0.25243642191209154</v>
      </c>
      <c r="I1763" s="4" t="str">
        <f>INDEX('EPA Source to Industry Map'!E:E,MATCH(_xlfn.CONCAT(Table2[[#This Row],[sector]:[subsource]]),'EPA Source to Industry Map'!D:D,0))</f>
        <v>chemicals 20</v>
      </c>
      <c r="J1763" s="4" t="s">
        <v>272</v>
      </c>
      <c r="K1763" s="13">
        <v>0.25243642191209154</v>
      </c>
    </row>
    <row r="1764" spans="1:11" x14ac:dyDescent="0.25">
      <c r="A1764" t="s">
        <v>1250</v>
      </c>
      <c r="B1764" t="s">
        <v>3</v>
      </c>
      <c r="C1764" t="s">
        <v>250</v>
      </c>
      <c r="D1764" t="s">
        <v>262</v>
      </c>
      <c r="E1764" t="s">
        <v>15</v>
      </c>
      <c r="F1764">
        <v>2044</v>
      </c>
      <c r="G1764">
        <v>0.25573996009537742</v>
      </c>
      <c r="H1764" s="13">
        <v>0.25573996009537742</v>
      </c>
      <c r="I1764" s="4" t="str">
        <f>INDEX('EPA Source to Industry Map'!E:E,MATCH(_xlfn.CONCAT(Table2[[#This Row],[sector]:[subsource]]),'EPA Source to Industry Map'!D:D,0))</f>
        <v>chemicals 20</v>
      </c>
      <c r="J1764" s="4" t="s">
        <v>272</v>
      </c>
      <c r="K1764" s="13">
        <v>0.25573996009537742</v>
      </c>
    </row>
    <row r="1765" spans="1:11" x14ac:dyDescent="0.25">
      <c r="A1765" t="s">
        <v>1250</v>
      </c>
      <c r="B1765" t="s">
        <v>3</v>
      </c>
      <c r="C1765" t="s">
        <v>250</v>
      </c>
      <c r="D1765" t="s">
        <v>262</v>
      </c>
      <c r="E1765" t="s">
        <v>15</v>
      </c>
      <c r="F1765">
        <v>2045</v>
      </c>
      <c r="G1765">
        <v>0.25904349827866319</v>
      </c>
      <c r="H1765" s="13">
        <v>0.25904349827866319</v>
      </c>
      <c r="I1765" s="4" t="str">
        <f>INDEX('EPA Source to Industry Map'!E:E,MATCH(_xlfn.CONCAT(Table2[[#This Row],[sector]:[subsource]]),'EPA Source to Industry Map'!D:D,0))</f>
        <v>chemicals 20</v>
      </c>
      <c r="J1765" s="4" t="s">
        <v>272</v>
      </c>
      <c r="K1765" s="13">
        <v>0.25904349827866319</v>
      </c>
    </row>
    <row r="1766" spans="1:11" x14ac:dyDescent="0.25">
      <c r="A1766" t="s">
        <v>1250</v>
      </c>
      <c r="B1766" t="s">
        <v>3</v>
      </c>
      <c r="C1766" t="s">
        <v>250</v>
      </c>
      <c r="D1766" t="s">
        <v>262</v>
      </c>
      <c r="E1766" t="s">
        <v>15</v>
      </c>
      <c r="F1766">
        <v>2046</v>
      </c>
      <c r="G1766">
        <v>0.26252343515804166</v>
      </c>
      <c r="H1766" s="13">
        <v>0.26252343515804166</v>
      </c>
      <c r="I1766" s="4" t="str">
        <f>INDEX('EPA Source to Industry Map'!E:E,MATCH(_xlfn.CONCAT(Table2[[#This Row],[sector]:[subsource]]),'EPA Source to Industry Map'!D:D,0))</f>
        <v>chemicals 20</v>
      </c>
      <c r="J1766" s="4" t="s">
        <v>272</v>
      </c>
      <c r="K1766" s="13">
        <v>0.26252343515804166</v>
      </c>
    </row>
    <row r="1767" spans="1:11" x14ac:dyDescent="0.25">
      <c r="A1767" t="s">
        <v>1250</v>
      </c>
      <c r="B1767" t="s">
        <v>3</v>
      </c>
      <c r="C1767" t="s">
        <v>250</v>
      </c>
      <c r="D1767" t="s">
        <v>262</v>
      </c>
      <c r="E1767" t="s">
        <v>15</v>
      </c>
      <c r="F1767">
        <v>2047</v>
      </c>
      <c r="G1767">
        <v>0.26600337203741992</v>
      </c>
      <c r="H1767" s="13">
        <v>0.26600337203741992</v>
      </c>
      <c r="I1767" s="4" t="str">
        <f>INDEX('EPA Source to Industry Map'!E:E,MATCH(_xlfn.CONCAT(Table2[[#This Row],[sector]:[subsource]]),'EPA Source to Industry Map'!D:D,0))</f>
        <v>chemicals 20</v>
      </c>
      <c r="J1767" s="4" t="s">
        <v>272</v>
      </c>
      <c r="K1767" s="13">
        <v>0.26600337203741992</v>
      </c>
    </row>
    <row r="1768" spans="1:11" x14ac:dyDescent="0.25">
      <c r="A1768" t="s">
        <v>1250</v>
      </c>
      <c r="B1768" t="s">
        <v>3</v>
      </c>
      <c r="C1768" t="s">
        <v>250</v>
      </c>
      <c r="D1768" t="s">
        <v>262</v>
      </c>
      <c r="E1768" t="s">
        <v>15</v>
      </c>
      <c r="F1768">
        <v>2048</v>
      </c>
      <c r="G1768">
        <v>0.26948330891679811</v>
      </c>
      <c r="H1768" s="13">
        <v>0.26948330891679811</v>
      </c>
      <c r="I1768" s="4" t="str">
        <f>INDEX('EPA Source to Industry Map'!E:E,MATCH(_xlfn.CONCAT(Table2[[#This Row],[sector]:[subsource]]),'EPA Source to Industry Map'!D:D,0))</f>
        <v>chemicals 20</v>
      </c>
      <c r="J1768" s="4" t="s">
        <v>272</v>
      </c>
      <c r="K1768" s="13">
        <v>0.26948330891679811</v>
      </c>
    </row>
    <row r="1769" spans="1:11" x14ac:dyDescent="0.25">
      <c r="A1769" t="s">
        <v>1250</v>
      </c>
      <c r="B1769" t="s">
        <v>3</v>
      </c>
      <c r="C1769" t="s">
        <v>250</v>
      </c>
      <c r="D1769" t="s">
        <v>262</v>
      </c>
      <c r="E1769" t="s">
        <v>15</v>
      </c>
      <c r="F1769">
        <v>2049</v>
      </c>
      <c r="G1769">
        <v>0.27296324579617681</v>
      </c>
      <c r="H1769" s="13">
        <v>0.27296324579617681</v>
      </c>
      <c r="I1769" s="4" t="str">
        <f>INDEX('EPA Source to Industry Map'!E:E,MATCH(_xlfn.CONCAT(Table2[[#This Row],[sector]:[subsource]]),'EPA Source to Industry Map'!D:D,0))</f>
        <v>chemicals 20</v>
      </c>
      <c r="J1769" s="4" t="s">
        <v>272</v>
      </c>
      <c r="K1769" s="13">
        <v>0.27296324579617681</v>
      </c>
    </row>
    <row r="1770" spans="1:11" x14ac:dyDescent="0.25">
      <c r="A1770" t="s">
        <v>1250</v>
      </c>
      <c r="B1770" t="s">
        <v>3</v>
      </c>
      <c r="C1770" t="s">
        <v>250</v>
      </c>
      <c r="D1770" t="s">
        <v>262</v>
      </c>
      <c r="E1770" t="s">
        <v>15</v>
      </c>
      <c r="F1770">
        <v>2050</v>
      </c>
      <c r="G1770">
        <v>0.27644318267555501</v>
      </c>
      <c r="H1770" s="13">
        <v>0.27644318267555501</v>
      </c>
      <c r="I1770" s="4" t="str">
        <f>INDEX('EPA Source to Industry Map'!E:E,MATCH(_xlfn.CONCAT(Table2[[#This Row],[sector]:[subsource]]),'EPA Source to Industry Map'!D:D,0))</f>
        <v>chemicals 20</v>
      </c>
      <c r="J1770" s="4" t="s">
        <v>272</v>
      </c>
      <c r="K1770" s="13">
        <v>0.27644318267555501</v>
      </c>
    </row>
    <row r="1771" spans="1:11" x14ac:dyDescent="0.25">
      <c r="A1771" t="s">
        <v>1250</v>
      </c>
      <c r="B1771" t="s">
        <v>3</v>
      </c>
      <c r="C1771" t="s">
        <v>225</v>
      </c>
      <c r="D1771" t="s">
        <v>1251</v>
      </c>
      <c r="E1771" t="s">
        <v>15</v>
      </c>
      <c r="F1771">
        <v>1990</v>
      </c>
      <c r="G1771">
        <v>2.449430561120332</v>
      </c>
      <c r="H1771" s="13">
        <v>2.449430561120332</v>
      </c>
      <c r="I1771" s="4" t="str">
        <f>INDEX('EPA Source to Industry Map'!E:E,MATCH(_xlfn.CONCAT(Table2[[#This Row],[sector]:[subsource]]),'EPA Source to Industry Map'!D:D,0))</f>
        <v>chemicals 20</v>
      </c>
      <c r="J1771" s="4" t="s">
        <v>272</v>
      </c>
      <c r="K1771" s="13">
        <v>2.449430561120332</v>
      </c>
    </row>
    <row r="1772" spans="1:11" x14ac:dyDescent="0.25">
      <c r="A1772" t="s">
        <v>1250</v>
      </c>
      <c r="B1772" t="s">
        <v>3</v>
      </c>
      <c r="C1772" t="s">
        <v>225</v>
      </c>
      <c r="D1772" t="s">
        <v>1251</v>
      </c>
      <c r="E1772" t="s">
        <v>15</v>
      </c>
      <c r="F1772">
        <v>1991</v>
      </c>
      <c r="G1772">
        <v>2.5055279056995183</v>
      </c>
      <c r="H1772" s="13">
        <v>2.5055279056995183</v>
      </c>
      <c r="I1772" s="4" t="str">
        <f>INDEX('EPA Source to Industry Map'!E:E,MATCH(_xlfn.CONCAT(Table2[[#This Row],[sector]:[subsource]]),'EPA Source to Industry Map'!D:D,0))</f>
        <v>chemicals 20</v>
      </c>
      <c r="J1772" s="4" t="s">
        <v>272</v>
      </c>
      <c r="K1772" s="13">
        <v>2.5055279056995183</v>
      </c>
    </row>
    <row r="1773" spans="1:11" x14ac:dyDescent="0.25">
      <c r="A1773" t="s">
        <v>1250</v>
      </c>
      <c r="B1773" t="s">
        <v>3</v>
      </c>
      <c r="C1773" t="s">
        <v>225</v>
      </c>
      <c r="D1773" t="s">
        <v>1251</v>
      </c>
      <c r="E1773" t="s">
        <v>15</v>
      </c>
      <c r="F1773">
        <v>1992</v>
      </c>
      <c r="G1773">
        <v>2.5435604767117392</v>
      </c>
      <c r="H1773" s="13">
        <v>2.5435604767117392</v>
      </c>
      <c r="I1773" s="4" t="str">
        <f>INDEX('EPA Source to Industry Map'!E:E,MATCH(_xlfn.CONCAT(Table2[[#This Row],[sector]:[subsource]]),'EPA Source to Industry Map'!D:D,0))</f>
        <v>chemicals 20</v>
      </c>
      <c r="J1773" s="4" t="s">
        <v>272</v>
      </c>
      <c r="K1773" s="13">
        <v>2.5435604767117392</v>
      </c>
    </row>
    <row r="1774" spans="1:11" x14ac:dyDescent="0.25">
      <c r="A1774" t="s">
        <v>1250</v>
      </c>
      <c r="B1774" t="s">
        <v>3</v>
      </c>
      <c r="C1774" t="s">
        <v>225</v>
      </c>
      <c r="D1774" t="s">
        <v>1251</v>
      </c>
      <c r="E1774" t="s">
        <v>15</v>
      </c>
      <c r="F1774">
        <v>1993</v>
      </c>
      <c r="G1774">
        <v>2.6124421152938244</v>
      </c>
      <c r="H1774" s="13">
        <v>2.6124421152938244</v>
      </c>
      <c r="I1774" s="4" t="str">
        <f>INDEX('EPA Source to Industry Map'!E:E,MATCH(_xlfn.CONCAT(Table2[[#This Row],[sector]:[subsource]]),'EPA Source to Industry Map'!D:D,0))</f>
        <v>chemicals 20</v>
      </c>
      <c r="J1774" s="4" t="s">
        <v>272</v>
      </c>
      <c r="K1774" s="13">
        <v>2.6124421152938244</v>
      </c>
    </row>
    <row r="1775" spans="1:11" x14ac:dyDescent="0.25">
      <c r="A1775" t="s">
        <v>1250</v>
      </c>
      <c r="B1775" t="s">
        <v>3</v>
      </c>
      <c r="C1775" t="s">
        <v>225</v>
      </c>
      <c r="D1775" t="s">
        <v>1251</v>
      </c>
      <c r="E1775" t="s">
        <v>15</v>
      </c>
      <c r="F1775">
        <v>1994</v>
      </c>
      <c r="G1775">
        <v>2.7269612561360264</v>
      </c>
      <c r="H1775" s="13">
        <v>2.7269612561360264</v>
      </c>
      <c r="I1775" s="4" t="str">
        <f>INDEX('EPA Source to Industry Map'!E:E,MATCH(_xlfn.CONCAT(Table2[[#This Row],[sector]:[subsource]]),'EPA Source to Industry Map'!D:D,0))</f>
        <v>chemicals 20</v>
      </c>
      <c r="J1775" s="4" t="s">
        <v>272</v>
      </c>
      <c r="K1775" s="13">
        <v>2.7269612561360264</v>
      </c>
    </row>
    <row r="1776" spans="1:11" x14ac:dyDescent="0.25">
      <c r="A1776" t="s">
        <v>1250</v>
      </c>
      <c r="B1776" t="s">
        <v>3</v>
      </c>
      <c r="C1776" t="s">
        <v>225</v>
      </c>
      <c r="D1776" t="s">
        <v>1251</v>
      </c>
      <c r="E1776" t="s">
        <v>15</v>
      </c>
      <c r="F1776">
        <v>1995</v>
      </c>
      <c r="G1776">
        <v>2.9849361295002246</v>
      </c>
      <c r="H1776" s="13">
        <v>2.9849361295002246</v>
      </c>
      <c r="I1776" s="4" t="str">
        <f>INDEX('EPA Source to Industry Map'!E:E,MATCH(_xlfn.CONCAT(Table2[[#This Row],[sector]:[subsource]]),'EPA Source to Industry Map'!D:D,0))</f>
        <v>chemicals 20</v>
      </c>
      <c r="J1776" s="4" t="s">
        <v>272</v>
      </c>
      <c r="K1776" s="13">
        <v>2.9849361295002246</v>
      </c>
    </row>
    <row r="1777" spans="1:11" x14ac:dyDescent="0.25">
      <c r="A1777" t="s">
        <v>1250</v>
      </c>
      <c r="B1777" t="s">
        <v>3</v>
      </c>
      <c r="C1777" t="s">
        <v>225</v>
      </c>
      <c r="D1777" t="s">
        <v>1251</v>
      </c>
      <c r="E1777" t="s">
        <v>15</v>
      </c>
      <c r="F1777">
        <v>1996</v>
      </c>
      <c r="G1777">
        <v>3.1334175852795405</v>
      </c>
      <c r="H1777" s="13">
        <v>3.1334175852795405</v>
      </c>
      <c r="I1777" s="4" t="str">
        <f>INDEX('EPA Source to Industry Map'!E:E,MATCH(_xlfn.CONCAT(Table2[[#This Row],[sector]:[subsource]]),'EPA Source to Industry Map'!D:D,0))</f>
        <v>chemicals 20</v>
      </c>
      <c r="J1777" s="4" t="s">
        <v>272</v>
      </c>
      <c r="K1777" s="13">
        <v>3.1334175852795405</v>
      </c>
    </row>
    <row r="1778" spans="1:11" x14ac:dyDescent="0.25">
      <c r="A1778" t="s">
        <v>1250</v>
      </c>
      <c r="B1778" t="s">
        <v>3</v>
      </c>
      <c r="C1778" t="s">
        <v>225</v>
      </c>
      <c r="D1778" t="s">
        <v>1251</v>
      </c>
      <c r="E1778" t="s">
        <v>15</v>
      </c>
      <c r="F1778">
        <v>1997</v>
      </c>
      <c r="G1778">
        <v>3.20627582099084</v>
      </c>
      <c r="H1778" s="13">
        <v>3.20627582099084</v>
      </c>
      <c r="I1778" s="4" t="str">
        <f>INDEX('EPA Source to Industry Map'!E:E,MATCH(_xlfn.CONCAT(Table2[[#This Row],[sector]:[subsource]]),'EPA Source to Industry Map'!D:D,0))</f>
        <v>chemicals 20</v>
      </c>
      <c r="J1778" s="4" t="s">
        <v>272</v>
      </c>
      <c r="K1778" s="13">
        <v>3.20627582099084</v>
      </c>
    </row>
    <row r="1779" spans="1:11" x14ac:dyDescent="0.25">
      <c r="A1779" t="s">
        <v>1250</v>
      </c>
      <c r="B1779" t="s">
        <v>3</v>
      </c>
      <c r="C1779" t="s">
        <v>225</v>
      </c>
      <c r="D1779" t="s">
        <v>1251</v>
      </c>
      <c r="E1779" t="s">
        <v>15</v>
      </c>
      <c r="F1779">
        <v>1998</v>
      </c>
      <c r="G1779">
        <v>2.9825836066953122</v>
      </c>
      <c r="H1779" s="13">
        <v>2.9825836066953122</v>
      </c>
      <c r="I1779" s="4" t="str">
        <f>INDEX('EPA Source to Industry Map'!E:E,MATCH(_xlfn.CONCAT(Table2[[#This Row],[sector]:[subsource]]),'EPA Source to Industry Map'!D:D,0))</f>
        <v>chemicals 20</v>
      </c>
      <c r="J1779" s="4" t="s">
        <v>272</v>
      </c>
      <c r="K1779" s="13">
        <v>2.9825836066953122</v>
      </c>
    </row>
    <row r="1780" spans="1:11" x14ac:dyDescent="0.25">
      <c r="A1780" t="s">
        <v>1250</v>
      </c>
      <c r="B1780" t="s">
        <v>3</v>
      </c>
      <c r="C1780" t="s">
        <v>225</v>
      </c>
      <c r="D1780" t="s">
        <v>1251</v>
      </c>
      <c r="E1780" t="s">
        <v>15</v>
      </c>
      <c r="F1780">
        <v>1999</v>
      </c>
      <c r="G1780">
        <v>2.6839505116613913</v>
      </c>
      <c r="H1780" s="13">
        <v>2.6839505116613913</v>
      </c>
      <c r="I1780" s="4" t="str">
        <f>INDEX('EPA Source to Industry Map'!E:E,MATCH(_xlfn.CONCAT(Table2[[#This Row],[sector]:[subsource]]),'EPA Source to Industry Map'!D:D,0))</f>
        <v>chemicals 20</v>
      </c>
      <c r="J1780" s="4" t="s">
        <v>272</v>
      </c>
      <c r="K1780" s="13">
        <v>2.6839505116613913</v>
      </c>
    </row>
    <row r="1781" spans="1:11" x14ac:dyDescent="0.25">
      <c r="A1781" t="s">
        <v>1250</v>
      </c>
      <c r="B1781" t="s">
        <v>3</v>
      </c>
      <c r="C1781" t="s">
        <v>225</v>
      </c>
      <c r="D1781" t="s">
        <v>1251</v>
      </c>
      <c r="E1781" t="s">
        <v>15</v>
      </c>
      <c r="F1781">
        <v>2000</v>
      </c>
      <c r="G1781">
        <v>2.6502282308035516</v>
      </c>
      <c r="H1781" s="13">
        <v>2.6502282308035516</v>
      </c>
      <c r="I1781" s="4" t="str">
        <f>INDEX('EPA Source to Industry Map'!E:E,MATCH(_xlfn.CONCAT(Table2[[#This Row],[sector]:[subsource]]),'EPA Source to Industry Map'!D:D,0))</f>
        <v>chemicals 20</v>
      </c>
      <c r="J1781" s="4" t="s">
        <v>272</v>
      </c>
      <c r="K1781" s="13">
        <v>2.6502282308035516</v>
      </c>
    </row>
    <row r="1782" spans="1:11" x14ac:dyDescent="0.25">
      <c r="A1782" t="s">
        <v>1250</v>
      </c>
      <c r="B1782" t="s">
        <v>3</v>
      </c>
      <c r="C1782" t="s">
        <v>225</v>
      </c>
      <c r="D1782" t="s">
        <v>1251</v>
      </c>
      <c r="E1782" t="s">
        <v>15</v>
      </c>
      <c r="F1782">
        <v>2001</v>
      </c>
      <c r="G1782">
        <v>2.5980410421731244</v>
      </c>
      <c r="H1782" s="13">
        <v>2.5980410421731244</v>
      </c>
      <c r="I1782" s="4" t="str">
        <f>INDEX('EPA Source to Industry Map'!E:E,MATCH(_xlfn.CONCAT(Table2[[#This Row],[sector]:[subsource]]),'EPA Source to Industry Map'!D:D,0))</f>
        <v>chemicals 20</v>
      </c>
      <c r="J1782" s="4" t="s">
        <v>272</v>
      </c>
      <c r="K1782" s="13">
        <v>2.5980410421731244</v>
      </c>
    </row>
    <row r="1783" spans="1:11" x14ac:dyDescent="0.25">
      <c r="A1783" t="s">
        <v>1250</v>
      </c>
      <c r="B1783" t="s">
        <v>3</v>
      </c>
      <c r="C1783" t="s">
        <v>225</v>
      </c>
      <c r="D1783" t="s">
        <v>1251</v>
      </c>
      <c r="E1783" t="s">
        <v>15</v>
      </c>
      <c r="F1783">
        <v>2002</v>
      </c>
      <c r="G1783">
        <v>2.466923968090196</v>
      </c>
      <c r="H1783" s="13">
        <v>2.466923968090196</v>
      </c>
      <c r="I1783" s="4" t="str">
        <f>INDEX('EPA Source to Industry Map'!E:E,MATCH(_xlfn.CONCAT(Table2[[#This Row],[sector]:[subsource]]),'EPA Source to Industry Map'!D:D,0))</f>
        <v>chemicals 20</v>
      </c>
      <c r="J1783" s="4" t="s">
        <v>272</v>
      </c>
      <c r="K1783" s="13">
        <v>2.466923968090196</v>
      </c>
    </row>
    <row r="1784" spans="1:11" x14ac:dyDescent="0.25">
      <c r="A1784" t="s">
        <v>1250</v>
      </c>
      <c r="B1784" t="s">
        <v>3</v>
      </c>
      <c r="C1784" t="s">
        <v>225</v>
      </c>
      <c r="D1784" t="s">
        <v>1251</v>
      </c>
      <c r="E1784" t="s">
        <v>15</v>
      </c>
      <c r="F1784">
        <v>2003</v>
      </c>
      <c r="G1784">
        <v>2.2788585549739033</v>
      </c>
      <c r="H1784" s="13">
        <v>2.2788585549739033</v>
      </c>
      <c r="I1784" s="4" t="str">
        <f>INDEX('EPA Source to Industry Map'!E:E,MATCH(_xlfn.CONCAT(Table2[[#This Row],[sector]:[subsource]]),'EPA Source to Industry Map'!D:D,0))</f>
        <v>chemicals 20</v>
      </c>
      <c r="J1784" s="4" t="s">
        <v>272</v>
      </c>
      <c r="K1784" s="13">
        <v>2.2788585549739033</v>
      </c>
    </row>
    <row r="1785" spans="1:11" x14ac:dyDescent="0.25">
      <c r="A1785" t="s">
        <v>1250</v>
      </c>
      <c r="B1785" t="s">
        <v>3</v>
      </c>
      <c r="C1785" t="s">
        <v>225</v>
      </c>
      <c r="D1785" t="s">
        <v>1251</v>
      </c>
      <c r="E1785" t="s">
        <v>15</v>
      </c>
      <c r="F1785">
        <v>2004</v>
      </c>
      <c r="G1785">
        <v>2.3796326928806604</v>
      </c>
      <c r="H1785" s="13">
        <v>2.3796326928806604</v>
      </c>
      <c r="I1785" s="4" t="str">
        <f>INDEX('EPA Source to Industry Map'!E:E,MATCH(_xlfn.CONCAT(Table2[[#This Row],[sector]:[subsource]]),'EPA Source to Industry Map'!D:D,0))</f>
        <v>chemicals 20</v>
      </c>
      <c r="J1785" s="4" t="s">
        <v>272</v>
      </c>
      <c r="K1785" s="13">
        <v>2.3796326928806604</v>
      </c>
    </row>
    <row r="1786" spans="1:11" x14ac:dyDescent="0.25">
      <c r="A1786" t="s">
        <v>1250</v>
      </c>
      <c r="B1786" t="s">
        <v>3</v>
      </c>
      <c r="C1786" t="s">
        <v>225</v>
      </c>
      <c r="D1786" t="s">
        <v>1251</v>
      </c>
      <c r="E1786" t="s">
        <v>15</v>
      </c>
      <c r="F1786">
        <v>2005</v>
      </c>
      <c r="G1786">
        <v>2.2111925151904406</v>
      </c>
      <c r="H1786" s="13">
        <v>2.2111925151904406</v>
      </c>
      <c r="I1786" s="4" t="str">
        <f>INDEX('EPA Source to Industry Map'!E:E,MATCH(_xlfn.CONCAT(Table2[[#This Row],[sector]:[subsource]]),'EPA Source to Industry Map'!D:D,0))</f>
        <v>chemicals 20</v>
      </c>
      <c r="J1786" s="4" t="s">
        <v>272</v>
      </c>
      <c r="K1786" s="13">
        <v>2.2111925151904406</v>
      </c>
    </row>
    <row r="1787" spans="1:11" x14ac:dyDescent="0.25">
      <c r="A1787" t="s">
        <v>1250</v>
      </c>
      <c r="B1787" t="s">
        <v>3</v>
      </c>
      <c r="C1787" t="s">
        <v>225</v>
      </c>
      <c r="D1787" t="s">
        <v>1251</v>
      </c>
      <c r="E1787" t="s">
        <v>15</v>
      </c>
      <c r="F1787">
        <v>2006</v>
      </c>
      <c r="G1787">
        <v>2.1458725444737596</v>
      </c>
      <c r="H1787" s="13">
        <v>2.1458725444737596</v>
      </c>
      <c r="I1787" s="4" t="str">
        <f>INDEX('EPA Source to Industry Map'!E:E,MATCH(_xlfn.CONCAT(Table2[[#This Row],[sector]:[subsource]]),'EPA Source to Industry Map'!D:D,0))</f>
        <v>chemicals 20</v>
      </c>
      <c r="J1787" s="4" t="s">
        <v>272</v>
      </c>
      <c r="K1787" s="13">
        <v>2.1458725444737596</v>
      </c>
    </row>
    <row r="1788" spans="1:11" x14ac:dyDescent="0.25">
      <c r="A1788" t="s">
        <v>1250</v>
      </c>
      <c r="B1788" t="s">
        <v>3</v>
      </c>
      <c r="C1788" t="s">
        <v>225</v>
      </c>
      <c r="D1788" t="s">
        <v>1251</v>
      </c>
      <c r="E1788" t="s">
        <v>15</v>
      </c>
      <c r="F1788">
        <v>2007</v>
      </c>
      <c r="G1788">
        <v>2.1862591720405842</v>
      </c>
      <c r="H1788" s="13">
        <v>2.1862591720405842</v>
      </c>
      <c r="I1788" s="4" t="str">
        <f>INDEX('EPA Source to Industry Map'!E:E,MATCH(_xlfn.CONCAT(Table2[[#This Row],[sector]:[subsource]]),'EPA Source to Industry Map'!D:D,0))</f>
        <v>chemicals 20</v>
      </c>
      <c r="J1788" s="4" t="s">
        <v>272</v>
      </c>
      <c r="K1788" s="13">
        <v>2.1862591720405842</v>
      </c>
    </row>
    <row r="1789" spans="1:11" x14ac:dyDescent="0.25">
      <c r="A1789" t="s">
        <v>1250</v>
      </c>
      <c r="B1789" t="s">
        <v>3</v>
      </c>
      <c r="C1789" t="s">
        <v>225</v>
      </c>
      <c r="D1789" t="s">
        <v>1251</v>
      </c>
      <c r="E1789" t="s">
        <v>15</v>
      </c>
      <c r="F1789">
        <v>2008</v>
      </c>
      <c r="G1789">
        <v>2.2054744557804193</v>
      </c>
      <c r="H1789" s="13">
        <v>2.2054744557804193</v>
      </c>
      <c r="I1789" s="4" t="str">
        <f>INDEX('EPA Source to Industry Map'!E:E,MATCH(_xlfn.CONCAT(Table2[[#This Row],[sector]:[subsource]]),'EPA Source to Industry Map'!D:D,0))</f>
        <v>chemicals 20</v>
      </c>
      <c r="J1789" s="4" t="s">
        <v>272</v>
      </c>
      <c r="K1789" s="13">
        <v>2.2054744557804193</v>
      </c>
    </row>
    <row r="1790" spans="1:11" x14ac:dyDescent="0.25">
      <c r="A1790" t="s">
        <v>1250</v>
      </c>
      <c r="B1790" t="s">
        <v>3</v>
      </c>
      <c r="C1790" t="s">
        <v>225</v>
      </c>
      <c r="D1790" t="s">
        <v>1251</v>
      </c>
      <c r="E1790" t="s">
        <v>15</v>
      </c>
      <c r="F1790">
        <v>2009</v>
      </c>
      <c r="G1790">
        <v>2.062895764390392</v>
      </c>
      <c r="H1790" s="13">
        <v>2.062895764390392</v>
      </c>
      <c r="I1790" s="4" t="str">
        <f>INDEX('EPA Source to Industry Map'!E:E,MATCH(_xlfn.CONCAT(Table2[[#This Row],[sector]:[subsource]]),'EPA Source to Industry Map'!D:D,0))</f>
        <v>chemicals 20</v>
      </c>
      <c r="J1790" s="4" t="s">
        <v>272</v>
      </c>
      <c r="K1790" s="13">
        <v>2.062895764390392</v>
      </c>
    </row>
    <row r="1791" spans="1:11" x14ac:dyDescent="0.25">
      <c r="A1791" t="s">
        <v>1250</v>
      </c>
      <c r="B1791" t="s">
        <v>3</v>
      </c>
      <c r="C1791" t="s">
        <v>225</v>
      </c>
      <c r="D1791" t="s">
        <v>1251</v>
      </c>
      <c r="E1791" t="s">
        <v>15</v>
      </c>
      <c r="F1791">
        <v>2010</v>
      </c>
      <c r="G1791">
        <v>1.9331699706825038</v>
      </c>
      <c r="H1791" s="13">
        <v>1.9331699706825038</v>
      </c>
      <c r="I1791" s="4" t="str">
        <f>INDEX('EPA Source to Industry Map'!E:E,MATCH(_xlfn.CONCAT(Table2[[#This Row],[sector]:[subsource]]),'EPA Source to Industry Map'!D:D,0))</f>
        <v>chemicals 20</v>
      </c>
      <c r="J1791" s="4" t="s">
        <v>272</v>
      </c>
      <c r="K1791" s="13">
        <v>1.9331699706825038</v>
      </c>
    </row>
    <row r="1792" spans="1:11" x14ac:dyDescent="0.25">
      <c r="A1792" t="s">
        <v>1250</v>
      </c>
      <c r="B1792" t="s">
        <v>3</v>
      </c>
      <c r="C1792" t="s">
        <v>225</v>
      </c>
      <c r="D1792" t="s">
        <v>1251</v>
      </c>
      <c r="E1792" t="s">
        <v>15</v>
      </c>
      <c r="F1792">
        <v>2011</v>
      </c>
      <c r="G1792">
        <v>1.841792981595052</v>
      </c>
      <c r="H1792" s="13">
        <v>1.841792981595052</v>
      </c>
      <c r="I1792" s="4" t="str">
        <f>INDEX('EPA Source to Industry Map'!E:E,MATCH(_xlfn.CONCAT(Table2[[#This Row],[sector]:[subsource]]),'EPA Source to Industry Map'!D:D,0))</f>
        <v>chemicals 20</v>
      </c>
      <c r="J1792" s="4" t="s">
        <v>272</v>
      </c>
      <c r="K1792" s="13">
        <v>1.841792981595052</v>
      </c>
    </row>
    <row r="1793" spans="1:11" x14ac:dyDescent="0.25">
      <c r="A1793" t="s">
        <v>1250</v>
      </c>
      <c r="B1793" t="s">
        <v>3</v>
      </c>
      <c r="C1793" t="s">
        <v>225</v>
      </c>
      <c r="D1793" t="s">
        <v>1251</v>
      </c>
      <c r="E1793" t="s">
        <v>15</v>
      </c>
      <c r="F1793">
        <v>2012</v>
      </c>
      <c r="G1793">
        <v>1.7516998991376402</v>
      </c>
      <c r="H1793" s="13">
        <v>1.7516998991376402</v>
      </c>
      <c r="I1793" s="4" t="str">
        <f>INDEX('EPA Source to Industry Map'!E:E,MATCH(_xlfn.CONCAT(Table2[[#This Row],[sector]:[subsource]]),'EPA Source to Industry Map'!D:D,0))</f>
        <v>chemicals 20</v>
      </c>
      <c r="J1793" s="4" t="s">
        <v>272</v>
      </c>
      <c r="K1793" s="13">
        <v>1.7516998991376402</v>
      </c>
    </row>
    <row r="1794" spans="1:11" x14ac:dyDescent="0.25">
      <c r="A1794" t="s">
        <v>1250</v>
      </c>
      <c r="B1794" t="s">
        <v>3</v>
      </c>
      <c r="C1794" t="s">
        <v>225</v>
      </c>
      <c r="D1794" t="s">
        <v>1251</v>
      </c>
      <c r="E1794" t="s">
        <v>15</v>
      </c>
      <c r="F1794">
        <v>2013</v>
      </c>
      <c r="G1794">
        <v>1.753374829945912</v>
      </c>
      <c r="H1794" s="13">
        <v>1.753374829945912</v>
      </c>
      <c r="I1794" s="4" t="str">
        <f>INDEX('EPA Source to Industry Map'!E:E,MATCH(_xlfn.CONCAT(Table2[[#This Row],[sector]:[subsource]]),'EPA Source to Industry Map'!D:D,0))</f>
        <v>chemicals 20</v>
      </c>
      <c r="J1794" s="4" t="s">
        <v>272</v>
      </c>
      <c r="K1794" s="13">
        <v>1.753374829945912</v>
      </c>
    </row>
    <row r="1795" spans="1:11" x14ac:dyDescent="0.25">
      <c r="A1795" t="s">
        <v>1250</v>
      </c>
      <c r="B1795" t="s">
        <v>3</v>
      </c>
      <c r="C1795" t="s">
        <v>225</v>
      </c>
      <c r="D1795" t="s">
        <v>1251</v>
      </c>
      <c r="E1795" t="s">
        <v>15</v>
      </c>
      <c r="F1795">
        <v>2014</v>
      </c>
      <c r="G1795">
        <v>1.6436070093631721</v>
      </c>
      <c r="H1795" s="13">
        <v>1.6436070093631721</v>
      </c>
      <c r="I1795" s="4" t="str">
        <f>INDEX('EPA Source to Industry Map'!E:E,MATCH(_xlfn.CONCAT(Table2[[#This Row],[sector]:[subsource]]),'EPA Source to Industry Map'!D:D,0))</f>
        <v>chemicals 20</v>
      </c>
      <c r="J1795" s="4" t="s">
        <v>272</v>
      </c>
      <c r="K1795" s="13">
        <v>1.6436070093631721</v>
      </c>
    </row>
    <row r="1796" spans="1:11" x14ac:dyDescent="0.25">
      <c r="A1796" t="s">
        <v>1250</v>
      </c>
      <c r="B1796" t="s">
        <v>3</v>
      </c>
      <c r="C1796" t="s">
        <v>225</v>
      </c>
      <c r="D1796" t="s">
        <v>1251</v>
      </c>
      <c r="E1796" t="s">
        <v>15</v>
      </c>
      <c r="F1796">
        <v>2015</v>
      </c>
      <c r="G1796">
        <v>1.7734307036233001</v>
      </c>
      <c r="H1796" s="13">
        <v>1.7734307036233001</v>
      </c>
      <c r="I1796" s="4" t="str">
        <f>INDEX('EPA Source to Industry Map'!E:E,MATCH(_xlfn.CONCAT(Table2[[#This Row],[sector]:[subsource]]),'EPA Source to Industry Map'!D:D,0))</f>
        <v>chemicals 20</v>
      </c>
      <c r="J1796" s="4" t="s">
        <v>272</v>
      </c>
      <c r="K1796" s="13">
        <v>1.7734307036233001</v>
      </c>
    </row>
    <row r="1797" spans="1:11" x14ac:dyDescent="0.25">
      <c r="A1797" t="s">
        <v>1250</v>
      </c>
      <c r="B1797" t="s">
        <v>3</v>
      </c>
      <c r="C1797" t="s">
        <v>225</v>
      </c>
      <c r="D1797" t="s">
        <v>1251</v>
      </c>
      <c r="E1797" t="s">
        <v>15</v>
      </c>
      <c r="F1797">
        <v>2016</v>
      </c>
      <c r="G1797">
        <v>1.6779329113725163</v>
      </c>
      <c r="H1797" s="13">
        <v>1.6779329113725163</v>
      </c>
      <c r="I1797" s="4" t="str">
        <f>INDEX('EPA Source to Industry Map'!E:E,MATCH(_xlfn.CONCAT(Table2[[#This Row],[sector]:[subsource]]),'EPA Source to Industry Map'!D:D,0))</f>
        <v>chemicals 20</v>
      </c>
      <c r="J1797" s="4" t="s">
        <v>272</v>
      </c>
      <c r="K1797" s="13">
        <v>1.6779329113725163</v>
      </c>
    </row>
    <row r="1798" spans="1:11" x14ac:dyDescent="0.25">
      <c r="A1798" t="s">
        <v>1250</v>
      </c>
      <c r="B1798" t="s">
        <v>3</v>
      </c>
      <c r="C1798" t="s">
        <v>225</v>
      </c>
      <c r="D1798" t="s">
        <v>1251</v>
      </c>
      <c r="E1798" t="s">
        <v>15</v>
      </c>
      <c r="F1798">
        <v>2017</v>
      </c>
      <c r="G1798">
        <v>1.636334601887143</v>
      </c>
      <c r="H1798" s="13">
        <v>1.636334601887143</v>
      </c>
      <c r="I1798" s="4" t="str">
        <f>INDEX('EPA Source to Industry Map'!E:E,MATCH(_xlfn.CONCAT(Table2[[#This Row],[sector]:[subsource]]),'EPA Source to Industry Map'!D:D,0))</f>
        <v>chemicals 20</v>
      </c>
      <c r="J1798" s="4" t="s">
        <v>272</v>
      </c>
      <c r="K1798" s="13">
        <v>1.636334601887143</v>
      </c>
    </row>
    <row r="1799" spans="1:11" x14ac:dyDescent="0.25">
      <c r="A1799" t="s">
        <v>1250</v>
      </c>
      <c r="B1799" t="s">
        <v>3</v>
      </c>
      <c r="C1799" t="s">
        <v>225</v>
      </c>
      <c r="D1799" t="s">
        <v>1251</v>
      </c>
      <c r="E1799" t="s">
        <v>15</v>
      </c>
      <c r="F1799">
        <v>2018</v>
      </c>
      <c r="G1799">
        <v>1.5947362924017676</v>
      </c>
      <c r="H1799" s="13">
        <v>1.5947362924017676</v>
      </c>
      <c r="I1799" s="4" t="str">
        <f>INDEX('EPA Source to Industry Map'!E:E,MATCH(_xlfn.CONCAT(Table2[[#This Row],[sector]:[subsource]]),'EPA Source to Industry Map'!D:D,0))</f>
        <v>chemicals 20</v>
      </c>
      <c r="J1799" s="4" t="s">
        <v>272</v>
      </c>
      <c r="K1799" s="13">
        <v>1.5947362924017676</v>
      </c>
    </row>
    <row r="1800" spans="1:11" x14ac:dyDescent="0.25">
      <c r="A1800" t="s">
        <v>1250</v>
      </c>
      <c r="B1800" t="s">
        <v>3</v>
      </c>
      <c r="C1800" t="s">
        <v>225</v>
      </c>
      <c r="D1800" t="s">
        <v>1251</v>
      </c>
      <c r="E1800" t="s">
        <v>15</v>
      </c>
      <c r="F1800">
        <v>2019</v>
      </c>
      <c r="G1800">
        <v>1.5531379829163925</v>
      </c>
      <c r="H1800" s="13">
        <v>1.5531379829163925</v>
      </c>
      <c r="I1800" s="4" t="str">
        <f>INDEX('EPA Source to Industry Map'!E:E,MATCH(_xlfn.CONCAT(Table2[[#This Row],[sector]:[subsource]]),'EPA Source to Industry Map'!D:D,0))</f>
        <v>chemicals 20</v>
      </c>
      <c r="J1800" s="4" t="s">
        <v>272</v>
      </c>
      <c r="K1800" s="13">
        <v>1.5531379829163925</v>
      </c>
    </row>
    <row r="1801" spans="1:11" x14ac:dyDescent="0.25">
      <c r="A1801" t="s">
        <v>1250</v>
      </c>
      <c r="B1801" t="s">
        <v>3</v>
      </c>
      <c r="C1801" t="s">
        <v>225</v>
      </c>
      <c r="D1801" t="s">
        <v>1251</v>
      </c>
      <c r="E1801" t="s">
        <v>15</v>
      </c>
      <c r="F1801">
        <v>2020</v>
      </c>
      <c r="G1801">
        <v>1.5115396734310182</v>
      </c>
      <c r="H1801" s="13">
        <v>1.5115396734310182</v>
      </c>
      <c r="I1801" s="4" t="str">
        <f>INDEX('EPA Source to Industry Map'!E:E,MATCH(_xlfn.CONCAT(Table2[[#This Row],[sector]:[subsource]]),'EPA Source to Industry Map'!D:D,0))</f>
        <v>chemicals 20</v>
      </c>
      <c r="J1801" s="4" t="s">
        <v>272</v>
      </c>
      <c r="K1801" s="13">
        <v>1.5115396734310182</v>
      </c>
    </row>
    <row r="1802" spans="1:11" x14ac:dyDescent="0.25">
      <c r="A1802" t="s">
        <v>1250</v>
      </c>
      <c r="B1802" t="s">
        <v>3</v>
      </c>
      <c r="C1802" t="s">
        <v>225</v>
      </c>
      <c r="D1802" t="s">
        <v>1251</v>
      </c>
      <c r="E1802" t="s">
        <v>15</v>
      </c>
      <c r="F1802">
        <v>2021</v>
      </c>
      <c r="G1802">
        <v>1.4758108000574395</v>
      </c>
      <c r="H1802" s="13">
        <v>1.4758108000574395</v>
      </c>
      <c r="I1802" s="4" t="str">
        <f>INDEX('EPA Source to Industry Map'!E:E,MATCH(_xlfn.CONCAT(Table2[[#This Row],[sector]:[subsource]]),'EPA Source to Industry Map'!D:D,0))</f>
        <v>chemicals 20</v>
      </c>
      <c r="J1802" s="4" t="s">
        <v>272</v>
      </c>
      <c r="K1802" s="13">
        <v>1.4758108000574395</v>
      </c>
    </row>
    <row r="1803" spans="1:11" x14ac:dyDescent="0.25">
      <c r="A1803" t="s">
        <v>1250</v>
      </c>
      <c r="B1803" t="s">
        <v>3</v>
      </c>
      <c r="C1803" t="s">
        <v>225</v>
      </c>
      <c r="D1803" t="s">
        <v>1251</v>
      </c>
      <c r="E1803" t="s">
        <v>15</v>
      </c>
      <c r="F1803">
        <v>2022</v>
      </c>
      <c r="G1803">
        <v>1.4400819266838611</v>
      </c>
      <c r="H1803" s="13">
        <v>1.4400819266838611</v>
      </c>
      <c r="I1803" s="4" t="str">
        <f>INDEX('EPA Source to Industry Map'!E:E,MATCH(_xlfn.CONCAT(Table2[[#This Row],[sector]:[subsource]]),'EPA Source to Industry Map'!D:D,0))</f>
        <v>chemicals 20</v>
      </c>
      <c r="J1803" s="4" t="s">
        <v>272</v>
      </c>
      <c r="K1803" s="13">
        <v>1.4400819266838611</v>
      </c>
    </row>
    <row r="1804" spans="1:11" x14ac:dyDescent="0.25">
      <c r="A1804" t="s">
        <v>1250</v>
      </c>
      <c r="B1804" t="s">
        <v>3</v>
      </c>
      <c r="C1804" t="s">
        <v>225</v>
      </c>
      <c r="D1804" t="s">
        <v>1251</v>
      </c>
      <c r="E1804" t="s">
        <v>15</v>
      </c>
      <c r="F1804">
        <v>2023</v>
      </c>
      <c r="G1804">
        <v>1.4043530533102815</v>
      </c>
      <c r="H1804" s="13">
        <v>1.4043530533102815</v>
      </c>
      <c r="I1804" s="4" t="str">
        <f>INDEX('EPA Source to Industry Map'!E:E,MATCH(_xlfn.CONCAT(Table2[[#This Row],[sector]:[subsource]]),'EPA Source to Industry Map'!D:D,0))</f>
        <v>chemicals 20</v>
      </c>
      <c r="J1804" s="4" t="s">
        <v>272</v>
      </c>
      <c r="K1804" s="13">
        <v>1.4043530533102815</v>
      </c>
    </row>
    <row r="1805" spans="1:11" x14ac:dyDescent="0.25">
      <c r="A1805" t="s">
        <v>1250</v>
      </c>
      <c r="B1805" t="s">
        <v>3</v>
      </c>
      <c r="C1805" t="s">
        <v>225</v>
      </c>
      <c r="D1805" t="s">
        <v>1251</v>
      </c>
      <c r="E1805" t="s">
        <v>15</v>
      </c>
      <c r="F1805">
        <v>2024</v>
      </c>
      <c r="G1805">
        <v>1.368624179936702</v>
      </c>
      <c r="H1805" s="13">
        <v>1.368624179936702</v>
      </c>
      <c r="I1805" s="4" t="str">
        <f>INDEX('EPA Source to Industry Map'!E:E,MATCH(_xlfn.CONCAT(Table2[[#This Row],[sector]:[subsource]]),'EPA Source to Industry Map'!D:D,0))</f>
        <v>chemicals 20</v>
      </c>
      <c r="J1805" s="4" t="s">
        <v>272</v>
      </c>
      <c r="K1805" s="13">
        <v>1.368624179936702</v>
      </c>
    </row>
    <row r="1806" spans="1:11" x14ac:dyDescent="0.25">
      <c r="A1806" t="s">
        <v>1250</v>
      </c>
      <c r="B1806" t="s">
        <v>3</v>
      </c>
      <c r="C1806" t="s">
        <v>225</v>
      </c>
      <c r="D1806" t="s">
        <v>1251</v>
      </c>
      <c r="E1806" t="s">
        <v>15</v>
      </c>
      <c r="F1806">
        <v>2025</v>
      </c>
      <c r="G1806">
        <v>1.3328953065631226</v>
      </c>
      <c r="H1806" s="13">
        <v>1.3328953065631226</v>
      </c>
      <c r="I1806" s="4" t="str">
        <f>INDEX('EPA Source to Industry Map'!E:E,MATCH(_xlfn.CONCAT(Table2[[#This Row],[sector]:[subsource]]),'EPA Source to Industry Map'!D:D,0))</f>
        <v>chemicals 20</v>
      </c>
      <c r="J1806" s="4" t="s">
        <v>272</v>
      </c>
      <c r="K1806" s="13">
        <v>1.3328953065631226</v>
      </c>
    </row>
    <row r="1807" spans="1:11" x14ac:dyDescent="0.25">
      <c r="A1807" t="s">
        <v>1250</v>
      </c>
      <c r="B1807" t="s">
        <v>3</v>
      </c>
      <c r="C1807" t="s">
        <v>225</v>
      </c>
      <c r="D1807" t="s">
        <v>1251</v>
      </c>
      <c r="E1807" t="s">
        <v>15</v>
      </c>
      <c r="F1807">
        <v>2026</v>
      </c>
      <c r="G1807">
        <v>1.3020370182793783</v>
      </c>
      <c r="H1807" s="13">
        <v>1.3020370182793783</v>
      </c>
      <c r="I1807" s="4" t="str">
        <f>INDEX('EPA Source to Industry Map'!E:E,MATCH(_xlfn.CONCAT(Table2[[#This Row],[sector]:[subsource]]),'EPA Source to Industry Map'!D:D,0))</f>
        <v>chemicals 20</v>
      </c>
      <c r="J1807" s="4" t="s">
        <v>272</v>
      </c>
      <c r="K1807" s="13">
        <v>1.3020370182793783</v>
      </c>
    </row>
    <row r="1808" spans="1:11" x14ac:dyDescent="0.25">
      <c r="A1808" t="s">
        <v>1250</v>
      </c>
      <c r="B1808" t="s">
        <v>3</v>
      </c>
      <c r="C1808" t="s">
        <v>225</v>
      </c>
      <c r="D1808" t="s">
        <v>1251</v>
      </c>
      <c r="E1808" t="s">
        <v>15</v>
      </c>
      <c r="F1808">
        <v>2027</v>
      </c>
      <c r="G1808">
        <v>1.2711787299956352</v>
      </c>
      <c r="H1808" s="13">
        <v>1.2711787299956352</v>
      </c>
      <c r="I1808" s="4" t="str">
        <f>INDEX('EPA Source to Industry Map'!E:E,MATCH(_xlfn.CONCAT(Table2[[#This Row],[sector]:[subsource]]),'EPA Source to Industry Map'!D:D,0))</f>
        <v>chemicals 20</v>
      </c>
      <c r="J1808" s="4" t="s">
        <v>272</v>
      </c>
      <c r="K1808" s="13">
        <v>1.2711787299956352</v>
      </c>
    </row>
    <row r="1809" spans="1:11" x14ac:dyDescent="0.25">
      <c r="A1809" t="s">
        <v>1250</v>
      </c>
      <c r="B1809" t="s">
        <v>3</v>
      </c>
      <c r="C1809" t="s">
        <v>225</v>
      </c>
      <c r="D1809" t="s">
        <v>1251</v>
      </c>
      <c r="E1809" t="s">
        <v>15</v>
      </c>
      <c r="F1809">
        <v>2028</v>
      </c>
      <c r="G1809">
        <v>1.2403204417118916</v>
      </c>
      <c r="H1809" s="13">
        <v>1.2403204417118916</v>
      </c>
      <c r="I1809" s="4" t="str">
        <f>INDEX('EPA Source to Industry Map'!E:E,MATCH(_xlfn.CONCAT(Table2[[#This Row],[sector]:[subsource]]),'EPA Source to Industry Map'!D:D,0))</f>
        <v>chemicals 20</v>
      </c>
      <c r="J1809" s="4" t="s">
        <v>272</v>
      </c>
      <c r="K1809" s="13">
        <v>1.2403204417118916</v>
      </c>
    </row>
    <row r="1810" spans="1:11" x14ac:dyDescent="0.25">
      <c r="A1810" t="s">
        <v>1250</v>
      </c>
      <c r="B1810" t="s">
        <v>3</v>
      </c>
      <c r="C1810" t="s">
        <v>225</v>
      </c>
      <c r="D1810" t="s">
        <v>1251</v>
      </c>
      <c r="E1810" t="s">
        <v>15</v>
      </c>
      <c r="F1810">
        <v>2029</v>
      </c>
      <c r="G1810">
        <v>1.209462153428148</v>
      </c>
      <c r="H1810" s="13">
        <v>1.209462153428148</v>
      </c>
      <c r="I1810" s="4" t="str">
        <f>INDEX('EPA Source to Industry Map'!E:E,MATCH(_xlfn.CONCAT(Table2[[#This Row],[sector]:[subsource]]),'EPA Source to Industry Map'!D:D,0))</f>
        <v>chemicals 20</v>
      </c>
      <c r="J1810" s="4" t="s">
        <v>272</v>
      </c>
      <c r="K1810" s="13">
        <v>1.209462153428148</v>
      </c>
    </row>
    <row r="1811" spans="1:11" x14ac:dyDescent="0.25">
      <c r="A1811" t="s">
        <v>1250</v>
      </c>
      <c r="B1811" t="s">
        <v>3</v>
      </c>
      <c r="C1811" t="s">
        <v>225</v>
      </c>
      <c r="D1811" t="s">
        <v>1251</v>
      </c>
      <c r="E1811" t="s">
        <v>15</v>
      </c>
      <c r="F1811">
        <v>2030</v>
      </c>
      <c r="G1811">
        <v>1.1786038651444035</v>
      </c>
      <c r="H1811" s="13">
        <v>1.1786038651444035</v>
      </c>
      <c r="I1811" s="4" t="str">
        <f>INDEX('EPA Source to Industry Map'!E:E,MATCH(_xlfn.CONCAT(Table2[[#This Row],[sector]:[subsource]]),'EPA Source to Industry Map'!D:D,0))</f>
        <v>chemicals 20</v>
      </c>
      <c r="J1811" s="4" t="s">
        <v>272</v>
      </c>
      <c r="K1811" s="13">
        <v>1.1786038651444035</v>
      </c>
    </row>
    <row r="1812" spans="1:11" x14ac:dyDescent="0.25">
      <c r="A1812" t="s">
        <v>1250</v>
      </c>
      <c r="B1812" t="s">
        <v>3</v>
      </c>
      <c r="C1812" t="s">
        <v>225</v>
      </c>
      <c r="D1812" t="s">
        <v>1251</v>
      </c>
      <c r="E1812" t="s">
        <v>15</v>
      </c>
      <c r="F1812">
        <v>2031</v>
      </c>
      <c r="G1812">
        <v>1.1518565336518005</v>
      </c>
      <c r="H1812" s="13">
        <v>1.1518565336518005</v>
      </c>
      <c r="I1812" s="4" t="str">
        <f>INDEX('EPA Source to Industry Map'!E:E,MATCH(_xlfn.CONCAT(Table2[[#This Row],[sector]:[subsource]]),'EPA Source to Industry Map'!D:D,0))</f>
        <v>chemicals 20</v>
      </c>
      <c r="J1812" s="4" t="s">
        <v>272</v>
      </c>
      <c r="K1812" s="13">
        <v>1.1518565336518005</v>
      </c>
    </row>
    <row r="1813" spans="1:11" x14ac:dyDescent="0.25">
      <c r="A1813" t="s">
        <v>1250</v>
      </c>
      <c r="B1813" t="s">
        <v>3</v>
      </c>
      <c r="C1813" t="s">
        <v>225</v>
      </c>
      <c r="D1813" t="s">
        <v>1251</v>
      </c>
      <c r="E1813" t="s">
        <v>15</v>
      </c>
      <c r="F1813">
        <v>2032</v>
      </c>
      <c r="G1813">
        <v>1.1251092021592024</v>
      </c>
      <c r="H1813" s="13">
        <v>1.1251092021592024</v>
      </c>
      <c r="I1813" s="4" t="str">
        <f>INDEX('EPA Source to Industry Map'!E:E,MATCH(_xlfn.CONCAT(Table2[[#This Row],[sector]:[subsource]]),'EPA Source to Industry Map'!D:D,0))</f>
        <v>chemicals 20</v>
      </c>
      <c r="J1813" s="4" t="s">
        <v>272</v>
      </c>
      <c r="K1813" s="13">
        <v>1.1251092021592024</v>
      </c>
    </row>
    <row r="1814" spans="1:11" x14ac:dyDescent="0.25">
      <c r="A1814" t="s">
        <v>1250</v>
      </c>
      <c r="B1814" t="s">
        <v>3</v>
      </c>
      <c r="C1814" t="s">
        <v>225</v>
      </c>
      <c r="D1814" t="s">
        <v>1251</v>
      </c>
      <c r="E1814" t="s">
        <v>15</v>
      </c>
      <c r="F1814">
        <v>2033</v>
      </c>
      <c r="G1814">
        <v>1.098361870666599</v>
      </c>
      <c r="H1814" s="13">
        <v>1.098361870666599</v>
      </c>
      <c r="I1814" s="4" t="str">
        <f>INDEX('EPA Source to Industry Map'!E:E,MATCH(_xlfn.CONCAT(Table2[[#This Row],[sector]:[subsource]]),'EPA Source to Industry Map'!D:D,0))</f>
        <v>chemicals 20</v>
      </c>
      <c r="J1814" s="4" t="s">
        <v>272</v>
      </c>
      <c r="K1814" s="13">
        <v>1.098361870666599</v>
      </c>
    </row>
    <row r="1815" spans="1:11" x14ac:dyDescent="0.25">
      <c r="A1815" t="s">
        <v>1250</v>
      </c>
      <c r="B1815" t="s">
        <v>3</v>
      </c>
      <c r="C1815" t="s">
        <v>225</v>
      </c>
      <c r="D1815" t="s">
        <v>1251</v>
      </c>
      <c r="E1815" t="s">
        <v>15</v>
      </c>
      <c r="F1815">
        <v>2034</v>
      </c>
      <c r="G1815">
        <v>1.0716145391739968</v>
      </c>
      <c r="H1815" s="13">
        <v>1.0716145391739968</v>
      </c>
      <c r="I1815" s="4" t="str">
        <f>INDEX('EPA Source to Industry Map'!E:E,MATCH(_xlfn.CONCAT(Table2[[#This Row],[sector]:[subsource]]),'EPA Source to Industry Map'!D:D,0))</f>
        <v>chemicals 20</v>
      </c>
      <c r="J1815" s="4" t="s">
        <v>272</v>
      </c>
      <c r="K1815" s="13">
        <v>1.0716145391739968</v>
      </c>
    </row>
    <row r="1816" spans="1:11" x14ac:dyDescent="0.25">
      <c r="A1816" t="s">
        <v>1250</v>
      </c>
      <c r="B1816" t="s">
        <v>3</v>
      </c>
      <c r="C1816" t="s">
        <v>225</v>
      </c>
      <c r="D1816" t="s">
        <v>1251</v>
      </c>
      <c r="E1816" t="s">
        <v>15</v>
      </c>
      <c r="F1816">
        <v>2035</v>
      </c>
      <c r="G1816">
        <v>1.044867207681395</v>
      </c>
      <c r="H1816" s="13">
        <v>1.044867207681395</v>
      </c>
      <c r="I1816" s="4" t="str">
        <f>INDEX('EPA Source to Industry Map'!E:E,MATCH(_xlfn.CONCAT(Table2[[#This Row],[sector]:[subsource]]),'EPA Source to Industry Map'!D:D,0))</f>
        <v>chemicals 20</v>
      </c>
      <c r="J1816" s="4" t="s">
        <v>272</v>
      </c>
      <c r="K1816" s="13">
        <v>1.044867207681395</v>
      </c>
    </row>
    <row r="1817" spans="1:11" x14ac:dyDescent="0.25">
      <c r="A1817" t="s">
        <v>1250</v>
      </c>
      <c r="B1817" t="s">
        <v>3</v>
      </c>
      <c r="C1817" t="s">
        <v>225</v>
      </c>
      <c r="D1817" t="s">
        <v>1251</v>
      </c>
      <c r="E1817" t="s">
        <v>15</v>
      </c>
      <c r="F1817">
        <v>2036</v>
      </c>
      <c r="G1817">
        <v>1.0216269160099594</v>
      </c>
      <c r="H1817" s="13">
        <v>1.0216269160099594</v>
      </c>
      <c r="I1817" s="4" t="str">
        <f>INDEX('EPA Source to Industry Map'!E:E,MATCH(_xlfn.CONCAT(Table2[[#This Row],[sector]:[subsource]]),'EPA Source to Industry Map'!D:D,0))</f>
        <v>chemicals 20</v>
      </c>
      <c r="J1817" s="4" t="s">
        <v>272</v>
      </c>
      <c r="K1817" s="13">
        <v>1.0216269160099594</v>
      </c>
    </row>
    <row r="1818" spans="1:11" x14ac:dyDescent="0.25">
      <c r="A1818" t="s">
        <v>1250</v>
      </c>
      <c r="B1818" t="s">
        <v>3</v>
      </c>
      <c r="C1818" t="s">
        <v>225</v>
      </c>
      <c r="D1818" t="s">
        <v>1251</v>
      </c>
      <c r="E1818" t="s">
        <v>15</v>
      </c>
      <c r="F1818">
        <v>2037</v>
      </c>
      <c r="G1818">
        <v>0.99838662433852343</v>
      </c>
      <c r="H1818" s="13">
        <v>0.99838662433852343</v>
      </c>
      <c r="I1818" s="4" t="str">
        <f>INDEX('EPA Source to Industry Map'!E:E,MATCH(_xlfn.CONCAT(Table2[[#This Row],[sector]:[subsource]]),'EPA Source to Industry Map'!D:D,0))</f>
        <v>chemicals 20</v>
      </c>
      <c r="J1818" s="4" t="s">
        <v>272</v>
      </c>
      <c r="K1818" s="13">
        <v>0.99838662433852343</v>
      </c>
    </row>
    <row r="1819" spans="1:11" x14ac:dyDescent="0.25">
      <c r="A1819" t="s">
        <v>1250</v>
      </c>
      <c r="B1819" t="s">
        <v>3</v>
      </c>
      <c r="C1819" t="s">
        <v>225</v>
      </c>
      <c r="D1819" t="s">
        <v>1251</v>
      </c>
      <c r="E1819" t="s">
        <v>15</v>
      </c>
      <c r="F1819">
        <v>2038</v>
      </c>
      <c r="G1819">
        <v>0.97514633266708661</v>
      </c>
      <c r="H1819" s="13">
        <v>0.97514633266708661</v>
      </c>
      <c r="I1819" s="4" t="str">
        <f>INDEX('EPA Source to Industry Map'!E:E,MATCH(_xlfn.CONCAT(Table2[[#This Row],[sector]:[subsource]]),'EPA Source to Industry Map'!D:D,0))</f>
        <v>chemicals 20</v>
      </c>
      <c r="J1819" s="4" t="s">
        <v>272</v>
      </c>
      <c r="K1819" s="13">
        <v>0.97514633266708661</v>
      </c>
    </row>
    <row r="1820" spans="1:11" x14ac:dyDescent="0.25">
      <c r="A1820" t="s">
        <v>1250</v>
      </c>
      <c r="B1820" t="s">
        <v>3</v>
      </c>
      <c r="C1820" t="s">
        <v>225</v>
      </c>
      <c r="D1820" t="s">
        <v>1251</v>
      </c>
      <c r="E1820" t="s">
        <v>15</v>
      </c>
      <c r="F1820">
        <v>2039</v>
      </c>
      <c r="G1820">
        <v>0.9519060409956499</v>
      </c>
      <c r="H1820" s="13">
        <v>0.9519060409956499</v>
      </c>
      <c r="I1820" s="4" t="str">
        <f>INDEX('EPA Source to Industry Map'!E:E,MATCH(_xlfn.CONCAT(Table2[[#This Row],[sector]:[subsource]]),'EPA Source to Industry Map'!D:D,0))</f>
        <v>chemicals 20</v>
      </c>
      <c r="J1820" s="4" t="s">
        <v>272</v>
      </c>
      <c r="K1820" s="13">
        <v>0.9519060409956499</v>
      </c>
    </row>
    <row r="1821" spans="1:11" x14ac:dyDescent="0.25">
      <c r="A1821" t="s">
        <v>1250</v>
      </c>
      <c r="B1821" t="s">
        <v>3</v>
      </c>
      <c r="C1821" t="s">
        <v>225</v>
      </c>
      <c r="D1821" t="s">
        <v>1251</v>
      </c>
      <c r="E1821" t="s">
        <v>15</v>
      </c>
      <c r="F1821">
        <v>2040</v>
      </c>
      <c r="G1821">
        <v>0.9286657493242132</v>
      </c>
      <c r="H1821" s="13">
        <v>0.9286657493242132</v>
      </c>
      <c r="I1821" s="4" t="str">
        <f>INDEX('EPA Source to Industry Map'!E:E,MATCH(_xlfn.CONCAT(Table2[[#This Row],[sector]:[subsource]]),'EPA Source to Industry Map'!D:D,0))</f>
        <v>chemicals 20</v>
      </c>
      <c r="J1821" s="4" t="s">
        <v>272</v>
      </c>
      <c r="K1821" s="13">
        <v>0.9286657493242132</v>
      </c>
    </row>
    <row r="1822" spans="1:11" x14ac:dyDescent="0.25">
      <c r="A1822" t="s">
        <v>1250</v>
      </c>
      <c r="B1822" t="s">
        <v>3</v>
      </c>
      <c r="C1822" t="s">
        <v>225</v>
      </c>
      <c r="D1822" t="s">
        <v>1251</v>
      </c>
      <c r="E1822" t="s">
        <v>15</v>
      </c>
      <c r="F1822">
        <v>2041</v>
      </c>
      <c r="G1822">
        <v>0.90843737384768075</v>
      </c>
      <c r="H1822" s="13">
        <v>0.90843737384768075</v>
      </c>
      <c r="I1822" s="4" t="str">
        <f>INDEX('EPA Source to Industry Map'!E:E,MATCH(_xlfn.CONCAT(Table2[[#This Row],[sector]:[subsource]]),'EPA Source to Industry Map'!D:D,0))</f>
        <v>chemicals 20</v>
      </c>
      <c r="J1822" s="4" t="s">
        <v>272</v>
      </c>
      <c r="K1822" s="13">
        <v>0.90843737384768075</v>
      </c>
    </row>
    <row r="1823" spans="1:11" x14ac:dyDescent="0.25">
      <c r="A1823" t="s">
        <v>1250</v>
      </c>
      <c r="B1823" t="s">
        <v>3</v>
      </c>
      <c r="C1823" t="s">
        <v>225</v>
      </c>
      <c r="D1823" t="s">
        <v>1251</v>
      </c>
      <c r="E1823" t="s">
        <v>15</v>
      </c>
      <c r="F1823">
        <v>2042</v>
      </c>
      <c r="G1823">
        <v>0.88820899837114797</v>
      </c>
      <c r="H1823" s="13">
        <v>0.88820899837114797</v>
      </c>
      <c r="I1823" s="4" t="str">
        <f>INDEX('EPA Source to Industry Map'!E:E,MATCH(_xlfn.CONCAT(Table2[[#This Row],[sector]:[subsource]]),'EPA Source to Industry Map'!D:D,0))</f>
        <v>chemicals 20</v>
      </c>
      <c r="J1823" s="4" t="s">
        <v>272</v>
      </c>
      <c r="K1823" s="13">
        <v>0.88820899837114797</v>
      </c>
    </row>
    <row r="1824" spans="1:11" x14ac:dyDescent="0.25">
      <c r="A1824" t="s">
        <v>1250</v>
      </c>
      <c r="B1824" t="s">
        <v>3</v>
      </c>
      <c r="C1824" t="s">
        <v>225</v>
      </c>
      <c r="D1824" t="s">
        <v>1251</v>
      </c>
      <c r="E1824" t="s">
        <v>15</v>
      </c>
      <c r="F1824">
        <v>2043</v>
      </c>
      <c r="G1824">
        <v>0.86798062289461442</v>
      </c>
      <c r="H1824" s="13">
        <v>0.86798062289461442</v>
      </c>
      <c r="I1824" s="4" t="str">
        <f>INDEX('EPA Source to Industry Map'!E:E,MATCH(_xlfn.CONCAT(Table2[[#This Row],[sector]:[subsource]]),'EPA Source to Industry Map'!D:D,0))</f>
        <v>chemicals 20</v>
      </c>
      <c r="J1824" s="4" t="s">
        <v>272</v>
      </c>
      <c r="K1824" s="13">
        <v>0.86798062289461442</v>
      </c>
    </row>
    <row r="1825" spans="1:11" x14ac:dyDescent="0.25">
      <c r="A1825" t="s">
        <v>1250</v>
      </c>
      <c r="B1825" t="s">
        <v>3</v>
      </c>
      <c r="C1825" t="s">
        <v>225</v>
      </c>
      <c r="D1825" t="s">
        <v>1251</v>
      </c>
      <c r="E1825" t="s">
        <v>15</v>
      </c>
      <c r="F1825">
        <v>2044</v>
      </c>
      <c r="G1825">
        <v>0.84775224741808164</v>
      </c>
      <c r="H1825" s="13">
        <v>0.84775224741808164</v>
      </c>
      <c r="I1825" s="4" t="str">
        <f>INDEX('EPA Source to Industry Map'!E:E,MATCH(_xlfn.CONCAT(Table2[[#This Row],[sector]:[subsource]]),'EPA Source to Industry Map'!D:D,0))</f>
        <v>chemicals 20</v>
      </c>
      <c r="J1825" s="4" t="s">
        <v>272</v>
      </c>
      <c r="K1825" s="13">
        <v>0.84775224741808164</v>
      </c>
    </row>
    <row r="1826" spans="1:11" x14ac:dyDescent="0.25">
      <c r="A1826" t="s">
        <v>1250</v>
      </c>
      <c r="B1826" t="s">
        <v>3</v>
      </c>
      <c r="C1826" t="s">
        <v>225</v>
      </c>
      <c r="D1826" t="s">
        <v>1251</v>
      </c>
      <c r="E1826" t="s">
        <v>15</v>
      </c>
      <c r="F1826">
        <v>2045</v>
      </c>
      <c r="G1826">
        <v>0.82752387194154908</v>
      </c>
      <c r="H1826" s="13">
        <v>0.82752387194154908</v>
      </c>
      <c r="I1826" s="4" t="str">
        <f>INDEX('EPA Source to Industry Map'!E:E,MATCH(_xlfn.CONCAT(Table2[[#This Row],[sector]:[subsource]]),'EPA Source to Industry Map'!D:D,0))</f>
        <v>chemicals 20</v>
      </c>
      <c r="J1826" s="4" t="s">
        <v>272</v>
      </c>
      <c r="K1826" s="13">
        <v>0.82752387194154908</v>
      </c>
    </row>
    <row r="1827" spans="1:11" x14ac:dyDescent="0.25">
      <c r="A1827" t="s">
        <v>1250</v>
      </c>
      <c r="B1827" t="s">
        <v>3</v>
      </c>
      <c r="C1827" t="s">
        <v>225</v>
      </c>
      <c r="D1827" t="s">
        <v>1251</v>
      </c>
      <c r="E1827" t="s">
        <v>15</v>
      </c>
      <c r="F1827">
        <v>2046</v>
      </c>
      <c r="G1827">
        <v>0.80989322388519891</v>
      </c>
      <c r="H1827" s="13">
        <v>0.80989322388519891</v>
      </c>
      <c r="I1827" s="4" t="str">
        <f>INDEX('EPA Source to Industry Map'!E:E,MATCH(_xlfn.CONCAT(Table2[[#This Row],[sector]:[subsource]]),'EPA Source to Industry Map'!D:D,0))</f>
        <v>chemicals 20</v>
      </c>
      <c r="J1827" s="4" t="s">
        <v>272</v>
      </c>
      <c r="K1827" s="13">
        <v>0.80989322388519891</v>
      </c>
    </row>
    <row r="1828" spans="1:11" x14ac:dyDescent="0.25">
      <c r="A1828" t="s">
        <v>1250</v>
      </c>
      <c r="B1828" t="s">
        <v>3</v>
      </c>
      <c r="C1828" t="s">
        <v>225</v>
      </c>
      <c r="D1828" t="s">
        <v>1251</v>
      </c>
      <c r="E1828" t="s">
        <v>15</v>
      </c>
      <c r="F1828">
        <v>2047</v>
      </c>
      <c r="G1828">
        <v>0.79226257582884907</v>
      </c>
      <c r="H1828" s="13">
        <v>0.79226257582884907</v>
      </c>
      <c r="I1828" s="4" t="str">
        <f>INDEX('EPA Source to Industry Map'!E:E,MATCH(_xlfn.CONCAT(Table2[[#This Row],[sector]:[subsource]]),'EPA Source to Industry Map'!D:D,0))</f>
        <v>chemicals 20</v>
      </c>
      <c r="J1828" s="4" t="s">
        <v>272</v>
      </c>
      <c r="K1828" s="13">
        <v>0.79226257582884907</v>
      </c>
    </row>
    <row r="1829" spans="1:11" x14ac:dyDescent="0.25">
      <c r="A1829" t="s">
        <v>1250</v>
      </c>
      <c r="B1829" t="s">
        <v>3</v>
      </c>
      <c r="C1829" t="s">
        <v>225</v>
      </c>
      <c r="D1829" t="s">
        <v>1251</v>
      </c>
      <c r="E1829" t="s">
        <v>15</v>
      </c>
      <c r="F1829">
        <v>2048</v>
      </c>
      <c r="G1829">
        <v>0.77463192777249945</v>
      </c>
      <c r="H1829" s="13">
        <v>0.77463192777249945</v>
      </c>
      <c r="I1829" s="4" t="str">
        <f>INDEX('EPA Source to Industry Map'!E:E,MATCH(_xlfn.CONCAT(Table2[[#This Row],[sector]:[subsource]]),'EPA Source to Industry Map'!D:D,0))</f>
        <v>chemicals 20</v>
      </c>
      <c r="J1829" s="4" t="s">
        <v>272</v>
      </c>
      <c r="K1829" s="13">
        <v>0.77463192777249945</v>
      </c>
    </row>
    <row r="1830" spans="1:11" x14ac:dyDescent="0.25">
      <c r="A1830" t="s">
        <v>1250</v>
      </c>
      <c r="B1830" t="s">
        <v>3</v>
      </c>
      <c r="C1830" t="s">
        <v>225</v>
      </c>
      <c r="D1830" t="s">
        <v>1251</v>
      </c>
      <c r="E1830" t="s">
        <v>15</v>
      </c>
      <c r="F1830">
        <v>2049</v>
      </c>
      <c r="G1830">
        <v>0.7570012797161495</v>
      </c>
      <c r="H1830" s="13">
        <v>0.7570012797161495</v>
      </c>
      <c r="I1830" s="4" t="str">
        <f>INDEX('EPA Source to Industry Map'!E:E,MATCH(_xlfn.CONCAT(Table2[[#This Row],[sector]:[subsource]]),'EPA Source to Industry Map'!D:D,0))</f>
        <v>chemicals 20</v>
      </c>
      <c r="J1830" s="4" t="s">
        <v>272</v>
      </c>
      <c r="K1830" s="13">
        <v>0.7570012797161495</v>
      </c>
    </row>
    <row r="1831" spans="1:11" x14ac:dyDescent="0.25">
      <c r="A1831" t="s">
        <v>1250</v>
      </c>
      <c r="B1831" t="s">
        <v>3</v>
      </c>
      <c r="C1831" t="s">
        <v>225</v>
      </c>
      <c r="D1831" t="s">
        <v>1251</v>
      </c>
      <c r="E1831" t="s">
        <v>15</v>
      </c>
      <c r="F1831">
        <v>2050</v>
      </c>
      <c r="G1831">
        <v>0.7393706316597991</v>
      </c>
      <c r="H1831" s="13">
        <v>0.7393706316597991</v>
      </c>
      <c r="I1831" s="4" t="str">
        <f>INDEX('EPA Source to Industry Map'!E:E,MATCH(_xlfn.CONCAT(Table2[[#This Row],[sector]:[subsource]]),'EPA Source to Industry Map'!D:D,0))</f>
        <v>chemicals 20</v>
      </c>
      <c r="J1831" s="4" t="s">
        <v>272</v>
      </c>
      <c r="K1831" s="13">
        <v>0.7393706316597991</v>
      </c>
    </row>
    <row r="1832" spans="1:11" x14ac:dyDescent="0.25">
      <c r="A1832" t="s">
        <v>1250</v>
      </c>
      <c r="B1832" t="s">
        <v>3</v>
      </c>
      <c r="C1832" t="s">
        <v>251</v>
      </c>
      <c r="D1832" t="s">
        <v>1251</v>
      </c>
      <c r="E1832" t="s">
        <v>13</v>
      </c>
      <c r="F1832">
        <v>1990</v>
      </c>
      <c r="G1832">
        <v>15.54354661516262</v>
      </c>
      <c r="H1832" s="13">
        <v>15.54354661516262</v>
      </c>
      <c r="I1832" s="4" t="str">
        <f>INDEX('EPA Source to Industry Map'!E:E,MATCH(_xlfn.CONCAT(Table2[[#This Row],[sector]:[subsource]]),'EPA Source to Industry Map'!D:D,0))</f>
        <v>chemicals 20</v>
      </c>
      <c r="J1832" s="4" t="s">
        <v>272</v>
      </c>
      <c r="K1832" s="13">
        <v>15.54354661516262</v>
      </c>
    </row>
    <row r="1833" spans="1:11" x14ac:dyDescent="0.25">
      <c r="A1833" t="s">
        <v>1250</v>
      </c>
      <c r="B1833" t="s">
        <v>3</v>
      </c>
      <c r="C1833" t="s">
        <v>251</v>
      </c>
      <c r="D1833" t="s">
        <v>1251</v>
      </c>
      <c r="E1833" t="s">
        <v>13</v>
      </c>
      <c r="F1833">
        <v>1991</v>
      </c>
      <c r="G1833">
        <v>14.609226653479849</v>
      </c>
      <c r="H1833" s="13">
        <v>14.609226653479849</v>
      </c>
      <c r="I1833" s="4" t="str">
        <f>INDEX('EPA Source to Industry Map'!E:E,MATCH(_xlfn.CONCAT(Table2[[#This Row],[sector]:[subsource]]),'EPA Source to Industry Map'!D:D,0))</f>
        <v>chemicals 20</v>
      </c>
      <c r="J1833" s="4" t="s">
        <v>272</v>
      </c>
      <c r="K1833" s="13">
        <v>14.609226653479849</v>
      </c>
    </row>
    <row r="1834" spans="1:11" x14ac:dyDescent="0.25">
      <c r="A1834" t="s">
        <v>1250</v>
      </c>
      <c r="B1834" t="s">
        <v>3</v>
      </c>
      <c r="C1834" t="s">
        <v>251</v>
      </c>
      <c r="D1834" t="s">
        <v>1251</v>
      </c>
      <c r="E1834" t="s">
        <v>13</v>
      </c>
      <c r="F1834">
        <v>1992</v>
      </c>
      <c r="G1834">
        <v>15.903194692551892</v>
      </c>
      <c r="H1834" s="13">
        <v>15.903194692551892</v>
      </c>
      <c r="I1834" s="4" t="str">
        <f>INDEX('EPA Source to Industry Map'!E:E,MATCH(_xlfn.CONCAT(Table2[[#This Row],[sector]:[subsource]]),'EPA Source to Industry Map'!D:D,0))</f>
        <v>chemicals 20</v>
      </c>
      <c r="J1834" s="4" t="s">
        <v>272</v>
      </c>
      <c r="K1834" s="13">
        <v>15.903194692551892</v>
      </c>
    </row>
    <row r="1835" spans="1:11" x14ac:dyDescent="0.25">
      <c r="A1835" t="s">
        <v>1250</v>
      </c>
      <c r="B1835" t="s">
        <v>3</v>
      </c>
      <c r="C1835" t="s">
        <v>251</v>
      </c>
      <c r="D1835" t="s">
        <v>1251</v>
      </c>
      <c r="E1835" t="s">
        <v>13</v>
      </c>
      <c r="F1835">
        <v>1993</v>
      </c>
      <c r="G1835">
        <v>16.608966331979129</v>
      </c>
      <c r="H1835" s="13">
        <v>16.608966331979129</v>
      </c>
      <c r="I1835" s="4" t="str">
        <f>INDEX('EPA Source to Industry Map'!E:E,MATCH(_xlfn.CONCAT(Table2[[#This Row],[sector]:[subsource]]),'EPA Source to Industry Map'!D:D,0))</f>
        <v>chemicals 20</v>
      </c>
      <c r="J1835" s="4" t="s">
        <v>272</v>
      </c>
      <c r="K1835" s="13">
        <v>16.608966331979129</v>
      </c>
    </row>
    <row r="1836" spans="1:11" x14ac:dyDescent="0.25">
      <c r="A1836" t="s">
        <v>1250</v>
      </c>
      <c r="B1836" t="s">
        <v>3</v>
      </c>
      <c r="C1836" t="s">
        <v>251</v>
      </c>
      <c r="D1836" t="s">
        <v>1251</v>
      </c>
      <c r="E1836" t="s">
        <v>13</v>
      </c>
      <c r="F1836">
        <v>1994</v>
      </c>
      <c r="G1836">
        <v>18.778147168905164</v>
      </c>
      <c r="H1836" s="13">
        <v>18.778147168905164</v>
      </c>
      <c r="I1836" s="4" t="str">
        <f>INDEX('EPA Source to Industry Map'!E:E,MATCH(_xlfn.CONCAT(Table2[[#This Row],[sector]:[subsource]]),'EPA Source to Industry Map'!D:D,0))</f>
        <v>chemicals 20</v>
      </c>
      <c r="J1836" s="4" t="s">
        <v>272</v>
      </c>
      <c r="K1836" s="13">
        <v>18.778147168905164</v>
      </c>
    </row>
    <row r="1837" spans="1:11" x14ac:dyDescent="0.25">
      <c r="A1837" t="s">
        <v>1250</v>
      </c>
      <c r="B1837" t="s">
        <v>3</v>
      </c>
      <c r="C1837" t="s">
        <v>251</v>
      </c>
      <c r="D1837" t="s">
        <v>1251</v>
      </c>
      <c r="E1837" t="s">
        <v>13</v>
      </c>
      <c r="F1837">
        <v>1995</v>
      </c>
      <c r="G1837">
        <v>19.898807204824799</v>
      </c>
      <c r="H1837" s="13">
        <v>19.898807204824799</v>
      </c>
      <c r="I1837" s="4" t="str">
        <f>INDEX('EPA Source to Industry Map'!E:E,MATCH(_xlfn.CONCAT(Table2[[#This Row],[sector]:[subsource]]),'EPA Source to Industry Map'!D:D,0))</f>
        <v>chemicals 20</v>
      </c>
      <c r="J1837" s="4" t="s">
        <v>272</v>
      </c>
      <c r="K1837" s="13">
        <v>19.898807204824799</v>
      </c>
    </row>
    <row r="1838" spans="1:11" x14ac:dyDescent="0.25">
      <c r="A1838" t="s">
        <v>1250</v>
      </c>
      <c r="B1838" t="s">
        <v>3</v>
      </c>
      <c r="C1838" t="s">
        <v>251</v>
      </c>
      <c r="D1838" t="s">
        <v>1251</v>
      </c>
      <c r="E1838" t="s">
        <v>13</v>
      </c>
      <c r="F1838">
        <v>1996</v>
      </c>
      <c r="G1838">
        <v>21.88784213848</v>
      </c>
      <c r="H1838" s="13">
        <v>21.88784213848</v>
      </c>
      <c r="I1838" s="4" t="str">
        <f>INDEX('EPA Source to Industry Map'!E:E,MATCH(_xlfn.CONCAT(Table2[[#This Row],[sector]:[subsource]]),'EPA Source to Industry Map'!D:D,0))</f>
        <v>chemicals 20</v>
      </c>
      <c r="J1838" s="4" t="s">
        <v>272</v>
      </c>
      <c r="K1838" s="13">
        <v>21.88784213848</v>
      </c>
    </row>
    <row r="1839" spans="1:11" x14ac:dyDescent="0.25">
      <c r="A1839" t="s">
        <v>1250</v>
      </c>
      <c r="B1839" t="s">
        <v>3</v>
      </c>
      <c r="C1839" t="s">
        <v>251</v>
      </c>
      <c r="D1839" t="s">
        <v>1251</v>
      </c>
      <c r="E1839" t="s">
        <v>13</v>
      </c>
      <c r="F1839">
        <v>1997</v>
      </c>
      <c r="G1839">
        <v>22.478553381860003</v>
      </c>
      <c r="H1839" s="13">
        <v>22.478553381860003</v>
      </c>
      <c r="I1839" s="4" t="str">
        <f>INDEX('EPA Source to Industry Map'!E:E,MATCH(_xlfn.CONCAT(Table2[[#This Row],[sector]:[subsource]]),'EPA Source to Industry Map'!D:D,0))</f>
        <v>chemicals 20</v>
      </c>
      <c r="J1839" s="4" t="s">
        <v>272</v>
      </c>
      <c r="K1839" s="13">
        <v>22.478553381860003</v>
      </c>
    </row>
    <row r="1840" spans="1:11" x14ac:dyDescent="0.25">
      <c r="A1840" t="s">
        <v>1250</v>
      </c>
      <c r="B1840" t="s">
        <v>3</v>
      </c>
      <c r="C1840" t="s">
        <v>251</v>
      </c>
      <c r="D1840" t="s">
        <v>1251</v>
      </c>
      <c r="E1840" t="s">
        <v>13</v>
      </c>
      <c r="F1840">
        <v>1998</v>
      </c>
      <c r="G1840">
        <v>22.944484743744802</v>
      </c>
      <c r="H1840" s="13">
        <v>22.944484743744802</v>
      </c>
      <c r="I1840" s="4" t="str">
        <f>INDEX('EPA Source to Industry Map'!E:E,MATCH(_xlfn.CONCAT(Table2[[#This Row],[sector]:[subsource]]),'EPA Source to Industry Map'!D:D,0))</f>
        <v>chemicals 20</v>
      </c>
      <c r="J1840" s="4" t="s">
        <v>272</v>
      </c>
      <c r="K1840" s="13">
        <v>22.944484743744802</v>
      </c>
    </row>
    <row r="1841" spans="1:11" x14ac:dyDescent="0.25">
      <c r="A1841" t="s">
        <v>1250</v>
      </c>
      <c r="B1841" t="s">
        <v>3</v>
      </c>
      <c r="C1841" t="s">
        <v>251</v>
      </c>
      <c r="D1841" t="s">
        <v>1251</v>
      </c>
      <c r="E1841" t="s">
        <v>13</v>
      </c>
      <c r="F1841">
        <v>1999</v>
      </c>
      <c r="G1841">
        <v>19.230690228083599</v>
      </c>
      <c r="H1841" s="13">
        <v>19.230690228083599</v>
      </c>
      <c r="I1841" s="4" t="str">
        <f>INDEX('EPA Source to Industry Map'!E:E,MATCH(_xlfn.CONCAT(Table2[[#This Row],[sector]:[subsource]]),'EPA Source to Industry Map'!D:D,0))</f>
        <v>chemicals 20</v>
      </c>
      <c r="J1841" s="4" t="s">
        <v>272</v>
      </c>
      <c r="K1841" s="13">
        <v>19.230690228083599</v>
      </c>
    </row>
    <row r="1842" spans="1:11" x14ac:dyDescent="0.25">
      <c r="A1842" t="s">
        <v>1250</v>
      </c>
      <c r="B1842" t="s">
        <v>3</v>
      </c>
      <c r="C1842" t="s">
        <v>251</v>
      </c>
      <c r="D1842" t="s">
        <v>1251</v>
      </c>
      <c r="E1842" t="s">
        <v>13</v>
      </c>
      <c r="F1842">
        <v>2000</v>
      </c>
      <c r="G1842">
        <v>16.405944493584002</v>
      </c>
      <c r="H1842" s="13">
        <v>16.405944493584002</v>
      </c>
      <c r="I1842" s="4" t="str">
        <f>INDEX('EPA Source to Industry Map'!E:E,MATCH(_xlfn.CONCAT(Table2[[#This Row],[sector]:[subsource]]),'EPA Source to Industry Map'!D:D,0))</f>
        <v>chemicals 20</v>
      </c>
      <c r="J1842" s="4" t="s">
        <v>272</v>
      </c>
      <c r="K1842" s="13">
        <v>16.405944493584002</v>
      </c>
    </row>
    <row r="1843" spans="1:11" x14ac:dyDescent="0.25">
      <c r="A1843" t="s">
        <v>1250</v>
      </c>
      <c r="B1843" t="s">
        <v>3</v>
      </c>
      <c r="C1843" t="s">
        <v>251</v>
      </c>
      <c r="D1843" t="s">
        <v>1251</v>
      </c>
      <c r="E1843" t="s">
        <v>13</v>
      </c>
      <c r="F1843">
        <v>2001</v>
      </c>
      <c r="G1843">
        <v>8.9085747726065332</v>
      </c>
      <c r="H1843" s="13">
        <v>8.9085747726065332</v>
      </c>
      <c r="I1843" s="4" t="str">
        <f>INDEX('EPA Source to Industry Map'!E:E,MATCH(_xlfn.CONCAT(Table2[[#This Row],[sector]:[subsource]]),'EPA Source to Industry Map'!D:D,0))</f>
        <v>chemicals 20</v>
      </c>
      <c r="J1843" s="4" t="s">
        <v>272</v>
      </c>
      <c r="K1843" s="13">
        <v>8.9085747726065332</v>
      </c>
    </row>
    <row r="1844" spans="1:11" x14ac:dyDescent="0.25">
      <c r="A1844" t="s">
        <v>1250</v>
      </c>
      <c r="B1844" t="s">
        <v>3</v>
      </c>
      <c r="C1844" t="s">
        <v>251</v>
      </c>
      <c r="D1844" t="s">
        <v>1251</v>
      </c>
      <c r="E1844" t="s">
        <v>13</v>
      </c>
      <c r="F1844">
        <v>2002</v>
      </c>
      <c r="G1844">
        <v>6.8698011189090655</v>
      </c>
      <c r="H1844" s="13">
        <v>6.8698011189090655</v>
      </c>
      <c r="I1844" s="4" t="str">
        <f>INDEX('EPA Source to Industry Map'!E:E,MATCH(_xlfn.CONCAT(Table2[[#This Row],[sector]:[subsource]]),'EPA Source to Industry Map'!D:D,0))</f>
        <v>chemicals 20</v>
      </c>
      <c r="J1844" s="4" t="s">
        <v>272</v>
      </c>
      <c r="K1844" s="13">
        <v>6.8698011189090655</v>
      </c>
    </row>
    <row r="1845" spans="1:11" x14ac:dyDescent="0.25">
      <c r="A1845" t="s">
        <v>1250</v>
      </c>
      <c r="B1845" t="s">
        <v>3</v>
      </c>
      <c r="C1845" t="s">
        <v>251</v>
      </c>
      <c r="D1845" t="s">
        <v>1251</v>
      </c>
      <c r="E1845" t="s">
        <v>13</v>
      </c>
      <c r="F1845">
        <v>2003</v>
      </c>
      <c r="G1845">
        <v>6.3833028126275968</v>
      </c>
      <c r="H1845" s="13">
        <v>6.3833028126275968</v>
      </c>
      <c r="I1845" s="4" t="str">
        <f>INDEX('EPA Source to Industry Map'!E:E,MATCH(_xlfn.CONCAT(Table2[[#This Row],[sector]:[subsource]]),'EPA Source to Industry Map'!D:D,0))</f>
        <v>chemicals 20</v>
      </c>
      <c r="J1845" s="4" t="s">
        <v>272</v>
      </c>
      <c r="K1845" s="13">
        <v>6.3833028126275968</v>
      </c>
    </row>
    <row r="1846" spans="1:11" x14ac:dyDescent="0.25">
      <c r="A1846" t="s">
        <v>1250</v>
      </c>
      <c r="B1846" t="s">
        <v>3</v>
      </c>
      <c r="C1846" t="s">
        <v>251</v>
      </c>
      <c r="D1846" t="s">
        <v>1251</v>
      </c>
      <c r="E1846" t="s">
        <v>13</v>
      </c>
      <c r="F1846">
        <v>2004</v>
      </c>
      <c r="G1846">
        <v>4.8596973754741288</v>
      </c>
      <c r="H1846" s="13">
        <v>4.8596973754741288</v>
      </c>
      <c r="I1846" s="4" t="str">
        <f>INDEX('EPA Source to Industry Map'!E:E,MATCH(_xlfn.CONCAT(Table2[[#This Row],[sector]:[subsource]]),'EPA Source to Industry Map'!D:D,0))</f>
        <v>chemicals 20</v>
      </c>
      <c r="J1846" s="4" t="s">
        <v>272</v>
      </c>
      <c r="K1846" s="13">
        <v>4.8596973754741288</v>
      </c>
    </row>
    <row r="1847" spans="1:11" x14ac:dyDescent="0.25">
      <c r="A1847" t="s">
        <v>1250</v>
      </c>
      <c r="B1847" t="s">
        <v>3</v>
      </c>
      <c r="C1847" t="s">
        <v>251</v>
      </c>
      <c r="D1847" t="s">
        <v>1251</v>
      </c>
      <c r="E1847" t="s">
        <v>13</v>
      </c>
      <c r="F1847">
        <v>2005</v>
      </c>
      <c r="G1847">
        <v>4.0840799449846621</v>
      </c>
      <c r="H1847" s="13">
        <v>4.0840799449846621</v>
      </c>
      <c r="I1847" s="4" t="str">
        <f>INDEX('EPA Source to Industry Map'!E:E,MATCH(_xlfn.CONCAT(Table2[[#This Row],[sector]:[subsource]]),'EPA Source to Industry Map'!D:D,0))</f>
        <v>chemicals 20</v>
      </c>
      <c r="J1847" s="4" t="s">
        <v>272</v>
      </c>
      <c r="K1847" s="13">
        <v>4.0840799449846621</v>
      </c>
    </row>
    <row r="1848" spans="1:11" x14ac:dyDescent="0.25">
      <c r="A1848" t="s">
        <v>1250</v>
      </c>
      <c r="B1848" t="s">
        <v>3</v>
      </c>
      <c r="C1848" t="s">
        <v>251</v>
      </c>
      <c r="D1848" t="s">
        <v>1251</v>
      </c>
      <c r="E1848" t="s">
        <v>13</v>
      </c>
      <c r="F1848">
        <v>2006</v>
      </c>
      <c r="G1848">
        <v>4.0002044088190543</v>
      </c>
      <c r="H1848" s="13">
        <v>4.0002044088190543</v>
      </c>
      <c r="I1848" s="4" t="str">
        <f>INDEX('EPA Source to Industry Map'!E:E,MATCH(_xlfn.CONCAT(Table2[[#This Row],[sector]:[subsource]]),'EPA Source to Industry Map'!D:D,0))</f>
        <v>chemicals 20</v>
      </c>
      <c r="J1848" s="4" t="s">
        <v>272</v>
      </c>
      <c r="K1848" s="13">
        <v>4.0002044088190543</v>
      </c>
    </row>
    <row r="1849" spans="1:11" x14ac:dyDescent="0.25">
      <c r="A1849" t="s">
        <v>1250</v>
      </c>
      <c r="B1849" t="s">
        <v>3</v>
      </c>
      <c r="C1849" t="s">
        <v>251</v>
      </c>
      <c r="D1849" t="s">
        <v>1251</v>
      </c>
      <c r="E1849" t="s">
        <v>13</v>
      </c>
      <c r="F1849">
        <v>2007</v>
      </c>
      <c r="G1849">
        <v>3.0881504785290459</v>
      </c>
      <c r="H1849" s="13">
        <v>3.0881504785290459</v>
      </c>
      <c r="I1849" s="4" t="str">
        <f>INDEX('EPA Source to Industry Map'!E:E,MATCH(_xlfn.CONCAT(Table2[[#This Row],[sector]:[subsource]]),'EPA Source to Industry Map'!D:D,0))</f>
        <v>chemicals 20</v>
      </c>
      <c r="J1849" s="4" t="s">
        <v>272</v>
      </c>
      <c r="K1849" s="13">
        <v>3.0881504785290459</v>
      </c>
    </row>
    <row r="1850" spans="1:11" x14ac:dyDescent="0.25">
      <c r="A1850" t="s">
        <v>1250</v>
      </c>
      <c r="B1850" t="s">
        <v>3</v>
      </c>
      <c r="C1850" t="s">
        <v>251</v>
      </c>
      <c r="D1850" t="s">
        <v>1251</v>
      </c>
      <c r="E1850" t="s">
        <v>13</v>
      </c>
      <c r="F1850">
        <v>2008</v>
      </c>
      <c r="G1850">
        <v>2.4488501419890381</v>
      </c>
      <c r="H1850" s="13">
        <v>2.4488501419890381</v>
      </c>
      <c r="I1850" s="4" t="str">
        <f>INDEX('EPA Source to Industry Map'!E:E,MATCH(_xlfn.CONCAT(Table2[[#This Row],[sector]:[subsource]]),'EPA Source to Industry Map'!D:D,0))</f>
        <v>chemicals 20</v>
      </c>
      <c r="J1850" s="4" t="s">
        <v>272</v>
      </c>
      <c r="K1850" s="13">
        <v>2.4488501419890381</v>
      </c>
    </row>
    <row r="1851" spans="1:11" x14ac:dyDescent="0.25">
      <c r="A1851" t="s">
        <v>1250</v>
      </c>
      <c r="B1851" t="s">
        <v>3</v>
      </c>
      <c r="C1851" t="s">
        <v>251</v>
      </c>
      <c r="D1851" t="s">
        <v>1251</v>
      </c>
      <c r="E1851" t="s">
        <v>13</v>
      </c>
      <c r="F1851">
        <v>2009</v>
      </c>
      <c r="G1851">
        <v>1.5605356733038298</v>
      </c>
      <c r="H1851" s="13">
        <v>1.5605356733038298</v>
      </c>
      <c r="I1851" s="4" t="str">
        <f>INDEX('EPA Source to Industry Map'!E:E,MATCH(_xlfn.CONCAT(Table2[[#This Row],[sector]:[subsource]]),'EPA Source to Industry Map'!D:D,0))</f>
        <v>chemicals 20</v>
      </c>
      <c r="J1851" s="4" t="s">
        <v>272</v>
      </c>
      <c r="K1851" s="13">
        <v>1.5605356733038298</v>
      </c>
    </row>
    <row r="1852" spans="1:11" x14ac:dyDescent="0.25">
      <c r="A1852" t="s">
        <v>1250</v>
      </c>
      <c r="B1852" t="s">
        <v>3</v>
      </c>
      <c r="C1852" t="s">
        <v>251</v>
      </c>
      <c r="D1852" t="s">
        <v>1251</v>
      </c>
      <c r="E1852" t="s">
        <v>13</v>
      </c>
      <c r="F1852">
        <v>2010</v>
      </c>
      <c r="G1852">
        <v>1.475386162950622</v>
      </c>
      <c r="H1852" s="13">
        <v>1.475386162950622</v>
      </c>
      <c r="I1852" s="4" t="str">
        <f>INDEX('EPA Source to Industry Map'!E:E,MATCH(_xlfn.CONCAT(Table2[[#This Row],[sector]:[subsource]]),'EPA Source to Industry Map'!D:D,0))</f>
        <v>chemicals 20</v>
      </c>
      <c r="J1852" s="4" t="s">
        <v>272</v>
      </c>
      <c r="K1852" s="13">
        <v>1.475386162950622</v>
      </c>
    </row>
    <row r="1853" spans="1:11" x14ac:dyDescent="0.25">
      <c r="A1853" t="s">
        <v>1250</v>
      </c>
      <c r="B1853" t="s">
        <v>3</v>
      </c>
      <c r="C1853" t="s">
        <v>251</v>
      </c>
      <c r="D1853" t="s">
        <v>1251</v>
      </c>
      <c r="E1853" t="s">
        <v>13</v>
      </c>
      <c r="F1853">
        <v>2011</v>
      </c>
      <c r="G1853">
        <v>0.69033965303757694</v>
      </c>
      <c r="H1853" s="13">
        <v>0.69033965303757694</v>
      </c>
      <c r="I1853" s="4" t="str">
        <f>INDEX('EPA Source to Industry Map'!E:E,MATCH(_xlfn.CONCAT(Table2[[#This Row],[sector]:[subsource]]),'EPA Source to Industry Map'!D:D,0))</f>
        <v>chemicals 20</v>
      </c>
      <c r="J1853" s="4" t="s">
        <v>272</v>
      </c>
      <c r="K1853" s="13">
        <v>0.69033965303757694</v>
      </c>
    </row>
    <row r="1854" spans="1:11" x14ac:dyDescent="0.25">
      <c r="A1854" t="s">
        <v>1250</v>
      </c>
      <c r="B1854" t="s">
        <v>3</v>
      </c>
      <c r="C1854" t="s">
        <v>251</v>
      </c>
      <c r="D1854" t="s">
        <v>1251</v>
      </c>
      <c r="E1854" t="s">
        <v>13</v>
      </c>
      <c r="F1854">
        <v>2012</v>
      </c>
      <c r="G1854">
        <v>0.65775783166407364</v>
      </c>
      <c r="H1854" s="13">
        <v>0.65775783166407364</v>
      </c>
      <c r="I1854" s="4" t="str">
        <f>INDEX('EPA Source to Industry Map'!E:E,MATCH(_xlfn.CONCAT(Table2[[#This Row],[sector]:[subsource]]),'EPA Source to Industry Map'!D:D,0))</f>
        <v>chemicals 20</v>
      </c>
      <c r="J1854" s="4" t="s">
        <v>272</v>
      </c>
      <c r="K1854" s="13">
        <v>0.65775783166407364</v>
      </c>
    </row>
    <row r="1855" spans="1:11" x14ac:dyDescent="0.25">
      <c r="A1855" t="s">
        <v>1250</v>
      </c>
      <c r="B1855" t="s">
        <v>3</v>
      </c>
      <c r="C1855" t="s">
        <v>251</v>
      </c>
      <c r="D1855" t="s">
        <v>1251</v>
      </c>
      <c r="E1855" t="s">
        <v>13</v>
      </c>
      <c r="F1855">
        <v>2013</v>
      </c>
      <c r="G1855">
        <v>0.76317631925057017</v>
      </c>
      <c r="H1855" s="13">
        <v>0.76317631925057017</v>
      </c>
      <c r="I1855" s="4" t="str">
        <f>INDEX('EPA Source to Industry Map'!E:E,MATCH(_xlfn.CONCAT(Table2[[#This Row],[sector]:[subsource]]),'EPA Source to Industry Map'!D:D,0))</f>
        <v>chemicals 20</v>
      </c>
      <c r="J1855" s="4" t="s">
        <v>272</v>
      </c>
      <c r="K1855" s="13">
        <v>0.76317631925057017</v>
      </c>
    </row>
    <row r="1856" spans="1:11" x14ac:dyDescent="0.25">
      <c r="A1856" t="s">
        <v>1250</v>
      </c>
      <c r="B1856" t="s">
        <v>3</v>
      </c>
      <c r="C1856" t="s">
        <v>251</v>
      </c>
      <c r="D1856" t="s">
        <v>1251</v>
      </c>
      <c r="E1856" t="s">
        <v>13</v>
      </c>
      <c r="F1856">
        <v>2014</v>
      </c>
      <c r="G1856">
        <v>0.58100645787706573</v>
      </c>
      <c r="H1856" s="13">
        <v>0.58100645787706573</v>
      </c>
      <c r="I1856" s="4" t="str">
        <f>INDEX('EPA Source to Industry Map'!E:E,MATCH(_xlfn.CONCAT(Table2[[#This Row],[sector]:[subsource]]),'EPA Source to Industry Map'!D:D,0))</f>
        <v>chemicals 20</v>
      </c>
      <c r="J1856" s="4" t="s">
        <v>272</v>
      </c>
      <c r="K1856" s="13">
        <v>0.58100645787706573</v>
      </c>
    </row>
    <row r="1857" spans="1:11" x14ac:dyDescent="0.25">
      <c r="A1857" t="s">
        <v>1250</v>
      </c>
      <c r="B1857" t="s">
        <v>3</v>
      </c>
      <c r="C1857" t="s">
        <v>251</v>
      </c>
      <c r="D1857" t="s">
        <v>1251</v>
      </c>
      <c r="E1857" t="s">
        <v>13</v>
      </c>
      <c r="F1857">
        <v>2015</v>
      </c>
      <c r="G1857">
        <v>0.66216521466356226</v>
      </c>
      <c r="H1857" s="13">
        <v>0.66216521466356226</v>
      </c>
      <c r="I1857" s="4" t="str">
        <f>INDEX('EPA Source to Industry Map'!E:E,MATCH(_xlfn.CONCAT(Table2[[#This Row],[sector]:[subsource]]),'EPA Source to Industry Map'!D:D,0))</f>
        <v>chemicals 20</v>
      </c>
      <c r="J1857" s="4" t="s">
        <v>272</v>
      </c>
      <c r="K1857" s="13">
        <v>0.66216521466356226</v>
      </c>
    </row>
    <row r="1858" spans="1:11" x14ac:dyDescent="0.25">
      <c r="A1858" t="s">
        <v>1250</v>
      </c>
      <c r="B1858" t="s">
        <v>3</v>
      </c>
      <c r="C1858" t="s">
        <v>251</v>
      </c>
      <c r="D1858" t="s">
        <v>1251</v>
      </c>
      <c r="E1858" t="s">
        <v>13</v>
      </c>
      <c r="F1858">
        <v>2016</v>
      </c>
      <c r="G1858">
        <v>0.77919340373068269</v>
      </c>
      <c r="H1858" s="13">
        <v>0.77919340373068269</v>
      </c>
      <c r="I1858" s="4" t="str">
        <f>INDEX('EPA Source to Industry Map'!E:E,MATCH(_xlfn.CONCAT(Table2[[#This Row],[sector]:[subsource]]),'EPA Source to Industry Map'!D:D,0))</f>
        <v>chemicals 20</v>
      </c>
      <c r="J1858" s="4" t="s">
        <v>272</v>
      </c>
      <c r="K1858" s="13">
        <v>0.77919340373068269</v>
      </c>
    </row>
    <row r="1859" spans="1:11" x14ac:dyDescent="0.25">
      <c r="A1859" t="s">
        <v>1250</v>
      </c>
      <c r="B1859" t="s">
        <v>3</v>
      </c>
      <c r="C1859" t="s">
        <v>251</v>
      </c>
      <c r="D1859" t="s">
        <v>1251</v>
      </c>
      <c r="E1859" t="s">
        <v>13</v>
      </c>
      <c r="F1859">
        <v>2017</v>
      </c>
      <c r="G1859">
        <v>0.7929920792547247</v>
      </c>
      <c r="H1859" s="13">
        <v>0.7929920792547247</v>
      </c>
      <c r="I1859" s="4" t="str">
        <f>INDEX('EPA Source to Industry Map'!E:E,MATCH(_xlfn.CONCAT(Table2[[#This Row],[sector]:[subsource]]),'EPA Source to Industry Map'!D:D,0))</f>
        <v>chemicals 20</v>
      </c>
      <c r="J1859" s="4" t="s">
        <v>272</v>
      </c>
      <c r="K1859" s="13">
        <v>0.7929920792547247</v>
      </c>
    </row>
    <row r="1860" spans="1:11" x14ac:dyDescent="0.25">
      <c r="A1860" t="s">
        <v>1250</v>
      </c>
      <c r="B1860" t="s">
        <v>3</v>
      </c>
      <c r="C1860" t="s">
        <v>251</v>
      </c>
      <c r="D1860" t="s">
        <v>1251</v>
      </c>
      <c r="E1860" t="s">
        <v>13</v>
      </c>
      <c r="F1860">
        <v>2018</v>
      </c>
      <c r="G1860">
        <v>0.80679075477876661</v>
      </c>
      <c r="H1860" s="13">
        <v>0.80679075477876661</v>
      </c>
      <c r="I1860" s="4" t="str">
        <f>INDEX('EPA Source to Industry Map'!E:E,MATCH(_xlfn.CONCAT(Table2[[#This Row],[sector]:[subsource]]),'EPA Source to Industry Map'!D:D,0))</f>
        <v>chemicals 20</v>
      </c>
      <c r="J1860" s="4" t="s">
        <v>272</v>
      </c>
      <c r="K1860" s="13">
        <v>0.80679075477876661</v>
      </c>
    </row>
    <row r="1861" spans="1:11" x14ac:dyDescent="0.25">
      <c r="A1861" t="s">
        <v>1250</v>
      </c>
      <c r="B1861" t="s">
        <v>3</v>
      </c>
      <c r="C1861" t="s">
        <v>251</v>
      </c>
      <c r="D1861" t="s">
        <v>1251</v>
      </c>
      <c r="E1861" t="s">
        <v>13</v>
      </c>
      <c r="F1861">
        <v>2019</v>
      </c>
      <c r="G1861">
        <v>0.82058943030280884</v>
      </c>
      <c r="H1861" s="13">
        <v>0.82058943030280884</v>
      </c>
      <c r="I1861" s="4" t="str">
        <f>INDEX('EPA Source to Industry Map'!E:E,MATCH(_xlfn.CONCAT(Table2[[#This Row],[sector]:[subsource]]),'EPA Source to Industry Map'!D:D,0))</f>
        <v>chemicals 20</v>
      </c>
      <c r="J1861" s="4" t="s">
        <v>272</v>
      </c>
      <c r="K1861" s="13">
        <v>0.82058943030280884</v>
      </c>
    </row>
    <row r="1862" spans="1:11" x14ac:dyDescent="0.25">
      <c r="A1862" t="s">
        <v>1250</v>
      </c>
      <c r="B1862" t="s">
        <v>3</v>
      </c>
      <c r="C1862" t="s">
        <v>251</v>
      </c>
      <c r="D1862" t="s">
        <v>1251</v>
      </c>
      <c r="E1862" t="s">
        <v>13</v>
      </c>
      <c r="F1862">
        <v>2020</v>
      </c>
      <c r="G1862">
        <v>0.83438810582685075</v>
      </c>
      <c r="H1862" s="13">
        <v>0.83438810582685075</v>
      </c>
      <c r="I1862" s="4" t="str">
        <f>INDEX('EPA Source to Industry Map'!E:E,MATCH(_xlfn.CONCAT(Table2[[#This Row],[sector]:[subsource]]),'EPA Source to Industry Map'!D:D,0))</f>
        <v>chemicals 20</v>
      </c>
      <c r="J1862" s="4" t="s">
        <v>272</v>
      </c>
      <c r="K1862" s="13">
        <v>0.83438810582685075</v>
      </c>
    </row>
    <row r="1863" spans="1:11" x14ac:dyDescent="0.25">
      <c r="A1863" t="s">
        <v>1250</v>
      </c>
      <c r="B1863" t="s">
        <v>3</v>
      </c>
      <c r="C1863" t="s">
        <v>251</v>
      </c>
      <c r="D1863" t="s">
        <v>1251</v>
      </c>
      <c r="E1863" t="s">
        <v>13</v>
      </c>
      <c r="F1863">
        <v>2021</v>
      </c>
      <c r="G1863">
        <v>0.88049331574870127</v>
      </c>
      <c r="H1863" s="13">
        <v>0.88049331574870127</v>
      </c>
      <c r="I1863" s="4" t="str">
        <f>INDEX('EPA Source to Industry Map'!E:E,MATCH(_xlfn.CONCAT(Table2[[#This Row],[sector]:[subsource]]),'EPA Source to Industry Map'!D:D,0))</f>
        <v>chemicals 20</v>
      </c>
      <c r="J1863" s="4" t="s">
        <v>272</v>
      </c>
      <c r="K1863" s="13">
        <v>0.88049331574870127</v>
      </c>
    </row>
    <row r="1864" spans="1:11" x14ac:dyDescent="0.25">
      <c r="A1864" t="s">
        <v>1250</v>
      </c>
      <c r="B1864" t="s">
        <v>3</v>
      </c>
      <c r="C1864" t="s">
        <v>251</v>
      </c>
      <c r="D1864" t="s">
        <v>1251</v>
      </c>
      <c r="E1864" t="s">
        <v>13</v>
      </c>
      <c r="F1864">
        <v>2022</v>
      </c>
      <c r="G1864">
        <v>0.9265985256705539</v>
      </c>
      <c r="H1864" s="13">
        <v>0.9265985256705539</v>
      </c>
      <c r="I1864" s="4" t="str">
        <f>INDEX('EPA Source to Industry Map'!E:E,MATCH(_xlfn.CONCAT(Table2[[#This Row],[sector]:[subsource]]),'EPA Source to Industry Map'!D:D,0))</f>
        <v>chemicals 20</v>
      </c>
      <c r="J1864" s="4" t="s">
        <v>272</v>
      </c>
      <c r="K1864" s="13">
        <v>0.9265985256705539</v>
      </c>
    </row>
    <row r="1865" spans="1:11" x14ac:dyDescent="0.25">
      <c r="A1865" t="s">
        <v>1250</v>
      </c>
      <c r="B1865" t="s">
        <v>3</v>
      </c>
      <c r="C1865" t="s">
        <v>251</v>
      </c>
      <c r="D1865" t="s">
        <v>1251</v>
      </c>
      <c r="E1865" t="s">
        <v>13</v>
      </c>
      <c r="F1865">
        <v>2023</v>
      </c>
      <c r="G1865">
        <v>0.97270373559240542</v>
      </c>
      <c r="H1865" s="13">
        <v>0.97270373559240542</v>
      </c>
      <c r="I1865" s="4" t="str">
        <f>INDEX('EPA Source to Industry Map'!E:E,MATCH(_xlfn.CONCAT(Table2[[#This Row],[sector]:[subsource]]),'EPA Source to Industry Map'!D:D,0))</f>
        <v>chemicals 20</v>
      </c>
      <c r="J1865" s="4" t="s">
        <v>272</v>
      </c>
      <c r="K1865" s="13">
        <v>0.97270373559240542</v>
      </c>
    </row>
    <row r="1866" spans="1:11" x14ac:dyDescent="0.25">
      <c r="A1866" t="s">
        <v>1250</v>
      </c>
      <c r="B1866" t="s">
        <v>3</v>
      </c>
      <c r="C1866" t="s">
        <v>251</v>
      </c>
      <c r="D1866" t="s">
        <v>1251</v>
      </c>
      <c r="E1866" t="s">
        <v>13</v>
      </c>
      <c r="F1866">
        <v>2024</v>
      </c>
      <c r="G1866">
        <v>1.0188089455142559</v>
      </c>
      <c r="H1866" s="13">
        <v>1.0188089455142559</v>
      </c>
      <c r="I1866" s="4" t="str">
        <f>INDEX('EPA Source to Industry Map'!E:E,MATCH(_xlfn.CONCAT(Table2[[#This Row],[sector]:[subsource]]),'EPA Source to Industry Map'!D:D,0))</f>
        <v>chemicals 20</v>
      </c>
      <c r="J1866" s="4" t="s">
        <v>272</v>
      </c>
      <c r="K1866" s="13">
        <v>1.0188089455142559</v>
      </c>
    </row>
    <row r="1867" spans="1:11" x14ac:dyDescent="0.25">
      <c r="A1867" t="s">
        <v>1250</v>
      </c>
      <c r="B1867" t="s">
        <v>3</v>
      </c>
      <c r="C1867" t="s">
        <v>251</v>
      </c>
      <c r="D1867" t="s">
        <v>1251</v>
      </c>
      <c r="E1867" t="s">
        <v>13</v>
      </c>
      <c r="F1867">
        <v>2025</v>
      </c>
      <c r="G1867">
        <v>1.0649141554361086</v>
      </c>
      <c r="H1867" s="13">
        <v>1.0649141554361086</v>
      </c>
      <c r="I1867" s="4" t="str">
        <f>INDEX('EPA Source to Industry Map'!E:E,MATCH(_xlfn.CONCAT(Table2[[#This Row],[sector]:[subsource]]),'EPA Source to Industry Map'!D:D,0))</f>
        <v>chemicals 20</v>
      </c>
      <c r="J1867" s="4" t="s">
        <v>272</v>
      </c>
      <c r="K1867" s="13">
        <v>1.0649141554361086</v>
      </c>
    </row>
    <row r="1868" spans="1:11" x14ac:dyDescent="0.25">
      <c r="A1868" t="s">
        <v>1250</v>
      </c>
      <c r="B1868" t="s">
        <v>3</v>
      </c>
      <c r="C1868" t="s">
        <v>251</v>
      </c>
      <c r="D1868" t="s">
        <v>1251</v>
      </c>
      <c r="E1868" t="s">
        <v>13</v>
      </c>
      <c r="F1868">
        <v>2026</v>
      </c>
      <c r="G1868">
        <v>1.1237573847945588</v>
      </c>
      <c r="H1868" s="13">
        <v>1.1237573847945588</v>
      </c>
      <c r="I1868" s="4" t="str">
        <f>INDEX('EPA Source to Industry Map'!E:E,MATCH(_xlfn.CONCAT(Table2[[#This Row],[sector]:[subsource]]),'EPA Source to Industry Map'!D:D,0))</f>
        <v>chemicals 20</v>
      </c>
      <c r="J1868" s="4" t="s">
        <v>272</v>
      </c>
      <c r="K1868" s="13">
        <v>1.1237573847945588</v>
      </c>
    </row>
    <row r="1869" spans="1:11" x14ac:dyDescent="0.25">
      <c r="A1869" t="s">
        <v>1250</v>
      </c>
      <c r="B1869" t="s">
        <v>3</v>
      </c>
      <c r="C1869" t="s">
        <v>251</v>
      </c>
      <c r="D1869" t="s">
        <v>1251</v>
      </c>
      <c r="E1869" t="s">
        <v>13</v>
      </c>
      <c r="F1869">
        <v>2027</v>
      </c>
      <c r="G1869">
        <v>1.1826006141530101</v>
      </c>
      <c r="H1869" s="13">
        <v>1.1826006141530101</v>
      </c>
      <c r="I1869" s="4" t="str">
        <f>INDEX('EPA Source to Industry Map'!E:E,MATCH(_xlfn.CONCAT(Table2[[#This Row],[sector]:[subsource]]),'EPA Source to Industry Map'!D:D,0))</f>
        <v>chemicals 20</v>
      </c>
      <c r="J1869" s="4" t="s">
        <v>272</v>
      </c>
      <c r="K1869" s="13">
        <v>1.1826006141530101</v>
      </c>
    </row>
    <row r="1870" spans="1:11" x14ac:dyDescent="0.25">
      <c r="A1870" t="s">
        <v>1250</v>
      </c>
      <c r="B1870" t="s">
        <v>3</v>
      </c>
      <c r="C1870" t="s">
        <v>251</v>
      </c>
      <c r="D1870" t="s">
        <v>1251</v>
      </c>
      <c r="E1870" t="s">
        <v>13</v>
      </c>
      <c r="F1870">
        <v>2028</v>
      </c>
      <c r="G1870">
        <v>1.2414438435114616</v>
      </c>
      <c r="H1870" s="13">
        <v>1.2414438435114616</v>
      </c>
      <c r="I1870" s="4" t="str">
        <f>INDEX('EPA Source to Industry Map'!E:E,MATCH(_xlfn.CONCAT(Table2[[#This Row],[sector]:[subsource]]),'EPA Source to Industry Map'!D:D,0))</f>
        <v>chemicals 20</v>
      </c>
      <c r="J1870" s="4" t="s">
        <v>272</v>
      </c>
      <c r="K1870" s="13">
        <v>1.2414438435114616</v>
      </c>
    </row>
    <row r="1871" spans="1:11" x14ac:dyDescent="0.25">
      <c r="A1871" t="s">
        <v>1250</v>
      </c>
      <c r="B1871" t="s">
        <v>3</v>
      </c>
      <c r="C1871" t="s">
        <v>251</v>
      </c>
      <c r="D1871" t="s">
        <v>1251</v>
      </c>
      <c r="E1871" t="s">
        <v>13</v>
      </c>
      <c r="F1871">
        <v>2029</v>
      </c>
      <c r="G1871">
        <v>1.3002870728699143</v>
      </c>
      <c r="H1871" s="13">
        <v>1.3002870728699143</v>
      </c>
      <c r="I1871" s="4" t="str">
        <f>INDEX('EPA Source to Industry Map'!E:E,MATCH(_xlfn.CONCAT(Table2[[#This Row],[sector]:[subsource]]),'EPA Source to Industry Map'!D:D,0))</f>
        <v>chemicals 20</v>
      </c>
      <c r="J1871" s="4" t="s">
        <v>272</v>
      </c>
      <c r="K1871" s="13">
        <v>1.3002870728699143</v>
      </c>
    </row>
    <row r="1872" spans="1:11" x14ac:dyDescent="0.25">
      <c r="A1872" t="s">
        <v>1250</v>
      </c>
      <c r="B1872" t="s">
        <v>3</v>
      </c>
      <c r="C1872" t="s">
        <v>251</v>
      </c>
      <c r="D1872" t="s">
        <v>1251</v>
      </c>
      <c r="E1872" t="s">
        <v>13</v>
      </c>
      <c r="F1872">
        <v>2030</v>
      </c>
      <c r="G1872">
        <v>1.3591303022283638</v>
      </c>
      <c r="H1872" s="13">
        <v>1.3591303022283638</v>
      </c>
      <c r="I1872" s="4" t="str">
        <f>INDEX('EPA Source to Industry Map'!E:E,MATCH(_xlfn.CONCAT(Table2[[#This Row],[sector]:[subsource]]),'EPA Source to Industry Map'!D:D,0))</f>
        <v>chemicals 20</v>
      </c>
      <c r="J1872" s="4" t="s">
        <v>272</v>
      </c>
      <c r="K1872" s="13">
        <v>1.3591303022283638</v>
      </c>
    </row>
    <row r="1873" spans="1:11" x14ac:dyDescent="0.25">
      <c r="A1873" t="s">
        <v>1250</v>
      </c>
      <c r="B1873" t="s">
        <v>3</v>
      </c>
      <c r="C1873" t="s">
        <v>251</v>
      </c>
      <c r="D1873" t="s">
        <v>1251</v>
      </c>
      <c r="E1873" t="s">
        <v>13</v>
      </c>
      <c r="F1873">
        <v>2031</v>
      </c>
      <c r="G1873">
        <v>1.4342308309365146</v>
      </c>
      <c r="H1873" s="13">
        <v>1.4342308309365146</v>
      </c>
      <c r="I1873" s="4" t="str">
        <f>INDEX('EPA Source to Industry Map'!E:E,MATCH(_xlfn.CONCAT(Table2[[#This Row],[sector]:[subsource]]),'EPA Source to Industry Map'!D:D,0))</f>
        <v>chemicals 20</v>
      </c>
      <c r="J1873" s="4" t="s">
        <v>272</v>
      </c>
      <c r="K1873" s="13">
        <v>1.4342308309365146</v>
      </c>
    </row>
    <row r="1874" spans="1:11" x14ac:dyDescent="0.25">
      <c r="A1874" t="s">
        <v>1250</v>
      </c>
      <c r="B1874" t="s">
        <v>3</v>
      </c>
      <c r="C1874" t="s">
        <v>251</v>
      </c>
      <c r="D1874" t="s">
        <v>1251</v>
      </c>
      <c r="E1874" t="s">
        <v>13</v>
      </c>
      <c r="F1874">
        <v>2032</v>
      </c>
      <c r="G1874">
        <v>1.5093313596446645</v>
      </c>
      <c r="H1874" s="13">
        <v>1.5093313596446645</v>
      </c>
      <c r="I1874" s="4" t="str">
        <f>INDEX('EPA Source to Industry Map'!E:E,MATCH(_xlfn.CONCAT(Table2[[#This Row],[sector]:[subsource]]),'EPA Source to Industry Map'!D:D,0))</f>
        <v>chemicals 20</v>
      </c>
      <c r="J1874" s="4" t="s">
        <v>272</v>
      </c>
      <c r="K1874" s="13">
        <v>1.5093313596446645</v>
      </c>
    </row>
    <row r="1875" spans="1:11" x14ac:dyDescent="0.25">
      <c r="A1875" t="s">
        <v>1250</v>
      </c>
      <c r="B1875" t="s">
        <v>3</v>
      </c>
      <c r="C1875" t="s">
        <v>251</v>
      </c>
      <c r="D1875" t="s">
        <v>1251</v>
      </c>
      <c r="E1875" t="s">
        <v>13</v>
      </c>
      <c r="F1875">
        <v>2033</v>
      </c>
      <c r="G1875">
        <v>1.5844318883528135</v>
      </c>
      <c r="H1875" s="13">
        <v>1.5844318883528135</v>
      </c>
      <c r="I1875" s="4" t="str">
        <f>INDEX('EPA Source to Industry Map'!E:E,MATCH(_xlfn.CONCAT(Table2[[#This Row],[sector]:[subsource]]),'EPA Source to Industry Map'!D:D,0))</f>
        <v>chemicals 20</v>
      </c>
      <c r="J1875" s="4" t="s">
        <v>272</v>
      </c>
      <c r="K1875" s="13">
        <v>1.5844318883528135</v>
      </c>
    </row>
    <row r="1876" spans="1:11" x14ac:dyDescent="0.25">
      <c r="A1876" t="s">
        <v>1250</v>
      </c>
      <c r="B1876" t="s">
        <v>3</v>
      </c>
      <c r="C1876" t="s">
        <v>251</v>
      </c>
      <c r="D1876" t="s">
        <v>1251</v>
      </c>
      <c r="E1876" t="s">
        <v>13</v>
      </c>
      <c r="F1876">
        <v>2034</v>
      </c>
      <c r="G1876">
        <v>1.6595324170609631</v>
      </c>
      <c r="H1876" s="13">
        <v>1.6595324170609631</v>
      </c>
      <c r="I1876" s="4" t="str">
        <f>INDEX('EPA Source to Industry Map'!E:E,MATCH(_xlfn.CONCAT(Table2[[#This Row],[sector]:[subsource]]),'EPA Source to Industry Map'!D:D,0))</f>
        <v>chemicals 20</v>
      </c>
      <c r="J1876" s="4" t="s">
        <v>272</v>
      </c>
      <c r="K1876" s="13">
        <v>1.6595324170609631</v>
      </c>
    </row>
    <row r="1877" spans="1:11" x14ac:dyDescent="0.25">
      <c r="A1877" t="s">
        <v>1250</v>
      </c>
      <c r="B1877" t="s">
        <v>3</v>
      </c>
      <c r="C1877" t="s">
        <v>251</v>
      </c>
      <c r="D1877" t="s">
        <v>1251</v>
      </c>
      <c r="E1877" t="s">
        <v>13</v>
      </c>
      <c r="F1877">
        <v>2035</v>
      </c>
      <c r="G1877">
        <v>1.734632945769113</v>
      </c>
      <c r="H1877" s="13">
        <v>1.734632945769113</v>
      </c>
      <c r="I1877" s="4" t="str">
        <f>INDEX('EPA Source to Industry Map'!E:E,MATCH(_xlfn.CONCAT(Table2[[#This Row],[sector]:[subsource]]),'EPA Source to Industry Map'!D:D,0))</f>
        <v>chemicals 20</v>
      </c>
      <c r="J1877" s="4" t="s">
        <v>272</v>
      </c>
      <c r="K1877" s="13">
        <v>1.734632945769113</v>
      </c>
    </row>
    <row r="1878" spans="1:11" x14ac:dyDescent="0.25">
      <c r="A1878" t="s">
        <v>1250</v>
      </c>
      <c r="B1878" t="s">
        <v>3</v>
      </c>
      <c r="C1878" t="s">
        <v>251</v>
      </c>
      <c r="D1878" t="s">
        <v>1251</v>
      </c>
      <c r="E1878" t="s">
        <v>13</v>
      </c>
      <c r="F1878">
        <v>2036</v>
      </c>
      <c r="G1878">
        <v>1.8304823658933274</v>
      </c>
      <c r="H1878" s="13">
        <v>1.8304823658933274</v>
      </c>
      <c r="I1878" s="4" t="str">
        <f>INDEX('EPA Source to Industry Map'!E:E,MATCH(_xlfn.CONCAT(Table2[[#This Row],[sector]:[subsource]]),'EPA Source to Industry Map'!D:D,0))</f>
        <v>chemicals 20</v>
      </c>
      <c r="J1878" s="4" t="s">
        <v>272</v>
      </c>
      <c r="K1878" s="13">
        <v>1.8304823658933274</v>
      </c>
    </row>
    <row r="1879" spans="1:11" x14ac:dyDescent="0.25">
      <c r="A1879" t="s">
        <v>1250</v>
      </c>
      <c r="B1879" t="s">
        <v>3</v>
      </c>
      <c r="C1879" t="s">
        <v>251</v>
      </c>
      <c r="D1879" t="s">
        <v>1251</v>
      </c>
      <c r="E1879" t="s">
        <v>13</v>
      </c>
      <c r="F1879">
        <v>2037</v>
      </c>
      <c r="G1879">
        <v>1.9263317860175415</v>
      </c>
      <c r="H1879" s="13">
        <v>1.9263317860175415</v>
      </c>
      <c r="I1879" s="4" t="str">
        <f>INDEX('EPA Source to Industry Map'!E:E,MATCH(_xlfn.CONCAT(Table2[[#This Row],[sector]:[subsource]]),'EPA Source to Industry Map'!D:D,0))</f>
        <v>chemicals 20</v>
      </c>
      <c r="J1879" s="4" t="s">
        <v>272</v>
      </c>
      <c r="K1879" s="13">
        <v>1.9263317860175415</v>
      </c>
    </row>
    <row r="1880" spans="1:11" x14ac:dyDescent="0.25">
      <c r="A1880" t="s">
        <v>1250</v>
      </c>
      <c r="B1880" t="s">
        <v>3</v>
      </c>
      <c r="C1880" t="s">
        <v>251</v>
      </c>
      <c r="D1880" t="s">
        <v>1251</v>
      </c>
      <c r="E1880" t="s">
        <v>13</v>
      </c>
      <c r="F1880">
        <v>2038</v>
      </c>
      <c r="G1880">
        <v>2.0221812061417559</v>
      </c>
      <c r="H1880" s="13">
        <v>2.0221812061417559</v>
      </c>
      <c r="I1880" s="4" t="str">
        <f>INDEX('EPA Source to Industry Map'!E:E,MATCH(_xlfn.CONCAT(Table2[[#This Row],[sector]:[subsource]]),'EPA Source to Industry Map'!D:D,0))</f>
        <v>chemicals 20</v>
      </c>
      <c r="J1880" s="4" t="s">
        <v>272</v>
      </c>
      <c r="K1880" s="13">
        <v>2.0221812061417559</v>
      </c>
    </row>
    <row r="1881" spans="1:11" x14ac:dyDescent="0.25">
      <c r="A1881" t="s">
        <v>1250</v>
      </c>
      <c r="B1881" t="s">
        <v>3</v>
      </c>
      <c r="C1881" t="s">
        <v>251</v>
      </c>
      <c r="D1881" t="s">
        <v>1251</v>
      </c>
      <c r="E1881" t="s">
        <v>13</v>
      </c>
      <c r="F1881">
        <v>2039</v>
      </c>
      <c r="G1881">
        <v>2.1180306262659672</v>
      </c>
      <c r="H1881" s="13">
        <v>2.1180306262659672</v>
      </c>
      <c r="I1881" s="4" t="str">
        <f>INDEX('EPA Source to Industry Map'!E:E,MATCH(_xlfn.CONCAT(Table2[[#This Row],[sector]:[subsource]]),'EPA Source to Industry Map'!D:D,0))</f>
        <v>chemicals 20</v>
      </c>
      <c r="J1881" s="4" t="s">
        <v>272</v>
      </c>
      <c r="K1881" s="13">
        <v>2.1180306262659672</v>
      </c>
    </row>
    <row r="1882" spans="1:11" x14ac:dyDescent="0.25">
      <c r="A1882" t="s">
        <v>1250</v>
      </c>
      <c r="B1882" t="s">
        <v>3</v>
      </c>
      <c r="C1882" t="s">
        <v>251</v>
      </c>
      <c r="D1882" t="s">
        <v>1251</v>
      </c>
      <c r="E1882" t="s">
        <v>13</v>
      </c>
      <c r="F1882">
        <v>2040</v>
      </c>
      <c r="G1882">
        <v>2.2138800463901864</v>
      </c>
      <c r="H1882" s="13">
        <v>2.2138800463901864</v>
      </c>
      <c r="I1882" s="4" t="str">
        <f>INDEX('EPA Source to Industry Map'!E:E,MATCH(_xlfn.CONCAT(Table2[[#This Row],[sector]:[subsource]]),'EPA Source to Industry Map'!D:D,0))</f>
        <v>chemicals 20</v>
      </c>
      <c r="J1882" s="4" t="s">
        <v>272</v>
      </c>
      <c r="K1882" s="13">
        <v>2.2138800463901864</v>
      </c>
    </row>
    <row r="1883" spans="1:11" x14ac:dyDescent="0.25">
      <c r="A1883" t="s">
        <v>1250</v>
      </c>
      <c r="B1883" t="s">
        <v>3</v>
      </c>
      <c r="C1883" t="s">
        <v>251</v>
      </c>
      <c r="D1883" t="s">
        <v>1251</v>
      </c>
      <c r="E1883" t="s">
        <v>13</v>
      </c>
      <c r="F1883">
        <v>2041</v>
      </c>
      <c r="G1883">
        <v>2.3362108940710327</v>
      </c>
      <c r="H1883" s="13">
        <v>2.3362108940710327</v>
      </c>
      <c r="I1883" s="4" t="str">
        <f>INDEX('EPA Source to Industry Map'!E:E,MATCH(_xlfn.CONCAT(Table2[[#This Row],[sector]:[subsource]]),'EPA Source to Industry Map'!D:D,0))</f>
        <v>chemicals 20</v>
      </c>
      <c r="J1883" s="4" t="s">
        <v>272</v>
      </c>
      <c r="K1883" s="13">
        <v>2.3362108940710327</v>
      </c>
    </row>
    <row r="1884" spans="1:11" x14ac:dyDescent="0.25">
      <c r="A1884" t="s">
        <v>1250</v>
      </c>
      <c r="B1884" t="s">
        <v>3</v>
      </c>
      <c r="C1884" t="s">
        <v>251</v>
      </c>
      <c r="D1884" t="s">
        <v>1251</v>
      </c>
      <c r="E1884" t="s">
        <v>13</v>
      </c>
      <c r="F1884">
        <v>2042</v>
      </c>
      <c r="G1884">
        <v>2.4585417417518802</v>
      </c>
      <c r="H1884" s="13">
        <v>2.4585417417518802</v>
      </c>
      <c r="I1884" s="4" t="str">
        <f>INDEX('EPA Source to Industry Map'!E:E,MATCH(_xlfn.CONCAT(Table2[[#This Row],[sector]:[subsource]]),'EPA Source to Industry Map'!D:D,0))</f>
        <v>chemicals 20</v>
      </c>
      <c r="J1884" s="4" t="s">
        <v>272</v>
      </c>
      <c r="K1884" s="13">
        <v>2.4585417417518802</v>
      </c>
    </row>
    <row r="1885" spans="1:11" x14ac:dyDescent="0.25">
      <c r="A1885" t="s">
        <v>1250</v>
      </c>
      <c r="B1885" t="s">
        <v>3</v>
      </c>
      <c r="C1885" t="s">
        <v>251</v>
      </c>
      <c r="D1885" t="s">
        <v>1251</v>
      </c>
      <c r="E1885" t="s">
        <v>13</v>
      </c>
      <c r="F1885">
        <v>2043</v>
      </c>
      <c r="G1885">
        <v>2.5808725894327367</v>
      </c>
      <c r="H1885" s="13">
        <v>2.5808725894327367</v>
      </c>
      <c r="I1885" s="4" t="str">
        <f>INDEX('EPA Source to Industry Map'!E:E,MATCH(_xlfn.CONCAT(Table2[[#This Row],[sector]:[subsource]]),'EPA Source to Industry Map'!D:D,0))</f>
        <v>chemicals 20</v>
      </c>
      <c r="J1885" s="4" t="s">
        <v>272</v>
      </c>
      <c r="K1885" s="13">
        <v>2.5808725894327367</v>
      </c>
    </row>
    <row r="1886" spans="1:11" x14ac:dyDescent="0.25">
      <c r="A1886" t="s">
        <v>1250</v>
      </c>
      <c r="B1886" t="s">
        <v>3</v>
      </c>
      <c r="C1886" t="s">
        <v>251</v>
      </c>
      <c r="D1886" t="s">
        <v>1251</v>
      </c>
      <c r="E1886" t="s">
        <v>13</v>
      </c>
      <c r="F1886">
        <v>2044</v>
      </c>
      <c r="G1886">
        <v>2.7032034371135834</v>
      </c>
      <c r="H1886" s="13">
        <v>2.7032034371135834</v>
      </c>
      <c r="I1886" s="4" t="str">
        <f>INDEX('EPA Source to Industry Map'!E:E,MATCH(_xlfn.CONCAT(Table2[[#This Row],[sector]:[subsource]]),'EPA Source to Industry Map'!D:D,0))</f>
        <v>chemicals 20</v>
      </c>
      <c r="J1886" s="4" t="s">
        <v>272</v>
      </c>
      <c r="K1886" s="13">
        <v>2.7032034371135834</v>
      </c>
    </row>
    <row r="1887" spans="1:11" x14ac:dyDescent="0.25">
      <c r="A1887" t="s">
        <v>1250</v>
      </c>
      <c r="B1887" t="s">
        <v>3</v>
      </c>
      <c r="C1887" t="s">
        <v>251</v>
      </c>
      <c r="D1887" t="s">
        <v>1251</v>
      </c>
      <c r="E1887" t="s">
        <v>13</v>
      </c>
      <c r="F1887">
        <v>2045</v>
      </c>
      <c r="G1887">
        <v>2.8255342847944291</v>
      </c>
      <c r="H1887" s="13">
        <v>2.8255342847944291</v>
      </c>
      <c r="I1887" s="4" t="str">
        <f>INDEX('EPA Source to Industry Map'!E:E,MATCH(_xlfn.CONCAT(Table2[[#This Row],[sector]:[subsource]]),'EPA Source to Industry Map'!D:D,0))</f>
        <v>chemicals 20</v>
      </c>
      <c r="J1887" s="4" t="s">
        <v>272</v>
      </c>
      <c r="K1887" s="13">
        <v>2.8255342847944291</v>
      </c>
    </row>
    <row r="1888" spans="1:11" x14ac:dyDescent="0.25">
      <c r="A1888" t="s">
        <v>1250</v>
      </c>
      <c r="B1888" t="s">
        <v>3</v>
      </c>
      <c r="C1888" t="s">
        <v>251</v>
      </c>
      <c r="D1888" t="s">
        <v>1251</v>
      </c>
      <c r="E1888" t="s">
        <v>13</v>
      </c>
      <c r="F1888">
        <v>2046</v>
      </c>
      <c r="G1888">
        <v>2.9816628902144982</v>
      </c>
      <c r="H1888" s="13">
        <v>2.9816628902144982</v>
      </c>
      <c r="I1888" s="4" t="str">
        <f>INDEX('EPA Source to Industry Map'!E:E,MATCH(_xlfn.CONCAT(Table2[[#This Row],[sector]:[subsource]]),'EPA Source to Industry Map'!D:D,0))</f>
        <v>chemicals 20</v>
      </c>
      <c r="J1888" s="4" t="s">
        <v>272</v>
      </c>
      <c r="K1888" s="13">
        <v>2.9816628902144982</v>
      </c>
    </row>
    <row r="1889" spans="1:11" x14ac:dyDescent="0.25">
      <c r="A1889" t="s">
        <v>1250</v>
      </c>
      <c r="B1889" t="s">
        <v>3</v>
      </c>
      <c r="C1889" t="s">
        <v>251</v>
      </c>
      <c r="D1889" t="s">
        <v>1251</v>
      </c>
      <c r="E1889" t="s">
        <v>13</v>
      </c>
      <c r="F1889">
        <v>2047</v>
      </c>
      <c r="G1889">
        <v>3.1377914956345654</v>
      </c>
      <c r="H1889" s="13">
        <v>3.1377914956345654</v>
      </c>
      <c r="I1889" s="4" t="str">
        <f>INDEX('EPA Source to Industry Map'!E:E,MATCH(_xlfn.CONCAT(Table2[[#This Row],[sector]:[subsource]]),'EPA Source to Industry Map'!D:D,0))</f>
        <v>chemicals 20</v>
      </c>
      <c r="J1889" s="4" t="s">
        <v>272</v>
      </c>
      <c r="K1889" s="13">
        <v>3.1377914956345654</v>
      </c>
    </row>
    <row r="1890" spans="1:11" x14ac:dyDescent="0.25">
      <c r="A1890" t="s">
        <v>1250</v>
      </c>
      <c r="B1890" t="s">
        <v>3</v>
      </c>
      <c r="C1890" t="s">
        <v>251</v>
      </c>
      <c r="D1890" t="s">
        <v>1251</v>
      </c>
      <c r="E1890" t="s">
        <v>13</v>
      </c>
      <c r="F1890">
        <v>2048</v>
      </c>
      <c r="G1890">
        <v>3.2939201010546335</v>
      </c>
      <c r="H1890" s="13">
        <v>3.2939201010546335</v>
      </c>
      <c r="I1890" s="4" t="str">
        <f>INDEX('EPA Source to Industry Map'!E:E,MATCH(_xlfn.CONCAT(Table2[[#This Row],[sector]:[subsource]]),'EPA Source to Industry Map'!D:D,0))</f>
        <v>chemicals 20</v>
      </c>
      <c r="J1890" s="4" t="s">
        <v>272</v>
      </c>
      <c r="K1890" s="13">
        <v>3.2939201010546335</v>
      </c>
    </row>
    <row r="1891" spans="1:11" x14ac:dyDescent="0.25">
      <c r="A1891" t="s">
        <v>1250</v>
      </c>
      <c r="B1891" t="s">
        <v>3</v>
      </c>
      <c r="C1891" t="s">
        <v>251</v>
      </c>
      <c r="D1891" t="s">
        <v>1251</v>
      </c>
      <c r="E1891" t="s">
        <v>13</v>
      </c>
      <c r="F1891">
        <v>2049</v>
      </c>
      <c r="G1891">
        <v>3.4500487064746999</v>
      </c>
      <c r="H1891" s="13">
        <v>3.4500487064746999</v>
      </c>
      <c r="I1891" s="4" t="str">
        <f>INDEX('EPA Source to Industry Map'!E:E,MATCH(_xlfn.CONCAT(Table2[[#This Row],[sector]:[subsource]]),'EPA Source to Industry Map'!D:D,0))</f>
        <v>chemicals 20</v>
      </c>
      <c r="J1891" s="4" t="s">
        <v>272</v>
      </c>
      <c r="K1891" s="13">
        <v>3.4500487064746999</v>
      </c>
    </row>
    <row r="1892" spans="1:11" x14ac:dyDescent="0.25">
      <c r="A1892" t="s">
        <v>1250</v>
      </c>
      <c r="B1892" t="s">
        <v>3</v>
      </c>
      <c r="C1892" t="s">
        <v>251</v>
      </c>
      <c r="D1892" t="s">
        <v>1251</v>
      </c>
      <c r="E1892" t="s">
        <v>13</v>
      </c>
      <c r="F1892">
        <v>2050</v>
      </c>
      <c r="G1892">
        <v>3.6061773118947587</v>
      </c>
      <c r="H1892" s="13">
        <v>3.6061773118947587</v>
      </c>
      <c r="I1892" s="4" t="str">
        <f>INDEX('EPA Source to Industry Map'!E:E,MATCH(_xlfn.CONCAT(Table2[[#This Row],[sector]:[subsource]]),'EPA Source to Industry Map'!D:D,0))</f>
        <v>chemicals 20</v>
      </c>
      <c r="J1892" s="4" t="s">
        <v>272</v>
      </c>
      <c r="K1892" s="13">
        <v>3.6061773118947587</v>
      </c>
    </row>
    <row r="1893" spans="1:11" x14ac:dyDescent="0.25">
      <c r="A1893" t="s">
        <v>1250</v>
      </c>
      <c r="B1893" t="s">
        <v>3</v>
      </c>
      <c r="C1893" t="s">
        <v>248</v>
      </c>
      <c r="D1893" t="s">
        <v>249</v>
      </c>
      <c r="E1893" t="s">
        <v>14</v>
      </c>
      <c r="F1893">
        <v>1990</v>
      </c>
      <c r="G1893">
        <v>19.229492235676236</v>
      </c>
      <c r="H1893" s="13">
        <v>19.229492235676236</v>
      </c>
      <c r="I1893" s="4" t="str">
        <f>INDEX('EPA Source to Industry Map'!E:E,MATCH(_xlfn.CONCAT(Table2[[#This Row],[sector]:[subsource]]),'EPA Source to Industry Map'!D:D,0))</f>
        <v>other metals 242</v>
      </c>
      <c r="J1893" s="4" t="s">
        <v>272</v>
      </c>
      <c r="K1893" s="13">
        <v>19.229492235676236</v>
      </c>
    </row>
    <row r="1894" spans="1:11" x14ac:dyDescent="0.25">
      <c r="A1894" t="s">
        <v>1250</v>
      </c>
      <c r="B1894" t="s">
        <v>3</v>
      </c>
      <c r="C1894" t="s">
        <v>248</v>
      </c>
      <c r="D1894" t="s">
        <v>249</v>
      </c>
      <c r="E1894" t="s">
        <v>14</v>
      </c>
      <c r="F1894">
        <v>1991</v>
      </c>
      <c r="G1894">
        <v>17.112121286530147</v>
      </c>
      <c r="H1894" s="13">
        <v>17.112121286530147</v>
      </c>
      <c r="I1894" s="4" t="str">
        <f>INDEX('EPA Source to Industry Map'!E:E,MATCH(_xlfn.CONCAT(Table2[[#This Row],[sector]:[subsource]]),'EPA Source to Industry Map'!D:D,0))</f>
        <v>other metals 242</v>
      </c>
      <c r="J1894" s="4" t="s">
        <v>272</v>
      </c>
      <c r="K1894" s="13">
        <v>17.112121286530147</v>
      </c>
    </row>
    <row r="1895" spans="1:11" x14ac:dyDescent="0.25">
      <c r="A1895" t="s">
        <v>1250</v>
      </c>
      <c r="B1895" t="s">
        <v>3</v>
      </c>
      <c r="C1895" t="s">
        <v>248</v>
      </c>
      <c r="D1895" t="s">
        <v>249</v>
      </c>
      <c r="E1895" t="s">
        <v>14</v>
      </c>
      <c r="F1895">
        <v>1992</v>
      </c>
      <c r="G1895">
        <v>15.056526590068945</v>
      </c>
      <c r="H1895" s="13">
        <v>15.056526590068945</v>
      </c>
      <c r="I1895" s="4" t="str">
        <f>INDEX('EPA Source to Industry Map'!E:E,MATCH(_xlfn.CONCAT(Table2[[#This Row],[sector]:[subsource]]),'EPA Source to Industry Map'!D:D,0))</f>
        <v>other metals 242</v>
      </c>
      <c r="J1895" s="4" t="s">
        <v>272</v>
      </c>
      <c r="K1895" s="13">
        <v>15.056526590068945</v>
      </c>
    </row>
    <row r="1896" spans="1:11" x14ac:dyDescent="0.25">
      <c r="A1896" t="s">
        <v>1250</v>
      </c>
      <c r="B1896" t="s">
        <v>3</v>
      </c>
      <c r="C1896" t="s">
        <v>248</v>
      </c>
      <c r="D1896" t="s">
        <v>249</v>
      </c>
      <c r="E1896" t="s">
        <v>14</v>
      </c>
      <c r="F1896">
        <v>1993</v>
      </c>
      <c r="G1896">
        <v>15.037780874436184</v>
      </c>
      <c r="H1896" s="13">
        <v>15.037780874436184</v>
      </c>
      <c r="I1896" s="4" t="str">
        <f>INDEX('EPA Source to Industry Map'!E:E,MATCH(_xlfn.CONCAT(Table2[[#This Row],[sector]:[subsource]]),'EPA Source to Industry Map'!D:D,0))</f>
        <v>other metals 242</v>
      </c>
      <c r="J1896" s="4" t="s">
        <v>272</v>
      </c>
      <c r="K1896" s="13">
        <v>15.037780874436184</v>
      </c>
    </row>
    <row r="1897" spans="1:11" x14ac:dyDescent="0.25">
      <c r="A1897" t="s">
        <v>1250</v>
      </c>
      <c r="B1897" t="s">
        <v>3</v>
      </c>
      <c r="C1897" t="s">
        <v>248</v>
      </c>
      <c r="D1897" t="s">
        <v>249</v>
      </c>
      <c r="E1897" t="s">
        <v>14</v>
      </c>
      <c r="F1897">
        <v>1994</v>
      </c>
      <c r="G1897">
        <v>14.672820859280232</v>
      </c>
      <c r="H1897" s="13">
        <v>14.672820859280232</v>
      </c>
      <c r="I1897" s="4" t="str">
        <f>INDEX('EPA Source to Industry Map'!E:E,MATCH(_xlfn.CONCAT(Table2[[#This Row],[sector]:[subsource]]),'EPA Source to Industry Map'!D:D,0))</f>
        <v>other metals 242</v>
      </c>
      <c r="J1897" s="4" t="s">
        <v>272</v>
      </c>
      <c r="K1897" s="13">
        <v>14.672820859280232</v>
      </c>
    </row>
    <row r="1898" spans="1:11" x14ac:dyDescent="0.25">
      <c r="A1898" t="s">
        <v>1250</v>
      </c>
      <c r="B1898" t="s">
        <v>3</v>
      </c>
      <c r="C1898" t="s">
        <v>248</v>
      </c>
      <c r="D1898" t="s">
        <v>249</v>
      </c>
      <c r="E1898" t="s">
        <v>14</v>
      </c>
      <c r="F1898">
        <v>1995</v>
      </c>
      <c r="G1898">
        <v>15.386187994279474</v>
      </c>
      <c r="H1898" s="13">
        <v>15.386187994279474</v>
      </c>
      <c r="I1898" s="4" t="str">
        <f>INDEX('EPA Source to Industry Map'!E:E,MATCH(_xlfn.CONCAT(Table2[[#This Row],[sector]:[subsource]]),'EPA Source to Industry Map'!D:D,0))</f>
        <v>other metals 242</v>
      </c>
      <c r="J1898" s="4" t="s">
        <v>272</v>
      </c>
      <c r="K1898" s="13">
        <v>15.386187994279474</v>
      </c>
    </row>
    <row r="1899" spans="1:11" x14ac:dyDescent="0.25">
      <c r="A1899" t="s">
        <v>1250</v>
      </c>
      <c r="B1899" t="s">
        <v>3</v>
      </c>
      <c r="C1899" t="s">
        <v>248</v>
      </c>
      <c r="D1899" t="s">
        <v>249</v>
      </c>
      <c r="E1899" t="s">
        <v>14</v>
      </c>
      <c r="F1899">
        <v>1996</v>
      </c>
      <c r="G1899">
        <v>14.208288835445643</v>
      </c>
      <c r="H1899" s="13">
        <v>14.208288835445643</v>
      </c>
      <c r="I1899" s="4" t="str">
        <f>INDEX('EPA Source to Industry Map'!E:E,MATCH(_xlfn.CONCAT(Table2[[#This Row],[sector]:[subsource]]),'EPA Source to Industry Map'!D:D,0))</f>
        <v>other metals 242</v>
      </c>
      <c r="J1899" s="4" t="s">
        <v>272</v>
      </c>
      <c r="K1899" s="13">
        <v>14.208288835445643</v>
      </c>
    </row>
    <row r="1900" spans="1:11" x14ac:dyDescent="0.25">
      <c r="A1900" t="s">
        <v>1250</v>
      </c>
      <c r="B1900" t="s">
        <v>3</v>
      </c>
      <c r="C1900" t="s">
        <v>248</v>
      </c>
      <c r="D1900" t="s">
        <v>249</v>
      </c>
      <c r="E1900" t="s">
        <v>14</v>
      </c>
      <c r="F1900">
        <v>1997</v>
      </c>
      <c r="G1900">
        <v>13.429286827630243</v>
      </c>
      <c r="H1900" s="13">
        <v>13.429286827630243</v>
      </c>
      <c r="I1900" s="4" t="str">
        <f>INDEX('EPA Source to Industry Map'!E:E,MATCH(_xlfn.CONCAT(Table2[[#This Row],[sector]:[subsource]]),'EPA Source to Industry Map'!D:D,0))</f>
        <v>other metals 242</v>
      </c>
      <c r="J1900" s="4" t="s">
        <v>272</v>
      </c>
      <c r="K1900" s="13">
        <v>13.429286827630243</v>
      </c>
    </row>
    <row r="1901" spans="1:11" x14ac:dyDescent="0.25">
      <c r="A1901" t="s">
        <v>1250</v>
      </c>
      <c r="B1901" t="s">
        <v>3</v>
      </c>
      <c r="C1901" t="s">
        <v>248</v>
      </c>
      <c r="D1901" t="s">
        <v>249</v>
      </c>
      <c r="E1901" t="s">
        <v>14</v>
      </c>
      <c r="F1901">
        <v>1998</v>
      </c>
      <c r="G1901">
        <v>12.722884076761687</v>
      </c>
      <c r="H1901" s="13">
        <v>12.722884076761687</v>
      </c>
      <c r="I1901" s="4" t="str">
        <f>INDEX('EPA Source to Industry Map'!E:E,MATCH(_xlfn.CONCAT(Table2[[#This Row],[sector]:[subsource]]),'EPA Source to Industry Map'!D:D,0))</f>
        <v>other metals 242</v>
      </c>
      <c r="J1901" s="4" t="s">
        <v>272</v>
      </c>
      <c r="K1901" s="13">
        <v>12.722884076761687</v>
      </c>
    </row>
    <row r="1902" spans="1:11" x14ac:dyDescent="0.25">
      <c r="A1902" t="s">
        <v>1250</v>
      </c>
      <c r="B1902" t="s">
        <v>3</v>
      </c>
      <c r="C1902" t="s">
        <v>248</v>
      </c>
      <c r="D1902" t="s">
        <v>249</v>
      </c>
      <c r="E1902" t="s">
        <v>14</v>
      </c>
      <c r="F1902">
        <v>1999</v>
      </c>
      <c r="G1902">
        <v>11.786444033394721</v>
      </c>
      <c r="H1902" s="13">
        <v>11.786444033394721</v>
      </c>
      <c r="I1902" s="4" t="str">
        <f>INDEX('EPA Source to Industry Map'!E:E,MATCH(_xlfn.CONCAT(Table2[[#This Row],[sector]:[subsource]]),'EPA Source to Industry Map'!D:D,0))</f>
        <v>other metals 242</v>
      </c>
      <c r="J1902" s="4" t="s">
        <v>272</v>
      </c>
      <c r="K1902" s="13">
        <v>11.786444033394721</v>
      </c>
    </row>
    <row r="1903" spans="1:11" x14ac:dyDescent="0.25">
      <c r="A1903" t="s">
        <v>1250</v>
      </c>
      <c r="B1903" t="s">
        <v>3</v>
      </c>
      <c r="C1903" t="s">
        <v>248</v>
      </c>
      <c r="D1903" t="s">
        <v>249</v>
      </c>
      <c r="E1903" t="s">
        <v>14</v>
      </c>
      <c r="F1903">
        <v>2000</v>
      </c>
      <c r="G1903">
        <v>8.7639636344013425</v>
      </c>
      <c r="H1903" s="13">
        <v>8.7639636344013425</v>
      </c>
      <c r="I1903" s="4" t="str">
        <f>INDEX('EPA Source to Industry Map'!E:E,MATCH(_xlfn.CONCAT(Table2[[#This Row],[sector]:[subsource]]),'EPA Source to Industry Map'!D:D,0))</f>
        <v>other metals 242</v>
      </c>
      <c r="J1903" s="4" t="s">
        <v>272</v>
      </c>
      <c r="K1903" s="13">
        <v>8.7639636344013425</v>
      </c>
    </row>
    <row r="1904" spans="1:11" x14ac:dyDescent="0.25">
      <c r="A1904" t="s">
        <v>1250</v>
      </c>
      <c r="B1904" t="s">
        <v>3</v>
      </c>
      <c r="C1904" t="s">
        <v>248</v>
      </c>
      <c r="D1904" t="s">
        <v>249</v>
      </c>
      <c r="E1904" t="s">
        <v>14</v>
      </c>
      <c r="F1904">
        <v>2001</v>
      </c>
      <c r="G1904">
        <v>7.4761108615436376</v>
      </c>
      <c r="H1904" s="13">
        <v>7.4761108615436376</v>
      </c>
      <c r="I1904" s="4" t="str">
        <f>INDEX('EPA Source to Industry Map'!E:E,MATCH(_xlfn.CONCAT(Table2[[#This Row],[sector]:[subsource]]),'EPA Source to Industry Map'!D:D,0))</f>
        <v>other metals 242</v>
      </c>
      <c r="J1904" s="4" t="s">
        <v>272</v>
      </c>
      <c r="K1904" s="13">
        <v>7.4761108615436376</v>
      </c>
    </row>
    <row r="1905" spans="1:11" x14ac:dyDescent="0.25">
      <c r="A1905" t="s">
        <v>1250</v>
      </c>
      <c r="B1905" t="s">
        <v>3</v>
      </c>
      <c r="C1905" t="s">
        <v>248</v>
      </c>
      <c r="D1905" t="s">
        <v>249</v>
      </c>
      <c r="E1905" t="s">
        <v>14</v>
      </c>
      <c r="F1905">
        <v>2002</v>
      </c>
      <c r="G1905">
        <v>9.2962743365355003</v>
      </c>
      <c r="H1905" s="13">
        <v>9.2962743365355003</v>
      </c>
      <c r="I1905" s="4" t="str">
        <f>INDEX('EPA Source to Industry Map'!E:E,MATCH(_xlfn.CONCAT(Table2[[#This Row],[sector]:[subsource]]),'EPA Source to Industry Map'!D:D,0))</f>
        <v>other metals 242</v>
      </c>
      <c r="J1905" s="4" t="s">
        <v>272</v>
      </c>
      <c r="K1905" s="13">
        <v>9.2962743365355003</v>
      </c>
    </row>
    <row r="1906" spans="1:11" x14ac:dyDescent="0.25">
      <c r="A1906" t="s">
        <v>1250</v>
      </c>
      <c r="B1906" t="s">
        <v>3</v>
      </c>
      <c r="C1906" t="s">
        <v>248</v>
      </c>
      <c r="D1906" t="s">
        <v>249</v>
      </c>
      <c r="E1906" t="s">
        <v>14</v>
      </c>
      <c r="F1906">
        <v>2003</v>
      </c>
      <c r="G1906">
        <v>6.0807052796934427</v>
      </c>
      <c r="H1906" s="13">
        <v>6.0807052796934427</v>
      </c>
      <c r="I1906" s="4" t="str">
        <f>INDEX('EPA Source to Industry Map'!E:E,MATCH(_xlfn.CONCAT(Table2[[#This Row],[sector]:[subsource]]),'EPA Source to Industry Map'!D:D,0))</f>
        <v>other metals 242</v>
      </c>
      <c r="J1906" s="4" t="s">
        <v>272</v>
      </c>
      <c r="K1906" s="13">
        <v>6.0807052796934427</v>
      </c>
    </row>
    <row r="1907" spans="1:11" x14ac:dyDescent="0.25">
      <c r="A1907" t="s">
        <v>1250</v>
      </c>
      <c r="B1907" t="s">
        <v>3</v>
      </c>
      <c r="C1907" t="s">
        <v>248</v>
      </c>
      <c r="D1907" t="s">
        <v>249</v>
      </c>
      <c r="E1907" t="s">
        <v>14</v>
      </c>
      <c r="F1907">
        <v>2004</v>
      </c>
      <c r="G1907">
        <v>4.0300083592820828</v>
      </c>
      <c r="H1907" s="13">
        <v>4.0300083592820828</v>
      </c>
      <c r="I1907" s="4" t="str">
        <f>INDEX('EPA Source to Industry Map'!E:E,MATCH(_xlfn.CONCAT(Table2[[#This Row],[sector]:[subsource]]),'EPA Source to Industry Map'!D:D,0))</f>
        <v>other metals 242</v>
      </c>
      <c r="J1907" s="4" t="s">
        <v>272</v>
      </c>
      <c r="K1907" s="13">
        <v>4.0300083592820828</v>
      </c>
    </row>
    <row r="1908" spans="1:11" x14ac:dyDescent="0.25">
      <c r="A1908" t="s">
        <v>1250</v>
      </c>
      <c r="B1908" t="s">
        <v>3</v>
      </c>
      <c r="C1908" t="s">
        <v>248</v>
      </c>
      <c r="D1908" t="s">
        <v>249</v>
      </c>
      <c r="E1908" t="s">
        <v>14</v>
      </c>
      <c r="F1908">
        <v>2005</v>
      </c>
      <c r="G1908">
        <v>2.9034112992707191</v>
      </c>
      <c r="H1908" s="13">
        <v>2.9034112992707191</v>
      </c>
      <c r="I1908" s="4" t="str">
        <f>INDEX('EPA Source to Industry Map'!E:E,MATCH(_xlfn.CONCAT(Table2[[#This Row],[sector]:[subsource]]),'EPA Source to Industry Map'!D:D,0))</f>
        <v>other metals 242</v>
      </c>
      <c r="J1908" s="4" t="s">
        <v>272</v>
      </c>
      <c r="K1908" s="13">
        <v>2.9034112992707191</v>
      </c>
    </row>
    <row r="1909" spans="1:11" x14ac:dyDescent="0.25">
      <c r="A1909" t="s">
        <v>1250</v>
      </c>
      <c r="B1909" t="s">
        <v>3</v>
      </c>
      <c r="C1909" t="s">
        <v>248</v>
      </c>
      <c r="D1909" t="s">
        <v>249</v>
      </c>
      <c r="E1909" t="s">
        <v>14</v>
      </c>
      <c r="F1909">
        <v>2006</v>
      </c>
      <c r="G1909">
        <v>2.4229628096755444</v>
      </c>
      <c r="H1909" s="13">
        <v>2.4229628096755444</v>
      </c>
      <c r="I1909" s="4" t="str">
        <f>INDEX('EPA Source to Industry Map'!E:E,MATCH(_xlfn.CONCAT(Table2[[#This Row],[sector]:[subsource]]),'EPA Source to Industry Map'!D:D,0))</f>
        <v>other metals 242</v>
      </c>
      <c r="J1909" s="4" t="s">
        <v>272</v>
      </c>
      <c r="K1909" s="13">
        <v>2.4229628096755444</v>
      </c>
    </row>
    <row r="1910" spans="1:11" x14ac:dyDescent="0.25">
      <c r="A1910" t="s">
        <v>1250</v>
      </c>
      <c r="B1910" t="s">
        <v>3</v>
      </c>
      <c r="C1910" t="s">
        <v>248</v>
      </c>
      <c r="D1910" t="s">
        <v>249</v>
      </c>
      <c r="E1910" t="s">
        <v>14</v>
      </c>
      <c r="F1910">
        <v>2007</v>
      </c>
      <c r="G1910">
        <v>2.1808465874432739</v>
      </c>
      <c r="H1910" s="13">
        <v>2.1808465874432739</v>
      </c>
      <c r="I1910" s="4" t="str">
        <f>INDEX('EPA Source to Industry Map'!E:E,MATCH(_xlfn.CONCAT(Table2[[#This Row],[sector]:[subsource]]),'EPA Source to Industry Map'!D:D,0))</f>
        <v>other metals 242</v>
      </c>
      <c r="J1910" s="4" t="s">
        <v>272</v>
      </c>
      <c r="K1910" s="13">
        <v>2.1808465874432739</v>
      </c>
    </row>
    <row r="1911" spans="1:11" x14ac:dyDescent="0.25">
      <c r="A1911" t="s">
        <v>1250</v>
      </c>
      <c r="B1911" t="s">
        <v>3</v>
      </c>
      <c r="C1911" t="s">
        <v>248</v>
      </c>
      <c r="D1911" t="s">
        <v>249</v>
      </c>
      <c r="E1911" t="s">
        <v>14</v>
      </c>
      <c r="F1911">
        <v>2008</v>
      </c>
      <c r="G1911">
        <v>1.5047192015932742</v>
      </c>
      <c r="H1911" s="13">
        <v>1.5047192015932742</v>
      </c>
      <c r="I1911" s="4" t="str">
        <f>INDEX('EPA Source to Industry Map'!E:E,MATCH(_xlfn.CONCAT(Table2[[#This Row],[sector]:[subsource]]),'EPA Source to Industry Map'!D:D,0))</f>
        <v>other metals 242</v>
      </c>
      <c r="J1911" s="4" t="s">
        <v>272</v>
      </c>
      <c r="K1911" s="13">
        <v>1.5047192015932742</v>
      </c>
    </row>
    <row r="1912" spans="1:11" x14ac:dyDescent="0.25">
      <c r="A1912" t="s">
        <v>1250</v>
      </c>
      <c r="B1912" t="s">
        <v>3</v>
      </c>
      <c r="C1912" t="s">
        <v>248</v>
      </c>
      <c r="D1912" t="s">
        <v>249</v>
      </c>
      <c r="E1912" t="s">
        <v>14</v>
      </c>
      <c r="F1912">
        <v>2009</v>
      </c>
      <c r="G1912">
        <v>0.80749439466049489</v>
      </c>
      <c r="H1912" s="13">
        <v>0.80749439466049489</v>
      </c>
      <c r="I1912" s="4" t="str">
        <f>INDEX('EPA Source to Industry Map'!E:E,MATCH(_xlfn.CONCAT(Table2[[#This Row],[sector]:[subsource]]),'EPA Source to Industry Map'!D:D,0))</f>
        <v>other metals 242</v>
      </c>
      <c r="J1912" s="4" t="s">
        <v>272</v>
      </c>
      <c r="K1912" s="13">
        <v>0.80749439466049489</v>
      </c>
    </row>
    <row r="1913" spans="1:11" x14ac:dyDescent="0.25">
      <c r="A1913" t="s">
        <v>1250</v>
      </c>
      <c r="B1913" t="s">
        <v>3</v>
      </c>
      <c r="C1913" t="s">
        <v>248</v>
      </c>
      <c r="D1913" t="s">
        <v>249</v>
      </c>
      <c r="E1913" t="s">
        <v>14</v>
      </c>
      <c r="F1913">
        <v>2010</v>
      </c>
      <c r="G1913">
        <v>0.74766482979982274</v>
      </c>
      <c r="H1913" s="13">
        <v>0.74766482979982274</v>
      </c>
      <c r="I1913" s="4" t="str">
        <f>INDEX('EPA Source to Industry Map'!E:E,MATCH(_xlfn.CONCAT(Table2[[#This Row],[sector]:[subsource]]),'EPA Source to Industry Map'!D:D,0))</f>
        <v>other metals 242</v>
      </c>
      <c r="J1913" s="4" t="s">
        <v>272</v>
      </c>
      <c r="K1913" s="13">
        <v>0.74766482979982274</v>
      </c>
    </row>
    <row r="1914" spans="1:11" x14ac:dyDescent="0.25">
      <c r="A1914" t="s">
        <v>1250</v>
      </c>
      <c r="B1914" t="s">
        <v>3</v>
      </c>
      <c r="C1914" t="s">
        <v>248</v>
      </c>
      <c r="D1914" t="s">
        <v>249</v>
      </c>
      <c r="E1914" t="s">
        <v>14</v>
      </c>
      <c r="F1914">
        <v>2011</v>
      </c>
      <c r="G1914">
        <v>0.78494629419474415</v>
      </c>
      <c r="H1914" s="13">
        <v>0.78494629419474415</v>
      </c>
      <c r="I1914" s="4" t="str">
        <f>INDEX('EPA Source to Industry Map'!E:E,MATCH(_xlfn.CONCAT(Table2[[#This Row],[sector]:[subsource]]),'EPA Source to Industry Map'!D:D,0))</f>
        <v>other metals 242</v>
      </c>
      <c r="J1914" s="4" t="s">
        <v>272</v>
      </c>
      <c r="K1914" s="13">
        <v>0.78494629419474415</v>
      </c>
    </row>
    <row r="1915" spans="1:11" x14ac:dyDescent="0.25">
      <c r="A1915" t="s">
        <v>1250</v>
      </c>
      <c r="B1915" t="s">
        <v>3</v>
      </c>
      <c r="C1915" t="s">
        <v>248</v>
      </c>
      <c r="D1915" t="s">
        <v>249</v>
      </c>
      <c r="E1915" t="s">
        <v>14</v>
      </c>
      <c r="F1915">
        <v>2012</v>
      </c>
      <c r="G1915">
        <v>0.51751350988916811</v>
      </c>
      <c r="H1915" s="13">
        <v>0.51751350988916811</v>
      </c>
      <c r="I1915" s="4" t="str">
        <f>INDEX('EPA Source to Industry Map'!E:E,MATCH(_xlfn.CONCAT(Table2[[#This Row],[sector]:[subsource]]),'EPA Source to Industry Map'!D:D,0))</f>
        <v>other metals 242</v>
      </c>
      <c r="J1915" s="4" t="s">
        <v>272</v>
      </c>
      <c r="K1915" s="13">
        <v>0.51751350988916811</v>
      </c>
    </row>
    <row r="1916" spans="1:11" x14ac:dyDescent="0.25">
      <c r="A1916" t="s">
        <v>1250</v>
      </c>
      <c r="B1916" t="s">
        <v>3</v>
      </c>
      <c r="C1916" t="s">
        <v>248</v>
      </c>
      <c r="D1916" t="s">
        <v>249</v>
      </c>
      <c r="E1916" t="s">
        <v>14</v>
      </c>
      <c r="F1916">
        <v>2013</v>
      </c>
      <c r="G1916">
        <v>0.47235655888387967</v>
      </c>
      <c r="H1916" s="13">
        <v>0.47235655888387967</v>
      </c>
      <c r="I1916" s="4" t="str">
        <f>INDEX('EPA Source to Industry Map'!E:E,MATCH(_xlfn.CONCAT(Table2[[#This Row],[sector]:[subsource]]),'EPA Source to Industry Map'!D:D,0))</f>
        <v>other metals 242</v>
      </c>
      <c r="J1916" s="4" t="s">
        <v>272</v>
      </c>
      <c r="K1916" s="13">
        <v>0.47235655888387967</v>
      </c>
    </row>
    <row r="1917" spans="1:11" x14ac:dyDescent="0.25">
      <c r="A1917" t="s">
        <v>1250</v>
      </c>
      <c r="B1917" t="s">
        <v>3</v>
      </c>
      <c r="C1917" t="s">
        <v>248</v>
      </c>
      <c r="D1917" t="s">
        <v>249</v>
      </c>
      <c r="E1917" t="s">
        <v>14</v>
      </c>
      <c r="F1917">
        <v>2014</v>
      </c>
      <c r="G1917">
        <v>0.43164846648311711</v>
      </c>
      <c r="H1917" s="13">
        <v>0.43164846648311711</v>
      </c>
      <c r="I1917" s="4" t="str">
        <f>INDEX('EPA Source to Industry Map'!E:E,MATCH(_xlfn.CONCAT(Table2[[#This Row],[sector]:[subsource]]),'EPA Source to Industry Map'!D:D,0))</f>
        <v>other metals 242</v>
      </c>
      <c r="J1917" s="4" t="s">
        <v>272</v>
      </c>
      <c r="K1917" s="13">
        <v>0.43164846648311711</v>
      </c>
    </row>
    <row r="1918" spans="1:11" x14ac:dyDescent="0.25">
      <c r="A1918" t="s">
        <v>1250</v>
      </c>
      <c r="B1918" t="s">
        <v>3</v>
      </c>
      <c r="C1918" t="s">
        <v>248</v>
      </c>
      <c r="D1918" t="s">
        <v>249</v>
      </c>
      <c r="E1918" t="s">
        <v>14</v>
      </c>
      <c r="F1918">
        <v>2015</v>
      </c>
      <c r="G1918">
        <v>0.38055386521810386</v>
      </c>
      <c r="H1918" s="13">
        <v>0.38055386521810386</v>
      </c>
      <c r="I1918" s="4" t="str">
        <f>INDEX('EPA Source to Industry Map'!E:E,MATCH(_xlfn.CONCAT(Table2[[#This Row],[sector]:[subsource]]),'EPA Source to Industry Map'!D:D,0))</f>
        <v>other metals 242</v>
      </c>
      <c r="J1918" s="4" t="s">
        <v>272</v>
      </c>
      <c r="K1918" s="13">
        <v>0.38055386521810386</v>
      </c>
    </row>
    <row r="1919" spans="1:11" x14ac:dyDescent="0.25">
      <c r="A1919" t="s">
        <v>1250</v>
      </c>
      <c r="B1919" t="s">
        <v>3</v>
      </c>
      <c r="C1919" t="s">
        <v>248</v>
      </c>
      <c r="D1919" t="s">
        <v>249</v>
      </c>
      <c r="E1919" t="s">
        <v>14</v>
      </c>
      <c r="F1919">
        <v>2016</v>
      </c>
      <c r="G1919">
        <v>0.45389162116006215</v>
      </c>
      <c r="H1919" s="13">
        <v>0.45389162116006215</v>
      </c>
      <c r="I1919" s="4" t="str">
        <f>INDEX('EPA Source to Industry Map'!E:E,MATCH(_xlfn.CONCAT(Table2[[#This Row],[sector]:[subsource]]),'EPA Source to Industry Map'!D:D,0))</f>
        <v>other metals 242</v>
      </c>
      <c r="J1919" s="4" t="s">
        <v>272</v>
      </c>
      <c r="K1919" s="13">
        <v>0.45389162116006215</v>
      </c>
    </row>
    <row r="1920" spans="1:11" x14ac:dyDescent="0.25">
      <c r="A1920" t="s">
        <v>1250</v>
      </c>
      <c r="B1920" t="s">
        <v>3</v>
      </c>
      <c r="C1920" t="s">
        <v>248</v>
      </c>
      <c r="D1920" t="s">
        <v>249</v>
      </c>
      <c r="E1920" t="s">
        <v>14</v>
      </c>
      <c r="F1920">
        <v>2017</v>
      </c>
      <c r="G1920">
        <v>0.46851077412874748</v>
      </c>
      <c r="H1920" s="13">
        <v>0.46851077412874748</v>
      </c>
      <c r="I1920" s="4" t="str">
        <f>INDEX('EPA Source to Industry Map'!E:E,MATCH(_xlfn.CONCAT(Table2[[#This Row],[sector]:[subsource]]),'EPA Source to Industry Map'!D:D,0))</f>
        <v>other metals 242</v>
      </c>
      <c r="J1920" s="4" t="s">
        <v>272</v>
      </c>
      <c r="K1920" s="13">
        <v>0.46851077412874748</v>
      </c>
    </row>
    <row r="1921" spans="1:11" x14ac:dyDescent="0.25">
      <c r="A1921" t="s">
        <v>1250</v>
      </c>
      <c r="B1921" t="s">
        <v>3</v>
      </c>
      <c r="C1921" t="s">
        <v>248</v>
      </c>
      <c r="D1921" t="s">
        <v>249</v>
      </c>
      <c r="E1921" t="s">
        <v>14</v>
      </c>
      <c r="F1921">
        <v>2018</v>
      </c>
      <c r="G1921">
        <v>0.48312992709743452</v>
      </c>
      <c r="H1921" s="13">
        <v>0.48312992709743452</v>
      </c>
      <c r="I1921" s="4" t="str">
        <f>INDEX('EPA Source to Industry Map'!E:E,MATCH(_xlfn.CONCAT(Table2[[#This Row],[sector]:[subsource]]),'EPA Source to Industry Map'!D:D,0))</f>
        <v>other metals 242</v>
      </c>
      <c r="J1921" s="4" t="s">
        <v>272</v>
      </c>
      <c r="K1921" s="13">
        <v>0.48312992709743452</v>
      </c>
    </row>
    <row r="1922" spans="1:11" x14ac:dyDescent="0.25">
      <c r="A1922" t="s">
        <v>1250</v>
      </c>
      <c r="B1922" t="s">
        <v>3</v>
      </c>
      <c r="C1922" t="s">
        <v>248</v>
      </c>
      <c r="D1922" t="s">
        <v>249</v>
      </c>
      <c r="E1922" t="s">
        <v>14</v>
      </c>
      <c r="F1922">
        <v>2019</v>
      </c>
      <c r="G1922">
        <v>0.49774908006612018</v>
      </c>
      <c r="H1922" s="13">
        <v>0.49774908006612018</v>
      </c>
      <c r="I1922" s="4" t="str">
        <f>INDEX('EPA Source to Industry Map'!E:E,MATCH(_xlfn.CONCAT(Table2[[#This Row],[sector]:[subsource]]),'EPA Source to Industry Map'!D:D,0))</f>
        <v>other metals 242</v>
      </c>
      <c r="J1922" s="4" t="s">
        <v>272</v>
      </c>
      <c r="K1922" s="13">
        <v>0.49774908006612018</v>
      </c>
    </row>
    <row r="1923" spans="1:11" x14ac:dyDescent="0.25">
      <c r="A1923" t="s">
        <v>1250</v>
      </c>
      <c r="B1923" t="s">
        <v>3</v>
      </c>
      <c r="C1923" t="s">
        <v>248</v>
      </c>
      <c r="D1923" t="s">
        <v>249</v>
      </c>
      <c r="E1923" t="s">
        <v>14</v>
      </c>
      <c r="F1923">
        <v>2020</v>
      </c>
      <c r="G1923">
        <v>0.5123682330348055</v>
      </c>
      <c r="H1923" s="13">
        <v>0.5123682330348055</v>
      </c>
      <c r="I1923" s="4" t="str">
        <f>INDEX('EPA Source to Industry Map'!E:E,MATCH(_xlfn.CONCAT(Table2[[#This Row],[sector]:[subsource]]),'EPA Source to Industry Map'!D:D,0))</f>
        <v>other metals 242</v>
      </c>
      <c r="J1923" s="4" t="s">
        <v>272</v>
      </c>
      <c r="K1923" s="13">
        <v>0.5123682330348055</v>
      </c>
    </row>
    <row r="1924" spans="1:11" x14ac:dyDescent="0.25">
      <c r="A1924" t="s">
        <v>1250</v>
      </c>
      <c r="B1924" t="s">
        <v>3</v>
      </c>
      <c r="C1924" t="s">
        <v>248</v>
      </c>
      <c r="D1924" t="s">
        <v>249</v>
      </c>
      <c r="E1924" t="s">
        <v>14</v>
      </c>
      <c r="F1924">
        <v>2021</v>
      </c>
      <c r="G1924">
        <v>0.52819863473170392</v>
      </c>
      <c r="H1924" s="13">
        <v>0.52819863473170392</v>
      </c>
      <c r="I1924" s="4" t="str">
        <f>INDEX('EPA Source to Industry Map'!E:E,MATCH(_xlfn.CONCAT(Table2[[#This Row],[sector]:[subsource]]),'EPA Source to Industry Map'!D:D,0))</f>
        <v>other metals 242</v>
      </c>
      <c r="J1924" s="4" t="s">
        <v>272</v>
      </c>
      <c r="K1924" s="13">
        <v>0.52819863473170392</v>
      </c>
    </row>
    <row r="1925" spans="1:11" x14ac:dyDescent="0.25">
      <c r="A1925" t="s">
        <v>1250</v>
      </c>
      <c r="B1925" t="s">
        <v>3</v>
      </c>
      <c r="C1925" t="s">
        <v>248</v>
      </c>
      <c r="D1925" t="s">
        <v>249</v>
      </c>
      <c r="E1925" t="s">
        <v>14</v>
      </c>
      <c r="F1925">
        <v>2022</v>
      </c>
      <c r="G1925">
        <v>0.54402903642860245</v>
      </c>
      <c r="H1925" s="13">
        <v>0.54402903642860245</v>
      </c>
      <c r="I1925" s="4" t="str">
        <f>INDEX('EPA Source to Industry Map'!E:E,MATCH(_xlfn.CONCAT(Table2[[#This Row],[sector]:[subsource]]),'EPA Source to Industry Map'!D:D,0))</f>
        <v>other metals 242</v>
      </c>
      <c r="J1925" s="4" t="s">
        <v>272</v>
      </c>
      <c r="K1925" s="13">
        <v>0.54402903642860245</v>
      </c>
    </row>
    <row r="1926" spans="1:11" x14ac:dyDescent="0.25">
      <c r="A1926" t="s">
        <v>1250</v>
      </c>
      <c r="B1926" t="s">
        <v>3</v>
      </c>
      <c r="C1926" t="s">
        <v>248</v>
      </c>
      <c r="D1926" t="s">
        <v>249</v>
      </c>
      <c r="E1926" t="s">
        <v>14</v>
      </c>
      <c r="F1926">
        <v>2023</v>
      </c>
      <c r="G1926">
        <v>0.55985943812550176</v>
      </c>
      <c r="H1926" s="13">
        <v>0.55985943812550176</v>
      </c>
      <c r="I1926" s="4" t="str">
        <f>INDEX('EPA Source to Industry Map'!E:E,MATCH(_xlfn.CONCAT(Table2[[#This Row],[sector]:[subsource]]),'EPA Source to Industry Map'!D:D,0))</f>
        <v>other metals 242</v>
      </c>
      <c r="J1926" s="4" t="s">
        <v>272</v>
      </c>
      <c r="K1926" s="13">
        <v>0.55985943812550176</v>
      </c>
    </row>
    <row r="1927" spans="1:11" x14ac:dyDescent="0.25">
      <c r="A1927" t="s">
        <v>1250</v>
      </c>
      <c r="B1927" t="s">
        <v>3</v>
      </c>
      <c r="C1927" t="s">
        <v>248</v>
      </c>
      <c r="D1927" t="s">
        <v>249</v>
      </c>
      <c r="E1927" t="s">
        <v>14</v>
      </c>
      <c r="F1927">
        <v>2024</v>
      </c>
      <c r="G1927">
        <v>0.57568983982240107</v>
      </c>
      <c r="H1927" s="13">
        <v>0.57568983982240107</v>
      </c>
      <c r="I1927" s="4" t="str">
        <f>INDEX('EPA Source to Industry Map'!E:E,MATCH(_xlfn.CONCAT(Table2[[#This Row],[sector]:[subsource]]),'EPA Source to Industry Map'!D:D,0))</f>
        <v>other metals 242</v>
      </c>
      <c r="J1927" s="4" t="s">
        <v>272</v>
      </c>
      <c r="K1927" s="13">
        <v>0.57568983982240107</v>
      </c>
    </row>
    <row r="1928" spans="1:11" x14ac:dyDescent="0.25">
      <c r="A1928" t="s">
        <v>1250</v>
      </c>
      <c r="B1928" t="s">
        <v>3</v>
      </c>
      <c r="C1928" t="s">
        <v>248</v>
      </c>
      <c r="D1928" t="s">
        <v>249</v>
      </c>
      <c r="E1928" t="s">
        <v>14</v>
      </c>
      <c r="F1928">
        <v>2025</v>
      </c>
      <c r="G1928">
        <v>0.59152024151929905</v>
      </c>
      <c r="H1928" s="13">
        <v>0.59152024151929905</v>
      </c>
      <c r="I1928" s="4" t="str">
        <f>INDEX('EPA Source to Industry Map'!E:E,MATCH(_xlfn.CONCAT(Table2[[#This Row],[sector]:[subsource]]),'EPA Source to Industry Map'!D:D,0))</f>
        <v>other metals 242</v>
      </c>
      <c r="J1928" s="4" t="s">
        <v>272</v>
      </c>
      <c r="K1928" s="13">
        <v>0.59152024151929905</v>
      </c>
    </row>
    <row r="1929" spans="1:11" x14ac:dyDescent="0.25">
      <c r="A1929" t="s">
        <v>1250</v>
      </c>
      <c r="B1929" t="s">
        <v>3</v>
      </c>
      <c r="C1929" t="s">
        <v>248</v>
      </c>
      <c r="D1929" t="s">
        <v>249</v>
      </c>
      <c r="E1929" t="s">
        <v>14</v>
      </c>
      <c r="F1929">
        <v>2026</v>
      </c>
      <c r="G1929">
        <v>0.61265740863577722</v>
      </c>
      <c r="H1929" s="13">
        <v>0.61265740863577722</v>
      </c>
      <c r="I1929" s="4" t="str">
        <f>INDEX('EPA Source to Industry Map'!E:E,MATCH(_xlfn.CONCAT(Table2[[#This Row],[sector]:[subsource]]),'EPA Source to Industry Map'!D:D,0))</f>
        <v>other metals 242</v>
      </c>
      <c r="J1929" s="4" t="s">
        <v>272</v>
      </c>
      <c r="K1929" s="13">
        <v>0.61265740863577722</v>
      </c>
    </row>
    <row r="1930" spans="1:11" x14ac:dyDescent="0.25">
      <c r="A1930" t="s">
        <v>1250</v>
      </c>
      <c r="B1930" t="s">
        <v>3</v>
      </c>
      <c r="C1930" t="s">
        <v>248</v>
      </c>
      <c r="D1930" t="s">
        <v>249</v>
      </c>
      <c r="E1930" t="s">
        <v>14</v>
      </c>
      <c r="F1930">
        <v>2027</v>
      </c>
      <c r="G1930">
        <v>0.63379457575225329</v>
      </c>
      <c r="H1930" s="13">
        <v>0.63379457575225329</v>
      </c>
      <c r="I1930" s="4" t="str">
        <f>INDEX('EPA Source to Industry Map'!E:E,MATCH(_xlfn.CONCAT(Table2[[#This Row],[sector]:[subsource]]),'EPA Source to Industry Map'!D:D,0))</f>
        <v>other metals 242</v>
      </c>
      <c r="J1930" s="4" t="s">
        <v>272</v>
      </c>
      <c r="K1930" s="13">
        <v>0.63379457575225329</v>
      </c>
    </row>
    <row r="1931" spans="1:11" x14ac:dyDescent="0.25">
      <c r="A1931" t="s">
        <v>1250</v>
      </c>
      <c r="B1931" t="s">
        <v>3</v>
      </c>
      <c r="C1931" t="s">
        <v>248</v>
      </c>
      <c r="D1931" t="s">
        <v>249</v>
      </c>
      <c r="E1931" t="s">
        <v>14</v>
      </c>
      <c r="F1931">
        <v>2028</v>
      </c>
      <c r="G1931">
        <v>0.65493174286873246</v>
      </c>
      <c r="H1931" s="13">
        <v>0.65493174286873246</v>
      </c>
      <c r="I1931" s="4" t="str">
        <f>INDEX('EPA Source to Industry Map'!E:E,MATCH(_xlfn.CONCAT(Table2[[#This Row],[sector]:[subsource]]),'EPA Source to Industry Map'!D:D,0))</f>
        <v>other metals 242</v>
      </c>
      <c r="J1931" s="4" t="s">
        <v>272</v>
      </c>
      <c r="K1931" s="13">
        <v>0.65493174286873246</v>
      </c>
    </row>
    <row r="1932" spans="1:11" x14ac:dyDescent="0.25">
      <c r="A1932" t="s">
        <v>1250</v>
      </c>
      <c r="B1932" t="s">
        <v>3</v>
      </c>
      <c r="C1932" t="s">
        <v>248</v>
      </c>
      <c r="D1932" t="s">
        <v>249</v>
      </c>
      <c r="E1932" t="s">
        <v>14</v>
      </c>
      <c r="F1932">
        <v>2029</v>
      </c>
      <c r="G1932">
        <v>0.67606890998520841</v>
      </c>
      <c r="H1932" s="13">
        <v>0.67606890998520841</v>
      </c>
      <c r="I1932" s="4" t="str">
        <f>INDEX('EPA Source to Industry Map'!E:E,MATCH(_xlfn.CONCAT(Table2[[#This Row],[sector]:[subsource]]),'EPA Source to Industry Map'!D:D,0))</f>
        <v>other metals 242</v>
      </c>
      <c r="J1932" s="4" t="s">
        <v>272</v>
      </c>
      <c r="K1932" s="13">
        <v>0.67606890998520841</v>
      </c>
    </row>
    <row r="1933" spans="1:11" x14ac:dyDescent="0.25">
      <c r="A1933" t="s">
        <v>1250</v>
      </c>
      <c r="B1933" t="s">
        <v>3</v>
      </c>
      <c r="C1933" t="s">
        <v>248</v>
      </c>
      <c r="D1933" t="s">
        <v>249</v>
      </c>
      <c r="E1933" t="s">
        <v>14</v>
      </c>
      <c r="F1933">
        <v>2030</v>
      </c>
      <c r="G1933">
        <v>0.69720607710168769</v>
      </c>
      <c r="H1933" s="13">
        <v>0.69720607710168769</v>
      </c>
      <c r="I1933" s="4" t="str">
        <f>INDEX('EPA Source to Industry Map'!E:E,MATCH(_xlfn.CONCAT(Table2[[#This Row],[sector]:[subsource]]),'EPA Source to Industry Map'!D:D,0))</f>
        <v>other metals 242</v>
      </c>
      <c r="J1933" s="4" t="s">
        <v>272</v>
      </c>
      <c r="K1933" s="13">
        <v>0.69720607710168769</v>
      </c>
    </row>
    <row r="1934" spans="1:11" x14ac:dyDescent="0.25">
      <c r="A1934" t="s">
        <v>1250</v>
      </c>
      <c r="B1934" t="s">
        <v>3</v>
      </c>
      <c r="C1934" t="s">
        <v>248</v>
      </c>
      <c r="D1934" t="s">
        <v>249</v>
      </c>
      <c r="E1934" t="s">
        <v>14</v>
      </c>
      <c r="F1934">
        <v>2031</v>
      </c>
      <c r="G1934">
        <v>0.70634329546972208</v>
      </c>
      <c r="H1934" s="13">
        <v>0.70634329546972208</v>
      </c>
      <c r="I1934" s="4" t="str">
        <f>INDEX('EPA Source to Industry Map'!E:E,MATCH(_xlfn.CONCAT(Table2[[#This Row],[sector]:[subsource]]),'EPA Source to Industry Map'!D:D,0))</f>
        <v>other metals 242</v>
      </c>
      <c r="J1934" s="4" t="s">
        <v>272</v>
      </c>
      <c r="K1934" s="13">
        <v>0.70634329546972208</v>
      </c>
    </row>
    <row r="1935" spans="1:11" x14ac:dyDescent="0.25">
      <c r="A1935" t="s">
        <v>1250</v>
      </c>
      <c r="B1935" t="s">
        <v>3</v>
      </c>
      <c r="C1935" t="s">
        <v>248</v>
      </c>
      <c r="D1935" t="s">
        <v>249</v>
      </c>
      <c r="E1935" t="s">
        <v>14</v>
      </c>
      <c r="F1935">
        <v>2032</v>
      </c>
      <c r="G1935">
        <v>0.71548051383775835</v>
      </c>
      <c r="H1935" s="13">
        <v>0.71548051383775835</v>
      </c>
      <c r="I1935" s="4" t="str">
        <f>INDEX('EPA Source to Industry Map'!E:E,MATCH(_xlfn.CONCAT(Table2[[#This Row],[sector]:[subsource]]),'EPA Source to Industry Map'!D:D,0))</f>
        <v>other metals 242</v>
      </c>
      <c r="J1935" s="4" t="s">
        <v>272</v>
      </c>
      <c r="K1935" s="13">
        <v>0.71548051383775835</v>
      </c>
    </row>
    <row r="1936" spans="1:11" x14ac:dyDescent="0.25">
      <c r="A1936" t="s">
        <v>1250</v>
      </c>
      <c r="B1936" t="s">
        <v>3</v>
      </c>
      <c r="C1936" t="s">
        <v>248</v>
      </c>
      <c r="D1936" t="s">
        <v>249</v>
      </c>
      <c r="E1936" t="s">
        <v>14</v>
      </c>
      <c r="F1936">
        <v>2033</v>
      </c>
      <c r="G1936">
        <v>0.72461773220579473</v>
      </c>
      <c r="H1936" s="13">
        <v>0.72461773220579473</v>
      </c>
      <c r="I1936" s="4" t="str">
        <f>INDEX('EPA Source to Industry Map'!E:E,MATCH(_xlfn.CONCAT(Table2[[#This Row],[sector]:[subsource]]),'EPA Source to Industry Map'!D:D,0))</f>
        <v>other metals 242</v>
      </c>
      <c r="J1936" s="4" t="s">
        <v>272</v>
      </c>
      <c r="K1936" s="13">
        <v>0.72461773220579473</v>
      </c>
    </row>
    <row r="1937" spans="1:11" x14ac:dyDescent="0.25">
      <c r="A1937" t="s">
        <v>1250</v>
      </c>
      <c r="B1937" t="s">
        <v>3</v>
      </c>
      <c r="C1937" t="s">
        <v>248</v>
      </c>
      <c r="D1937" t="s">
        <v>249</v>
      </c>
      <c r="E1937" t="s">
        <v>14</v>
      </c>
      <c r="F1937">
        <v>2034</v>
      </c>
      <c r="G1937">
        <v>0.73375495057383122</v>
      </c>
      <c r="H1937" s="13">
        <v>0.73375495057383122</v>
      </c>
      <c r="I1937" s="4" t="str">
        <f>INDEX('EPA Source to Industry Map'!E:E,MATCH(_xlfn.CONCAT(Table2[[#This Row],[sector]:[subsource]]),'EPA Source to Industry Map'!D:D,0))</f>
        <v>other metals 242</v>
      </c>
      <c r="J1937" s="4" t="s">
        <v>272</v>
      </c>
      <c r="K1937" s="13">
        <v>0.73375495057383122</v>
      </c>
    </row>
    <row r="1938" spans="1:11" x14ac:dyDescent="0.25">
      <c r="A1938" t="s">
        <v>1250</v>
      </c>
      <c r="B1938" t="s">
        <v>3</v>
      </c>
      <c r="C1938" t="s">
        <v>248</v>
      </c>
      <c r="D1938" t="s">
        <v>249</v>
      </c>
      <c r="E1938" t="s">
        <v>14</v>
      </c>
      <c r="F1938">
        <v>2035</v>
      </c>
      <c r="G1938">
        <v>0.7428921689418676</v>
      </c>
      <c r="H1938" s="13">
        <v>0.7428921689418676</v>
      </c>
      <c r="I1938" s="4" t="str">
        <f>INDEX('EPA Source to Industry Map'!E:E,MATCH(_xlfn.CONCAT(Table2[[#This Row],[sector]:[subsource]]),'EPA Source to Industry Map'!D:D,0))</f>
        <v>other metals 242</v>
      </c>
      <c r="J1938" s="4" t="s">
        <v>272</v>
      </c>
      <c r="K1938" s="13">
        <v>0.7428921689418676</v>
      </c>
    </row>
    <row r="1939" spans="1:11" x14ac:dyDescent="0.25">
      <c r="A1939" t="s">
        <v>1250</v>
      </c>
      <c r="B1939" t="s">
        <v>3</v>
      </c>
      <c r="C1939" t="s">
        <v>248</v>
      </c>
      <c r="D1939" t="s">
        <v>249</v>
      </c>
      <c r="E1939" t="s">
        <v>14</v>
      </c>
      <c r="F1939">
        <v>2036</v>
      </c>
      <c r="G1939">
        <v>0.75503279000958579</v>
      </c>
      <c r="H1939" s="13">
        <v>0.75503279000958579</v>
      </c>
      <c r="I1939" s="4" t="str">
        <f>INDEX('EPA Source to Industry Map'!E:E,MATCH(_xlfn.CONCAT(Table2[[#This Row],[sector]:[subsource]]),'EPA Source to Industry Map'!D:D,0))</f>
        <v>other metals 242</v>
      </c>
      <c r="J1939" s="4" t="s">
        <v>272</v>
      </c>
      <c r="K1939" s="13">
        <v>0.75503279000958579</v>
      </c>
    </row>
    <row r="1940" spans="1:11" x14ac:dyDescent="0.25">
      <c r="A1940" t="s">
        <v>1250</v>
      </c>
      <c r="B1940" t="s">
        <v>3</v>
      </c>
      <c r="C1940" t="s">
        <v>248</v>
      </c>
      <c r="D1940" t="s">
        <v>249</v>
      </c>
      <c r="E1940" t="s">
        <v>14</v>
      </c>
      <c r="F1940">
        <v>2037</v>
      </c>
      <c r="G1940">
        <v>0.76717341107730441</v>
      </c>
      <c r="H1940" s="13">
        <v>0.76717341107730441</v>
      </c>
      <c r="I1940" s="4" t="str">
        <f>INDEX('EPA Source to Industry Map'!E:E,MATCH(_xlfn.CONCAT(Table2[[#This Row],[sector]:[subsource]]),'EPA Source to Industry Map'!D:D,0))</f>
        <v>other metals 242</v>
      </c>
      <c r="J1940" s="4" t="s">
        <v>272</v>
      </c>
      <c r="K1940" s="13">
        <v>0.76717341107730441</v>
      </c>
    </row>
    <row r="1941" spans="1:11" x14ac:dyDescent="0.25">
      <c r="A1941" t="s">
        <v>1250</v>
      </c>
      <c r="B1941" t="s">
        <v>3</v>
      </c>
      <c r="C1941" t="s">
        <v>248</v>
      </c>
      <c r="D1941" t="s">
        <v>249</v>
      </c>
      <c r="E1941" t="s">
        <v>14</v>
      </c>
      <c r="F1941">
        <v>2038</v>
      </c>
      <c r="G1941">
        <v>0.77931403214502182</v>
      </c>
      <c r="H1941" s="13">
        <v>0.77931403214502182</v>
      </c>
      <c r="I1941" s="4" t="str">
        <f>INDEX('EPA Source to Industry Map'!E:E,MATCH(_xlfn.CONCAT(Table2[[#This Row],[sector]:[subsource]]),'EPA Source to Industry Map'!D:D,0))</f>
        <v>other metals 242</v>
      </c>
      <c r="J1941" s="4" t="s">
        <v>272</v>
      </c>
      <c r="K1941" s="13">
        <v>0.77931403214502182</v>
      </c>
    </row>
    <row r="1942" spans="1:11" x14ac:dyDescent="0.25">
      <c r="A1942" t="s">
        <v>1250</v>
      </c>
      <c r="B1942" t="s">
        <v>3</v>
      </c>
      <c r="C1942" t="s">
        <v>248</v>
      </c>
      <c r="D1942" t="s">
        <v>249</v>
      </c>
      <c r="E1942" t="s">
        <v>14</v>
      </c>
      <c r="F1942">
        <v>2039</v>
      </c>
      <c r="G1942">
        <v>0.79145465321273911</v>
      </c>
      <c r="H1942" s="13">
        <v>0.79145465321273911</v>
      </c>
      <c r="I1942" s="4" t="str">
        <f>INDEX('EPA Source to Industry Map'!E:E,MATCH(_xlfn.CONCAT(Table2[[#This Row],[sector]:[subsource]]),'EPA Source to Industry Map'!D:D,0))</f>
        <v>other metals 242</v>
      </c>
      <c r="J1942" s="4" t="s">
        <v>272</v>
      </c>
      <c r="K1942" s="13">
        <v>0.79145465321273911</v>
      </c>
    </row>
    <row r="1943" spans="1:11" x14ac:dyDescent="0.25">
      <c r="A1943" t="s">
        <v>1250</v>
      </c>
      <c r="B1943" t="s">
        <v>3</v>
      </c>
      <c r="C1943" t="s">
        <v>248</v>
      </c>
      <c r="D1943" t="s">
        <v>249</v>
      </c>
      <c r="E1943" t="s">
        <v>14</v>
      </c>
      <c r="F1943">
        <v>2040</v>
      </c>
      <c r="G1943">
        <v>0.80359527428045763</v>
      </c>
      <c r="H1943" s="13">
        <v>0.80359527428045763</v>
      </c>
      <c r="I1943" s="4" t="str">
        <f>INDEX('EPA Source to Industry Map'!E:E,MATCH(_xlfn.CONCAT(Table2[[#This Row],[sector]:[subsource]]),'EPA Source to Industry Map'!D:D,0))</f>
        <v>other metals 242</v>
      </c>
      <c r="J1943" s="4" t="s">
        <v>272</v>
      </c>
      <c r="K1943" s="13">
        <v>0.80359527428045763</v>
      </c>
    </row>
    <row r="1944" spans="1:11" x14ac:dyDescent="0.25">
      <c r="A1944" t="s">
        <v>1250</v>
      </c>
      <c r="B1944" t="s">
        <v>3</v>
      </c>
      <c r="C1944" t="s">
        <v>248</v>
      </c>
      <c r="D1944" t="s">
        <v>249</v>
      </c>
      <c r="E1944" t="s">
        <v>14</v>
      </c>
      <c r="F1944">
        <v>2041</v>
      </c>
      <c r="G1944">
        <v>0.81911024954476575</v>
      </c>
      <c r="H1944" s="13">
        <v>0.81911024954476575</v>
      </c>
      <c r="I1944" s="4" t="str">
        <f>INDEX('EPA Source to Industry Map'!E:E,MATCH(_xlfn.CONCAT(Table2[[#This Row],[sector]:[subsource]]),'EPA Source to Industry Map'!D:D,0))</f>
        <v>other metals 242</v>
      </c>
      <c r="J1944" s="4" t="s">
        <v>272</v>
      </c>
      <c r="K1944" s="13">
        <v>0.81911024954476575</v>
      </c>
    </row>
    <row r="1945" spans="1:11" x14ac:dyDescent="0.25">
      <c r="A1945" t="s">
        <v>1250</v>
      </c>
      <c r="B1945" t="s">
        <v>3</v>
      </c>
      <c r="C1945" t="s">
        <v>248</v>
      </c>
      <c r="D1945" t="s">
        <v>249</v>
      </c>
      <c r="E1945" t="s">
        <v>14</v>
      </c>
      <c r="F1945">
        <v>2042</v>
      </c>
      <c r="G1945">
        <v>0.83462522480907386</v>
      </c>
      <c r="H1945" s="13">
        <v>0.83462522480907386</v>
      </c>
      <c r="I1945" s="4" t="str">
        <f>INDEX('EPA Source to Industry Map'!E:E,MATCH(_xlfn.CONCAT(Table2[[#This Row],[sector]:[subsource]]),'EPA Source to Industry Map'!D:D,0))</f>
        <v>other metals 242</v>
      </c>
      <c r="J1945" s="4" t="s">
        <v>272</v>
      </c>
      <c r="K1945" s="13">
        <v>0.83462522480907386</v>
      </c>
    </row>
    <row r="1946" spans="1:11" x14ac:dyDescent="0.25">
      <c r="A1946" t="s">
        <v>1250</v>
      </c>
      <c r="B1946" t="s">
        <v>3</v>
      </c>
      <c r="C1946" t="s">
        <v>248</v>
      </c>
      <c r="D1946" t="s">
        <v>249</v>
      </c>
      <c r="E1946" t="s">
        <v>14</v>
      </c>
      <c r="F1946">
        <v>2043</v>
      </c>
      <c r="G1946">
        <v>0.85014020007338098</v>
      </c>
      <c r="H1946" s="13">
        <v>0.85014020007338098</v>
      </c>
      <c r="I1946" s="4" t="str">
        <f>INDEX('EPA Source to Industry Map'!E:E,MATCH(_xlfn.CONCAT(Table2[[#This Row],[sector]:[subsource]]),'EPA Source to Industry Map'!D:D,0))</f>
        <v>other metals 242</v>
      </c>
      <c r="J1946" s="4" t="s">
        <v>272</v>
      </c>
      <c r="K1946" s="13">
        <v>0.85014020007338098</v>
      </c>
    </row>
    <row r="1947" spans="1:11" x14ac:dyDescent="0.25">
      <c r="A1947" t="s">
        <v>1250</v>
      </c>
      <c r="B1947" t="s">
        <v>3</v>
      </c>
      <c r="C1947" t="s">
        <v>248</v>
      </c>
      <c r="D1947" t="s">
        <v>249</v>
      </c>
      <c r="E1947" t="s">
        <v>14</v>
      </c>
      <c r="F1947">
        <v>2044</v>
      </c>
      <c r="G1947">
        <v>0.8656551753376881</v>
      </c>
      <c r="H1947" s="13">
        <v>0.8656551753376881</v>
      </c>
      <c r="I1947" s="4" t="str">
        <f>INDEX('EPA Source to Industry Map'!E:E,MATCH(_xlfn.CONCAT(Table2[[#This Row],[sector]:[subsource]]),'EPA Source to Industry Map'!D:D,0))</f>
        <v>other metals 242</v>
      </c>
      <c r="J1947" s="4" t="s">
        <v>272</v>
      </c>
      <c r="K1947" s="13">
        <v>0.8656551753376881</v>
      </c>
    </row>
    <row r="1948" spans="1:11" x14ac:dyDescent="0.25">
      <c r="A1948" t="s">
        <v>1250</v>
      </c>
      <c r="B1948" t="s">
        <v>3</v>
      </c>
      <c r="C1948" t="s">
        <v>248</v>
      </c>
      <c r="D1948" t="s">
        <v>249</v>
      </c>
      <c r="E1948" t="s">
        <v>14</v>
      </c>
      <c r="F1948">
        <v>2045</v>
      </c>
      <c r="G1948">
        <v>0.88117015060199844</v>
      </c>
      <c r="H1948" s="13">
        <v>0.88117015060199844</v>
      </c>
      <c r="I1948" s="4" t="str">
        <f>INDEX('EPA Source to Industry Map'!E:E,MATCH(_xlfn.CONCAT(Table2[[#This Row],[sector]:[subsource]]),'EPA Source to Industry Map'!D:D,0))</f>
        <v>other metals 242</v>
      </c>
      <c r="J1948" s="4" t="s">
        <v>272</v>
      </c>
      <c r="K1948" s="13">
        <v>0.88117015060199844</v>
      </c>
    </row>
    <row r="1949" spans="1:11" x14ac:dyDescent="0.25">
      <c r="A1949" t="s">
        <v>1250</v>
      </c>
      <c r="B1949" t="s">
        <v>3</v>
      </c>
      <c r="C1949" t="s">
        <v>248</v>
      </c>
      <c r="D1949" t="s">
        <v>249</v>
      </c>
      <c r="E1949" t="s">
        <v>14</v>
      </c>
      <c r="F1949">
        <v>2046</v>
      </c>
      <c r="G1949">
        <v>0.90074702208154622</v>
      </c>
      <c r="H1949" s="13">
        <v>0.90074702208154622</v>
      </c>
      <c r="I1949" s="4" t="str">
        <f>INDEX('EPA Source to Industry Map'!E:E,MATCH(_xlfn.CONCAT(Table2[[#This Row],[sector]:[subsource]]),'EPA Source to Industry Map'!D:D,0))</f>
        <v>other metals 242</v>
      </c>
      <c r="J1949" s="4" t="s">
        <v>272</v>
      </c>
      <c r="K1949" s="13">
        <v>0.90074702208154622</v>
      </c>
    </row>
    <row r="1950" spans="1:11" x14ac:dyDescent="0.25">
      <c r="A1950" t="s">
        <v>1250</v>
      </c>
      <c r="B1950" t="s">
        <v>3</v>
      </c>
      <c r="C1950" t="s">
        <v>248</v>
      </c>
      <c r="D1950" t="s">
        <v>249</v>
      </c>
      <c r="E1950" t="s">
        <v>14</v>
      </c>
      <c r="F1950">
        <v>2047</v>
      </c>
      <c r="G1950">
        <v>0.92032389356109756</v>
      </c>
      <c r="H1950" s="13">
        <v>0.92032389356109756</v>
      </c>
      <c r="I1950" s="4" t="str">
        <f>INDEX('EPA Source to Industry Map'!E:E,MATCH(_xlfn.CONCAT(Table2[[#This Row],[sector]:[subsource]]),'EPA Source to Industry Map'!D:D,0))</f>
        <v>other metals 242</v>
      </c>
      <c r="J1950" s="4" t="s">
        <v>272</v>
      </c>
      <c r="K1950" s="13">
        <v>0.92032389356109756</v>
      </c>
    </row>
    <row r="1951" spans="1:11" x14ac:dyDescent="0.25">
      <c r="A1951" t="s">
        <v>1250</v>
      </c>
      <c r="B1951" t="s">
        <v>3</v>
      </c>
      <c r="C1951" t="s">
        <v>248</v>
      </c>
      <c r="D1951" t="s">
        <v>249</v>
      </c>
      <c r="E1951" t="s">
        <v>14</v>
      </c>
      <c r="F1951">
        <v>2048</v>
      </c>
      <c r="G1951">
        <v>0.93990076504064668</v>
      </c>
      <c r="H1951" s="13">
        <v>0.93990076504064668</v>
      </c>
      <c r="I1951" s="4" t="str">
        <f>INDEX('EPA Source to Industry Map'!E:E,MATCH(_xlfn.CONCAT(Table2[[#This Row],[sector]:[subsource]]),'EPA Source to Industry Map'!D:D,0))</f>
        <v>other metals 242</v>
      </c>
      <c r="J1951" s="4" t="s">
        <v>272</v>
      </c>
      <c r="K1951" s="13">
        <v>0.93990076504064668</v>
      </c>
    </row>
    <row r="1952" spans="1:11" x14ac:dyDescent="0.25">
      <c r="A1952" t="s">
        <v>1250</v>
      </c>
      <c r="B1952" t="s">
        <v>3</v>
      </c>
      <c r="C1952" t="s">
        <v>248</v>
      </c>
      <c r="D1952" t="s">
        <v>249</v>
      </c>
      <c r="E1952" t="s">
        <v>14</v>
      </c>
      <c r="F1952">
        <v>2049</v>
      </c>
      <c r="G1952">
        <v>0.95947763652019602</v>
      </c>
      <c r="H1952" s="13">
        <v>0.95947763652019602</v>
      </c>
      <c r="I1952" s="4" t="str">
        <f>INDEX('EPA Source to Industry Map'!E:E,MATCH(_xlfn.CONCAT(Table2[[#This Row],[sector]:[subsource]]),'EPA Source to Industry Map'!D:D,0))</f>
        <v>other metals 242</v>
      </c>
      <c r="J1952" s="4" t="s">
        <v>272</v>
      </c>
      <c r="K1952" s="13">
        <v>0.95947763652019602</v>
      </c>
    </row>
    <row r="1953" spans="1:11" x14ac:dyDescent="0.25">
      <c r="A1953" t="s">
        <v>1250</v>
      </c>
      <c r="B1953" t="s">
        <v>3</v>
      </c>
      <c r="C1953" t="s">
        <v>248</v>
      </c>
      <c r="D1953" t="s">
        <v>249</v>
      </c>
      <c r="E1953" t="s">
        <v>14</v>
      </c>
      <c r="F1953">
        <v>2050</v>
      </c>
      <c r="G1953">
        <v>0.97905450799974614</v>
      </c>
      <c r="H1953" s="13">
        <v>0.97905450799974614</v>
      </c>
      <c r="I1953" s="4" t="str">
        <f>INDEX('EPA Source to Industry Map'!E:E,MATCH(_xlfn.CONCAT(Table2[[#This Row],[sector]:[subsource]]),'EPA Source to Industry Map'!D:D,0))</f>
        <v>other metals 242</v>
      </c>
      <c r="J1953" s="4" t="s">
        <v>272</v>
      </c>
      <c r="K1953" s="13">
        <v>0.97905450799974614</v>
      </c>
    </row>
    <row r="1954" spans="1:11" x14ac:dyDescent="0.25">
      <c r="A1954" t="s">
        <v>1250</v>
      </c>
      <c r="B1954" t="s">
        <v>3</v>
      </c>
      <c r="C1954" t="s">
        <v>248</v>
      </c>
      <c r="D1954" t="s">
        <v>252</v>
      </c>
      <c r="E1954" t="s">
        <v>15</v>
      </c>
      <c r="F1954">
        <v>1990</v>
      </c>
      <c r="G1954">
        <v>1.3445521421149289</v>
      </c>
      <c r="H1954" s="13">
        <v>1.3445521421149289</v>
      </c>
      <c r="I1954" s="4" t="str">
        <f>INDEX('EPA Source to Industry Map'!E:E,MATCH(_xlfn.CONCAT(Table2[[#This Row],[sector]:[subsource]]),'EPA Source to Industry Map'!D:D,0))</f>
        <v>other metals 242</v>
      </c>
      <c r="J1954" s="4" t="s">
        <v>272</v>
      </c>
      <c r="K1954" s="13">
        <v>1.3445521421149289</v>
      </c>
    </row>
    <row r="1955" spans="1:11" x14ac:dyDescent="0.25">
      <c r="A1955" t="s">
        <v>1250</v>
      </c>
      <c r="B1955" t="s">
        <v>3</v>
      </c>
      <c r="C1955" t="s">
        <v>248</v>
      </c>
      <c r="D1955" t="s">
        <v>252</v>
      </c>
      <c r="E1955" t="s">
        <v>15</v>
      </c>
      <c r="F1955">
        <v>1991</v>
      </c>
      <c r="G1955">
        <v>1.3999605229065422</v>
      </c>
      <c r="H1955" s="13">
        <v>1.3999605229065422</v>
      </c>
      <c r="I1955" s="4" t="str">
        <f>INDEX('EPA Source to Industry Map'!E:E,MATCH(_xlfn.CONCAT(Table2[[#This Row],[sector]:[subsource]]),'EPA Source to Industry Map'!D:D,0))</f>
        <v>other metals 242</v>
      </c>
      <c r="J1955" s="4" t="s">
        <v>272</v>
      </c>
      <c r="K1955" s="13">
        <v>1.3999605229065422</v>
      </c>
    </row>
    <row r="1956" spans="1:11" x14ac:dyDescent="0.25">
      <c r="A1956" t="s">
        <v>1250</v>
      </c>
      <c r="B1956" t="s">
        <v>3</v>
      </c>
      <c r="C1956" t="s">
        <v>248</v>
      </c>
      <c r="D1956" t="s">
        <v>252</v>
      </c>
      <c r="E1956" t="s">
        <v>15</v>
      </c>
      <c r="F1956">
        <v>1992</v>
      </c>
      <c r="G1956">
        <v>1.4097789036981552</v>
      </c>
      <c r="H1956" s="13">
        <v>1.4097789036981552</v>
      </c>
      <c r="I1956" s="4" t="str">
        <f>INDEX('EPA Source to Industry Map'!E:E,MATCH(_xlfn.CONCAT(Table2[[#This Row],[sector]:[subsource]]),'EPA Source to Industry Map'!D:D,0))</f>
        <v>other metals 242</v>
      </c>
      <c r="J1956" s="4" t="s">
        <v>272</v>
      </c>
      <c r="K1956" s="13">
        <v>1.4097789036981552</v>
      </c>
    </row>
    <row r="1957" spans="1:11" x14ac:dyDescent="0.25">
      <c r="A1957" t="s">
        <v>1250</v>
      </c>
      <c r="B1957" t="s">
        <v>3</v>
      </c>
      <c r="C1957" t="s">
        <v>248</v>
      </c>
      <c r="D1957" t="s">
        <v>252</v>
      </c>
      <c r="E1957" t="s">
        <v>15</v>
      </c>
      <c r="F1957">
        <v>1993</v>
      </c>
      <c r="G1957">
        <v>1.4697472844897683</v>
      </c>
      <c r="H1957" s="13">
        <v>1.4697472844897683</v>
      </c>
      <c r="I1957" s="4" t="str">
        <f>INDEX('EPA Source to Industry Map'!E:E,MATCH(_xlfn.CONCAT(Table2[[#This Row],[sector]:[subsource]]),'EPA Source to Industry Map'!D:D,0))</f>
        <v>other metals 242</v>
      </c>
      <c r="J1957" s="4" t="s">
        <v>272</v>
      </c>
      <c r="K1957" s="13">
        <v>1.4697472844897683</v>
      </c>
    </row>
    <row r="1958" spans="1:11" x14ac:dyDescent="0.25">
      <c r="A1958" t="s">
        <v>1250</v>
      </c>
      <c r="B1958" t="s">
        <v>3</v>
      </c>
      <c r="C1958" t="s">
        <v>248</v>
      </c>
      <c r="D1958" t="s">
        <v>252</v>
      </c>
      <c r="E1958" t="s">
        <v>15</v>
      </c>
      <c r="F1958">
        <v>1994</v>
      </c>
      <c r="G1958">
        <v>1.6176356652813815</v>
      </c>
      <c r="H1958" s="13">
        <v>1.6176356652813815</v>
      </c>
      <c r="I1958" s="4" t="str">
        <f>INDEX('EPA Source to Industry Map'!E:E,MATCH(_xlfn.CONCAT(Table2[[#This Row],[sector]:[subsource]]),'EPA Source to Industry Map'!D:D,0))</f>
        <v>other metals 242</v>
      </c>
      <c r="J1958" s="4" t="s">
        <v>272</v>
      </c>
      <c r="K1958" s="13">
        <v>1.6176356652813815</v>
      </c>
    </row>
    <row r="1959" spans="1:11" x14ac:dyDescent="0.25">
      <c r="A1959" t="s">
        <v>1250</v>
      </c>
      <c r="B1959" t="s">
        <v>3</v>
      </c>
      <c r="C1959" t="s">
        <v>248</v>
      </c>
      <c r="D1959" t="s">
        <v>252</v>
      </c>
      <c r="E1959" t="s">
        <v>15</v>
      </c>
      <c r="F1959">
        <v>1995</v>
      </c>
      <c r="G1959">
        <v>1.7160076460728806</v>
      </c>
      <c r="H1959" s="13">
        <v>1.7160076460728806</v>
      </c>
      <c r="I1959" s="4" t="str">
        <f>INDEX('EPA Source to Industry Map'!E:E,MATCH(_xlfn.CONCAT(Table2[[#This Row],[sector]:[subsource]]),'EPA Source to Industry Map'!D:D,0))</f>
        <v>other metals 242</v>
      </c>
      <c r="J1959" s="4" t="s">
        <v>272</v>
      </c>
      <c r="K1959" s="13">
        <v>1.7160076460728806</v>
      </c>
    </row>
    <row r="1960" spans="1:11" x14ac:dyDescent="0.25">
      <c r="A1960" t="s">
        <v>1250</v>
      </c>
      <c r="B1960" t="s">
        <v>3</v>
      </c>
      <c r="C1960" t="s">
        <v>248</v>
      </c>
      <c r="D1960" t="s">
        <v>252</v>
      </c>
      <c r="E1960" t="s">
        <v>15</v>
      </c>
      <c r="F1960">
        <v>1996</v>
      </c>
      <c r="G1960">
        <v>1.8889318068630321</v>
      </c>
      <c r="H1960" s="13">
        <v>1.8889318068630321</v>
      </c>
      <c r="I1960" s="4" t="str">
        <f>INDEX('EPA Source to Industry Map'!E:E,MATCH(_xlfn.CONCAT(Table2[[#This Row],[sector]:[subsource]]),'EPA Source to Industry Map'!D:D,0))</f>
        <v>other metals 242</v>
      </c>
      <c r="J1960" s="4" t="s">
        <v>272</v>
      </c>
      <c r="K1960" s="13">
        <v>1.8889318068630321</v>
      </c>
    </row>
    <row r="1961" spans="1:11" x14ac:dyDescent="0.25">
      <c r="A1961" t="s">
        <v>1250</v>
      </c>
      <c r="B1961" t="s">
        <v>3</v>
      </c>
      <c r="C1961" t="s">
        <v>248</v>
      </c>
      <c r="D1961" t="s">
        <v>252</v>
      </c>
      <c r="E1961" t="s">
        <v>15</v>
      </c>
      <c r="F1961">
        <v>1997</v>
      </c>
      <c r="G1961">
        <v>1.7285326931545701</v>
      </c>
      <c r="H1961" s="13">
        <v>1.7285326931545701</v>
      </c>
      <c r="I1961" s="4" t="str">
        <f>INDEX('EPA Source to Industry Map'!E:E,MATCH(_xlfn.CONCAT(Table2[[#This Row],[sector]:[subsource]]),'EPA Source to Industry Map'!D:D,0))</f>
        <v>other metals 242</v>
      </c>
      <c r="J1961" s="4" t="s">
        <v>272</v>
      </c>
      <c r="K1961" s="13">
        <v>1.7285326931545701</v>
      </c>
    </row>
    <row r="1962" spans="1:11" x14ac:dyDescent="0.25">
      <c r="A1962" t="s">
        <v>1250</v>
      </c>
      <c r="B1962" t="s">
        <v>3</v>
      </c>
      <c r="C1962" t="s">
        <v>248</v>
      </c>
      <c r="D1962" t="s">
        <v>252</v>
      </c>
      <c r="E1962" t="s">
        <v>15</v>
      </c>
      <c r="F1962">
        <v>1998</v>
      </c>
      <c r="G1962">
        <v>1.790178859445881</v>
      </c>
      <c r="H1962" s="13">
        <v>1.790178859445881</v>
      </c>
      <c r="I1962" s="4" t="str">
        <f>INDEX('EPA Source to Industry Map'!E:E,MATCH(_xlfn.CONCAT(Table2[[#This Row],[sector]:[subsource]]),'EPA Source to Industry Map'!D:D,0))</f>
        <v>other metals 242</v>
      </c>
      <c r="J1962" s="4" t="s">
        <v>272</v>
      </c>
      <c r="K1962" s="13">
        <v>1.790178859445881</v>
      </c>
    </row>
    <row r="1963" spans="1:11" x14ac:dyDescent="0.25">
      <c r="A1963" t="s">
        <v>1250</v>
      </c>
      <c r="B1963" t="s">
        <v>3</v>
      </c>
      <c r="C1963" t="s">
        <v>248</v>
      </c>
      <c r="D1963" t="s">
        <v>252</v>
      </c>
      <c r="E1963" t="s">
        <v>15</v>
      </c>
      <c r="F1963">
        <v>1999</v>
      </c>
      <c r="G1963">
        <v>1.4726280657374193</v>
      </c>
      <c r="H1963" s="13">
        <v>1.4726280657374193</v>
      </c>
      <c r="I1963" s="4" t="str">
        <f>INDEX('EPA Source to Industry Map'!E:E,MATCH(_xlfn.CONCAT(Table2[[#This Row],[sector]:[subsource]]),'EPA Source to Industry Map'!D:D,0))</f>
        <v>other metals 242</v>
      </c>
      <c r="J1963" s="4" t="s">
        <v>272</v>
      </c>
      <c r="K1963" s="13">
        <v>1.4726280657374193</v>
      </c>
    </row>
    <row r="1964" spans="1:11" x14ac:dyDescent="0.25">
      <c r="A1964" t="s">
        <v>1250</v>
      </c>
      <c r="B1964" t="s">
        <v>3</v>
      </c>
      <c r="C1964" t="s">
        <v>248</v>
      </c>
      <c r="D1964" t="s">
        <v>252</v>
      </c>
      <c r="E1964" t="s">
        <v>15</v>
      </c>
      <c r="F1964">
        <v>2000</v>
      </c>
      <c r="G1964">
        <v>1.5868709086554855</v>
      </c>
      <c r="H1964" s="13">
        <v>1.5868709086554855</v>
      </c>
      <c r="I1964" s="4" t="str">
        <f>INDEX('EPA Source to Industry Map'!E:E,MATCH(_xlfn.CONCAT(Table2[[#This Row],[sector]:[subsource]]),'EPA Source to Industry Map'!D:D,0))</f>
        <v>other metals 242</v>
      </c>
      <c r="J1964" s="4" t="s">
        <v>272</v>
      </c>
      <c r="K1964" s="13">
        <v>1.5868709086554855</v>
      </c>
    </row>
    <row r="1965" spans="1:11" x14ac:dyDescent="0.25">
      <c r="A1965" t="s">
        <v>1250</v>
      </c>
      <c r="B1965" t="s">
        <v>3</v>
      </c>
      <c r="C1965" t="s">
        <v>248</v>
      </c>
      <c r="D1965" t="s">
        <v>252</v>
      </c>
      <c r="E1965" t="s">
        <v>15</v>
      </c>
      <c r="F1965">
        <v>2001</v>
      </c>
      <c r="G1965">
        <v>1.5642112585537535</v>
      </c>
      <c r="H1965" s="13">
        <v>1.5642112585537535</v>
      </c>
      <c r="I1965" s="4" t="str">
        <f>INDEX('EPA Source to Industry Map'!E:E,MATCH(_xlfn.CONCAT(Table2[[#This Row],[sector]:[subsource]]),'EPA Source to Industry Map'!D:D,0))</f>
        <v>other metals 242</v>
      </c>
      <c r="J1965" s="4" t="s">
        <v>272</v>
      </c>
      <c r="K1965" s="13">
        <v>1.5642112585537535</v>
      </c>
    </row>
    <row r="1966" spans="1:11" x14ac:dyDescent="0.25">
      <c r="A1966" t="s">
        <v>1250</v>
      </c>
      <c r="B1966" t="s">
        <v>3</v>
      </c>
      <c r="C1966" t="s">
        <v>248</v>
      </c>
      <c r="D1966" t="s">
        <v>252</v>
      </c>
      <c r="E1966" t="s">
        <v>15</v>
      </c>
      <c r="F1966">
        <v>2002</v>
      </c>
      <c r="G1966">
        <v>1.2207469915846614</v>
      </c>
      <c r="H1966" s="13">
        <v>1.2207469915846614</v>
      </c>
      <c r="I1966" s="4" t="str">
        <f>INDEX('EPA Source to Industry Map'!E:E,MATCH(_xlfn.CONCAT(Table2[[#This Row],[sector]:[subsource]]),'EPA Source to Industry Map'!D:D,0))</f>
        <v>other metals 242</v>
      </c>
      <c r="J1966" s="4" t="s">
        <v>272</v>
      </c>
      <c r="K1966" s="13">
        <v>1.2207469915846614</v>
      </c>
    </row>
    <row r="1967" spans="1:11" x14ac:dyDescent="0.25">
      <c r="A1967" t="s">
        <v>1250</v>
      </c>
      <c r="B1967" t="s">
        <v>3</v>
      </c>
      <c r="C1967" t="s">
        <v>248</v>
      </c>
      <c r="D1967" t="s">
        <v>252</v>
      </c>
      <c r="E1967" t="s">
        <v>15</v>
      </c>
      <c r="F1967">
        <v>2003</v>
      </c>
      <c r="G1967">
        <v>1.0000602930710536</v>
      </c>
      <c r="H1967" s="13">
        <v>1.0000602930710536</v>
      </c>
      <c r="I1967" s="4" t="str">
        <f>INDEX('EPA Source to Industry Map'!E:E,MATCH(_xlfn.CONCAT(Table2[[#This Row],[sector]:[subsource]]),'EPA Source to Industry Map'!D:D,0))</f>
        <v>other metals 242</v>
      </c>
      <c r="J1967" s="4" t="s">
        <v>272</v>
      </c>
      <c r="K1967" s="13">
        <v>1.0000602930710536</v>
      </c>
    </row>
    <row r="1968" spans="1:11" x14ac:dyDescent="0.25">
      <c r="A1968" t="s">
        <v>1250</v>
      </c>
      <c r="B1968" t="s">
        <v>3</v>
      </c>
      <c r="C1968" t="s">
        <v>248</v>
      </c>
      <c r="D1968" t="s">
        <v>252</v>
      </c>
      <c r="E1968" t="s">
        <v>15</v>
      </c>
      <c r="F1968">
        <v>2004</v>
      </c>
      <c r="G1968">
        <v>1.2730728650152314</v>
      </c>
      <c r="H1968" s="13">
        <v>1.2730728650152314</v>
      </c>
      <c r="I1968" s="4" t="str">
        <f>INDEX('EPA Source to Industry Map'!E:E,MATCH(_xlfn.CONCAT(Table2[[#This Row],[sector]:[subsource]]),'EPA Source to Industry Map'!D:D,0))</f>
        <v>other metals 242</v>
      </c>
      <c r="J1968" s="4" t="s">
        <v>272</v>
      </c>
      <c r="K1968" s="13">
        <v>1.2730728650152314</v>
      </c>
    </row>
    <row r="1969" spans="1:11" x14ac:dyDescent="0.25">
      <c r="A1969" t="s">
        <v>1250</v>
      </c>
      <c r="B1969" t="s">
        <v>3</v>
      </c>
      <c r="C1969" t="s">
        <v>248</v>
      </c>
      <c r="D1969" t="s">
        <v>252</v>
      </c>
      <c r="E1969" t="s">
        <v>15</v>
      </c>
      <c r="F1969">
        <v>2005</v>
      </c>
      <c r="G1969">
        <v>1.2528146657161252</v>
      </c>
      <c r="H1969" s="13">
        <v>1.2528146657161252</v>
      </c>
      <c r="I1969" s="4" t="str">
        <f>INDEX('EPA Source to Industry Map'!E:E,MATCH(_xlfn.CONCAT(Table2[[#This Row],[sector]:[subsource]]),'EPA Source to Industry Map'!D:D,0))</f>
        <v>other metals 242</v>
      </c>
      <c r="J1969" s="4" t="s">
        <v>272</v>
      </c>
      <c r="K1969" s="13">
        <v>1.2528146657161252</v>
      </c>
    </row>
    <row r="1970" spans="1:11" x14ac:dyDescent="0.25">
      <c r="A1970" t="s">
        <v>1250</v>
      </c>
      <c r="B1970" t="s">
        <v>3</v>
      </c>
      <c r="C1970" t="s">
        <v>248</v>
      </c>
      <c r="D1970" t="s">
        <v>252</v>
      </c>
      <c r="E1970" t="s">
        <v>15</v>
      </c>
      <c r="F1970">
        <v>2006</v>
      </c>
      <c r="G1970">
        <v>1.0274333300746876</v>
      </c>
      <c r="H1970" s="13">
        <v>1.0274333300746876</v>
      </c>
      <c r="I1970" s="4" t="str">
        <f>INDEX('EPA Source to Industry Map'!E:E,MATCH(_xlfn.CONCAT(Table2[[#This Row],[sector]:[subsource]]),'EPA Source to Industry Map'!D:D,0))</f>
        <v>other metals 242</v>
      </c>
      <c r="J1970" s="4" t="s">
        <v>272</v>
      </c>
      <c r="K1970" s="13">
        <v>1.0274333300746876</v>
      </c>
    </row>
    <row r="1971" spans="1:11" x14ac:dyDescent="0.25">
      <c r="A1971" t="s">
        <v>1250</v>
      </c>
      <c r="B1971" t="s">
        <v>3</v>
      </c>
      <c r="C1971" t="s">
        <v>248</v>
      </c>
      <c r="D1971" t="s">
        <v>252</v>
      </c>
      <c r="E1971" t="s">
        <v>15</v>
      </c>
      <c r="F1971">
        <v>2007</v>
      </c>
      <c r="G1971">
        <v>0.8777630711153378</v>
      </c>
      <c r="H1971" s="13">
        <v>0.8777630711153378</v>
      </c>
      <c r="I1971" s="4" t="str">
        <f>INDEX('EPA Source to Industry Map'!E:E,MATCH(_xlfn.CONCAT(Table2[[#This Row],[sector]:[subsource]]),'EPA Source to Industry Map'!D:D,0))</f>
        <v>other metals 242</v>
      </c>
      <c r="J1971" s="4" t="s">
        <v>272</v>
      </c>
      <c r="K1971" s="13">
        <v>0.8777630711153378</v>
      </c>
    </row>
    <row r="1972" spans="1:11" x14ac:dyDescent="0.25">
      <c r="A1972" t="s">
        <v>1250</v>
      </c>
      <c r="B1972" t="s">
        <v>3</v>
      </c>
      <c r="C1972" t="s">
        <v>248</v>
      </c>
      <c r="D1972" t="s">
        <v>252</v>
      </c>
      <c r="E1972" t="s">
        <v>15</v>
      </c>
      <c r="F1972">
        <v>2008</v>
      </c>
      <c r="G1972">
        <v>0.50314719665398799</v>
      </c>
      <c r="H1972" s="13">
        <v>0.50314719665398799</v>
      </c>
      <c r="I1972" s="4" t="str">
        <f>INDEX('EPA Source to Industry Map'!E:E,MATCH(_xlfn.CONCAT(Table2[[#This Row],[sector]:[subsource]]),'EPA Source to Industry Map'!D:D,0))</f>
        <v>other metals 242</v>
      </c>
      <c r="J1972" s="4" t="s">
        <v>272</v>
      </c>
      <c r="K1972" s="13">
        <v>0.50314719665398799</v>
      </c>
    </row>
    <row r="1973" spans="1:11" x14ac:dyDescent="0.25">
      <c r="A1973" t="s">
        <v>1250</v>
      </c>
      <c r="B1973" t="s">
        <v>3</v>
      </c>
      <c r="C1973" t="s">
        <v>248</v>
      </c>
      <c r="D1973" t="s">
        <v>252</v>
      </c>
      <c r="E1973" t="s">
        <v>15</v>
      </c>
      <c r="F1973">
        <v>2009</v>
      </c>
      <c r="G1973">
        <v>0.39487422565357422</v>
      </c>
      <c r="H1973" s="13">
        <v>0.39487422565357422</v>
      </c>
      <c r="I1973" s="4" t="str">
        <f>INDEX('EPA Source to Industry Map'!E:E,MATCH(_xlfn.CONCAT(Table2[[#This Row],[sector]:[subsource]]),'EPA Source to Industry Map'!D:D,0))</f>
        <v>other metals 242</v>
      </c>
      <c r="J1973" s="4" t="s">
        <v>272</v>
      </c>
      <c r="K1973" s="13">
        <v>0.39487422565357422</v>
      </c>
    </row>
    <row r="1974" spans="1:11" x14ac:dyDescent="0.25">
      <c r="A1974" t="s">
        <v>1250</v>
      </c>
      <c r="B1974" t="s">
        <v>3</v>
      </c>
      <c r="C1974" t="s">
        <v>248</v>
      </c>
      <c r="D1974" t="s">
        <v>252</v>
      </c>
      <c r="E1974" t="s">
        <v>15</v>
      </c>
      <c r="F1974">
        <v>2010</v>
      </c>
      <c r="G1974">
        <v>0.3919015224001004</v>
      </c>
      <c r="H1974" s="13">
        <v>0.3919015224001004</v>
      </c>
      <c r="I1974" s="4" t="str">
        <f>INDEX('EPA Source to Industry Map'!E:E,MATCH(_xlfn.CONCAT(Table2[[#This Row],[sector]:[subsource]]),'EPA Source to Industry Map'!D:D,0))</f>
        <v>other metals 242</v>
      </c>
      <c r="J1974" s="4" t="s">
        <v>272</v>
      </c>
      <c r="K1974" s="13">
        <v>0.3919015224001004</v>
      </c>
    </row>
    <row r="1975" spans="1:11" x14ac:dyDescent="0.25">
      <c r="A1975" t="s">
        <v>1250</v>
      </c>
      <c r="B1975" t="s">
        <v>3</v>
      </c>
      <c r="C1975" t="s">
        <v>248</v>
      </c>
      <c r="D1975" t="s">
        <v>252</v>
      </c>
      <c r="E1975" t="s">
        <v>15</v>
      </c>
      <c r="F1975">
        <v>2011</v>
      </c>
      <c r="G1975">
        <v>0.27481249737962177</v>
      </c>
      <c r="H1975" s="13">
        <v>0.27481249737962177</v>
      </c>
      <c r="I1975" s="4" t="str">
        <f>INDEX('EPA Source to Industry Map'!E:E,MATCH(_xlfn.CONCAT(Table2[[#This Row],[sector]:[subsource]]),'EPA Source to Industry Map'!D:D,0))</f>
        <v>other metals 242</v>
      </c>
      <c r="J1975" s="4" t="s">
        <v>272</v>
      </c>
      <c r="K1975" s="13">
        <v>0.27481249737962177</v>
      </c>
    </row>
    <row r="1976" spans="1:11" x14ac:dyDescent="0.25">
      <c r="A1976" t="s">
        <v>1250</v>
      </c>
      <c r="B1976" t="s">
        <v>3</v>
      </c>
      <c r="C1976" t="s">
        <v>248</v>
      </c>
      <c r="D1976" t="s">
        <v>252</v>
      </c>
      <c r="E1976" t="s">
        <v>15</v>
      </c>
      <c r="F1976">
        <v>2012</v>
      </c>
      <c r="G1976">
        <v>0.27104068663587505</v>
      </c>
      <c r="H1976" s="13">
        <v>0.27104068663587505</v>
      </c>
      <c r="I1976" s="4" t="str">
        <f>INDEX('EPA Source to Industry Map'!E:E,MATCH(_xlfn.CONCAT(Table2[[#This Row],[sector]:[subsource]]),'EPA Source to Industry Map'!D:D,0))</f>
        <v>other metals 242</v>
      </c>
      <c r="J1976" s="4" t="s">
        <v>272</v>
      </c>
      <c r="K1976" s="13">
        <v>0.27104068663587505</v>
      </c>
    </row>
    <row r="1977" spans="1:11" x14ac:dyDescent="0.25">
      <c r="A1977" t="s">
        <v>1250</v>
      </c>
      <c r="B1977" t="s">
        <v>3</v>
      </c>
      <c r="C1977" t="s">
        <v>248</v>
      </c>
      <c r="D1977" t="s">
        <v>252</v>
      </c>
      <c r="E1977" t="s">
        <v>15</v>
      </c>
      <c r="F1977">
        <v>2013</v>
      </c>
      <c r="G1977">
        <v>0.21657535749643234</v>
      </c>
      <c r="H1977" s="13">
        <v>0.21657535749643234</v>
      </c>
      <c r="I1977" s="4" t="str">
        <f>INDEX('EPA Source to Industry Map'!E:E,MATCH(_xlfn.CONCAT(Table2[[#This Row],[sector]:[subsource]]),'EPA Source to Industry Map'!D:D,0))</f>
        <v>other metals 242</v>
      </c>
      <c r="J1977" s="4" t="s">
        <v>272</v>
      </c>
      <c r="K1977" s="13">
        <v>0.21657535749643234</v>
      </c>
    </row>
    <row r="1978" spans="1:11" x14ac:dyDescent="0.25">
      <c r="A1978" t="s">
        <v>1250</v>
      </c>
      <c r="B1978" t="s">
        <v>3</v>
      </c>
      <c r="C1978" t="s">
        <v>248</v>
      </c>
      <c r="D1978" t="s">
        <v>252</v>
      </c>
      <c r="E1978" t="s">
        <v>15</v>
      </c>
      <c r="F1978">
        <v>2014</v>
      </c>
      <c r="G1978">
        <v>0.18941006258018536</v>
      </c>
      <c r="H1978" s="13">
        <v>0.18941006258018536</v>
      </c>
      <c r="I1978" s="4" t="str">
        <f>INDEX('EPA Source to Industry Map'!E:E,MATCH(_xlfn.CONCAT(Table2[[#This Row],[sector]:[subsource]]),'EPA Source to Industry Map'!D:D,0))</f>
        <v>other metals 242</v>
      </c>
      <c r="J1978" s="4" t="s">
        <v>272</v>
      </c>
      <c r="K1978" s="13">
        <v>0.18941006258018536</v>
      </c>
    </row>
    <row r="1979" spans="1:11" x14ac:dyDescent="0.25">
      <c r="A1979" t="s">
        <v>1250</v>
      </c>
      <c r="B1979" t="s">
        <v>3</v>
      </c>
      <c r="C1979" t="s">
        <v>248</v>
      </c>
      <c r="D1979" t="s">
        <v>252</v>
      </c>
      <c r="E1979" t="s">
        <v>15</v>
      </c>
      <c r="F1979">
        <v>2015</v>
      </c>
      <c r="G1979">
        <v>0.12204885111513858</v>
      </c>
      <c r="H1979" s="13">
        <v>0.12204885111513858</v>
      </c>
      <c r="I1979" s="4" t="str">
        <f>INDEX('EPA Source to Industry Map'!E:E,MATCH(_xlfn.CONCAT(Table2[[#This Row],[sector]:[subsource]]),'EPA Source to Industry Map'!D:D,0))</f>
        <v>other metals 242</v>
      </c>
      <c r="J1979" s="4" t="s">
        <v>272</v>
      </c>
      <c r="K1979" s="13">
        <v>0.12204885111513858</v>
      </c>
    </row>
    <row r="1980" spans="1:11" x14ac:dyDescent="0.25">
      <c r="A1980" t="s">
        <v>1250</v>
      </c>
      <c r="B1980" t="s">
        <v>3</v>
      </c>
      <c r="C1980" t="s">
        <v>248</v>
      </c>
      <c r="D1980" t="s">
        <v>252</v>
      </c>
      <c r="E1980" t="s">
        <v>15</v>
      </c>
      <c r="F1980">
        <v>2016</v>
      </c>
      <c r="G1980">
        <v>0.1312701309303789</v>
      </c>
      <c r="H1980" s="13">
        <v>0.1312701309303789</v>
      </c>
      <c r="I1980" s="4" t="str">
        <f>INDEX('EPA Source to Industry Map'!E:E,MATCH(_xlfn.CONCAT(Table2[[#This Row],[sector]:[subsource]]),'EPA Source to Industry Map'!D:D,0))</f>
        <v>other metals 242</v>
      </c>
      <c r="J1980" s="4" t="s">
        <v>272</v>
      </c>
      <c r="K1980" s="13">
        <v>0.1312701309303789</v>
      </c>
    </row>
    <row r="1981" spans="1:11" x14ac:dyDescent="0.25">
      <c r="A1981" t="s">
        <v>1250</v>
      </c>
      <c r="B1981" t="s">
        <v>3</v>
      </c>
      <c r="C1981" t="s">
        <v>248</v>
      </c>
      <c r="D1981" t="s">
        <v>252</v>
      </c>
      <c r="E1981" t="s">
        <v>15</v>
      </c>
      <c r="F1981">
        <v>2017</v>
      </c>
      <c r="G1981">
        <v>0.10513766183415821</v>
      </c>
      <c r="H1981" s="13">
        <v>0.10513766183415821</v>
      </c>
      <c r="I1981" s="4" t="str">
        <f>INDEX('EPA Source to Industry Map'!E:E,MATCH(_xlfn.CONCAT(Table2[[#This Row],[sector]:[subsource]]),'EPA Source to Industry Map'!D:D,0))</f>
        <v>other metals 242</v>
      </c>
      <c r="J1981" s="4" t="s">
        <v>272</v>
      </c>
      <c r="K1981" s="13">
        <v>0.10513766183415821</v>
      </c>
    </row>
    <row r="1982" spans="1:11" x14ac:dyDescent="0.25">
      <c r="A1982" t="s">
        <v>1250</v>
      </c>
      <c r="B1982" t="s">
        <v>3</v>
      </c>
      <c r="C1982" t="s">
        <v>248</v>
      </c>
      <c r="D1982" t="s">
        <v>252</v>
      </c>
      <c r="E1982" t="s">
        <v>15</v>
      </c>
      <c r="F1982">
        <v>2018</v>
      </c>
      <c r="G1982">
        <v>7.9005192737937407E-2</v>
      </c>
      <c r="H1982" s="13">
        <v>7.9005192737937407E-2</v>
      </c>
      <c r="I1982" s="4" t="str">
        <f>INDEX('EPA Source to Industry Map'!E:E,MATCH(_xlfn.CONCAT(Table2[[#This Row],[sector]:[subsource]]),'EPA Source to Industry Map'!D:D,0))</f>
        <v>other metals 242</v>
      </c>
      <c r="J1982" s="4" t="s">
        <v>272</v>
      </c>
      <c r="K1982" s="13">
        <v>7.9005192737937407E-2</v>
      </c>
    </row>
    <row r="1983" spans="1:11" x14ac:dyDescent="0.25">
      <c r="A1983" t="s">
        <v>1250</v>
      </c>
      <c r="B1983" t="s">
        <v>3</v>
      </c>
      <c r="C1983" t="s">
        <v>248</v>
      </c>
      <c r="D1983" t="s">
        <v>252</v>
      </c>
      <c r="E1983" t="s">
        <v>15</v>
      </c>
      <c r="F1983">
        <v>2019</v>
      </c>
      <c r="G1983">
        <v>5.2872723641716697E-2</v>
      </c>
      <c r="H1983" s="13">
        <v>5.2872723641716697E-2</v>
      </c>
      <c r="I1983" s="4" t="str">
        <f>INDEX('EPA Source to Industry Map'!E:E,MATCH(_xlfn.CONCAT(Table2[[#This Row],[sector]:[subsource]]),'EPA Source to Industry Map'!D:D,0))</f>
        <v>other metals 242</v>
      </c>
      <c r="J1983" s="4" t="s">
        <v>272</v>
      </c>
      <c r="K1983" s="13">
        <v>5.2872723641716697E-2</v>
      </c>
    </row>
    <row r="1984" spans="1:11" x14ac:dyDescent="0.25">
      <c r="A1984" t="s">
        <v>1250</v>
      </c>
      <c r="B1984" t="s">
        <v>3</v>
      </c>
      <c r="C1984" t="s">
        <v>248</v>
      </c>
      <c r="D1984" t="s">
        <v>252</v>
      </c>
      <c r="E1984" t="s">
        <v>15</v>
      </c>
      <c r="F1984">
        <v>2020</v>
      </c>
      <c r="G1984">
        <v>2.6740254545496001E-2</v>
      </c>
      <c r="H1984" s="13">
        <v>2.6740254545496001E-2</v>
      </c>
      <c r="I1984" s="4" t="str">
        <f>INDEX('EPA Source to Industry Map'!E:E,MATCH(_xlfn.CONCAT(Table2[[#This Row],[sector]:[subsource]]),'EPA Source to Industry Map'!D:D,0))</f>
        <v>other metals 242</v>
      </c>
      <c r="J1984" s="4" t="s">
        <v>272</v>
      </c>
      <c r="K1984" s="13">
        <v>2.6740254545496001E-2</v>
      </c>
    </row>
    <row r="1985" spans="1:11" x14ac:dyDescent="0.25">
      <c r="A1985" t="s">
        <v>1250</v>
      </c>
      <c r="B1985" t="s">
        <v>3</v>
      </c>
      <c r="C1985" t="s">
        <v>248</v>
      </c>
      <c r="D1985" t="s">
        <v>252</v>
      </c>
      <c r="E1985" t="s">
        <v>15</v>
      </c>
      <c r="F1985">
        <v>2021</v>
      </c>
      <c r="G1985">
        <v>2.6740254545496001E-2</v>
      </c>
      <c r="H1985" s="13">
        <v>2.6740254545496001E-2</v>
      </c>
      <c r="I1985" s="4" t="str">
        <f>INDEX('EPA Source to Industry Map'!E:E,MATCH(_xlfn.CONCAT(Table2[[#This Row],[sector]:[subsource]]),'EPA Source to Industry Map'!D:D,0))</f>
        <v>other metals 242</v>
      </c>
      <c r="J1985" s="4" t="s">
        <v>272</v>
      </c>
      <c r="K1985" s="13">
        <v>2.6740254545496001E-2</v>
      </c>
    </row>
    <row r="1986" spans="1:11" x14ac:dyDescent="0.25">
      <c r="A1986" t="s">
        <v>1250</v>
      </c>
      <c r="B1986" t="s">
        <v>3</v>
      </c>
      <c r="C1986" t="s">
        <v>248</v>
      </c>
      <c r="D1986" t="s">
        <v>252</v>
      </c>
      <c r="E1986" t="s">
        <v>15</v>
      </c>
      <c r="F1986">
        <v>2022</v>
      </c>
      <c r="G1986">
        <v>2.6740254545496001E-2</v>
      </c>
      <c r="H1986" s="13">
        <v>2.6740254545496001E-2</v>
      </c>
      <c r="I1986" s="4" t="str">
        <f>INDEX('EPA Source to Industry Map'!E:E,MATCH(_xlfn.CONCAT(Table2[[#This Row],[sector]:[subsource]]),'EPA Source to Industry Map'!D:D,0))</f>
        <v>other metals 242</v>
      </c>
      <c r="J1986" s="4" t="s">
        <v>272</v>
      </c>
      <c r="K1986" s="13">
        <v>2.6740254545496001E-2</v>
      </c>
    </row>
    <row r="1987" spans="1:11" x14ac:dyDescent="0.25">
      <c r="A1987" t="s">
        <v>1250</v>
      </c>
      <c r="B1987" t="s">
        <v>3</v>
      </c>
      <c r="C1987" t="s">
        <v>248</v>
      </c>
      <c r="D1987" t="s">
        <v>252</v>
      </c>
      <c r="E1987" t="s">
        <v>15</v>
      </c>
      <c r="F1987">
        <v>2023</v>
      </c>
      <c r="G1987">
        <v>2.6740254545496001E-2</v>
      </c>
      <c r="H1987" s="13">
        <v>2.6740254545496001E-2</v>
      </c>
      <c r="I1987" s="4" t="str">
        <f>INDEX('EPA Source to Industry Map'!E:E,MATCH(_xlfn.CONCAT(Table2[[#This Row],[sector]:[subsource]]),'EPA Source to Industry Map'!D:D,0))</f>
        <v>other metals 242</v>
      </c>
      <c r="J1987" s="4" t="s">
        <v>272</v>
      </c>
      <c r="K1987" s="13">
        <v>2.6740254545496001E-2</v>
      </c>
    </row>
    <row r="1988" spans="1:11" x14ac:dyDescent="0.25">
      <c r="A1988" t="s">
        <v>1250</v>
      </c>
      <c r="B1988" t="s">
        <v>3</v>
      </c>
      <c r="C1988" t="s">
        <v>248</v>
      </c>
      <c r="D1988" t="s">
        <v>252</v>
      </c>
      <c r="E1988" t="s">
        <v>15</v>
      </c>
      <c r="F1988">
        <v>2024</v>
      </c>
      <c r="G1988">
        <v>2.6740254545496001E-2</v>
      </c>
      <c r="H1988" s="13">
        <v>2.6740254545496001E-2</v>
      </c>
      <c r="I1988" s="4" t="str">
        <f>INDEX('EPA Source to Industry Map'!E:E,MATCH(_xlfn.CONCAT(Table2[[#This Row],[sector]:[subsource]]),'EPA Source to Industry Map'!D:D,0))</f>
        <v>other metals 242</v>
      </c>
      <c r="J1988" s="4" t="s">
        <v>272</v>
      </c>
      <c r="K1988" s="13">
        <v>2.6740254545496001E-2</v>
      </c>
    </row>
    <row r="1989" spans="1:11" x14ac:dyDescent="0.25">
      <c r="A1989" t="s">
        <v>1250</v>
      </c>
      <c r="B1989" t="s">
        <v>3</v>
      </c>
      <c r="C1989" t="s">
        <v>248</v>
      </c>
      <c r="D1989" t="s">
        <v>252</v>
      </c>
      <c r="E1989" t="s">
        <v>15</v>
      </c>
      <c r="F1989">
        <v>2025</v>
      </c>
      <c r="G1989">
        <v>2.6740254545496001E-2</v>
      </c>
      <c r="H1989" s="13">
        <v>2.6740254545496001E-2</v>
      </c>
      <c r="I1989" s="4" t="str">
        <f>INDEX('EPA Source to Industry Map'!E:E,MATCH(_xlfn.CONCAT(Table2[[#This Row],[sector]:[subsource]]),'EPA Source to Industry Map'!D:D,0))</f>
        <v>other metals 242</v>
      </c>
      <c r="J1989" s="4" t="s">
        <v>272</v>
      </c>
      <c r="K1989" s="13">
        <v>2.6740254545496001E-2</v>
      </c>
    </row>
    <row r="1990" spans="1:11" x14ac:dyDescent="0.25">
      <c r="A1990" t="s">
        <v>1250</v>
      </c>
      <c r="B1990" t="s">
        <v>3</v>
      </c>
      <c r="C1990" t="s">
        <v>248</v>
      </c>
      <c r="D1990" t="s">
        <v>252</v>
      </c>
      <c r="E1990" t="s">
        <v>15</v>
      </c>
      <c r="F1990">
        <v>2026</v>
      </c>
      <c r="G1990">
        <v>2.6740254545496001E-2</v>
      </c>
      <c r="H1990" s="13">
        <v>2.6740254545496001E-2</v>
      </c>
      <c r="I1990" s="4" t="str">
        <f>INDEX('EPA Source to Industry Map'!E:E,MATCH(_xlfn.CONCAT(Table2[[#This Row],[sector]:[subsource]]),'EPA Source to Industry Map'!D:D,0))</f>
        <v>other metals 242</v>
      </c>
      <c r="J1990" s="4" t="s">
        <v>272</v>
      </c>
      <c r="K1990" s="13">
        <v>2.6740254545496001E-2</v>
      </c>
    </row>
    <row r="1991" spans="1:11" x14ac:dyDescent="0.25">
      <c r="A1991" t="s">
        <v>1250</v>
      </c>
      <c r="B1991" t="s">
        <v>3</v>
      </c>
      <c r="C1991" t="s">
        <v>248</v>
      </c>
      <c r="D1991" t="s">
        <v>252</v>
      </c>
      <c r="E1991" t="s">
        <v>15</v>
      </c>
      <c r="F1991">
        <v>2027</v>
      </c>
      <c r="G1991">
        <v>2.6740254545496001E-2</v>
      </c>
      <c r="H1991" s="13">
        <v>2.6740254545496001E-2</v>
      </c>
      <c r="I1991" s="4" t="str">
        <f>INDEX('EPA Source to Industry Map'!E:E,MATCH(_xlfn.CONCAT(Table2[[#This Row],[sector]:[subsource]]),'EPA Source to Industry Map'!D:D,0))</f>
        <v>other metals 242</v>
      </c>
      <c r="J1991" s="4" t="s">
        <v>272</v>
      </c>
      <c r="K1991" s="13">
        <v>2.6740254545496001E-2</v>
      </c>
    </row>
    <row r="1992" spans="1:11" x14ac:dyDescent="0.25">
      <c r="A1992" t="s">
        <v>1250</v>
      </c>
      <c r="B1992" t="s">
        <v>3</v>
      </c>
      <c r="C1992" t="s">
        <v>248</v>
      </c>
      <c r="D1992" t="s">
        <v>252</v>
      </c>
      <c r="E1992" t="s">
        <v>15</v>
      </c>
      <c r="F1992">
        <v>2028</v>
      </c>
      <c r="G1992">
        <v>2.6740254545496001E-2</v>
      </c>
      <c r="H1992" s="13">
        <v>2.6740254545496001E-2</v>
      </c>
      <c r="I1992" s="4" t="str">
        <f>INDEX('EPA Source to Industry Map'!E:E,MATCH(_xlfn.CONCAT(Table2[[#This Row],[sector]:[subsource]]),'EPA Source to Industry Map'!D:D,0))</f>
        <v>other metals 242</v>
      </c>
      <c r="J1992" s="4" t="s">
        <v>272</v>
      </c>
      <c r="K1992" s="13">
        <v>2.6740254545496001E-2</v>
      </c>
    </row>
    <row r="1993" spans="1:11" x14ac:dyDescent="0.25">
      <c r="A1993" t="s">
        <v>1250</v>
      </c>
      <c r="B1993" t="s">
        <v>3</v>
      </c>
      <c r="C1993" t="s">
        <v>248</v>
      </c>
      <c r="D1993" t="s">
        <v>252</v>
      </c>
      <c r="E1993" t="s">
        <v>15</v>
      </c>
      <c r="F1993">
        <v>2029</v>
      </c>
      <c r="G1993">
        <v>2.6740254545496001E-2</v>
      </c>
      <c r="H1993" s="13">
        <v>2.6740254545496001E-2</v>
      </c>
      <c r="I1993" s="4" t="str">
        <f>INDEX('EPA Source to Industry Map'!E:E,MATCH(_xlfn.CONCAT(Table2[[#This Row],[sector]:[subsource]]),'EPA Source to Industry Map'!D:D,0))</f>
        <v>other metals 242</v>
      </c>
      <c r="J1993" s="4" t="s">
        <v>272</v>
      </c>
      <c r="K1993" s="13">
        <v>2.6740254545496001E-2</v>
      </c>
    </row>
    <row r="1994" spans="1:11" x14ac:dyDescent="0.25">
      <c r="A1994" t="s">
        <v>1250</v>
      </c>
      <c r="B1994" t="s">
        <v>3</v>
      </c>
      <c r="C1994" t="s">
        <v>248</v>
      </c>
      <c r="D1994" t="s">
        <v>252</v>
      </c>
      <c r="E1994" t="s">
        <v>15</v>
      </c>
      <c r="F1994">
        <v>2030</v>
      </c>
      <c r="G1994">
        <v>2.6740254545496001E-2</v>
      </c>
      <c r="H1994" s="13">
        <v>2.6740254545496001E-2</v>
      </c>
      <c r="I1994" s="4" t="str">
        <f>INDEX('EPA Source to Industry Map'!E:E,MATCH(_xlfn.CONCAT(Table2[[#This Row],[sector]:[subsource]]),'EPA Source to Industry Map'!D:D,0))</f>
        <v>other metals 242</v>
      </c>
      <c r="J1994" s="4" t="s">
        <v>272</v>
      </c>
      <c r="K1994" s="13">
        <v>2.6740254545496001E-2</v>
      </c>
    </row>
    <row r="1995" spans="1:11" x14ac:dyDescent="0.25">
      <c r="A1995" t="s">
        <v>1250</v>
      </c>
      <c r="B1995" t="s">
        <v>3</v>
      </c>
      <c r="C1995" t="s">
        <v>248</v>
      </c>
      <c r="D1995" t="s">
        <v>252</v>
      </c>
      <c r="E1995" t="s">
        <v>15</v>
      </c>
      <c r="F1995">
        <v>2031</v>
      </c>
      <c r="G1995">
        <v>2.6740254545496001E-2</v>
      </c>
      <c r="H1995" s="13">
        <v>2.6740254545496001E-2</v>
      </c>
      <c r="I1995" s="4" t="str">
        <f>INDEX('EPA Source to Industry Map'!E:E,MATCH(_xlfn.CONCAT(Table2[[#This Row],[sector]:[subsource]]),'EPA Source to Industry Map'!D:D,0))</f>
        <v>other metals 242</v>
      </c>
      <c r="J1995" s="4" t="s">
        <v>272</v>
      </c>
      <c r="K1995" s="13">
        <v>2.6740254545496001E-2</v>
      </c>
    </row>
    <row r="1996" spans="1:11" x14ac:dyDescent="0.25">
      <c r="A1996" t="s">
        <v>1250</v>
      </c>
      <c r="B1996" t="s">
        <v>3</v>
      </c>
      <c r="C1996" t="s">
        <v>248</v>
      </c>
      <c r="D1996" t="s">
        <v>252</v>
      </c>
      <c r="E1996" t="s">
        <v>15</v>
      </c>
      <c r="F1996">
        <v>2032</v>
      </c>
      <c r="G1996">
        <v>2.6740254545496001E-2</v>
      </c>
      <c r="H1996" s="13">
        <v>2.6740254545496001E-2</v>
      </c>
      <c r="I1996" s="4" t="str">
        <f>INDEX('EPA Source to Industry Map'!E:E,MATCH(_xlfn.CONCAT(Table2[[#This Row],[sector]:[subsource]]),'EPA Source to Industry Map'!D:D,0))</f>
        <v>other metals 242</v>
      </c>
      <c r="J1996" s="4" t="s">
        <v>272</v>
      </c>
      <c r="K1996" s="13">
        <v>2.6740254545496001E-2</v>
      </c>
    </row>
    <row r="1997" spans="1:11" x14ac:dyDescent="0.25">
      <c r="A1997" t="s">
        <v>1250</v>
      </c>
      <c r="B1997" t="s">
        <v>3</v>
      </c>
      <c r="C1997" t="s">
        <v>248</v>
      </c>
      <c r="D1997" t="s">
        <v>252</v>
      </c>
      <c r="E1997" t="s">
        <v>15</v>
      </c>
      <c r="F1997">
        <v>2033</v>
      </c>
      <c r="G1997">
        <v>2.6740254545496001E-2</v>
      </c>
      <c r="H1997" s="13">
        <v>2.6740254545496001E-2</v>
      </c>
      <c r="I1997" s="4" t="str">
        <f>INDEX('EPA Source to Industry Map'!E:E,MATCH(_xlfn.CONCAT(Table2[[#This Row],[sector]:[subsource]]),'EPA Source to Industry Map'!D:D,0))</f>
        <v>other metals 242</v>
      </c>
      <c r="J1997" s="4" t="s">
        <v>272</v>
      </c>
      <c r="K1997" s="13">
        <v>2.6740254545496001E-2</v>
      </c>
    </row>
    <row r="1998" spans="1:11" x14ac:dyDescent="0.25">
      <c r="A1998" t="s">
        <v>1250</v>
      </c>
      <c r="B1998" t="s">
        <v>3</v>
      </c>
      <c r="C1998" t="s">
        <v>248</v>
      </c>
      <c r="D1998" t="s">
        <v>252</v>
      </c>
      <c r="E1998" t="s">
        <v>15</v>
      </c>
      <c r="F1998">
        <v>2034</v>
      </c>
      <c r="G1998">
        <v>2.6740254545496001E-2</v>
      </c>
      <c r="H1998" s="13">
        <v>2.6740254545496001E-2</v>
      </c>
      <c r="I1998" s="4" t="str">
        <f>INDEX('EPA Source to Industry Map'!E:E,MATCH(_xlfn.CONCAT(Table2[[#This Row],[sector]:[subsource]]),'EPA Source to Industry Map'!D:D,0))</f>
        <v>other metals 242</v>
      </c>
      <c r="J1998" s="4" t="s">
        <v>272</v>
      </c>
      <c r="K1998" s="13">
        <v>2.6740254545496001E-2</v>
      </c>
    </row>
    <row r="1999" spans="1:11" x14ac:dyDescent="0.25">
      <c r="A1999" t="s">
        <v>1250</v>
      </c>
      <c r="B1999" t="s">
        <v>3</v>
      </c>
      <c r="C1999" t="s">
        <v>248</v>
      </c>
      <c r="D1999" t="s">
        <v>252</v>
      </c>
      <c r="E1999" t="s">
        <v>15</v>
      </c>
      <c r="F1999">
        <v>2035</v>
      </c>
      <c r="G1999">
        <v>2.6740254545496001E-2</v>
      </c>
      <c r="H1999" s="13">
        <v>2.6740254545496001E-2</v>
      </c>
      <c r="I1999" s="4" t="str">
        <f>INDEX('EPA Source to Industry Map'!E:E,MATCH(_xlfn.CONCAT(Table2[[#This Row],[sector]:[subsource]]),'EPA Source to Industry Map'!D:D,0))</f>
        <v>other metals 242</v>
      </c>
      <c r="J1999" s="4" t="s">
        <v>272</v>
      </c>
      <c r="K1999" s="13">
        <v>2.6740254545496001E-2</v>
      </c>
    </row>
    <row r="2000" spans="1:11" x14ac:dyDescent="0.25">
      <c r="A2000" t="s">
        <v>1250</v>
      </c>
      <c r="B2000" t="s">
        <v>3</v>
      </c>
      <c r="C2000" t="s">
        <v>248</v>
      </c>
      <c r="D2000" t="s">
        <v>252</v>
      </c>
      <c r="E2000" t="s">
        <v>15</v>
      </c>
      <c r="F2000">
        <v>2036</v>
      </c>
      <c r="G2000">
        <v>2.6740254545496001E-2</v>
      </c>
      <c r="H2000" s="13">
        <v>2.6740254545496001E-2</v>
      </c>
      <c r="I2000" s="4" t="str">
        <f>INDEX('EPA Source to Industry Map'!E:E,MATCH(_xlfn.CONCAT(Table2[[#This Row],[sector]:[subsource]]),'EPA Source to Industry Map'!D:D,0))</f>
        <v>other metals 242</v>
      </c>
      <c r="J2000" s="4" t="s">
        <v>272</v>
      </c>
      <c r="K2000" s="13">
        <v>2.6740254545496001E-2</v>
      </c>
    </row>
    <row r="2001" spans="1:11" x14ac:dyDescent="0.25">
      <c r="A2001" t="s">
        <v>1250</v>
      </c>
      <c r="B2001" t="s">
        <v>3</v>
      </c>
      <c r="C2001" t="s">
        <v>248</v>
      </c>
      <c r="D2001" t="s">
        <v>252</v>
      </c>
      <c r="E2001" t="s">
        <v>15</v>
      </c>
      <c r="F2001">
        <v>2037</v>
      </c>
      <c r="G2001">
        <v>2.6740254545496001E-2</v>
      </c>
      <c r="H2001" s="13">
        <v>2.6740254545496001E-2</v>
      </c>
      <c r="I2001" s="4" t="str">
        <f>INDEX('EPA Source to Industry Map'!E:E,MATCH(_xlfn.CONCAT(Table2[[#This Row],[sector]:[subsource]]),'EPA Source to Industry Map'!D:D,0))</f>
        <v>other metals 242</v>
      </c>
      <c r="J2001" s="4" t="s">
        <v>272</v>
      </c>
      <c r="K2001" s="13">
        <v>2.6740254545496001E-2</v>
      </c>
    </row>
    <row r="2002" spans="1:11" x14ac:dyDescent="0.25">
      <c r="A2002" t="s">
        <v>1250</v>
      </c>
      <c r="B2002" t="s">
        <v>3</v>
      </c>
      <c r="C2002" t="s">
        <v>248</v>
      </c>
      <c r="D2002" t="s">
        <v>252</v>
      </c>
      <c r="E2002" t="s">
        <v>15</v>
      </c>
      <c r="F2002">
        <v>2038</v>
      </c>
      <c r="G2002">
        <v>2.6740254545496001E-2</v>
      </c>
      <c r="H2002" s="13">
        <v>2.6740254545496001E-2</v>
      </c>
      <c r="I2002" s="4" t="str">
        <f>INDEX('EPA Source to Industry Map'!E:E,MATCH(_xlfn.CONCAT(Table2[[#This Row],[sector]:[subsource]]),'EPA Source to Industry Map'!D:D,0))</f>
        <v>other metals 242</v>
      </c>
      <c r="J2002" s="4" t="s">
        <v>272</v>
      </c>
      <c r="K2002" s="13">
        <v>2.6740254545496001E-2</v>
      </c>
    </row>
    <row r="2003" spans="1:11" x14ac:dyDescent="0.25">
      <c r="A2003" t="s">
        <v>1250</v>
      </c>
      <c r="B2003" t="s">
        <v>3</v>
      </c>
      <c r="C2003" t="s">
        <v>248</v>
      </c>
      <c r="D2003" t="s">
        <v>252</v>
      </c>
      <c r="E2003" t="s">
        <v>15</v>
      </c>
      <c r="F2003">
        <v>2039</v>
      </c>
      <c r="G2003">
        <v>2.6740254545496001E-2</v>
      </c>
      <c r="H2003" s="13">
        <v>2.6740254545496001E-2</v>
      </c>
      <c r="I2003" s="4" t="str">
        <f>INDEX('EPA Source to Industry Map'!E:E,MATCH(_xlfn.CONCAT(Table2[[#This Row],[sector]:[subsource]]),'EPA Source to Industry Map'!D:D,0))</f>
        <v>other metals 242</v>
      </c>
      <c r="J2003" s="4" t="s">
        <v>272</v>
      </c>
      <c r="K2003" s="13">
        <v>2.6740254545496001E-2</v>
      </c>
    </row>
    <row r="2004" spans="1:11" x14ac:dyDescent="0.25">
      <c r="A2004" t="s">
        <v>1250</v>
      </c>
      <c r="B2004" t="s">
        <v>3</v>
      </c>
      <c r="C2004" t="s">
        <v>248</v>
      </c>
      <c r="D2004" t="s">
        <v>252</v>
      </c>
      <c r="E2004" t="s">
        <v>15</v>
      </c>
      <c r="F2004">
        <v>2040</v>
      </c>
      <c r="G2004">
        <v>2.6740254545496001E-2</v>
      </c>
      <c r="H2004" s="13">
        <v>2.6740254545496001E-2</v>
      </c>
      <c r="I2004" s="4" t="str">
        <f>INDEX('EPA Source to Industry Map'!E:E,MATCH(_xlfn.CONCAT(Table2[[#This Row],[sector]:[subsource]]),'EPA Source to Industry Map'!D:D,0))</f>
        <v>other metals 242</v>
      </c>
      <c r="J2004" s="4" t="s">
        <v>272</v>
      </c>
      <c r="K2004" s="13">
        <v>2.6740254545496001E-2</v>
      </c>
    </row>
    <row r="2005" spans="1:11" x14ac:dyDescent="0.25">
      <c r="A2005" t="s">
        <v>1250</v>
      </c>
      <c r="B2005" t="s">
        <v>3</v>
      </c>
      <c r="C2005" t="s">
        <v>248</v>
      </c>
      <c r="D2005" t="s">
        <v>252</v>
      </c>
      <c r="E2005" t="s">
        <v>15</v>
      </c>
      <c r="F2005">
        <v>2041</v>
      </c>
      <c r="G2005">
        <v>2.6740254545496001E-2</v>
      </c>
      <c r="H2005" s="13">
        <v>2.6740254545496001E-2</v>
      </c>
      <c r="I2005" s="4" t="str">
        <f>INDEX('EPA Source to Industry Map'!E:E,MATCH(_xlfn.CONCAT(Table2[[#This Row],[sector]:[subsource]]),'EPA Source to Industry Map'!D:D,0))</f>
        <v>other metals 242</v>
      </c>
      <c r="J2005" s="4" t="s">
        <v>272</v>
      </c>
      <c r="K2005" s="13">
        <v>2.6740254545496001E-2</v>
      </c>
    </row>
    <row r="2006" spans="1:11" x14ac:dyDescent="0.25">
      <c r="A2006" t="s">
        <v>1250</v>
      </c>
      <c r="B2006" t="s">
        <v>3</v>
      </c>
      <c r="C2006" t="s">
        <v>248</v>
      </c>
      <c r="D2006" t="s">
        <v>252</v>
      </c>
      <c r="E2006" t="s">
        <v>15</v>
      </c>
      <c r="F2006">
        <v>2042</v>
      </c>
      <c r="G2006">
        <v>2.6740254545496001E-2</v>
      </c>
      <c r="H2006" s="13">
        <v>2.6740254545496001E-2</v>
      </c>
      <c r="I2006" s="4" t="str">
        <f>INDEX('EPA Source to Industry Map'!E:E,MATCH(_xlfn.CONCAT(Table2[[#This Row],[sector]:[subsource]]),'EPA Source to Industry Map'!D:D,0))</f>
        <v>other metals 242</v>
      </c>
      <c r="J2006" s="4" t="s">
        <v>272</v>
      </c>
      <c r="K2006" s="13">
        <v>2.6740254545496001E-2</v>
      </c>
    </row>
    <row r="2007" spans="1:11" x14ac:dyDescent="0.25">
      <c r="A2007" t="s">
        <v>1250</v>
      </c>
      <c r="B2007" t="s">
        <v>3</v>
      </c>
      <c r="C2007" t="s">
        <v>248</v>
      </c>
      <c r="D2007" t="s">
        <v>252</v>
      </c>
      <c r="E2007" t="s">
        <v>15</v>
      </c>
      <c r="F2007">
        <v>2043</v>
      </c>
      <c r="G2007">
        <v>2.6740254545496001E-2</v>
      </c>
      <c r="H2007" s="13">
        <v>2.6740254545496001E-2</v>
      </c>
      <c r="I2007" s="4" t="str">
        <f>INDEX('EPA Source to Industry Map'!E:E,MATCH(_xlfn.CONCAT(Table2[[#This Row],[sector]:[subsource]]),'EPA Source to Industry Map'!D:D,0))</f>
        <v>other metals 242</v>
      </c>
      <c r="J2007" s="4" t="s">
        <v>272</v>
      </c>
      <c r="K2007" s="13">
        <v>2.6740254545496001E-2</v>
      </c>
    </row>
    <row r="2008" spans="1:11" x14ac:dyDescent="0.25">
      <c r="A2008" t="s">
        <v>1250</v>
      </c>
      <c r="B2008" t="s">
        <v>3</v>
      </c>
      <c r="C2008" t="s">
        <v>248</v>
      </c>
      <c r="D2008" t="s">
        <v>252</v>
      </c>
      <c r="E2008" t="s">
        <v>15</v>
      </c>
      <c r="F2008">
        <v>2044</v>
      </c>
      <c r="G2008">
        <v>2.6740254545496001E-2</v>
      </c>
      <c r="H2008" s="13">
        <v>2.6740254545496001E-2</v>
      </c>
      <c r="I2008" s="4" t="str">
        <f>INDEX('EPA Source to Industry Map'!E:E,MATCH(_xlfn.CONCAT(Table2[[#This Row],[sector]:[subsource]]),'EPA Source to Industry Map'!D:D,0))</f>
        <v>other metals 242</v>
      </c>
      <c r="J2008" s="4" t="s">
        <v>272</v>
      </c>
      <c r="K2008" s="13">
        <v>2.6740254545496001E-2</v>
      </c>
    </row>
    <row r="2009" spans="1:11" x14ac:dyDescent="0.25">
      <c r="A2009" t="s">
        <v>1250</v>
      </c>
      <c r="B2009" t="s">
        <v>3</v>
      </c>
      <c r="C2009" t="s">
        <v>248</v>
      </c>
      <c r="D2009" t="s">
        <v>252</v>
      </c>
      <c r="E2009" t="s">
        <v>15</v>
      </c>
      <c r="F2009">
        <v>2045</v>
      </c>
      <c r="G2009">
        <v>2.6740254545496001E-2</v>
      </c>
      <c r="H2009" s="13">
        <v>2.6740254545496001E-2</v>
      </c>
      <c r="I2009" s="4" t="str">
        <f>INDEX('EPA Source to Industry Map'!E:E,MATCH(_xlfn.CONCAT(Table2[[#This Row],[sector]:[subsource]]),'EPA Source to Industry Map'!D:D,0))</f>
        <v>other metals 242</v>
      </c>
      <c r="J2009" s="4" t="s">
        <v>272</v>
      </c>
      <c r="K2009" s="13">
        <v>2.6740254545496001E-2</v>
      </c>
    </row>
    <row r="2010" spans="1:11" x14ac:dyDescent="0.25">
      <c r="A2010" t="s">
        <v>1250</v>
      </c>
      <c r="B2010" t="s">
        <v>3</v>
      </c>
      <c r="C2010" t="s">
        <v>248</v>
      </c>
      <c r="D2010" t="s">
        <v>252</v>
      </c>
      <c r="E2010" t="s">
        <v>15</v>
      </c>
      <c r="F2010">
        <v>2046</v>
      </c>
      <c r="G2010">
        <v>2.6740254545496001E-2</v>
      </c>
      <c r="H2010" s="13">
        <v>2.6740254545496001E-2</v>
      </c>
      <c r="I2010" s="4" t="str">
        <f>INDEX('EPA Source to Industry Map'!E:E,MATCH(_xlfn.CONCAT(Table2[[#This Row],[sector]:[subsource]]),'EPA Source to Industry Map'!D:D,0))</f>
        <v>other metals 242</v>
      </c>
      <c r="J2010" s="4" t="s">
        <v>272</v>
      </c>
      <c r="K2010" s="13">
        <v>2.6740254545496001E-2</v>
      </c>
    </row>
    <row r="2011" spans="1:11" x14ac:dyDescent="0.25">
      <c r="A2011" t="s">
        <v>1250</v>
      </c>
      <c r="B2011" t="s">
        <v>3</v>
      </c>
      <c r="C2011" t="s">
        <v>248</v>
      </c>
      <c r="D2011" t="s">
        <v>252</v>
      </c>
      <c r="E2011" t="s">
        <v>15</v>
      </c>
      <c r="F2011">
        <v>2047</v>
      </c>
      <c r="G2011">
        <v>2.6740254545496001E-2</v>
      </c>
      <c r="H2011" s="13">
        <v>2.6740254545496001E-2</v>
      </c>
      <c r="I2011" s="4" t="str">
        <f>INDEX('EPA Source to Industry Map'!E:E,MATCH(_xlfn.CONCAT(Table2[[#This Row],[sector]:[subsource]]),'EPA Source to Industry Map'!D:D,0))</f>
        <v>other metals 242</v>
      </c>
      <c r="J2011" s="4" t="s">
        <v>272</v>
      </c>
      <c r="K2011" s="13">
        <v>2.6740254545496001E-2</v>
      </c>
    </row>
    <row r="2012" spans="1:11" x14ac:dyDescent="0.25">
      <c r="A2012" t="s">
        <v>1250</v>
      </c>
      <c r="B2012" t="s">
        <v>3</v>
      </c>
      <c r="C2012" t="s">
        <v>248</v>
      </c>
      <c r="D2012" t="s">
        <v>252</v>
      </c>
      <c r="E2012" t="s">
        <v>15</v>
      </c>
      <c r="F2012">
        <v>2048</v>
      </c>
      <c r="G2012">
        <v>2.6740254545496001E-2</v>
      </c>
      <c r="H2012" s="13">
        <v>2.6740254545496001E-2</v>
      </c>
      <c r="I2012" s="4" t="str">
        <f>INDEX('EPA Source to Industry Map'!E:E,MATCH(_xlfn.CONCAT(Table2[[#This Row],[sector]:[subsource]]),'EPA Source to Industry Map'!D:D,0))</f>
        <v>other metals 242</v>
      </c>
      <c r="J2012" s="4" t="s">
        <v>272</v>
      </c>
      <c r="K2012" s="13">
        <v>2.6740254545496001E-2</v>
      </c>
    </row>
    <row r="2013" spans="1:11" x14ac:dyDescent="0.25">
      <c r="A2013" t="s">
        <v>1250</v>
      </c>
      <c r="B2013" t="s">
        <v>3</v>
      </c>
      <c r="C2013" t="s">
        <v>248</v>
      </c>
      <c r="D2013" t="s">
        <v>252</v>
      </c>
      <c r="E2013" t="s">
        <v>15</v>
      </c>
      <c r="F2013">
        <v>2049</v>
      </c>
      <c r="G2013">
        <v>2.6740254545496001E-2</v>
      </c>
      <c r="H2013" s="13">
        <v>2.6740254545496001E-2</v>
      </c>
      <c r="I2013" s="4" t="str">
        <f>INDEX('EPA Source to Industry Map'!E:E,MATCH(_xlfn.CONCAT(Table2[[#This Row],[sector]:[subsource]]),'EPA Source to Industry Map'!D:D,0))</f>
        <v>other metals 242</v>
      </c>
      <c r="J2013" s="4" t="s">
        <v>272</v>
      </c>
      <c r="K2013" s="13">
        <v>2.6740254545496001E-2</v>
      </c>
    </row>
    <row r="2014" spans="1:11" x14ac:dyDescent="0.25">
      <c r="A2014" t="s">
        <v>1250</v>
      </c>
      <c r="B2014" t="s">
        <v>3</v>
      </c>
      <c r="C2014" t="s">
        <v>248</v>
      </c>
      <c r="D2014" t="s">
        <v>252</v>
      </c>
      <c r="E2014" t="s">
        <v>15</v>
      </c>
      <c r="F2014">
        <v>2050</v>
      </c>
      <c r="G2014">
        <v>2.6740254545496001E-2</v>
      </c>
      <c r="H2014" s="13">
        <v>2.6740254545496001E-2</v>
      </c>
      <c r="I2014" s="4" t="str">
        <f>INDEX('EPA Source to Industry Map'!E:E,MATCH(_xlfn.CONCAT(Table2[[#This Row],[sector]:[subsource]]),'EPA Source to Industry Map'!D:D,0))</f>
        <v>other metals 242</v>
      </c>
      <c r="J2014" s="4" t="s">
        <v>272</v>
      </c>
      <c r="K2014" s="13">
        <v>2.6740254545496001E-2</v>
      </c>
    </row>
    <row r="2015" spans="1:11" x14ac:dyDescent="0.25">
      <c r="A2015" t="s">
        <v>1250</v>
      </c>
      <c r="B2015" t="s">
        <v>3</v>
      </c>
      <c r="C2015" t="s">
        <v>253</v>
      </c>
      <c r="D2015" t="s">
        <v>254</v>
      </c>
      <c r="E2015" t="s">
        <v>12</v>
      </c>
      <c r="F2015">
        <v>1990</v>
      </c>
      <c r="G2015">
        <v>41.453161274892921</v>
      </c>
      <c r="H2015" s="13">
        <v>0.13910456803655344</v>
      </c>
      <c r="I2015" s="4" t="str">
        <f>INDEX('EPA Source to Industry Map'!E:E,MATCH(_xlfn.CONCAT(Table2[[#This Row],[sector]:[subsource]]),'EPA Source to Industry Map'!D:D,0))</f>
        <v>chemicals 20</v>
      </c>
      <c r="J2015" s="4" t="s">
        <v>12</v>
      </c>
      <c r="K2015" s="13">
        <v>36.862710529686659</v>
      </c>
    </row>
    <row r="2016" spans="1:11" x14ac:dyDescent="0.25">
      <c r="A2016" t="s">
        <v>1250</v>
      </c>
      <c r="B2016" t="s">
        <v>3</v>
      </c>
      <c r="C2016" t="s">
        <v>253</v>
      </c>
      <c r="D2016" t="s">
        <v>254</v>
      </c>
      <c r="E2016" t="s">
        <v>12</v>
      </c>
      <c r="F2016">
        <v>1991</v>
      </c>
      <c r="G2016">
        <v>42.262849448565056</v>
      </c>
      <c r="H2016" s="13">
        <v>0.14182164244484918</v>
      </c>
      <c r="I2016" s="4" t="str">
        <f>INDEX('EPA Source to Industry Map'!E:E,MATCH(_xlfn.CONCAT(Table2[[#This Row],[sector]:[subsource]]),'EPA Source to Industry Map'!D:D,0))</f>
        <v>chemicals 20</v>
      </c>
      <c r="J2016" s="4" t="s">
        <v>12</v>
      </c>
      <c r="K2016" s="13">
        <v>37.58273524788504</v>
      </c>
    </row>
    <row r="2017" spans="1:11" x14ac:dyDescent="0.25">
      <c r="A2017" t="s">
        <v>1250</v>
      </c>
      <c r="B2017" t="s">
        <v>3</v>
      </c>
      <c r="C2017" t="s">
        <v>253</v>
      </c>
      <c r="D2017" t="s">
        <v>254</v>
      </c>
      <c r="E2017" t="s">
        <v>12</v>
      </c>
      <c r="F2017">
        <v>1992</v>
      </c>
      <c r="G2017">
        <v>45.439223273798476</v>
      </c>
      <c r="H2017" s="13">
        <v>0.15248061501274657</v>
      </c>
      <c r="I2017" s="4" t="str">
        <f>INDEX('EPA Source to Industry Map'!E:E,MATCH(_xlfn.CONCAT(Table2[[#This Row],[sector]:[subsource]]),'EPA Source to Industry Map'!D:D,0))</f>
        <v>chemicals 20</v>
      </c>
      <c r="J2017" s="4" t="s">
        <v>12</v>
      </c>
      <c r="K2017" s="13">
        <v>40.40736297837784</v>
      </c>
    </row>
    <row r="2018" spans="1:11" x14ac:dyDescent="0.25">
      <c r="A2018" t="s">
        <v>1250</v>
      </c>
      <c r="B2018" t="s">
        <v>3</v>
      </c>
      <c r="C2018" t="s">
        <v>253</v>
      </c>
      <c r="D2018" t="s">
        <v>254</v>
      </c>
      <c r="E2018" t="s">
        <v>12</v>
      </c>
      <c r="F2018">
        <v>1993</v>
      </c>
      <c r="G2018">
        <v>44.490266055381127</v>
      </c>
      <c r="H2018" s="13">
        <v>0.14929619481671519</v>
      </c>
      <c r="I2018" s="4" t="str">
        <f>INDEX('EPA Source to Industry Map'!E:E,MATCH(_xlfn.CONCAT(Table2[[#This Row],[sector]:[subsource]]),'EPA Source to Industry Map'!D:D,0))</f>
        <v>chemicals 20</v>
      </c>
      <c r="J2018" s="4" t="s">
        <v>12</v>
      </c>
      <c r="K2018" s="13">
        <v>39.563491626429524</v>
      </c>
    </row>
    <row r="2019" spans="1:11" x14ac:dyDescent="0.25">
      <c r="A2019" t="s">
        <v>1250</v>
      </c>
      <c r="B2019" t="s">
        <v>3</v>
      </c>
      <c r="C2019" t="s">
        <v>253</v>
      </c>
      <c r="D2019" t="s">
        <v>254</v>
      </c>
      <c r="E2019" t="s">
        <v>12</v>
      </c>
      <c r="F2019">
        <v>1994</v>
      </c>
      <c r="G2019">
        <v>47.300167651914101</v>
      </c>
      <c r="H2019" s="13">
        <v>0.15872539480508088</v>
      </c>
      <c r="I2019" s="4" t="str">
        <f>INDEX('EPA Source to Industry Map'!E:E,MATCH(_xlfn.CONCAT(Table2[[#This Row],[sector]:[subsource]]),'EPA Source to Industry Map'!D:D,0))</f>
        <v>chemicals 20</v>
      </c>
      <c r="J2019" s="4" t="s">
        <v>12</v>
      </c>
      <c r="K2019" s="13">
        <v>42.062229623346433</v>
      </c>
    </row>
    <row r="2020" spans="1:11" x14ac:dyDescent="0.25">
      <c r="A2020" t="s">
        <v>1250</v>
      </c>
      <c r="B2020" t="s">
        <v>3</v>
      </c>
      <c r="C2020" t="s">
        <v>253</v>
      </c>
      <c r="D2020" t="s">
        <v>254</v>
      </c>
      <c r="E2020" t="s">
        <v>12</v>
      </c>
      <c r="F2020">
        <v>1995</v>
      </c>
      <c r="G2020">
        <v>46.888459217903275</v>
      </c>
      <c r="H2020" s="13">
        <v>0.15734382287887005</v>
      </c>
      <c r="I2020" s="4" t="str">
        <f>INDEX('EPA Source to Industry Map'!E:E,MATCH(_xlfn.CONCAT(Table2[[#This Row],[sector]:[subsource]]),'EPA Source to Industry Map'!D:D,0))</f>
        <v>chemicals 20</v>
      </c>
      <c r="J2020" s="4" t="s">
        <v>12</v>
      </c>
      <c r="K2020" s="13">
        <v>41.696113062900565</v>
      </c>
    </row>
    <row r="2021" spans="1:11" x14ac:dyDescent="0.25">
      <c r="A2021" t="s">
        <v>1250</v>
      </c>
      <c r="B2021" t="s">
        <v>3</v>
      </c>
      <c r="C2021" t="s">
        <v>253</v>
      </c>
      <c r="D2021" t="s">
        <v>254</v>
      </c>
      <c r="E2021" t="s">
        <v>12</v>
      </c>
      <c r="F2021">
        <v>1996</v>
      </c>
      <c r="G2021">
        <v>49.136300139200429</v>
      </c>
      <c r="H2021" s="13">
        <v>0.16488691321879337</v>
      </c>
      <c r="I2021" s="4" t="str">
        <f>INDEX('EPA Source to Industry Map'!E:E,MATCH(_xlfn.CONCAT(Table2[[#This Row],[sector]:[subsource]]),'EPA Source to Industry Map'!D:D,0))</f>
        <v>chemicals 20</v>
      </c>
      <c r="J2021" s="4" t="s">
        <v>12</v>
      </c>
      <c r="K2021" s="13">
        <v>43.695032002980241</v>
      </c>
    </row>
    <row r="2022" spans="1:11" x14ac:dyDescent="0.25">
      <c r="A2022" t="s">
        <v>1250</v>
      </c>
      <c r="B2022" t="s">
        <v>3</v>
      </c>
      <c r="C2022" t="s">
        <v>253</v>
      </c>
      <c r="D2022" t="s">
        <v>254</v>
      </c>
      <c r="E2022" t="s">
        <v>12</v>
      </c>
      <c r="F2022">
        <v>1997</v>
      </c>
      <c r="G2022">
        <v>46.708123685838707</v>
      </c>
      <c r="H2022" s="13">
        <v>0.15673867008670705</v>
      </c>
      <c r="I2022" s="4" t="str">
        <f>INDEX('EPA Source to Industry Map'!E:E,MATCH(_xlfn.CONCAT(Table2[[#This Row],[sector]:[subsource]]),'EPA Source to Industry Map'!D:D,0))</f>
        <v>chemicals 20</v>
      </c>
      <c r="J2022" s="4" t="s">
        <v>12</v>
      </c>
      <c r="K2022" s="13">
        <v>41.535747572977371</v>
      </c>
    </row>
    <row r="2023" spans="1:11" x14ac:dyDescent="0.25">
      <c r="A2023" t="s">
        <v>1250</v>
      </c>
      <c r="B2023" t="s">
        <v>3</v>
      </c>
      <c r="C2023" t="s">
        <v>253</v>
      </c>
      <c r="D2023" t="s">
        <v>254</v>
      </c>
      <c r="E2023" t="s">
        <v>12</v>
      </c>
      <c r="F2023">
        <v>1998</v>
      </c>
      <c r="G2023">
        <v>28.619588831546103</v>
      </c>
      <c r="H2023" s="13">
        <v>9.6038888696463445E-2</v>
      </c>
      <c r="I2023" s="4" t="str">
        <f>INDEX('EPA Source to Industry Map'!E:E,MATCH(_xlfn.CONCAT(Table2[[#This Row],[sector]:[subsource]]),'EPA Source to Industry Map'!D:D,0))</f>
        <v>chemicals 20</v>
      </c>
      <c r="J2023" s="4" t="s">
        <v>12</v>
      </c>
      <c r="K2023" s="13">
        <v>25.450305504562813</v>
      </c>
    </row>
    <row r="2024" spans="1:11" x14ac:dyDescent="0.25">
      <c r="A2024" t="s">
        <v>1250</v>
      </c>
      <c r="B2024" t="s">
        <v>3</v>
      </c>
      <c r="C2024" t="s">
        <v>253</v>
      </c>
      <c r="D2024" t="s">
        <v>254</v>
      </c>
      <c r="E2024" t="s">
        <v>12</v>
      </c>
      <c r="F2024">
        <v>1999</v>
      </c>
      <c r="G2024">
        <v>20.998169520771874</v>
      </c>
      <c r="H2024" s="13">
        <v>7.0463656109972739E-2</v>
      </c>
      <c r="I2024" s="4" t="str">
        <f>INDEX('EPA Source to Industry Map'!E:E,MATCH(_xlfn.CONCAT(Table2[[#This Row],[sector]:[subsource]]),'EPA Source to Industry Map'!D:D,0))</f>
        <v>chemicals 20</v>
      </c>
      <c r="J2024" s="4" t="s">
        <v>12</v>
      </c>
      <c r="K2024" s="13">
        <v>18.672868869142775</v>
      </c>
    </row>
    <row r="2025" spans="1:11" x14ac:dyDescent="0.25">
      <c r="A2025" t="s">
        <v>1250</v>
      </c>
      <c r="B2025" t="s">
        <v>3</v>
      </c>
      <c r="C2025" t="s">
        <v>253</v>
      </c>
      <c r="D2025" t="s">
        <v>254</v>
      </c>
      <c r="E2025" t="s">
        <v>12</v>
      </c>
      <c r="F2025">
        <v>2000</v>
      </c>
      <c r="G2025">
        <v>20.758344037282029</v>
      </c>
      <c r="H2025" s="13">
        <v>6.9658872608328953E-2</v>
      </c>
      <c r="I2025" s="4" t="str">
        <f>INDEX('EPA Source to Industry Map'!E:E,MATCH(_xlfn.CONCAT(Table2[[#This Row],[sector]:[subsource]]),'EPA Source to Industry Map'!D:D,0))</f>
        <v>chemicals 20</v>
      </c>
      <c r="J2025" s="4" t="s">
        <v>12</v>
      </c>
      <c r="K2025" s="13">
        <v>18.459601241207174</v>
      </c>
    </row>
    <row r="2026" spans="1:11" x14ac:dyDescent="0.25">
      <c r="A2026" t="s">
        <v>1250</v>
      </c>
      <c r="B2026" t="s">
        <v>3</v>
      </c>
      <c r="C2026" t="s">
        <v>253</v>
      </c>
      <c r="D2026" t="s">
        <v>254</v>
      </c>
      <c r="E2026" t="s">
        <v>12</v>
      </c>
      <c r="F2026">
        <v>2001</v>
      </c>
      <c r="G2026">
        <v>23.06941676187094</v>
      </c>
      <c r="H2026" s="13">
        <v>7.7414150207620602E-2</v>
      </c>
      <c r="I2026" s="4" t="str">
        <f>INDEX('EPA Source to Industry Map'!E:E,MATCH(_xlfn.CONCAT(Table2[[#This Row],[sector]:[subsource]]),'EPA Source to Industry Map'!D:D,0))</f>
        <v>chemicals 20</v>
      </c>
      <c r="J2026" s="4" t="s">
        <v>12</v>
      </c>
      <c r="K2026" s="13">
        <v>20.514749805019459</v>
      </c>
    </row>
    <row r="2027" spans="1:11" x14ac:dyDescent="0.25">
      <c r="A2027" t="s">
        <v>1250</v>
      </c>
      <c r="B2027" t="s">
        <v>3</v>
      </c>
      <c r="C2027" t="s">
        <v>253</v>
      </c>
      <c r="D2027" t="s">
        <v>254</v>
      </c>
      <c r="E2027" t="s">
        <v>12</v>
      </c>
      <c r="F2027">
        <v>2002</v>
      </c>
      <c r="G2027">
        <v>21.86119609161846</v>
      </c>
      <c r="H2027" s="13">
        <v>7.335971842824987E-2</v>
      </c>
      <c r="I2027" s="4" t="str">
        <f>INDEX('EPA Source to Industry Map'!E:E,MATCH(_xlfn.CONCAT(Table2[[#This Row],[sector]:[subsource]]),'EPA Source to Industry Map'!D:D,0))</f>
        <v>chemicals 20</v>
      </c>
      <c r="J2027" s="4" t="s">
        <v>12</v>
      </c>
      <c r="K2027" s="13">
        <v>19.440325383486215</v>
      </c>
    </row>
    <row r="2028" spans="1:11" x14ac:dyDescent="0.25">
      <c r="A2028" t="s">
        <v>1250</v>
      </c>
      <c r="B2028" t="s">
        <v>3</v>
      </c>
      <c r="C2028" t="s">
        <v>253</v>
      </c>
      <c r="D2028" t="s">
        <v>254</v>
      </c>
      <c r="E2028" t="s">
        <v>12</v>
      </c>
      <c r="F2028">
        <v>2003</v>
      </c>
      <c r="G2028">
        <v>21.856000107936396</v>
      </c>
      <c r="H2028" s="13">
        <v>7.3342282241397286E-2</v>
      </c>
      <c r="I2028" s="4" t="str">
        <f>INDEX('EPA Source to Industry Map'!E:E,MATCH(_xlfn.CONCAT(Table2[[#This Row],[sector]:[subsource]]),'EPA Source to Industry Map'!D:D,0))</f>
        <v>chemicals 20</v>
      </c>
      <c r="J2028" s="4" t="s">
        <v>12</v>
      </c>
      <c r="K2028" s="13">
        <v>19.435704793970281</v>
      </c>
    </row>
    <row r="2029" spans="1:11" x14ac:dyDescent="0.25">
      <c r="A2029" t="s">
        <v>1250</v>
      </c>
      <c r="B2029" t="s">
        <v>3</v>
      </c>
      <c r="C2029" t="s">
        <v>253</v>
      </c>
      <c r="D2029" t="s">
        <v>254</v>
      </c>
      <c r="E2029" t="s">
        <v>12</v>
      </c>
      <c r="F2029">
        <v>2004</v>
      </c>
      <c r="G2029">
        <v>21.276591914495938</v>
      </c>
      <c r="H2029" s="13">
        <v>7.1397959444617243E-2</v>
      </c>
      <c r="I2029" s="4" t="str">
        <f>INDEX('EPA Source to Industry Map'!E:E,MATCH(_xlfn.CONCAT(Table2[[#This Row],[sector]:[subsource]]),'EPA Source to Industry Map'!D:D,0))</f>
        <v>chemicals 20</v>
      </c>
      <c r="J2029" s="4" t="s">
        <v>12</v>
      </c>
      <c r="K2029" s="13">
        <v>18.920459252823569</v>
      </c>
    </row>
    <row r="2030" spans="1:11" x14ac:dyDescent="0.25">
      <c r="A2030" t="s">
        <v>1250</v>
      </c>
      <c r="B2030" t="s">
        <v>3</v>
      </c>
      <c r="C2030" t="s">
        <v>253</v>
      </c>
      <c r="D2030" t="s">
        <v>254</v>
      </c>
      <c r="E2030" t="s">
        <v>12</v>
      </c>
      <c r="F2030">
        <v>2005</v>
      </c>
      <c r="G2030">
        <v>19.249071430385211</v>
      </c>
      <c r="H2030" s="13">
        <v>6.4594199430822841E-2</v>
      </c>
      <c r="I2030" s="4" t="str">
        <f>INDEX('EPA Source to Industry Map'!E:E,MATCH(_xlfn.CONCAT(Table2[[#This Row],[sector]:[subsource]]),'EPA Source to Industry Map'!D:D,0))</f>
        <v>chemicals 20</v>
      </c>
      <c r="J2030" s="4" t="s">
        <v>12</v>
      </c>
      <c r="K2030" s="13">
        <v>17.117462849168056</v>
      </c>
    </row>
    <row r="2031" spans="1:11" x14ac:dyDescent="0.25">
      <c r="A2031" t="s">
        <v>1250</v>
      </c>
      <c r="B2031" t="s">
        <v>3</v>
      </c>
      <c r="C2031" t="s">
        <v>253</v>
      </c>
      <c r="D2031" t="s">
        <v>254</v>
      </c>
      <c r="E2031" t="s">
        <v>12</v>
      </c>
      <c r="F2031">
        <v>2006</v>
      </c>
      <c r="G2031">
        <v>14.192184726668319</v>
      </c>
      <c r="H2031" s="13">
        <v>4.7624780961974228E-2</v>
      </c>
      <c r="I2031" s="4" t="str">
        <f>INDEX('EPA Source to Industry Map'!E:E,MATCH(_xlfn.CONCAT(Table2[[#This Row],[sector]:[subsource]]),'EPA Source to Industry Map'!D:D,0))</f>
        <v>chemicals 20</v>
      </c>
      <c r="J2031" s="4" t="s">
        <v>12</v>
      </c>
      <c r="K2031" s="13">
        <v>12.62056695492317</v>
      </c>
    </row>
    <row r="2032" spans="1:11" x14ac:dyDescent="0.25">
      <c r="A2032" t="s">
        <v>1250</v>
      </c>
      <c r="B2032" t="s">
        <v>3</v>
      </c>
      <c r="C2032" t="s">
        <v>253</v>
      </c>
      <c r="D2032" t="s">
        <v>254</v>
      </c>
      <c r="E2032" t="s">
        <v>12</v>
      </c>
      <c r="F2032">
        <v>2007</v>
      </c>
      <c r="G2032">
        <v>15.71895649371794</v>
      </c>
      <c r="H2032" s="13">
        <v>5.2748176153415913E-2</v>
      </c>
      <c r="I2032" s="4" t="str">
        <f>INDEX('EPA Source to Industry Map'!E:E,MATCH(_xlfn.CONCAT(Table2[[#This Row],[sector]:[subsource]]),'EPA Source to Industry Map'!D:D,0))</f>
        <v>chemicals 20</v>
      </c>
      <c r="J2032" s="4" t="s">
        <v>12</v>
      </c>
      <c r="K2032" s="13">
        <v>13.978266680655214</v>
      </c>
    </row>
    <row r="2033" spans="1:11" x14ac:dyDescent="0.25">
      <c r="A2033" t="s">
        <v>1250</v>
      </c>
      <c r="B2033" t="s">
        <v>3</v>
      </c>
      <c r="C2033" t="s">
        <v>253</v>
      </c>
      <c r="D2033" t="s">
        <v>254</v>
      </c>
      <c r="E2033" t="s">
        <v>12</v>
      </c>
      <c r="F2033">
        <v>2008</v>
      </c>
      <c r="G2033">
        <v>13.141800231704742</v>
      </c>
      <c r="H2033" s="13">
        <v>4.4100000777532691E-2</v>
      </c>
      <c r="I2033" s="4" t="str">
        <f>INDEX('EPA Source to Industry Map'!E:E,MATCH(_xlfn.CONCAT(Table2[[#This Row],[sector]:[subsource]]),'EPA Source to Industry Map'!D:D,0))</f>
        <v>chemicals 20</v>
      </c>
      <c r="J2033" s="4" t="s">
        <v>12</v>
      </c>
      <c r="K2033" s="13">
        <v>11.686500206046164</v>
      </c>
    </row>
    <row r="2034" spans="1:11" x14ac:dyDescent="0.25">
      <c r="A2034" t="s">
        <v>1250</v>
      </c>
      <c r="B2034" t="s">
        <v>3</v>
      </c>
      <c r="C2034" t="s">
        <v>253</v>
      </c>
      <c r="D2034" t="s">
        <v>254</v>
      </c>
      <c r="E2034" t="s">
        <v>12</v>
      </c>
      <c r="F2034">
        <v>2009</v>
      </c>
      <c r="G2034">
        <v>12.824660169824488</v>
      </c>
      <c r="H2034" s="13">
        <v>4.3035772381961365E-2</v>
      </c>
      <c r="I2034" s="4" t="str">
        <f>INDEX('EPA Source to Industry Map'!E:E,MATCH(_xlfn.CONCAT(Table2[[#This Row],[sector]:[subsource]]),'EPA Source to Industry Map'!D:D,0))</f>
        <v>chemicals 20</v>
      </c>
      <c r="J2034" s="4" t="s">
        <v>12</v>
      </c>
      <c r="K2034" s="13">
        <v>11.404479681219762</v>
      </c>
    </row>
    <row r="2035" spans="1:11" x14ac:dyDescent="0.25">
      <c r="A2035" t="s">
        <v>1250</v>
      </c>
      <c r="B2035" t="s">
        <v>3</v>
      </c>
      <c r="C2035" t="s">
        <v>253</v>
      </c>
      <c r="D2035" t="s">
        <v>254</v>
      </c>
      <c r="E2035" t="s">
        <v>12</v>
      </c>
      <c r="F2035">
        <v>2010</v>
      </c>
      <c r="G2035">
        <v>3.2516719057998849</v>
      </c>
      <c r="H2035" s="13">
        <v>1.0911650690603642E-2</v>
      </c>
      <c r="I2035" s="4" t="str">
        <f>INDEX('EPA Source to Industry Map'!E:E,MATCH(_xlfn.CONCAT(Table2[[#This Row],[sector]:[subsource]]),'EPA Source to Industry Map'!D:D,0))</f>
        <v>chemicals 20</v>
      </c>
      <c r="J2035" s="4" t="s">
        <v>12</v>
      </c>
      <c r="K2035" s="13">
        <v>2.8915874330099651</v>
      </c>
    </row>
    <row r="2036" spans="1:11" x14ac:dyDescent="0.25">
      <c r="A2036" t="s">
        <v>1250</v>
      </c>
      <c r="B2036" t="s">
        <v>3</v>
      </c>
      <c r="C2036" t="s">
        <v>253</v>
      </c>
      <c r="D2036" t="s">
        <v>254</v>
      </c>
      <c r="E2036" t="s">
        <v>12</v>
      </c>
      <c r="F2036">
        <v>2011</v>
      </c>
      <c r="G2036">
        <v>1.9094076944021481</v>
      </c>
      <c r="H2036" s="13">
        <v>6.4074083704770066E-3</v>
      </c>
      <c r="I2036" s="4" t="str">
        <f>INDEX('EPA Source to Industry Map'!E:E,MATCH(_xlfn.CONCAT(Table2[[#This Row],[sector]:[subsource]]),'EPA Source to Industry Map'!D:D,0))</f>
        <v>chemicals 20</v>
      </c>
      <c r="J2036" s="4" t="s">
        <v>12</v>
      </c>
      <c r="K2036" s="13">
        <v>1.6979632181764068</v>
      </c>
    </row>
    <row r="2037" spans="1:11" x14ac:dyDescent="0.25">
      <c r="A2037" t="s">
        <v>1250</v>
      </c>
      <c r="B2037" t="s">
        <v>3</v>
      </c>
      <c r="C2037" t="s">
        <v>253</v>
      </c>
      <c r="D2037" t="s">
        <v>254</v>
      </c>
      <c r="E2037" t="s">
        <v>12</v>
      </c>
      <c r="F2037">
        <v>2012</v>
      </c>
      <c r="G2037">
        <v>1.429857162203088</v>
      </c>
      <c r="H2037" s="13">
        <v>4.7981783966546572E-3</v>
      </c>
      <c r="I2037" s="4" t="str">
        <f>INDEX('EPA Source to Industry Map'!E:E,MATCH(_xlfn.CONCAT(Table2[[#This Row],[sector]:[subsource]]),'EPA Source to Industry Map'!D:D,0))</f>
        <v>chemicals 20</v>
      </c>
      <c r="J2037" s="4" t="s">
        <v>12</v>
      </c>
      <c r="K2037" s="13">
        <v>1.2715172751134842</v>
      </c>
    </row>
    <row r="2038" spans="1:11" x14ac:dyDescent="0.25">
      <c r="A2038" t="s">
        <v>1250</v>
      </c>
      <c r="B2038" t="s">
        <v>3</v>
      </c>
      <c r="C2038" t="s">
        <v>253</v>
      </c>
      <c r="D2038" t="s">
        <v>254</v>
      </c>
      <c r="E2038" t="s">
        <v>12</v>
      </c>
      <c r="F2038">
        <v>2013</v>
      </c>
      <c r="G2038">
        <v>1.538410426649726</v>
      </c>
      <c r="H2038" s="13">
        <v>5.1624510961400197E-3</v>
      </c>
      <c r="I2038" s="4" t="str">
        <f>INDEX('EPA Source to Industry Map'!E:E,MATCH(_xlfn.CONCAT(Table2[[#This Row],[sector]:[subsource]]),'EPA Source to Industry Map'!D:D,0))</f>
        <v>chemicals 20</v>
      </c>
      <c r="J2038" s="4" t="s">
        <v>12</v>
      </c>
      <c r="K2038" s="13">
        <v>1.3680495404771054</v>
      </c>
    </row>
    <row r="2039" spans="1:11" x14ac:dyDescent="0.25">
      <c r="A2039" t="s">
        <v>1250</v>
      </c>
      <c r="B2039" t="s">
        <v>3</v>
      </c>
      <c r="C2039" t="s">
        <v>253</v>
      </c>
      <c r="D2039" t="s">
        <v>254</v>
      </c>
      <c r="E2039" t="s">
        <v>12</v>
      </c>
      <c r="F2039">
        <v>2014</v>
      </c>
      <c r="G2039">
        <v>1.4805808580047759</v>
      </c>
      <c r="H2039" s="13">
        <v>4.9683921409556242E-3</v>
      </c>
      <c r="I2039" s="4" t="str">
        <f>INDEX('EPA Source to Industry Map'!E:E,MATCH(_xlfn.CONCAT(Table2[[#This Row],[sector]:[subsource]]),'EPA Source to Industry Map'!D:D,0))</f>
        <v>chemicals 20</v>
      </c>
      <c r="J2039" s="4" t="s">
        <v>12</v>
      </c>
      <c r="K2039" s="13">
        <v>1.3166239173532404</v>
      </c>
    </row>
    <row r="2040" spans="1:11" x14ac:dyDescent="0.25">
      <c r="A2040" t="s">
        <v>1250</v>
      </c>
      <c r="B2040" t="s">
        <v>3</v>
      </c>
      <c r="C2040" t="s">
        <v>253</v>
      </c>
      <c r="D2040" t="s">
        <v>254</v>
      </c>
      <c r="E2040" t="s">
        <v>12</v>
      </c>
      <c r="F2040">
        <v>2015</v>
      </c>
      <c r="G2040">
        <v>1.4048432228872181</v>
      </c>
      <c r="H2040" s="13">
        <v>4.714239002977242E-3</v>
      </c>
      <c r="I2040" s="4" t="str">
        <f>INDEX('EPA Source to Industry Map'!E:E,MATCH(_xlfn.CONCAT(Table2[[#This Row],[sector]:[subsource]]),'EPA Source to Industry Map'!D:D,0))</f>
        <v>chemicals 20</v>
      </c>
      <c r="J2040" s="4" t="s">
        <v>12</v>
      </c>
      <c r="K2040" s="13">
        <v>1.2492733357889692</v>
      </c>
    </row>
    <row r="2041" spans="1:11" x14ac:dyDescent="0.25">
      <c r="A2041" t="s">
        <v>1250</v>
      </c>
      <c r="B2041" t="s">
        <v>3</v>
      </c>
      <c r="C2041" t="s">
        <v>253</v>
      </c>
      <c r="D2041" t="s">
        <v>254</v>
      </c>
      <c r="E2041" t="s">
        <v>12</v>
      </c>
      <c r="F2041">
        <v>2016</v>
      </c>
      <c r="G2041">
        <v>1.3264601431094021</v>
      </c>
      <c r="H2041" s="13">
        <v>4.4512085339241669E-3</v>
      </c>
      <c r="I2041" s="4" t="str">
        <f>INDEX('EPA Source to Industry Map'!E:E,MATCH(_xlfn.CONCAT(Table2[[#This Row],[sector]:[subsource]]),'EPA Source to Industry Map'!D:D,0))</f>
        <v>chemicals 20</v>
      </c>
      <c r="J2041" s="4" t="s">
        <v>12</v>
      </c>
      <c r="K2041" s="13">
        <v>1.1795702614899044</v>
      </c>
    </row>
    <row r="2042" spans="1:11" x14ac:dyDescent="0.25">
      <c r="A2042" t="s">
        <v>1250</v>
      </c>
      <c r="B2042" t="s">
        <v>3</v>
      </c>
      <c r="C2042" t="s">
        <v>253</v>
      </c>
      <c r="D2042" t="s">
        <v>254</v>
      </c>
      <c r="E2042" t="s">
        <v>12</v>
      </c>
      <c r="F2042">
        <v>2017</v>
      </c>
      <c r="G2042">
        <v>1.3873099793460031</v>
      </c>
      <c r="H2042" s="13">
        <v>4.6554026152550434E-3</v>
      </c>
      <c r="I2042" s="4" t="str">
        <f>INDEX('EPA Source to Industry Map'!E:E,MATCH(_xlfn.CONCAT(Table2[[#This Row],[sector]:[subsource]]),'EPA Source to Industry Map'!D:D,0))</f>
        <v>chemicals 20</v>
      </c>
      <c r="J2042" s="4" t="s">
        <v>12</v>
      </c>
      <c r="K2042" s="13">
        <v>1.2336816930425862</v>
      </c>
    </row>
    <row r="2043" spans="1:11" x14ac:dyDescent="0.25">
      <c r="A2043" t="s">
        <v>1250</v>
      </c>
      <c r="B2043" t="s">
        <v>3</v>
      </c>
      <c r="C2043" t="s">
        <v>253</v>
      </c>
      <c r="D2043" t="s">
        <v>254</v>
      </c>
      <c r="E2043" t="s">
        <v>12</v>
      </c>
      <c r="F2043">
        <v>2018</v>
      </c>
      <c r="G2043">
        <v>1.4481598155826039</v>
      </c>
      <c r="H2043" s="13">
        <v>4.8595966965859199E-3</v>
      </c>
      <c r="I2043" s="4" t="str">
        <f>INDEX('EPA Source to Industry Map'!E:E,MATCH(_xlfn.CONCAT(Table2[[#This Row],[sector]:[subsource]]),'EPA Source to Industry Map'!D:D,0))</f>
        <v>chemicals 20</v>
      </c>
      <c r="J2043" s="4" t="s">
        <v>12</v>
      </c>
      <c r="K2043" s="13">
        <v>1.2877931245952685</v>
      </c>
    </row>
    <row r="2044" spans="1:11" x14ac:dyDescent="0.25">
      <c r="A2044" t="s">
        <v>1250</v>
      </c>
      <c r="B2044" t="s">
        <v>3</v>
      </c>
      <c r="C2044" t="s">
        <v>253</v>
      </c>
      <c r="D2044" t="s">
        <v>254</v>
      </c>
      <c r="E2044" t="s">
        <v>12</v>
      </c>
      <c r="F2044">
        <v>2019</v>
      </c>
      <c r="G2044">
        <v>1.509009651819206</v>
      </c>
      <c r="H2044" s="13">
        <v>5.063790777916799E-3</v>
      </c>
      <c r="I2044" s="4" t="str">
        <f>INDEX('EPA Source to Industry Map'!E:E,MATCH(_xlfn.CONCAT(Table2[[#This Row],[sector]:[subsource]]),'EPA Source to Industry Map'!D:D,0))</f>
        <v>chemicals 20</v>
      </c>
      <c r="J2044" s="4" t="s">
        <v>12</v>
      </c>
      <c r="K2044" s="13">
        <v>1.3419045561479517</v>
      </c>
    </row>
    <row r="2045" spans="1:11" x14ac:dyDescent="0.25">
      <c r="A2045" t="s">
        <v>1250</v>
      </c>
      <c r="B2045" t="s">
        <v>3</v>
      </c>
      <c r="C2045" t="s">
        <v>253</v>
      </c>
      <c r="D2045" t="s">
        <v>254</v>
      </c>
      <c r="E2045" t="s">
        <v>12</v>
      </c>
      <c r="F2045">
        <v>2020</v>
      </c>
      <c r="G2045">
        <v>1.569859488055807</v>
      </c>
      <c r="H2045" s="13">
        <v>5.2679848592476746E-3</v>
      </c>
      <c r="I2045" s="4" t="str">
        <f>INDEX('EPA Source to Industry Map'!E:E,MATCH(_xlfn.CONCAT(Table2[[#This Row],[sector]:[subsource]]),'EPA Source to Industry Map'!D:D,0))</f>
        <v>chemicals 20</v>
      </c>
      <c r="J2045" s="4" t="s">
        <v>12</v>
      </c>
      <c r="K2045" s="13">
        <v>1.3960159877006335</v>
      </c>
    </row>
    <row r="2046" spans="1:11" x14ac:dyDescent="0.25">
      <c r="A2046" t="s">
        <v>1250</v>
      </c>
      <c r="B2046" t="s">
        <v>3</v>
      </c>
      <c r="C2046" t="s">
        <v>253</v>
      </c>
      <c r="D2046" t="s">
        <v>254</v>
      </c>
      <c r="E2046" t="s">
        <v>12</v>
      </c>
      <c r="F2046">
        <v>2021</v>
      </c>
      <c r="G2046">
        <v>1.6421300052548751</v>
      </c>
      <c r="H2046" s="13">
        <v>5.5105033733385059E-3</v>
      </c>
      <c r="I2046" s="4" t="str">
        <f>INDEX('EPA Source to Industry Map'!E:E,MATCH(_xlfn.CONCAT(Table2[[#This Row],[sector]:[subsource]]),'EPA Source to Industry Map'!D:D,0))</f>
        <v>chemicals 20</v>
      </c>
      <c r="J2046" s="4" t="s">
        <v>12</v>
      </c>
      <c r="K2046" s="13">
        <v>1.4602833939347042</v>
      </c>
    </row>
    <row r="2047" spans="1:11" x14ac:dyDescent="0.25">
      <c r="A2047" t="s">
        <v>1250</v>
      </c>
      <c r="B2047" t="s">
        <v>3</v>
      </c>
      <c r="C2047" t="s">
        <v>253</v>
      </c>
      <c r="D2047" t="s">
        <v>254</v>
      </c>
      <c r="E2047" t="s">
        <v>12</v>
      </c>
      <c r="F2047">
        <v>2022</v>
      </c>
      <c r="G2047">
        <v>1.71440052245394</v>
      </c>
      <c r="H2047" s="13">
        <v>5.7530218874293285E-3</v>
      </c>
      <c r="I2047" s="4" t="str">
        <f>INDEX('EPA Source to Industry Map'!E:E,MATCH(_xlfn.CONCAT(Table2[[#This Row],[sector]:[subsource]]),'EPA Source to Industry Map'!D:D,0))</f>
        <v>chemicals 20</v>
      </c>
      <c r="J2047" s="4" t="s">
        <v>12</v>
      </c>
      <c r="K2047" s="13">
        <v>1.5245508001687722</v>
      </c>
    </row>
    <row r="2048" spans="1:11" x14ac:dyDescent="0.25">
      <c r="A2048" t="s">
        <v>1250</v>
      </c>
      <c r="B2048" t="s">
        <v>3</v>
      </c>
      <c r="C2048" t="s">
        <v>253</v>
      </c>
      <c r="D2048" t="s">
        <v>254</v>
      </c>
      <c r="E2048" t="s">
        <v>12</v>
      </c>
      <c r="F2048">
        <v>2023</v>
      </c>
      <c r="G2048">
        <v>1.7866710396530068</v>
      </c>
      <c r="H2048" s="13">
        <v>5.995540401520158E-3</v>
      </c>
      <c r="I2048" s="4" t="str">
        <f>INDEX('EPA Source to Industry Map'!E:E,MATCH(_xlfn.CONCAT(Table2[[#This Row],[sector]:[subsource]]),'EPA Source to Industry Map'!D:D,0))</f>
        <v>chemicals 20</v>
      </c>
      <c r="J2048" s="4" t="s">
        <v>12</v>
      </c>
      <c r="K2048" s="13">
        <v>1.5888182064028418</v>
      </c>
    </row>
    <row r="2049" spans="1:11" x14ac:dyDescent="0.25">
      <c r="A2049" t="s">
        <v>1250</v>
      </c>
      <c r="B2049" t="s">
        <v>3</v>
      </c>
      <c r="C2049" t="s">
        <v>253</v>
      </c>
      <c r="D2049" t="s">
        <v>254</v>
      </c>
      <c r="E2049" t="s">
        <v>12</v>
      </c>
      <c r="F2049">
        <v>2024</v>
      </c>
      <c r="G2049">
        <v>1.8589415568520731</v>
      </c>
      <c r="H2049" s="13">
        <v>6.2380589156109832E-3</v>
      </c>
      <c r="I2049" s="4" t="str">
        <f>INDEX('EPA Source to Industry Map'!E:E,MATCH(_xlfn.CONCAT(Table2[[#This Row],[sector]:[subsource]]),'EPA Source to Industry Map'!D:D,0))</f>
        <v>chemicals 20</v>
      </c>
      <c r="J2049" s="4" t="s">
        <v>12</v>
      </c>
      <c r="K2049" s="13">
        <v>1.6530856126369105</v>
      </c>
    </row>
    <row r="2050" spans="1:11" x14ac:dyDescent="0.25">
      <c r="A2050" t="s">
        <v>1250</v>
      </c>
      <c r="B2050" t="s">
        <v>3</v>
      </c>
      <c r="C2050" t="s">
        <v>253</v>
      </c>
      <c r="D2050" t="s">
        <v>254</v>
      </c>
      <c r="E2050" t="s">
        <v>12</v>
      </c>
      <c r="F2050">
        <v>2025</v>
      </c>
      <c r="G2050">
        <v>1.9312120740511398</v>
      </c>
      <c r="H2050" s="13">
        <v>6.4805774297018118E-3</v>
      </c>
      <c r="I2050" s="4" t="str">
        <f>INDEX('EPA Source to Industry Map'!E:E,MATCH(_xlfn.CONCAT(Table2[[#This Row],[sector]:[subsource]]),'EPA Source to Industry Map'!D:D,0))</f>
        <v>chemicals 20</v>
      </c>
      <c r="J2050" s="4" t="s">
        <v>12</v>
      </c>
      <c r="K2050" s="13">
        <v>1.71735301887098</v>
      </c>
    </row>
    <row r="2051" spans="1:11" x14ac:dyDescent="0.25">
      <c r="A2051" t="s">
        <v>1250</v>
      </c>
      <c r="B2051" t="s">
        <v>3</v>
      </c>
      <c r="C2051" t="s">
        <v>253</v>
      </c>
      <c r="D2051" t="s">
        <v>254</v>
      </c>
      <c r="E2051" t="s">
        <v>12</v>
      </c>
      <c r="F2051">
        <v>2026</v>
      </c>
      <c r="G2051">
        <v>2.0170467776304877</v>
      </c>
      <c r="H2051" s="13">
        <v>6.7686133477533154E-3</v>
      </c>
      <c r="I2051" s="4" t="str">
        <f>INDEX('EPA Source to Industry Map'!E:E,MATCH(_xlfn.CONCAT(Table2[[#This Row],[sector]:[subsource]]),'EPA Source to Industry Map'!D:D,0))</f>
        <v>chemicals 20</v>
      </c>
      <c r="J2051" s="4" t="s">
        <v>12</v>
      </c>
      <c r="K2051" s="13">
        <v>1.7936825371546288</v>
      </c>
    </row>
    <row r="2052" spans="1:11" x14ac:dyDescent="0.25">
      <c r="A2052" t="s">
        <v>1250</v>
      </c>
      <c r="B2052" t="s">
        <v>3</v>
      </c>
      <c r="C2052" t="s">
        <v>253</v>
      </c>
      <c r="D2052" t="s">
        <v>254</v>
      </c>
      <c r="E2052" t="s">
        <v>12</v>
      </c>
      <c r="F2052">
        <v>2027</v>
      </c>
      <c r="G2052">
        <v>2.102881481209836</v>
      </c>
      <c r="H2052" s="13">
        <v>7.0566492658048182E-3</v>
      </c>
      <c r="I2052" s="4" t="str">
        <f>INDEX('EPA Source to Industry Map'!E:E,MATCH(_xlfn.CONCAT(Table2[[#This Row],[sector]:[subsource]]),'EPA Source to Industry Map'!D:D,0))</f>
        <v>chemicals 20</v>
      </c>
      <c r="J2052" s="4" t="s">
        <v>12</v>
      </c>
      <c r="K2052" s="13">
        <v>1.8700120554382766</v>
      </c>
    </row>
    <row r="2053" spans="1:11" x14ac:dyDescent="0.25">
      <c r="A2053" t="s">
        <v>1250</v>
      </c>
      <c r="B2053" t="s">
        <v>3</v>
      </c>
      <c r="C2053" t="s">
        <v>253</v>
      </c>
      <c r="D2053" t="s">
        <v>254</v>
      </c>
      <c r="E2053" t="s">
        <v>12</v>
      </c>
      <c r="F2053">
        <v>2028</v>
      </c>
      <c r="G2053">
        <v>2.1887161847891887</v>
      </c>
      <c r="H2053" s="13">
        <v>7.3446851838563391E-3</v>
      </c>
      <c r="I2053" s="4" t="str">
        <f>INDEX('EPA Source to Industry Map'!E:E,MATCH(_xlfn.CONCAT(Table2[[#This Row],[sector]:[subsource]]),'EPA Source to Industry Map'!D:D,0))</f>
        <v>chemicals 20</v>
      </c>
      <c r="J2053" s="4" t="s">
        <v>12</v>
      </c>
      <c r="K2053" s="13">
        <v>1.9463415737219298</v>
      </c>
    </row>
    <row r="2054" spans="1:11" x14ac:dyDescent="0.25">
      <c r="A2054" t="s">
        <v>1250</v>
      </c>
      <c r="B2054" t="s">
        <v>3</v>
      </c>
      <c r="C2054" t="s">
        <v>253</v>
      </c>
      <c r="D2054" t="s">
        <v>254</v>
      </c>
      <c r="E2054" t="s">
        <v>12</v>
      </c>
      <c r="F2054">
        <v>2029</v>
      </c>
      <c r="G2054">
        <v>2.2745508883685286</v>
      </c>
      <c r="H2054" s="13">
        <v>7.6327211019078158E-3</v>
      </c>
      <c r="I2054" s="4" t="str">
        <f>INDEX('EPA Source to Industry Map'!E:E,MATCH(_xlfn.CONCAT(Table2[[#This Row],[sector]:[subsource]]),'EPA Source to Industry Map'!D:D,0))</f>
        <v>chemicals 20</v>
      </c>
      <c r="J2054" s="4" t="s">
        <v>12</v>
      </c>
      <c r="K2054" s="13">
        <v>2.022671092005571</v>
      </c>
    </row>
    <row r="2055" spans="1:11" x14ac:dyDescent="0.25">
      <c r="A2055" t="s">
        <v>1250</v>
      </c>
      <c r="B2055" t="s">
        <v>3</v>
      </c>
      <c r="C2055" t="s">
        <v>253</v>
      </c>
      <c r="D2055" t="s">
        <v>254</v>
      </c>
      <c r="E2055" t="s">
        <v>12</v>
      </c>
      <c r="F2055">
        <v>2030</v>
      </c>
      <c r="G2055">
        <v>2.360385591947884</v>
      </c>
      <c r="H2055" s="13">
        <v>7.920757019959342E-3</v>
      </c>
      <c r="I2055" s="4" t="str">
        <f>INDEX('EPA Source to Industry Map'!E:E,MATCH(_xlfn.CONCAT(Table2[[#This Row],[sector]:[subsource]]),'EPA Source to Industry Map'!D:D,0))</f>
        <v>chemicals 20</v>
      </c>
      <c r="J2055" s="4" t="s">
        <v>12</v>
      </c>
      <c r="K2055" s="13">
        <v>2.0990006102892256</v>
      </c>
    </row>
    <row r="2056" spans="1:11" x14ac:dyDescent="0.25">
      <c r="A2056" t="s">
        <v>1250</v>
      </c>
      <c r="B2056" t="s">
        <v>3</v>
      </c>
      <c r="C2056" t="s">
        <v>253</v>
      </c>
      <c r="D2056" t="s">
        <v>254</v>
      </c>
      <c r="E2056" t="s">
        <v>12</v>
      </c>
      <c r="F2056">
        <v>2031</v>
      </c>
      <c r="G2056">
        <v>2.4623302939383267</v>
      </c>
      <c r="H2056" s="13">
        <v>8.2628533353635118E-3</v>
      </c>
      <c r="I2056" s="4" t="str">
        <f>INDEX('EPA Source to Industry Map'!E:E,MATCH(_xlfn.CONCAT(Table2[[#This Row],[sector]:[subsource]]),'EPA Source to Industry Map'!D:D,0))</f>
        <v>chemicals 20</v>
      </c>
      <c r="J2056" s="4" t="s">
        <v>12</v>
      </c>
      <c r="K2056" s="13">
        <v>2.1896561338713312</v>
      </c>
    </row>
    <row r="2057" spans="1:11" x14ac:dyDescent="0.25">
      <c r="A2057" t="s">
        <v>1250</v>
      </c>
      <c r="B2057" t="s">
        <v>3</v>
      </c>
      <c r="C2057" t="s">
        <v>253</v>
      </c>
      <c r="D2057" t="s">
        <v>254</v>
      </c>
      <c r="E2057" t="s">
        <v>12</v>
      </c>
      <c r="F2057">
        <v>2032</v>
      </c>
      <c r="G2057">
        <v>2.5642749959287903</v>
      </c>
      <c r="H2057" s="13">
        <v>8.6049496507677511E-3</v>
      </c>
      <c r="I2057" s="4" t="str">
        <f>INDEX('EPA Source to Industry Map'!E:E,MATCH(_xlfn.CONCAT(Table2[[#This Row],[sector]:[subsource]]),'EPA Source to Industry Map'!D:D,0))</f>
        <v>chemicals 20</v>
      </c>
      <c r="J2057" s="4" t="s">
        <v>12</v>
      </c>
      <c r="K2057" s="13">
        <v>2.2803116574534545</v>
      </c>
    </row>
    <row r="2058" spans="1:11" x14ac:dyDescent="0.25">
      <c r="A2058" t="s">
        <v>1250</v>
      </c>
      <c r="B2058" t="s">
        <v>3</v>
      </c>
      <c r="C2058" t="s">
        <v>253</v>
      </c>
      <c r="D2058" t="s">
        <v>254</v>
      </c>
      <c r="E2058" t="s">
        <v>12</v>
      </c>
      <c r="F2058">
        <v>2033</v>
      </c>
      <c r="G2058">
        <v>2.666219697919233</v>
      </c>
      <c r="H2058" s="13">
        <v>8.9470459661719244E-3</v>
      </c>
      <c r="I2058" s="4" t="str">
        <f>INDEX('EPA Source to Industry Map'!E:E,MATCH(_xlfn.CONCAT(Table2[[#This Row],[sector]:[subsource]]),'EPA Source to Industry Map'!D:D,0))</f>
        <v>chemicals 20</v>
      </c>
      <c r="J2058" s="4" t="s">
        <v>12</v>
      </c>
      <c r="K2058" s="13">
        <v>2.3709671810355593</v>
      </c>
    </row>
    <row r="2059" spans="1:11" x14ac:dyDescent="0.25">
      <c r="A2059" t="s">
        <v>1250</v>
      </c>
      <c r="B2059" t="s">
        <v>3</v>
      </c>
      <c r="C2059" t="s">
        <v>253</v>
      </c>
      <c r="D2059" t="s">
        <v>254</v>
      </c>
      <c r="E2059" t="s">
        <v>12</v>
      </c>
      <c r="F2059">
        <v>2034</v>
      </c>
      <c r="G2059">
        <v>2.7681643999096845</v>
      </c>
      <c r="H2059" s="13">
        <v>9.2891422815761238E-3</v>
      </c>
      <c r="I2059" s="4" t="str">
        <f>INDEX('EPA Source to Industry Map'!E:E,MATCH(_xlfn.CONCAT(Table2[[#This Row],[sector]:[subsource]]),'EPA Source to Industry Map'!D:D,0))</f>
        <v>chemicals 20</v>
      </c>
      <c r="J2059" s="4" t="s">
        <v>12</v>
      </c>
      <c r="K2059" s="13">
        <v>2.4616227046176729</v>
      </c>
    </row>
    <row r="2060" spans="1:11" x14ac:dyDescent="0.25">
      <c r="A2060" t="s">
        <v>1250</v>
      </c>
      <c r="B2060" t="s">
        <v>3</v>
      </c>
      <c r="C2060" t="s">
        <v>253</v>
      </c>
      <c r="D2060" t="s">
        <v>254</v>
      </c>
      <c r="E2060" t="s">
        <v>12</v>
      </c>
      <c r="F2060">
        <v>2035</v>
      </c>
      <c r="G2060">
        <v>2.8701091019001277</v>
      </c>
      <c r="H2060" s="13">
        <v>9.6312385969802954E-3</v>
      </c>
      <c r="I2060" s="4" t="str">
        <f>INDEX('EPA Source to Industry Map'!E:E,MATCH(_xlfn.CONCAT(Table2[[#This Row],[sector]:[subsource]]),'EPA Source to Industry Map'!D:D,0))</f>
        <v>chemicals 20</v>
      </c>
      <c r="J2060" s="4" t="s">
        <v>12</v>
      </c>
      <c r="K2060" s="13">
        <v>2.552278228199778</v>
      </c>
    </row>
    <row r="2061" spans="1:11" x14ac:dyDescent="0.25">
      <c r="A2061" t="s">
        <v>1250</v>
      </c>
      <c r="B2061" t="s">
        <v>3</v>
      </c>
      <c r="C2061" t="s">
        <v>253</v>
      </c>
      <c r="D2061" t="s">
        <v>254</v>
      </c>
      <c r="E2061" t="s">
        <v>12</v>
      </c>
      <c r="F2061">
        <v>2036</v>
      </c>
      <c r="G2061">
        <v>2.9911874283874429</v>
      </c>
      <c r="H2061" s="13">
        <v>1.0037541705998132E-2</v>
      </c>
      <c r="I2061" s="4" t="str">
        <f>INDEX('EPA Source to Industry Map'!E:E,MATCH(_xlfn.CONCAT(Table2[[#This Row],[sector]:[subsource]]),'EPA Source to Industry Map'!D:D,0))</f>
        <v>chemicals 20</v>
      </c>
      <c r="J2061" s="4" t="s">
        <v>12</v>
      </c>
      <c r="K2061" s="13">
        <v>2.6599485520895048</v>
      </c>
    </row>
    <row r="2062" spans="1:11" x14ac:dyDescent="0.25">
      <c r="A2062" t="s">
        <v>1250</v>
      </c>
      <c r="B2062" t="s">
        <v>3</v>
      </c>
      <c r="C2062" t="s">
        <v>253</v>
      </c>
      <c r="D2062" t="s">
        <v>254</v>
      </c>
      <c r="E2062" t="s">
        <v>12</v>
      </c>
      <c r="F2062">
        <v>2037</v>
      </c>
      <c r="G2062">
        <v>3.1122657548747581</v>
      </c>
      <c r="H2062" s="13">
        <v>1.0443844815015965E-2</v>
      </c>
      <c r="I2062" s="4" t="str">
        <f>INDEX('EPA Source to Industry Map'!E:E,MATCH(_xlfn.CONCAT(Table2[[#This Row],[sector]:[subsource]]),'EPA Source to Industry Map'!D:D,0))</f>
        <v>chemicals 20</v>
      </c>
      <c r="J2062" s="4" t="s">
        <v>12</v>
      </c>
      <c r="K2062" s="13">
        <v>2.7676188759792311</v>
      </c>
    </row>
    <row r="2063" spans="1:11" x14ac:dyDescent="0.25">
      <c r="A2063" t="s">
        <v>1250</v>
      </c>
      <c r="B2063" t="s">
        <v>3</v>
      </c>
      <c r="C2063" t="s">
        <v>253</v>
      </c>
      <c r="D2063" t="s">
        <v>254</v>
      </c>
      <c r="E2063" t="s">
        <v>12</v>
      </c>
      <c r="F2063">
        <v>2038</v>
      </c>
      <c r="G2063">
        <v>3.2333440813620631</v>
      </c>
      <c r="H2063" s="13">
        <v>1.0850147924033769E-2</v>
      </c>
      <c r="I2063" s="4" t="str">
        <f>INDEX('EPA Source to Industry Map'!E:E,MATCH(_xlfn.CONCAT(Table2[[#This Row],[sector]:[subsource]]),'EPA Source to Industry Map'!D:D,0))</f>
        <v>chemicals 20</v>
      </c>
      <c r="J2063" s="4" t="s">
        <v>12</v>
      </c>
      <c r="K2063" s="13">
        <v>2.8752891998689485</v>
      </c>
    </row>
    <row r="2064" spans="1:11" x14ac:dyDescent="0.25">
      <c r="A2064" t="s">
        <v>1250</v>
      </c>
      <c r="B2064" t="s">
        <v>3</v>
      </c>
      <c r="C2064" t="s">
        <v>253</v>
      </c>
      <c r="D2064" t="s">
        <v>254</v>
      </c>
      <c r="E2064" t="s">
        <v>12</v>
      </c>
      <c r="F2064">
        <v>2039</v>
      </c>
      <c r="G2064">
        <v>3.3544224078493778</v>
      </c>
      <c r="H2064" s="13">
        <v>1.1256451033051604E-2</v>
      </c>
      <c r="I2064" s="4" t="str">
        <f>INDEX('EPA Source to Industry Map'!E:E,MATCH(_xlfn.CONCAT(Table2[[#This Row],[sector]:[subsource]]),'EPA Source to Industry Map'!D:D,0))</f>
        <v>chemicals 20</v>
      </c>
      <c r="J2064" s="4" t="s">
        <v>12</v>
      </c>
      <c r="K2064" s="13">
        <v>2.9829595237586748</v>
      </c>
    </row>
    <row r="2065" spans="1:11" x14ac:dyDescent="0.25">
      <c r="A2065" t="s">
        <v>1250</v>
      </c>
      <c r="B2065" t="s">
        <v>3</v>
      </c>
      <c r="C2065" t="s">
        <v>253</v>
      </c>
      <c r="D2065" t="s">
        <v>254</v>
      </c>
      <c r="E2065" t="s">
        <v>12</v>
      </c>
      <c r="F2065">
        <v>2040</v>
      </c>
      <c r="G2065">
        <v>3.4755007343366828</v>
      </c>
      <c r="H2065" s="13">
        <v>1.1662754142069406E-2</v>
      </c>
      <c r="I2065" s="4" t="str">
        <f>INDEX('EPA Source to Industry Map'!E:E,MATCH(_xlfn.CONCAT(Table2[[#This Row],[sector]:[subsource]]),'EPA Source to Industry Map'!D:D,0))</f>
        <v>chemicals 20</v>
      </c>
      <c r="J2065" s="4" t="s">
        <v>12</v>
      </c>
      <c r="K2065" s="13">
        <v>3.0906298476483922</v>
      </c>
    </row>
    <row r="2066" spans="1:11" x14ac:dyDescent="0.25">
      <c r="A2066" t="s">
        <v>1250</v>
      </c>
      <c r="B2066" t="s">
        <v>3</v>
      </c>
      <c r="C2066" t="s">
        <v>253</v>
      </c>
      <c r="D2066" t="s">
        <v>254</v>
      </c>
      <c r="E2066" t="s">
        <v>12</v>
      </c>
      <c r="F2066">
        <v>2041</v>
      </c>
      <c r="G2066">
        <v>3.6193038046162989</v>
      </c>
      <c r="H2066" s="13">
        <v>1.2145314780591608E-2</v>
      </c>
      <c r="I2066" s="4" t="str">
        <f>INDEX('EPA Source to Industry Map'!E:E,MATCH(_xlfn.CONCAT(Table2[[#This Row],[sector]:[subsource]]),'EPA Source to Industry Map'!D:D,0))</f>
        <v>chemicals 20</v>
      </c>
      <c r="J2066" s="4" t="s">
        <v>12</v>
      </c>
      <c r="K2066" s="13">
        <v>3.2185084168567761</v>
      </c>
    </row>
    <row r="2067" spans="1:11" x14ac:dyDescent="0.25">
      <c r="A2067" t="s">
        <v>1250</v>
      </c>
      <c r="B2067" t="s">
        <v>3</v>
      </c>
      <c r="C2067" t="s">
        <v>253</v>
      </c>
      <c r="D2067" t="s">
        <v>254</v>
      </c>
      <c r="E2067" t="s">
        <v>12</v>
      </c>
      <c r="F2067">
        <v>2042</v>
      </c>
      <c r="G2067">
        <v>3.7631068748959242</v>
      </c>
      <c r="H2067" s="13">
        <v>1.2627875419113841E-2</v>
      </c>
      <c r="I2067" s="4" t="str">
        <f>INDEX('EPA Source to Industry Map'!E:E,MATCH(_xlfn.CONCAT(Table2[[#This Row],[sector]:[subsource]]),'EPA Source to Industry Map'!D:D,0))</f>
        <v>chemicals 20</v>
      </c>
      <c r="J2067" s="4" t="s">
        <v>12</v>
      </c>
      <c r="K2067" s="13">
        <v>3.3463869860651676</v>
      </c>
    </row>
    <row r="2068" spans="1:11" x14ac:dyDescent="0.25">
      <c r="A2068" t="s">
        <v>1250</v>
      </c>
      <c r="B2068" t="s">
        <v>3</v>
      </c>
      <c r="C2068" t="s">
        <v>253</v>
      </c>
      <c r="D2068" t="s">
        <v>254</v>
      </c>
      <c r="E2068" t="s">
        <v>12</v>
      </c>
      <c r="F2068">
        <v>2043</v>
      </c>
      <c r="G2068">
        <v>3.9069099451755394</v>
      </c>
      <c r="H2068" s="13">
        <v>1.3110436057636038E-2</v>
      </c>
      <c r="I2068" s="4" t="str">
        <f>INDEX('EPA Source to Industry Map'!E:E,MATCH(_xlfn.CONCAT(Table2[[#This Row],[sector]:[subsource]]),'EPA Source to Industry Map'!D:D,0))</f>
        <v>chemicals 20</v>
      </c>
      <c r="J2068" s="4" t="s">
        <v>12</v>
      </c>
      <c r="K2068" s="13">
        <v>3.4742655552735497</v>
      </c>
    </row>
    <row r="2069" spans="1:11" x14ac:dyDescent="0.25">
      <c r="A2069" t="s">
        <v>1250</v>
      </c>
      <c r="B2069" t="s">
        <v>3</v>
      </c>
      <c r="C2069" t="s">
        <v>253</v>
      </c>
      <c r="D2069" t="s">
        <v>254</v>
      </c>
      <c r="E2069" t="s">
        <v>12</v>
      </c>
      <c r="F2069">
        <v>2044</v>
      </c>
      <c r="G2069">
        <v>4.0507130154551643</v>
      </c>
      <c r="H2069" s="13">
        <v>1.3592996696158269E-2</v>
      </c>
      <c r="I2069" s="4" t="str">
        <f>INDEX('EPA Source to Industry Map'!E:E,MATCH(_xlfn.CONCAT(Table2[[#This Row],[sector]:[subsource]]),'EPA Source to Industry Map'!D:D,0))</f>
        <v>chemicals 20</v>
      </c>
      <c r="J2069" s="4" t="s">
        <v>12</v>
      </c>
      <c r="K2069" s="13">
        <v>3.6021441244819412</v>
      </c>
    </row>
    <row r="2070" spans="1:11" x14ac:dyDescent="0.25">
      <c r="A2070" t="s">
        <v>1250</v>
      </c>
      <c r="B2070" t="s">
        <v>3</v>
      </c>
      <c r="C2070" t="s">
        <v>253</v>
      </c>
      <c r="D2070" t="s">
        <v>254</v>
      </c>
      <c r="E2070" t="s">
        <v>12</v>
      </c>
      <c r="F2070">
        <v>2045</v>
      </c>
      <c r="G2070">
        <v>4.1945160857347794</v>
      </c>
      <c r="H2070" s="13">
        <v>1.4075557334680466E-2</v>
      </c>
      <c r="I2070" s="4" t="str">
        <f>INDEX('EPA Source to Industry Map'!E:E,MATCH(_xlfn.CONCAT(Table2[[#This Row],[sector]:[subsource]]),'EPA Source to Industry Map'!D:D,0))</f>
        <v>chemicals 20</v>
      </c>
      <c r="J2070" s="4" t="s">
        <v>12</v>
      </c>
      <c r="K2070" s="13">
        <v>3.7300226936903238</v>
      </c>
    </row>
    <row r="2071" spans="1:11" x14ac:dyDescent="0.25">
      <c r="A2071" t="s">
        <v>1250</v>
      </c>
      <c r="B2071" t="s">
        <v>3</v>
      </c>
      <c r="C2071" t="s">
        <v>253</v>
      </c>
      <c r="D2071" t="s">
        <v>254</v>
      </c>
      <c r="E2071" t="s">
        <v>12</v>
      </c>
      <c r="F2071">
        <v>2046</v>
      </c>
      <c r="G2071">
        <v>4.3653090230158567</v>
      </c>
      <c r="H2071" s="13">
        <v>1.4648687996697506E-2</v>
      </c>
      <c r="I2071" s="4" t="str">
        <f>INDEX('EPA Source to Industry Map'!E:E,MATCH(_xlfn.CONCAT(Table2[[#This Row],[sector]:[subsource]]),'EPA Source to Industry Map'!D:D,0))</f>
        <v>chemicals 20</v>
      </c>
      <c r="J2071" s="4" t="s">
        <v>12</v>
      </c>
      <c r="K2071" s="13">
        <v>3.8819023191248396</v>
      </c>
    </row>
    <row r="2072" spans="1:11" x14ac:dyDescent="0.25">
      <c r="A2072" t="s">
        <v>1250</v>
      </c>
      <c r="B2072" t="s">
        <v>3</v>
      </c>
      <c r="C2072" t="s">
        <v>253</v>
      </c>
      <c r="D2072" t="s">
        <v>254</v>
      </c>
      <c r="E2072" t="s">
        <v>12</v>
      </c>
      <c r="F2072">
        <v>2047</v>
      </c>
      <c r="G2072">
        <v>4.5361019602969339</v>
      </c>
      <c r="H2072" s="13">
        <v>1.5221818658714545E-2</v>
      </c>
      <c r="I2072" s="4" t="str">
        <f>INDEX('EPA Source to Industry Map'!E:E,MATCH(_xlfn.CONCAT(Table2[[#This Row],[sector]:[subsource]]),'EPA Source to Industry Map'!D:D,0))</f>
        <v>chemicals 20</v>
      </c>
      <c r="J2072" s="4" t="s">
        <v>12</v>
      </c>
      <c r="K2072" s="13">
        <v>4.0337819445593546</v>
      </c>
    </row>
    <row r="2073" spans="1:11" x14ac:dyDescent="0.25">
      <c r="A2073" t="s">
        <v>1250</v>
      </c>
      <c r="B2073" t="s">
        <v>3</v>
      </c>
      <c r="C2073" t="s">
        <v>253</v>
      </c>
      <c r="D2073" t="s">
        <v>254</v>
      </c>
      <c r="E2073" t="s">
        <v>12</v>
      </c>
      <c r="F2073">
        <v>2048</v>
      </c>
      <c r="G2073">
        <v>4.706894897578012</v>
      </c>
      <c r="H2073" s="13">
        <v>1.5794949320731583E-2</v>
      </c>
      <c r="I2073" s="4" t="str">
        <f>INDEX('EPA Source to Industry Map'!E:E,MATCH(_xlfn.CONCAT(Table2[[#This Row],[sector]:[subsource]]),'EPA Source to Industry Map'!D:D,0))</f>
        <v>chemicals 20</v>
      </c>
      <c r="J2073" s="4" t="s">
        <v>12</v>
      </c>
      <c r="K2073" s="13">
        <v>4.1856615699938695</v>
      </c>
    </row>
    <row r="2074" spans="1:11" x14ac:dyDescent="0.25">
      <c r="A2074" t="s">
        <v>1250</v>
      </c>
      <c r="B2074" t="s">
        <v>3</v>
      </c>
      <c r="C2074" t="s">
        <v>253</v>
      </c>
      <c r="D2074" t="s">
        <v>254</v>
      </c>
      <c r="E2074" t="s">
        <v>12</v>
      </c>
      <c r="F2074">
        <v>2049</v>
      </c>
      <c r="G2074">
        <v>4.8776878348590991</v>
      </c>
      <c r="H2074" s="13">
        <v>1.6368079982748654E-2</v>
      </c>
      <c r="I2074" s="4" t="str">
        <f>INDEX('EPA Source to Industry Map'!E:E,MATCH(_xlfn.CONCAT(Table2[[#This Row],[sector]:[subsource]]),'EPA Source to Industry Map'!D:D,0))</f>
        <v>chemicals 20</v>
      </c>
      <c r="J2074" s="4" t="s">
        <v>12</v>
      </c>
      <c r="K2074" s="13">
        <v>4.3375411954283933</v>
      </c>
    </row>
    <row r="2075" spans="1:11" x14ac:dyDescent="0.25">
      <c r="A2075" t="s">
        <v>1250</v>
      </c>
      <c r="B2075" t="s">
        <v>3</v>
      </c>
      <c r="C2075" t="s">
        <v>253</v>
      </c>
      <c r="D2075" t="s">
        <v>254</v>
      </c>
      <c r="E2075" t="s">
        <v>12</v>
      </c>
      <c r="F2075">
        <v>2050</v>
      </c>
      <c r="G2075">
        <v>5.0484807721401772</v>
      </c>
      <c r="H2075" s="13">
        <v>1.6941210644765697E-2</v>
      </c>
      <c r="I2075" s="4" t="str">
        <f>INDEX('EPA Source to Industry Map'!E:E,MATCH(_xlfn.CONCAT(Table2[[#This Row],[sector]:[subsource]]),'EPA Source to Industry Map'!D:D,0))</f>
        <v>chemicals 20</v>
      </c>
      <c r="J2075" s="4" t="s">
        <v>12</v>
      </c>
      <c r="K2075" s="13">
        <v>4.4894208208629092</v>
      </c>
    </row>
    <row r="2076" spans="1:11" x14ac:dyDescent="0.25">
      <c r="A2076" t="s">
        <v>1250</v>
      </c>
      <c r="B2076" t="s">
        <v>3</v>
      </c>
      <c r="C2076" t="s">
        <v>253</v>
      </c>
      <c r="D2076" t="s">
        <v>255</v>
      </c>
      <c r="E2076" t="s">
        <v>12</v>
      </c>
      <c r="F2076">
        <v>1990</v>
      </c>
      <c r="G2076">
        <v>41.878682944610986</v>
      </c>
      <c r="H2076" s="13">
        <v>0.14053249310272145</v>
      </c>
      <c r="I2076" s="4" t="str">
        <f>INDEX('EPA Source to Industry Map'!E:E,MATCH(_xlfn.CONCAT(Table2[[#This Row],[sector]:[subsource]]),'EPA Source to Industry Map'!D:D,0))</f>
        <v>chemicals 20</v>
      </c>
      <c r="J2076" s="4" t="s">
        <v>12</v>
      </c>
      <c r="K2076" s="13">
        <v>37.241110672221176</v>
      </c>
    </row>
    <row r="2077" spans="1:11" x14ac:dyDescent="0.25">
      <c r="A2077" t="s">
        <v>1250</v>
      </c>
      <c r="B2077" t="s">
        <v>3</v>
      </c>
      <c r="C2077" t="s">
        <v>253</v>
      </c>
      <c r="D2077" t="s">
        <v>255</v>
      </c>
      <c r="E2077" t="s">
        <v>12</v>
      </c>
      <c r="F2077">
        <v>1991</v>
      </c>
      <c r="G2077">
        <v>36.075676628369621</v>
      </c>
      <c r="H2077" s="13">
        <v>0.12105931754486447</v>
      </c>
      <c r="I2077" s="4" t="str">
        <f>INDEX('EPA Source to Industry Map'!E:E,MATCH(_xlfn.CONCAT(Table2[[#This Row],[sector]:[subsource]]),'EPA Source to Industry Map'!D:D,0))</f>
        <v>chemicals 20</v>
      </c>
      <c r="J2077" s="4" t="s">
        <v>12</v>
      </c>
      <c r="K2077" s="13">
        <v>32.080719149389083</v>
      </c>
    </row>
    <row r="2078" spans="1:11" x14ac:dyDescent="0.25">
      <c r="A2078" t="s">
        <v>1250</v>
      </c>
      <c r="B2078" t="s">
        <v>3</v>
      </c>
      <c r="C2078" t="s">
        <v>253</v>
      </c>
      <c r="D2078" t="s">
        <v>255</v>
      </c>
      <c r="E2078" t="s">
        <v>12</v>
      </c>
      <c r="F2078">
        <v>1992</v>
      </c>
      <c r="G2078">
        <v>34.695904537044349</v>
      </c>
      <c r="H2078" s="13">
        <v>0.11642920985585353</v>
      </c>
      <c r="I2078" s="4" t="str">
        <f>INDEX('EPA Source to Industry Map'!E:E,MATCH(_xlfn.CONCAT(Table2[[#This Row],[sector]:[subsource]]),'EPA Source to Industry Map'!D:D,0))</f>
        <v>chemicals 20</v>
      </c>
      <c r="J2078" s="4" t="s">
        <v>12</v>
      </c>
      <c r="K2078" s="13">
        <v>30.853740611801179</v>
      </c>
    </row>
    <row r="2079" spans="1:11" x14ac:dyDescent="0.25">
      <c r="A2079" t="s">
        <v>1250</v>
      </c>
      <c r="B2079" t="s">
        <v>3</v>
      </c>
      <c r="C2079" t="s">
        <v>253</v>
      </c>
      <c r="D2079" t="s">
        <v>255</v>
      </c>
      <c r="E2079" t="s">
        <v>12</v>
      </c>
      <c r="F2079">
        <v>1993</v>
      </c>
      <c r="G2079">
        <v>34.800676932220227</v>
      </c>
      <c r="H2079" s="13">
        <v>0.11678079507456453</v>
      </c>
      <c r="I2079" s="4" t="str">
        <f>INDEX('EPA Source to Industry Map'!E:E,MATCH(_xlfn.CONCAT(Table2[[#This Row],[sector]:[subsource]]),'EPA Source to Industry Map'!D:D,0))</f>
        <v>chemicals 20</v>
      </c>
      <c r="J2079" s="4" t="s">
        <v>12</v>
      </c>
      <c r="K2079" s="13">
        <v>30.946910694759588</v>
      </c>
    </row>
    <row r="2080" spans="1:11" x14ac:dyDescent="0.25">
      <c r="A2080" t="s">
        <v>1250</v>
      </c>
      <c r="B2080" t="s">
        <v>3</v>
      </c>
      <c r="C2080" t="s">
        <v>253</v>
      </c>
      <c r="D2080" t="s">
        <v>255</v>
      </c>
      <c r="E2080" t="s">
        <v>12</v>
      </c>
      <c r="F2080">
        <v>1994</v>
      </c>
      <c r="G2080">
        <v>35.977864878985606</v>
      </c>
      <c r="H2080" s="13">
        <v>0.12073109019793828</v>
      </c>
      <c r="I2080" s="4" t="str">
        <f>INDEX('EPA Source to Industry Map'!E:E,MATCH(_xlfn.CONCAT(Table2[[#This Row],[sector]:[subsource]]),'EPA Source to Industry Map'!D:D,0))</f>
        <v>chemicals 20</v>
      </c>
      <c r="J2080" s="4" t="s">
        <v>12</v>
      </c>
      <c r="K2080" s="13">
        <v>31.993738902453643</v>
      </c>
    </row>
    <row r="2081" spans="1:11" x14ac:dyDescent="0.25">
      <c r="A2081" t="s">
        <v>1250</v>
      </c>
      <c r="B2081" t="s">
        <v>3</v>
      </c>
      <c r="C2081" t="s">
        <v>253</v>
      </c>
      <c r="D2081" t="s">
        <v>255</v>
      </c>
      <c r="E2081" t="s">
        <v>12</v>
      </c>
      <c r="F2081">
        <v>1995</v>
      </c>
      <c r="G2081">
        <v>36.864021486521033</v>
      </c>
      <c r="H2081" s="13">
        <v>0.12370477008899677</v>
      </c>
      <c r="I2081" s="4" t="str">
        <f>INDEX('EPA Source to Industry Map'!E:E,MATCH(_xlfn.CONCAT(Table2[[#This Row],[sector]:[subsource]]),'EPA Source to Industry Map'!D:D,0))</f>
        <v>chemicals 20</v>
      </c>
      <c r="J2081" s="4" t="s">
        <v>12</v>
      </c>
      <c r="K2081" s="13">
        <v>32.781764073584142</v>
      </c>
    </row>
    <row r="2082" spans="1:11" x14ac:dyDescent="0.25">
      <c r="A2082" t="s">
        <v>1250</v>
      </c>
      <c r="B2082" t="s">
        <v>3</v>
      </c>
      <c r="C2082" t="s">
        <v>253</v>
      </c>
      <c r="D2082" t="s">
        <v>255</v>
      </c>
      <c r="E2082" t="s">
        <v>12</v>
      </c>
      <c r="F2082">
        <v>1996</v>
      </c>
      <c r="G2082">
        <v>38.109324384498592</v>
      </c>
      <c r="H2082" s="13">
        <v>0.12788363887415638</v>
      </c>
      <c r="I2082" s="4" t="str">
        <f>INDEX('EPA Source to Industry Map'!E:E,MATCH(_xlfn.CONCAT(Table2[[#This Row],[sector]:[subsource]]),'EPA Source to Industry Map'!D:D,0))</f>
        <v>chemicals 20</v>
      </c>
      <c r="J2082" s="4" t="s">
        <v>12</v>
      </c>
      <c r="K2082" s="13">
        <v>33.889164301651448</v>
      </c>
    </row>
    <row r="2083" spans="1:11" x14ac:dyDescent="0.25">
      <c r="A2083" t="s">
        <v>1250</v>
      </c>
      <c r="B2083" t="s">
        <v>3</v>
      </c>
      <c r="C2083" t="s">
        <v>253</v>
      </c>
      <c r="D2083" t="s">
        <v>255</v>
      </c>
      <c r="E2083" t="s">
        <v>12</v>
      </c>
      <c r="F2083">
        <v>1997</v>
      </c>
      <c r="G2083">
        <v>36.023858855500862</v>
      </c>
      <c r="H2083" s="13">
        <v>0.12088543240100957</v>
      </c>
      <c r="I2083" s="4" t="str">
        <f>INDEX('EPA Source to Industry Map'!E:E,MATCH(_xlfn.CONCAT(Table2[[#This Row],[sector]:[subsource]]),'EPA Source to Industry Map'!D:D,0))</f>
        <v>chemicals 20</v>
      </c>
      <c r="J2083" s="4" t="s">
        <v>12</v>
      </c>
      <c r="K2083" s="13">
        <v>32.034639586267545</v>
      </c>
    </row>
    <row r="2084" spans="1:11" x14ac:dyDescent="0.25">
      <c r="A2084" t="s">
        <v>1250</v>
      </c>
      <c r="B2084" t="s">
        <v>3</v>
      </c>
      <c r="C2084" t="s">
        <v>253</v>
      </c>
      <c r="D2084" t="s">
        <v>255</v>
      </c>
      <c r="E2084" t="s">
        <v>12</v>
      </c>
      <c r="F2084">
        <v>1998</v>
      </c>
      <c r="G2084">
        <v>32.338233765429095</v>
      </c>
      <c r="H2084" s="13">
        <v>0.10851756297123855</v>
      </c>
      <c r="I2084" s="4" t="str">
        <f>INDEX('EPA Source to Industry Map'!E:E,MATCH(_xlfn.CONCAT(Table2[[#This Row],[sector]:[subsource]]),'EPA Source to Industry Map'!D:D,0))</f>
        <v>chemicals 20</v>
      </c>
      <c r="J2084" s="4" t="s">
        <v>12</v>
      </c>
      <c r="K2084" s="13">
        <v>28.757154187378216</v>
      </c>
    </row>
    <row r="2085" spans="1:11" x14ac:dyDescent="0.25">
      <c r="A2085" t="s">
        <v>1250</v>
      </c>
      <c r="B2085" t="s">
        <v>3</v>
      </c>
      <c r="C2085" t="s">
        <v>253</v>
      </c>
      <c r="D2085" t="s">
        <v>255</v>
      </c>
      <c r="E2085" t="s">
        <v>12</v>
      </c>
      <c r="F2085">
        <v>1999</v>
      </c>
      <c r="G2085">
        <v>30.410320987293648</v>
      </c>
      <c r="H2085" s="13">
        <v>0.10204805700434111</v>
      </c>
      <c r="I2085" s="4" t="str">
        <f>INDEX('EPA Source to Industry Map'!E:E,MATCH(_xlfn.CONCAT(Table2[[#This Row],[sector]:[subsource]]),'EPA Source to Industry Map'!D:D,0))</f>
        <v>chemicals 20</v>
      </c>
      <c r="J2085" s="4" t="s">
        <v>12</v>
      </c>
      <c r="K2085" s="13">
        <v>27.042735106150385</v>
      </c>
    </row>
    <row r="2086" spans="1:11" x14ac:dyDescent="0.25">
      <c r="A2086" t="s">
        <v>1250</v>
      </c>
      <c r="B2086" t="s">
        <v>3</v>
      </c>
      <c r="C2086" t="s">
        <v>253</v>
      </c>
      <c r="D2086" t="s">
        <v>255</v>
      </c>
      <c r="E2086" t="s">
        <v>12</v>
      </c>
      <c r="F2086">
        <v>2000</v>
      </c>
      <c r="G2086">
        <v>32.430809078578974</v>
      </c>
      <c r="H2086" s="13">
        <v>0.10882821838449319</v>
      </c>
      <c r="I2086" s="4" t="str">
        <f>INDEX('EPA Source to Industry Map'!E:E,MATCH(_xlfn.CONCAT(Table2[[#This Row],[sector]:[subsource]]),'EPA Source to Industry Map'!D:D,0))</f>
        <v>chemicals 20</v>
      </c>
      <c r="J2086" s="4" t="s">
        <v>12</v>
      </c>
      <c r="K2086" s="13">
        <v>28.839477871890701</v>
      </c>
    </row>
    <row r="2087" spans="1:11" x14ac:dyDescent="0.25">
      <c r="A2087" t="s">
        <v>1250</v>
      </c>
      <c r="B2087" t="s">
        <v>3</v>
      </c>
      <c r="C2087" t="s">
        <v>253</v>
      </c>
      <c r="D2087" t="s">
        <v>255</v>
      </c>
      <c r="E2087" t="s">
        <v>12</v>
      </c>
      <c r="F2087">
        <v>2001</v>
      </c>
      <c r="G2087">
        <v>30.995519640789269</v>
      </c>
      <c r="H2087" s="13">
        <v>0.10401181087513175</v>
      </c>
      <c r="I2087" s="4" t="str">
        <f>INDEX('EPA Source to Industry Map'!E:E,MATCH(_xlfn.CONCAT(Table2[[#This Row],[sector]:[subsource]]),'EPA Source to Industry Map'!D:D,0))</f>
        <v>chemicals 20</v>
      </c>
      <c r="J2087" s="4" t="s">
        <v>12</v>
      </c>
      <c r="K2087" s="13">
        <v>27.563129881909919</v>
      </c>
    </row>
    <row r="2088" spans="1:11" x14ac:dyDescent="0.25">
      <c r="A2088" t="s">
        <v>1250</v>
      </c>
      <c r="B2088" t="s">
        <v>3</v>
      </c>
      <c r="C2088" t="s">
        <v>253</v>
      </c>
      <c r="D2088" t="s">
        <v>255</v>
      </c>
      <c r="E2088" t="s">
        <v>12</v>
      </c>
      <c r="F2088">
        <v>2002</v>
      </c>
      <c r="G2088">
        <v>27.772601698137503</v>
      </c>
      <c r="H2088" s="13">
        <v>9.3196649993749991E-2</v>
      </c>
      <c r="I2088" s="4" t="str">
        <f>INDEX('EPA Source to Industry Map'!E:E,MATCH(_xlfn.CONCAT(Table2[[#This Row],[sector]:[subsource]]),'EPA Source to Industry Map'!D:D,0))</f>
        <v>chemicals 20</v>
      </c>
      <c r="J2088" s="4" t="s">
        <v>12</v>
      </c>
      <c r="K2088" s="13">
        <v>24.697112248343753</v>
      </c>
    </row>
    <row r="2089" spans="1:11" x14ac:dyDescent="0.25">
      <c r="A2089" t="s">
        <v>1250</v>
      </c>
      <c r="B2089" t="s">
        <v>3</v>
      </c>
      <c r="C2089" t="s">
        <v>253</v>
      </c>
      <c r="D2089" t="s">
        <v>255</v>
      </c>
      <c r="E2089" t="s">
        <v>12</v>
      </c>
      <c r="F2089">
        <v>2003</v>
      </c>
      <c r="G2089">
        <v>28.484697504516276</v>
      </c>
      <c r="H2089" s="13">
        <v>9.558623323663179E-2</v>
      </c>
      <c r="I2089" s="4" t="str">
        <f>INDEX('EPA Source to Industry Map'!E:E,MATCH(_xlfn.CONCAT(Table2[[#This Row],[sector]:[subsource]]),'EPA Source to Industry Map'!D:D,0))</f>
        <v>chemicals 20</v>
      </c>
      <c r="J2089" s="4" t="s">
        <v>12</v>
      </c>
      <c r="K2089" s="13">
        <v>25.330351807707434</v>
      </c>
    </row>
    <row r="2090" spans="1:11" x14ac:dyDescent="0.25">
      <c r="A2090" t="s">
        <v>1250</v>
      </c>
      <c r="B2090" t="s">
        <v>3</v>
      </c>
      <c r="C2090" t="s">
        <v>253</v>
      </c>
      <c r="D2090" t="s">
        <v>255</v>
      </c>
      <c r="E2090" t="s">
        <v>12</v>
      </c>
      <c r="F2090">
        <v>2004</v>
      </c>
      <c r="G2090">
        <v>29.723299328796415</v>
      </c>
      <c r="H2090" s="13">
        <v>9.9742615197303403E-2</v>
      </c>
      <c r="I2090" s="4" t="str">
        <f>INDEX('EPA Source to Industry Map'!E:E,MATCH(_xlfn.CONCAT(Table2[[#This Row],[sector]:[subsource]]),'EPA Source to Industry Map'!D:D,0))</f>
        <v>chemicals 20</v>
      </c>
      <c r="J2090" s="4" t="s">
        <v>12</v>
      </c>
      <c r="K2090" s="13">
        <v>26.431793027285401</v>
      </c>
    </row>
    <row r="2091" spans="1:11" x14ac:dyDescent="0.25">
      <c r="A2091" t="s">
        <v>1250</v>
      </c>
      <c r="B2091" t="s">
        <v>3</v>
      </c>
      <c r="C2091" t="s">
        <v>253</v>
      </c>
      <c r="D2091" t="s">
        <v>255</v>
      </c>
      <c r="E2091" t="s">
        <v>12</v>
      </c>
      <c r="F2091">
        <v>2005</v>
      </c>
      <c r="G2091">
        <v>30.120077912003296</v>
      </c>
      <c r="H2091" s="13">
        <v>0.1010740869530312</v>
      </c>
      <c r="I2091" s="4" t="str">
        <f>INDEX('EPA Source to Industry Map'!E:E,MATCH(_xlfn.CONCAT(Table2[[#This Row],[sector]:[subsource]]),'EPA Source to Industry Map'!D:D,0))</f>
        <v>chemicals 20</v>
      </c>
      <c r="J2091" s="4" t="s">
        <v>12</v>
      </c>
      <c r="K2091" s="13">
        <v>26.784633042553274</v>
      </c>
    </row>
    <row r="2092" spans="1:11" x14ac:dyDescent="0.25">
      <c r="A2092" t="s">
        <v>1250</v>
      </c>
      <c r="B2092" t="s">
        <v>3</v>
      </c>
      <c r="C2092" t="s">
        <v>253</v>
      </c>
      <c r="D2092" t="s">
        <v>255</v>
      </c>
      <c r="E2092" t="s">
        <v>12</v>
      </c>
      <c r="F2092">
        <v>2006</v>
      </c>
      <c r="G2092">
        <v>26.761899764277985</v>
      </c>
      <c r="H2092" s="13">
        <v>8.9805032766033535E-2</v>
      </c>
      <c r="I2092" s="4" t="str">
        <f>INDEX('EPA Source to Industry Map'!E:E,MATCH(_xlfn.CONCAT(Table2[[#This Row],[sector]:[subsource]]),'EPA Source to Industry Map'!D:D,0))</f>
        <v>chemicals 20</v>
      </c>
      <c r="J2092" s="4" t="s">
        <v>12</v>
      </c>
      <c r="K2092" s="13">
        <v>23.798333682998884</v>
      </c>
    </row>
    <row r="2093" spans="1:11" x14ac:dyDescent="0.25">
      <c r="A2093" t="s">
        <v>1250</v>
      </c>
      <c r="B2093" t="s">
        <v>3</v>
      </c>
      <c r="C2093" t="s">
        <v>253</v>
      </c>
      <c r="D2093" t="s">
        <v>255</v>
      </c>
      <c r="E2093" t="s">
        <v>12</v>
      </c>
      <c r="F2093">
        <v>2007</v>
      </c>
      <c r="G2093">
        <v>25.007045019822989</v>
      </c>
      <c r="H2093" s="13">
        <v>8.3916258455781836E-2</v>
      </c>
      <c r="I2093" s="4" t="str">
        <f>INDEX('EPA Source to Industry Map'!E:E,MATCH(_xlfn.CONCAT(Table2[[#This Row],[sector]:[subsource]]),'EPA Source to Industry Map'!D:D,0))</f>
        <v>chemicals 20</v>
      </c>
      <c r="J2093" s="4" t="s">
        <v>12</v>
      </c>
      <c r="K2093" s="13">
        <v>22.237808490782189</v>
      </c>
    </row>
    <row r="2094" spans="1:11" x14ac:dyDescent="0.25">
      <c r="A2094" t="s">
        <v>1250</v>
      </c>
      <c r="B2094" t="s">
        <v>3</v>
      </c>
      <c r="C2094" t="s">
        <v>253</v>
      </c>
      <c r="D2094" t="s">
        <v>255</v>
      </c>
      <c r="E2094" t="s">
        <v>12</v>
      </c>
      <c r="F2094">
        <v>2008</v>
      </c>
      <c r="G2094">
        <v>17.7324346881358</v>
      </c>
      <c r="H2094" s="13">
        <v>5.9504814389717442E-2</v>
      </c>
      <c r="I2094" s="4" t="str">
        <f>INDEX('EPA Source to Industry Map'!E:E,MATCH(_xlfn.CONCAT(Table2[[#This Row],[sector]:[subsource]]),'EPA Source to Industry Map'!D:D,0))</f>
        <v>chemicals 20</v>
      </c>
      <c r="J2094" s="4" t="s">
        <v>12</v>
      </c>
      <c r="K2094" s="13">
        <v>15.768775813275118</v>
      </c>
    </row>
    <row r="2095" spans="1:11" x14ac:dyDescent="0.25">
      <c r="A2095" t="s">
        <v>1250</v>
      </c>
      <c r="B2095" t="s">
        <v>3</v>
      </c>
      <c r="C2095" t="s">
        <v>253</v>
      </c>
      <c r="D2095" t="s">
        <v>255</v>
      </c>
      <c r="E2095" t="s">
        <v>12</v>
      </c>
      <c r="F2095">
        <v>2009</v>
      </c>
      <c r="G2095">
        <v>10.217207645057021</v>
      </c>
      <c r="H2095" s="13">
        <v>3.428593169482224E-2</v>
      </c>
      <c r="I2095" s="4" t="str">
        <f>INDEX('EPA Source to Industry Map'!E:E,MATCH(_xlfn.CONCAT(Table2[[#This Row],[sector]:[subsource]]),'EPA Source to Industry Map'!D:D,0))</f>
        <v>chemicals 20</v>
      </c>
      <c r="J2095" s="4" t="s">
        <v>12</v>
      </c>
      <c r="K2095" s="13">
        <v>9.0857718991278897</v>
      </c>
    </row>
    <row r="2096" spans="1:11" x14ac:dyDescent="0.25">
      <c r="A2096" t="s">
        <v>1250</v>
      </c>
      <c r="B2096" t="s">
        <v>3</v>
      </c>
      <c r="C2096" t="s">
        <v>253</v>
      </c>
      <c r="D2096" t="s">
        <v>255</v>
      </c>
      <c r="E2096" t="s">
        <v>12</v>
      </c>
      <c r="F2096">
        <v>2010</v>
      </c>
      <c r="G2096">
        <v>8.8968417797946255</v>
      </c>
      <c r="H2096" s="13">
        <v>2.9855173757700079E-2</v>
      </c>
      <c r="I2096" s="4" t="str">
        <f>INDEX('EPA Source to Industry Map'!E:E,MATCH(_xlfn.CONCAT(Table2[[#This Row],[sector]:[subsource]]),'EPA Source to Industry Map'!D:D,0))</f>
        <v>chemicals 20</v>
      </c>
      <c r="J2096" s="4" t="s">
        <v>12</v>
      </c>
      <c r="K2096" s="13">
        <v>7.9116210457905209</v>
      </c>
    </row>
    <row r="2097" spans="1:11" x14ac:dyDescent="0.25">
      <c r="A2097" t="s">
        <v>1250</v>
      </c>
      <c r="B2097" t="s">
        <v>3</v>
      </c>
      <c r="C2097" t="s">
        <v>253</v>
      </c>
      <c r="D2097" t="s">
        <v>255</v>
      </c>
      <c r="E2097" t="s">
        <v>12</v>
      </c>
      <c r="F2097">
        <v>2011</v>
      </c>
      <c r="G2097">
        <v>6.547279801151487</v>
      </c>
      <c r="H2097" s="13">
        <v>2.1970737587756663E-2</v>
      </c>
      <c r="I2097" s="4" t="str">
        <f>INDEX('EPA Source to Industry Map'!E:E,MATCH(_xlfn.CONCAT(Table2[[#This Row],[sector]:[subsource]]),'EPA Source to Industry Map'!D:D,0))</f>
        <v>chemicals 20</v>
      </c>
      <c r="J2097" s="4" t="s">
        <v>12</v>
      </c>
      <c r="K2097" s="13">
        <v>5.8222454607555161</v>
      </c>
    </row>
    <row r="2098" spans="1:11" x14ac:dyDescent="0.25">
      <c r="A2098" t="s">
        <v>1250</v>
      </c>
      <c r="B2098" t="s">
        <v>3</v>
      </c>
      <c r="C2098" t="s">
        <v>253</v>
      </c>
      <c r="D2098" t="s">
        <v>255</v>
      </c>
      <c r="E2098" t="s">
        <v>12</v>
      </c>
      <c r="F2098">
        <v>2012</v>
      </c>
      <c r="G2098">
        <v>5.7282680346333956</v>
      </c>
      <c r="H2098" s="13">
        <v>1.9222375955145619E-2</v>
      </c>
      <c r="I2098" s="4" t="str">
        <f>INDEX('EPA Source to Industry Map'!E:E,MATCH(_xlfn.CONCAT(Table2[[#This Row],[sector]:[subsource]]),'EPA Source to Industry Map'!D:D,0))</f>
        <v>chemicals 20</v>
      </c>
      <c r="J2098" s="4" t="s">
        <v>12</v>
      </c>
      <c r="K2098" s="13">
        <v>5.0939296281135897</v>
      </c>
    </row>
    <row r="2099" spans="1:11" x14ac:dyDescent="0.25">
      <c r="A2099" t="s">
        <v>1250</v>
      </c>
      <c r="B2099" t="s">
        <v>3</v>
      </c>
      <c r="C2099" t="s">
        <v>253</v>
      </c>
      <c r="D2099" t="s">
        <v>255</v>
      </c>
      <c r="E2099" t="s">
        <v>12</v>
      </c>
      <c r="F2099">
        <v>2013</v>
      </c>
      <c r="G2099">
        <v>3.7135307550885681</v>
      </c>
      <c r="H2099" s="13">
        <v>1.2461512600968354E-2</v>
      </c>
      <c r="I2099" s="4" t="str">
        <f>INDEX('EPA Source to Industry Map'!E:E,MATCH(_xlfn.CONCAT(Table2[[#This Row],[sector]:[subsource]]),'EPA Source to Industry Map'!D:D,0))</f>
        <v>chemicals 20</v>
      </c>
      <c r="J2099" s="4" t="s">
        <v>12</v>
      </c>
      <c r="K2099" s="13">
        <v>3.3023008392566138</v>
      </c>
    </row>
    <row r="2100" spans="1:11" x14ac:dyDescent="0.25">
      <c r="A2100" t="s">
        <v>1250</v>
      </c>
      <c r="B2100" t="s">
        <v>3</v>
      </c>
      <c r="C2100" t="s">
        <v>253</v>
      </c>
      <c r="D2100" t="s">
        <v>255</v>
      </c>
      <c r="E2100" t="s">
        <v>12</v>
      </c>
      <c r="F2100">
        <v>2014</v>
      </c>
      <c r="G2100">
        <v>3.5680003148081263</v>
      </c>
      <c r="H2100" s="13">
        <v>1.1973155418819215E-2</v>
      </c>
      <c r="I2100" s="4" t="str">
        <f>INDEX('EPA Source to Industry Map'!E:E,MATCH(_xlfn.CONCAT(Table2[[#This Row],[sector]:[subsource]]),'EPA Source to Industry Map'!D:D,0))</f>
        <v>chemicals 20</v>
      </c>
      <c r="J2100" s="4" t="s">
        <v>12</v>
      </c>
      <c r="K2100" s="13">
        <v>3.1728861859870916</v>
      </c>
    </row>
    <row r="2101" spans="1:11" x14ac:dyDescent="0.25">
      <c r="A2101" t="s">
        <v>1250</v>
      </c>
      <c r="B2101" t="s">
        <v>3</v>
      </c>
      <c r="C2101" t="s">
        <v>253</v>
      </c>
      <c r="D2101" t="s">
        <v>255</v>
      </c>
      <c r="E2101" t="s">
        <v>12</v>
      </c>
      <c r="F2101">
        <v>2015</v>
      </c>
      <c r="G2101">
        <v>3.4194400479590121</v>
      </c>
      <c r="H2101" s="13">
        <v>1.1474631033419502E-2</v>
      </c>
      <c r="I2101" s="4" t="str">
        <f>INDEX('EPA Source to Industry Map'!E:E,MATCH(_xlfn.CONCAT(Table2[[#This Row],[sector]:[subsource]]),'EPA Source to Industry Map'!D:D,0))</f>
        <v>chemicals 20</v>
      </c>
      <c r="J2101" s="4" t="s">
        <v>12</v>
      </c>
      <c r="K2101" s="13">
        <v>3.0407772238561677</v>
      </c>
    </row>
    <row r="2102" spans="1:11" x14ac:dyDescent="0.25">
      <c r="A2102" t="s">
        <v>1250</v>
      </c>
      <c r="B2102" t="s">
        <v>3</v>
      </c>
      <c r="C2102" t="s">
        <v>253</v>
      </c>
      <c r="D2102" t="s">
        <v>255</v>
      </c>
      <c r="E2102" t="s">
        <v>12</v>
      </c>
      <c r="F2102">
        <v>2016</v>
      </c>
      <c r="G2102">
        <v>2.9332511821173166</v>
      </c>
      <c r="H2102" s="13">
        <v>9.8431247722057611E-3</v>
      </c>
      <c r="I2102" s="4" t="str">
        <f>INDEX('EPA Source to Industry Map'!E:E,MATCH(_xlfn.CONCAT(Table2[[#This Row],[sector]:[subsource]]),'EPA Source to Industry Map'!D:D,0))</f>
        <v>chemicals 20</v>
      </c>
      <c r="J2102" s="4" t="s">
        <v>12</v>
      </c>
      <c r="K2102" s="13">
        <v>2.6084280646345261</v>
      </c>
    </row>
    <row r="2103" spans="1:11" x14ac:dyDescent="0.25">
      <c r="A2103" t="s">
        <v>1250</v>
      </c>
      <c r="B2103" t="s">
        <v>3</v>
      </c>
      <c r="C2103" t="s">
        <v>253</v>
      </c>
      <c r="D2103" t="s">
        <v>255</v>
      </c>
      <c r="E2103" t="s">
        <v>12</v>
      </c>
      <c r="F2103">
        <v>2017</v>
      </c>
      <c r="G2103">
        <v>2.9405356112221765</v>
      </c>
      <c r="H2103" s="13">
        <v>9.867569165175092E-3</v>
      </c>
      <c r="I2103" s="4" t="str">
        <f>INDEX('EPA Source to Industry Map'!E:E,MATCH(_xlfn.CONCAT(Table2[[#This Row],[sector]:[subsource]]),'EPA Source to Industry Map'!D:D,0))</f>
        <v>chemicals 20</v>
      </c>
      <c r="J2103" s="4" t="s">
        <v>12</v>
      </c>
      <c r="K2103" s="13">
        <v>2.6149058287713984</v>
      </c>
    </row>
    <row r="2104" spans="1:11" x14ac:dyDescent="0.25">
      <c r="A2104" t="s">
        <v>1250</v>
      </c>
      <c r="B2104" t="s">
        <v>3</v>
      </c>
      <c r="C2104" t="s">
        <v>253</v>
      </c>
      <c r="D2104" t="s">
        <v>255</v>
      </c>
      <c r="E2104" t="s">
        <v>12</v>
      </c>
      <c r="F2104">
        <v>2018</v>
      </c>
      <c r="G2104">
        <v>2.9478200403270352</v>
      </c>
      <c r="H2104" s="13">
        <v>9.8920135581444107E-3</v>
      </c>
      <c r="I2104" s="4" t="str">
        <f>INDEX('EPA Source to Industry Map'!E:E,MATCH(_xlfn.CONCAT(Table2[[#This Row],[sector]:[subsource]]),'EPA Source to Industry Map'!D:D,0))</f>
        <v>chemicals 20</v>
      </c>
      <c r="J2104" s="4" t="s">
        <v>12</v>
      </c>
      <c r="K2104" s="13">
        <v>2.6213835929082694</v>
      </c>
    </row>
    <row r="2105" spans="1:11" x14ac:dyDescent="0.25">
      <c r="A2105" t="s">
        <v>1250</v>
      </c>
      <c r="B2105" t="s">
        <v>3</v>
      </c>
      <c r="C2105" t="s">
        <v>253</v>
      </c>
      <c r="D2105" t="s">
        <v>255</v>
      </c>
      <c r="E2105" t="s">
        <v>12</v>
      </c>
      <c r="F2105">
        <v>2019</v>
      </c>
      <c r="G2105">
        <v>2.9551044694318951</v>
      </c>
      <c r="H2105" s="13">
        <v>9.9164579511137416E-3</v>
      </c>
      <c r="I2105" s="4" t="str">
        <f>INDEX('EPA Source to Industry Map'!E:E,MATCH(_xlfn.CONCAT(Table2[[#This Row],[sector]:[subsource]]),'EPA Source to Industry Map'!D:D,0))</f>
        <v>chemicals 20</v>
      </c>
      <c r="J2105" s="4" t="s">
        <v>12</v>
      </c>
      <c r="K2105" s="13">
        <v>2.6278613570451417</v>
      </c>
    </row>
    <row r="2106" spans="1:11" x14ac:dyDescent="0.25">
      <c r="A2106" t="s">
        <v>1250</v>
      </c>
      <c r="B2106" t="s">
        <v>3</v>
      </c>
      <c r="C2106" t="s">
        <v>253</v>
      </c>
      <c r="D2106" t="s">
        <v>255</v>
      </c>
      <c r="E2106" t="s">
        <v>12</v>
      </c>
      <c r="F2106">
        <v>2020</v>
      </c>
      <c r="G2106">
        <v>2.9623888985367519</v>
      </c>
      <c r="H2106" s="13">
        <v>9.9409023440830604E-3</v>
      </c>
      <c r="I2106" s="4" t="str">
        <f>INDEX('EPA Source to Industry Map'!E:E,MATCH(_xlfn.CONCAT(Table2[[#This Row],[sector]:[subsource]]),'EPA Source to Industry Map'!D:D,0))</f>
        <v>chemicals 20</v>
      </c>
      <c r="J2106" s="4" t="s">
        <v>12</v>
      </c>
      <c r="K2106" s="13">
        <v>2.6343391211820113</v>
      </c>
    </row>
    <row r="2107" spans="1:11" x14ac:dyDescent="0.25">
      <c r="A2107" t="s">
        <v>1250</v>
      </c>
      <c r="B2107" t="s">
        <v>3</v>
      </c>
      <c r="C2107" t="s">
        <v>253</v>
      </c>
      <c r="D2107" t="s">
        <v>255</v>
      </c>
      <c r="E2107" t="s">
        <v>12</v>
      </c>
      <c r="F2107">
        <v>2021</v>
      </c>
      <c r="G2107">
        <v>2.9696733246944387</v>
      </c>
      <c r="H2107" s="13">
        <v>9.9653467271625436E-3</v>
      </c>
      <c r="I2107" s="4" t="str">
        <f>INDEX('EPA Source to Industry Map'!E:E,MATCH(_xlfn.CONCAT(Table2[[#This Row],[sector]:[subsource]]),'EPA Source to Industry Map'!D:D,0))</f>
        <v>chemicals 20</v>
      </c>
      <c r="J2107" s="4" t="s">
        <v>12</v>
      </c>
      <c r="K2107" s="13">
        <v>2.6408168826980738</v>
      </c>
    </row>
    <row r="2108" spans="1:11" x14ac:dyDescent="0.25">
      <c r="A2108" t="s">
        <v>1250</v>
      </c>
      <c r="B2108" t="s">
        <v>3</v>
      </c>
      <c r="C2108" t="s">
        <v>253</v>
      </c>
      <c r="D2108" t="s">
        <v>255</v>
      </c>
      <c r="E2108" t="s">
        <v>12</v>
      </c>
      <c r="F2108">
        <v>2022</v>
      </c>
      <c r="G2108">
        <v>2.9769577508521228</v>
      </c>
      <c r="H2108" s="13">
        <v>9.9897911102420217E-3</v>
      </c>
      <c r="I2108" s="4" t="str">
        <f>INDEX('EPA Source to Industry Map'!E:E,MATCH(_xlfn.CONCAT(Table2[[#This Row],[sector]:[subsource]]),'EPA Source to Industry Map'!D:D,0))</f>
        <v>chemicals 20</v>
      </c>
      <c r="J2108" s="4" t="s">
        <v>12</v>
      </c>
      <c r="K2108" s="13">
        <v>2.6472946442141359</v>
      </c>
    </row>
    <row r="2109" spans="1:11" x14ac:dyDescent="0.25">
      <c r="A2109" t="s">
        <v>1250</v>
      </c>
      <c r="B2109" t="s">
        <v>3</v>
      </c>
      <c r="C2109" t="s">
        <v>253</v>
      </c>
      <c r="D2109" t="s">
        <v>255</v>
      </c>
      <c r="E2109" t="s">
        <v>12</v>
      </c>
      <c r="F2109">
        <v>2023</v>
      </c>
      <c r="G2109">
        <v>2.9842421770098078</v>
      </c>
      <c r="H2109" s="13">
        <v>1.0014235493321503E-2</v>
      </c>
      <c r="I2109" s="4" t="str">
        <f>INDEX('EPA Source to Industry Map'!E:E,MATCH(_xlfn.CONCAT(Table2[[#This Row],[sector]:[subsource]]),'EPA Source to Industry Map'!D:D,0))</f>
        <v>chemicals 20</v>
      </c>
      <c r="J2109" s="4" t="s">
        <v>12</v>
      </c>
      <c r="K2109" s="13">
        <v>2.6537724057301988</v>
      </c>
    </row>
    <row r="2110" spans="1:11" x14ac:dyDescent="0.25">
      <c r="A2110" t="s">
        <v>1250</v>
      </c>
      <c r="B2110" t="s">
        <v>3</v>
      </c>
      <c r="C2110" t="s">
        <v>253</v>
      </c>
      <c r="D2110" t="s">
        <v>255</v>
      </c>
      <c r="E2110" t="s">
        <v>12</v>
      </c>
      <c r="F2110">
        <v>2024</v>
      </c>
      <c r="G2110">
        <v>2.9915266031674941</v>
      </c>
      <c r="H2110" s="13">
        <v>1.0038679876400988E-2</v>
      </c>
      <c r="I2110" s="4" t="str">
        <f>INDEX('EPA Source to Industry Map'!E:E,MATCH(_xlfn.CONCAT(Table2[[#This Row],[sector]:[subsource]]),'EPA Source to Industry Map'!D:D,0))</f>
        <v>chemicals 20</v>
      </c>
      <c r="J2110" s="4" t="s">
        <v>12</v>
      </c>
      <c r="K2110" s="13">
        <v>2.6602501672462622</v>
      </c>
    </row>
    <row r="2111" spans="1:11" x14ac:dyDescent="0.25">
      <c r="A2111" t="s">
        <v>1250</v>
      </c>
      <c r="B2111" t="s">
        <v>3</v>
      </c>
      <c r="C2111" t="s">
        <v>253</v>
      </c>
      <c r="D2111" t="s">
        <v>255</v>
      </c>
      <c r="E2111" t="s">
        <v>12</v>
      </c>
      <c r="F2111">
        <v>2025</v>
      </c>
      <c r="G2111">
        <v>2.9988110293251791</v>
      </c>
      <c r="H2111" s="13">
        <v>1.0063124259480465E-2</v>
      </c>
      <c r="I2111" s="4" t="str">
        <f>INDEX('EPA Source to Industry Map'!E:E,MATCH(_xlfn.CONCAT(Table2[[#This Row],[sector]:[subsource]]),'EPA Source to Industry Map'!D:D,0))</f>
        <v>chemicals 20</v>
      </c>
      <c r="J2111" s="4" t="s">
        <v>12</v>
      </c>
      <c r="K2111" s="13">
        <v>2.6667279287623238</v>
      </c>
    </row>
    <row r="2112" spans="1:11" x14ac:dyDescent="0.25">
      <c r="A2112" t="s">
        <v>1250</v>
      </c>
      <c r="B2112" t="s">
        <v>3</v>
      </c>
      <c r="C2112" t="s">
        <v>253</v>
      </c>
      <c r="D2112" t="s">
        <v>255</v>
      </c>
      <c r="E2112" t="s">
        <v>12</v>
      </c>
      <c r="F2112">
        <v>2026</v>
      </c>
      <c r="G2112">
        <v>3.0064318750326415</v>
      </c>
      <c r="H2112" s="13">
        <v>1.0088697567223626E-2</v>
      </c>
      <c r="I2112" s="4" t="str">
        <f>INDEX('EPA Source to Industry Map'!E:E,MATCH(_xlfn.CONCAT(Table2[[#This Row],[sector]:[subsource]]),'EPA Source to Industry Map'!D:D,0))</f>
        <v>chemicals 20</v>
      </c>
      <c r="J2112" s="4" t="s">
        <v>12</v>
      </c>
      <c r="K2112" s="13">
        <v>2.6735048553142606</v>
      </c>
    </row>
    <row r="2113" spans="1:11" x14ac:dyDescent="0.25">
      <c r="A2113" t="s">
        <v>1250</v>
      </c>
      <c r="B2113" t="s">
        <v>3</v>
      </c>
      <c r="C2113" t="s">
        <v>253</v>
      </c>
      <c r="D2113" t="s">
        <v>255</v>
      </c>
      <c r="E2113" t="s">
        <v>12</v>
      </c>
      <c r="F2113">
        <v>2027</v>
      </c>
      <c r="G2113">
        <v>3.0140527207401031</v>
      </c>
      <c r="H2113" s="13">
        <v>1.0114270874966786E-2</v>
      </c>
      <c r="I2113" s="4" t="str">
        <f>INDEX('EPA Source to Industry Map'!E:E,MATCH(_xlfn.CONCAT(Table2[[#This Row],[sector]:[subsource]]),'EPA Source to Industry Map'!D:D,0))</f>
        <v>chemicals 20</v>
      </c>
      <c r="J2113" s="4" t="s">
        <v>12</v>
      </c>
      <c r="K2113" s="13">
        <v>2.6802817818661988</v>
      </c>
    </row>
    <row r="2114" spans="1:11" x14ac:dyDescent="0.25">
      <c r="A2114" t="s">
        <v>1250</v>
      </c>
      <c r="B2114" t="s">
        <v>3</v>
      </c>
      <c r="C2114" t="s">
        <v>253</v>
      </c>
      <c r="D2114" t="s">
        <v>255</v>
      </c>
      <c r="E2114" t="s">
        <v>12</v>
      </c>
      <c r="F2114">
        <v>2028</v>
      </c>
      <c r="G2114">
        <v>3.0216735664475616</v>
      </c>
      <c r="H2114" s="13">
        <v>1.0139844182709939E-2</v>
      </c>
      <c r="I2114" s="4" t="str">
        <f>INDEX('EPA Source to Industry Map'!E:E,MATCH(_xlfn.CONCAT(Table2[[#This Row],[sector]:[subsource]]),'EPA Source to Industry Map'!D:D,0))</f>
        <v>chemicals 20</v>
      </c>
      <c r="J2114" s="4" t="s">
        <v>12</v>
      </c>
      <c r="K2114" s="13">
        <v>2.6870587084181343</v>
      </c>
    </row>
    <row r="2115" spans="1:11" x14ac:dyDescent="0.25">
      <c r="A2115" t="s">
        <v>1250</v>
      </c>
      <c r="B2115" t="s">
        <v>3</v>
      </c>
      <c r="C2115" t="s">
        <v>253</v>
      </c>
      <c r="D2115" t="s">
        <v>255</v>
      </c>
      <c r="E2115" t="s">
        <v>12</v>
      </c>
      <c r="F2115">
        <v>2029</v>
      </c>
      <c r="G2115">
        <v>3.0292944121550232</v>
      </c>
      <c r="H2115" s="13">
        <v>1.0165417490453094E-2</v>
      </c>
      <c r="I2115" s="4" t="str">
        <f>INDEX('EPA Source to Industry Map'!E:E,MATCH(_xlfn.CONCAT(Table2[[#This Row],[sector]:[subsource]]),'EPA Source to Industry Map'!D:D,0))</f>
        <v>chemicals 20</v>
      </c>
      <c r="J2115" s="4" t="s">
        <v>12</v>
      </c>
      <c r="K2115" s="13">
        <v>2.6938356349700703</v>
      </c>
    </row>
    <row r="2116" spans="1:11" x14ac:dyDescent="0.25">
      <c r="A2116" t="s">
        <v>1250</v>
      </c>
      <c r="B2116" t="s">
        <v>3</v>
      </c>
      <c r="C2116" t="s">
        <v>253</v>
      </c>
      <c r="D2116" t="s">
        <v>255</v>
      </c>
      <c r="E2116" t="s">
        <v>12</v>
      </c>
      <c r="F2116">
        <v>2030</v>
      </c>
      <c r="G2116">
        <v>3.0369152578624838</v>
      </c>
      <c r="H2116" s="13">
        <v>1.0190990798196254E-2</v>
      </c>
      <c r="I2116" s="4" t="str">
        <f>INDEX('EPA Source to Industry Map'!E:E,MATCH(_xlfn.CONCAT(Table2[[#This Row],[sector]:[subsource]]),'EPA Source to Industry Map'!D:D,0))</f>
        <v>chemicals 20</v>
      </c>
      <c r="J2116" s="4" t="s">
        <v>12</v>
      </c>
      <c r="K2116" s="13">
        <v>2.7006125615220071</v>
      </c>
    </row>
    <row r="2117" spans="1:11" x14ac:dyDescent="0.25">
      <c r="A2117" t="s">
        <v>1250</v>
      </c>
      <c r="B2117" t="s">
        <v>3</v>
      </c>
      <c r="C2117" t="s">
        <v>253</v>
      </c>
      <c r="D2117" t="s">
        <v>255</v>
      </c>
      <c r="E2117" t="s">
        <v>12</v>
      </c>
      <c r="F2117">
        <v>2031</v>
      </c>
      <c r="G2117">
        <v>3.0459251298658052</v>
      </c>
      <c r="H2117" s="13">
        <v>1.0221225268006057E-2</v>
      </c>
      <c r="I2117" s="4" t="str">
        <f>INDEX('EPA Source to Industry Map'!E:E,MATCH(_xlfn.CONCAT(Table2[[#This Row],[sector]:[subsource]]),'EPA Source to Industry Map'!D:D,0))</f>
        <v>chemicals 20</v>
      </c>
      <c r="J2117" s="4" t="s">
        <v>12</v>
      </c>
      <c r="K2117" s="13">
        <v>2.7086246960216052</v>
      </c>
    </row>
    <row r="2118" spans="1:11" x14ac:dyDescent="0.25">
      <c r="A2118" t="s">
        <v>1250</v>
      </c>
      <c r="B2118" t="s">
        <v>3</v>
      </c>
      <c r="C2118" t="s">
        <v>253</v>
      </c>
      <c r="D2118" t="s">
        <v>255</v>
      </c>
      <c r="E2118" t="s">
        <v>12</v>
      </c>
      <c r="F2118">
        <v>2032</v>
      </c>
      <c r="G2118">
        <v>3.0549350018691261</v>
      </c>
      <c r="H2118" s="13">
        <v>1.0251459737815858E-2</v>
      </c>
      <c r="I2118" s="4" t="str">
        <f>INDEX('EPA Source to Industry Map'!E:E,MATCH(_xlfn.CONCAT(Table2[[#This Row],[sector]:[subsource]]),'EPA Source to Industry Map'!D:D,0))</f>
        <v>chemicals 20</v>
      </c>
      <c r="J2118" s="4" t="s">
        <v>12</v>
      </c>
      <c r="K2118" s="13">
        <v>2.7166368305212032</v>
      </c>
    </row>
    <row r="2119" spans="1:11" x14ac:dyDescent="0.25">
      <c r="A2119" t="s">
        <v>1250</v>
      </c>
      <c r="B2119" t="s">
        <v>3</v>
      </c>
      <c r="C2119" t="s">
        <v>253</v>
      </c>
      <c r="D2119" t="s">
        <v>255</v>
      </c>
      <c r="E2119" t="s">
        <v>12</v>
      </c>
      <c r="F2119">
        <v>2033</v>
      </c>
      <c r="G2119">
        <v>3.0639448738724502</v>
      </c>
      <c r="H2119" s="13">
        <v>1.0281694207625669E-2</v>
      </c>
      <c r="I2119" s="4" t="str">
        <f>INDEX('EPA Source to Industry Map'!E:E,MATCH(_xlfn.CONCAT(Table2[[#This Row],[sector]:[subsource]]),'EPA Source to Industry Map'!D:D,0))</f>
        <v>chemicals 20</v>
      </c>
      <c r="J2119" s="4" t="s">
        <v>12</v>
      </c>
      <c r="K2119" s="13">
        <v>2.724648965020803</v>
      </c>
    </row>
    <row r="2120" spans="1:11" x14ac:dyDescent="0.25">
      <c r="A2120" t="s">
        <v>1250</v>
      </c>
      <c r="B2120" t="s">
        <v>3</v>
      </c>
      <c r="C2120" t="s">
        <v>253</v>
      </c>
      <c r="D2120" t="s">
        <v>255</v>
      </c>
      <c r="E2120" t="s">
        <v>12</v>
      </c>
      <c r="F2120">
        <v>2034</v>
      </c>
      <c r="G2120">
        <v>3.0729547458757702</v>
      </c>
      <c r="H2120" s="13">
        <v>1.0311928677435472E-2</v>
      </c>
      <c r="I2120" s="4" t="str">
        <f>INDEX('EPA Source to Industry Map'!E:E,MATCH(_xlfn.CONCAT(Table2[[#This Row],[sector]:[subsource]]),'EPA Source to Industry Map'!D:D,0))</f>
        <v>chemicals 20</v>
      </c>
      <c r="J2120" s="4" t="s">
        <v>12</v>
      </c>
      <c r="K2120" s="13">
        <v>2.7326610995204001</v>
      </c>
    </row>
    <row r="2121" spans="1:11" x14ac:dyDescent="0.25">
      <c r="A2121" t="s">
        <v>1250</v>
      </c>
      <c r="B2121" t="s">
        <v>3</v>
      </c>
      <c r="C2121" t="s">
        <v>253</v>
      </c>
      <c r="D2121" t="s">
        <v>255</v>
      </c>
      <c r="E2121" t="s">
        <v>12</v>
      </c>
      <c r="F2121">
        <v>2035</v>
      </c>
      <c r="G2121">
        <v>3.0819646178790938</v>
      </c>
      <c r="H2121" s="13">
        <v>1.0342163147245278E-2</v>
      </c>
      <c r="I2121" s="4" t="str">
        <f>INDEX('EPA Source to Industry Map'!E:E,MATCH(_xlfn.CONCAT(Table2[[#This Row],[sector]:[subsource]]),'EPA Source to Industry Map'!D:D,0))</f>
        <v>chemicals 20</v>
      </c>
      <c r="J2121" s="4" t="s">
        <v>12</v>
      </c>
      <c r="K2121" s="13">
        <v>2.7406732340199991</v>
      </c>
    </row>
    <row r="2122" spans="1:11" x14ac:dyDescent="0.25">
      <c r="A2122" t="s">
        <v>1250</v>
      </c>
      <c r="B2122" t="s">
        <v>3</v>
      </c>
      <c r="C2122" t="s">
        <v>253</v>
      </c>
      <c r="D2122" t="s">
        <v>255</v>
      </c>
      <c r="E2122" t="s">
        <v>12</v>
      </c>
      <c r="F2122">
        <v>2036</v>
      </c>
      <c r="G2122">
        <v>3.0911104512872618</v>
      </c>
      <c r="H2122" s="13">
        <v>1.0372853863380074E-2</v>
      </c>
      <c r="I2122" s="4" t="str">
        <f>INDEX('EPA Source to Industry Map'!E:E,MATCH(_xlfn.CONCAT(Table2[[#This Row],[sector]:[subsource]]),'EPA Source to Industry Map'!D:D,0))</f>
        <v>chemicals 20</v>
      </c>
      <c r="J2122" s="4" t="s">
        <v>12</v>
      </c>
      <c r="K2122" s="13">
        <v>2.74880627379572</v>
      </c>
    </row>
    <row r="2123" spans="1:11" x14ac:dyDescent="0.25">
      <c r="A2123" t="s">
        <v>1250</v>
      </c>
      <c r="B2123" t="s">
        <v>3</v>
      </c>
      <c r="C2123" t="s">
        <v>253</v>
      </c>
      <c r="D2123" t="s">
        <v>255</v>
      </c>
      <c r="E2123" t="s">
        <v>12</v>
      </c>
      <c r="F2123">
        <v>2037</v>
      </c>
      <c r="G2123">
        <v>3.1002562846954294</v>
      </c>
      <c r="H2123" s="13">
        <v>1.0403544579514866E-2</v>
      </c>
      <c r="I2123" s="4" t="str">
        <f>INDEX('EPA Source to Industry Map'!E:E,MATCH(_xlfn.CONCAT(Table2[[#This Row],[sector]:[subsource]]),'EPA Source to Industry Map'!D:D,0))</f>
        <v>chemicals 20</v>
      </c>
      <c r="J2123" s="4" t="s">
        <v>12</v>
      </c>
      <c r="K2123" s="13">
        <v>2.7569393135714391</v>
      </c>
    </row>
    <row r="2124" spans="1:11" x14ac:dyDescent="0.25">
      <c r="A2124" t="s">
        <v>1250</v>
      </c>
      <c r="B2124" t="s">
        <v>3</v>
      </c>
      <c r="C2124" t="s">
        <v>253</v>
      </c>
      <c r="D2124" t="s">
        <v>255</v>
      </c>
      <c r="E2124" t="s">
        <v>12</v>
      </c>
      <c r="F2124">
        <v>2038</v>
      </c>
      <c r="G2124">
        <v>3.1094021181035978</v>
      </c>
      <c r="H2124" s="13">
        <v>1.0434235295649658E-2</v>
      </c>
      <c r="I2124" s="4" t="str">
        <f>INDEX('EPA Source to Industry Map'!E:E,MATCH(_xlfn.CONCAT(Table2[[#This Row],[sector]:[subsource]]),'EPA Source to Industry Map'!D:D,0))</f>
        <v>chemicals 20</v>
      </c>
      <c r="J2124" s="4" t="s">
        <v>12</v>
      </c>
      <c r="K2124" s="13">
        <v>2.76507235334716</v>
      </c>
    </row>
    <row r="2125" spans="1:11" x14ac:dyDescent="0.25">
      <c r="A2125" t="s">
        <v>1250</v>
      </c>
      <c r="B2125" t="s">
        <v>3</v>
      </c>
      <c r="C2125" t="s">
        <v>253</v>
      </c>
      <c r="D2125" t="s">
        <v>255</v>
      </c>
      <c r="E2125" t="s">
        <v>12</v>
      </c>
      <c r="F2125">
        <v>2039</v>
      </c>
      <c r="G2125">
        <v>3.1185479515117676</v>
      </c>
      <c r="H2125" s="13">
        <v>1.0464926011784455E-2</v>
      </c>
      <c r="I2125" s="4" t="str">
        <f>INDEX('EPA Source to Industry Map'!E:E,MATCH(_xlfn.CONCAT(Table2[[#This Row],[sector]:[subsource]]),'EPA Source to Industry Map'!D:D,0))</f>
        <v>chemicals 20</v>
      </c>
      <c r="J2125" s="4" t="s">
        <v>12</v>
      </c>
      <c r="K2125" s="13">
        <v>2.7732053931228795</v>
      </c>
    </row>
    <row r="2126" spans="1:11" x14ac:dyDescent="0.25">
      <c r="A2126" t="s">
        <v>1250</v>
      </c>
      <c r="B2126" t="s">
        <v>3</v>
      </c>
      <c r="C2126" t="s">
        <v>253</v>
      </c>
      <c r="D2126" t="s">
        <v>255</v>
      </c>
      <c r="E2126" t="s">
        <v>12</v>
      </c>
      <c r="F2126">
        <v>2040</v>
      </c>
      <c r="G2126">
        <v>3.1276937849199347</v>
      </c>
      <c r="H2126" s="13">
        <v>1.0495616727919243E-2</v>
      </c>
      <c r="I2126" s="4" t="str">
        <f>INDEX('EPA Source to Industry Map'!E:E,MATCH(_xlfn.CONCAT(Table2[[#This Row],[sector]:[subsource]]),'EPA Source to Industry Map'!D:D,0))</f>
        <v>chemicals 20</v>
      </c>
      <c r="J2126" s="4" t="s">
        <v>12</v>
      </c>
      <c r="K2126" s="13">
        <v>2.7813384328985995</v>
      </c>
    </row>
    <row r="2127" spans="1:11" x14ac:dyDescent="0.25">
      <c r="A2127" t="s">
        <v>1250</v>
      </c>
      <c r="B2127" t="s">
        <v>3</v>
      </c>
      <c r="C2127" t="s">
        <v>253</v>
      </c>
      <c r="D2127" t="s">
        <v>255</v>
      </c>
      <c r="E2127" t="s">
        <v>12</v>
      </c>
      <c r="F2127">
        <v>2041</v>
      </c>
      <c r="G2127">
        <v>3.1369776314273143</v>
      </c>
      <c r="H2127" s="13">
        <v>1.0526770575259444E-2</v>
      </c>
      <c r="I2127" s="4" t="str">
        <f>INDEX('EPA Source to Industry Map'!E:E,MATCH(_xlfn.CONCAT(Table2[[#This Row],[sector]:[subsource]]),'EPA Source to Industry Map'!D:D,0))</f>
        <v>chemicals 20</v>
      </c>
      <c r="J2127" s="4" t="s">
        <v>12</v>
      </c>
      <c r="K2127" s="13">
        <v>2.7895942024437526</v>
      </c>
    </row>
    <row r="2128" spans="1:11" x14ac:dyDescent="0.25">
      <c r="A2128" t="s">
        <v>1250</v>
      </c>
      <c r="B2128" t="s">
        <v>3</v>
      </c>
      <c r="C2128" t="s">
        <v>253</v>
      </c>
      <c r="D2128" t="s">
        <v>255</v>
      </c>
      <c r="E2128" t="s">
        <v>12</v>
      </c>
      <c r="F2128">
        <v>2042</v>
      </c>
      <c r="G2128">
        <v>3.1462614779346936</v>
      </c>
      <c r="H2128" s="13">
        <v>1.0557924422599639E-2</v>
      </c>
      <c r="I2128" s="4" t="str">
        <f>INDEX('EPA Source to Industry Map'!E:E,MATCH(_xlfn.CONCAT(Table2[[#This Row],[sector]:[subsource]]),'EPA Source to Industry Map'!D:D,0))</f>
        <v>chemicals 20</v>
      </c>
      <c r="J2128" s="4" t="s">
        <v>12</v>
      </c>
      <c r="K2128" s="13">
        <v>2.7978499719889047</v>
      </c>
    </row>
    <row r="2129" spans="1:11" x14ac:dyDescent="0.25">
      <c r="A2129" t="s">
        <v>1250</v>
      </c>
      <c r="B2129" t="s">
        <v>3</v>
      </c>
      <c r="C2129" t="s">
        <v>253</v>
      </c>
      <c r="D2129" t="s">
        <v>255</v>
      </c>
      <c r="E2129" t="s">
        <v>12</v>
      </c>
      <c r="F2129">
        <v>2043</v>
      </c>
      <c r="G2129">
        <v>3.1555453244420724</v>
      </c>
      <c r="H2129" s="13">
        <v>1.0589078269939838E-2</v>
      </c>
      <c r="I2129" s="4" t="str">
        <f>INDEX('EPA Source to Industry Map'!E:E,MATCH(_xlfn.CONCAT(Table2[[#This Row],[sector]:[subsource]]),'EPA Source to Industry Map'!D:D,0))</f>
        <v>chemicals 20</v>
      </c>
      <c r="J2129" s="4" t="s">
        <v>12</v>
      </c>
      <c r="K2129" s="13">
        <v>2.8061057415340573</v>
      </c>
    </row>
    <row r="2130" spans="1:11" x14ac:dyDescent="0.25">
      <c r="A2130" t="s">
        <v>1250</v>
      </c>
      <c r="B2130" t="s">
        <v>3</v>
      </c>
      <c r="C2130" t="s">
        <v>253</v>
      </c>
      <c r="D2130" t="s">
        <v>255</v>
      </c>
      <c r="E2130" t="s">
        <v>12</v>
      </c>
      <c r="F2130">
        <v>2044</v>
      </c>
      <c r="G2130">
        <v>3.1648291709494503</v>
      </c>
      <c r="H2130" s="13">
        <v>1.0620232117280031E-2</v>
      </c>
      <c r="I2130" s="4" t="str">
        <f>INDEX('EPA Source to Industry Map'!E:E,MATCH(_xlfn.CONCAT(Table2[[#This Row],[sector]:[subsource]]),'EPA Source to Industry Map'!D:D,0))</f>
        <v>chemicals 20</v>
      </c>
      <c r="J2130" s="4" t="s">
        <v>12</v>
      </c>
      <c r="K2130" s="13">
        <v>2.8143615110792086</v>
      </c>
    </row>
    <row r="2131" spans="1:11" x14ac:dyDescent="0.25">
      <c r="A2131" t="s">
        <v>1250</v>
      </c>
      <c r="B2131" t="s">
        <v>3</v>
      </c>
      <c r="C2131" t="s">
        <v>253</v>
      </c>
      <c r="D2131" t="s">
        <v>255</v>
      </c>
      <c r="E2131" t="s">
        <v>12</v>
      </c>
      <c r="F2131">
        <v>2045</v>
      </c>
      <c r="G2131">
        <v>3.1741130174568295</v>
      </c>
      <c r="H2131" s="13">
        <v>1.0651385964620232E-2</v>
      </c>
      <c r="I2131" s="4" t="str">
        <f>INDEX('EPA Source to Industry Map'!E:E,MATCH(_xlfn.CONCAT(Table2[[#This Row],[sector]:[subsource]]),'EPA Source to Industry Map'!D:D,0))</f>
        <v>chemicals 20</v>
      </c>
      <c r="J2131" s="4" t="s">
        <v>12</v>
      </c>
      <c r="K2131" s="13">
        <v>2.8226172806243617</v>
      </c>
    </row>
    <row r="2132" spans="1:11" x14ac:dyDescent="0.25">
      <c r="A2132" t="s">
        <v>1250</v>
      </c>
      <c r="B2132" t="s">
        <v>3</v>
      </c>
      <c r="C2132" t="s">
        <v>253</v>
      </c>
      <c r="D2132" t="s">
        <v>255</v>
      </c>
      <c r="E2132" t="s">
        <v>12</v>
      </c>
      <c r="F2132">
        <v>2046</v>
      </c>
      <c r="G2132">
        <v>3.1835369597184071</v>
      </c>
      <c r="H2132" s="13">
        <v>1.0683009931940966E-2</v>
      </c>
      <c r="I2132" s="4" t="str">
        <f>INDEX('EPA Source to Industry Map'!E:E,MATCH(_xlfn.CONCAT(Table2[[#This Row],[sector]:[subsource]]),'EPA Source to Industry Map'!D:D,0))</f>
        <v>chemicals 20</v>
      </c>
      <c r="J2132" s="4" t="s">
        <v>12</v>
      </c>
      <c r="K2132" s="13">
        <v>2.8309976319643546</v>
      </c>
    </row>
    <row r="2133" spans="1:11" x14ac:dyDescent="0.25">
      <c r="A2133" t="s">
        <v>1250</v>
      </c>
      <c r="B2133" t="s">
        <v>3</v>
      </c>
      <c r="C2133" t="s">
        <v>253</v>
      </c>
      <c r="D2133" t="s">
        <v>255</v>
      </c>
      <c r="E2133" t="s">
        <v>12</v>
      </c>
      <c r="F2133">
        <v>2047</v>
      </c>
      <c r="G2133">
        <v>3.1929609019799829</v>
      </c>
      <c r="H2133" s="13">
        <v>1.0714633899261685E-2</v>
      </c>
      <c r="I2133" s="4" t="str">
        <f>INDEX('EPA Source to Industry Map'!E:E,MATCH(_xlfn.CONCAT(Table2[[#This Row],[sector]:[subsource]]),'EPA Source to Industry Map'!D:D,0))</f>
        <v>chemicals 20</v>
      </c>
      <c r="J2133" s="4" t="s">
        <v>12</v>
      </c>
      <c r="K2133" s="13">
        <v>2.8393779833043462</v>
      </c>
    </row>
    <row r="2134" spans="1:11" x14ac:dyDescent="0.25">
      <c r="A2134" t="s">
        <v>1250</v>
      </c>
      <c r="B2134" t="s">
        <v>3</v>
      </c>
      <c r="C2134" t="s">
        <v>253</v>
      </c>
      <c r="D2134" t="s">
        <v>255</v>
      </c>
      <c r="E2134" t="s">
        <v>12</v>
      </c>
      <c r="F2134">
        <v>2048</v>
      </c>
      <c r="G2134">
        <v>3.2023848442415583</v>
      </c>
      <c r="H2134" s="13">
        <v>1.074625786658241E-2</v>
      </c>
      <c r="I2134" s="4" t="str">
        <f>INDEX('EPA Source to Industry Map'!E:E,MATCH(_xlfn.CONCAT(Table2[[#This Row],[sector]:[subsource]]),'EPA Source to Industry Map'!D:D,0))</f>
        <v>chemicals 20</v>
      </c>
      <c r="J2134" s="4" t="s">
        <v>12</v>
      </c>
      <c r="K2134" s="13">
        <v>2.8477583346443387</v>
      </c>
    </row>
    <row r="2135" spans="1:11" x14ac:dyDescent="0.25">
      <c r="A2135" t="s">
        <v>1250</v>
      </c>
      <c r="B2135" t="s">
        <v>3</v>
      </c>
      <c r="C2135" t="s">
        <v>253</v>
      </c>
      <c r="D2135" t="s">
        <v>255</v>
      </c>
      <c r="E2135" t="s">
        <v>12</v>
      </c>
      <c r="F2135">
        <v>2049</v>
      </c>
      <c r="G2135">
        <v>3.2118087865031346</v>
      </c>
      <c r="H2135" s="13">
        <v>1.0777881833903141E-2</v>
      </c>
      <c r="I2135" s="4" t="str">
        <f>INDEX('EPA Source to Industry Map'!E:E,MATCH(_xlfn.CONCAT(Table2[[#This Row],[sector]:[subsource]]),'EPA Source to Industry Map'!D:D,0))</f>
        <v>chemicals 20</v>
      </c>
      <c r="J2135" s="4" t="s">
        <v>12</v>
      </c>
      <c r="K2135" s="13">
        <v>2.8561386859843307</v>
      </c>
    </row>
    <row r="2136" spans="1:11" x14ac:dyDescent="0.25">
      <c r="A2136" t="s">
        <v>1250</v>
      </c>
      <c r="B2136" t="s">
        <v>3</v>
      </c>
      <c r="C2136" t="s">
        <v>253</v>
      </c>
      <c r="D2136" t="s">
        <v>255</v>
      </c>
      <c r="E2136" t="s">
        <v>12</v>
      </c>
      <c r="F2136">
        <v>2050</v>
      </c>
      <c r="G2136">
        <v>3.2212327287647109</v>
      </c>
      <c r="H2136" s="13">
        <v>1.0809505801223859E-2</v>
      </c>
      <c r="I2136" s="4" t="str">
        <f>INDEX('EPA Source to Industry Map'!E:E,MATCH(_xlfn.CONCAT(Table2[[#This Row],[sector]:[subsource]]),'EPA Source to Industry Map'!D:D,0))</f>
        <v>chemicals 20</v>
      </c>
      <c r="J2136" s="4" t="s">
        <v>12</v>
      </c>
      <c r="K2136" s="13">
        <v>2.8645190373243241</v>
      </c>
    </row>
    <row r="2137" spans="1:11" x14ac:dyDescent="0.25">
      <c r="A2137" t="s">
        <v>1250</v>
      </c>
      <c r="B2137" t="s">
        <v>3</v>
      </c>
      <c r="C2137" t="s">
        <v>256</v>
      </c>
      <c r="D2137" t="s">
        <v>257</v>
      </c>
      <c r="E2137" t="s">
        <v>13</v>
      </c>
      <c r="F2137">
        <v>1990</v>
      </c>
      <c r="G2137">
        <v>4.2400698466343249E-4</v>
      </c>
      <c r="H2137" s="13">
        <v>4.2400698466343249E-4</v>
      </c>
      <c r="I2137" s="4" t="str">
        <f>INDEX('EPA Source to Industry Map'!E:E,MATCH(_xlfn.CONCAT(Table2[[#This Row],[sector]:[subsource]]),'EPA Source to Industry Map'!D:D,0))</f>
        <v>chemicals 20</v>
      </c>
      <c r="J2137" s="4" t="s">
        <v>272</v>
      </c>
      <c r="K2137" s="13">
        <v>4.2400698466343249E-4</v>
      </c>
    </row>
    <row r="2138" spans="1:11" x14ac:dyDescent="0.25">
      <c r="A2138" t="s">
        <v>1250</v>
      </c>
      <c r="B2138" t="s">
        <v>3</v>
      </c>
      <c r="C2138" t="s">
        <v>256</v>
      </c>
      <c r="D2138" t="s">
        <v>257</v>
      </c>
      <c r="E2138" t="s">
        <v>13</v>
      </c>
      <c r="F2138">
        <v>1991</v>
      </c>
      <c r="G2138">
        <v>8.0401090045449847E-2</v>
      </c>
      <c r="H2138" s="13">
        <v>8.0401090045449847E-2</v>
      </c>
      <c r="I2138" s="4" t="str">
        <f>INDEX('EPA Source to Industry Map'!E:E,MATCH(_xlfn.CONCAT(Table2[[#This Row],[sector]:[subsource]]),'EPA Source to Industry Map'!D:D,0))</f>
        <v>chemicals 20</v>
      </c>
      <c r="J2138" s="4" t="s">
        <v>272</v>
      </c>
      <c r="K2138" s="13">
        <v>8.0401090045449847E-2</v>
      </c>
    </row>
    <row r="2139" spans="1:11" x14ac:dyDescent="0.25">
      <c r="A2139" t="s">
        <v>1250</v>
      </c>
      <c r="B2139" t="s">
        <v>3</v>
      </c>
      <c r="C2139" t="s">
        <v>256</v>
      </c>
      <c r="D2139" t="s">
        <v>257</v>
      </c>
      <c r="E2139" t="s">
        <v>13</v>
      </c>
      <c r="F2139">
        <v>1992</v>
      </c>
      <c r="G2139">
        <v>0.21531678502006227</v>
      </c>
      <c r="H2139" s="13">
        <v>0.21531678502006227</v>
      </c>
      <c r="I2139" s="4" t="str">
        <f>INDEX('EPA Source to Industry Map'!E:E,MATCH(_xlfn.CONCAT(Table2[[#This Row],[sector]:[subsource]]),'EPA Source to Industry Map'!D:D,0))</f>
        <v>chemicals 20</v>
      </c>
      <c r="J2139" s="4" t="s">
        <v>272</v>
      </c>
      <c r="K2139" s="13">
        <v>0.21531678502006227</v>
      </c>
    </row>
    <row r="2140" spans="1:11" x14ac:dyDescent="0.25">
      <c r="A2140" t="s">
        <v>1250</v>
      </c>
      <c r="B2140" t="s">
        <v>3</v>
      </c>
      <c r="C2140" t="s">
        <v>256</v>
      </c>
      <c r="D2140" t="s">
        <v>257</v>
      </c>
      <c r="E2140" t="s">
        <v>13</v>
      </c>
      <c r="F2140">
        <v>1993</v>
      </c>
      <c r="G2140">
        <v>0.81129530207283751</v>
      </c>
      <c r="H2140" s="13">
        <v>0.81129530207283751</v>
      </c>
      <c r="I2140" s="4" t="str">
        <f>INDEX('EPA Source to Industry Map'!E:E,MATCH(_xlfn.CONCAT(Table2[[#This Row],[sector]:[subsource]]),'EPA Source to Industry Map'!D:D,0))</f>
        <v>chemicals 20</v>
      </c>
      <c r="J2140" s="4" t="s">
        <v>272</v>
      </c>
      <c r="K2140" s="13">
        <v>0.81129530207283751</v>
      </c>
    </row>
    <row r="2141" spans="1:11" x14ac:dyDescent="0.25">
      <c r="A2141" t="s">
        <v>1250</v>
      </c>
      <c r="B2141" t="s">
        <v>3</v>
      </c>
      <c r="C2141" t="s">
        <v>256</v>
      </c>
      <c r="D2141" t="s">
        <v>257</v>
      </c>
      <c r="E2141" t="s">
        <v>13</v>
      </c>
      <c r="F2141">
        <v>1994</v>
      </c>
      <c r="G2141">
        <v>1.0106229568591314</v>
      </c>
      <c r="H2141" s="13">
        <v>1.0106229568591314</v>
      </c>
      <c r="I2141" s="4" t="str">
        <f>INDEX('EPA Source to Industry Map'!E:E,MATCH(_xlfn.CONCAT(Table2[[#This Row],[sector]:[subsource]]),'EPA Source to Industry Map'!D:D,0))</f>
        <v>chemicals 20</v>
      </c>
      <c r="J2141" s="4" t="s">
        <v>272</v>
      </c>
      <c r="K2141" s="13">
        <v>1.0106229568591314</v>
      </c>
    </row>
    <row r="2142" spans="1:11" x14ac:dyDescent="0.25">
      <c r="A2142" t="s">
        <v>1250</v>
      </c>
      <c r="B2142" t="s">
        <v>3</v>
      </c>
      <c r="C2142" t="s">
        <v>256</v>
      </c>
      <c r="D2142" t="s">
        <v>257</v>
      </c>
      <c r="E2142" t="s">
        <v>13</v>
      </c>
      <c r="F2142">
        <v>1995</v>
      </c>
      <c r="G2142">
        <v>1.3528385249060781</v>
      </c>
      <c r="H2142" s="13">
        <v>1.3528385249060781</v>
      </c>
      <c r="I2142" s="4" t="str">
        <f>INDEX('EPA Source to Industry Map'!E:E,MATCH(_xlfn.CONCAT(Table2[[#This Row],[sector]:[subsource]]),'EPA Source to Industry Map'!D:D,0))</f>
        <v>chemicals 20</v>
      </c>
      <c r="J2142" s="4" t="s">
        <v>272</v>
      </c>
      <c r="K2142" s="13">
        <v>1.3528385249060781</v>
      </c>
    </row>
    <row r="2143" spans="1:11" x14ac:dyDescent="0.25">
      <c r="A2143" t="s">
        <v>1250</v>
      </c>
      <c r="B2143" t="s">
        <v>3</v>
      </c>
      <c r="C2143" t="s">
        <v>256</v>
      </c>
      <c r="D2143" t="s">
        <v>257</v>
      </c>
      <c r="E2143" t="s">
        <v>13</v>
      </c>
      <c r="F2143">
        <v>1996</v>
      </c>
      <c r="G2143">
        <v>1.7293266866113708</v>
      </c>
      <c r="H2143" s="13">
        <v>1.7293266866113708</v>
      </c>
      <c r="I2143" s="4" t="str">
        <f>INDEX('EPA Source to Industry Map'!E:E,MATCH(_xlfn.CONCAT(Table2[[#This Row],[sector]:[subsource]]),'EPA Source to Industry Map'!D:D,0))</f>
        <v>chemicals 20</v>
      </c>
      <c r="J2143" s="4" t="s">
        <v>272</v>
      </c>
      <c r="K2143" s="13">
        <v>1.7293266866113708</v>
      </c>
    </row>
    <row r="2144" spans="1:11" x14ac:dyDescent="0.25">
      <c r="A2144" t="s">
        <v>1250</v>
      </c>
      <c r="B2144" t="s">
        <v>3</v>
      </c>
      <c r="C2144" t="s">
        <v>256</v>
      </c>
      <c r="D2144" t="s">
        <v>257</v>
      </c>
      <c r="E2144" t="s">
        <v>13</v>
      </c>
      <c r="F2144">
        <v>1997</v>
      </c>
      <c r="G2144">
        <v>1.9820330625464744</v>
      </c>
      <c r="H2144" s="13">
        <v>1.9820330625464744</v>
      </c>
      <c r="I2144" s="4" t="str">
        <f>INDEX('EPA Source to Industry Map'!E:E,MATCH(_xlfn.CONCAT(Table2[[#This Row],[sector]:[subsource]]),'EPA Source to Industry Map'!D:D,0))</f>
        <v>chemicals 20</v>
      </c>
      <c r="J2144" s="4" t="s">
        <v>272</v>
      </c>
      <c r="K2144" s="13">
        <v>1.9820330625464744</v>
      </c>
    </row>
    <row r="2145" spans="1:11" x14ac:dyDescent="0.25">
      <c r="A2145" t="s">
        <v>1250</v>
      </c>
      <c r="B2145" t="s">
        <v>3</v>
      </c>
      <c r="C2145" t="s">
        <v>256</v>
      </c>
      <c r="D2145" t="s">
        <v>257</v>
      </c>
      <c r="E2145" t="s">
        <v>13</v>
      </c>
      <c r="F2145">
        <v>1998</v>
      </c>
      <c r="G2145">
        <v>2.2523256397152718</v>
      </c>
      <c r="H2145" s="13">
        <v>2.2523256397152718</v>
      </c>
      <c r="I2145" s="4" t="str">
        <f>INDEX('EPA Source to Industry Map'!E:E,MATCH(_xlfn.CONCAT(Table2[[#This Row],[sector]:[subsource]]),'EPA Source to Industry Map'!D:D,0))</f>
        <v>chemicals 20</v>
      </c>
      <c r="J2145" s="4" t="s">
        <v>272</v>
      </c>
      <c r="K2145" s="13">
        <v>2.2523256397152718</v>
      </c>
    </row>
    <row r="2146" spans="1:11" x14ac:dyDescent="0.25">
      <c r="A2146" t="s">
        <v>1250</v>
      </c>
      <c r="B2146" t="s">
        <v>3</v>
      </c>
      <c r="C2146" t="s">
        <v>256</v>
      </c>
      <c r="D2146" t="s">
        <v>257</v>
      </c>
      <c r="E2146" t="s">
        <v>13</v>
      </c>
      <c r="F2146">
        <v>1999</v>
      </c>
      <c r="G2146">
        <v>2.4963633073442182</v>
      </c>
      <c r="H2146" s="13">
        <v>2.4963633073442182</v>
      </c>
      <c r="I2146" s="4" t="str">
        <f>INDEX('EPA Source to Industry Map'!E:E,MATCH(_xlfn.CONCAT(Table2[[#This Row],[sector]:[subsource]]),'EPA Source to Industry Map'!D:D,0))</f>
        <v>chemicals 20</v>
      </c>
      <c r="J2146" s="4" t="s">
        <v>272</v>
      </c>
      <c r="K2146" s="13">
        <v>2.4963633073442182</v>
      </c>
    </row>
    <row r="2147" spans="1:11" x14ac:dyDescent="0.25">
      <c r="A2147" t="s">
        <v>1250</v>
      </c>
      <c r="B2147" t="s">
        <v>3</v>
      </c>
      <c r="C2147" t="s">
        <v>256</v>
      </c>
      <c r="D2147" t="s">
        <v>257</v>
      </c>
      <c r="E2147" t="s">
        <v>13</v>
      </c>
      <c r="F2147">
        <v>2000</v>
      </c>
      <c r="G2147">
        <v>2.8465569895334824</v>
      </c>
      <c r="H2147" s="13">
        <v>2.8465569895334824</v>
      </c>
      <c r="I2147" s="4" t="str">
        <f>INDEX('EPA Source to Industry Map'!E:E,MATCH(_xlfn.CONCAT(Table2[[#This Row],[sector]:[subsource]]),'EPA Source to Industry Map'!D:D,0))</f>
        <v>chemicals 20</v>
      </c>
      <c r="J2147" s="4" t="s">
        <v>272</v>
      </c>
      <c r="K2147" s="13">
        <v>2.8465569895334824</v>
      </c>
    </row>
    <row r="2148" spans="1:11" x14ac:dyDescent="0.25">
      <c r="A2148" t="s">
        <v>1250</v>
      </c>
      <c r="B2148" t="s">
        <v>3</v>
      </c>
      <c r="C2148" t="s">
        <v>256</v>
      </c>
      <c r="D2148" t="s">
        <v>257</v>
      </c>
      <c r="E2148" t="s">
        <v>13</v>
      </c>
      <c r="F2148">
        <v>2001</v>
      </c>
      <c r="G2148">
        <v>3.9094923868305869</v>
      </c>
      <c r="H2148" s="13">
        <v>3.9094923868305869</v>
      </c>
      <c r="I2148" s="4" t="str">
        <f>INDEX('EPA Source to Industry Map'!E:E,MATCH(_xlfn.CONCAT(Table2[[#This Row],[sector]:[subsource]]),'EPA Source to Industry Map'!D:D,0))</f>
        <v>chemicals 20</v>
      </c>
      <c r="J2148" s="4" t="s">
        <v>272</v>
      </c>
      <c r="K2148" s="13">
        <v>3.9094923868305869</v>
      </c>
    </row>
    <row r="2149" spans="1:11" x14ac:dyDescent="0.25">
      <c r="A2149" t="s">
        <v>1250</v>
      </c>
      <c r="B2149" t="s">
        <v>3</v>
      </c>
      <c r="C2149" t="s">
        <v>256</v>
      </c>
      <c r="D2149" t="s">
        <v>257</v>
      </c>
      <c r="E2149" t="s">
        <v>13</v>
      </c>
      <c r="F2149">
        <v>2002</v>
      </c>
      <c r="G2149">
        <v>4.957130117032702</v>
      </c>
      <c r="H2149" s="13">
        <v>4.957130117032702</v>
      </c>
      <c r="I2149" s="4" t="str">
        <f>INDEX('EPA Source to Industry Map'!E:E,MATCH(_xlfn.CONCAT(Table2[[#This Row],[sector]:[subsource]]),'EPA Source to Industry Map'!D:D,0))</f>
        <v>chemicals 20</v>
      </c>
      <c r="J2149" s="4" t="s">
        <v>272</v>
      </c>
      <c r="K2149" s="13">
        <v>4.957130117032702</v>
      </c>
    </row>
    <row r="2150" spans="1:11" x14ac:dyDescent="0.25">
      <c r="A2150" t="s">
        <v>1250</v>
      </c>
      <c r="B2150" t="s">
        <v>3</v>
      </c>
      <c r="C2150" t="s">
        <v>256</v>
      </c>
      <c r="D2150" t="s">
        <v>257</v>
      </c>
      <c r="E2150" t="s">
        <v>13</v>
      </c>
      <c r="F2150">
        <v>2003</v>
      </c>
      <c r="G2150">
        <v>6.1114415834863376</v>
      </c>
      <c r="H2150" s="13">
        <v>6.1114415834863376</v>
      </c>
      <c r="I2150" s="4" t="str">
        <f>INDEX('EPA Source to Industry Map'!E:E,MATCH(_xlfn.CONCAT(Table2[[#This Row],[sector]:[subsource]]),'EPA Source to Industry Map'!D:D,0))</f>
        <v>chemicals 20</v>
      </c>
      <c r="J2150" s="4" t="s">
        <v>272</v>
      </c>
      <c r="K2150" s="13">
        <v>6.1114415834863376</v>
      </c>
    </row>
    <row r="2151" spans="1:11" x14ac:dyDescent="0.25">
      <c r="A2151" t="s">
        <v>1250</v>
      </c>
      <c r="B2151" t="s">
        <v>3</v>
      </c>
      <c r="C2151" t="s">
        <v>256</v>
      </c>
      <c r="D2151" t="s">
        <v>257</v>
      </c>
      <c r="E2151" t="s">
        <v>13</v>
      </c>
      <c r="F2151">
        <v>2004</v>
      </c>
      <c r="G2151">
        <v>7.3587692139328311</v>
      </c>
      <c r="H2151" s="13">
        <v>7.3587692139328311</v>
      </c>
      <c r="I2151" s="4" t="str">
        <f>INDEX('EPA Source to Industry Map'!E:E,MATCH(_xlfn.CONCAT(Table2[[#This Row],[sector]:[subsource]]),'EPA Source to Industry Map'!D:D,0))</f>
        <v>chemicals 20</v>
      </c>
      <c r="J2151" s="4" t="s">
        <v>272</v>
      </c>
      <c r="K2151" s="13">
        <v>7.3587692139328311</v>
      </c>
    </row>
    <row r="2152" spans="1:11" x14ac:dyDescent="0.25">
      <c r="A2152" t="s">
        <v>1250</v>
      </c>
      <c r="B2152" t="s">
        <v>3</v>
      </c>
      <c r="C2152" t="s">
        <v>256</v>
      </c>
      <c r="D2152" t="s">
        <v>257</v>
      </c>
      <c r="E2152" t="s">
        <v>13</v>
      </c>
      <c r="F2152">
        <v>2005</v>
      </c>
      <c r="G2152">
        <v>8.6082597406169157</v>
      </c>
      <c r="H2152" s="13">
        <v>8.6082597406169157</v>
      </c>
      <c r="I2152" s="4" t="str">
        <f>INDEX('EPA Source to Industry Map'!E:E,MATCH(_xlfn.CONCAT(Table2[[#This Row],[sector]:[subsource]]),'EPA Source to Industry Map'!D:D,0))</f>
        <v>chemicals 20</v>
      </c>
      <c r="J2152" s="4" t="s">
        <v>272</v>
      </c>
      <c r="K2152" s="13">
        <v>8.6082597406169157</v>
      </c>
    </row>
    <row r="2153" spans="1:11" x14ac:dyDescent="0.25">
      <c r="A2153" t="s">
        <v>1250</v>
      </c>
      <c r="B2153" t="s">
        <v>3</v>
      </c>
      <c r="C2153" t="s">
        <v>256</v>
      </c>
      <c r="D2153" t="s">
        <v>257</v>
      </c>
      <c r="E2153" t="s">
        <v>13</v>
      </c>
      <c r="F2153">
        <v>2006</v>
      </c>
      <c r="G2153">
        <v>9.9938101761084273</v>
      </c>
      <c r="H2153" s="13">
        <v>9.9938101761084273</v>
      </c>
      <c r="I2153" s="4" t="str">
        <f>INDEX('EPA Source to Industry Map'!E:E,MATCH(_xlfn.CONCAT(Table2[[#This Row],[sector]:[subsource]]),'EPA Source to Industry Map'!D:D,0))</f>
        <v>chemicals 20</v>
      </c>
      <c r="J2153" s="4" t="s">
        <v>272</v>
      </c>
      <c r="K2153" s="13">
        <v>9.9938101761084273</v>
      </c>
    </row>
    <row r="2154" spans="1:11" x14ac:dyDescent="0.25">
      <c r="A2154" t="s">
        <v>1250</v>
      </c>
      <c r="B2154" t="s">
        <v>3</v>
      </c>
      <c r="C2154" t="s">
        <v>256</v>
      </c>
      <c r="D2154" t="s">
        <v>257</v>
      </c>
      <c r="E2154" t="s">
        <v>13</v>
      </c>
      <c r="F2154">
        <v>2007</v>
      </c>
      <c r="G2154">
        <v>11.436052534142155</v>
      </c>
      <c r="H2154" s="13">
        <v>11.436052534142155</v>
      </c>
      <c r="I2154" s="4" t="str">
        <f>INDEX('EPA Source to Industry Map'!E:E,MATCH(_xlfn.CONCAT(Table2[[#This Row],[sector]:[subsource]]),'EPA Source to Industry Map'!D:D,0))</f>
        <v>chemicals 20</v>
      </c>
      <c r="J2154" s="4" t="s">
        <v>272</v>
      </c>
      <c r="K2154" s="13">
        <v>11.436052534142155</v>
      </c>
    </row>
    <row r="2155" spans="1:11" x14ac:dyDescent="0.25">
      <c r="A2155" t="s">
        <v>1250</v>
      </c>
      <c r="B2155" t="s">
        <v>3</v>
      </c>
      <c r="C2155" t="s">
        <v>256</v>
      </c>
      <c r="D2155" t="s">
        <v>257</v>
      </c>
      <c r="E2155" t="s">
        <v>13</v>
      </c>
      <c r="F2155">
        <v>2008</v>
      </c>
      <c r="G2155">
        <v>12.534166926764032</v>
      </c>
      <c r="H2155" s="13">
        <v>12.534166926764032</v>
      </c>
      <c r="I2155" s="4" t="str">
        <f>INDEX('EPA Source to Industry Map'!E:E,MATCH(_xlfn.CONCAT(Table2[[#This Row],[sector]:[subsource]]),'EPA Source to Industry Map'!D:D,0))</f>
        <v>chemicals 20</v>
      </c>
      <c r="J2155" s="4" t="s">
        <v>272</v>
      </c>
      <c r="K2155" s="13">
        <v>12.534166926764032</v>
      </c>
    </row>
    <row r="2156" spans="1:11" x14ac:dyDescent="0.25">
      <c r="A2156" t="s">
        <v>1250</v>
      </c>
      <c r="B2156" t="s">
        <v>3</v>
      </c>
      <c r="C2156" t="s">
        <v>256</v>
      </c>
      <c r="D2156" t="s">
        <v>257</v>
      </c>
      <c r="E2156" t="s">
        <v>13</v>
      </c>
      <c r="F2156">
        <v>2009</v>
      </c>
      <c r="G2156">
        <v>12.99980906612674</v>
      </c>
      <c r="H2156" s="13">
        <v>12.99980906612674</v>
      </c>
      <c r="I2156" s="4" t="str">
        <f>INDEX('EPA Source to Industry Map'!E:E,MATCH(_xlfn.CONCAT(Table2[[#This Row],[sector]:[subsource]]),'EPA Source to Industry Map'!D:D,0))</f>
        <v>chemicals 20</v>
      </c>
      <c r="J2156" s="4" t="s">
        <v>272</v>
      </c>
      <c r="K2156" s="13">
        <v>12.99980906612674</v>
      </c>
    </row>
    <row r="2157" spans="1:11" x14ac:dyDescent="0.25">
      <c r="A2157" t="s">
        <v>1250</v>
      </c>
      <c r="B2157" t="s">
        <v>3</v>
      </c>
      <c r="C2157" t="s">
        <v>256</v>
      </c>
      <c r="D2157" t="s">
        <v>257</v>
      </c>
      <c r="E2157" t="s">
        <v>13</v>
      </c>
      <c r="F2157">
        <v>2010</v>
      </c>
      <c r="G2157">
        <v>13.98501789300669</v>
      </c>
      <c r="H2157" s="13">
        <v>13.98501789300669</v>
      </c>
      <c r="I2157" s="4" t="str">
        <f>INDEX('EPA Source to Industry Map'!E:E,MATCH(_xlfn.CONCAT(Table2[[#This Row],[sector]:[subsource]]),'EPA Source to Industry Map'!D:D,0))</f>
        <v>chemicals 20</v>
      </c>
      <c r="J2157" s="4" t="s">
        <v>272</v>
      </c>
      <c r="K2157" s="13">
        <v>13.98501789300669</v>
      </c>
    </row>
    <row r="2158" spans="1:11" x14ac:dyDescent="0.25">
      <c r="A2158" t="s">
        <v>1250</v>
      </c>
      <c r="B2158" t="s">
        <v>3</v>
      </c>
      <c r="C2158" t="s">
        <v>256</v>
      </c>
      <c r="D2158" t="s">
        <v>257</v>
      </c>
      <c r="E2158" t="s">
        <v>13</v>
      </c>
      <c r="F2158">
        <v>2011</v>
      </c>
      <c r="G2158">
        <v>14.707623945549644</v>
      </c>
      <c r="H2158" s="13">
        <v>14.707623945549644</v>
      </c>
      <c r="I2158" s="4" t="str">
        <f>INDEX('EPA Source to Industry Map'!E:E,MATCH(_xlfn.CONCAT(Table2[[#This Row],[sector]:[subsource]]),'EPA Source to Industry Map'!D:D,0))</f>
        <v>chemicals 20</v>
      </c>
      <c r="J2158" s="4" t="s">
        <v>272</v>
      </c>
      <c r="K2158" s="13">
        <v>14.707623945549644</v>
      </c>
    </row>
    <row r="2159" spans="1:11" x14ac:dyDescent="0.25">
      <c r="A2159" t="s">
        <v>1250</v>
      </c>
      <c r="B2159" t="s">
        <v>3</v>
      </c>
      <c r="C2159" t="s">
        <v>256</v>
      </c>
      <c r="D2159" t="s">
        <v>257</v>
      </c>
      <c r="E2159" t="s">
        <v>13</v>
      </c>
      <c r="F2159">
        <v>2012</v>
      </c>
      <c r="G2159">
        <v>15.160513829513363</v>
      </c>
      <c r="H2159" s="13">
        <v>15.160513829513363</v>
      </c>
      <c r="I2159" s="4" t="str">
        <f>INDEX('EPA Source to Industry Map'!E:E,MATCH(_xlfn.CONCAT(Table2[[#This Row],[sector]:[subsource]]),'EPA Source to Industry Map'!D:D,0))</f>
        <v>chemicals 20</v>
      </c>
      <c r="J2159" s="4" t="s">
        <v>272</v>
      </c>
      <c r="K2159" s="13">
        <v>15.160513829513363</v>
      </c>
    </row>
    <row r="2160" spans="1:11" x14ac:dyDescent="0.25">
      <c r="A2160" t="s">
        <v>1250</v>
      </c>
      <c r="B2160" t="s">
        <v>3</v>
      </c>
      <c r="C2160" t="s">
        <v>256</v>
      </c>
      <c r="D2160" t="s">
        <v>257</v>
      </c>
      <c r="E2160" t="s">
        <v>13</v>
      </c>
      <c r="F2160">
        <v>2013</v>
      </c>
      <c r="G2160">
        <v>15.605778386173602</v>
      </c>
      <c r="H2160" s="13">
        <v>15.605778386173602</v>
      </c>
      <c r="I2160" s="4" t="str">
        <f>INDEX('EPA Source to Industry Map'!E:E,MATCH(_xlfn.CONCAT(Table2[[#This Row],[sector]:[subsource]]),'EPA Source to Industry Map'!D:D,0))</f>
        <v>chemicals 20</v>
      </c>
      <c r="J2160" s="4" t="s">
        <v>272</v>
      </c>
      <c r="K2160" s="13">
        <v>15.605778386173602</v>
      </c>
    </row>
    <row r="2161" spans="1:11" x14ac:dyDescent="0.25">
      <c r="A2161" t="s">
        <v>1250</v>
      </c>
      <c r="B2161" t="s">
        <v>3</v>
      </c>
      <c r="C2161" t="s">
        <v>256</v>
      </c>
      <c r="D2161" t="s">
        <v>257</v>
      </c>
      <c r="E2161" t="s">
        <v>13</v>
      </c>
      <c r="F2161">
        <v>2014</v>
      </c>
      <c r="G2161">
        <v>16.12713297275771</v>
      </c>
      <c r="H2161" s="13">
        <v>16.12713297275771</v>
      </c>
      <c r="I2161" s="4" t="str">
        <f>INDEX('EPA Source to Industry Map'!E:E,MATCH(_xlfn.CONCAT(Table2[[#This Row],[sector]:[subsource]]),'EPA Source to Industry Map'!D:D,0))</f>
        <v>chemicals 20</v>
      </c>
      <c r="J2161" s="4" t="s">
        <v>272</v>
      </c>
      <c r="K2161" s="13">
        <v>16.12713297275771</v>
      </c>
    </row>
    <row r="2162" spans="1:11" x14ac:dyDescent="0.25">
      <c r="A2162" t="s">
        <v>1250</v>
      </c>
      <c r="B2162" t="s">
        <v>3</v>
      </c>
      <c r="C2162" t="s">
        <v>256</v>
      </c>
      <c r="D2162" t="s">
        <v>257</v>
      </c>
      <c r="E2162" t="s">
        <v>13</v>
      </c>
      <c r="F2162">
        <v>2015</v>
      </c>
      <c r="G2162">
        <v>15.374717369153773</v>
      </c>
      <c r="H2162" s="13">
        <v>15.374717369153773</v>
      </c>
      <c r="I2162" s="4" t="str">
        <f>INDEX('EPA Source to Industry Map'!E:E,MATCH(_xlfn.CONCAT(Table2[[#This Row],[sector]:[subsource]]),'EPA Source to Industry Map'!D:D,0))</f>
        <v>chemicals 20</v>
      </c>
      <c r="J2162" s="4" t="s">
        <v>272</v>
      </c>
      <c r="K2162" s="13">
        <v>15.374717369153773</v>
      </c>
    </row>
    <row r="2163" spans="1:11" x14ac:dyDescent="0.25">
      <c r="A2163" t="s">
        <v>1250</v>
      </c>
      <c r="B2163" t="s">
        <v>3</v>
      </c>
      <c r="C2163" t="s">
        <v>256</v>
      </c>
      <c r="D2163" t="s">
        <v>257</v>
      </c>
      <c r="E2163" t="s">
        <v>13</v>
      </c>
      <c r="F2163">
        <v>2016</v>
      </c>
      <c r="G2163">
        <v>15.143020886092556</v>
      </c>
      <c r="H2163" s="13">
        <v>15.143020886092556</v>
      </c>
      <c r="I2163" s="4" t="str">
        <f>INDEX('EPA Source to Industry Map'!E:E,MATCH(_xlfn.CONCAT(Table2[[#This Row],[sector]:[subsource]]),'EPA Source to Industry Map'!D:D,0))</f>
        <v>chemicals 20</v>
      </c>
      <c r="J2163" s="4" t="s">
        <v>272</v>
      </c>
      <c r="K2163" s="13">
        <v>15.143020886092556</v>
      </c>
    </row>
    <row r="2164" spans="1:11" x14ac:dyDescent="0.25">
      <c r="A2164" t="s">
        <v>1250</v>
      </c>
      <c r="B2164" t="s">
        <v>3</v>
      </c>
      <c r="C2164" t="s">
        <v>256</v>
      </c>
      <c r="D2164" t="s">
        <v>257</v>
      </c>
      <c r="E2164" t="s">
        <v>13</v>
      </c>
      <c r="F2164">
        <v>2017</v>
      </c>
      <c r="G2164">
        <v>13.710004311056402</v>
      </c>
      <c r="H2164" s="13">
        <v>13.710004311056402</v>
      </c>
      <c r="I2164" s="4" t="str">
        <f>INDEX('EPA Source to Industry Map'!E:E,MATCH(_xlfn.CONCAT(Table2[[#This Row],[sector]:[subsource]]),'EPA Source to Industry Map'!D:D,0))</f>
        <v>chemicals 20</v>
      </c>
      <c r="J2164" s="4" t="s">
        <v>272</v>
      </c>
      <c r="K2164" s="13">
        <v>13.710004311056402</v>
      </c>
    </row>
    <row r="2165" spans="1:11" x14ac:dyDescent="0.25">
      <c r="A2165" t="s">
        <v>1250</v>
      </c>
      <c r="B2165" t="s">
        <v>3</v>
      </c>
      <c r="C2165" t="s">
        <v>256</v>
      </c>
      <c r="D2165" t="s">
        <v>257</v>
      </c>
      <c r="E2165" t="s">
        <v>13</v>
      </c>
      <c r="F2165">
        <v>2018</v>
      </c>
      <c r="G2165">
        <v>12.276987736020265</v>
      </c>
      <c r="H2165" s="13">
        <v>12.276987736020265</v>
      </c>
      <c r="I2165" s="4" t="str">
        <f>INDEX('EPA Source to Industry Map'!E:E,MATCH(_xlfn.CONCAT(Table2[[#This Row],[sector]:[subsource]]),'EPA Source to Industry Map'!D:D,0))</f>
        <v>chemicals 20</v>
      </c>
      <c r="J2165" s="4" t="s">
        <v>272</v>
      </c>
      <c r="K2165" s="13">
        <v>12.276987736020265</v>
      </c>
    </row>
    <row r="2166" spans="1:11" x14ac:dyDescent="0.25">
      <c r="A2166" t="s">
        <v>1250</v>
      </c>
      <c r="B2166" t="s">
        <v>3</v>
      </c>
      <c r="C2166" t="s">
        <v>256</v>
      </c>
      <c r="D2166" t="s">
        <v>257</v>
      </c>
      <c r="E2166" t="s">
        <v>13</v>
      </c>
      <c r="F2166">
        <v>2019</v>
      </c>
      <c r="G2166">
        <v>10.843971160984125</v>
      </c>
      <c r="H2166" s="13">
        <v>10.843971160984125</v>
      </c>
      <c r="I2166" s="4" t="str">
        <f>INDEX('EPA Source to Industry Map'!E:E,MATCH(_xlfn.CONCAT(Table2[[#This Row],[sector]:[subsource]]),'EPA Source to Industry Map'!D:D,0))</f>
        <v>chemicals 20</v>
      </c>
      <c r="J2166" s="4" t="s">
        <v>272</v>
      </c>
      <c r="K2166" s="13">
        <v>10.843971160984125</v>
      </c>
    </row>
    <row r="2167" spans="1:11" x14ac:dyDescent="0.25">
      <c r="A2167" t="s">
        <v>1250</v>
      </c>
      <c r="B2167" t="s">
        <v>3</v>
      </c>
      <c r="C2167" t="s">
        <v>256</v>
      </c>
      <c r="D2167" t="s">
        <v>257</v>
      </c>
      <c r="E2167" t="s">
        <v>13</v>
      </c>
      <c r="F2167">
        <v>2020</v>
      </c>
      <c r="G2167">
        <v>9.4109545859479784</v>
      </c>
      <c r="H2167" s="13">
        <v>9.4109545859479784</v>
      </c>
      <c r="I2167" s="4" t="str">
        <f>INDEX('EPA Source to Industry Map'!E:E,MATCH(_xlfn.CONCAT(Table2[[#This Row],[sector]:[subsource]]),'EPA Source to Industry Map'!D:D,0))</f>
        <v>chemicals 20</v>
      </c>
      <c r="J2167" s="4" t="s">
        <v>272</v>
      </c>
      <c r="K2167" s="13">
        <v>9.4109545859479784</v>
      </c>
    </row>
    <row r="2168" spans="1:11" x14ac:dyDescent="0.25">
      <c r="A2168" t="s">
        <v>1250</v>
      </c>
      <c r="B2168" t="s">
        <v>3</v>
      </c>
      <c r="C2168" t="s">
        <v>256</v>
      </c>
      <c r="D2168" t="s">
        <v>257</v>
      </c>
      <c r="E2168" t="s">
        <v>13</v>
      </c>
      <c r="F2168">
        <v>2021</v>
      </c>
      <c r="G2168">
        <v>8.4792708369427761</v>
      </c>
      <c r="H2168" s="13">
        <v>8.4792708369427761</v>
      </c>
      <c r="I2168" s="4" t="str">
        <f>INDEX('EPA Source to Industry Map'!E:E,MATCH(_xlfn.CONCAT(Table2[[#This Row],[sector]:[subsource]]),'EPA Source to Industry Map'!D:D,0))</f>
        <v>chemicals 20</v>
      </c>
      <c r="J2168" s="4" t="s">
        <v>272</v>
      </c>
      <c r="K2168" s="13">
        <v>8.4792708369427761</v>
      </c>
    </row>
    <row r="2169" spans="1:11" x14ac:dyDescent="0.25">
      <c r="A2169" t="s">
        <v>1250</v>
      </c>
      <c r="B2169" t="s">
        <v>3</v>
      </c>
      <c r="C2169" t="s">
        <v>256</v>
      </c>
      <c r="D2169" t="s">
        <v>257</v>
      </c>
      <c r="E2169" t="s">
        <v>13</v>
      </c>
      <c r="F2169">
        <v>2022</v>
      </c>
      <c r="G2169">
        <v>7.5475870879375746</v>
      </c>
      <c r="H2169" s="13">
        <v>7.5475870879375746</v>
      </c>
      <c r="I2169" s="4" t="str">
        <f>INDEX('EPA Source to Industry Map'!E:E,MATCH(_xlfn.CONCAT(Table2[[#This Row],[sector]:[subsource]]),'EPA Source to Industry Map'!D:D,0))</f>
        <v>chemicals 20</v>
      </c>
      <c r="J2169" s="4" t="s">
        <v>272</v>
      </c>
      <c r="K2169" s="13">
        <v>7.5475870879375746</v>
      </c>
    </row>
    <row r="2170" spans="1:11" x14ac:dyDescent="0.25">
      <c r="A2170" t="s">
        <v>1250</v>
      </c>
      <c r="B2170" t="s">
        <v>3</v>
      </c>
      <c r="C2170" t="s">
        <v>256</v>
      </c>
      <c r="D2170" t="s">
        <v>257</v>
      </c>
      <c r="E2170" t="s">
        <v>13</v>
      </c>
      <c r="F2170">
        <v>2023</v>
      </c>
      <c r="G2170">
        <v>6.6159033389323776</v>
      </c>
      <c r="H2170" s="13">
        <v>6.6159033389323776</v>
      </c>
      <c r="I2170" s="4" t="str">
        <f>INDEX('EPA Source to Industry Map'!E:E,MATCH(_xlfn.CONCAT(Table2[[#This Row],[sector]:[subsource]]),'EPA Source to Industry Map'!D:D,0))</f>
        <v>chemicals 20</v>
      </c>
      <c r="J2170" s="4" t="s">
        <v>272</v>
      </c>
      <c r="K2170" s="13">
        <v>6.6159033389323776</v>
      </c>
    </row>
    <row r="2171" spans="1:11" x14ac:dyDescent="0.25">
      <c r="A2171" t="s">
        <v>1250</v>
      </c>
      <c r="B2171" t="s">
        <v>3</v>
      </c>
      <c r="C2171" t="s">
        <v>256</v>
      </c>
      <c r="D2171" t="s">
        <v>257</v>
      </c>
      <c r="E2171" t="s">
        <v>13</v>
      </c>
      <c r="F2171">
        <v>2024</v>
      </c>
      <c r="G2171">
        <v>5.6842195899271681</v>
      </c>
      <c r="H2171" s="13">
        <v>5.6842195899271681</v>
      </c>
      <c r="I2171" s="4" t="str">
        <f>INDEX('EPA Source to Industry Map'!E:E,MATCH(_xlfn.CONCAT(Table2[[#This Row],[sector]:[subsource]]),'EPA Source to Industry Map'!D:D,0))</f>
        <v>chemicals 20</v>
      </c>
      <c r="J2171" s="4" t="s">
        <v>272</v>
      </c>
      <c r="K2171" s="13">
        <v>5.6842195899271681</v>
      </c>
    </row>
    <row r="2172" spans="1:11" x14ac:dyDescent="0.25">
      <c r="A2172" t="s">
        <v>1250</v>
      </c>
      <c r="B2172" t="s">
        <v>3</v>
      </c>
      <c r="C2172" t="s">
        <v>256</v>
      </c>
      <c r="D2172" t="s">
        <v>257</v>
      </c>
      <c r="E2172" t="s">
        <v>13</v>
      </c>
      <c r="F2172">
        <v>2025</v>
      </c>
      <c r="G2172">
        <v>4.7525358409219685</v>
      </c>
      <c r="H2172" s="13">
        <v>4.7525358409219685</v>
      </c>
      <c r="I2172" s="4" t="str">
        <f>INDEX('EPA Source to Industry Map'!E:E,MATCH(_xlfn.CONCAT(Table2[[#This Row],[sector]:[subsource]]),'EPA Source to Industry Map'!D:D,0))</f>
        <v>chemicals 20</v>
      </c>
      <c r="J2172" s="4" t="s">
        <v>272</v>
      </c>
      <c r="K2172" s="13">
        <v>4.7525358409219685</v>
      </c>
    </row>
    <row r="2173" spans="1:11" x14ac:dyDescent="0.25">
      <c r="A2173" t="s">
        <v>1250</v>
      </c>
      <c r="B2173" t="s">
        <v>3</v>
      </c>
      <c r="C2173" t="s">
        <v>256</v>
      </c>
      <c r="D2173" t="s">
        <v>257</v>
      </c>
      <c r="E2173" t="s">
        <v>13</v>
      </c>
      <c r="F2173">
        <v>2026</v>
      </c>
      <c r="G2173">
        <v>4.4523660338817521</v>
      </c>
      <c r="H2173" s="13">
        <v>4.4523660338817521</v>
      </c>
      <c r="I2173" s="4" t="str">
        <f>INDEX('EPA Source to Industry Map'!E:E,MATCH(_xlfn.CONCAT(Table2[[#This Row],[sector]:[subsource]]),'EPA Source to Industry Map'!D:D,0))</f>
        <v>chemicals 20</v>
      </c>
      <c r="J2173" s="4" t="s">
        <v>272</v>
      </c>
      <c r="K2173" s="13">
        <v>4.4523660338817521</v>
      </c>
    </row>
    <row r="2174" spans="1:11" x14ac:dyDescent="0.25">
      <c r="A2174" t="s">
        <v>1250</v>
      </c>
      <c r="B2174" t="s">
        <v>3</v>
      </c>
      <c r="C2174" t="s">
        <v>256</v>
      </c>
      <c r="D2174" t="s">
        <v>257</v>
      </c>
      <c r="E2174" t="s">
        <v>13</v>
      </c>
      <c r="F2174">
        <v>2027</v>
      </c>
      <c r="G2174">
        <v>4.1521962268415331</v>
      </c>
      <c r="H2174" s="13">
        <v>4.1521962268415331</v>
      </c>
      <c r="I2174" s="4" t="str">
        <f>INDEX('EPA Source to Industry Map'!E:E,MATCH(_xlfn.CONCAT(Table2[[#This Row],[sector]:[subsource]]),'EPA Source to Industry Map'!D:D,0))</f>
        <v>chemicals 20</v>
      </c>
      <c r="J2174" s="4" t="s">
        <v>272</v>
      </c>
      <c r="K2174" s="13">
        <v>4.1521962268415331</v>
      </c>
    </row>
    <row r="2175" spans="1:11" x14ac:dyDescent="0.25">
      <c r="A2175" t="s">
        <v>1250</v>
      </c>
      <c r="B2175" t="s">
        <v>3</v>
      </c>
      <c r="C2175" t="s">
        <v>256</v>
      </c>
      <c r="D2175" t="s">
        <v>257</v>
      </c>
      <c r="E2175" t="s">
        <v>13</v>
      </c>
      <c r="F2175">
        <v>2028</v>
      </c>
      <c r="G2175">
        <v>3.8520264198013128</v>
      </c>
      <c r="H2175" s="13">
        <v>3.8520264198013128</v>
      </c>
      <c r="I2175" s="4" t="str">
        <f>INDEX('EPA Source to Industry Map'!E:E,MATCH(_xlfn.CONCAT(Table2[[#This Row],[sector]:[subsource]]),'EPA Source to Industry Map'!D:D,0))</f>
        <v>chemicals 20</v>
      </c>
      <c r="J2175" s="4" t="s">
        <v>272</v>
      </c>
      <c r="K2175" s="13">
        <v>3.8520264198013128</v>
      </c>
    </row>
    <row r="2176" spans="1:11" x14ac:dyDescent="0.25">
      <c r="A2176" t="s">
        <v>1250</v>
      </c>
      <c r="B2176" t="s">
        <v>3</v>
      </c>
      <c r="C2176" t="s">
        <v>256</v>
      </c>
      <c r="D2176" t="s">
        <v>257</v>
      </c>
      <c r="E2176" t="s">
        <v>13</v>
      </c>
      <c r="F2176">
        <v>2029</v>
      </c>
      <c r="G2176">
        <v>3.5518566127610924</v>
      </c>
      <c r="H2176" s="13">
        <v>3.5518566127610924</v>
      </c>
      <c r="I2176" s="4" t="str">
        <f>INDEX('EPA Source to Industry Map'!E:E,MATCH(_xlfn.CONCAT(Table2[[#This Row],[sector]:[subsource]]),'EPA Source to Industry Map'!D:D,0))</f>
        <v>chemicals 20</v>
      </c>
      <c r="J2176" s="4" t="s">
        <v>272</v>
      </c>
      <c r="K2176" s="13">
        <v>3.5518566127610924</v>
      </c>
    </row>
    <row r="2177" spans="1:11" x14ac:dyDescent="0.25">
      <c r="A2177" t="s">
        <v>1250</v>
      </c>
      <c r="B2177" t="s">
        <v>3</v>
      </c>
      <c r="C2177" t="s">
        <v>256</v>
      </c>
      <c r="D2177" t="s">
        <v>257</v>
      </c>
      <c r="E2177" t="s">
        <v>13</v>
      </c>
      <c r="F2177">
        <v>2030</v>
      </c>
      <c r="G2177">
        <v>3.2516868057208739</v>
      </c>
      <c r="H2177" s="13">
        <v>3.2516868057208739</v>
      </c>
      <c r="I2177" s="4" t="str">
        <f>INDEX('EPA Source to Industry Map'!E:E,MATCH(_xlfn.CONCAT(Table2[[#This Row],[sector]:[subsource]]),'EPA Source to Industry Map'!D:D,0))</f>
        <v>chemicals 20</v>
      </c>
      <c r="J2177" s="4" t="s">
        <v>272</v>
      </c>
      <c r="K2177" s="13">
        <v>3.2516868057208739</v>
      </c>
    </row>
    <row r="2178" spans="1:11" x14ac:dyDescent="0.25">
      <c r="A2178" t="s">
        <v>1250</v>
      </c>
      <c r="B2178" t="s">
        <v>3</v>
      </c>
      <c r="C2178" t="s">
        <v>256</v>
      </c>
      <c r="D2178" t="s">
        <v>257</v>
      </c>
      <c r="E2178" t="s">
        <v>13</v>
      </c>
      <c r="F2178">
        <v>2031</v>
      </c>
      <c r="G2178">
        <v>3.251686805720873</v>
      </c>
      <c r="H2178" s="13">
        <v>3.251686805720873</v>
      </c>
      <c r="I2178" s="4" t="str">
        <f>INDEX('EPA Source to Industry Map'!E:E,MATCH(_xlfn.CONCAT(Table2[[#This Row],[sector]:[subsource]]),'EPA Source to Industry Map'!D:D,0))</f>
        <v>chemicals 20</v>
      </c>
      <c r="J2178" s="4" t="s">
        <v>272</v>
      </c>
      <c r="K2178" s="13">
        <v>3.251686805720873</v>
      </c>
    </row>
    <row r="2179" spans="1:11" x14ac:dyDescent="0.25">
      <c r="A2179" t="s">
        <v>1250</v>
      </c>
      <c r="B2179" t="s">
        <v>3</v>
      </c>
      <c r="C2179" t="s">
        <v>256</v>
      </c>
      <c r="D2179" t="s">
        <v>257</v>
      </c>
      <c r="E2179" t="s">
        <v>13</v>
      </c>
      <c r="F2179">
        <v>2032</v>
      </c>
      <c r="G2179">
        <v>3.2516868057208739</v>
      </c>
      <c r="H2179" s="13">
        <v>3.2516868057208739</v>
      </c>
      <c r="I2179" s="4" t="str">
        <f>INDEX('EPA Source to Industry Map'!E:E,MATCH(_xlfn.CONCAT(Table2[[#This Row],[sector]:[subsource]]),'EPA Source to Industry Map'!D:D,0))</f>
        <v>chemicals 20</v>
      </c>
      <c r="J2179" s="4" t="s">
        <v>272</v>
      </c>
      <c r="K2179" s="13">
        <v>3.2516868057208739</v>
      </c>
    </row>
    <row r="2180" spans="1:11" x14ac:dyDescent="0.25">
      <c r="A2180" t="s">
        <v>1250</v>
      </c>
      <c r="B2180" t="s">
        <v>3</v>
      </c>
      <c r="C2180" t="s">
        <v>256</v>
      </c>
      <c r="D2180" t="s">
        <v>257</v>
      </c>
      <c r="E2180" t="s">
        <v>13</v>
      </c>
      <c r="F2180">
        <v>2033</v>
      </c>
      <c r="G2180">
        <v>3.251686805720873</v>
      </c>
      <c r="H2180" s="13">
        <v>3.251686805720873</v>
      </c>
      <c r="I2180" s="4" t="str">
        <f>INDEX('EPA Source to Industry Map'!E:E,MATCH(_xlfn.CONCAT(Table2[[#This Row],[sector]:[subsource]]),'EPA Source to Industry Map'!D:D,0))</f>
        <v>chemicals 20</v>
      </c>
      <c r="J2180" s="4" t="s">
        <v>272</v>
      </c>
      <c r="K2180" s="13">
        <v>3.251686805720873</v>
      </c>
    </row>
    <row r="2181" spans="1:11" x14ac:dyDescent="0.25">
      <c r="A2181" t="s">
        <v>1250</v>
      </c>
      <c r="B2181" t="s">
        <v>3</v>
      </c>
      <c r="C2181" t="s">
        <v>256</v>
      </c>
      <c r="D2181" t="s">
        <v>257</v>
      </c>
      <c r="E2181" t="s">
        <v>13</v>
      </c>
      <c r="F2181">
        <v>2034</v>
      </c>
      <c r="G2181">
        <v>3.2516868057208739</v>
      </c>
      <c r="H2181" s="13">
        <v>3.2516868057208739</v>
      </c>
      <c r="I2181" s="4" t="str">
        <f>INDEX('EPA Source to Industry Map'!E:E,MATCH(_xlfn.CONCAT(Table2[[#This Row],[sector]:[subsource]]),'EPA Source to Industry Map'!D:D,0))</f>
        <v>chemicals 20</v>
      </c>
      <c r="J2181" s="4" t="s">
        <v>272</v>
      </c>
      <c r="K2181" s="13">
        <v>3.2516868057208739</v>
      </c>
    </row>
    <row r="2182" spans="1:11" x14ac:dyDescent="0.25">
      <c r="A2182" t="s">
        <v>1250</v>
      </c>
      <c r="B2182" t="s">
        <v>3</v>
      </c>
      <c r="C2182" t="s">
        <v>256</v>
      </c>
      <c r="D2182" t="s">
        <v>257</v>
      </c>
      <c r="E2182" t="s">
        <v>13</v>
      </c>
      <c r="F2182">
        <v>2035</v>
      </c>
      <c r="G2182">
        <v>3.2516868057208739</v>
      </c>
      <c r="H2182" s="13">
        <v>3.2516868057208739</v>
      </c>
      <c r="I2182" s="4" t="str">
        <f>INDEX('EPA Source to Industry Map'!E:E,MATCH(_xlfn.CONCAT(Table2[[#This Row],[sector]:[subsource]]),'EPA Source to Industry Map'!D:D,0))</f>
        <v>chemicals 20</v>
      </c>
      <c r="J2182" s="4" t="s">
        <v>272</v>
      </c>
      <c r="K2182" s="13">
        <v>3.2516868057208739</v>
      </c>
    </row>
    <row r="2183" spans="1:11" x14ac:dyDescent="0.25">
      <c r="A2183" t="s">
        <v>1250</v>
      </c>
      <c r="B2183" t="s">
        <v>3</v>
      </c>
      <c r="C2183" t="s">
        <v>256</v>
      </c>
      <c r="D2183" t="s">
        <v>257</v>
      </c>
      <c r="E2183" t="s">
        <v>13</v>
      </c>
      <c r="F2183">
        <v>2036</v>
      </c>
      <c r="G2183">
        <v>3.2763166238628854</v>
      </c>
      <c r="H2183" s="13">
        <v>3.2763166238628854</v>
      </c>
      <c r="I2183" s="4" t="str">
        <f>INDEX('EPA Source to Industry Map'!E:E,MATCH(_xlfn.CONCAT(Table2[[#This Row],[sector]:[subsource]]),'EPA Source to Industry Map'!D:D,0))</f>
        <v>chemicals 20</v>
      </c>
      <c r="J2183" s="4" t="s">
        <v>272</v>
      </c>
      <c r="K2183" s="13">
        <v>3.2763166238628854</v>
      </c>
    </row>
    <row r="2184" spans="1:11" x14ac:dyDescent="0.25">
      <c r="A2184" t="s">
        <v>1250</v>
      </c>
      <c r="B2184" t="s">
        <v>3</v>
      </c>
      <c r="C2184" t="s">
        <v>256</v>
      </c>
      <c r="D2184" t="s">
        <v>257</v>
      </c>
      <c r="E2184" t="s">
        <v>13</v>
      </c>
      <c r="F2184">
        <v>2037</v>
      </c>
      <c r="G2184">
        <v>3.300946442004896</v>
      </c>
      <c r="H2184" s="13">
        <v>3.300946442004896</v>
      </c>
      <c r="I2184" s="4" t="str">
        <f>INDEX('EPA Source to Industry Map'!E:E,MATCH(_xlfn.CONCAT(Table2[[#This Row],[sector]:[subsource]]),'EPA Source to Industry Map'!D:D,0))</f>
        <v>chemicals 20</v>
      </c>
      <c r="J2184" s="4" t="s">
        <v>272</v>
      </c>
      <c r="K2184" s="13">
        <v>3.300946442004896</v>
      </c>
    </row>
    <row r="2185" spans="1:11" x14ac:dyDescent="0.25">
      <c r="A2185" t="s">
        <v>1250</v>
      </c>
      <c r="B2185" t="s">
        <v>3</v>
      </c>
      <c r="C2185" t="s">
        <v>256</v>
      </c>
      <c r="D2185" t="s">
        <v>257</v>
      </c>
      <c r="E2185" t="s">
        <v>13</v>
      </c>
      <c r="F2185">
        <v>2038</v>
      </c>
      <c r="G2185">
        <v>3.3255762601469048</v>
      </c>
      <c r="H2185" s="13">
        <v>3.3255762601469048</v>
      </c>
      <c r="I2185" s="4" t="str">
        <f>INDEX('EPA Source to Industry Map'!E:E,MATCH(_xlfn.CONCAT(Table2[[#This Row],[sector]:[subsource]]),'EPA Source to Industry Map'!D:D,0))</f>
        <v>chemicals 20</v>
      </c>
      <c r="J2185" s="4" t="s">
        <v>272</v>
      </c>
      <c r="K2185" s="13">
        <v>3.3255762601469048</v>
      </c>
    </row>
    <row r="2186" spans="1:11" x14ac:dyDescent="0.25">
      <c r="A2186" t="s">
        <v>1250</v>
      </c>
      <c r="B2186" t="s">
        <v>3</v>
      </c>
      <c r="C2186" t="s">
        <v>256</v>
      </c>
      <c r="D2186" t="s">
        <v>257</v>
      </c>
      <c r="E2186" t="s">
        <v>13</v>
      </c>
      <c r="F2186">
        <v>2039</v>
      </c>
      <c r="G2186">
        <v>3.3502060782889145</v>
      </c>
      <c r="H2186" s="13">
        <v>3.3502060782889145</v>
      </c>
      <c r="I2186" s="4" t="str">
        <f>INDEX('EPA Source to Industry Map'!E:E,MATCH(_xlfn.CONCAT(Table2[[#This Row],[sector]:[subsource]]),'EPA Source to Industry Map'!D:D,0))</f>
        <v>chemicals 20</v>
      </c>
      <c r="J2186" s="4" t="s">
        <v>272</v>
      </c>
      <c r="K2186" s="13">
        <v>3.3502060782889145</v>
      </c>
    </row>
    <row r="2187" spans="1:11" x14ac:dyDescent="0.25">
      <c r="A2187" t="s">
        <v>1250</v>
      </c>
      <c r="B2187" t="s">
        <v>3</v>
      </c>
      <c r="C2187" t="s">
        <v>256</v>
      </c>
      <c r="D2187" t="s">
        <v>257</v>
      </c>
      <c r="E2187" t="s">
        <v>13</v>
      </c>
      <c r="F2187">
        <v>2040</v>
      </c>
      <c r="G2187">
        <v>3.374835896430926</v>
      </c>
      <c r="H2187" s="13">
        <v>3.374835896430926</v>
      </c>
      <c r="I2187" s="4" t="str">
        <f>INDEX('EPA Source to Industry Map'!E:E,MATCH(_xlfn.CONCAT(Table2[[#This Row],[sector]:[subsource]]),'EPA Source to Industry Map'!D:D,0))</f>
        <v>chemicals 20</v>
      </c>
      <c r="J2187" s="4" t="s">
        <v>272</v>
      </c>
      <c r="K2187" s="13">
        <v>3.374835896430926</v>
      </c>
    </row>
    <row r="2188" spans="1:11" x14ac:dyDescent="0.25">
      <c r="A2188" t="s">
        <v>1250</v>
      </c>
      <c r="B2188" t="s">
        <v>3</v>
      </c>
      <c r="C2188" t="s">
        <v>256</v>
      </c>
      <c r="D2188" t="s">
        <v>257</v>
      </c>
      <c r="E2188" t="s">
        <v>13</v>
      </c>
      <c r="F2188">
        <v>2041</v>
      </c>
      <c r="G2188">
        <v>3.3902132354095236</v>
      </c>
      <c r="H2188" s="13">
        <v>3.3902132354095236</v>
      </c>
      <c r="I2188" s="4" t="str">
        <f>INDEX('EPA Source to Industry Map'!E:E,MATCH(_xlfn.CONCAT(Table2[[#This Row],[sector]:[subsource]]),'EPA Source to Industry Map'!D:D,0))</f>
        <v>chemicals 20</v>
      </c>
      <c r="J2188" s="4" t="s">
        <v>272</v>
      </c>
      <c r="K2188" s="13">
        <v>3.3902132354095236</v>
      </c>
    </row>
    <row r="2189" spans="1:11" x14ac:dyDescent="0.25">
      <c r="A2189" t="s">
        <v>1250</v>
      </c>
      <c r="B2189" t="s">
        <v>3</v>
      </c>
      <c r="C2189" t="s">
        <v>256</v>
      </c>
      <c r="D2189" t="s">
        <v>257</v>
      </c>
      <c r="E2189" t="s">
        <v>13</v>
      </c>
      <c r="F2189">
        <v>2042</v>
      </c>
      <c r="G2189">
        <v>3.4055905743881181</v>
      </c>
      <c r="H2189" s="13">
        <v>3.4055905743881181</v>
      </c>
      <c r="I2189" s="4" t="str">
        <f>INDEX('EPA Source to Industry Map'!E:E,MATCH(_xlfn.CONCAT(Table2[[#This Row],[sector]:[subsource]]),'EPA Source to Industry Map'!D:D,0))</f>
        <v>chemicals 20</v>
      </c>
      <c r="J2189" s="4" t="s">
        <v>272</v>
      </c>
      <c r="K2189" s="13">
        <v>3.4055905743881181</v>
      </c>
    </row>
    <row r="2190" spans="1:11" x14ac:dyDescent="0.25">
      <c r="A2190" t="s">
        <v>1250</v>
      </c>
      <c r="B2190" t="s">
        <v>3</v>
      </c>
      <c r="C2190" t="s">
        <v>256</v>
      </c>
      <c r="D2190" t="s">
        <v>257</v>
      </c>
      <c r="E2190" t="s">
        <v>13</v>
      </c>
      <c r="F2190">
        <v>2043</v>
      </c>
      <c r="G2190">
        <v>3.4209679133667144</v>
      </c>
      <c r="H2190" s="13">
        <v>3.4209679133667144</v>
      </c>
      <c r="I2190" s="4" t="str">
        <f>INDEX('EPA Source to Industry Map'!E:E,MATCH(_xlfn.CONCAT(Table2[[#This Row],[sector]:[subsource]]),'EPA Source to Industry Map'!D:D,0))</f>
        <v>chemicals 20</v>
      </c>
      <c r="J2190" s="4" t="s">
        <v>272</v>
      </c>
      <c r="K2190" s="13">
        <v>3.4209679133667144</v>
      </c>
    </row>
    <row r="2191" spans="1:11" x14ac:dyDescent="0.25">
      <c r="A2191" t="s">
        <v>1250</v>
      </c>
      <c r="B2191" t="s">
        <v>3</v>
      </c>
      <c r="C2191" t="s">
        <v>256</v>
      </c>
      <c r="D2191" t="s">
        <v>257</v>
      </c>
      <c r="E2191" t="s">
        <v>13</v>
      </c>
      <c r="F2191">
        <v>2044</v>
      </c>
      <c r="G2191">
        <v>3.4363452523453106</v>
      </c>
      <c r="H2191" s="13">
        <v>3.4363452523453106</v>
      </c>
      <c r="I2191" s="4" t="str">
        <f>INDEX('EPA Source to Industry Map'!E:E,MATCH(_xlfn.CONCAT(Table2[[#This Row],[sector]:[subsource]]),'EPA Source to Industry Map'!D:D,0))</f>
        <v>chemicals 20</v>
      </c>
      <c r="J2191" s="4" t="s">
        <v>272</v>
      </c>
      <c r="K2191" s="13">
        <v>3.4363452523453106</v>
      </c>
    </row>
    <row r="2192" spans="1:11" x14ac:dyDescent="0.25">
      <c r="A2192" t="s">
        <v>1250</v>
      </c>
      <c r="B2192" t="s">
        <v>3</v>
      </c>
      <c r="C2192" t="s">
        <v>256</v>
      </c>
      <c r="D2192" t="s">
        <v>257</v>
      </c>
      <c r="E2192" t="s">
        <v>13</v>
      </c>
      <c r="F2192">
        <v>2045</v>
      </c>
      <c r="G2192">
        <v>3.4517225913239047</v>
      </c>
      <c r="H2192" s="13">
        <v>3.4517225913239047</v>
      </c>
      <c r="I2192" s="4" t="str">
        <f>INDEX('EPA Source to Industry Map'!E:E,MATCH(_xlfn.CONCAT(Table2[[#This Row],[sector]:[subsource]]),'EPA Source to Industry Map'!D:D,0))</f>
        <v>chemicals 20</v>
      </c>
      <c r="J2192" s="4" t="s">
        <v>272</v>
      </c>
      <c r="K2192" s="13">
        <v>3.4517225913239047</v>
      </c>
    </row>
    <row r="2193" spans="1:11" x14ac:dyDescent="0.25">
      <c r="A2193" t="s">
        <v>1250</v>
      </c>
      <c r="B2193" t="s">
        <v>3</v>
      </c>
      <c r="C2193" t="s">
        <v>256</v>
      </c>
      <c r="D2193" t="s">
        <v>257</v>
      </c>
      <c r="E2193" t="s">
        <v>13</v>
      </c>
      <c r="F2193">
        <v>2046</v>
      </c>
      <c r="G2193">
        <v>3.469355142646616</v>
      </c>
      <c r="H2193" s="13">
        <v>3.469355142646616</v>
      </c>
      <c r="I2193" s="4" t="str">
        <f>INDEX('EPA Source to Industry Map'!E:E,MATCH(_xlfn.CONCAT(Table2[[#This Row],[sector]:[subsource]]),'EPA Source to Industry Map'!D:D,0))</f>
        <v>chemicals 20</v>
      </c>
      <c r="J2193" s="4" t="s">
        <v>272</v>
      </c>
      <c r="K2193" s="13">
        <v>3.469355142646616</v>
      </c>
    </row>
    <row r="2194" spans="1:11" x14ac:dyDescent="0.25">
      <c r="A2194" t="s">
        <v>1250</v>
      </c>
      <c r="B2194" t="s">
        <v>3</v>
      </c>
      <c r="C2194" t="s">
        <v>256</v>
      </c>
      <c r="D2194" t="s">
        <v>257</v>
      </c>
      <c r="E2194" t="s">
        <v>13</v>
      </c>
      <c r="F2194">
        <v>2047</v>
      </c>
      <c r="G2194">
        <v>3.4869876939693287</v>
      </c>
      <c r="H2194" s="13">
        <v>3.4869876939693287</v>
      </c>
      <c r="I2194" s="4" t="str">
        <f>INDEX('EPA Source to Industry Map'!E:E,MATCH(_xlfn.CONCAT(Table2[[#This Row],[sector]:[subsource]]),'EPA Source to Industry Map'!D:D,0))</f>
        <v>chemicals 20</v>
      </c>
      <c r="J2194" s="4" t="s">
        <v>272</v>
      </c>
      <c r="K2194" s="13">
        <v>3.4869876939693287</v>
      </c>
    </row>
    <row r="2195" spans="1:11" x14ac:dyDescent="0.25">
      <c r="A2195" t="s">
        <v>1250</v>
      </c>
      <c r="B2195" t="s">
        <v>3</v>
      </c>
      <c r="C2195" t="s">
        <v>256</v>
      </c>
      <c r="D2195" t="s">
        <v>257</v>
      </c>
      <c r="E2195" t="s">
        <v>13</v>
      </c>
      <c r="F2195">
        <v>2048</v>
      </c>
      <c r="G2195">
        <v>3.504620245292041</v>
      </c>
      <c r="H2195" s="13">
        <v>3.504620245292041</v>
      </c>
      <c r="I2195" s="4" t="str">
        <f>INDEX('EPA Source to Industry Map'!E:E,MATCH(_xlfn.CONCAT(Table2[[#This Row],[sector]:[subsource]]),'EPA Source to Industry Map'!D:D,0))</f>
        <v>chemicals 20</v>
      </c>
      <c r="J2195" s="4" t="s">
        <v>272</v>
      </c>
      <c r="K2195" s="13">
        <v>3.504620245292041</v>
      </c>
    </row>
    <row r="2196" spans="1:11" x14ac:dyDescent="0.25">
      <c r="A2196" t="s">
        <v>1250</v>
      </c>
      <c r="B2196" t="s">
        <v>3</v>
      </c>
      <c r="C2196" t="s">
        <v>256</v>
      </c>
      <c r="D2196" t="s">
        <v>257</v>
      </c>
      <c r="E2196" t="s">
        <v>13</v>
      </c>
      <c r="F2196">
        <v>2049</v>
      </c>
      <c r="G2196">
        <v>3.5222527966147505</v>
      </c>
      <c r="H2196" s="13">
        <v>3.5222527966147505</v>
      </c>
      <c r="I2196" s="4" t="str">
        <f>INDEX('EPA Source to Industry Map'!E:E,MATCH(_xlfn.CONCAT(Table2[[#This Row],[sector]:[subsource]]),'EPA Source to Industry Map'!D:D,0))</f>
        <v>chemicals 20</v>
      </c>
      <c r="J2196" s="4" t="s">
        <v>272</v>
      </c>
      <c r="K2196" s="13">
        <v>3.5222527966147505</v>
      </c>
    </row>
    <row r="2197" spans="1:11" x14ac:dyDescent="0.25">
      <c r="A2197" t="s">
        <v>1250</v>
      </c>
      <c r="B2197" t="s">
        <v>3</v>
      </c>
      <c r="C2197" t="s">
        <v>256</v>
      </c>
      <c r="D2197" t="s">
        <v>257</v>
      </c>
      <c r="E2197" t="s">
        <v>13</v>
      </c>
      <c r="F2197">
        <v>2050</v>
      </c>
      <c r="G2197">
        <v>3.5398853479374659</v>
      </c>
      <c r="H2197" s="13">
        <v>3.5398853479374659</v>
      </c>
      <c r="I2197" s="4" t="str">
        <f>INDEX('EPA Source to Industry Map'!E:E,MATCH(_xlfn.CONCAT(Table2[[#This Row],[sector]:[subsource]]),'EPA Source to Industry Map'!D:D,0))</f>
        <v>chemicals 20</v>
      </c>
      <c r="J2197" s="4" t="s">
        <v>272</v>
      </c>
      <c r="K2197" s="13">
        <v>3.5398853479374659</v>
      </c>
    </row>
    <row r="2198" spans="1:11" x14ac:dyDescent="0.25">
      <c r="A2198" t="s">
        <v>1250</v>
      </c>
      <c r="B2198" t="s">
        <v>3</v>
      </c>
      <c r="C2198" t="s">
        <v>256</v>
      </c>
      <c r="D2198" t="s">
        <v>258</v>
      </c>
      <c r="E2198" t="s">
        <v>13</v>
      </c>
      <c r="F2198">
        <v>1990</v>
      </c>
      <c r="G2198">
        <v>4.6432912697339349E-5</v>
      </c>
      <c r="H2198" s="13">
        <v>4.6432912697339349E-5</v>
      </c>
      <c r="I2198" s="4" t="str">
        <f>INDEX('EPA Source to Industry Map'!E:E,MATCH(_xlfn.CONCAT(Table2[[#This Row],[sector]:[subsource]]),'EPA Source to Industry Map'!D:D,0))</f>
        <v>chemicals 20</v>
      </c>
      <c r="J2198" s="4" t="s">
        <v>272</v>
      </c>
      <c r="K2198" s="13">
        <v>4.6432912697339349E-5</v>
      </c>
    </row>
    <row r="2199" spans="1:11" x14ac:dyDescent="0.25">
      <c r="A2199" t="s">
        <v>1250</v>
      </c>
      <c r="B2199" t="s">
        <v>3</v>
      </c>
      <c r="C2199" t="s">
        <v>256</v>
      </c>
      <c r="D2199" t="s">
        <v>258</v>
      </c>
      <c r="E2199" t="s">
        <v>13</v>
      </c>
      <c r="F2199">
        <v>1991</v>
      </c>
      <c r="G2199">
        <v>1.9605192652310836E-3</v>
      </c>
      <c r="H2199" s="13">
        <v>1.9605192652310836E-3</v>
      </c>
      <c r="I2199" s="4" t="str">
        <f>INDEX('EPA Source to Industry Map'!E:E,MATCH(_xlfn.CONCAT(Table2[[#This Row],[sector]:[subsource]]),'EPA Source to Industry Map'!D:D,0))</f>
        <v>chemicals 20</v>
      </c>
      <c r="J2199" s="4" t="s">
        <v>272</v>
      </c>
      <c r="K2199" s="13">
        <v>1.9605192652310836E-3</v>
      </c>
    </row>
    <row r="2200" spans="1:11" x14ac:dyDescent="0.25">
      <c r="A2200" t="s">
        <v>1250</v>
      </c>
      <c r="B2200" t="s">
        <v>3</v>
      </c>
      <c r="C2200" t="s">
        <v>256</v>
      </c>
      <c r="D2200" t="s">
        <v>258</v>
      </c>
      <c r="E2200" t="s">
        <v>13</v>
      </c>
      <c r="F2200">
        <v>1992</v>
      </c>
      <c r="G2200">
        <v>3.738729137483205E-3</v>
      </c>
      <c r="H2200" s="13">
        <v>3.738729137483205E-3</v>
      </c>
      <c r="I2200" s="4" t="str">
        <f>INDEX('EPA Source to Industry Map'!E:E,MATCH(_xlfn.CONCAT(Table2[[#This Row],[sector]:[subsource]]),'EPA Source to Industry Map'!D:D,0))</f>
        <v>chemicals 20</v>
      </c>
      <c r="J2200" s="4" t="s">
        <v>272</v>
      </c>
      <c r="K2200" s="13">
        <v>3.738729137483205E-3</v>
      </c>
    </row>
    <row r="2201" spans="1:11" x14ac:dyDescent="0.25">
      <c r="A2201" t="s">
        <v>1250</v>
      </c>
      <c r="B2201" t="s">
        <v>3</v>
      </c>
      <c r="C2201" t="s">
        <v>256</v>
      </c>
      <c r="D2201" t="s">
        <v>258</v>
      </c>
      <c r="E2201" t="s">
        <v>13</v>
      </c>
      <c r="F2201">
        <v>1993</v>
      </c>
      <c r="G2201">
        <v>5.3248728383517721E-3</v>
      </c>
      <c r="H2201" s="13">
        <v>5.3248728383517721E-3</v>
      </c>
      <c r="I2201" s="4" t="str">
        <f>INDEX('EPA Source to Industry Map'!E:E,MATCH(_xlfn.CONCAT(Table2[[#This Row],[sector]:[subsource]]),'EPA Source to Industry Map'!D:D,0))</f>
        <v>chemicals 20</v>
      </c>
      <c r="J2201" s="4" t="s">
        <v>272</v>
      </c>
      <c r="K2201" s="13">
        <v>5.3248728383517721E-3</v>
      </c>
    </row>
    <row r="2202" spans="1:11" x14ac:dyDescent="0.25">
      <c r="A2202" t="s">
        <v>1250</v>
      </c>
      <c r="B2202" t="s">
        <v>3</v>
      </c>
      <c r="C2202" t="s">
        <v>256</v>
      </c>
      <c r="D2202" t="s">
        <v>258</v>
      </c>
      <c r="E2202" t="s">
        <v>13</v>
      </c>
      <c r="F2202">
        <v>1994</v>
      </c>
      <c r="G2202">
        <v>7.4100937445949382E-3</v>
      </c>
      <c r="H2202" s="13">
        <v>7.4100937445949382E-3</v>
      </c>
      <c r="I2202" s="4" t="str">
        <f>INDEX('EPA Source to Industry Map'!E:E,MATCH(_xlfn.CONCAT(Table2[[#This Row],[sector]:[subsource]]),'EPA Source to Industry Map'!D:D,0))</f>
        <v>chemicals 20</v>
      </c>
      <c r="J2202" s="4" t="s">
        <v>272</v>
      </c>
      <c r="K2202" s="13">
        <v>7.4100937445949382E-3</v>
      </c>
    </row>
    <row r="2203" spans="1:11" x14ac:dyDescent="0.25">
      <c r="A2203" t="s">
        <v>1250</v>
      </c>
      <c r="B2203" t="s">
        <v>3</v>
      </c>
      <c r="C2203" t="s">
        <v>256</v>
      </c>
      <c r="D2203" t="s">
        <v>258</v>
      </c>
      <c r="E2203" t="s">
        <v>13</v>
      </c>
      <c r="F2203">
        <v>1995</v>
      </c>
      <c r="G2203">
        <v>9.4741182178694084E-3</v>
      </c>
      <c r="H2203" s="13">
        <v>9.4741182178694084E-3</v>
      </c>
      <c r="I2203" s="4" t="str">
        <f>INDEX('EPA Source to Industry Map'!E:E,MATCH(_xlfn.CONCAT(Table2[[#This Row],[sector]:[subsource]]),'EPA Source to Industry Map'!D:D,0))</f>
        <v>chemicals 20</v>
      </c>
      <c r="J2203" s="4" t="s">
        <v>272</v>
      </c>
      <c r="K2203" s="13">
        <v>9.4741182178694084E-3</v>
      </c>
    </row>
    <row r="2204" spans="1:11" x14ac:dyDescent="0.25">
      <c r="A2204" t="s">
        <v>1250</v>
      </c>
      <c r="B2204" t="s">
        <v>3</v>
      </c>
      <c r="C2204" t="s">
        <v>256</v>
      </c>
      <c r="D2204" t="s">
        <v>258</v>
      </c>
      <c r="E2204" t="s">
        <v>13</v>
      </c>
      <c r="F2204">
        <v>1996</v>
      </c>
      <c r="G2204">
        <v>5.6853077678847397E-2</v>
      </c>
      <c r="H2204" s="13">
        <v>5.6853077678847397E-2</v>
      </c>
      <c r="I2204" s="4" t="str">
        <f>INDEX('EPA Source to Industry Map'!E:E,MATCH(_xlfn.CONCAT(Table2[[#This Row],[sector]:[subsource]]),'EPA Source to Industry Map'!D:D,0))</f>
        <v>chemicals 20</v>
      </c>
      <c r="J2204" s="4" t="s">
        <v>272</v>
      </c>
      <c r="K2204" s="13">
        <v>5.6853077678847397E-2</v>
      </c>
    </row>
    <row r="2205" spans="1:11" x14ac:dyDescent="0.25">
      <c r="A2205" t="s">
        <v>1250</v>
      </c>
      <c r="B2205" t="s">
        <v>3</v>
      </c>
      <c r="C2205" t="s">
        <v>256</v>
      </c>
      <c r="D2205" t="s">
        <v>258</v>
      </c>
      <c r="E2205" t="s">
        <v>13</v>
      </c>
      <c r="F2205">
        <v>1997</v>
      </c>
      <c r="G2205">
        <v>0.10911186942862133</v>
      </c>
      <c r="H2205" s="13">
        <v>0.10911186942862133</v>
      </c>
      <c r="I2205" s="4" t="str">
        <f>INDEX('EPA Source to Industry Map'!E:E,MATCH(_xlfn.CONCAT(Table2[[#This Row],[sector]:[subsource]]),'EPA Source to Industry Map'!D:D,0))</f>
        <v>chemicals 20</v>
      </c>
      <c r="J2205" s="4" t="s">
        <v>272</v>
      </c>
      <c r="K2205" s="13">
        <v>0.10911186942862133</v>
      </c>
    </row>
    <row r="2206" spans="1:11" x14ac:dyDescent="0.25">
      <c r="A2206" t="s">
        <v>1250</v>
      </c>
      <c r="B2206" t="s">
        <v>3</v>
      </c>
      <c r="C2206" t="s">
        <v>256</v>
      </c>
      <c r="D2206" t="s">
        <v>258</v>
      </c>
      <c r="E2206" t="s">
        <v>13</v>
      </c>
      <c r="F2206">
        <v>1998</v>
      </c>
      <c r="G2206">
        <v>0.16434324949374943</v>
      </c>
      <c r="H2206" s="13">
        <v>0.16434324949374943</v>
      </c>
      <c r="I2206" s="4" t="str">
        <f>INDEX('EPA Source to Industry Map'!E:E,MATCH(_xlfn.CONCAT(Table2[[#This Row],[sector]:[subsource]]),'EPA Source to Industry Map'!D:D,0))</f>
        <v>chemicals 20</v>
      </c>
      <c r="J2206" s="4" t="s">
        <v>272</v>
      </c>
      <c r="K2206" s="13">
        <v>0.16434324949374943</v>
      </c>
    </row>
    <row r="2207" spans="1:11" x14ac:dyDescent="0.25">
      <c r="A2207" t="s">
        <v>1250</v>
      </c>
      <c r="B2207" t="s">
        <v>3</v>
      </c>
      <c r="C2207" t="s">
        <v>256</v>
      </c>
      <c r="D2207" t="s">
        <v>258</v>
      </c>
      <c r="E2207" t="s">
        <v>13</v>
      </c>
      <c r="F2207">
        <v>1999</v>
      </c>
      <c r="G2207">
        <v>0.25202005041260767</v>
      </c>
      <c r="H2207" s="13">
        <v>0.25202005041260767</v>
      </c>
      <c r="I2207" s="4" t="str">
        <f>INDEX('EPA Source to Industry Map'!E:E,MATCH(_xlfn.CONCAT(Table2[[#This Row],[sector]:[subsource]]),'EPA Source to Industry Map'!D:D,0))</f>
        <v>chemicals 20</v>
      </c>
      <c r="J2207" s="4" t="s">
        <v>272</v>
      </c>
      <c r="K2207" s="13">
        <v>0.25202005041260767</v>
      </c>
    </row>
    <row r="2208" spans="1:11" x14ac:dyDescent="0.25">
      <c r="A2208" t="s">
        <v>1250</v>
      </c>
      <c r="B2208" t="s">
        <v>3</v>
      </c>
      <c r="C2208" t="s">
        <v>256</v>
      </c>
      <c r="D2208" t="s">
        <v>258</v>
      </c>
      <c r="E2208" t="s">
        <v>13</v>
      </c>
      <c r="F2208">
        <v>2000</v>
      </c>
      <c r="G2208">
        <v>0.37496545338673426</v>
      </c>
      <c r="H2208" s="13">
        <v>0.37496545338673426</v>
      </c>
      <c r="I2208" s="4" t="str">
        <f>INDEX('EPA Source to Industry Map'!E:E,MATCH(_xlfn.CONCAT(Table2[[#This Row],[sector]:[subsource]]),'EPA Source to Industry Map'!D:D,0))</f>
        <v>chemicals 20</v>
      </c>
      <c r="J2208" s="4" t="s">
        <v>272</v>
      </c>
      <c r="K2208" s="13">
        <v>0.37496545338673426</v>
      </c>
    </row>
    <row r="2209" spans="1:11" x14ac:dyDescent="0.25">
      <c r="A2209" t="s">
        <v>1250</v>
      </c>
      <c r="B2209" t="s">
        <v>3</v>
      </c>
      <c r="C2209" t="s">
        <v>256</v>
      </c>
      <c r="D2209" t="s">
        <v>258</v>
      </c>
      <c r="E2209" t="s">
        <v>13</v>
      </c>
      <c r="F2209">
        <v>2001</v>
      </c>
      <c r="G2209">
        <v>0.64941884808674544</v>
      </c>
      <c r="H2209" s="13">
        <v>0.64941884808674544</v>
      </c>
      <c r="I2209" s="4" t="str">
        <f>INDEX('EPA Source to Industry Map'!E:E,MATCH(_xlfn.CONCAT(Table2[[#This Row],[sector]:[subsource]]),'EPA Source to Industry Map'!D:D,0))</f>
        <v>chemicals 20</v>
      </c>
      <c r="J2209" s="4" t="s">
        <v>272</v>
      </c>
      <c r="K2209" s="13">
        <v>0.64941884808674544</v>
      </c>
    </row>
    <row r="2210" spans="1:11" x14ac:dyDescent="0.25">
      <c r="A2210" t="s">
        <v>1250</v>
      </c>
      <c r="B2210" t="s">
        <v>3</v>
      </c>
      <c r="C2210" t="s">
        <v>256</v>
      </c>
      <c r="D2210" t="s">
        <v>258</v>
      </c>
      <c r="E2210" t="s">
        <v>13</v>
      </c>
      <c r="F2210">
        <v>2002</v>
      </c>
      <c r="G2210">
        <v>0.95745923743372119</v>
      </c>
      <c r="H2210" s="13">
        <v>0.95745923743372119</v>
      </c>
      <c r="I2210" s="4" t="str">
        <f>INDEX('EPA Source to Industry Map'!E:E,MATCH(_xlfn.CONCAT(Table2[[#This Row],[sector]:[subsource]]),'EPA Source to Industry Map'!D:D,0))</f>
        <v>chemicals 20</v>
      </c>
      <c r="J2210" s="4" t="s">
        <v>272</v>
      </c>
      <c r="K2210" s="13">
        <v>0.95745923743372119</v>
      </c>
    </row>
    <row r="2211" spans="1:11" x14ac:dyDescent="0.25">
      <c r="A2211" t="s">
        <v>1250</v>
      </c>
      <c r="B2211" t="s">
        <v>3</v>
      </c>
      <c r="C2211" t="s">
        <v>256</v>
      </c>
      <c r="D2211" t="s">
        <v>258</v>
      </c>
      <c r="E2211" t="s">
        <v>13</v>
      </c>
      <c r="F2211">
        <v>2003</v>
      </c>
      <c r="G2211">
        <v>1.2981509753503517</v>
      </c>
      <c r="H2211" s="13">
        <v>1.2981509753503517</v>
      </c>
      <c r="I2211" s="4" t="str">
        <f>INDEX('EPA Source to Industry Map'!E:E,MATCH(_xlfn.CONCAT(Table2[[#This Row],[sector]:[subsource]]),'EPA Source to Industry Map'!D:D,0))</f>
        <v>chemicals 20</v>
      </c>
      <c r="J2211" s="4" t="s">
        <v>272</v>
      </c>
      <c r="K2211" s="13">
        <v>1.2981509753503517</v>
      </c>
    </row>
    <row r="2212" spans="1:11" x14ac:dyDescent="0.25">
      <c r="A2212" t="s">
        <v>1250</v>
      </c>
      <c r="B2212" t="s">
        <v>3</v>
      </c>
      <c r="C2212" t="s">
        <v>256</v>
      </c>
      <c r="D2212" t="s">
        <v>258</v>
      </c>
      <c r="E2212" t="s">
        <v>13</v>
      </c>
      <c r="F2212">
        <v>2004</v>
      </c>
      <c r="G2212">
        <v>1.685420403647462</v>
      </c>
      <c r="H2212" s="13">
        <v>1.685420403647462</v>
      </c>
      <c r="I2212" s="4" t="str">
        <f>INDEX('EPA Source to Industry Map'!E:E,MATCH(_xlfn.CONCAT(Table2[[#This Row],[sector]:[subsource]]),'EPA Source to Industry Map'!D:D,0))</f>
        <v>chemicals 20</v>
      </c>
      <c r="J2212" s="4" t="s">
        <v>272</v>
      </c>
      <c r="K2212" s="13">
        <v>1.685420403647462</v>
      </c>
    </row>
    <row r="2213" spans="1:11" x14ac:dyDescent="0.25">
      <c r="A2213" t="s">
        <v>1250</v>
      </c>
      <c r="B2213" t="s">
        <v>3</v>
      </c>
      <c r="C2213" t="s">
        <v>256</v>
      </c>
      <c r="D2213" t="s">
        <v>258</v>
      </c>
      <c r="E2213" t="s">
        <v>13</v>
      </c>
      <c r="F2213">
        <v>2005</v>
      </c>
      <c r="G2213">
        <v>2.1254751561236103</v>
      </c>
      <c r="H2213" s="13">
        <v>2.1254751561236103</v>
      </c>
      <c r="I2213" s="4" t="str">
        <f>INDEX('EPA Source to Industry Map'!E:E,MATCH(_xlfn.CONCAT(Table2[[#This Row],[sector]:[subsource]]),'EPA Source to Industry Map'!D:D,0))</f>
        <v>chemicals 20</v>
      </c>
      <c r="J2213" s="4" t="s">
        <v>272</v>
      </c>
      <c r="K2213" s="13">
        <v>2.1254751561236103</v>
      </c>
    </row>
    <row r="2214" spans="1:11" x14ac:dyDescent="0.25">
      <c r="A2214" t="s">
        <v>1250</v>
      </c>
      <c r="B2214" t="s">
        <v>3</v>
      </c>
      <c r="C2214" t="s">
        <v>256</v>
      </c>
      <c r="D2214" t="s">
        <v>258</v>
      </c>
      <c r="E2214" t="s">
        <v>13</v>
      </c>
      <c r="F2214">
        <v>2006</v>
      </c>
      <c r="G2214">
        <v>2.7349029766875335</v>
      </c>
      <c r="H2214" s="13">
        <v>2.7349029766875335</v>
      </c>
      <c r="I2214" s="4" t="str">
        <f>INDEX('EPA Source to Industry Map'!E:E,MATCH(_xlfn.CONCAT(Table2[[#This Row],[sector]:[subsource]]),'EPA Source to Industry Map'!D:D,0))</f>
        <v>chemicals 20</v>
      </c>
      <c r="J2214" s="4" t="s">
        <v>272</v>
      </c>
      <c r="K2214" s="13">
        <v>2.7349029766875335</v>
      </c>
    </row>
    <row r="2215" spans="1:11" x14ac:dyDescent="0.25">
      <c r="A2215" t="s">
        <v>1250</v>
      </c>
      <c r="B2215" t="s">
        <v>3</v>
      </c>
      <c r="C2215" t="s">
        <v>256</v>
      </c>
      <c r="D2215" t="s">
        <v>258</v>
      </c>
      <c r="E2215" t="s">
        <v>13</v>
      </c>
      <c r="F2215">
        <v>2007</v>
      </c>
      <c r="G2215">
        <v>3.2864710973565425</v>
      </c>
      <c r="H2215" s="13">
        <v>3.2864710973565425</v>
      </c>
      <c r="I2215" s="4" t="str">
        <f>INDEX('EPA Source to Industry Map'!E:E,MATCH(_xlfn.CONCAT(Table2[[#This Row],[sector]:[subsource]]),'EPA Source to Industry Map'!D:D,0))</f>
        <v>chemicals 20</v>
      </c>
      <c r="J2215" s="4" t="s">
        <v>272</v>
      </c>
      <c r="K2215" s="13">
        <v>3.2864710973565425</v>
      </c>
    </row>
    <row r="2216" spans="1:11" x14ac:dyDescent="0.25">
      <c r="A2216" t="s">
        <v>1250</v>
      </c>
      <c r="B2216" t="s">
        <v>3</v>
      </c>
      <c r="C2216" t="s">
        <v>256</v>
      </c>
      <c r="D2216" t="s">
        <v>258</v>
      </c>
      <c r="E2216" t="s">
        <v>13</v>
      </c>
      <c r="F2216">
        <v>2008</v>
      </c>
      <c r="G2216">
        <v>3.7229254182444134</v>
      </c>
      <c r="H2216" s="13">
        <v>3.7229254182444134</v>
      </c>
      <c r="I2216" s="4" t="str">
        <f>INDEX('EPA Source to Industry Map'!E:E,MATCH(_xlfn.CONCAT(Table2[[#This Row],[sector]:[subsource]]),'EPA Source to Industry Map'!D:D,0))</f>
        <v>chemicals 20</v>
      </c>
      <c r="J2216" s="4" t="s">
        <v>272</v>
      </c>
      <c r="K2216" s="13">
        <v>3.7229254182444134</v>
      </c>
    </row>
    <row r="2217" spans="1:11" x14ac:dyDescent="0.25">
      <c r="A2217" t="s">
        <v>1250</v>
      </c>
      <c r="B2217" t="s">
        <v>3</v>
      </c>
      <c r="C2217" t="s">
        <v>256</v>
      </c>
      <c r="D2217" t="s">
        <v>258</v>
      </c>
      <c r="E2217" t="s">
        <v>13</v>
      </c>
      <c r="F2217">
        <v>2009</v>
      </c>
      <c r="G2217">
        <v>3.921589279587554</v>
      </c>
      <c r="H2217" s="13">
        <v>3.921589279587554</v>
      </c>
      <c r="I2217" s="4" t="str">
        <f>INDEX('EPA Source to Industry Map'!E:E,MATCH(_xlfn.CONCAT(Table2[[#This Row],[sector]:[subsource]]),'EPA Source to Industry Map'!D:D,0))</f>
        <v>chemicals 20</v>
      </c>
      <c r="J2217" s="4" t="s">
        <v>272</v>
      </c>
      <c r="K2217" s="13">
        <v>3.921589279587554</v>
      </c>
    </row>
    <row r="2218" spans="1:11" x14ac:dyDescent="0.25">
      <c r="A2218" t="s">
        <v>1250</v>
      </c>
      <c r="B2218" t="s">
        <v>3</v>
      </c>
      <c r="C2218" t="s">
        <v>256</v>
      </c>
      <c r="D2218" t="s">
        <v>258</v>
      </c>
      <c r="E2218" t="s">
        <v>13</v>
      </c>
      <c r="F2218">
        <v>2010</v>
      </c>
      <c r="G2218">
        <v>4.4677758793614606</v>
      </c>
      <c r="H2218" s="13">
        <v>4.4677758793614606</v>
      </c>
      <c r="I2218" s="4" t="str">
        <f>INDEX('EPA Source to Industry Map'!E:E,MATCH(_xlfn.CONCAT(Table2[[#This Row],[sector]:[subsource]]),'EPA Source to Industry Map'!D:D,0))</f>
        <v>chemicals 20</v>
      </c>
      <c r="J2218" s="4" t="s">
        <v>272</v>
      </c>
      <c r="K2218" s="13">
        <v>4.4677758793614606</v>
      </c>
    </row>
    <row r="2219" spans="1:11" x14ac:dyDescent="0.25">
      <c r="A2219" t="s">
        <v>1250</v>
      </c>
      <c r="B2219" t="s">
        <v>3</v>
      </c>
      <c r="C2219" t="s">
        <v>256</v>
      </c>
      <c r="D2219" t="s">
        <v>258</v>
      </c>
      <c r="E2219" t="s">
        <v>13</v>
      </c>
      <c r="F2219">
        <v>2011</v>
      </c>
      <c r="G2219">
        <v>5.1694148912969471</v>
      </c>
      <c r="H2219" s="13">
        <v>5.1694148912969471</v>
      </c>
      <c r="I2219" s="4" t="str">
        <f>INDEX('EPA Source to Industry Map'!E:E,MATCH(_xlfn.CONCAT(Table2[[#This Row],[sector]:[subsource]]),'EPA Source to Industry Map'!D:D,0))</f>
        <v>chemicals 20</v>
      </c>
      <c r="J2219" s="4" t="s">
        <v>272</v>
      </c>
      <c r="K2219" s="13">
        <v>5.1694148912969471</v>
      </c>
    </row>
    <row r="2220" spans="1:11" x14ac:dyDescent="0.25">
      <c r="A2220" t="s">
        <v>1250</v>
      </c>
      <c r="B2220" t="s">
        <v>3</v>
      </c>
      <c r="C2220" t="s">
        <v>256</v>
      </c>
      <c r="D2220" t="s">
        <v>258</v>
      </c>
      <c r="E2220" t="s">
        <v>13</v>
      </c>
      <c r="F2220">
        <v>2012</v>
      </c>
      <c r="G2220">
        <v>5.6977159731448674</v>
      </c>
      <c r="H2220" s="13">
        <v>5.6977159731448674</v>
      </c>
      <c r="I2220" s="4" t="str">
        <f>INDEX('EPA Source to Industry Map'!E:E,MATCH(_xlfn.CONCAT(Table2[[#This Row],[sector]:[subsource]]),'EPA Source to Industry Map'!D:D,0))</f>
        <v>chemicals 20</v>
      </c>
      <c r="J2220" s="4" t="s">
        <v>272</v>
      </c>
      <c r="K2220" s="13">
        <v>5.6977159731448674</v>
      </c>
    </row>
    <row r="2221" spans="1:11" x14ac:dyDescent="0.25">
      <c r="A2221" t="s">
        <v>1250</v>
      </c>
      <c r="B2221" t="s">
        <v>3</v>
      </c>
      <c r="C2221" t="s">
        <v>256</v>
      </c>
      <c r="D2221" t="s">
        <v>258</v>
      </c>
      <c r="E2221" t="s">
        <v>13</v>
      </c>
      <c r="F2221">
        <v>2013</v>
      </c>
      <c r="G2221">
        <v>6.3064430643874285</v>
      </c>
      <c r="H2221" s="13">
        <v>6.3064430643874285</v>
      </c>
      <c r="I2221" s="4" t="str">
        <f>INDEX('EPA Source to Industry Map'!E:E,MATCH(_xlfn.CONCAT(Table2[[#This Row],[sector]:[subsource]]),'EPA Source to Industry Map'!D:D,0))</f>
        <v>chemicals 20</v>
      </c>
      <c r="J2221" s="4" t="s">
        <v>272</v>
      </c>
      <c r="K2221" s="13">
        <v>6.3064430643874285</v>
      </c>
    </row>
    <row r="2222" spans="1:11" x14ac:dyDescent="0.25">
      <c r="A2222" t="s">
        <v>1250</v>
      </c>
      <c r="B2222" t="s">
        <v>3</v>
      </c>
      <c r="C2222" t="s">
        <v>256</v>
      </c>
      <c r="D2222" t="s">
        <v>258</v>
      </c>
      <c r="E2222" t="s">
        <v>13</v>
      </c>
      <c r="F2222">
        <v>2014</v>
      </c>
      <c r="G2222">
        <v>7.1999515305593054</v>
      </c>
      <c r="H2222" s="13">
        <v>7.1999515305593054</v>
      </c>
      <c r="I2222" s="4" t="str">
        <f>INDEX('EPA Source to Industry Map'!E:E,MATCH(_xlfn.CONCAT(Table2[[#This Row],[sector]:[subsource]]),'EPA Source to Industry Map'!D:D,0))</f>
        <v>chemicals 20</v>
      </c>
      <c r="J2222" s="4" t="s">
        <v>272</v>
      </c>
      <c r="K2222" s="13">
        <v>7.1999515305593054</v>
      </c>
    </row>
    <row r="2223" spans="1:11" x14ac:dyDescent="0.25">
      <c r="A2223" t="s">
        <v>1250</v>
      </c>
      <c r="B2223" t="s">
        <v>3</v>
      </c>
      <c r="C2223" t="s">
        <v>256</v>
      </c>
      <c r="D2223" t="s">
        <v>258</v>
      </c>
      <c r="E2223" t="s">
        <v>13</v>
      </c>
      <c r="F2223">
        <v>2015</v>
      </c>
      <c r="G2223">
        <v>7.4244737739538431</v>
      </c>
      <c r="H2223" s="13">
        <v>7.4244737739538431</v>
      </c>
      <c r="I2223" s="4" t="str">
        <f>INDEX('EPA Source to Industry Map'!E:E,MATCH(_xlfn.CONCAT(Table2[[#This Row],[sector]:[subsource]]),'EPA Source to Industry Map'!D:D,0))</f>
        <v>chemicals 20</v>
      </c>
      <c r="J2223" s="4" t="s">
        <v>272</v>
      </c>
      <c r="K2223" s="13">
        <v>7.4244737739538431</v>
      </c>
    </row>
    <row r="2224" spans="1:11" x14ac:dyDescent="0.25">
      <c r="A2224" t="s">
        <v>1250</v>
      </c>
      <c r="B2224" t="s">
        <v>3</v>
      </c>
      <c r="C2224" t="s">
        <v>256</v>
      </c>
      <c r="D2224" t="s">
        <v>258</v>
      </c>
      <c r="E2224" t="s">
        <v>13</v>
      </c>
      <c r="F2224">
        <v>2016</v>
      </c>
      <c r="G2224">
        <v>7.3522141840596049</v>
      </c>
      <c r="H2224" s="13">
        <v>7.3522141840596049</v>
      </c>
      <c r="I2224" s="4" t="str">
        <f>INDEX('EPA Source to Industry Map'!E:E,MATCH(_xlfn.CONCAT(Table2[[#This Row],[sector]:[subsource]]),'EPA Source to Industry Map'!D:D,0))</f>
        <v>chemicals 20</v>
      </c>
      <c r="J2224" s="4" t="s">
        <v>272</v>
      </c>
      <c r="K2224" s="13">
        <v>7.3522141840596049</v>
      </c>
    </row>
    <row r="2225" spans="1:11" x14ac:dyDescent="0.25">
      <c r="A2225" t="s">
        <v>1250</v>
      </c>
      <c r="B2225" t="s">
        <v>3</v>
      </c>
      <c r="C2225" t="s">
        <v>256</v>
      </c>
      <c r="D2225" t="s">
        <v>258</v>
      </c>
      <c r="E2225" t="s">
        <v>13</v>
      </c>
      <c r="F2225">
        <v>2017</v>
      </c>
      <c r="G2225">
        <v>6.9572059207832115</v>
      </c>
      <c r="H2225" s="13">
        <v>6.9572059207832115</v>
      </c>
      <c r="I2225" s="4" t="str">
        <f>INDEX('EPA Source to Industry Map'!E:E,MATCH(_xlfn.CONCAT(Table2[[#This Row],[sector]:[subsource]]),'EPA Source to Industry Map'!D:D,0))</f>
        <v>chemicals 20</v>
      </c>
      <c r="J2225" s="4" t="s">
        <v>272</v>
      </c>
      <c r="K2225" s="13">
        <v>6.9572059207832115</v>
      </c>
    </row>
    <row r="2226" spans="1:11" x14ac:dyDescent="0.25">
      <c r="A2226" t="s">
        <v>1250</v>
      </c>
      <c r="B2226" t="s">
        <v>3</v>
      </c>
      <c r="C2226" t="s">
        <v>256</v>
      </c>
      <c r="D2226" t="s">
        <v>258</v>
      </c>
      <c r="E2226" t="s">
        <v>13</v>
      </c>
      <c r="F2226">
        <v>2018</v>
      </c>
      <c r="G2226">
        <v>6.5621976575068253</v>
      </c>
      <c r="H2226" s="13">
        <v>6.5621976575068253</v>
      </c>
      <c r="I2226" s="4" t="str">
        <f>INDEX('EPA Source to Industry Map'!E:E,MATCH(_xlfn.CONCAT(Table2[[#This Row],[sector]:[subsource]]),'EPA Source to Industry Map'!D:D,0))</f>
        <v>chemicals 20</v>
      </c>
      <c r="J2226" s="4" t="s">
        <v>272</v>
      </c>
      <c r="K2226" s="13">
        <v>6.5621976575068253</v>
      </c>
    </row>
    <row r="2227" spans="1:11" x14ac:dyDescent="0.25">
      <c r="A2227" t="s">
        <v>1250</v>
      </c>
      <c r="B2227" t="s">
        <v>3</v>
      </c>
      <c r="C2227" t="s">
        <v>256</v>
      </c>
      <c r="D2227" t="s">
        <v>258</v>
      </c>
      <c r="E2227" t="s">
        <v>13</v>
      </c>
      <c r="F2227">
        <v>2019</v>
      </c>
      <c r="G2227">
        <v>6.1671893942304319</v>
      </c>
      <c r="H2227" s="13">
        <v>6.1671893942304319</v>
      </c>
      <c r="I2227" s="4" t="str">
        <f>INDEX('EPA Source to Industry Map'!E:E,MATCH(_xlfn.CONCAT(Table2[[#This Row],[sector]:[subsource]]),'EPA Source to Industry Map'!D:D,0))</f>
        <v>chemicals 20</v>
      </c>
      <c r="J2227" s="4" t="s">
        <v>272</v>
      </c>
      <c r="K2227" s="13">
        <v>6.1671893942304319</v>
      </c>
    </row>
    <row r="2228" spans="1:11" x14ac:dyDescent="0.25">
      <c r="A2228" t="s">
        <v>1250</v>
      </c>
      <c r="B2228" t="s">
        <v>3</v>
      </c>
      <c r="C2228" t="s">
        <v>256</v>
      </c>
      <c r="D2228" t="s">
        <v>258</v>
      </c>
      <c r="E2228" t="s">
        <v>13</v>
      </c>
      <c r="F2228">
        <v>2020</v>
      </c>
      <c r="G2228">
        <v>5.7721811309540358</v>
      </c>
      <c r="H2228" s="13">
        <v>5.7721811309540358</v>
      </c>
      <c r="I2228" s="4" t="str">
        <f>INDEX('EPA Source to Industry Map'!E:E,MATCH(_xlfn.CONCAT(Table2[[#This Row],[sector]:[subsource]]),'EPA Source to Industry Map'!D:D,0))</f>
        <v>chemicals 20</v>
      </c>
      <c r="J2228" s="4" t="s">
        <v>272</v>
      </c>
      <c r="K2228" s="13">
        <v>5.7721811309540358</v>
      </c>
    </row>
    <row r="2229" spans="1:11" x14ac:dyDescent="0.25">
      <c r="A2229" t="s">
        <v>1250</v>
      </c>
      <c r="B2229" t="s">
        <v>3</v>
      </c>
      <c r="C2229" t="s">
        <v>256</v>
      </c>
      <c r="D2229" t="s">
        <v>258</v>
      </c>
      <c r="E2229" t="s">
        <v>13</v>
      </c>
      <c r="F2229">
        <v>2021</v>
      </c>
      <c r="G2229">
        <v>5.3141169204153362</v>
      </c>
      <c r="H2229" s="13">
        <v>5.3141169204153362</v>
      </c>
      <c r="I2229" s="4" t="str">
        <f>INDEX('EPA Source to Industry Map'!E:E,MATCH(_xlfn.CONCAT(Table2[[#This Row],[sector]:[subsource]]),'EPA Source to Industry Map'!D:D,0))</f>
        <v>chemicals 20</v>
      </c>
      <c r="J2229" s="4" t="s">
        <v>272</v>
      </c>
      <c r="K2229" s="13">
        <v>5.3141169204153362</v>
      </c>
    </row>
    <row r="2230" spans="1:11" x14ac:dyDescent="0.25">
      <c r="A2230" t="s">
        <v>1250</v>
      </c>
      <c r="B2230" t="s">
        <v>3</v>
      </c>
      <c r="C2230" t="s">
        <v>256</v>
      </c>
      <c r="D2230" t="s">
        <v>258</v>
      </c>
      <c r="E2230" t="s">
        <v>13</v>
      </c>
      <c r="F2230">
        <v>2022</v>
      </c>
      <c r="G2230">
        <v>4.8560527098766251</v>
      </c>
      <c r="H2230" s="13">
        <v>4.8560527098766251</v>
      </c>
      <c r="I2230" s="4" t="str">
        <f>INDEX('EPA Source to Industry Map'!E:E,MATCH(_xlfn.CONCAT(Table2[[#This Row],[sector]:[subsource]]),'EPA Source to Industry Map'!D:D,0))</f>
        <v>chemicals 20</v>
      </c>
      <c r="J2230" s="4" t="s">
        <v>272</v>
      </c>
      <c r="K2230" s="13">
        <v>4.8560527098766251</v>
      </c>
    </row>
    <row r="2231" spans="1:11" x14ac:dyDescent="0.25">
      <c r="A2231" t="s">
        <v>1250</v>
      </c>
      <c r="B2231" t="s">
        <v>3</v>
      </c>
      <c r="C2231" t="s">
        <v>256</v>
      </c>
      <c r="D2231" t="s">
        <v>258</v>
      </c>
      <c r="E2231" t="s">
        <v>13</v>
      </c>
      <c r="F2231">
        <v>2023</v>
      </c>
      <c r="G2231">
        <v>4.3979884993379148</v>
      </c>
      <c r="H2231" s="13">
        <v>4.3979884993379148</v>
      </c>
      <c r="I2231" s="4" t="str">
        <f>INDEX('EPA Source to Industry Map'!E:E,MATCH(_xlfn.CONCAT(Table2[[#This Row],[sector]:[subsource]]),'EPA Source to Industry Map'!D:D,0))</f>
        <v>chemicals 20</v>
      </c>
      <c r="J2231" s="4" t="s">
        <v>272</v>
      </c>
      <c r="K2231" s="13">
        <v>4.3979884993379148</v>
      </c>
    </row>
    <row r="2232" spans="1:11" x14ac:dyDescent="0.25">
      <c r="A2232" t="s">
        <v>1250</v>
      </c>
      <c r="B2232" t="s">
        <v>3</v>
      </c>
      <c r="C2232" t="s">
        <v>256</v>
      </c>
      <c r="D2232" t="s">
        <v>258</v>
      </c>
      <c r="E2232" t="s">
        <v>13</v>
      </c>
      <c r="F2232">
        <v>2024</v>
      </c>
      <c r="G2232">
        <v>3.9399242887992032</v>
      </c>
      <c r="H2232" s="13">
        <v>3.9399242887992032</v>
      </c>
      <c r="I2232" s="4" t="str">
        <f>INDEX('EPA Source to Industry Map'!E:E,MATCH(_xlfn.CONCAT(Table2[[#This Row],[sector]:[subsource]]),'EPA Source to Industry Map'!D:D,0))</f>
        <v>chemicals 20</v>
      </c>
      <c r="J2232" s="4" t="s">
        <v>272</v>
      </c>
      <c r="K2232" s="13">
        <v>3.9399242887992032</v>
      </c>
    </row>
    <row r="2233" spans="1:11" x14ac:dyDescent="0.25">
      <c r="A2233" t="s">
        <v>1250</v>
      </c>
      <c r="B2233" t="s">
        <v>3</v>
      </c>
      <c r="C2233" t="s">
        <v>256</v>
      </c>
      <c r="D2233" t="s">
        <v>258</v>
      </c>
      <c r="E2233" t="s">
        <v>13</v>
      </c>
      <c r="F2233">
        <v>2025</v>
      </c>
      <c r="G2233">
        <v>3.4818600782604938</v>
      </c>
      <c r="H2233" s="13">
        <v>3.4818600782604938</v>
      </c>
      <c r="I2233" s="4" t="str">
        <f>INDEX('EPA Source to Industry Map'!E:E,MATCH(_xlfn.CONCAT(Table2[[#This Row],[sector]:[subsource]]),'EPA Source to Industry Map'!D:D,0))</f>
        <v>chemicals 20</v>
      </c>
      <c r="J2233" s="4" t="s">
        <v>272</v>
      </c>
      <c r="K2233" s="13">
        <v>3.4818600782604938</v>
      </c>
    </row>
    <row r="2234" spans="1:11" x14ac:dyDescent="0.25">
      <c r="A2234" t="s">
        <v>1250</v>
      </c>
      <c r="B2234" t="s">
        <v>3</v>
      </c>
      <c r="C2234" t="s">
        <v>256</v>
      </c>
      <c r="D2234" t="s">
        <v>258</v>
      </c>
      <c r="E2234" t="s">
        <v>13</v>
      </c>
      <c r="F2234">
        <v>2026</v>
      </c>
      <c r="G2234">
        <v>3.3161798181840969</v>
      </c>
      <c r="H2234" s="13">
        <v>3.3161798181840969</v>
      </c>
      <c r="I2234" s="4" t="str">
        <f>INDEX('EPA Source to Industry Map'!E:E,MATCH(_xlfn.CONCAT(Table2[[#This Row],[sector]:[subsource]]),'EPA Source to Industry Map'!D:D,0))</f>
        <v>chemicals 20</v>
      </c>
      <c r="J2234" s="4" t="s">
        <v>272</v>
      </c>
      <c r="K2234" s="13">
        <v>3.3161798181840969</v>
      </c>
    </row>
    <row r="2235" spans="1:11" x14ac:dyDescent="0.25">
      <c r="A2235" t="s">
        <v>1250</v>
      </c>
      <c r="B2235" t="s">
        <v>3</v>
      </c>
      <c r="C2235" t="s">
        <v>256</v>
      </c>
      <c r="D2235" t="s">
        <v>258</v>
      </c>
      <c r="E2235" t="s">
        <v>13</v>
      </c>
      <c r="F2235">
        <v>2027</v>
      </c>
      <c r="G2235">
        <v>3.1504995581076924</v>
      </c>
      <c r="H2235" s="13">
        <v>3.1504995581076924</v>
      </c>
      <c r="I2235" s="4" t="str">
        <f>INDEX('EPA Source to Industry Map'!E:E,MATCH(_xlfn.CONCAT(Table2[[#This Row],[sector]:[subsource]]),'EPA Source to Industry Map'!D:D,0))</f>
        <v>chemicals 20</v>
      </c>
      <c r="J2235" s="4" t="s">
        <v>272</v>
      </c>
      <c r="K2235" s="13">
        <v>3.1504995581076924</v>
      </c>
    </row>
    <row r="2236" spans="1:11" x14ac:dyDescent="0.25">
      <c r="A2236" t="s">
        <v>1250</v>
      </c>
      <c r="B2236" t="s">
        <v>3</v>
      </c>
      <c r="C2236" t="s">
        <v>256</v>
      </c>
      <c r="D2236" t="s">
        <v>258</v>
      </c>
      <c r="E2236" t="s">
        <v>13</v>
      </c>
      <c r="F2236">
        <v>2028</v>
      </c>
      <c r="G2236">
        <v>2.984819298031296</v>
      </c>
      <c r="H2236" s="13">
        <v>2.984819298031296</v>
      </c>
      <c r="I2236" s="4" t="str">
        <f>INDEX('EPA Source to Industry Map'!E:E,MATCH(_xlfn.CONCAT(Table2[[#This Row],[sector]:[subsource]]),'EPA Source to Industry Map'!D:D,0))</f>
        <v>chemicals 20</v>
      </c>
      <c r="J2236" s="4" t="s">
        <v>272</v>
      </c>
      <c r="K2236" s="13">
        <v>2.984819298031296</v>
      </c>
    </row>
    <row r="2237" spans="1:11" x14ac:dyDescent="0.25">
      <c r="A2237" t="s">
        <v>1250</v>
      </c>
      <c r="B2237" t="s">
        <v>3</v>
      </c>
      <c r="C2237" t="s">
        <v>256</v>
      </c>
      <c r="D2237" t="s">
        <v>258</v>
      </c>
      <c r="E2237" t="s">
        <v>13</v>
      </c>
      <c r="F2237">
        <v>2029</v>
      </c>
      <c r="G2237">
        <v>2.8191390379549008</v>
      </c>
      <c r="H2237" s="13">
        <v>2.8191390379549008</v>
      </c>
      <c r="I2237" s="4" t="str">
        <f>INDEX('EPA Source to Industry Map'!E:E,MATCH(_xlfn.CONCAT(Table2[[#This Row],[sector]:[subsource]]),'EPA Source to Industry Map'!D:D,0))</f>
        <v>chemicals 20</v>
      </c>
      <c r="J2237" s="4" t="s">
        <v>272</v>
      </c>
      <c r="K2237" s="13">
        <v>2.8191390379549008</v>
      </c>
    </row>
    <row r="2238" spans="1:11" x14ac:dyDescent="0.25">
      <c r="A2238" t="s">
        <v>1250</v>
      </c>
      <c r="B2238" t="s">
        <v>3</v>
      </c>
      <c r="C2238" t="s">
        <v>256</v>
      </c>
      <c r="D2238" t="s">
        <v>258</v>
      </c>
      <c r="E2238" t="s">
        <v>13</v>
      </c>
      <c r="F2238">
        <v>2030</v>
      </c>
      <c r="G2238">
        <v>2.6534587778784968</v>
      </c>
      <c r="H2238" s="13">
        <v>2.6534587778784968</v>
      </c>
      <c r="I2238" s="4" t="str">
        <f>INDEX('EPA Source to Industry Map'!E:E,MATCH(_xlfn.CONCAT(Table2[[#This Row],[sector]:[subsource]]),'EPA Source to Industry Map'!D:D,0))</f>
        <v>chemicals 20</v>
      </c>
      <c r="J2238" s="4" t="s">
        <v>272</v>
      </c>
      <c r="K2238" s="13">
        <v>2.6534587778784968</v>
      </c>
    </row>
    <row r="2239" spans="1:11" x14ac:dyDescent="0.25">
      <c r="A2239" t="s">
        <v>1250</v>
      </c>
      <c r="B2239" t="s">
        <v>3</v>
      </c>
      <c r="C2239" t="s">
        <v>256</v>
      </c>
      <c r="D2239" t="s">
        <v>258</v>
      </c>
      <c r="E2239" t="s">
        <v>13</v>
      </c>
      <c r="F2239">
        <v>2031</v>
      </c>
      <c r="G2239">
        <v>2.7094007480258639</v>
      </c>
      <c r="H2239" s="13">
        <v>2.7094007480258639</v>
      </c>
      <c r="I2239" s="4" t="str">
        <f>INDEX('EPA Source to Industry Map'!E:E,MATCH(_xlfn.CONCAT(Table2[[#This Row],[sector]:[subsource]]),'EPA Source to Industry Map'!D:D,0))</f>
        <v>chemicals 20</v>
      </c>
      <c r="J2239" s="4" t="s">
        <v>272</v>
      </c>
      <c r="K2239" s="13">
        <v>2.7094007480258639</v>
      </c>
    </row>
    <row r="2240" spans="1:11" x14ac:dyDescent="0.25">
      <c r="A2240" t="s">
        <v>1250</v>
      </c>
      <c r="B2240" t="s">
        <v>3</v>
      </c>
      <c r="C2240" t="s">
        <v>256</v>
      </c>
      <c r="D2240" t="s">
        <v>258</v>
      </c>
      <c r="E2240" t="s">
        <v>13</v>
      </c>
      <c r="F2240">
        <v>2032</v>
      </c>
      <c r="G2240">
        <v>2.7653427181732253</v>
      </c>
      <c r="H2240" s="13">
        <v>2.7653427181732253</v>
      </c>
      <c r="I2240" s="4" t="str">
        <f>INDEX('EPA Source to Industry Map'!E:E,MATCH(_xlfn.CONCAT(Table2[[#This Row],[sector]:[subsource]]),'EPA Source to Industry Map'!D:D,0))</f>
        <v>chemicals 20</v>
      </c>
      <c r="J2240" s="4" t="s">
        <v>272</v>
      </c>
      <c r="K2240" s="13">
        <v>2.7653427181732253</v>
      </c>
    </row>
    <row r="2241" spans="1:11" x14ac:dyDescent="0.25">
      <c r="A2241" t="s">
        <v>1250</v>
      </c>
      <c r="B2241" t="s">
        <v>3</v>
      </c>
      <c r="C2241" t="s">
        <v>256</v>
      </c>
      <c r="D2241" t="s">
        <v>258</v>
      </c>
      <c r="E2241" t="s">
        <v>13</v>
      </c>
      <c r="F2241">
        <v>2033</v>
      </c>
      <c r="G2241">
        <v>2.8212846883205951</v>
      </c>
      <c r="H2241" s="13">
        <v>2.8212846883205951</v>
      </c>
      <c r="I2241" s="4" t="str">
        <f>INDEX('EPA Source to Industry Map'!E:E,MATCH(_xlfn.CONCAT(Table2[[#This Row],[sector]:[subsource]]),'EPA Source to Industry Map'!D:D,0))</f>
        <v>chemicals 20</v>
      </c>
      <c r="J2241" s="4" t="s">
        <v>272</v>
      </c>
      <c r="K2241" s="13">
        <v>2.8212846883205951</v>
      </c>
    </row>
    <row r="2242" spans="1:11" x14ac:dyDescent="0.25">
      <c r="A2242" t="s">
        <v>1250</v>
      </c>
      <c r="B2242" t="s">
        <v>3</v>
      </c>
      <c r="C2242" t="s">
        <v>256</v>
      </c>
      <c r="D2242" t="s">
        <v>258</v>
      </c>
      <c r="E2242" t="s">
        <v>13</v>
      </c>
      <c r="F2242">
        <v>2034</v>
      </c>
      <c r="G2242">
        <v>2.8772266584679631</v>
      </c>
      <c r="H2242" s="13">
        <v>2.8772266584679631</v>
      </c>
      <c r="I2242" s="4" t="str">
        <f>INDEX('EPA Source to Industry Map'!E:E,MATCH(_xlfn.CONCAT(Table2[[#This Row],[sector]:[subsource]]),'EPA Source to Industry Map'!D:D,0))</f>
        <v>chemicals 20</v>
      </c>
      <c r="J2242" s="4" t="s">
        <v>272</v>
      </c>
      <c r="K2242" s="13">
        <v>2.8772266584679631</v>
      </c>
    </row>
    <row r="2243" spans="1:11" x14ac:dyDescent="0.25">
      <c r="A2243" t="s">
        <v>1250</v>
      </c>
      <c r="B2243" t="s">
        <v>3</v>
      </c>
      <c r="C2243" t="s">
        <v>256</v>
      </c>
      <c r="D2243" t="s">
        <v>258</v>
      </c>
      <c r="E2243" t="s">
        <v>13</v>
      </c>
      <c r="F2243">
        <v>2035</v>
      </c>
      <c r="G2243">
        <v>2.933168628615324</v>
      </c>
      <c r="H2243" s="13">
        <v>2.933168628615324</v>
      </c>
      <c r="I2243" s="4" t="str">
        <f>INDEX('EPA Source to Industry Map'!E:E,MATCH(_xlfn.CONCAT(Table2[[#This Row],[sector]:[subsource]]),'EPA Source to Industry Map'!D:D,0))</f>
        <v>chemicals 20</v>
      </c>
      <c r="J2243" s="4" t="s">
        <v>272</v>
      </c>
      <c r="K2243" s="13">
        <v>2.933168628615324</v>
      </c>
    </row>
    <row r="2244" spans="1:11" x14ac:dyDescent="0.25">
      <c r="A2244" t="s">
        <v>1250</v>
      </c>
      <c r="B2244" t="s">
        <v>3</v>
      </c>
      <c r="C2244" t="s">
        <v>256</v>
      </c>
      <c r="D2244" t="s">
        <v>258</v>
      </c>
      <c r="E2244" t="s">
        <v>13</v>
      </c>
      <c r="F2244">
        <v>2036</v>
      </c>
      <c r="G2244">
        <v>2.933168628615324</v>
      </c>
      <c r="H2244" s="13">
        <v>2.933168628615324</v>
      </c>
      <c r="I2244" s="4" t="str">
        <f>INDEX('EPA Source to Industry Map'!E:E,MATCH(_xlfn.CONCAT(Table2[[#This Row],[sector]:[subsource]]),'EPA Source to Industry Map'!D:D,0))</f>
        <v>chemicals 20</v>
      </c>
      <c r="J2244" s="4" t="s">
        <v>272</v>
      </c>
      <c r="K2244" s="13">
        <v>2.933168628615324</v>
      </c>
    </row>
    <row r="2245" spans="1:11" x14ac:dyDescent="0.25">
      <c r="A2245" t="s">
        <v>1250</v>
      </c>
      <c r="B2245" t="s">
        <v>3</v>
      </c>
      <c r="C2245" t="s">
        <v>256</v>
      </c>
      <c r="D2245" t="s">
        <v>258</v>
      </c>
      <c r="E2245" t="s">
        <v>13</v>
      </c>
      <c r="F2245">
        <v>2037</v>
      </c>
      <c r="G2245">
        <v>2.933168628615324</v>
      </c>
      <c r="H2245" s="13">
        <v>2.933168628615324</v>
      </c>
      <c r="I2245" s="4" t="str">
        <f>INDEX('EPA Source to Industry Map'!E:E,MATCH(_xlfn.CONCAT(Table2[[#This Row],[sector]:[subsource]]),'EPA Source to Industry Map'!D:D,0))</f>
        <v>chemicals 20</v>
      </c>
      <c r="J2245" s="4" t="s">
        <v>272</v>
      </c>
      <c r="K2245" s="13">
        <v>2.933168628615324</v>
      </c>
    </row>
    <row r="2246" spans="1:11" x14ac:dyDescent="0.25">
      <c r="A2246" t="s">
        <v>1250</v>
      </c>
      <c r="B2246" t="s">
        <v>3</v>
      </c>
      <c r="C2246" t="s">
        <v>256</v>
      </c>
      <c r="D2246" t="s">
        <v>258</v>
      </c>
      <c r="E2246" t="s">
        <v>13</v>
      </c>
      <c r="F2246">
        <v>2038</v>
      </c>
      <c r="G2246">
        <v>2.9331686286153245</v>
      </c>
      <c r="H2246" s="13">
        <v>2.9331686286153245</v>
      </c>
      <c r="I2246" s="4" t="str">
        <f>INDEX('EPA Source to Industry Map'!E:E,MATCH(_xlfn.CONCAT(Table2[[#This Row],[sector]:[subsource]]),'EPA Source to Industry Map'!D:D,0))</f>
        <v>chemicals 20</v>
      </c>
      <c r="J2246" s="4" t="s">
        <v>272</v>
      </c>
      <c r="K2246" s="13">
        <v>2.9331686286153245</v>
      </c>
    </row>
    <row r="2247" spans="1:11" x14ac:dyDescent="0.25">
      <c r="A2247" t="s">
        <v>1250</v>
      </c>
      <c r="B2247" t="s">
        <v>3</v>
      </c>
      <c r="C2247" t="s">
        <v>256</v>
      </c>
      <c r="D2247" t="s">
        <v>258</v>
      </c>
      <c r="E2247" t="s">
        <v>13</v>
      </c>
      <c r="F2247">
        <v>2039</v>
      </c>
      <c r="G2247">
        <v>2.933168628615324</v>
      </c>
      <c r="H2247" s="13">
        <v>2.933168628615324</v>
      </c>
      <c r="I2247" s="4" t="str">
        <f>INDEX('EPA Source to Industry Map'!E:E,MATCH(_xlfn.CONCAT(Table2[[#This Row],[sector]:[subsource]]),'EPA Source to Industry Map'!D:D,0))</f>
        <v>chemicals 20</v>
      </c>
      <c r="J2247" s="4" t="s">
        <v>272</v>
      </c>
      <c r="K2247" s="13">
        <v>2.933168628615324</v>
      </c>
    </row>
    <row r="2248" spans="1:11" x14ac:dyDescent="0.25">
      <c r="A2248" t="s">
        <v>1250</v>
      </c>
      <c r="B2248" t="s">
        <v>3</v>
      </c>
      <c r="C2248" t="s">
        <v>256</v>
      </c>
      <c r="D2248" t="s">
        <v>258</v>
      </c>
      <c r="E2248" t="s">
        <v>13</v>
      </c>
      <c r="F2248">
        <v>2040</v>
      </c>
      <c r="G2248">
        <v>2.933168628615324</v>
      </c>
      <c r="H2248" s="13">
        <v>2.933168628615324</v>
      </c>
      <c r="I2248" s="4" t="str">
        <f>INDEX('EPA Source to Industry Map'!E:E,MATCH(_xlfn.CONCAT(Table2[[#This Row],[sector]:[subsource]]),'EPA Source to Industry Map'!D:D,0))</f>
        <v>chemicals 20</v>
      </c>
      <c r="J2248" s="4" t="s">
        <v>272</v>
      </c>
      <c r="K2248" s="13">
        <v>2.933168628615324</v>
      </c>
    </row>
    <row r="2249" spans="1:11" x14ac:dyDescent="0.25">
      <c r="A2249" t="s">
        <v>1250</v>
      </c>
      <c r="B2249" t="s">
        <v>3</v>
      </c>
      <c r="C2249" t="s">
        <v>256</v>
      </c>
      <c r="D2249" t="s">
        <v>258</v>
      </c>
      <c r="E2249" t="s">
        <v>13</v>
      </c>
      <c r="F2249">
        <v>2041</v>
      </c>
      <c r="G2249">
        <v>2.933168628615324</v>
      </c>
      <c r="H2249" s="13">
        <v>2.933168628615324</v>
      </c>
      <c r="I2249" s="4" t="str">
        <f>INDEX('EPA Source to Industry Map'!E:E,MATCH(_xlfn.CONCAT(Table2[[#This Row],[sector]:[subsource]]),'EPA Source to Industry Map'!D:D,0))</f>
        <v>chemicals 20</v>
      </c>
      <c r="J2249" s="4" t="s">
        <v>272</v>
      </c>
      <c r="K2249" s="13">
        <v>2.933168628615324</v>
      </c>
    </row>
    <row r="2250" spans="1:11" x14ac:dyDescent="0.25">
      <c r="A2250" t="s">
        <v>1250</v>
      </c>
      <c r="B2250" t="s">
        <v>3</v>
      </c>
      <c r="C2250" t="s">
        <v>256</v>
      </c>
      <c r="D2250" t="s">
        <v>258</v>
      </c>
      <c r="E2250" t="s">
        <v>13</v>
      </c>
      <c r="F2250">
        <v>2042</v>
      </c>
      <c r="G2250">
        <v>2.933168628615324</v>
      </c>
      <c r="H2250" s="13">
        <v>2.933168628615324</v>
      </c>
      <c r="I2250" s="4" t="str">
        <f>INDEX('EPA Source to Industry Map'!E:E,MATCH(_xlfn.CONCAT(Table2[[#This Row],[sector]:[subsource]]),'EPA Source to Industry Map'!D:D,0))</f>
        <v>chemicals 20</v>
      </c>
      <c r="J2250" s="4" t="s">
        <v>272</v>
      </c>
      <c r="K2250" s="13">
        <v>2.933168628615324</v>
      </c>
    </row>
    <row r="2251" spans="1:11" x14ac:dyDescent="0.25">
      <c r="A2251" t="s">
        <v>1250</v>
      </c>
      <c r="B2251" t="s">
        <v>3</v>
      </c>
      <c r="C2251" t="s">
        <v>256</v>
      </c>
      <c r="D2251" t="s">
        <v>258</v>
      </c>
      <c r="E2251" t="s">
        <v>13</v>
      </c>
      <c r="F2251">
        <v>2043</v>
      </c>
      <c r="G2251">
        <v>2.9331686286153236</v>
      </c>
      <c r="H2251" s="13">
        <v>2.9331686286153236</v>
      </c>
      <c r="I2251" s="4" t="str">
        <f>INDEX('EPA Source to Industry Map'!E:E,MATCH(_xlfn.CONCAT(Table2[[#This Row],[sector]:[subsource]]),'EPA Source to Industry Map'!D:D,0))</f>
        <v>chemicals 20</v>
      </c>
      <c r="J2251" s="4" t="s">
        <v>272</v>
      </c>
      <c r="K2251" s="13">
        <v>2.9331686286153236</v>
      </c>
    </row>
    <row r="2252" spans="1:11" x14ac:dyDescent="0.25">
      <c r="A2252" t="s">
        <v>1250</v>
      </c>
      <c r="B2252" t="s">
        <v>3</v>
      </c>
      <c r="C2252" t="s">
        <v>256</v>
      </c>
      <c r="D2252" t="s">
        <v>258</v>
      </c>
      <c r="E2252" t="s">
        <v>13</v>
      </c>
      <c r="F2252">
        <v>2044</v>
      </c>
      <c r="G2252">
        <v>2.933168628615324</v>
      </c>
      <c r="H2252" s="13">
        <v>2.933168628615324</v>
      </c>
      <c r="I2252" s="4" t="str">
        <f>INDEX('EPA Source to Industry Map'!E:E,MATCH(_xlfn.CONCAT(Table2[[#This Row],[sector]:[subsource]]),'EPA Source to Industry Map'!D:D,0))</f>
        <v>chemicals 20</v>
      </c>
      <c r="J2252" s="4" t="s">
        <v>272</v>
      </c>
      <c r="K2252" s="13">
        <v>2.933168628615324</v>
      </c>
    </row>
    <row r="2253" spans="1:11" x14ac:dyDescent="0.25">
      <c r="A2253" t="s">
        <v>1250</v>
      </c>
      <c r="B2253" t="s">
        <v>3</v>
      </c>
      <c r="C2253" t="s">
        <v>256</v>
      </c>
      <c r="D2253" t="s">
        <v>258</v>
      </c>
      <c r="E2253" t="s">
        <v>13</v>
      </c>
      <c r="F2253">
        <v>2045</v>
      </c>
      <c r="G2253">
        <v>2.933168628615324</v>
      </c>
      <c r="H2253" s="13">
        <v>2.933168628615324</v>
      </c>
      <c r="I2253" s="4" t="str">
        <f>INDEX('EPA Source to Industry Map'!E:E,MATCH(_xlfn.CONCAT(Table2[[#This Row],[sector]:[subsource]]),'EPA Source to Industry Map'!D:D,0))</f>
        <v>chemicals 20</v>
      </c>
      <c r="J2253" s="4" t="s">
        <v>272</v>
      </c>
      <c r="K2253" s="13">
        <v>2.933168628615324</v>
      </c>
    </row>
    <row r="2254" spans="1:11" x14ac:dyDescent="0.25">
      <c r="A2254" t="s">
        <v>1250</v>
      </c>
      <c r="B2254" t="s">
        <v>3</v>
      </c>
      <c r="C2254" t="s">
        <v>256</v>
      </c>
      <c r="D2254" t="s">
        <v>258</v>
      </c>
      <c r="E2254" t="s">
        <v>13</v>
      </c>
      <c r="F2254">
        <v>2046</v>
      </c>
      <c r="G2254">
        <v>2.933168628615324</v>
      </c>
      <c r="H2254" s="13">
        <v>2.933168628615324</v>
      </c>
      <c r="I2254" s="4" t="str">
        <f>INDEX('EPA Source to Industry Map'!E:E,MATCH(_xlfn.CONCAT(Table2[[#This Row],[sector]:[subsource]]),'EPA Source to Industry Map'!D:D,0))</f>
        <v>chemicals 20</v>
      </c>
      <c r="J2254" s="4" t="s">
        <v>272</v>
      </c>
      <c r="K2254" s="13">
        <v>2.933168628615324</v>
      </c>
    </row>
    <row r="2255" spans="1:11" x14ac:dyDescent="0.25">
      <c r="A2255" t="s">
        <v>1250</v>
      </c>
      <c r="B2255" t="s">
        <v>3</v>
      </c>
      <c r="C2255" t="s">
        <v>256</v>
      </c>
      <c r="D2255" t="s">
        <v>258</v>
      </c>
      <c r="E2255" t="s">
        <v>13</v>
      </c>
      <c r="F2255">
        <v>2047</v>
      </c>
      <c r="G2255">
        <v>2.9331686286153236</v>
      </c>
      <c r="H2255" s="13">
        <v>2.9331686286153236</v>
      </c>
      <c r="I2255" s="4" t="str">
        <f>INDEX('EPA Source to Industry Map'!E:E,MATCH(_xlfn.CONCAT(Table2[[#This Row],[sector]:[subsource]]),'EPA Source to Industry Map'!D:D,0))</f>
        <v>chemicals 20</v>
      </c>
      <c r="J2255" s="4" t="s">
        <v>272</v>
      </c>
      <c r="K2255" s="13">
        <v>2.9331686286153236</v>
      </c>
    </row>
    <row r="2256" spans="1:11" x14ac:dyDescent="0.25">
      <c r="A2256" t="s">
        <v>1250</v>
      </c>
      <c r="B2256" t="s">
        <v>3</v>
      </c>
      <c r="C2256" t="s">
        <v>256</v>
      </c>
      <c r="D2256" t="s">
        <v>258</v>
      </c>
      <c r="E2256" t="s">
        <v>13</v>
      </c>
      <c r="F2256">
        <v>2048</v>
      </c>
      <c r="G2256">
        <v>2.9331686286153245</v>
      </c>
      <c r="H2256" s="13">
        <v>2.9331686286153245</v>
      </c>
      <c r="I2256" s="4" t="str">
        <f>INDEX('EPA Source to Industry Map'!E:E,MATCH(_xlfn.CONCAT(Table2[[#This Row],[sector]:[subsource]]),'EPA Source to Industry Map'!D:D,0))</f>
        <v>chemicals 20</v>
      </c>
      <c r="J2256" s="4" t="s">
        <v>272</v>
      </c>
      <c r="K2256" s="13">
        <v>2.9331686286153245</v>
      </c>
    </row>
    <row r="2257" spans="1:11" x14ac:dyDescent="0.25">
      <c r="A2257" t="s">
        <v>1250</v>
      </c>
      <c r="B2257" t="s">
        <v>3</v>
      </c>
      <c r="C2257" t="s">
        <v>256</v>
      </c>
      <c r="D2257" t="s">
        <v>258</v>
      </c>
      <c r="E2257" t="s">
        <v>13</v>
      </c>
      <c r="F2257">
        <v>2049</v>
      </c>
      <c r="G2257">
        <v>2.933168628615324</v>
      </c>
      <c r="H2257" s="13">
        <v>2.933168628615324</v>
      </c>
      <c r="I2257" s="4" t="str">
        <f>INDEX('EPA Source to Industry Map'!E:E,MATCH(_xlfn.CONCAT(Table2[[#This Row],[sector]:[subsource]]),'EPA Source to Industry Map'!D:D,0))</f>
        <v>chemicals 20</v>
      </c>
      <c r="J2257" s="4" t="s">
        <v>272</v>
      </c>
      <c r="K2257" s="13">
        <v>2.933168628615324</v>
      </c>
    </row>
    <row r="2258" spans="1:11" x14ac:dyDescent="0.25">
      <c r="A2258" t="s">
        <v>1250</v>
      </c>
      <c r="B2258" t="s">
        <v>3</v>
      </c>
      <c r="C2258" t="s">
        <v>256</v>
      </c>
      <c r="D2258" t="s">
        <v>258</v>
      </c>
      <c r="E2258" t="s">
        <v>13</v>
      </c>
      <c r="F2258">
        <v>2050</v>
      </c>
      <c r="G2258">
        <v>2.933168628615324</v>
      </c>
      <c r="H2258" s="13">
        <v>2.933168628615324</v>
      </c>
      <c r="I2258" s="4" t="str">
        <f>INDEX('EPA Source to Industry Map'!E:E,MATCH(_xlfn.CONCAT(Table2[[#This Row],[sector]:[subsource]]),'EPA Source to Industry Map'!D:D,0))</f>
        <v>chemicals 20</v>
      </c>
      <c r="J2258" s="4" t="s">
        <v>272</v>
      </c>
      <c r="K2258" s="13">
        <v>2.933168628615324</v>
      </c>
    </row>
    <row r="2259" spans="1:11" x14ac:dyDescent="0.25">
      <c r="A2259" t="s">
        <v>1250</v>
      </c>
      <c r="B2259" t="s">
        <v>3</v>
      </c>
      <c r="C2259" t="s">
        <v>256</v>
      </c>
      <c r="D2259" t="s">
        <v>259</v>
      </c>
      <c r="E2259" t="s">
        <v>13</v>
      </c>
      <c r="F2259">
        <v>1990</v>
      </c>
      <c r="G2259">
        <v>2.7194567237703588E-4</v>
      </c>
      <c r="H2259" s="13">
        <v>2.7194567237703588E-4</v>
      </c>
      <c r="I2259" s="4" t="str">
        <f>INDEX('EPA Source to Industry Map'!E:E,MATCH(_xlfn.CONCAT(Table2[[#This Row],[sector]:[subsource]]),'EPA Source to Industry Map'!D:D,0))</f>
        <v>chemicals 20</v>
      </c>
      <c r="J2259" s="4" t="s">
        <v>272</v>
      </c>
      <c r="K2259" s="13">
        <v>2.7194567237703588E-4</v>
      </c>
    </row>
    <row r="2260" spans="1:11" x14ac:dyDescent="0.25">
      <c r="A2260" t="s">
        <v>1250</v>
      </c>
      <c r="B2260" t="s">
        <v>3</v>
      </c>
      <c r="C2260" t="s">
        <v>256</v>
      </c>
      <c r="D2260" t="s">
        <v>259</v>
      </c>
      <c r="E2260" t="s">
        <v>13</v>
      </c>
      <c r="F2260">
        <v>1991</v>
      </c>
      <c r="G2260">
        <v>1.1899902588358723E-2</v>
      </c>
      <c r="H2260" s="13">
        <v>1.1899902588358723E-2</v>
      </c>
      <c r="I2260" s="4" t="str">
        <f>INDEX('EPA Source to Industry Map'!E:E,MATCH(_xlfn.CONCAT(Table2[[#This Row],[sector]:[subsource]]),'EPA Source to Industry Map'!D:D,0))</f>
        <v>chemicals 20</v>
      </c>
      <c r="J2260" s="4" t="s">
        <v>272</v>
      </c>
      <c r="K2260" s="13">
        <v>1.1899902588358723E-2</v>
      </c>
    </row>
    <row r="2261" spans="1:11" x14ac:dyDescent="0.25">
      <c r="A2261" t="s">
        <v>1250</v>
      </c>
      <c r="B2261" t="s">
        <v>3</v>
      </c>
      <c r="C2261" t="s">
        <v>256</v>
      </c>
      <c r="D2261" t="s">
        <v>259</v>
      </c>
      <c r="E2261" t="s">
        <v>13</v>
      </c>
      <c r="F2261">
        <v>1992</v>
      </c>
      <c r="G2261">
        <v>3.4392341487244668E-2</v>
      </c>
      <c r="H2261" s="13">
        <v>3.4392341487244668E-2</v>
      </c>
      <c r="I2261" s="4" t="str">
        <f>INDEX('EPA Source to Industry Map'!E:E,MATCH(_xlfn.CONCAT(Table2[[#This Row],[sector]:[subsource]]),'EPA Source to Industry Map'!D:D,0))</f>
        <v>chemicals 20</v>
      </c>
      <c r="J2261" s="4" t="s">
        <v>272</v>
      </c>
      <c r="K2261" s="13">
        <v>3.4392341487244668E-2</v>
      </c>
    </row>
    <row r="2262" spans="1:11" x14ac:dyDescent="0.25">
      <c r="A2262" t="s">
        <v>1250</v>
      </c>
      <c r="B2262" t="s">
        <v>3</v>
      </c>
      <c r="C2262" t="s">
        <v>256</v>
      </c>
      <c r="D2262" t="s">
        <v>259</v>
      </c>
      <c r="E2262" t="s">
        <v>13</v>
      </c>
      <c r="F2262">
        <v>1993</v>
      </c>
      <c r="G2262">
        <v>0.14199658840580853</v>
      </c>
      <c r="H2262" s="13">
        <v>0.14199658840580853</v>
      </c>
      <c r="I2262" s="4" t="str">
        <f>INDEX('EPA Source to Industry Map'!E:E,MATCH(_xlfn.CONCAT(Table2[[#This Row],[sector]:[subsource]]),'EPA Source to Industry Map'!D:D,0))</f>
        <v>chemicals 20</v>
      </c>
      <c r="J2262" s="4" t="s">
        <v>272</v>
      </c>
      <c r="K2262" s="13">
        <v>0.14199658840580853</v>
      </c>
    </row>
    <row r="2263" spans="1:11" x14ac:dyDescent="0.25">
      <c r="A2263" t="s">
        <v>1250</v>
      </c>
      <c r="B2263" t="s">
        <v>3</v>
      </c>
      <c r="C2263" t="s">
        <v>256</v>
      </c>
      <c r="D2263" t="s">
        <v>259</v>
      </c>
      <c r="E2263" t="s">
        <v>13</v>
      </c>
      <c r="F2263">
        <v>1994</v>
      </c>
      <c r="G2263">
        <v>0.17703995776377926</v>
      </c>
      <c r="H2263" s="13">
        <v>0.17703995776377926</v>
      </c>
      <c r="I2263" s="4" t="str">
        <f>INDEX('EPA Source to Industry Map'!E:E,MATCH(_xlfn.CONCAT(Table2[[#This Row],[sector]:[subsource]]),'EPA Source to Industry Map'!D:D,0))</f>
        <v>chemicals 20</v>
      </c>
      <c r="J2263" s="4" t="s">
        <v>272</v>
      </c>
      <c r="K2263" s="13">
        <v>0.17703995776377926</v>
      </c>
    </row>
    <row r="2264" spans="1:11" x14ac:dyDescent="0.25">
      <c r="A2264" t="s">
        <v>1250</v>
      </c>
      <c r="B2264" t="s">
        <v>3</v>
      </c>
      <c r="C2264" t="s">
        <v>256</v>
      </c>
      <c r="D2264" t="s">
        <v>259</v>
      </c>
      <c r="E2264" t="s">
        <v>13</v>
      </c>
      <c r="F2264">
        <v>1995</v>
      </c>
      <c r="G2264">
        <v>0.23668166674621127</v>
      </c>
      <c r="H2264" s="13">
        <v>0.23668166674621127</v>
      </c>
      <c r="I2264" s="4" t="str">
        <f>INDEX('EPA Source to Industry Map'!E:E,MATCH(_xlfn.CONCAT(Table2[[#This Row],[sector]:[subsource]]),'EPA Source to Industry Map'!D:D,0))</f>
        <v>chemicals 20</v>
      </c>
      <c r="J2264" s="4" t="s">
        <v>272</v>
      </c>
      <c r="K2264" s="13">
        <v>0.23668166674621127</v>
      </c>
    </row>
    <row r="2265" spans="1:11" x14ac:dyDescent="0.25">
      <c r="A2265" t="s">
        <v>1250</v>
      </c>
      <c r="B2265" t="s">
        <v>3</v>
      </c>
      <c r="C2265" t="s">
        <v>256</v>
      </c>
      <c r="D2265" t="s">
        <v>259</v>
      </c>
      <c r="E2265" t="s">
        <v>13</v>
      </c>
      <c r="F2265">
        <v>1996</v>
      </c>
      <c r="G2265">
        <v>0.37215875612339105</v>
      </c>
      <c r="H2265" s="13">
        <v>0.37215875612339105</v>
      </c>
      <c r="I2265" s="4" t="str">
        <f>INDEX('EPA Source to Industry Map'!E:E,MATCH(_xlfn.CONCAT(Table2[[#This Row],[sector]:[subsource]]),'EPA Source to Industry Map'!D:D,0))</f>
        <v>chemicals 20</v>
      </c>
      <c r="J2265" s="4" t="s">
        <v>272</v>
      </c>
      <c r="K2265" s="13">
        <v>0.37215875612339105</v>
      </c>
    </row>
    <row r="2266" spans="1:11" x14ac:dyDescent="0.25">
      <c r="A2266" t="s">
        <v>1250</v>
      </c>
      <c r="B2266" t="s">
        <v>3</v>
      </c>
      <c r="C2266" t="s">
        <v>256</v>
      </c>
      <c r="D2266" t="s">
        <v>259</v>
      </c>
      <c r="E2266" t="s">
        <v>13</v>
      </c>
      <c r="F2266">
        <v>1997</v>
      </c>
      <c r="G2266">
        <v>0.4920383505075821</v>
      </c>
      <c r="H2266" s="13">
        <v>0.4920383505075821</v>
      </c>
      <c r="I2266" s="4" t="str">
        <f>INDEX('EPA Source to Industry Map'!E:E,MATCH(_xlfn.CONCAT(Table2[[#This Row],[sector]:[subsource]]),'EPA Source to Industry Map'!D:D,0))</f>
        <v>chemicals 20</v>
      </c>
      <c r="J2266" s="4" t="s">
        <v>272</v>
      </c>
      <c r="K2266" s="13">
        <v>0.4920383505075821</v>
      </c>
    </row>
    <row r="2267" spans="1:11" x14ac:dyDescent="0.25">
      <c r="A2267" t="s">
        <v>1250</v>
      </c>
      <c r="B2267" t="s">
        <v>3</v>
      </c>
      <c r="C2267" t="s">
        <v>256</v>
      </c>
      <c r="D2267" t="s">
        <v>259</v>
      </c>
      <c r="E2267" t="s">
        <v>13</v>
      </c>
      <c r="F2267">
        <v>1998</v>
      </c>
      <c r="G2267">
        <v>0.62936405035460763</v>
      </c>
      <c r="H2267" s="13">
        <v>0.62936405035460763</v>
      </c>
      <c r="I2267" s="4" t="str">
        <f>INDEX('EPA Source to Industry Map'!E:E,MATCH(_xlfn.CONCAT(Table2[[#This Row],[sector]:[subsource]]),'EPA Source to Industry Map'!D:D,0))</f>
        <v>chemicals 20</v>
      </c>
      <c r="J2267" s="4" t="s">
        <v>272</v>
      </c>
      <c r="K2267" s="13">
        <v>0.62936405035460763</v>
      </c>
    </row>
    <row r="2268" spans="1:11" x14ac:dyDescent="0.25">
      <c r="A2268" t="s">
        <v>1250</v>
      </c>
      <c r="B2268" t="s">
        <v>3</v>
      </c>
      <c r="C2268" t="s">
        <v>256</v>
      </c>
      <c r="D2268" t="s">
        <v>259</v>
      </c>
      <c r="E2268" t="s">
        <v>13</v>
      </c>
      <c r="F2268">
        <v>1999</v>
      </c>
      <c r="G2268">
        <v>0.75664033167934508</v>
      </c>
      <c r="H2268" s="13">
        <v>0.75664033167934508</v>
      </c>
      <c r="I2268" s="4" t="str">
        <f>INDEX('EPA Source to Industry Map'!E:E,MATCH(_xlfn.CONCAT(Table2[[#This Row],[sector]:[subsource]]),'EPA Source to Industry Map'!D:D,0))</f>
        <v>chemicals 20</v>
      </c>
      <c r="J2268" s="4" t="s">
        <v>272</v>
      </c>
      <c r="K2268" s="13">
        <v>0.75664033167934508</v>
      </c>
    </row>
    <row r="2269" spans="1:11" x14ac:dyDescent="0.25">
      <c r="A2269" t="s">
        <v>1250</v>
      </c>
      <c r="B2269" t="s">
        <v>3</v>
      </c>
      <c r="C2269" t="s">
        <v>256</v>
      </c>
      <c r="D2269" t="s">
        <v>259</v>
      </c>
      <c r="E2269" t="s">
        <v>13</v>
      </c>
      <c r="F2269">
        <v>2000</v>
      </c>
      <c r="G2269">
        <v>0.9294276698093713</v>
      </c>
      <c r="H2269" s="13">
        <v>0.9294276698093713</v>
      </c>
      <c r="I2269" s="4" t="str">
        <f>INDEX('EPA Source to Industry Map'!E:E,MATCH(_xlfn.CONCAT(Table2[[#This Row],[sector]:[subsource]]),'EPA Source to Industry Map'!D:D,0))</f>
        <v>chemicals 20</v>
      </c>
      <c r="J2269" s="4" t="s">
        <v>272</v>
      </c>
      <c r="K2269" s="13">
        <v>0.9294276698093713</v>
      </c>
    </row>
    <row r="2270" spans="1:11" x14ac:dyDescent="0.25">
      <c r="A2270" t="s">
        <v>1250</v>
      </c>
      <c r="B2270" t="s">
        <v>3</v>
      </c>
      <c r="C2270" t="s">
        <v>256</v>
      </c>
      <c r="D2270" t="s">
        <v>259</v>
      </c>
      <c r="E2270" t="s">
        <v>13</v>
      </c>
      <c r="F2270">
        <v>2001</v>
      </c>
      <c r="G2270">
        <v>1.5690389795775976</v>
      </c>
      <c r="H2270" s="13">
        <v>1.5690389795775976</v>
      </c>
      <c r="I2270" s="4" t="str">
        <f>INDEX('EPA Source to Industry Map'!E:E,MATCH(_xlfn.CONCAT(Table2[[#This Row],[sector]:[subsource]]),'EPA Source to Industry Map'!D:D,0))</f>
        <v>chemicals 20</v>
      </c>
      <c r="J2270" s="4" t="s">
        <v>272</v>
      </c>
      <c r="K2270" s="13">
        <v>1.5690389795775976</v>
      </c>
    </row>
    <row r="2271" spans="1:11" x14ac:dyDescent="0.25">
      <c r="A2271" t="s">
        <v>1250</v>
      </c>
      <c r="B2271" t="s">
        <v>3</v>
      </c>
      <c r="C2271" t="s">
        <v>256</v>
      </c>
      <c r="D2271" t="s">
        <v>259</v>
      </c>
      <c r="E2271" t="s">
        <v>13</v>
      </c>
      <c r="F2271">
        <v>2002</v>
      </c>
      <c r="G2271">
        <v>2.2424310392619731</v>
      </c>
      <c r="H2271" s="13">
        <v>2.2424310392619731</v>
      </c>
      <c r="I2271" s="4" t="str">
        <f>INDEX('EPA Source to Industry Map'!E:E,MATCH(_xlfn.CONCAT(Table2[[#This Row],[sector]:[subsource]]),'EPA Source to Industry Map'!D:D,0))</f>
        <v>chemicals 20</v>
      </c>
      <c r="J2271" s="4" t="s">
        <v>272</v>
      </c>
      <c r="K2271" s="13">
        <v>2.2424310392619731</v>
      </c>
    </row>
    <row r="2272" spans="1:11" x14ac:dyDescent="0.25">
      <c r="A2272" t="s">
        <v>1250</v>
      </c>
      <c r="B2272" t="s">
        <v>3</v>
      </c>
      <c r="C2272" t="s">
        <v>256</v>
      </c>
      <c r="D2272" t="s">
        <v>259</v>
      </c>
      <c r="E2272" t="s">
        <v>13</v>
      </c>
      <c r="F2272">
        <v>2003</v>
      </c>
      <c r="G2272">
        <v>2.9882570497997869</v>
      </c>
      <c r="H2272" s="13">
        <v>2.9882570497997869</v>
      </c>
      <c r="I2272" s="4" t="str">
        <f>INDEX('EPA Source to Industry Map'!E:E,MATCH(_xlfn.CONCAT(Table2[[#This Row],[sector]:[subsource]]),'EPA Source to Industry Map'!D:D,0))</f>
        <v>chemicals 20</v>
      </c>
      <c r="J2272" s="4" t="s">
        <v>272</v>
      </c>
      <c r="K2272" s="13">
        <v>2.9882570497997869</v>
      </c>
    </row>
    <row r="2273" spans="1:11" x14ac:dyDescent="0.25">
      <c r="A2273" t="s">
        <v>1250</v>
      </c>
      <c r="B2273" t="s">
        <v>3</v>
      </c>
      <c r="C2273" t="s">
        <v>256</v>
      </c>
      <c r="D2273" t="s">
        <v>259</v>
      </c>
      <c r="E2273" t="s">
        <v>13</v>
      </c>
      <c r="F2273">
        <v>2004</v>
      </c>
      <c r="G2273">
        <v>3.8024932225566919</v>
      </c>
      <c r="H2273" s="13">
        <v>3.8024932225566919</v>
      </c>
      <c r="I2273" s="4" t="str">
        <f>INDEX('EPA Source to Industry Map'!E:E,MATCH(_xlfn.CONCAT(Table2[[#This Row],[sector]:[subsource]]),'EPA Source to Industry Map'!D:D,0))</f>
        <v>chemicals 20</v>
      </c>
      <c r="J2273" s="4" t="s">
        <v>272</v>
      </c>
      <c r="K2273" s="13">
        <v>3.8024932225566919</v>
      </c>
    </row>
    <row r="2274" spans="1:11" x14ac:dyDescent="0.25">
      <c r="A2274" t="s">
        <v>1250</v>
      </c>
      <c r="B2274" t="s">
        <v>3</v>
      </c>
      <c r="C2274" t="s">
        <v>256</v>
      </c>
      <c r="D2274" t="s">
        <v>259</v>
      </c>
      <c r="E2274" t="s">
        <v>13</v>
      </c>
      <c r="F2274">
        <v>2005</v>
      </c>
      <c r="G2274">
        <v>4.6258195033184411</v>
      </c>
      <c r="H2274" s="13">
        <v>4.6258195033184411</v>
      </c>
      <c r="I2274" s="4" t="str">
        <f>INDEX('EPA Source to Industry Map'!E:E,MATCH(_xlfn.CONCAT(Table2[[#This Row],[sector]:[subsource]]),'EPA Source to Industry Map'!D:D,0))</f>
        <v>chemicals 20</v>
      </c>
      <c r="J2274" s="4" t="s">
        <v>272</v>
      </c>
      <c r="K2274" s="13">
        <v>4.6258195033184411</v>
      </c>
    </row>
    <row r="2275" spans="1:11" x14ac:dyDescent="0.25">
      <c r="A2275" t="s">
        <v>1250</v>
      </c>
      <c r="B2275" t="s">
        <v>3</v>
      </c>
      <c r="C2275" t="s">
        <v>256</v>
      </c>
      <c r="D2275" t="s">
        <v>259</v>
      </c>
      <c r="E2275" t="s">
        <v>13</v>
      </c>
      <c r="F2275">
        <v>2006</v>
      </c>
      <c r="G2275">
        <v>4.9989005928138655</v>
      </c>
      <c r="H2275" s="13">
        <v>4.9989005928138655</v>
      </c>
      <c r="I2275" s="4" t="str">
        <f>INDEX('EPA Source to Industry Map'!E:E,MATCH(_xlfn.CONCAT(Table2[[#This Row],[sector]:[subsource]]),'EPA Source to Industry Map'!D:D,0))</f>
        <v>chemicals 20</v>
      </c>
      <c r="J2275" s="4" t="s">
        <v>272</v>
      </c>
      <c r="K2275" s="13">
        <v>4.9989005928138655</v>
      </c>
    </row>
    <row r="2276" spans="1:11" x14ac:dyDescent="0.25">
      <c r="A2276" t="s">
        <v>1250</v>
      </c>
      <c r="B2276" t="s">
        <v>3</v>
      </c>
      <c r="C2276" t="s">
        <v>256</v>
      </c>
      <c r="D2276" t="s">
        <v>259</v>
      </c>
      <c r="E2276" t="s">
        <v>13</v>
      </c>
      <c r="F2276">
        <v>2007</v>
      </c>
      <c r="G2276">
        <v>5.3728289186453537</v>
      </c>
      <c r="H2276" s="13">
        <v>5.3728289186453537</v>
      </c>
      <c r="I2276" s="4" t="str">
        <f>INDEX('EPA Source to Industry Map'!E:E,MATCH(_xlfn.CONCAT(Table2[[#This Row],[sector]:[subsource]]),'EPA Source to Industry Map'!D:D,0))</f>
        <v>chemicals 20</v>
      </c>
      <c r="J2276" s="4" t="s">
        <v>272</v>
      </c>
      <c r="K2276" s="13">
        <v>5.3728289186453537</v>
      </c>
    </row>
    <row r="2277" spans="1:11" x14ac:dyDescent="0.25">
      <c r="A2277" t="s">
        <v>1250</v>
      </c>
      <c r="B2277" t="s">
        <v>3</v>
      </c>
      <c r="C2277" t="s">
        <v>256</v>
      </c>
      <c r="D2277" t="s">
        <v>259</v>
      </c>
      <c r="E2277" t="s">
        <v>13</v>
      </c>
      <c r="F2277">
        <v>2008</v>
      </c>
      <c r="G2277">
        <v>5.5574218335846899</v>
      </c>
      <c r="H2277" s="13">
        <v>5.5574218335846899</v>
      </c>
      <c r="I2277" s="4" t="str">
        <f>INDEX('EPA Source to Industry Map'!E:E,MATCH(_xlfn.CONCAT(Table2[[#This Row],[sector]:[subsource]]),'EPA Source to Industry Map'!D:D,0))</f>
        <v>chemicals 20</v>
      </c>
      <c r="J2277" s="4" t="s">
        <v>272</v>
      </c>
      <c r="K2277" s="13">
        <v>5.5574218335846899</v>
      </c>
    </row>
    <row r="2278" spans="1:11" x14ac:dyDescent="0.25">
      <c r="A2278" t="s">
        <v>1250</v>
      </c>
      <c r="B2278" t="s">
        <v>3</v>
      </c>
      <c r="C2278" t="s">
        <v>256</v>
      </c>
      <c r="D2278" t="s">
        <v>259</v>
      </c>
      <c r="E2278" t="s">
        <v>13</v>
      </c>
      <c r="F2278">
        <v>2009</v>
      </c>
      <c r="G2278">
        <v>5.5156768101122138</v>
      </c>
      <c r="H2278" s="13">
        <v>5.5156768101122138</v>
      </c>
      <c r="I2278" s="4" t="str">
        <f>INDEX('EPA Source to Industry Map'!E:E,MATCH(_xlfn.CONCAT(Table2[[#This Row],[sector]:[subsource]]),'EPA Source to Industry Map'!D:D,0))</f>
        <v>chemicals 20</v>
      </c>
      <c r="J2278" s="4" t="s">
        <v>272</v>
      </c>
      <c r="K2278" s="13">
        <v>5.5156768101122138</v>
      </c>
    </row>
    <row r="2279" spans="1:11" x14ac:dyDescent="0.25">
      <c r="A2279" t="s">
        <v>1250</v>
      </c>
      <c r="B2279" t="s">
        <v>3</v>
      </c>
      <c r="C2279" t="s">
        <v>256</v>
      </c>
      <c r="D2279" t="s">
        <v>259</v>
      </c>
      <c r="E2279" t="s">
        <v>13</v>
      </c>
      <c r="F2279">
        <v>2010</v>
      </c>
      <c r="G2279">
        <v>5.6391847727463373</v>
      </c>
      <c r="H2279" s="13">
        <v>5.6391847727463373</v>
      </c>
      <c r="I2279" s="4" t="str">
        <f>INDEX('EPA Source to Industry Map'!E:E,MATCH(_xlfn.CONCAT(Table2[[#This Row],[sector]:[subsource]]),'EPA Source to Industry Map'!D:D,0))</f>
        <v>chemicals 20</v>
      </c>
      <c r="J2279" s="4" t="s">
        <v>272</v>
      </c>
      <c r="K2279" s="13">
        <v>5.6391847727463373</v>
      </c>
    </row>
    <row r="2280" spans="1:11" x14ac:dyDescent="0.25">
      <c r="A2280" t="s">
        <v>1250</v>
      </c>
      <c r="B2280" t="s">
        <v>3</v>
      </c>
      <c r="C2280" t="s">
        <v>256</v>
      </c>
      <c r="D2280" t="s">
        <v>259</v>
      </c>
      <c r="E2280" t="s">
        <v>13</v>
      </c>
      <c r="F2280">
        <v>2011</v>
      </c>
      <c r="G2280">
        <v>6.1847840973680999</v>
      </c>
      <c r="H2280" s="13">
        <v>6.1847840973680999</v>
      </c>
      <c r="I2280" s="4" t="str">
        <f>INDEX('EPA Source to Industry Map'!E:E,MATCH(_xlfn.CONCAT(Table2[[#This Row],[sector]:[subsource]]),'EPA Source to Industry Map'!D:D,0))</f>
        <v>chemicals 20</v>
      </c>
      <c r="J2280" s="4" t="s">
        <v>272</v>
      </c>
      <c r="K2280" s="13">
        <v>6.1847840973680999</v>
      </c>
    </row>
    <row r="2281" spans="1:11" x14ac:dyDescent="0.25">
      <c r="A2281" t="s">
        <v>1250</v>
      </c>
      <c r="B2281" t="s">
        <v>3</v>
      </c>
      <c r="C2281" t="s">
        <v>256</v>
      </c>
      <c r="D2281" t="s">
        <v>259</v>
      </c>
      <c r="E2281" t="s">
        <v>13</v>
      </c>
      <c r="F2281">
        <v>2012</v>
      </c>
      <c r="G2281">
        <v>6.6566086567080047</v>
      </c>
      <c r="H2281" s="13">
        <v>6.6566086567080047</v>
      </c>
      <c r="I2281" s="4" t="str">
        <f>INDEX('EPA Source to Industry Map'!E:E,MATCH(_xlfn.CONCAT(Table2[[#This Row],[sector]:[subsource]]),'EPA Source to Industry Map'!D:D,0))</f>
        <v>chemicals 20</v>
      </c>
      <c r="J2281" s="4" t="s">
        <v>272</v>
      </c>
      <c r="K2281" s="13">
        <v>6.6566086567080047</v>
      </c>
    </row>
    <row r="2282" spans="1:11" x14ac:dyDescent="0.25">
      <c r="A2282" t="s">
        <v>1250</v>
      </c>
      <c r="B2282" t="s">
        <v>3</v>
      </c>
      <c r="C2282" t="s">
        <v>256</v>
      </c>
      <c r="D2282" t="s">
        <v>259</v>
      </c>
      <c r="E2282" t="s">
        <v>13</v>
      </c>
      <c r="F2282">
        <v>2013</v>
      </c>
      <c r="G2282">
        <v>7.1051724475735503</v>
      </c>
      <c r="H2282" s="13">
        <v>7.1051724475735503</v>
      </c>
      <c r="I2282" s="4" t="str">
        <f>INDEX('EPA Source to Industry Map'!E:E,MATCH(_xlfn.CONCAT(Table2[[#This Row],[sector]:[subsource]]),'EPA Source to Industry Map'!D:D,0))</f>
        <v>chemicals 20</v>
      </c>
      <c r="J2282" s="4" t="s">
        <v>272</v>
      </c>
      <c r="K2282" s="13">
        <v>7.1051724475735503</v>
      </c>
    </row>
    <row r="2283" spans="1:11" x14ac:dyDescent="0.25">
      <c r="A2283" t="s">
        <v>1250</v>
      </c>
      <c r="B2283" t="s">
        <v>3</v>
      </c>
      <c r="C2283" t="s">
        <v>256</v>
      </c>
      <c r="D2283" t="s">
        <v>259</v>
      </c>
      <c r="E2283" t="s">
        <v>13</v>
      </c>
      <c r="F2283">
        <v>2014</v>
      </c>
      <c r="G2283">
        <v>7.5173944039048575</v>
      </c>
      <c r="H2283" s="13">
        <v>7.5173944039048575</v>
      </c>
      <c r="I2283" s="4" t="str">
        <f>INDEX('EPA Source to Industry Map'!E:E,MATCH(_xlfn.CONCAT(Table2[[#This Row],[sector]:[subsource]]),'EPA Source to Industry Map'!D:D,0))</f>
        <v>chemicals 20</v>
      </c>
      <c r="J2283" s="4" t="s">
        <v>272</v>
      </c>
      <c r="K2283" s="13">
        <v>7.5173944039048575</v>
      </c>
    </row>
    <row r="2284" spans="1:11" x14ac:dyDescent="0.25">
      <c r="A2284" t="s">
        <v>1250</v>
      </c>
      <c r="B2284" t="s">
        <v>3</v>
      </c>
      <c r="C2284" t="s">
        <v>256</v>
      </c>
      <c r="D2284" t="s">
        <v>259</v>
      </c>
      <c r="E2284" t="s">
        <v>13</v>
      </c>
      <c r="F2284">
        <v>2015</v>
      </c>
      <c r="G2284">
        <v>7.2674018001510818</v>
      </c>
      <c r="H2284" s="13">
        <v>7.2674018001510818</v>
      </c>
      <c r="I2284" s="4" t="str">
        <f>INDEX('EPA Source to Industry Map'!E:E,MATCH(_xlfn.CONCAT(Table2[[#This Row],[sector]:[subsource]]),'EPA Source to Industry Map'!D:D,0))</f>
        <v>chemicals 20</v>
      </c>
      <c r="J2284" s="4" t="s">
        <v>272</v>
      </c>
      <c r="K2284" s="13">
        <v>7.2674018001510818</v>
      </c>
    </row>
    <row r="2285" spans="1:11" x14ac:dyDescent="0.25">
      <c r="A2285" t="s">
        <v>1250</v>
      </c>
      <c r="B2285" t="s">
        <v>3</v>
      </c>
      <c r="C2285" t="s">
        <v>256</v>
      </c>
      <c r="D2285" t="s">
        <v>259</v>
      </c>
      <c r="E2285" t="s">
        <v>13</v>
      </c>
      <c r="F2285">
        <v>2016</v>
      </c>
      <c r="G2285">
        <v>7.8661430205164979</v>
      </c>
      <c r="H2285" s="13">
        <v>7.8661430205164979</v>
      </c>
      <c r="I2285" s="4" t="str">
        <f>INDEX('EPA Source to Industry Map'!E:E,MATCH(_xlfn.CONCAT(Table2[[#This Row],[sector]:[subsource]]),'EPA Source to Industry Map'!D:D,0))</f>
        <v>chemicals 20</v>
      </c>
      <c r="J2285" s="4" t="s">
        <v>272</v>
      </c>
      <c r="K2285" s="13">
        <v>7.8661430205164979</v>
      </c>
    </row>
    <row r="2286" spans="1:11" x14ac:dyDescent="0.25">
      <c r="A2286" t="s">
        <v>1250</v>
      </c>
      <c r="B2286" t="s">
        <v>3</v>
      </c>
      <c r="C2286" t="s">
        <v>256</v>
      </c>
      <c r="D2286" t="s">
        <v>259</v>
      </c>
      <c r="E2286" t="s">
        <v>13</v>
      </c>
      <c r="F2286">
        <v>2017</v>
      </c>
      <c r="G2286">
        <v>7.8901914538800808</v>
      </c>
      <c r="H2286" s="13">
        <v>7.8901914538800808</v>
      </c>
      <c r="I2286" s="4" t="str">
        <f>INDEX('EPA Source to Industry Map'!E:E,MATCH(_xlfn.CONCAT(Table2[[#This Row],[sector]:[subsource]]),'EPA Source to Industry Map'!D:D,0))</f>
        <v>chemicals 20</v>
      </c>
      <c r="J2286" s="4" t="s">
        <v>272</v>
      </c>
      <c r="K2286" s="13">
        <v>7.8901914538800808</v>
      </c>
    </row>
    <row r="2287" spans="1:11" x14ac:dyDescent="0.25">
      <c r="A2287" t="s">
        <v>1250</v>
      </c>
      <c r="B2287" t="s">
        <v>3</v>
      </c>
      <c r="C2287" t="s">
        <v>256</v>
      </c>
      <c r="D2287" t="s">
        <v>259</v>
      </c>
      <c r="E2287" t="s">
        <v>13</v>
      </c>
      <c r="F2287">
        <v>2018</v>
      </c>
      <c r="G2287">
        <v>7.9142398872436699</v>
      </c>
      <c r="H2287" s="13">
        <v>7.9142398872436699</v>
      </c>
      <c r="I2287" s="4" t="str">
        <f>INDEX('EPA Source to Industry Map'!E:E,MATCH(_xlfn.CONCAT(Table2[[#This Row],[sector]:[subsource]]),'EPA Source to Industry Map'!D:D,0))</f>
        <v>chemicals 20</v>
      </c>
      <c r="J2287" s="4" t="s">
        <v>272</v>
      </c>
      <c r="K2287" s="13">
        <v>7.9142398872436699</v>
      </c>
    </row>
    <row r="2288" spans="1:11" x14ac:dyDescent="0.25">
      <c r="A2288" t="s">
        <v>1250</v>
      </c>
      <c r="B2288" t="s">
        <v>3</v>
      </c>
      <c r="C2288" t="s">
        <v>256</v>
      </c>
      <c r="D2288" t="s">
        <v>259</v>
      </c>
      <c r="E2288" t="s">
        <v>13</v>
      </c>
      <c r="F2288">
        <v>2019</v>
      </c>
      <c r="G2288">
        <v>7.9382883206072492</v>
      </c>
      <c r="H2288" s="13">
        <v>7.9382883206072492</v>
      </c>
      <c r="I2288" s="4" t="str">
        <f>INDEX('EPA Source to Industry Map'!E:E,MATCH(_xlfn.CONCAT(Table2[[#This Row],[sector]:[subsource]]),'EPA Source to Industry Map'!D:D,0))</f>
        <v>chemicals 20</v>
      </c>
      <c r="J2288" s="4" t="s">
        <v>272</v>
      </c>
      <c r="K2288" s="13">
        <v>7.9382883206072492</v>
      </c>
    </row>
    <row r="2289" spans="1:11" x14ac:dyDescent="0.25">
      <c r="A2289" t="s">
        <v>1250</v>
      </c>
      <c r="B2289" t="s">
        <v>3</v>
      </c>
      <c r="C2289" t="s">
        <v>256</v>
      </c>
      <c r="D2289" t="s">
        <v>259</v>
      </c>
      <c r="E2289" t="s">
        <v>13</v>
      </c>
      <c r="F2289">
        <v>2020</v>
      </c>
      <c r="G2289">
        <v>7.9623367539708303</v>
      </c>
      <c r="H2289" s="13">
        <v>7.9623367539708303</v>
      </c>
      <c r="I2289" s="4" t="str">
        <f>INDEX('EPA Source to Industry Map'!E:E,MATCH(_xlfn.CONCAT(Table2[[#This Row],[sector]:[subsource]]),'EPA Source to Industry Map'!D:D,0))</f>
        <v>chemicals 20</v>
      </c>
      <c r="J2289" s="4" t="s">
        <v>272</v>
      </c>
      <c r="K2289" s="13">
        <v>7.9623367539708303</v>
      </c>
    </row>
    <row r="2290" spans="1:11" x14ac:dyDescent="0.25">
      <c r="A2290" t="s">
        <v>1250</v>
      </c>
      <c r="B2290" t="s">
        <v>3</v>
      </c>
      <c r="C2290" t="s">
        <v>256</v>
      </c>
      <c r="D2290" t="s">
        <v>259</v>
      </c>
      <c r="E2290" t="s">
        <v>13</v>
      </c>
      <c r="F2290">
        <v>2021</v>
      </c>
      <c r="G2290">
        <v>7.3443156024483605</v>
      </c>
      <c r="H2290" s="13">
        <v>7.3443156024483605</v>
      </c>
      <c r="I2290" s="4" t="str">
        <f>INDEX('EPA Source to Industry Map'!E:E,MATCH(_xlfn.CONCAT(Table2[[#This Row],[sector]:[subsource]]),'EPA Source to Industry Map'!D:D,0))</f>
        <v>chemicals 20</v>
      </c>
      <c r="J2290" s="4" t="s">
        <v>272</v>
      </c>
      <c r="K2290" s="13">
        <v>7.3443156024483605</v>
      </c>
    </row>
    <row r="2291" spans="1:11" x14ac:dyDescent="0.25">
      <c r="A2291" t="s">
        <v>1250</v>
      </c>
      <c r="B2291" t="s">
        <v>3</v>
      </c>
      <c r="C2291" t="s">
        <v>256</v>
      </c>
      <c r="D2291" t="s">
        <v>259</v>
      </c>
      <c r="E2291" t="s">
        <v>13</v>
      </c>
      <c r="F2291">
        <v>2022</v>
      </c>
      <c r="G2291">
        <v>6.7262944509258586</v>
      </c>
      <c r="H2291" s="13">
        <v>6.7262944509258586</v>
      </c>
      <c r="I2291" s="4" t="str">
        <f>INDEX('EPA Source to Industry Map'!E:E,MATCH(_xlfn.CONCAT(Table2[[#This Row],[sector]:[subsource]]),'EPA Source to Industry Map'!D:D,0))</f>
        <v>chemicals 20</v>
      </c>
      <c r="J2291" s="4" t="s">
        <v>272</v>
      </c>
      <c r="K2291" s="13">
        <v>6.7262944509258586</v>
      </c>
    </row>
    <row r="2292" spans="1:11" x14ac:dyDescent="0.25">
      <c r="A2292" t="s">
        <v>1250</v>
      </c>
      <c r="B2292" t="s">
        <v>3</v>
      </c>
      <c r="C2292" t="s">
        <v>256</v>
      </c>
      <c r="D2292" t="s">
        <v>259</v>
      </c>
      <c r="E2292" t="s">
        <v>13</v>
      </c>
      <c r="F2292">
        <v>2023</v>
      </c>
      <c r="G2292">
        <v>6.1082732994033728</v>
      </c>
      <c r="H2292" s="13">
        <v>6.1082732994033728</v>
      </c>
      <c r="I2292" s="4" t="str">
        <f>INDEX('EPA Source to Industry Map'!E:E,MATCH(_xlfn.CONCAT(Table2[[#This Row],[sector]:[subsource]]),'EPA Source to Industry Map'!D:D,0))</f>
        <v>chemicals 20</v>
      </c>
      <c r="J2292" s="4" t="s">
        <v>272</v>
      </c>
      <c r="K2292" s="13">
        <v>6.1082732994033728</v>
      </c>
    </row>
    <row r="2293" spans="1:11" x14ac:dyDescent="0.25">
      <c r="A2293" t="s">
        <v>1250</v>
      </c>
      <c r="B2293" t="s">
        <v>3</v>
      </c>
      <c r="C2293" t="s">
        <v>256</v>
      </c>
      <c r="D2293" t="s">
        <v>259</v>
      </c>
      <c r="E2293" t="s">
        <v>13</v>
      </c>
      <c r="F2293">
        <v>2024</v>
      </c>
      <c r="G2293">
        <v>5.4902521478808888</v>
      </c>
      <c r="H2293" s="13">
        <v>5.4902521478808888</v>
      </c>
      <c r="I2293" s="4" t="str">
        <f>INDEX('EPA Source to Industry Map'!E:E,MATCH(_xlfn.CONCAT(Table2[[#This Row],[sector]:[subsource]]),'EPA Source to Industry Map'!D:D,0))</f>
        <v>chemicals 20</v>
      </c>
      <c r="J2293" s="4" t="s">
        <v>272</v>
      </c>
      <c r="K2293" s="13">
        <v>5.4902521478808888</v>
      </c>
    </row>
    <row r="2294" spans="1:11" x14ac:dyDescent="0.25">
      <c r="A2294" t="s">
        <v>1250</v>
      </c>
      <c r="B2294" t="s">
        <v>3</v>
      </c>
      <c r="C2294" t="s">
        <v>256</v>
      </c>
      <c r="D2294" t="s">
        <v>259</v>
      </c>
      <c r="E2294" t="s">
        <v>13</v>
      </c>
      <c r="F2294">
        <v>2025</v>
      </c>
      <c r="G2294">
        <v>4.8722309963584056</v>
      </c>
      <c r="H2294" s="13">
        <v>4.8722309963584056</v>
      </c>
      <c r="I2294" s="4" t="str">
        <f>INDEX('EPA Source to Industry Map'!E:E,MATCH(_xlfn.CONCAT(Table2[[#This Row],[sector]:[subsource]]),'EPA Source to Industry Map'!D:D,0))</f>
        <v>chemicals 20</v>
      </c>
      <c r="J2294" s="4" t="s">
        <v>272</v>
      </c>
      <c r="K2294" s="13">
        <v>4.8722309963584056</v>
      </c>
    </row>
    <row r="2295" spans="1:11" x14ac:dyDescent="0.25">
      <c r="A2295" t="s">
        <v>1250</v>
      </c>
      <c r="B2295" t="s">
        <v>3</v>
      </c>
      <c r="C2295" t="s">
        <v>256</v>
      </c>
      <c r="D2295" t="s">
        <v>259</v>
      </c>
      <c r="E2295" t="s">
        <v>13</v>
      </c>
      <c r="F2295">
        <v>2026</v>
      </c>
      <c r="G2295">
        <v>4.9240410040874503</v>
      </c>
      <c r="H2295" s="13">
        <v>4.9240410040874503</v>
      </c>
      <c r="I2295" s="4" t="str">
        <f>INDEX('EPA Source to Industry Map'!E:E,MATCH(_xlfn.CONCAT(Table2[[#This Row],[sector]:[subsource]]),'EPA Source to Industry Map'!D:D,0))</f>
        <v>chemicals 20</v>
      </c>
      <c r="J2295" s="4" t="s">
        <v>272</v>
      </c>
      <c r="K2295" s="13">
        <v>4.9240410040874503</v>
      </c>
    </row>
    <row r="2296" spans="1:11" x14ac:dyDescent="0.25">
      <c r="A2296" t="s">
        <v>1250</v>
      </c>
      <c r="B2296" t="s">
        <v>3</v>
      </c>
      <c r="C2296" t="s">
        <v>256</v>
      </c>
      <c r="D2296" t="s">
        <v>259</v>
      </c>
      <c r="E2296" t="s">
        <v>13</v>
      </c>
      <c r="F2296">
        <v>2027</v>
      </c>
      <c r="G2296">
        <v>4.9758510118164923</v>
      </c>
      <c r="H2296" s="13">
        <v>4.9758510118164923</v>
      </c>
      <c r="I2296" s="4" t="str">
        <f>INDEX('EPA Source to Industry Map'!E:E,MATCH(_xlfn.CONCAT(Table2[[#This Row],[sector]:[subsource]]),'EPA Source to Industry Map'!D:D,0))</f>
        <v>chemicals 20</v>
      </c>
      <c r="J2296" s="4" t="s">
        <v>272</v>
      </c>
      <c r="K2296" s="13">
        <v>4.9758510118164923</v>
      </c>
    </row>
    <row r="2297" spans="1:11" x14ac:dyDescent="0.25">
      <c r="A2297" t="s">
        <v>1250</v>
      </c>
      <c r="B2297" t="s">
        <v>3</v>
      </c>
      <c r="C2297" t="s">
        <v>256</v>
      </c>
      <c r="D2297" t="s">
        <v>259</v>
      </c>
      <c r="E2297" t="s">
        <v>13</v>
      </c>
      <c r="F2297">
        <v>2028</v>
      </c>
      <c r="G2297">
        <v>5.0276610195455467</v>
      </c>
      <c r="H2297" s="13">
        <v>5.0276610195455467</v>
      </c>
      <c r="I2297" s="4" t="str">
        <f>INDEX('EPA Source to Industry Map'!E:E,MATCH(_xlfn.CONCAT(Table2[[#This Row],[sector]:[subsource]]),'EPA Source to Industry Map'!D:D,0))</f>
        <v>chemicals 20</v>
      </c>
      <c r="J2297" s="4" t="s">
        <v>272</v>
      </c>
      <c r="K2297" s="13">
        <v>5.0276610195455467</v>
      </c>
    </row>
    <row r="2298" spans="1:11" x14ac:dyDescent="0.25">
      <c r="A2298" t="s">
        <v>1250</v>
      </c>
      <c r="B2298" t="s">
        <v>3</v>
      </c>
      <c r="C2298" t="s">
        <v>256</v>
      </c>
      <c r="D2298" t="s">
        <v>259</v>
      </c>
      <c r="E2298" t="s">
        <v>13</v>
      </c>
      <c r="F2298">
        <v>2029</v>
      </c>
      <c r="G2298">
        <v>5.0794710272745887</v>
      </c>
      <c r="H2298" s="13">
        <v>5.0794710272745887</v>
      </c>
      <c r="I2298" s="4" t="str">
        <f>INDEX('EPA Source to Industry Map'!E:E,MATCH(_xlfn.CONCAT(Table2[[#This Row],[sector]:[subsource]]),'EPA Source to Industry Map'!D:D,0))</f>
        <v>chemicals 20</v>
      </c>
      <c r="J2298" s="4" t="s">
        <v>272</v>
      </c>
      <c r="K2298" s="13">
        <v>5.0794710272745887</v>
      </c>
    </row>
    <row r="2299" spans="1:11" x14ac:dyDescent="0.25">
      <c r="A2299" t="s">
        <v>1250</v>
      </c>
      <c r="B2299" t="s">
        <v>3</v>
      </c>
      <c r="C2299" t="s">
        <v>256</v>
      </c>
      <c r="D2299" t="s">
        <v>259</v>
      </c>
      <c r="E2299" t="s">
        <v>13</v>
      </c>
      <c r="F2299">
        <v>2030</v>
      </c>
      <c r="G2299">
        <v>5.1312810350036395</v>
      </c>
      <c r="H2299" s="13">
        <v>5.1312810350036395</v>
      </c>
      <c r="I2299" s="4" t="str">
        <f>INDEX('EPA Source to Industry Map'!E:E,MATCH(_xlfn.CONCAT(Table2[[#This Row],[sector]:[subsource]]),'EPA Source to Industry Map'!D:D,0))</f>
        <v>chemicals 20</v>
      </c>
      <c r="J2299" s="4" t="s">
        <v>272</v>
      </c>
      <c r="K2299" s="13">
        <v>5.1312810350036395</v>
      </c>
    </row>
    <row r="2300" spans="1:11" x14ac:dyDescent="0.25">
      <c r="A2300" t="s">
        <v>1250</v>
      </c>
      <c r="B2300" t="s">
        <v>3</v>
      </c>
      <c r="C2300" t="s">
        <v>256</v>
      </c>
      <c r="D2300" t="s">
        <v>259</v>
      </c>
      <c r="E2300" t="s">
        <v>13</v>
      </c>
      <c r="F2300">
        <v>2031</v>
      </c>
      <c r="G2300">
        <v>5.2280769575735313</v>
      </c>
      <c r="H2300" s="13">
        <v>5.2280769575735313</v>
      </c>
      <c r="I2300" s="4" t="str">
        <f>INDEX('EPA Source to Industry Map'!E:E,MATCH(_xlfn.CONCAT(Table2[[#This Row],[sector]:[subsource]]),'EPA Source to Industry Map'!D:D,0))</f>
        <v>chemicals 20</v>
      </c>
      <c r="J2300" s="4" t="s">
        <v>272</v>
      </c>
      <c r="K2300" s="13">
        <v>5.2280769575735313</v>
      </c>
    </row>
    <row r="2301" spans="1:11" x14ac:dyDescent="0.25">
      <c r="A2301" t="s">
        <v>1250</v>
      </c>
      <c r="B2301" t="s">
        <v>3</v>
      </c>
      <c r="C2301" t="s">
        <v>256</v>
      </c>
      <c r="D2301" t="s">
        <v>259</v>
      </c>
      <c r="E2301" t="s">
        <v>13</v>
      </c>
      <c r="F2301">
        <v>2032</v>
      </c>
      <c r="G2301">
        <v>5.3248728801434195</v>
      </c>
      <c r="H2301" s="13">
        <v>5.3248728801434195</v>
      </c>
      <c r="I2301" s="4" t="str">
        <f>INDEX('EPA Source to Industry Map'!E:E,MATCH(_xlfn.CONCAT(Table2[[#This Row],[sector]:[subsource]]),'EPA Source to Industry Map'!D:D,0))</f>
        <v>chemicals 20</v>
      </c>
      <c r="J2301" s="4" t="s">
        <v>272</v>
      </c>
      <c r="K2301" s="13">
        <v>5.3248728801434195</v>
      </c>
    </row>
    <row r="2302" spans="1:11" x14ac:dyDescent="0.25">
      <c r="A2302" t="s">
        <v>1250</v>
      </c>
      <c r="B2302" t="s">
        <v>3</v>
      </c>
      <c r="C2302" t="s">
        <v>256</v>
      </c>
      <c r="D2302" t="s">
        <v>259</v>
      </c>
      <c r="E2302" t="s">
        <v>13</v>
      </c>
      <c r="F2302">
        <v>2033</v>
      </c>
      <c r="G2302">
        <v>5.4216688027133122</v>
      </c>
      <c r="H2302" s="13">
        <v>5.4216688027133122</v>
      </c>
      <c r="I2302" s="4" t="str">
        <f>INDEX('EPA Source to Industry Map'!E:E,MATCH(_xlfn.CONCAT(Table2[[#This Row],[sector]:[subsource]]),'EPA Source to Industry Map'!D:D,0))</f>
        <v>chemicals 20</v>
      </c>
      <c r="J2302" s="4" t="s">
        <v>272</v>
      </c>
      <c r="K2302" s="13">
        <v>5.4216688027133122</v>
      </c>
    </row>
    <row r="2303" spans="1:11" x14ac:dyDescent="0.25">
      <c r="A2303" t="s">
        <v>1250</v>
      </c>
      <c r="B2303" t="s">
        <v>3</v>
      </c>
      <c r="C2303" t="s">
        <v>256</v>
      </c>
      <c r="D2303" t="s">
        <v>259</v>
      </c>
      <c r="E2303" t="s">
        <v>13</v>
      </c>
      <c r="F2303">
        <v>2034</v>
      </c>
      <c r="G2303">
        <v>5.5184647252831915</v>
      </c>
      <c r="H2303" s="13">
        <v>5.5184647252831915</v>
      </c>
      <c r="I2303" s="4" t="str">
        <f>INDEX('EPA Source to Industry Map'!E:E,MATCH(_xlfn.CONCAT(Table2[[#This Row],[sector]:[subsource]]),'EPA Source to Industry Map'!D:D,0))</f>
        <v>chemicals 20</v>
      </c>
      <c r="J2303" s="4" t="s">
        <v>272</v>
      </c>
      <c r="K2303" s="13">
        <v>5.5184647252831915</v>
      </c>
    </row>
    <row r="2304" spans="1:11" x14ac:dyDescent="0.25">
      <c r="A2304" t="s">
        <v>1250</v>
      </c>
      <c r="B2304" t="s">
        <v>3</v>
      </c>
      <c r="C2304" t="s">
        <v>256</v>
      </c>
      <c r="D2304" t="s">
        <v>259</v>
      </c>
      <c r="E2304" t="s">
        <v>13</v>
      </c>
      <c r="F2304">
        <v>2035</v>
      </c>
      <c r="G2304">
        <v>5.6152606478530815</v>
      </c>
      <c r="H2304" s="13">
        <v>5.6152606478530815</v>
      </c>
      <c r="I2304" s="4" t="str">
        <f>INDEX('EPA Source to Industry Map'!E:E,MATCH(_xlfn.CONCAT(Table2[[#This Row],[sector]:[subsource]]),'EPA Source to Industry Map'!D:D,0))</f>
        <v>chemicals 20</v>
      </c>
      <c r="J2304" s="4" t="s">
        <v>272</v>
      </c>
      <c r="K2304" s="13">
        <v>5.6152606478530815</v>
      </c>
    </row>
    <row r="2305" spans="1:11" x14ac:dyDescent="0.25">
      <c r="A2305" t="s">
        <v>1250</v>
      </c>
      <c r="B2305" t="s">
        <v>3</v>
      </c>
      <c r="C2305" t="s">
        <v>256</v>
      </c>
      <c r="D2305" t="s">
        <v>259</v>
      </c>
      <c r="E2305" t="s">
        <v>13</v>
      </c>
      <c r="F2305">
        <v>2036</v>
      </c>
      <c r="G2305">
        <v>5.6165218787426596</v>
      </c>
      <c r="H2305" s="13">
        <v>5.6165218787426596</v>
      </c>
      <c r="I2305" s="4" t="str">
        <f>INDEX('EPA Source to Industry Map'!E:E,MATCH(_xlfn.CONCAT(Table2[[#This Row],[sector]:[subsource]]),'EPA Source to Industry Map'!D:D,0))</f>
        <v>chemicals 20</v>
      </c>
      <c r="J2305" s="4" t="s">
        <v>272</v>
      </c>
      <c r="K2305" s="13">
        <v>5.6165218787426596</v>
      </c>
    </row>
    <row r="2306" spans="1:11" x14ac:dyDescent="0.25">
      <c r="A2306" t="s">
        <v>1250</v>
      </c>
      <c r="B2306" t="s">
        <v>3</v>
      </c>
      <c r="C2306" t="s">
        <v>256</v>
      </c>
      <c r="D2306" t="s">
        <v>259</v>
      </c>
      <c r="E2306" t="s">
        <v>13</v>
      </c>
      <c r="F2306">
        <v>2037</v>
      </c>
      <c r="G2306">
        <v>5.6177831096322492</v>
      </c>
      <c r="H2306" s="13">
        <v>5.6177831096322492</v>
      </c>
      <c r="I2306" s="4" t="str">
        <f>INDEX('EPA Source to Industry Map'!E:E,MATCH(_xlfn.CONCAT(Table2[[#This Row],[sector]:[subsource]]),'EPA Source to Industry Map'!D:D,0))</f>
        <v>chemicals 20</v>
      </c>
      <c r="J2306" s="4" t="s">
        <v>272</v>
      </c>
      <c r="K2306" s="13">
        <v>5.6177831096322492</v>
      </c>
    </row>
    <row r="2307" spans="1:11" x14ac:dyDescent="0.25">
      <c r="A2307" t="s">
        <v>1250</v>
      </c>
      <c r="B2307" t="s">
        <v>3</v>
      </c>
      <c r="C2307" t="s">
        <v>256</v>
      </c>
      <c r="D2307" t="s">
        <v>259</v>
      </c>
      <c r="E2307" t="s">
        <v>13</v>
      </c>
      <c r="F2307">
        <v>2038</v>
      </c>
      <c r="G2307">
        <v>5.6190443405218371</v>
      </c>
      <c r="H2307" s="13">
        <v>5.6190443405218371</v>
      </c>
      <c r="I2307" s="4" t="str">
        <f>INDEX('EPA Source to Industry Map'!E:E,MATCH(_xlfn.CONCAT(Table2[[#This Row],[sector]:[subsource]]),'EPA Source to Industry Map'!D:D,0))</f>
        <v>chemicals 20</v>
      </c>
      <c r="J2307" s="4" t="s">
        <v>272</v>
      </c>
      <c r="K2307" s="13">
        <v>5.6190443405218371</v>
      </c>
    </row>
    <row r="2308" spans="1:11" x14ac:dyDescent="0.25">
      <c r="A2308" t="s">
        <v>1250</v>
      </c>
      <c r="B2308" t="s">
        <v>3</v>
      </c>
      <c r="C2308" t="s">
        <v>256</v>
      </c>
      <c r="D2308" t="s">
        <v>259</v>
      </c>
      <c r="E2308" t="s">
        <v>13</v>
      </c>
      <c r="F2308">
        <v>2039</v>
      </c>
      <c r="G2308">
        <v>5.6203055714114258</v>
      </c>
      <c r="H2308" s="13">
        <v>5.6203055714114258</v>
      </c>
      <c r="I2308" s="4" t="str">
        <f>INDEX('EPA Source to Industry Map'!E:E,MATCH(_xlfn.CONCAT(Table2[[#This Row],[sector]:[subsource]]),'EPA Source to Industry Map'!D:D,0))</f>
        <v>chemicals 20</v>
      </c>
      <c r="J2308" s="4" t="s">
        <v>272</v>
      </c>
      <c r="K2308" s="13">
        <v>5.6203055714114258</v>
      </c>
    </row>
    <row r="2309" spans="1:11" x14ac:dyDescent="0.25">
      <c r="A2309" t="s">
        <v>1250</v>
      </c>
      <c r="B2309" t="s">
        <v>3</v>
      </c>
      <c r="C2309" t="s">
        <v>256</v>
      </c>
      <c r="D2309" t="s">
        <v>259</v>
      </c>
      <c r="E2309" t="s">
        <v>13</v>
      </c>
      <c r="F2309">
        <v>2040</v>
      </c>
      <c r="G2309">
        <v>5.6215668023010243</v>
      </c>
      <c r="H2309" s="13">
        <v>5.6215668023010243</v>
      </c>
      <c r="I2309" s="4" t="str">
        <f>INDEX('EPA Source to Industry Map'!E:E,MATCH(_xlfn.CONCAT(Table2[[#This Row],[sector]:[subsource]]),'EPA Source to Industry Map'!D:D,0))</f>
        <v>chemicals 20</v>
      </c>
      <c r="J2309" s="4" t="s">
        <v>272</v>
      </c>
      <c r="K2309" s="13">
        <v>5.6215668023010243</v>
      </c>
    </row>
    <row r="2310" spans="1:11" x14ac:dyDescent="0.25">
      <c r="A2310" t="s">
        <v>1250</v>
      </c>
      <c r="B2310" t="s">
        <v>3</v>
      </c>
      <c r="C2310" t="s">
        <v>256</v>
      </c>
      <c r="D2310" t="s">
        <v>259</v>
      </c>
      <c r="E2310" t="s">
        <v>13</v>
      </c>
      <c r="F2310">
        <v>2041</v>
      </c>
      <c r="G2310">
        <v>5.6203229177307463</v>
      </c>
      <c r="H2310" s="13">
        <v>5.6203229177307463</v>
      </c>
      <c r="I2310" s="4" t="str">
        <f>INDEX('EPA Source to Industry Map'!E:E,MATCH(_xlfn.CONCAT(Table2[[#This Row],[sector]:[subsource]]),'EPA Source to Industry Map'!D:D,0))</f>
        <v>chemicals 20</v>
      </c>
      <c r="J2310" s="4" t="s">
        <v>272</v>
      </c>
      <c r="K2310" s="13">
        <v>5.6203229177307463</v>
      </c>
    </row>
    <row r="2311" spans="1:11" x14ac:dyDescent="0.25">
      <c r="A2311" t="s">
        <v>1250</v>
      </c>
      <c r="B2311" t="s">
        <v>3</v>
      </c>
      <c r="C2311" t="s">
        <v>256</v>
      </c>
      <c r="D2311" t="s">
        <v>259</v>
      </c>
      <c r="E2311" t="s">
        <v>13</v>
      </c>
      <c r="F2311">
        <v>2042</v>
      </c>
      <c r="G2311">
        <v>5.6190790331604781</v>
      </c>
      <c r="H2311" s="13">
        <v>5.6190790331604781</v>
      </c>
      <c r="I2311" s="4" t="str">
        <f>INDEX('EPA Source to Industry Map'!E:E,MATCH(_xlfn.CONCAT(Table2[[#This Row],[sector]:[subsource]]),'EPA Source to Industry Map'!D:D,0))</f>
        <v>chemicals 20</v>
      </c>
      <c r="J2311" s="4" t="s">
        <v>272</v>
      </c>
      <c r="K2311" s="13">
        <v>5.6190790331604781</v>
      </c>
    </row>
    <row r="2312" spans="1:11" x14ac:dyDescent="0.25">
      <c r="A2312" t="s">
        <v>1250</v>
      </c>
      <c r="B2312" t="s">
        <v>3</v>
      </c>
      <c r="C2312" t="s">
        <v>256</v>
      </c>
      <c r="D2312" t="s">
        <v>259</v>
      </c>
      <c r="E2312" t="s">
        <v>13</v>
      </c>
      <c r="F2312">
        <v>2043</v>
      </c>
      <c r="G2312">
        <v>5.6178351485902116</v>
      </c>
      <c r="H2312" s="13">
        <v>5.6178351485902116</v>
      </c>
      <c r="I2312" s="4" t="str">
        <f>INDEX('EPA Source to Industry Map'!E:E,MATCH(_xlfn.CONCAT(Table2[[#This Row],[sector]:[subsource]]),'EPA Source to Industry Map'!D:D,0))</f>
        <v>chemicals 20</v>
      </c>
      <c r="J2312" s="4" t="s">
        <v>272</v>
      </c>
      <c r="K2312" s="13">
        <v>5.6178351485902116</v>
      </c>
    </row>
    <row r="2313" spans="1:11" x14ac:dyDescent="0.25">
      <c r="A2313" t="s">
        <v>1250</v>
      </c>
      <c r="B2313" t="s">
        <v>3</v>
      </c>
      <c r="C2313" t="s">
        <v>256</v>
      </c>
      <c r="D2313" t="s">
        <v>259</v>
      </c>
      <c r="E2313" t="s">
        <v>13</v>
      </c>
      <c r="F2313">
        <v>2044</v>
      </c>
      <c r="G2313">
        <v>5.6165912640199434</v>
      </c>
      <c r="H2313" s="13">
        <v>5.6165912640199434</v>
      </c>
      <c r="I2313" s="4" t="str">
        <f>INDEX('EPA Source to Industry Map'!E:E,MATCH(_xlfn.CONCAT(Table2[[#This Row],[sector]:[subsource]]),'EPA Source to Industry Map'!D:D,0))</f>
        <v>chemicals 20</v>
      </c>
      <c r="J2313" s="4" t="s">
        <v>272</v>
      </c>
      <c r="K2313" s="13">
        <v>5.6165912640199434</v>
      </c>
    </row>
    <row r="2314" spans="1:11" x14ac:dyDescent="0.25">
      <c r="A2314" t="s">
        <v>1250</v>
      </c>
      <c r="B2314" t="s">
        <v>3</v>
      </c>
      <c r="C2314" t="s">
        <v>256</v>
      </c>
      <c r="D2314" t="s">
        <v>259</v>
      </c>
      <c r="E2314" t="s">
        <v>13</v>
      </c>
      <c r="F2314">
        <v>2045</v>
      </c>
      <c r="G2314">
        <v>5.6153473794496751</v>
      </c>
      <c r="H2314" s="13">
        <v>5.6153473794496751</v>
      </c>
      <c r="I2314" s="4" t="str">
        <f>INDEX('EPA Source to Industry Map'!E:E,MATCH(_xlfn.CONCAT(Table2[[#This Row],[sector]:[subsource]]),'EPA Source to Industry Map'!D:D,0))</f>
        <v>chemicals 20</v>
      </c>
      <c r="J2314" s="4" t="s">
        <v>272</v>
      </c>
      <c r="K2314" s="13">
        <v>5.6153473794496751</v>
      </c>
    </row>
    <row r="2315" spans="1:11" x14ac:dyDescent="0.25">
      <c r="A2315" t="s">
        <v>1250</v>
      </c>
      <c r="B2315" t="s">
        <v>3</v>
      </c>
      <c r="C2315" t="s">
        <v>256</v>
      </c>
      <c r="D2315" t="s">
        <v>259</v>
      </c>
      <c r="E2315" t="s">
        <v>13</v>
      </c>
      <c r="F2315">
        <v>2046</v>
      </c>
      <c r="G2315">
        <v>5.6153473794496751</v>
      </c>
      <c r="H2315" s="13">
        <v>5.6153473794496751</v>
      </c>
      <c r="I2315" s="4" t="str">
        <f>INDEX('EPA Source to Industry Map'!E:E,MATCH(_xlfn.CONCAT(Table2[[#This Row],[sector]:[subsource]]),'EPA Source to Industry Map'!D:D,0))</f>
        <v>chemicals 20</v>
      </c>
      <c r="J2315" s="4" t="s">
        <v>272</v>
      </c>
      <c r="K2315" s="13">
        <v>5.6153473794496751</v>
      </c>
    </row>
    <row r="2316" spans="1:11" x14ac:dyDescent="0.25">
      <c r="A2316" t="s">
        <v>1250</v>
      </c>
      <c r="B2316" t="s">
        <v>3</v>
      </c>
      <c r="C2316" t="s">
        <v>256</v>
      </c>
      <c r="D2316" t="s">
        <v>259</v>
      </c>
      <c r="E2316" t="s">
        <v>13</v>
      </c>
      <c r="F2316">
        <v>2047</v>
      </c>
      <c r="G2316">
        <v>5.6153473794496751</v>
      </c>
      <c r="H2316" s="13">
        <v>5.6153473794496751</v>
      </c>
      <c r="I2316" s="4" t="str">
        <f>INDEX('EPA Source to Industry Map'!E:E,MATCH(_xlfn.CONCAT(Table2[[#This Row],[sector]:[subsource]]),'EPA Source to Industry Map'!D:D,0))</f>
        <v>chemicals 20</v>
      </c>
      <c r="J2316" s="4" t="s">
        <v>272</v>
      </c>
      <c r="K2316" s="13">
        <v>5.6153473794496751</v>
      </c>
    </row>
    <row r="2317" spans="1:11" x14ac:dyDescent="0.25">
      <c r="A2317" t="s">
        <v>1250</v>
      </c>
      <c r="B2317" t="s">
        <v>3</v>
      </c>
      <c r="C2317" t="s">
        <v>256</v>
      </c>
      <c r="D2317" t="s">
        <v>259</v>
      </c>
      <c r="E2317" t="s">
        <v>13</v>
      </c>
      <c r="F2317">
        <v>2048</v>
      </c>
      <c r="G2317">
        <v>5.6153473794496751</v>
      </c>
      <c r="H2317" s="13">
        <v>5.6153473794496751</v>
      </c>
      <c r="I2317" s="4" t="str">
        <f>INDEX('EPA Source to Industry Map'!E:E,MATCH(_xlfn.CONCAT(Table2[[#This Row],[sector]:[subsource]]),'EPA Source to Industry Map'!D:D,0))</f>
        <v>chemicals 20</v>
      </c>
      <c r="J2317" s="4" t="s">
        <v>272</v>
      </c>
      <c r="K2317" s="13">
        <v>5.6153473794496751</v>
      </c>
    </row>
    <row r="2318" spans="1:11" x14ac:dyDescent="0.25">
      <c r="A2318" t="s">
        <v>1250</v>
      </c>
      <c r="B2318" t="s">
        <v>3</v>
      </c>
      <c r="C2318" t="s">
        <v>256</v>
      </c>
      <c r="D2318" t="s">
        <v>259</v>
      </c>
      <c r="E2318" t="s">
        <v>13</v>
      </c>
      <c r="F2318">
        <v>2049</v>
      </c>
      <c r="G2318">
        <v>5.615347379449676</v>
      </c>
      <c r="H2318" s="13">
        <v>5.615347379449676</v>
      </c>
      <c r="I2318" s="4" t="str">
        <f>INDEX('EPA Source to Industry Map'!E:E,MATCH(_xlfn.CONCAT(Table2[[#This Row],[sector]:[subsource]]),'EPA Source to Industry Map'!D:D,0))</f>
        <v>chemicals 20</v>
      </c>
      <c r="J2318" s="4" t="s">
        <v>272</v>
      </c>
      <c r="K2318" s="13">
        <v>5.615347379449676</v>
      </c>
    </row>
    <row r="2319" spans="1:11" x14ac:dyDescent="0.25">
      <c r="A2319" t="s">
        <v>1250</v>
      </c>
      <c r="B2319" t="s">
        <v>3</v>
      </c>
      <c r="C2319" t="s">
        <v>256</v>
      </c>
      <c r="D2319" t="s">
        <v>259</v>
      </c>
      <c r="E2319" t="s">
        <v>13</v>
      </c>
      <c r="F2319">
        <v>2050</v>
      </c>
      <c r="G2319">
        <v>5.6153473794496751</v>
      </c>
      <c r="H2319" s="13">
        <v>5.6153473794496751</v>
      </c>
      <c r="I2319" s="4" t="str">
        <f>INDEX('EPA Source to Industry Map'!E:E,MATCH(_xlfn.CONCAT(Table2[[#This Row],[sector]:[subsource]]),'EPA Source to Industry Map'!D:D,0))</f>
        <v>chemicals 20</v>
      </c>
      <c r="J2319" s="4" t="s">
        <v>272</v>
      </c>
      <c r="K2319" s="13">
        <v>5.6153473794496751</v>
      </c>
    </row>
    <row r="2320" spans="1:11" x14ac:dyDescent="0.25">
      <c r="A2320" t="s">
        <v>1250</v>
      </c>
      <c r="B2320" t="s">
        <v>3</v>
      </c>
      <c r="C2320" t="s">
        <v>256</v>
      </c>
      <c r="D2320" t="s">
        <v>260</v>
      </c>
      <c r="E2320" t="s">
        <v>13</v>
      </c>
      <c r="F2320">
        <v>1990</v>
      </c>
      <c r="G2320">
        <v>6.4335168412436184E-3</v>
      </c>
      <c r="H2320" s="13">
        <v>6.4335168412436184E-3</v>
      </c>
      <c r="I2320" s="4" t="str">
        <f>INDEX('EPA Source to Industry Map'!E:E,MATCH(_xlfn.CONCAT(Table2[[#This Row],[sector]:[subsource]]),'EPA Source to Industry Map'!D:D,0))</f>
        <v>chemicals 20</v>
      </c>
      <c r="J2320" s="4" t="s">
        <v>272</v>
      </c>
      <c r="K2320" s="13">
        <v>6.4335168412436184E-3</v>
      </c>
    </row>
    <row r="2321" spans="1:11" x14ac:dyDescent="0.25">
      <c r="A2321" t="s">
        <v>1250</v>
      </c>
      <c r="B2321" t="s">
        <v>3</v>
      </c>
      <c r="C2321" t="s">
        <v>256</v>
      </c>
      <c r="D2321" t="s">
        <v>260</v>
      </c>
      <c r="E2321" t="s">
        <v>13</v>
      </c>
      <c r="F2321">
        <v>1991</v>
      </c>
      <c r="G2321">
        <v>0.26615356719836075</v>
      </c>
      <c r="H2321" s="13">
        <v>0.26615356719836075</v>
      </c>
      <c r="I2321" s="4" t="str">
        <f>INDEX('EPA Source to Industry Map'!E:E,MATCH(_xlfn.CONCAT(Table2[[#This Row],[sector]:[subsource]]),'EPA Source to Industry Map'!D:D,0))</f>
        <v>chemicals 20</v>
      </c>
      <c r="J2321" s="4" t="s">
        <v>272</v>
      </c>
      <c r="K2321" s="13">
        <v>0.26615356719836075</v>
      </c>
    </row>
    <row r="2322" spans="1:11" x14ac:dyDescent="0.25">
      <c r="A2322" t="s">
        <v>1250</v>
      </c>
      <c r="B2322" t="s">
        <v>3</v>
      </c>
      <c r="C2322" t="s">
        <v>256</v>
      </c>
      <c r="D2322" t="s">
        <v>260</v>
      </c>
      <c r="E2322" t="s">
        <v>13</v>
      </c>
      <c r="F2322">
        <v>1992</v>
      </c>
      <c r="G2322">
        <v>0.7063989664497301</v>
      </c>
      <c r="H2322" s="13">
        <v>0.7063989664497301</v>
      </c>
      <c r="I2322" s="4" t="str">
        <f>INDEX('EPA Source to Industry Map'!E:E,MATCH(_xlfn.CONCAT(Table2[[#This Row],[sector]:[subsource]]),'EPA Source to Industry Map'!D:D,0))</f>
        <v>chemicals 20</v>
      </c>
      <c r="J2322" s="4" t="s">
        <v>272</v>
      </c>
      <c r="K2322" s="13">
        <v>0.7063989664497301</v>
      </c>
    </row>
    <row r="2323" spans="1:11" x14ac:dyDescent="0.25">
      <c r="A2323" t="s">
        <v>1250</v>
      </c>
      <c r="B2323" t="s">
        <v>3</v>
      </c>
      <c r="C2323" t="s">
        <v>256</v>
      </c>
      <c r="D2323" t="s">
        <v>260</v>
      </c>
      <c r="E2323" t="s">
        <v>13</v>
      </c>
      <c r="F2323">
        <v>1993</v>
      </c>
      <c r="G2323">
        <v>2.6561398375015832</v>
      </c>
      <c r="H2323" s="13">
        <v>2.6561398375015832</v>
      </c>
      <c r="I2323" s="4" t="str">
        <f>INDEX('EPA Source to Industry Map'!E:E,MATCH(_xlfn.CONCAT(Table2[[#This Row],[sector]:[subsource]]),'EPA Source to Industry Map'!D:D,0))</f>
        <v>chemicals 20</v>
      </c>
      <c r="J2323" s="4" t="s">
        <v>272</v>
      </c>
      <c r="K2323" s="13">
        <v>2.6561398375015832</v>
      </c>
    </row>
    <row r="2324" spans="1:11" x14ac:dyDescent="0.25">
      <c r="A2324" t="s">
        <v>1250</v>
      </c>
      <c r="B2324" t="s">
        <v>3</v>
      </c>
      <c r="C2324" t="s">
        <v>256</v>
      </c>
      <c r="D2324" t="s">
        <v>260</v>
      </c>
      <c r="E2324" t="s">
        <v>13</v>
      </c>
      <c r="F2324">
        <v>1994</v>
      </c>
      <c r="G2324">
        <v>3.3584820712996342</v>
      </c>
      <c r="H2324" s="13">
        <v>3.3584820712996342</v>
      </c>
      <c r="I2324" s="4" t="str">
        <f>INDEX('EPA Source to Industry Map'!E:E,MATCH(_xlfn.CONCAT(Table2[[#This Row],[sector]:[subsource]]),'EPA Source to Industry Map'!D:D,0))</f>
        <v>chemicals 20</v>
      </c>
      <c r="J2324" s="4" t="s">
        <v>272</v>
      </c>
      <c r="K2324" s="13">
        <v>3.3584820712996342</v>
      </c>
    </row>
    <row r="2325" spans="1:11" x14ac:dyDescent="0.25">
      <c r="A2325" t="s">
        <v>1250</v>
      </c>
      <c r="B2325" t="s">
        <v>3</v>
      </c>
      <c r="C2325" t="s">
        <v>256</v>
      </c>
      <c r="D2325" t="s">
        <v>260</v>
      </c>
      <c r="E2325" t="s">
        <v>13</v>
      </c>
      <c r="F2325">
        <v>1995</v>
      </c>
      <c r="G2325">
        <v>4.530185615359362</v>
      </c>
      <c r="H2325" s="13">
        <v>4.530185615359362</v>
      </c>
      <c r="I2325" s="4" t="str">
        <f>INDEX('EPA Source to Industry Map'!E:E,MATCH(_xlfn.CONCAT(Table2[[#This Row],[sector]:[subsource]]),'EPA Source to Industry Map'!D:D,0))</f>
        <v>chemicals 20</v>
      </c>
      <c r="J2325" s="4" t="s">
        <v>272</v>
      </c>
      <c r="K2325" s="13">
        <v>4.530185615359362</v>
      </c>
    </row>
    <row r="2326" spans="1:11" x14ac:dyDescent="0.25">
      <c r="A2326" t="s">
        <v>1250</v>
      </c>
      <c r="B2326" t="s">
        <v>3</v>
      </c>
      <c r="C2326" t="s">
        <v>256</v>
      </c>
      <c r="D2326" t="s">
        <v>260</v>
      </c>
      <c r="E2326" t="s">
        <v>13</v>
      </c>
      <c r="F2326">
        <v>1996</v>
      </c>
      <c r="G2326">
        <v>7.7417545658153379</v>
      </c>
      <c r="H2326" s="13">
        <v>7.7417545658153379</v>
      </c>
      <c r="I2326" s="4" t="str">
        <f>INDEX('EPA Source to Industry Map'!E:E,MATCH(_xlfn.CONCAT(Table2[[#This Row],[sector]:[subsource]]),'EPA Source to Industry Map'!D:D,0))</f>
        <v>chemicals 20</v>
      </c>
      <c r="J2326" s="4" t="s">
        <v>272</v>
      </c>
      <c r="K2326" s="13">
        <v>7.7417545658153379</v>
      </c>
    </row>
    <row r="2327" spans="1:11" x14ac:dyDescent="0.25">
      <c r="A2327" t="s">
        <v>1250</v>
      </c>
      <c r="B2327" t="s">
        <v>3</v>
      </c>
      <c r="C2327" t="s">
        <v>256</v>
      </c>
      <c r="D2327" t="s">
        <v>260</v>
      </c>
      <c r="E2327" t="s">
        <v>13</v>
      </c>
      <c r="F2327">
        <v>1997</v>
      </c>
      <c r="G2327">
        <v>10.895279197043447</v>
      </c>
      <c r="H2327" s="13">
        <v>10.895279197043447</v>
      </c>
      <c r="I2327" s="4" t="str">
        <f>INDEX('EPA Source to Industry Map'!E:E,MATCH(_xlfn.CONCAT(Table2[[#This Row],[sector]:[subsource]]),'EPA Source to Industry Map'!D:D,0))</f>
        <v>chemicals 20</v>
      </c>
      <c r="J2327" s="4" t="s">
        <v>272</v>
      </c>
      <c r="K2327" s="13">
        <v>10.895279197043447</v>
      </c>
    </row>
    <row r="2328" spans="1:11" x14ac:dyDescent="0.25">
      <c r="A2328" t="s">
        <v>1250</v>
      </c>
      <c r="B2328" t="s">
        <v>3</v>
      </c>
      <c r="C2328" t="s">
        <v>256</v>
      </c>
      <c r="D2328" t="s">
        <v>260</v>
      </c>
      <c r="E2328" t="s">
        <v>13</v>
      </c>
      <c r="F2328">
        <v>1998</v>
      </c>
      <c r="G2328">
        <v>14.536243779139069</v>
      </c>
      <c r="H2328" s="13">
        <v>14.536243779139069</v>
      </c>
      <c r="I2328" s="4" t="str">
        <f>INDEX('EPA Source to Industry Map'!E:E,MATCH(_xlfn.CONCAT(Table2[[#This Row],[sector]:[subsource]]),'EPA Source to Industry Map'!D:D,0))</f>
        <v>chemicals 20</v>
      </c>
      <c r="J2328" s="4" t="s">
        <v>272</v>
      </c>
      <c r="K2328" s="13">
        <v>14.536243779139069</v>
      </c>
    </row>
    <row r="2329" spans="1:11" x14ac:dyDescent="0.25">
      <c r="A2329" t="s">
        <v>1250</v>
      </c>
      <c r="B2329" t="s">
        <v>3</v>
      </c>
      <c r="C2329" t="s">
        <v>256</v>
      </c>
      <c r="D2329" t="s">
        <v>260</v>
      </c>
      <c r="E2329" t="s">
        <v>13</v>
      </c>
      <c r="F2329">
        <v>1999</v>
      </c>
      <c r="G2329">
        <v>18.095370159195959</v>
      </c>
      <c r="H2329" s="13">
        <v>18.095370159195959</v>
      </c>
      <c r="I2329" s="4" t="str">
        <f>INDEX('EPA Source to Industry Map'!E:E,MATCH(_xlfn.CONCAT(Table2[[#This Row],[sector]:[subsource]]),'EPA Source to Industry Map'!D:D,0))</f>
        <v>chemicals 20</v>
      </c>
      <c r="J2329" s="4" t="s">
        <v>272</v>
      </c>
      <c r="K2329" s="13">
        <v>18.095370159195959</v>
      </c>
    </row>
    <row r="2330" spans="1:11" x14ac:dyDescent="0.25">
      <c r="A2330" t="s">
        <v>1250</v>
      </c>
      <c r="B2330" t="s">
        <v>3</v>
      </c>
      <c r="C2330" t="s">
        <v>256</v>
      </c>
      <c r="D2330" t="s">
        <v>260</v>
      </c>
      <c r="E2330" t="s">
        <v>13</v>
      </c>
      <c r="F2330">
        <v>2000</v>
      </c>
      <c r="G2330">
        <v>22.857687796960668</v>
      </c>
      <c r="H2330" s="13">
        <v>22.857687796960668</v>
      </c>
      <c r="I2330" s="4" t="str">
        <f>INDEX('EPA Source to Industry Map'!E:E,MATCH(_xlfn.CONCAT(Table2[[#This Row],[sector]:[subsource]]),'EPA Source to Industry Map'!D:D,0))</f>
        <v>chemicals 20</v>
      </c>
      <c r="J2330" s="4" t="s">
        <v>272</v>
      </c>
      <c r="K2330" s="13">
        <v>22.857687796960668</v>
      </c>
    </row>
    <row r="2331" spans="1:11" x14ac:dyDescent="0.25">
      <c r="A2331" t="s">
        <v>1250</v>
      </c>
      <c r="B2331" t="s">
        <v>3</v>
      </c>
      <c r="C2331" t="s">
        <v>256</v>
      </c>
      <c r="D2331" t="s">
        <v>260</v>
      </c>
      <c r="E2331" t="s">
        <v>13</v>
      </c>
      <c r="F2331">
        <v>2001</v>
      </c>
      <c r="G2331">
        <v>27.174473748463754</v>
      </c>
      <c r="H2331" s="13">
        <v>27.174473748463754</v>
      </c>
      <c r="I2331" s="4" t="str">
        <f>INDEX('EPA Source to Industry Map'!E:E,MATCH(_xlfn.CONCAT(Table2[[#This Row],[sector]:[subsource]]),'EPA Source to Industry Map'!D:D,0))</f>
        <v>chemicals 20</v>
      </c>
      <c r="J2331" s="4" t="s">
        <v>272</v>
      </c>
      <c r="K2331" s="13">
        <v>27.174473748463754</v>
      </c>
    </row>
    <row r="2332" spans="1:11" x14ac:dyDescent="0.25">
      <c r="A2332" t="s">
        <v>1250</v>
      </c>
      <c r="B2332" t="s">
        <v>3</v>
      </c>
      <c r="C2332" t="s">
        <v>256</v>
      </c>
      <c r="D2332" t="s">
        <v>260</v>
      </c>
      <c r="E2332" t="s">
        <v>13</v>
      </c>
      <c r="F2332">
        <v>2002</v>
      </c>
      <c r="G2332">
        <v>30.792424904854784</v>
      </c>
      <c r="H2332" s="13">
        <v>30.792424904854784</v>
      </c>
      <c r="I2332" s="4" t="str">
        <f>INDEX('EPA Source to Industry Map'!E:E,MATCH(_xlfn.CONCAT(Table2[[#This Row],[sector]:[subsource]]),'EPA Source to Industry Map'!D:D,0))</f>
        <v>chemicals 20</v>
      </c>
      <c r="J2332" s="4" t="s">
        <v>272</v>
      </c>
      <c r="K2332" s="13">
        <v>30.792424904854784</v>
      </c>
    </row>
    <row r="2333" spans="1:11" x14ac:dyDescent="0.25">
      <c r="A2333" t="s">
        <v>1250</v>
      </c>
      <c r="B2333" t="s">
        <v>3</v>
      </c>
      <c r="C2333" t="s">
        <v>256</v>
      </c>
      <c r="D2333" t="s">
        <v>260</v>
      </c>
      <c r="E2333" t="s">
        <v>13</v>
      </c>
      <c r="F2333">
        <v>2003</v>
      </c>
      <c r="G2333">
        <v>34.620231128032025</v>
      </c>
      <c r="H2333" s="13">
        <v>34.620231128032025</v>
      </c>
      <c r="I2333" s="4" t="str">
        <f>INDEX('EPA Source to Industry Map'!E:E,MATCH(_xlfn.CONCAT(Table2[[#This Row],[sector]:[subsource]]),'EPA Source to Industry Map'!D:D,0))</f>
        <v>chemicals 20</v>
      </c>
      <c r="J2333" s="4" t="s">
        <v>272</v>
      </c>
      <c r="K2333" s="13">
        <v>34.620231128032025</v>
      </c>
    </row>
    <row r="2334" spans="1:11" x14ac:dyDescent="0.25">
      <c r="A2334" t="s">
        <v>1250</v>
      </c>
      <c r="B2334" t="s">
        <v>3</v>
      </c>
      <c r="C2334" t="s">
        <v>256</v>
      </c>
      <c r="D2334" t="s">
        <v>260</v>
      </c>
      <c r="E2334" t="s">
        <v>13</v>
      </c>
      <c r="F2334">
        <v>2004</v>
      </c>
      <c r="G2334">
        <v>38.652407783275642</v>
      </c>
      <c r="H2334" s="13">
        <v>38.652407783275642</v>
      </c>
      <c r="I2334" s="4" t="str">
        <f>INDEX('EPA Source to Industry Map'!E:E,MATCH(_xlfn.CONCAT(Table2[[#This Row],[sector]:[subsource]]),'EPA Source to Industry Map'!D:D,0))</f>
        <v>chemicals 20</v>
      </c>
      <c r="J2334" s="4" t="s">
        <v>272</v>
      </c>
      <c r="K2334" s="13">
        <v>38.652407783275642</v>
      </c>
    </row>
    <row r="2335" spans="1:11" x14ac:dyDescent="0.25">
      <c r="A2335" t="s">
        <v>1250</v>
      </c>
      <c r="B2335" t="s">
        <v>3</v>
      </c>
      <c r="C2335" t="s">
        <v>256</v>
      </c>
      <c r="D2335" t="s">
        <v>260</v>
      </c>
      <c r="E2335" t="s">
        <v>13</v>
      </c>
      <c r="F2335">
        <v>2005</v>
      </c>
      <c r="G2335">
        <v>42.45183246405761</v>
      </c>
      <c r="H2335" s="13">
        <v>42.45183246405761</v>
      </c>
      <c r="I2335" s="4" t="str">
        <f>INDEX('EPA Source to Industry Map'!E:E,MATCH(_xlfn.CONCAT(Table2[[#This Row],[sector]:[subsource]]),'EPA Source to Industry Map'!D:D,0))</f>
        <v>chemicals 20</v>
      </c>
      <c r="J2335" s="4" t="s">
        <v>272</v>
      </c>
      <c r="K2335" s="13">
        <v>42.45183246405761</v>
      </c>
    </row>
    <row r="2336" spans="1:11" x14ac:dyDescent="0.25">
      <c r="A2336" t="s">
        <v>1250</v>
      </c>
      <c r="B2336" t="s">
        <v>3</v>
      </c>
      <c r="C2336" t="s">
        <v>256</v>
      </c>
      <c r="D2336" t="s">
        <v>260</v>
      </c>
      <c r="E2336" t="s">
        <v>13</v>
      </c>
      <c r="F2336">
        <v>2006</v>
      </c>
      <c r="G2336">
        <v>47.526158865028002</v>
      </c>
      <c r="H2336" s="13">
        <v>47.526158865028002</v>
      </c>
      <c r="I2336" s="4" t="str">
        <f>INDEX('EPA Source to Industry Map'!E:E,MATCH(_xlfn.CONCAT(Table2[[#This Row],[sector]:[subsource]]),'EPA Source to Industry Map'!D:D,0))</f>
        <v>chemicals 20</v>
      </c>
      <c r="J2336" s="4" t="s">
        <v>272</v>
      </c>
      <c r="K2336" s="13">
        <v>47.526158865028002</v>
      </c>
    </row>
    <row r="2337" spans="1:11" x14ac:dyDescent="0.25">
      <c r="A2337" t="s">
        <v>1250</v>
      </c>
      <c r="B2337" t="s">
        <v>3</v>
      </c>
      <c r="C2337" t="s">
        <v>256</v>
      </c>
      <c r="D2337" t="s">
        <v>260</v>
      </c>
      <c r="E2337" t="s">
        <v>13</v>
      </c>
      <c r="F2337">
        <v>2007</v>
      </c>
      <c r="G2337">
        <v>52.637973937971957</v>
      </c>
      <c r="H2337" s="13">
        <v>52.637973937971957</v>
      </c>
      <c r="I2337" s="4" t="str">
        <f>INDEX('EPA Source to Industry Map'!E:E,MATCH(_xlfn.CONCAT(Table2[[#This Row],[sector]:[subsource]]),'EPA Source to Industry Map'!D:D,0))</f>
        <v>chemicals 20</v>
      </c>
      <c r="J2337" s="4" t="s">
        <v>272</v>
      </c>
      <c r="K2337" s="13">
        <v>52.637973937971957</v>
      </c>
    </row>
    <row r="2338" spans="1:11" x14ac:dyDescent="0.25">
      <c r="A2338" t="s">
        <v>1250</v>
      </c>
      <c r="B2338" t="s">
        <v>3</v>
      </c>
      <c r="C2338" t="s">
        <v>256</v>
      </c>
      <c r="D2338" t="s">
        <v>260</v>
      </c>
      <c r="E2338" t="s">
        <v>13</v>
      </c>
      <c r="F2338">
        <v>2008</v>
      </c>
      <c r="G2338">
        <v>56.143355059058358</v>
      </c>
      <c r="H2338" s="13">
        <v>56.143355059058358</v>
      </c>
      <c r="I2338" s="4" t="str">
        <f>INDEX('EPA Source to Industry Map'!E:E,MATCH(_xlfn.CONCAT(Table2[[#This Row],[sector]:[subsource]]),'EPA Source to Industry Map'!D:D,0))</f>
        <v>chemicals 20</v>
      </c>
      <c r="J2338" s="4" t="s">
        <v>272</v>
      </c>
      <c r="K2338" s="13">
        <v>56.143355059058358</v>
      </c>
    </row>
    <row r="2339" spans="1:11" x14ac:dyDescent="0.25">
      <c r="A2339" t="s">
        <v>1250</v>
      </c>
      <c r="B2339" t="s">
        <v>3</v>
      </c>
      <c r="C2339" t="s">
        <v>256</v>
      </c>
      <c r="D2339" t="s">
        <v>260</v>
      </c>
      <c r="E2339" t="s">
        <v>13</v>
      </c>
      <c r="F2339">
        <v>2009</v>
      </c>
      <c r="G2339">
        <v>56.825712406927003</v>
      </c>
      <c r="H2339" s="13">
        <v>56.825712406927003</v>
      </c>
      <c r="I2339" s="4" t="str">
        <f>INDEX('EPA Source to Industry Map'!E:E,MATCH(_xlfn.CONCAT(Table2[[#This Row],[sector]:[subsource]]),'EPA Source to Industry Map'!D:D,0))</f>
        <v>chemicals 20</v>
      </c>
      <c r="J2339" s="4" t="s">
        <v>272</v>
      </c>
      <c r="K2339" s="13">
        <v>56.825712406927003</v>
      </c>
    </row>
    <row r="2340" spans="1:11" x14ac:dyDescent="0.25">
      <c r="A2340" t="s">
        <v>1250</v>
      </c>
      <c r="B2340" t="s">
        <v>3</v>
      </c>
      <c r="C2340" t="s">
        <v>256</v>
      </c>
      <c r="D2340" t="s">
        <v>260</v>
      </c>
      <c r="E2340" t="s">
        <v>13</v>
      </c>
      <c r="F2340">
        <v>2010</v>
      </c>
      <c r="G2340">
        <v>59.730914060122252</v>
      </c>
      <c r="H2340" s="13">
        <v>59.730914060122252</v>
      </c>
      <c r="I2340" s="4" t="str">
        <f>INDEX('EPA Source to Industry Map'!E:E,MATCH(_xlfn.CONCAT(Table2[[#This Row],[sector]:[subsource]]),'EPA Source to Industry Map'!D:D,0))</f>
        <v>chemicals 20</v>
      </c>
      <c r="J2340" s="4" t="s">
        <v>272</v>
      </c>
      <c r="K2340" s="13">
        <v>59.730914060122252</v>
      </c>
    </row>
    <row r="2341" spans="1:11" x14ac:dyDescent="0.25">
      <c r="A2341" t="s">
        <v>1250</v>
      </c>
      <c r="B2341" t="s">
        <v>3</v>
      </c>
      <c r="C2341" t="s">
        <v>256</v>
      </c>
      <c r="D2341" t="s">
        <v>260</v>
      </c>
      <c r="E2341" t="s">
        <v>13</v>
      </c>
      <c r="F2341">
        <v>2011</v>
      </c>
      <c r="G2341">
        <v>62.03312002728812</v>
      </c>
      <c r="H2341" s="13">
        <v>62.03312002728812</v>
      </c>
      <c r="I2341" s="4" t="str">
        <f>INDEX('EPA Source to Industry Map'!E:E,MATCH(_xlfn.CONCAT(Table2[[#This Row],[sector]:[subsource]]),'EPA Source to Industry Map'!D:D,0))</f>
        <v>chemicals 20</v>
      </c>
      <c r="J2341" s="4" t="s">
        <v>272</v>
      </c>
      <c r="K2341" s="13">
        <v>62.03312002728812</v>
      </c>
    </row>
    <row r="2342" spans="1:11" x14ac:dyDescent="0.25">
      <c r="A2342" t="s">
        <v>1250</v>
      </c>
      <c r="B2342" t="s">
        <v>3</v>
      </c>
      <c r="C2342" t="s">
        <v>256</v>
      </c>
      <c r="D2342" t="s">
        <v>260</v>
      </c>
      <c r="E2342" t="s">
        <v>13</v>
      </c>
      <c r="F2342">
        <v>2012</v>
      </c>
      <c r="G2342">
        <v>63.198740482859534</v>
      </c>
      <c r="H2342" s="13">
        <v>63.198740482859534</v>
      </c>
      <c r="I2342" s="4" t="str">
        <f>INDEX('EPA Source to Industry Map'!E:E,MATCH(_xlfn.CONCAT(Table2[[#This Row],[sector]:[subsource]]),'EPA Source to Industry Map'!D:D,0))</f>
        <v>chemicals 20</v>
      </c>
      <c r="J2342" s="4" t="s">
        <v>272</v>
      </c>
      <c r="K2342" s="13">
        <v>63.198740482859534</v>
      </c>
    </row>
    <row r="2343" spans="1:11" x14ac:dyDescent="0.25">
      <c r="A2343" t="s">
        <v>1250</v>
      </c>
      <c r="B2343" t="s">
        <v>3</v>
      </c>
      <c r="C2343" t="s">
        <v>256</v>
      </c>
      <c r="D2343" t="s">
        <v>260</v>
      </c>
      <c r="E2343" t="s">
        <v>13</v>
      </c>
      <c r="F2343">
        <v>2013</v>
      </c>
      <c r="G2343">
        <v>64.247054983423268</v>
      </c>
      <c r="H2343" s="13">
        <v>64.247054983423268</v>
      </c>
      <c r="I2343" s="4" t="str">
        <f>INDEX('EPA Source to Industry Map'!E:E,MATCH(_xlfn.CONCAT(Table2[[#This Row],[sector]:[subsource]]),'EPA Source to Industry Map'!D:D,0))</f>
        <v>chemicals 20</v>
      </c>
      <c r="J2343" s="4" t="s">
        <v>272</v>
      </c>
      <c r="K2343" s="13">
        <v>64.247054983423268</v>
      </c>
    </row>
    <row r="2344" spans="1:11" x14ac:dyDescent="0.25">
      <c r="A2344" t="s">
        <v>1250</v>
      </c>
      <c r="B2344" t="s">
        <v>3</v>
      </c>
      <c r="C2344" t="s">
        <v>256</v>
      </c>
      <c r="D2344" t="s">
        <v>260</v>
      </c>
      <c r="E2344" t="s">
        <v>13</v>
      </c>
      <c r="F2344">
        <v>2014</v>
      </c>
      <c r="G2344">
        <v>65.431608295460848</v>
      </c>
      <c r="H2344" s="13">
        <v>65.431608295460848</v>
      </c>
      <c r="I2344" s="4" t="str">
        <f>INDEX('EPA Source to Industry Map'!E:E,MATCH(_xlfn.CONCAT(Table2[[#This Row],[sector]:[subsource]]),'EPA Source to Industry Map'!D:D,0))</f>
        <v>chemicals 20</v>
      </c>
      <c r="J2344" s="4" t="s">
        <v>272</v>
      </c>
      <c r="K2344" s="13">
        <v>65.431608295460848</v>
      </c>
    </row>
    <row r="2345" spans="1:11" x14ac:dyDescent="0.25">
      <c r="A2345" t="s">
        <v>1250</v>
      </c>
      <c r="B2345" t="s">
        <v>3</v>
      </c>
      <c r="C2345" t="s">
        <v>256</v>
      </c>
      <c r="D2345" t="s">
        <v>260</v>
      </c>
      <c r="E2345" t="s">
        <v>13</v>
      </c>
      <c r="F2345">
        <v>2015</v>
      </c>
      <c r="G2345">
        <v>61.693422191050196</v>
      </c>
      <c r="H2345" s="13">
        <v>61.693422191050196</v>
      </c>
      <c r="I2345" s="4" t="str">
        <f>INDEX('EPA Source to Industry Map'!E:E,MATCH(_xlfn.CONCAT(Table2[[#This Row],[sector]:[subsource]]),'EPA Source to Industry Map'!D:D,0))</f>
        <v>chemicals 20</v>
      </c>
      <c r="J2345" s="4" t="s">
        <v>272</v>
      </c>
      <c r="K2345" s="13">
        <v>61.693422191050196</v>
      </c>
    </row>
    <row r="2346" spans="1:11" x14ac:dyDescent="0.25">
      <c r="A2346" t="s">
        <v>1250</v>
      </c>
      <c r="B2346" t="s">
        <v>3</v>
      </c>
      <c r="C2346" t="s">
        <v>256</v>
      </c>
      <c r="D2346" t="s">
        <v>260</v>
      </c>
      <c r="E2346" t="s">
        <v>13</v>
      </c>
      <c r="F2346">
        <v>2016</v>
      </c>
      <c r="G2346">
        <v>61.943855049778961</v>
      </c>
      <c r="H2346" s="13">
        <v>61.943855049778961</v>
      </c>
      <c r="I2346" s="4" t="str">
        <f>INDEX('EPA Source to Industry Map'!E:E,MATCH(_xlfn.CONCAT(Table2[[#This Row],[sector]:[subsource]]),'EPA Source to Industry Map'!D:D,0))</f>
        <v>chemicals 20</v>
      </c>
      <c r="J2346" s="4" t="s">
        <v>272</v>
      </c>
      <c r="K2346" s="13">
        <v>61.943855049778961</v>
      </c>
    </row>
    <row r="2347" spans="1:11" x14ac:dyDescent="0.25">
      <c r="A2347" t="s">
        <v>1250</v>
      </c>
      <c r="B2347" t="s">
        <v>3</v>
      </c>
      <c r="C2347" t="s">
        <v>256</v>
      </c>
      <c r="D2347" t="s">
        <v>260</v>
      </c>
      <c r="E2347" t="s">
        <v>13</v>
      </c>
      <c r="F2347">
        <v>2017</v>
      </c>
      <c r="G2347">
        <v>57.196001383916972</v>
      </c>
      <c r="H2347" s="13">
        <v>57.196001383916972</v>
      </c>
      <c r="I2347" s="4" t="str">
        <f>INDEX('EPA Source to Industry Map'!E:E,MATCH(_xlfn.CONCAT(Table2[[#This Row],[sector]:[subsource]]),'EPA Source to Industry Map'!D:D,0))</f>
        <v>chemicals 20</v>
      </c>
      <c r="J2347" s="4" t="s">
        <v>272</v>
      </c>
      <c r="K2347" s="13">
        <v>57.196001383916972</v>
      </c>
    </row>
    <row r="2348" spans="1:11" x14ac:dyDescent="0.25">
      <c r="A2348" t="s">
        <v>1250</v>
      </c>
      <c r="B2348" t="s">
        <v>3</v>
      </c>
      <c r="C2348" t="s">
        <v>256</v>
      </c>
      <c r="D2348" t="s">
        <v>260</v>
      </c>
      <c r="E2348" t="s">
        <v>13</v>
      </c>
      <c r="F2348">
        <v>2018</v>
      </c>
      <c r="G2348">
        <v>52.448147718055097</v>
      </c>
      <c r="H2348" s="13">
        <v>52.448147718055097</v>
      </c>
      <c r="I2348" s="4" t="str">
        <f>INDEX('EPA Source to Industry Map'!E:E,MATCH(_xlfn.CONCAT(Table2[[#This Row],[sector]:[subsource]]),'EPA Source to Industry Map'!D:D,0))</f>
        <v>chemicals 20</v>
      </c>
      <c r="J2348" s="4" t="s">
        <v>272</v>
      </c>
      <c r="K2348" s="13">
        <v>52.448147718055097</v>
      </c>
    </row>
    <row r="2349" spans="1:11" x14ac:dyDescent="0.25">
      <c r="A2349" t="s">
        <v>1250</v>
      </c>
      <c r="B2349" t="s">
        <v>3</v>
      </c>
      <c r="C2349" t="s">
        <v>256</v>
      </c>
      <c r="D2349" t="s">
        <v>260</v>
      </c>
      <c r="E2349" t="s">
        <v>13</v>
      </c>
      <c r="F2349">
        <v>2019</v>
      </c>
      <c r="G2349">
        <v>47.700294052193144</v>
      </c>
      <c r="H2349" s="13">
        <v>47.700294052193144</v>
      </c>
      <c r="I2349" s="4" t="str">
        <f>INDEX('EPA Source to Industry Map'!E:E,MATCH(_xlfn.CONCAT(Table2[[#This Row],[sector]:[subsource]]),'EPA Source to Industry Map'!D:D,0))</f>
        <v>chemicals 20</v>
      </c>
      <c r="J2349" s="4" t="s">
        <v>272</v>
      </c>
      <c r="K2349" s="13">
        <v>47.700294052193144</v>
      </c>
    </row>
    <row r="2350" spans="1:11" x14ac:dyDescent="0.25">
      <c r="A2350" t="s">
        <v>1250</v>
      </c>
      <c r="B2350" t="s">
        <v>3</v>
      </c>
      <c r="C2350" t="s">
        <v>256</v>
      </c>
      <c r="D2350" t="s">
        <v>260</v>
      </c>
      <c r="E2350" t="s">
        <v>13</v>
      </c>
      <c r="F2350">
        <v>2020</v>
      </c>
      <c r="G2350">
        <v>42.952440386331219</v>
      </c>
      <c r="H2350" s="13">
        <v>42.952440386331219</v>
      </c>
      <c r="I2350" s="4" t="str">
        <f>INDEX('EPA Source to Industry Map'!E:E,MATCH(_xlfn.CONCAT(Table2[[#This Row],[sector]:[subsource]]),'EPA Source to Industry Map'!D:D,0))</f>
        <v>chemicals 20</v>
      </c>
      <c r="J2350" s="4" t="s">
        <v>272</v>
      </c>
      <c r="K2350" s="13">
        <v>42.952440386331219</v>
      </c>
    </row>
    <row r="2351" spans="1:11" x14ac:dyDescent="0.25">
      <c r="A2351" t="s">
        <v>1250</v>
      </c>
      <c r="B2351" t="s">
        <v>3</v>
      </c>
      <c r="C2351" t="s">
        <v>256</v>
      </c>
      <c r="D2351" t="s">
        <v>260</v>
      </c>
      <c r="E2351" t="s">
        <v>13</v>
      </c>
      <c r="F2351">
        <v>2021</v>
      </c>
      <c r="G2351">
        <v>39.596053573651695</v>
      </c>
      <c r="H2351" s="13">
        <v>39.596053573651695</v>
      </c>
      <c r="I2351" s="4" t="str">
        <f>INDEX('EPA Source to Industry Map'!E:E,MATCH(_xlfn.CONCAT(Table2[[#This Row],[sector]:[subsource]]),'EPA Source to Industry Map'!D:D,0))</f>
        <v>chemicals 20</v>
      </c>
      <c r="J2351" s="4" t="s">
        <v>272</v>
      </c>
      <c r="K2351" s="13">
        <v>39.596053573651695</v>
      </c>
    </row>
    <row r="2352" spans="1:11" x14ac:dyDescent="0.25">
      <c r="A2352" t="s">
        <v>1250</v>
      </c>
      <c r="B2352" t="s">
        <v>3</v>
      </c>
      <c r="C2352" t="s">
        <v>256</v>
      </c>
      <c r="D2352" t="s">
        <v>260</v>
      </c>
      <c r="E2352" t="s">
        <v>13</v>
      </c>
      <c r="F2352">
        <v>2022</v>
      </c>
      <c r="G2352">
        <v>36.239666760972192</v>
      </c>
      <c r="H2352" s="13">
        <v>36.239666760972192</v>
      </c>
      <c r="I2352" s="4" t="str">
        <f>INDEX('EPA Source to Industry Map'!E:E,MATCH(_xlfn.CONCAT(Table2[[#This Row],[sector]:[subsource]]),'EPA Source to Industry Map'!D:D,0))</f>
        <v>chemicals 20</v>
      </c>
      <c r="J2352" s="4" t="s">
        <v>272</v>
      </c>
      <c r="K2352" s="13">
        <v>36.239666760972192</v>
      </c>
    </row>
    <row r="2353" spans="1:11" x14ac:dyDescent="0.25">
      <c r="A2353" t="s">
        <v>1250</v>
      </c>
      <c r="B2353" t="s">
        <v>3</v>
      </c>
      <c r="C2353" t="s">
        <v>256</v>
      </c>
      <c r="D2353" t="s">
        <v>260</v>
      </c>
      <c r="E2353" t="s">
        <v>13</v>
      </c>
      <c r="F2353">
        <v>2023</v>
      </c>
      <c r="G2353">
        <v>32.883279948292639</v>
      </c>
      <c r="H2353" s="13">
        <v>32.883279948292639</v>
      </c>
      <c r="I2353" s="4" t="str">
        <f>INDEX('EPA Source to Industry Map'!E:E,MATCH(_xlfn.CONCAT(Table2[[#This Row],[sector]:[subsource]]),'EPA Source to Industry Map'!D:D,0))</f>
        <v>chemicals 20</v>
      </c>
      <c r="J2353" s="4" t="s">
        <v>272</v>
      </c>
      <c r="K2353" s="13">
        <v>32.883279948292639</v>
      </c>
    </row>
    <row r="2354" spans="1:11" x14ac:dyDescent="0.25">
      <c r="A2354" t="s">
        <v>1250</v>
      </c>
      <c r="B2354" t="s">
        <v>3</v>
      </c>
      <c r="C2354" t="s">
        <v>256</v>
      </c>
      <c r="D2354" t="s">
        <v>260</v>
      </c>
      <c r="E2354" t="s">
        <v>13</v>
      </c>
      <c r="F2354">
        <v>2024</v>
      </c>
      <c r="G2354">
        <v>29.526893135613118</v>
      </c>
      <c r="H2354" s="13">
        <v>29.526893135613118</v>
      </c>
      <c r="I2354" s="4" t="str">
        <f>INDEX('EPA Source to Industry Map'!E:E,MATCH(_xlfn.CONCAT(Table2[[#This Row],[sector]:[subsource]]),'EPA Source to Industry Map'!D:D,0))</f>
        <v>chemicals 20</v>
      </c>
      <c r="J2354" s="4" t="s">
        <v>272</v>
      </c>
      <c r="K2354" s="13">
        <v>29.526893135613118</v>
      </c>
    </row>
    <row r="2355" spans="1:11" x14ac:dyDescent="0.25">
      <c r="A2355" t="s">
        <v>1250</v>
      </c>
      <c r="B2355" t="s">
        <v>3</v>
      </c>
      <c r="C2355" t="s">
        <v>256</v>
      </c>
      <c r="D2355" t="s">
        <v>260</v>
      </c>
      <c r="E2355" t="s">
        <v>13</v>
      </c>
      <c r="F2355">
        <v>2025</v>
      </c>
      <c r="G2355">
        <v>26.170506322933608</v>
      </c>
      <c r="H2355" s="13">
        <v>26.170506322933608</v>
      </c>
      <c r="I2355" s="4" t="str">
        <f>INDEX('EPA Source to Industry Map'!E:E,MATCH(_xlfn.CONCAT(Table2[[#This Row],[sector]:[subsource]]),'EPA Source to Industry Map'!D:D,0))</f>
        <v>chemicals 20</v>
      </c>
      <c r="J2355" s="4" t="s">
        <v>272</v>
      </c>
      <c r="K2355" s="13">
        <v>26.170506322933608</v>
      </c>
    </row>
    <row r="2356" spans="1:11" x14ac:dyDescent="0.25">
      <c r="A2356" t="s">
        <v>1250</v>
      </c>
      <c r="B2356" t="s">
        <v>3</v>
      </c>
      <c r="C2356" t="s">
        <v>256</v>
      </c>
      <c r="D2356" t="s">
        <v>260</v>
      </c>
      <c r="E2356" t="s">
        <v>13</v>
      </c>
      <c r="F2356">
        <v>2026</v>
      </c>
      <c r="G2356">
        <v>24.757522792004362</v>
      </c>
      <c r="H2356" s="13">
        <v>24.757522792004362</v>
      </c>
      <c r="I2356" s="4" t="str">
        <f>INDEX('EPA Source to Industry Map'!E:E,MATCH(_xlfn.CONCAT(Table2[[#This Row],[sector]:[subsource]]),'EPA Source to Industry Map'!D:D,0))</f>
        <v>chemicals 20</v>
      </c>
      <c r="J2356" s="4" t="s">
        <v>272</v>
      </c>
      <c r="K2356" s="13">
        <v>24.757522792004362</v>
      </c>
    </row>
    <row r="2357" spans="1:11" x14ac:dyDescent="0.25">
      <c r="A2357" t="s">
        <v>1250</v>
      </c>
      <c r="B2357" t="s">
        <v>3</v>
      </c>
      <c r="C2357" t="s">
        <v>256</v>
      </c>
      <c r="D2357" t="s">
        <v>260</v>
      </c>
      <c r="E2357" t="s">
        <v>13</v>
      </c>
      <c r="F2357">
        <v>2027</v>
      </c>
      <c r="G2357">
        <v>23.344539261075113</v>
      </c>
      <c r="H2357" s="13">
        <v>23.344539261075113</v>
      </c>
      <c r="I2357" s="4" t="str">
        <f>INDEX('EPA Source to Industry Map'!E:E,MATCH(_xlfn.CONCAT(Table2[[#This Row],[sector]:[subsource]]),'EPA Source to Industry Map'!D:D,0))</f>
        <v>chemicals 20</v>
      </c>
      <c r="J2357" s="4" t="s">
        <v>272</v>
      </c>
      <c r="K2357" s="13">
        <v>23.344539261075113</v>
      </c>
    </row>
    <row r="2358" spans="1:11" x14ac:dyDescent="0.25">
      <c r="A2358" t="s">
        <v>1250</v>
      </c>
      <c r="B2358" t="s">
        <v>3</v>
      </c>
      <c r="C2358" t="s">
        <v>256</v>
      </c>
      <c r="D2358" t="s">
        <v>260</v>
      </c>
      <c r="E2358" t="s">
        <v>13</v>
      </c>
      <c r="F2358">
        <v>2028</v>
      </c>
      <c r="G2358">
        <v>21.931555730145856</v>
      </c>
      <c r="H2358" s="13">
        <v>21.931555730145856</v>
      </c>
      <c r="I2358" s="4" t="str">
        <f>INDEX('EPA Source to Industry Map'!E:E,MATCH(_xlfn.CONCAT(Table2[[#This Row],[sector]:[subsource]]),'EPA Source to Industry Map'!D:D,0))</f>
        <v>chemicals 20</v>
      </c>
      <c r="J2358" s="4" t="s">
        <v>272</v>
      </c>
      <c r="K2358" s="13">
        <v>21.931555730145856</v>
      </c>
    </row>
    <row r="2359" spans="1:11" x14ac:dyDescent="0.25">
      <c r="A2359" t="s">
        <v>1250</v>
      </c>
      <c r="B2359" t="s">
        <v>3</v>
      </c>
      <c r="C2359" t="s">
        <v>256</v>
      </c>
      <c r="D2359" t="s">
        <v>260</v>
      </c>
      <c r="E2359" t="s">
        <v>13</v>
      </c>
      <c r="F2359">
        <v>2029</v>
      </c>
      <c r="G2359">
        <v>20.518572199216621</v>
      </c>
      <c r="H2359" s="13">
        <v>20.518572199216621</v>
      </c>
      <c r="I2359" s="4" t="str">
        <f>INDEX('EPA Source to Industry Map'!E:E,MATCH(_xlfn.CONCAT(Table2[[#This Row],[sector]:[subsource]]),'EPA Source to Industry Map'!D:D,0))</f>
        <v>chemicals 20</v>
      </c>
      <c r="J2359" s="4" t="s">
        <v>272</v>
      </c>
      <c r="K2359" s="13">
        <v>20.518572199216621</v>
      </c>
    </row>
    <row r="2360" spans="1:11" x14ac:dyDescent="0.25">
      <c r="A2360" t="s">
        <v>1250</v>
      </c>
      <c r="B2360" t="s">
        <v>3</v>
      </c>
      <c r="C2360" t="s">
        <v>256</v>
      </c>
      <c r="D2360" t="s">
        <v>260</v>
      </c>
      <c r="E2360" t="s">
        <v>13</v>
      </c>
      <c r="F2360">
        <v>2030</v>
      </c>
      <c r="G2360">
        <v>19.105588668287361</v>
      </c>
      <c r="H2360" s="13">
        <v>19.105588668287361</v>
      </c>
      <c r="I2360" s="4" t="str">
        <f>INDEX('EPA Source to Industry Map'!E:E,MATCH(_xlfn.CONCAT(Table2[[#This Row],[sector]:[subsource]]),'EPA Source to Industry Map'!D:D,0))</f>
        <v>chemicals 20</v>
      </c>
      <c r="J2360" s="4" t="s">
        <v>272</v>
      </c>
      <c r="K2360" s="13">
        <v>19.105588668287361</v>
      </c>
    </row>
    <row r="2361" spans="1:11" x14ac:dyDescent="0.25">
      <c r="A2361" t="s">
        <v>1250</v>
      </c>
      <c r="B2361" t="s">
        <v>3</v>
      </c>
      <c r="C2361" t="s">
        <v>256</v>
      </c>
      <c r="D2361" t="s">
        <v>260</v>
      </c>
      <c r="E2361" t="s">
        <v>13</v>
      </c>
      <c r="F2361">
        <v>2031</v>
      </c>
      <c r="G2361">
        <v>18.90430897571547</v>
      </c>
      <c r="H2361" s="13">
        <v>18.90430897571547</v>
      </c>
      <c r="I2361" s="4" t="str">
        <f>INDEX('EPA Source to Industry Map'!E:E,MATCH(_xlfn.CONCAT(Table2[[#This Row],[sector]:[subsource]]),'EPA Source to Industry Map'!D:D,0))</f>
        <v>chemicals 20</v>
      </c>
      <c r="J2361" s="4" t="s">
        <v>272</v>
      </c>
      <c r="K2361" s="13">
        <v>18.90430897571547</v>
      </c>
    </row>
    <row r="2362" spans="1:11" x14ac:dyDescent="0.25">
      <c r="A2362" t="s">
        <v>1250</v>
      </c>
      <c r="B2362" t="s">
        <v>3</v>
      </c>
      <c r="C2362" t="s">
        <v>256</v>
      </c>
      <c r="D2362" t="s">
        <v>260</v>
      </c>
      <c r="E2362" t="s">
        <v>13</v>
      </c>
      <c r="F2362">
        <v>2032</v>
      </c>
      <c r="G2362">
        <v>18.703029283143625</v>
      </c>
      <c r="H2362" s="13">
        <v>18.703029283143625</v>
      </c>
      <c r="I2362" s="4" t="str">
        <f>INDEX('EPA Source to Industry Map'!E:E,MATCH(_xlfn.CONCAT(Table2[[#This Row],[sector]:[subsource]]),'EPA Source to Industry Map'!D:D,0))</f>
        <v>chemicals 20</v>
      </c>
      <c r="J2362" s="4" t="s">
        <v>272</v>
      </c>
      <c r="K2362" s="13">
        <v>18.703029283143625</v>
      </c>
    </row>
    <row r="2363" spans="1:11" x14ac:dyDescent="0.25">
      <c r="A2363" t="s">
        <v>1250</v>
      </c>
      <c r="B2363" t="s">
        <v>3</v>
      </c>
      <c r="C2363" t="s">
        <v>256</v>
      </c>
      <c r="D2363" t="s">
        <v>260</v>
      </c>
      <c r="E2363" t="s">
        <v>13</v>
      </c>
      <c r="F2363">
        <v>2033</v>
      </c>
      <c r="G2363">
        <v>18.501749590571748</v>
      </c>
      <c r="H2363" s="13">
        <v>18.501749590571748</v>
      </c>
      <c r="I2363" s="4" t="str">
        <f>INDEX('EPA Source to Industry Map'!E:E,MATCH(_xlfn.CONCAT(Table2[[#This Row],[sector]:[subsource]]),'EPA Source to Industry Map'!D:D,0))</f>
        <v>chemicals 20</v>
      </c>
      <c r="J2363" s="4" t="s">
        <v>272</v>
      </c>
      <c r="K2363" s="13">
        <v>18.501749590571748</v>
      </c>
    </row>
    <row r="2364" spans="1:11" x14ac:dyDescent="0.25">
      <c r="A2364" t="s">
        <v>1250</v>
      </c>
      <c r="B2364" t="s">
        <v>3</v>
      </c>
      <c r="C2364" t="s">
        <v>256</v>
      </c>
      <c r="D2364" t="s">
        <v>260</v>
      </c>
      <c r="E2364" t="s">
        <v>13</v>
      </c>
      <c r="F2364">
        <v>2034</v>
      </c>
      <c r="G2364">
        <v>18.300469897999907</v>
      </c>
      <c r="H2364" s="13">
        <v>18.300469897999907</v>
      </c>
      <c r="I2364" s="4" t="str">
        <f>INDEX('EPA Source to Industry Map'!E:E,MATCH(_xlfn.CONCAT(Table2[[#This Row],[sector]:[subsource]]),'EPA Source to Industry Map'!D:D,0))</f>
        <v>chemicals 20</v>
      </c>
      <c r="J2364" s="4" t="s">
        <v>272</v>
      </c>
      <c r="K2364" s="13">
        <v>18.300469897999907</v>
      </c>
    </row>
    <row r="2365" spans="1:11" x14ac:dyDescent="0.25">
      <c r="A2365" t="s">
        <v>1250</v>
      </c>
      <c r="B2365" t="s">
        <v>3</v>
      </c>
      <c r="C2365" t="s">
        <v>256</v>
      </c>
      <c r="D2365" t="s">
        <v>260</v>
      </c>
      <c r="E2365" t="s">
        <v>13</v>
      </c>
      <c r="F2365">
        <v>2035</v>
      </c>
      <c r="G2365">
        <v>18.099190205428037</v>
      </c>
      <c r="H2365" s="13">
        <v>18.099190205428037</v>
      </c>
      <c r="I2365" s="4" t="str">
        <f>INDEX('EPA Source to Industry Map'!E:E,MATCH(_xlfn.CONCAT(Table2[[#This Row],[sector]:[subsource]]),'EPA Source to Industry Map'!D:D,0))</f>
        <v>chemicals 20</v>
      </c>
      <c r="J2365" s="4" t="s">
        <v>272</v>
      </c>
      <c r="K2365" s="13">
        <v>18.099190205428037</v>
      </c>
    </row>
    <row r="2366" spans="1:11" x14ac:dyDescent="0.25">
      <c r="A2366" t="s">
        <v>1250</v>
      </c>
      <c r="B2366" t="s">
        <v>3</v>
      </c>
      <c r="C2366" t="s">
        <v>256</v>
      </c>
      <c r="D2366" t="s">
        <v>260</v>
      </c>
      <c r="E2366" t="s">
        <v>13</v>
      </c>
      <c r="F2366">
        <v>2036</v>
      </c>
      <c r="G2366">
        <v>18.181860601875449</v>
      </c>
      <c r="H2366" s="13">
        <v>18.181860601875449</v>
      </c>
      <c r="I2366" s="4" t="str">
        <f>INDEX('EPA Source to Industry Map'!E:E,MATCH(_xlfn.CONCAT(Table2[[#This Row],[sector]:[subsource]]),'EPA Source to Industry Map'!D:D,0))</f>
        <v>chemicals 20</v>
      </c>
      <c r="J2366" s="4" t="s">
        <v>272</v>
      </c>
      <c r="K2366" s="13">
        <v>18.181860601875449</v>
      </c>
    </row>
    <row r="2367" spans="1:11" x14ac:dyDescent="0.25">
      <c r="A2367" t="s">
        <v>1250</v>
      </c>
      <c r="B2367" t="s">
        <v>3</v>
      </c>
      <c r="C2367" t="s">
        <v>256</v>
      </c>
      <c r="D2367" t="s">
        <v>260</v>
      </c>
      <c r="E2367" t="s">
        <v>13</v>
      </c>
      <c r="F2367">
        <v>2037</v>
      </c>
      <c r="G2367">
        <v>18.264530998322847</v>
      </c>
      <c r="H2367" s="13">
        <v>18.264530998322847</v>
      </c>
      <c r="I2367" s="4" t="str">
        <f>INDEX('EPA Source to Industry Map'!E:E,MATCH(_xlfn.CONCAT(Table2[[#This Row],[sector]:[subsource]]),'EPA Source to Industry Map'!D:D,0))</f>
        <v>chemicals 20</v>
      </c>
      <c r="J2367" s="4" t="s">
        <v>272</v>
      </c>
      <c r="K2367" s="13">
        <v>18.264530998322847</v>
      </c>
    </row>
    <row r="2368" spans="1:11" x14ac:dyDescent="0.25">
      <c r="A2368" t="s">
        <v>1250</v>
      </c>
      <c r="B2368" t="s">
        <v>3</v>
      </c>
      <c r="C2368" t="s">
        <v>256</v>
      </c>
      <c r="D2368" t="s">
        <v>260</v>
      </c>
      <c r="E2368" t="s">
        <v>13</v>
      </c>
      <c r="F2368">
        <v>2038</v>
      </c>
      <c r="G2368">
        <v>18.347201394770259</v>
      </c>
      <c r="H2368" s="13">
        <v>18.347201394770259</v>
      </c>
      <c r="I2368" s="4" t="str">
        <f>INDEX('EPA Source to Industry Map'!E:E,MATCH(_xlfn.CONCAT(Table2[[#This Row],[sector]:[subsource]]),'EPA Source to Industry Map'!D:D,0))</f>
        <v>chemicals 20</v>
      </c>
      <c r="J2368" s="4" t="s">
        <v>272</v>
      </c>
      <c r="K2368" s="13">
        <v>18.347201394770259</v>
      </c>
    </row>
    <row r="2369" spans="1:11" x14ac:dyDescent="0.25">
      <c r="A2369" t="s">
        <v>1250</v>
      </c>
      <c r="B2369" t="s">
        <v>3</v>
      </c>
      <c r="C2369" t="s">
        <v>256</v>
      </c>
      <c r="D2369" t="s">
        <v>260</v>
      </c>
      <c r="E2369" t="s">
        <v>13</v>
      </c>
      <c r="F2369">
        <v>2039</v>
      </c>
      <c r="G2369">
        <v>18.429871791217657</v>
      </c>
      <c r="H2369" s="13">
        <v>18.429871791217657</v>
      </c>
      <c r="I2369" s="4" t="str">
        <f>INDEX('EPA Source to Industry Map'!E:E,MATCH(_xlfn.CONCAT(Table2[[#This Row],[sector]:[subsource]]),'EPA Source to Industry Map'!D:D,0))</f>
        <v>chemicals 20</v>
      </c>
      <c r="J2369" s="4" t="s">
        <v>272</v>
      </c>
      <c r="K2369" s="13">
        <v>18.429871791217657</v>
      </c>
    </row>
    <row r="2370" spans="1:11" x14ac:dyDescent="0.25">
      <c r="A2370" t="s">
        <v>1250</v>
      </c>
      <c r="B2370" t="s">
        <v>3</v>
      </c>
      <c r="C2370" t="s">
        <v>256</v>
      </c>
      <c r="D2370" t="s">
        <v>260</v>
      </c>
      <c r="E2370" t="s">
        <v>13</v>
      </c>
      <c r="F2370">
        <v>2040</v>
      </c>
      <c r="G2370">
        <v>18.512542187665069</v>
      </c>
      <c r="H2370" s="13">
        <v>18.512542187665069</v>
      </c>
      <c r="I2370" s="4" t="str">
        <f>INDEX('EPA Source to Industry Map'!E:E,MATCH(_xlfn.CONCAT(Table2[[#This Row],[sector]:[subsource]]),'EPA Source to Industry Map'!D:D,0))</f>
        <v>chemicals 20</v>
      </c>
      <c r="J2370" s="4" t="s">
        <v>272</v>
      </c>
      <c r="K2370" s="13">
        <v>18.512542187665069</v>
      </c>
    </row>
    <row r="2371" spans="1:11" x14ac:dyDescent="0.25">
      <c r="A2371" t="s">
        <v>1250</v>
      </c>
      <c r="B2371" t="s">
        <v>3</v>
      </c>
      <c r="C2371" t="s">
        <v>256</v>
      </c>
      <c r="D2371" t="s">
        <v>260</v>
      </c>
      <c r="E2371" t="s">
        <v>13</v>
      </c>
      <c r="F2371">
        <v>2041</v>
      </c>
      <c r="G2371">
        <v>18.581339432999137</v>
      </c>
      <c r="H2371" s="13">
        <v>18.581339432999137</v>
      </c>
      <c r="I2371" s="4" t="str">
        <f>INDEX('EPA Source to Industry Map'!E:E,MATCH(_xlfn.CONCAT(Table2[[#This Row],[sector]:[subsource]]),'EPA Source to Industry Map'!D:D,0))</f>
        <v>chemicals 20</v>
      </c>
      <c r="J2371" s="4" t="s">
        <v>272</v>
      </c>
      <c r="K2371" s="13">
        <v>18.581339432999137</v>
      </c>
    </row>
    <row r="2372" spans="1:11" x14ac:dyDescent="0.25">
      <c r="A2372" t="s">
        <v>1250</v>
      </c>
      <c r="B2372" t="s">
        <v>3</v>
      </c>
      <c r="C2372" t="s">
        <v>256</v>
      </c>
      <c r="D2372" t="s">
        <v>260</v>
      </c>
      <c r="E2372" t="s">
        <v>13</v>
      </c>
      <c r="F2372">
        <v>2042</v>
      </c>
      <c r="G2372">
        <v>18.650136678333229</v>
      </c>
      <c r="H2372" s="13">
        <v>18.650136678333229</v>
      </c>
      <c r="I2372" s="4" t="str">
        <f>INDEX('EPA Source to Industry Map'!E:E,MATCH(_xlfn.CONCAT(Table2[[#This Row],[sector]:[subsource]]),'EPA Source to Industry Map'!D:D,0))</f>
        <v>chemicals 20</v>
      </c>
      <c r="J2372" s="4" t="s">
        <v>272</v>
      </c>
      <c r="K2372" s="13">
        <v>18.650136678333229</v>
      </c>
    </row>
    <row r="2373" spans="1:11" x14ac:dyDescent="0.25">
      <c r="A2373" t="s">
        <v>1250</v>
      </c>
      <c r="B2373" t="s">
        <v>3</v>
      </c>
      <c r="C2373" t="s">
        <v>256</v>
      </c>
      <c r="D2373" t="s">
        <v>260</v>
      </c>
      <c r="E2373" t="s">
        <v>13</v>
      </c>
      <c r="F2373">
        <v>2043</v>
      </c>
      <c r="G2373">
        <v>18.718933923667304</v>
      </c>
      <c r="H2373" s="13">
        <v>18.718933923667304</v>
      </c>
      <c r="I2373" s="4" t="str">
        <f>INDEX('EPA Source to Industry Map'!E:E,MATCH(_xlfn.CONCAT(Table2[[#This Row],[sector]:[subsource]]),'EPA Source to Industry Map'!D:D,0))</f>
        <v>chemicals 20</v>
      </c>
      <c r="J2373" s="4" t="s">
        <v>272</v>
      </c>
      <c r="K2373" s="13">
        <v>18.718933923667304</v>
      </c>
    </row>
    <row r="2374" spans="1:11" x14ac:dyDescent="0.25">
      <c r="A2374" t="s">
        <v>1250</v>
      </c>
      <c r="B2374" t="s">
        <v>3</v>
      </c>
      <c r="C2374" t="s">
        <v>256</v>
      </c>
      <c r="D2374" t="s">
        <v>260</v>
      </c>
      <c r="E2374" t="s">
        <v>13</v>
      </c>
      <c r="F2374">
        <v>2044</v>
      </c>
      <c r="G2374">
        <v>18.787731169001404</v>
      </c>
      <c r="H2374" s="13">
        <v>18.787731169001404</v>
      </c>
      <c r="I2374" s="4" t="str">
        <f>INDEX('EPA Source to Industry Map'!E:E,MATCH(_xlfn.CONCAT(Table2[[#This Row],[sector]:[subsource]]),'EPA Source to Industry Map'!D:D,0))</f>
        <v>chemicals 20</v>
      </c>
      <c r="J2374" s="4" t="s">
        <v>272</v>
      </c>
      <c r="K2374" s="13">
        <v>18.787731169001404</v>
      </c>
    </row>
    <row r="2375" spans="1:11" x14ac:dyDescent="0.25">
      <c r="A2375" t="s">
        <v>1250</v>
      </c>
      <c r="B2375" t="s">
        <v>3</v>
      </c>
      <c r="C2375" t="s">
        <v>256</v>
      </c>
      <c r="D2375" t="s">
        <v>260</v>
      </c>
      <c r="E2375" t="s">
        <v>13</v>
      </c>
      <c r="F2375">
        <v>2045</v>
      </c>
      <c r="G2375">
        <v>18.856528414335457</v>
      </c>
      <c r="H2375" s="13">
        <v>18.856528414335457</v>
      </c>
      <c r="I2375" s="4" t="str">
        <f>INDEX('EPA Source to Industry Map'!E:E,MATCH(_xlfn.CONCAT(Table2[[#This Row],[sector]:[subsource]]),'EPA Source to Industry Map'!D:D,0))</f>
        <v>chemicals 20</v>
      </c>
      <c r="J2375" s="4" t="s">
        <v>272</v>
      </c>
      <c r="K2375" s="13">
        <v>18.856528414335457</v>
      </c>
    </row>
    <row r="2376" spans="1:11" x14ac:dyDescent="0.25">
      <c r="A2376" t="s">
        <v>1250</v>
      </c>
      <c r="B2376" t="s">
        <v>3</v>
      </c>
      <c r="C2376" t="s">
        <v>256</v>
      </c>
      <c r="D2376" t="s">
        <v>260</v>
      </c>
      <c r="E2376" t="s">
        <v>13</v>
      </c>
      <c r="F2376">
        <v>2046</v>
      </c>
      <c r="G2376">
        <v>18.999336707697204</v>
      </c>
      <c r="H2376" s="13">
        <v>18.999336707697204</v>
      </c>
      <c r="I2376" s="4" t="str">
        <f>INDEX('EPA Source to Industry Map'!E:E,MATCH(_xlfn.CONCAT(Table2[[#This Row],[sector]:[subsource]]),'EPA Source to Industry Map'!D:D,0))</f>
        <v>chemicals 20</v>
      </c>
      <c r="J2376" s="4" t="s">
        <v>272</v>
      </c>
      <c r="K2376" s="13">
        <v>18.999336707697204</v>
      </c>
    </row>
    <row r="2377" spans="1:11" x14ac:dyDescent="0.25">
      <c r="A2377" t="s">
        <v>1250</v>
      </c>
      <c r="B2377" t="s">
        <v>3</v>
      </c>
      <c r="C2377" t="s">
        <v>256</v>
      </c>
      <c r="D2377" t="s">
        <v>260</v>
      </c>
      <c r="E2377" t="s">
        <v>13</v>
      </c>
      <c r="F2377">
        <v>2047</v>
      </c>
      <c r="G2377">
        <v>19.142145001058946</v>
      </c>
      <c r="H2377" s="13">
        <v>19.142145001058946</v>
      </c>
      <c r="I2377" s="4" t="str">
        <f>INDEX('EPA Source to Industry Map'!E:E,MATCH(_xlfn.CONCAT(Table2[[#This Row],[sector]:[subsource]]),'EPA Source to Industry Map'!D:D,0))</f>
        <v>chemicals 20</v>
      </c>
      <c r="J2377" s="4" t="s">
        <v>272</v>
      </c>
      <c r="K2377" s="13">
        <v>19.142145001058946</v>
      </c>
    </row>
    <row r="2378" spans="1:11" x14ac:dyDescent="0.25">
      <c r="A2378" t="s">
        <v>1250</v>
      </c>
      <c r="B2378" t="s">
        <v>3</v>
      </c>
      <c r="C2378" t="s">
        <v>256</v>
      </c>
      <c r="D2378" t="s">
        <v>260</v>
      </c>
      <c r="E2378" t="s">
        <v>13</v>
      </c>
      <c r="F2378">
        <v>2048</v>
      </c>
      <c r="G2378">
        <v>19.284953294420678</v>
      </c>
      <c r="H2378" s="13">
        <v>19.284953294420678</v>
      </c>
      <c r="I2378" s="4" t="str">
        <f>INDEX('EPA Source to Industry Map'!E:E,MATCH(_xlfn.CONCAT(Table2[[#This Row],[sector]:[subsource]]),'EPA Source to Industry Map'!D:D,0))</f>
        <v>chemicals 20</v>
      </c>
      <c r="J2378" s="4" t="s">
        <v>272</v>
      </c>
      <c r="K2378" s="13">
        <v>19.284953294420678</v>
      </c>
    </row>
    <row r="2379" spans="1:11" x14ac:dyDescent="0.25">
      <c r="A2379" t="s">
        <v>1250</v>
      </c>
      <c r="B2379" t="s">
        <v>3</v>
      </c>
      <c r="C2379" t="s">
        <v>256</v>
      </c>
      <c r="D2379" t="s">
        <v>260</v>
      </c>
      <c r="E2379" t="s">
        <v>13</v>
      </c>
      <c r="F2379">
        <v>2049</v>
      </c>
      <c r="G2379">
        <v>19.427761587782427</v>
      </c>
      <c r="H2379" s="13">
        <v>19.427761587782427</v>
      </c>
      <c r="I2379" s="4" t="str">
        <f>INDEX('EPA Source to Industry Map'!E:E,MATCH(_xlfn.CONCAT(Table2[[#This Row],[sector]:[subsource]]),'EPA Source to Industry Map'!D:D,0))</f>
        <v>chemicals 20</v>
      </c>
      <c r="J2379" s="4" t="s">
        <v>272</v>
      </c>
      <c r="K2379" s="13">
        <v>19.427761587782427</v>
      </c>
    </row>
    <row r="2380" spans="1:11" x14ac:dyDescent="0.25">
      <c r="A2380" t="s">
        <v>1250</v>
      </c>
      <c r="B2380" t="s">
        <v>3</v>
      </c>
      <c r="C2380" t="s">
        <v>256</v>
      </c>
      <c r="D2380" t="s">
        <v>260</v>
      </c>
      <c r="E2380" t="s">
        <v>13</v>
      </c>
      <c r="F2380">
        <v>2050</v>
      </c>
      <c r="G2380">
        <v>19.570569881144159</v>
      </c>
      <c r="H2380" s="13">
        <v>19.570569881144159</v>
      </c>
      <c r="I2380" s="4" t="str">
        <f>INDEX('EPA Source to Industry Map'!E:E,MATCH(_xlfn.CONCAT(Table2[[#This Row],[sector]:[subsource]]),'EPA Source to Industry Map'!D:D,0))</f>
        <v>chemicals 20</v>
      </c>
      <c r="J2380" s="4" t="s">
        <v>272</v>
      </c>
      <c r="K2380" s="13">
        <v>19.570569881144159</v>
      </c>
    </row>
    <row r="2381" spans="1:11" x14ac:dyDescent="0.25">
      <c r="A2381" t="s">
        <v>1250</v>
      </c>
      <c r="B2381" t="s">
        <v>3</v>
      </c>
      <c r="C2381" t="s">
        <v>256</v>
      </c>
      <c r="D2381" t="s">
        <v>261</v>
      </c>
      <c r="E2381" t="s">
        <v>13</v>
      </c>
      <c r="F2381">
        <v>1990</v>
      </c>
      <c r="G2381">
        <v>5.8146419433630028E-5</v>
      </c>
      <c r="H2381" s="13">
        <v>5.8146419433630028E-5</v>
      </c>
      <c r="I2381" s="4" t="str">
        <f>INDEX('EPA Source to Industry Map'!E:E,MATCH(_xlfn.CONCAT(Table2[[#This Row],[sector]:[subsource]]),'EPA Source to Industry Map'!D:D,0))</f>
        <v>chemicals 20</v>
      </c>
      <c r="J2381" s="4" t="s">
        <v>272</v>
      </c>
      <c r="K2381" s="13">
        <v>5.8146419433630028E-5</v>
      </c>
    </row>
    <row r="2382" spans="1:11" x14ac:dyDescent="0.25">
      <c r="A2382" t="s">
        <v>1250</v>
      </c>
      <c r="B2382" t="s">
        <v>3</v>
      </c>
      <c r="C2382" t="s">
        <v>256</v>
      </c>
      <c r="D2382" t="s">
        <v>261</v>
      </c>
      <c r="E2382" t="s">
        <v>13</v>
      </c>
      <c r="F2382">
        <v>1991</v>
      </c>
      <c r="G2382">
        <v>1.4243133528429708E-2</v>
      </c>
      <c r="H2382" s="13">
        <v>1.4243133528429708E-2</v>
      </c>
      <c r="I2382" s="4" t="str">
        <f>INDEX('EPA Source to Industry Map'!E:E,MATCH(_xlfn.CONCAT(Table2[[#This Row],[sector]:[subsource]]),'EPA Source to Industry Map'!D:D,0))</f>
        <v>chemicals 20</v>
      </c>
      <c r="J2382" s="4" t="s">
        <v>272</v>
      </c>
      <c r="K2382" s="13">
        <v>1.4243133528429708E-2</v>
      </c>
    </row>
    <row r="2383" spans="1:11" x14ac:dyDescent="0.25">
      <c r="A2383" t="s">
        <v>1250</v>
      </c>
      <c r="B2383" t="s">
        <v>3</v>
      </c>
      <c r="C2383" t="s">
        <v>256</v>
      </c>
      <c r="D2383" t="s">
        <v>261</v>
      </c>
      <c r="E2383" t="s">
        <v>13</v>
      </c>
      <c r="F2383">
        <v>1992</v>
      </c>
      <c r="G2383">
        <v>3.8491730813358993E-2</v>
      </c>
      <c r="H2383" s="13">
        <v>3.8491730813358993E-2</v>
      </c>
      <c r="I2383" s="4" t="str">
        <f>INDEX('EPA Source to Industry Map'!E:E,MATCH(_xlfn.CONCAT(Table2[[#This Row],[sector]:[subsource]]),'EPA Source to Industry Map'!D:D,0))</f>
        <v>chemicals 20</v>
      </c>
      <c r="J2383" s="4" t="s">
        <v>272</v>
      </c>
      <c r="K2383" s="13">
        <v>3.8491730813358993E-2</v>
      </c>
    </row>
    <row r="2384" spans="1:11" x14ac:dyDescent="0.25">
      <c r="A2384" t="s">
        <v>1250</v>
      </c>
      <c r="B2384" t="s">
        <v>3</v>
      </c>
      <c r="C2384" t="s">
        <v>256</v>
      </c>
      <c r="D2384" t="s">
        <v>261</v>
      </c>
      <c r="E2384" t="s">
        <v>13</v>
      </c>
      <c r="F2384">
        <v>1993</v>
      </c>
      <c r="G2384">
        <v>0.14332782866672114</v>
      </c>
      <c r="H2384" s="13">
        <v>0.14332782866672114</v>
      </c>
      <c r="I2384" s="4" t="str">
        <f>INDEX('EPA Source to Industry Map'!E:E,MATCH(_xlfn.CONCAT(Table2[[#This Row],[sector]:[subsource]]),'EPA Source to Industry Map'!D:D,0))</f>
        <v>chemicals 20</v>
      </c>
      <c r="J2384" s="4" t="s">
        <v>272</v>
      </c>
      <c r="K2384" s="13">
        <v>0.14332782866672114</v>
      </c>
    </row>
    <row r="2385" spans="1:11" x14ac:dyDescent="0.25">
      <c r="A2385" t="s">
        <v>1250</v>
      </c>
      <c r="B2385" t="s">
        <v>3</v>
      </c>
      <c r="C2385" t="s">
        <v>256</v>
      </c>
      <c r="D2385" t="s">
        <v>261</v>
      </c>
      <c r="E2385" t="s">
        <v>13</v>
      </c>
      <c r="F2385">
        <v>1994</v>
      </c>
      <c r="G2385">
        <v>0.17870225459901015</v>
      </c>
      <c r="H2385" s="13">
        <v>0.17870225459901015</v>
      </c>
      <c r="I2385" s="4" t="str">
        <f>INDEX('EPA Source to Industry Map'!E:E,MATCH(_xlfn.CONCAT(Table2[[#This Row],[sector]:[subsource]]),'EPA Source to Industry Map'!D:D,0))</f>
        <v>chemicals 20</v>
      </c>
      <c r="J2385" s="4" t="s">
        <v>272</v>
      </c>
      <c r="K2385" s="13">
        <v>0.17870225459901015</v>
      </c>
    </row>
    <row r="2386" spans="1:11" x14ac:dyDescent="0.25">
      <c r="A2386" t="s">
        <v>1250</v>
      </c>
      <c r="B2386" t="s">
        <v>3</v>
      </c>
      <c r="C2386" t="s">
        <v>256</v>
      </c>
      <c r="D2386" t="s">
        <v>261</v>
      </c>
      <c r="E2386" t="s">
        <v>13</v>
      </c>
      <c r="F2386">
        <v>1995</v>
      </c>
      <c r="G2386">
        <v>0.23840962283814907</v>
      </c>
      <c r="H2386" s="13">
        <v>0.23840962283814907</v>
      </c>
      <c r="I2386" s="4" t="str">
        <f>INDEX('EPA Source to Industry Map'!E:E,MATCH(_xlfn.CONCAT(Table2[[#This Row],[sector]:[subsource]]),'EPA Source to Industry Map'!D:D,0))</f>
        <v>chemicals 20</v>
      </c>
      <c r="J2386" s="4" t="s">
        <v>272</v>
      </c>
      <c r="K2386" s="13">
        <v>0.23840962283814907</v>
      </c>
    </row>
    <row r="2387" spans="1:11" x14ac:dyDescent="0.25">
      <c r="A2387" t="s">
        <v>1250</v>
      </c>
      <c r="B2387" t="s">
        <v>3</v>
      </c>
      <c r="C2387" t="s">
        <v>256</v>
      </c>
      <c r="D2387" t="s">
        <v>261</v>
      </c>
      <c r="E2387" t="s">
        <v>13</v>
      </c>
      <c r="F2387">
        <v>1996</v>
      </c>
      <c r="G2387">
        <v>0.36823696036244358</v>
      </c>
      <c r="H2387" s="13">
        <v>0.36823696036244358</v>
      </c>
      <c r="I2387" s="4" t="str">
        <f>INDEX('EPA Source to Industry Map'!E:E,MATCH(_xlfn.CONCAT(Table2[[#This Row],[sector]:[subsource]]),'EPA Source to Industry Map'!D:D,0))</f>
        <v>chemicals 20</v>
      </c>
      <c r="J2387" s="4" t="s">
        <v>272</v>
      </c>
      <c r="K2387" s="13">
        <v>0.36823696036244358</v>
      </c>
    </row>
    <row r="2388" spans="1:11" x14ac:dyDescent="0.25">
      <c r="A2388" t="s">
        <v>1250</v>
      </c>
      <c r="B2388" t="s">
        <v>3</v>
      </c>
      <c r="C2388" t="s">
        <v>256</v>
      </c>
      <c r="D2388" t="s">
        <v>261</v>
      </c>
      <c r="E2388" t="s">
        <v>13</v>
      </c>
      <c r="F2388">
        <v>1997</v>
      </c>
      <c r="G2388">
        <v>0.48544877684042376</v>
      </c>
      <c r="H2388" s="13">
        <v>0.48544877684042376</v>
      </c>
      <c r="I2388" s="4" t="str">
        <f>INDEX('EPA Source to Industry Map'!E:E,MATCH(_xlfn.CONCAT(Table2[[#This Row],[sector]:[subsource]]),'EPA Source to Industry Map'!D:D,0))</f>
        <v>chemicals 20</v>
      </c>
      <c r="J2388" s="4" t="s">
        <v>272</v>
      </c>
      <c r="K2388" s="13">
        <v>0.48544877684042376</v>
      </c>
    </row>
    <row r="2389" spans="1:11" x14ac:dyDescent="0.25">
      <c r="A2389" t="s">
        <v>1250</v>
      </c>
      <c r="B2389" t="s">
        <v>3</v>
      </c>
      <c r="C2389" t="s">
        <v>256</v>
      </c>
      <c r="D2389" t="s">
        <v>261</v>
      </c>
      <c r="E2389" t="s">
        <v>13</v>
      </c>
      <c r="F2389">
        <v>1998</v>
      </c>
      <c r="G2389">
        <v>0.61966070133182016</v>
      </c>
      <c r="H2389" s="13">
        <v>0.61966070133182016</v>
      </c>
      <c r="I2389" s="4" t="str">
        <f>INDEX('EPA Source to Industry Map'!E:E,MATCH(_xlfn.CONCAT(Table2[[#This Row],[sector]:[subsource]]),'EPA Source to Industry Map'!D:D,0))</f>
        <v>chemicals 20</v>
      </c>
      <c r="J2389" s="4" t="s">
        <v>272</v>
      </c>
      <c r="K2389" s="13">
        <v>0.61966070133182016</v>
      </c>
    </row>
    <row r="2390" spans="1:11" x14ac:dyDescent="0.25">
      <c r="A2390" t="s">
        <v>1250</v>
      </c>
      <c r="B2390" t="s">
        <v>3</v>
      </c>
      <c r="C2390" t="s">
        <v>256</v>
      </c>
      <c r="D2390" t="s">
        <v>261</v>
      </c>
      <c r="E2390" t="s">
        <v>13</v>
      </c>
      <c r="F2390">
        <v>1999</v>
      </c>
      <c r="G2390">
        <v>0.74569531053452132</v>
      </c>
      <c r="H2390" s="13">
        <v>0.74569531053452132</v>
      </c>
      <c r="I2390" s="4" t="str">
        <f>INDEX('EPA Source to Industry Map'!E:E,MATCH(_xlfn.CONCAT(Table2[[#This Row],[sector]:[subsource]]),'EPA Source to Industry Map'!D:D,0))</f>
        <v>chemicals 20</v>
      </c>
      <c r="J2390" s="4" t="s">
        <v>272</v>
      </c>
      <c r="K2390" s="13">
        <v>0.74569531053452132</v>
      </c>
    </row>
    <row r="2391" spans="1:11" x14ac:dyDescent="0.25">
      <c r="A2391" t="s">
        <v>1250</v>
      </c>
      <c r="B2391" t="s">
        <v>3</v>
      </c>
      <c r="C2391" t="s">
        <v>256</v>
      </c>
      <c r="D2391" t="s">
        <v>261</v>
      </c>
      <c r="E2391" t="s">
        <v>13</v>
      </c>
      <c r="F2391">
        <v>2000</v>
      </c>
      <c r="G2391">
        <v>0.91468073834791219</v>
      </c>
      <c r="H2391" s="13">
        <v>0.91468073834791219</v>
      </c>
      <c r="I2391" s="4" t="str">
        <f>INDEX('EPA Source to Industry Map'!E:E,MATCH(_xlfn.CONCAT(Table2[[#This Row],[sector]:[subsource]]),'EPA Source to Industry Map'!D:D,0))</f>
        <v>chemicals 20</v>
      </c>
      <c r="J2391" s="4" t="s">
        <v>272</v>
      </c>
      <c r="K2391" s="13">
        <v>0.91468073834791219</v>
      </c>
    </row>
    <row r="2392" spans="1:11" x14ac:dyDescent="0.25">
      <c r="A2392" t="s">
        <v>1250</v>
      </c>
      <c r="B2392" t="s">
        <v>3</v>
      </c>
      <c r="C2392" t="s">
        <v>256</v>
      </c>
      <c r="D2392" t="s">
        <v>261</v>
      </c>
      <c r="E2392" t="s">
        <v>13</v>
      </c>
      <c r="F2392">
        <v>2001</v>
      </c>
      <c r="G2392">
        <v>1.0431251167979598</v>
      </c>
      <c r="H2392" s="13">
        <v>1.0431251167979598</v>
      </c>
      <c r="I2392" s="4" t="str">
        <f>INDEX('EPA Source to Industry Map'!E:E,MATCH(_xlfn.CONCAT(Table2[[#This Row],[sector]:[subsource]]),'EPA Source to Industry Map'!D:D,0))</f>
        <v>chemicals 20</v>
      </c>
      <c r="J2392" s="4" t="s">
        <v>272</v>
      </c>
      <c r="K2392" s="13">
        <v>1.0431251167979598</v>
      </c>
    </row>
    <row r="2393" spans="1:11" x14ac:dyDescent="0.25">
      <c r="A2393" t="s">
        <v>1250</v>
      </c>
      <c r="B2393" t="s">
        <v>3</v>
      </c>
      <c r="C2393" t="s">
        <v>256</v>
      </c>
      <c r="D2393" t="s">
        <v>261</v>
      </c>
      <c r="E2393" t="s">
        <v>13</v>
      </c>
      <c r="F2393">
        <v>2002</v>
      </c>
      <c r="G2393">
        <v>1.1366813705867507</v>
      </c>
      <c r="H2393" s="13">
        <v>1.1366813705867507</v>
      </c>
      <c r="I2393" s="4" t="str">
        <f>INDEX('EPA Source to Industry Map'!E:E,MATCH(_xlfn.CONCAT(Table2[[#This Row],[sector]:[subsource]]),'EPA Source to Industry Map'!D:D,0))</f>
        <v>chemicals 20</v>
      </c>
      <c r="J2393" s="4" t="s">
        <v>272</v>
      </c>
      <c r="K2393" s="13">
        <v>1.1366813705867507</v>
      </c>
    </row>
    <row r="2394" spans="1:11" x14ac:dyDescent="0.25">
      <c r="A2394" t="s">
        <v>1250</v>
      </c>
      <c r="B2394" t="s">
        <v>3</v>
      </c>
      <c r="C2394" t="s">
        <v>256</v>
      </c>
      <c r="D2394" t="s">
        <v>261</v>
      </c>
      <c r="E2394" t="s">
        <v>13</v>
      </c>
      <c r="F2394">
        <v>2003</v>
      </c>
      <c r="G2394">
        <v>1.23378077984728</v>
      </c>
      <c r="H2394" s="13">
        <v>1.23378077984728</v>
      </c>
      <c r="I2394" s="4" t="str">
        <f>INDEX('EPA Source to Industry Map'!E:E,MATCH(_xlfn.CONCAT(Table2[[#This Row],[sector]:[subsource]]),'EPA Source to Industry Map'!D:D,0))</f>
        <v>chemicals 20</v>
      </c>
      <c r="J2394" s="4" t="s">
        <v>272</v>
      </c>
      <c r="K2394" s="13">
        <v>1.23378077984728</v>
      </c>
    </row>
    <row r="2395" spans="1:11" x14ac:dyDescent="0.25">
      <c r="A2395" t="s">
        <v>1250</v>
      </c>
      <c r="B2395" t="s">
        <v>3</v>
      </c>
      <c r="C2395" t="s">
        <v>256</v>
      </c>
      <c r="D2395" t="s">
        <v>261</v>
      </c>
      <c r="E2395" t="s">
        <v>13</v>
      </c>
      <c r="F2395">
        <v>2004</v>
      </c>
      <c r="G2395">
        <v>1.3305015650138392</v>
      </c>
      <c r="H2395" s="13">
        <v>1.3305015650138392</v>
      </c>
      <c r="I2395" s="4" t="str">
        <f>INDEX('EPA Source to Industry Map'!E:E,MATCH(_xlfn.CONCAT(Table2[[#This Row],[sector]:[subsource]]),'EPA Source to Industry Map'!D:D,0))</f>
        <v>chemicals 20</v>
      </c>
      <c r="J2395" s="4" t="s">
        <v>272</v>
      </c>
      <c r="K2395" s="13">
        <v>1.3305015650138392</v>
      </c>
    </row>
    <row r="2396" spans="1:11" x14ac:dyDescent="0.25">
      <c r="A2396" t="s">
        <v>1250</v>
      </c>
      <c r="B2396" t="s">
        <v>3</v>
      </c>
      <c r="C2396" t="s">
        <v>256</v>
      </c>
      <c r="D2396" t="s">
        <v>261</v>
      </c>
      <c r="E2396" t="s">
        <v>13</v>
      </c>
      <c r="F2396">
        <v>2005</v>
      </c>
      <c r="G2396">
        <v>1.4134040921811581</v>
      </c>
      <c r="H2396" s="13">
        <v>1.4134040921811581</v>
      </c>
      <c r="I2396" s="4" t="str">
        <f>INDEX('EPA Source to Industry Map'!E:E,MATCH(_xlfn.CONCAT(Table2[[#This Row],[sector]:[subsource]]),'EPA Source to Industry Map'!D:D,0))</f>
        <v>chemicals 20</v>
      </c>
      <c r="J2396" s="4" t="s">
        <v>272</v>
      </c>
      <c r="K2396" s="13">
        <v>1.4134040921811581</v>
      </c>
    </row>
    <row r="2397" spans="1:11" x14ac:dyDescent="0.25">
      <c r="A2397" t="s">
        <v>1250</v>
      </c>
      <c r="B2397" t="s">
        <v>3</v>
      </c>
      <c r="C2397" t="s">
        <v>256</v>
      </c>
      <c r="D2397" t="s">
        <v>261</v>
      </c>
      <c r="E2397" t="s">
        <v>13</v>
      </c>
      <c r="F2397">
        <v>2006</v>
      </c>
      <c r="G2397">
        <v>1.5376488404714661</v>
      </c>
      <c r="H2397" s="13">
        <v>1.5376488404714661</v>
      </c>
      <c r="I2397" s="4" t="str">
        <f>INDEX('EPA Source to Industry Map'!E:E,MATCH(_xlfn.CONCAT(Table2[[#This Row],[sector]:[subsource]]),'EPA Source to Industry Map'!D:D,0))</f>
        <v>chemicals 20</v>
      </c>
      <c r="J2397" s="4" t="s">
        <v>272</v>
      </c>
      <c r="K2397" s="13">
        <v>1.5376488404714661</v>
      </c>
    </row>
    <row r="2398" spans="1:11" x14ac:dyDescent="0.25">
      <c r="A2398" t="s">
        <v>1250</v>
      </c>
      <c r="B2398" t="s">
        <v>3</v>
      </c>
      <c r="C2398" t="s">
        <v>256</v>
      </c>
      <c r="D2398" t="s">
        <v>261</v>
      </c>
      <c r="E2398" t="s">
        <v>13</v>
      </c>
      <c r="F2398">
        <v>2007</v>
      </c>
      <c r="G2398">
        <v>1.6641195245470495</v>
      </c>
      <c r="H2398" s="13">
        <v>1.6641195245470495</v>
      </c>
      <c r="I2398" s="4" t="str">
        <f>INDEX('EPA Source to Industry Map'!E:E,MATCH(_xlfn.CONCAT(Table2[[#This Row],[sector]:[subsource]]),'EPA Source to Industry Map'!D:D,0))</f>
        <v>chemicals 20</v>
      </c>
      <c r="J2398" s="4" t="s">
        <v>272</v>
      </c>
      <c r="K2398" s="13">
        <v>1.6641195245470495</v>
      </c>
    </row>
    <row r="2399" spans="1:11" x14ac:dyDescent="0.25">
      <c r="A2399" t="s">
        <v>1250</v>
      </c>
      <c r="B2399" t="s">
        <v>3</v>
      </c>
      <c r="C2399" t="s">
        <v>256</v>
      </c>
      <c r="D2399" t="s">
        <v>261</v>
      </c>
      <c r="E2399" t="s">
        <v>13</v>
      </c>
      <c r="F2399">
        <v>2008</v>
      </c>
      <c r="G2399">
        <v>1.7329293992046417</v>
      </c>
      <c r="H2399" s="13">
        <v>1.7329293992046417</v>
      </c>
      <c r="I2399" s="4" t="str">
        <f>INDEX('EPA Source to Industry Map'!E:E,MATCH(_xlfn.CONCAT(Table2[[#This Row],[sector]:[subsource]]),'EPA Source to Industry Map'!D:D,0))</f>
        <v>chemicals 20</v>
      </c>
      <c r="J2399" s="4" t="s">
        <v>272</v>
      </c>
      <c r="K2399" s="13">
        <v>1.7329293992046417</v>
      </c>
    </row>
    <row r="2400" spans="1:11" x14ac:dyDescent="0.25">
      <c r="A2400" t="s">
        <v>1250</v>
      </c>
      <c r="B2400" t="s">
        <v>3</v>
      </c>
      <c r="C2400" t="s">
        <v>256</v>
      </c>
      <c r="D2400" t="s">
        <v>261</v>
      </c>
      <c r="E2400" t="s">
        <v>13</v>
      </c>
      <c r="F2400">
        <v>2009</v>
      </c>
      <c r="G2400">
        <v>1.7151787513300059</v>
      </c>
      <c r="H2400" s="13">
        <v>1.7151787513300059</v>
      </c>
      <c r="I2400" s="4" t="str">
        <f>INDEX('EPA Source to Industry Map'!E:E,MATCH(_xlfn.CONCAT(Table2[[#This Row],[sector]:[subsource]]),'EPA Source to Industry Map'!D:D,0))</f>
        <v>chemicals 20</v>
      </c>
      <c r="J2400" s="4" t="s">
        <v>272</v>
      </c>
      <c r="K2400" s="13">
        <v>1.7151787513300059</v>
      </c>
    </row>
    <row r="2401" spans="1:11" x14ac:dyDescent="0.25">
      <c r="A2401" t="s">
        <v>1250</v>
      </c>
      <c r="B2401" t="s">
        <v>3</v>
      </c>
      <c r="C2401" t="s">
        <v>256</v>
      </c>
      <c r="D2401" t="s">
        <v>261</v>
      </c>
      <c r="E2401" t="s">
        <v>13</v>
      </c>
      <c r="F2401">
        <v>2010</v>
      </c>
      <c r="G2401">
        <v>1.7610644394265293</v>
      </c>
      <c r="H2401" s="13">
        <v>1.7610644394265293</v>
      </c>
      <c r="I2401" s="4" t="str">
        <f>INDEX('EPA Source to Industry Map'!E:E,MATCH(_xlfn.CONCAT(Table2[[#This Row],[sector]:[subsource]]),'EPA Source to Industry Map'!D:D,0))</f>
        <v>chemicals 20</v>
      </c>
      <c r="J2401" s="4" t="s">
        <v>272</v>
      </c>
      <c r="K2401" s="13">
        <v>1.7610644394265293</v>
      </c>
    </row>
    <row r="2402" spans="1:11" x14ac:dyDescent="0.25">
      <c r="A2402" t="s">
        <v>1250</v>
      </c>
      <c r="B2402" t="s">
        <v>3</v>
      </c>
      <c r="C2402" t="s">
        <v>256</v>
      </c>
      <c r="D2402" t="s">
        <v>261</v>
      </c>
      <c r="E2402" t="s">
        <v>13</v>
      </c>
      <c r="F2402">
        <v>2011</v>
      </c>
      <c r="G2402">
        <v>1.846120836161868</v>
      </c>
      <c r="H2402" s="13">
        <v>1.846120836161868</v>
      </c>
      <c r="I2402" s="4" t="str">
        <f>INDEX('EPA Source to Industry Map'!E:E,MATCH(_xlfn.CONCAT(Table2[[#This Row],[sector]:[subsource]]),'EPA Source to Industry Map'!D:D,0))</f>
        <v>chemicals 20</v>
      </c>
      <c r="J2402" s="4" t="s">
        <v>272</v>
      </c>
      <c r="K2402" s="13">
        <v>1.846120836161868</v>
      </c>
    </row>
    <row r="2403" spans="1:11" x14ac:dyDescent="0.25">
      <c r="A2403" t="s">
        <v>1250</v>
      </c>
      <c r="B2403" t="s">
        <v>3</v>
      </c>
      <c r="C2403" t="s">
        <v>256</v>
      </c>
      <c r="D2403" t="s">
        <v>261</v>
      </c>
      <c r="E2403" t="s">
        <v>13</v>
      </c>
      <c r="F2403">
        <v>2012</v>
      </c>
      <c r="G2403">
        <v>1.8987225170827402</v>
      </c>
      <c r="H2403" s="13">
        <v>1.8987225170827402</v>
      </c>
      <c r="I2403" s="4" t="str">
        <f>INDEX('EPA Source to Industry Map'!E:E,MATCH(_xlfn.CONCAT(Table2[[#This Row],[sector]:[subsource]]),'EPA Source to Industry Map'!D:D,0))</f>
        <v>chemicals 20</v>
      </c>
      <c r="J2403" s="4" t="s">
        <v>272</v>
      </c>
      <c r="K2403" s="13">
        <v>1.8987225170827402</v>
      </c>
    </row>
    <row r="2404" spans="1:11" x14ac:dyDescent="0.25">
      <c r="A2404" t="s">
        <v>1250</v>
      </c>
      <c r="B2404" t="s">
        <v>3</v>
      </c>
      <c r="C2404" t="s">
        <v>256</v>
      </c>
      <c r="D2404" t="s">
        <v>261</v>
      </c>
      <c r="E2404" t="s">
        <v>13</v>
      </c>
      <c r="F2404">
        <v>2013</v>
      </c>
      <c r="G2404">
        <v>1.9459724737657018</v>
      </c>
      <c r="H2404" s="13">
        <v>1.9459724737657018</v>
      </c>
      <c r="I2404" s="4" t="str">
        <f>INDEX('EPA Source to Industry Map'!E:E,MATCH(_xlfn.CONCAT(Table2[[#This Row],[sector]:[subsource]]),'EPA Source to Industry Map'!D:D,0))</f>
        <v>chemicals 20</v>
      </c>
      <c r="J2404" s="4" t="s">
        <v>272</v>
      </c>
      <c r="K2404" s="13">
        <v>1.9459724737657018</v>
      </c>
    </row>
    <row r="2405" spans="1:11" x14ac:dyDescent="0.25">
      <c r="A2405" t="s">
        <v>1250</v>
      </c>
      <c r="B2405" t="s">
        <v>3</v>
      </c>
      <c r="C2405" t="s">
        <v>256</v>
      </c>
      <c r="D2405" t="s">
        <v>261</v>
      </c>
      <c r="E2405" t="s">
        <v>13</v>
      </c>
      <c r="F2405">
        <v>2014</v>
      </c>
      <c r="G2405">
        <v>1.9927894645491573</v>
      </c>
      <c r="H2405" s="13">
        <v>1.9927894645491573</v>
      </c>
      <c r="I2405" s="4" t="str">
        <f>INDEX('EPA Source to Industry Map'!E:E,MATCH(_xlfn.CONCAT(Table2[[#This Row],[sector]:[subsource]]),'EPA Source to Industry Map'!D:D,0))</f>
        <v>chemicals 20</v>
      </c>
      <c r="J2405" s="4" t="s">
        <v>272</v>
      </c>
      <c r="K2405" s="13">
        <v>1.9927894645491573</v>
      </c>
    </row>
    <row r="2406" spans="1:11" x14ac:dyDescent="0.25">
      <c r="A2406" t="s">
        <v>1250</v>
      </c>
      <c r="B2406" t="s">
        <v>3</v>
      </c>
      <c r="C2406" t="s">
        <v>256</v>
      </c>
      <c r="D2406" t="s">
        <v>261</v>
      </c>
      <c r="E2406" t="s">
        <v>13</v>
      </c>
      <c r="F2406">
        <v>2015</v>
      </c>
      <c r="G2406">
        <v>1.8821886669490357</v>
      </c>
      <c r="H2406" s="13">
        <v>1.8821886669490357</v>
      </c>
      <c r="I2406" s="4" t="str">
        <f>INDEX('EPA Source to Industry Map'!E:E,MATCH(_xlfn.CONCAT(Table2[[#This Row],[sector]:[subsource]]),'EPA Source to Industry Map'!D:D,0))</f>
        <v>chemicals 20</v>
      </c>
      <c r="J2406" s="4" t="s">
        <v>272</v>
      </c>
      <c r="K2406" s="13">
        <v>1.8821886669490357</v>
      </c>
    </row>
    <row r="2407" spans="1:11" x14ac:dyDescent="0.25">
      <c r="A2407" t="s">
        <v>1250</v>
      </c>
      <c r="B2407" t="s">
        <v>3</v>
      </c>
      <c r="C2407" t="s">
        <v>256</v>
      </c>
      <c r="D2407" t="s">
        <v>261</v>
      </c>
      <c r="E2407" t="s">
        <v>13</v>
      </c>
      <c r="F2407">
        <v>2016</v>
      </c>
      <c r="G2407">
        <v>1.8759618625667185</v>
      </c>
      <c r="H2407" s="13">
        <v>1.8759618625667185</v>
      </c>
      <c r="I2407" s="4" t="str">
        <f>INDEX('EPA Source to Industry Map'!E:E,MATCH(_xlfn.CONCAT(Table2[[#This Row],[sector]:[subsource]]),'EPA Source to Industry Map'!D:D,0))</f>
        <v>chemicals 20</v>
      </c>
      <c r="J2407" s="4" t="s">
        <v>272</v>
      </c>
      <c r="K2407" s="13">
        <v>1.8759618625667185</v>
      </c>
    </row>
    <row r="2408" spans="1:11" x14ac:dyDescent="0.25">
      <c r="A2408" t="s">
        <v>1250</v>
      </c>
      <c r="B2408" t="s">
        <v>3</v>
      </c>
      <c r="C2408" t="s">
        <v>256</v>
      </c>
      <c r="D2408" t="s">
        <v>261</v>
      </c>
      <c r="E2408" t="s">
        <v>13</v>
      </c>
      <c r="F2408">
        <v>2017</v>
      </c>
      <c r="G2408">
        <v>1.7154826884289878</v>
      </c>
      <c r="H2408" s="13">
        <v>1.7154826884289878</v>
      </c>
      <c r="I2408" s="4" t="str">
        <f>INDEX('EPA Source to Industry Map'!E:E,MATCH(_xlfn.CONCAT(Table2[[#This Row],[sector]:[subsource]]),'EPA Source to Industry Map'!D:D,0))</f>
        <v>chemicals 20</v>
      </c>
      <c r="J2408" s="4" t="s">
        <v>272</v>
      </c>
      <c r="K2408" s="13">
        <v>1.7154826884289878</v>
      </c>
    </row>
    <row r="2409" spans="1:11" x14ac:dyDescent="0.25">
      <c r="A2409" t="s">
        <v>1250</v>
      </c>
      <c r="B2409" t="s">
        <v>3</v>
      </c>
      <c r="C2409" t="s">
        <v>256</v>
      </c>
      <c r="D2409" t="s">
        <v>261</v>
      </c>
      <c r="E2409" t="s">
        <v>13</v>
      </c>
      <c r="F2409">
        <v>2018</v>
      </c>
      <c r="G2409">
        <v>1.5550035142912564</v>
      </c>
      <c r="H2409" s="13">
        <v>1.5550035142912564</v>
      </c>
      <c r="I2409" s="4" t="str">
        <f>INDEX('EPA Source to Industry Map'!E:E,MATCH(_xlfn.CONCAT(Table2[[#This Row],[sector]:[subsource]]),'EPA Source to Industry Map'!D:D,0))</f>
        <v>chemicals 20</v>
      </c>
      <c r="J2409" s="4" t="s">
        <v>272</v>
      </c>
      <c r="K2409" s="13">
        <v>1.5550035142912564</v>
      </c>
    </row>
    <row r="2410" spans="1:11" x14ac:dyDescent="0.25">
      <c r="A2410" t="s">
        <v>1250</v>
      </c>
      <c r="B2410" t="s">
        <v>3</v>
      </c>
      <c r="C2410" t="s">
        <v>256</v>
      </c>
      <c r="D2410" t="s">
        <v>261</v>
      </c>
      <c r="E2410" t="s">
        <v>13</v>
      </c>
      <c r="F2410">
        <v>2019</v>
      </c>
      <c r="G2410">
        <v>1.3945243401535248</v>
      </c>
      <c r="H2410" s="13">
        <v>1.3945243401535248</v>
      </c>
      <c r="I2410" s="4" t="str">
        <f>INDEX('EPA Source to Industry Map'!E:E,MATCH(_xlfn.CONCAT(Table2[[#This Row],[sector]:[subsource]]),'EPA Source to Industry Map'!D:D,0))</f>
        <v>chemicals 20</v>
      </c>
      <c r="J2410" s="4" t="s">
        <v>272</v>
      </c>
      <c r="K2410" s="13">
        <v>1.3945243401535248</v>
      </c>
    </row>
    <row r="2411" spans="1:11" x14ac:dyDescent="0.25">
      <c r="A2411" t="s">
        <v>1250</v>
      </c>
      <c r="B2411" t="s">
        <v>3</v>
      </c>
      <c r="C2411" t="s">
        <v>256</v>
      </c>
      <c r="D2411" t="s">
        <v>261</v>
      </c>
      <c r="E2411" t="s">
        <v>13</v>
      </c>
      <c r="F2411">
        <v>2020</v>
      </c>
      <c r="G2411">
        <v>1.2340451660157927</v>
      </c>
      <c r="H2411" s="13">
        <v>1.2340451660157927</v>
      </c>
      <c r="I2411" s="4" t="str">
        <f>INDEX('EPA Source to Industry Map'!E:E,MATCH(_xlfn.CONCAT(Table2[[#This Row],[sector]:[subsource]]),'EPA Source to Industry Map'!D:D,0))</f>
        <v>chemicals 20</v>
      </c>
      <c r="J2411" s="4" t="s">
        <v>272</v>
      </c>
      <c r="K2411" s="13">
        <v>1.2340451660157927</v>
      </c>
    </row>
    <row r="2412" spans="1:11" x14ac:dyDescent="0.25">
      <c r="A2412" t="s">
        <v>1250</v>
      </c>
      <c r="B2412" t="s">
        <v>3</v>
      </c>
      <c r="C2412" t="s">
        <v>256</v>
      </c>
      <c r="D2412" t="s">
        <v>261</v>
      </c>
      <c r="E2412" t="s">
        <v>13</v>
      </c>
      <c r="F2412">
        <v>2021</v>
      </c>
      <c r="G2412">
        <v>1.1203561024133608</v>
      </c>
      <c r="H2412" s="13">
        <v>1.1203561024133608</v>
      </c>
      <c r="I2412" s="4" t="str">
        <f>INDEX('EPA Source to Industry Map'!E:E,MATCH(_xlfn.CONCAT(Table2[[#This Row],[sector]:[subsource]]),'EPA Source to Industry Map'!D:D,0))</f>
        <v>chemicals 20</v>
      </c>
      <c r="J2412" s="4" t="s">
        <v>272</v>
      </c>
      <c r="K2412" s="13">
        <v>1.1203561024133608</v>
      </c>
    </row>
    <row r="2413" spans="1:11" x14ac:dyDescent="0.25">
      <c r="A2413" t="s">
        <v>1250</v>
      </c>
      <c r="B2413" t="s">
        <v>3</v>
      </c>
      <c r="C2413" t="s">
        <v>256</v>
      </c>
      <c r="D2413" t="s">
        <v>261</v>
      </c>
      <c r="E2413" t="s">
        <v>13</v>
      </c>
      <c r="F2413">
        <v>2022</v>
      </c>
      <c r="G2413">
        <v>1.0066670388109271</v>
      </c>
      <c r="H2413" s="13">
        <v>1.0066670388109271</v>
      </c>
      <c r="I2413" s="4" t="str">
        <f>INDEX('EPA Source to Industry Map'!E:E,MATCH(_xlfn.CONCAT(Table2[[#This Row],[sector]:[subsource]]),'EPA Source to Industry Map'!D:D,0))</f>
        <v>chemicals 20</v>
      </c>
      <c r="J2413" s="4" t="s">
        <v>272</v>
      </c>
      <c r="K2413" s="13">
        <v>1.0066670388109271</v>
      </c>
    </row>
    <row r="2414" spans="1:11" x14ac:dyDescent="0.25">
      <c r="A2414" t="s">
        <v>1250</v>
      </c>
      <c r="B2414" t="s">
        <v>3</v>
      </c>
      <c r="C2414" t="s">
        <v>256</v>
      </c>
      <c r="D2414" t="s">
        <v>261</v>
      </c>
      <c r="E2414" t="s">
        <v>13</v>
      </c>
      <c r="F2414">
        <v>2023</v>
      </c>
      <c r="G2414">
        <v>0.89297797520849465</v>
      </c>
      <c r="H2414" s="13">
        <v>0.89297797520849465</v>
      </c>
      <c r="I2414" s="4" t="str">
        <f>INDEX('EPA Source to Industry Map'!E:E,MATCH(_xlfn.CONCAT(Table2[[#This Row],[sector]:[subsource]]),'EPA Source to Industry Map'!D:D,0))</f>
        <v>chemicals 20</v>
      </c>
      <c r="J2414" s="4" t="s">
        <v>272</v>
      </c>
      <c r="K2414" s="13">
        <v>0.89297797520849465</v>
      </c>
    </row>
    <row r="2415" spans="1:11" x14ac:dyDescent="0.25">
      <c r="A2415" t="s">
        <v>1250</v>
      </c>
      <c r="B2415" t="s">
        <v>3</v>
      </c>
      <c r="C2415" t="s">
        <v>256</v>
      </c>
      <c r="D2415" t="s">
        <v>261</v>
      </c>
      <c r="E2415" t="s">
        <v>13</v>
      </c>
      <c r="F2415">
        <v>2024</v>
      </c>
      <c r="G2415">
        <v>0.77928891160606195</v>
      </c>
      <c r="H2415" s="13">
        <v>0.77928891160606195</v>
      </c>
      <c r="I2415" s="4" t="str">
        <f>INDEX('EPA Source to Industry Map'!E:E,MATCH(_xlfn.CONCAT(Table2[[#This Row],[sector]:[subsource]]),'EPA Source to Industry Map'!D:D,0))</f>
        <v>chemicals 20</v>
      </c>
      <c r="J2415" s="4" t="s">
        <v>272</v>
      </c>
      <c r="K2415" s="13">
        <v>0.77928891160606195</v>
      </c>
    </row>
    <row r="2416" spans="1:11" x14ac:dyDescent="0.25">
      <c r="A2416" t="s">
        <v>1250</v>
      </c>
      <c r="B2416" t="s">
        <v>3</v>
      </c>
      <c r="C2416" t="s">
        <v>256</v>
      </c>
      <c r="D2416" t="s">
        <v>261</v>
      </c>
      <c r="E2416" t="s">
        <v>13</v>
      </c>
      <c r="F2416">
        <v>2025</v>
      </c>
      <c r="G2416">
        <v>0.66559984800362859</v>
      </c>
      <c r="H2416" s="13">
        <v>0.66559984800362859</v>
      </c>
      <c r="I2416" s="4" t="str">
        <f>INDEX('EPA Source to Industry Map'!E:E,MATCH(_xlfn.CONCAT(Table2[[#This Row],[sector]:[subsource]]),'EPA Source to Industry Map'!D:D,0))</f>
        <v>chemicals 20</v>
      </c>
      <c r="J2416" s="4" t="s">
        <v>272</v>
      </c>
      <c r="K2416" s="13">
        <v>0.66559984800362859</v>
      </c>
    </row>
    <row r="2417" spans="1:11" x14ac:dyDescent="0.25">
      <c r="A2417" t="s">
        <v>1250</v>
      </c>
      <c r="B2417" t="s">
        <v>3</v>
      </c>
      <c r="C2417" t="s">
        <v>256</v>
      </c>
      <c r="D2417" t="s">
        <v>261</v>
      </c>
      <c r="E2417" t="s">
        <v>13</v>
      </c>
      <c r="F2417">
        <v>2026</v>
      </c>
      <c r="G2417">
        <v>0.62986445469474228</v>
      </c>
      <c r="H2417" s="13">
        <v>0.62986445469474228</v>
      </c>
      <c r="I2417" s="4" t="str">
        <f>INDEX('EPA Source to Industry Map'!E:E,MATCH(_xlfn.CONCAT(Table2[[#This Row],[sector]:[subsource]]),'EPA Source to Industry Map'!D:D,0))</f>
        <v>chemicals 20</v>
      </c>
      <c r="J2417" s="4" t="s">
        <v>272</v>
      </c>
      <c r="K2417" s="13">
        <v>0.62986445469474228</v>
      </c>
    </row>
    <row r="2418" spans="1:11" x14ac:dyDescent="0.25">
      <c r="A2418" t="s">
        <v>1250</v>
      </c>
      <c r="B2418" t="s">
        <v>3</v>
      </c>
      <c r="C2418" t="s">
        <v>256</v>
      </c>
      <c r="D2418" t="s">
        <v>261</v>
      </c>
      <c r="E2418" t="s">
        <v>13</v>
      </c>
      <c r="F2418">
        <v>2027</v>
      </c>
      <c r="G2418">
        <v>0.59412906138585642</v>
      </c>
      <c r="H2418" s="13">
        <v>0.59412906138585642</v>
      </c>
      <c r="I2418" s="4" t="str">
        <f>INDEX('EPA Source to Industry Map'!E:E,MATCH(_xlfn.CONCAT(Table2[[#This Row],[sector]:[subsource]]),'EPA Source to Industry Map'!D:D,0))</f>
        <v>chemicals 20</v>
      </c>
      <c r="J2418" s="4" t="s">
        <v>272</v>
      </c>
      <c r="K2418" s="13">
        <v>0.59412906138585642</v>
      </c>
    </row>
    <row r="2419" spans="1:11" x14ac:dyDescent="0.25">
      <c r="A2419" t="s">
        <v>1250</v>
      </c>
      <c r="B2419" t="s">
        <v>3</v>
      </c>
      <c r="C2419" t="s">
        <v>256</v>
      </c>
      <c r="D2419" t="s">
        <v>261</v>
      </c>
      <c r="E2419" t="s">
        <v>13</v>
      </c>
      <c r="F2419">
        <v>2028</v>
      </c>
      <c r="G2419">
        <v>0.55839366807696977</v>
      </c>
      <c r="H2419" s="13">
        <v>0.55839366807696977</v>
      </c>
      <c r="I2419" s="4" t="str">
        <f>INDEX('EPA Source to Industry Map'!E:E,MATCH(_xlfn.CONCAT(Table2[[#This Row],[sector]:[subsource]]),'EPA Source to Industry Map'!D:D,0))</f>
        <v>chemicals 20</v>
      </c>
      <c r="J2419" s="4" t="s">
        <v>272</v>
      </c>
      <c r="K2419" s="13">
        <v>0.55839366807696977</v>
      </c>
    </row>
    <row r="2420" spans="1:11" x14ac:dyDescent="0.25">
      <c r="A2420" t="s">
        <v>1250</v>
      </c>
      <c r="B2420" t="s">
        <v>3</v>
      </c>
      <c r="C2420" t="s">
        <v>256</v>
      </c>
      <c r="D2420" t="s">
        <v>261</v>
      </c>
      <c r="E2420" t="s">
        <v>13</v>
      </c>
      <c r="F2420">
        <v>2029</v>
      </c>
      <c r="G2420">
        <v>0.52265827476808369</v>
      </c>
      <c r="H2420" s="13">
        <v>0.52265827476808369</v>
      </c>
      <c r="I2420" s="4" t="str">
        <f>INDEX('EPA Source to Industry Map'!E:E,MATCH(_xlfn.CONCAT(Table2[[#This Row],[sector]:[subsource]]),'EPA Source to Industry Map'!D:D,0))</f>
        <v>chemicals 20</v>
      </c>
      <c r="J2420" s="4" t="s">
        <v>272</v>
      </c>
      <c r="K2420" s="13">
        <v>0.52265827476808369</v>
      </c>
    </row>
    <row r="2421" spans="1:11" x14ac:dyDescent="0.25">
      <c r="A2421" t="s">
        <v>1250</v>
      </c>
      <c r="B2421" t="s">
        <v>3</v>
      </c>
      <c r="C2421" t="s">
        <v>256</v>
      </c>
      <c r="D2421" t="s">
        <v>261</v>
      </c>
      <c r="E2421" t="s">
        <v>13</v>
      </c>
      <c r="F2421">
        <v>2030</v>
      </c>
      <c r="G2421">
        <v>0.48692288145919788</v>
      </c>
      <c r="H2421" s="13">
        <v>0.48692288145919788</v>
      </c>
      <c r="I2421" s="4" t="str">
        <f>INDEX('EPA Source to Industry Map'!E:E,MATCH(_xlfn.CONCAT(Table2[[#This Row],[sector]:[subsource]]),'EPA Source to Industry Map'!D:D,0))</f>
        <v>chemicals 20</v>
      </c>
      <c r="J2421" s="4" t="s">
        <v>272</v>
      </c>
      <c r="K2421" s="13">
        <v>0.48692288145919788</v>
      </c>
    </row>
    <row r="2422" spans="1:11" x14ac:dyDescent="0.25">
      <c r="A2422" t="s">
        <v>1250</v>
      </c>
      <c r="B2422" t="s">
        <v>3</v>
      </c>
      <c r="C2422" t="s">
        <v>256</v>
      </c>
      <c r="D2422" t="s">
        <v>261</v>
      </c>
      <c r="E2422" t="s">
        <v>13</v>
      </c>
      <c r="F2422">
        <v>2031</v>
      </c>
      <c r="G2422">
        <v>0.48692288145919788</v>
      </c>
      <c r="H2422" s="13">
        <v>0.48692288145919788</v>
      </c>
      <c r="I2422" s="4" t="str">
        <f>INDEX('EPA Source to Industry Map'!E:E,MATCH(_xlfn.CONCAT(Table2[[#This Row],[sector]:[subsource]]),'EPA Source to Industry Map'!D:D,0))</f>
        <v>chemicals 20</v>
      </c>
      <c r="J2422" s="4" t="s">
        <v>272</v>
      </c>
      <c r="K2422" s="13">
        <v>0.48692288145919788</v>
      </c>
    </row>
    <row r="2423" spans="1:11" x14ac:dyDescent="0.25">
      <c r="A2423" t="s">
        <v>1250</v>
      </c>
      <c r="B2423" t="s">
        <v>3</v>
      </c>
      <c r="C2423" t="s">
        <v>256</v>
      </c>
      <c r="D2423" t="s">
        <v>261</v>
      </c>
      <c r="E2423" t="s">
        <v>13</v>
      </c>
      <c r="F2423">
        <v>2032</v>
      </c>
      <c r="G2423">
        <v>0.48692288145919788</v>
      </c>
      <c r="H2423" s="13">
        <v>0.48692288145919788</v>
      </c>
      <c r="I2423" s="4" t="str">
        <f>INDEX('EPA Source to Industry Map'!E:E,MATCH(_xlfn.CONCAT(Table2[[#This Row],[sector]:[subsource]]),'EPA Source to Industry Map'!D:D,0))</f>
        <v>chemicals 20</v>
      </c>
      <c r="J2423" s="4" t="s">
        <v>272</v>
      </c>
      <c r="K2423" s="13">
        <v>0.48692288145919788</v>
      </c>
    </row>
    <row r="2424" spans="1:11" x14ac:dyDescent="0.25">
      <c r="A2424" t="s">
        <v>1250</v>
      </c>
      <c r="B2424" t="s">
        <v>3</v>
      </c>
      <c r="C2424" t="s">
        <v>256</v>
      </c>
      <c r="D2424" t="s">
        <v>261</v>
      </c>
      <c r="E2424" t="s">
        <v>13</v>
      </c>
      <c r="F2424">
        <v>2033</v>
      </c>
      <c r="G2424">
        <v>0.48692288145919788</v>
      </c>
      <c r="H2424" s="13">
        <v>0.48692288145919788</v>
      </c>
      <c r="I2424" s="4" t="str">
        <f>INDEX('EPA Source to Industry Map'!E:E,MATCH(_xlfn.CONCAT(Table2[[#This Row],[sector]:[subsource]]),'EPA Source to Industry Map'!D:D,0))</f>
        <v>chemicals 20</v>
      </c>
      <c r="J2424" s="4" t="s">
        <v>272</v>
      </c>
      <c r="K2424" s="13">
        <v>0.48692288145919788</v>
      </c>
    </row>
    <row r="2425" spans="1:11" x14ac:dyDescent="0.25">
      <c r="A2425" t="s">
        <v>1250</v>
      </c>
      <c r="B2425" t="s">
        <v>3</v>
      </c>
      <c r="C2425" t="s">
        <v>256</v>
      </c>
      <c r="D2425" t="s">
        <v>261</v>
      </c>
      <c r="E2425" t="s">
        <v>13</v>
      </c>
      <c r="F2425">
        <v>2034</v>
      </c>
      <c r="G2425">
        <v>0.48692288145919788</v>
      </c>
      <c r="H2425" s="13">
        <v>0.48692288145919788</v>
      </c>
      <c r="I2425" s="4" t="str">
        <f>INDEX('EPA Source to Industry Map'!E:E,MATCH(_xlfn.CONCAT(Table2[[#This Row],[sector]:[subsource]]),'EPA Source to Industry Map'!D:D,0))</f>
        <v>chemicals 20</v>
      </c>
      <c r="J2425" s="4" t="s">
        <v>272</v>
      </c>
      <c r="K2425" s="13">
        <v>0.48692288145919788</v>
      </c>
    </row>
    <row r="2426" spans="1:11" x14ac:dyDescent="0.25">
      <c r="A2426" t="s">
        <v>1250</v>
      </c>
      <c r="B2426" t="s">
        <v>3</v>
      </c>
      <c r="C2426" t="s">
        <v>256</v>
      </c>
      <c r="D2426" t="s">
        <v>261</v>
      </c>
      <c r="E2426" t="s">
        <v>13</v>
      </c>
      <c r="F2426">
        <v>2035</v>
      </c>
      <c r="G2426">
        <v>0.48692288145919788</v>
      </c>
      <c r="H2426" s="13">
        <v>0.48692288145919788</v>
      </c>
      <c r="I2426" s="4" t="str">
        <f>INDEX('EPA Source to Industry Map'!E:E,MATCH(_xlfn.CONCAT(Table2[[#This Row],[sector]:[subsource]]),'EPA Source to Industry Map'!D:D,0))</f>
        <v>chemicals 20</v>
      </c>
      <c r="J2426" s="4" t="s">
        <v>272</v>
      </c>
      <c r="K2426" s="13">
        <v>0.48692288145919788</v>
      </c>
    </row>
    <row r="2427" spans="1:11" x14ac:dyDescent="0.25">
      <c r="A2427" t="s">
        <v>1250</v>
      </c>
      <c r="B2427" t="s">
        <v>3</v>
      </c>
      <c r="C2427" t="s">
        <v>256</v>
      </c>
      <c r="D2427" t="s">
        <v>261</v>
      </c>
      <c r="E2427" t="s">
        <v>13</v>
      </c>
      <c r="F2427">
        <v>2036</v>
      </c>
      <c r="G2427">
        <v>0.49270676784743228</v>
      </c>
      <c r="H2427" s="13">
        <v>0.49270676784743228</v>
      </c>
      <c r="I2427" s="4" t="str">
        <f>INDEX('EPA Source to Industry Map'!E:E,MATCH(_xlfn.CONCAT(Table2[[#This Row],[sector]:[subsource]]),'EPA Source to Industry Map'!D:D,0))</f>
        <v>chemicals 20</v>
      </c>
      <c r="J2427" s="4" t="s">
        <v>272</v>
      </c>
      <c r="K2427" s="13">
        <v>0.49270676784743228</v>
      </c>
    </row>
    <row r="2428" spans="1:11" x14ac:dyDescent="0.25">
      <c r="A2428" t="s">
        <v>1250</v>
      </c>
      <c r="B2428" t="s">
        <v>3</v>
      </c>
      <c r="C2428" t="s">
        <v>256</v>
      </c>
      <c r="D2428" t="s">
        <v>261</v>
      </c>
      <c r="E2428" t="s">
        <v>13</v>
      </c>
      <c r="F2428">
        <v>2037</v>
      </c>
      <c r="G2428">
        <v>0.49849065423566691</v>
      </c>
      <c r="H2428" s="13">
        <v>0.49849065423566691</v>
      </c>
      <c r="I2428" s="4" t="str">
        <f>INDEX('EPA Source to Industry Map'!E:E,MATCH(_xlfn.CONCAT(Table2[[#This Row],[sector]:[subsource]]),'EPA Source to Industry Map'!D:D,0))</f>
        <v>chemicals 20</v>
      </c>
      <c r="J2428" s="4" t="s">
        <v>272</v>
      </c>
      <c r="K2428" s="13">
        <v>0.49849065423566691</v>
      </c>
    </row>
    <row r="2429" spans="1:11" x14ac:dyDescent="0.25">
      <c r="A2429" t="s">
        <v>1250</v>
      </c>
      <c r="B2429" t="s">
        <v>3</v>
      </c>
      <c r="C2429" t="s">
        <v>256</v>
      </c>
      <c r="D2429" t="s">
        <v>261</v>
      </c>
      <c r="E2429" t="s">
        <v>13</v>
      </c>
      <c r="F2429">
        <v>2038</v>
      </c>
      <c r="G2429">
        <v>0.50427454062390142</v>
      </c>
      <c r="H2429" s="13">
        <v>0.50427454062390142</v>
      </c>
      <c r="I2429" s="4" t="str">
        <f>INDEX('EPA Source to Industry Map'!E:E,MATCH(_xlfn.CONCAT(Table2[[#This Row],[sector]:[subsource]]),'EPA Source to Industry Map'!D:D,0))</f>
        <v>chemicals 20</v>
      </c>
      <c r="J2429" s="4" t="s">
        <v>272</v>
      </c>
      <c r="K2429" s="13">
        <v>0.50427454062390142</v>
      </c>
    </row>
    <row r="2430" spans="1:11" x14ac:dyDescent="0.25">
      <c r="A2430" t="s">
        <v>1250</v>
      </c>
      <c r="B2430" t="s">
        <v>3</v>
      </c>
      <c r="C2430" t="s">
        <v>256</v>
      </c>
      <c r="D2430" t="s">
        <v>261</v>
      </c>
      <c r="E2430" t="s">
        <v>13</v>
      </c>
      <c r="F2430">
        <v>2039</v>
      </c>
      <c r="G2430">
        <v>0.510058427012135</v>
      </c>
      <c r="H2430" s="13">
        <v>0.510058427012135</v>
      </c>
      <c r="I2430" s="4" t="str">
        <f>INDEX('EPA Source to Industry Map'!E:E,MATCH(_xlfn.CONCAT(Table2[[#This Row],[sector]:[subsource]]),'EPA Source to Industry Map'!D:D,0))</f>
        <v>chemicals 20</v>
      </c>
      <c r="J2430" s="4" t="s">
        <v>272</v>
      </c>
      <c r="K2430" s="13">
        <v>0.510058427012135</v>
      </c>
    </row>
    <row r="2431" spans="1:11" x14ac:dyDescent="0.25">
      <c r="A2431" t="s">
        <v>1250</v>
      </c>
      <c r="B2431" t="s">
        <v>3</v>
      </c>
      <c r="C2431" t="s">
        <v>256</v>
      </c>
      <c r="D2431" t="s">
        <v>261</v>
      </c>
      <c r="E2431" t="s">
        <v>13</v>
      </c>
      <c r="F2431">
        <v>2040</v>
      </c>
      <c r="G2431">
        <v>0.51584231340036979</v>
      </c>
      <c r="H2431" s="13">
        <v>0.51584231340036979</v>
      </c>
      <c r="I2431" s="4" t="str">
        <f>INDEX('EPA Source to Industry Map'!E:E,MATCH(_xlfn.CONCAT(Table2[[#This Row],[sector]:[subsource]]),'EPA Source to Industry Map'!D:D,0))</f>
        <v>chemicals 20</v>
      </c>
      <c r="J2431" s="4" t="s">
        <v>272</v>
      </c>
      <c r="K2431" s="13">
        <v>0.51584231340036979</v>
      </c>
    </row>
    <row r="2432" spans="1:11" x14ac:dyDescent="0.25">
      <c r="A2432" t="s">
        <v>1250</v>
      </c>
      <c r="B2432" t="s">
        <v>3</v>
      </c>
      <c r="C2432" t="s">
        <v>256</v>
      </c>
      <c r="D2432" t="s">
        <v>261</v>
      </c>
      <c r="E2432" t="s">
        <v>13</v>
      </c>
      <c r="F2432">
        <v>2041</v>
      </c>
      <c r="G2432">
        <v>0.519232677596839</v>
      </c>
      <c r="H2432" s="13">
        <v>0.519232677596839</v>
      </c>
      <c r="I2432" s="4" t="str">
        <f>INDEX('EPA Source to Industry Map'!E:E,MATCH(_xlfn.CONCAT(Table2[[#This Row],[sector]:[subsource]]),'EPA Source to Industry Map'!D:D,0))</f>
        <v>chemicals 20</v>
      </c>
      <c r="J2432" s="4" t="s">
        <v>272</v>
      </c>
      <c r="K2432" s="13">
        <v>0.519232677596839</v>
      </c>
    </row>
    <row r="2433" spans="1:11" x14ac:dyDescent="0.25">
      <c r="A2433" t="s">
        <v>1250</v>
      </c>
      <c r="B2433" t="s">
        <v>3</v>
      </c>
      <c r="C2433" t="s">
        <v>256</v>
      </c>
      <c r="D2433" t="s">
        <v>261</v>
      </c>
      <c r="E2433" t="s">
        <v>13</v>
      </c>
      <c r="F2433">
        <v>2042</v>
      </c>
      <c r="G2433">
        <v>0.52262304179330688</v>
      </c>
      <c r="H2433" s="13">
        <v>0.52262304179330688</v>
      </c>
      <c r="I2433" s="4" t="str">
        <f>INDEX('EPA Source to Industry Map'!E:E,MATCH(_xlfn.CONCAT(Table2[[#This Row],[sector]:[subsource]]),'EPA Source to Industry Map'!D:D,0))</f>
        <v>chemicals 20</v>
      </c>
      <c r="J2433" s="4" t="s">
        <v>272</v>
      </c>
      <c r="K2433" s="13">
        <v>0.52262304179330688</v>
      </c>
    </row>
    <row r="2434" spans="1:11" x14ac:dyDescent="0.25">
      <c r="A2434" t="s">
        <v>1250</v>
      </c>
      <c r="B2434" t="s">
        <v>3</v>
      </c>
      <c r="C2434" t="s">
        <v>256</v>
      </c>
      <c r="D2434" t="s">
        <v>261</v>
      </c>
      <c r="E2434" t="s">
        <v>13</v>
      </c>
      <c r="F2434">
        <v>2043</v>
      </c>
      <c r="G2434">
        <v>0.5260134059897752</v>
      </c>
      <c r="H2434" s="13">
        <v>0.5260134059897752</v>
      </c>
      <c r="I2434" s="4" t="str">
        <f>INDEX('EPA Source to Industry Map'!E:E,MATCH(_xlfn.CONCAT(Table2[[#This Row],[sector]:[subsource]]),'EPA Source to Industry Map'!D:D,0))</f>
        <v>chemicals 20</v>
      </c>
      <c r="J2434" s="4" t="s">
        <v>272</v>
      </c>
      <c r="K2434" s="13">
        <v>0.5260134059897752</v>
      </c>
    </row>
    <row r="2435" spans="1:11" x14ac:dyDescent="0.25">
      <c r="A2435" t="s">
        <v>1250</v>
      </c>
      <c r="B2435" t="s">
        <v>3</v>
      </c>
      <c r="C2435" t="s">
        <v>256</v>
      </c>
      <c r="D2435" t="s">
        <v>261</v>
      </c>
      <c r="E2435" t="s">
        <v>13</v>
      </c>
      <c r="F2435">
        <v>2044</v>
      </c>
      <c r="G2435">
        <v>0.5294037701862444</v>
      </c>
      <c r="H2435" s="13">
        <v>0.5294037701862444</v>
      </c>
      <c r="I2435" s="4" t="str">
        <f>INDEX('EPA Source to Industry Map'!E:E,MATCH(_xlfn.CONCAT(Table2[[#This Row],[sector]:[subsource]]),'EPA Source to Industry Map'!D:D,0))</f>
        <v>chemicals 20</v>
      </c>
      <c r="J2435" s="4" t="s">
        <v>272</v>
      </c>
      <c r="K2435" s="13">
        <v>0.5294037701862444</v>
      </c>
    </row>
    <row r="2436" spans="1:11" x14ac:dyDescent="0.25">
      <c r="A2436" t="s">
        <v>1250</v>
      </c>
      <c r="B2436" t="s">
        <v>3</v>
      </c>
      <c r="C2436" t="s">
        <v>256</v>
      </c>
      <c r="D2436" t="s">
        <v>261</v>
      </c>
      <c r="E2436" t="s">
        <v>13</v>
      </c>
      <c r="F2436">
        <v>2045</v>
      </c>
      <c r="G2436">
        <v>0.53279413438271228</v>
      </c>
      <c r="H2436" s="13">
        <v>0.53279413438271228</v>
      </c>
      <c r="I2436" s="4" t="str">
        <f>INDEX('EPA Source to Industry Map'!E:E,MATCH(_xlfn.CONCAT(Table2[[#This Row],[sector]:[subsource]]),'EPA Source to Industry Map'!D:D,0))</f>
        <v>chemicals 20</v>
      </c>
      <c r="J2436" s="4" t="s">
        <v>272</v>
      </c>
      <c r="K2436" s="13">
        <v>0.53279413438271228</v>
      </c>
    </row>
    <row r="2437" spans="1:11" x14ac:dyDescent="0.25">
      <c r="A2437" t="s">
        <v>1250</v>
      </c>
      <c r="B2437" t="s">
        <v>3</v>
      </c>
      <c r="C2437" t="s">
        <v>256</v>
      </c>
      <c r="D2437" t="s">
        <v>261</v>
      </c>
      <c r="E2437" t="s">
        <v>13</v>
      </c>
      <c r="F2437">
        <v>2046</v>
      </c>
      <c r="G2437">
        <v>0.53656088279200786</v>
      </c>
      <c r="H2437" s="13">
        <v>0.53656088279200786</v>
      </c>
      <c r="I2437" s="4" t="str">
        <f>INDEX('EPA Source to Industry Map'!E:E,MATCH(_xlfn.CONCAT(Table2[[#This Row],[sector]:[subsource]]),'EPA Source to Industry Map'!D:D,0))</f>
        <v>chemicals 20</v>
      </c>
      <c r="J2437" s="4" t="s">
        <v>272</v>
      </c>
      <c r="K2437" s="13">
        <v>0.53656088279200786</v>
      </c>
    </row>
    <row r="2438" spans="1:11" x14ac:dyDescent="0.25">
      <c r="A2438" t="s">
        <v>1250</v>
      </c>
      <c r="B2438" t="s">
        <v>3</v>
      </c>
      <c r="C2438" t="s">
        <v>256</v>
      </c>
      <c r="D2438" t="s">
        <v>261</v>
      </c>
      <c r="E2438" t="s">
        <v>13</v>
      </c>
      <c r="F2438">
        <v>2047</v>
      </c>
      <c r="G2438">
        <v>0.54032763120130445</v>
      </c>
      <c r="H2438" s="13">
        <v>0.54032763120130445</v>
      </c>
      <c r="I2438" s="4" t="str">
        <f>INDEX('EPA Source to Industry Map'!E:E,MATCH(_xlfn.CONCAT(Table2[[#This Row],[sector]:[subsource]]),'EPA Source to Industry Map'!D:D,0))</f>
        <v>chemicals 20</v>
      </c>
      <c r="J2438" s="4" t="s">
        <v>272</v>
      </c>
      <c r="K2438" s="13">
        <v>0.54032763120130445</v>
      </c>
    </row>
    <row r="2439" spans="1:11" x14ac:dyDescent="0.25">
      <c r="A2439" t="s">
        <v>1250</v>
      </c>
      <c r="B2439" t="s">
        <v>3</v>
      </c>
      <c r="C2439" t="s">
        <v>256</v>
      </c>
      <c r="D2439" t="s">
        <v>261</v>
      </c>
      <c r="E2439" t="s">
        <v>13</v>
      </c>
      <c r="F2439">
        <v>2048</v>
      </c>
      <c r="G2439">
        <v>0.54409437961060003</v>
      </c>
      <c r="H2439" s="13">
        <v>0.54409437961060003</v>
      </c>
      <c r="I2439" s="4" t="str">
        <f>INDEX('EPA Source to Industry Map'!E:E,MATCH(_xlfn.CONCAT(Table2[[#This Row],[sector]:[subsource]]),'EPA Source to Industry Map'!D:D,0))</f>
        <v>chemicals 20</v>
      </c>
      <c r="J2439" s="4" t="s">
        <v>272</v>
      </c>
      <c r="K2439" s="13">
        <v>0.54409437961060003</v>
      </c>
    </row>
    <row r="2440" spans="1:11" x14ac:dyDescent="0.25">
      <c r="A2440" t="s">
        <v>1250</v>
      </c>
      <c r="B2440" t="s">
        <v>3</v>
      </c>
      <c r="C2440" t="s">
        <v>256</v>
      </c>
      <c r="D2440" t="s">
        <v>261</v>
      </c>
      <c r="E2440" t="s">
        <v>13</v>
      </c>
      <c r="F2440">
        <v>2049</v>
      </c>
      <c r="G2440">
        <v>0.54786112801989639</v>
      </c>
      <c r="H2440" s="13">
        <v>0.54786112801989639</v>
      </c>
      <c r="I2440" s="4" t="str">
        <f>INDEX('EPA Source to Industry Map'!E:E,MATCH(_xlfn.CONCAT(Table2[[#This Row],[sector]:[subsource]]),'EPA Source to Industry Map'!D:D,0))</f>
        <v>chemicals 20</v>
      </c>
      <c r="J2440" s="4" t="s">
        <v>272</v>
      </c>
      <c r="K2440" s="13">
        <v>0.54786112801989639</v>
      </c>
    </row>
    <row r="2441" spans="1:11" x14ac:dyDescent="0.25">
      <c r="A2441" t="s">
        <v>1250</v>
      </c>
      <c r="B2441" t="s">
        <v>3</v>
      </c>
      <c r="C2441" t="s">
        <v>256</v>
      </c>
      <c r="D2441" t="s">
        <v>261</v>
      </c>
      <c r="E2441" t="s">
        <v>13</v>
      </c>
      <c r="F2441">
        <v>2050</v>
      </c>
      <c r="G2441">
        <v>0.55162787642919187</v>
      </c>
      <c r="H2441" s="13">
        <v>0.55162787642919187</v>
      </c>
      <c r="I2441" s="4" t="str">
        <f>INDEX('EPA Source to Industry Map'!E:E,MATCH(_xlfn.CONCAT(Table2[[#This Row],[sector]:[subsource]]),'EPA Source to Industry Map'!D:D,0))</f>
        <v>chemicals 20</v>
      </c>
      <c r="J2441" s="4" t="s">
        <v>272</v>
      </c>
      <c r="K2441" s="13">
        <v>0.55162787642919187</v>
      </c>
    </row>
    <row r="2442" spans="1:11" x14ac:dyDescent="0.25">
      <c r="A2442" t="s">
        <v>1250</v>
      </c>
      <c r="B2442" t="s">
        <v>3</v>
      </c>
      <c r="C2442" t="s">
        <v>227</v>
      </c>
      <c r="D2442" t="s">
        <v>1251</v>
      </c>
      <c r="E2442" t="s">
        <v>11</v>
      </c>
      <c r="F2442">
        <v>1990</v>
      </c>
      <c r="G2442">
        <v>1.4736083225543852</v>
      </c>
      <c r="H2442" s="13">
        <v>5.8944332902175413E-2</v>
      </c>
      <c r="I2442" s="4" t="str">
        <f>INDEX('EPA Source to Industry Map'!E:E,MATCH(_xlfn.CONCAT(Table2[[#This Row],[sector]:[subsource]]),'EPA Source to Industry Map'!D:D,0))</f>
        <v>chemicals 20</v>
      </c>
      <c r="J2442" s="4" t="s">
        <v>11</v>
      </c>
      <c r="K2442" s="13">
        <v>1.6504413212609117</v>
      </c>
    </row>
    <row r="2443" spans="1:11" x14ac:dyDescent="0.25">
      <c r="A2443" t="s">
        <v>1250</v>
      </c>
      <c r="B2443" t="s">
        <v>3</v>
      </c>
      <c r="C2443" t="s">
        <v>227</v>
      </c>
      <c r="D2443" t="s">
        <v>1251</v>
      </c>
      <c r="E2443" t="s">
        <v>11</v>
      </c>
      <c r="F2443">
        <v>1991</v>
      </c>
      <c r="G2443">
        <v>1.4050641816587988</v>
      </c>
      <c r="H2443" s="13">
        <v>5.6202567266351935E-2</v>
      </c>
      <c r="I2443" s="4" t="str">
        <f>INDEX('EPA Source to Industry Map'!E:E,MATCH(_xlfn.CONCAT(Table2[[#This Row],[sector]:[subsource]]),'EPA Source to Industry Map'!D:D,0))</f>
        <v>chemicals 20</v>
      </c>
      <c r="J2443" s="4" t="s">
        <v>11</v>
      </c>
      <c r="K2443" s="13">
        <v>1.5736718834578547</v>
      </c>
    </row>
    <row r="2444" spans="1:11" x14ac:dyDescent="0.25">
      <c r="A2444" t="s">
        <v>1250</v>
      </c>
      <c r="B2444" t="s">
        <v>3</v>
      </c>
      <c r="C2444" t="s">
        <v>227</v>
      </c>
      <c r="D2444" t="s">
        <v>1251</v>
      </c>
      <c r="E2444" t="s">
        <v>11</v>
      </c>
      <c r="F2444">
        <v>1992</v>
      </c>
      <c r="G2444">
        <v>1.4205303625453445</v>
      </c>
      <c r="H2444" s="13">
        <v>5.6821214501813766E-2</v>
      </c>
      <c r="I2444" s="4" t="str">
        <f>INDEX('EPA Source to Industry Map'!E:E,MATCH(_xlfn.CONCAT(Table2[[#This Row],[sector]:[subsource]]),'EPA Source to Industry Map'!D:D,0))</f>
        <v>chemicals 20</v>
      </c>
      <c r="J2444" s="4" t="s">
        <v>11</v>
      </c>
      <c r="K2444" s="13">
        <v>1.5909940060507859</v>
      </c>
    </row>
    <row r="2445" spans="1:11" x14ac:dyDescent="0.25">
      <c r="A2445" t="s">
        <v>1250</v>
      </c>
      <c r="B2445" t="s">
        <v>3</v>
      </c>
      <c r="C2445" t="s">
        <v>227</v>
      </c>
      <c r="D2445" t="s">
        <v>1251</v>
      </c>
      <c r="E2445" t="s">
        <v>11</v>
      </c>
      <c r="F2445">
        <v>1993</v>
      </c>
      <c r="G2445">
        <v>1.4575863245977123</v>
      </c>
      <c r="H2445" s="13">
        <v>5.8303452983908502E-2</v>
      </c>
      <c r="I2445" s="4" t="str">
        <f>INDEX('EPA Source to Industry Map'!E:E,MATCH(_xlfn.CONCAT(Table2[[#This Row],[sector]:[subsource]]),'EPA Source to Industry Map'!D:D,0))</f>
        <v>chemicals 20</v>
      </c>
      <c r="J2445" s="4" t="s">
        <v>11</v>
      </c>
      <c r="K2445" s="13">
        <v>1.6324966835494379</v>
      </c>
    </row>
    <row r="2446" spans="1:11" x14ac:dyDescent="0.25">
      <c r="A2446" t="s">
        <v>1250</v>
      </c>
      <c r="B2446" t="s">
        <v>3</v>
      </c>
      <c r="C2446" t="s">
        <v>227</v>
      </c>
      <c r="D2446" t="s">
        <v>1251</v>
      </c>
      <c r="E2446" t="s">
        <v>11</v>
      </c>
      <c r="F2446">
        <v>1994</v>
      </c>
      <c r="G2446">
        <v>1.5575586448009853</v>
      </c>
      <c r="H2446" s="13">
        <v>6.2302345792039429E-2</v>
      </c>
      <c r="I2446" s="4" t="str">
        <f>INDEX('EPA Source to Industry Map'!E:E,MATCH(_xlfn.CONCAT(Table2[[#This Row],[sector]:[subsource]]),'EPA Source to Industry Map'!D:D,0))</f>
        <v>chemicals 20</v>
      </c>
      <c r="J2446" s="4" t="s">
        <v>11</v>
      </c>
      <c r="K2446" s="13">
        <v>1.7444656821771038</v>
      </c>
    </row>
    <row r="2447" spans="1:11" x14ac:dyDescent="0.25">
      <c r="A2447" t="s">
        <v>1250</v>
      </c>
      <c r="B2447" t="s">
        <v>3</v>
      </c>
      <c r="C2447" t="s">
        <v>227</v>
      </c>
      <c r="D2447" t="s">
        <v>1251</v>
      </c>
      <c r="E2447" t="s">
        <v>11</v>
      </c>
      <c r="F2447">
        <v>1995</v>
      </c>
      <c r="G2447">
        <v>1.5667832454519828</v>
      </c>
      <c r="H2447" s="13">
        <v>6.267132981807931E-2</v>
      </c>
      <c r="I2447" s="4" t="str">
        <f>INDEX('EPA Source to Industry Map'!E:E,MATCH(_xlfn.CONCAT(Table2[[#This Row],[sector]:[subsource]]),'EPA Source to Industry Map'!D:D,0))</f>
        <v>chemicals 20</v>
      </c>
      <c r="J2447" s="4" t="s">
        <v>11</v>
      </c>
      <c r="K2447" s="13">
        <v>1.7547972349062206</v>
      </c>
    </row>
    <row r="2448" spans="1:11" x14ac:dyDescent="0.25">
      <c r="A2448" t="s">
        <v>1250</v>
      </c>
      <c r="B2448" t="s">
        <v>3</v>
      </c>
      <c r="C2448" t="s">
        <v>227</v>
      </c>
      <c r="D2448" t="s">
        <v>1251</v>
      </c>
      <c r="E2448" t="s">
        <v>11</v>
      </c>
      <c r="F2448">
        <v>1996</v>
      </c>
      <c r="G2448">
        <v>1.475897269040876</v>
      </c>
      <c r="H2448" s="13">
        <v>5.9035890761635033E-2</v>
      </c>
      <c r="I2448" s="4" t="str">
        <f>INDEX('EPA Source to Industry Map'!E:E,MATCH(_xlfn.CONCAT(Table2[[#This Row],[sector]:[subsource]]),'EPA Source to Industry Map'!D:D,0))</f>
        <v>chemicals 20</v>
      </c>
      <c r="J2448" s="4" t="s">
        <v>11</v>
      </c>
      <c r="K2448" s="13">
        <v>1.6530049413257815</v>
      </c>
    </row>
    <row r="2449" spans="1:11" x14ac:dyDescent="0.25">
      <c r="A2449" t="s">
        <v>1250</v>
      </c>
      <c r="B2449" t="s">
        <v>3</v>
      </c>
      <c r="C2449" t="s">
        <v>227</v>
      </c>
      <c r="D2449" t="s">
        <v>1251</v>
      </c>
      <c r="E2449" t="s">
        <v>11</v>
      </c>
      <c r="F2449">
        <v>1997</v>
      </c>
      <c r="G2449">
        <v>1.544700799487408</v>
      </c>
      <c r="H2449" s="13">
        <v>6.1788031979496311E-2</v>
      </c>
      <c r="I2449" s="4" t="str">
        <f>INDEX('EPA Source to Industry Map'!E:E,MATCH(_xlfn.CONCAT(Table2[[#This Row],[sector]:[subsource]]),'EPA Source to Industry Map'!D:D,0))</f>
        <v>chemicals 20</v>
      </c>
      <c r="J2449" s="4" t="s">
        <v>11</v>
      </c>
      <c r="K2449" s="13">
        <v>1.730064895425897</v>
      </c>
    </row>
    <row r="2450" spans="1:11" x14ac:dyDescent="0.25">
      <c r="A2450" t="s">
        <v>1250</v>
      </c>
      <c r="B2450" t="s">
        <v>3</v>
      </c>
      <c r="C2450" t="s">
        <v>227</v>
      </c>
      <c r="D2450" t="s">
        <v>1251</v>
      </c>
      <c r="E2450" t="s">
        <v>11</v>
      </c>
      <c r="F2450">
        <v>1998</v>
      </c>
      <c r="G2450">
        <v>1.5476764543263521</v>
      </c>
      <c r="H2450" s="13">
        <v>6.1907058173054079E-2</v>
      </c>
      <c r="I2450" s="4" t="str">
        <f>INDEX('EPA Source to Industry Map'!E:E,MATCH(_xlfn.CONCAT(Table2[[#This Row],[sector]:[subsource]]),'EPA Source to Industry Map'!D:D,0))</f>
        <v>chemicals 20</v>
      </c>
      <c r="J2450" s="4" t="s">
        <v>11</v>
      </c>
      <c r="K2450" s="13">
        <v>1.7333976288455144</v>
      </c>
    </row>
    <row r="2451" spans="1:11" x14ac:dyDescent="0.25">
      <c r="A2451" t="s">
        <v>1250</v>
      </c>
      <c r="B2451" t="s">
        <v>3</v>
      </c>
      <c r="C2451" t="s">
        <v>227</v>
      </c>
      <c r="D2451" t="s">
        <v>1251</v>
      </c>
      <c r="E2451" t="s">
        <v>11</v>
      </c>
      <c r="F2451">
        <v>1999</v>
      </c>
      <c r="G2451">
        <v>1.5887016671563872</v>
      </c>
      <c r="H2451" s="13">
        <v>6.3548066686255483E-2</v>
      </c>
      <c r="I2451" s="4" t="str">
        <f>INDEX('EPA Source to Industry Map'!E:E,MATCH(_xlfn.CONCAT(Table2[[#This Row],[sector]:[subsource]]),'EPA Source to Industry Map'!D:D,0))</f>
        <v>chemicals 20</v>
      </c>
      <c r="J2451" s="4" t="s">
        <v>11</v>
      </c>
      <c r="K2451" s="13">
        <v>1.7793458672151536</v>
      </c>
    </row>
    <row r="2452" spans="1:11" x14ac:dyDescent="0.25">
      <c r="A2452" t="s">
        <v>1250</v>
      </c>
      <c r="B2452" t="s">
        <v>3</v>
      </c>
      <c r="C2452" t="s">
        <v>227</v>
      </c>
      <c r="D2452" t="s">
        <v>1251</v>
      </c>
      <c r="E2452" t="s">
        <v>11</v>
      </c>
      <c r="F2452">
        <v>2000</v>
      </c>
      <c r="G2452">
        <v>1.6552173569652933</v>
      </c>
      <c r="H2452" s="13">
        <v>6.6208694278611729E-2</v>
      </c>
      <c r="I2452" s="4" t="str">
        <f>INDEX('EPA Source to Industry Map'!E:E,MATCH(_xlfn.CONCAT(Table2[[#This Row],[sector]:[subsource]]),'EPA Source to Industry Map'!D:D,0))</f>
        <v>chemicals 20</v>
      </c>
      <c r="J2452" s="4" t="s">
        <v>11</v>
      </c>
      <c r="K2452" s="13">
        <v>1.8538434398011292</v>
      </c>
    </row>
    <row r="2453" spans="1:11" x14ac:dyDescent="0.25">
      <c r="A2453" t="s">
        <v>1250</v>
      </c>
      <c r="B2453" t="s">
        <v>3</v>
      </c>
      <c r="C2453" t="s">
        <v>227</v>
      </c>
      <c r="D2453" t="s">
        <v>1251</v>
      </c>
      <c r="E2453" t="s">
        <v>11</v>
      </c>
      <c r="F2453">
        <v>2001</v>
      </c>
      <c r="G2453">
        <v>1.6392355728042292</v>
      </c>
      <c r="H2453" s="13">
        <v>6.556942291216919E-2</v>
      </c>
      <c r="I2453" s="4" t="str">
        <f>INDEX('EPA Source to Industry Map'!E:E,MATCH(_xlfn.CONCAT(Table2[[#This Row],[sector]:[subsource]]),'EPA Source to Industry Map'!D:D,0))</f>
        <v>chemicals 20</v>
      </c>
      <c r="J2453" s="4" t="s">
        <v>11</v>
      </c>
      <c r="K2453" s="13">
        <v>1.8359438415407368</v>
      </c>
    </row>
    <row r="2454" spans="1:11" x14ac:dyDescent="0.25">
      <c r="A2454" t="s">
        <v>1250</v>
      </c>
      <c r="B2454" t="s">
        <v>3</v>
      </c>
      <c r="C2454" t="s">
        <v>227</v>
      </c>
      <c r="D2454" t="s">
        <v>1251</v>
      </c>
      <c r="E2454" t="s">
        <v>11</v>
      </c>
      <c r="F2454">
        <v>2002</v>
      </c>
      <c r="G2454">
        <v>1.6389515810577049</v>
      </c>
      <c r="H2454" s="13">
        <v>6.5558063242308215E-2</v>
      </c>
      <c r="I2454" s="4" t="str">
        <f>INDEX('EPA Source to Industry Map'!E:E,MATCH(_xlfn.CONCAT(Table2[[#This Row],[sector]:[subsource]]),'EPA Source to Industry Map'!D:D,0))</f>
        <v>chemicals 20</v>
      </c>
      <c r="J2454" s="4" t="s">
        <v>11</v>
      </c>
      <c r="K2454" s="13">
        <v>1.8356257707846293</v>
      </c>
    </row>
    <row r="2455" spans="1:11" x14ac:dyDescent="0.25">
      <c r="A2455" t="s">
        <v>1250</v>
      </c>
      <c r="B2455" t="s">
        <v>3</v>
      </c>
      <c r="C2455" t="s">
        <v>227</v>
      </c>
      <c r="D2455" t="s">
        <v>1251</v>
      </c>
      <c r="E2455" t="s">
        <v>11</v>
      </c>
      <c r="F2455">
        <v>2003</v>
      </c>
      <c r="G2455">
        <v>1.7573229669440518</v>
      </c>
      <c r="H2455" s="13">
        <v>7.0292918677762078E-2</v>
      </c>
      <c r="I2455" s="4" t="str">
        <f>INDEX('EPA Source to Industry Map'!E:E,MATCH(_xlfn.CONCAT(Table2[[#This Row],[sector]:[subsource]]),'EPA Source to Industry Map'!D:D,0))</f>
        <v>chemicals 20</v>
      </c>
      <c r="J2455" s="4" t="s">
        <v>11</v>
      </c>
      <c r="K2455" s="13">
        <v>1.9682017229773385</v>
      </c>
    </row>
    <row r="2456" spans="1:11" x14ac:dyDescent="0.25">
      <c r="A2456" t="s">
        <v>1250</v>
      </c>
      <c r="B2456" t="s">
        <v>3</v>
      </c>
      <c r="C2456" t="s">
        <v>227</v>
      </c>
      <c r="D2456" t="s">
        <v>1251</v>
      </c>
      <c r="E2456" t="s">
        <v>11</v>
      </c>
      <c r="F2456">
        <v>2004</v>
      </c>
      <c r="G2456">
        <v>1.7481149329319845</v>
      </c>
      <c r="H2456" s="13">
        <v>6.9924597317279388E-2</v>
      </c>
      <c r="I2456" s="4" t="str">
        <f>INDEX('EPA Source to Industry Map'!E:E,MATCH(_xlfn.CONCAT(Table2[[#This Row],[sector]:[subsource]]),'EPA Source to Industry Map'!D:D,0))</f>
        <v>chemicals 20</v>
      </c>
      <c r="J2456" s="4" t="s">
        <v>11</v>
      </c>
      <c r="K2456" s="13">
        <v>1.9578887248838233</v>
      </c>
    </row>
    <row r="2457" spans="1:11" x14ac:dyDescent="0.25">
      <c r="A2457" t="s">
        <v>1250</v>
      </c>
      <c r="B2457" t="s">
        <v>3</v>
      </c>
      <c r="C2457" t="s">
        <v>227</v>
      </c>
      <c r="D2457" t="s">
        <v>1251</v>
      </c>
      <c r="E2457" t="s">
        <v>11</v>
      </c>
      <c r="F2457">
        <v>2005</v>
      </c>
      <c r="G2457">
        <v>1.827518867193056</v>
      </c>
      <c r="H2457" s="13">
        <v>7.3100754687722244E-2</v>
      </c>
      <c r="I2457" s="4" t="str">
        <f>INDEX('EPA Source to Industry Map'!E:E,MATCH(_xlfn.CONCAT(Table2[[#This Row],[sector]:[subsource]]),'EPA Source to Industry Map'!D:D,0))</f>
        <v>chemicals 20</v>
      </c>
      <c r="J2457" s="4" t="s">
        <v>11</v>
      </c>
      <c r="K2457" s="13">
        <v>2.0468211312562232</v>
      </c>
    </row>
    <row r="2458" spans="1:11" x14ac:dyDescent="0.25">
      <c r="A2458" t="s">
        <v>1250</v>
      </c>
      <c r="B2458" t="s">
        <v>3</v>
      </c>
      <c r="C2458" t="s">
        <v>227</v>
      </c>
      <c r="D2458" t="s">
        <v>1251</v>
      </c>
      <c r="E2458" t="s">
        <v>11</v>
      </c>
      <c r="F2458">
        <v>2006</v>
      </c>
      <c r="G2458">
        <v>1.8396002947270624</v>
      </c>
      <c r="H2458" s="13">
        <v>7.3584011789082526E-2</v>
      </c>
      <c r="I2458" s="4" t="str">
        <f>INDEX('EPA Source to Industry Map'!E:E,MATCH(_xlfn.CONCAT(Table2[[#This Row],[sector]:[subsource]]),'EPA Source to Industry Map'!D:D,0))</f>
        <v>chemicals 20</v>
      </c>
      <c r="J2458" s="4" t="s">
        <v>11</v>
      </c>
      <c r="K2458" s="13">
        <v>2.0603523300943096</v>
      </c>
    </row>
    <row r="2459" spans="1:11" x14ac:dyDescent="0.25">
      <c r="A2459" t="s">
        <v>1250</v>
      </c>
      <c r="B2459" t="s">
        <v>3</v>
      </c>
      <c r="C2459" t="s">
        <v>227</v>
      </c>
      <c r="D2459" t="s">
        <v>1251</v>
      </c>
      <c r="E2459" t="s">
        <v>11</v>
      </c>
      <c r="F2459">
        <v>2007</v>
      </c>
      <c r="G2459">
        <v>1.8334360452803899</v>
      </c>
      <c r="H2459" s="13">
        <v>7.3337441811215598E-2</v>
      </c>
      <c r="I2459" s="4" t="str">
        <f>INDEX('EPA Source to Industry Map'!E:E,MATCH(_xlfn.CONCAT(Table2[[#This Row],[sector]:[subsource]]),'EPA Source to Industry Map'!D:D,0))</f>
        <v>chemicals 20</v>
      </c>
      <c r="J2459" s="4" t="s">
        <v>11</v>
      </c>
      <c r="K2459" s="13">
        <v>2.0534483707140372</v>
      </c>
    </row>
    <row r="2460" spans="1:11" x14ac:dyDescent="0.25">
      <c r="A2460" t="s">
        <v>1250</v>
      </c>
      <c r="B2460" t="s">
        <v>3</v>
      </c>
      <c r="C2460" t="s">
        <v>227</v>
      </c>
      <c r="D2460" t="s">
        <v>1251</v>
      </c>
      <c r="E2460" t="s">
        <v>11</v>
      </c>
      <c r="F2460">
        <v>2008</v>
      </c>
      <c r="G2460">
        <v>1.6688943504582963</v>
      </c>
      <c r="H2460" s="13">
        <v>6.6755774018331854E-2</v>
      </c>
      <c r="I2460" s="4" t="str">
        <f>INDEX('EPA Source to Industry Map'!E:E,MATCH(_xlfn.CONCAT(Table2[[#This Row],[sector]:[subsource]]),'EPA Source to Industry Map'!D:D,0))</f>
        <v>chemicals 20</v>
      </c>
      <c r="J2460" s="4" t="s">
        <v>11</v>
      </c>
      <c r="K2460" s="13">
        <v>1.869161672513292</v>
      </c>
    </row>
    <row r="2461" spans="1:11" x14ac:dyDescent="0.25">
      <c r="A2461" t="s">
        <v>1250</v>
      </c>
      <c r="B2461" t="s">
        <v>3</v>
      </c>
      <c r="C2461" t="s">
        <v>227</v>
      </c>
      <c r="D2461" t="s">
        <v>1251</v>
      </c>
      <c r="E2461" t="s">
        <v>11</v>
      </c>
      <c r="F2461">
        <v>2009</v>
      </c>
      <c r="G2461">
        <v>1.4411631066782269</v>
      </c>
      <c r="H2461" s="13">
        <v>5.7646524267129066E-2</v>
      </c>
      <c r="I2461" s="4" t="str">
        <f>INDEX('EPA Source to Industry Map'!E:E,MATCH(_xlfn.CONCAT(Table2[[#This Row],[sector]:[subsource]]),'EPA Source to Industry Map'!D:D,0))</f>
        <v>chemicals 20</v>
      </c>
      <c r="J2461" s="4" t="s">
        <v>11</v>
      </c>
      <c r="K2461" s="13">
        <v>1.6141026794796141</v>
      </c>
    </row>
    <row r="2462" spans="1:11" x14ac:dyDescent="0.25">
      <c r="A2462" t="s">
        <v>1250</v>
      </c>
      <c r="B2462" t="s">
        <v>3</v>
      </c>
      <c r="C2462" t="s">
        <v>227</v>
      </c>
      <c r="D2462" t="s">
        <v>1251</v>
      </c>
      <c r="E2462" t="s">
        <v>11</v>
      </c>
      <c r="F2462">
        <v>2010</v>
      </c>
      <c r="G2462">
        <v>1.5728595781026171</v>
      </c>
      <c r="H2462" s="13">
        <v>6.2914383124104675E-2</v>
      </c>
      <c r="I2462" s="4" t="str">
        <f>INDEX('EPA Source to Industry Map'!E:E,MATCH(_xlfn.CONCAT(Table2[[#This Row],[sector]:[subsource]]),'EPA Source to Industry Map'!D:D,0))</f>
        <v>chemicals 20</v>
      </c>
      <c r="J2462" s="4" t="s">
        <v>11</v>
      </c>
      <c r="K2462" s="13">
        <v>1.7616027274749313</v>
      </c>
    </row>
    <row r="2463" spans="1:11" x14ac:dyDescent="0.25">
      <c r="A2463" t="s">
        <v>1250</v>
      </c>
      <c r="B2463" t="s">
        <v>3</v>
      </c>
      <c r="C2463" t="s">
        <v>227</v>
      </c>
      <c r="D2463" t="s">
        <v>1251</v>
      </c>
      <c r="E2463" t="s">
        <v>11</v>
      </c>
      <c r="F2463">
        <v>2011</v>
      </c>
      <c r="G2463">
        <v>1.514715541003967</v>
      </c>
      <c r="H2463" s="13">
        <v>6.0588621640158671E-2</v>
      </c>
      <c r="I2463" s="4" t="str">
        <f>INDEX('EPA Source to Industry Map'!E:E,MATCH(_xlfn.CONCAT(Table2[[#This Row],[sector]:[subsource]]),'EPA Source to Industry Map'!D:D,0))</f>
        <v>chemicals 20</v>
      </c>
      <c r="J2463" s="4" t="s">
        <v>11</v>
      </c>
      <c r="K2463" s="13">
        <v>1.6964814059244426</v>
      </c>
    </row>
    <row r="2464" spans="1:11" x14ac:dyDescent="0.25">
      <c r="A2464" t="s">
        <v>1250</v>
      </c>
      <c r="B2464" t="s">
        <v>3</v>
      </c>
      <c r="C2464" t="s">
        <v>227</v>
      </c>
      <c r="D2464" t="s">
        <v>1251</v>
      </c>
      <c r="E2464" t="s">
        <v>11</v>
      </c>
      <c r="F2464">
        <v>2012</v>
      </c>
      <c r="G2464">
        <v>1.4665580052795757</v>
      </c>
      <c r="H2464" s="13">
        <v>5.8662320211183026E-2</v>
      </c>
      <c r="I2464" s="4" t="str">
        <f>INDEX('EPA Source to Industry Map'!E:E,MATCH(_xlfn.CONCAT(Table2[[#This Row],[sector]:[subsource]]),'EPA Source to Industry Map'!D:D,0))</f>
        <v>chemicals 20</v>
      </c>
      <c r="J2464" s="4" t="s">
        <v>11</v>
      </c>
      <c r="K2464" s="13">
        <v>1.6425449659131253</v>
      </c>
    </row>
    <row r="2465" spans="1:11" x14ac:dyDescent="0.25">
      <c r="A2465" t="s">
        <v>1250</v>
      </c>
      <c r="B2465" t="s">
        <v>3</v>
      </c>
      <c r="C2465" t="s">
        <v>227</v>
      </c>
      <c r="D2465" t="s">
        <v>1251</v>
      </c>
      <c r="E2465" t="s">
        <v>11</v>
      </c>
      <c r="F2465">
        <v>2013</v>
      </c>
      <c r="G2465">
        <v>1.4252209898651826</v>
      </c>
      <c r="H2465" s="13">
        <v>5.7008839594607306E-2</v>
      </c>
      <c r="I2465" s="4" t="str">
        <f>INDEX('EPA Source to Industry Map'!E:E,MATCH(_xlfn.CONCAT(Table2[[#This Row],[sector]:[subsource]]),'EPA Source to Industry Map'!D:D,0))</f>
        <v>chemicals 20</v>
      </c>
      <c r="J2465" s="4" t="s">
        <v>11</v>
      </c>
      <c r="K2465" s="13">
        <v>1.5962475086490049</v>
      </c>
    </row>
    <row r="2466" spans="1:11" x14ac:dyDescent="0.25">
      <c r="A2466" t="s">
        <v>1250</v>
      </c>
      <c r="B2466" t="s">
        <v>3</v>
      </c>
      <c r="C2466" t="s">
        <v>227</v>
      </c>
      <c r="D2466" t="s">
        <v>1251</v>
      </c>
      <c r="E2466" t="s">
        <v>11</v>
      </c>
      <c r="F2466">
        <v>2014</v>
      </c>
      <c r="G2466">
        <v>1.5024635162185125</v>
      </c>
      <c r="H2466" s="13">
        <v>6.0098540648740498E-2</v>
      </c>
      <c r="I2466" s="4" t="str">
        <f>INDEX('EPA Source to Industry Map'!E:E,MATCH(_xlfn.CONCAT(Table2[[#This Row],[sector]:[subsource]]),'EPA Source to Industry Map'!D:D,0))</f>
        <v>chemicals 20</v>
      </c>
      <c r="J2466" s="4" t="s">
        <v>11</v>
      </c>
      <c r="K2466" s="13">
        <v>1.6827591381647342</v>
      </c>
    </row>
    <row r="2467" spans="1:11" x14ac:dyDescent="0.25">
      <c r="A2467" t="s">
        <v>1250</v>
      </c>
      <c r="B2467" t="s">
        <v>3</v>
      </c>
      <c r="C2467" t="s">
        <v>227</v>
      </c>
      <c r="D2467" t="s">
        <v>1251</v>
      </c>
      <c r="E2467" t="s">
        <v>11</v>
      </c>
      <c r="F2467">
        <v>2015</v>
      </c>
      <c r="G2467">
        <v>1.4779863681110808</v>
      </c>
      <c r="H2467" s="13">
        <v>5.9119454724443236E-2</v>
      </c>
      <c r="I2467" s="4" t="str">
        <f>INDEX('EPA Source to Industry Map'!E:E,MATCH(_xlfn.CONCAT(Table2[[#This Row],[sector]:[subsource]]),'EPA Source to Industry Map'!D:D,0))</f>
        <v>chemicals 20</v>
      </c>
      <c r="J2467" s="4" t="s">
        <v>11</v>
      </c>
      <c r="K2467" s="13">
        <v>1.6553447322844106</v>
      </c>
    </row>
    <row r="2468" spans="1:11" x14ac:dyDescent="0.25">
      <c r="A2468" t="s">
        <v>1250</v>
      </c>
      <c r="B2468" t="s">
        <v>3</v>
      </c>
      <c r="C2468" t="s">
        <v>227</v>
      </c>
      <c r="D2468" t="s">
        <v>1251</v>
      </c>
      <c r="E2468" t="s">
        <v>11</v>
      </c>
      <c r="F2468">
        <v>2016</v>
      </c>
      <c r="G2468">
        <v>1.4975315644651552</v>
      </c>
      <c r="H2468" s="13">
        <v>5.9901262578606215E-2</v>
      </c>
      <c r="I2468" s="4" t="str">
        <f>INDEX('EPA Source to Industry Map'!E:E,MATCH(_xlfn.CONCAT(Table2[[#This Row],[sector]:[subsource]]),'EPA Source to Industry Map'!D:D,0))</f>
        <v>chemicals 20</v>
      </c>
      <c r="J2468" s="4" t="s">
        <v>11</v>
      </c>
      <c r="K2468" s="13">
        <v>1.6772353522009744</v>
      </c>
    </row>
    <row r="2469" spans="1:11" x14ac:dyDescent="0.25">
      <c r="A2469" t="s">
        <v>1250</v>
      </c>
      <c r="B2469" t="s">
        <v>3</v>
      </c>
      <c r="C2469" t="s">
        <v>227</v>
      </c>
      <c r="D2469" t="s">
        <v>1251</v>
      </c>
      <c r="E2469" t="s">
        <v>11</v>
      </c>
      <c r="F2469">
        <v>2017</v>
      </c>
      <c r="G2469">
        <v>1.4975315644651552</v>
      </c>
      <c r="H2469" s="13">
        <v>5.9901262578606215E-2</v>
      </c>
      <c r="I2469" s="4" t="str">
        <f>INDEX('EPA Source to Industry Map'!E:E,MATCH(_xlfn.CONCAT(Table2[[#This Row],[sector]:[subsource]]),'EPA Source to Industry Map'!D:D,0))</f>
        <v>chemicals 20</v>
      </c>
      <c r="J2469" s="4" t="s">
        <v>11</v>
      </c>
      <c r="K2469" s="13">
        <v>1.6772353522009744</v>
      </c>
    </row>
    <row r="2470" spans="1:11" x14ac:dyDescent="0.25">
      <c r="A2470" t="s">
        <v>1250</v>
      </c>
      <c r="B2470" t="s">
        <v>3</v>
      </c>
      <c r="C2470" t="s">
        <v>227</v>
      </c>
      <c r="D2470" t="s">
        <v>1251</v>
      </c>
      <c r="E2470" t="s">
        <v>11</v>
      </c>
      <c r="F2470">
        <v>2018</v>
      </c>
      <c r="G2470">
        <v>1.4975315644651552</v>
      </c>
      <c r="H2470" s="13">
        <v>5.9901262578606215E-2</v>
      </c>
      <c r="I2470" s="4" t="str">
        <f>INDEX('EPA Source to Industry Map'!E:E,MATCH(_xlfn.CONCAT(Table2[[#This Row],[sector]:[subsource]]),'EPA Source to Industry Map'!D:D,0))</f>
        <v>chemicals 20</v>
      </c>
      <c r="J2470" s="4" t="s">
        <v>11</v>
      </c>
      <c r="K2470" s="13">
        <v>1.6772353522009744</v>
      </c>
    </row>
    <row r="2471" spans="1:11" x14ac:dyDescent="0.25">
      <c r="A2471" t="s">
        <v>1250</v>
      </c>
      <c r="B2471" t="s">
        <v>3</v>
      </c>
      <c r="C2471" t="s">
        <v>227</v>
      </c>
      <c r="D2471" t="s">
        <v>1251</v>
      </c>
      <c r="E2471" t="s">
        <v>11</v>
      </c>
      <c r="F2471">
        <v>2019</v>
      </c>
      <c r="G2471">
        <v>1.4975315644651552</v>
      </c>
      <c r="H2471" s="13">
        <v>5.9901262578606215E-2</v>
      </c>
      <c r="I2471" s="4" t="str">
        <f>INDEX('EPA Source to Industry Map'!E:E,MATCH(_xlfn.CONCAT(Table2[[#This Row],[sector]:[subsource]]),'EPA Source to Industry Map'!D:D,0))</f>
        <v>chemicals 20</v>
      </c>
      <c r="J2471" s="4" t="s">
        <v>11</v>
      </c>
      <c r="K2471" s="13">
        <v>1.6772353522009744</v>
      </c>
    </row>
    <row r="2472" spans="1:11" x14ac:dyDescent="0.25">
      <c r="A2472" t="s">
        <v>1250</v>
      </c>
      <c r="B2472" t="s">
        <v>3</v>
      </c>
      <c r="C2472" t="s">
        <v>227</v>
      </c>
      <c r="D2472" t="s">
        <v>1251</v>
      </c>
      <c r="E2472" t="s">
        <v>11</v>
      </c>
      <c r="F2472">
        <v>2020</v>
      </c>
      <c r="G2472">
        <v>1.4975315644651552</v>
      </c>
      <c r="H2472" s="13">
        <v>5.9901262578606215E-2</v>
      </c>
      <c r="I2472" s="4" t="str">
        <f>INDEX('EPA Source to Industry Map'!E:E,MATCH(_xlfn.CONCAT(Table2[[#This Row],[sector]:[subsource]]),'EPA Source to Industry Map'!D:D,0))</f>
        <v>chemicals 20</v>
      </c>
      <c r="J2472" s="4" t="s">
        <v>11</v>
      </c>
      <c r="K2472" s="13">
        <v>1.6772353522009744</v>
      </c>
    </row>
    <row r="2473" spans="1:11" x14ac:dyDescent="0.25">
      <c r="A2473" t="s">
        <v>1250</v>
      </c>
      <c r="B2473" t="s">
        <v>3</v>
      </c>
      <c r="C2473" t="s">
        <v>227</v>
      </c>
      <c r="D2473" t="s">
        <v>1251</v>
      </c>
      <c r="E2473" t="s">
        <v>11</v>
      </c>
      <c r="F2473">
        <v>2021</v>
      </c>
      <c r="G2473">
        <v>1.4975315644651552</v>
      </c>
      <c r="H2473" s="13">
        <v>5.9901262578606215E-2</v>
      </c>
      <c r="I2473" s="4" t="str">
        <f>INDEX('EPA Source to Industry Map'!E:E,MATCH(_xlfn.CONCAT(Table2[[#This Row],[sector]:[subsource]]),'EPA Source to Industry Map'!D:D,0))</f>
        <v>chemicals 20</v>
      </c>
      <c r="J2473" s="4" t="s">
        <v>11</v>
      </c>
      <c r="K2473" s="13">
        <v>1.6772353522009744</v>
      </c>
    </row>
    <row r="2474" spans="1:11" x14ac:dyDescent="0.25">
      <c r="A2474" t="s">
        <v>1250</v>
      </c>
      <c r="B2474" t="s">
        <v>3</v>
      </c>
      <c r="C2474" t="s">
        <v>227</v>
      </c>
      <c r="D2474" t="s">
        <v>1251</v>
      </c>
      <c r="E2474" t="s">
        <v>11</v>
      </c>
      <c r="F2474">
        <v>2022</v>
      </c>
      <c r="G2474">
        <v>1.4975315644651552</v>
      </c>
      <c r="H2474" s="13">
        <v>5.9901262578606215E-2</v>
      </c>
      <c r="I2474" s="4" t="str">
        <f>INDEX('EPA Source to Industry Map'!E:E,MATCH(_xlfn.CONCAT(Table2[[#This Row],[sector]:[subsource]]),'EPA Source to Industry Map'!D:D,0))</f>
        <v>chemicals 20</v>
      </c>
      <c r="J2474" s="4" t="s">
        <v>11</v>
      </c>
      <c r="K2474" s="13">
        <v>1.6772353522009744</v>
      </c>
    </row>
    <row r="2475" spans="1:11" x14ac:dyDescent="0.25">
      <c r="A2475" t="s">
        <v>1250</v>
      </c>
      <c r="B2475" t="s">
        <v>3</v>
      </c>
      <c r="C2475" t="s">
        <v>227</v>
      </c>
      <c r="D2475" t="s">
        <v>1251</v>
      </c>
      <c r="E2475" t="s">
        <v>11</v>
      </c>
      <c r="F2475">
        <v>2023</v>
      </c>
      <c r="G2475">
        <v>1.4975315644651552</v>
      </c>
      <c r="H2475" s="13">
        <v>5.9901262578606215E-2</v>
      </c>
      <c r="I2475" s="4" t="str">
        <f>INDEX('EPA Source to Industry Map'!E:E,MATCH(_xlfn.CONCAT(Table2[[#This Row],[sector]:[subsource]]),'EPA Source to Industry Map'!D:D,0))</f>
        <v>chemicals 20</v>
      </c>
      <c r="J2475" s="4" t="s">
        <v>11</v>
      </c>
      <c r="K2475" s="13">
        <v>1.6772353522009744</v>
      </c>
    </row>
    <row r="2476" spans="1:11" x14ac:dyDescent="0.25">
      <c r="A2476" t="s">
        <v>1250</v>
      </c>
      <c r="B2476" t="s">
        <v>3</v>
      </c>
      <c r="C2476" t="s">
        <v>227</v>
      </c>
      <c r="D2476" t="s">
        <v>1251</v>
      </c>
      <c r="E2476" t="s">
        <v>11</v>
      </c>
      <c r="F2476">
        <v>2024</v>
      </c>
      <c r="G2476">
        <v>1.4975315644651552</v>
      </c>
      <c r="H2476" s="13">
        <v>5.9901262578606215E-2</v>
      </c>
      <c r="I2476" s="4" t="str">
        <f>INDEX('EPA Source to Industry Map'!E:E,MATCH(_xlfn.CONCAT(Table2[[#This Row],[sector]:[subsource]]),'EPA Source to Industry Map'!D:D,0))</f>
        <v>chemicals 20</v>
      </c>
      <c r="J2476" s="4" t="s">
        <v>11</v>
      </c>
      <c r="K2476" s="13">
        <v>1.6772353522009744</v>
      </c>
    </row>
    <row r="2477" spans="1:11" x14ac:dyDescent="0.25">
      <c r="A2477" t="s">
        <v>1250</v>
      </c>
      <c r="B2477" t="s">
        <v>3</v>
      </c>
      <c r="C2477" t="s">
        <v>227</v>
      </c>
      <c r="D2477" t="s">
        <v>1251</v>
      </c>
      <c r="E2477" t="s">
        <v>11</v>
      </c>
      <c r="F2477">
        <v>2025</v>
      </c>
      <c r="G2477">
        <v>1.4975315644651552</v>
      </c>
      <c r="H2477" s="13">
        <v>5.9901262578606215E-2</v>
      </c>
      <c r="I2477" s="4" t="str">
        <f>INDEX('EPA Source to Industry Map'!E:E,MATCH(_xlfn.CONCAT(Table2[[#This Row],[sector]:[subsource]]),'EPA Source to Industry Map'!D:D,0))</f>
        <v>chemicals 20</v>
      </c>
      <c r="J2477" s="4" t="s">
        <v>11</v>
      </c>
      <c r="K2477" s="13">
        <v>1.6772353522009744</v>
      </c>
    </row>
    <row r="2478" spans="1:11" x14ac:dyDescent="0.25">
      <c r="A2478" t="s">
        <v>1250</v>
      </c>
      <c r="B2478" t="s">
        <v>3</v>
      </c>
      <c r="C2478" t="s">
        <v>227</v>
      </c>
      <c r="D2478" t="s">
        <v>1251</v>
      </c>
      <c r="E2478" t="s">
        <v>11</v>
      </c>
      <c r="F2478">
        <v>2026</v>
      </c>
      <c r="G2478">
        <v>1.4975315644651552</v>
      </c>
      <c r="H2478" s="13">
        <v>5.9901262578606215E-2</v>
      </c>
      <c r="I2478" s="4" t="str">
        <f>INDEX('EPA Source to Industry Map'!E:E,MATCH(_xlfn.CONCAT(Table2[[#This Row],[sector]:[subsource]]),'EPA Source to Industry Map'!D:D,0))</f>
        <v>chemicals 20</v>
      </c>
      <c r="J2478" s="4" t="s">
        <v>11</v>
      </c>
      <c r="K2478" s="13">
        <v>1.6772353522009744</v>
      </c>
    </row>
    <row r="2479" spans="1:11" x14ac:dyDescent="0.25">
      <c r="A2479" t="s">
        <v>1250</v>
      </c>
      <c r="B2479" t="s">
        <v>3</v>
      </c>
      <c r="C2479" t="s">
        <v>227</v>
      </c>
      <c r="D2479" t="s">
        <v>1251</v>
      </c>
      <c r="E2479" t="s">
        <v>11</v>
      </c>
      <c r="F2479">
        <v>2027</v>
      </c>
      <c r="G2479">
        <v>1.4975315644651552</v>
      </c>
      <c r="H2479" s="13">
        <v>5.9901262578606215E-2</v>
      </c>
      <c r="I2479" s="4" t="str">
        <f>INDEX('EPA Source to Industry Map'!E:E,MATCH(_xlfn.CONCAT(Table2[[#This Row],[sector]:[subsource]]),'EPA Source to Industry Map'!D:D,0))</f>
        <v>chemicals 20</v>
      </c>
      <c r="J2479" s="4" t="s">
        <v>11</v>
      </c>
      <c r="K2479" s="13">
        <v>1.6772353522009744</v>
      </c>
    </row>
    <row r="2480" spans="1:11" x14ac:dyDescent="0.25">
      <c r="A2480" t="s">
        <v>1250</v>
      </c>
      <c r="B2480" t="s">
        <v>3</v>
      </c>
      <c r="C2480" t="s">
        <v>227</v>
      </c>
      <c r="D2480" t="s">
        <v>1251</v>
      </c>
      <c r="E2480" t="s">
        <v>11</v>
      </c>
      <c r="F2480">
        <v>2028</v>
      </c>
      <c r="G2480">
        <v>1.4975315644651552</v>
      </c>
      <c r="H2480" s="13">
        <v>5.9901262578606215E-2</v>
      </c>
      <c r="I2480" s="4" t="str">
        <f>INDEX('EPA Source to Industry Map'!E:E,MATCH(_xlfn.CONCAT(Table2[[#This Row],[sector]:[subsource]]),'EPA Source to Industry Map'!D:D,0))</f>
        <v>chemicals 20</v>
      </c>
      <c r="J2480" s="4" t="s">
        <v>11</v>
      </c>
      <c r="K2480" s="13">
        <v>1.6772353522009744</v>
      </c>
    </row>
    <row r="2481" spans="1:11" x14ac:dyDescent="0.25">
      <c r="A2481" t="s">
        <v>1250</v>
      </c>
      <c r="B2481" t="s">
        <v>3</v>
      </c>
      <c r="C2481" t="s">
        <v>227</v>
      </c>
      <c r="D2481" t="s">
        <v>1251</v>
      </c>
      <c r="E2481" t="s">
        <v>11</v>
      </c>
      <c r="F2481">
        <v>2029</v>
      </c>
      <c r="G2481">
        <v>1.4975315644651552</v>
      </c>
      <c r="H2481" s="13">
        <v>5.9901262578606215E-2</v>
      </c>
      <c r="I2481" s="4" t="str">
        <f>INDEX('EPA Source to Industry Map'!E:E,MATCH(_xlfn.CONCAT(Table2[[#This Row],[sector]:[subsource]]),'EPA Source to Industry Map'!D:D,0))</f>
        <v>chemicals 20</v>
      </c>
      <c r="J2481" s="4" t="s">
        <v>11</v>
      </c>
      <c r="K2481" s="13">
        <v>1.6772353522009744</v>
      </c>
    </row>
    <row r="2482" spans="1:11" x14ac:dyDescent="0.25">
      <c r="A2482" t="s">
        <v>1250</v>
      </c>
      <c r="B2482" t="s">
        <v>3</v>
      </c>
      <c r="C2482" t="s">
        <v>227</v>
      </c>
      <c r="D2482" t="s">
        <v>1251</v>
      </c>
      <c r="E2482" t="s">
        <v>11</v>
      </c>
      <c r="F2482">
        <v>2030</v>
      </c>
      <c r="G2482">
        <v>1.4975315644651552</v>
      </c>
      <c r="H2482" s="13">
        <v>5.9901262578606215E-2</v>
      </c>
      <c r="I2482" s="4" t="str">
        <f>INDEX('EPA Source to Industry Map'!E:E,MATCH(_xlfn.CONCAT(Table2[[#This Row],[sector]:[subsource]]),'EPA Source to Industry Map'!D:D,0))</f>
        <v>chemicals 20</v>
      </c>
      <c r="J2482" s="4" t="s">
        <v>11</v>
      </c>
      <c r="K2482" s="13">
        <v>1.6772353522009744</v>
      </c>
    </row>
    <row r="2483" spans="1:11" x14ac:dyDescent="0.25">
      <c r="A2483" t="s">
        <v>1250</v>
      </c>
      <c r="B2483" t="s">
        <v>3</v>
      </c>
      <c r="C2483" t="s">
        <v>227</v>
      </c>
      <c r="D2483" t="s">
        <v>1251</v>
      </c>
      <c r="E2483" t="s">
        <v>11</v>
      </c>
      <c r="F2483">
        <v>2031</v>
      </c>
      <c r="G2483">
        <v>1.4975315644651552</v>
      </c>
      <c r="H2483" s="13">
        <v>5.9901262578606215E-2</v>
      </c>
      <c r="I2483" s="4" t="str">
        <f>INDEX('EPA Source to Industry Map'!E:E,MATCH(_xlfn.CONCAT(Table2[[#This Row],[sector]:[subsource]]),'EPA Source to Industry Map'!D:D,0))</f>
        <v>chemicals 20</v>
      </c>
      <c r="J2483" s="4" t="s">
        <v>11</v>
      </c>
      <c r="K2483" s="13">
        <v>1.6772353522009744</v>
      </c>
    </row>
    <row r="2484" spans="1:11" x14ac:dyDescent="0.25">
      <c r="A2484" t="s">
        <v>1250</v>
      </c>
      <c r="B2484" t="s">
        <v>3</v>
      </c>
      <c r="C2484" t="s">
        <v>227</v>
      </c>
      <c r="D2484" t="s">
        <v>1251</v>
      </c>
      <c r="E2484" t="s">
        <v>11</v>
      </c>
      <c r="F2484">
        <v>2032</v>
      </c>
      <c r="G2484">
        <v>1.4975315644651552</v>
      </c>
      <c r="H2484" s="13">
        <v>5.9901262578606215E-2</v>
      </c>
      <c r="I2484" s="4" t="str">
        <f>INDEX('EPA Source to Industry Map'!E:E,MATCH(_xlfn.CONCAT(Table2[[#This Row],[sector]:[subsource]]),'EPA Source to Industry Map'!D:D,0))</f>
        <v>chemicals 20</v>
      </c>
      <c r="J2484" s="4" t="s">
        <v>11</v>
      </c>
      <c r="K2484" s="13">
        <v>1.6772353522009744</v>
      </c>
    </row>
    <row r="2485" spans="1:11" x14ac:dyDescent="0.25">
      <c r="A2485" t="s">
        <v>1250</v>
      </c>
      <c r="B2485" t="s">
        <v>3</v>
      </c>
      <c r="C2485" t="s">
        <v>227</v>
      </c>
      <c r="D2485" t="s">
        <v>1251</v>
      </c>
      <c r="E2485" t="s">
        <v>11</v>
      </c>
      <c r="F2485">
        <v>2033</v>
      </c>
      <c r="G2485">
        <v>1.4975315644651552</v>
      </c>
      <c r="H2485" s="13">
        <v>5.9901262578606215E-2</v>
      </c>
      <c r="I2485" s="4" t="str">
        <f>INDEX('EPA Source to Industry Map'!E:E,MATCH(_xlfn.CONCAT(Table2[[#This Row],[sector]:[subsource]]),'EPA Source to Industry Map'!D:D,0))</f>
        <v>chemicals 20</v>
      </c>
      <c r="J2485" s="4" t="s">
        <v>11</v>
      </c>
      <c r="K2485" s="13">
        <v>1.6772353522009744</v>
      </c>
    </row>
    <row r="2486" spans="1:11" x14ac:dyDescent="0.25">
      <c r="A2486" t="s">
        <v>1250</v>
      </c>
      <c r="B2486" t="s">
        <v>3</v>
      </c>
      <c r="C2486" t="s">
        <v>227</v>
      </c>
      <c r="D2486" t="s">
        <v>1251</v>
      </c>
      <c r="E2486" t="s">
        <v>11</v>
      </c>
      <c r="F2486">
        <v>2034</v>
      </c>
      <c r="G2486">
        <v>1.4975315644651552</v>
      </c>
      <c r="H2486" s="13">
        <v>5.9901262578606215E-2</v>
      </c>
      <c r="I2486" s="4" t="str">
        <f>INDEX('EPA Source to Industry Map'!E:E,MATCH(_xlfn.CONCAT(Table2[[#This Row],[sector]:[subsource]]),'EPA Source to Industry Map'!D:D,0))</f>
        <v>chemicals 20</v>
      </c>
      <c r="J2486" s="4" t="s">
        <v>11</v>
      </c>
      <c r="K2486" s="13">
        <v>1.6772353522009744</v>
      </c>
    </row>
    <row r="2487" spans="1:11" x14ac:dyDescent="0.25">
      <c r="A2487" t="s">
        <v>1250</v>
      </c>
      <c r="B2487" t="s">
        <v>3</v>
      </c>
      <c r="C2487" t="s">
        <v>227</v>
      </c>
      <c r="D2487" t="s">
        <v>1251</v>
      </c>
      <c r="E2487" t="s">
        <v>11</v>
      </c>
      <c r="F2487">
        <v>2035</v>
      </c>
      <c r="G2487">
        <v>1.4975315644651552</v>
      </c>
      <c r="H2487" s="13">
        <v>5.9901262578606215E-2</v>
      </c>
      <c r="I2487" s="4" t="str">
        <f>INDEX('EPA Source to Industry Map'!E:E,MATCH(_xlfn.CONCAT(Table2[[#This Row],[sector]:[subsource]]),'EPA Source to Industry Map'!D:D,0))</f>
        <v>chemicals 20</v>
      </c>
      <c r="J2487" s="4" t="s">
        <v>11</v>
      </c>
      <c r="K2487" s="13">
        <v>1.6772353522009744</v>
      </c>
    </row>
    <row r="2488" spans="1:11" x14ac:dyDescent="0.25">
      <c r="A2488" t="s">
        <v>1250</v>
      </c>
      <c r="B2488" t="s">
        <v>3</v>
      </c>
      <c r="C2488" t="s">
        <v>227</v>
      </c>
      <c r="D2488" t="s">
        <v>1251</v>
      </c>
      <c r="E2488" t="s">
        <v>11</v>
      </c>
      <c r="F2488">
        <v>2036</v>
      </c>
      <c r="G2488">
        <v>1.4975315644651552</v>
      </c>
      <c r="H2488" s="13">
        <v>5.9901262578606215E-2</v>
      </c>
      <c r="I2488" s="4" t="str">
        <f>INDEX('EPA Source to Industry Map'!E:E,MATCH(_xlfn.CONCAT(Table2[[#This Row],[sector]:[subsource]]),'EPA Source to Industry Map'!D:D,0))</f>
        <v>chemicals 20</v>
      </c>
      <c r="J2488" s="4" t="s">
        <v>11</v>
      </c>
      <c r="K2488" s="13">
        <v>1.6772353522009744</v>
      </c>
    </row>
    <row r="2489" spans="1:11" x14ac:dyDescent="0.25">
      <c r="A2489" t="s">
        <v>1250</v>
      </c>
      <c r="B2489" t="s">
        <v>3</v>
      </c>
      <c r="C2489" t="s">
        <v>227</v>
      </c>
      <c r="D2489" t="s">
        <v>1251</v>
      </c>
      <c r="E2489" t="s">
        <v>11</v>
      </c>
      <c r="F2489">
        <v>2037</v>
      </c>
      <c r="G2489">
        <v>1.4975315644651552</v>
      </c>
      <c r="H2489" s="13">
        <v>5.9901262578606215E-2</v>
      </c>
      <c r="I2489" s="4" t="str">
        <f>INDEX('EPA Source to Industry Map'!E:E,MATCH(_xlfn.CONCAT(Table2[[#This Row],[sector]:[subsource]]),'EPA Source to Industry Map'!D:D,0))</f>
        <v>chemicals 20</v>
      </c>
      <c r="J2489" s="4" t="s">
        <v>11</v>
      </c>
      <c r="K2489" s="13">
        <v>1.6772353522009744</v>
      </c>
    </row>
    <row r="2490" spans="1:11" x14ac:dyDescent="0.25">
      <c r="A2490" t="s">
        <v>1250</v>
      </c>
      <c r="B2490" t="s">
        <v>3</v>
      </c>
      <c r="C2490" t="s">
        <v>227</v>
      </c>
      <c r="D2490" t="s">
        <v>1251</v>
      </c>
      <c r="E2490" t="s">
        <v>11</v>
      </c>
      <c r="F2490">
        <v>2038</v>
      </c>
      <c r="G2490">
        <v>1.4975315644651552</v>
      </c>
      <c r="H2490" s="13">
        <v>5.9901262578606215E-2</v>
      </c>
      <c r="I2490" s="4" t="str">
        <f>INDEX('EPA Source to Industry Map'!E:E,MATCH(_xlfn.CONCAT(Table2[[#This Row],[sector]:[subsource]]),'EPA Source to Industry Map'!D:D,0))</f>
        <v>chemicals 20</v>
      </c>
      <c r="J2490" s="4" t="s">
        <v>11</v>
      </c>
      <c r="K2490" s="13">
        <v>1.6772353522009744</v>
      </c>
    </row>
    <row r="2491" spans="1:11" x14ac:dyDescent="0.25">
      <c r="A2491" t="s">
        <v>1250</v>
      </c>
      <c r="B2491" t="s">
        <v>3</v>
      </c>
      <c r="C2491" t="s">
        <v>227</v>
      </c>
      <c r="D2491" t="s">
        <v>1251</v>
      </c>
      <c r="E2491" t="s">
        <v>11</v>
      </c>
      <c r="F2491">
        <v>2039</v>
      </c>
      <c r="G2491">
        <v>1.4975315644651552</v>
      </c>
      <c r="H2491" s="13">
        <v>5.9901262578606215E-2</v>
      </c>
      <c r="I2491" s="4" t="str">
        <f>INDEX('EPA Source to Industry Map'!E:E,MATCH(_xlfn.CONCAT(Table2[[#This Row],[sector]:[subsource]]),'EPA Source to Industry Map'!D:D,0))</f>
        <v>chemicals 20</v>
      </c>
      <c r="J2491" s="4" t="s">
        <v>11</v>
      </c>
      <c r="K2491" s="13">
        <v>1.6772353522009744</v>
      </c>
    </row>
    <row r="2492" spans="1:11" x14ac:dyDescent="0.25">
      <c r="A2492" t="s">
        <v>1250</v>
      </c>
      <c r="B2492" t="s">
        <v>3</v>
      </c>
      <c r="C2492" t="s">
        <v>227</v>
      </c>
      <c r="D2492" t="s">
        <v>1251</v>
      </c>
      <c r="E2492" t="s">
        <v>11</v>
      </c>
      <c r="F2492">
        <v>2040</v>
      </c>
      <c r="G2492">
        <v>1.4975315644651552</v>
      </c>
      <c r="H2492" s="13">
        <v>5.9901262578606215E-2</v>
      </c>
      <c r="I2492" s="4" t="str">
        <f>INDEX('EPA Source to Industry Map'!E:E,MATCH(_xlfn.CONCAT(Table2[[#This Row],[sector]:[subsource]]),'EPA Source to Industry Map'!D:D,0))</f>
        <v>chemicals 20</v>
      </c>
      <c r="J2492" s="4" t="s">
        <v>11</v>
      </c>
      <c r="K2492" s="13">
        <v>1.6772353522009744</v>
      </c>
    </row>
    <row r="2493" spans="1:11" x14ac:dyDescent="0.25">
      <c r="A2493" t="s">
        <v>1250</v>
      </c>
      <c r="B2493" t="s">
        <v>3</v>
      </c>
      <c r="C2493" t="s">
        <v>227</v>
      </c>
      <c r="D2493" t="s">
        <v>1251</v>
      </c>
      <c r="E2493" t="s">
        <v>11</v>
      </c>
      <c r="F2493">
        <v>2041</v>
      </c>
      <c r="G2493">
        <v>1.4975315644651552</v>
      </c>
      <c r="H2493" s="13">
        <v>5.9901262578606215E-2</v>
      </c>
      <c r="I2493" s="4" t="str">
        <f>INDEX('EPA Source to Industry Map'!E:E,MATCH(_xlfn.CONCAT(Table2[[#This Row],[sector]:[subsource]]),'EPA Source to Industry Map'!D:D,0))</f>
        <v>chemicals 20</v>
      </c>
      <c r="J2493" s="4" t="s">
        <v>11</v>
      </c>
      <c r="K2493" s="13">
        <v>1.6772353522009744</v>
      </c>
    </row>
    <row r="2494" spans="1:11" x14ac:dyDescent="0.25">
      <c r="A2494" t="s">
        <v>1250</v>
      </c>
      <c r="B2494" t="s">
        <v>3</v>
      </c>
      <c r="C2494" t="s">
        <v>227</v>
      </c>
      <c r="D2494" t="s">
        <v>1251</v>
      </c>
      <c r="E2494" t="s">
        <v>11</v>
      </c>
      <c r="F2494">
        <v>2042</v>
      </c>
      <c r="G2494">
        <v>1.4975315644651552</v>
      </c>
      <c r="H2494" s="13">
        <v>5.9901262578606215E-2</v>
      </c>
      <c r="I2494" s="4" t="str">
        <f>INDEX('EPA Source to Industry Map'!E:E,MATCH(_xlfn.CONCAT(Table2[[#This Row],[sector]:[subsource]]),'EPA Source to Industry Map'!D:D,0))</f>
        <v>chemicals 20</v>
      </c>
      <c r="J2494" s="4" t="s">
        <v>11</v>
      </c>
      <c r="K2494" s="13">
        <v>1.6772353522009744</v>
      </c>
    </row>
    <row r="2495" spans="1:11" x14ac:dyDescent="0.25">
      <c r="A2495" t="s">
        <v>1250</v>
      </c>
      <c r="B2495" t="s">
        <v>3</v>
      </c>
      <c r="C2495" t="s">
        <v>227</v>
      </c>
      <c r="D2495" t="s">
        <v>1251</v>
      </c>
      <c r="E2495" t="s">
        <v>11</v>
      </c>
      <c r="F2495">
        <v>2043</v>
      </c>
      <c r="G2495">
        <v>1.4975315644651552</v>
      </c>
      <c r="H2495" s="13">
        <v>5.9901262578606215E-2</v>
      </c>
      <c r="I2495" s="4" t="str">
        <f>INDEX('EPA Source to Industry Map'!E:E,MATCH(_xlfn.CONCAT(Table2[[#This Row],[sector]:[subsource]]),'EPA Source to Industry Map'!D:D,0))</f>
        <v>chemicals 20</v>
      </c>
      <c r="J2495" s="4" t="s">
        <v>11</v>
      </c>
      <c r="K2495" s="13">
        <v>1.6772353522009744</v>
      </c>
    </row>
    <row r="2496" spans="1:11" x14ac:dyDescent="0.25">
      <c r="A2496" t="s">
        <v>1250</v>
      </c>
      <c r="B2496" t="s">
        <v>3</v>
      </c>
      <c r="C2496" t="s">
        <v>227</v>
      </c>
      <c r="D2496" t="s">
        <v>1251</v>
      </c>
      <c r="E2496" t="s">
        <v>11</v>
      </c>
      <c r="F2496">
        <v>2044</v>
      </c>
      <c r="G2496">
        <v>1.4975315644651552</v>
      </c>
      <c r="H2496" s="13">
        <v>5.9901262578606215E-2</v>
      </c>
      <c r="I2496" s="4" t="str">
        <f>INDEX('EPA Source to Industry Map'!E:E,MATCH(_xlfn.CONCAT(Table2[[#This Row],[sector]:[subsource]]),'EPA Source to Industry Map'!D:D,0))</f>
        <v>chemicals 20</v>
      </c>
      <c r="J2496" s="4" t="s">
        <v>11</v>
      </c>
      <c r="K2496" s="13">
        <v>1.6772353522009744</v>
      </c>
    </row>
    <row r="2497" spans="1:11" x14ac:dyDescent="0.25">
      <c r="A2497" t="s">
        <v>1250</v>
      </c>
      <c r="B2497" t="s">
        <v>3</v>
      </c>
      <c r="C2497" t="s">
        <v>227</v>
      </c>
      <c r="D2497" t="s">
        <v>1251</v>
      </c>
      <c r="E2497" t="s">
        <v>11</v>
      </c>
      <c r="F2497">
        <v>2045</v>
      </c>
      <c r="G2497">
        <v>1.4975315644651552</v>
      </c>
      <c r="H2497" s="13">
        <v>5.9901262578606215E-2</v>
      </c>
      <c r="I2497" s="4" t="str">
        <f>INDEX('EPA Source to Industry Map'!E:E,MATCH(_xlfn.CONCAT(Table2[[#This Row],[sector]:[subsource]]),'EPA Source to Industry Map'!D:D,0))</f>
        <v>chemicals 20</v>
      </c>
      <c r="J2497" s="4" t="s">
        <v>11</v>
      </c>
      <c r="K2497" s="13">
        <v>1.6772353522009744</v>
      </c>
    </row>
    <row r="2498" spans="1:11" x14ac:dyDescent="0.25">
      <c r="A2498" t="s">
        <v>1250</v>
      </c>
      <c r="B2498" t="s">
        <v>3</v>
      </c>
      <c r="C2498" t="s">
        <v>227</v>
      </c>
      <c r="D2498" t="s">
        <v>1251</v>
      </c>
      <c r="E2498" t="s">
        <v>11</v>
      </c>
      <c r="F2498">
        <v>2046</v>
      </c>
      <c r="G2498">
        <v>1.4975315644651552</v>
      </c>
      <c r="H2498" s="13">
        <v>5.9901262578606215E-2</v>
      </c>
      <c r="I2498" s="4" t="str">
        <f>INDEX('EPA Source to Industry Map'!E:E,MATCH(_xlfn.CONCAT(Table2[[#This Row],[sector]:[subsource]]),'EPA Source to Industry Map'!D:D,0))</f>
        <v>chemicals 20</v>
      </c>
      <c r="J2498" s="4" t="s">
        <v>11</v>
      </c>
      <c r="K2498" s="13">
        <v>1.6772353522009744</v>
      </c>
    </row>
    <row r="2499" spans="1:11" x14ac:dyDescent="0.25">
      <c r="A2499" t="s">
        <v>1250</v>
      </c>
      <c r="B2499" t="s">
        <v>3</v>
      </c>
      <c r="C2499" t="s">
        <v>227</v>
      </c>
      <c r="D2499" t="s">
        <v>1251</v>
      </c>
      <c r="E2499" t="s">
        <v>11</v>
      </c>
      <c r="F2499">
        <v>2047</v>
      </c>
      <c r="G2499">
        <v>1.4975315644651552</v>
      </c>
      <c r="H2499" s="13">
        <v>5.9901262578606215E-2</v>
      </c>
      <c r="I2499" s="4" t="str">
        <f>INDEX('EPA Source to Industry Map'!E:E,MATCH(_xlfn.CONCAT(Table2[[#This Row],[sector]:[subsource]]),'EPA Source to Industry Map'!D:D,0))</f>
        <v>chemicals 20</v>
      </c>
      <c r="J2499" s="4" t="s">
        <v>11</v>
      </c>
      <c r="K2499" s="13">
        <v>1.6772353522009744</v>
      </c>
    </row>
    <row r="2500" spans="1:11" x14ac:dyDescent="0.25">
      <c r="A2500" t="s">
        <v>1250</v>
      </c>
      <c r="B2500" t="s">
        <v>3</v>
      </c>
      <c r="C2500" t="s">
        <v>227</v>
      </c>
      <c r="D2500" t="s">
        <v>1251</v>
      </c>
      <c r="E2500" t="s">
        <v>11</v>
      </c>
      <c r="F2500">
        <v>2048</v>
      </c>
      <c r="G2500">
        <v>1.4975315644651552</v>
      </c>
      <c r="H2500" s="13">
        <v>5.9901262578606215E-2</v>
      </c>
      <c r="I2500" s="4" t="str">
        <f>INDEX('EPA Source to Industry Map'!E:E,MATCH(_xlfn.CONCAT(Table2[[#This Row],[sector]:[subsource]]),'EPA Source to Industry Map'!D:D,0))</f>
        <v>chemicals 20</v>
      </c>
      <c r="J2500" s="4" t="s">
        <v>11</v>
      </c>
      <c r="K2500" s="13">
        <v>1.6772353522009744</v>
      </c>
    </row>
    <row r="2501" spans="1:11" x14ac:dyDescent="0.25">
      <c r="A2501" t="s">
        <v>1250</v>
      </c>
      <c r="B2501" t="s">
        <v>3</v>
      </c>
      <c r="C2501" t="s">
        <v>227</v>
      </c>
      <c r="D2501" t="s">
        <v>1251</v>
      </c>
      <c r="E2501" t="s">
        <v>11</v>
      </c>
      <c r="F2501">
        <v>2049</v>
      </c>
      <c r="G2501">
        <v>1.4975315644651552</v>
      </c>
      <c r="H2501" s="13">
        <v>5.9901262578606215E-2</v>
      </c>
      <c r="I2501" s="4" t="str">
        <f>INDEX('EPA Source to Industry Map'!E:E,MATCH(_xlfn.CONCAT(Table2[[#This Row],[sector]:[subsource]]),'EPA Source to Industry Map'!D:D,0))</f>
        <v>chemicals 20</v>
      </c>
      <c r="J2501" s="4" t="s">
        <v>11</v>
      </c>
      <c r="K2501" s="13">
        <v>1.6772353522009744</v>
      </c>
    </row>
    <row r="2502" spans="1:11" x14ac:dyDescent="0.25">
      <c r="A2502" t="s">
        <v>1250</v>
      </c>
      <c r="B2502" t="s">
        <v>3</v>
      </c>
      <c r="C2502" t="s">
        <v>227</v>
      </c>
      <c r="D2502" t="s">
        <v>1251</v>
      </c>
      <c r="E2502" t="s">
        <v>11</v>
      </c>
      <c r="F2502">
        <v>2050</v>
      </c>
      <c r="G2502">
        <v>1.4975315644651552</v>
      </c>
      <c r="H2502" s="13">
        <v>5.9901262578606215E-2</v>
      </c>
      <c r="I2502" s="4" t="str">
        <f>INDEX('EPA Source to Industry Map'!E:E,MATCH(_xlfn.CONCAT(Table2[[#This Row],[sector]:[subsource]]),'EPA Source to Industry Map'!D:D,0))</f>
        <v>chemicals 20</v>
      </c>
      <c r="J2502" s="4" t="s">
        <v>11</v>
      </c>
      <c r="K2502" s="13">
        <v>1.6772353522009744</v>
      </c>
    </row>
    <row r="2503" spans="1:11" x14ac:dyDescent="0.25">
      <c r="A2503" t="s">
        <v>1250</v>
      </c>
      <c r="B2503" t="s">
        <v>3</v>
      </c>
      <c r="C2503" t="s">
        <v>227</v>
      </c>
      <c r="D2503" t="s">
        <v>1251</v>
      </c>
      <c r="E2503" t="s">
        <v>12</v>
      </c>
      <c r="F2503">
        <v>1990</v>
      </c>
      <c r="G2503">
        <v>5.1631320271494019</v>
      </c>
      <c r="H2503" s="13">
        <v>1.7325946399830202E-2</v>
      </c>
      <c r="I2503" s="4" t="str">
        <f>INDEX('EPA Source to Industry Map'!E:E,MATCH(_xlfn.CONCAT(Table2[[#This Row],[sector]:[subsource]]),'EPA Source to Industry Map'!D:D,0))</f>
        <v>chemicals 20</v>
      </c>
      <c r="J2503" s="4" t="s">
        <v>12</v>
      </c>
      <c r="K2503" s="13">
        <v>4.5913757959550052</v>
      </c>
    </row>
    <row r="2504" spans="1:11" x14ac:dyDescent="0.25">
      <c r="A2504" t="s">
        <v>1250</v>
      </c>
      <c r="B2504" t="s">
        <v>3</v>
      </c>
      <c r="C2504" t="s">
        <v>227</v>
      </c>
      <c r="D2504" t="s">
        <v>1251</v>
      </c>
      <c r="E2504" t="s">
        <v>12</v>
      </c>
      <c r="F2504">
        <v>1991</v>
      </c>
      <c r="G2504">
        <v>5.0971919718921583</v>
      </c>
      <c r="H2504" s="13">
        <v>1.7104671046617986E-2</v>
      </c>
      <c r="I2504" s="4" t="str">
        <f>INDEX('EPA Source to Industry Map'!E:E,MATCH(_xlfn.CONCAT(Table2[[#This Row],[sector]:[subsource]]),'EPA Source to Industry Map'!D:D,0))</f>
        <v>chemicals 20</v>
      </c>
      <c r="J2504" s="4" t="s">
        <v>12</v>
      </c>
      <c r="K2504" s="13">
        <v>4.5327378273537651</v>
      </c>
    </row>
    <row r="2505" spans="1:11" x14ac:dyDescent="0.25">
      <c r="A2505" t="s">
        <v>1250</v>
      </c>
      <c r="B2505" t="s">
        <v>3</v>
      </c>
      <c r="C2505" t="s">
        <v>227</v>
      </c>
      <c r="D2505" t="s">
        <v>1251</v>
      </c>
      <c r="E2505" t="s">
        <v>12</v>
      </c>
      <c r="F2505">
        <v>1992</v>
      </c>
      <c r="G2505">
        <v>5.1283832453812943</v>
      </c>
      <c r="H2505" s="13">
        <v>1.7209339749601659E-2</v>
      </c>
      <c r="I2505" s="4" t="str">
        <f>INDEX('EPA Source to Industry Map'!E:E,MATCH(_xlfn.CONCAT(Table2[[#This Row],[sector]:[subsource]]),'EPA Source to Industry Map'!D:D,0))</f>
        <v>chemicals 20</v>
      </c>
      <c r="J2505" s="4" t="s">
        <v>12</v>
      </c>
      <c r="K2505" s="13">
        <v>4.5604750336444386</v>
      </c>
    </row>
    <row r="2506" spans="1:11" x14ac:dyDescent="0.25">
      <c r="A2506" t="s">
        <v>1250</v>
      </c>
      <c r="B2506" t="s">
        <v>3</v>
      </c>
      <c r="C2506" t="s">
        <v>227</v>
      </c>
      <c r="D2506" t="s">
        <v>1251</v>
      </c>
      <c r="E2506" t="s">
        <v>12</v>
      </c>
      <c r="F2506">
        <v>1993</v>
      </c>
      <c r="G2506">
        <v>5.1222396193119799</v>
      </c>
      <c r="H2506" s="13">
        <v>1.7188723554738199E-2</v>
      </c>
      <c r="I2506" s="4" t="str">
        <f>INDEX('EPA Source to Industry Map'!E:E,MATCH(_xlfn.CONCAT(Table2[[#This Row],[sector]:[subsource]]),'EPA Source to Industry Map'!D:D,0))</f>
        <v>chemicals 20</v>
      </c>
      <c r="J2506" s="4" t="s">
        <v>12</v>
      </c>
      <c r="K2506" s="13">
        <v>4.5550117420056209</v>
      </c>
    </row>
    <row r="2507" spans="1:11" x14ac:dyDescent="0.25">
      <c r="A2507" t="s">
        <v>1250</v>
      </c>
      <c r="B2507" t="s">
        <v>3</v>
      </c>
      <c r="C2507" t="s">
        <v>227</v>
      </c>
      <c r="D2507" t="s">
        <v>1251</v>
      </c>
      <c r="E2507" t="s">
        <v>12</v>
      </c>
      <c r="F2507">
        <v>1994</v>
      </c>
      <c r="G2507">
        <v>5.0326958676188962</v>
      </c>
      <c r="H2507" s="13">
        <v>1.6888241166506363E-2</v>
      </c>
      <c r="I2507" s="4" t="str">
        <f>INDEX('EPA Source to Industry Map'!E:E,MATCH(_xlfn.CONCAT(Table2[[#This Row],[sector]:[subsource]]),'EPA Source to Industry Map'!D:D,0))</f>
        <v>chemicals 20</v>
      </c>
      <c r="J2507" s="4" t="s">
        <v>12</v>
      </c>
      <c r="K2507" s="13">
        <v>4.4753839091241838</v>
      </c>
    </row>
    <row r="2508" spans="1:11" x14ac:dyDescent="0.25">
      <c r="A2508" t="s">
        <v>1250</v>
      </c>
      <c r="B2508" t="s">
        <v>3</v>
      </c>
      <c r="C2508" t="s">
        <v>227</v>
      </c>
      <c r="D2508" t="s">
        <v>1251</v>
      </c>
      <c r="E2508" t="s">
        <v>12</v>
      </c>
      <c r="F2508">
        <v>1995</v>
      </c>
      <c r="G2508">
        <v>5.0759442369085521</v>
      </c>
      <c r="H2508" s="13">
        <v>1.7033369922511917E-2</v>
      </c>
      <c r="I2508" s="4" t="str">
        <f>INDEX('EPA Source to Industry Map'!E:E,MATCH(_xlfn.CONCAT(Table2[[#This Row],[sector]:[subsource]]),'EPA Source to Industry Map'!D:D,0))</f>
        <v>chemicals 20</v>
      </c>
      <c r="J2508" s="4" t="s">
        <v>12</v>
      </c>
      <c r="K2508" s="13">
        <v>4.5138430294656571</v>
      </c>
    </row>
    <row r="2509" spans="1:11" x14ac:dyDescent="0.25">
      <c r="A2509" t="s">
        <v>1250</v>
      </c>
      <c r="B2509" t="s">
        <v>3</v>
      </c>
      <c r="C2509" t="s">
        <v>227</v>
      </c>
      <c r="D2509" t="s">
        <v>1251</v>
      </c>
      <c r="E2509" t="s">
        <v>12</v>
      </c>
      <c r="F2509">
        <v>1996</v>
      </c>
      <c r="G2509">
        <v>5.1549829283519726</v>
      </c>
      <c r="H2509" s="13">
        <v>1.7298600430711315E-2</v>
      </c>
      <c r="I2509" s="4" t="str">
        <f>INDEX('EPA Source to Industry Map'!E:E,MATCH(_xlfn.CONCAT(Table2[[#This Row],[sector]:[subsource]]),'EPA Source to Industry Map'!D:D,0))</f>
        <v>chemicals 20</v>
      </c>
      <c r="J2509" s="4" t="s">
        <v>12</v>
      </c>
      <c r="K2509" s="13">
        <v>4.5841291141384986</v>
      </c>
    </row>
    <row r="2510" spans="1:11" x14ac:dyDescent="0.25">
      <c r="A2510" t="s">
        <v>1250</v>
      </c>
      <c r="B2510" t="s">
        <v>3</v>
      </c>
      <c r="C2510" t="s">
        <v>227</v>
      </c>
      <c r="D2510" t="s">
        <v>1251</v>
      </c>
      <c r="E2510" t="s">
        <v>12</v>
      </c>
      <c r="F2510">
        <v>1997</v>
      </c>
      <c r="G2510">
        <v>5.0439806739238362</v>
      </c>
      <c r="H2510" s="13">
        <v>1.6926109644039719E-2</v>
      </c>
      <c r="I2510" s="4" t="str">
        <f>INDEX('EPA Source to Industry Map'!E:E,MATCH(_xlfn.CONCAT(Table2[[#This Row],[sector]:[subsource]]),'EPA Source to Industry Map'!D:D,0))</f>
        <v>chemicals 20</v>
      </c>
      <c r="J2510" s="4" t="s">
        <v>12</v>
      </c>
      <c r="K2510" s="13">
        <v>4.4854190556705253</v>
      </c>
    </row>
    <row r="2511" spans="1:11" x14ac:dyDescent="0.25">
      <c r="A2511" t="s">
        <v>1250</v>
      </c>
      <c r="B2511" t="s">
        <v>3</v>
      </c>
      <c r="C2511" t="s">
        <v>227</v>
      </c>
      <c r="D2511" t="s">
        <v>1251</v>
      </c>
      <c r="E2511" t="s">
        <v>12</v>
      </c>
      <c r="F2511">
        <v>1998</v>
      </c>
      <c r="G2511">
        <v>5.051841137313156</v>
      </c>
      <c r="H2511" s="13">
        <v>1.6952487037963617E-2</v>
      </c>
      <c r="I2511" s="4" t="str">
        <f>INDEX('EPA Source to Industry Map'!E:E,MATCH(_xlfn.CONCAT(Table2[[#This Row],[sector]:[subsource]]),'EPA Source to Industry Map'!D:D,0))</f>
        <v>chemicals 20</v>
      </c>
      <c r="J2511" s="4" t="s">
        <v>12</v>
      </c>
      <c r="K2511" s="13">
        <v>4.4924090650603574</v>
      </c>
    </row>
    <row r="2512" spans="1:11" x14ac:dyDescent="0.25">
      <c r="A2512" t="s">
        <v>1250</v>
      </c>
      <c r="B2512" t="s">
        <v>3</v>
      </c>
      <c r="C2512" t="s">
        <v>227</v>
      </c>
      <c r="D2512" t="s">
        <v>1251</v>
      </c>
      <c r="E2512" t="s">
        <v>12</v>
      </c>
      <c r="F2512">
        <v>1999</v>
      </c>
      <c r="G2512">
        <v>4.8798948199278378</v>
      </c>
      <c r="H2512" s="13">
        <v>1.6375485972912208E-2</v>
      </c>
      <c r="I2512" s="4" t="str">
        <f>INDEX('EPA Source to Industry Map'!E:E,MATCH(_xlfn.CONCAT(Table2[[#This Row],[sector]:[subsource]]),'EPA Source to Industry Map'!D:D,0))</f>
        <v>chemicals 20</v>
      </c>
      <c r="J2512" s="4" t="s">
        <v>12</v>
      </c>
      <c r="K2512" s="13">
        <v>4.3395037828217342</v>
      </c>
    </row>
    <row r="2513" spans="1:11" x14ac:dyDescent="0.25">
      <c r="A2513" t="s">
        <v>1250</v>
      </c>
      <c r="B2513" t="s">
        <v>3</v>
      </c>
      <c r="C2513" t="s">
        <v>227</v>
      </c>
      <c r="D2513" t="s">
        <v>1251</v>
      </c>
      <c r="E2513" t="s">
        <v>12</v>
      </c>
      <c r="F2513">
        <v>2000</v>
      </c>
      <c r="G2513">
        <v>4.7414857793625211</v>
      </c>
      <c r="H2513" s="13">
        <v>1.5911026105243357E-2</v>
      </c>
      <c r="I2513" s="4" t="str">
        <f>INDEX('EPA Source to Industry Map'!E:E,MATCH(_xlfn.CONCAT(Table2[[#This Row],[sector]:[subsource]]),'EPA Source to Industry Map'!D:D,0))</f>
        <v>chemicals 20</v>
      </c>
      <c r="J2513" s="4" t="s">
        <v>12</v>
      </c>
      <c r="K2513" s="13">
        <v>4.2164219178894893</v>
      </c>
    </row>
    <row r="2514" spans="1:11" x14ac:dyDescent="0.25">
      <c r="A2514" t="s">
        <v>1250</v>
      </c>
      <c r="B2514" t="s">
        <v>3</v>
      </c>
      <c r="C2514" t="s">
        <v>227</v>
      </c>
      <c r="D2514" t="s">
        <v>1251</v>
      </c>
      <c r="E2514" t="s">
        <v>12</v>
      </c>
      <c r="F2514">
        <v>2001</v>
      </c>
      <c r="G2514">
        <v>4.6136976847674047</v>
      </c>
      <c r="H2514" s="13">
        <v>1.5482206995863779E-2</v>
      </c>
      <c r="I2514" s="4" t="str">
        <f>INDEX('EPA Source to Industry Map'!E:E,MATCH(_xlfn.CONCAT(Table2[[#This Row],[sector]:[subsource]]),'EPA Source to Industry Map'!D:D,0))</f>
        <v>chemicals 20</v>
      </c>
      <c r="J2514" s="4" t="s">
        <v>12</v>
      </c>
      <c r="K2514" s="13">
        <v>4.1027848539039002</v>
      </c>
    </row>
    <row r="2515" spans="1:11" x14ac:dyDescent="0.25">
      <c r="A2515" t="s">
        <v>1250</v>
      </c>
      <c r="B2515" t="s">
        <v>3</v>
      </c>
      <c r="C2515" t="s">
        <v>227</v>
      </c>
      <c r="D2515" t="s">
        <v>1251</v>
      </c>
      <c r="E2515" t="s">
        <v>12</v>
      </c>
      <c r="F2515">
        <v>2002</v>
      </c>
      <c r="G2515">
        <v>4.3389098289103449</v>
      </c>
      <c r="H2515" s="13">
        <v>1.4560100097014576E-2</v>
      </c>
      <c r="I2515" s="4" t="str">
        <f>INDEX('EPA Source to Industry Map'!E:E,MATCH(_xlfn.CONCAT(Table2[[#This Row],[sector]:[subsource]]),'EPA Source to Industry Map'!D:D,0))</f>
        <v>chemicals 20</v>
      </c>
      <c r="J2515" s="4" t="s">
        <v>12</v>
      </c>
      <c r="K2515" s="13">
        <v>3.8584265257088632</v>
      </c>
    </row>
    <row r="2516" spans="1:11" x14ac:dyDescent="0.25">
      <c r="A2516" t="s">
        <v>1250</v>
      </c>
      <c r="B2516" t="s">
        <v>3</v>
      </c>
      <c r="C2516" t="s">
        <v>227</v>
      </c>
      <c r="D2516" t="s">
        <v>1251</v>
      </c>
      <c r="E2516" t="s">
        <v>12</v>
      </c>
      <c r="F2516">
        <v>2003</v>
      </c>
      <c r="G2516">
        <v>4.1055236975842808</v>
      </c>
      <c r="H2516" s="13">
        <v>1.3776925159678797E-2</v>
      </c>
      <c r="I2516" s="4" t="str">
        <f>INDEX('EPA Source to Industry Map'!E:E,MATCH(_xlfn.CONCAT(Table2[[#This Row],[sector]:[subsource]]),'EPA Source to Industry Map'!D:D,0))</f>
        <v>chemicals 20</v>
      </c>
      <c r="J2516" s="4" t="s">
        <v>12</v>
      </c>
      <c r="K2516" s="13">
        <v>3.6508851673148812</v>
      </c>
    </row>
    <row r="2517" spans="1:11" x14ac:dyDescent="0.25">
      <c r="A2517" t="s">
        <v>1250</v>
      </c>
      <c r="B2517" t="s">
        <v>3</v>
      </c>
      <c r="C2517" t="s">
        <v>227</v>
      </c>
      <c r="D2517" t="s">
        <v>1251</v>
      </c>
      <c r="E2517" t="s">
        <v>12</v>
      </c>
      <c r="F2517">
        <v>2004</v>
      </c>
      <c r="G2517">
        <v>3.9477936508153419</v>
      </c>
      <c r="H2517" s="13">
        <v>1.3247629700722623E-2</v>
      </c>
      <c r="I2517" s="4" t="str">
        <f>INDEX('EPA Source to Industry Map'!E:E,MATCH(_xlfn.CONCAT(Table2[[#This Row],[sector]:[subsource]]),'EPA Source to Industry Map'!D:D,0))</f>
        <v>chemicals 20</v>
      </c>
      <c r="J2517" s="4" t="s">
        <v>12</v>
      </c>
      <c r="K2517" s="13">
        <v>3.5106218706914949</v>
      </c>
    </row>
    <row r="2518" spans="1:11" x14ac:dyDescent="0.25">
      <c r="A2518" t="s">
        <v>1250</v>
      </c>
      <c r="B2518" t="s">
        <v>3</v>
      </c>
      <c r="C2518" t="s">
        <v>227</v>
      </c>
      <c r="D2518" t="s">
        <v>1251</v>
      </c>
      <c r="E2518" t="s">
        <v>12</v>
      </c>
      <c r="F2518">
        <v>2005</v>
      </c>
      <c r="G2518">
        <v>3.9378381083947613</v>
      </c>
      <c r="H2518" s="13">
        <v>1.3214221840250876E-2</v>
      </c>
      <c r="I2518" s="4" t="str">
        <f>INDEX('EPA Source to Industry Map'!E:E,MATCH(_xlfn.CONCAT(Table2[[#This Row],[sector]:[subsource]]),'EPA Source to Industry Map'!D:D,0))</f>
        <v>chemicals 20</v>
      </c>
      <c r="J2518" s="4" t="s">
        <v>12</v>
      </c>
      <c r="K2518" s="13">
        <v>3.5017687876664834</v>
      </c>
    </row>
    <row r="2519" spans="1:11" x14ac:dyDescent="0.25">
      <c r="A2519" t="s">
        <v>1250</v>
      </c>
      <c r="B2519" t="s">
        <v>3</v>
      </c>
      <c r="C2519" t="s">
        <v>227</v>
      </c>
      <c r="D2519" t="s">
        <v>1251</v>
      </c>
      <c r="E2519" t="s">
        <v>12</v>
      </c>
      <c r="F2519">
        <v>2006</v>
      </c>
      <c r="G2519">
        <v>4.0265986903199931</v>
      </c>
      <c r="H2519" s="13">
        <v>1.3512076142013401E-2</v>
      </c>
      <c r="I2519" s="4" t="str">
        <f>INDEX('EPA Source to Industry Map'!E:E,MATCH(_xlfn.CONCAT(Table2[[#This Row],[sector]:[subsource]]),'EPA Source to Industry Map'!D:D,0))</f>
        <v>chemicals 20</v>
      </c>
      <c r="J2519" s="4" t="s">
        <v>12</v>
      </c>
      <c r="K2519" s="13">
        <v>3.5807001776335508</v>
      </c>
    </row>
    <row r="2520" spans="1:11" x14ac:dyDescent="0.25">
      <c r="A2520" t="s">
        <v>1250</v>
      </c>
      <c r="B2520" t="s">
        <v>3</v>
      </c>
      <c r="C2520" t="s">
        <v>227</v>
      </c>
      <c r="D2520" t="s">
        <v>1251</v>
      </c>
      <c r="E2520" t="s">
        <v>12</v>
      </c>
      <c r="F2520">
        <v>2007</v>
      </c>
      <c r="G2520">
        <v>3.8910021715873659</v>
      </c>
      <c r="H2520" s="13">
        <v>1.3057054267071698E-2</v>
      </c>
      <c r="I2520" s="4" t="str">
        <f>INDEX('EPA Source to Industry Map'!E:E,MATCH(_xlfn.CONCAT(Table2[[#This Row],[sector]:[subsource]]),'EPA Source to Industry Map'!D:D,0))</f>
        <v>chemicals 20</v>
      </c>
      <c r="J2520" s="4" t="s">
        <v>12</v>
      </c>
      <c r="K2520" s="13">
        <v>3.4601193807739992</v>
      </c>
    </row>
    <row r="2521" spans="1:11" x14ac:dyDescent="0.25">
      <c r="A2521" t="s">
        <v>1250</v>
      </c>
      <c r="B2521" t="s">
        <v>3</v>
      </c>
      <c r="C2521" t="s">
        <v>227</v>
      </c>
      <c r="D2521" t="s">
        <v>1251</v>
      </c>
      <c r="E2521" t="s">
        <v>12</v>
      </c>
      <c r="F2521">
        <v>2008</v>
      </c>
      <c r="G2521">
        <v>3.7590528686823381</v>
      </c>
      <c r="H2521" s="13">
        <v>1.2614271371417239E-2</v>
      </c>
      <c r="I2521" s="4" t="str">
        <f>INDEX('EPA Source to Industry Map'!E:E,MATCH(_xlfn.CONCAT(Table2[[#This Row],[sector]:[subsource]]),'EPA Source to Industry Map'!D:D,0))</f>
        <v>chemicals 20</v>
      </c>
      <c r="J2521" s="4" t="s">
        <v>12</v>
      </c>
      <c r="K2521" s="13">
        <v>3.3427819134255681</v>
      </c>
    </row>
    <row r="2522" spans="1:11" x14ac:dyDescent="0.25">
      <c r="A2522" t="s">
        <v>1250</v>
      </c>
      <c r="B2522" t="s">
        <v>3</v>
      </c>
      <c r="C2522" t="s">
        <v>227</v>
      </c>
      <c r="D2522" t="s">
        <v>1251</v>
      </c>
      <c r="E2522" t="s">
        <v>12</v>
      </c>
      <c r="F2522">
        <v>2009</v>
      </c>
      <c r="G2522">
        <v>3.6072014867037168</v>
      </c>
      <c r="H2522" s="13">
        <v>1.2104702975515826E-2</v>
      </c>
      <c r="I2522" s="4" t="str">
        <f>INDEX('EPA Source to Industry Map'!E:E,MATCH(_xlfn.CONCAT(Table2[[#This Row],[sector]:[subsource]]),'EPA Source to Industry Map'!D:D,0))</f>
        <v>chemicals 20</v>
      </c>
      <c r="J2522" s="4" t="s">
        <v>12</v>
      </c>
      <c r="K2522" s="13">
        <v>3.2077462885116947</v>
      </c>
    </row>
    <row r="2523" spans="1:11" x14ac:dyDescent="0.25">
      <c r="A2523" t="s">
        <v>1250</v>
      </c>
      <c r="B2523" t="s">
        <v>3</v>
      </c>
      <c r="C2523" t="s">
        <v>227</v>
      </c>
      <c r="D2523" t="s">
        <v>1251</v>
      </c>
      <c r="E2523" t="s">
        <v>12</v>
      </c>
      <c r="F2523">
        <v>2010</v>
      </c>
      <c r="G2523">
        <v>3.4851811003247262</v>
      </c>
      <c r="H2523" s="13">
        <v>1.1695238591693712E-2</v>
      </c>
      <c r="I2523" s="4" t="str">
        <f>INDEX('EPA Source to Industry Map'!E:E,MATCH(_xlfn.CONCAT(Table2[[#This Row],[sector]:[subsource]]),'EPA Source to Industry Map'!D:D,0))</f>
        <v>chemicals 20</v>
      </c>
      <c r="J2523" s="4" t="s">
        <v>12</v>
      </c>
      <c r="K2523" s="13">
        <v>3.0992382267988332</v>
      </c>
    </row>
    <row r="2524" spans="1:11" x14ac:dyDescent="0.25">
      <c r="A2524" t="s">
        <v>1250</v>
      </c>
      <c r="B2524" t="s">
        <v>3</v>
      </c>
      <c r="C2524" t="s">
        <v>227</v>
      </c>
      <c r="D2524" t="s">
        <v>1251</v>
      </c>
      <c r="E2524" t="s">
        <v>12</v>
      </c>
      <c r="F2524">
        <v>2011</v>
      </c>
      <c r="G2524">
        <v>3.3641683802183948</v>
      </c>
      <c r="H2524" s="13">
        <v>1.1289155638316761E-2</v>
      </c>
      <c r="I2524" s="4" t="str">
        <f>INDEX('EPA Source to Industry Map'!E:E,MATCH(_xlfn.CONCAT(Table2[[#This Row],[sector]:[subsource]]),'EPA Source to Industry Map'!D:D,0))</f>
        <v>chemicals 20</v>
      </c>
      <c r="J2524" s="4" t="s">
        <v>12</v>
      </c>
      <c r="K2524" s="13">
        <v>2.9916262441539407</v>
      </c>
    </row>
    <row r="2525" spans="1:11" x14ac:dyDescent="0.25">
      <c r="A2525" t="s">
        <v>1250</v>
      </c>
      <c r="B2525" t="s">
        <v>3</v>
      </c>
      <c r="C2525" t="s">
        <v>227</v>
      </c>
      <c r="D2525" t="s">
        <v>1251</v>
      </c>
      <c r="E2525" t="s">
        <v>12</v>
      </c>
      <c r="F2525">
        <v>2012</v>
      </c>
      <c r="G2525">
        <v>3.2637889017038231</v>
      </c>
      <c r="H2525" s="13">
        <v>1.0952311750683966E-2</v>
      </c>
      <c r="I2525" s="4" t="str">
        <f>INDEX('EPA Source to Industry Map'!E:E,MATCH(_xlfn.CONCAT(Table2[[#This Row],[sector]:[subsource]]),'EPA Source to Industry Map'!D:D,0))</f>
        <v>chemicals 20</v>
      </c>
      <c r="J2525" s="4" t="s">
        <v>12</v>
      </c>
      <c r="K2525" s="13">
        <v>2.9023626139312522</v>
      </c>
    </row>
    <row r="2526" spans="1:11" x14ac:dyDescent="0.25">
      <c r="A2526" t="s">
        <v>1250</v>
      </c>
      <c r="B2526" t="s">
        <v>3</v>
      </c>
      <c r="C2526" t="s">
        <v>227</v>
      </c>
      <c r="D2526" t="s">
        <v>1251</v>
      </c>
      <c r="E2526" t="s">
        <v>12</v>
      </c>
      <c r="F2526">
        <v>2013</v>
      </c>
      <c r="G2526">
        <v>3.1007389071849345</v>
      </c>
      <c r="H2526" s="13">
        <v>1.0405164118070253E-2</v>
      </c>
      <c r="I2526" s="4" t="str">
        <f>INDEX('EPA Source to Industry Map'!E:E,MATCH(_xlfn.CONCAT(Table2[[#This Row],[sector]:[subsource]]),'EPA Source to Industry Map'!D:D,0))</f>
        <v>chemicals 20</v>
      </c>
      <c r="J2526" s="4" t="s">
        <v>12</v>
      </c>
      <c r="K2526" s="13">
        <v>2.7573684912886165</v>
      </c>
    </row>
    <row r="2527" spans="1:11" x14ac:dyDescent="0.25">
      <c r="A2527" t="s">
        <v>1250</v>
      </c>
      <c r="B2527" t="s">
        <v>3</v>
      </c>
      <c r="C2527" t="s">
        <v>227</v>
      </c>
      <c r="D2527" t="s">
        <v>1251</v>
      </c>
      <c r="E2527" t="s">
        <v>12</v>
      </c>
      <c r="F2527">
        <v>2014</v>
      </c>
      <c r="G2527">
        <v>2.7366462529796638</v>
      </c>
      <c r="H2527" s="13">
        <v>9.1833766878512222E-3</v>
      </c>
      <c r="I2527" s="4" t="str">
        <f>INDEX('EPA Source to Industry Map'!E:E,MATCH(_xlfn.CONCAT(Table2[[#This Row],[sector]:[subsource]]),'EPA Source to Industry Map'!D:D,0))</f>
        <v>chemicals 20</v>
      </c>
      <c r="J2527" s="4" t="s">
        <v>12</v>
      </c>
      <c r="K2527" s="13">
        <v>2.4335948222805728</v>
      </c>
    </row>
    <row r="2528" spans="1:11" x14ac:dyDescent="0.25">
      <c r="A2528" t="s">
        <v>1250</v>
      </c>
      <c r="B2528" t="s">
        <v>3</v>
      </c>
      <c r="C2528" t="s">
        <v>227</v>
      </c>
      <c r="D2528" t="s">
        <v>1251</v>
      </c>
      <c r="E2528" t="s">
        <v>12</v>
      </c>
      <c r="F2528">
        <v>2015</v>
      </c>
      <c r="G2528">
        <v>2.6290149025505132</v>
      </c>
      <c r="H2528" s="13">
        <v>8.8221976595654825E-3</v>
      </c>
      <c r="I2528" s="4" t="str">
        <f>INDEX('EPA Source to Industry Map'!E:E,MATCH(_xlfn.CONCAT(Table2[[#This Row],[sector]:[subsource]]),'EPA Source to Industry Map'!D:D,0))</f>
        <v>chemicals 20</v>
      </c>
      <c r="J2528" s="4" t="s">
        <v>12</v>
      </c>
      <c r="K2528" s="13">
        <v>2.3378823797848525</v>
      </c>
    </row>
    <row r="2529" spans="1:11" x14ac:dyDescent="0.25">
      <c r="A2529" t="s">
        <v>1250</v>
      </c>
      <c r="B2529" t="s">
        <v>3</v>
      </c>
      <c r="C2529" t="s">
        <v>227</v>
      </c>
      <c r="D2529" t="s">
        <v>1251</v>
      </c>
      <c r="E2529" t="s">
        <v>12</v>
      </c>
      <c r="F2529">
        <v>2016</v>
      </c>
      <c r="G2529">
        <v>2.6788053326464021</v>
      </c>
      <c r="H2529" s="13">
        <v>8.9892796397530277E-3</v>
      </c>
      <c r="I2529" s="4" t="str">
        <f>INDEX('EPA Source to Industry Map'!E:E,MATCH(_xlfn.CONCAT(Table2[[#This Row],[sector]:[subsource]]),'EPA Source to Industry Map'!D:D,0))</f>
        <v>chemicals 20</v>
      </c>
      <c r="J2529" s="4" t="s">
        <v>12</v>
      </c>
      <c r="K2529" s="13">
        <v>2.3821591045345523</v>
      </c>
    </row>
    <row r="2530" spans="1:11" x14ac:dyDescent="0.25">
      <c r="A2530" t="s">
        <v>1250</v>
      </c>
      <c r="B2530" t="s">
        <v>3</v>
      </c>
      <c r="C2530" t="s">
        <v>227</v>
      </c>
      <c r="D2530" t="s">
        <v>1251</v>
      </c>
      <c r="E2530" t="s">
        <v>12</v>
      </c>
      <c r="F2530">
        <v>2017</v>
      </c>
      <c r="G2530">
        <v>2.6788053326464021</v>
      </c>
      <c r="H2530" s="13">
        <v>8.9892796397530277E-3</v>
      </c>
      <c r="I2530" s="4" t="str">
        <f>INDEX('EPA Source to Industry Map'!E:E,MATCH(_xlfn.CONCAT(Table2[[#This Row],[sector]:[subsource]]),'EPA Source to Industry Map'!D:D,0))</f>
        <v>chemicals 20</v>
      </c>
      <c r="J2530" s="4" t="s">
        <v>12</v>
      </c>
      <c r="K2530" s="13">
        <v>2.3821591045345523</v>
      </c>
    </row>
    <row r="2531" spans="1:11" x14ac:dyDescent="0.25">
      <c r="A2531" t="s">
        <v>1250</v>
      </c>
      <c r="B2531" t="s">
        <v>3</v>
      </c>
      <c r="C2531" t="s">
        <v>227</v>
      </c>
      <c r="D2531" t="s">
        <v>1251</v>
      </c>
      <c r="E2531" t="s">
        <v>12</v>
      </c>
      <c r="F2531">
        <v>2018</v>
      </c>
      <c r="G2531">
        <v>2.6788053326464021</v>
      </c>
      <c r="H2531" s="13">
        <v>8.9892796397530277E-3</v>
      </c>
      <c r="I2531" s="4" t="str">
        <f>INDEX('EPA Source to Industry Map'!E:E,MATCH(_xlfn.CONCAT(Table2[[#This Row],[sector]:[subsource]]),'EPA Source to Industry Map'!D:D,0))</f>
        <v>chemicals 20</v>
      </c>
      <c r="J2531" s="4" t="s">
        <v>12</v>
      </c>
      <c r="K2531" s="13">
        <v>2.3821591045345523</v>
      </c>
    </row>
    <row r="2532" spans="1:11" x14ac:dyDescent="0.25">
      <c r="A2532" t="s">
        <v>1250</v>
      </c>
      <c r="B2532" t="s">
        <v>3</v>
      </c>
      <c r="C2532" t="s">
        <v>227</v>
      </c>
      <c r="D2532" t="s">
        <v>1251</v>
      </c>
      <c r="E2532" t="s">
        <v>12</v>
      </c>
      <c r="F2532">
        <v>2019</v>
      </c>
      <c r="G2532">
        <v>2.6788053326464021</v>
      </c>
      <c r="H2532" s="13">
        <v>8.9892796397530277E-3</v>
      </c>
      <c r="I2532" s="4" t="str">
        <f>INDEX('EPA Source to Industry Map'!E:E,MATCH(_xlfn.CONCAT(Table2[[#This Row],[sector]:[subsource]]),'EPA Source to Industry Map'!D:D,0))</f>
        <v>chemicals 20</v>
      </c>
      <c r="J2532" s="4" t="s">
        <v>12</v>
      </c>
      <c r="K2532" s="13">
        <v>2.3821591045345523</v>
      </c>
    </row>
    <row r="2533" spans="1:11" x14ac:dyDescent="0.25">
      <c r="A2533" t="s">
        <v>1250</v>
      </c>
      <c r="B2533" t="s">
        <v>3</v>
      </c>
      <c r="C2533" t="s">
        <v>227</v>
      </c>
      <c r="D2533" t="s">
        <v>1251</v>
      </c>
      <c r="E2533" t="s">
        <v>12</v>
      </c>
      <c r="F2533">
        <v>2020</v>
      </c>
      <c r="G2533">
        <v>2.6788053326464021</v>
      </c>
      <c r="H2533" s="13">
        <v>8.9892796397530277E-3</v>
      </c>
      <c r="I2533" s="4" t="str">
        <f>INDEX('EPA Source to Industry Map'!E:E,MATCH(_xlfn.CONCAT(Table2[[#This Row],[sector]:[subsource]]),'EPA Source to Industry Map'!D:D,0))</f>
        <v>chemicals 20</v>
      </c>
      <c r="J2533" s="4" t="s">
        <v>12</v>
      </c>
      <c r="K2533" s="13">
        <v>2.3821591045345523</v>
      </c>
    </row>
    <row r="2534" spans="1:11" x14ac:dyDescent="0.25">
      <c r="A2534" t="s">
        <v>1250</v>
      </c>
      <c r="B2534" t="s">
        <v>3</v>
      </c>
      <c r="C2534" t="s">
        <v>227</v>
      </c>
      <c r="D2534" t="s">
        <v>1251</v>
      </c>
      <c r="E2534" t="s">
        <v>12</v>
      </c>
      <c r="F2534">
        <v>2021</v>
      </c>
      <c r="G2534">
        <v>2.6788053326464021</v>
      </c>
      <c r="H2534" s="13">
        <v>8.9892796397530277E-3</v>
      </c>
      <c r="I2534" s="4" t="str">
        <f>INDEX('EPA Source to Industry Map'!E:E,MATCH(_xlfn.CONCAT(Table2[[#This Row],[sector]:[subsource]]),'EPA Source to Industry Map'!D:D,0))</f>
        <v>chemicals 20</v>
      </c>
      <c r="J2534" s="4" t="s">
        <v>12</v>
      </c>
      <c r="K2534" s="13">
        <v>2.3821591045345523</v>
      </c>
    </row>
    <row r="2535" spans="1:11" x14ac:dyDescent="0.25">
      <c r="A2535" t="s">
        <v>1250</v>
      </c>
      <c r="B2535" t="s">
        <v>3</v>
      </c>
      <c r="C2535" t="s">
        <v>227</v>
      </c>
      <c r="D2535" t="s">
        <v>1251</v>
      </c>
      <c r="E2535" t="s">
        <v>12</v>
      </c>
      <c r="F2535">
        <v>2022</v>
      </c>
      <c r="G2535">
        <v>2.6788053326464021</v>
      </c>
      <c r="H2535" s="13">
        <v>8.9892796397530277E-3</v>
      </c>
      <c r="I2535" s="4" t="str">
        <f>INDEX('EPA Source to Industry Map'!E:E,MATCH(_xlfn.CONCAT(Table2[[#This Row],[sector]:[subsource]]),'EPA Source to Industry Map'!D:D,0))</f>
        <v>chemicals 20</v>
      </c>
      <c r="J2535" s="4" t="s">
        <v>12</v>
      </c>
      <c r="K2535" s="13">
        <v>2.3821591045345523</v>
      </c>
    </row>
    <row r="2536" spans="1:11" x14ac:dyDescent="0.25">
      <c r="A2536" t="s">
        <v>1250</v>
      </c>
      <c r="B2536" t="s">
        <v>3</v>
      </c>
      <c r="C2536" t="s">
        <v>227</v>
      </c>
      <c r="D2536" t="s">
        <v>1251</v>
      </c>
      <c r="E2536" t="s">
        <v>12</v>
      </c>
      <c r="F2536">
        <v>2023</v>
      </c>
      <c r="G2536">
        <v>2.6788053326464021</v>
      </c>
      <c r="H2536" s="13">
        <v>8.9892796397530277E-3</v>
      </c>
      <c r="I2536" s="4" t="str">
        <f>INDEX('EPA Source to Industry Map'!E:E,MATCH(_xlfn.CONCAT(Table2[[#This Row],[sector]:[subsource]]),'EPA Source to Industry Map'!D:D,0))</f>
        <v>chemicals 20</v>
      </c>
      <c r="J2536" s="4" t="s">
        <v>12</v>
      </c>
      <c r="K2536" s="13">
        <v>2.3821591045345523</v>
      </c>
    </row>
    <row r="2537" spans="1:11" x14ac:dyDescent="0.25">
      <c r="A2537" t="s">
        <v>1250</v>
      </c>
      <c r="B2537" t="s">
        <v>3</v>
      </c>
      <c r="C2537" t="s">
        <v>227</v>
      </c>
      <c r="D2537" t="s">
        <v>1251</v>
      </c>
      <c r="E2537" t="s">
        <v>12</v>
      </c>
      <c r="F2537">
        <v>2024</v>
      </c>
      <c r="G2537">
        <v>2.6788053326464021</v>
      </c>
      <c r="H2537" s="13">
        <v>8.9892796397530277E-3</v>
      </c>
      <c r="I2537" s="4" t="str">
        <f>INDEX('EPA Source to Industry Map'!E:E,MATCH(_xlfn.CONCAT(Table2[[#This Row],[sector]:[subsource]]),'EPA Source to Industry Map'!D:D,0))</f>
        <v>chemicals 20</v>
      </c>
      <c r="J2537" s="4" t="s">
        <v>12</v>
      </c>
      <c r="K2537" s="13">
        <v>2.3821591045345523</v>
      </c>
    </row>
    <row r="2538" spans="1:11" x14ac:dyDescent="0.25">
      <c r="A2538" t="s">
        <v>1250</v>
      </c>
      <c r="B2538" t="s">
        <v>3</v>
      </c>
      <c r="C2538" t="s">
        <v>227</v>
      </c>
      <c r="D2538" t="s">
        <v>1251</v>
      </c>
      <c r="E2538" t="s">
        <v>12</v>
      </c>
      <c r="F2538">
        <v>2025</v>
      </c>
      <c r="G2538">
        <v>2.6788053326464021</v>
      </c>
      <c r="H2538" s="13">
        <v>8.9892796397530277E-3</v>
      </c>
      <c r="I2538" s="4" t="str">
        <f>INDEX('EPA Source to Industry Map'!E:E,MATCH(_xlfn.CONCAT(Table2[[#This Row],[sector]:[subsource]]),'EPA Source to Industry Map'!D:D,0))</f>
        <v>chemicals 20</v>
      </c>
      <c r="J2538" s="4" t="s">
        <v>12</v>
      </c>
      <c r="K2538" s="13">
        <v>2.3821591045345523</v>
      </c>
    </row>
    <row r="2539" spans="1:11" x14ac:dyDescent="0.25">
      <c r="A2539" t="s">
        <v>1250</v>
      </c>
      <c r="B2539" t="s">
        <v>3</v>
      </c>
      <c r="C2539" t="s">
        <v>227</v>
      </c>
      <c r="D2539" t="s">
        <v>1251</v>
      </c>
      <c r="E2539" t="s">
        <v>12</v>
      </c>
      <c r="F2539">
        <v>2026</v>
      </c>
      <c r="G2539">
        <v>2.6788053326464021</v>
      </c>
      <c r="H2539" s="13">
        <v>8.9892796397530277E-3</v>
      </c>
      <c r="I2539" s="4" t="str">
        <f>INDEX('EPA Source to Industry Map'!E:E,MATCH(_xlfn.CONCAT(Table2[[#This Row],[sector]:[subsource]]),'EPA Source to Industry Map'!D:D,0))</f>
        <v>chemicals 20</v>
      </c>
      <c r="J2539" s="4" t="s">
        <v>12</v>
      </c>
      <c r="K2539" s="13">
        <v>2.3821591045345523</v>
      </c>
    </row>
    <row r="2540" spans="1:11" x14ac:dyDescent="0.25">
      <c r="A2540" t="s">
        <v>1250</v>
      </c>
      <c r="B2540" t="s">
        <v>3</v>
      </c>
      <c r="C2540" t="s">
        <v>227</v>
      </c>
      <c r="D2540" t="s">
        <v>1251</v>
      </c>
      <c r="E2540" t="s">
        <v>12</v>
      </c>
      <c r="F2540">
        <v>2027</v>
      </c>
      <c r="G2540">
        <v>2.6788053326464021</v>
      </c>
      <c r="H2540" s="13">
        <v>8.9892796397530277E-3</v>
      </c>
      <c r="I2540" s="4" t="str">
        <f>INDEX('EPA Source to Industry Map'!E:E,MATCH(_xlfn.CONCAT(Table2[[#This Row],[sector]:[subsource]]),'EPA Source to Industry Map'!D:D,0))</f>
        <v>chemicals 20</v>
      </c>
      <c r="J2540" s="4" t="s">
        <v>12</v>
      </c>
      <c r="K2540" s="13">
        <v>2.3821591045345523</v>
      </c>
    </row>
    <row r="2541" spans="1:11" x14ac:dyDescent="0.25">
      <c r="A2541" t="s">
        <v>1250</v>
      </c>
      <c r="B2541" t="s">
        <v>3</v>
      </c>
      <c r="C2541" t="s">
        <v>227</v>
      </c>
      <c r="D2541" t="s">
        <v>1251</v>
      </c>
      <c r="E2541" t="s">
        <v>12</v>
      </c>
      <c r="F2541">
        <v>2028</v>
      </c>
      <c r="G2541">
        <v>2.6788053326464021</v>
      </c>
      <c r="H2541" s="13">
        <v>8.9892796397530277E-3</v>
      </c>
      <c r="I2541" s="4" t="str">
        <f>INDEX('EPA Source to Industry Map'!E:E,MATCH(_xlfn.CONCAT(Table2[[#This Row],[sector]:[subsource]]),'EPA Source to Industry Map'!D:D,0))</f>
        <v>chemicals 20</v>
      </c>
      <c r="J2541" s="4" t="s">
        <v>12</v>
      </c>
      <c r="K2541" s="13">
        <v>2.3821591045345523</v>
      </c>
    </row>
    <row r="2542" spans="1:11" x14ac:dyDescent="0.25">
      <c r="A2542" t="s">
        <v>1250</v>
      </c>
      <c r="B2542" t="s">
        <v>3</v>
      </c>
      <c r="C2542" t="s">
        <v>227</v>
      </c>
      <c r="D2542" t="s">
        <v>1251</v>
      </c>
      <c r="E2542" t="s">
        <v>12</v>
      </c>
      <c r="F2542">
        <v>2029</v>
      </c>
      <c r="G2542">
        <v>2.6788053326464021</v>
      </c>
      <c r="H2542" s="13">
        <v>8.9892796397530277E-3</v>
      </c>
      <c r="I2542" s="4" t="str">
        <f>INDEX('EPA Source to Industry Map'!E:E,MATCH(_xlfn.CONCAT(Table2[[#This Row],[sector]:[subsource]]),'EPA Source to Industry Map'!D:D,0))</f>
        <v>chemicals 20</v>
      </c>
      <c r="J2542" s="4" t="s">
        <v>12</v>
      </c>
      <c r="K2542" s="13">
        <v>2.3821591045345523</v>
      </c>
    </row>
    <row r="2543" spans="1:11" x14ac:dyDescent="0.25">
      <c r="A2543" t="s">
        <v>1250</v>
      </c>
      <c r="B2543" t="s">
        <v>3</v>
      </c>
      <c r="C2543" t="s">
        <v>227</v>
      </c>
      <c r="D2543" t="s">
        <v>1251</v>
      </c>
      <c r="E2543" t="s">
        <v>12</v>
      </c>
      <c r="F2543">
        <v>2030</v>
      </c>
      <c r="G2543">
        <v>2.6788053326464021</v>
      </c>
      <c r="H2543" s="13">
        <v>8.9892796397530277E-3</v>
      </c>
      <c r="I2543" s="4" t="str">
        <f>INDEX('EPA Source to Industry Map'!E:E,MATCH(_xlfn.CONCAT(Table2[[#This Row],[sector]:[subsource]]),'EPA Source to Industry Map'!D:D,0))</f>
        <v>chemicals 20</v>
      </c>
      <c r="J2543" s="4" t="s">
        <v>12</v>
      </c>
      <c r="K2543" s="13">
        <v>2.3821591045345523</v>
      </c>
    </row>
    <row r="2544" spans="1:11" x14ac:dyDescent="0.25">
      <c r="A2544" t="s">
        <v>1250</v>
      </c>
      <c r="B2544" t="s">
        <v>3</v>
      </c>
      <c r="C2544" t="s">
        <v>227</v>
      </c>
      <c r="D2544" t="s">
        <v>1251</v>
      </c>
      <c r="E2544" t="s">
        <v>12</v>
      </c>
      <c r="F2544">
        <v>2031</v>
      </c>
      <c r="G2544">
        <v>2.6788053326464021</v>
      </c>
      <c r="H2544" s="13">
        <v>8.9892796397530277E-3</v>
      </c>
      <c r="I2544" s="4" t="str">
        <f>INDEX('EPA Source to Industry Map'!E:E,MATCH(_xlfn.CONCAT(Table2[[#This Row],[sector]:[subsource]]),'EPA Source to Industry Map'!D:D,0))</f>
        <v>chemicals 20</v>
      </c>
      <c r="J2544" s="4" t="s">
        <v>12</v>
      </c>
      <c r="K2544" s="13">
        <v>2.3821591045345523</v>
      </c>
    </row>
    <row r="2545" spans="1:11" x14ac:dyDescent="0.25">
      <c r="A2545" t="s">
        <v>1250</v>
      </c>
      <c r="B2545" t="s">
        <v>3</v>
      </c>
      <c r="C2545" t="s">
        <v>227</v>
      </c>
      <c r="D2545" t="s">
        <v>1251</v>
      </c>
      <c r="E2545" t="s">
        <v>12</v>
      </c>
      <c r="F2545">
        <v>2032</v>
      </c>
      <c r="G2545">
        <v>2.6788053326464021</v>
      </c>
      <c r="H2545" s="13">
        <v>8.9892796397530277E-3</v>
      </c>
      <c r="I2545" s="4" t="str">
        <f>INDEX('EPA Source to Industry Map'!E:E,MATCH(_xlfn.CONCAT(Table2[[#This Row],[sector]:[subsource]]),'EPA Source to Industry Map'!D:D,0))</f>
        <v>chemicals 20</v>
      </c>
      <c r="J2545" s="4" t="s">
        <v>12</v>
      </c>
      <c r="K2545" s="13">
        <v>2.3821591045345523</v>
      </c>
    </row>
    <row r="2546" spans="1:11" x14ac:dyDescent="0.25">
      <c r="A2546" t="s">
        <v>1250</v>
      </c>
      <c r="B2546" t="s">
        <v>3</v>
      </c>
      <c r="C2546" t="s">
        <v>227</v>
      </c>
      <c r="D2546" t="s">
        <v>1251</v>
      </c>
      <c r="E2546" t="s">
        <v>12</v>
      </c>
      <c r="F2546">
        <v>2033</v>
      </c>
      <c r="G2546">
        <v>2.6788053326464021</v>
      </c>
      <c r="H2546" s="13">
        <v>8.9892796397530277E-3</v>
      </c>
      <c r="I2546" s="4" t="str">
        <f>INDEX('EPA Source to Industry Map'!E:E,MATCH(_xlfn.CONCAT(Table2[[#This Row],[sector]:[subsource]]),'EPA Source to Industry Map'!D:D,0))</f>
        <v>chemicals 20</v>
      </c>
      <c r="J2546" s="4" t="s">
        <v>12</v>
      </c>
      <c r="K2546" s="13">
        <v>2.3821591045345523</v>
      </c>
    </row>
    <row r="2547" spans="1:11" x14ac:dyDescent="0.25">
      <c r="A2547" t="s">
        <v>1250</v>
      </c>
      <c r="B2547" t="s">
        <v>3</v>
      </c>
      <c r="C2547" t="s">
        <v>227</v>
      </c>
      <c r="D2547" t="s">
        <v>1251</v>
      </c>
      <c r="E2547" t="s">
        <v>12</v>
      </c>
      <c r="F2547">
        <v>2034</v>
      </c>
      <c r="G2547">
        <v>2.6788053326464021</v>
      </c>
      <c r="H2547" s="13">
        <v>8.9892796397530277E-3</v>
      </c>
      <c r="I2547" s="4" t="str">
        <f>INDEX('EPA Source to Industry Map'!E:E,MATCH(_xlfn.CONCAT(Table2[[#This Row],[sector]:[subsource]]),'EPA Source to Industry Map'!D:D,0))</f>
        <v>chemicals 20</v>
      </c>
      <c r="J2547" s="4" t="s">
        <v>12</v>
      </c>
      <c r="K2547" s="13">
        <v>2.3821591045345523</v>
      </c>
    </row>
    <row r="2548" spans="1:11" x14ac:dyDescent="0.25">
      <c r="A2548" t="s">
        <v>1250</v>
      </c>
      <c r="B2548" t="s">
        <v>3</v>
      </c>
      <c r="C2548" t="s">
        <v>227</v>
      </c>
      <c r="D2548" t="s">
        <v>1251</v>
      </c>
      <c r="E2548" t="s">
        <v>12</v>
      </c>
      <c r="F2548">
        <v>2035</v>
      </c>
      <c r="G2548">
        <v>2.6788053326464021</v>
      </c>
      <c r="H2548" s="13">
        <v>8.9892796397530277E-3</v>
      </c>
      <c r="I2548" s="4" t="str">
        <f>INDEX('EPA Source to Industry Map'!E:E,MATCH(_xlfn.CONCAT(Table2[[#This Row],[sector]:[subsource]]),'EPA Source to Industry Map'!D:D,0))</f>
        <v>chemicals 20</v>
      </c>
      <c r="J2548" s="4" t="s">
        <v>12</v>
      </c>
      <c r="K2548" s="13">
        <v>2.3821591045345523</v>
      </c>
    </row>
    <row r="2549" spans="1:11" x14ac:dyDescent="0.25">
      <c r="A2549" t="s">
        <v>1250</v>
      </c>
      <c r="B2549" t="s">
        <v>3</v>
      </c>
      <c r="C2549" t="s">
        <v>227</v>
      </c>
      <c r="D2549" t="s">
        <v>1251</v>
      </c>
      <c r="E2549" t="s">
        <v>12</v>
      </c>
      <c r="F2549">
        <v>2036</v>
      </c>
      <c r="G2549">
        <v>2.6788053326464021</v>
      </c>
      <c r="H2549" s="13">
        <v>8.9892796397530277E-3</v>
      </c>
      <c r="I2549" s="4" t="str">
        <f>INDEX('EPA Source to Industry Map'!E:E,MATCH(_xlfn.CONCAT(Table2[[#This Row],[sector]:[subsource]]),'EPA Source to Industry Map'!D:D,0))</f>
        <v>chemicals 20</v>
      </c>
      <c r="J2549" s="4" t="s">
        <v>12</v>
      </c>
      <c r="K2549" s="13">
        <v>2.3821591045345523</v>
      </c>
    </row>
    <row r="2550" spans="1:11" x14ac:dyDescent="0.25">
      <c r="A2550" t="s">
        <v>1250</v>
      </c>
      <c r="B2550" t="s">
        <v>3</v>
      </c>
      <c r="C2550" t="s">
        <v>227</v>
      </c>
      <c r="D2550" t="s">
        <v>1251</v>
      </c>
      <c r="E2550" t="s">
        <v>12</v>
      </c>
      <c r="F2550">
        <v>2037</v>
      </c>
      <c r="G2550">
        <v>2.6788053326464021</v>
      </c>
      <c r="H2550" s="13">
        <v>8.9892796397530277E-3</v>
      </c>
      <c r="I2550" s="4" t="str">
        <f>INDEX('EPA Source to Industry Map'!E:E,MATCH(_xlfn.CONCAT(Table2[[#This Row],[sector]:[subsource]]),'EPA Source to Industry Map'!D:D,0))</f>
        <v>chemicals 20</v>
      </c>
      <c r="J2550" s="4" t="s">
        <v>12</v>
      </c>
      <c r="K2550" s="13">
        <v>2.3821591045345523</v>
      </c>
    </row>
    <row r="2551" spans="1:11" x14ac:dyDescent="0.25">
      <c r="A2551" t="s">
        <v>1250</v>
      </c>
      <c r="B2551" t="s">
        <v>3</v>
      </c>
      <c r="C2551" t="s">
        <v>227</v>
      </c>
      <c r="D2551" t="s">
        <v>1251</v>
      </c>
      <c r="E2551" t="s">
        <v>12</v>
      </c>
      <c r="F2551">
        <v>2038</v>
      </c>
      <c r="G2551">
        <v>2.6788053326464021</v>
      </c>
      <c r="H2551" s="13">
        <v>8.9892796397530277E-3</v>
      </c>
      <c r="I2551" s="4" t="str">
        <f>INDEX('EPA Source to Industry Map'!E:E,MATCH(_xlfn.CONCAT(Table2[[#This Row],[sector]:[subsource]]),'EPA Source to Industry Map'!D:D,0))</f>
        <v>chemicals 20</v>
      </c>
      <c r="J2551" s="4" t="s">
        <v>12</v>
      </c>
      <c r="K2551" s="13">
        <v>2.3821591045345523</v>
      </c>
    </row>
    <row r="2552" spans="1:11" x14ac:dyDescent="0.25">
      <c r="A2552" t="s">
        <v>1250</v>
      </c>
      <c r="B2552" t="s">
        <v>3</v>
      </c>
      <c r="C2552" t="s">
        <v>227</v>
      </c>
      <c r="D2552" t="s">
        <v>1251</v>
      </c>
      <c r="E2552" t="s">
        <v>12</v>
      </c>
      <c r="F2552">
        <v>2039</v>
      </c>
      <c r="G2552">
        <v>2.6788053326464021</v>
      </c>
      <c r="H2552" s="13">
        <v>8.9892796397530277E-3</v>
      </c>
      <c r="I2552" s="4" t="str">
        <f>INDEX('EPA Source to Industry Map'!E:E,MATCH(_xlfn.CONCAT(Table2[[#This Row],[sector]:[subsource]]),'EPA Source to Industry Map'!D:D,0))</f>
        <v>chemicals 20</v>
      </c>
      <c r="J2552" s="4" t="s">
        <v>12</v>
      </c>
      <c r="K2552" s="13">
        <v>2.3821591045345523</v>
      </c>
    </row>
    <row r="2553" spans="1:11" x14ac:dyDescent="0.25">
      <c r="A2553" t="s">
        <v>1250</v>
      </c>
      <c r="B2553" t="s">
        <v>3</v>
      </c>
      <c r="C2553" t="s">
        <v>227</v>
      </c>
      <c r="D2553" t="s">
        <v>1251</v>
      </c>
      <c r="E2553" t="s">
        <v>12</v>
      </c>
      <c r="F2553">
        <v>2040</v>
      </c>
      <c r="G2553">
        <v>2.6788053326464021</v>
      </c>
      <c r="H2553" s="13">
        <v>8.9892796397530277E-3</v>
      </c>
      <c r="I2553" s="4" t="str">
        <f>INDEX('EPA Source to Industry Map'!E:E,MATCH(_xlfn.CONCAT(Table2[[#This Row],[sector]:[subsource]]),'EPA Source to Industry Map'!D:D,0))</f>
        <v>chemicals 20</v>
      </c>
      <c r="J2553" s="4" t="s">
        <v>12</v>
      </c>
      <c r="K2553" s="13">
        <v>2.3821591045345523</v>
      </c>
    </row>
    <row r="2554" spans="1:11" x14ac:dyDescent="0.25">
      <c r="A2554" t="s">
        <v>1250</v>
      </c>
      <c r="B2554" t="s">
        <v>3</v>
      </c>
      <c r="C2554" t="s">
        <v>227</v>
      </c>
      <c r="D2554" t="s">
        <v>1251</v>
      </c>
      <c r="E2554" t="s">
        <v>12</v>
      </c>
      <c r="F2554">
        <v>2041</v>
      </c>
      <c r="G2554">
        <v>2.6788053326464021</v>
      </c>
      <c r="H2554" s="13">
        <v>8.9892796397530277E-3</v>
      </c>
      <c r="I2554" s="4" t="str">
        <f>INDEX('EPA Source to Industry Map'!E:E,MATCH(_xlfn.CONCAT(Table2[[#This Row],[sector]:[subsource]]),'EPA Source to Industry Map'!D:D,0))</f>
        <v>chemicals 20</v>
      </c>
      <c r="J2554" s="4" t="s">
        <v>12</v>
      </c>
      <c r="K2554" s="13">
        <v>2.3821591045345523</v>
      </c>
    </row>
    <row r="2555" spans="1:11" x14ac:dyDescent="0.25">
      <c r="A2555" t="s">
        <v>1250</v>
      </c>
      <c r="B2555" t="s">
        <v>3</v>
      </c>
      <c r="C2555" t="s">
        <v>227</v>
      </c>
      <c r="D2555" t="s">
        <v>1251</v>
      </c>
      <c r="E2555" t="s">
        <v>12</v>
      </c>
      <c r="F2555">
        <v>2042</v>
      </c>
      <c r="G2555">
        <v>2.6788053326464021</v>
      </c>
      <c r="H2555" s="13">
        <v>8.9892796397530277E-3</v>
      </c>
      <c r="I2555" s="4" t="str">
        <f>INDEX('EPA Source to Industry Map'!E:E,MATCH(_xlfn.CONCAT(Table2[[#This Row],[sector]:[subsource]]),'EPA Source to Industry Map'!D:D,0))</f>
        <v>chemicals 20</v>
      </c>
      <c r="J2555" s="4" t="s">
        <v>12</v>
      </c>
      <c r="K2555" s="13">
        <v>2.3821591045345523</v>
      </c>
    </row>
    <row r="2556" spans="1:11" x14ac:dyDescent="0.25">
      <c r="A2556" t="s">
        <v>1250</v>
      </c>
      <c r="B2556" t="s">
        <v>3</v>
      </c>
      <c r="C2556" t="s">
        <v>227</v>
      </c>
      <c r="D2556" t="s">
        <v>1251</v>
      </c>
      <c r="E2556" t="s">
        <v>12</v>
      </c>
      <c r="F2556">
        <v>2043</v>
      </c>
      <c r="G2556">
        <v>2.6788053326464021</v>
      </c>
      <c r="H2556" s="13">
        <v>8.9892796397530277E-3</v>
      </c>
      <c r="I2556" s="4" t="str">
        <f>INDEX('EPA Source to Industry Map'!E:E,MATCH(_xlfn.CONCAT(Table2[[#This Row],[sector]:[subsource]]),'EPA Source to Industry Map'!D:D,0))</f>
        <v>chemicals 20</v>
      </c>
      <c r="J2556" s="4" t="s">
        <v>12</v>
      </c>
      <c r="K2556" s="13">
        <v>2.3821591045345523</v>
      </c>
    </row>
    <row r="2557" spans="1:11" x14ac:dyDescent="0.25">
      <c r="A2557" t="s">
        <v>1250</v>
      </c>
      <c r="B2557" t="s">
        <v>3</v>
      </c>
      <c r="C2557" t="s">
        <v>227</v>
      </c>
      <c r="D2557" t="s">
        <v>1251</v>
      </c>
      <c r="E2557" t="s">
        <v>12</v>
      </c>
      <c r="F2557">
        <v>2044</v>
      </c>
      <c r="G2557">
        <v>2.6788053326464021</v>
      </c>
      <c r="H2557" s="13">
        <v>8.9892796397530277E-3</v>
      </c>
      <c r="I2557" s="4" t="str">
        <f>INDEX('EPA Source to Industry Map'!E:E,MATCH(_xlfn.CONCAT(Table2[[#This Row],[sector]:[subsource]]),'EPA Source to Industry Map'!D:D,0))</f>
        <v>chemicals 20</v>
      </c>
      <c r="J2557" s="4" t="s">
        <v>12</v>
      </c>
      <c r="K2557" s="13">
        <v>2.3821591045345523</v>
      </c>
    </row>
    <row r="2558" spans="1:11" x14ac:dyDescent="0.25">
      <c r="A2558" t="s">
        <v>1250</v>
      </c>
      <c r="B2558" t="s">
        <v>3</v>
      </c>
      <c r="C2558" t="s">
        <v>227</v>
      </c>
      <c r="D2558" t="s">
        <v>1251</v>
      </c>
      <c r="E2558" t="s">
        <v>12</v>
      </c>
      <c r="F2558">
        <v>2045</v>
      </c>
      <c r="G2558">
        <v>2.6788053326464021</v>
      </c>
      <c r="H2558" s="13">
        <v>8.9892796397530277E-3</v>
      </c>
      <c r="I2558" s="4" t="str">
        <f>INDEX('EPA Source to Industry Map'!E:E,MATCH(_xlfn.CONCAT(Table2[[#This Row],[sector]:[subsource]]),'EPA Source to Industry Map'!D:D,0))</f>
        <v>chemicals 20</v>
      </c>
      <c r="J2558" s="4" t="s">
        <v>12</v>
      </c>
      <c r="K2558" s="13">
        <v>2.3821591045345523</v>
      </c>
    </row>
    <row r="2559" spans="1:11" x14ac:dyDescent="0.25">
      <c r="A2559" t="s">
        <v>1250</v>
      </c>
      <c r="B2559" t="s">
        <v>3</v>
      </c>
      <c r="C2559" t="s">
        <v>227</v>
      </c>
      <c r="D2559" t="s">
        <v>1251</v>
      </c>
      <c r="E2559" t="s">
        <v>12</v>
      </c>
      <c r="F2559">
        <v>2046</v>
      </c>
      <c r="G2559">
        <v>2.6788053326464021</v>
      </c>
      <c r="H2559" s="13">
        <v>8.9892796397530277E-3</v>
      </c>
      <c r="I2559" s="4" t="str">
        <f>INDEX('EPA Source to Industry Map'!E:E,MATCH(_xlfn.CONCAT(Table2[[#This Row],[sector]:[subsource]]),'EPA Source to Industry Map'!D:D,0))</f>
        <v>chemicals 20</v>
      </c>
      <c r="J2559" s="4" t="s">
        <v>12</v>
      </c>
      <c r="K2559" s="13">
        <v>2.3821591045345523</v>
      </c>
    </row>
    <row r="2560" spans="1:11" x14ac:dyDescent="0.25">
      <c r="A2560" t="s">
        <v>1250</v>
      </c>
      <c r="B2560" t="s">
        <v>3</v>
      </c>
      <c r="C2560" t="s">
        <v>227</v>
      </c>
      <c r="D2560" t="s">
        <v>1251</v>
      </c>
      <c r="E2560" t="s">
        <v>12</v>
      </c>
      <c r="F2560">
        <v>2047</v>
      </c>
      <c r="G2560">
        <v>2.6788053326464021</v>
      </c>
      <c r="H2560" s="13">
        <v>8.9892796397530277E-3</v>
      </c>
      <c r="I2560" s="4" t="str">
        <f>INDEX('EPA Source to Industry Map'!E:E,MATCH(_xlfn.CONCAT(Table2[[#This Row],[sector]:[subsource]]),'EPA Source to Industry Map'!D:D,0))</f>
        <v>chemicals 20</v>
      </c>
      <c r="J2560" s="4" t="s">
        <v>12</v>
      </c>
      <c r="K2560" s="13">
        <v>2.3821591045345523</v>
      </c>
    </row>
    <row r="2561" spans="1:11" x14ac:dyDescent="0.25">
      <c r="A2561" t="s">
        <v>1250</v>
      </c>
      <c r="B2561" t="s">
        <v>3</v>
      </c>
      <c r="C2561" t="s">
        <v>227</v>
      </c>
      <c r="D2561" t="s">
        <v>1251</v>
      </c>
      <c r="E2561" t="s">
        <v>12</v>
      </c>
      <c r="F2561">
        <v>2048</v>
      </c>
      <c r="G2561">
        <v>2.6788053326464021</v>
      </c>
      <c r="H2561" s="13">
        <v>8.9892796397530277E-3</v>
      </c>
      <c r="I2561" s="4" t="str">
        <f>INDEX('EPA Source to Industry Map'!E:E,MATCH(_xlfn.CONCAT(Table2[[#This Row],[sector]:[subsource]]),'EPA Source to Industry Map'!D:D,0))</f>
        <v>chemicals 20</v>
      </c>
      <c r="J2561" s="4" t="s">
        <v>12</v>
      </c>
      <c r="K2561" s="13">
        <v>2.3821591045345523</v>
      </c>
    </row>
    <row r="2562" spans="1:11" x14ac:dyDescent="0.25">
      <c r="A2562" t="s">
        <v>1250</v>
      </c>
      <c r="B2562" t="s">
        <v>3</v>
      </c>
      <c r="C2562" t="s">
        <v>227</v>
      </c>
      <c r="D2562" t="s">
        <v>1251</v>
      </c>
      <c r="E2562" t="s">
        <v>12</v>
      </c>
      <c r="F2562">
        <v>2049</v>
      </c>
      <c r="G2562">
        <v>2.6788053326464021</v>
      </c>
      <c r="H2562" s="13">
        <v>8.9892796397530277E-3</v>
      </c>
      <c r="I2562" s="4" t="str">
        <f>INDEX('EPA Source to Industry Map'!E:E,MATCH(_xlfn.CONCAT(Table2[[#This Row],[sector]:[subsource]]),'EPA Source to Industry Map'!D:D,0))</f>
        <v>chemicals 20</v>
      </c>
      <c r="J2562" s="4" t="s">
        <v>12</v>
      </c>
      <c r="K2562" s="13">
        <v>2.3821591045345523</v>
      </c>
    </row>
    <row r="2563" spans="1:11" x14ac:dyDescent="0.25">
      <c r="A2563" t="s">
        <v>1250</v>
      </c>
      <c r="B2563" t="s">
        <v>3</v>
      </c>
      <c r="C2563" t="s">
        <v>227</v>
      </c>
      <c r="D2563" t="s">
        <v>1251</v>
      </c>
      <c r="E2563" t="s">
        <v>12</v>
      </c>
      <c r="F2563">
        <v>2050</v>
      </c>
      <c r="G2563">
        <v>2.6788053326464021</v>
      </c>
      <c r="H2563" s="13">
        <v>8.9892796397530277E-3</v>
      </c>
      <c r="I2563" s="4" t="str">
        <f>INDEX('EPA Source to Industry Map'!E:E,MATCH(_xlfn.CONCAT(Table2[[#This Row],[sector]:[subsource]]),'EPA Source to Industry Map'!D:D,0))</f>
        <v>chemicals 20</v>
      </c>
      <c r="J2563" s="4" t="s">
        <v>12</v>
      </c>
      <c r="K2563" s="13">
        <v>2.3821591045345523</v>
      </c>
    </row>
    <row r="2564" spans="1:11" x14ac:dyDescent="0.25">
      <c r="A2564" t="s">
        <v>1250</v>
      </c>
      <c r="B2564" t="s">
        <v>5</v>
      </c>
      <c r="C2564" t="s">
        <v>6</v>
      </c>
      <c r="D2564" t="s">
        <v>17</v>
      </c>
      <c r="E2564" t="s">
        <v>11</v>
      </c>
      <c r="F2564">
        <v>1990</v>
      </c>
      <c r="G2564">
        <v>42.27445145155081</v>
      </c>
      <c r="H2564" s="13">
        <v>1.6909780580620317</v>
      </c>
      <c r="I2564" s="4" t="str">
        <f>INDEX('EPA Source to Industry Map'!E:E,MATCH(_xlfn.CONCAT(Table2[[#This Row],[sector]:[subsource]]),'EPA Source to Industry Map'!D:D,0))</f>
        <v>water and waste 36T39</v>
      </c>
      <c r="J2564" s="4" t="s">
        <v>11</v>
      </c>
      <c r="K2564" s="13">
        <v>47.347385625736898</v>
      </c>
    </row>
    <row r="2565" spans="1:11" x14ac:dyDescent="0.25">
      <c r="A2565" t="s">
        <v>1250</v>
      </c>
      <c r="B2565" t="s">
        <v>5</v>
      </c>
      <c r="C2565" t="s">
        <v>6</v>
      </c>
      <c r="D2565" t="s">
        <v>17</v>
      </c>
      <c r="E2565" t="s">
        <v>11</v>
      </c>
      <c r="F2565">
        <v>1991</v>
      </c>
      <c r="G2565">
        <v>44.101304807644119</v>
      </c>
      <c r="H2565" s="13">
        <v>1.7640521923057642</v>
      </c>
      <c r="I2565" s="4" t="str">
        <f>INDEX('EPA Source to Industry Map'!E:E,MATCH(_xlfn.CONCAT(Table2[[#This Row],[sector]:[subsource]]),'EPA Source to Industry Map'!D:D,0))</f>
        <v>water and waste 36T39</v>
      </c>
      <c r="J2565" s="4" t="s">
        <v>11</v>
      </c>
      <c r="K2565" s="13">
        <v>49.393461384561412</v>
      </c>
    </row>
    <row r="2566" spans="1:11" x14ac:dyDescent="0.25">
      <c r="A2566" t="s">
        <v>1250</v>
      </c>
      <c r="B2566" t="s">
        <v>5</v>
      </c>
      <c r="C2566" t="s">
        <v>6</v>
      </c>
      <c r="D2566" t="s">
        <v>17</v>
      </c>
      <c r="E2566" t="s">
        <v>11</v>
      </c>
      <c r="F2566">
        <v>1992</v>
      </c>
      <c r="G2566">
        <v>45.384798149725015</v>
      </c>
      <c r="H2566" s="13">
        <v>1.8153919259890008</v>
      </c>
      <c r="I2566" s="4" t="str">
        <f>INDEX('EPA Source to Industry Map'!E:E,MATCH(_xlfn.CONCAT(Table2[[#This Row],[sector]:[subsource]]),'EPA Source to Industry Map'!D:D,0))</f>
        <v>water and waste 36T39</v>
      </c>
      <c r="J2566" s="4" t="s">
        <v>11</v>
      </c>
      <c r="K2566" s="13">
        <v>50.830973927692035</v>
      </c>
    </row>
    <row r="2567" spans="1:11" x14ac:dyDescent="0.25">
      <c r="A2567" t="s">
        <v>1250</v>
      </c>
      <c r="B2567" t="s">
        <v>5</v>
      </c>
      <c r="C2567" t="s">
        <v>6</v>
      </c>
      <c r="D2567" t="s">
        <v>17</v>
      </c>
      <c r="E2567" t="s">
        <v>11</v>
      </c>
      <c r="F2567">
        <v>1993</v>
      </c>
      <c r="G2567">
        <v>46.190091642946392</v>
      </c>
      <c r="H2567" s="13">
        <v>1.8476036657178558</v>
      </c>
      <c r="I2567" s="4" t="str">
        <f>INDEX('EPA Source to Industry Map'!E:E,MATCH(_xlfn.CONCAT(Table2[[#This Row],[sector]:[subsource]]),'EPA Source to Industry Map'!D:D,0))</f>
        <v>water and waste 36T39</v>
      </c>
      <c r="J2567" s="4" t="s">
        <v>11</v>
      </c>
      <c r="K2567" s="13">
        <v>51.732902640099972</v>
      </c>
    </row>
    <row r="2568" spans="1:11" x14ac:dyDescent="0.25">
      <c r="A2568" t="s">
        <v>1250</v>
      </c>
      <c r="B2568" t="s">
        <v>5</v>
      </c>
      <c r="C2568" t="s">
        <v>6</v>
      </c>
      <c r="D2568" t="s">
        <v>17</v>
      </c>
      <c r="E2568" t="s">
        <v>11</v>
      </c>
      <c r="F2568">
        <v>1994</v>
      </c>
      <c r="G2568">
        <v>46.678266570425308</v>
      </c>
      <c r="H2568" s="13">
        <v>1.8671306628170123</v>
      </c>
      <c r="I2568" s="4" t="str">
        <f>INDEX('EPA Source to Industry Map'!E:E,MATCH(_xlfn.CONCAT(Table2[[#This Row],[sector]:[subsource]]),'EPA Source to Industry Map'!D:D,0))</f>
        <v>water and waste 36T39</v>
      </c>
      <c r="J2568" s="4" t="s">
        <v>11</v>
      </c>
      <c r="K2568" s="13">
        <v>52.279658558876342</v>
      </c>
    </row>
    <row r="2569" spans="1:11" x14ac:dyDescent="0.25">
      <c r="A2569" t="s">
        <v>1250</v>
      </c>
      <c r="B2569" t="s">
        <v>5</v>
      </c>
      <c r="C2569" t="s">
        <v>6</v>
      </c>
      <c r="D2569" t="s">
        <v>17</v>
      </c>
      <c r="E2569" t="s">
        <v>11</v>
      </c>
      <c r="F2569">
        <v>1995</v>
      </c>
      <c r="G2569">
        <v>46.867630887429648</v>
      </c>
      <c r="H2569" s="13">
        <v>1.8747052354971858</v>
      </c>
      <c r="I2569" s="4" t="str">
        <f>INDEX('EPA Source to Industry Map'!E:E,MATCH(_xlfn.CONCAT(Table2[[#This Row],[sector]:[subsource]]),'EPA Source to Industry Map'!D:D,0))</f>
        <v>water and waste 36T39</v>
      </c>
      <c r="J2569" s="4" t="s">
        <v>11</v>
      </c>
      <c r="K2569" s="13">
        <v>52.491746593921214</v>
      </c>
    </row>
    <row r="2570" spans="1:11" x14ac:dyDescent="0.25">
      <c r="A2570" t="s">
        <v>1250</v>
      </c>
      <c r="B2570" t="s">
        <v>5</v>
      </c>
      <c r="C2570" t="s">
        <v>6</v>
      </c>
      <c r="D2570" t="s">
        <v>17</v>
      </c>
      <c r="E2570" t="s">
        <v>11</v>
      </c>
      <c r="F2570">
        <v>1996</v>
      </c>
      <c r="G2570">
        <v>46.851528559594989</v>
      </c>
      <c r="H2570" s="13">
        <v>1.8740611423837996</v>
      </c>
      <c r="I2570" s="4" t="str">
        <f>INDEX('EPA Source to Industry Map'!E:E,MATCH(_xlfn.CONCAT(Table2[[#This Row],[sector]:[subsource]]),'EPA Source to Industry Map'!D:D,0))</f>
        <v>water and waste 36T39</v>
      </c>
      <c r="J2570" s="4" t="s">
        <v>11</v>
      </c>
      <c r="K2570" s="13">
        <v>52.473711986746409</v>
      </c>
    </row>
    <row r="2571" spans="1:11" x14ac:dyDescent="0.25">
      <c r="A2571" t="s">
        <v>1250</v>
      </c>
      <c r="B2571" t="s">
        <v>5</v>
      </c>
      <c r="C2571" t="s">
        <v>6</v>
      </c>
      <c r="D2571" t="s">
        <v>17</v>
      </c>
      <c r="E2571" t="s">
        <v>11</v>
      </c>
      <c r="F2571">
        <v>1997</v>
      </c>
      <c r="G2571">
        <v>46.477300875760157</v>
      </c>
      <c r="H2571" s="13">
        <v>1.8590920350304065</v>
      </c>
      <c r="I2571" s="4" t="str">
        <f>INDEX('EPA Source to Industry Map'!E:E,MATCH(_xlfn.CONCAT(Table2[[#This Row],[sector]:[subsource]]),'EPA Source to Industry Map'!D:D,0))</f>
        <v>water and waste 36T39</v>
      </c>
      <c r="J2571" s="4" t="s">
        <v>11</v>
      </c>
      <c r="K2571" s="13">
        <v>52.054576980851401</v>
      </c>
    </row>
    <row r="2572" spans="1:11" x14ac:dyDescent="0.25">
      <c r="A2572" t="s">
        <v>1250</v>
      </c>
      <c r="B2572" t="s">
        <v>5</v>
      </c>
      <c r="C2572" t="s">
        <v>6</v>
      </c>
      <c r="D2572" t="s">
        <v>17</v>
      </c>
      <c r="E2572" t="s">
        <v>11</v>
      </c>
      <c r="F2572">
        <v>1998</v>
      </c>
      <c r="G2572">
        <v>46.045319164053438</v>
      </c>
      <c r="H2572" s="13">
        <v>1.8418127665621375</v>
      </c>
      <c r="I2572" s="4" t="str">
        <f>INDEX('EPA Source to Industry Map'!E:E,MATCH(_xlfn.CONCAT(Table2[[#This Row],[sector]:[subsource]]),'EPA Source to Industry Map'!D:D,0))</f>
        <v>water and waste 36T39</v>
      </c>
      <c r="J2572" s="4" t="s">
        <v>11</v>
      </c>
      <c r="K2572" s="13">
        <v>51.570757463739866</v>
      </c>
    </row>
    <row r="2573" spans="1:11" x14ac:dyDescent="0.25">
      <c r="A2573" t="s">
        <v>1250</v>
      </c>
      <c r="B2573" t="s">
        <v>5</v>
      </c>
      <c r="C2573" t="s">
        <v>6</v>
      </c>
      <c r="D2573" t="s">
        <v>17</v>
      </c>
      <c r="E2573" t="s">
        <v>11</v>
      </c>
      <c r="F2573">
        <v>1999</v>
      </c>
      <c r="G2573">
        <v>45.557943400329506</v>
      </c>
      <c r="H2573" s="13">
        <v>1.8223177360131804</v>
      </c>
      <c r="I2573" s="4" t="str">
        <f>INDEX('EPA Source to Industry Map'!E:E,MATCH(_xlfn.CONCAT(Table2[[#This Row],[sector]:[subsource]]),'EPA Source to Industry Map'!D:D,0))</f>
        <v>water and waste 36T39</v>
      </c>
      <c r="J2573" s="4" t="s">
        <v>11</v>
      </c>
      <c r="K2573" s="13">
        <v>51.024896608369062</v>
      </c>
    </row>
    <row r="2574" spans="1:11" x14ac:dyDescent="0.25">
      <c r="A2574" t="s">
        <v>1250</v>
      </c>
      <c r="B2574" t="s">
        <v>5</v>
      </c>
      <c r="C2574" t="s">
        <v>6</v>
      </c>
      <c r="D2574" t="s">
        <v>17</v>
      </c>
      <c r="E2574" t="s">
        <v>11</v>
      </c>
      <c r="F2574">
        <v>2000</v>
      </c>
      <c r="G2574">
        <v>45.412512630744338</v>
      </c>
      <c r="H2574" s="13">
        <v>1.8165005052297736</v>
      </c>
      <c r="I2574" s="4" t="str">
        <f>INDEX('EPA Source to Industry Map'!E:E,MATCH(_xlfn.CONCAT(Table2[[#This Row],[sector]:[subsource]]),'EPA Source to Industry Map'!D:D,0))</f>
        <v>water and waste 36T39</v>
      </c>
      <c r="J2574" s="4" t="s">
        <v>11</v>
      </c>
      <c r="K2574" s="13">
        <v>50.862014146433673</v>
      </c>
    </row>
    <row r="2575" spans="1:11" x14ac:dyDescent="0.25">
      <c r="A2575" t="s">
        <v>1250</v>
      </c>
      <c r="B2575" t="s">
        <v>5</v>
      </c>
      <c r="C2575" t="s">
        <v>6</v>
      </c>
      <c r="D2575" t="s">
        <v>17</v>
      </c>
      <c r="E2575" t="s">
        <v>11</v>
      </c>
      <c r="F2575">
        <v>2001</v>
      </c>
      <c r="G2575">
        <v>45.157453283969488</v>
      </c>
      <c r="H2575" s="13">
        <v>1.8062981313587794</v>
      </c>
      <c r="I2575" s="4" t="str">
        <f>INDEX('EPA Source to Industry Map'!E:E,MATCH(_xlfn.CONCAT(Table2[[#This Row],[sector]:[subsource]]),'EPA Source to Industry Map'!D:D,0))</f>
        <v>water and waste 36T39</v>
      </c>
      <c r="J2575" s="4" t="s">
        <v>11</v>
      </c>
      <c r="K2575" s="13">
        <v>50.576347678045821</v>
      </c>
    </row>
    <row r="2576" spans="1:11" x14ac:dyDescent="0.25">
      <c r="A2576" t="s">
        <v>1250</v>
      </c>
      <c r="B2576" t="s">
        <v>5</v>
      </c>
      <c r="C2576" t="s">
        <v>6</v>
      </c>
      <c r="D2576" t="s">
        <v>17</v>
      </c>
      <c r="E2576" t="s">
        <v>11</v>
      </c>
      <c r="F2576">
        <v>2002</v>
      </c>
      <c r="G2576">
        <v>44.301763160970587</v>
      </c>
      <c r="H2576" s="13">
        <v>1.7720705264388239</v>
      </c>
      <c r="I2576" s="4" t="str">
        <f>INDEX('EPA Source to Industry Map'!E:E,MATCH(_xlfn.CONCAT(Table2[[#This Row],[sector]:[subsource]]),'EPA Source to Industry Map'!D:D,0))</f>
        <v>water and waste 36T39</v>
      </c>
      <c r="J2576" s="4" t="s">
        <v>11</v>
      </c>
      <c r="K2576" s="13">
        <v>49.617974740287053</v>
      </c>
    </row>
    <row r="2577" spans="1:11" x14ac:dyDescent="0.25">
      <c r="A2577" t="s">
        <v>1250</v>
      </c>
      <c r="B2577" t="s">
        <v>5</v>
      </c>
      <c r="C2577" t="s">
        <v>6</v>
      </c>
      <c r="D2577" t="s">
        <v>17</v>
      </c>
      <c r="E2577" t="s">
        <v>11</v>
      </c>
      <c r="F2577">
        <v>2003</v>
      </c>
      <c r="G2577">
        <v>43.42612377215287</v>
      </c>
      <c r="H2577" s="13">
        <v>1.7370449508861148</v>
      </c>
      <c r="I2577" s="4" t="str">
        <f>INDEX('EPA Source to Industry Map'!E:E,MATCH(_xlfn.CONCAT(Table2[[#This Row],[sector]:[subsource]]),'EPA Source to Industry Map'!D:D,0))</f>
        <v>water and waste 36T39</v>
      </c>
      <c r="J2577" s="4" t="s">
        <v>11</v>
      </c>
      <c r="K2577" s="13">
        <v>48.637258624811217</v>
      </c>
    </row>
    <row r="2578" spans="1:11" x14ac:dyDescent="0.25">
      <c r="A2578" t="s">
        <v>1250</v>
      </c>
      <c r="B2578" t="s">
        <v>5</v>
      </c>
      <c r="C2578" t="s">
        <v>6</v>
      </c>
      <c r="D2578" t="s">
        <v>17</v>
      </c>
      <c r="E2578" t="s">
        <v>11</v>
      </c>
      <c r="F2578">
        <v>2004</v>
      </c>
      <c r="G2578">
        <v>42.404549127260552</v>
      </c>
      <c r="H2578" s="13">
        <v>1.6961819650904215</v>
      </c>
      <c r="I2578" s="4" t="str">
        <f>INDEX('EPA Source to Industry Map'!E:E,MATCH(_xlfn.CONCAT(Table2[[#This Row],[sector]:[subsource]]),'EPA Source to Industry Map'!D:D,0))</f>
        <v>water and waste 36T39</v>
      </c>
      <c r="J2578" s="4" t="s">
        <v>11</v>
      </c>
      <c r="K2578" s="13">
        <v>47.493095022531811</v>
      </c>
    </row>
    <row r="2579" spans="1:11" x14ac:dyDescent="0.25">
      <c r="A2579" t="s">
        <v>1250</v>
      </c>
      <c r="B2579" t="s">
        <v>5</v>
      </c>
      <c r="C2579" t="s">
        <v>6</v>
      </c>
      <c r="D2579" t="s">
        <v>17</v>
      </c>
      <c r="E2579" t="s">
        <v>11</v>
      </c>
      <c r="F2579">
        <v>2005</v>
      </c>
      <c r="G2579">
        <v>40.827402000802849</v>
      </c>
      <c r="H2579" s="13">
        <v>1.6330960800321139</v>
      </c>
      <c r="I2579" s="4" t="str">
        <f>INDEX('EPA Source to Industry Map'!E:E,MATCH(_xlfn.CONCAT(Table2[[#This Row],[sector]:[subsource]]),'EPA Source to Industry Map'!D:D,0))</f>
        <v>water and waste 36T39</v>
      </c>
      <c r="J2579" s="4" t="s">
        <v>11</v>
      </c>
      <c r="K2579" s="13">
        <v>45.726690240899181</v>
      </c>
    </row>
    <row r="2580" spans="1:11" x14ac:dyDescent="0.25">
      <c r="A2580" t="s">
        <v>1250</v>
      </c>
      <c r="B2580" t="s">
        <v>5</v>
      </c>
      <c r="C2580" t="s">
        <v>6</v>
      </c>
      <c r="D2580" t="s">
        <v>17</v>
      </c>
      <c r="E2580" t="s">
        <v>11</v>
      </c>
      <c r="F2580">
        <v>2006</v>
      </c>
      <c r="G2580">
        <v>39.877062307489133</v>
      </c>
      <c r="H2580" s="13">
        <v>1.595082492299565</v>
      </c>
      <c r="I2580" s="4" t="str">
        <f>INDEX('EPA Source to Industry Map'!E:E,MATCH(_xlfn.CONCAT(Table2[[#This Row],[sector]:[subsource]]),'EPA Source to Industry Map'!D:D,0))</f>
        <v>water and waste 36T39</v>
      </c>
      <c r="J2580" s="4" t="s">
        <v>11</v>
      </c>
      <c r="K2580" s="13">
        <v>44.662309784387816</v>
      </c>
    </row>
    <row r="2581" spans="1:11" x14ac:dyDescent="0.25">
      <c r="A2581" t="s">
        <v>1250</v>
      </c>
      <c r="B2581" t="s">
        <v>5</v>
      </c>
      <c r="C2581" t="s">
        <v>6</v>
      </c>
      <c r="D2581" t="s">
        <v>17</v>
      </c>
      <c r="E2581" t="s">
        <v>11</v>
      </c>
      <c r="F2581">
        <v>2007</v>
      </c>
      <c r="G2581">
        <v>38.659653289244687</v>
      </c>
      <c r="H2581" s="13">
        <v>1.5463861315697873</v>
      </c>
      <c r="I2581" s="4" t="str">
        <f>INDEX('EPA Source to Industry Map'!E:E,MATCH(_xlfn.CONCAT(Table2[[#This Row],[sector]:[subsource]]),'EPA Source to Industry Map'!D:D,0))</f>
        <v>water and waste 36T39</v>
      </c>
      <c r="J2581" s="4" t="s">
        <v>11</v>
      </c>
      <c r="K2581" s="13">
        <v>43.298811683954057</v>
      </c>
    </row>
    <row r="2582" spans="1:11" x14ac:dyDescent="0.25">
      <c r="A2582" t="s">
        <v>1250</v>
      </c>
      <c r="B2582" t="s">
        <v>5</v>
      </c>
      <c r="C2582" t="s">
        <v>6</v>
      </c>
      <c r="D2582" t="s">
        <v>17</v>
      </c>
      <c r="E2582" t="s">
        <v>11</v>
      </c>
      <c r="F2582">
        <v>2008</v>
      </c>
      <c r="G2582">
        <v>37.522919910107248</v>
      </c>
      <c r="H2582" s="13">
        <v>1.5009167964042895</v>
      </c>
      <c r="I2582" s="4" t="str">
        <f>INDEX('EPA Source to Industry Map'!E:E,MATCH(_xlfn.CONCAT(Table2[[#This Row],[sector]:[subsource]]),'EPA Source to Industry Map'!D:D,0))</f>
        <v>water and waste 36T39</v>
      </c>
      <c r="J2582" s="4" t="s">
        <v>11</v>
      </c>
      <c r="K2582" s="13">
        <v>42.025670299320112</v>
      </c>
    </row>
    <row r="2583" spans="1:11" x14ac:dyDescent="0.25">
      <c r="A2583" t="s">
        <v>1250</v>
      </c>
      <c r="B2583" t="s">
        <v>5</v>
      </c>
      <c r="C2583" t="s">
        <v>6</v>
      </c>
      <c r="D2583" t="s">
        <v>17</v>
      </c>
      <c r="E2583" t="s">
        <v>11</v>
      </c>
      <c r="F2583">
        <v>2009</v>
      </c>
      <c r="G2583">
        <v>36.837080733236576</v>
      </c>
      <c r="H2583" s="13">
        <v>1.4734832293294629</v>
      </c>
      <c r="I2583" s="4" t="str">
        <f>INDEX('EPA Source to Industry Map'!E:E,MATCH(_xlfn.CONCAT(Table2[[#This Row],[sector]:[subsource]]),'EPA Source to Industry Map'!D:D,0))</f>
        <v>water and waste 36T39</v>
      </c>
      <c r="J2583" s="4" t="s">
        <v>11</v>
      </c>
      <c r="K2583" s="13">
        <v>41.257530421224963</v>
      </c>
    </row>
    <row r="2584" spans="1:11" x14ac:dyDescent="0.25">
      <c r="A2584" t="s">
        <v>1250</v>
      </c>
      <c r="B2584" t="s">
        <v>5</v>
      </c>
      <c r="C2584" t="s">
        <v>6</v>
      </c>
      <c r="D2584" t="s">
        <v>17</v>
      </c>
      <c r="E2584" t="s">
        <v>11</v>
      </c>
      <c r="F2584">
        <v>2010</v>
      </c>
      <c r="G2584">
        <v>35.881982636400181</v>
      </c>
      <c r="H2584" s="13">
        <v>1.4352793054560069</v>
      </c>
      <c r="I2584" s="4" t="str">
        <f>INDEX('EPA Source to Industry Map'!E:E,MATCH(_xlfn.CONCAT(Table2[[#This Row],[sector]:[subsource]]),'EPA Source to Industry Map'!D:D,0))</f>
        <v>water and waste 36T39</v>
      </c>
      <c r="J2584" s="4" t="s">
        <v>11</v>
      </c>
      <c r="K2584" s="13">
        <v>40.187820552768216</v>
      </c>
    </row>
    <row r="2585" spans="1:11" x14ac:dyDescent="0.25">
      <c r="A2585" t="s">
        <v>1250</v>
      </c>
      <c r="B2585" t="s">
        <v>5</v>
      </c>
      <c r="C2585" t="s">
        <v>6</v>
      </c>
      <c r="D2585" t="s">
        <v>17</v>
      </c>
      <c r="E2585" t="s">
        <v>11</v>
      </c>
      <c r="F2585">
        <v>2011</v>
      </c>
      <c r="G2585">
        <v>34.821942077710162</v>
      </c>
      <c r="H2585" s="13">
        <v>1.3928776831084064</v>
      </c>
      <c r="I2585" s="4" t="str">
        <f>INDEX('EPA Source to Industry Map'!E:E,MATCH(_xlfn.CONCAT(Table2[[#This Row],[sector]:[subsource]]),'EPA Source to Industry Map'!D:D,0))</f>
        <v>water and waste 36T39</v>
      </c>
      <c r="J2585" s="4" t="s">
        <v>11</v>
      </c>
      <c r="K2585" s="13">
        <v>39.000575127035368</v>
      </c>
    </row>
    <row r="2586" spans="1:11" x14ac:dyDescent="0.25">
      <c r="A2586" t="s">
        <v>1250</v>
      </c>
      <c r="B2586" t="s">
        <v>5</v>
      </c>
      <c r="C2586" t="s">
        <v>6</v>
      </c>
      <c r="D2586" t="s">
        <v>17</v>
      </c>
      <c r="E2586" t="s">
        <v>11</v>
      </c>
      <c r="F2586">
        <v>2012</v>
      </c>
      <c r="G2586">
        <v>33.96834282800237</v>
      </c>
      <c r="H2586" s="13">
        <v>1.3587337131200952</v>
      </c>
      <c r="I2586" s="4" t="str">
        <f>INDEX('EPA Source to Industry Map'!E:E,MATCH(_xlfn.CONCAT(Table2[[#This Row],[sector]:[subsource]]),'EPA Source to Industry Map'!D:D,0))</f>
        <v>water and waste 36T39</v>
      </c>
      <c r="J2586" s="4" t="s">
        <v>11</v>
      </c>
      <c r="K2586" s="13">
        <v>38.044543967362657</v>
      </c>
    </row>
    <row r="2587" spans="1:11" x14ac:dyDescent="0.25">
      <c r="A2587" t="s">
        <v>1250</v>
      </c>
      <c r="B2587" t="s">
        <v>5</v>
      </c>
      <c r="C2587" t="s">
        <v>6</v>
      </c>
      <c r="D2587" t="s">
        <v>17</v>
      </c>
      <c r="E2587" t="s">
        <v>11</v>
      </c>
      <c r="F2587">
        <v>2013</v>
      </c>
      <c r="G2587">
        <v>32.705690383759062</v>
      </c>
      <c r="H2587" s="13">
        <v>1.3082276153503629</v>
      </c>
      <c r="I2587" s="4" t="str">
        <f>INDEX('EPA Source to Industry Map'!E:E,MATCH(_xlfn.CONCAT(Table2[[#This Row],[sector]:[subsource]]),'EPA Source to Industry Map'!D:D,0))</f>
        <v>water and waste 36T39</v>
      </c>
      <c r="J2587" s="4" t="s">
        <v>11</v>
      </c>
      <c r="K2587" s="13">
        <v>36.630373229810161</v>
      </c>
    </row>
    <row r="2588" spans="1:11" x14ac:dyDescent="0.25">
      <c r="A2588" t="s">
        <v>1250</v>
      </c>
      <c r="B2588" t="s">
        <v>5</v>
      </c>
      <c r="C2588" t="s">
        <v>6</v>
      </c>
      <c r="D2588" t="s">
        <v>17</v>
      </c>
      <c r="E2588" t="s">
        <v>11</v>
      </c>
      <c r="F2588">
        <v>2014</v>
      </c>
      <c r="G2588">
        <v>31.605484104429998</v>
      </c>
      <c r="H2588" s="13">
        <v>1.2642193641771997</v>
      </c>
      <c r="I2588" s="4" t="str">
        <f>INDEX('EPA Source to Industry Map'!E:E,MATCH(_xlfn.CONCAT(Table2[[#This Row],[sector]:[subsource]]),'EPA Source to Industry Map'!D:D,0))</f>
        <v>water and waste 36T39</v>
      </c>
      <c r="J2588" s="4" t="s">
        <v>11</v>
      </c>
      <c r="K2588" s="13">
        <v>35.398142196961601</v>
      </c>
    </row>
    <row r="2589" spans="1:11" x14ac:dyDescent="0.25">
      <c r="A2589" t="s">
        <v>1250</v>
      </c>
      <c r="B2589" t="s">
        <v>5</v>
      </c>
      <c r="C2589" t="s">
        <v>6</v>
      </c>
      <c r="D2589" t="s">
        <v>17</v>
      </c>
      <c r="E2589" t="s">
        <v>11</v>
      </c>
      <c r="F2589">
        <v>2015</v>
      </c>
      <c r="G2589">
        <v>30.869738335652357</v>
      </c>
      <c r="H2589" s="13">
        <v>1.2347895334260948</v>
      </c>
      <c r="I2589" s="4" t="str">
        <f>INDEX('EPA Source to Industry Map'!E:E,MATCH(_xlfn.CONCAT(Table2[[#This Row],[sector]:[subsource]]),'EPA Source to Industry Map'!D:D,0))</f>
        <v>water and waste 36T39</v>
      </c>
      <c r="J2589" s="4" t="s">
        <v>11</v>
      </c>
      <c r="K2589" s="13">
        <v>34.574106935930644</v>
      </c>
    </row>
    <row r="2590" spans="1:11" x14ac:dyDescent="0.25">
      <c r="A2590" t="s">
        <v>1250</v>
      </c>
      <c r="B2590" t="s">
        <v>5</v>
      </c>
      <c r="C2590" t="s">
        <v>6</v>
      </c>
      <c r="D2590" t="s">
        <v>17</v>
      </c>
      <c r="E2590" t="s">
        <v>11</v>
      </c>
      <c r="F2590">
        <v>2016</v>
      </c>
      <c r="G2590">
        <v>29.693777824758502</v>
      </c>
      <c r="H2590" s="13">
        <v>1.1877511129903395</v>
      </c>
      <c r="I2590" s="4" t="str">
        <f>INDEX('EPA Source to Industry Map'!E:E,MATCH(_xlfn.CONCAT(Table2[[#This Row],[sector]:[subsource]]),'EPA Source to Industry Map'!D:D,0))</f>
        <v>water and waste 36T39</v>
      </c>
      <c r="J2590" s="4" t="s">
        <v>11</v>
      </c>
      <c r="K2590" s="13">
        <v>33.257031163729522</v>
      </c>
    </row>
    <row r="2591" spans="1:11" x14ac:dyDescent="0.25">
      <c r="A2591" t="s">
        <v>1250</v>
      </c>
      <c r="B2591" t="s">
        <v>5</v>
      </c>
      <c r="C2591" t="s">
        <v>6</v>
      </c>
      <c r="D2591" t="s">
        <v>17</v>
      </c>
      <c r="E2591" t="s">
        <v>11</v>
      </c>
      <c r="F2591">
        <v>2017</v>
      </c>
      <c r="G2591">
        <v>29.311032896800768</v>
      </c>
      <c r="H2591" s="13">
        <v>1.1724413158720306</v>
      </c>
      <c r="I2591" s="4" t="str">
        <f>INDEX('EPA Source to Industry Map'!E:E,MATCH(_xlfn.CONCAT(Table2[[#This Row],[sector]:[subsource]]),'EPA Source to Industry Map'!D:D,0))</f>
        <v>water and waste 36T39</v>
      </c>
      <c r="J2591" s="4" t="s">
        <v>11</v>
      </c>
      <c r="K2591" s="13">
        <v>32.828356844416867</v>
      </c>
    </row>
    <row r="2592" spans="1:11" x14ac:dyDescent="0.25">
      <c r="A2592" t="s">
        <v>1250</v>
      </c>
      <c r="B2592" t="s">
        <v>5</v>
      </c>
      <c r="C2592" t="s">
        <v>6</v>
      </c>
      <c r="D2592" t="s">
        <v>17</v>
      </c>
      <c r="E2592" t="s">
        <v>11</v>
      </c>
      <c r="F2592">
        <v>2018</v>
      </c>
      <c r="G2592">
        <v>28.92828796884303</v>
      </c>
      <c r="H2592" s="13">
        <v>1.1571315187537212</v>
      </c>
      <c r="I2592" s="4" t="str">
        <f>INDEX('EPA Source to Industry Map'!E:E,MATCH(_xlfn.CONCAT(Table2[[#This Row],[sector]:[subsource]]),'EPA Source to Industry Map'!D:D,0))</f>
        <v>water and waste 36T39</v>
      </c>
      <c r="J2592" s="4" t="s">
        <v>11</v>
      </c>
      <c r="K2592" s="13">
        <v>32.399682525104211</v>
      </c>
    </row>
    <row r="2593" spans="1:11" x14ac:dyDescent="0.25">
      <c r="A2593" t="s">
        <v>1250</v>
      </c>
      <c r="B2593" t="s">
        <v>5</v>
      </c>
      <c r="C2593" t="s">
        <v>6</v>
      </c>
      <c r="D2593" t="s">
        <v>17</v>
      </c>
      <c r="E2593" t="s">
        <v>11</v>
      </c>
      <c r="F2593">
        <v>2019</v>
      </c>
      <c r="G2593">
        <v>28.545543040885313</v>
      </c>
      <c r="H2593" s="13">
        <v>1.1418217216354123</v>
      </c>
      <c r="I2593" s="4" t="str">
        <f>INDEX('EPA Source to Industry Map'!E:E,MATCH(_xlfn.CONCAT(Table2[[#This Row],[sector]:[subsource]]),'EPA Source to Industry Map'!D:D,0))</f>
        <v>water and waste 36T39</v>
      </c>
      <c r="J2593" s="4" t="s">
        <v>11</v>
      </c>
      <c r="K2593" s="13">
        <v>31.971008205791556</v>
      </c>
    </row>
    <row r="2594" spans="1:11" x14ac:dyDescent="0.25">
      <c r="A2594" t="s">
        <v>1250</v>
      </c>
      <c r="B2594" t="s">
        <v>5</v>
      </c>
      <c r="C2594" t="s">
        <v>6</v>
      </c>
      <c r="D2594" t="s">
        <v>17</v>
      </c>
      <c r="E2594" t="s">
        <v>11</v>
      </c>
      <c r="F2594">
        <v>2020</v>
      </c>
      <c r="G2594">
        <v>28.162798112927586</v>
      </c>
      <c r="H2594" s="13">
        <v>1.1265119245171036</v>
      </c>
      <c r="I2594" s="4" t="str">
        <f>INDEX('EPA Source to Industry Map'!E:E,MATCH(_xlfn.CONCAT(Table2[[#This Row],[sector]:[subsource]]),'EPA Source to Industry Map'!D:D,0))</f>
        <v>water and waste 36T39</v>
      </c>
      <c r="J2594" s="4" t="s">
        <v>11</v>
      </c>
      <c r="K2594" s="13">
        <v>31.542333886478897</v>
      </c>
    </row>
    <row r="2595" spans="1:11" x14ac:dyDescent="0.25">
      <c r="A2595" t="s">
        <v>1250</v>
      </c>
      <c r="B2595" t="s">
        <v>5</v>
      </c>
      <c r="C2595" t="s">
        <v>6</v>
      </c>
      <c r="D2595" t="s">
        <v>17</v>
      </c>
      <c r="E2595" t="s">
        <v>11</v>
      </c>
      <c r="F2595">
        <v>2021</v>
      </c>
      <c r="G2595">
        <v>28.073813115298307</v>
      </c>
      <c r="H2595" s="13">
        <v>1.1229525246119325</v>
      </c>
      <c r="I2595" s="4" t="str">
        <f>INDEX('EPA Source to Industry Map'!E:E,MATCH(_xlfn.CONCAT(Table2[[#This Row],[sector]:[subsource]]),'EPA Source to Industry Map'!D:D,0))</f>
        <v>water and waste 36T39</v>
      </c>
      <c r="J2595" s="4" t="s">
        <v>11</v>
      </c>
      <c r="K2595" s="13">
        <v>31.442670689134101</v>
      </c>
    </row>
    <row r="2596" spans="1:11" x14ac:dyDescent="0.25">
      <c r="A2596" t="s">
        <v>1250</v>
      </c>
      <c r="B2596" t="s">
        <v>5</v>
      </c>
      <c r="C2596" t="s">
        <v>6</v>
      </c>
      <c r="D2596" t="s">
        <v>17</v>
      </c>
      <c r="E2596" t="s">
        <v>11</v>
      </c>
      <c r="F2596">
        <v>2022</v>
      </c>
      <c r="G2596">
        <v>27.984828117669036</v>
      </c>
      <c r="H2596" s="13">
        <v>1.1193931247067617</v>
      </c>
      <c r="I2596" s="4" t="str">
        <f>INDEX('EPA Source to Industry Map'!E:E,MATCH(_xlfn.CONCAT(Table2[[#This Row],[sector]:[subsource]]),'EPA Source to Industry Map'!D:D,0))</f>
        <v>water and waste 36T39</v>
      </c>
      <c r="J2596" s="4" t="s">
        <v>11</v>
      </c>
      <c r="K2596" s="13">
        <v>31.343007491789333</v>
      </c>
    </row>
    <row r="2597" spans="1:11" x14ac:dyDescent="0.25">
      <c r="A2597" t="s">
        <v>1250</v>
      </c>
      <c r="B2597" t="s">
        <v>5</v>
      </c>
      <c r="C2597" t="s">
        <v>6</v>
      </c>
      <c r="D2597" t="s">
        <v>17</v>
      </c>
      <c r="E2597" t="s">
        <v>11</v>
      </c>
      <c r="F2597">
        <v>2023</v>
      </c>
      <c r="G2597">
        <v>27.895843120039753</v>
      </c>
      <c r="H2597" s="13">
        <v>1.1158337248015899</v>
      </c>
      <c r="I2597" s="4" t="str">
        <f>INDEX('EPA Source to Industry Map'!E:E,MATCH(_xlfn.CONCAT(Table2[[#This Row],[sector]:[subsource]]),'EPA Source to Industry Map'!D:D,0))</f>
        <v>water and waste 36T39</v>
      </c>
      <c r="J2597" s="4" t="s">
        <v>11</v>
      </c>
      <c r="K2597" s="13">
        <v>31.24334429444453</v>
      </c>
    </row>
    <row r="2598" spans="1:11" x14ac:dyDescent="0.25">
      <c r="A2598" t="s">
        <v>1250</v>
      </c>
      <c r="B2598" t="s">
        <v>5</v>
      </c>
      <c r="C2598" t="s">
        <v>6</v>
      </c>
      <c r="D2598" t="s">
        <v>17</v>
      </c>
      <c r="E2598" t="s">
        <v>11</v>
      </c>
      <c r="F2598">
        <v>2024</v>
      </c>
      <c r="G2598">
        <v>27.806858122410475</v>
      </c>
      <c r="H2598" s="13">
        <v>1.1122743248964191</v>
      </c>
      <c r="I2598" s="4" t="str">
        <f>INDEX('EPA Source to Industry Map'!E:E,MATCH(_xlfn.CONCAT(Table2[[#This Row],[sector]:[subsource]]),'EPA Source to Industry Map'!D:D,0))</f>
        <v>water and waste 36T39</v>
      </c>
      <c r="J2598" s="4" t="s">
        <v>11</v>
      </c>
      <c r="K2598" s="13">
        <v>31.143681097099734</v>
      </c>
    </row>
    <row r="2599" spans="1:11" x14ac:dyDescent="0.25">
      <c r="A2599" t="s">
        <v>1250</v>
      </c>
      <c r="B2599" t="s">
        <v>5</v>
      </c>
      <c r="C2599" t="s">
        <v>6</v>
      </c>
      <c r="D2599" t="s">
        <v>17</v>
      </c>
      <c r="E2599" t="s">
        <v>11</v>
      </c>
      <c r="F2599">
        <v>2025</v>
      </c>
      <c r="G2599">
        <v>27.717873124781203</v>
      </c>
      <c r="H2599" s="13">
        <v>1.108714924991248</v>
      </c>
      <c r="I2599" s="4" t="str">
        <f>INDEX('EPA Source to Industry Map'!E:E,MATCH(_xlfn.CONCAT(Table2[[#This Row],[sector]:[subsource]]),'EPA Source to Industry Map'!D:D,0))</f>
        <v>water and waste 36T39</v>
      </c>
      <c r="J2599" s="4" t="s">
        <v>11</v>
      </c>
      <c r="K2599" s="13">
        <v>31.044017899754955</v>
      </c>
    </row>
    <row r="2600" spans="1:11" x14ac:dyDescent="0.25">
      <c r="A2600" t="s">
        <v>1250</v>
      </c>
      <c r="B2600" t="s">
        <v>5</v>
      </c>
      <c r="C2600" t="s">
        <v>6</v>
      </c>
      <c r="D2600" t="s">
        <v>17</v>
      </c>
      <c r="E2600" t="s">
        <v>11</v>
      </c>
      <c r="F2600">
        <v>2026</v>
      </c>
      <c r="G2600">
        <v>27.8294183150796</v>
      </c>
      <c r="H2600" s="13">
        <v>1.1131767326031843</v>
      </c>
      <c r="I2600" s="4" t="str">
        <f>INDEX('EPA Source to Industry Map'!E:E,MATCH(_xlfn.CONCAT(Table2[[#This Row],[sector]:[subsource]]),'EPA Source to Industry Map'!D:D,0))</f>
        <v>water and waste 36T39</v>
      </c>
      <c r="J2600" s="4" t="s">
        <v>11</v>
      </c>
      <c r="K2600" s="13">
        <v>31.168948512889159</v>
      </c>
    </row>
    <row r="2601" spans="1:11" x14ac:dyDescent="0.25">
      <c r="A2601" t="s">
        <v>1250</v>
      </c>
      <c r="B2601" t="s">
        <v>5</v>
      </c>
      <c r="C2601" t="s">
        <v>6</v>
      </c>
      <c r="D2601" t="s">
        <v>17</v>
      </c>
      <c r="E2601" t="s">
        <v>11</v>
      </c>
      <c r="F2601">
        <v>2027</v>
      </c>
      <c r="G2601">
        <v>27.940963505377987</v>
      </c>
      <c r="H2601" s="13">
        <v>1.117638540215119</v>
      </c>
      <c r="I2601" s="4" t="str">
        <f>INDEX('EPA Source to Industry Map'!E:E,MATCH(_xlfn.CONCAT(Table2[[#This Row],[sector]:[subsource]]),'EPA Source to Industry Map'!D:D,0))</f>
        <v>water and waste 36T39</v>
      </c>
      <c r="J2601" s="4" t="s">
        <v>11</v>
      </c>
      <c r="K2601" s="13">
        <v>31.293879126023345</v>
      </c>
    </row>
    <row r="2602" spans="1:11" x14ac:dyDescent="0.25">
      <c r="A2602" t="s">
        <v>1250</v>
      </c>
      <c r="B2602" t="s">
        <v>5</v>
      </c>
      <c r="C2602" t="s">
        <v>6</v>
      </c>
      <c r="D2602" t="s">
        <v>17</v>
      </c>
      <c r="E2602" t="s">
        <v>11</v>
      </c>
      <c r="F2602">
        <v>2028</v>
      </c>
      <c r="G2602">
        <v>28.052508695676369</v>
      </c>
      <c r="H2602" s="13">
        <v>1.1221003478270546</v>
      </c>
      <c r="I2602" s="4" t="str">
        <f>INDEX('EPA Source to Industry Map'!E:E,MATCH(_xlfn.CONCAT(Table2[[#This Row],[sector]:[subsource]]),'EPA Source to Industry Map'!D:D,0))</f>
        <v>water and waste 36T39</v>
      </c>
      <c r="J2602" s="4" t="s">
        <v>11</v>
      </c>
      <c r="K2602" s="13">
        <v>31.418809739157538</v>
      </c>
    </row>
    <row r="2603" spans="1:11" x14ac:dyDescent="0.25">
      <c r="A2603" t="s">
        <v>1250</v>
      </c>
      <c r="B2603" t="s">
        <v>5</v>
      </c>
      <c r="C2603" t="s">
        <v>6</v>
      </c>
      <c r="D2603" t="s">
        <v>17</v>
      </c>
      <c r="E2603" t="s">
        <v>11</v>
      </c>
      <c r="F2603">
        <v>2029</v>
      </c>
      <c r="G2603">
        <v>28.164053885974774</v>
      </c>
      <c r="H2603" s="13">
        <v>1.1265621554389911</v>
      </c>
      <c r="I2603" s="4" t="str">
        <f>INDEX('EPA Source to Industry Map'!E:E,MATCH(_xlfn.CONCAT(Table2[[#This Row],[sector]:[subsource]]),'EPA Source to Industry Map'!D:D,0))</f>
        <v>water and waste 36T39</v>
      </c>
      <c r="J2603" s="4" t="s">
        <v>11</v>
      </c>
      <c r="K2603" s="13">
        <v>31.543740352291753</v>
      </c>
    </row>
    <row r="2604" spans="1:11" x14ac:dyDescent="0.25">
      <c r="A2604" t="s">
        <v>1250</v>
      </c>
      <c r="B2604" t="s">
        <v>5</v>
      </c>
      <c r="C2604" t="s">
        <v>6</v>
      </c>
      <c r="D2604" t="s">
        <v>17</v>
      </c>
      <c r="E2604" t="s">
        <v>11</v>
      </c>
      <c r="F2604">
        <v>2030</v>
      </c>
      <c r="G2604">
        <v>28.275599076273167</v>
      </c>
      <c r="H2604" s="13">
        <v>1.131023963050926</v>
      </c>
      <c r="I2604" s="4" t="str">
        <f>INDEX('EPA Source to Industry Map'!E:E,MATCH(_xlfn.CONCAT(Table2[[#This Row],[sector]:[subsource]]),'EPA Source to Industry Map'!D:D,0))</f>
        <v>water and waste 36T39</v>
      </c>
      <c r="J2604" s="4" t="s">
        <v>11</v>
      </c>
      <c r="K2604" s="13">
        <v>31.668670965425939</v>
      </c>
    </row>
    <row r="2605" spans="1:11" x14ac:dyDescent="0.25">
      <c r="A2605" t="s">
        <v>1250</v>
      </c>
      <c r="B2605" t="s">
        <v>5</v>
      </c>
      <c r="C2605" t="s">
        <v>6</v>
      </c>
      <c r="D2605" t="s">
        <v>17</v>
      </c>
      <c r="E2605" t="s">
        <v>11</v>
      </c>
      <c r="F2605">
        <v>2031</v>
      </c>
      <c r="G2605">
        <v>28.54192172529801</v>
      </c>
      <c r="H2605" s="13">
        <v>1.1416768690119206</v>
      </c>
      <c r="I2605" s="4" t="str">
        <f>INDEX('EPA Source to Industry Map'!E:E,MATCH(_xlfn.CONCAT(Table2[[#This Row],[sector]:[subsource]]),'EPA Source to Industry Map'!D:D,0))</f>
        <v>water and waste 36T39</v>
      </c>
      <c r="J2605" s="4" t="s">
        <v>11</v>
      </c>
      <c r="K2605" s="13">
        <v>31.966952332333783</v>
      </c>
    </row>
    <row r="2606" spans="1:11" x14ac:dyDescent="0.25">
      <c r="A2606" t="s">
        <v>1250</v>
      </c>
      <c r="B2606" t="s">
        <v>5</v>
      </c>
      <c r="C2606" t="s">
        <v>6</v>
      </c>
      <c r="D2606" t="s">
        <v>17</v>
      </c>
      <c r="E2606" t="s">
        <v>11</v>
      </c>
      <c r="F2606">
        <v>2032</v>
      </c>
      <c r="G2606">
        <v>28.808244374322836</v>
      </c>
      <c r="H2606" s="13">
        <v>1.1523297749729133</v>
      </c>
      <c r="I2606" s="4" t="str">
        <f>INDEX('EPA Source to Industry Map'!E:E,MATCH(_xlfn.CONCAT(Table2[[#This Row],[sector]:[subsource]]),'EPA Source to Industry Map'!D:D,0))</f>
        <v>water and waste 36T39</v>
      </c>
      <c r="J2606" s="4" t="s">
        <v>11</v>
      </c>
      <c r="K2606" s="13">
        <v>32.265233699241584</v>
      </c>
    </row>
    <row r="2607" spans="1:11" x14ac:dyDescent="0.25">
      <c r="A2607" t="s">
        <v>1250</v>
      </c>
      <c r="B2607" t="s">
        <v>5</v>
      </c>
      <c r="C2607" t="s">
        <v>6</v>
      </c>
      <c r="D2607" t="s">
        <v>17</v>
      </c>
      <c r="E2607" t="s">
        <v>11</v>
      </c>
      <c r="F2607">
        <v>2033</v>
      </c>
      <c r="G2607">
        <v>29.074567023347672</v>
      </c>
      <c r="H2607" s="13">
        <v>1.162982680933907</v>
      </c>
      <c r="I2607" s="4" t="str">
        <f>INDEX('EPA Source to Industry Map'!E:E,MATCH(_xlfn.CONCAT(Table2[[#This Row],[sector]:[subsource]]),'EPA Source to Industry Map'!D:D,0))</f>
        <v>water and waste 36T39</v>
      </c>
      <c r="J2607" s="4" t="s">
        <v>11</v>
      </c>
      <c r="K2607" s="13">
        <v>32.5635150661494</v>
      </c>
    </row>
    <row r="2608" spans="1:11" x14ac:dyDescent="0.25">
      <c r="A2608" t="s">
        <v>1250</v>
      </c>
      <c r="B2608" t="s">
        <v>5</v>
      </c>
      <c r="C2608" t="s">
        <v>6</v>
      </c>
      <c r="D2608" t="s">
        <v>17</v>
      </c>
      <c r="E2608" t="s">
        <v>11</v>
      </c>
      <c r="F2608">
        <v>2034</v>
      </c>
      <c r="G2608">
        <v>29.340889672372537</v>
      </c>
      <c r="H2608" s="13">
        <v>1.1736355868949011</v>
      </c>
      <c r="I2608" s="4" t="str">
        <f>INDEX('EPA Source to Industry Map'!E:E,MATCH(_xlfn.CONCAT(Table2[[#This Row],[sector]:[subsource]]),'EPA Source to Industry Map'!D:D,0))</f>
        <v>water and waste 36T39</v>
      </c>
      <c r="J2608" s="4" t="s">
        <v>11</v>
      </c>
      <c r="K2608" s="13">
        <v>32.861796433057243</v>
      </c>
    </row>
    <row r="2609" spans="1:11" x14ac:dyDescent="0.25">
      <c r="A2609" t="s">
        <v>1250</v>
      </c>
      <c r="B2609" t="s">
        <v>5</v>
      </c>
      <c r="C2609" t="s">
        <v>6</v>
      </c>
      <c r="D2609" t="s">
        <v>17</v>
      </c>
      <c r="E2609" t="s">
        <v>11</v>
      </c>
      <c r="F2609">
        <v>2035</v>
      </c>
      <c r="G2609">
        <v>29.607212321397359</v>
      </c>
      <c r="H2609" s="13">
        <v>1.1842884928558945</v>
      </c>
      <c r="I2609" s="4" t="str">
        <f>INDEX('EPA Source to Industry Map'!E:E,MATCH(_xlfn.CONCAT(Table2[[#This Row],[sector]:[subsource]]),'EPA Source to Industry Map'!D:D,0))</f>
        <v>water and waste 36T39</v>
      </c>
      <c r="J2609" s="4" t="s">
        <v>11</v>
      </c>
      <c r="K2609" s="13">
        <v>33.160077799965038</v>
      </c>
    </row>
    <row r="2610" spans="1:11" x14ac:dyDescent="0.25">
      <c r="A2610" t="s">
        <v>1250</v>
      </c>
      <c r="B2610" t="s">
        <v>5</v>
      </c>
      <c r="C2610" t="s">
        <v>6</v>
      </c>
      <c r="D2610" t="s">
        <v>17</v>
      </c>
      <c r="E2610" t="s">
        <v>11</v>
      </c>
      <c r="F2610">
        <v>2036</v>
      </c>
      <c r="G2610">
        <v>29.985031580202129</v>
      </c>
      <c r="H2610" s="13">
        <v>1.1994012632080855</v>
      </c>
      <c r="I2610" s="4" t="str">
        <f>INDEX('EPA Source to Industry Map'!E:E,MATCH(_xlfn.CONCAT(Table2[[#This Row],[sector]:[subsource]]),'EPA Source to Industry Map'!D:D,0))</f>
        <v>water and waste 36T39</v>
      </c>
      <c r="J2610" s="4" t="s">
        <v>11</v>
      </c>
      <c r="K2610" s="13">
        <v>33.58323536982639</v>
      </c>
    </row>
    <row r="2611" spans="1:11" x14ac:dyDescent="0.25">
      <c r="A2611" t="s">
        <v>1250</v>
      </c>
      <c r="B2611" t="s">
        <v>5</v>
      </c>
      <c r="C2611" t="s">
        <v>6</v>
      </c>
      <c r="D2611" t="s">
        <v>17</v>
      </c>
      <c r="E2611" t="s">
        <v>11</v>
      </c>
      <c r="F2611">
        <v>2037</v>
      </c>
      <c r="G2611">
        <v>30.362850839006917</v>
      </c>
      <c r="H2611" s="13">
        <v>1.2145140335602769</v>
      </c>
      <c r="I2611" s="4" t="str">
        <f>INDEX('EPA Source to Industry Map'!E:E,MATCH(_xlfn.CONCAT(Table2[[#This Row],[sector]:[subsource]]),'EPA Source to Industry Map'!D:D,0))</f>
        <v>water and waste 36T39</v>
      </c>
      <c r="J2611" s="4" t="s">
        <v>11</v>
      </c>
      <c r="K2611" s="13">
        <v>34.006392939687757</v>
      </c>
    </row>
    <row r="2612" spans="1:11" x14ac:dyDescent="0.25">
      <c r="A2612" t="s">
        <v>1250</v>
      </c>
      <c r="B2612" t="s">
        <v>5</v>
      </c>
      <c r="C2612" t="s">
        <v>6</v>
      </c>
      <c r="D2612" t="s">
        <v>17</v>
      </c>
      <c r="E2612" t="s">
        <v>11</v>
      </c>
      <c r="F2612">
        <v>2038</v>
      </c>
      <c r="G2612">
        <v>30.740670097811705</v>
      </c>
      <c r="H2612" s="13">
        <v>1.2296268039124683</v>
      </c>
      <c r="I2612" s="4" t="str">
        <f>INDEX('EPA Source to Industry Map'!E:E,MATCH(_xlfn.CONCAT(Table2[[#This Row],[sector]:[subsource]]),'EPA Source to Industry Map'!D:D,0))</f>
        <v>water and waste 36T39</v>
      </c>
      <c r="J2612" s="4" t="s">
        <v>11</v>
      </c>
      <c r="K2612" s="13">
        <v>34.429550509549109</v>
      </c>
    </row>
    <row r="2613" spans="1:11" x14ac:dyDescent="0.25">
      <c r="A2613" t="s">
        <v>1250</v>
      </c>
      <c r="B2613" t="s">
        <v>5</v>
      </c>
      <c r="C2613" t="s">
        <v>6</v>
      </c>
      <c r="D2613" t="s">
        <v>17</v>
      </c>
      <c r="E2613" t="s">
        <v>11</v>
      </c>
      <c r="F2613">
        <v>2039</v>
      </c>
      <c r="G2613">
        <v>31.1184893566165</v>
      </c>
      <c r="H2613" s="13">
        <v>1.2447395742646599</v>
      </c>
      <c r="I2613" s="4" t="str">
        <f>INDEX('EPA Source to Industry Map'!E:E,MATCH(_xlfn.CONCAT(Table2[[#This Row],[sector]:[subsource]]),'EPA Source to Industry Map'!D:D,0))</f>
        <v>water and waste 36T39</v>
      </c>
      <c r="J2613" s="4" t="s">
        <v>11</v>
      </c>
      <c r="K2613" s="13">
        <v>34.852708079410469</v>
      </c>
    </row>
    <row r="2614" spans="1:11" x14ac:dyDescent="0.25">
      <c r="A2614" t="s">
        <v>1250</v>
      </c>
      <c r="B2614" t="s">
        <v>5</v>
      </c>
      <c r="C2614" t="s">
        <v>6</v>
      </c>
      <c r="D2614" t="s">
        <v>17</v>
      </c>
      <c r="E2614" t="s">
        <v>11</v>
      </c>
      <c r="F2614">
        <v>2040</v>
      </c>
      <c r="G2614">
        <v>31.496308615421267</v>
      </c>
      <c r="H2614" s="13">
        <v>1.2598523446168508</v>
      </c>
      <c r="I2614" s="4" t="str">
        <f>INDEX('EPA Source to Industry Map'!E:E,MATCH(_xlfn.CONCAT(Table2[[#This Row],[sector]:[subsource]]),'EPA Source to Industry Map'!D:D,0))</f>
        <v>water and waste 36T39</v>
      </c>
      <c r="J2614" s="4" t="s">
        <v>11</v>
      </c>
      <c r="K2614" s="13">
        <v>35.275865649271807</v>
      </c>
    </row>
    <row r="2615" spans="1:11" x14ac:dyDescent="0.25">
      <c r="A2615" t="s">
        <v>1250</v>
      </c>
      <c r="B2615" t="s">
        <v>5</v>
      </c>
      <c r="C2615" t="s">
        <v>6</v>
      </c>
      <c r="D2615" t="s">
        <v>17</v>
      </c>
      <c r="E2615" t="s">
        <v>11</v>
      </c>
      <c r="F2615">
        <v>2041</v>
      </c>
      <c r="G2615">
        <v>31.940343951663468</v>
      </c>
      <c r="H2615" s="13">
        <v>1.2776137580665388</v>
      </c>
      <c r="I2615" s="4" t="str">
        <f>INDEX('EPA Source to Industry Map'!E:E,MATCH(_xlfn.CONCAT(Table2[[#This Row],[sector]:[subsource]]),'EPA Source to Industry Map'!D:D,0))</f>
        <v>water and waste 36T39</v>
      </c>
      <c r="J2615" s="4" t="s">
        <v>11</v>
      </c>
      <c r="K2615" s="13">
        <v>35.773185225863081</v>
      </c>
    </row>
    <row r="2616" spans="1:11" x14ac:dyDescent="0.25">
      <c r="A2616" t="s">
        <v>1250</v>
      </c>
      <c r="B2616" t="s">
        <v>5</v>
      </c>
      <c r="C2616" t="s">
        <v>6</v>
      </c>
      <c r="D2616" t="s">
        <v>17</v>
      </c>
      <c r="E2616" t="s">
        <v>11</v>
      </c>
      <c r="F2616">
        <v>2042</v>
      </c>
      <c r="G2616">
        <v>32.384379287905659</v>
      </c>
      <c r="H2616" s="13">
        <v>1.2953751715162265</v>
      </c>
      <c r="I2616" s="4" t="str">
        <f>INDEX('EPA Source to Industry Map'!E:E,MATCH(_xlfn.CONCAT(Table2[[#This Row],[sector]:[subsource]]),'EPA Source to Industry Map'!D:D,0))</f>
        <v>water and waste 36T39</v>
      </c>
      <c r="J2616" s="4" t="s">
        <v>11</v>
      </c>
      <c r="K2616" s="13">
        <v>36.27050480245434</v>
      </c>
    </row>
    <row r="2617" spans="1:11" x14ac:dyDescent="0.25">
      <c r="A2617" t="s">
        <v>1250</v>
      </c>
      <c r="B2617" t="s">
        <v>5</v>
      </c>
      <c r="C2617" t="s">
        <v>6</v>
      </c>
      <c r="D2617" t="s">
        <v>17</v>
      </c>
      <c r="E2617" t="s">
        <v>11</v>
      </c>
      <c r="F2617">
        <v>2043</v>
      </c>
      <c r="G2617">
        <v>32.828414624147825</v>
      </c>
      <c r="H2617" s="13">
        <v>1.3131365849659131</v>
      </c>
      <c r="I2617" s="4" t="str">
        <f>INDEX('EPA Source to Industry Map'!E:E,MATCH(_xlfn.CONCAT(Table2[[#This Row],[sector]:[subsource]]),'EPA Source to Industry Map'!D:D,0))</f>
        <v>water and waste 36T39</v>
      </c>
      <c r="J2617" s="4" t="s">
        <v>11</v>
      </c>
      <c r="K2617" s="13">
        <v>36.767824379045571</v>
      </c>
    </row>
    <row r="2618" spans="1:11" x14ac:dyDescent="0.25">
      <c r="A2618" t="s">
        <v>1250</v>
      </c>
      <c r="B2618" t="s">
        <v>5</v>
      </c>
      <c r="C2618" t="s">
        <v>6</v>
      </c>
      <c r="D2618" t="s">
        <v>17</v>
      </c>
      <c r="E2618" t="s">
        <v>11</v>
      </c>
      <c r="F2618">
        <v>2044</v>
      </c>
      <c r="G2618">
        <v>33.27244996039002</v>
      </c>
      <c r="H2618" s="13">
        <v>1.3308979984156011</v>
      </c>
      <c r="I2618" s="4" t="str">
        <f>INDEX('EPA Source to Industry Map'!E:E,MATCH(_xlfn.CONCAT(Table2[[#This Row],[sector]:[subsource]]),'EPA Source to Industry Map'!D:D,0))</f>
        <v>water and waste 36T39</v>
      </c>
      <c r="J2618" s="4" t="s">
        <v>11</v>
      </c>
      <c r="K2618" s="13">
        <v>37.265143955636837</v>
      </c>
    </row>
    <row r="2619" spans="1:11" x14ac:dyDescent="0.25">
      <c r="A2619" t="s">
        <v>1250</v>
      </c>
      <c r="B2619" t="s">
        <v>5</v>
      </c>
      <c r="C2619" t="s">
        <v>6</v>
      </c>
      <c r="D2619" t="s">
        <v>17</v>
      </c>
      <c r="E2619" t="s">
        <v>11</v>
      </c>
      <c r="F2619">
        <v>2045</v>
      </c>
      <c r="G2619">
        <v>33.716485296632207</v>
      </c>
      <c r="H2619" s="13">
        <v>1.3486594118652884</v>
      </c>
      <c r="I2619" s="4" t="str">
        <f>INDEX('EPA Source to Industry Map'!E:E,MATCH(_xlfn.CONCAT(Table2[[#This Row],[sector]:[subsource]]),'EPA Source to Industry Map'!D:D,0))</f>
        <v>water and waste 36T39</v>
      </c>
      <c r="J2619" s="4" t="s">
        <v>11</v>
      </c>
      <c r="K2619" s="13">
        <v>37.762463532228075</v>
      </c>
    </row>
    <row r="2620" spans="1:11" x14ac:dyDescent="0.25">
      <c r="A2620" t="s">
        <v>1250</v>
      </c>
      <c r="B2620" t="s">
        <v>5</v>
      </c>
      <c r="C2620" t="s">
        <v>6</v>
      </c>
      <c r="D2620" t="s">
        <v>17</v>
      </c>
      <c r="E2620" t="s">
        <v>11</v>
      </c>
      <c r="F2620">
        <v>2046</v>
      </c>
      <c r="G2620">
        <v>34.201118289522782</v>
      </c>
      <c r="H2620" s="13">
        <v>1.3680447315809114</v>
      </c>
      <c r="I2620" s="4" t="str">
        <f>INDEX('EPA Source to Industry Map'!E:E,MATCH(_xlfn.CONCAT(Table2[[#This Row],[sector]:[subsource]]),'EPA Source to Industry Map'!D:D,0))</f>
        <v>water and waste 36T39</v>
      </c>
      <c r="J2620" s="4" t="s">
        <v>11</v>
      </c>
      <c r="K2620" s="13">
        <v>38.30525248426553</v>
      </c>
    </row>
    <row r="2621" spans="1:11" x14ac:dyDescent="0.25">
      <c r="A2621" t="s">
        <v>1250</v>
      </c>
      <c r="B2621" t="s">
        <v>5</v>
      </c>
      <c r="C2621" t="s">
        <v>6</v>
      </c>
      <c r="D2621" t="s">
        <v>17</v>
      </c>
      <c r="E2621" t="s">
        <v>11</v>
      </c>
      <c r="F2621">
        <v>2047</v>
      </c>
      <c r="G2621">
        <v>34.685751282413364</v>
      </c>
      <c r="H2621" s="13">
        <v>1.3874300512965345</v>
      </c>
      <c r="I2621" s="4" t="str">
        <f>INDEX('EPA Source to Industry Map'!E:E,MATCH(_xlfn.CONCAT(Table2[[#This Row],[sector]:[subsource]]),'EPA Source to Industry Map'!D:D,0))</f>
        <v>water and waste 36T39</v>
      </c>
      <c r="J2621" s="4" t="s">
        <v>11</v>
      </c>
      <c r="K2621" s="13">
        <v>38.848041436302971</v>
      </c>
    </row>
    <row r="2622" spans="1:11" x14ac:dyDescent="0.25">
      <c r="A2622" t="s">
        <v>1250</v>
      </c>
      <c r="B2622" t="s">
        <v>5</v>
      </c>
      <c r="C2622" t="s">
        <v>6</v>
      </c>
      <c r="D2622" t="s">
        <v>17</v>
      </c>
      <c r="E2622" t="s">
        <v>11</v>
      </c>
      <c r="F2622">
        <v>2048</v>
      </c>
      <c r="G2622">
        <v>35.170384275303952</v>
      </c>
      <c r="H2622" s="13">
        <v>1.406815371012158</v>
      </c>
      <c r="I2622" s="4" t="str">
        <f>INDEX('EPA Source to Industry Map'!E:E,MATCH(_xlfn.CONCAT(Table2[[#This Row],[sector]:[subsource]]),'EPA Source to Industry Map'!D:D,0))</f>
        <v>water and waste 36T39</v>
      </c>
      <c r="J2622" s="4" t="s">
        <v>11</v>
      </c>
      <c r="K2622" s="13">
        <v>39.390830388340447</v>
      </c>
    </row>
    <row r="2623" spans="1:11" x14ac:dyDescent="0.25">
      <c r="A2623" t="s">
        <v>1250</v>
      </c>
      <c r="B2623" t="s">
        <v>5</v>
      </c>
      <c r="C2623" t="s">
        <v>6</v>
      </c>
      <c r="D2623" t="s">
        <v>17</v>
      </c>
      <c r="E2623" t="s">
        <v>11</v>
      </c>
      <c r="F2623">
        <v>2049</v>
      </c>
      <c r="G2623">
        <v>35.655017268194527</v>
      </c>
      <c r="H2623" s="13">
        <v>1.4262006907277811</v>
      </c>
      <c r="I2623" s="4" t="str">
        <f>INDEX('EPA Source to Industry Map'!E:E,MATCH(_xlfn.CONCAT(Table2[[#This Row],[sector]:[subsource]]),'EPA Source to Industry Map'!D:D,0))</f>
        <v>water and waste 36T39</v>
      </c>
      <c r="J2623" s="4" t="s">
        <v>11</v>
      </c>
      <c r="K2623" s="13">
        <v>39.933619340377881</v>
      </c>
    </row>
    <row r="2624" spans="1:11" x14ac:dyDescent="0.25">
      <c r="A2624" t="s">
        <v>1250</v>
      </c>
      <c r="B2624" t="s">
        <v>5</v>
      </c>
      <c r="C2624" t="s">
        <v>6</v>
      </c>
      <c r="D2624" t="s">
        <v>17</v>
      </c>
      <c r="E2624" t="s">
        <v>11</v>
      </c>
      <c r="F2624">
        <v>2050</v>
      </c>
      <c r="G2624">
        <v>36.13965026108513</v>
      </c>
      <c r="H2624" s="13">
        <v>1.4455860104434048</v>
      </c>
      <c r="I2624" s="4" t="str">
        <f>INDEX('EPA Source to Industry Map'!E:E,MATCH(_xlfn.CONCAT(Table2[[#This Row],[sector]:[subsource]]),'EPA Source to Industry Map'!D:D,0))</f>
        <v>water and waste 36T39</v>
      </c>
      <c r="J2624" s="4" t="s">
        <v>11</v>
      </c>
      <c r="K2624" s="13">
        <v>40.476408292415336</v>
      </c>
    </row>
    <row r="2625" spans="1:11" x14ac:dyDescent="0.25">
      <c r="A2625" t="s">
        <v>1250</v>
      </c>
      <c r="B2625" t="s">
        <v>5</v>
      </c>
      <c r="C2625" t="s">
        <v>6</v>
      </c>
      <c r="D2625" t="s">
        <v>263</v>
      </c>
      <c r="E2625" t="s">
        <v>11</v>
      </c>
      <c r="F2625">
        <v>1990</v>
      </c>
      <c r="G2625">
        <v>84.551955533945602</v>
      </c>
      <c r="H2625" s="13">
        <v>3.382078221357824</v>
      </c>
      <c r="I2625" s="4" t="str">
        <f>INDEX('EPA Source to Industry Map'!E:E,MATCH(_xlfn.CONCAT(Table2[[#This Row],[sector]:[subsource]]),'EPA Source to Industry Map'!D:D,0))</f>
        <v>water and waste 36T39</v>
      </c>
      <c r="J2625" s="4" t="s">
        <v>11</v>
      </c>
      <c r="K2625" s="13">
        <v>94.698190198019063</v>
      </c>
    </row>
    <row r="2626" spans="1:11" x14ac:dyDescent="0.25">
      <c r="A2626" t="s">
        <v>1250</v>
      </c>
      <c r="B2626" t="s">
        <v>5</v>
      </c>
      <c r="C2626" t="s">
        <v>6</v>
      </c>
      <c r="D2626" t="s">
        <v>263</v>
      </c>
      <c r="E2626" t="s">
        <v>11</v>
      </c>
      <c r="F2626">
        <v>1991</v>
      </c>
      <c r="G2626">
        <v>87.225068761919204</v>
      </c>
      <c r="H2626" s="13">
        <v>3.489002750476768</v>
      </c>
      <c r="I2626" s="4" t="str">
        <f>INDEX('EPA Source to Industry Map'!E:E,MATCH(_xlfn.CONCAT(Table2[[#This Row],[sector]:[subsource]]),'EPA Source to Industry Map'!D:D,0))</f>
        <v>water and waste 36T39</v>
      </c>
      <c r="J2626" s="4" t="s">
        <v>11</v>
      </c>
      <c r="K2626" s="13">
        <v>97.692077013349532</v>
      </c>
    </row>
    <row r="2627" spans="1:11" x14ac:dyDescent="0.25">
      <c r="A2627" t="s">
        <v>1250</v>
      </c>
      <c r="B2627" t="s">
        <v>5</v>
      </c>
      <c r="C2627" t="s">
        <v>6</v>
      </c>
      <c r="D2627" t="s">
        <v>263</v>
      </c>
      <c r="E2627" t="s">
        <v>11</v>
      </c>
      <c r="F2627">
        <v>1992</v>
      </c>
      <c r="G2627">
        <v>88.804009440944469</v>
      </c>
      <c r="H2627" s="13">
        <v>3.5521603776377799</v>
      </c>
      <c r="I2627" s="4" t="str">
        <f>INDEX('EPA Source to Industry Map'!E:E,MATCH(_xlfn.CONCAT(Table2[[#This Row],[sector]:[subsource]]),'EPA Source to Industry Map'!D:D,0))</f>
        <v>water and waste 36T39</v>
      </c>
      <c r="J2627" s="4" t="s">
        <v>11</v>
      </c>
      <c r="K2627" s="13">
        <v>99.46049057385784</v>
      </c>
    </row>
    <row r="2628" spans="1:11" x14ac:dyDescent="0.25">
      <c r="A2628" t="s">
        <v>1250</v>
      </c>
      <c r="B2628" t="s">
        <v>5</v>
      </c>
      <c r="C2628" t="s">
        <v>6</v>
      </c>
      <c r="D2628" t="s">
        <v>263</v>
      </c>
      <c r="E2628" t="s">
        <v>11</v>
      </c>
      <c r="F2628">
        <v>1993</v>
      </c>
      <c r="G2628">
        <v>89.515742045880685</v>
      </c>
      <c r="H2628" s="13">
        <v>3.5806296818352275</v>
      </c>
      <c r="I2628" s="4" t="str">
        <f>INDEX('EPA Source to Industry Map'!E:E,MATCH(_xlfn.CONCAT(Table2[[#This Row],[sector]:[subsource]]),'EPA Source to Industry Map'!D:D,0))</f>
        <v>water and waste 36T39</v>
      </c>
      <c r="J2628" s="4" t="s">
        <v>11</v>
      </c>
      <c r="K2628" s="13">
        <v>100.25763109138637</v>
      </c>
    </row>
    <row r="2629" spans="1:11" x14ac:dyDescent="0.25">
      <c r="A2629" t="s">
        <v>1250</v>
      </c>
      <c r="B2629" t="s">
        <v>5</v>
      </c>
      <c r="C2629" t="s">
        <v>6</v>
      </c>
      <c r="D2629" t="s">
        <v>263</v>
      </c>
      <c r="E2629" t="s">
        <v>11</v>
      </c>
      <c r="F2629">
        <v>1994</v>
      </c>
      <c r="G2629">
        <v>89.614663050870675</v>
      </c>
      <c r="H2629" s="13">
        <v>3.5845865220348259</v>
      </c>
      <c r="I2629" s="4" t="str">
        <f>INDEX('EPA Source to Industry Map'!E:E,MATCH(_xlfn.CONCAT(Table2[[#This Row],[sector]:[subsource]]),'EPA Source to Industry Map'!D:D,0))</f>
        <v>water and waste 36T39</v>
      </c>
      <c r="J2629" s="4" t="s">
        <v>11</v>
      </c>
      <c r="K2629" s="13">
        <v>100.36842261697515</v>
      </c>
    </row>
    <row r="2630" spans="1:11" x14ac:dyDescent="0.25">
      <c r="A2630" t="s">
        <v>1250</v>
      </c>
      <c r="B2630" t="s">
        <v>5</v>
      </c>
      <c r="C2630" t="s">
        <v>6</v>
      </c>
      <c r="D2630" t="s">
        <v>263</v>
      </c>
      <c r="E2630" t="s">
        <v>11</v>
      </c>
      <c r="F2630">
        <v>1995</v>
      </c>
      <c r="G2630">
        <v>89.301317707691496</v>
      </c>
      <c r="H2630" s="13">
        <v>3.5720527083076603</v>
      </c>
      <c r="I2630" s="4" t="str">
        <f>INDEX('EPA Source to Industry Map'!E:E,MATCH(_xlfn.CONCAT(Table2[[#This Row],[sector]:[subsource]]),'EPA Source to Industry Map'!D:D,0))</f>
        <v>water and waste 36T39</v>
      </c>
      <c r="J2630" s="4" t="s">
        <v>11</v>
      </c>
      <c r="K2630" s="13">
        <v>100.01747583261449</v>
      </c>
    </row>
    <row r="2631" spans="1:11" x14ac:dyDescent="0.25">
      <c r="A2631" t="s">
        <v>1250</v>
      </c>
      <c r="B2631" t="s">
        <v>5</v>
      </c>
      <c r="C2631" t="s">
        <v>6</v>
      </c>
      <c r="D2631" t="s">
        <v>263</v>
      </c>
      <c r="E2631" t="s">
        <v>11</v>
      </c>
      <c r="F2631">
        <v>1996</v>
      </c>
      <c r="G2631">
        <v>88.821597156400529</v>
      </c>
      <c r="H2631" s="13">
        <v>3.5528638862560213</v>
      </c>
      <c r="I2631" s="4" t="str">
        <f>INDEX('EPA Source to Industry Map'!E:E,MATCH(_xlfn.CONCAT(Table2[[#This Row],[sector]:[subsource]]),'EPA Source to Industry Map'!D:D,0))</f>
        <v>water and waste 36T39</v>
      </c>
      <c r="J2631" s="4" t="s">
        <v>11</v>
      </c>
      <c r="K2631" s="13">
        <v>99.480188815168631</v>
      </c>
    </row>
    <row r="2632" spans="1:11" x14ac:dyDescent="0.25">
      <c r="A2632" t="s">
        <v>1250</v>
      </c>
      <c r="B2632" t="s">
        <v>5</v>
      </c>
      <c r="C2632" t="s">
        <v>6</v>
      </c>
      <c r="D2632" t="s">
        <v>263</v>
      </c>
      <c r="E2632" t="s">
        <v>11</v>
      </c>
      <c r="F2632">
        <v>1997</v>
      </c>
      <c r="G2632">
        <v>87.559658665759784</v>
      </c>
      <c r="H2632" s="13">
        <v>3.5023863466303915</v>
      </c>
      <c r="I2632" s="4" t="str">
        <f>INDEX('EPA Source to Industry Map'!E:E,MATCH(_xlfn.CONCAT(Table2[[#This Row],[sector]:[subsource]]),'EPA Source to Industry Map'!D:D,0))</f>
        <v>water and waste 36T39</v>
      </c>
      <c r="J2632" s="4" t="s">
        <v>11</v>
      </c>
      <c r="K2632" s="13">
        <v>98.06681770565099</v>
      </c>
    </row>
    <row r="2633" spans="1:11" x14ac:dyDescent="0.25">
      <c r="A2633" t="s">
        <v>1250</v>
      </c>
      <c r="B2633" t="s">
        <v>5</v>
      </c>
      <c r="C2633" t="s">
        <v>6</v>
      </c>
      <c r="D2633" t="s">
        <v>263</v>
      </c>
      <c r="E2633" t="s">
        <v>11</v>
      </c>
      <c r="F2633">
        <v>1998</v>
      </c>
      <c r="G2633">
        <v>86.288217518350095</v>
      </c>
      <c r="H2633" s="13">
        <v>3.4515287007340043</v>
      </c>
      <c r="I2633" s="4" t="str">
        <f>INDEX('EPA Source to Industry Map'!E:E,MATCH(_xlfn.CONCAT(Table2[[#This Row],[sector]:[subsource]]),'EPA Source to Industry Map'!D:D,0))</f>
        <v>water and waste 36T39</v>
      </c>
      <c r="J2633" s="4" t="s">
        <v>11</v>
      </c>
      <c r="K2633" s="13">
        <v>96.642803620552129</v>
      </c>
    </row>
    <row r="2634" spans="1:11" x14ac:dyDescent="0.25">
      <c r="A2634" t="s">
        <v>1250</v>
      </c>
      <c r="B2634" t="s">
        <v>5</v>
      </c>
      <c r="C2634" t="s">
        <v>6</v>
      </c>
      <c r="D2634" t="s">
        <v>263</v>
      </c>
      <c r="E2634" t="s">
        <v>11</v>
      </c>
      <c r="F2634">
        <v>1999</v>
      </c>
      <c r="G2634">
        <v>85.19187272659272</v>
      </c>
      <c r="H2634" s="13">
        <v>3.4076749090637084</v>
      </c>
      <c r="I2634" s="4" t="str">
        <f>INDEX('EPA Source to Industry Map'!E:E,MATCH(_xlfn.CONCAT(Table2[[#This Row],[sector]:[subsource]]),'EPA Source to Industry Map'!D:D,0))</f>
        <v>water and waste 36T39</v>
      </c>
      <c r="J2634" s="4" t="s">
        <v>11</v>
      </c>
      <c r="K2634" s="13">
        <v>95.414897453783809</v>
      </c>
    </row>
    <row r="2635" spans="1:11" x14ac:dyDescent="0.25">
      <c r="A2635" t="s">
        <v>1250</v>
      </c>
      <c r="B2635" t="s">
        <v>5</v>
      </c>
      <c r="C2635" t="s">
        <v>6</v>
      </c>
      <c r="D2635" t="s">
        <v>263</v>
      </c>
      <c r="E2635" t="s">
        <v>11</v>
      </c>
      <c r="F2635">
        <v>2000</v>
      </c>
      <c r="G2635">
        <v>84.793862653548373</v>
      </c>
      <c r="H2635" s="13">
        <v>3.3917545061419343</v>
      </c>
      <c r="I2635" s="4" t="str">
        <f>INDEX('EPA Source to Industry Map'!E:E,MATCH(_xlfn.CONCAT(Table2[[#This Row],[sector]:[subsource]]),'EPA Source to Industry Map'!D:D,0))</f>
        <v>water and waste 36T39</v>
      </c>
      <c r="J2635" s="4" t="s">
        <v>11</v>
      </c>
      <c r="K2635" s="13">
        <v>94.969126171974168</v>
      </c>
    </row>
    <row r="2636" spans="1:11" x14ac:dyDescent="0.25">
      <c r="A2636" t="s">
        <v>1250</v>
      </c>
      <c r="B2636" t="s">
        <v>5</v>
      </c>
      <c r="C2636" t="s">
        <v>6</v>
      </c>
      <c r="D2636" t="s">
        <v>263</v>
      </c>
      <c r="E2636" t="s">
        <v>11</v>
      </c>
      <c r="F2636">
        <v>2001</v>
      </c>
      <c r="G2636">
        <v>84.142121139748937</v>
      </c>
      <c r="H2636" s="13">
        <v>3.3656848455899562</v>
      </c>
      <c r="I2636" s="4" t="str">
        <f>INDEX('EPA Source to Industry Map'!E:E,MATCH(_xlfn.CONCAT(Table2[[#This Row],[sector]:[subsource]]),'EPA Source to Industry Map'!D:D,0))</f>
        <v>water and waste 36T39</v>
      </c>
      <c r="J2636" s="4" t="s">
        <v>11</v>
      </c>
      <c r="K2636" s="13">
        <v>94.239175676518812</v>
      </c>
    </row>
    <row r="2637" spans="1:11" x14ac:dyDescent="0.25">
      <c r="A2637" t="s">
        <v>1250</v>
      </c>
      <c r="B2637" t="s">
        <v>5</v>
      </c>
      <c r="C2637" t="s">
        <v>6</v>
      </c>
      <c r="D2637" t="s">
        <v>263</v>
      </c>
      <c r="E2637" t="s">
        <v>11</v>
      </c>
      <c r="F2637">
        <v>2002</v>
      </c>
      <c r="G2637">
        <v>82.434820698543803</v>
      </c>
      <c r="H2637" s="13">
        <v>3.2973928279417506</v>
      </c>
      <c r="I2637" s="4" t="str">
        <f>INDEX('EPA Source to Industry Map'!E:E,MATCH(_xlfn.CONCAT(Table2[[#This Row],[sector]:[subsource]]),'EPA Source to Industry Map'!D:D,0))</f>
        <v>water and waste 36T39</v>
      </c>
      <c r="J2637" s="4" t="s">
        <v>11</v>
      </c>
      <c r="K2637" s="13">
        <v>92.32699918236905</v>
      </c>
    </row>
    <row r="2638" spans="1:11" x14ac:dyDescent="0.25">
      <c r="A2638" t="s">
        <v>1250</v>
      </c>
      <c r="B2638" t="s">
        <v>5</v>
      </c>
      <c r="C2638" t="s">
        <v>6</v>
      </c>
      <c r="D2638" t="s">
        <v>263</v>
      </c>
      <c r="E2638" t="s">
        <v>11</v>
      </c>
      <c r="F2638">
        <v>2003</v>
      </c>
      <c r="G2638">
        <v>80.749064037019664</v>
      </c>
      <c r="H2638" s="13">
        <v>3.2299625614807863</v>
      </c>
      <c r="I2638" s="4" t="str">
        <f>INDEX('EPA Source to Industry Map'!E:E,MATCH(_xlfn.CONCAT(Table2[[#This Row],[sector]:[subsource]]),'EPA Source to Industry Map'!D:D,0))</f>
        <v>water and waste 36T39</v>
      </c>
      <c r="J2638" s="4" t="s">
        <v>11</v>
      </c>
      <c r="K2638" s="13">
        <v>90.438951721462033</v>
      </c>
    </row>
    <row r="2639" spans="1:11" x14ac:dyDescent="0.25">
      <c r="A2639" t="s">
        <v>1250</v>
      </c>
      <c r="B2639" t="s">
        <v>5</v>
      </c>
      <c r="C2639" t="s">
        <v>6</v>
      </c>
      <c r="D2639" t="s">
        <v>263</v>
      </c>
      <c r="E2639" t="s">
        <v>11</v>
      </c>
      <c r="F2639">
        <v>2004</v>
      </c>
      <c r="G2639">
        <v>78.301953313137616</v>
      </c>
      <c r="H2639" s="13">
        <v>3.1320781325255047</v>
      </c>
      <c r="I2639" s="4" t="str">
        <f>INDEX('EPA Source to Industry Map'!E:E,MATCH(_xlfn.CONCAT(Table2[[#This Row],[sector]:[subsource]]),'EPA Source to Industry Map'!D:D,0))</f>
        <v>water and waste 36T39</v>
      </c>
      <c r="J2639" s="4" t="s">
        <v>11</v>
      </c>
      <c r="K2639" s="13">
        <v>87.698187710714137</v>
      </c>
    </row>
    <row r="2640" spans="1:11" x14ac:dyDescent="0.25">
      <c r="A2640" t="s">
        <v>1250</v>
      </c>
      <c r="B2640" t="s">
        <v>5</v>
      </c>
      <c r="C2640" t="s">
        <v>6</v>
      </c>
      <c r="D2640" t="s">
        <v>263</v>
      </c>
      <c r="E2640" t="s">
        <v>11</v>
      </c>
      <c r="F2640">
        <v>2005</v>
      </c>
      <c r="G2640">
        <v>76.029607523806021</v>
      </c>
      <c r="H2640" s="13">
        <v>3.0411843009522403</v>
      </c>
      <c r="I2640" s="4" t="str">
        <f>INDEX('EPA Source to Industry Map'!E:E,MATCH(_xlfn.CONCAT(Table2[[#This Row],[sector]:[subsource]]),'EPA Source to Industry Map'!D:D,0))</f>
        <v>water and waste 36T39</v>
      </c>
      <c r="J2640" s="4" t="s">
        <v>11</v>
      </c>
      <c r="K2640" s="13">
        <v>85.153160426662751</v>
      </c>
    </row>
    <row r="2641" spans="1:11" x14ac:dyDescent="0.25">
      <c r="A2641" t="s">
        <v>1250</v>
      </c>
      <c r="B2641" t="s">
        <v>5</v>
      </c>
      <c r="C2641" t="s">
        <v>6</v>
      </c>
      <c r="D2641" t="s">
        <v>263</v>
      </c>
      <c r="E2641" t="s">
        <v>11</v>
      </c>
      <c r="F2641">
        <v>2006</v>
      </c>
      <c r="G2641">
        <v>74.185484041449698</v>
      </c>
      <c r="H2641" s="13">
        <v>2.9674193616579894</v>
      </c>
      <c r="I2641" s="4" t="str">
        <f>INDEX('EPA Source to Industry Map'!E:E,MATCH(_xlfn.CONCAT(Table2[[#This Row],[sector]:[subsource]]),'EPA Source to Industry Map'!D:D,0))</f>
        <v>water and waste 36T39</v>
      </c>
      <c r="J2641" s="4" t="s">
        <v>11</v>
      </c>
      <c r="K2641" s="13">
        <v>83.087742126423677</v>
      </c>
    </row>
    <row r="2642" spans="1:11" x14ac:dyDescent="0.25">
      <c r="A2642" t="s">
        <v>1250</v>
      </c>
      <c r="B2642" t="s">
        <v>5</v>
      </c>
      <c r="C2642" t="s">
        <v>6</v>
      </c>
      <c r="D2642" t="s">
        <v>263</v>
      </c>
      <c r="E2642" t="s">
        <v>11</v>
      </c>
      <c r="F2642">
        <v>2007</v>
      </c>
      <c r="G2642">
        <v>72.295777407404159</v>
      </c>
      <c r="H2642" s="13">
        <v>2.8918310962961669</v>
      </c>
      <c r="I2642" s="4" t="str">
        <f>INDEX('EPA Source to Industry Map'!E:E,MATCH(_xlfn.CONCAT(Table2[[#This Row],[sector]:[subsource]]),'EPA Source to Industry Map'!D:D,0))</f>
        <v>water and waste 36T39</v>
      </c>
      <c r="J2642" s="4" t="s">
        <v>11</v>
      </c>
      <c r="K2642" s="13">
        <v>80.971270696292677</v>
      </c>
    </row>
    <row r="2643" spans="1:11" x14ac:dyDescent="0.25">
      <c r="A2643" t="s">
        <v>1250</v>
      </c>
      <c r="B2643" t="s">
        <v>5</v>
      </c>
      <c r="C2643" t="s">
        <v>6</v>
      </c>
      <c r="D2643" t="s">
        <v>263</v>
      </c>
      <c r="E2643" t="s">
        <v>11</v>
      </c>
      <c r="F2643">
        <v>2008</v>
      </c>
      <c r="G2643">
        <v>70.50414007189633</v>
      </c>
      <c r="H2643" s="13">
        <v>2.8201656028758526</v>
      </c>
      <c r="I2643" s="4" t="str">
        <f>INDEX('EPA Source to Industry Map'!E:E,MATCH(_xlfn.CONCAT(Table2[[#This Row],[sector]:[subsource]]),'EPA Source to Industry Map'!D:D,0))</f>
        <v>water and waste 36T39</v>
      </c>
      <c r="J2643" s="4" t="s">
        <v>11</v>
      </c>
      <c r="K2643" s="13">
        <v>78.964636880523869</v>
      </c>
    </row>
    <row r="2644" spans="1:11" x14ac:dyDescent="0.25">
      <c r="A2644" t="s">
        <v>1250</v>
      </c>
      <c r="B2644" t="s">
        <v>5</v>
      </c>
      <c r="C2644" t="s">
        <v>6</v>
      </c>
      <c r="D2644" t="s">
        <v>263</v>
      </c>
      <c r="E2644" t="s">
        <v>11</v>
      </c>
      <c r="F2644">
        <v>2009</v>
      </c>
      <c r="G2644">
        <v>69.923523919804055</v>
      </c>
      <c r="H2644" s="13">
        <v>2.7969409567921626</v>
      </c>
      <c r="I2644" s="4" t="str">
        <f>INDEX('EPA Source to Industry Map'!E:E,MATCH(_xlfn.CONCAT(Table2[[#This Row],[sector]:[subsource]]),'EPA Source to Industry Map'!D:D,0))</f>
        <v>water and waste 36T39</v>
      </c>
      <c r="J2644" s="4" t="s">
        <v>11</v>
      </c>
      <c r="K2644" s="13">
        <v>78.314346790180593</v>
      </c>
    </row>
    <row r="2645" spans="1:11" x14ac:dyDescent="0.25">
      <c r="A2645" t="s">
        <v>1250</v>
      </c>
      <c r="B2645" t="s">
        <v>5</v>
      </c>
      <c r="C2645" t="s">
        <v>6</v>
      </c>
      <c r="D2645" t="s">
        <v>263</v>
      </c>
      <c r="E2645" t="s">
        <v>11</v>
      </c>
      <c r="F2645">
        <v>2010</v>
      </c>
      <c r="G2645">
        <v>67.714886883880325</v>
      </c>
      <c r="H2645" s="13">
        <v>2.7085954753552137</v>
      </c>
      <c r="I2645" s="4" t="str">
        <f>INDEX('EPA Source to Industry Map'!E:E,MATCH(_xlfn.CONCAT(Table2[[#This Row],[sector]:[subsource]]),'EPA Source to Industry Map'!D:D,0))</f>
        <v>water and waste 36T39</v>
      </c>
      <c r="J2645" s="4" t="s">
        <v>11</v>
      </c>
      <c r="K2645" s="13">
        <v>75.84067330994597</v>
      </c>
    </row>
    <row r="2646" spans="1:11" x14ac:dyDescent="0.25">
      <c r="A2646" t="s">
        <v>1250</v>
      </c>
      <c r="B2646" t="s">
        <v>5</v>
      </c>
      <c r="C2646" t="s">
        <v>6</v>
      </c>
      <c r="D2646" t="s">
        <v>263</v>
      </c>
      <c r="E2646" t="s">
        <v>11</v>
      </c>
      <c r="F2646">
        <v>2011</v>
      </c>
      <c r="G2646">
        <v>65.821559668970977</v>
      </c>
      <c r="H2646" s="13">
        <v>2.632862386758839</v>
      </c>
      <c r="I2646" s="4" t="str">
        <f>INDEX('EPA Source to Industry Map'!E:E,MATCH(_xlfn.CONCAT(Table2[[#This Row],[sector]:[subsource]]),'EPA Source to Industry Map'!D:D,0))</f>
        <v>water and waste 36T39</v>
      </c>
      <c r="J2646" s="4" t="s">
        <v>11</v>
      </c>
      <c r="K2646" s="13">
        <v>73.720146829247511</v>
      </c>
    </row>
    <row r="2647" spans="1:11" x14ac:dyDescent="0.25">
      <c r="A2647" t="s">
        <v>1250</v>
      </c>
      <c r="B2647" t="s">
        <v>5</v>
      </c>
      <c r="C2647" t="s">
        <v>6</v>
      </c>
      <c r="D2647" t="s">
        <v>263</v>
      </c>
      <c r="E2647" t="s">
        <v>11</v>
      </c>
      <c r="F2647">
        <v>2012</v>
      </c>
      <c r="G2647">
        <v>64.550583798757074</v>
      </c>
      <c r="H2647" s="13">
        <v>2.5820233519502827</v>
      </c>
      <c r="I2647" s="4" t="str">
        <f>INDEX('EPA Source to Industry Map'!E:E,MATCH(_xlfn.CONCAT(Table2[[#This Row],[sector]:[subsource]]),'EPA Source to Industry Map'!D:D,0))</f>
        <v>water and waste 36T39</v>
      </c>
      <c r="J2647" s="4" t="s">
        <v>11</v>
      </c>
      <c r="K2647" s="13">
        <v>72.296653854607939</v>
      </c>
    </row>
    <row r="2648" spans="1:11" x14ac:dyDescent="0.25">
      <c r="A2648" t="s">
        <v>1250</v>
      </c>
      <c r="B2648" t="s">
        <v>5</v>
      </c>
      <c r="C2648" t="s">
        <v>6</v>
      </c>
      <c r="D2648" t="s">
        <v>263</v>
      </c>
      <c r="E2648" t="s">
        <v>11</v>
      </c>
      <c r="F2648">
        <v>2013</v>
      </c>
      <c r="G2648">
        <v>62.260278140673847</v>
      </c>
      <c r="H2648" s="13">
        <v>2.4904111256269541</v>
      </c>
      <c r="I2648" s="4" t="str">
        <f>INDEX('EPA Source to Industry Map'!E:E,MATCH(_xlfn.CONCAT(Table2[[#This Row],[sector]:[subsource]]),'EPA Source to Industry Map'!D:D,0))</f>
        <v>water and waste 36T39</v>
      </c>
      <c r="J2648" s="4" t="s">
        <v>11</v>
      </c>
      <c r="K2648" s="13">
        <v>69.731511517554722</v>
      </c>
    </row>
    <row r="2649" spans="1:11" x14ac:dyDescent="0.25">
      <c r="A2649" t="s">
        <v>1250</v>
      </c>
      <c r="B2649" t="s">
        <v>5</v>
      </c>
      <c r="C2649" t="s">
        <v>6</v>
      </c>
      <c r="D2649" t="s">
        <v>263</v>
      </c>
      <c r="E2649" t="s">
        <v>11</v>
      </c>
      <c r="F2649">
        <v>2014</v>
      </c>
      <c r="G2649">
        <v>60.140999786579741</v>
      </c>
      <c r="H2649" s="13">
        <v>2.4056399914631896</v>
      </c>
      <c r="I2649" s="4" t="str">
        <f>INDEX('EPA Source to Industry Map'!E:E,MATCH(_xlfn.CONCAT(Table2[[#This Row],[sector]:[subsource]]),'EPA Source to Industry Map'!D:D,0))</f>
        <v>water and waste 36T39</v>
      </c>
      <c r="J2649" s="4" t="s">
        <v>11</v>
      </c>
      <c r="K2649" s="13">
        <v>67.357919760969324</v>
      </c>
    </row>
    <row r="2650" spans="1:11" x14ac:dyDescent="0.25">
      <c r="A2650" t="s">
        <v>1250</v>
      </c>
      <c r="B2650" t="s">
        <v>5</v>
      </c>
      <c r="C2650" t="s">
        <v>6</v>
      </c>
      <c r="D2650" t="s">
        <v>263</v>
      </c>
      <c r="E2650" t="s">
        <v>11</v>
      </c>
      <c r="F2650">
        <v>2015</v>
      </c>
      <c r="G2650">
        <v>59.204618054120772</v>
      </c>
      <c r="H2650" s="13">
        <v>2.3681847221648313</v>
      </c>
      <c r="I2650" s="4" t="str">
        <f>INDEX('EPA Source to Industry Map'!E:E,MATCH(_xlfn.CONCAT(Table2[[#This Row],[sector]:[subsource]]),'EPA Source to Industry Map'!D:D,0))</f>
        <v>water and waste 36T39</v>
      </c>
      <c r="J2650" s="4" t="s">
        <v>11</v>
      </c>
      <c r="K2650" s="13">
        <v>66.309172220615267</v>
      </c>
    </row>
    <row r="2651" spans="1:11" x14ac:dyDescent="0.25">
      <c r="A2651" t="s">
        <v>1250</v>
      </c>
      <c r="B2651" t="s">
        <v>5</v>
      </c>
      <c r="C2651" t="s">
        <v>6</v>
      </c>
      <c r="D2651" t="s">
        <v>263</v>
      </c>
      <c r="E2651" t="s">
        <v>11</v>
      </c>
      <c r="F2651">
        <v>2016</v>
      </c>
      <c r="G2651">
        <v>57.180755067768096</v>
      </c>
      <c r="H2651" s="13">
        <v>2.2872302027107239</v>
      </c>
      <c r="I2651" s="4" t="str">
        <f>INDEX('EPA Source to Industry Map'!E:E,MATCH(_xlfn.CONCAT(Table2[[#This Row],[sector]:[subsource]]),'EPA Source to Industry Map'!D:D,0))</f>
        <v>water and waste 36T39</v>
      </c>
      <c r="J2651" s="4" t="s">
        <v>11</v>
      </c>
      <c r="K2651" s="13">
        <v>64.042445675900254</v>
      </c>
    </row>
    <row r="2652" spans="1:11" x14ac:dyDescent="0.25">
      <c r="A2652" t="s">
        <v>1250</v>
      </c>
      <c r="B2652" t="s">
        <v>5</v>
      </c>
      <c r="C2652" t="s">
        <v>6</v>
      </c>
      <c r="D2652" t="s">
        <v>263</v>
      </c>
      <c r="E2652" t="s">
        <v>11</v>
      </c>
      <c r="F2652">
        <v>2017</v>
      </c>
      <c r="G2652">
        <v>56.21402349337977</v>
      </c>
      <c r="H2652" s="13">
        <v>2.2485609397351904</v>
      </c>
      <c r="I2652" s="4" t="str">
        <f>INDEX('EPA Source to Industry Map'!E:E,MATCH(_xlfn.CONCAT(Table2[[#This Row],[sector]:[subsource]]),'EPA Source to Industry Map'!D:D,0))</f>
        <v>water and waste 36T39</v>
      </c>
      <c r="J2652" s="4" t="s">
        <v>11</v>
      </c>
      <c r="K2652" s="13">
        <v>62.95970631258534</v>
      </c>
    </row>
    <row r="2653" spans="1:11" x14ac:dyDescent="0.25">
      <c r="A2653" t="s">
        <v>1250</v>
      </c>
      <c r="B2653" t="s">
        <v>5</v>
      </c>
      <c r="C2653" t="s">
        <v>6</v>
      </c>
      <c r="D2653" t="s">
        <v>263</v>
      </c>
      <c r="E2653" t="s">
        <v>11</v>
      </c>
      <c r="F2653">
        <v>2018</v>
      </c>
      <c r="G2653">
        <v>55.247291918991401</v>
      </c>
      <c r="H2653" s="13">
        <v>2.2098916767596561</v>
      </c>
      <c r="I2653" s="4" t="str">
        <f>INDEX('EPA Source to Industry Map'!E:E,MATCH(_xlfn.CONCAT(Table2[[#This Row],[sector]:[subsource]]),'EPA Source to Industry Map'!D:D,0))</f>
        <v>water and waste 36T39</v>
      </c>
      <c r="J2653" s="4" t="s">
        <v>11</v>
      </c>
      <c r="K2653" s="13">
        <v>61.87696694927039</v>
      </c>
    </row>
    <row r="2654" spans="1:11" x14ac:dyDescent="0.25">
      <c r="A2654" t="s">
        <v>1250</v>
      </c>
      <c r="B2654" t="s">
        <v>5</v>
      </c>
      <c r="C2654" t="s">
        <v>6</v>
      </c>
      <c r="D2654" t="s">
        <v>263</v>
      </c>
      <c r="E2654" t="s">
        <v>11</v>
      </c>
      <c r="F2654">
        <v>2019</v>
      </c>
      <c r="G2654">
        <v>54.280560344603082</v>
      </c>
      <c r="H2654" s="13">
        <v>2.1712224137841232</v>
      </c>
      <c r="I2654" s="4" t="str">
        <f>INDEX('EPA Source to Industry Map'!E:E,MATCH(_xlfn.CONCAT(Table2[[#This Row],[sector]:[subsource]]),'EPA Source to Industry Map'!D:D,0))</f>
        <v>water and waste 36T39</v>
      </c>
      <c r="J2654" s="4" t="s">
        <v>11</v>
      </c>
      <c r="K2654" s="13">
        <v>60.794227585955468</v>
      </c>
    </row>
    <row r="2655" spans="1:11" x14ac:dyDescent="0.25">
      <c r="A2655" t="s">
        <v>1250</v>
      </c>
      <c r="B2655" t="s">
        <v>5</v>
      </c>
      <c r="C2655" t="s">
        <v>6</v>
      </c>
      <c r="D2655" t="s">
        <v>263</v>
      </c>
      <c r="E2655" t="s">
        <v>11</v>
      </c>
      <c r="F2655">
        <v>2020</v>
      </c>
      <c r="G2655">
        <v>53.313828770214741</v>
      </c>
      <c r="H2655" s="13">
        <v>2.1325531508085893</v>
      </c>
      <c r="I2655" s="4" t="str">
        <f>INDEX('EPA Source to Industry Map'!E:E,MATCH(_xlfn.CONCAT(Table2[[#This Row],[sector]:[subsource]]),'EPA Source to Industry Map'!D:D,0))</f>
        <v>water and waste 36T39</v>
      </c>
      <c r="J2655" s="4" t="s">
        <v>11</v>
      </c>
      <c r="K2655" s="13">
        <v>59.711488222640511</v>
      </c>
    </row>
    <row r="2656" spans="1:11" x14ac:dyDescent="0.25">
      <c r="A2656" t="s">
        <v>1250</v>
      </c>
      <c r="B2656" t="s">
        <v>5</v>
      </c>
      <c r="C2656" t="s">
        <v>6</v>
      </c>
      <c r="D2656" t="s">
        <v>263</v>
      </c>
      <c r="E2656" t="s">
        <v>11</v>
      </c>
      <c r="F2656">
        <v>2021</v>
      </c>
      <c r="G2656">
        <v>52.641565443079791</v>
      </c>
      <c r="H2656" s="13">
        <v>2.1056626177231919</v>
      </c>
      <c r="I2656" s="4" t="str">
        <f>INDEX('EPA Source to Industry Map'!E:E,MATCH(_xlfn.CONCAT(Table2[[#This Row],[sector]:[subsource]]),'EPA Source to Industry Map'!D:D,0))</f>
        <v>water and waste 36T39</v>
      </c>
      <c r="J2656" s="4" t="s">
        <v>11</v>
      </c>
      <c r="K2656" s="13">
        <v>58.95855329624937</v>
      </c>
    </row>
    <row r="2657" spans="1:11" x14ac:dyDescent="0.25">
      <c r="A2657" t="s">
        <v>1250</v>
      </c>
      <c r="B2657" t="s">
        <v>5</v>
      </c>
      <c r="C2657" t="s">
        <v>6</v>
      </c>
      <c r="D2657" t="s">
        <v>263</v>
      </c>
      <c r="E2657" t="s">
        <v>11</v>
      </c>
      <c r="F2657">
        <v>2022</v>
      </c>
      <c r="G2657">
        <v>51.969302115944863</v>
      </c>
      <c r="H2657" s="13">
        <v>2.0787720846377939</v>
      </c>
      <c r="I2657" s="4" t="str">
        <f>INDEX('EPA Source to Industry Map'!E:E,MATCH(_xlfn.CONCAT(Table2[[#This Row],[sector]:[subsource]]),'EPA Source to Industry Map'!D:D,0))</f>
        <v>water and waste 36T39</v>
      </c>
      <c r="J2657" s="4" t="s">
        <v>11</v>
      </c>
      <c r="K2657" s="13">
        <v>58.20561836985825</v>
      </c>
    </row>
    <row r="2658" spans="1:11" x14ac:dyDescent="0.25">
      <c r="A2658" t="s">
        <v>1250</v>
      </c>
      <c r="B2658" t="s">
        <v>5</v>
      </c>
      <c r="C2658" t="s">
        <v>6</v>
      </c>
      <c r="D2658" t="s">
        <v>263</v>
      </c>
      <c r="E2658" t="s">
        <v>11</v>
      </c>
      <c r="F2658">
        <v>2023</v>
      </c>
      <c r="G2658">
        <v>51.2970387888099</v>
      </c>
      <c r="H2658" s="13">
        <v>2.0518815515523965</v>
      </c>
      <c r="I2658" s="4" t="str">
        <f>INDEX('EPA Source to Industry Map'!E:E,MATCH(_xlfn.CONCAT(Table2[[#This Row],[sector]:[subsource]]),'EPA Source to Industry Map'!D:D,0))</f>
        <v>water and waste 36T39</v>
      </c>
      <c r="J2658" s="4" t="s">
        <v>11</v>
      </c>
      <c r="K2658" s="13">
        <v>57.452683443467095</v>
      </c>
    </row>
    <row r="2659" spans="1:11" x14ac:dyDescent="0.25">
      <c r="A2659" t="s">
        <v>1250</v>
      </c>
      <c r="B2659" t="s">
        <v>5</v>
      </c>
      <c r="C2659" t="s">
        <v>6</v>
      </c>
      <c r="D2659" t="s">
        <v>263</v>
      </c>
      <c r="E2659" t="s">
        <v>11</v>
      </c>
      <c r="F2659">
        <v>2024</v>
      </c>
      <c r="G2659">
        <v>50.624775461674929</v>
      </c>
      <c r="H2659" s="13">
        <v>2.0249910184669973</v>
      </c>
      <c r="I2659" s="4" t="str">
        <f>INDEX('EPA Source to Industry Map'!E:E,MATCH(_xlfn.CONCAT(Table2[[#This Row],[sector]:[subsource]]),'EPA Source to Industry Map'!D:D,0))</f>
        <v>water and waste 36T39</v>
      </c>
      <c r="J2659" s="4" t="s">
        <v>11</v>
      </c>
      <c r="K2659" s="13">
        <v>56.699748517075939</v>
      </c>
    </row>
    <row r="2660" spans="1:11" x14ac:dyDescent="0.25">
      <c r="A2660" t="s">
        <v>1250</v>
      </c>
      <c r="B2660" t="s">
        <v>5</v>
      </c>
      <c r="C2660" t="s">
        <v>6</v>
      </c>
      <c r="D2660" t="s">
        <v>263</v>
      </c>
      <c r="E2660" t="s">
        <v>11</v>
      </c>
      <c r="F2660">
        <v>2025</v>
      </c>
      <c r="G2660">
        <v>49.952512134540022</v>
      </c>
      <c r="H2660" s="13">
        <v>1.9981004853816007</v>
      </c>
      <c r="I2660" s="4" t="str">
        <f>INDEX('EPA Source to Industry Map'!E:E,MATCH(_xlfn.CONCAT(Table2[[#This Row],[sector]:[subsource]]),'EPA Source to Industry Map'!D:D,0))</f>
        <v>water and waste 36T39</v>
      </c>
      <c r="J2660" s="4" t="s">
        <v>11</v>
      </c>
      <c r="K2660" s="13">
        <v>55.946813590684819</v>
      </c>
    </row>
    <row r="2661" spans="1:11" x14ac:dyDescent="0.25">
      <c r="A2661" t="s">
        <v>1250</v>
      </c>
      <c r="B2661" t="s">
        <v>5</v>
      </c>
      <c r="C2661" t="s">
        <v>6</v>
      </c>
      <c r="D2661" t="s">
        <v>263</v>
      </c>
      <c r="E2661" t="s">
        <v>11</v>
      </c>
      <c r="F2661">
        <v>2026</v>
      </c>
      <c r="G2661">
        <v>49.454675425903623</v>
      </c>
      <c r="H2661" s="13">
        <v>1.9781870170361453</v>
      </c>
      <c r="I2661" s="4" t="str">
        <f>INDEX('EPA Source to Industry Map'!E:E,MATCH(_xlfn.CONCAT(Table2[[#This Row],[sector]:[subsource]]),'EPA Source to Industry Map'!D:D,0))</f>
        <v>water and waste 36T39</v>
      </c>
      <c r="J2661" s="4" t="s">
        <v>11</v>
      </c>
      <c r="K2661" s="13">
        <v>55.389236477012055</v>
      </c>
    </row>
    <row r="2662" spans="1:11" x14ac:dyDescent="0.25">
      <c r="A2662" t="s">
        <v>1250</v>
      </c>
      <c r="B2662" t="s">
        <v>5</v>
      </c>
      <c r="C2662" t="s">
        <v>6</v>
      </c>
      <c r="D2662" t="s">
        <v>263</v>
      </c>
      <c r="E2662" t="s">
        <v>11</v>
      </c>
      <c r="F2662">
        <v>2027</v>
      </c>
      <c r="G2662">
        <v>48.956838717267246</v>
      </c>
      <c r="H2662" s="13">
        <v>1.9582735486906904</v>
      </c>
      <c r="I2662" s="4" t="str">
        <f>INDEX('EPA Source to Industry Map'!E:E,MATCH(_xlfn.CONCAT(Table2[[#This Row],[sector]:[subsource]]),'EPA Source to Industry Map'!D:D,0))</f>
        <v>water and waste 36T39</v>
      </c>
      <c r="J2662" s="4" t="s">
        <v>11</v>
      </c>
      <c r="K2662" s="13">
        <v>54.831659363339341</v>
      </c>
    </row>
    <row r="2663" spans="1:11" x14ac:dyDescent="0.25">
      <c r="A2663" t="s">
        <v>1250</v>
      </c>
      <c r="B2663" t="s">
        <v>5</v>
      </c>
      <c r="C2663" t="s">
        <v>6</v>
      </c>
      <c r="D2663" t="s">
        <v>263</v>
      </c>
      <c r="E2663" t="s">
        <v>11</v>
      </c>
      <c r="F2663">
        <v>2028</v>
      </c>
      <c r="G2663">
        <v>48.459002008630883</v>
      </c>
      <c r="H2663" s="13">
        <v>1.938360080345235</v>
      </c>
      <c r="I2663" s="4" t="str">
        <f>INDEX('EPA Source to Industry Map'!E:E,MATCH(_xlfn.CONCAT(Table2[[#This Row],[sector]:[subsource]]),'EPA Source to Industry Map'!D:D,0))</f>
        <v>water and waste 36T39</v>
      </c>
      <c r="J2663" s="4" t="s">
        <v>11</v>
      </c>
      <c r="K2663" s="13">
        <v>54.274082249666563</v>
      </c>
    </row>
    <row r="2664" spans="1:11" x14ac:dyDescent="0.25">
      <c r="A2664" t="s">
        <v>1250</v>
      </c>
      <c r="B2664" t="s">
        <v>5</v>
      </c>
      <c r="C2664" t="s">
        <v>6</v>
      </c>
      <c r="D2664" t="s">
        <v>263</v>
      </c>
      <c r="E2664" t="s">
        <v>11</v>
      </c>
      <c r="F2664">
        <v>2029</v>
      </c>
      <c r="G2664">
        <v>47.961165299994505</v>
      </c>
      <c r="H2664" s="13">
        <v>1.9184466119997798</v>
      </c>
      <c r="I2664" s="4" t="str">
        <f>INDEX('EPA Source to Industry Map'!E:E,MATCH(_xlfn.CONCAT(Table2[[#This Row],[sector]:[subsource]]),'EPA Source to Industry Map'!D:D,0))</f>
        <v>water and waste 36T39</v>
      </c>
      <c r="J2664" s="4" t="s">
        <v>11</v>
      </c>
      <c r="K2664" s="13">
        <v>53.716505135993835</v>
      </c>
    </row>
    <row r="2665" spans="1:11" x14ac:dyDescent="0.25">
      <c r="A2665" t="s">
        <v>1250</v>
      </c>
      <c r="B2665" t="s">
        <v>5</v>
      </c>
      <c r="C2665" t="s">
        <v>6</v>
      </c>
      <c r="D2665" t="s">
        <v>263</v>
      </c>
      <c r="E2665" t="s">
        <v>11</v>
      </c>
      <c r="F2665">
        <v>2030</v>
      </c>
      <c r="G2665">
        <v>47.463328591358149</v>
      </c>
      <c r="H2665" s="13">
        <v>1.8985331436543262</v>
      </c>
      <c r="I2665" s="4" t="str">
        <f>INDEX('EPA Source to Industry Map'!E:E,MATCH(_xlfn.CONCAT(Table2[[#This Row],[sector]:[subsource]]),'EPA Source to Industry Map'!D:D,0))</f>
        <v>water and waste 36T39</v>
      </c>
      <c r="J2665" s="4" t="s">
        <v>11</v>
      </c>
      <c r="K2665" s="13">
        <v>53.158928022321135</v>
      </c>
    </row>
    <row r="2666" spans="1:11" x14ac:dyDescent="0.25">
      <c r="A2666" t="s">
        <v>1250</v>
      </c>
      <c r="B2666" t="s">
        <v>5</v>
      </c>
      <c r="C2666" t="s">
        <v>6</v>
      </c>
      <c r="D2666" t="s">
        <v>263</v>
      </c>
      <c r="E2666" t="s">
        <v>11</v>
      </c>
      <c r="F2666">
        <v>2031</v>
      </c>
      <c r="G2666">
        <v>47.076816187723502</v>
      </c>
      <c r="H2666" s="13">
        <v>1.8830726475089403</v>
      </c>
      <c r="I2666" s="4" t="str">
        <f>INDEX('EPA Source to Industry Map'!E:E,MATCH(_xlfn.CONCAT(Table2[[#This Row],[sector]:[subsource]]),'EPA Source to Industry Map'!D:D,0))</f>
        <v>water and waste 36T39</v>
      </c>
      <c r="J2666" s="4" t="s">
        <v>11</v>
      </c>
      <c r="K2666" s="13">
        <v>52.726034130250326</v>
      </c>
    </row>
    <row r="2667" spans="1:11" x14ac:dyDescent="0.25">
      <c r="A2667" t="s">
        <v>1250</v>
      </c>
      <c r="B2667" t="s">
        <v>5</v>
      </c>
      <c r="C2667" t="s">
        <v>6</v>
      </c>
      <c r="D2667" t="s">
        <v>263</v>
      </c>
      <c r="E2667" t="s">
        <v>11</v>
      </c>
      <c r="F2667">
        <v>2032</v>
      </c>
      <c r="G2667">
        <v>46.69030378408889</v>
      </c>
      <c r="H2667" s="13">
        <v>1.867612151363556</v>
      </c>
      <c r="I2667" s="4" t="str">
        <f>INDEX('EPA Source to Industry Map'!E:E,MATCH(_xlfn.CONCAT(Table2[[#This Row],[sector]:[subsource]]),'EPA Source to Industry Map'!D:D,0))</f>
        <v>water and waste 36T39</v>
      </c>
      <c r="J2667" s="4" t="s">
        <v>11</v>
      </c>
      <c r="K2667" s="13">
        <v>52.293140238179554</v>
      </c>
    </row>
    <row r="2668" spans="1:11" x14ac:dyDescent="0.25">
      <c r="A2668" t="s">
        <v>1250</v>
      </c>
      <c r="B2668" t="s">
        <v>5</v>
      </c>
      <c r="C2668" t="s">
        <v>6</v>
      </c>
      <c r="D2668" t="s">
        <v>263</v>
      </c>
      <c r="E2668" t="s">
        <v>11</v>
      </c>
      <c r="F2668">
        <v>2033</v>
      </c>
      <c r="G2668">
        <v>46.303791380454292</v>
      </c>
      <c r="H2668" s="13">
        <v>1.8521516552181716</v>
      </c>
      <c r="I2668" s="4" t="str">
        <f>INDEX('EPA Source to Industry Map'!E:E,MATCH(_xlfn.CONCAT(Table2[[#This Row],[sector]:[subsource]]),'EPA Source to Industry Map'!D:D,0))</f>
        <v>water and waste 36T39</v>
      </c>
      <c r="J2668" s="4" t="s">
        <v>11</v>
      </c>
      <c r="K2668" s="13">
        <v>51.860246346108802</v>
      </c>
    </row>
    <row r="2669" spans="1:11" x14ac:dyDescent="0.25">
      <c r="A2669" t="s">
        <v>1250</v>
      </c>
      <c r="B2669" t="s">
        <v>5</v>
      </c>
      <c r="C2669" t="s">
        <v>6</v>
      </c>
      <c r="D2669" t="s">
        <v>263</v>
      </c>
      <c r="E2669" t="s">
        <v>11</v>
      </c>
      <c r="F2669">
        <v>2034</v>
      </c>
      <c r="G2669">
        <v>45.917278976819638</v>
      </c>
      <c r="H2669" s="13">
        <v>1.8366911590727861</v>
      </c>
      <c r="I2669" s="4" t="str">
        <f>INDEX('EPA Source to Industry Map'!E:E,MATCH(_xlfn.CONCAT(Table2[[#This Row],[sector]:[subsource]]),'EPA Source to Industry Map'!D:D,0))</f>
        <v>water and waste 36T39</v>
      </c>
      <c r="J2669" s="4" t="s">
        <v>11</v>
      </c>
      <c r="K2669" s="13">
        <v>51.427352454038008</v>
      </c>
    </row>
    <row r="2670" spans="1:11" x14ac:dyDescent="0.25">
      <c r="A2670" t="s">
        <v>1250</v>
      </c>
      <c r="B2670" t="s">
        <v>5</v>
      </c>
      <c r="C2670" t="s">
        <v>6</v>
      </c>
      <c r="D2670" t="s">
        <v>263</v>
      </c>
      <c r="E2670" t="s">
        <v>11</v>
      </c>
      <c r="F2670">
        <v>2035</v>
      </c>
      <c r="G2670">
        <v>45.530766573185041</v>
      </c>
      <c r="H2670" s="13">
        <v>1.821230662927402</v>
      </c>
      <c r="I2670" s="4" t="str">
        <f>INDEX('EPA Source to Industry Map'!E:E,MATCH(_xlfn.CONCAT(Table2[[#This Row],[sector]:[subsource]]),'EPA Source to Industry Map'!D:D,0))</f>
        <v>water and waste 36T39</v>
      </c>
      <c r="J2670" s="4" t="s">
        <v>11</v>
      </c>
      <c r="K2670" s="13">
        <v>50.994458561967249</v>
      </c>
    </row>
    <row r="2671" spans="1:11" x14ac:dyDescent="0.25">
      <c r="A2671" t="s">
        <v>1250</v>
      </c>
      <c r="B2671" t="s">
        <v>5</v>
      </c>
      <c r="C2671" t="s">
        <v>6</v>
      </c>
      <c r="D2671" t="s">
        <v>263</v>
      </c>
      <c r="E2671" t="s">
        <v>11</v>
      </c>
      <c r="F2671">
        <v>2036</v>
      </c>
      <c r="G2671">
        <v>45.219563634085269</v>
      </c>
      <c r="H2671" s="13">
        <v>1.8087825453634114</v>
      </c>
      <c r="I2671" s="4" t="str">
        <f>INDEX('EPA Source to Industry Map'!E:E,MATCH(_xlfn.CONCAT(Table2[[#This Row],[sector]:[subsource]]),'EPA Source to Industry Map'!D:D,0))</f>
        <v>water and waste 36T39</v>
      </c>
      <c r="J2671" s="4" t="s">
        <v>11</v>
      </c>
      <c r="K2671" s="13">
        <v>50.645911270175525</v>
      </c>
    </row>
    <row r="2672" spans="1:11" x14ac:dyDescent="0.25">
      <c r="A2672" t="s">
        <v>1250</v>
      </c>
      <c r="B2672" t="s">
        <v>5</v>
      </c>
      <c r="C2672" t="s">
        <v>6</v>
      </c>
      <c r="D2672" t="s">
        <v>263</v>
      </c>
      <c r="E2672" t="s">
        <v>11</v>
      </c>
      <c r="F2672">
        <v>2037</v>
      </c>
      <c r="G2672">
        <v>44.908360694985547</v>
      </c>
      <c r="H2672" s="13">
        <v>1.796334427799422</v>
      </c>
      <c r="I2672" s="4" t="str">
        <f>INDEX('EPA Source to Industry Map'!E:E,MATCH(_xlfn.CONCAT(Table2[[#This Row],[sector]:[subsource]]),'EPA Source to Industry Map'!D:D,0))</f>
        <v>water and waste 36T39</v>
      </c>
      <c r="J2672" s="4" t="s">
        <v>11</v>
      </c>
      <c r="K2672" s="13">
        <v>50.297363978383821</v>
      </c>
    </row>
    <row r="2673" spans="1:11" x14ac:dyDescent="0.25">
      <c r="A2673" t="s">
        <v>1250</v>
      </c>
      <c r="B2673" t="s">
        <v>5</v>
      </c>
      <c r="C2673" t="s">
        <v>6</v>
      </c>
      <c r="D2673" t="s">
        <v>263</v>
      </c>
      <c r="E2673" t="s">
        <v>11</v>
      </c>
      <c r="F2673">
        <v>2038</v>
      </c>
      <c r="G2673">
        <v>44.597157755885789</v>
      </c>
      <c r="H2673" s="13">
        <v>1.7838863102354314</v>
      </c>
      <c r="I2673" s="4" t="str">
        <f>INDEX('EPA Source to Industry Map'!E:E,MATCH(_xlfn.CONCAT(Table2[[#This Row],[sector]:[subsource]]),'EPA Source to Industry Map'!D:D,0))</f>
        <v>water and waste 36T39</v>
      </c>
      <c r="J2673" s="4" t="s">
        <v>11</v>
      </c>
      <c r="K2673" s="13">
        <v>49.948816686592103</v>
      </c>
    </row>
    <row r="2674" spans="1:11" x14ac:dyDescent="0.25">
      <c r="A2674" t="s">
        <v>1250</v>
      </c>
      <c r="B2674" t="s">
        <v>5</v>
      </c>
      <c r="C2674" t="s">
        <v>6</v>
      </c>
      <c r="D2674" t="s">
        <v>263</v>
      </c>
      <c r="E2674" t="s">
        <v>11</v>
      </c>
      <c r="F2674">
        <v>2039</v>
      </c>
      <c r="G2674">
        <v>44.285954816786052</v>
      </c>
      <c r="H2674" s="13">
        <v>1.7714381926714424</v>
      </c>
      <c r="I2674" s="4" t="str">
        <f>INDEX('EPA Source to Industry Map'!E:E,MATCH(_xlfn.CONCAT(Table2[[#This Row],[sector]:[subsource]]),'EPA Source to Industry Map'!D:D,0))</f>
        <v>water and waste 36T39</v>
      </c>
      <c r="J2674" s="4" t="s">
        <v>11</v>
      </c>
      <c r="K2674" s="13">
        <v>49.600269394800378</v>
      </c>
    </row>
    <row r="2675" spans="1:11" x14ac:dyDescent="0.25">
      <c r="A2675" t="s">
        <v>1250</v>
      </c>
      <c r="B2675" t="s">
        <v>5</v>
      </c>
      <c r="C2675" t="s">
        <v>6</v>
      </c>
      <c r="D2675" t="s">
        <v>263</v>
      </c>
      <c r="E2675" t="s">
        <v>11</v>
      </c>
      <c r="F2675">
        <v>2040</v>
      </c>
      <c r="G2675">
        <v>43.974751877686316</v>
      </c>
      <c r="H2675" s="13">
        <v>1.7589900751074528</v>
      </c>
      <c r="I2675" s="4" t="str">
        <f>INDEX('EPA Source to Industry Map'!E:E,MATCH(_xlfn.CONCAT(Table2[[#This Row],[sector]:[subsource]]),'EPA Source to Industry Map'!D:D,0))</f>
        <v>water and waste 36T39</v>
      </c>
      <c r="J2675" s="4" t="s">
        <v>11</v>
      </c>
      <c r="K2675" s="13">
        <v>49.251722103008674</v>
      </c>
    </row>
    <row r="2676" spans="1:11" x14ac:dyDescent="0.25">
      <c r="A2676" t="s">
        <v>1250</v>
      </c>
      <c r="B2676" t="s">
        <v>5</v>
      </c>
      <c r="C2676" t="s">
        <v>6</v>
      </c>
      <c r="D2676" t="s">
        <v>263</v>
      </c>
      <c r="E2676" t="s">
        <v>11</v>
      </c>
      <c r="F2676">
        <v>2041</v>
      </c>
      <c r="G2676">
        <v>43.715971708988015</v>
      </c>
      <c r="H2676" s="13">
        <v>1.7486388683595209</v>
      </c>
      <c r="I2676" s="4" t="str">
        <f>INDEX('EPA Source to Industry Map'!E:E,MATCH(_xlfn.CONCAT(Table2[[#This Row],[sector]:[subsource]]),'EPA Source to Industry Map'!D:D,0))</f>
        <v>water and waste 36T39</v>
      </c>
      <c r="J2676" s="4" t="s">
        <v>11</v>
      </c>
      <c r="K2676" s="13">
        <v>48.961888314066591</v>
      </c>
    </row>
    <row r="2677" spans="1:11" x14ac:dyDescent="0.25">
      <c r="A2677" t="s">
        <v>1250</v>
      </c>
      <c r="B2677" t="s">
        <v>5</v>
      </c>
      <c r="C2677" t="s">
        <v>6</v>
      </c>
      <c r="D2677" t="s">
        <v>263</v>
      </c>
      <c r="E2677" t="s">
        <v>11</v>
      </c>
      <c r="F2677">
        <v>2042</v>
      </c>
      <c r="G2677">
        <v>43.457191540289749</v>
      </c>
      <c r="H2677" s="13">
        <v>1.7382876616115901</v>
      </c>
      <c r="I2677" s="4" t="str">
        <f>INDEX('EPA Source to Industry Map'!E:E,MATCH(_xlfn.CONCAT(Table2[[#This Row],[sector]:[subsource]]),'EPA Source to Industry Map'!D:D,0))</f>
        <v>water and waste 36T39</v>
      </c>
      <c r="J2677" s="4" t="s">
        <v>11</v>
      </c>
      <c r="K2677" s="13">
        <v>48.672054525124516</v>
      </c>
    </row>
    <row r="2678" spans="1:11" x14ac:dyDescent="0.25">
      <c r="A2678" t="s">
        <v>1250</v>
      </c>
      <c r="B2678" t="s">
        <v>5</v>
      </c>
      <c r="C2678" t="s">
        <v>6</v>
      </c>
      <c r="D2678" t="s">
        <v>263</v>
      </c>
      <c r="E2678" t="s">
        <v>11</v>
      </c>
      <c r="F2678">
        <v>2043</v>
      </c>
      <c r="G2678">
        <v>43.198411371591476</v>
      </c>
      <c r="H2678" s="13">
        <v>1.7279364548636587</v>
      </c>
      <c r="I2678" s="4" t="str">
        <f>INDEX('EPA Source to Industry Map'!E:E,MATCH(_xlfn.CONCAT(Table2[[#This Row],[sector]:[subsource]]),'EPA Source to Industry Map'!D:D,0))</f>
        <v>water and waste 36T39</v>
      </c>
      <c r="J2678" s="4" t="s">
        <v>11</v>
      </c>
      <c r="K2678" s="13">
        <v>48.382220736182447</v>
      </c>
    </row>
    <row r="2679" spans="1:11" x14ac:dyDescent="0.25">
      <c r="A2679" t="s">
        <v>1250</v>
      </c>
      <c r="B2679" t="s">
        <v>5</v>
      </c>
      <c r="C2679" t="s">
        <v>6</v>
      </c>
      <c r="D2679" t="s">
        <v>263</v>
      </c>
      <c r="E2679" t="s">
        <v>11</v>
      </c>
      <c r="F2679">
        <v>2044</v>
      </c>
      <c r="G2679">
        <v>42.939631202893167</v>
      </c>
      <c r="H2679" s="13">
        <v>1.7175852481157265</v>
      </c>
      <c r="I2679" s="4" t="str">
        <f>INDEX('EPA Source to Industry Map'!E:E,MATCH(_xlfn.CONCAT(Table2[[#This Row],[sector]:[subsource]]),'EPA Source to Industry Map'!D:D,0))</f>
        <v>water and waste 36T39</v>
      </c>
      <c r="J2679" s="4" t="s">
        <v>11</v>
      </c>
      <c r="K2679" s="13">
        <v>48.092386947240371</v>
      </c>
    </row>
    <row r="2680" spans="1:11" x14ac:dyDescent="0.25">
      <c r="A2680" t="s">
        <v>1250</v>
      </c>
      <c r="B2680" t="s">
        <v>5</v>
      </c>
      <c r="C2680" t="s">
        <v>6</v>
      </c>
      <c r="D2680" t="s">
        <v>263</v>
      </c>
      <c r="E2680" t="s">
        <v>11</v>
      </c>
      <c r="F2680">
        <v>2045</v>
      </c>
      <c r="G2680">
        <v>42.680851034194902</v>
      </c>
      <c r="H2680" s="13">
        <v>1.7072340413677958</v>
      </c>
      <c r="I2680" s="4" t="str">
        <f>INDEX('EPA Source to Industry Map'!E:E,MATCH(_xlfn.CONCAT(Table2[[#This Row],[sector]:[subsource]]),'EPA Source to Industry Map'!D:D,0))</f>
        <v>water and waste 36T39</v>
      </c>
      <c r="J2680" s="4" t="s">
        <v>11</v>
      </c>
      <c r="K2680" s="13">
        <v>47.802553158298288</v>
      </c>
    </row>
    <row r="2681" spans="1:11" x14ac:dyDescent="0.25">
      <c r="A2681" t="s">
        <v>1250</v>
      </c>
      <c r="B2681" t="s">
        <v>5</v>
      </c>
      <c r="C2681" t="s">
        <v>6</v>
      </c>
      <c r="D2681" t="s">
        <v>263</v>
      </c>
      <c r="E2681" t="s">
        <v>11</v>
      </c>
      <c r="F2681">
        <v>2046</v>
      </c>
      <c r="G2681">
        <v>42.458246022360257</v>
      </c>
      <c r="H2681" s="13">
        <v>1.698329840894411</v>
      </c>
      <c r="I2681" s="4" t="str">
        <f>INDEX('EPA Source to Industry Map'!E:E,MATCH(_xlfn.CONCAT(Table2[[#This Row],[sector]:[subsource]]),'EPA Source to Industry Map'!D:D,0))</f>
        <v>water and waste 36T39</v>
      </c>
      <c r="J2681" s="4" t="s">
        <v>11</v>
      </c>
      <c r="K2681" s="13">
        <v>47.553235545043492</v>
      </c>
    </row>
    <row r="2682" spans="1:11" x14ac:dyDescent="0.25">
      <c r="A2682" t="s">
        <v>1250</v>
      </c>
      <c r="B2682" t="s">
        <v>5</v>
      </c>
      <c r="C2682" t="s">
        <v>6</v>
      </c>
      <c r="D2682" t="s">
        <v>263</v>
      </c>
      <c r="E2682" t="s">
        <v>11</v>
      </c>
      <c r="F2682">
        <v>2047</v>
      </c>
      <c r="G2682">
        <v>42.235641010525626</v>
      </c>
      <c r="H2682" s="13">
        <v>1.6894256404210248</v>
      </c>
      <c r="I2682" s="4" t="str">
        <f>INDEX('EPA Source to Industry Map'!E:E,MATCH(_xlfn.CONCAT(Table2[[#This Row],[sector]:[subsource]]),'EPA Source to Industry Map'!D:D,0))</f>
        <v>water and waste 36T39</v>
      </c>
      <c r="J2682" s="4" t="s">
        <v>11</v>
      </c>
      <c r="K2682" s="13">
        <v>47.303917931788696</v>
      </c>
    </row>
    <row r="2683" spans="1:11" x14ac:dyDescent="0.25">
      <c r="A2683" t="s">
        <v>1250</v>
      </c>
      <c r="B2683" t="s">
        <v>5</v>
      </c>
      <c r="C2683" t="s">
        <v>6</v>
      </c>
      <c r="D2683" t="s">
        <v>263</v>
      </c>
      <c r="E2683" t="s">
        <v>11</v>
      </c>
      <c r="F2683">
        <v>2048</v>
      </c>
      <c r="G2683">
        <v>42.013035998691024</v>
      </c>
      <c r="H2683" s="13">
        <v>1.6805214399476402</v>
      </c>
      <c r="I2683" s="4" t="str">
        <f>INDEX('EPA Source to Industry Map'!E:E,MATCH(_xlfn.CONCAT(Table2[[#This Row],[sector]:[subsource]]),'EPA Source to Industry Map'!D:D,0))</f>
        <v>water and waste 36T39</v>
      </c>
      <c r="J2683" s="4" t="s">
        <v>11</v>
      </c>
      <c r="K2683" s="13">
        <v>47.054600318533936</v>
      </c>
    </row>
    <row r="2684" spans="1:11" x14ac:dyDescent="0.25">
      <c r="A2684" t="s">
        <v>1250</v>
      </c>
      <c r="B2684" t="s">
        <v>5</v>
      </c>
      <c r="C2684" t="s">
        <v>6</v>
      </c>
      <c r="D2684" t="s">
        <v>263</v>
      </c>
      <c r="E2684" t="s">
        <v>11</v>
      </c>
      <c r="F2684">
        <v>2049</v>
      </c>
      <c r="G2684">
        <v>41.790430986856343</v>
      </c>
      <c r="H2684" s="13">
        <v>1.6716172394742537</v>
      </c>
      <c r="I2684" s="4" t="str">
        <f>INDEX('EPA Source to Industry Map'!E:E,MATCH(_xlfn.CONCAT(Table2[[#This Row],[sector]:[subsource]]),'EPA Source to Industry Map'!D:D,0))</f>
        <v>water and waste 36T39</v>
      </c>
      <c r="J2684" s="4" t="s">
        <v>11</v>
      </c>
      <c r="K2684" s="13">
        <v>46.805282705279105</v>
      </c>
    </row>
    <row r="2685" spans="1:11" x14ac:dyDescent="0.25">
      <c r="A2685" t="s">
        <v>1250</v>
      </c>
      <c r="B2685" t="s">
        <v>5</v>
      </c>
      <c r="C2685" t="s">
        <v>6</v>
      </c>
      <c r="D2685" t="s">
        <v>263</v>
      </c>
      <c r="E2685" t="s">
        <v>11</v>
      </c>
      <c r="F2685">
        <v>2050</v>
      </c>
      <c r="G2685">
        <v>41.567825975021712</v>
      </c>
      <c r="H2685" s="13">
        <v>1.6627130390008682</v>
      </c>
      <c r="I2685" s="4" t="str">
        <f>INDEX('EPA Source to Industry Map'!E:E,MATCH(_xlfn.CONCAT(Table2[[#This Row],[sector]:[subsource]]),'EPA Source to Industry Map'!D:D,0))</f>
        <v>water and waste 36T39</v>
      </c>
      <c r="J2685" s="4" t="s">
        <v>11</v>
      </c>
      <c r="K2685" s="13">
        <v>46.555965092024316</v>
      </c>
    </row>
    <row r="2686" spans="1:11" x14ac:dyDescent="0.25">
      <c r="A2686" t="s">
        <v>1250</v>
      </c>
      <c r="B2686" t="s">
        <v>5</v>
      </c>
      <c r="C2686" t="s">
        <v>229</v>
      </c>
      <c r="D2686" t="s">
        <v>1251</v>
      </c>
      <c r="E2686" t="s">
        <v>11</v>
      </c>
      <c r="F2686">
        <v>1990</v>
      </c>
      <c r="G2686">
        <v>0.12130102479734124</v>
      </c>
      <c r="H2686" s="13">
        <v>4.852040991893649E-3</v>
      </c>
      <c r="I2686" s="4" t="str">
        <f>INDEX('EPA Source to Industry Map'!E:E,MATCH(_xlfn.CONCAT(Table2[[#This Row],[sector]:[subsource]]),'EPA Source to Industry Map'!D:D,0))</f>
        <v>water and waste 36T39</v>
      </c>
      <c r="J2686" s="4" t="s">
        <v>11</v>
      </c>
      <c r="K2686" s="13">
        <v>0.13585714777302221</v>
      </c>
    </row>
    <row r="2687" spans="1:11" x14ac:dyDescent="0.25">
      <c r="A2687" t="s">
        <v>1250</v>
      </c>
      <c r="B2687" t="s">
        <v>5</v>
      </c>
      <c r="C2687" t="s">
        <v>229</v>
      </c>
      <c r="D2687" t="s">
        <v>1251</v>
      </c>
      <c r="E2687" t="s">
        <v>11</v>
      </c>
      <c r="F2687">
        <v>1991</v>
      </c>
      <c r="G2687">
        <v>0.14246838498113298</v>
      </c>
      <c r="H2687" s="13">
        <v>5.6987353992453199E-3</v>
      </c>
      <c r="I2687" s="4" t="str">
        <f>INDEX('EPA Source to Industry Map'!E:E,MATCH(_xlfn.CONCAT(Table2[[#This Row],[sector]:[subsource]]),'EPA Source to Industry Map'!D:D,0))</f>
        <v>water and waste 36T39</v>
      </c>
      <c r="J2687" s="4" t="s">
        <v>11</v>
      </c>
      <c r="K2687" s="13">
        <v>0.15956459117886898</v>
      </c>
    </row>
    <row r="2688" spans="1:11" x14ac:dyDescent="0.25">
      <c r="A2688" t="s">
        <v>1250</v>
      </c>
      <c r="B2688" t="s">
        <v>5</v>
      </c>
      <c r="C2688" t="s">
        <v>229</v>
      </c>
      <c r="D2688" t="s">
        <v>1251</v>
      </c>
      <c r="E2688" t="s">
        <v>11</v>
      </c>
      <c r="F2688">
        <v>1992</v>
      </c>
      <c r="G2688">
        <v>0.16583151224878251</v>
      </c>
      <c r="H2688" s="13">
        <v>6.6332604899513011E-3</v>
      </c>
      <c r="I2688" s="4" t="str">
        <f>INDEX('EPA Source to Industry Map'!E:E,MATCH(_xlfn.CONCAT(Table2[[#This Row],[sector]:[subsource]]),'EPA Source to Industry Map'!D:D,0))</f>
        <v>water and waste 36T39</v>
      </c>
      <c r="J2688" s="4" t="s">
        <v>11</v>
      </c>
      <c r="K2688" s="13">
        <v>0.18573129371863645</v>
      </c>
    </row>
    <row r="2689" spans="1:11" x14ac:dyDescent="0.25">
      <c r="A2689" t="s">
        <v>1250</v>
      </c>
      <c r="B2689" t="s">
        <v>5</v>
      </c>
      <c r="C2689" t="s">
        <v>229</v>
      </c>
      <c r="D2689" t="s">
        <v>1251</v>
      </c>
      <c r="E2689" t="s">
        <v>11</v>
      </c>
      <c r="F2689">
        <v>1993</v>
      </c>
      <c r="G2689">
        <v>0.18484404296554979</v>
      </c>
      <c r="H2689" s="13">
        <v>7.3937617186219913E-3</v>
      </c>
      <c r="I2689" s="4" t="str">
        <f>INDEX('EPA Source to Industry Map'!E:E,MATCH(_xlfn.CONCAT(Table2[[#This Row],[sector]:[subsource]]),'EPA Source to Industry Map'!D:D,0))</f>
        <v>water and waste 36T39</v>
      </c>
      <c r="J2689" s="4" t="s">
        <v>11</v>
      </c>
      <c r="K2689" s="13">
        <v>0.20702532812141575</v>
      </c>
    </row>
    <row r="2690" spans="1:11" x14ac:dyDescent="0.25">
      <c r="A2690" t="s">
        <v>1250</v>
      </c>
      <c r="B2690" t="s">
        <v>5</v>
      </c>
      <c r="C2690" t="s">
        <v>229</v>
      </c>
      <c r="D2690" t="s">
        <v>1251</v>
      </c>
      <c r="E2690" t="s">
        <v>11</v>
      </c>
      <c r="F2690">
        <v>1994</v>
      </c>
      <c r="G2690">
        <v>0.21585869894394549</v>
      </c>
      <c r="H2690" s="13">
        <v>8.6343479577578198E-3</v>
      </c>
      <c r="I2690" s="4" t="str">
        <f>INDEX('EPA Source to Industry Map'!E:E,MATCH(_xlfn.CONCAT(Table2[[#This Row],[sector]:[subsource]]),'EPA Source to Industry Map'!D:D,0))</f>
        <v>water and waste 36T39</v>
      </c>
      <c r="J2690" s="4" t="s">
        <v>11</v>
      </c>
      <c r="K2690" s="13">
        <v>0.24176174281721902</v>
      </c>
    </row>
    <row r="2691" spans="1:11" x14ac:dyDescent="0.25">
      <c r="A2691" t="s">
        <v>1250</v>
      </c>
      <c r="B2691" t="s">
        <v>5</v>
      </c>
      <c r="C2691" t="s">
        <v>229</v>
      </c>
      <c r="D2691" t="s">
        <v>1251</v>
      </c>
      <c r="E2691" t="s">
        <v>11</v>
      </c>
      <c r="F2691">
        <v>1995</v>
      </c>
      <c r="G2691">
        <v>0.24062218830837079</v>
      </c>
      <c r="H2691" s="13">
        <v>9.6248875323348311E-3</v>
      </c>
      <c r="I2691" s="4" t="str">
        <f>INDEX('EPA Source to Industry Map'!E:E,MATCH(_xlfn.CONCAT(Table2[[#This Row],[sector]:[subsource]]),'EPA Source to Industry Map'!D:D,0))</f>
        <v>water and waste 36T39</v>
      </c>
      <c r="J2691" s="4" t="s">
        <v>11</v>
      </c>
      <c r="K2691" s="13">
        <v>0.26949685090537528</v>
      </c>
    </row>
    <row r="2692" spans="1:11" x14ac:dyDescent="0.25">
      <c r="A2692" t="s">
        <v>1250</v>
      </c>
      <c r="B2692" t="s">
        <v>5</v>
      </c>
      <c r="C2692" t="s">
        <v>229</v>
      </c>
      <c r="D2692" t="s">
        <v>1251</v>
      </c>
      <c r="E2692" t="s">
        <v>11</v>
      </c>
      <c r="F2692">
        <v>1996</v>
      </c>
      <c r="G2692">
        <v>0.25661233355496854</v>
      </c>
      <c r="H2692" s="13">
        <v>1.0264493342198739E-2</v>
      </c>
      <c r="I2692" s="4" t="str">
        <f>INDEX('EPA Source to Industry Map'!E:E,MATCH(_xlfn.CONCAT(Table2[[#This Row],[sector]:[subsource]]),'EPA Source to Industry Map'!D:D,0))</f>
        <v>water and waste 36T39</v>
      </c>
      <c r="J2692" s="4" t="s">
        <v>11</v>
      </c>
      <c r="K2692" s="13">
        <v>0.28740581358156475</v>
      </c>
    </row>
    <row r="2693" spans="1:11" x14ac:dyDescent="0.25">
      <c r="A2693" t="s">
        <v>1250</v>
      </c>
      <c r="B2693" t="s">
        <v>5</v>
      </c>
      <c r="C2693" t="s">
        <v>229</v>
      </c>
      <c r="D2693" t="s">
        <v>1251</v>
      </c>
      <c r="E2693" t="s">
        <v>11</v>
      </c>
      <c r="F2693">
        <v>1997</v>
      </c>
      <c r="G2693">
        <v>0.26876079329378827</v>
      </c>
      <c r="H2693" s="13">
        <v>1.075043173175153E-2</v>
      </c>
      <c r="I2693" s="4" t="str">
        <f>INDEX('EPA Source to Industry Map'!E:E,MATCH(_xlfn.CONCAT(Table2[[#This Row],[sector]:[subsource]]),'EPA Source to Industry Map'!D:D,0))</f>
        <v>water and waste 36T39</v>
      </c>
      <c r="J2693" s="4" t="s">
        <v>11</v>
      </c>
      <c r="K2693" s="13">
        <v>0.30101208848904293</v>
      </c>
    </row>
    <row r="2694" spans="1:11" x14ac:dyDescent="0.25">
      <c r="A2694" t="s">
        <v>1250</v>
      </c>
      <c r="B2694" t="s">
        <v>5</v>
      </c>
      <c r="C2694" t="s">
        <v>229</v>
      </c>
      <c r="D2694" t="s">
        <v>1251</v>
      </c>
      <c r="E2694" t="s">
        <v>11</v>
      </c>
      <c r="F2694">
        <v>1998</v>
      </c>
      <c r="G2694">
        <v>0.28079367372868452</v>
      </c>
      <c r="H2694" s="13">
        <v>1.123174694914738E-2</v>
      </c>
      <c r="I2694" s="4" t="str">
        <f>INDEX('EPA Source to Industry Map'!E:E,MATCH(_xlfn.CONCAT(Table2[[#This Row],[sector]:[subsource]]),'EPA Source to Industry Map'!D:D,0))</f>
        <v>water and waste 36T39</v>
      </c>
      <c r="J2694" s="4" t="s">
        <v>11</v>
      </c>
      <c r="K2694" s="13">
        <v>0.31448891457612665</v>
      </c>
    </row>
    <row r="2695" spans="1:11" x14ac:dyDescent="0.25">
      <c r="A2695" t="s">
        <v>1250</v>
      </c>
      <c r="B2695" t="s">
        <v>5</v>
      </c>
      <c r="C2695" t="s">
        <v>229</v>
      </c>
      <c r="D2695" t="s">
        <v>1251</v>
      </c>
      <c r="E2695" t="s">
        <v>11</v>
      </c>
      <c r="F2695">
        <v>1999</v>
      </c>
      <c r="G2695">
        <v>0.30783424190253972</v>
      </c>
      <c r="H2695" s="13">
        <v>1.2313369676101589E-2</v>
      </c>
      <c r="I2695" s="4" t="str">
        <f>INDEX('EPA Source to Industry Map'!E:E,MATCH(_xlfn.CONCAT(Table2[[#This Row],[sector]:[subsource]]),'EPA Source to Industry Map'!D:D,0))</f>
        <v>water and waste 36T39</v>
      </c>
      <c r="J2695" s="4" t="s">
        <v>11</v>
      </c>
      <c r="K2695" s="13">
        <v>0.34477435093084452</v>
      </c>
    </row>
    <row r="2696" spans="1:11" x14ac:dyDescent="0.25">
      <c r="A2696" t="s">
        <v>1250</v>
      </c>
      <c r="B2696" t="s">
        <v>5</v>
      </c>
      <c r="C2696" t="s">
        <v>229</v>
      </c>
      <c r="D2696" t="s">
        <v>1251</v>
      </c>
      <c r="E2696" t="s">
        <v>11</v>
      </c>
      <c r="F2696">
        <v>2000</v>
      </c>
      <c r="G2696">
        <v>0.33257740804413655</v>
      </c>
      <c r="H2696" s="13">
        <v>1.330309632176546E-2</v>
      </c>
      <c r="I2696" s="4" t="str">
        <f>INDEX('EPA Source to Industry Map'!E:E,MATCH(_xlfn.CONCAT(Table2[[#This Row],[sector]:[subsource]]),'EPA Source to Industry Map'!D:D,0))</f>
        <v>water and waste 36T39</v>
      </c>
      <c r="J2696" s="4" t="s">
        <v>11</v>
      </c>
      <c r="K2696" s="13">
        <v>0.37248669700943288</v>
      </c>
    </row>
    <row r="2697" spans="1:11" x14ac:dyDescent="0.25">
      <c r="A2697" t="s">
        <v>1250</v>
      </c>
      <c r="B2697" t="s">
        <v>5</v>
      </c>
      <c r="C2697" t="s">
        <v>229</v>
      </c>
      <c r="D2697" t="s">
        <v>1251</v>
      </c>
      <c r="E2697" t="s">
        <v>11</v>
      </c>
      <c r="F2697">
        <v>2001</v>
      </c>
      <c r="G2697">
        <v>0.34034592783127698</v>
      </c>
      <c r="H2697" s="13">
        <v>1.3613837113251081E-2</v>
      </c>
      <c r="I2697" s="4" t="str">
        <f>INDEX('EPA Source to Industry Map'!E:E,MATCH(_xlfn.CONCAT(Table2[[#This Row],[sector]:[subsource]]),'EPA Source to Industry Map'!D:D,0))</f>
        <v>water and waste 36T39</v>
      </c>
      <c r="J2697" s="4" t="s">
        <v>11</v>
      </c>
      <c r="K2697" s="13">
        <v>0.38118743917103026</v>
      </c>
    </row>
    <row r="2698" spans="1:11" x14ac:dyDescent="0.25">
      <c r="A2698" t="s">
        <v>1250</v>
      </c>
      <c r="B2698" t="s">
        <v>5</v>
      </c>
      <c r="C2698" t="s">
        <v>229</v>
      </c>
      <c r="D2698" t="s">
        <v>1251</v>
      </c>
      <c r="E2698" t="s">
        <v>11</v>
      </c>
      <c r="F2698">
        <v>2002</v>
      </c>
      <c r="G2698">
        <v>0.47828722421588493</v>
      </c>
      <c r="H2698" s="13">
        <v>1.91314889686354E-2</v>
      </c>
      <c r="I2698" s="4" t="str">
        <f>INDEX('EPA Source to Industry Map'!E:E,MATCH(_xlfn.CONCAT(Table2[[#This Row],[sector]:[subsource]]),'EPA Source to Industry Map'!D:D,0))</f>
        <v>water and waste 36T39</v>
      </c>
      <c r="J2698" s="4" t="s">
        <v>11</v>
      </c>
      <c r="K2698" s="13">
        <v>0.53568169112179131</v>
      </c>
    </row>
    <row r="2699" spans="1:11" x14ac:dyDescent="0.25">
      <c r="A2699" t="s">
        <v>1250</v>
      </c>
      <c r="B2699" t="s">
        <v>5</v>
      </c>
      <c r="C2699" t="s">
        <v>229</v>
      </c>
      <c r="D2699" t="s">
        <v>1251</v>
      </c>
      <c r="E2699" t="s">
        <v>11</v>
      </c>
      <c r="F2699">
        <v>2003</v>
      </c>
      <c r="G2699">
        <v>0.4933411571903859</v>
      </c>
      <c r="H2699" s="13">
        <v>1.9733646287615439E-2</v>
      </c>
      <c r="I2699" s="4" t="str">
        <f>INDEX('EPA Source to Industry Map'!E:E,MATCH(_xlfn.CONCAT(Table2[[#This Row],[sector]:[subsource]]),'EPA Source to Industry Map'!D:D,0))</f>
        <v>water and waste 36T39</v>
      </c>
      <c r="J2699" s="4" t="s">
        <v>11</v>
      </c>
      <c r="K2699" s="13">
        <v>0.55254209605323235</v>
      </c>
    </row>
    <row r="2700" spans="1:11" x14ac:dyDescent="0.25">
      <c r="A2700" t="s">
        <v>1250</v>
      </c>
      <c r="B2700" t="s">
        <v>5</v>
      </c>
      <c r="C2700" t="s">
        <v>229</v>
      </c>
      <c r="D2700" t="s">
        <v>1251</v>
      </c>
      <c r="E2700" t="s">
        <v>11</v>
      </c>
      <c r="F2700">
        <v>2004</v>
      </c>
      <c r="G2700">
        <v>0.44552152734362854</v>
      </c>
      <c r="H2700" s="13">
        <v>1.782086109374514E-2</v>
      </c>
      <c r="I2700" s="4" t="str">
        <f>INDEX('EPA Source to Industry Map'!E:E,MATCH(_xlfn.CONCAT(Table2[[#This Row],[sector]:[subsource]]),'EPA Source to Industry Map'!D:D,0))</f>
        <v>water and waste 36T39</v>
      </c>
      <c r="J2700" s="4" t="s">
        <v>11</v>
      </c>
      <c r="K2700" s="13">
        <v>0.49898411062486392</v>
      </c>
    </row>
    <row r="2701" spans="1:11" x14ac:dyDescent="0.25">
      <c r="A2701" t="s">
        <v>1250</v>
      </c>
      <c r="B2701" t="s">
        <v>5</v>
      </c>
      <c r="C2701" t="s">
        <v>229</v>
      </c>
      <c r="D2701" t="s">
        <v>1251</v>
      </c>
      <c r="E2701" t="s">
        <v>11</v>
      </c>
      <c r="F2701">
        <v>2005</v>
      </c>
      <c r="G2701">
        <v>0.47646683948055552</v>
      </c>
      <c r="H2701" s="13">
        <v>1.9058673579222224E-2</v>
      </c>
      <c r="I2701" s="4" t="str">
        <f>INDEX('EPA Source to Industry Map'!E:E,MATCH(_xlfn.CONCAT(Table2[[#This Row],[sector]:[subsource]]),'EPA Source to Industry Map'!D:D,0))</f>
        <v>water and waste 36T39</v>
      </c>
      <c r="J2701" s="4" t="s">
        <v>11</v>
      </c>
      <c r="K2701" s="13">
        <v>0.53364286021822216</v>
      </c>
    </row>
    <row r="2702" spans="1:11" x14ac:dyDescent="0.25">
      <c r="A2702" t="s">
        <v>1250</v>
      </c>
      <c r="B2702" t="s">
        <v>5</v>
      </c>
      <c r="C2702" t="s">
        <v>229</v>
      </c>
      <c r="D2702" t="s">
        <v>1251</v>
      </c>
      <c r="E2702" t="s">
        <v>11</v>
      </c>
      <c r="F2702">
        <v>2006</v>
      </c>
      <c r="G2702">
        <v>0.5310090249972822</v>
      </c>
      <c r="H2702" s="13">
        <v>2.1240360999891288E-2</v>
      </c>
      <c r="I2702" s="4" t="str">
        <f>INDEX('EPA Source to Industry Map'!E:E,MATCH(_xlfn.CONCAT(Table2[[#This Row],[sector]:[subsource]]),'EPA Source to Industry Map'!D:D,0))</f>
        <v>water and waste 36T39</v>
      </c>
      <c r="J2702" s="4" t="s">
        <v>11</v>
      </c>
      <c r="K2702" s="13">
        <v>0.59473010799695625</v>
      </c>
    </row>
    <row r="2703" spans="1:11" x14ac:dyDescent="0.25">
      <c r="A2703" t="s">
        <v>1250</v>
      </c>
      <c r="B2703" t="s">
        <v>5</v>
      </c>
      <c r="C2703" t="s">
        <v>229</v>
      </c>
      <c r="D2703" t="s">
        <v>1251</v>
      </c>
      <c r="E2703" t="s">
        <v>11</v>
      </c>
      <c r="F2703">
        <v>2007</v>
      </c>
      <c r="G2703">
        <v>0.52087765028184851</v>
      </c>
      <c r="H2703" s="13">
        <v>2.0835106011273939E-2</v>
      </c>
      <c r="I2703" s="4" t="str">
        <f>INDEX('EPA Source to Industry Map'!E:E,MATCH(_xlfn.CONCAT(Table2[[#This Row],[sector]:[subsource]]),'EPA Source to Industry Map'!D:D,0))</f>
        <v>water and waste 36T39</v>
      </c>
      <c r="J2703" s="4" t="s">
        <v>11</v>
      </c>
      <c r="K2703" s="13">
        <v>0.58338296831567038</v>
      </c>
    </row>
    <row r="2704" spans="1:11" x14ac:dyDescent="0.25">
      <c r="A2704" t="s">
        <v>1250</v>
      </c>
      <c r="B2704" t="s">
        <v>5</v>
      </c>
      <c r="C2704" t="s">
        <v>229</v>
      </c>
      <c r="D2704" t="s">
        <v>1251</v>
      </c>
      <c r="E2704" t="s">
        <v>11</v>
      </c>
      <c r="F2704">
        <v>2008</v>
      </c>
      <c r="G2704">
        <v>0.52958569985031234</v>
      </c>
      <c r="H2704" s="13">
        <v>2.1183427994012488E-2</v>
      </c>
      <c r="I2704" s="4" t="str">
        <f>INDEX('EPA Source to Industry Map'!E:E,MATCH(_xlfn.CONCAT(Table2[[#This Row],[sector]:[subsource]]),'EPA Source to Industry Map'!D:D,0))</f>
        <v>water and waste 36T39</v>
      </c>
      <c r="J2704" s="4" t="s">
        <v>11</v>
      </c>
      <c r="K2704" s="13">
        <v>0.59313598383234978</v>
      </c>
    </row>
    <row r="2705" spans="1:11" x14ac:dyDescent="0.25">
      <c r="A2705" t="s">
        <v>1250</v>
      </c>
      <c r="B2705" t="s">
        <v>5</v>
      </c>
      <c r="C2705" t="s">
        <v>229</v>
      </c>
      <c r="D2705" t="s">
        <v>1251</v>
      </c>
      <c r="E2705" t="s">
        <v>11</v>
      </c>
      <c r="F2705">
        <v>2009</v>
      </c>
      <c r="G2705">
        <v>0.5029009124644872</v>
      </c>
      <c r="H2705" s="13">
        <v>2.0116036498579491E-2</v>
      </c>
      <c r="I2705" s="4" t="str">
        <f>INDEX('EPA Source to Industry Map'!E:E,MATCH(_xlfn.CONCAT(Table2[[#This Row],[sector]:[subsource]]),'EPA Source to Industry Map'!D:D,0))</f>
        <v>water and waste 36T39</v>
      </c>
      <c r="J2705" s="4" t="s">
        <v>11</v>
      </c>
      <c r="K2705" s="13">
        <v>0.56324902196022575</v>
      </c>
    </row>
    <row r="2706" spans="1:11" x14ac:dyDescent="0.25">
      <c r="A2706" t="s">
        <v>1250</v>
      </c>
      <c r="B2706" t="s">
        <v>5</v>
      </c>
      <c r="C2706" t="s">
        <v>229</v>
      </c>
      <c r="D2706" t="s">
        <v>1251</v>
      </c>
      <c r="E2706" t="s">
        <v>11</v>
      </c>
      <c r="F2706">
        <v>2010</v>
      </c>
      <c r="G2706">
        <v>0.53485120900599958</v>
      </c>
      <c r="H2706" s="13">
        <v>2.1394048360239979E-2</v>
      </c>
      <c r="I2706" s="4" t="str">
        <f>INDEX('EPA Source to Industry Map'!E:E,MATCH(_xlfn.CONCAT(Table2[[#This Row],[sector]:[subsource]]),'EPA Source to Industry Map'!D:D,0))</f>
        <v>water and waste 36T39</v>
      </c>
      <c r="J2706" s="4" t="s">
        <v>11</v>
      </c>
      <c r="K2706" s="13">
        <v>0.59903335408671943</v>
      </c>
    </row>
    <row r="2707" spans="1:11" x14ac:dyDescent="0.25">
      <c r="A2707" t="s">
        <v>1250</v>
      </c>
      <c r="B2707" t="s">
        <v>5</v>
      </c>
      <c r="C2707" t="s">
        <v>229</v>
      </c>
      <c r="D2707" t="s">
        <v>1251</v>
      </c>
      <c r="E2707" t="s">
        <v>11</v>
      </c>
      <c r="F2707">
        <v>2011</v>
      </c>
      <c r="G2707">
        <v>0.62115114151254802</v>
      </c>
      <c r="H2707" s="13">
        <v>2.4846045660501921E-2</v>
      </c>
      <c r="I2707" s="4" t="str">
        <f>INDEX('EPA Source to Industry Map'!E:E,MATCH(_xlfn.CONCAT(Table2[[#This Row],[sector]:[subsource]]),'EPA Source to Industry Map'!D:D,0))</f>
        <v>water and waste 36T39</v>
      </c>
      <c r="J2707" s="4" t="s">
        <v>11</v>
      </c>
      <c r="K2707" s="13">
        <v>0.69568927849405382</v>
      </c>
    </row>
    <row r="2708" spans="1:11" x14ac:dyDescent="0.25">
      <c r="A2708" t="s">
        <v>1250</v>
      </c>
      <c r="B2708" t="s">
        <v>5</v>
      </c>
      <c r="C2708" t="s">
        <v>229</v>
      </c>
      <c r="D2708" t="s">
        <v>1251</v>
      </c>
      <c r="E2708" t="s">
        <v>11</v>
      </c>
      <c r="F2708">
        <v>2012</v>
      </c>
      <c r="G2708">
        <v>0.59928097521589241</v>
      </c>
      <c r="H2708" s="13">
        <v>2.3971239008635695E-2</v>
      </c>
      <c r="I2708" s="4" t="str">
        <f>INDEX('EPA Source to Industry Map'!E:E,MATCH(_xlfn.CONCAT(Table2[[#This Row],[sector]:[subsource]]),'EPA Source to Industry Map'!D:D,0))</f>
        <v>water and waste 36T39</v>
      </c>
      <c r="J2708" s="4" t="s">
        <v>11</v>
      </c>
      <c r="K2708" s="13">
        <v>0.6711946922417994</v>
      </c>
    </row>
    <row r="2709" spans="1:11" x14ac:dyDescent="0.25">
      <c r="A2709" t="s">
        <v>1250</v>
      </c>
      <c r="B2709" t="s">
        <v>5</v>
      </c>
      <c r="C2709" t="s">
        <v>229</v>
      </c>
      <c r="D2709" t="s">
        <v>1251</v>
      </c>
      <c r="E2709" t="s">
        <v>11</v>
      </c>
      <c r="F2709">
        <v>2013</v>
      </c>
      <c r="G2709">
        <v>0.60092649492809247</v>
      </c>
      <c r="H2709" s="13">
        <v>2.40370597971237E-2</v>
      </c>
      <c r="I2709" s="4" t="str">
        <f>INDEX('EPA Source to Industry Map'!E:E,MATCH(_xlfn.CONCAT(Table2[[#This Row],[sector]:[subsource]]),'EPA Source to Industry Map'!D:D,0))</f>
        <v>water and waste 36T39</v>
      </c>
      <c r="J2709" s="4" t="s">
        <v>11</v>
      </c>
      <c r="K2709" s="13">
        <v>0.6730376743194636</v>
      </c>
    </row>
    <row r="2710" spans="1:11" x14ac:dyDescent="0.25">
      <c r="A2710" t="s">
        <v>1250</v>
      </c>
      <c r="B2710" t="s">
        <v>5</v>
      </c>
      <c r="C2710" t="s">
        <v>229</v>
      </c>
      <c r="D2710" t="s">
        <v>1251</v>
      </c>
      <c r="E2710" t="s">
        <v>11</v>
      </c>
      <c r="F2710">
        <v>2014</v>
      </c>
      <c r="G2710">
        <v>0.6008912764475175</v>
      </c>
      <c r="H2710" s="13">
        <v>2.4035651057900703E-2</v>
      </c>
      <c r="I2710" s="4" t="str">
        <f>INDEX('EPA Source to Industry Map'!E:E,MATCH(_xlfn.CONCAT(Table2[[#This Row],[sector]:[subsource]]),'EPA Source to Industry Map'!D:D,0))</f>
        <v>water and waste 36T39</v>
      </c>
      <c r="J2710" s="4" t="s">
        <v>11</v>
      </c>
      <c r="K2710" s="13">
        <v>0.6729982296212198</v>
      </c>
    </row>
    <row r="2711" spans="1:11" x14ac:dyDescent="0.25">
      <c r="A2711" t="s">
        <v>1250</v>
      </c>
      <c r="B2711" t="s">
        <v>5</v>
      </c>
      <c r="C2711" t="s">
        <v>229</v>
      </c>
      <c r="D2711" t="s">
        <v>1251</v>
      </c>
      <c r="E2711" t="s">
        <v>11</v>
      </c>
      <c r="F2711">
        <v>2015</v>
      </c>
      <c r="G2711">
        <v>0.59941908385655052</v>
      </c>
      <c r="H2711" s="13">
        <v>2.3976763354262024E-2</v>
      </c>
      <c r="I2711" s="4" t="str">
        <f>INDEX('EPA Source to Industry Map'!E:E,MATCH(_xlfn.CONCAT(Table2[[#This Row],[sector]:[subsource]]),'EPA Source to Industry Map'!D:D,0))</f>
        <v>water and waste 36T39</v>
      </c>
      <c r="J2711" s="4" t="s">
        <v>11</v>
      </c>
      <c r="K2711" s="13">
        <v>0.67134937391933669</v>
      </c>
    </row>
    <row r="2712" spans="1:11" x14ac:dyDescent="0.25">
      <c r="A2712" t="s">
        <v>1250</v>
      </c>
      <c r="B2712" t="s">
        <v>5</v>
      </c>
      <c r="C2712" t="s">
        <v>229</v>
      </c>
      <c r="D2712" t="s">
        <v>1251</v>
      </c>
      <c r="E2712" t="s">
        <v>11</v>
      </c>
      <c r="F2712">
        <v>2016</v>
      </c>
      <c r="G2712">
        <v>0.60552490442808615</v>
      </c>
      <c r="H2712" s="13">
        <v>2.4220996177123449E-2</v>
      </c>
      <c r="I2712" s="4" t="str">
        <f>INDEX('EPA Source to Industry Map'!E:E,MATCH(_xlfn.CONCAT(Table2[[#This Row],[sector]:[subsource]]),'EPA Source to Industry Map'!D:D,0))</f>
        <v>water and waste 36T39</v>
      </c>
      <c r="J2712" s="4" t="s">
        <v>11</v>
      </c>
      <c r="K2712" s="13">
        <v>0.67818789295945647</v>
      </c>
    </row>
    <row r="2713" spans="1:11" x14ac:dyDescent="0.25">
      <c r="A2713" t="s">
        <v>1250</v>
      </c>
      <c r="B2713" t="s">
        <v>5</v>
      </c>
      <c r="C2713" t="s">
        <v>229</v>
      </c>
      <c r="D2713" t="s">
        <v>1251</v>
      </c>
      <c r="E2713" t="s">
        <v>11</v>
      </c>
      <c r="F2713">
        <v>2017</v>
      </c>
      <c r="G2713">
        <v>0.60552490442808615</v>
      </c>
      <c r="H2713" s="13">
        <v>2.4220996177123449E-2</v>
      </c>
      <c r="I2713" s="4" t="str">
        <f>INDEX('EPA Source to Industry Map'!E:E,MATCH(_xlfn.CONCAT(Table2[[#This Row],[sector]:[subsource]]),'EPA Source to Industry Map'!D:D,0))</f>
        <v>water and waste 36T39</v>
      </c>
      <c r="J2713" s="4" t="s">
        <v>11</v>
      </c>
      <c r="K2713" s="13">
        <v>0.67818789295945647</v>
      </c>
    </row>
    <row r="2714" spans="1:11" x14ac:dyDescent="0.25">
      <c r="A2714" t="s">
        <v>1250</v>
      </c>
      <c r="B2714" t="s">
        <v>5</v>
      </c>
      <c r="C2714" t="s">
        <v>229</v>
      </c>
      <c r="D2714" t="s">
        <v>1251</v>
      </c>
      <c r="E2714" t="s">
        <v>11</v>
      </c>
      <c r="F2714">
        <v>2018</v>
      </c>
      <c r="G2714">
        <v>0.60552490442808615</v>
      </c>
      <c r="H2714" s="13">
        <v>2.4220996177123449E-2</v>
      </c>
      <c r="I2714" s="4" t="str">
        <f>INDEX('EPA Source to Industry Map'!E:E,MATCH(_xlfn.CONCAT(Table2[[#This Row],[sector]:[subsource]]),'EPA Source to Industry Map'!D:D,0))</f>
        <v>water and waste 36T39</v>
      </c>
      <c r="J2714" s="4" t="s">
        <v>11</v>
      </c>
      <c r="K2714" s="13">
        <v>0.67818789295945647</v>
      </c>
    </row>
    <row r="2715" spans="1:11" x14ac:dyDescent="0.25">
      <c r="A2715" t="s">
        <v>1250</v>
      </c>
      <c r="B2715" t="s">
        <v>5</v>
      </c>
      <c r="C2715" t="s">
        <v>229</v>
      </c>
      <c r="D2715" t="s">
        <v>1251</v>
      </c>
      <c r="E2715" t="s">
        <v>11</v>
      </c>
      <c r="F2715">
        <v>2019</v>
      </c>
      <c r="G2715">
        <v>0.60552490442808615</v>
      </c>
      <c r="H2715" s="13">
        <v>2.4220996177123449E-2</v>
      </c>
      <c r="I2715" s="4" t="str">
        <f>INDEX('EPA Source to Industry Map'!E:E,MATCH(_xlfn.CONCAT(Table2[[#This Row],[sector]:[subsource]]),'EPA Source to Industry Map'!D:D,0))</f>
        <v>water and waste 36T39</v>
      </c>
      <c r="J2715" s="4" t="s">
        <v>11</v>
      </c>
      <c r="K2715" s="13">
        <v>0.67818789295945647</v>
      </c>
    </row>
    <row r="2716" spans="1:11" x14ac:dyDescent="0.25">
      <c r="A2716" t="s">
        <v>1250</v>
      </c>
      <c r="B2716" t="s">
        <v>5</v>
      </c>
      <c r="C2716" t="s">
        <v>229</v>
      </c>
      <c r="D2716" t="s">
        <v>1251</v>
      </c>
      <c r="E2716" t="s">
        <v>11</v>
      </c>
      <c r="F2716">
        <v>2020</v>
      </c>
      <c r="G2716">
        <v>0.60552490442808615</v>
      </c>
      <c r="H2716" s="13">
        <v>2.4220996177123449E-2</v>
      </c>
      <c r="I2716" s="4" t="str">
        <f>INDEX('EPA Source to Industry Map'!E:E,MATCH(_xlfn.CONCAT(Table2[[#This Row],[sector]:[subsource]]),'EPA Source to Industry Map'!D:D,0))</f>
        <v>water and waste 36T39</v>
      </c>
      <c r="J2716" s="4" t="s">
        <v>11</v>
      </c>
      <c r="K2716" s="13">
        <v>0.67818789295945647</v>
      </c>
    </row>
    <row r="2717" spans="1:11" x14ac:dyDescent="0.25">
      <c r="A2717" t="s">
        <v>1250</v>
      </c>
      <c r="B2717" t="s">
        <v>5</v>
      </c>
      <c r="C2717" t="s">
        <v>229</v>
      </c>
      <c r="D2717" t="s">
        <v>1251</v>
      </c>
      <c r="E2717" t="s">
        <v>11</v>
      </c>
      <c r="F2717">
        <v>2021</v>
      </c>
      <c r="G2717">
        <v>0.60552490442808615</v>
      </c>
      <c r="H2717" s="13">
        <v>2.4220996177123449E-2</v>
      </c>
      <c r="I2717" s="4" t="str">
        <f>INDEX('EPA Source to Industry Map'!E:E,MATCH(_xlfn.CONCAT(Table2[[#This Row],[sector]:[subsource]]),'EPA Source to Industry Map'!D:D,0))</f>
        <v>water and waste 36T39</v>
      </c>
      <c r="J2717" s="4" t="s">
        <v>11</v>
      </c>
      <c r="K2717" s="13">
        <v>0.67818789295945647</v>
      </c>
    </row>
    <row r="2718" spans="1:11" x14ac:dyDescent="0.25">
      <c r="A2718" t="s">
        <v>1250</v>
      </c>
      <c r="B2718" t="s">
        <v>5</v>
      </c>
      <c r="C2718" t="s">
        <v>229</v>
      </c>
      <c r="D2718" t="s">
        <v>1251</v>
      </c>
      <c r="E2718" t="s">
        <v>11</v>
      </c>
      <c r="F2718">
        <v>2022</v>
      </c>
      <c r="G2718">
        <v>0.60552490442808615</v>
      </c>
      <c r="H2718" s="13">
        <v>2.4220996177123449E-2</v>
      </c>
      <c r="I2718" s="4" t="str">
        <f>INDEX('EPA Source to Industry Map'!E:E,MATCH(_xlfn.CONCAT(Table2[[#This Row],[sector]:[subsource]]),'EPA Source to Industry Map'!D:D,0))</f>
        <v>water and waste 36T39</v>
      </c>
      <c r="J2718" s="4" t="s">
        <v>11</v>
      </c>
      <c r="K2718" s="13">
        <v>0.67818789295945647</v>
      </c>
    </row>
    <row r="2719" spans="1:11" x14ac:dyDescent="0.25">
      <c r="A2719" t="s">
        <v>1250</v>
      </c>
      <c r="B2719" t="s">
        <v>5</v>
      </c>
      <c r="C2719" t="s">
        <v>229</v>
      </c>
      <c r="D2719" t="s">
        <v>1251</v>
      </c>
      <c r="E2719" t="s">
        <v>11</v>
      </c>
      <c r="F2719">
        <v>2023</v>
      </c>
      <c r="G2719">
        <v>0.60552490442808615</v>
      </c>
      <c r="H2719" s="13">
        <v>2.4220996177123449E-2</v>
      </c>
      <c r="I2719" s="4" t="str">
        <f>INDEX('EPA Source to Industry Map'!E:E,MATCH(_xlfn.CONCAT(Table2[[#This Row],[sector]:[subsource]]),'EPA Source to Industry Map'!D:D,0))</f>
        <v>water and waste 36T39</v>
      </c>
      <c r="J2719" s="4" t="s">
        <v>11</v>
      </c>
      <c r="K2719" s="13">
        <v>0.67818789295945647</v>
      </c>
    </row>
    <row r="2720" spans="1:11" x14ac:dyDescent="0.25">
      <c r="A2720" t="s">
        <v>1250</v>
      </c>
      <c r="B2720" t="s">
        <v>5</v>
      </c>
      <c r="C2720" t="s">
        <v>229</v>
      </c>
      <c r="D2720" t="s">
        <v>1251</v>
      </c>
      <c r="E2720" t="s">
        <v>11</v>
      </c>
      <c r="F2720">
        <v>2024</v>
      </c>
      <c r="G2720">
        <v>0.60552490442808615</v>
      </c>
      <c r="H2720" s="13">
        <v>2.4220996177123449E-2</v>
      </c>
      <c r="I2720" s="4" t="str">
        <f>INDEX('EPA Source to Industry Map'!E:E,MATCH(_xlfn.CONCAT(Table2[[#This Row],[sector]:[subsource]]),'EPA Source to Industry Map'!D:D,0))</f>
        <v>water and waste 36T39</v>
      </c>
      <c r="J2720" s="4" t="s">
        <v>11</v>
      </c>
      <c r="K2720" s="13">
        <v>0.67818789295945647</v>
      </c>
    </row>
    <row r="2721" spans="1:11" x14ac:dyDescent="0.25">
      <c r="A2721" t="s">
        <v>1250</v>
      </c>
      <c r="B2721" t="s">
        <v>5</v>
      </c>
      <c r="C2721" t="s">
        <v>229</v>
      </c>
      <c r="D2721" t="s">
        <v>1251</v>
      </c>
      <c r="E2721" t="s">
        <v>11</v>
      </c>
      <c r="F2721">
        <v>2025</v>
      </c>
      <c r="G2721">
        <v>0.60552490442808615</v>
      </c>
      <c r="H2721" s="13">
        <v>2.4220996177123449E-2</v>
      </c>
      <c r="I2721" s="4" t="str">
        <f>INDEX('EPA Source to Industry Map'!E:E,MATCH(_xlfn.CONCAT(Table2[[#This Row],[sector]:[subsource]]),'EPA Source to Industry Map'!D:D,0))</f>
        <v>water and waste 36T39</v>
      </c>
      <c r="J2721" s="4" t="s">
        <v>11</v>
      </c>
      <c r="K2721" s="13">
        <v>0.67818789295945647</v>
      </c>
    </row>
    <row r="2722" spans="1:11" x14ac:dyDescent="0.25">
      <c r="A2722" t="s">
        <v>1250</v>
      </c>
      <c r="B2722" t="s">
        <v>5</v>
      </c>
      <c r="C2722" t="s">
        <v>229</v>
      </c>
      <c r="D2722" t="s">
        <v>1251</v>
      </c>
      <c r="E2722" t="s">
        <v>11</v>
      </c>
      <c r="F2722">
        <v>2026</v>
      </c>
      <c r="G2722">
        <v>0.60552490442808615</v>
      </c>
      <c r="H2722" s="13">
        <v>2.4220996177123449E-2</v>
      </c>
      <c r="I2722" s="4" t="str">
        <f>INDEX('EPA Source to Industry Map'!E:E,MATCH(_xlfn.CONCAT(Table2[[#This Row],[sector]:[subsource]]),'EPA Source to Industry Map'!D:D,0))</f>
        <v>water and waste 36T39</v>
      </c>
      <c r="J2722" s="4" t="s">
        <v>11</v>
      </c>
      <c r="K2722" s="13">
        <v>0.67818789295945647</v>
      </c>
    </row>
    <row r="2723" spans="1:11" x14ac:dyDescent="0.25">
      <c r="A2723" t="s">
        <v>1250</v>
      </c>
      <c r="B2723" t="s">
        <v>5</v>
      </c>
      <c r="C2723" t="s">
        <v>229</v>
      </c>
      <c r="D2723" t="s">
        <v>1251</v>
      </c>
      <c r="E2723" t="s">
        <v>11</v>
      </c>
      <c r="F2723">
        <v>2027</v>
      </c>
      <c r="G2723">
        <v>0.60552490442808615</v>
      </c>
      <c r="H2723" s="13">
        <v>2.4220996177123449E-2</v>
      </c>
      <c r="I2723" s="4" t="str">
        <f>INDEX('EPA Source to Industry Map'!E:E,MATCH(_xlfn.CONCAT(Table2[[#This Row],[sector]:[subsource]]),'EPA Source to Industry Map'!D:D,0))</f>
        <v>water and waste 36T39</v>
      </c>
      <c r="J2723" s="4" t="s">
        <v>11</v>
      </c>
      <c r="K2723" s="13">
        <v>0.67818789295945647</v>
      </c>
    </row>
    <row r="2724" spans="1:11" x14ac:dyDescent="0.25">
      <c r="A2724" t="s">
        <v>1250</v>
      </c>
      <c r="B2724" t="s">
        <v>5</v>
      </c>
      <c r="C2724" t="s">
        <v>229</v>
      </c>
      <c r="D2724" t="s">
        <v>1251</v>
      </c>
      <c r="E2724" t="s">
        <v>11</v>
      </c>
      <c r="F2724">
        <v>2028</v>
      </c>
      <c r="G2724">
        <v>0.60552490442808615</v>
      </c>
      <c r="H2724" s="13">
        <v>2.4220996177123449E-2</v>
      </c>
      <c r="I2724" s="4" t="str">
        <f>INDEX('EPA Source to Industry Map'!E:E,MATCH(_xlfn.CONCAT(Table2[[#This Row],[sector]:[subsource]]),'EPA Source to Industry Map'!D:D,0))</f>
        <v>water and waste 36T39</v>
      </c>
      <c r="J2724" s="4" t="s">
        <v>11</v>
      </c>
      <c r="K2724" s="13">
        <v>0.67818789295945647</v>
      </c>
    </row>
    <row r="2725" spans="1:11" x14ac:dyDescent="0.25">
      <c r="A2725" t="s">
        <v>1250</v>
      </c>
      <c r="B2725" t="s">
        <v>5</v>
      </c>
      <c r="C2725" t="s">
        <v>229</v>
      </c>
      <c r="D2725" t="s">
        <v>1251</v>
      </c>
      <c r="E2725" t="s">
        <v>11</v>
      </c>
      <c r="F2725">
        <v>2029</v>
      </c>
      <c r="G2725">
        <v>0.60552490442808615</v>
      </c>
      <c r="H2725" s="13">
        <v>2.4220996177123449E-2</v>
      </c>
      <c r="I2725" s="4" t="str">
        <f>INDEX('EPA Source to Industry Map'!E:E,MATCH(_xlfn.CONCAT(Table2[[#This Row],[sector]:[subsource]]),'EPA Source to Industry Map'!D:D,0))</f>
        <v>water and waste 36T39</v>
      </c>
      <c r="J2725" s="4" t="s">
        <v>11</v>
      </c>
      <c r="K2725" s="13">
        <v>0.67818789295945647</v>
      </c>
    </row>
    <row r="2726" spans="1:11" x14ac:dyDescent="0.25">
      <c r="A2726" t="s">
        <v>1250</v>
      </c>
      <c r="B2726" t="s">
        <v>5</v>
      </c>
      <c r="C2726" t="s">
        <v>229</v>
      </c>
      <c r="D2726" t="s">
        <v>1251</v>
      </c>
      <c r="E2726" t="s">
        <v>11</v>
      </c>
      <c r="F2726">
        <v>2030</v>
      </c>
      <c r="G2726">
        <v>0.60552490442808615</v>
      </c>
      <c r="H2726" s="13">
        <v>2.4220996177123449E-2</v>
      </c>
      <c r="I2726" s="4" t="str">
        <f>INDEX('EPA Source to Industry Map'!E:E,MATCH(_xlfn.CONCAT(Table2[[#This Row],[sector]:[subsource]]),'EPA Source to Industry Map'!D:D,0))</f>
        <v>water and waste 36T39</v>
      </c>
      <c r="J2726" s="4" t="s">
        <v>11</v>
      </c>
      <c r="K2726" s="13">
        <v>0.67818789295945647</v>
      </c>
    </row>
    <row r="2727" spans="1:11" x14ac:dyDescent="0.25">
      <c r="A2727" t="s">
        <v>1250</v>
      </c>
      <c r="B2727" t="s">
        <v>5</v>
      </c>
      <c r="C2727" t="s">
        <v>229</v>
      </c>
      <c r="D2727" t="s">
        <v>1251</v>
      </c>
      <c r="E2727" t="s">
        <v>11</v>
      </c>
      <c r="F2727">
        <v>2031</v>
      </c>
      <c r="G2727">
        <v>0.60552490442808615</v>
      </c>
      <c r="H2727" s="13">
        <v>2.4220996177123449E-2</v>
      </c>
      <c r="I2727" s="4" t="str">
        <f>INDEX('EPA Source to Industry Map'!E:E,MATCH(_xlfn.CONCAT(Table2[[#This Row],[sector]:[subsource]]),'EPA Source to Industry Map'!D:D,0))</f>
        <v>water and waste 36T39</v>
      </c>
      <c r="J2727" s="4" t="s">
        <v>11</v>
      </c>
      <c r="K2727" s="13">
        <v>0.67818789295945647</v>
      </c>
    </row>
    <row r="2728" spans="1:11" x14ac:dyDescent="0.25">
      <c r="A2728" t="s">
        <v>1250</v>
      </c>
      <c r="B2728" t="s">
        <v>5</v>
      </c>
      <c r="C2728" t="s">
        <v>229</v>
      </c>
      <c r="D2728" t="s">
        <v>1251</v>
      </c>
      <c r="E2728" t="s">
        <v>11</v>
      </c>
      <c r="F2728">
        <v>2032</v>
      </c>
      <c r="G2728">
        <v>0.60552490442808615</v>
      </c>
      <c r="H2728" s="13">
        <v>2.4220996177123449E-2</v>
      </c>
      <c r="I2728" s="4" t="str">
        <f>INDEX('EPA Source to Industry Map'!E:E,MATCH(_xlfn.CONCAT(Table2[[#This Row],[sector]:[subsource]]),'EPA Source to Industry Map'!D:D,0))</f>
        <v>water and waste 36T39</v>
      </c>
      <c r="J2728" s="4" t="s">
        <v>11</v>
      </c>
      <c r="K2728" s="13">
        <v>0.67818789295945647</v>
      </c>
    </row>
    <row r="2729" spans="1:11" x14ac:dyDescent="0.25">
      <c r="A2729" t="s">
        <v>1250</v>
      </c>
      <c r="B2729" t="s">
        <v>5</v>
      </c>
      <c r="C2729" t="s">
        <v>229</v>
      </c>
      <c r="D2729" t="s">
        <v>1251</v>
      </c>
      <c r="E2729" t="s">
        <v>11</v>
      </c>
      <c r="F2729">
        <v>2033</v>
      </c>
      <c r="G2729">
        <v>0.60552490442808615</v>
      </c>
      <c r="H2729" s="13">
        <v>2.4220996177123449E-2</v>
      </c>
      <c r="I2729" s="4" t="str">
        <f>INDEX('EPA Source to Industry Map'!E:E,MATCH(_xlfn.CONCAT(Table2[[#This Row],[sector]:[subsource]]),'EPA Source to Industry Map'!D:D,0))</f>
        <v>water and waste 36T39</v>
      </c>
      <c r="J2729" s="4" t="s">
        <v>11</v>
      </c>
      <c r="K2729" s="13">
        <v>0.67818789295945647</v>
      </c>
    </row>
    <row r="2730" spans="1:11" x14ac:dyDescent="0.25">
      <c r="A2730" t="s">
        <v>1250</v>
      </c>
      <c r="B2730" t="s">
        <v>5</v>
      </c>
      <c r="C2730" t="s">
        <v>229</v>
      </c>
      <c r="D2730" t="s">
        <v>1251</v>
      </c>
      <c r="E2730" t="s">
        <v>11</v>
      </c>
      <c r="F2730">
        <v>2034</v>
      </c>
      <c r="G2730">
        <v>0.60552490442808615</v>
      </c>
      <c r="H2730" s="13">
        <v>2.4220996177123449E-2</v>
      </c>
      <c r="I2730" s="4" t="str">
        <f>INDEX('EPA Source to Industry Map'!E:E,MATCH(_xlfn.CONCAT(Table2[[#This Row],[sector]:[subsource]]),'EPA Source to Industry Map'!D:D,0))</f>
        <v>water and waste 36T39</v>
      </c>
      <c r="J2730" s="4" t="s">
        <v>11</v>
      </c>
      <c r="K2730" s="13">
        <v>0.67818789295945647</v>
      </c>
    </row>
    <row r="2731" spans="1:11" x14ac:dyDescent="0.25">
      <c r="A2731" t="s">
        <v>1250</v>
      </c>
      <c r="B2731" t="s">
        <v>5</v>
      </c>
      <c r="C2731" t="s">
        <v>229</v>
      </c>
      <c r="D2731" t="s">
        <v>1251</v>
      </c>
      <c r="E2731" t="s">
        <v>11</v>
      </c>
      <c r="F2731">
        <v>2035</v>
      </c>
      <c r="G2731">
        <v>0.60552490442808615</v>
      </c>
      <c r="H2731" s="13">
        <v>2.4220996177123449E-2</v>
      </c>
      <c r="I2731" s="4" t="str">
        <f>INDEX('EPA Source to Industry Map'!E:E,MATCH(_xlfn.CONCAT(Table2[[#This Row],[sector]:[subsource]]),'EPA Source to Industry Map'!D:D,0))</f>
        <v>water and waste 36T39</v>
      </c>
      <c r="J2731" s="4" t="s">
        <v>11</v>
      </c>
      <c r="K2731" s="13">
        <v>0.67818789295945647</v>
      </c>
    </row>
    <row r="2732" spans="1:11" x14ac:dyDescent="0.25">
      <c r="A2732" t="s">
        <v>1250</v>
      </c>
      <c r="B2732" t="s">
        <v>5</v>
      </c>
      <c r="C2732" t="s">
        <v>229</v>
      </c>
      <c r="D2732" t="s">
        <v>1251</v>
      </c>
      <c r="E2732" t="s">
        <v>11</v>
      </c>
      <c r="F2732">
        <v>2036</v>
      </c>
      <c r="G2732">
        <v>0.60552490442808615</v>
      </c>
      <c r="H2732" s="13">
        <v>2.4220996177123449E-2</v>
      </c>
      <c r="I2732" s="4" t="str">
        <f>INDEX('EPA Source to Industry Map'!E:E,MATCH(_xlfn.CONCAT(Table2[[#This Row],[sector]:[subsource]]),'EPA Source to Industry Map'!D:D,0))</f>
        <v>water and waste 36T39</v>
      </c>
      <c r="J2732" s="4" t="s">
        <v>11</v>
      </c>
      <c r="K2732" s="13">
        <v>0.67818789295945647</v>
      </c>
    </row>
    <row r="2733" spans="1:11" x14ac:dyDescent="0.25">
      <c r="A2733" t="s">
        <v>1250</v>
      </c>
      <c r="B2733" t="s">
        <v>5</v>
      </c>
      <c r="C2733" t="s">
        <v>229</v>
      </c>
      <c r="D2733" t="s">
        <v>1251</v>
      </c>
      <c r="E2733" t="s">
        <v>11</v>
      </c>
      <c r="F2733">
        <v>2037</v>
      </c>
      <c r="G2733">
        <v>0.60552490442808615</v>
      </c>
      <c r="H2733" s="13">
        <v>2.4220996177123449E-2</v>
      </c>
      <c r="I2733" s="4" t="str">
        <f>INDEX('EPA Source to Industry Map'!E:E,MATCH(_xlfn.CONCAT(Table2[[#This Row],[sector]:[subsource]]),'EPA Source to Industry Map'!D:D,0))</f>
        <v>water and waste 36T39</v>
      </c>
      <c r="J2733" s="4" t="s">
        <v>11</v>
      </c>
      <c r="K2733" s="13">
        <v>0.67818789295945647</v>
      </c>
    </row>
    <row r="2734" spans="1:11" x14ac:dyDescent="0.25">
      <c r="A2734" t="s">
        <v>1250</v>
      </c>
      <c r="B2734" t="s">
        <v>5</v>
      </c>
      <c r="C2734" t="s">
        <v>229</v>
      </c>
      <c r="D2734" t="s">
        <v>1251</v>
      </c>
      <c r="E2734" t="s">
        <v>11</v>
      </c>
      <c r="F2734">
        <v>2038</v>
      </c>
      <c r="G2734">
        <v>0.60552490442808615</v>
      </c>
      <c r="H2734" s="13">
        <v>2.4220996177123449E-2</v>
      </c>
      <c r="I2734" s="4" t="str">
        <f>INDEX('EPA Source to Industry Map'!E:E,MATCH(_xlfn.CONCAT(Table2[[#This Row],[sector]:[subsource]]),'EPA Source to Industry Map'!D:D,0))</f>
        <v>water and waste 36T39</v>
      </c>
      <c r="J2734" s="4" t="s">
        <v>11</v>
      </c>
      <c r="K2734" s="13">
        <v>0.67818789295945647</v>
      </c>
    </row>
    <row r="2735" spans="1:11" x14ac:dyDescent="0.25">
      <c r="A2735" t="s">
        <v>1250</v>
      </c>
      <c r="B2735" t="s">
        <v>5</v>
      </c>
      <c r="C2735" t="s">
        <v>229</v>
      </c>
      <c r="D2735" t="s">
        <v>1251</v>
      </c>
      <c r="E2735" t="s">
        <v>11</v>
      </c>
      <c r="F2735">
        <v>2039</v>
      </c>
      <c r="G2735">
        <v>0.60552490442808615</v>
      </c>
      <c r="H2735" s="13">
        <v>2.4220996177123449E-2</v>
      </c>
      <c r="I2735" s="4" t="str">
        <f>INDEX('EPA Source to Industry Map'!E:E,MATCH(_xlfn.CONCAT(Table2[[#This Row],[sector]:[subsource]]),'EPA Source to Industry Map'!D:D,0))</f>
        <v>water and waste 36T39</v>
      </c>
      <c r="J2735" s="4" t="s">
        <v>11</v>
      </c>
      <c r="K2735" s="13">
        <v>0.67818789295945647</v>
      </c>
    </row>
    <row r="2736" spans="1:11" x14ac:dyDescent="0.25">
      <c r="A2736" t="s">
        <v>1250</v>
      </c>
      <c r="B2736" t="s">
        <v>5</v>
      </c>
      <c r="C2736" t="s">
        <v>229</v>
      </c>
      <c r="D2736" t="s">
        <v>1251</v>
      </c>
      <c r="E2736" t="s">
        <v>11</v>
      </c>
      <c r="F2736">
        <v>2040</v>
      </c>
      <c r="G2736">
        <v>0.60552490442808615</v>
      </c>
      <c r="H2736" s="13">
        <v>2.4220996177123449E-2</v>
      </c>
      <c r="I2736" s="4" t="str">
        <f>INDEX('EPA Source to Industry Map'!E:E,MATCH(_xlfn.CONCAT(Table2[[#This Row],[sector]:[subsource]]),'EPA Source to Industry Map'!D:D,0))</f>
        <v>water and waste 36T39</v>
      </c>
      <c r="J2736" s="4" t="s">
        <v>11</v>
      </c>
      <c r="K2736" s="13">
        <v>0.67818789295945647</v>
      </c>
    </row>
    <row r="2737" spans="1:11" x14ac:dyDescent="0.25">
      <c r="A2737" t="s">
        <v>1250</v>
      </c>
      <c r="B2737" t="s">
        <v>5</v>
      </c>
      <c r="C2737" t="s">
        <v>229</v>
      </c>
      <c r="D2737" t="s">
        <v>1251</v>
      </c>
      <c r="E2737" t="s">
        <v>11</v>
      </c>
      <c r="F2737">
        <v>2041</v>
      </c>
      <c r="G2737">
        <v>0.60552490442808615</v>
      </c>
      <c r="H2737" s="13">
        <v>2.4220996177123449E-2</v>
      </c>
      <c r="I2737" s="4" t="str">
        <f>INDEX('EPA Source to Industry Map'!E:E,MATCH(_xlfn.CONCAT(Table2[[#This Row],[sector]:[subsource]]),'EPA Source to Industry Map'!D:D,0))</f>
        <v>water and waste 36T39</v>
      </c>
      <c r="J2737" s="4" t="s">
        <v>11</v>
      </c>
      <c r="K2737" s="13">
        <v>0.67818789295945647</v>
      </c>
    </row>
    <row r="2738" spans="1:11" x14ac:dyDescent="0.25">
      <c r="A2738" t="s">
        <v>1250</v>
      </c>
      <c r="B2738" t="s">
        <v>5</v>
      </c>
      <c r="C2738" t="s">
        <v>229</v>
      </c>
      <c r="D2738" t="s">
        <v>1251</v>
      </c>
      <c r="E2738" t="s">
        <v>11</v>
      </c>
      <c r="F2738">
        <v>2042</v>
      </c>
      <c r="G2738">
        <v>0.60552490442808615</v>
      </c>
      <c r="H2738" s="13">
        <v>2.4220996177123449E-2</v>
      </c>
      <c r="I2738" s="4" t="str">
        <f>INDEX('EPA Source to Industry Map'!E:E,MATCH(_xlfn.CONCAT(Table2[[#This Row],[sector]:[subsource]]),'EPA Source to Industry Map'!D:D,0))</f>
        <v>water and waste 36T39</v>
      </c>
      <c r="J2738" s="4" t="s">
        <v>11</v>
      </c>
      <c r="K2738" s="13">
        <v>0.67818789295945647</v>
      </c>
    </row>
    <row r="2739" spans="1:11" x14ac:dyDescent="0.25">
      <c r="A2739" t="s">
        <v>1250</v>
      </c>
      <c r="B2739" t="s">
        <v>5</v>
      </c>
      <c r="C2739" t="s">
        <v>229</v>
      </c>
      <c r="D2739" t="s">
        <v>1251</v>
      </c>
      <c r="E2739" t="s">
        <v>11</v>
      </c>
      <c r="F2739">
        <v>2043</v>
      </c>
      <c r="G2739">
        <v>0.60552490442808615</v>
      </c>
      <c r="H2739" s="13">
        <v>2.4220996177123449E-2</v>
      </c>
      <c r="I2739" s="4" t="str">
        <f>INDEX('EPA Source to Industry Map'!E:E,MATCH(_xlfn.CONCAT(Table2[[#This Row],[sector]:[subsource]]),'EPA Source to Industry Map'!D:D,0))</f>
        <v>water and waste 36T39</v>
      </c>
      <c r="J2739" s="4" t="s">
        <v>11</v>
      </c>
      <c r="K2739" s="13">
        <v>0.67818789295945647</v>
      </c>
    </row>
    <row r="2740" spans="1:11" x14ac:dyDescent="0.25">
      <c r="A2740" t="s">
        <v>1250</v>
      </c>
      <c r="B2740" t="s">
        <v>5</v>
      </c>
      <c r="C2740" t="s">
        <v>229</v>
      </c>
      <c r="D2740" t="s">
        <v>1251</v>
      </c>
      <c r="E2740" t="s">
        <v>11</v>
      </c>
      <c r="F2740">
        <v>2044</v>
      </c>
      <c r="G2740">
        <v>0.60552490442808615</v>
      </c>
      <c r="H2740" s="13">
        <v>2.4220996177123449E-2</v>
      </c>
      <c r="I2740" s="4" t="str">
        <f>INDEX('EPA Source to Industry Map'!E:E,MATCH(_xlfn.CONCAT(Table2[[#This Row],[sector]:[subsource]]),'EPA Source to Industry Map'!D:D,0))</f>
        <v>water and waste 36T39</v>
      </c>
      <c r="J2740" s="4" t="s">
        <v>11</v>
      </c>
      <c r="K2740" s="13">
        <v>0.67818789295945647</v>
      </c>
    </row>
    <row r="2741" spans="1:11" x14ac:dyDescent="0.25">
      <c r="A2741" t="s">
        <v>1250</v>
      </c>
      <c r="B2741" t="s">
        <v>5</v>
      </c>
      <c r="C2741" t="s">
        <v>229</v>
      </c>
      <c r="D2741" t="s">
        <v>1251</v>
      </c>
      <c r="E2741" t="s">
        <v>11</v>
      </c>
      <c r="F2741">
        <v>2045</v>
      </c>
      <c r="G2741">
        <v>0.60552490442808615</v>
      </c>
      <c r="H2741" s="13">
        <v>2.4220996177123449E-2</v>
      </c>
      <c r="I2741" s="4" t="str">
        <f>INDEX('EPA Source to Industry Map'!E:E,MATCH(_xlfn.CONCAT(Table2[[#This Row],[sector]:[subsource]]),'EPA Source to Industry Map'!D:D,0))</f>
        <v>water and waste 36T39</v>
      </c>
      <c r="J2741" s="4" t="s">
        <v>11</v>
      </c>
      <c r="K2741" s="13">
        <v>0.67818789295945647</v>
      </c>
    </row>
    <row r="2742" spans="1:11" x14ac:dyDescent="0.25">
      <c r="A2742" t="s">
        <v>1250</v>
      </c>
      <c r="B2742" t="s">
        <v>5</v>
      </c>
      <c r="C2742" t="s">
        <v>229</v>
      </c>
      <c r="D2742" t="s">
        <v>1251</v>
      </c>
      <c r="E2742" t="s">
        <v>11</v>
      </c>
      <c r="F2742">
        <v>2046</v>
      </c>
      <c r="G2742">
        <v>0.60552490442808615</v>
      </c>
      <c r="H2742" s="13">
        <v>2.4220996177123449E-2</v>
      </c>
      <c r="I2742" s="4" t="str">
        <f>INDEX('EPA Source to Industry Map'!E:E,MATCH(_xlfn.CONCAT(Table2[[#This Row],[sector]:[subsource]]),'EPA Source to Industry Map'!D:D,0))</f>
        <v>water and waste 36T39</v>
      </c>
      <c r="J2742" s="4" t="s">
        <v>11</v>
      </c>
      <c r="K2742" s="13">
        <v>0.67818789295945647</v>
      </c>
    </row>
    <row r="2743" spans="1:11" x14ac:dyDescent="0.25">
      <c r="A2743" t="s">
        <v>1250</v>
      </c>
      <c r="B2743" t="s">
        <v>5</v>
      </c>
      <c r="C2743" t="s">
        <v>229</v>
      </c>
      <c r="D2743" t="s">
        <v>1251</v>
      </c>
      <c r="E2743" t="s">
        <v>11</v>
      </c>
      <c r="F2743">
        <v>2047</v>
      </c>
      <c r="G2743">
        <v>0.60552490442808615</v>
      </c>
      <c r="H2743" s="13">
        <v>2.4220996177123449E-2</v>
      </c>
      <c r="I2743" s="4" t="str">
        <f>INDEX('EPA Source to Industry Map'!E:E,MATCH(_xlfn.CONCAT(Table2[[#This Row],[sector]:[subsource]]),'EPA Source to Industry Map'!D:D,0))</f>
        <v>water and waste 36T39</v>
      </c>
      <c r="J2743" s="4" t="s">
        <v>11</v>
      </c>
      <c r="K2743" s="13">
        <v>0.67818789295945647</v>
      </c>
    </row>
    <row r="2744" spans="1:11" x14ac:dyDescent="0.25">
      <c r="A2744" t="s">
        <v>1250</v>
      </c>
      <c r="B2744" t="s">
        <v>5</v>
      </c>
      <c r="C2744" t="s">
        <v>229</v>
      </c>
      <c r="D2744" t="s">
        <v>1251</v>
      </c>
      <c r="E2744" t="s">
        <v>11</v>
      </c>
      <c r="F2744">
        <v>2048</v>
      </c>
      <c r="G2744">
        <v>0.60552490442808615</v>
      </c>
      <c r="H2744" s="13">
        <v>2.4220996177123449E-2</v>
      </c>
      <c r="I2744" s="4" t="str">
        <f>INDEX('EPA Source to Industry Map'!E:E,MATCH(_xlfn.CONCAT(Table2[[#This Row],[sector]:[subsource]]),'EPA Source to Industry Map'!D:D,0))</f>
        <v>water and waste 36T39</v>
      </c>
      <c r="J2744" s="4" t="s">
        <v>11</v>
      </c>
      <c r="K2744" s="13">
        <v>0.67818789295945647</v>
      </c>
    </row>
    <row r="2745" spans="1:11" x14ac:dyDescent="0.25">
      <c r="A2745" t="s">
        <v>1250</v>
      </c>
      <c r="B2745" t="s">
        <v>5</v>
      </c>
      <c r="C2745" t="s">
        <v>229</v>
      </c>
      <c r="D2745" t="s">
        <v>1251</v>
      </c>
      <c r="E2745" t="s">
        <v>11</v>
      </c>
      <c r="F2745">
        <v>2049</v>
      </c>
      <c r="G2745">
        <v>0.60552490442808615</v>
      </c>
      <c r="H2745" s="13">
        <v>2.4220996177123449E-2</v>
      </c>
      <c r="I2745" s="4" t="str">
        <f>INDEX('EPA Source to Industry Map'!E:E,MATCH(_xlfn.CONCAT(Table2[[#This Row],[sector]:[subsource]]),'EPA Source to Industry Map'!D:D,0))</f>
        <v>water and waste 36T39</v>
      </c>
      <c r="J2745" s="4" t="s">
        <v>11</v>
      </c>
      <c r="K2745" s="13">
        <v>0.67818789295945647</v>
      </c>
    </row>
    <row r="2746" spans="1:11" x14ac:dyDescent="0.25">
      <c r="A2746" t="s">
        <v>1250</v>
      </c>
      <c r="B2746" t="s">
        <v>5</v>
      </c>
      <c r="C2746" t="s">
        <v>229</v>
      </c>
      <c r="D2746" t="s">
        <v>1251</v>
      </c>
      <c r="E2746" t="s">
        <v>11</v>
      </c>
      <c r="F2746">
        <v>2050</v>
      </c>
      <c r="G2746">
        <v>0.60552490442808615</v>
      </c>
      <c r="H2746" s="13">
        <v>2.4220996177123449E-2</v>
      </c>
      <c r="I2746" s="4" t="str">
        <f>INDEX('EPA Source to Industry Map'!E:E,MATCH(_xlfn.CONCAT(Table2[[#This Row],[sector]:[subsource]]),'EPA Source to Industry Map'!D:D,0))</f>
        <v>water and waste 36T39</v>
      </c>
      <c r="J2746" s="4" t="s">
        <v>11</v>
      </c>
      <c r="K2746" s="13">
        <v>0.67818789295945647</v>
      </c>
    </row>
    <row r="2747" spans="1:11" x14ac:dyDescent="0.25">
      <c r="A2747" t="s">
        <v>1250</v>
      </c>
      <c r="B2747" t="s">
        <v>5</v>
      </c>
      <c r="C2747" t="s">
        <v>229</v>
      </c>
      <c r="D2747" t="s">
        <v>1251</v>
      </c>
      <c r="E2747" t="s">
        <v>12</v>
      </c>
      <c r="F2747">
        <v>1990</v>
      </c>
      <c r="G2747">
        <v>0.11622</v>
      </c>
      <c r="H2747" s="13">
        <v>3.8999999999999994E-4</v>
      </c>
      <c r="I2747" s="4" t="str">
        <f>INDEX('EPA Source to Industry Map'!E:E,MATCH(_xlfn.CONCAT(Table2[[#This Row],[sector]:[subsource]]),'EPA Source to Industry Map'!D:D,0))</f>
        <v>water and waste 36T39</v>
      </c>
      <c r="J2747" s="4" t="s">
        <v>12</v>
      </c>
      <c r="K2747" s="13">
        <v>0.10335</v>
      </c>
    </row>
    <row r="2748" spans="1:11" x14ac:dyDescent="0.25">
      <c r="A2748" t="s">
        <v>1250</v>
      </c>
      <c r="B2748" t="s">
        <v>5</v>
      </c>
      <c r="C2748" t="s">
        <v>229</v>
      </c>
      <c r="D2748" t="s">
        <v>1251</v>
      </c>
      <c r="E2748" t="s">
        <v>12</v>
      </c>
      <c r="F2748">
        <v>1991</v>
      </c>
      <c r="G2748">
        <v>0.13112000000000001</v>
      </c>
      <c r="H2748" s="13">
        <v>4.4000000000000007E-4</v>
      </c>
      <c r="I2748" s="4" t="str">
        <f>INDEX('EPA Source to Industry Map'!E:E,MATCH(_xlfn.CONCAT(Table2[[#This Row],[sector]:[subsource]]),'EPA Source to Industry Map'!D:D,0))</f>
        <v>water and waste 36T39</v>
      </c>
      <c r="J2748" s="4" t="s">
        <v>12</v>
      </c>
      <c r="K2748" s="13">
        <v>0.1166</v>
      </c>
    </row>
    <row r="2749" spans="1:11" x14ac:dyDescent="0.25">
      <c r="A2749" t="s">
        <v>1250</v>
      </c>
      <c r="B2749" t="s">
        <v>5</v>
      </c>
      <c r="C2749" t="s">
        <v>229</v>
      </c>
      <c r="D2749" t="s">
        <v>1251</v>
      </c>
      <c r="E2749" t="s">
        <v>12</v>
      </c>
      <c r="F2749">
        <v>1992</v>
      </c>
      <c r="G2749">
        <v>0.14602000000000001</v>
      </c>
      <c r="H2749" s="13">
        <v>4.8999999999999998E-4</v>
      </c>
      <c r="I2749" s="4" t="str">
        <f>INDEX('EPA Source to Industry Map'!E:E,MATCH(_xlfn.CONCAT(Table2[[#This Row],[sector]:[subsource]]),'EPA Source to Industry Map'!D:D,0))</f>
        <v>water and waste 36T39</v>
      </c>
      <c r="J2749" s="4" t="s">
        <v>12</v>
      </c>
      <c r="K2749" s="13">
        <v>0.12984999999999999</v>
      </c>
    </row>
    <row r="2750" spans="1:11" x14ac:dyDescent="0.25">
      <c r="A2750" t="s">
        <v>1250</v>
      </c>
      <c r="B2750" t="s">
        <v>5</v>
      </c>
      <c r="C2750" t="s">
        <v>229</v>
      </c>
      <c r="D2750" t="s">
        <v>1251</v>
      </c>
      <c r="E2750" t="s">
        <v>12</v>
      </c>
      <c r="F2750">
        <v>1993</v>
      </c>
      <c r="G2750">
        <v>0.16986000000000001</v>
      </c>
      <c r="H2750" s="13">
        <v>5.7000000000000009E-4</v>
      </c>
      <c r="I2750" s="4" t="str">
        <f>INDEX('EPA Source to Industry Map'!E:E,MATCH(_xlfn.CONCAT(Table2[[#This Row],[sector]:[subsource]]),'EPA Source to Industry Map'!D:D,0))</f>
        <v>water and waste 36T39</v>
      </c>
      <c r="J2750" s="4" t="s">
        <v>12</v>
      </c>
      <c r="K2750" s="13">
        <v>0.15105000000000002</v>
      </c>
    </row>
    <row r="2751" spans="1:11" x14ac:dyDescent="0.25">
      <c r="A2751" t="s">
        <v>1250</v>
      </c>
      <c r="B2751" t="s">
        <v>5</v>
      </c>
      <c r="C2751" t="s">
        <v>229</v>
      </c>
      <c r="D2751" t="s">
        <v>1251</v>
      </c>
      <c r="E2751" t="s">
        <v>12</v>
      </c>
      <c r="F2751">
        <v>1994</v>
      </c>
      <c r="G2751">
        <v>0.19966</v>
      </c>
      <c r="H2751" s="13">
        <v>6.7000000000000013E-4</v>
      </c>
      <c r="I2751" s="4" t="str">
        <f>INDEX('EPA Source to Industry Map'!E:E,MATCH(_xlfn.CONCAT(Table2[[#This Row],[sector]:[subsource]]),'EPA Source to Industry Map'!D:D,0))</f>
        <v>water and waste 36T39</v>
      </c>
      <c r="J2751" s="4" t="s">
        <v>12</v>
      </c>
      <c r="K2751" s="13">
        <v>0.17754999999999999</v>
      </c>
    </row>
    <row r="2752" spans="1:11" x14ac:dyDescent="0.25">
      <c r="A2752" t="s">
        <v>1250</v>
      </c>
      <c r="B2752" t="s">
        <v>5</v>
      </c>
      <c r="C2752" t="s">
        <v>229</v>
      </c>
      <c r="D2752" t="s">
        <v>1251</v>
      </c>
      <c r="E2752" t="s">
        <v>12</v>
      </c>
      <c r="F2752">
        <v>1995</v>
      </c>
      <c r="G2752">
        <v>0.23136272999999999</v>
      </c>
      <c r="H2752" s="13">
        <v>7.7638499999999988E-4</v>
      </c>
      <c r="I2752" s="4" t="str">
        <f>INDEX('EPA Source to Industry Map'!E:E,MATCH(_xlfn.CONCAT(Table2[[#This Row],[sector]:[subsource]]),'EPA Source to Industry Map'!D:D,0))</f>
        <v>water and waste 36T39</v>
      </c>
      <c r="J2752" s="4" t="s">
        <v>12</v>
      </c>
      <c r="K2752" s="13">
        <v>0.205742025</v>
      </c>
    </row>
    <row r="2753" spans="1:11" x14ac:dyDescent="0.25">
      <c r="A2753" t="s">
        <v>1250</v>
      </c>
      <c r="B2753" t="s">
        <v>5</v>
      </c>
      <c r="C2753" t="s">
        <v>229</v>
      </c>
      <c r="D2753" t="s">
        <v>1251</v>
      </c>
      <c r="E2753" t="s">
        <v>12</v>
      </c>
      <c r="F2753">
        <v>1996</v>
      </c>
      <c r="G2753">
        <v>0.27393264685999996</v>
      </c>
      <c r="H2753" s="13">
        <v>9.1923706999999988E-4</v>
      </c>
      <c r="I2753" s="4" t="str">
        <f>INDEX('EPA Source to Industry Map'!E:E,MATCH(_xlfn.CONCAT(Table2[[#This Row],[sector]:[subsource]]),'EPA Source to Industry Map'!D:D,0))</f>
        <v>water and waste 36T39</v>
      </c>
      <c r="J2753" s="4" t="s">
        <v>12</v>
      </c>
      <c r="K2753" s="13">
        <v>0.24359782354999998</v>
      </c>
    </row>
    <row r="2754" spans="1:11" x14ac:dyDescent="0.25">
      <c r="A2754" t="s">
        <v>1250</v>
      </c>
      <c r="B2754" t="s">
        <v>5</v>
      </c>
      <c r="C2754" t="s">
        <v>229</v>
      </c>
      <c r="D2754" t="s">
        <v>1251</v>
      </c>
      <c r="E2754" t="s">
        <v>12</v>
      </c>
      <c r="F2754">
        <v>1997</v>
      </c>
      <c r="G2754">
        <v>0.27380769844000002</v>
      </c>
      <c r="H2754" s="13">
        <v>9.1881778000000008E-4</v>
      </c>
      <c r="I2754" s="4" t="str">
        <f>INDEX('EPA Source to Industry Map'!E:E,MATCH(_xlfn.CONCAT(Table2[[#This Row],[sector]:[subsource]]),'EPA Source to Industry Map'!D:D,0))</f>
        <v>water and waste 36T39</v>
      </c>
      <c r="J2754" s="4" t="s">
        <v>12</v>
      </c>
      <c r="K2754" s="13">
        <v>0.2434867117</v>
      </c>
    </row>
    <row r="2755" spans="1:11" x14ac:dyDescent="0.25">
      <c r="A2755" t="s">
        <v>1250</v>
      </c>
      <c r="B2755" t="s">
        <v>5</v>
      </c>
      <c r="C2755" t="s">
        <v>229</v>
      </c>
      <c r="D2755" t="s">
        <v>1251</v>
      </c>
      <c r="E2755" t="s">
        <v>12</v>
      </c>
      <c r="F2755">
        <v>1998</v>
      </c>
      <c r="G2755">
        <v>0.35797960431999998</v>
      </c>
      <c r="H2755" s="13">
        <v>1.20127384E-3</v>
      </c>
      <c r="I2755" s="4" t="str">
        <f>INDEX('EPA Source to Industry Map'!E:E,MATCH(_xlfn.CONCAT(Table2[[#This Row],[sector]:[subsource]]),'EPA Source to Industry Map'!D:D,0))</f>
        <v>water and waste 36T39</v>
      </c>
      <c r="J2755" s="4" t="s">
        <v>12</v>
      </c>
      <c r="K2755" s="13">
        <v>0.31833756759999998</v>
      </c>
    </row>
    <row r="2756" spans="1:11" x14ac:dyDescent="0.25">
      <c r="A2756" t="s">
        <v>1250</v>
      </c>
      <c r="B2756" t="s">
        <v>5</v>
      </c>
      <c r="C2756" t="s">
        <v>229</v>
      </c>
      <c r="D2756" t="s">
        <v>1251</v>
      </c>
      <c r="E2756" t="s">
        <v>12</v>
      </c>
      <c r="F2756">
        <v>1999</v>
      </c>
      <c r="G2756">
        <v>0.45364292063999995</v>
      </c>
      <c r="H2756" s="13">
        <v>1.5222916800000002E-3</v>
      </c>
      <c r="I2756" s="4" t="str">
        <f>INDEX('EPA Source to Industry Map'!E:E,MATCH(_xlfn.CONCAT(Table2[[#This Row],[sector]:[subsource]]),'EPA Source to Industry Map'!D:D,0))</f>
        <v>water and waste 36T39</v>
      </c>
      <c r="J2756" s="4" t="s">
        <v>12</v>
      </c>
      <c r="K2756" s="13">
        <v>0.40340729520000002</v>
      </c>
    </row>
    <row r="2757" spans="1:11" x14ac:dyDescent="0.25">
      <c r="A2757" t="s">
        <v>1250</v>
      </c>
      <c r="B2757" t="s">
        <v>5</v>
      </c>
      <c r="C2757" t="s">
        <v>229</v>
      </c>
      <c r="D2757" t="s">
        <v>1251</v>
      </c>
      <c r="E2757" t="s">
        <v>12</v>
      </c>
      <c r="F2757">
        <v>2000</v>
      </c>
      <c r="G2757">
        <v>0.53822167995999992</v>
      </c>
      <c r="H2757" s="13">
        <v>1.8061130200000002E-3</v>
      </c>
      <c r="I2757" s="4" t="str">
        <f>INDEX('EPA Source to Industry Map'!E:E,MATCH(_xlfn.CONCAT(Table2[[#This Row],[sector]:[subsource]]),'EPA Source to Industry Map'!D:D,0))</f>
        <v>water and waste 36T39</v>
      </c>
      <c r="J2757" s="4" t="s">
        <v>12</v>
      </c>
      <c r="K2757" s="13">
        <v>0.47861995030000004</v>
      </c>
    </row>
    <row r="2758" spans="1:11" x14ac:dyDescent="0.25">
      <c r="A2758" t="s">
        <v>1250</v>
      </c>
      <c r="B2758" t="s">
        <v>5</v>
      </c>
      <c r="C2758" t="s">
        <v>229</v>
      </c>
      <c r="D2758" t="s">
        <v>1251</v>
      </c>
      <c r="E2758" t="s">
        <v>12</v>
      </c>
      <c r="F2758">
        <v>2001</v>
      </c>
      <c r="G2758">
        <v>0.57416375795999997</v>
      </c>
      <c r="H2758" s="13">
        <v>1.92672402E-3</v>
      </c>
      <c r="I2758" s="4" t="str">
        <f>INDEX('EPA Source to Industry Map'!E:E,MATCH(_xlfn.CONCAT(Table2[[#This Row],[sector]:[subsource]]),'EPA Source to Industry Map'!D:D,0))</f>
        <v>water and waste 36T39</v>
      </c>
      <c r="J2758" s="4" t="s">
        <v>12</v>
      </c>
      <c r="K2758" s="13">
        <v>0.51058186530000005</v>
      </c>
    </row>
    <row r="2759" spans="1:11" x14ac:dyDescent="0.25">
      <c r="A2759" t="s">
        <v>1250</v>
      </c>
      <c r="B2759" t="s">
        <v>5</v>
      </c>
      <c r="C2759" t="s">
        <v>229</v>
      </c>
      <c r="D2759" t="s">
        <v>1251</v>
      </c>
      <c r="E2759" t="s">
        <v>12</v>
      </c>
      <c r="F2759">
        <v>2002</v>
      </c>
      <c r="G2759">
        <v>0.81551566549999999</v>
      </c>
      <c r="H2759" s="13">
        <v>2.73662975E-3</v>
      </c>
      <c r="I2759" s="4" t="str">
        <f>INDEX('EPA Source to Industry Map'!E:E,MATCH(_xlfn.CONCAT(Table2[[#This Row],[sector]:[subsource]]),'EPA Source to Industry Map'!D:D,0))</f>
        <v>water and waste 36T39</v>
      </c>
      <c r="J2759" s="4" t="s">
        <v>12</v>
      </c>
      <c r="K2759" s="13">
        <v>0.72520688375000009</v>
      </c>
    </row>
    <row r="2760" spans="1:11" x14ac:dyDescent="0.25">
      <c r="A2760" t="s">
        <v>1250</v>
      </c>
      <c r="B2760" t="s">
        <v>5</v>
      </c>
      <c r="C2760" t="s">
        <v>229</v>
      </c>
      <c r="D2760" t="s">
        <v>1251</v>
      </c>
      <c r="E2760" t="s">
        <v>12</v>
      </c>
      <c r="F2760">
        <v>2003</v>
      </c>
      <c r="G2760">
        <v>0.84102553830000004</v>
      </c>
      <c r="H2760" s="13">
        <v>2.8222333499999998E-3</v>
      </c>
      <c r="I2760" s="4" t="str">
        <f>INDEX('EPA Source to Industry Map'!E:E,MATCH(_xlfn.CONCAT(Table2[[#This Row],[sector]:[subsource]]),'EPA Source to Industry Map'!D:D,0))</f>
        <v>water and waste 36T39</v>
      </c>
      <c r="J2760" s="4" t="s">
        <v>12</v>
      </c>
      <c r="K2760" s="13">
        <v>0.74789183775000012</v>
      </c>
    </row>
    <row r="2761" spans="1:11" x14ac:dyDescent="0.25">
      <c r="A2761" t="s">
        <v>1250</v>
      </c>
      <c r="B2761" t="s">
        <v>5</v>
      </c>
      <c r="C2761" t="s">
        <v>229</v>
      </c>
      <c r="D2761" t="s">
        <v>1251</v>
      </c>
      <c r="E2761" t="s">
        <v>12</v>
      </c>
      <c r="F2761">
        <v>2004</v>
      </c>
      <c r="G2761">
        <v>0.64695198040000002</v>
      </c>
      <c r="H2761" s="13">
        <v>2.1709798000000002E-3</v>
      </c>
      <c r="I2761" s="4" t="str">
        <f>INDEX('EPA Source to Industry Map'!E:E,MATCH(_xlfn.CONCAT(Table2[[#This Row],[sector]:[subsource]]),'EPA Source to Industry Map'!D:D,0))</f>
        <v>water and waste 36T39</v>
      </c>
      <c r="J2761" s="4" t="s">
        <v>12</v>
      </c>
      <c r="K2761" s="13">
        <v>0.57530964699999998</v>
      </c>
    </row>
    <row r="2762" spans="1:11" x14ac:dyDescent="0.25">
      <c r="A2762" t="s">
        <v>1250</v>
      </c>
      <c r="B2762" t="s">
        <v>5</v>
      </c>
      <c r="C2762" t="s">
        <v>229</v>
      </c>
      <c r="D2762" t="s">
        <v>1251</v>
      </c>
      <c r="E2762" t="s">
        <v>12</v>
      </c>
      <c r="F2762">
        <v>2005</v>
      </c>
      <c r="G2762">
        <v>0.71673994732418511</v>
      </c>
      <c r="H2762" s="13">
        <v>2.40516760847042E-3</v>
      </c>
      <c r="I2762" s="4" t="str">
        <f>INDEX('EPA Source to Industry Map'!E:E,MATCH(_xlfn.CONCAT(Table2[[#This Row],[sector]:[subsource]]),'EPA Source to Industry Map'!D:D,0))</f>
        <v>water and waste 36T39</v>
      </c>
      <c r="J2762" s="4" t="s">
        <v>12</v>
      </c>
      <c r="K2762" s="13">
        <v>0.63736941624466137</v>
      </c>
    </row>
    <row r="2763" spans="1:11" x14ac:dyDescent="0.25">
      <c r="A2763" t="s">
        <v>1250</v>
      </c>
      <c r="B2763" t="s">
        <v>5</v>
      </c>
      <c r="C2763" t="s">
        <v>229</v>
      </c>
      <c r="D2763" t="s">
        <v>1251</v>
      </c>
      <c r="E2763" t="s">
        <v>12</v>
      </c>
      <c r="F2763">
        <v>2006</v>
      </c>
      <c r="G2763">
        <v>0.75058256940802337</v>
      </c>
      <c r="H2763" s="13">
        <v>2.5187334543893404E-3</v>
      </c>
      <c r="I2763" s="4" t="str">
        <f>INDEX('EPA Source to Industry Map'!E:E,MATCH(_xlfn.CONCAT(Table2[[#This Row],[sector]:[subsource]]),'EPA Source to Industry Map'!D:D,0))</f>
        <v>water and waste 36T39</v>
      </c>
      <c r="J2763" s="4" t="s">
        <v>12</v>
      </c>
      <c r="K2763" s="13">
        <v>0.667464365413175</v>
      </c>
    </row>
    <row r="2764" spans="1:11" x14ac:dyDescent="0.25">
      <c r="A2764" t="s">
        <v>1250</v>
      </c>
      <c r="B2764" t="s">
        <v>5</v>
      </c>
      <c r="C2764" t="s">
        <v>229</v>
      </c>
      <c r="D2764" t="s">
        <v>1251</v>
      </c>
      <c r="E2764" t="s">
        <v>12</v>
      </c>
      <c r="F2764">
        <v>2007</v>
      </c>
      <c r="G2764">
        <v>0.76918986405245504</v>
      </c>
      <c r="H2764" s="13">
        <v>2.5811740404444801E-3</v>
      </c>
      <c r="I2764" s="4" t="str">
        <f>INDEX('EPA Source to Industry Map'!E:E,MATCH(_xlfn.CONCAT(Table2[[#This Row],[sector]:[subsource]]),'EPA Source to Industry Map'!D:D,0))</f>
        <v>water and waste 36T39</v>
      </c>
      <c r="J2764" s="4" t="s">
        <v>12</v>
      </c>
      <c r="K2764" s="13">
        <v>0.68401112071778714</v>
      </c>
    </row>
    <row r="2765" spans="1:11" x14ac:dyDescent="0.25">
      <c r="A2765" t="s">
        <v>1250</v>
      </c>
      <c r="B2765" t="s">
        <v>5</v>
      </c>
      <c r="C2765" t="s">
        <v>229</v>
      </c>
      <c r="D2765" t="s">
        <v>1251</v>
      </c>
      <c r="E2765" t="s">
        <v>12</v>
      </c>
      <c r="F2765">
        <v>2008</v>
      </c>
      <c r="G2765">
        <v>0.79374195811557491</v>
      </c>
      <c r="H2765" s="13">
        <v>2.6635636178375002E-3</v>
      </c>
      <c r="I2765" s="4" t="str">
        <f>INDEX('EPA Source to Industry Map'!E:E,MATCH(_xlfn.CONCAT(Table2[[#This Row],[sector]:[subsource]]),'EPA Source to Industry Map'!D:D,0))</f>
        <v>water and waste 36T39</v>
      </c>
      <c r="J2765" s="4" t="s">
        <v>12</v>
      </c>
      <c r="K2765" s="13">
        <v>0.70584435872693752</v>
      </c>
    </row>
    <row r="2766" spans="1:11" x14ac:dyDescent="0.25">
      <c r="A2766" t="s">
        <v>1250</v>
      </c>
      <c r="B2766" t="s">
        <v>5</v>
      </c>
      <c r="C2766" t="s">
        <v>229</v>
      </c>
      <c r="D2766" t="s">
        <v>1251</v>
      </c>
      <c r="E2766" t="s">
        <v>12</v>
      </c>
      <c r="F2766">
        <v>2009</v>
      </c>
      <c r="G2766">
        <v>0.82900722285403483</v>
      </c>
      <c r="H2766" s="13">
        <v>2.7819034323960899E-3</v>
      </c>
      <c r="I2766" s="4" t="str">
        <f>INDEX('EPA Source to Industry Map'!E:E,MATCH(_xlfn.CONCAT(Table2[[#This Row],[sector]:[subsource]]),'EPA Source to Industry Map'!D:D,0))</f>
        <v>water and waste 36T39</v>
      </c>
      <c r="J2766" s="4" t="s">
        <v>12</v>
      </c>
      <c r="K2766" s="13">
        <v>0.73720440958496392</v>
      </c>
    </row>
    <row r="2767" spans="1:11" x14ac:dyDescent="0.25">
      <c r="A2767" t="s">
        <v>1250</v>
      </c>
      <c r="B2767" t="s">
        <v>5</v>
      </c>
      <c r="C2767" t="s">
        <v>229</v>
      </c>
      <c r="D2767" t="s">
        <v>1251</v>
      </c>
      <c r="E2767" t="s">
        <v>12</v>
      </c>
      <c r="F2767">
        <v>2010</v>
      </c>
      <c r="G2767">
        <v>0.88459687051588232</v>
      </c>
      <c r="H2767" s="13">
        <v>2.9684458742143703E-3</v>
      </c>
      <c r="I2767" s="4" t="str">
        <f>INDEX('EPA Source to Industry Map'!E:E,MATCH(_xlfn.CONCAT(Table2[[#This Row],[sector]:[subsource]]),'EPA Source to Industry Map'!D:D,0))</f>
        <v>water and waste 36T39</v>
      </c>
      <c r="J2767" s="4" t="s">
        <v>12</v>
      </c>
      <c r="K2767" s="13">
        <v>0.78663815666680814</v>
      </c>
    </row>
    <row r="2768" spans="1:11" x14ac:dyDescent="0.25">
      <c r="A2768" t="s">
        <v>1250</v>
      </c>
      <c r="B2768" t="s">
        <v>5</v>
      </c>
      <c r="C2768" t="s">
        <v>229</v>
      </c>
      <c r="D2768" t="s">
        <v>1251</v>
      </c>
      <c r="E2768" t="s">
        <v>12</v>
      </c>
      <c r="F2768">
        <v>2011</v>
      </c>
      <c r="G2768">
        <v>0.97961672411146683</v>
      </c>
      <c r="H2768" s="13">
        <v>3.2873044433270704E-3</v>
      </c>
      <c r="I2768" s="4" t="str">
        <f>INDEX('EPA Source to Industry Map'!E:E,MATCH(_xlfn.CONCAT(Table2[[#This Row],[sector]:[subsource]]),'EPA Source to Industry Map'!D:D,0))</f>
        <v>water and waste 36T39</v>
      </c>
      <c r="J2768" s="4" t="s">
        <v>12</v>
      </c>
      <c r="K2768" s="13">
        <v>0.87113567748167353</v>
      </c>
    </row>
    <row r="2769" spans="1:11" x14ac:dyDescent="0.25">
      <c r="A2769" t="s">
        <v>1250</v>
      </c>
      <c r="B2769" t="s">
        <v>5</v>
      </c>
      <c r="C2769" t="s">
        <v>229</v>
      </c>
      <c r="D2769" t="s">
        <v>1251</v>
      </c>
      <c r="E2769" t="s">
        <v>12</v>
      </c>
      <c r="F2769">
        <v>2012</v>
      </c>
      <c r="G2769">
        <v>0.96700166536620846</v>
      </c>
      <c r="H2769" s="13">
        <v>3.2449720314302304E-3</v>
      </c>
      <c r="I2769" s="4" t="str">
        <f>INDEX('EPA Source to Industry Map'!E:E,MATCH(_xlfn.CONCAT(Table2[[#This Row],[sector]:[subsource]]),'EPA Source to Industry Map'!D:D,0))</f>
        <v>water and waste 36T39</v>
      </c>
      <c r="J2769" s="4" t="s">
        <v>12</v>
      </c>
      <c r="K2769" s="13">
        <v>0.859917588329011</v>
      </c>
    </row>
    <row r="2770" spans="1:11" x14ac:dyDescent="0.25">
      <c r="A2770" t="s">
        <v>1250</v>
      </c>
      <c r="B2770" t="s">
        <v>5</v>
      </c>
      <c r="C2770" t="s">
        <v>229</v>
      </c>
      <c r="D2770" t="s">
        <v>1251</v>
      </c>
      <c r="E2770" t="s">
        <v>12</v>
      </c>
      <c r="F2770">
        <v>2013</v>
      </c>
      <c r="G2770">
        <v>0.96534922454998384</v>
      </c>
      <c r="H2770" s="13">
        <v>3.239426928020081E-3</v>
      </c>
      <c r="I2770" s="4" t="str">
        <f>INDEX('EPA Source to Industry Map'!E:E,MATCH(_xlfn.CONCAT(Table2[[#This Row],[sector]:[subsource]]),'EPA Source to Industry Map'!D:D,0))</f>
        <v>water and waste 36T39</v>
      </c>
      <c r="J2770" s="4" t="s">
        <v>12</v>
      </c>
      <c r="K2770" s="13">
        <v>0.85844813592532132</v>
      </c>
    </row>
    <row r="2771" spans="1:11" x14ac:dyDescent="0.25">
      <c r="A2771" t="s">
        <v>1250</v>
      </c>
      <c r="B2771" t="s">
        <v>5</v>
      </c>
      <c r="C2771" t="s">
        <v>229</v>
      </c>
      <c r="D2771" t="s">
        <v>1251</v>
      </c>
      <c r="E2771" t="s">
        <v>12</v>
      </c>
      <c r="F2771">
        <v>2014</v>
      </c>
      <c r="G2771">
        <v>0.9660632588309167</v>
      </c>
      <c r="H2771" s="13">
        <v>3.2418230162111301E-3</v>
      </c>
      <c r="I2771" s="4" t="str">
        <f>INDEX('EPA Source to Industry Map'!E:E,MATCH(_xlfn.CONCAT(Table2[[#This Row],[sector]:[subsource]]),'EPA Source to Industry Map'!D:D,0))</f>
        <v>water and waste 36T39</v>
      </c>
      <c r="J2771" s="4" t="s">
        <v>12</v>
      </c>
      <c r="K2771" s="13">
        <v>0.8590830992959495</v>
      </c>
    </row>
    <row r="2772" spans="1:11" x14ac:dyDescent="0.25">
      <c r="A2772" t="s">
        <v>1250</v>
      </c>
      <c r="B2772" t="s">
        <v>5</v>
      </c>
      <c r="C2772" t="s">
        <v>229</v>
      </c>
      <c r="D2772" t="s">
        <v>1251</v>
      </c>
      <c r="E2772" t="s">
        <v>12</v>
      </c>
      <c r="F2772">
        <v>2015</v>
      </c>
      <c r="G2772">
        <v>0.96407949213471</v>
      </c>
      <c r="H2772" s="13">
        <v>3.2351660809889606E-3</v>
      </c>
      <c r="I2772" s="4" t="str">
        <f>INDEX('EPA Source to Industry Map'!E:E,MATCH(_xlfn.CONCAT(Table2[[#This Row],[sector]:[subsource]]),'EPA Source to Industry Map'!D:D,0))</f>
        <v>water and waste 36T39</v>
      </c>
      <c r="J2772" s="4" t="s">
        <v>12</v>
      </c>
      <c r="K2772" s="13">
        <v>0.85731901146207445</v>
      </c>
    </row>
    <row r="2773" spans="1:11" x14ac:dyDescent="0.25">
      <c r="A2773" t="s">
        <v>1250</v>
      </c>
      <c r="B2773" t="s">
        <v>5</v>
      </c>
      <c r="C2773" t="s">
        <v>229</v>
      </c>
      <c r="D2773" t="s">
        <v>1251</v>
      </c>
      <c r="E2773" t="s">
        <v>12</v>
      </c>
      <c r="F2773">
        <v>2016</v>
      </c>
      <c r="G2773">
        <v>0.9652050771306413</v>
      </c>
      <c r="H2773" s="13">
        <v>3.2389432118477904E-3</v>
      </c>
      <c r="I2773" s="4" t="str">
        <f>INDEX('EPA Source to Industry Map'!E:E,MATCH(_xlfn.CONCAT(Table2[[#This Row],[sector]:[subsource]]),'EPA Source to Industry Map'!D:D,0))</f>
        <v>water and waste 36T39</v>
      </c>
      <c r="J2773" s="4" t="s">
        <v>12</v>
      </c>
      <c r="K2773" s="13">
        <v>0.85831995113966442</v>
      </c>
    </row>
    <row r="2774" spans="1:11" x14ac:dyDescent="0.25">
      <c r="A2774" t="s">
        <v>1250</v>
      </c>
      <c r="B2774" t="s">
        <v>5</v>
      </c>
      <c r="C2774" t="s">
        <v>229</v>
      </c>
      <c r="D2774" t="s">
        <v>1251</v>
      </c>
      <c r="E2774" t="s">
        <v>12</v>
      </c>
      <c r="F2774">
        <v>2017</v>
      </c>
      <c r="G2774">
        <v>0.9652050771306413</v>
      </c>
      <c r="H2774" s="13">
        <v>3.2389432118477904E-3</v>
      </c>
      <c r="I2774" s="4" t="str">
        <f>INDEX('EPA Source to Industry Map'!E:E,MATCH(_xlfn.CONCAT(Table2[[#This Row],[sector]:[subsource]]),'EPA Source to Industry Map'!D:D,0))</f>
        <v>water and waste 36T39</v>
      </c>
      <c r="J2774" s="4" t="s">
        <v>12</v>
      </c>
      <c r="K2774" s="13">
        <v>0.85831995113966442</v>
      </c>
    </row>
    <row r="2775" spans="1:11" x14ac:dyDescent="0.25">
      <c r="A2775" t="s">
        <v>1250</v>
      </c>
      <c r="B2775" t="s">
        <v>5</v>
      </c>
      <c r="C2775" t="s">
        <v>229</v>
      </c>
      <c r="D2775" t="s">
        <v>1251</v>
      </c>
      <c r="E2775" t="s">
        <v>12</v>
      </c>
      <c r="F2775">
        <v>2018</v>
      </c>
      <c r="G2775">
        <v>0.9652050771306413</v>
      </c>
      <c r="H2775" s="13">
        <v>3.2389432118477904E-3</v>
      </c>
      <c r="I2775" s="4" t="str">
        <f>INDEX('EPA Source to Industry Map'!E:E,MATCH(_xlfn.CONCAT(Table2[[#This Row],[sector]:[subsource]]),'EPA Source to Industry Map'!D:D,0))</f>
        <v>water and waste 36T39</v>
      </c>
      <c r="J2775" s="4" t="s">
        <v>12</v>
      </c>
      <c r="K2775" s="13">
        <v>0.85831995113966442</v>
      </c>
    </row>
    <row r="2776" spans="1:11" x14ac:dyDescent="0.25">
      <c r="A2776" t="s">
        <v>1250</v>
      </c>
      <c r="B2776" t="s">
        <v>5</v>
      </c>
      <c r="C2776" t="s">
        <v>229</v>
      </c>
      <c r="D2776" t="s">
        <v>1251</v>
      </c>
      <c r="E2776" t="s">
        <v>12</v>
      </c>
      <c r="F2776">
        <v>2019</v>
      </c>
      <c r="G2776">
        <v>0.9652050771306413</v>
      </c>
      <c r="H2776" s="13">
        <v>3.2389432118477904E-3</v>
      </c>
      <c r="I2776" s="4" t="str">
        <f>INDEX('EPA Source to Industry Map'!E:E,MATCH(_xlfn.CONCAT(Table2[[#This Row],[sector]:[subsource]]),'EPA Source to Industry Map'!D:D,0))</f>
        <v>water and waste 36T39</v>
      </c>
      <c r="J2776" s="4" t="s">
        <v>12</v>
      </c>
      <c r="K2776" s="13">
        <v>0.85831995113966442</v>
      </c>
    </row>
    <row r="2777" spans="1:11" x14ac:dyDescent="0.25">
      <c r="A2777" t="s">
        <v>1250</v>
      </c>
      <c r="B2777" t="s">
        <v>5</v>
      </c>
      <c r="C2777" t="s">
        <v>229</v>
      </c>
      <c r="D2777" t="s">
        <v>1251</v>
      </c>
      <c r="E2777" t="s">
        <v>12</v>
      </c>
      <c r="F2777">
        <v>2020</v>
      </c>
      <c r="G2777">
        <v>0.9652050771306413</v>
      </c>
      <c r="H2777" s="13">
        <v>3.2389432118477904E-3</v>
      </c>
      <c r="I2777" s="4" t="str">
        <f>INDEX('EPA Source to Industry Map'!E:E,MATCH(_xlfn.CONCAT(Table2[[#This Row],[sector]:[subsource]]),'EPA Source to Industry Map'!D:D,0))</f>
        <v>water and waste 36T39</v>
      </c>
      <c r="J2777" s="4" t="s">
        <v>12</v>
      </c>
      <c r="K2777" s="13">
        <v>0.85831995113966442</v>
      </c>
    </row>
    <row r="2778" spans="1:11" x14ac:dyDescent="0.25">
      <c r="A2778" t="s">
        <v>1250</v>
      </c>
      <c r="B2778" t="s">
        <v>5</v>
      </c>
      <c r="C2778" t="s">
        <v>229</v>
      </c>
      <c r="D2778" t="s">
        <v>1251</v>
      </c>
      <c r="E2778" t="s">
        <v>12</v>
      </c>
      <c r="F2778">
        <v>2021</v>
      </c>
      <c r="G2778">
        <v>0.9652050771306413</v>
      </c>
      <c r="H2778" s="13">
        <v>3.2389432118477904E-3</v>
      </c>
      <c r="I2778" s="4" t="str">
        <f>INDEX('EPA Source to Industry Map'!E:E,MATCH(_xlfn.CONCAT(Table2[[#This Row],[sector]:[subsource]]),'EPA Source to Industry Map'!D:D,0))</f>
        <v>water and waste 36T39</v>
      </c>
      <c r="J2778" s="4" t="s">
        <v>12</v>
      </c>
      <c r="K2778" s="13">
        <v>0.85831995113966442</v>
      </c>
    </row>
    <row r="2779" spans="1:11" x14ac:dyDescent="0.25">
      <c r="A2779" t="s">
        <v>1250</v>
      </c>
      <c r="B2779" t="s">
        <v>5</v>
      </c>
      <c r="C2779" t="s">
        <v>229</v>
      </c>
      <c r="D2779" t="s">
        <v>1251</v>
      </c>
      <c r="E2779" t="s">
        <v>12</v>
      </c>
      <c r="F2779">
        <v>2022</v>
      </c>
      <c r="G2779">
        <v>0.9652050771306413</v>
      </c>
      <c r="H2779" s="13">
        <v>3.2389432118477904E-3</v>
      </c>
      <c r="I2779" s="4" t="str">
        <f>INDEX('EPA Source to Industry Map'!E:E,MATCH(_xlfn.CONCAT(Table2[[#This Row],[sector]:[subsource]]),'EPA Source to Industry Map'!D:D,0))</f>
        <v>water and waste 36T39</v>
      </c>
      <c r="J2779" s="4" t="s">
        <v>12</v>
      </c>
      <c r="K2779" s="13">
        <v>0.85831995113966442</v>
      </c>
    </row>
    <row r="2780" spans="1:11" x14ac:dyDescent="0.25">
      <c r="A2780" t="s">
        <v>1250</v>
      </c>
      <c r="B2780" t="s">
        <v>5</v>
      </c>
      <c r="C2780" t="s">
        <v>229</v>
      </c>
      <c r="D2780" t="s">
        <v>1251</v>
      </c>
      <c r="E2780" t="s">
        <v>12</v>
      </c>
      <c r="F2780">
        <v>2023</v>
      </c>
      <c r="G2780">
        <v>0.9652050771306413</v>
      </c>
      <c r="H2780" s="13">
        <v>3.2389432118477904E-3</v>
      </c>
      <c r="I2780" s="4" t="str">
        <f>INDEX('EPA Source to Industry Map'!E:E,MATCH(_xlfn.CONCAT(Table2[[#This Row],[sector]:[subsource]]),'EPA Source to Industry Map'!D:D,0))</f>
        <v>water and waste 36T39</v>
      </c>
      <c r="J2780" s="4" t="s">
        <v>12</v>
      </c>
      <c r="K2780" s="13">
        <v>0.85831995113966442</v>
      </c>
    </row>
    <row r="2781" spans="1:11" x14ac:dyDescent="0.25">
      <c r="A2781" t="s">
        <v>1250</v>
      </c>
      <c r="B2781" t="s">
        <v>5</v>
      </c>
      <c r="C2781" t="s">
        <v>229</v>
      </c>
      <c r="D2781" t="s">
        <v>1251</v>
      </c>
      <c r="E2781" t="s">
        <v>12</v>
      </c>
      <c r="F2781">
        <v>2024</v>
      </c>
      <c r="G2781">
        <v>0.9652050771306413</v>
      </c>
      <c r="H2781" s="13">
        <v>3.2389432118477904E-3</v>
      </c>
      <c r="I2781" s="4" t="str">
        <f>INDEX('EPA Source to Industry Map'!E:E,MATCH(_xlfn.CONCAT(Table2[[#This Row],[sector]:[subsource]]),'EPA Source to Industry Map'!D:D,0))</f>
        <v>water and waste 36T39</v>
      </c>
      <c r="J2781" s="4" t="s">
        <v>12</v>
      </c>
      <c r="K2781" s="13">
        <v>0.85831995113966442</v>
      </c>
    </row>
    <row r="2782" spans="1:11" x14ac:dyDescent="0.25">
      <c r="A2782" t="s">
        <v>1250</v>
      </c>
      <c r="B2782" t="s">
        <v>5</v>
      </c>
      <c r="C2782" t="s">
        <v>229</v>
      </c>
      <c r="D2782" t="s">
        <v>1251</v>
      </c>
      <c r="E2782" t="s">
        <v>12</v>
      </c>
      <c r="F2782">
        <v>2025</v>
      </c>
      <c r="G2782">
        <v>0.9652050771306413</v>
      </c>
      <c r="H2782" s="13">
        <v>3.2389432118477904E-3</v>
      </c>
      <c r="I2782" s="4" t="str">
        <f>INDEX('EPA Source to Industry Map'!E:E,MATCH(_xlfn.CONCAT(Table2[[#This Row],[sector]:[subsource]]),'EPA Source to Industry Map'!D:D,0))</f>
        <v>water and waste 36T39</v>
      </c>
      <c r="J2782" s="4" t="s">
        <v>12</v>
      </c>
      <c r="K2782" s="13">
        <v>0.85831995113966442</v>
      </c>
    </row>
    <row r="2783" spans="1:11" x14ac:dyDescent="0.25">
      <c r="A2783" t="s">
        <v>1250</v>
      </c>
      <c r="B2783" t="s">
        <v>5</v>
      </c>
      <c r="C2783" t="s">
        <v>229</v>
      </c>
      <c r="D2783" t="s">
        <v>1251</v>
      </c>
      <c r="E2783" t="s">
        <v>12</v>
      </c>
      <c r="F2783">
        <v>2026</v>
      </c>
      <c r="G2783">
        <v>0.9652050771306413</v>
      </c>
      <c r="H2783" s="13">
        <v>3.2389432118477904E-3</v>
      </c>
      <c r="I2783" s="4" t="str">
        <f>INDEX('EPA Source to Industry Map'!E:E,MATCH(_xlfn.CONCAT(Table2[[#This Row],[sector]:[subsource]]),'EPA Source to Industry Map'!D:D,0))</f>
        <v>water and waste 36T39</v>
      </c>
      <c r="J2783" s="4" t="s">
        <v>12</v>
      </c>
      <c r="K2783" s="13">
        <v>0.85831995113966442</v>
      </c>
    </row>
    <row r="2784" spans="1:11" x14ac:dyDescent="0.25">
      <c r="A2784" t="s">
        <v>1250</v>
      </c>
      <c r="B2784" t="s">
        <v>5</v>
      </c>
      <c r="C2784" t="s">
        <v>229</v>
      </c>
      <c r="D2784" t="s">
        <v>1251</v>
      </c>
      <c r="E2784" t="s">
        <v>12</v>
      </c>
      <c r="F2784">
        <v>2027</v>
      </c>
      <c r="G2784">
        <v>0.9652050771306413</v>
      </c>
      <c r="H2784" s="13">
        <v>3.2389432118477904E-3</v>
      </c>
      <c r="I2784" s="4" t="str">
        <f>INDEX('EPA Source to Industry Map'!E:E,MATCH(_xlfn.CONCAT(Table2[[#This Row],[sector]:[subsource]]),'EPA Source to Industry Map'!D:D,0))</f>
        <v>water and waste 36T39</v>
      </c>
      <c r="J2784" s="4" t="s">
        <v>12</v>
      </c>
      <c r="K2784" s="13">
        <v>0.85831995113966442</v>
      </c>
    </row>
    <row r="2785" spans="1:11" x14ac:dyDescent="0.25">
      <c r="A2785" t="s">
        <v>1250</v>
      </c>
      <c r="B2785" t="s">
        <v>5</v>
      </c>
      <c r="C2785" t="s">
        <v>229</v>
      </c>
      <c r="D2785" t="s">
        <v>1251</v>
      </c>
      <c r="E2785" t="s">
        <v>12</v>
      </c>
      <c r="F2785">
        <v>2028</v>
      </c>
      <c r="G2785">
        <v>0.9652050771306413</v>
      </c>
      <c r="H2785" s="13">
        <v>3.2389432118477904E-3</v>
      </c>
      <c r="I2785" s="4" t="str">
        <f>INDEX('EPA Source to Industry Map'!E:E,MATCH(_xlfn.CONCAT(Table2[[#This Row],[sector]:[subsource]]),'EPA Source to Industry Map'!D:D,0))</f>
        <v>water and waste 36T39</v>
      </c>
      <c r="J2785" s="4" t="s">
        <v>12</v>
      </c>
      <c r="K2785" s="13">
        <v>0.85831995113966442</v>
      </c>
    </row>
    <row r="2786" spans="1:11" x14ac:dyDescent="0.25">
      <c r="A2786" t="s">
        <v>1250</v>
      </c>
      <c r="B2786" t="s">
        <v>5</v>
      </c>
      <c r="C2786" t="s">
        <v>229</v>
      </c>
      <c r="D2786" t="s">
        <v>1251</v>
      </c>
      <c r="E2786" t="s">
        <v>12</v>
      </c>
      <c r="F2786">
        <v>2029</v>
      </c>
      <c r="G2786">
        <v>0.9652050771306413</v>
      </c>
      <c r="H2786" s="13">
        <v>3.2389432118477904E-3</v>
      </c>
      <c r="I2786" s="4" t="str">
        <f>INDEX('EPA Source to Industry Map'!E:E,MATCH(_xlfn.CONCAT(Table2[[#This Row],[sector]:[subsource]]),'EPA Source to Industry Map'!D:D,0))</f>
        <v>water and waste 36T39</v>
      </c>
      <c r="J2786" s="4" t="s">
        <v>12</v>
      </c>
      <c r="K2786" s="13">
        <v>0.85831995113966442</v>
      </c>
    </row>
    <row r="2787" spans="1:11" x14ac:dyDescent="0.25">
      <c r="A2787" t="s">
        <v>1250</v>
      </c>
      <c r="B2787" t="s">
        <v>5</v>
      </c>
      <c r="C2787" t="s">
        <v>229</v>
      </c>
      <c r="D2787" t="s">
        <v>1251</v>
      </c>
      <c r="E2787" t="s">
        <v>12</v>
      </c>
      <c r="F2787">
        <v>2030</v>
      </c>
      <c r="G2787">
        <v>0.9652050771306413</v>
      </c>
      <c r="H2787" s="13">
        <v>3.2389432118477904E-3</v>
      </c>
      <c r="I2787" s="4" t="str">
        <f>INDEX('EPA Source to Industry Map'!E:E,MATCH(_xlfn.CONCAT(Table2[[#This Row],[sector]:[subsource]]),'EPA Source to Industry Map'!D:D,0))</f>
        <v>water and waste 36T39</v>
      </c>
      <c r="J2787" s="4" t="s">
        <v>12</v>
      </c>
      <c r="K2787" s="13">
        <v>0.85831995113966442</v>
      </c>
    </row>
    <row r="2788" spans="1:11" x14ac:dyDescent="0.25">
      <c r="A2788" t="s">
        <v>1250</v>
      </c>
      <c r="B2788" t="s">
        <v>5</v>
      </c>
      <c r="C2788" t="s">
        <v>229</v>
      </c>
      <c r="D2788" t="s">
        <v>1251</v>
      </c>
      <c r="E2788" t="s">
        <v>12</v>
      </c>
      <c r="F2788">
        <v>2031</v>
      </c>
      <c r="G2788">
        <v>0.9652050771306413</v>
      </c>
      <c r="H2788" s="13">
        <v>3.2389432118477904E-3</v>
      </c>
      <c r="I2788" s="4" t="str">
        <f>INDEX('EPA Source to Industry Map'!E:E,MATCH(_xlfn.CONCAT(Table2[[#This Row],[sector]:[subsource]]),'EPA Source to Industry Map'!D:D,0))</f>
        <v>water and waste 36T39</v>
      </c>
      <c r="J2788" s="4" t="s">
        <v>12</v>
      </c>
      <c r="K2788" s="13">
        <v>0.85831995113966442</v>
      </c>
    </row>
    <row r="2789" spans="1:11" x14ac:dyDescent="0.25">
      <c r="A2789" t="s">
        <v>1250</v>
      </c>
      <c r="B2789" t="s">
        <v>5</v>
      </c>
      <c r="C2789" t="s">
        <v>229</v>
      </c>
      <c r="D2789" t="s">
        <v>1251</v>
      </c>
      <c r="E2789" t="s">
        <v>12</v>
      </c>
      <c r="F2789">
        <v>2032</v>
      </c>
      <c r="G2789">
        <v>0.9652050771306413</v>
      </c>
      <c r="H2789" s="13">
        <v>3.2389432118477904E-3</v>
      </c>
      <c r="I2789" s="4" t="str">
        <f>INDEX('EPA Source to Industry Map'!E:E,MATCH(_xlfn.CONCAT(Table2[[#This Row],[sector]:[subsource]]),'EPA Source to Industry Map'!D:D,0))</f>
        <v>water and waste 36T39</v>
      </c>
      <c r="J2789" s="4" t="s">
        <v>12</v>
      </c>
      <c r="K2789" s="13">
        <v>0.85831995113966442</v>
      </c>
    </row>
    <row r="2790" spans="1:11" x14ac:dyDescent="0.25">
      <c r="A2790" t="s">
        <v>1250</v>
      </c>
      <c r="B2790" t="s">
        <v>5</v>
      </c>
      <c r="C2790" t="s">
        <v>229</v>
      </c>
      <c r="D2790" t="s">
        <v>1251</v>
      </c>
      <c r="E2790" t="s">
        <v>12</v>
      </c>
      <c r="F2790">
        <v>2033</v>
      </c>
      <c r="G2790">
        <v>0.9652050771306413</v>
      </c>
      <c r="H2790" s="13">
        <v>3.2389432118477904E-3</v>
      </c>
      <c r="I2790" s="4" t="str">
        <f>INDEX('EPA Source to Industry Map'!E:E,MATCH(_xlfn.CONCAT(Table2[[#This Row],[sector]:[subsource]]),'EPA Source to Industry Map'!D:D,0))</f>
        <v>water and waste 36T39</v>
      </c>
      <c r="J2790" s="4" t="s">
        <v>12</v>
      </c>
      <c r="K2790" s="13">
        <v>0.85831995113966442</v>
      </c>
    </row>
    <row r="2791" spans="1:11" x14ac:dyDescent="0.25">
      <c r="A2791" t="s">
        <v>1250</v>
      </c>
      <c r="B2791" t="s">
        <v>5</v>
      </c>
      <c r="C2791" t="s">
        <v>229</v>
      </c>
      <c r="D2791" t="s">
        <v>1251</v>
      </c>
      <c r="E2791" t="s">
        <v>12</v>
      </c>
      <c r="F2791">
        <v>2034</v>
      </c>
      <c r="G2791">
        <v>0.9652050771306413</v>
      </c>
      <c r="H2791" s="13">
        <v>3.2389432118477904E-3</v>
      </c>
      <c r="I2791" s="4" t="str">
        <f>INDEX('EPA Source to Industry Map'!E:E,MATCH(_xlfn.CONCAT(Table2[[#This Row],[sector]:[subsource]]),'EPA Source to Industry Map'!D:D,0))</f>
        <v>water and waste 36T39</v>
      </c>
      <c r="J2791" s="4" t="s">
        <v>12</v>
      </c>
      <c r="K2791" s="13">
        <v>0.85831995113966442</v>
      </c>
    </row>
    <row r="2792" spans="1:11" x14ac:dyDescent="0.25">
      <c r="A2792" t="s">
        <v>1250</v>
      </c>
      <c r="B2792" t="s">
        <v>5</v>
      </c>
      <c r="C2792" t="s">
        <v>229</v>
      </c>
      <c r="D2792" t="s">
        <v>1251</v>
      </c>
      <c r="E2792" t="s">
        <v>12</v>
      </c>
      <c r="F2792">
        <v>2035</v>
      </c>
      <c r="G2792">
        <v>0.9652050771306413</v>
      </c>
      <c r="H2792" s="13">
        <v>3.2389432118477904E-3</v>
      </c>
      <c r="I2792" s="4" t="str">
        <f>INDEX('EPA Source to Industry Map'!E:E,MATCH(_xlfn.CONCAT(Table2[[#This Row],[sector]:[subsource]]),'EPA Source to Industry Map'!D:D,0))</f>
        <v>water and waste 36T39</v>
      </c>
      <c r="J2792" s="4" t="s">
        <v>12</v>
      </c>
      <c r="K2792" s="13">
        <v>0.85831995113966442</v>
      </c>
    </row>
    <row r="2793" spans="1:11" x14ac:dyDescent="0.25">
      <c r="A2793" t="s">
        <v>1250</v>
      </c>
      <c r="B2793" t="s">
        <v>5</v>
      </c>
      <c r="C2793" t="s">
        <v>229</v>
      </c>
      <c r="D2793" t="s">
        <v>1251</v>
      </c>
      <c r="E2793" t="s">
        <v>12</v>
      </c>
      <c r="F2793">
        <v>2036</v>
      </c>
      <c r="G2793">
        <v>0.9652050771306413</v>
      </c>
      <c r="H2793" s="13">
        <v>3.2389432118477904E-3</v>
      </c>
      <c r="I2793" s="4" t="str">
        <f>INDEX('EPA Source to Industry Map'!E:E,MATCH(_xlfn.CONCAT(Table2[[#This Row],[sector]:[subsource]]),'EPA Source to Industry Map'!D:D,0))</f>
        <v>water and waste 36T39</v>
      </c>
      <c r="J2793" s="4" t="s">
        <v>12</v>
      </c>
      <c r="K2793" s="13">
        <v>0.85831995113966442</v>
      </c>
    </row>
    <row r="2794" spans="1:11" x14ac:dyDescent="0.25">
      <c r="A2794" t="s">
        <v>1250</v>
      </c>
      <c r="B2794" t="s">
        <v>5</v>
      </c>
      <c r="C2794" t="s">
        <v>229</v>
      </c>
      <c r="D2794" t="s">
        <v>1251</v>
      </c>
      <c r="E2794" t="s">
        <v>12</v>
      </c>
      <c r="F2794">
        <v>2037</v>
      </c>
      <c r="G2794">
        <v>0.9652050771306413</v>
      </c>
      <c r="H2794" s="13">
        <v>3.2389432118477904E-3</v>
      </c>
      <c r="I2794" s="4" t="str">
        <f>INDEX('EPA Source to Industry Map'!E:E,MATCH(_xlfn.CONCAT(Table2[[#This Row],[sector]:[subsource]]),'EPA Source to Industry Map'!D:D,0))</f>
        <v>water and waste 36T39</v>
      </c>
      <c r="J2794" s="4" t="s">
        <v>12</v>
      </c>
      <c r="K2794" s="13">
        <v>0.85831995113966442</v>
      </c>
    </row>
    <row r="2795" spans="1:11" x14ac:dyDescent="0.25">
      <c r="A2795" t="s">
        <v>1250</v>
      </c>
      <c r="B2795" t="s">
        <v>5</v>
      </c>
      <c r="C2795" t="s">
        <v>229</v>
      </c>
      <c r="D2795" t="s">
        <v>1251</v>
      </c>
      <c r="E2795" t="s">
        <v>12</v>
      </c>
      <c r="F2795">
        <v>2038</v>
      </c>
      <c r="G2795">
        <v>0.9652050771306413</v>
      </c>
      <c r="H2795" s="13">
        <v>3.2389432118477904E-3</v>
      </c>
      <c r="I2795" s="4" t="str">
        <f>INDEX('EPA Source to Industry Map'!E:E,MATCH(_xlfn.CONCAT(Table2[[#This Row],[sector]:[subsource]]),'EPA Source to Industry Map'!D:D,0))</f>
        <v>water and waste 36T39</v>
      </c>
      <c r="J2795" s="4" t="s">
        <v>12</v>
      </c>
      <c r="K2795" s="13">
        <v>0.85831995113966442</v>
      </c>
    </row>
    <row r="2796" spans="1:11" x14ac:dyDescent="0.25">
      <c r="A2796" t="s">
        <v>1250</v>
      </c>
      <c r="B2796" t="s">
        <v>5</v>
      </c>
      <c r="C2796" t="s">
        <v>229</v>
      </c>
      <c r="D2796" t="s">
        <v>1251</v>
      </c>
      <c r="E2796" t="s">
        <v>12</v>
      </c>
      <c r="F2796">
        <v>2039</v>
      </c>
      <c r="G2796">
        <v>0.9652050771306413</v>
      </c>
      <c r="H2796" s="13">
        <v>3.2389432118477904E-3</v>
      </c>
      <c r="I2796" s="4" t="str">
        <f>INDEX('EPA Source to Industry Map'!E:E,MATCH(_xlfn.CONCAT(Table2[[#This Row],[sector]:[subsource]]),'EPA Source to Industry Map'!D:D,0))</f>
        <v>water and waste 36T39</v>
      </c>
      <c r="J2796" s="4" t="s">
        <v>12</v>
      </c>
      <c r="K2796" s="13">
        <v>0.85831995113966442</v>
      </c>
    </row>
    <row r="2797" spans="1:11" x14ac:dyDescent="0.25">
      <c r="A2797" t="s">
        <v>1250</v>
      </c>
      <c r="B2797" t="s">
        <v>5</v>
      </c>
      <c r="C2797" t="s">
        <v>229</v>
      </c>
      <c r="D2797" t="s">
        <v>1251</v>
      </c>
      <c r="E2797" t="s">
        <v>12</v>
      </c>
      <c r="F2797">
        <v>2040</v>
      </c>
      <c r="G2797">
        <v>0.9652050771306413</v>
      </c>
      <c r="H2797" s="13">
        <v>3.2389432118477904E-3</v>
      </c>
      <c r="I2797" s="4" t="str">
        <f>INDEX('EPA Source to Industry Map'!E:E,MATCH(_xlfn.CONCAT(Table2[[#This Row],[sector]:[subsource]]),'EPA Source to Industry Map'!D:D,0))</f>
        <v>water and waste 36T39</v>
      </c>
      <c r="J2797" s="4" t="s">
        <v>12</v>
      </c>
      <c r="K2797" s="13">
        <v>0.85831995113966442</v>
      </c>
    </row>
    <row r="2798" spans="1:11" x14ac:dyDescent="0.25">
      <c r="A2798" t="s">
        <v>1250</v>
      </c>
      <c r="B2798" t="s">
        <v>5</v>
      </c>
      <c r="C2798" t="s">
        <v>229</v>
      </c>
      <c r="D2798" t="s">
        <v>1251</v>
      </c>
      <c r="E2798" t="s">
        <v>12</v>
      </c>
      <c r="F2798">
        <v>2041</v>
      </c>
      <c r="G2798">
        <v>0.9652050771306413</v>
      </c>
      <c r="H2798" s="13">
        <v>3.2389432118477904E-3</v>
      </c>
      <c r="I2798" s="4" t="str">
        <f>INDEX('EPA Source to Industry Map'!E:E,MATCH(_xlfn.CONCAT(Table2[[#This Row],[sector]:[subsource]]),'EPA Source to Industry Map'!D:D,0))</f>
        <v>water and waste 36T39</v>
      </c>
      <c r="J2798" s="4" t="s">
        <v>12</v>
      </c>
      <c r="K2798" s="13">
        <v>0.85831995113966442</v>
      </c>
    </row>
    <row r="2799" spans="1:11" x14ac:dyDescent="0.25">
      <c r="A2799" t="s">
        <v>1250</v>
      </c>
      <c r="B2799" t="s">
        <v>5</v>
      </c>
      <c r="C2799" t="s">
        <v>229</v>
      </c>
      <c r="D2799" t="s">
        <v>1251</v>
      </c>
      <c r="E2799" t="s">
        <v>12</v>
      </c>
      <c r="F2799">
        <v>2042</v>
      </c>
      <c r="G2799">
        <v>0.9652050771306413</v>
      </c>
      <c r="H2799" s="13">
        <v>3.2389432118477904E-3</v>
      </c>
      <c r="I2799" s="4" t="str">
        <f>INDEX('EPA Source to Industry Map'!E:E,MATCH(_xlfn.CONCAT(Table2[[#This Row],[sector]:[subsource]]),'EPA Source to Industry Map'!D:D,0))</f>
        <v>water and waste 36T39</v>
      </c>
      <c r="J2799" s="4" t="s">
        <v>12</v>
      </c>
      <c r="K2799" s="13">
        <v>0.85831995113966442</v>
      </c>
    </row>
    <row r="2800" spans="1:11" x14ac:dyDescent="0.25">
      <c r="A2800" t="s">
        <v>1250</v>
      </c>
      <c r="B2800" t="s">
        <v>5</v>
      </c>
      <c r="C2800" t="s">
        <v>229</v>
      </c>
      <c r="D2800" t="s">
        <v>1251</v>
      </c>
      <c r="E2800" t="s">
        <v>12</v>
      </c>
      <c r="F2800">
        <v>2043</v>
      </c>
      <c r="G2800">
        <v>0.9652050771306413</v>
      </c>
      <c r="H2800" s="13">
        <v>3.2389432118477904E-3</v>
      </c>
      <c r="I2800" s="4" t="str">
        <f>INDEX('EPA Source to Industry Map'!E:E,MATCH(_xlfn.CONCAT(Table2[[#This Row],[sector]:[subsource]]),'EPA Source to Industry Map'!D:D,0))</f>
        <v>water and waste 36T39</v>
      </c>
      <c r="J2800" s="4" t="s">
        <v>12</v>
      </c>
      <c r="K2800" s="13">
        <v>0.85831995113966442</v>
      </c>
    </row>
    <row r="2801" spans="1:11" x14ac:dyDescent="0.25">
      <c r="A2801" t="s">
        <v>1250</v>
      </c>
      <c r="B2801" t="s">
        <v>5</v>
      </c>
      <c r="C2801" t="s">
        <v>229</v>
      </c>
      <c r="D2801" t="s">
        <v>1251</v>
      </c>
      <c r="E2801" t="s">
        <v>12</v>
      </c>
      <c r="F2801">
        <v>2044</v>
      </c>
      <c r="G2801">
        <v>0.9652050771306413</v>
      </c>
      <c r="H2801" s="13">
        <v>3.2389432118477904E-3</v>
      </c>
      <c r="I2801" s="4" t="str">
        <f>INDEX('EPA Source to Industry Map'!E:E,MATCH(_xlfn.CONCAT(Table2[[#This Row],[sector]:[subsource]]),'EPA Source to Industry Map'!D:D,0))</f>
        <v>water and waste 36T39</v>
      </c>
      <c r="J2801" s="4" t="s">
        <v>12</v>
      </c>
      <c r="K2801" s="13">
        <v>0.85831995113966442</v>
      </c>
    </row>
    <row r="2802" spans="1:11" x14ac:dyDescent="0.25">
      <c r="A2802" t="s">
        <v>1250</v>
      </c>
      <c r="B2802" t="s">
        <v>5</v>
      </c>
      <c r="C2802" t="s">
        <v>229</v>
      </c>
      <c r="D2802" t="s">
        <v>1251</v>
      </c>
      <c r="E2802" t="s">
        <v>12</v>
      </c>
      <c r="F2802">
        <v>2045</v>
      </c>
      <c r="G2802">
        <v>0.9652050771306413</v>
      </c>
      <c r="H2802" s="13">
        <v>3.2389432118477904E-3</v>
      </c>
      <c r="I2802" s="4" t="str">
        <f>INDEX('EPA Source to Industry Map'!E:E,MATCH(_xlfn.CONCAT(Table2[[#This Row],[sector]:[subsource]]),'EPA Source to Industry Map'!D:D,0))</f>
        <v>water and waste 36T39</v>
      </c>
      <c r="J2802" s="4" t="s">
        <v>12</v>
      </c>
      <c r="K2802" s="13">
        <v>0.85831995113966442</v>
      </c>
    </row>
    <row r="2803" spans="1:11" x14ac:dyDescent="0.25">
      <c r="A2803" t="s">
        <v>1250</v>
      </c>
      <c r="B2803" t="s">
        <v>5</v>
      </c>
      <c r="C2803" t="s">
        <v>229</v>
      </c>
      <c r="D2803" t="s">
        <v>1251</v>
      </c>
      <c r="E2803" t="s">
        <v>12</v>
      </c>
      <c r="F2803">
        <v>2046</v>
      </c>
      <c r="G2803">
        <v>0.9652050771306413</v>
      </c>
      <c r="H2803" s="13">
        <v>3.2389432118477904E-3</v>
      </c>
      <c r="I2803" s="4" t="str">
        <f>INDEX('EPA Source to Industry Map'!E:E,MATCH(_xlfn.CONCAT(Table2[[#This Row],[sector]:[subsource]]),'EPA Source to Industry Map'!D:D,0))</f>
        <v>water and waste 36T39</v>
      </c>
      <c r="J2803" s="4" t="s">
        <v>12</v>
      </c>
      <c r="K2803" s="13">
        <v>0.85831995113966442</v>
      </c>
    </row>
    <row r="2804" spans="1:11" x14ac:dyDescent="0.25">
      <c r="A2804" t="s">
        <v>1250</v>
      </c>
      <c r="B2804" t="s">
        <v>5</v>
      </c>
      <c r="C2804" t="s">
        <v>229</v>
      </c>
      <c r="D2804" t="s">
        <v>1251</v>
      </c>
      <c r="E2804" t="s">
        <v>12</v>
      </c>
      <c r="F2804">
        <v>2047</v>
      </c>
      <c r="G2804">
        <v>0.9652050771306413</v>
      </c>
      <c r="H2804" s="13">
        <v>3.2389432118477904E-3</v>
      </c>
      <c r="I2804" s="4" t="str">
        <f>INDEX('EPA Source to Industry Map'!E:E,MATCH(_xlfn.CONCAT(Table2[[#This Row],[sector]:[subsource]]),'EPA Source to Industry Map'!D:D,0))</f>
        <v>water and waste 36T39</v>
      </c>
      <c r="J2804" s="4" t="s">
        <v>12</v>
      </c>
      <c r="K2804" s="13">
        <v>0.85831995113966442</v>
      </c>
    </row>
    <row r="2805" spans="1:11" x14ac:dyDescent="0.25">
      <c r="A2805" t="s">
        <v>1250</v>
      </c>
      <c r="B2805" t="s">
        <v>5</v>
      </c>
      <c r="C2805" t="s">
        <v>229</v>
      </c>
      <c r="D2805" t="s">
        <v>1251</v>
      </c>
      <c r="E2805" t="s">
        <v>12</v>
      </c>
      <c r="F2805">
        <v>2048</v>
      </c>
      <c r="G2805">
        <v>0.9652050771306413</v>
      </c>
      <c r="H2805" s="13">
        <v>3.2389432118477904E-3</v>
      </c>
      <c r="I2805" s="4" t="str">
        <f>INDEX('EPA Source to Industry Map'!E:E,MATCH(_xlfn.CONCAT(Table2[[#This Row],[sector]:[subsource]]),'EPA Source to Industry Map'!D:D,0))</f>
        <v>water and waste 36T39</v>
      </c>
      <c r="J2805" s="4" t="s">
        <v>12</v>
      </c>
      <c r="K2805" s="13">
        <v>0.85831995113966442</v>
      </c>
    </row>
    <row r="2806" spans="1:11" x14ac:dyDescent="0.25">
      <c r="A2806" t="s">
        <v>1250</v>
      </c>
      <c r="B2806" t="s">
        <v>5</v>
      </c>
      <c r="C2806" t="s">
        <v>229</v>
      </c>
      <c r="D2806" t="s">
        <v>1251</v>
      </c>
      <c r="E2806" t="s">
        <v>12</v>
      </c>
      <c r="F2806">
        <v>2049</v>
      </c>
      <c r="G2806">
        <v>0.9652050771306413</v>
      </c>
      <c r="H2806" s="13">
        <v>3.2389432118477904E-3</v>
      </c>
      <c r="I2806" s="4" t="str">
        <f>INDEX('EPA Source to Industry Map'!E:E,MATCH(_xlfn.CONCAT(Table2[[#This Row],[sector]:[subsource]]),'EPA Source to Industry Map'!D:D,0))</f>
        <v>water and waste 36T39</v>
      </c>
      <c r="J2806" s="4" t="s">
        <v>12</v>
      </c>
      <c r="K2806" s="13">
        <v>0.85831995113966442</v>
      </c>
    </row>
    <row r="2807" spans="1:11" x14ac:dyDescent="0.25">
      <c r="A2807" t="s">
        <v>1250</v>
      </c>
      <c r="B2807" t="s">
        <v>5</v>
      </c>
      <c r="C2807" t="s">
        <v>229</v>
      </c>
      <c r="D2807" t="s">
        <v>1251</v>
      </c>
      <c r="E2807" t="s">
        <v>12</v>
      </c>
      <c r="F2807">
        <v>2050</v>
      </c>
      <c r="G2807">
        <v>0.9652050771306413</v>
      </c>
      <c r="H2807" s="13">
        <v>3.2389432118477904E-3</v>
      </c>
      <c r="I2807" s="4" t="str">
        <f>INDEX('EPA Source to Industry Map'!E:E,MATCH(_xlfn.CONCAT(Table2[[#This Row],[sector]:[subsource]]),'EPA Source to Industry Map'!D:D,0))</f>
        <v>water and waste 36T39</v>
      </c>
      <c r="J2807" s="4" t="s">
        <v>12</v>
      </c>
      <c r="K2807" s="13">
        <v>0.85831995113966442</v>
      </c>
    </row>
    <row r="2808" spans="1:11" x14ac:dyDescent="0.25">
      <c r="A2808" t="s">
        <v>1250</v>
      </c>
      <c r="B2808" t="s">
        <v>5</v>
      </c>
      <c r="C2808" t="s">
        <v>18</v>
      </c>
      <c r="D2808" t="s">
        <v>264</v>
      </c>
      <c r="E2808" t="s">
        <v>11</v>
      </c>
      <c r="F2808">
        <v>1990</v>
      </c>
      <c r="G2808">
        <v>11.33138051553262</v>
      </c>
      <c r="H2808" s="13">
        <v>0.45325522062130497</v>
      </c>
      <c r="I2808" s="4" t="str">
        <f>INDEX('EPA Source to Industry Map'!E:E,MATCH(_xlfn.CONCAT(Table2[[#This Row],[sector]:[subsource]]),'EPA Source to Industry Map'!D:D,0))</f>
        <v>water and waste 36T39</v>
      </c>
      <c r="J2808" s="4" t="s">
        <v>11</v>
      </c>
      <c r="K2808" s="13">
        <v>12.69114617739654</v>
      </c>
    </row>
    <row r="2809" spans="1:11" x14ac:dyDescent="0.25">
      <c r="A2809" t="s">
        <v>1250</v>
      </c>
      <c r="B2809" t="s">
        <v>5</v>
      </c>
      <c r="C2809" t="s">
        <v>18</v>
      </c>
      <c r="D2809" t="s">
        <v>264</v>
      </c>
      <c r="E2809" t="s">
        <v>11</v>
      </c>
      <c r="F2809">
        <v>1991</v>
      </c>
      <c r="G2809">
        <v>10.900628555690203</v>
      </c>
      <c r="H2809" s="13">
        <v>0.43602514222760813</v>
      </c>
      <c r="I2809" s="4" t="str">
        <f>INDEX('EPA Source to Industry Map'!E:E,MATCH(_xlfn.CONCAT(Table2[[#This Row],[sector]:[subsource]]),'EPA Source to Industry Map'!D:D,0))</f>
        <v>water and waste 36T39</v>
      </c>
      <c r="J2809" s="4" t="s">
        <v>11</v>
      </c>
      <c r="K2809" s="13">
        <v>12.208703982373027</v>
      </c>
    </row>
    <row r="2810" spans="1:11" x14ac:dyDescent="0.25">
      <c r="A2810" t="s">
        <v>1250</v>
      </c>
      <c r="B2810" t="s">
        <v>5</v>
      </c>
      <c r="C2810" t="s">
        <v>18</v>
      </c>
      <c r="D2810" t="s">
        <v>264</v>
      </c>
      <c r="E2810" t="s">
        <v>11</v>
      </c>
      <c r="F2810">
        <v>1992</v>
      </c>
      <c r="G2810">
        <v>10.584627549441825</v>
      </c>
      <c r="H2810" s="13">
        <v>0.4233851019776731</v>
      </c>
      <c r="I2810" s="4" t="str">
        <f>INDEX('EPA Source to Industry Map'!E:E,MATCH(_xlfn.CONCAT(Table2[[#This Row],[sector]:[subsource]]),'EPA Source to Industry Map'!D:D,0))</f>
        <v>water and waste 36T39</v>
      </c>
      <c r="J2810" s="4" t="s">
        <v>11</v>
      </c>
      <c r="K2810" s="13">
        <v>11.854782855374848</v>
      </c>
    </row>
    <row r="2811" spans="1:11" x14ac:dyDescent="0.25">
      <c r="A2811" t="s">
        <v>1250</v>
      </c>
      <c r="B2811" t="s">
        <v>5</v>
      </c>
      <c r="C2811" t="s">
        <v>18</v>
      </c>
      <c r="D2811" t="s">
        <v>264</v>
      </c>
      <c r="E2811" t="s">
        <v>11</v>
      </c>
      <c r="F2811">
        <v>1993</v>
      </c>
      <c r="G2811">
        <v>10.267641843804256</v>
      </c>
      <c r="H2811" s="13">
        <v>0.41070567375217026</v>
      </c>
      <c r="I2811" s="4" t="str">
        <f>INDEX('EPA Source to Industry Map'!E:E,MATCH(_xlfn.CONCAT(Table2[[#This Row],[sector]:[subsource]]),'EPA Source to Industry Map'!D:D,0))</f>
        <v>water and waste 36T39</v>
      </c>
      <c r="J2811" s="4" t="s">
        <v>11</v>
      </c>
      <c r="K2811" s="13">
        <v>11.49975886506077</v>
      </c>
    </row>
    <row r="2812" spans="1:11" x14ac:dyDescent="0.25">
      <c r="A2812" t="s">
        <v>1250</v>
      </c>
      <c r="B2812" t="s">
        <v>5</v>
      </c>
      <c r="C2812" t="s">
        <v>18</v>
      </c>
      <c r="D2812" t="s">
        <v>264</v>
      </c>
      <c r="E2812" t="s">
        <v>11</v>
      </c>
      <c r="F2812">
        <v>1994</v>
      </c>
      <c r="G2812">
        <v>9.743177997794481</v>
      </c>
      <c r="H2812" s="13">
        <v>0.38972711991177933</v>
      </c>
      <c r="I2812" s="4" t="str">
        <f>INDEX('EPA Source to Industry Map'!E:E,MATCH(_xlfn.CONCAT(Table2[[#This Row],[sector]:[subsource]]),'EPA Source to Industry Map'!D:D,0))</f>
        <v>water and waste 36T39</v>
      </c>
      <c r="J2812" s="4" t="s">
        <v>11</v>
      </c>
      <c r="K2812" s="13">
        <v>10.912359357529821</v>
      </c>
    </row>
    <row r="2813" spans="1:11" x14ac:dyDescent="0.25">
      <c r="A2813" t="s">
        <v>1250</v>
      </c>
      <c r="B2813" t="s">
        <v>5</v>
      </c>
      <c r="C2813" t="s">
        <v>18</v>
      </c>
      <c r="D2813" t="s">
        <v>264</v>
      </c>
      <c r="E2813" t="s">
        <v>11</v>
      </c>
      <c r="F2813">
        <v>1995</v>
      </c>
      <c r="G2813">
        <v>9.8356036108853253</v>
      </c>
      <c r="H2813" s="13">
        <v>0.39342414443541301</v>
      </c>
      <c r="I2813" s="4" t="str">
        <f>INDEX('EPA Source to Industry Map'!E:E,MATCH(_xlfn.CONCAT(Table2[[#This Row],[sector]:[subsource]]),'EPA Source to Industry Map'!D:D,0))</f>
        <v>water and waste 36T39</v>
      </c>
      <c r="J2813" s="4" t="s">
        <v>11</v>
      </c>
      <c r="K2813" s="13">
        <v>11.015876044191572</v>
      </c>
    </row>
    <row r="2814" spans="1:11" x14ac:dyDescent="0.25">
      <c r="A2814" t="s">
        <v>1250</v>
      </c>
      <c r="B2814" t="s">
        <v>5</v>
      </c>
      <c r="C2814" t="s">
        <v>18</v>
      </c>
      <c r="D2814" t="s">
        <v>264</v>
      </c>
      <c r="E2814" t="s">
        <v>11</v>
      </c>
      <c r="F2814">
        <v>1996</v>
      </c>
      <c r="G2814">
        <v>9.4675690553918255</v>
      </c>
      <c r="H2814" s="13">
        <v>0.37870276221567289</v>
      </c>
      <c r="I2814" s="4" t="str">
        <f>INDEX('EPA Source to Industry Map'!E:E,MATCH(_xlfn.CONCAT(Table2[[#This Row],[sector]:[subsource]]),'EPA Source to Industry Map'!D:D,0))</f>
        <v>water and waste 36T39</v>
      </c>
      <c r="J2814" s="4" t="s">
        <v>11</v>
      </c>
      <c r="K2814" s="13">
        <v>10.603677342038845</v>
      </c>
    </row>
    <row r="2815" spans="1:11" x14ac:dyDescent="0.25">
      <c r="A2815" t="s">
        <v>1250</v>
      </c>
      <c r="B2815" t="s">
        <v>5</v>
      </c>
      <c r="C2815" t="s">
        <v>18</v>
      </c>
      <c r="D2815" t="s">
        <v>264</v>
      </c>
      <c r="E2815" t="s">
        <v>11</v>
      </c>
      <c r="F2815">
        <v>1997</v>
      </c>
      <c r="G2815">
        <v>9.1850461442670106</v>
      </c>
      <c r="H2815" s="13">
        <v>0.36740184577068058</v>
      </c>
      <c r="I2815" s="4" t="str">
        <f>INDEX('EPA Source to Industry Map'!E:E,MATCH(_xlfn.CONCAT(Table2[[#This Row],[sector]:[subsource]]),'EPA Source to Industry Map'!D:D,0))</f>
        <v>water and waste 36T39</v>
      </c>
      <c r="J2815" s="4" t="s">
        <v>11</v>
      </c>
      <c r="K2815" s="13">
        <v>10.287251681579056</v>
      </c>
    </row>
    <row r="2816" spans="1:11" x14ac:dyDescent="0.25">
      <c r="A2816" t="s">
        <v>1250</v>
      </c>
      <c r="B2816" t="s">
        <v>5</v>
      </c>
      <c r="C2816" t="s">
        <v>18</v>
      </c>
      <c r="D2816" t="s">
        <v>264</v>
      </c>
      <c r="E2816" t="s">
        <v>11</v>
      </c>
      <c r="F2816">
        <v>1998</v>
      </c>
      <c r="G2816">
        <v>8.8679694759319183</v>
      </c>
      <c r="H2816" s="13">
        <v>0.35471877903727672</v>
      </c>
      <c r="I2816" s="4" t="str">
        <f>INDEX('EPA Source to Industry Map'!E:E,MATCH(_xlfn.CONCAT(Table2[[#This Row],[sector]:[subsource]]),'EPA Source to Industry Map'!D:D,0))</f>
        <v>water and waste 36T39</v>
      </c>
      <c r="J2816" s="4" t="s">
        <v>11</v>
      </c>
      <c r="K2816" s="13">
        <v>9.9321258130437506</v>
      </c>
    </row>
    <row r="2817" spans="1:11" x14ac:dyDescent="0.25">
      <c r="A2817" t="s">
        <v>1250</v>
      </c>
      <c r="B2817" t="s">
        <v>5</v>
      </c>
      <c r="C2817" t="s">
        <v>18</v>
      </c>
      <c r="D2817" t="s">
        <v>264</v>
      </c>
      <c r="E2817" t="s">
        <v>11</v>
      </c>
      <c r="F2817">
        <v>1999</v>
      </c>
      <c r="G2817">
        <v>8.4274552123509601</v>
      </c>
      <c r="H2817" s="13">
        <v>0.33709820849403838</v>
      </c>
      <c r="I2817" s="4" t="str">
        <f>INDEX('EPA Source to Industry Map'!E:E,MATCH(_xlfn.CONCAT(Table2[[#This Row],[sector]:[subsource]]),'EPA Source to Industry Map'!D:D,0))</f>
        <v>water and waste 36T39</v>
      </c>
      <c r="J2817" s="4" t="s">
        <v>11</v>
      </c>
      <c r="K2817" s="13">
        <v>9.438749837833079</v>
      </c>
    </row>
    <row r="2818" spans="1:11" x14ac:dyDescent="0.25">
      <c r="A2818" t="s">
        <v>1250</v>
      </c>
      <c r="B2818" t="s">
        <v>5</v>
      </c>
      <c r="C2818" t="s">
        <v>18</v>
      </c>
      <c r="D2818" t="s">
        <v>264</v>
      </c>
      <c r="E2818" t="s">
        <v>11</v>
      </c>
      <c r="F2818">
        <v>2000</v>
      </c>
      <c r="G2818">
        <v>8.1005507367637613</v>
      </c>
      <c r="H2818" s="13">
        <v>0.32402202947055031</v>
      </c>
      <c r="I2818" s="4" t="str">
        <f>INDEX('EPA Source to Industry Map'!E:E,MATCH(_xlfn.CONCAT(Table2[[#This Row],[sector]:[subsource]]),'EPA Source to Industry Map'!D:D,0))</f>
        <v>water and waste 36T39</v>
      </c>
      <c r="J2818" s="4" t="s">
        <v>11</v>
      </c>
      <c r="K2818" s="13">
        <v>9.0726168251754125</v>
      </c>
    </row>
    <row r="2819" spans="1:11" x14ac:dyDescent="0.25">
      <c r="A2819" t="s">
        <v>1250</v>
      </c>
      <c r="B2819" t="s">
        <v>5</v>
      </c>
      <c r="C2819" t="s">
        <v>18</v>
      </c>
      <c r="D2819" t="s">
        <v>264</v>
      </c>
      <c r="E2819" t="s">
        <v>11</v>
      </c>
      <c r="F2819">
        <v>2001</v>
      </c>
      <c r="G2819">
        <v>7.5860360636757171</v>
      </c>
      <c r="H2819" s="13">
        <v>0.30344144254702859</v>
      </c>
      <c r="I2819" s="4" t="str">
        <f>INDEX('EPA Source to Industry Map'!E:E,MATCH(_xlfn.CONCAT(Table2[[#This Row],[sector]:[subsource]]),'EPA Source to Industry Map'!D:D,0))</f>
        <v>water and waste 36T39</v>
      </c>
      <c r="J2819" s="4" t="s">
        <v>11</v>
      </c>
      <c r="K2819" s="13">
        <v>8.496360391316804</v>
      </c>
    </row>
    <row r="2820" spans="1:11" x14ac:dyDescent="0.25">
      <c r="A2820" t="s">
        <v>1250</v>
      </c>
      <c r="B2820" t="s">
        <v>5</v>
      </c>
      <c r="C2820" t="s">
        <v>18</v>
      </c>
      <c r="D2820" t="s">
        <v>264</v>
      </c>
      <c r="E2820" t="s">
        <v>11</v>
      </c>
      <c r="F2820">
        <v>2002</v>
      </c>
      <c r="G2820">
        <v>7.4104354109999919</v>
      </c>
      <c r="H2820" s="13">
        <v>0.29641741643999969</v>
      </c>
      <c r="I2820" s="4" t="str">
        <f>INDEX('EPA Source to Industry Map'!E:E,MATCH(_xlfn.CONCAT(Table2[[#This Row],[sector]:[subsource]]),'EPA Source to Industry Map'!D:D,0))</f>
        <v>water and waste 36T39</v>
      </c>
      <c r="J2820" s="4" t="s">
        <v>11</v>
      </c>
      <c r="K2820" s="13">
        <v>8.2996876603199912</v>
      </c>
    </row>
    <row r="2821" spans="1:11" x14ac:dyDescent="0.25">
      <c r="A2821" t="s">
        <v>1250</v>
      </c>
      <c r="B2821" t="s">
        <v>5</v>
      </c>
      <c r="C2821" t="s">
        <v>18</v>
      </c>
      <c r="D2821" t="s">
        <v>264</v>
      </c>
      <c r="E2821" t="s">
        <v>11</v>
      </c>
      <c r="F2821">
        <v>2003</v>
      </c>
      <c r="G2821">
        <v>7.4057335182459116</v>
      </c>
      <c r="H2821" s="13">
        <v>0.29622934072983648</v>
      </c>
      <c r="I2821" s="4" t="str">
        <f>INDEX('EPA Source to Industry Map'!E:E,MATCH(_xlfn.CONCAT(Table2[[#This Row],[sector]:[subsource]]),'EPA Source to Industry Map'!D:D,0))</f>
        <v>water and waste 36T39</v>
      </c>
      <c r="J2821" s="4" t="s">
        <v>11</v>
      </c>
      <c r="K2821" s="13">
        <v>8.2944215404354207</v>
      </c>
    </row>
    <row r="2822" spans="1:11" x14ac:dyDescent="0.25">
      <c r="A2822" t="s">
        <v>1250</v>
      </c>
      <c r="B2822" t="s">
        <v>5</v>
      </c>
      <c r="C2822" t="s">
        <v>18</v>
      </c>
      <c r="D2822" t="s">
        <v>264</v>
      </c>
      <c r="E2822" t="s">
        <v>11</v>
      </c>
      <c r="F2822">
        <v>2004</v>
      </c>
      <c r="G2822">
        <v>7.1865877910821601</v>
      </c>
      <c r="H2822" s="13">
        <v>0.28746351164328632</v>
      </c>
      <c r="I2822" s="4" t="str">
        <f>INDEX('EPA Source to Industry Map'!E:E,MATCH(_xlfn.CONCAT(Table2[[#This Row],[sector]:[subsource]]),'EPA Source to Industry Map'!D:D,0))</f>
        <v>water and waste 36T39</v>
      </c>
      <c r="J2822" s="4" t="s">
        <v>11</v>
      </c>
      <c r="K2822" s="13">
        <v>8.0489783260120191</v>
      </c>
    </row>
    <row r="2823" spans="1:11" x14ac:dyDescent="0.25">
      <c r="A2823" t="s">
        <v>1250</v>
      </c>
      <c r="B2823" t="s">
        <v>5</v>
      </c>
      <c r="C2823" t="s">
        <v>18</v>
      </c>
      <c r="D2823" t="s">
        <v>264</v>
      </c>
      <c r="E2823" t="s">
        <v>11</v>
      </c>
      <c r="F2823">
        <v>2005</v>
      </c>
      <c r="G2823">
        <v>6.6819747773275822</v>
      </c>
      <c r="H2823" s="13">
        <v>0.26727899109310332</v>
      </c>
      <c r="I2823" s="4" t="str">
        <f>INDEX('EPA Source to Industry Map'!E:E,MATCH(_xlfn.CONCAT(Table2[[#This Row],[sector]:[subsource]]),'EPA Source to Industry Map'!D:D,0))</f>
        <v>water and waste 36T39</v>
      </c>
      <c r="J2823" s="4" t="s">
        <v>11</v>
      </c>
      <c r="K2823" s="13">
        <v>7.483811750606896</v>
      </c>
    </row>
    <row r="2824" spans="1:11" x14ac:dyDescent="0.25">
      <c r="A2824" t="s">
        <v>1250</v>
      </c>
      <c r="B2824" t="s">
        <v>5</v>
      </c>
      <c r="C2824" t="s">
        <v>18</v>
      </c>
      <c r="D2824" t="s">
        <v>264</v>
      </c>
      <c r="E2824" t="s">
        <v>11</v>
      </c>
      <c r="F2824">
        <v>2006</v>
      </c>
      <c r="G2824">
        <v>6.4546824145149273</v>
      </c>
      <c r="H2824" s="13">
        <v>0.25818729658059714</v>
      </c>
      <c r="I2824" s="4" t="str">
        <f>INDEX('EPA Source to Industry Map'!E:E,MATCH(_xlfn.CONCAT(Table2[[#This Row],[sector]:[subsource]]),'EPA Source to Industry Map'!D:D,0))</f>
        <v>water and waste 36T39</v>
      </c>
      <c r="J2824" s="4" t="s">
        <v>11</v>
      </c>
      <c r="K2824" s="13">
        <v>7.2292443042567207</v>
      </c>
    </row>
    <row r="2825" spans="1:11" x14ac:dyDescent="0.25">
      <c r="A2825" t="s">
        <v>1250</v>
      </c>
      <c r="B2825" t="s">
        <v>5</v>
      </c>
      <c r="C2825" t="s">
        <v>18</v>
      </c>
      <c r="D2825" t="s">
        <v>264</v>
      </c>
      <c r="E2825" t="s">
        <v>11</v>
      </c>
      <c r="F2825">
        <v>2007</v>
      </c>
      <c r="G2825">
        <v>6.2729734548583878</v>
      </c>
      <c r="H2825" s="13">
        <v>0.25091893819433547</v>
      </c>
      <c r="I2825" s="4" t="str">
        <f>INDEX('EPA Source to Industry Map'!E:E,MATCH(_xlfn.CONCAT(Table2[[#This Row],[sector]:[subsource]]),'EPA Source to Industry Map'!D:D,0))</f>
        <v>water and waste 36T39</v>
      </c>
      <c r="J2825" s="4" t="s">
        <v>11</v>
      </c>
      <c r="K2825" s="13">
        <v>7.0257302694413957</v>
      </c>
    </row>
    <row r="2826" spans="1:11" x14ac:dyDescent="0.25">
      <c r="A2826" t="s">
        <v>1250</v>
      </c>
      <c r="B2826" t="s">
        <v>5</v>
      </c>
      <c r="C2826" t="s">
        <v>18</v>
      </c>
      <c r="D2826" t="s">
        <v>264</v>
      </c>
      <c r="E2826" t="s">
        <v>11</v>
      </c>
      <c r="F2826">
        <v>2008</v>
      </c>
      <c r="G2826">
        <v>5.8616859676216064</v>
      </c>
      <c r="H2826" s="13">
        <v>0.23446743870486428</v>
      </c>
      <c r="I2826" s="4" t="str">
        <f>INDEX('EPA Source to Industry Map'!E:E,MATCH(_xlfn.CONCAT(Table2[[#This Row],[sector]:[subsource]]),'EPA Source to Industry Map'!D:D,0))</f>
        <v>water and waste 36T39</v>
      </c>
      <c r="J2826" s="4" t="s">
        <v>11</v>
      </c>
      <c r="K2826" s="13">
        <v>6.5650882837362001</v>
      </c>
    </row>
    <row r="2827" spans="1:11" x14ac:dyDescent="0.25">
      <c r="A2827" t="s">
        <v>1250</v>
      </c>
      <c r="B2827" t="s">
        <v>5</v>
      </c>
      <c r="C2827" t="s">
        <v>18</v>
      </c>
      <c r="D2827" t="s">
        <v>264</v>
      </c>
      <c r="E2827" t="s">
        <v>11</v>
      </c>
      <c r="F2827">
        <v>2009</v>
      </c>
      <c r="G2827">
        <v>5.6185082664023254</v>
      </c>
      <c r="H2827" s="13">
        <v>0.22474033065609311</v>
      </c>
      <c r="I2827" s="4" t="str">
        <f>INDEX('EPA Source to Industry Map'!E:E,MATCH(_xlfn.CONCAT(Table2[[#This Row],[sector]:[subsource]]),'EPA Source to Industry Map'!D:D,0))</f>
        <v>water and waste 36T39</v>
      </c>
      <c r="J2827" s="4" t="s">
        <v>11</v>
      </c>
      <c r="K2827" s="13">
        <v>6.2927292583706054</v>
      </c>
    </row>
    <row r="2828" spans="1:11" x14ac:dyDescent="0.25">
      <c r="A2828" t="s">
        <v>1250</v>
      </c>
      <c r="B2828" t="s">
        <v>5</v>
      </c>
      <c r="C2828" t="s">
        <v>18</v>
      </c>
      <c r="D2828" t="s">
        <v>264</v>
      </c>
      <c r="E2828" t="s">
        <v>11</v>
      </c>
      <c r="F2828">
        <v>2010</v>
      </c>
      <c r="G2828">
        <v>5.6633277168104685</v>
      </c>
      <c r="H2828" s="13">
        <v>0.22653310867241877</v>
      </c>
      <c r="I2828" s="4" t="str">
        <f>INDEX('EPA Source to Industry Map'!E:E,MATCH(_xlfn.CONCAT(Table2[[#This Row],[sector]:[subsource]]),'EPA Source to Industry Map'!D:D,0))</f>
        <v>water and waste 36T39</v>
      </c>
      <c r="J2828" s="4" t="s">
        <v>11</v>
      </c>
      <c r="K2828" s="13">
        <v>6.342927042827724</v>
      </c>
    </row>
    <row r="2829" spans="1:11" x14ac:dyDescent="0.25">
      <c r="A2829" t="s">
        <v>1250</v>
      </c>
      <c r="B2829" t="s">
        <v>5</v>
      </c>
      <c r="C2829" t="s">
        <v>18</v>
      </c>
      <c r="D2829" t="s">
        <v>264</v>
      </c>
      <c r="E2829" t="s">
        <v>11</v>
      </c>
      <c r="F2829">
        <v>2011</v>
      </c>
      <c r="G2829">
        <v>5.5460248845582223</v>
      </c>
      <c r="H2829" s="13">
        <v>0.22184099538232888</v>
      </c>
      <c r="I2829" s="4" t="str">
        <f>INDEX('EPA Source to Industry Map'!E:E,MATCH(_xlfn.CONCAT(Table2[[#This Row],[sector]:[subsource]]),'EPA Source to Industry Map'!D:D,0))</f>
        <v>water and waste 36T39</v>
      </c>
      <c r="J2829" s="4" t="s">
        <v>11</v>
      </c>
      <c r="K2829" s="13">
        <v>6.2115478707052096</v>
      </c>
    </row>
    <row r="2830" spans="1:11" x14ac:dyDescent="0.25">
      <c r="A2830" t="s">
        <v>1250</v>
      </c>
      <c r="B2830" t="s">
        <v>5</v>
      </c>
      <c r="C2830" t="s">
        <v>18</v>
      </c>
      <c r="D2830" t="s">
        <v>264</v>
      </c>
      <c r="E2830" t="s">
        <v>11</v>
      </c>
      <c r="F2830">
        <v>2012</v>
      </c>
      <c r="G2830">
        <v>5.3052074163371135</v>
      </c>
      <c r="H2830" s="13">
        <v>0.21220829665348462</v>
      </c>
      <c r="I2830" s="4" t="str">
        <f>INDEX('EPA Source to Industry Map'!E:E,MATCH(_xlfn.CONCAT(Table2[[#This Row],[sector]:[subsource]]),'EPA Source to Industry Map'!D:D,0))</f>
        <v>water and waste 36T39</v>
      </c>
      <c r="J2830" s="4" t="s">
        <v>11</v>
      </c>
      <c r="K2830" s="13">
        <v>5.9418323062975693</v>
      </c>
    </row>
    <row r="2831" spans="1:11" x14ac:dyDescent="0.25">
      <c r="A2831" t="s">
        <v>1250</v>
      </c>
      <c r="B2831" t="s">
        <v>5</v>
      </c>
      <c r="C2831" t="s">
        <v>18</v>
      </c>
      <c r="D2831" t="s">
        <v>264</v>
      </c>
      <c r="E2831" t="s">
        <v>11</v>
      </c>
      <c r="F2831">
        <v>2013</v>
      </c>
      <c r="G2831">
        <v>5.240382779123145</v>
      </c>
      <c r="H2831" s="13">
        <v>0.20961531116492574</v>
      </c>
      <c r="I2831" s="4" t="str">
        <f>INDEX('EPA Source to Industry Map'!E:E,MATCH(_xlfn.CONCAT(Table2[[#This Row],[sector]:[subsource]]),'EPA Source to Industry Map'!D:D,0))</f>
        <v>water and waste 36T39</v>
      </c>
      <c r="J2831" s="4" t="s">
        <v>11</v>
      </c>
      <c r="K2831" s="13">
        <v>5.8692287126179217</v>
      </c>
    </row>
    <row r="2832" spans="1:11" x14ac:dyDescent="0.25">
      <c r="A2832" t="s">
        <v>1250</v>
      </c>
      <c r="B2832" t="s">
        <v>5</v>
      </c>
      <c r="C2832" t="s">
        <v>18</v>
      </c>
      <c r="D2832" t="s">
        <v>264</v>
      </c>
      <c r="E2832" t="s">
        <v>11</v>
      </c>
      <c r="F2832">
        <v>2014</v>
      </c>
      <c r="G2832">
        <v>5.0977371799694229</v>
      </c>
      <c r="H2832" s="13">
        <v>0.20390948719877691</v>
      </c>
      <c r="I2832" s="4" t="str">
        <f>INDEX('EPA Source to Industry Map'!E:E,MATCH(_xlfn.CONCAT(Table2[[#This Row],[sector]:[subsource]]),'EPA Source to Industry Map'!D:D,0))</f>
        <v>water and waste 36T39</v>
      </c>
      <c r="J2832" s="4" t="s">
        <v>11</v>
      </c>
      <c r="K2832" s="13">
        <v>5.709465641565755</v>
      </c>
    </row>
    <row r="2833" spans="1:11" x14ac:dyDescent="0.25">
      <c r="A2833" t="s">
        <v>1250</v>
      </c>
      <c r="B2833" t="s">
        <v>5</v>
      </c>
      <c r="C2833" t="s">
        <v>18</v>
      </c>
      <c r="D2833" t="s">
        <v>264</v>
      </c>
      <c r="E2833" t="s">
        <v>11</v>
      </c>
      <c r="F2833">
        <v>2015</v>
      </c>
      <c r="G2833">
        <v>4.9963538485232037</v>
      </c>
      <c r="H2833" s="13">
        <v>0.19985415394092815</v>
      </c>
      <c r="I2833" s="4" t="str">
        <f>INDEX('EPA Source to Industry Map'!E:E,MATCH(_xlfn.CONCAT(Table2[[#This Row],[sector]:[subsource]]),'EPA Source to Industry Map'!D:D,0))</f>
        <v>water and waste 36T39</v>
      </c>
      <c r="J2833" s="4" t="s">
        <v>11</v>
      </c>
      <c r="K2833" s="13">
        <v>5.5959163103459897</v>
      </c>
    </row>
    <row r="2834" spans="1:11" x14ac:dyDescent="0.25">
      <c r="A2834" t="s">
        <v>1250</v>
      </c>
      <c r="B2834" t="s">
        <v>5</v>
      </c>
      <c r="C2834" t="s">
        <v>18</v>
      </c>
      <c r="D2834" t="s">
        <v>264</v>
      </c>
      <c r="E2834" t="s">
        <v>11</v>
      </c>
      <c r="F2834">
        <v>2016</v>
      </c>
      <c r="G2834">
        <v>4.7774369171333166</v>
      </c>
      <c r="H2834" s="13">
        <v>0.19109747668533267</v>
      </c>
      <c r="I2834" s="4" t="str">
        <f>INDEX('EPA Source to Industry Map'!E:E,MATCH(_xlfn.CONCAT(Table2[[#This Row],[sector]:[subsource]]),'EPA Source to Industry Map'!D:D,0))</f>
        <v>water and waste 36T39</v>
      </c>
      <c r="J2834" s="4" t="s">
        <v>11</v>
      </c>
      <c r="K2834" s="13">
        <v>5.3507293471893131</v>
      </c>
    </row>
    <row r="2835" spans="1:11" x14ac:dyDescent="0.25">
      <c r="A2835" t="s">
        <v>1250</v>
      </c>
      <c r="B2835" t="s">
        <v>5</v>
      </c>
      <c r="C2835" t="s">
        <v>18</v>
      </c>
      <c r="D2835" t="s">
        <v>264</v>
      </c>
      <c r="E2835" t="s">
        <v>11</v>
      </c>
      <c r="F2835">
        <v>2017</v>
      </c>
      <c r="G2835">
        <v>4.7277677102119142</v>
      </c>
      <c r="H2835" s="13">
        <v>0.1891107084084766</v>
      </c>
      <c r="I2835" s="4" t="str">
        <f>INDEX('EPA Source to Industry Map'!E:E,MATCH(_xlfn.CONCAT(Table2[[#This Row],[sector]:[subsource]]),'EPA Source to Industry Map'!D:D,0))</f>
        <v>water and waste 36T39</v>
      </c>
      <c r="J2835" s="4" t="s">
        <v>11</v>
      </c>
      <c r="K2835" s="13">
        <v>5.2950998354373446</v>
      </c>
    </row>
    <row r="2836" spans="1:11" x14ac:dyDescent="0.25">
      <c r="A2836" t="s">
        <v>1250</v>
      </c>
      <c r="B2836" t="s">
        <v>5</v>
      </c>
      <c r="C2836" t="s">
        <v>18</v>
      </c>
      <c r="D2836" t="s">
        <v>264</v>
      </c>
      <c r="E2836" t="s">
        <v>11</v>
      </c>
      <c r="F2836">
        <v>2018</v>
      </c>
      <c r="G2836">
        <v>4.6780985032905145</v>
      </c>
      <c r="H2836" s="13">
        <v>0.18712394013162051</v>
      </c>
      <c r="I2836" s="4" t="str">
        <f>INDEX('EPA Source to Industry Map'!E:E,MATCH(_xlfn.CONCAT(Table2[[#This Row],[sector]:[subsource]]),'EPA Source to Industry Map'!D:D,0))</f>
        <v>water and waste 36T39</v>
      </c>
      <c r="J2836" s="4" t="s">
        <v>11</v>
      </c>
      <c r="K2836" s="13">
        <v>5.239470323685377</v>
      </c>
    </row>
    <row r="2837" spans="1:11" x14ac:dyDescent="0.25">
      <c r="A2837" t="s">
        <v>1250</v>
      </c>
      <c r="B2837" t="s">
        <v>5</v>
      </c>
      <c r="C2837" t="s">
        <v>18</v>
      </c>
      <c r="D2837" t="s">
        <v>264</v>
      </c>
      <c r="E2837" t="s">
        <v>11</v>
      </c>
      <c r="F2837">
        <v>2019</v>
      </c>
      <c r="G2837">
        <v>4.6284292963691147</v>
      </c>
      <c r="H2837" s="13">
        <v>0.18513717185476455</v>
      </c>
      <c r="I2837" s="4" t="str">
        <f>INDEX('EPA Source to Industry Map'!E:E,MATCH(_xlfn.CONCAT(Table2[[#This Row],[sector]:[subsource]]),'EPA Source to Industry Map'!D:D,0))</f>
        <v>water and waste 36T39</v>
      </c>
      <c r="J2837" s="4" t="s">
        <v>11</v>
      </c>
      <c r="K2837" s="13">
        <v>5.1838408119334076</v>
      </c>
    </row>
    <row r="2838" spans="1:11" x14ac:dyDescent="0.25">
      <c r="A2838" t="s">
        <v>1250</v>
      </c>
      <c r="B2838" t="s">
        <v>5</v>
      </c>
      <c r="C2838" t="s">
        <v>18</v>
      </c>
      <c r="D2838" t="s">
        <v>264</v>
      </c>
      <c r="E2838" t="s">
        <v>11</v>
      </c>
      <c r="F2838">
        <v>2020</v>
      </c>
      <c r="G2838">
        <v>4.5787600894477132</v>
      </c>
      <c r="H2838" s="13">
        <v>0.18315040357790852</v>
      </c>
      <c r="I2838" s="4" t="str">
        <f>INDEX('EPA Source to Industry Map'!E:E,MATCH(_xlfn.CONCAT(Table2[[#This Row],[sector]:[subsource]]),'EPA Source to Industry Map'!D:D,0))</f>
        <v>water and waste 36T39</v>
      </c>
      <c r="J2838" s="4" t="s">
        <v>11</v>
      </c>
      <c r="K2838" s="13">
        <v>5.1282113001814382</v>
      </c>
    </row>
    <row r="2839" spans="1:11" x14ac:dyDescent="0.25">
      <c r="A2839" t="s">
        <v>1250</v>
      </c>
      <c r="B2839" t="s">
        <v>5</v>
      </c>
      <c r="C2839" t="s">
        <v>18</v>
      </c>
      <c r="D2839" t="s">
        <v>264</v>
      </c>
      <c r="E2839" t="s">
        <v>11</v>
      </c>
      <c r="F2839">
        <v>2021</v>
      </c>
      <c r="G2839">
        <v>4.5267537602258665</v>
      </c>
      <c r="H2839" s="13">
        <v>0.18107015040903465</v>
      </c>
      <c r="I2839" s="4" t="str">
        <f>INDEX('EPA Source to Industry Map'!E:E,MATCH(_xlfn.CONCAT(Table2[[#This Row],[sector]:[subsource]]),'EPA Source to Industry Map'!D:D,0))</f>
        <v>water and waste 36T39</v>
      </c>
      <c r="J2839" s="4" t="s">
        <v>11</v>
      </c>
      <c r="K2839" s="13">
        <v>5.0699642114529713</v>
      </c>
    </row>
    <row r="2840" spans="1:11" x14ac:dyDescent="0.25">
      <c r="A2840" t="s">
        <v>1250</v>
      </c>
      <c r="B2840" t="s">
        <v>5</v>
      </c>
      <c r="C2840" t="s">
        <v>18</v>
      </c>
      <c r="D2840" t="s">
        <v>264</v>
      </c>
      <c r="E2840" t="s">
        <v>11</v>
      </c>
      <c r="F2840">
        <v>2022</v>
      </c>
      <c r="G2840">
        <v>4.4747474310040225</v>
      </c>
      <c r="H2840" s="13">
        <v>0.17898989724016084</v>
      </c>
      <c r="I2840" s="4" t="str">
        <f>INDEX('EPA Source to Industry Map'!E:E,MATCH(_xlfn.CONCAT(Table2[[#This Row],[sector]:[subsource]]),'EPA Source to Industry Map'!D:D,0))</f>
        <v>water and waste 36T39</v>
      </c>
      <c r="J2840" s="4" t="s">
        <v>11</v>
      </c>
      <c r="K2840" s="13">
        <v>5.0117171227245043</v>
      </c>
    </row>
    <row r="2841" spans="1:11" x14ac:dyDescent="0.25">
      <c r="A2841" t="s">
        <v>1250</v>
      </c>
      <c r="B2841" t="s">
        <v>5</v>
      </c>
      <c r="C2841" t="s">
        <v>18</v>
      </c>
      <c r="D2841" t="s">
        <v>264</v>
      </c>
      <c r="E2841" t="s">
        <v>11</v>
      </c>
      <c r="F2841">
        <v>2023</v>
      </c>
      <c r="G2841">
        <v>4.4227411017821741</v>
      </c>
      <c r="H2841" s="13">
        <v>0.17690964407128695</v>
      </c>
      <c r="I2841" s="4" t="str">
        <f>INDEX('EPA Source to Industry Map'!E:E,MATCH(_xlfn.CONCAT(Table2[[#This Row],[sector]:[subsource]]),'EPA Source to Industry Map'!D:D,0))</f>
        <v>water and waste 36T39</v>
      </c>
      <c r="J2841" s="4" t="s">
        <v>11</v>
      </c>
      <c r="K2841" s="13">
        <v>4.9534700339960338</v>
      </c>
    </row>
    <row r="2842" spans="1:11" x14ac:dyDescent="0.25">
      <c r="A2842" t="s">
        <v>1250</v>
      </c>
      <c r="B2842" t="s">
        <v>5</v>
      </c>
      <c r="C2842" t="s">
        <v>18</v>
      </c>
      <c r="D2842" t="s">
        <v>264</v>
      </c>
      <c r="E2842" t="s">
        <v>11</v>
      </c>
      <c r="F2842">
        <v>2024</v>
      </c>
      <c r="G2842">
        <v>4.3707347725603309</v>
      </c>
      <c r="H2842" s="13">
        <v>0.1748293909024132</v>
      </c>
      <c r="I2842" s="4" t="str">
        <f>INDEX('EPA Source to Industry Map'!E:E,MATCH(_xlfn.CONCAT(Table2[[#This Row],[sector]:[subsource]]),'EPA Source to Industry Map'!D:D,0))</f>
        <v>water and waste 36T39</v>
      </c>
      <c r="J2842" s="4" t="s">
        <v>11</v>
      </c>
      <c r="K2842" s="13">
        <v>4.8952229452675695</v>
      </c>
    </row>
    <row r="2843" spans="1:11" x14ac:dyDescent="0.25">
      <c r="A2843" t="s">
        <v>1250</v>
      </c>
      <c r="B2843" t="s">
        <v>5</v>
      </c>
      <c r="C2843" t="s">
        <v>18</v>
      </c>
      <c r="D2843" t="s">
        <v>264</v>
      </c>
      <c r="E2843" t="s">
        <v>11</v>
      </c>
      <c r="F2843">
        <v>2025</v>
      </c>
      <c r="G2843">
        <v>4.3187284433384816</v>
      </c>
      <c r="H2843" s="13">
        <v>0.17274913773353934</v>
      </c>
      <c r="I2843" s="4" t="str">
        <f>INDEX('EPA Source to Industry Map'!E:E,MATCH(_xlfn.CONCAT(Table2[[#This Row],[sector]:[subsource]]),'EPA Source to Industry Map'!D:D,0))</f>
        <v>water and waste 36T39</v>
      </c>
      <c r="J2843" s="4" t="s">
        <v>11</v>
      </c>
      <c r="K2843" s="13">
        <v>4.8369758565391026</v>
      </c>
    </row>
    <row r="2844" spans="1:11" x14ac:dyDescent="0.25">
      <c r="A2844" t="s">
        <v>1250</v>
      </c>
      <c r="B2844" t="s">
        <v>5</v>
      </c>
      <c r="C2844" t="s">
        <v>18</v>
      </c>
      <c r="D2844" t="s">
        <v>264</v>
      </c>
      <c r="E2844" t="s">
        <v>11</v>
      </c>
      <c r="F2844">
        <v>2026</v>
      </c>
      <c r="G2844">
        <v>4.2651712958323333</v>
      </c>
      <c r="H2844" s="13">
        <v>0.17060685183329333</v>
      </c>
      <c r="I2844" s="4" t="str">
        <f>INDEX('EPA Source to Industry Map'!E:E,MATCH(_xlfn.CONCAT(Table2[[#This Row],[sector]:[subsource]]),'EPA Source to Industry Map'!D:D,0))</f>
        <v>water and waste 36T39</v>
      </c>
      <c r="J2844" s="4" t="s">
        <v>11</v>
      </c>
      <c r="K2844" s="13">
        <v>4.7769918513322134</v>
      </c>
    </row>
    <row r="2845" spans="1:11" x14ac:dyDescent="0.25">
      <c r="A2845" t="s">
        <v>1250</v>
      </c>
      <c r="B2845" t="s">
        <v>5</v>
      </c>
      <c r="C2845" t="s">
        <v>18</v>
      </c>
      <c r="D2845" t="s">
        <v>264</v>
      </c>
      <c r="E2845" t="s">
        <v>11</v>
      </c>
      <c r="F2845">
        <v>2027</v>
      </c>
      <c r="G2845">
        <v>4.2116141483261833</v>
      </c>
      <c r="H2845" s="13">
        <v>0.1684645659330474</v>
      </c>
      <c r="I2845" s="4" t="str">
        <f>INDEX('EPA Source to Industry Map'!E:E,MATCH(_xlfn.CONCAT(Table2[[#This Row],[sector]:[subsource]]),'EPA Source to Industry Map'!D:D,0))</f>
        <v>water and waste 36T39</v>
      </c>
      <c r="J2845" s="4" t="s">
        <v>11</v>
      </c>
      <c r="K2845" s="13">
        <v>4.7170078461253269</v>
      </c>
    </row>
    <row r="2846" spans="1:11" x14ac:dyDescent="0.25">
      <c r="A2846" t="s">
        <v>1250</v>
      </c>
      <c r="B2846" t="s">
        <v>5</v>
      </c>
      <c r="C2846" t="s">
        <v>18</v>
      </c>
      <c r="D2846" t="s">
        <v>264</v>
      </c>
      <c r="E2846" t="s">
        <v>11</v>
      </c>
      <c r="F2846">
        <v>2028</v>
      </c>
      <c r="G2846">
        <v>4.158057000820035</v>
      </c>
      <c r="H2846" s="13">
        <v>0.16632228003280133</v>
      </c>
      <c r="I2846" s="4" t="str">
        <f>INDEX('EPA Source to Industry Map'!E:E,MATCH(_xlfn.CONCAT(Table2[[#This Row],[sector]:[subsource]]),'EPA Source to Industry Map'!D:D,0))</f>
        <v>water and waste 36T39</v>
      </c>
      <c r="J2846" s="4" t="s">
        <v>11</v>
      </c>
      <c r="K2846" s="13">
        <v>4.6570238409184395</v>
      </c>
    </row>
    <row r="2847" spans="1:11" x14ac:dyDescent="0.25">
      <c r="A2847" t="s">
        <v>1250</v>
      </c>
      <c r="B2847" t="s">
        <v>5</v>
      </c>
      <c r="C2847" t="s">
        <v>18</v>
      </c>
      <c r="D2847" t="s">
        <v>264</v>
      </c>
      <c r="E2847" t="s">
        <v>11</v>
      </c>
      <c r="F2847">
        <v>2029</v>
      </c>
      <c r="G2847">
        <v>4.1044998533138859</v>
      </c>
      <c r="H2847" s="13">
        <v>0.16417999413255543</v>
      </c>
      <c r="I2847" s="4" t="str">
        <f>INDEX('EPA Source to Industry Map'!E:E,MATCH(_xlfn.CONCAT(Table2[[#This Row],[sector]:[subsource]]),'EPA Source to Industry Map'!D:D,0))</f>
        <v>water and waste 36T39</v>
      </c>
      <c r="J2847" s="4" t="s">
        <v>11</v>
      </c>
      <c r="K2847" s="13">
        <v>4.5970398357115521</v>
      </c>
    </row>
    <row r="2848" spans="1:11" x14ac:dyDescent="0.25">
      <c r="A2848" t="s">
        <v>1250</v>
      </c>
      <c r="B2848" t="s">
        <v>5</v>
      </c>
      <c r="C2848" t="s">
        <v>18</v>
      </c>
      <c r="D2848" t="s">
        <v>264</v>
      </c>
      <c r="E2848" t="s">
        <v>11</v>
      </c>
      <c r="F2848">
        <v>2030</v>
      </c>
      <c r="G2848">
        <v>4.0509427058077332</v>
      </c>
      <c r="H2848" s="13">
        <v>0.16203770823230937</v>
      </c>
      <c r="I2848" s="4" t="str">
        <f>INDEX('EPA Source to Industry Map'!E:E,MATCH(_xlfn.CONCAT(Table2[[#This Row],[sector]:[subsource]]),'EPA Source to Industry Map'!D:D,0))</f>
        <v>water and waste 36T39</v>
      </c>
      <c r="J2848" s="4" t="s">
        <v>11</v>
      </c>
      <c r="K2848" s="13">
        <v>4.5370558305046629</v>
      </c>
    </row>
    <row r="2849" spans="1:11" x14ac:dyDescent="0.25">
      <c r="A2849" t="s">
        <v>1250</v>
      </c>
      <c r="B2849" t="s">
        <v>5</v>
      </c>
      <c r="C2849" t="s">
        <v>18</v>
      </c>
      <c r="D2849" t="s">
        <v>264</v>
      </c>
      <c r="E2849" t="s">
        <v>11</v>
      </c>
      <c r="F2849">
        <v>2031</v>
      </c>
      <c r="G2849">
        <v>3.9968109280830992</v>
      </c>
      <c r="H2849" s="13">
        <v>0.159872437123324</v>
      </c>
      <c r="I2849" s="4" t="str">
        <f>INDEX('EPA Source to Industry Map'!E:E,MATCH(_xlfn.CONCAT(Table2[[#This Row],[sector]:[subsource]]),'EPA Source to Industry Map'!D:D,0))</f>
        <v>water and waste 36T39</v>
      </c>
      <c r="J2849" s="4" t="s">
        <v>11</v>
      </c>
      <c r="K2849" s="13">
        <v>4.4764282394530719</v>
      </c>
    </row>
    <row r="2850" spans="1:11" x14ac:dyDescent="0.25">
      <c r="A2850" t="s">
        <v>1250</v>
      </c>
      <c r="B2850" t="s">
        <v>5</v>
      </c>
      <c r="C2850" t="s">
        <v>18</v>
      </c>
      <c r="D2850" t="s">
        <v>264</v>
      </c>
      <c r="E2850" t="s">
        <v>11</v>
      </c>
      <c r="F2850">
        <v>2032</v>
      </c>
      <c r="G2850">
        <v>3.9426791503584671</v>
      </c>
      <c r="H2850" s="13">
        <v>0.1577071660143386</v>
      </c>
      <c r="I2850" s="4" t="str">
        <f>INDEX('EPA Source to Industry Map'!E:E,MATCH(_xlfn.CONCAT(Table2[[#This Row],[sector]:[subsource]]),'EPA Source to Industry Map'!D:D,0))</f>
        <v>water and waste 36T39</v>
      </c>
      <c r="J2850" s="4" t="s">
        <v>11</v>
      </c>
      <c r="K2850" s="13">
        <v>4.4158006484014827</v>
      </c>
    </row>
    <row r="2851" spans="1:11" x14ac:dyDescent="0.25">
      <c r="A2851" t="s">
        <v>1250</v>
      </c>
      <c r="B2851" t="s">
        <v>5</v>
      </c>
      <c r="C2851" t="s">
        <v>18</v>
      </c>
      <c r="D2851" t="s">
        <v>264</v>
      </c>
      <c r="E2851" t="s">
        <v>11</v>
      </c>
      <c r="F2851">
        <v>2033</v>
      </c>
      <c r="G2851">
        <v>3.8885473726338304</v>
      </c>
      <c r="H2851" s="13">
        <v>0.15554189490535322</v>
      </c>
      <c r="I2851" s="4" t="str">
        <f>INDEX('EPA Source to Industry Map'!E:E,MATCH(_xlfn.CONCAT(Table2[[#This Row],[sector]:[subsource]]),'EPA Source to Industry Map'!D:D,0))</f>
        <v>water and waste 36T39</v>
      </c>
      <c r="J2851" s="4" t="s">
        <v>11</v>
      </c>
      <c r="K2851" s="13">
        <v>4.3551730573498899</v>
      </c>
    </row>
    <row r="2852" spans="1:11" x14ac:dyDescent="0.25">
      <c r="A2852" t="s">
        <v>1250</v>
      </c>
      <c r="B2852" t="s">
        <v>5</v>
      </c>
      <c r="C2852" t="s">
        <v>18</v>
      </c>
      <c r="D2852" t="s">
        <v>264</v>
      </c>
      <c r="E2852" t="s">
        <v>11</v>
      </c>
      <c r="F2852">
        <v>2034</v>
      </c>
      <c r="G2852">
        <v>3.8344155949091951</v>
      </c>
      <c r="H2852" s="13">
        <v>0.15337662379636782</v>
      </c>
      <c r="I2852" s="4" t="str">
        <f>INDEX('EPA Source to Industry Map'!E:E,MATCH(_xlfn.CONCAT(Table2[[#This Row],[sector]:[subsource]]),'EPA Source to Industry Map'!D:D,0))</f>
        <v>water and waste 36T39</v>
      </c>
      <c r="J2852" s="4" t="s">
        <v>11</v>
      </c>
      <c r="K2852" s="13">
        <v>4.2945454662982989</v>
      </c>
    </row>
    <row r="2853" spans="1:11" x14ac:dyDescent="0.25">
      <c r="A2853" t="s">
        <v>1250</v>
      </c>
      <c r="B2853" t="s">
        <v>5</v>
      </c>
      <c r="C2853" t="s">
        <v>18</v>
      </c>
      <c r="D2853" t="s">
        <v>264</v>
      </c>
      <c r="E2853" t="s">
        <v>11</v>
      </c>
      <c r="F2853">
        <v>2035</v>
      </c>
      <c r="G2853">
        <v>3.7802838171845616</v>
      </c>
      <c r="H2853" s="13">
        <v>0.15121135268738242</v>
      </c>
      <c r="I2853" s="4" t="str">
        <f>INDEX('EPA Source to Industry Map'!E:E,MATCH(_xlfn.CONCAT(Table2[[#This Row],[sector]:[subsource]]),'EPA Source to Industry Map'!D:D,0))</f>
        <v>water and waste 36T39</v>
      </c>
      <c r="J2853" s="4" t="s">
        <v>11</v>
      </c>
      <c r="K2853" s="13">
        <v>4.2339178752467097</v>
      </c>
    </row>
    <row r="2854" spans="1:11" x14ac:dyDescent="0.25">
      <c r="A2854" t="s">
        <v>1250</v>
      </c>
      <c r="B2854" t="s">
        <v>5</v>
      </c>
      <c r="C2854" t="s">
        <v>18</v>
      </c>
      <c r="D2854" t="s">
        <v>264</v>
      </c>
      <c r="E2854" t="s">
        <v>11</v>
      </c>
      <c r="F2854">
        <v>2036</v>
      </c>
      <c r="G2854">
        <v>3.7267130184131965</v>
      </c>
      <c r="H2854" s="13">
        <v>0.1490685207365279</v>
      </c>
      <c r="I2854" s="4" t="str">
        <f>INDEX('EPA Source to Industry Map'!E:E,MATCH(_xlfn.CONCAT(Table2[[#This Row],[sector]:[subsource]]),'EPA Source to Industry Map'!D:D,0))</f>
        <v>water and waste 36T39</v>
      </c>
      <c r="J2854" s="4" t="s">
        <v>11</v>
      </c>
      <c r="K2854" s="13">
        <v>4.1739185806227805</v>
      </c>
    </row>
    <row r="2855" spans="1:11" x14ac:dyDescent="0.25">
      <c r="A2855" t="s">
        <v>1250</v>
      </c>
      <c r="B2855" t="s">
        <v>5</v>
      </c>
      <c r="C2855" t="s">
        <v>18</v>
      </c>
      <c r="D2855" t="s">
        <v>264</v>
      </c>
      <c r="E2855" t="s">
        <v>11</v>
      </c>
      <c r="F2855">
        <v>2037</v>
      </c>
      <c r="G2855">
        <v>3.6731422196418322</v>
      </c>
      <c r="H2855" s="13">
        <v>0.14692568878567333</v>
      </c>
      <c r="I2855" s="4" t="str">
        <f>INDEX('EPA Source to Industry Map'!E:E,MATCH(_xlfn.CONCAT(Table2[[#This Row],[sector]:[subsource]]),'EPA Source to Industry Map'!D:D,0))</f>
        <v>water and waste 36T39</v>
      </c>
      <c r="J2855" s="4" t="s">
        <v>11</v>
      </c>
      <c r="K2855" s="13">
        <v>4.113919285998854</v>
      </c>
    </row>
    <row r="2856" spans="1:11" x14ac:dyDescent="0.25">
      <c r="A2856" t="s">
        <v>1250</v>
      </c>
      <c r="B2856" t="s">
        <v>5</v>
      </c>
      <c r="C2856" t="s">
        <v>18</v>
      </c>
      <c r="D2856" t="s">
        <v>264</v>
      </c>
      <c r="E2856" t="s">
        <v>11</v>
      </c>
      <c r="F2856">
        <v>2038</v>
      </c>
      <c r="G2856">
        <v>3.6195714208704728</v>
      </c>
      <c r="H2856" s="13">
        <v>0.14478285683481892</v>
      </c>
      <c r="I2856" s="4" t="str">
        <f>INDEX('EPA Source to Industry Map'!E:E,MATCH(_xlfn.CONCAT(Table2[[#This Row],[sector]:[subsource]]),'EPA Source to Industry Map'!D:D,0))</f>
        <v>water and waste 36T39</v>
      </c>
      <c r="J2856" s="4" t="s">
        <v>11</v>
      </c>
      <c r="K2856" s="13">
        <v>4.0539199913749284</v>
      </c>
    </row>
    <row r="2857" spans="1:11" x14ac:dyDescent="0.25">
      <c r="A2857" t="s">
        <v>1250</v>
      </c>
      <c r="B2857" t="s">
        <v>5</v>
      </c>
      <c r="C2857" t="s">
        <v>18</v>
      </c>
      <c r="D2857" t="s">
        <v>264</v>
      </c>
      <c r="E2857" t="s">
        <v>11</v>
      </c>
      <c r="F2857">
        <v>2039</v>
      </c>
      <c r="G2857">
        <v>3.5660006220991081</v>
      </c>
      <c r="H2857" s="13">
        <v>0.14264002488396435</v>
      </c>
      <c r="I2857" s="4" t="str">
        <f>INDEX('EPA Source to Industry Map'!E:E,MATCH(_xlfn.CONCAT(Table2[[#This Row],[sector]:[subsource]]),'EPA Source to Industry Map'!D:D,0))</f>
        <v>water and waste 36T39</v>
      </c>
      <c r="J2857" s="4" t="s">
        <v>11</v>
      </c>
      <c r="K2857" s="13">
        <v>3.9939206967510015</v>
      </c>
    </row>
    <row r="2858" spans="1:11" x14ac:dyDescent="0.25">
      <c r="A2858" t="s">
        <v>1250</v>
      </c>
      <c r="B2858" t="s">
        <v>5</v>
      </c>
      <c r="C2858" t="s">
        <v>18</v>
      </c>
      <c r="D2858" t="s">
        <v>264</v>
      </c>
      <c r="E2858" t="s">
        <v>11</v>
      </c>
      <c r="F2858">
        <v>2040</v>
      </c>
      <c r="G2858">
        <v>3.512429823327746</v>
      </c>
      <c r="H2858" s="13">
        <v>0.14049719293310983</v>
      </c>
      <c r="I2858" s="4" t="str">
        <f>INDEX('EPA Source to Industry Map'!E:E,MATCH(_xlfn.CONCAT(Table2[[#This Row],[sector]:[subsource]]),'EPA Source to Industry Map'!D:D,0))</f>
        <v>water and waste 36T39</v>
      </c>
      <c r="J2858" s="4" t="s">
        <v>11</v>
      </c>
      <c r="K2858" s="13">
        <v>3.9339214021270763</v>
      </c>
    </row>
    <row r="2859" spans="1:11" x14ac:dyDescent="0.25">
      <c r="A2859" t="s">
        <v>1250</v>
      </c>
      <c r="B2859" t="s">
        <v>5</v>
      </c>
      <c r="C2859" t="s">
        <v>18</v>
      </c>
      <c r="D2859" t="s">
        <v>264</v>
      </c>
      <c r="E2859" t="s">
        <v>11</v>
      </c>
      <c r="F2859">
        <v>2041</v>
      </c>
      <c r="G2859">
        <v>3.4605330646760328</v>
      </c>
      <c r="H2859" s="13">
        <v>0.13842132258704129</v>
      </c>
      <c r="I2859" s="4" t="str">
        <f>INDEX('EPA Source to Industry Map'!E:E,MATCH(_xlfn.CONCAT(Table2[[#This Row],[sector]:[subsource]]),'EPA Source to Industry Map'!D:D,0))</f>
        <v>water and waste 36T39</v>
      </c>
      <c r="J2859" s="4" t="s">
        <v>11</v>
      </c>
      <c r="K2859" s="13">
        <v>3.8757970324371578</v>
      </c>
    </row>
    <row r="2860" spans="1:11" x14ac:dyDescent="0.25">
      <c r="A2860" t="s">
        <v>1250</v>
      </c>
      <c r="B2860" t="s">
        <v>5</v>
      </c>
      <c r="C2860" t="s">
        <v>18</v>
      </c>
      <c r="D2860" t="s">
        <v>264</v>
      </c>
      <c r="E2860" t="s">
        <v>11</v>
      </c>
      <c r="F2860">
        <v>2042</v>
      </c>
      <c r="G2860">
        <v>3.4086363060243201</v>
      </c>
      <c r="H2860" s="13">
        <v>0.1363454522409728</v>
      </c>
      <c r="I2860" s="4" t="str">
        <f>INDEX('EPA Source to Industry Map'!E:E,MATCH(_xlfn.CONCAT(Table2[[#This Row],[sector]:[subsource]]),'EPA Source to Industry Map'!D:D,0))</f>
        <v>water and waste 36T39</v>
      </c>
      <c r="J2860" s="4" t="s">
        <v>11</v>
      </c>
      <c r="K2860" s="13">
        <v>3.8176726627472393</v>
      </c>
    </row>
    <row r="2861" spans="1:11" x14ac:dyDescent="0.25">
      <c r="A2861" t="s">
        <v>1250</v>
      </c>
      <c r="B2861" t="s">
        <v>5</v>
      </c>
      <c r="C2861" t="s">
        <v>18</v>
      </c>
      <c r="D2861" t="s">
        <v>264</v>
      </c>
      <c r="E2861" t="s">
        <v>11</v>
      </c>
      <c r="F2861">
        <v>2043</v>
      </c>
      <c r="G2861">
        <v>3.3567395473726078</v>
      </c>
      <c r="H2861" s="13">
        <v>0.13426958189490437</v>
      </c>
      <c r="I2861" s="4" t="str">
        <f>INDEX('EPA Source to Industry Map'!E:E,MATCH(_xlfn.CONCAT(Table2[[#This Row],[sector]:[subsource]]),'EPA Source to Industry Map'!D:D,0))</f>
        <v>water and waste 36T39</v>
      </c>
      <c r="J2861" s="4" t="s">
        <v>11</v>
      </c>
      <c r="K2861" s="13">
        <v>3.7595482930573212</v>
      </c>
    </row>
    <row r="2862" spans="1:11" x14ac:dyDescent="0.25">
      <c r="A2862" t="s">
        <v>1250</v>
      </c>
      <c r="B2862" t="s">
        <v>5</v>
      </c>
      <c r="C2862" t="s">
        <v>18</v>
      </c>
      <c r="D2862" t="s">
        <v>264</v>
      </c>
      <c r="E2862" t="s">
        <v>11</v>
      </c>
      <c r="F2862">
        <v>2044</v>
      </c>
      <c r="G2862">
        <v>3.3048427887208969</v>
      </c>
      <c r="H2862" s="13">
        <v>0.13219371154883591</v>
      </c>
      <c r="I2862" s="4" t="str">
        <f>INDEX('EPA Source to Industry Map'!E:E,MATCH(_xlfn.CONCAT(Table2[[#This Row],[sector]:[subsource]]),'EPA Source to Industry Map'!D:D,0))</f>
        <v>water and waste 36T39</v>
      </c>
      <c r="J2862" s="4" t="s">
        <v>11</v>
      </c>
      <c r="K2862" s="13">
        <v>3.7014239233674062</v>
      </c>
    </row>
    <row r="2863" spans="1:11" x14ac:dyDescent="0.25">
      <c r="A2863" t="s">
        <v>1250</v>
      </c>
      <c r="B2863" t="s">
        <v>5</v>
      </c>
      <c r="C2863" t="s">
        <v>18</v>
      </c>
      <c r="D2863" t="s">
        <v>264</v>
      </c>
      <c r="E2863" t="s">
        <v>11</v>
      </c>
      <c r="F2863">
        <v>2045</v>
      </c>
      <c r="G2863">
        <v>3.2529460300691837</v>
      </c>
      <c r="H2863" s="13">
        <v>0.1301178412027674</v>
      </c>
      <c r="I2863" s="4" t="str">
        <f>INDEX('EPA Source to Industry Map'!E:E,MATCH(_xlfn.CONCAT(Table2[[#This Row],[sector]:[subsource]]),'EPA Source to Industry Map'!D:D,0))</f>
        <v>water and waste 36T39</v>
      </c>
      <c r="J2863" s="4" t="s">
        <v>11</v>
      </c>
      <c r="K2863" s="13">
        <v>3.6432995536774868</v>
      </c>
    </row>
    <row r="2864" spans="1:11" x14ac:dyDescent="0.25">
      <c r="A2864" t="s">
        <v>1250</v>
      </c>
      <c r="B2864" t="s">
        <v>5</v>
      </c>
      <c r="C2864" t="s">
        <v>18</v>
      </c>
      <c r="D2864" t="s">
        <v>264</v>
      </c>
      <c r="E2864" t="s">
        <v>11</v>
      </c>
      <c r="F2864">
        <v>2046</v>
      </c>
      <c r="G2864">
        <v>3.2029075229229695</v>
      </c>
      <c r="H2864" s="13">
        <v>0.12811630091691878</v>
      </c>
      <c r="I2864" s="4" t="str">
        <f>INDEX('EPA Source to Industry Map'!E:E,MATCH(_xlfn.CONCAT(Table2[[#This Row],[sector]:[subsource]]),'EPA Source to Industry Map'!D:D,0))</f>
        <v>water and waste 36T39</v>
      </c>
      <c r="J2864" s="4" t="s">
        <v>11</v>
      </c>
      <c r="K2864" s="13">
        <v>3.5872564256737265</v>
      </c>
    </row>
    <row r="2865" spans="1:11" x14ac:dyDescent="0.25">
      <c r="A2865" t="s">
        <v>1250</v>
      </c>
      <c r="B2865" t="s">
        <v>5</v>
      </c>
      <c r="C2865" t="s">
        <v>18</v>
      </c>
      <c r="D2865" t="s">
        <v>264</v>
      </c>
      <c r="E2865" t="s">
        <v>11</v>
      </c>
      <c r="F2865">
        <v>2047</v>
      </c>
      <c r="G2865">
        <v>3.1528690157767554</v>
      </c>
      <c r="H2865" s="13">
        <v>0.12611476063107019</v>
      </c>
      <c r="I2865" s="4" t="str">
        <f>INDEX('EPA Source to Industry Map'!E:E,MATCH(_xlfn.CONCAT(Table2[[#This Row],[sector]:[subsource]]),'EPA Source to Industry Map'!D:D,0))</f>
        <v>water and waste 36T39</v>
      </c>
      <c r="J2865" s="4" t="s">
        <v>11</v>
      </c>
      <c r="K2865" s="13">
        <v>3.5312132976699657</v>
      </c>
    </row>
    <row r="2866" spans="1:11" x14ac:dyDescent="0.25">
      <c r="A2866" t="s">
        <v>1250</v>
      </c>
      <c r="B2866" t="s">
        <v>5</v>
      </c>
      <c r="C2866" t="s">
        <v>18</v>
      </c>
      <c r="D2866" t="s">
        <v>264</v>
      </c>
      <c r="E2866" t="s">
        <v>11</v>
      </c>
      <c r="F2866">
        <v>2048</v>
      </c>
      <c r="G2866">
        <v>3.1028305086305421</v>
      </c>
      <c r="H2866" s="13">
        <v>0.12411322034522168</v>
      </c>
      <c r="I2866" s="4" t="str">
        <f>INDEX('EPA Source to Industry Map'!E:E,MATCH(_xlfn.CONCAT(Table2[[#This Row],[sector]:[subsource]]),'EPA Source to Industry Map'!D:D,0))</f>
        <v>water and waste 36T39</v>
      </c>
      <c r="J2866" s="4" t="s">
        <v>11</v>
      </c>
      <c r="K2866" s="13">
        <v>3.4751701696662072</v>
      </c>
    </row>
    <row r="2867" spans="1:11" x14ac:dyDescent="0.25">
      <c r="A2867" t="s">
        <v>1250</v>
      </c>
      <c r="B2867" t="s">
        <v>5</v>
      </c>
      <c r="C2867" t="s">
        <v>18</v>
      </c>
      <c r="D2867" t="s">
        <v>264</v>
      </c>
      <c r="E2867" t="s">
        <v>11</v>
      </c>
      <c r="F2867">
        <v>2049</v>
      </c>
      <c r="G2867">
        <v>3.0527920014843293</v>
      </c>
      <c r="H2867" s="13">
        <v>0.12211168005937316</v>
      </c>
      <c r="I2867" s="4" t="str">
        <f>INDEX('EPA Source to Industry Map'!E:E,MATCH(_xlfn.CONCAT(Table2[[#This Row],[sector]:[subsource]]),'EPA Source to Industry Map'!D:D,0))</f>
        <v>water and waste 36T39</v>
      </c>
      <c r="J2867" s="4" t="s">
        <v>11</v>
      </c>
      <c r="K2867" s="13">
        <v>3.4191270416624495</v>
      </c>
    </row>
    <row r="2868" spans="1:11" x14ac:dyDescent="0.25">
      <c r="A2868" t="s">
        <v>1250</v>
      </c>
      <c r="B2868" t="s">
        <v>5</v>
      </c>
      <c r="C2868" t="s">
        <v>18</v>
      </c>
      <c r="D2868" t="s">
        <v>264</v>
      </c>
      <c r="E2868" t="s">
        <v>11</v>
      </c>
      <c r="F2868">
        <v>2050</v>
      </c>
      <c r="G2868">
        <v>3.0027534943381129</v>
      </c>
      <c r="H2868" s="13">
        <v>0.12011013977352449</v>
      </c>
      <c r="I2868" s="4" t="str">
        <f>INDEX('EPA Source to Industry Map'!E:E,MATCH(_xlfn.CONCAT(Table2[[#This Row],[sector]:[subsource]]),'EPA Source to Industry Map'!D:D,0))</f>
        <v>water and waste 36T39</v>
      </c>
      <c r="J2868" s="4" t="s">
        <v>11</v>
      </c>
      <c r="K2868" s="13">
        <v>3.363083913658687</v>
      </c>
    </row>
    <row r="2869" spans="1:11" x14ac:dyDescent="0.25">
      <c r="A2869" t="s">
        <v>1250</v>
      </c>
      <c r="B2869" t="s">
        <v>5</v>
      </c>
      <c r="C2869" t="s">
        <v>18</v>
      </c>
      <c r="D2869" t="s">
        <v>264</v>
      </c>
      <c r="E2869" t="s">
        <v>12</v>
      </c>
      <c r="F2869">
        <v>1990</v>
      </c>
      <c r="G2869">
        <v>2.4402773280642349</v>
      </c>
      <c r="H2869" s="13">
        <v>8.1888500941752849E-3</v>
      </c>
      <c r="I2869" s="4" t="str">
        <f>INDEX('EPA Source to Industry Map'!E:E,MATCH(_xlfn.CONCAT(Table2[[#This Row],[sector]:[subsource]]),'EPA Source to Industry Map'!D:D,0))</f>
        <v>water and waste 36T39</v>
      </c>
      <c r="J2869" s="4" t="s">
        <v>12</v>
      </c>
      <c r="K2869" s="13">
        <v>2.1700452749564509</v>
      </c>
    </row>
    <row r="2870" spans="1:11" x14ac:dyDescent="0.25">
      <c r="A2870" t="s">
        <v>1250</v>
      </c>
      <c r="B2870" t="s">
        <v>5</v>
      </c>
      <c r="C2870" t="s">
        <v>18</v>
      </c>
      <c r="D2870" t="s">
        <v>264</v>
      </c>
      <c r="E2870" t="s">
        <v>12</v>
      </c>
      <c r="F2870">
        <v>1991</v>
      </c>
      <c r="G2870">
        <v>2.3859293409710451</v>
      </c>
      <c r="H2870" s="13">
        <v>8.0064742985605526E-3</v>
      </c>
      <c r="I2870" s="4" t="str">
        <f>INDEX('EPA Source to Industry Map'!E:E,MATCH(_xlfn.CONCAT(Table2[[#This Row],[sector]:[subsource]]),'EPA Source to Industry Map'!D:D,0))</f>
        <v>water and waste 36T39</v>
      </c>
      <c r="J2870" s="4" t="s">
        <v>12</v>
      </c>
      <c r="K2870" s="13">
        <v>2.1217156891185462</v>
      </c>
    </row>
    <row r="2871" spans="1:11" x14ac:dyDescent="0.25">
      <c r="A2871" t="s">
        <v>1250</v>
      </c>
      <c r="B2871" t="s">
        <v>5</v>
      </c>
      <c r="C2871" t="s">
        <v>18</v>
      </c>
      <c r="D2871" t="s">
        <v>264</v>
      </c>
      <c r="E2871" t="s">
        <v>12</v>
      </c>
      <c r="F2871">
        <v>1992</v>
      </c>
      <c r="G2871">
        <v>2.326962972970112</v>
      </c>
      <c r="H2871" s="13">
        <v>7.8086005804366195E-3</v>
      </c>
      <c r="I2871" s="4" t="str">
        <f>INDEX('EPA Source to Industry Map'!E:E,MATCH(_xlfn.CONCAT(Table2[[#This Row],[sector]:[subsource]]),'EPA Source to Industry Map'!D:D,0))</f>
        <v>water and waste 36T39</v>
      </c>
      <c r="J2871" s="4" t="s">
        <v>12</v>
      </c>
      <c r="K2871" s="13">
        <v>2.069279153815704</v>
      </c>
    </row>
    <row r="2872" spans="1:11" x14ac:dyDescent="0.25">
      <c r="A2872" t="s">
        <v>1250</v>
      </c>
      <c r="B2872" t="s">
        <v>5</v>
      </c>
      <c r="C2872" t="s">
        <v>18</v>
      </c>
      <c r="D2872" t="s">
        <v>264</v>
      </c>
      <c r="E2872" t="s">
        <v>12</v>
      </c>
      <c r="F2872">
        <v>1993</v>
      </c>
      <c r="G2872">
        <v>2.2825925436942942</v>
      </c>
      <c r="H2872" s="13">
        <v>7.6597065224640751E-3</v>
      </c>
      <c r="I2872" s="4" t="str">
        <f>INDEX('EPA Source to Industry Map'!E:E,MATCH(_xlfn.CONCAT(Table2[[#This Row],[sector]:[subsource]]),'EPA Source to Industry Map'!D:D,0))</f>
        <v>water and waste 36T39</v>
      </c>
      <c r="J2872" s="4" t="s">
        <v>12</v>
      </c>
      <c r="K2872" s="13">
        <v>2.0298222284529794</v>
      </c>
    </row>
    <row r="2873" spans="1:11" x14ac:dyDescent="0.25">
      <c r="A2873" t="s">
        <v>1250</v>
      </c>
      <c r="B2873" t="s">
        <v>5</v>
      </c>
      <c r="C2873" t="s">
        <v>18</v>
      </c>
      <c r="D2873" t="s">
        <v>264</v>
      </c>
      <c r="E2873" t="s">
        <v>12</v>
      </c>
      <c r="F2873">
        <v>1994</v>
      </c>
      <c r="G2873">
        <v>2.2504772158422899</v>
      </c>
      <c r="H2873" s="13">
        <v>7.5519369659137253E-3</v>
      </c>
      <c r="I2873" s="4" t="str">
        <f>INDEX('EPA Source to Industry Map'!E:E,MATCH(_xlfn.CONCAT(Table2[[#This Row],[sector]:[subsource]]),'EPA Source to Industry Map'!D:D,0))</f>
        <v>water and waste 36T39</v>
      </c>
      <c r="J2873" s="4" t="s">
        <v>12</v>
      </c>
      <c r="K2873" s="13">
        <v>2.0012632959671368</v>
      </c>
    </row>
    <row r="2874" spans="1:11" x14ac:dyDescent="0.25">
      <c r="A2874" t="s">
        <v>1250</v>
      </c>
      <c r="B2874" t="s">
        <v>5</v>
      </c>
      <c r="C2874" t="s">
        <v>18</v>
      </c>
      <c r="D2874" t="s">
        <v>264</v>
      </c>
      <c r="E2874" t="s">
        <v>12</v>
      </c>
      <c r="F2874">
        <v>1995</v>
      </c>
      <c r="G2874">
        <v>2.2276359753301773</v>
      </c>
      <c r="H2874" s="13">
        <v>7.4752885078193882E-3</v>
      </c>
      <c r="I2874" s="4" t="str">
        <f>INDEX('EPA Source to Industry Map'!E:E,MATCH(_xlfn.CONCAT(Table2[[#This Row],[sector]:[subsource]]),'EPA Source to Industry Map'!D:D,0))</f>
        <v>water and waste 36T39</v>
      </c>
      <c r="J2874" s="4" t="s">
        <v>12</v>
      </c>
      <c r="K2874" s="13">
        <v>1.9809514545721372</v>
      </c>
    </row>
    <row r="2875" spans="1:11" x14ac:dyDescent="0.25">
      <c r="A2875" t="s">
        <v>1250</v>
      </c>
      <c r="B2875" t="s">
        <v>5</v>
      </c>
      <c r="C2875" t="s">
        <v>18</v>
      </c>
      <c r="D2875" t="s">
        <v>264</v>
      </c>
      <c r="E2875" t="s">
        <v>12</v>
      </c>
      <c r="F2875">
        <v>1996</v>
      </c>
      <c r="G2875">
        <v>2.204412548169854</v>
      </c>
      <c r="H2875" s="13">
        <v>7.3973575441941388E-3</v>
      </c>
      <c r="I2875" s="4" t="str">
        <f>INDEX('EPA Source to Industry Map'!E:E,MATCH(_xlfn.CONCAT(Table2[[#This Row],[sector]:[subsource]]),'EPA Source to Industry Map'!D:D,0))</f>
        <v>water and waste 36T39</v>
      </c>
      <c r="J2875" s="4" t="s">
        <v>12</v>
      </c>
      <c r="K2875" s="13">
        <v>1.9602997492114467</v>
      </c>
    </row>
    <row r="2876" spans="1:11" x14ac:dyDescent="0.25">
      <c r="A2876" t="s">
        <v>1250</v>
      </c>
      <c r="B2876" t="s">
        <v>5</v>
      </c>
      <c r="C2876" t="s">
        <v>18</v>
      </c>
      <c r="D2876" t="s">
        <v>264</v>
      </c>
      <c r="E2876" t="s">
        <v>12</v>
      </c>
      <c r="F2876">
        <v>1997</v>
      </c>
      <c r="G2876">
        <v>2.16599952930458</v>
      </c>
      <c r="H2876" s="13">
        <v>7.2684547963240967E-3</v>
      </c>
      <c r="I2876" s="4" t="str">
        <f>INDEX('EPA Source to Industry Map'!E:E,MATCH(_xlfn.CONCAT(Table2[[#This Row],[sector]:[subsource]]),'EPA Source to Industry Map'!D:D,0))</f>
        <v>water and waste 36T39</v>
      </c>
      <c r="J2876" s="4" t="s">
        <v>12</v>
      </c>
      <c r="K2876" s="13">
        <v>1.9261405210258855</v>
      </c>
    </row>
    <row r="2877" spans="1:11" x14ac:dyDescent="0.25">
      <c r="A2877" t="s">
        <v>1250</v>
      </c>
      <c r="B2877" t="s">
        <v>5</v>
      </c>
      <c r="C2877" t="s">
        <v>18</v>
      </c>
      <c r="D2877" t="s">
        <v>264</v>
      </c>
      <c r="E2877" t="s">
        <v>12</v>
      </c>
      <c r="F2877">
        <v>1998</v>
      </c>
      <c r="G2877">
        <v>2.1763484672644502</v>
      </c>
      <c r="H2877" s="13">
        <v>7.3031827760552019E-3</v>
      </c>
      <c r="I2877" s="4" t="str">
        <f>INDEX('EPA Source to Industry Map'!E:E,MATCH(_xlfn.CONCAT(Table2[[#This Row],[sector]:[subsource]]),'EPA Source to Industry Map'!D:D,0))</f>
        <v>water and waste 36T39</v>
      </c>
      <c r="J2877" s="4" t="s">
        <v>12</v>
      </c>
      <c r="K2877" s="13">
        <v>1.935343435654628</v>
      </c>
    </row>
    <row r="2878" spans="1:11" x14ac:dyDescent="0.25">
      <c r="A2878" t="s">
        <v>1250</v>
      </c>
      <c r="B2878" t="s">
        <v>5</v>
      </c>
      <c r="C2878" t="s">
        <v>18</v>
      </c>
      <c r="D2878" t="s">
        <v>264</v>
      </c>
      <c r="E2878" t="s">
        <v>12</v>
      </c>
      <c r="F2878">
        <v>1999</v>
      </c>
      <c r="G2878">
        <v>2.1614008546385124</v>
      </c>
      <c r="H2878" s="13">
        <v>7.2530230021426575E-3</v>
      </c>
      <c r="I2878" s="4" t="str">
        <f>INDEX('EPA Source to Industry Map'!E:E,MATCH(_xlfn.CONCAT(Table2[[#This Row],[sector]:[subsource]]),'EPA Source to Industry Map'!D:D,0))</f>
        <v>water and waste 36T39</v>
      </c>
      <c r="J2878" s="4" t="s">
        <v>12</v>
      </c>
      <c r="K2878" s="13">
        <v>1.9220510955678043</v>
      </c>
    </row>
    <row r="2879" spans="1:11" x14ac:dyDescent="0.25">
      <c r="A2879" t="s">
        <v>1250</v>
      </c>
      <c r="B2879" t="s">
        <v>5</v>
      </c>
      <c r="C2879" t="s">
        <v>18</v>
      </c>
      <c r="D2879" t="s">
        <v>264</v>
      </c>
      <c r="E2879" t="s">
        <v>12</v>
      </c>
      <c r="F2879">
        <v>2000</v>
      </c>
      <c r="G2879">
        <v>2.1435956944344161</v>
      </c>
      <c r="H2879" s="13">
        <v>7.1932741423973703E-3</v>
      </c>
      <c r="I2879" s="4" t="str">
        <f>INDEX('EPA Source to Industry Map'!E:E,MATCH(_xlfn.CONCAT(Table2[[#This Row],[sector]:[subsource]]),'EPA Source to Industry Map'!D:D,0))</f>
        <v>water and waste 36T39</v>
      </c>
      <c r="J2879" s="4" t="s">
        <v>12</v>
      </c>
      <c r="K2879" s="13">
        <v>1.9062176477353032</v>
      </c>
    </row>
    <row r="2880" spans="1:11" x14ac:dyDescent="0.25">
      <c r="A2880" t="s">
        <v>1250</v>
      </c>
      <c r="B2880" t="s">
        <v>5</v>
      </c>
      <c r="C2880" t="s">
        <v>18</v>
      </c>
      <c r="D2880" t="s">
        <v>264</v>
      </c>
      <c r="E2880" t="s">
        <v>12</v>
      </c>
      <c r="F2880">
        <v>2001</v>
      </c>
      <c r="G2880">
        <v>2.1161700992568599</v>
      </c>
      <c r="H2880" s="13">
        <v>7.1012419438149631E-3</v>
      </c>
      <c r="I2880" s="4" t="str">
        <f>INDEX('EPA Source to Industry Map'!E:E,MATCH(_xlfn.CONCAT(Table2[[#This Row],[sector]:[subsource]]),'EPA Source to Industry Map'!D:D,0))</f>
        <v>water and waste 36T39</v>
      </c>
      <c r="J2880" s="4" t="s">
        <v>12</v>
      </c>
      <c r="K2880" s="13">
        <v>1.8818291151109654</v>
      </c>
    </row>
    <row r="2881" spans="1:11" x14ac:dyDescent="0.25">
      <c r="A2881" t="s">
        <v>1250</v>
      </c>
      <c r="B2881" t="s">
        <v>5</v>
      </c>
      <c r="C2881" t="s">
        <v>18</v>
      </c>
      <c r="D2881" t="s">
        <v>264</v>
      </c>
      <c r="E2881" t="s">
        <v>12</v>
      </c>
      <c r="F2881">
        <v>2002</v>
      </c>
      <c r="G2881">
        <v>2.093306974158951</v>
      </c>
      <c r="H2881" s="13">
        <v>7.0245200475132592E-3</v>
      </c>
      <c r="I2881" s="4" t="str">
        <f>INDEX('EPA Source to Industry Map'!E:E,MATCH(_xlfn.CONCAT(Table2[[#This Row],[sector]:[subsource]]),'EPA Source to Industry Map'!D:D,0))</f>
        <v>water and waste 36T39</v>
      </c>
      <c r="J2881" s="4" t="s">
        <v>12</v>
      </c>
      <c r="K2881" s="13">
        <v>1.8614978125910131</v>
      </c>
    </row>
    <row r="2882" spans="1:11" x14ac:dyDescent="0.25">
      <c r="A2882" t="s">
        <v>1250</v>
      </c>
      <c r="B2882" t="s">
        <v>5</v>
      </c>
      <c r="C2882" t="s">
        <v>18</v>
      </c>
      <c r="D2882" t="s">
        <v>264</v>
      </c>
      <c r="E2882" t="s">
        <v>12</v>
      </c>
      <c r="F2882">
        <v>2003</v>
      </c>
      <c r="G2882">
        <v>2.0840742531056433</v>
      </c>
      <c r="H2882" s="13">
        <v>6.993537762099474E-3</v>
      </c>
      <c r="I2882" s="4" t="str">
        <f>INDEX('EPA Source to Industry Map'!E:E,MATCH(_xlfn.CONCAT(Table2[[#This Row],[sector]:[subsource]]),'EPA Source to Industry Map'!D:D,0))</f>
        <v>water and waste 36T39</v>
      </c>
      <c r="J2882" s="4" t="s">
        <v>12</v>
      </c>
      <c r="K2882" s="13">
        <v>1.8532875069563612</v>
      </c>
    </row>
    <row r="2883" spans="1:11" x14ac:dyDescent="0.25">
      <c r="A2883" t="s">
        <v>1250</v>
      </c>
      <c r="B2883" t="s">
        <v>5</v>
      </c>
      <c r="C2883" t="s">
        <v>18</v>
      </c>
      <c r="D2883" t="s">
        <v>264</v>
      </c>
      <c r="E2883" t="s">
        <v>12</v>
      </c>
      <c r="F2883">
        <v>2004</v>
      </c>
      <c r="G2883">
        <v>2.0619595455124649</v>
      </c>
      <c r="H2883" s="13">
        <v>6.9193273339344446E-3</v>
      </c>
      <c r="I2883" s="4" t="str">
        <f>INDEX('EPA Source to Industry Map'!E:E,MATCH(_xlfn.CONCAT(Table2[[#This Row],[sector]:[subsource]]),'EPA Source to Industry Map'!D:D,0))</f>
        <v>water and waste 36T39</v>
      </c>
      <c r="J2883" s="4" t="s">
        <v>12</v>
      </c>
      <c r="K2883" s="13">
        <v>1.8336217434926281</v>
      </c>
    </row>
    <row r="2884" spans="1:11" x14ac:dyDescent="0.25">
      <c r="A2884" t="s">
        <v>1250</v>
      </c>
      <c r="B2884" t="s">
        <v>5</v>
      </c>
      <c r="C2884" t="s">
        <v>18</v>
      </c>
      <c r="D2884" t="s">
        <v>264</v>
      </c>
      <c r="E2884" t="s">
        <v>12</v>
      </c>
      <c r="F2884">
        <v>2005</v>
      </c>
      <c r="G2884">
        <v>2.048950085601962</v>
      </c>
      <c r="H2884" s="13">
        <v>6.8756714281945032E-3</v>
      </c>
      <c r="I2884" s="4" t="str">
        <f>INDEX('EPA Source to Industry Map'!E:E,MATCH(_xlfn.CONCAT(Table2[[#This Row],[sector]:[subsource]]),'EPA Source to Industry Map'!D:D,0))</f>
        <v>water and waste 36T39</v>
      </c>
      <c r="J2884" s="4" t="s">
        <v>12</v>
      </c>
      <c r="K2884" s="13">
        <v>1.8220529284715434</v>
      </c>
    </row>
    <row r="2885" spans="1:11" x14ac:dyDescent="0.25">
      <c r="A2885" t="s">
        <v>1250</v>
      </c>
      <c r="B2885" t="s">
        <v>5</v>
      </c>
      <c r="C2885" t="s">
        <v>18</v>
      </c>
      <c r="D2885" t="s">
        <v>264</v>
      </c>
      <c r="E2885" t="s">
        <v>12</v>
      </c>
      <c r="F2885">
        <v>2006</v>
      </c>
      <c r="G2885">
        <v>2.0401351645101511</v>
      </c>
      <c r="H2885" s="13">
        <v>6.8460911560743317E-3</v>
      </c>
      <c r="I2885" s="4" t="str">
        <f>INDEX('EPA Source to Industry Map'!E:E,MATCH(_xlfn.CONCAT(Table2[[#This Row],[sector]:[subsource]]),'EPA Source to Industry Map'!D:D,0))</f>
        <v>water and waste 36T39</v>
      </c>
      <c r="J2885" s="4" t="s">
        <v>12</v>
      </c>
      <c r="K2885" s="13">
        <v>1.8142141563596983</v>
      </c>
    </row>
    <row r="2886" spans="1:11" x14ac:dyDescent="0.25">
      <c r="A2886" t="s">
        <v>1250</v>
      </c>
      <c r="B2886" t="s">
        <v>5</v>
      </c>
      <c r="C2886" t="s">
        <v>18</v>
      </c>
      <c r="D2886" t="s">
        <v>264</v>
      </c>
      <c r="E2886" t="s">
        <v>12</v>
      </c>
      <c r="F2886">
        <v>2007</v>
      </c>
      <c r="G2886">
        <v>2.0259226536883674</v>
      </c>
      <c r="H2886" s="13">
        <v>6.79839816673949E-3</v>
      </c>
      <c r="I2886" s="4" t="str">
        <f>INDEX('EPA Source to Industry Map'!E:E,MATCH(_xlfn.CONCAT(Table2[[#This Row],[sector]:[subsource]]),'EPA Source to Industry Map'!D:D,0))</f>
        <v>water and waste 36T39</v>
      </c>
      <c r="J2886" s="4" t="s">
        <v>12</v>
      </c>
      <c r="K2886" s="13">
        <v>1.8015755141859648</v>
      </c>
    </row>
    <row r="2887" spans="1:11" x14ac:dyDescent="0.25">
      <c r="A2887" t="s">
        <v>1250</v>
      </c>
      <c r="B2887" t="s">
        <v>5</v>
      </c>
      <c r="C2887" t="s">
        <v>18</v>
      </c>
      <c r="D2887" t="s">
        <v>264</v>
      </c>
      <c r="E2887" t="s">
        <v>12</v>
      </c>
      <c r="F2887">
        <v>2008</v>
      </c>
      <c r="G2887">
        <v>2.0148758524281178</v>
      </c>
      <c r="H2887" s="13">
        <v>6.7613283638527453E-3</v>
      </c>
      <c r="I2887" s="4" t="str">
        <f>INDEX('EPA Source to Industry Map'!E:E,MATCH(_xlfn.CONCAT(Table2[[#This Row],[sector]:[subsource]]),'EPA Source to Industry Map'!D:D,0))</f>
        <v>water and waste 36T39</v>
      </c>
      <c r="J2887" s="4" t="s">
        <v>12</v>
      </c>
      <c r="K2887" s="13">
        <v>1.791752016420977</v>
      </c>
    </row>
    <row r="2888" spans="1:11" x14ac:dyDescent="0.25">
      <c r="A2888" t="s">
        <v>1250</v>
      </c>
      <c r="B2888" t="s">
        <v>5</v>
      </c>
      <c r="C2888" t="s">
        <v>18</v>
      </c>
      <c r="D2888" t="s">
        <v>264</v>
      </c>
      <c r="E2888" t="s">
        <v>12</v>
      </c>
      <c r="F2888">
        <v>2009</v>
      </c>
      <c r="G2888">
        <v>1.9969432528043844</v>
      </c>
      <c r="H2888" s="13">
        <v>6.7011518550482707E-3</v>
      </c>
      <c r="I2888" s="4" t="str">
        <f>INDEX('EPA Source to Industry Map'!E:E,MATCH(_xlfn.CONCAT(Table2[[#This Row],[sector]:[subsource]]),'EPA Source to Industry Map'!D:D,0))</f>
        <v>water and waste 36T39</v>
      </c>
      <c r="J2888" s="4" t="s">
        <v>12</v>
      </c>
      <c r="K2888" s="13">
        <v>1.7758052415877914</v>
      </c>
    </row>
    <row r="2889" spans="1:11" x14ac:dyDescent="0.25">
      <c r="A2889" t="s">
        <v>1250</v>
      </c>
      <c r="B2889" t="s">
        <v>5</v>
      </c>
      <c r="C2889" t="s">
        <v>18</v>
      </c>
      <c r="D2889" t="s">
        <v>264</v>
      </c>
      <c r="E2889" t="s">
        <v>12</v>
      </c>
      <c r="F2889">
        <v>2010</v>
      </c>
      <c r="G2889">
        <v>1.9943487887512961</v>
      </c>
      <c r="H2889" s="13">
        <v>6.6924455998365632E-3</v>
      </c>
      <c r="I2889" s="4" t="str">
        <f>INDEX('EPA Source to Industry Map'!E:E,MATCH(_xlfn.CONCAT(Table2[[#This Row],[sector]:[subsource]]),'EPA Source to Industry Map'!D:D,0))</f>
        <v>water and waste 36T39</v>
      </c>
      <c r="J2889" s="4" t="s">
        <v>12</v>
      </c>
      <c r="K2889" s="13">
        <v>1.773498083956689</v>
      </c>
    </row>
    <row r="2890" spans="1:11" x14ac:dyDescent="0.25">
      <c r="A2890" t="s">
        <v>1250</v>
      </c>
      <c r="B2890" t="s">
        <v>5</v>
      </c>
      <c r="C2890" t="s">
        <v>18</v>
      </c>
      <c r="D2890" t="s">
        <v>264</v>
      </c>
      <c r="E2890" t="s">
        <v>12</v>
      </c>
      <c r="F2890">
        <v>2011</v>
      </c>
      <c r="G2890">
        <v>1.9533890825828144</v>
      </c>
      <c r="H2890" s="13">
        <v>6.554996921418841E-3</v>
      </c>
      <c r="I2890" s="4" t="str">
        <f>INDEX('EPA Source to Industry Map'!E:E,MATCH(_xlfn.CONCAT(Table2[[#This Row],[sector]:[subsource]]),'EPA Source to Industry Map'!D:D,0))</f>
        <v>water and waste 36T39</v>
      </c>
      <c r="J2890" s="4" t="s">
        <v>12</v>
      </c>
      <c r="K2890" s="13">
        <v>1.7370741841759922</v>
      </c>
    </row>
    <row r="2891" spans="1:11" x14ac:dyDescent="0.25">
      <c r="A2891" t="s">
        <v>1250</v>
      </c>
      <c r="B2891" t="s">
        <v>5</v>
      </c>
      <c r="C2891" t="s">
        <v>18</v>
      </c>
      <c r="D2891" t="s">
        <v>264</v>
      </c>
      <c r="E2891" t="s">
        <v>12</v>
      </c>
      <c r="F2891">
        <v>2012</v>
      </c>
      <c r="G2891">
        <v>1.9246291825496622</v>
      </c>
      <c r="H2891" s="13">
        <v>6.4584871897639673E-3</v>
      </c>
      <c r="I2891" s="4" t="str">
        <f>INDEX('EPA Source to Industry Map'!E:E,MATCH(_xlfn.CONCAT(Table2[[#This Row],[sector]:[subsource]]),'EPA Source to Industry Map'!D:D,0))</f>
        <v>water and waste 36T39</v>
      </c>
      <c r="J2891" s="4" t="s">
        <v>12</v>
      </c>
      <c r="K2891" s="13">
        <v>1.7114991052874511</v>
      </c>
    </row>
    <row r="2892" spans="1:11" x14ac:dyDescent="0.25">
      <c r="A2892" t="s">
        <v>1250</v>
      </c>
      <c r="B2892" t="s">
        <v>5</v>
      </c>
      <c r="C2892" t="s">
        <v>18</v>
      </c>
      <c r="D2892" t="s">
        <v>264</v>
      </c>
      <c r="E2892" t="s">
        <v>12</v>
      </c>
      <c r="F2892">
        <v>2013</v>
      </c>
      <c r="G2892">
        <v>1.9216585541454425</v>
      </c>
      <c r="H2892" s="13">
        <v>6.4485186380719567E-3</v>
      </c>
      <c r="I2892" s="4" t="str">
        <f>INDEX('EPA Source to Industry Map'!E:E,MATCH(_xlfn.CONCAT(Table2[[#This Row],[sector]:[subsource]]),'EPA Source to Industry Map'!D:D,0))</f>
        <v>water and waste 36T39</v>
      </c>
      <c r="J2892" s="4" t="s">
        <v>12</v>
      </c>
      <c r="K2892" s="13">
        <v>1.7088574390890683</v>
      </c>
    </row>
    <row r="2893" spans="1:11" x14ac:dyDescent="0.25">
      <c r="A2893" t="s">
        <v>1250</v>
      </c>
      <c r="B2893" t="s">
        <v>5</v>
      </c>
      <c r="C2893" t="s">
        <v>18</v>
      </c>
      <c r="D2893" t="s">
        <v>264</v>
      </c>
      <c r="E2893" t="s">
        <v>12</v>
      </c>
      <c r="F2893">
        <v>2014</v>
      </c>
      <c r="G2893">
        <v>1.9018582649811524</v>
      </c>
      <c r="H2893" s="13">
        <v>6.3820747147018547E-3</v>
      </c>
      <c r="I2893" s="4" t="str">
        <f>INDEX('EPA Source to Industry Map'!E:E,MATCH(_xlfn.CONCAT(Table2[[#This Row],[sector]:[subsource]]),'EPA Source to Industry Map'!D:D,0))</f>
        <v>water and waste 36T39</v>
      </c>
      <c r="J2893" s="4" t="s">
        <v>12</v>
      </c>
      <c r="K2893" s="13">
        <v>1.6912497993959914</v>
      </c>
    </row>
    <row r="2894" spans="1:11" x14ac:dyDescent="0.25">
      <c r="A2894" t="s">
        <v>1250</v>
      </c>
      <c r="B2894" t="s">
        <v>5</v>
      </c>
      <c r="C2894" t="s">
        <v>18</v>
      </c>
      <c r="D2894" t="s">
        <v>264</v>
      </c>
      <c r="E2894" t="s">
        <v>12</v>
      </c>
      <c r="F2894">
        <v>2015</v>
      </c>
      <c r="G2894">
        <v>1.899911097243516</v>
      </c>
      <c r="H2894" s="13">
        <v>6.3755405947768969E-3</v>
      </c>
      <c r="I2894" s="4" t="str">
        <f>INDEX('EPA Source to Industry Map'!E:E,MATCH(_xlfn.CONCAT(Table2[[#This Row],[sector]:[subsource]]),'EPA Source to Industry Map'!D:D,0))</f>
        <v>water and waste 36T39</v>
      </c>
      <c r="J2894" s="4" t="s">
        <v>12</v>
      </c>
      <c r="K2894" s="13">
        <v>1.6895182576158783</v>
      </c>
    </row>
    <row r="2895" spans="1:11" x14ac:dyDescent="0.25">
      <c r="A2895" t="s">
        <v>1250</v>
      </c>
      <c r="B2895" t="s">
        <v>5</v>
      </c>
      <c r="C2895" t="s">
        <v>18</v>
      </c>
      <c r="D2895" t="s">
        <v>264</v>
      </c>
      <c r="E2895" t="s">
        <v>12</v>
      </c>
      <c r="F2895">
        <v>2016</v>
      </c>
      <c r="G2895">
        <v>1.8882275485801574</v>
      </c>
      <c r="H2895" s="13">
        <v>6.3363340556381121E-3</v>
      </c>
      <c r="I2895" s="4" t="str">
        <f>INDEX('EPA Source to Industry Map'!E:E,MATCH(_xlfn.CONCAT(Table2[[#This Row],[sector]:[subsource]]),'EPA Source to Industry Map'!D:D,0))</f>
        <v>water and waste 36T39</v>
      </c>
      <c r="J2895" s="4" t="s">
        <v>12</v>
      </c>
      <c r="K2895" s="13">
        <v>1.6791285247440997</v>
      </c>
    </row>
    <row r="2896" spans="1:11" x14ac:dyDescent="0.25">
      <c r="A2896" t="s">
        <v>1250</v>
      </c>
      <c r="B2896" t="s">
        <v>5</v>
      </c>
      <c r="C2896" t="s">
        <v>18</v>
      </c>
      <c r="D2896" t="s">
        <v>264</v>
      </c>
      <c r="E2896" t="s">
        <v>12</v>
      </c>
      <c r="F2896">
        <v>2017</v>
      </c>
      <c r="G2896">
        <v>1.8737701233602075</v>
      </c>
      <c r="H2896" s="13">
        <v>6.287819205906737E-3</v>
      </c>
      <c r="I2896" s="4" t="str">
        <f>INDEX('EPA Source to Industry Map'!E:E,MATCH(_xlfn.CONCAT(Table2[[#This Row],[sector]:[subsource]]),'EPA Source to Industry Map'!D:D,0))</f>
        <v>water and waste 36T39</v>
      </c>
      <c r="J2896" s="4" t="s">
        <v>12</v>
      </c>
      <c r="K2896" s="13">
        <v>1.6662720895652858</v>
      </c>
    </row>
    <row r="2897" spans="1:11" x14ac:dyDescent="0.25">
      <c r="A2897" t="s">
        <v>1250</v>
      </c>
      <c r="B2897" t="s">
        <v>5</v>
      </c>
      <c r="C2897" t="s">
        <v>18</v>
      </c>
      <c r="D2897" t="s">
        <v>264</v>
      </c>
      <c r="E2897" t="s">
        <v>12</v>
      </c>
      <c r="F2897">
        <v>2018</v>
      </c>
      <c r="G2897">
        <v>1.8593126981402606</v>
      </c>
      <c r="H2897" s="13">
        <v>6.2393043561753724E-3</v>
      </c>
      <c r="I2897" s="4" t="str">
        <f>INDEX('EPA Source to Industry Map'!E:E,MATCH(_xlfn.CONCAT(Table2[[#This Row],[sector]:[subsource]]),'EPA Source to Industry Map'!D:D,0))</f>
        <v>water and waste 36T39</v>
      </c>
      <c r="J2897" s="4" t="s">
        <v>12</v>
      </c>
      <c r="K2897" s="13">
        <v>1.6534156543864738</v>
      </c>
    </row>
    <row r="2898" spans="1:11" x14ac:dyDescent="0.25">
      <c r="A2898" t="s">
        <v>1250</v>
      </c>
      <c r="B2898" t="s">
        <v>5</v>
      </c>
      <c r="C2898" t="s">
        <v>18</v>
      </c>
      <c r="D2898" t="s">
        <v>264</v>
      </c>
      <c r="E2898" t="s">
        <v>12</v>
      </c>
      <c r="F2898">
        <v>2019</v>
      </c>
      <c r="G2898">
        <v>1.8448552729203127</v>
      </c>
      <c r="H2898" s="13">
        <v>6.1907895064440008E-3</v>
      </c>
      <c r="I2898" s="4" t="str">
        <f>INDEX('EPA Source to Industry Map'!E:E,MATCH(_xlfn.CONCAT(Table2[[#This Row],[sector]:[subsource]]),'EPA Source to Industry Map'!D:D,0))</f>
        <v>water and waste 36T39</v>
      </c>
      <c r="J2898" s="4" t="s">
        <v>12</v>
      </c>
      <c r="K2898" s="13">
        <v>1.640559219207661</v>
      </c>
    </row>
    <row r="2899" spans="1:11" x14ac:dyDescent="0.25">
      <c r="A2899" t="s">
        <v>1250</v>
      </c>
      <c r="B2899" t="s">
        <v>5</v>
      </c>
      <c r="C2899" t="s">
        <v>18</v>
      </c>
      <c r="D2899" t="s">
        <v>264</v>
      </c>
      <c r="E2899" t="s">
        <v>12</v>
      </c>
      <c r="F2899">
        <v>2020</v>
      </c>
      <c r="G2899">
        <v>1.8303978477003655</v>
      </c>
      <c r="H2899" s="13">
        <v>6.1422746567126336E-3</v>
      </c>
      <c r="I2899" s="4" t="str">
        <f>INDEX('EPA Source to Industry Map'!E:E,MATCH(_xlfn.CONCAT(Table2[[#This Row],[sector]:[subsource]]),'EPA Source to Industry Map'!D:D,0))</f>
        <v>water and waste 36T39</v>
      </c>
      <c r="J2899" s="4" t="s">
        <v>12</v>
      </c>
      <c r="K2899" s="13">
        <v>1.6277027840288485</v>
      </c>
    </row>
    <row r="2900" spans="1:11" x14ac:dyDescent="0.25">
      <c r="A2900" t="s">
        <v>1250</v>
      </c>
      <c r="B2900" t="s">
        <v>5</v>
      </c>
      <c r="C2900" t="s">
        <v>18</v>
      </c>
      <c r="D2900" t="s">
        <v>264</v>
      </c>
      <c r="E2900" t="s">
        <v>12</v>
      </c>
      <c r="F2900">
        <v>2021</v>
      </c>
      <c r="G2900">
        <v>1.8134328358706853</v>
      </c>
      <c r="H2900" s="13">
        <v>6.085345086814381E-3</v>
      </c>
      <c r="I2900" s="4" t="str">
        <f>INDEX('EPA Source to Industry Map'!E:E,MATCH(_xlfn.CONCAT(Table2[[#This Row],[sector]:[subsource]]),'EPA Source to Industry Map'!D:D,0))</f>
        <v>water and waste 36T39</v>
      </c>
      <c r="J2900" s="4" t="s">
        <v>12</v>
      </c>
      <c r="K2900" s="13">
        <v>1.6126164480058109</v>
      </c>
    </row>
    <row r="2901" spans="1:11" x14ac:dyDescent="0.25">
      <c r="A2901" t="s">
        <v>1250</v>
      </c>
      <c r="B2901" t="s">
        <v>5</v>
      </c>
      <c r="C2901" t="s">
        <v>18</v>
      </c>
      <c r="D2901" t="s">
        <v>264</v>
      </c>
      <c r="E2901" t="s">
        <v>12</v>
      </c>
      <c r="F2901">
        <v>2022</v>
      </c>
      <c r="G2901">
        <v>1.7964678240410092</v>
      </c>
      <c r="H2901" s="13">
        <v>6.0284155169161389E-3</v>
      </c>
      <c r="I2901" s="4" t="str">
        <f>INDEX('EPA Source to Industry Map'!E:E,MATCH(_xlfn.CONCAT(Table2[[#This Row],[sector]:[subsource]]),'EPA Source to Industry Map'!D:D,0))</f>
        <v>water and waste 36T39</v>
      </c>
      <c r="J2901" s="4" t="s">
        <v>12</v>
      </c>
      <c r="K2901" s="13">
        <v>1.5975301119827767</v>
      </c>
    </row>
    <row r="2902" spans="1:11" x14ac:dyDescent="0.25">
      <c r="A2902" t="s">
        <v>1250</v>
      </c>
      <c r="B2902" t="s">
        <v>5</v>
      </c>
      <c r="C2902" t="s">
        <v>18</v>
      </c>
      <c r="D2902" t="s">
        <v>264</v>
      </c>
      <c r="E2902" t="s">
        <v>12</v>
      </c>
      <c r="F2902">
        <v>2023</v>
      </c>
      <c r="G2902">
        <v>1.7795028122113301</v>
      </c>
      <c r="H2902" s="13">
        <v>5.9714859470178855E-3</v>
      </c>
      <c r="I2902" s="4" t="str">
        <f>INDEX('EPA Source to Industry Map'!E:E,MATCH(_xlfn.CONCAT(Table2[[#This Row],[sector]:[subsource]]),'EPA Source to Industry Map'!D:D,0))</f>
        <v>water and waste 36T39</v>
      </c>
      <c r="J2902" s="4" t="s">
        <v>12</v>
      </c>
      <c r="K2902" s="13">
        <v>1.5824437759597401</v>
      </c>
    </row>
    <row r="2903" spans="1:11" x14ac:dyDescent="0.25">
      <c r="A2903" t="s">
        <v>1250</v>
      </c>
      <c r="B2903" t="s">
        <v>5</v>
      </c>
      <c r="C2903" t="s">
        <v>18</v>
      </c>
      <c r="D2903" t="s">
        <v>264</v>
      </c>
      <c r="E2903" t="s">
        <v>12</v>
      </c>
      <c r="F2903">
        <v>2024</v>
      </c>
      <c r="G2903">
        <v>1.7625378003816514</v>
      </c>
      <c r="H2903" s="13">
        <v>5.9145563771196372E-3</v>
      </c>
      <c r="I2903" s="4" t="str">
        <f>INDEX('EPA Source to Industry Map'!E:E,MATCH(_xlfn.CONCAT(Table2[[#This Row],[sector]:[subsource]]),'EPA Source to Industry Map'!D:D,0))</f>
        <v>water and waste 36T39</v>
      </c>
      <c r="J2903" s="4" t="s">
        <v>12</v>
      </c>
      <c r="K2903" s="13">
        <v>1.5673574399367034</v>
      </c>
    </row>
    <row r="2904" spans="1:11" x14ac:dyDescent="0.25">
      <c r="A2904" t="s">
        <v>1250</v>
      </c>
      <c r="B2904" t="s">
        <v>5</v>
      </c>
      <c r="C2904" t="s">
        <v>18</v>
      </c>
      <c r="D2904" t="s">
        <v>264</v>
      </c>
      <c r="E2904" t="s">
        <v>12</v>
      </c>
      <c r="F2904">
        <v>2025</v>
      </c>
      <c r="G2904">
        <v>1.7455727885519723</v>
      </c>
      <c r="H2904" s="13">
        <v>5.8576268072213821E-3</v>
      </c>
      <c r="I2904" s="4" t="str">
        <f>INDEX('EPA Source to Industry Map'!E:E,MATCH(_xlfn.CONCAT(Table2[[#This Row],[sector]:[subsource]]),'EPA Source to Industry Map'!D:D,0))</f>
        <v>water and waste 36T39</v>
      </c>
      <c r="J2904" s="4" t="s">
        <v>12</v>
      </c>
      <c r="K2904" s="13">
        <v>1.5522711039136667</v>
      </c>
    </row>
    <row r="2905" spans="1:11" x14ac:dyDescent="0.25">
      <c r="A2905" t="s">
        <v>1250</v>
      </c>
      <c r="B2905" t="s">
        <v>5</v>
      </c>
      <c r="C2905" t="s">
        <v>18</v>
      </c>
      <c r="D2905" t="s">
        <v>264</v>
      </c>
      <c r="E2905" t="s">
        <v>12</v>
      </c>
      <c r="F2905">
        <v>2026</v>
      </c>
      <c r="G2905">
        <v>1.7265167116293458</v>
      </c>
      <c r="H2905" s="13">
        <v>5.7936802403669311E-3</v>
      </c>
      <c r="I2905" s="4" t="str">
        <f>INDEX('EPA Source to Industry Map'!E:E,MATCH(_xlfn.CONCAT(Table2[[#This Row],[sector]:[subsource]]),'EPA Source to Industry Map'!D:D,0))</f>
        <v>water and waste 36T39</v>
      </c>
      <c r="J2905" s="4" t="s">
        <v>12</v>
      </c>
      <c r="K2905" s="13">
        <v>1.5353252636972372</v>
      </c>
    </row>
    <row r="2906" spans="1:11" x14ac:dyDescent="0.25">
      <c r="A2906" t="s">
        <v>1250</v>
      </c>
      <c r="B2906" t="s">
        <v>5</v>
      </c>
      <c r="C2906" t="s">
        <v>18</v>
      </c>
      <c r="D2906" t="s">
        <v>264</v>
      </c>
      <c r="E2906" t="s">
        <v>12</v>
      </c>
      <c r="F2906">
        <v>2027</v>
      </c>
      <c r="G2906">
        <v>1.7074606347067192</v>
      </c>
      <c r="H2906" s="13">
        <v>5.72973367351248E-3</v>
      </c>
      <c r="I2906" s="4" t="str">
        <f>INDEX('EPA Source to Industry Map'!E:E,MATCH(_xlfn.CONCAT(Table2[[#This Row],[sector]:[subsource]]),'EPA Source to Industry Map'!D:D,0))</f>
        <v>water and waste 36T39</v>
      </c>
      <c r="J2906" s="4" t="s">
        <v>12</v>
      </c>
      <c r="K2906" s="13">
        <v>1.518379423480807</v>
      </c>
    </row>
    <row r="2907" spans="1:11" x14ac:dyDescent="0.25">
      <c r="A2907" t="s">
        <v>1250</v>
      </c>
      <c r="B2907" t="s">
        <v>5</v>
      </c>
      <c r="C2907" t="s">
        <v>18</v>
      </c>
      <c r="D2907" t="s">
        <v>264</v>
      </c>
      <c r="E2907" t="s">
        <v>12</v>
      </c>
      <c r="F2907">
        <v>2028</v>
      </c>
      <c r="G2907">
        <v>1.6884045577840927</v>
      </c>
      <c r="H2907" s="13">
        <v>5.665787106658029E-3</v>
      </c>
      <c r="I2907" s="4" t="str">
        <f>INDEX('EPA Source to Industry Map'!E:E,MATCH(_xlfn.CONCAT(Table2[[#This Row],[sector]:[subsource]]),'EPA Source to Industry Map'!D:D,0))</f>
        <v>water and waste 36T39</v>
      </c>
      <c r="J2907" s="4" t="s">
        <v>12</v>
      </c>
      <c r="K2907" s="13">
        <v>1.5014335832643779</v>
      </c>
    </row>
    <row r="2908" spans="1:11" x14ac:dyDescent="0.25">
      <c r="A2908" t="s">
        <v>1250</v>
      </c>
      <c r="B2908" t="s">
        <v>5</v>
      </c>
      <c r="C2908" t="s">
        <v>18</v>
      </c>
      <c r="D2908" t="s">
        <v>264</v>
      </c>
      <c r="E2908" t="s">
        <v>12</v>
      </c>
      <c r="F2908">
        <v>2029</v>
      </c>
      <c r="G2908">
        <v>1.6693484808614656</v>
      </c>
      <c r="H2908" s="13">
        <v>5.6018405398035754E-3</v>
      </c>
      <c r="I2908" s="4" t="str">
        <f>INDEX('EPA Source to Industry Map'!E:E,MATCH(_xlfn.CONCAT(Table2[[#This Row],[sector]:[subsource]]),'EPA Source to Industry Map'!D:D,0))</f>
        <v>water and waste 36T39</v>
      </c>
      <c r="J2908" s="4" t="s">
        <v>12</v>
      </c>
      <c r="K2908" s="13">
        <v>1.4844877430479477</v>
      </c>
    </row>
    <row r="2909" spans="1:11" x14ac:dyDescent="0.25">
      <c r="A2909" t="s">
        <v>1250</v>
      </c>
      <c r="B2909" t="s">
        <v>5</v>
      </c>
      <c r="C2909" t="s">
        <v>18</v>
      </c>
      <c r="D2909" t="s">
        <v>264</v>
      </c>
      <c r="E2909" t="s">
        <v>12</v>
      </c>
      <c r="F2909">
        <v>2030</v>
      </c>
      <c r="G2909">
        <v>1.6502924039388389</v>
      </c>
      <c r="H2909" s="13">
        <v>5.5378939729491226E-3</v>
      </c>
      <c r="I2909" s="4" t="str">
        <f>INDEX('EPA Source to Industry Map'!E:E,MATCH(_xlfn.CONCAT(Table2[[#This Row],[sector]:[subsource]]),'EPA Source to Industry Map'!D:D,0))</f>
        <v>water and waste 36T39</v>
      </c>
      <c r="J2909" s="4" t="s">
        <v>12</v>
      </c>
      <c r="K2909" s="13">
        <v>1.4675419028315175</v>
      </c>
    </row>
    <row r="2910" spans="1:11" x14ac:dyDescent="0.25">
      <c r="A2910" t="s">
        <v>1250</v>
      </c>
      <c r="B2910" t="s">
        <v>5</v>
      </c>
      <c r="C2910" t="s">
        <v>18</v>
      </c>
      <c r="D2910" t="s">
        <v>264</v>
      </c>
      <c r="E2910" t="s">
        <v>12</v>
      </c>
      <c r="F2910">
        <v>2031</v>
      </c>
      <c r="G2910">
        <v>1.6297695473623983</v>
      </c>
      <c r="H2910" s="13">
        <v>5.4690253267194594E-3</v>
      </c>
      <c r="I2910" s="4" t="str">
        <f>INDEX('EPA Source to Industry Map'!E:E,MATCH(_xlfn.CONCAT(Table2[[#This Row],[sector]:[subsource]]),'EPA Source to Industry Map'!D:D,0))</f>
        <v>water and waste 36T39</v>
      </c>
      <c r="J2910" s="4" t="s">
        <v>12</v>
      </c>
      <c r="K2910" s="13">
        <v>1.4492917115806563</v>
      </c>
    </row>
    <row r="2911" spans="1:11" x14ac:dyDescent="0.25">
      <c r="A2911" t="s">
        <v>1250</v>
      </c>
      <c r="B2911" t="s">
        <v>5</v>
      </c>
      <c r="C2911" t="s">
        <v>18</v>
      </c>
      <c r="D2911" t="s">
        <v>264</v>
      </c>
      <c r="E2911" t="s">
        <v>12</v>
      </c>
      <c r="F2911">
        <v>2032</v>
      </c>
      <c r="G2911">
        <v>1.6092466907859553</v>
      </c>
      <c r="H2911" s="13">
        <v>5.400156680489784E-3</v>
      </c>
      <c r="I2911" s="4" t="str">
        <f>INDEX('EPA Source to Industry Map'!E:E,MATCH(_xlfn.CONCAT(Table2[[#This Row],[sector]:[subsource]]),'EPA Source to Industry Map'!D:D,0))</f>
        <v>water and waste 36T39</v>
      </c>
      <c r="J2911" s="4" t="s">
        <v>12</v>
      </c>
      <c r="K2911" s="13">
        <v>1.4310415203297924</v>
      </c>
    </row>
    <row r="2912" spans="1:11" x14ac:dyDescent="0.25">
      <c r="A2912" t="s">
        <v>1250</v>
      </c>
      <c r="B2912" t="s">
        <v>5</v>
      </c>
      <c r="C2912" t="s">
        <v>18</v>
      </c>
      <c r="D2912" t="s">
        <v>264</v>
      </c>
      <c r="E2912" t="s">
        <v>12</v>
      </c>
      <c r="F2912">
        <v>2033</v>
      </c>
      <c r="G2912">
        <v>1.5887238342095116</v>
      </c>
      <c r="H2912" s="13">
        <v>5.3312880342601078E-3</v>
      </c>
      <c r="I2912" s="4" t="str">
        <f>INDEX('EPA Source to Industry Map'!E:E,MATCH(_xlfn.CONCAT(Table2[[#This Row],[sector]:[subsource]]),'EPA Source to Industry Map'!D:D,0))</f>
        <v>water and waste 36T39</v>
      </c>
      <c r="J2912" s="4" t="s">
        <v>12</v>
      </c>
      <c r="K2912" s="13">
        <v>1.4127913290789285</v>
      </c>
    </row>
    <row r="2913" spans="1:11" x14ac:dyDescent="0.25">
      <c r="A2913" t="s">
        <v>1250</v>
      </c>
      <c r="B2913" t="s">
        <v>5</v>
      </c>
      <c r="C2913" t="s">
        <v>18</v>
      </c>
      <c r="D2913" t="s">
        <v>264</v>
      </c>
      <c r="E2913" t="s">
        <v>12</v>
      </c>
      <c r="F2913">
        <v>2034</v>
      </c>
      <c r="G2913">
        <v>1.5682009776330696</v>
      </c>
      <c r="H2913" s="13">
        <v>5.2624193880304341E-3</v>
      </c>
      <c r="I2913" s="4" t="str">
        <f>INDEX('EPA Source to Industry Map'!E:E,MATCH(_xlfn.CONCAT(Table2[[#This Row],[sector]:[subsource]]),'EPA Source to Industry Map'!D:D,0))</f>
        <v>water and waste 36T39</v>
      </c>
      <c r="J2913" s="4" t="s">
        <v>12</v>
      </c>
      <c r="K2913" s="13">
        <v>1.394541137828065</v>
      </c>
    </row>
    <row r="2914" spans="1:11" x14ac:dyDescent="0.25">
      <c r="A2914" t="s">
        <v>1250</v>
      </c>
      <c r="B2914" t="s">
        <v>5</v>
      </c>
      <c r="C2914" t="s">
        <v>18</v>
      </c>
      <c r="D2914" t="s">
        <v>264</v>
      </c>
      <c r="E2914" t="s">
        <v>12</v>
      </c>
      <c r="F2914">
        <v>2035</v>
      </c>
      <c r="G2914">
        <v>1.5476781210566275</v>
      </c>
      <c r="H2914" s="13">
        <v>5.1935507418007639E-3</v>
      </c>
      <c r="I2914" s="4" t="str">
        <f>INDEX('EPA Source to Industry Map'!E:E,MATCH(_xlfn.CONCAT(Table2[[#This Row],[sector]:[subsource]]),'EPA Source to Industry Map'!D:D,0))</f>
        <v>water and waste 36T39</v>
      </c>
      <c r="J2914" s="4" t="s">
        <v>12</v>
      </c>
      <c r="K2914" s="13">
        <v>1.3762909465772024</v>
      </c>
    </row>
    <row r="2915" spans="1:11" x14ac:dyDescent="0.25">
      <c r="A2915" t="s">
        <v>1250</v>
      </c>
      <c r="B2915" t="s">
        <v>5</v>
      </c>
      <c r="C2915" t="s">
        <v>18</v>
      </c>
      <c r="D2915" t="s">
        <v>264</v>
      </c>
      <c r="E2915" t="s">
        <v>12</v>
      </c>
      <c r="F2915">
        <v>2036</v>
      </c>
      <c r="G2915">
        <v>1.526544353464071</v>
      </c>
      <c r="H2915" s="13">
        <v>5.1226320586042666E-3</v>
      </c>
      <c r="I2915" s="4" t="str">
        <f>INDEX('EPA Source to Industry Map'!E:E,MATCH(_xlfn.CONCAT(Table2[[#This Row],[sector]:[subsource]]),'EPA Source to Industry Map'!D:D,0))</f>
        <v>water and waste 36T39</v>
      </c>
      <c r="J2915" s="4" t="s">
        <v>12</v>
      </c>
      <c r="K2915" s="13">
        <v>1.3574974955301304</v>
      </c>
    </row>
    <row r="2916" spans="1:11" x14ac:dyDescent="0.25">
      <c r="A2916" t="s">
        <v>1250</v>
      </c>
      <c r="B2916" t="s">
        <v>5</v>
      </c>
      <c r="C2916" t="s">
        <v>18</v>
      </c>
      <c r="D2916" t="s">
        <v>264</v>
      </c>
      <c r="E2916" t="s">
        <v>12</v>
      </c>
      <c r="F2916">
        <v>2037</v>
      </c>
      <c r="G2916">
        <v>1.5054105858715163</v>
      </c>
      <c r="H2916" s="13">
        <v>5.0517133754077719E-3</v>
      </c>
      <c r="I2916" s="4" t="str">
        <f>INDEX('EPA Source to Industry Map'!E:E,MATCH(_xlfn.CONCAT(Table2[[#This Row],[sector]:[subsource]]),'EPA Source to Industry Map'!D:D,0))</f>
        <v>water and waste 36T39</v>
      </c>
      <c r="J2916" s="4" t="s">
        <v>12</v>
      </c>
      <c r="K2916" s="13">
        <v>1.3387040444830598</v>
      </c>
    </row>
    <row r="2917" spans="1:11" x14ac:dyDescent="0.25">
      <c r="A2917" t="s">
        <v>1250</v>
      </c>
      <c r="B2917" t="s">
        <v>5</v>
      </c>
      <c r="C2917" t="s">
        <v>18</v>
      </c>
      <c r="D2917" t="s">
        <v>264</v>
      </c>
      <c r="E2917" t="s">
        <v>12</v>
      </c>
      <c r="F2917">
        <v>2038</v>
      </c>
      <c r="G2917">
        <v>1.4842768182789614</v>
      </c>
      <c r="H2917" s="13">
        <v>4.9807946922112798E-3</v>
      </c>
      <c r="I2917" s="4" t="str">
        <f>INDEX('EPA Source to Industry Map'!E:E,MATCH(_xlfn.CONCAT(Table2[[#This Row],[sector]:[subsource]]),'EPA Source to Industry Map'!D:D,0))</f>
        <v>water and waste 36T39</v>
      </c>
      <c r="J2917" s="4" t="s">
        <v>12</v>
      </c>
      <c r="K2917" s="13">
        <v>1.3199105934359885</v>
      </c>
    </row>
    <row r="2918" spans="1:11" x14ac:dyDescent="0.25">
      <c r="A2918" t="s">
        <v>1250</v>
      </c>
      <c r="B2918" t="s">
        <v>5</v>
      </c>
      <c r="C2918" t="s">
        <v>18</v>
      </c>
      <c r="D2918" t="s">
        <v>264</v>
      </c>
      <c r="E2918" t="s">
        <v>12</v>
      </c>
      <c r="F2918">
        <v>2039</v>
      </c>
      <c r="G2918">
        <v>1.4631430506864038</v>
      </c>
      <c r="H2918" s="13">
        <v>4.9098760090147782E-3</v>
      </c>
      <c r="I2918" s="4" t="str">
        <f>INDEX('EPA Source to Industry Map'!E:E,MATCH(_xlfn.CONCAT(Table2[[#This Row],[sector]:[subsource]]),'EPA Source to Industry Map'!D:D,0))</f>
        <v>water and waste 36T39</v>
      </c>
      <c r="J2918" s="4" t="s">
        <v>12</v>
      </c>
      <c r="K2918" s="13">
        <v>1.3011171423889161</v>
      </c>
    </row>
    <row r="2919" spans="1:11" x14ac:dyDescent="0.25">
      <c r="A2919" t="s">
        <v>1250</v>
      </c>
      <c r="B2919" t="s">
        <v>5</v>
      </c>
      <c r="C2919" t="s">
        <v>18</v>
      </c>
      <c r="D2919" t="s">
        <v>264</v>
      </c>
      <c r="E2919" t="s">
        <v>12</v>
      </c>
      <c r="F2919">
        <v>2040</v>
      </c>
      <c r="G2919">
        <v>1.4420092830938496</v>
      </c>
      <c r="H2919" s="13">
        <v>4.8389573258182878E-3</v>
      </c>
      <c r="I2919" s="4" t="str">
        <f>INDEX('EPA Source to Industry Map'!E:E,MATCH(_xlfn.CONCAT(Table2[[#This Row],[sector]:[subsource]]),'EPA Source to Industry Map'!D:D,0))</f>
        <v>water and waste 36T39</v>
      </c>
      <c r="J2919" s="4" t="s">
        <v>12</v>
      </c>
      <c r="K2919" s="13">
        <v>1.2823236913418461</v>
      </c>
    </row>
    <row r="2920" spans="1:11" x14ac:dyDescent="0.25">
      <c r="A2920" t="s">
        <v>1250</v>
      </c>
      <c r="B2920" t="s">
        <v>5</v>
      </c>
      <c r="C2920" t="s">
        <v>18</v>
      </c>
      <c r="D2920" t="s">
        <v>264</v>
      </c>
      <c r="E2920" t="s">
        <v>12</v>
      </c>
      <c r="F2920">
        <v>2041</v>
      </c>
      <c r="G2920">
        <v>1.42139115030394</v>
      </c>
      <c r="H2920" s="13">
        <v>4.7697689607514773E-3</v>
      </c>
      <c r="I2920" s="4" t="str">
        <f>INDEX('EPA Source to Industry Map'!E:E,MATCH(_xlfn.CONCAT(Table2[[#This Row],[sector]:[subsource]]),'EPA Source to Industry Map'!D:D,0))</f>
        <v>water and waste 36T39</v>
      </c>
      <c r="J2920" s="4" t="s">
        <v>12</v>
      </c>
      <c r="K2920" s="13">
        <v>1.2639887745991414</v>
      </c>
    </row>
    <row r="2921" spans="1:11" x14ac:dyDescent="0.25">
      <c r="A2921" t="s">
        <v>1250</v>
      </c>
      <c r="B2921" t="s">
        <v>5</v>
      </c>
      <c r="C2921" t="s">
        <v>18</v>
      </c>
      <c r="D2921" t="s">
        <v>264</v>
      </c>
      <c r="E2921" t="s">
        <v>12</v>
      </c>
      <c r="F2921">
        <v>2042</v>
      </c>
      <c r="G2921">
        <v>1.4007730175140323</v>
      </c>
      <c r="H2921" s="13">
        <v>4.7005805956846711E-3</v>
      </c>
      <c r="I2921" s="4" t="str">
        <f>INDEX('EPA Source to Industry Map'!E:E,MATCH(_xlfn.CONCAT(Table2[[#This Row],[sector]:[subsource]]),'EPA Source to Industry Map'!D:D,0))</f>
        <v>water and waste 36T39</v>
      </c>
      <c r="J2921" s="4" t="s">
        <v>12</v>
      </c>
      <c r="K2921" s="13">
        <v>1.2456538578564376</v>
      </c>
    </row>
    <row r="2922" spans="1:11" x14ac:dyDescent="0.25">
      <c r="A2922" t="s">
        <v>1250</v>
      </c>
      <c r="B2922" t="s">
        <v>5</v>
      </c>
      <c r="C2922" t="s">
        <v>18</v>
      </c>
      <c r="D2922" t="s">
        <v>264</v>
      </c>
      <c r="E2922" t="s">
        <v>12</v>
      </c>
      <c r="F2922">
        <v>2043</v>
      </c>
      <c r="G2922">
        <v>1.3801548847241225</v>
      </c>
      <c r="H2922" s="13">
        <v>4.6313922306178614E-3</v>
      </c>
      <c r="I2922" s="4" t="str">
        <f>INDEX('EPA Source to Industry Map'!E:E,MATCH(_xlfn.CONCAT(Table2[[#This Row],[sector]:[subsource]]),'EPA Source to Industry Map'!D:D,0))</f>
        <v>water and waste 36T39</v>
      </c>
      <c r="J2922" s="4" t="s">
        <v>12</v>
      </c>
      <c r="K2922" s="13">
        <v>1.2273189411137333</v>
      </c>
    </row>
    <row r="2923" spans="1:11" x14ac:dyDescent="0.25">
      <c r="A2923" t="s">
        <v>1250</v>
      </c>
      <c r="B2923" t="s">
        <v>5</v>
      </c>
      <c r="C2923" t="s">
        <v>18</v>
      </c>
      <c r="D2923" t="s">
        <v>264</v>
      </c>
      <c r="E2923" t="s">
        <v>12</v>
      </c>
      <c r="F2923">
        <v>2044</v>
      </c>
      <c r="G2923">
        <v>1.3595367519342145</v>
      </c>
      <c r="H2923" s="13">
        <v>4.562203865551057E-3</v>
      </c>
      <c r="I2923" s="4" t="str">
        <f>INDEX('EPA Source to Industry Map'!E:E,MATCH(_xlfn.CONCAT(Table2[[#This Row],[sector]:[subsource]]),'EPA Source to Industry Map'!D:D,0))</f>
        <v>water and waste 36T39</v>
      </c>
      <c r="J2923" s="4" t="s">
        <v>12</v>
      </c>
      <c r="K2923" s="13">
        <v>1.2089840243710297</v>
      </c>
    </row>
    <row r="2924" spans="1:11" x14ac:dyDescent="0.25">
      <c r="A2924" t="s">
        <v>1250</v>
      </c>
      <c r="B2924" t="s">
        <v>5</v>
      </c>
      <c r="C2924" t="s">
        <v>18</v>
      </c>
      <c r="D2924" t="s">
        <v>264</v>
      </c>
      <c r="E2924" t="s">
        <v>12</v>
      </c>
      <c r="F2924">
        <v>2045</v>
      </c>
      <c r="G2924">
        <v>1.3389186191443059</v>
      </c>
      <c r="H2924" s="13">
        <v>4.4930155004842482E-3</v>
      </c>
      <c r="I2924" s="4" t="str">
        <f>INDEX('EPA Source to Industry Map'!E:E,MATCH(_xlfn.CONCAT(Table2[[#This Row],[sector]:[subsource]]),'EPA Source to Industry Map'!D:D,0))</f>
        <v>water and waste 36T39</v>
      </c>
      <c r="J2924" s="4" t="s">
        <v>12</v>
      </c>
      <c r="K2924" s="13">
        <v>1.1906491076283259</v>
      </c>
    </row>
    <row r="2925" spans="1:11" x14ac:dyDescent="0.25">
      <c r="A2925" t="s">
        <v>1250</v>
      </c>
      <c r="B2925" t="s">
        <v>5</v>
      </c>
      <c r="C2925" t="s">
        <v>18</v>
      </c>
      <c r="D2925" t="s">
        <v>264</v>
      </c>
      <c r="E2925" t="s">
        <v>12</v>
      </c>
      <c r="F2925">
        <v>2046</v>
      </c>
      <c r="G2925">
        <v>1.3189233704059982</v>
      </c>
      <c r="H2925" s="13">
        <v>4.4259173503556981E-3</v>
      </c>
      <c r="I2925" s="4" t="str">
        <f>INDEX('EPA Source to Industry Map'!E:E,MATCH(_xlfn.CONCAT(Table2[[#This Row],[sector]:[subsource]]),'EPA Source to Industry Map'!D:D,0))</f>
        <v>water and waste 36T39</v>
      </c>
      <c r="J2925" s="4" t="s">
        <v>12</v>
      </c>
      <c r="K2925" s="13">
        <v>1.17286809784426</v>
      </c>
    </row>
    <row r="2926" spans="1:11" x14ac:dyDescent="0.25">
      <c r="A2926" t="s">
        <v>1250</v>
      </c>
      <c r="B2926" t="s">
        <v>5</v>
      </c>
      <c r="C2926" t="s">
        <v>18</v>
      </c>
      <c r="D2926" t="s">
        <v>264</v>
      </c>
      <c r="E2926" t="s">
        <v>12</v>
      </c>
      <c r="F2926">
        <v>2047</v>
      </c>
      <c r="G2926">
        <v>1.2989281216676916</v>
      </c>
      <c r="H2926" s="13">
        <v>4.3588192002271533E-3</v>
      </c>
      <c r="I2926" s="4" t="str">
        <f>INDEX('EPA Source to Industry Map'!E:E,MATCH(_xlfn.CONCAT(Table2[[#This Row],[sector]:[subsource]]),'EPA Source to Industry Map'!D:D,0))</f>
        <v>water and waste 36T39</v>
      </c>
      <c r="J2926" s="4" t="s">
        <v>12</v>
      </c>
      <c r="K2926" s="13">
        <v>1.1550870880601953</v>
      </c>
    </row>
    <row r="2927" spans="1:11" x14ac:dyDescent="0.25">
      <c r="A2927" t="s">
        <v>1250</v>
      </c>
      <c r="B2927" t="s">
        <v>5</v>
      </c>
      <c r="C2927" t="s">
        <v>18</v>
      </c>
      <c r="D2927" t="s">
        <v>264</v>
      </c>
      <c r="E2927" t="s">
        <v>12</v>
      </c>
      <c r="F2927">
        <v>2048</v>
      </c>
      <c r="G2927">
        <v>1.2789328729293834</v>
      </c>
      <c r="H2927" s="13">
        <v>4.2917210500986016E-3</v>
      </c>
      <c r="I2927" s="4" t="str">
        <f>INDEX('EPA Source to Industry Map'!E:E,MATCH(_xlfn.CONCAT(Table2[[#This Row],[sector]:[subsource]]),'EPA Source to Industry Map'!D:D,0))</f>
        <v>water and waste 36T39</v>
      </c>
      <c r="J2927" s="4" t="s">
        <v>12</v>
      </c>
      <c r="K2927" s="13">
        <v>1.1373060782761293</v>
      </c>
    </row>
    <row r="2928" spans="1:11" x14ac:dyDescent="0.25">
      <c r="A2928" t="s">
        <v>1250</v>
      </c>
      <c r="B2928" t="s">
        <v>5</v>
      </c>
      <c r="C2928" t="s">
        <v>18</v>
      </c>
      <c r="D2928" t="s">
        <v>264</v>
      </c>
      <c r="E2928" t="s">
        <v>12</v>
      </c>
      <c r="F2928">
        <v>2049</v>
      </c>
      <c r="G2928">
        <v>1.2589376241910768</v>
      </c>
      <c r="H2928" s="13">
        <v>4.2246228999700541E-3</v>
      </c>
      <c r="I2928" s="4" t="str">
        <f>INDEX('EPA Source to Industry Map'!E:E,MATCH(_xlfn.CONCAT(Table2[[#This Row],[sector]:[subsource]]),'EPA Source to Industry Map'!D:D,0))</f>
        <v>water and waste 36T39</v>
      </c>
      <c r="J2928" s="4" t="s">
        <v>12</v>
      </c>
      <c r="K2928" s="13">
        <v>1.1195250684920646</v>
      </c>
    </row>
    <row r="2929" spans="1:11" x14ac:dyDescent="0.25">
      <c r="A2929" t="s">
        <v>1250</v>
      </c>
      <c r="B2929" t="s">
        <v>5</v>
      </c>
      <c r="C2929" t="s">
        <v>18</v>
      </c>
      <c r="D2929" t="s">
        <v>264</v>
      </c>
      <c r="E2929" t="s">
        <v>12</v>
      </c>
      <c r="F2929">
        <v>2050</v>
      </c>
      <c r="G2929">
        <v>1.2389423754527686</v>
      </c>
      <c r="H2929" s="13">
        <v>4.1575247498415058E-3</v>
      </c>
      <c r="I2929" s="4" t="str">
        <f>INDEX('EPA Source to Industry Map'!E:E,MATCH(_xlfn.CONCAT(Table2[[#This Row],[sector]:[subsource]]),'EPA Source to Industry Map'!D:D,0))</f>
        <v>water and waste 36T39</v>
      </c>
      <c r="J2929" s="4" t="s">
        <v>12</v>
      </c>
      <c r="K2929" s="13">
        <v>1.1017440587079992</v>
      </c>
    </row>
    <row r="2930" spans="1:11" x14ac:dyDescent="0.25">
      <c r="A2930" t="s">
        <v>1250</v>
      </c>
      <c r="B2930" t="s">
        <v>5</v>
      </c>
      <c r="C2930" t="s">
        <v>18</v>
      </c>
      <c r="D2930" t="s">
        <v>265</v>
      </c>
      <c r="E2930" t="s">
        <v>11</v>
      </c>
      <c r="F2930">
        <v>1990</v>
      </c>
      <c r="G2930">
        <v>18.874305360717457</v>
      </c>
      <c r="H2930" s="13">
        <v>0.75497221442869833</v>
      </c>
      <c r="I2930" s="4" t="str">
        <f>INDEX('EPA Source to Industry Map'!E:E,MATCH(_xlfn.CONCAT(Table2[[#This Row],[sector]:[subsource]]),'EPA Source to Industry Map'!D:D,0))</f>
        <v>water and waste 36T39</v>
      </c>
      <c r="J2930" s="4" t="s">
        <v>11</v>
      </c>
      <c r="K2930" s="13">
        <v>21.139222004003557</v>
      </c>
    </row>
    <row r="2931" spans="1:11" x14ac:dyDescent="0.25">
      <c r="A2931" t="s">
        <v>1250</v>
      </c>
      <c r="B2931" t="s">
        <v>5</v>
      </c>
      <c r="C2931" t="s">
        <v>18</v>
      </c>
      <c r="D2931" t="s">
        <v>265</v>
      </c>
      <c r="E2931" t="s">
        <v>11</v>
      </c>
      <c r="F2931">
        <v>1991</v>
      </c>
      <c r="G2931">
        <v>18.257066080504693</v>
      </c>
      <c r="H2931" s="13">
        <v>0.73028264322018754</v>
      </c>
      <c r="I2931" s="4" t="str">
        <f>INDEX('EPA Source to Industry Map'!E:E,MATCH(_xlfn.CONCAT(Table2[[#This Row],[sector]:[subsource]]),'EPA Source to Industry Map'!D:D,0))</f>
        <v>water and waste 36T39</v>
      </c>
      <c r="J2931" s="4" t="s">
        <v>11</v>
      </c>
      <c r="K2931" s="13">
        <v>20.447914010165256</v>
      </c>
    </row>
    <row r="2932" spans="1:11" x14ac:dyDescent="0.25">
      <c r="A2932" t="s">
        <v>1250</v>
      </c>
      <c r="B2932" t="s">
        <v>5</v>
      </c>
      <c r="C2932" t="s">
        <v>18</v>
      </c>
      <c r="D2932" t="s">
        <v>265</v>
      </c>
      <c r="E2932" t="s">
        <v>11</v>
      </c>
      <c r="F2932">
        <v>1992</v>
      </c>
      <c r="G2932">
        <v>17.796512542718112</v>
      </c>
      <c r="H2932" s="13">
        <v>0.71186050170872439</v>
      </c>
      <c r="I2932" s="4" t="str">
        <f>INDEX('EPA Source to Industry Map'!E:E,MATCH(_xlfn.CONCAT(Table2[[#This Row],[sector]:[subsource]]),'EPA Source to Industry Map'!D:D,0))</f>
        <v>water and waste 36T39</v>
      </c>
      <c r="J2932" s="4" t="s">
        <v>11</v>
      </c>
      <c r="K2932" s="13">
        <v>19.932094047844288</v>
      </c>
    </row>
    <row r="2933" spans="1:11" x14ac:dyDescent="0.25">
      <c r="A2933" t="s">
        <v>1250</v>
      </c>
      <c r="B2933" t="s">
        <v>5</v>
      </c>
      <c r="C2933" t="s">
        <v>18</v>
      </c>
      <c r="D2933" t="s">
        <v>265</v>
      </c>
      <c r="E2933" t="s">
        <v>11</v>
      </c>
      <c r="F2933">
        <v>1993</v>
      </c>
      <c r="G2933">
        <v>17.406548180333623</v>
      </c>
      <c r="H2933" s="13">
        <v>0.69626192721334501</v>
      </c>
      <c r="I2933" s="4" t="str">
        <f>INDEX('EPA Source to Industry Map'!E:E,MATCH(_xlfn.CONCAT(Table2[[#This Row],[sector]:[subsource]]),'EPA Source to Industry Map'!D:D,0))</f>
        <v>water and waste 36T39</v>
      </c>
      <c r="J2933" s="4" t="s">
        <v>11</v>
      </c>
      <c r="K2933" s="13">
        <v>19.49533396197366</v>
      </c>
    </row>
    <row r="2934" spans="1:11" x14ac:dyDescent="0.25">
      <c r="A2934" t="s">
        <v>1250</v>
      </c>
      <c r="B2934" t="s">
        <v>5</v>
      </c>
      <c r="C2934" t="s">
        <v>18</v>
      </c>
      <c r="D2934" t="s">
        <v>265</v>
      </c>
      <c r="E2934" t="s">
        <v>11</v>
      </c>
      <c r="F2934">
        <v>1994</v>
      </c>
      <c r="G2934">
        <v>16.69445139895598</v>
      </c>
      <c r="H2934" s="13">
        <v>0.66777805595823914</v>
      </c>
      <c r="I2934" s="4" t="str">
        <f>INDEX('EPA Source to Industry Map'!E:E,MATCH(_xlfn.CONCAT(Table2[[#This Row],[sector]:[subsource]]),'EPA Source to Industry Map'!D:D,0))</f>
        <v>water and waste 36T39</v>
      </c>
      <c r="J2934" s="4" t="s">
        <v>11</v>
      </c>
      <c r="K2934" s="13">
        <v>18.697785566830706</v>
      </c>
    </row>
    <row r="2935" spans="1:11" x14ac:dyDescent="0.25">
      <c r="A2935" t="s">
        <v>1250</v>
      </c>
      <c r="B2935" t="s">
        <v>5</v>
      </c>
      <c r="C2935" t="s">
        <v>18</v>
      </c>
      <c r="D2935" t="s">
        <v>265</v>
      </c>
      <c r="E2935" t="s">
        <v>11</v>
      </c>
      <c r="F2935">
        <v>1995</v>
      </c>
      <c r="G2935">
        <v>16.84924368858379</v>
      </c>
      <c r="H2935" s="13">
        <v>0.6739697475433517</v>
      </c>
      <c r="I2935" s="4" t="str">
        <f>INDEX('EPA Source to Industry Map'!E:E,MATCH(_xlfn.CONCAT(Table2[[#This Row],[sector]:[subsource]]),'EPA Source to Industry Map'!D:D,0))</f>
        <v>water and waste 36T39</v>
      </c>
      <c r="J2935" s="4" t="s">
        <v>11</v>
      </c>
      <c r="K2935" s="13">
        <v>18.87115293121385</v>
      </c>
    </row>
    <row r="2936" spans="1:11" x14ac:dyDescent="0.25">
      <c r="A2936" t="s">
        <v>1250</v>
      </c>
      <c r="B2936" t="s">
        <v>5</v>
      </c>
      <c r="C2936" t="s">
        <v>18</v>
      </c>
      <c r="D2936" t="s">
        <v>265</v>
      </c>
      <c r="E2936" t="s">
        <v>11</v>
      </c>
      <c r="F2936">
        <v>1996</v>
      </c>
      <c r="G2936">
        <v>16.697990467091074</v>
      </c>
      <c r="H2936" s="13">
        <v>0.66791961868364302</v>
      </c>
      <c r="I2936" s="4" t="str">
        <f>INDEX('EPA Source to Industry Map'!E:E,MATCH(_xlfn.CONCAT(Table2[[#This Row],[sector]:[subsource]]),'EPA Source to Industry Map'!D:D,0))</f>
        <v>water and waste 36T39</v>
      </c>
      <c r="J2936" s="4" t="s">
        <v>11</v>
      </c>
      <c r="K2936" s="13">
        <v>18.701749323142003</v>
      </c>
    </row>
    <row r="2937" spans="1:11" x14ac:dyDescent="0.25">
      <c r="A2937" t="s">
        <v>1250</v>
      </c>
      <c r="B2937" t="s">
        <v>5</v>
      </c>
      <c r="C2937" t="s">
        <v>18</v>
      </c>
      <c r="D2937" t="s">
        <v>265</v>
      </c>
      <c r="E2937" t="s">
        <v>11</v>
      </c>
      <c r="F2937">
        <v>1997</v>
      </c>
      <c r="G2937">
        <v>16.547880699459377</v>
      </c>
      <c r="H2937" s="13">
        <v>0.6619152279783751</v>
      </c>
      <c r="I2937" s="4" t="str">
        <f>INDEX('EPA Source to Industry Map'!E:E,MATCH(_xlfn.CONCAT(Table2[[#This Row],[sector]:[subsource]]),'EPA Source to Industry Map'!D:D,0))</f>
        <v>water and waste 36T39</v>
      </c>
      <c r="J2937" s="4" t="s">
        <v>11</v>
      </c>
      <c r="K2937" s="13">
        <v>18.533626383394505</v>
      </c>
    </row>
    <row r="2938" spans="1:11" x14ac:dyDescent="0.25">
      <c r="A2938" t="s">
        <v>1250</v>
      </c>
      <c r="B2938" t="s">
        <v>5</v>
      </c>
      <c r="C2938" t="s">
        <v>18</v>
      </c>
      <c r="D2938" t="s">
        <v>265</v>
      </c>
      <c r="E2938" t="s">
        <v>11</v>
      </c>
      <c r="F2938">
        <v>1998</v>
      </c>
      <c r="G2938">
        <v>16.364643424155904</v>
      </c>
      <c r="H2938" s="13">
        <v>0.6545857369662359</v>
      </c>
      <c r="I2938" s="4" t="str">
        <f>INDEX('EPA Source to Industry Map'!E:E,MATCH(_xlfn.CONCAT(Table2[[#This Row],[sector]:[subsource]]),'EPA Source to Industry Map'!D:D,0))</f>
        <v>water and waste 36T39</v>
      </c>
      <c r="J2938" s="4" t="s">
        <v>11</v>
      </c>
      <c r="K2938" s="13">
        <v>18.328400635054606</v>
      </c>
    </row>
    <row r="2939" spans="1:11" x14ac:dyDescent="0.25">
      <c r="A2939" t="s">
        <v>1250</v>
      </c>
      <c r="B2939" t="s">
        <v>5</v>
      </c>
      <c r="C2939" t="s">
        <v>18</v>
      </c>
      <c r="D2939" t="s">
        <v>265</v>
      </c>
      <c r="E2939" t="s">
        <v>11</v>
      </c>
      <c r="F2939">
        <v>1999</v>
      </c>
      <c r="G2939">
        <v>15.833750566194007</v>
      </c>
      <c r="H2939" s="13">
        <v>0.63335002264776008</v>
      </c>
      <c r="I2939" s="4" t="str">
        <f>INDEX('EPA Source to Industry Map'!E:E,MATCH(_xlfn.CONCAT(Table2[[#This Row],[sector]:[subsource]]),'EPA Source to Industry Map'!D:D,0))</f>
        <v>water and waste 36T39</v>
      </c>
      <c r="J2939" s="4" t="s">
        <v>11</v>
      </c>
      <c r="K2939" s="13">
        <v>17.733800634137289</v>
      </c>
    </row>
    <row r="2940" spans="1:11" x14ac:dyDescent="0.25">
      <c r="A2940" t="s">
        <v>1250</v>
      </c>
      <c r="B2940" t="s">
        <v>5</v>
      </c>
      <c r="C2940" t="s">
        <v>18</v>
      </c>
      <c r="D2940" t="s">
        <v>265</v>
      </c>
      <c r="E2940" t="s">
        <v>11</v>
      </c>
      <c r="F2940">
        <v>2000</v>
      </c>
      <c r="G2940">
        <v>15.600245598109137</v>
      </c>
      <c r="H2940" s="13">
        <v>0.62400982392436544</v>
      </c>
      <c r="I2940" s="4" t="str">
        <f>INDEX('EPA Source to Industry Map'!E:E,MATCH(_xlfn.CONCAT(Table2[[#This Row],[sector]:[subsource]]),'EPA Source to Industry Map'!D:D,0))</f>
        <v>water and waste 36T39</v>
      </c>
      <c r="J2940" s="4" t="s">
        <v>11</v>
      </c>
      <c r="K2940" s="13">
        <v>17.47227506988223</v>
      </c>
    </row>
    <row r="2941" spans="1:11" x14ac:dyDescent="0.25">
      <c r="A2941" t="s">
        <v>1250</v>
      </c>
      <c r="B2941" t="s">
        <v>5</v>
      </c>
      <c r="C2941" t="s">
        <v>18</v>
      </c>
      <c r="D2941" t="s">
        <v>265</v>
      </c>
      <c r="E2941" t="s">
        <v>11</v>
      </c>
      <c r="F2941">
        <v>2001</v>
      </c>
      <c r="G2941">
        <v>14.852843384760526</v>
      </c>
      <c r="H2941" s="13">
        <v>0.59411373539042123</v>
      </c>
      <c r="I2941" s="4" t="str">
        <f>INDEX('EPA Source to Industry Map'!E:E,MATCH(_xlfn.CONCAT(Table2[[#This Row],[sector]:[subsource]]),'EPA Source to Industry Map'!D:D,0))</f>
        <v>water and waste 36T39</v>
      </c>
      <c r="J2941" s="4" t="s">
        <v>11</v>
      </c>
      <c r="K2941" s="13">
        <v>16.635184590931793</v>
      </c>
    </row>
    <row r="2942" spans="1:11" x14ac:dyDescent="0.25">
      <c r="A2942" t="s">
        <v>1250</v>
      </c>
      <c r="B2942" t="s">
        <v>5</v>
      </c>
      <c r="C2942" t="s">
        <v>18</v>
      </c>
      <c r="D2942" t="s">
        <v>265</v>
      </c>
      <c r="E2942" t="s">
        <v>11</v>
      </c>
      <c r="F2942">
        <v>2002</v>
      </c>
      <c r="G2942">
        <v>14.66385198498025</v>
      </c>
      <c r="H2942" s="13">
        <v>0.58655407939920989</v>
      </c>
      <c r="I2942" s="4" t="str">
        <f>INDEX('EPA Source to Industry Map'!E:E,MATCH(_xlfn.CONCAT(Table2[[#This Row],[sector]:[subsource]]),'EPA Source to Industry Map'!D:D,0))</f>
        <v>water and waste 36T39</v>
      </c>
      <c r="J2942" s="4" t="s">
        <v>11</v>
      </c>
      <c r="K2942" s="13">
        <v>16.423514223177875</v>
      </c>
    </row>
    <row r="2943" spans="1:11" x14ac:dyDescent="0.25">
      <c r="A2943" t="s">
        <v>1250</v>
      </c>
      <c r="B2943" t="s">
        <v>5</v>
      </c>
      <c r="C2943" t="s">
        <v>18</v>
      </c>
      <c r="D2943" t="s">
        <v>265</v>
      </c>
      <c r="E2943" t="s">
        <v>11</v>
      </c>
      <c r="F2943">
        <v>2003</v>
      </c>
      <c r="G2943">
        <v>14.778627655524476</v>
      </c>
      <c r="H2943" s="13">
        <v>0.59114510622097927</v>
      </c>
      <c r="I2943" s="4" t="str">
        <f>INDEX('EPA Source to Industry Map'!E:E,MATCH(_xlfn.CONCAT(Table2[[#This Row],[sector]:[subsource]]),'EPA Source to Industry Map'!D:D,0))</f>
        <v>water and waste 36T39</v>
      </c>
      <c r="J2943" s="4" t="s">
        <v>11</v>
      </c>
      <c r="K2943" s="13">
        <v>16.552062974187415</v>
      </c>
    </row>
    <row r="2944" spans="1:11" x14ac:dyDescent="0.25">
      <c r="A2944" t="s">
        <v>1250</v>
      </c>
      <c r="B2944" t="s">
        <v>5</v>
      </c>
      <c r="C2944" t="s">
        <v>18</v>
      </c>
      <c r="D2944" t="s">
        <v>265</v>
      </c>
      <c r="E2944" t="s">
        <v>11</v>
      </c>
      <c r="F2944">
        <v>2004</v>
      </c>
      <c r="G2944">
        <v>14.567986669090953</v>
      </c>
      <c r="H2944" s="13">
        <v>0.58271946676363817</v>
      </c>
      <c r="I2944" s="4" t="str">
        <f>INDEX('EPA Source to Industry Map'!E:E,MATCH(_xlfn.CONCAT(Table2[[#This Row],[sector]:[subsource]]),'EPA Source to Industry Map'!D:D,0))</f>
        <v>water and waste 36T39</v>
      </c>
      <c r="J2944" s="4" t="s">
        <v>11</v>
      </c>
      <c r="K2944" s="13">
        <v>16.316145069381875</v>
      </c>
    </row>
    <row r="2945" spans="1:11" x14ac:dyDescent="0.25">
      <c r="A2945" t="s">
        <v>1250</v>
      </c>
      <c r="B2945" t="s">
        <v>5</v>
      </c>
      <c r="C2945" t="s">
        <v>18</v>
      </c>
      <c r="D2945" t="s">
        <v>265</v>
      </c>
      <c r="E2945" t="s">
        <v>11</v>
      </c>
      <c r="F2945">
        <v>2005</v>
      </c>
      <c r="G2945">
        <v>13.959255458036909</v>
      </c>
      <c r="H2945" s="13">
        <v>0.55837021832147626</v>
      </c>
      <c r="I2945" s="4" t="str">
        <f>INDEX('EPA Source to Industry Map'!E:E,MATCH(_xlfn.CONCAT(Table2[[#This Row],[sector]:[subsource]]),'EPA Source to Industry Map'!D:D,0))</f>
        <v>water and waste 36T39</v>
      </c>
      <c r="J2945" s="4" t="s">
        <v>11</v>
      </c>
      <c r="K2945" s="13">
        <v>15.634366113001336</v>
      </c>
    </row>
    <row r="2946" spans="1:11" x14ac:dyDescent="0.25">
      <c r="A2946" t="s">
        <v>1250</v>
      </c>
      <c r="B2946" t="s">
        <v>5</v>
      </c>
      <c r="C2946" t="s">
        <v>18</v>
      </c>
      <c r="D2946" t="s">
        <v>265</v>
      </c>
      <c r="E2946" t="s">
        <v>11</v>
      </c>
      <c r="F2946">
        <v>2006</v>
      </c>
      <c r="G2946">
        <v>13.766850780859896</v>
      </c>
      <c r="H2946" s="13">
        <v>0.55067403123439607</v>
      </c>
      <c r="I2946" s="4" t="str">
        <f>INDEX('EPA Source to Industry Map'!E:E,MATCH(_xlfn.CONCAT(Table2[[#This Row],[sector]:[subsource]]),'EPA Source to Industry Map'!D:D,0))</f>
        <v>water and waste 36T39</v>
      </c>
      <c r="J2946" s="4" t="s">
        <v>11</v>
      </c>
      <c r="K2946" s="13">
        <v>15.418872874563087</v>
      </c>
    </row>
    <row r="2947" spans="1:11" x14ac:dyDescent="0.25">
      <c r="A2947" t="s">
        <v>1250</v>
      </c>
      <c r="B2947" t="s">
        <v>5</v>
      </c>
      <c r="C2947" t="s">
        <v>18</v>
      </c>
      <c r="D2947" t="s">
        <v>265</v>
      </c>
      <c r="E2947" t="s">
        <v>11</v>
      </c>
      <c r="F2947">
        <v>2007</v>
      </c>
      <c r="G2947">
        <v>13.508796125655888</v>
      </c>
      <c r="H2947" s="13">
        <v>0.54035184502623568</v>
      </c>
      <c r="I2947" s="4" t="str">
        <f>INDEX('EPA Source to Industry Map'!E:E,MATCH(_xlfn.CONCAT(Table2[[#This Row],[sector]:[subsource]]),'EPA Source to Industry Map'!D:D,0))</f>
        <v>water and waste 36T39</v>
      </c>
      <c r="J2947" s="4" t="s">
        <v>11</v>
      </c>
      <c r="K2947" s="13">
        <v>15.129851660734602</v>
      </c>
    </row>
    <row r="2948" spans="1:11" x14ac:dyDescent="0.25">
      <c r="A2948" t="s">
        <v>1250</v>
      </c>
      <c r="B2948" t="s">
        <v>5</v>
      </c>
      <c r="C2948" t="s">
        <v>18</v>
      </c>
      <c r="D2948" t="s">
        <v>265</v>
      </c>
      <c r="E2948" t="s">
        <v>11</v>
      </c>
      <c r="F2948">
        <v>2008</v>
      </c>
      <c r="G2948">
        <v>12.892639580679472</v>
      </c>
      <c r="H2948" s="13">
        <v>0.51570558322717885</v>
      </c>
      <c r="I2948" s="4" t="str">
        <f>INDEX('EPA Source to Industry Map'!E:E,MATCH(_xlfn.CONCAT(Table2[[#This Row],[sector]:[subsource]]),'EPA Source to Industry Map'!D:D,0))</f>
        <v>water and waste 36T39</v>
      </c>
      <c r="J2948" s="4" t="s">
        <v>11</v>
      </c>
      <c r="K2948" s="13">
        <v>14.439756330361007</v>
      </c>
    </row>
    <row r="2949" spans="1:11" x14ac:dyDescent="0.25">
      <c r="A2949" t="s">
        <v>1250</v>
      </c>
      <c r="B2949" t="s">
        <v>5</v>
      </c>
      <c r="C2949" t="s">
        <v>18</v>
      </c>
      <c r="D2949" t="s">
        <v>265</v>
      </c>
      <c r="E2949" t="s">
        <v>11</v>
      </c>
      <c r="F2949">
        <v>2009</v>
      </c>
      <c r="G2949">
        <v>12.570104444635458</v>
      </c>
      <c r="H2949" s="13">
        <v>0.5028041777854183</v>
      </c>
      <c r="I2949" s="4" t="str">
        <f>INDEX('EPA Source to Industry Map'!E:E,MATCH(_xlfn.CONCAT(Table2[[#This Row],[sector]:[subsource]]),'EPA Source to Industry Map'!D:D,0))</f>
        <v>water and waste 36T39</v>
      </c>
      <c r="J2949" s="4" t="s">
        <v>11</v>
      </c>
      <c r="K2949" s="13">
        <v>14.078516977991711</v>
      </c>
    </row>
    <row r="2950" spans="1:11" x14ac:dyDescent="0.25">
      <c r="A2950" t="s">
        <v>1250</v>
      </c>
      <c r="B2950" t="s">
        <v>5</v>
      </c>
      <c r="C2950" t="s">
        <v>18</v>
      </c>
      <c r="D2950" t="s">
        <v>265</v>
      </c>
      <c r="E2950" t="s">
        <v>11</v>
      </c>
      <c r="F2950">
        <v>2010</v>
      </c>
      <c r="G2950">
        <v>12.718833811498305</v>
      </c>
      <c r="H2950" s="13">
        <v>0.50875335245993225</v>
      </c>
      <c r="I2950" s="4" t="str">
        <f>INDEX('EPA Source to Industry Map'!E:E,MATCH(_xlfn.CONCAT(Table2[[#This Row],[sector]:[subsource]]),'EPA Source to Industry Map'!D:D,0))</f>
        <v>water and waste 36T39</v>
      </c>
      <c r="J2950" s="4" t="s">
        <v>11</v>
      </c>
      <c r="K2950" s="13">
        <v>14.245093868878099</v>
      </c>
    </row>
    <row r="2951" spans="1:11" x14ac:dyDescent="0.25">
      <c r="A2951" t="s">
        <v>1250</v>
      </c>
      <c r="B2951" t="s">
        <v>5</v>
      </c>
      <c r="C2951" t="s">
        <v>18</v>
      </c>
      <c r="D2951" t="s">
        <v>265</v>
      </c>
      <c r="E2951" t="s">
        <v>11</v>
      </c>
      <c r="F2951">
        <v>2011</v>
      </c>
      <c r="G2951">
        <v>12.55496702699225</v>
      </c>
      <c r="H2951" s="13">
        <v>0.50219868107968979</v>
      </c>
      <c r="I2951" s="4" t="str">
        <f>INDEX('EPA Source to Industry Map'!E:E,MATCH(_xlfn.CONCAT(Table2[[#This Row],[sector]:[subsource]]),'EPA Source to Industry Map'!D:D,0))</f>
        <v>water and waste 36T39</v>
      </c>
      <c r="J2951" s="4" t="s">
        <v>11</v>
      </c>
      <c r="K2951" s="13">
        <v>14.061563070231317</v>
      </c>
    </row>
    <row r="2952" spans="1:11" x14ac:dyDescent="0.25">
      <c r="A2952" t="s">
        <v>1250</v>
      </c>
      <c r="B2952" t="s">
        <v>5</v>
      </c>
      <c r="C2952" t="s">
        <v>18</v>
      </c>
      <c r="D2952" t="s">
        <v>265</v>
      </c>
      <c r="E2952" t="s">
        <v>11</v>
      </c>
      <c r="F2952">
        <v>2012</v>
      </c>
      <c r="G2952">
        <v>12.158248479884353</v>
      </c>
      <c r="H2952" s="13">
        <v>0.48632993919537415</v>
      </c>
      <c r="I2952" s="4" t="str">
        <f>INDEX('EPA Source to Industry Map'!E:E,MATCH(_xlfn.CONCAT(Table2[[#This Row],[sector]:[subsource]]),'EPA Source to Industry Map'!D:D,0))</f>
        <v>water and waste 36T39</v>
      </c>
      <c r="J2952" s="4" t="s">
        <v>11</v>
      </c>
      <c r="K2952" s="13">
        <v>13.617238297470477</v>
      </c>
    </row>
    <row r="2953" spans="1:11" x14ac:dyDescent="0.25">
      <c r="A2953" t="s">
        <v>1250</v>
      </c>
      <c r="B2953" t="s">
        <v>5</v>
      </c>
      <c r="C2953" t="s">
        <v>18</v>
      </c>
      <c r="D2953" t="s">
        <v>265</v>
      </c>
      <c r="E2953" t="s">
        <v>11</v>
      </c>
      <c r="F2953">
        <v>2013</v>
      </c>
      <c r="G2953">
        <v>12.097569410664091</v>
      </c>
      <c r="H2953" s="13">
        <v>0.4839027764265636</v>
      </c>
      <c r="I2953" s="4" t="str">
        <f>INDEX('EPA Source to Industry Map'!E:E,MATCH(_xlfn.CONCAT(Table2[[#This Row],[sector]:[subsource]]),'EPA Source to Industry Map'!D:D,0))</f>
        <v>water and waste 36T39</v>
      </c>
      <c r="J2953" s="4" t="s">
        <v>11</v>
      </c>
      <c r="K2953" s="13">
        <v>13.549277739943783</v>
      </c>
    </row>
    <row r="2954" spans="1:11" x14ac:dyDescent="0.25">
      <c r="A2954" t="s">
        <v>1250</v>
      </c>
      <c r="B2954" t="s">
        <v>5</v>
      </c>
      <c r="C2954" t="s">
        <v>18</v>
      </c>
      <c r="D2954" t="s">
        <v>265</v>
      </c>
      <c r="E2954" t="s">
        <v>11</v>
      </c>
      <c r="F2954">
        <v>2014</v>
      </c>
      <c r="G2954">
        <v>11.964053301818339</v>
      </c>
      <c r="H2954" s="13">
        <v>0.47856213207273363</v>
      </c>
      <c r="I2954" s="4" t="str">
        <f>INDEX('EPA Source to Industry Map'!E:E,MATCH(_xlfn.CONCAT(Table2[[#This Row],[sector]:[subsource]]),'EPA Source to Industry Map'!D:D,0))</f>
        <v>water and waste 36T39</v>
      </c>
      <c r="J2954" s="4" t="s">
        <v>11</v>
      </c>
      <c r="K2954" s="13">
        <v>13.399739698036544</v>
      </c>
    </row>
    <row r="2955" spans="1:11" x14ac:dyDescent="0.25">
      <c r="A2955" t="s">
        <v>1250</v>
      </c>
      <c r="B2955" t="s">
        <v>5</v>
      </c>
      <c r="C2955" t="s">
        <v>18</v>
      </c>
      <c r="D2955" t="s">
        <v>265</v>
      </c>
      <c r="E2955" t="s">
        <v>11</v>
      </c>
      <c r="F2955">
        <v>2015</v>
      </c>
      <c r="G2955">
        <v>11.885415209348054</v>
      </c>
      <c r="H2955" s="13">
        <v>0.47541660837392208</v>
      </c>
      <c r="I2955" s="4" t="str">
        <f>INDEX('EPA Source to Industry Map'!E:E,MATCH(_xlfn.CONCAT(Table2[[#This Row],[sector]:[subsource]]),'EPA Source to Industry Map'!D:D,0))</f>
        <v>water and waste 36T39</v>
      </c>
      <c r="J2955" s="4" t="s">
        <v>11</v>
      </c>
      <c r="K2955" s="13">
        <v>13.311665034469815</v>
      </c>
    </row>
    <row r="2956" spans="1:11" x14ac:dyDescent="0.25">
      <c r="A2956" t="s">
        <v>1250</v>
      </c>
      <c r="B2956" t="s">
        <v>5</v>
      </c>
      <c r="C2956" t="s">
        <v>18</v>
      </c>
      <c r="D2956" t="s">
        <v>265</v>
      </c>
      <c r="E2956" t="s">
        <v>11</v>
      </c>
      <c r="F2956">
        <v>2016</v>
      </c>
      <c r="G2956">
        <v>11.651529566823692</v>
      </c>
      <c r="H2956" s="13">
        <v>0.46606118267294777</v>
      </c>
      <c r="I2956" s="4" t="str">
        <f>INDEX('EPA Source to Industry Map'!E:E,MATCH(_xlfn.CONCAT(Table2[[#This Row],[sector]:[subsource]]),'EPA Source to Industry Map'!D:D,0))</f>
        <v>water and waste 36T39</v>
      </c>
      <c r="J2956" s="4" t="s">
        <v>11</v>
      </c>
      <c r="K2956" s="13">
        <v>13.04971311484254</v>
      </c>
    </row>
    <row r="2957" spans="1:11" x14ac:dyDescent="0.25">
      <c r="A2957" t="s">
        <v>1250</v>
      </c>
      <c r="B2957" t="s">
        <v>5</v>
      </c>
      <c r="C2957" t="s">
        <v>18</v>
      </c>
      <c r="D2957" t="s">
        <v>265</v>
      </c>
      <c r="E2957" t="s">
        <v>11</v>
      </c>
      <c r="F2957">
        <v>2017</v>
      </c>
      <c r="G2957">
        <v>11.680778608752929</v>
      </c>
      <c r="H2957" s="13">
        <v>0.4672311443501172</v>
      </c>
      <c r="I2957" s="4" t="str">
        <f>INDEX('EPA Source to Industry Map'!E:E,MATCH(_xlfn.CONCAT(Table2[[#This Row],[sector]:[subsource]]),'EPA Source to Industry Map'!D:D,0))</f>
        <v>water and waste 36T39</v>
      </c>
      <c r="J2957" s="4" t="s">
        <v>11</v>
      </c>
      <c r="K2957" s="13">
        <v>13.082472041803276</v>
      </c>
    </row>
    <row r="2958" spans="1:11" x14ac:dyDescent="0.25">
      <c r="A2958" t="s">
        <v>1250</v>
      </c>
      <c r="B2958" t="s">
        <v>5</v>
      </c>
      <c r="C2958" t="s">
        <v>18</v>
      </c>
      <c r="D2958" t="s">
        <v>265</v>
      </c>
      <c r="E2958" t="s">
        <v>11</v>
      </c>
      <c r="F2958">
        <v>2018</v>
      </c>
      <c r="G2958">
        <v>11.710027650682179</v>
      </c>
      <c r="H2958" s="13">
        <v>0.46840110602728718</v>
      </c>
      <c r="I2958" s="4" t="str">
        <f>INDEX('EPA Source to Industry Map'!E:E,MATCH(_xlfn.CONCAT(Table2[[#This Row],[sector]:[subsource]]),'EPA Source to Industry Map'!D:D,0))</f>
        <v>water and waste 36T39</v>
      </c>
      <c r="J2958" s="4" t="s">
        <v>11</v>
      </c>
      <c r="K2958" s="13">
        <v>13.11523096876404</v>
      </c>
    </row>
    <row r="2959" spans="1:11" x14ac:dyDescent="0.25">
      <c r="A2959" t="s">
        <v>1250</v>
      </c>
      <c r="B2959" t="s">
        <v>5</v>
      </c>
      <c r="C2959" t="s">
        <v>18</v>
      </c>
      <c r="D2959" t="s">
        <v>265</v>
      </c>
      <c r="E2959" t="s">
        <v>11</v>
      </c>
      <c r="F2959">
        <v>2019</v>
      </c>
      <c r="G2959">
        <v>11.73927669261141</v>
      </c>
      <c r="H2959" s="13">
        <v>0.46957106770445639</v>
      </c>
      <c r="I2959" s="4" t="str">
        <f>INDEX('EPA Source to Industry Map'!E:E,MATCH(_xlfn.CONCAT(Table2[[#This Row],[sector]:[subsource]]),'EPA Source to Industry Map'!D:D,0))</f>
        <v>water and waste 36T39</v>
      </c>
      <c r="J2959" s="4" t="s">
        <v>11</v>
      </c>
      <c r="K2959" s="13">
        <v>13.147989895724782</v>
      </c>
    </row>
    <row r="2960" spans="1:11" x14ac:dyDescent="0.25">
      <c r="A2960" t="s">
        <v>1250</v>
      </c>
      <c r="B2960" t="s">
        <v>5</v>
      </c>
      <c r="C2960" t="s">
        <v>18</v>
      </c>
      <c r="D2960" t="s">
        <v>265</v>
      </c>
      <c r="E2960" t="s">
        <v>11</v>
      </c>
      <c r="F2960">
        <v>2020</v>
      </c>
      <c r="G2960">
        <v>11.768525734540642</v>
      </c>
      <c r="H2960" s="13">
        <v>0.4707410293816256</v>
      </c>
      <c r="I2960" s="4" t="str">
        <f>INDEX('EPA Source to Industry Map'!E:E,MATCH(_xlfn.CONCAT(Table2[[#This Row],[sector]:[subsource]]),'EPA Source to Industry Map'!D:D,0))</f>
        <v>water and waste 36T39</v>
      </c>
      <c r="J2960" s="4" t="s">
        <v>11</v>
      </c>
      <c r="K2960" s="13">
        <v>13.180748822685519</v>
      </c>
    </row>
    <row r="2961" spans="1:11" x14ac:dyDescent="0.25">
      <c r="A2961" t="s">
        <v>1250</v>
      </c>
      <c r="B2961" t="s">
        <v>5</v>
      </c>
      <c r="C2961" t="s">
        <v>18</v>
      </c>
      <c r="D2961" t="s">
        <v>265</v>
      </c>
      <c r="E2961" t="s">
        <v>11</v>
      </c>
      <c r="F2961">
        <v>2021</v>
      </c>
      <c r="G2961">
        <v>11.793731820308555</v>
      </c>
      <c r="H2961" s="13">
        <v>0.4717492728123423</v>
      </c>
      <c r="I2961" s="4" t="str">
        <f>INDEX('EPA Source to Industry Map'!E:E,MATCH(_xlfn.CONCAT(Table2[[#This Row],[sector]:[subsource]]),'EPA Source to Industry Map'!D:D,0))</f>
        <v>water and waste 36T39</v>
      </c>
      <c r="J2961" s="4" t="s">
        <v>11</v>
      </c>
      <c r="K2961" s="13">
        <v>13.208979638745586</v>
      </c>
    </row>
    <row r="2962" spans="1:11" x14ac:dyDescent="0.25">
      <c r="A2962" t="s">
        <v>1250</v>
      </c>
      <c r="B2962" t="s">
        <v>5</v>
      </c>
      <c r="C2962" t="s">
        <v>18</v>
      </c>
      <c r="D2962" t="s">
        <v>265</v>
      </c>
      <c r="E2962" t="s">
        <v>11</v>
      </c>
      <c r="F2962">
        <v>2022</v>
      </c>
      <c r="G2962">
        <v>11.818937906076473</v>
      </c>
      <c r="H2962" s="13">
        <v>0.47275751624305884</v>
      </c>
      <c r="I2962" s="4" t="str">
        <f>INDEX('EPA Source to Industry Map'!E:E,MATCH(_xlfn.CONCAT(Table2[[#This Row],[sector]:[subsource]]),'EPA Source to Industry Map'!D:D,0))</f>
        <v>water and waste 36T39</v>
      </c>
      <c r="J2962" s="4" t="s">
        <v>11</v>
      </c>
      <c r="K2962" s="13">
        <v>13.23721045480565</v>
      </c>
    </row>
    <row r="2963" spans="1:11" x14ac:dyDescent="0.25">
      <c r="A2963" t="s">
        <v>1250</v>
      </c>
      <c r="B2963" t="s">
        <v>5</v>
      </c>
      <c r="C2963" t="s">
        <v>18</v>
      </c>
      <c r="D2963" t="s">
        <v>265</v>
      </c>
      <c r="E2963" t="s">
        <v>11</v>
      </c>
      <c r="F2963">
        <v>2023</v>
      </c>
      <c r="G2963">
        <v>11.844143991844387</v>
      </c>
      <c r="H2963" s="13">
        <v>0.47376575967377549</v>
      </c>
      <c r="I2963" s="4" t="str">
        <f>INDEX('EPA Source to Industry Map'!E:E,MATCH(_xlfn.CONCAT(Table2[[#This Row],[sector]:[subsource]]),'EPA Source to Industry Map'!D:D,0))</f>
        <v>water and waste 36T39</v>
      </c>
      <c r="J2963" s="4" t="s">
        <v>11</v>
      </c>
      <c r="K2963" s="13">
        <v>13.265441270865715</v>
      </c>
    </row>
    <row r="2964" spans="1:11" x14ac:dyDescent="0.25">
      <c r="A2964" t="s">
        <v>1250</v>
      </c>
      <c r="B2964" t="s">
        <v>5</v>
      </c>
      <c r="C2964" t="s">
        <v>18</v>
      </c>
      <c r="D2964" t="s">
        <v>265</v>
      </c>
      <c r="E2964" t="s">
        <v>11</v>
      </c>
      <c r="F2964">
        <v>2024</v>
      </c>
      <c r="G2964">
        <v>11.869350077612289</v>
      </c>
      <c r="H2964" s="13">
        <v>0.47477400310449169</v>
      </c>
      <c r="I2964" s="4" t="str">
        <f>INDEX('EPA Source to Industry Map'!E:E,MATCH(_xlfn.CONCAT(Table2[[#This Row],[sector]:[subsource]]),'EPA Source to Industry Map'!D:D,0))</f>
        <v>water and waste 36T39</v>
      </c>
      <c r="J2964" s="4" t="s">
        <v>11</v>
      </c>
      <c r="K2964" s="13">
        <v>13.293672086925767</v>
      </c>
    </row>
    <row r="2965" spans="1:11" x14ac:dyDescent="0.25">
      <c r="A2965" t="s">
        <v>1250</v>
      </c>
      <c r="B2965" t="s">
        <v>5</v>
      </c>
      <c r="C2965" t="s">
        <v>18</v>
      </c>
      <c r="D2965" t="s">
        <v>265</v>
      </c>
      <c r="E2965" t="s">
        <v>11</v>
      </c>
      <c r="F2965">
        <v>2025</v>
      </c>
      <c r="G2965">
        <v>11.894556163380203</v>
      </c>
      <c r="H2965" s="13">
        <v>0.47578224653520823</v>
      </c>
      <c r="I2965" s="4" t="str">
        <f>INDEX('EPA Source to Industry Map'!E:E,MATCH(_xlfn.CONCAT(Table2[[#This Row],[sector]:[subsource]]),'EPA Source to Industry Map'!D:D,0))</f>
        <v>water and waste 36T39</v>
      </c>
      <c r="J2965" s="4" t="s">
        <v>11</v>
      </c>
      <c r="K2965" s="13">
        <v>13.32190290298583</v>
      </c>
    </row>
    <row r="2966" spans="1:11" x14ac:dyDescent="0.25">
      <c r="A2966" t="s">
        <v>1250</v>
      </c>
      <c r="B2966" t="s">
        <v>5</v>
      </c>
      <c r="C2966" t="s">
        <v>18</v>
      </c>
      <c r="D2966" t="s">
        <v>265</v>
      </c>
      <c r="E2966" t="s">
        <v>11</v>
      </c>
      <c r="F2966">
        <v>2026</v>
      </c>
      <c r="G2966">
        <v>11.91677476130115</v>
      </c>
      <c r="H2966" s="13">
        <v>0.47667099045204603</v>
      </c>
      <c r="I2966" s="4" t="str">
        <f>INDEX('EPA Source to Industry Map'!E:E,MATCH(_xlfn.CONCAT(Table2[[#This Row],[sector]:[subsource]]),'EPA Source to Industry Map'!D:D,0))</f>
        <v>water and waste 36T39</v>
      </c>
      <c r="J2966" s="4" t="s">
        <v>11</v>
      </c>
      <c r="K2966" s="13">
        <v>13.34678773265729</v>
      </c>
    </row>
    <row r="2967" spans="1:11" x14ac:dyDescent="0.25">
      <c r="A2967" t="s">
        <v>1250</v>
      </c>
      <c r="B2967" t="s">
        <v>5</v>
      </c>
      <c r="C2967" t="s">
        <v>18</v>
      </c>
      <c r="D2967" t="s">
        <v>265</v>
      </c>
      <c r="E2967" t="s">
        <v>11</v>
      </c>
      <c r="F2967">
        <v>2027</v>
      </c>
      <c r="G2967">
        <v>11.938993359222062</v>
      </c>
      <c r="H2967" s="13">
        <v>0.47755973436888249</v>
      </c>
      <c r="I2967" s="4" t="str">
        <f>INDEX('EPA Source to Industry Map'!E:E,MATCH(_xlfn.CONCAT(Table2[[#This Row],[sector]:[subsource]]),'EPA Source to Industry Map'!D:D,0))</f>
        <v>water and waste 36T39</v>
      </c>
      <c r="J2967" s="4" t="s">
        <v>11</v>
      </c>
      <c r="K2967" s="13">
        <v>13.371672562328708</v>
      </c>
    </row>
    <row r="2968" spans="1:11" x14ac:dyDescent="0.25">
      <c r="A2968" t="s">
        <v>1250</v>
      </c>
      <c r="B2968" t="s">
        <v>5</v>
      </c>
      <c r="C2968" t="s">
        <v>18</v>
      </c>
      <c r="D2968" t="s">
        <v>265</v>
      </c>
      <c r="E2968" t="s">
        <v>11</v>
      </c>
      <c r="F2968">
        <v>2028</v>
      </c>
      <c r="G2968">
        <v>11.961211957143002</v>
      </c>
      <c r="H2968" s="13">
        <v>0.47844847828572029</v>
      </c>
      <c r="I2968" s="4" t="str">
        <f>INDEX('EPA Source to Industry Map'!E:E,MATCH(_xlfn.CONCAT(Table2[[#This Row],[sector]:[subsource]]),'EPA Source to Industry Map'!D:D,0))</f>
        <v>water and waste 36T39</v>
      </c>
      <c r="J2968" s="4" t="s">
        <v>11</v>
      </c>
      <c r="K2968" s="13">
        <v>13.396557392000169</v>
      </c>
    </row>
    <row r="2969" spans="1:11" x14ac:dyDescent="0.25">
      <c r="A2969" t="s">
        <v>1250</v>
      </c>
      <c r="B2969" t="s">
        <v>5</v>
      </c>
      <c r="C2969" t="s">
        <v>18</v>
      </c>
      <c r="D2969" t="s">
        <v>265</v>
      </c>
      <c r="E2969" t="s">
        <v>11</v>
      </c>
      <c r="F2969">
        <v>2029</v>
      </c>
      <c r="G2969">
        <v>11.983430555063926</v>
      </c>
      <c r="H2969" s="13">
        <v>0.47933722220255698</v>
      </c>
      <c r="I2969" s="4" t="str">
        <f>INDEX('EPA Source to Industry Map'!E:E,MATCH(_xlfn.CONCAT(Table2[[#This Row],[sector]:[subsource]]),'EPA Source to Industry Map'!D:D,0))</f>
        <v>water and waste 36T39</v>
      </c>
      <c r="J2969" s="4" t="s">
        <v>11</v>
      </c>
      <c r="K2969" s="13">
        <v>13.421442221671599</v>
      </c>
    </row>
    <row r="2970" spans="1:11" x14ac:dyDescent="0.25">
      <c r="A2970" t="s">
        <v>1250</v>
      </c>
      <c r="B2970" t="s">
        <v>5</v>
      </c>
      <c r="C2970" t="s">
        <v>18</v>
      </c>
      <c r="D2970" t="s">
        <v>265</v>
      </c>
      <c r="E2970" t="s">
        <v>11</v>
      </c>
      <c r="F2970">
        <v>2030</v>
      </c>
      <c r="G2970">
        <v>12.005649152984853</v>
      </c>
      <c r="H2970" s="13">
        <v>0.48022596611939405</v>
      </c>
      <c r="I2970" s="4" t="str">
        <f>INDEX('EPA Source to Industry Map'!E:E,MATCH(_xlfn.CONCAT(Table2[[#This Row],[sector]:[subsource]]),'EPA Source to Industry Map'!D:D,0))</f>
        <v>water and waste 36T39</v>
      </c>
      <c r="J2970" s="4" t="s">
        <v>11</v>
      </c>
      <c r="K2970" s="13">
        <v>13.446327051343038</v>
      </c>
    </row>
    <row r="2971" spans="1:11" x14ac:dyDescent="0.25">
      <c r="A2971" t="s">
        <v>1250</v>
      </c>
      <c r="B2971" t="s">
        <v>5</v>
      </c>
      <c r="C2971" t="s">
        <v>18</v>
      </c>
      <c r="D2971" t="s">
        <v>265</v>
      </c>
      <c r="E2971" t="s">
        <v>11</v>
      </c>
      <c r="F2971">
        <v>2031</v>
      </c>
      <c r="G2971">
        <v>12.025236767601115</v>
      </c>
      <c r="H2971" s="13">
        <v>0.48100947070404471</v>
      </c>
      <c r="I2971" s="4" t="str">
        <f>INDEX('EPA Source to Industry Map'!E:E,MATCH(_xlfn.CONCAT(Table2[[#This Row],[sector]:[subsource]]),'EPA Source to Industry Map'!D:D,0))</f>
        <v>water and waste 36T39</v>
      </c>
      <c r="J2971" s="4" t="s">
        <v>11</v>
      </c>
      <c r="K2971" s="13">
        <v>13.468265179713249</v>
      </c>
    </row>
    <row r="2972" spans="1:11" x14ac:dyDescent="0.25">
      <c r="A2972" t="s">
        <v>1250</v>
      </c>
      <c r="B2972" t="s">
        <v>5</v>
      </c>
      <c r="C2972" t="s">
        <v>18</v>
      </c>
      <c r="D2972" t="s">
        <v>265</v>
      </c>
      <c r="E2972" t="s">
        <v>11</v>
      </c>
      <c r="F2972">
        <v>2032</v>
      </c>
      <c r="G2972">
        <v>12.044824382217392</v>
      </c>
      <c r="H2972" s="13">
        <v>0.4817929752886958</v>
      </c>
      <c r="I2972" s="4" t="str">
        <f>INDEX('EPA Source to Industry Map'!E:E,MATCH(_xlfn.CONCAT(Table2[[#This Row],[sector]:[subsource]]),'EPA Source to Industry Map'!D:D,0))</f>
        <v>water and waste 36T39</v>
      </c>
      <c r="J2972" s="4" t="s">
        <v>11</v>
      </c>
      <c r="K2972" s="13">
        <v>13.490203308083482</v>
      </c>
    </row>
    <row r="2973" spans="1:11" x14ac:dyDescent="0.25">
      <c r="A2973" t="s">
        <v>1250</v>
      </c>
      <c r="B2973" t="s">
        <v>5</v>
      </c>
      <c r="C2973" t="s">
        <v>18</v>
      </c>
      <c r="D2973" t="s">
        <v>265</v>
      </c>
      <c r="E2973" t="s">
        <v>11</v>
      </c>
      <c r="F2973">
        <v>2033</v>
      </c>
      <c r="G2973">
        <v>12.06441199683367</v>
      </c>
      <c r="H2973" s="13">
        <v>0.48257647987334673</v>
      </c>
      <c r="I2973" s="4" t="str">
        <f>INDEX('EPA Source to Industry Map'!E:E,MATCH(_xlfn.CONCAT(Table2[[#This Row],[sector]:[subsource]]),'EPA Source to Industry Map'!D:D,0))</f>
        <v>water and waste 36T39</v>
      </c>
      <c r="J2973" s="4" t="s">
        <v>11</v>
      </c>
      <c r="K2973" s="13">
        <v>13.51214143645371</v>
      </c>
    </row>
    <row r="2974" spans="1:11" x14ac:dyDescent="0.25">
      <c r="A2974" t="s">
        <v>1250</v>
      </c>
      <c r="B2974" t="s">
        <v>5</v>
      </c>
      <c r="C2974" t="s">
        <v>18</v>
      </c>
      <c r="D2974" t="s">
        <v>265</v>
      </c>
      <c r="E2974" t="s">
        <v>11</v>
      </c>
      <c r="F2974">
        <v>2034</v>
      </c>
      <c r="G2974">
        <v>12.083999611449926</v>
      </c>
      <c r="H2974" s="13">
        <v>0.48335998445799705</v>
      </c>
      <c r="I2974" s="4" t="str">
        <f>INDEX('EPA Source to Industry Map'!E:E,MATCH(_xlfn.CONCAT(Table2[[#This Row],[sector]:[subsource]]),'EPA Source to Industry Map'!D:D,0))</f>
        <v>water and waste 36T39</v>
      </c>
      <c r="J2974" s="4" t="s">
        <v>11</v>
      </c>
      <c r="K2974" s="13">
        <v>13.534079564823912</v>
      </c>
    </row>
    <row r="2975" spans="1:11" x14ac:dyDescent="0.25">
      <c r="A2975" t="s">
        <v>1250</v>
      </c>
      <c r="B2975" t="s">
        <v>5</v>
      </c>
      <c r="C2975" t="s">
        <v>18</v>
      </c>
      <c r="D2975" t="s">
        <v>265</v>
      </c>
      <c r="E2975" t="s">
        <v>11</v>
      </c>
      <c r="F2975">
        <v>2035</v>
      </c>
      <c r="G2975">
        <v>12.103587226066198</v>
      </c>
      <c r="H2975" s="13">
        <v>0.48414348904264798</v>
      </c>
      <c r="I2975" s="4" t="str">
        <f>INDEX('EPA Source to Industry Map'!E:E,MATCH(_xlfn.CONCAT(Table2[[#This Row],[sector]:[subsource]]),'EPA Source to Industry Map'!D:D,0))</f>
        <v>water and waste 36T39</v>
      </c>
      <c r="J2975" s="4" t="s">
        <v>11</v>
      </c>
      <c r="K2975" s="13">
        <v>13.556017693194141</v>
      </c>
    </row>
    <row r="2976" spans="1:11" x14ac:dyDescent="0.25">
      <c r="A2976" t="s">
        <v>1250</v>
      </c>
      <c r="B2976" t="s">
        <v>5</v>
      </c>
      <c r="C2976" t="s">
        <v>18</v>
      </c>
      <c r="D2976" t="s">
        <v>265</v>
      </c>
      <c r="E2976" t="s">
        <v>11</v>
      </c>
      <c r="F2976">
        <v>2036</v>
      </c>
      <c r="G2976">
        <v>12.119022317592332</v>
      </c>
      <c r="H2976" s="13">
        <v>0.48476089270369327</v>
      </c>
      <c r="I2976" s="4" t="str">
        <f>INDEX('EPA Source to Industry Map'!E:E,MATCH(_xlfn.CONCAT(Table2[[#This Row],[sector]:[subsource]]),'EPA Source to Industry Map'!D:D,0))</f>
        <v>water and waste 36T39</v>
      </c>
      <c r="J2976" s="4" t="s">
        <v>11</v>
      </c>
      <c r="K2976" s="13">
        <v>13.573304995703417</v>
      </c>
    </row>
    <row r="2977" spans="1:11" x14ac:dyDescent="0.25">
      <c r="A2977" t="s">
        <v>1250</v>
      </c>
      <c r="B2977" t="s">
        <v>5</v>
      </c>
      <c r="C2977" t="s">
        <v>18</v>
      </c>
      <c r="D2977" t="s">
        <v>265</v>
      </c>
      <c r="E2977" t="s">
        <v>11</v>
      </c>
      <c r="F2977">
        <v>2037</v>
      </c>
      <c r="G2977">
        <v>12.134457409118479</v>
      </c>
      <c r="H2977" s="13">
        <v>0.48537829636473928</v>
      </c>
      <c r="I2977" s="4" t="str">
        <f>INDEX('EPA Source to Industry Map'!E:E,MATCH(_xlfn.CONCAT(Table2[[#This Row],[sector]:[subsource]]),'EPA Source to Industry Map'!D:D,0))</f>
        <v>water and waste 36T39</v>
      </c>
      <c r="J2977" s="4" t="s">
        <v>11</v>
      </c>
      <c r="K2977" s="13">
        <v>13.5905922982127</v>
      </c>
    </row>
    <row r="2978" spans="1:11" x14ac:dyDescent="0.25">
      <c r="A2978" t="s">
        <v>1250</v>
      </c>
      <c r="B2978" t="s">
        <v>5</v>
      </c>
      <c r="C2978" t="s">
        <v>18</v>
      </c>
      <c r="D2978" t="s">
        <v>265</v>
      </c>
      <c r="E2978" t="s">
        <v>11</v>
      </c>
      <c r="F2978">
        <v>2038</v>
      </c>
      <c r="G2978">
        <v>12.149892500644606</v>
      </c>
      <c r="H2978" s="13">
        <v>0.48599570002578429</v>
      </c>
      <c r="I2978" s="4" t="str">
        <f>INDEX('EPA Source to Industry Map'!E:E,MATCH(_xlfn.CONCAT(Table2[[#This Row],[sector]:[subsource]]),'EPA Source to Industry Map'!D:D,0))</f>
        <v>water and waste 36T39</v>
      </c>
      <c r="J2978" s="4" t="s">
        <v>11</v>
      </c>
      <c r="K2978" s="13">
        <v>13.607879600721965</v>
      </c>
    </row>
    <row r="2979" spans="1:11" x14ac:dyDescent="0.25">
      <c r="A2979" t="s">
        <v>1250</v>
      </c>
      <c r="B2979" t="s">
        <v>5</v>
      </c>
      <c r="C2979" t="s">
        <v>18</v>
      </c>
      <c r="D2979" t="s">
        <v>265</v>
      </c>
      <c r="E2979" t="s">
        <v>11</v>
      </c>
      <c r="F2979">
        <v>2039</v>
      </c>
      <c r="G2979">
        <v>12.165327592170744</v>
      </c>
      <c r="H2979" s="13">
        <v>0.4866131036868297</v>
      </c>
      <c r="I2979" s="4" t="str">
        <f>INDEX('EPA Source to Industry Map'!E:E,MATCH(_xlfn.CONCAT(Table2[[#This Row],[sector]:[subsource]]),'EPA Source to Industry Map'!D:D,0))</f>
        <v>water and waste 36T39</v>
      </c>
      <c r="J2979" s="4" t="s">
        <v>11</v>
      </c>
      <c r="K2979" s="13">
        <v>13.625166903231236</v>
      </c>
    </row>
    <row r="2980" spans="1:11" x14ac:dyDescent="0.25">
      <c r="A2980" t="s">
        <v>1250</v>
      </c>
      <c r="B2980" t="s">
        <v>5</v>
      </c>
      <c r="C2980" t="s">
        <v>18</v>
      </c>
      <c r="D2980" t="s">
        <v>265</v>
      </c>
      <c r="E2980" t="s">
        <v>11</v>
      </c>
      <c r="F2980">
        <v>2040</v>
      </c>
      <c r="G2980">
        <v>12.180762683696891</v>
      </c>
      <c r="H2980" s="13">
        <v>0.48723050734787554</v>
      </c>
      <c r="I2980" s="4" t="str">
        <f>INDEX('EPA Source to Industry Map'!E:E,MATCH(_xlfn.CONCAT(Table2[[#This Row],[sector]:[subsource]]),'EPA Source to Industry Map'!D:D,0))</f>
        <v>water and waste 36T39</v>
      </c>
      <c r="J2980" s="4" t="s">
        <v>11</v>
      </c>
      <c r="K2980" s="13">
        <v>13.642454205740519</v>
      </c>
    </row>
    <row r="2981" spans="1:11" x14ac:dyDescent="0.25">
      <c r="A2981" t="s">
        <v>1250</v>
      </c>
      <c r="B2981" t="s">
        <v>5</v>
      </c>
      <c r="C2981" t="s">
        <v>18</v>
      </c>
      <c r="D2981" t="s">
        <v>265</v>
      </c>
      <c r="E2981" t="s">
        <v>11</v>
      </c>
      <c r="F2981">
        <v>2041</v>
      </c>
      <c r="G2981">
        <v>12.189544573743905</v>
      </c>
      <c r="H2981" s="13">
        <v>0.48758178294975618</v>
      </c>
      <c r="I2981" s="4" t="str">
        <f>INDEX('EPA Source to Industry Map'!E:E,MATCH(_xlfn.CONCAT(Table2[[#This Row],[sector]:[subsource]]),'EPA Source to Industry Map'!D:D,0))</f>
        <v>water and waste 36T39</v>
      </c>
      <c r="J2981" s="4" t="s">
        <v>11</v>
      </c>
      <c r="K2981" s="13">
        <v>13.652289922593177</v>
      </c>
    </row>
    <row r="2982" spans="1:11" x14ac:dyDescent="0.25">
      <c r="A2982" t="s">
        <v>1250</v>
      </c>
      <c r="B2982" t="s">
        <v>5</v>
      </c>
      <c r="C2982" t="s">
        <v>18</v>
      </c>
      <c r="D2982" t="s">
        <v>265</v>
      </c>
      <c r="E2982" t="s">
        <v>11</v>
      </c>
      <c r="F2982">
        <v>2042</v>
      </c>
      <c r="G2982">
        <v>12.198326463790934</v>
      </c>
      <c r="H2982" s="13">
        <v>0.48793305855163743</v>
      </c>
      <c r="I2982" s="4" t="str">
        <f>INDEX('EPA Source to Industry Map'!E:E,MATCH(_xlfn.CONCAT(Table2[[#This Row],[sector]:[subsource]]),'EPA Source to Industry Map'!D:D,0))</f>
        <v>water and waste 36T39</v>
      </c>
      <c r="J2982" s="4" t="s">
        <v>11</v>
      </c>
      <c r="K2982" s="13">
        <v>13.662125639445849</v>
      </c>
    </row>
    <row r="2983" spans="1:11" x14ac:dyDescent="0.25">
      <c r="A2983" t="s">
        <v>1250</v>
      </c>
      <c r="B2983" t="s">
        <v>5</v>
      </c>
      <c r="C2983" t="s">
        <v>18</v>
      </c>
      <c r="D2983" t="s">
        <v>265</v>
      </c>
      <c r="E2983" t="s">
        <v>11</v>
      </c>
      <c r="F2983">
        <v>2043</v>
      </c>
      <c r="G2983">
        <v>12.207108353837961</v>
      </c>
      <c r="H2983" s="13">
        <v>0.48828433415351857</v>
      </c>
      <c r="I2983" s="4" t="str">
        <f>INDEX('EPA Source to Industry Map'!E:E,MATCH(_xlfn.CONCAT(Table2[[#This Row],[sector]:[subsource]]),'EPA Source to Industry Map'!D:D,0))</f>
        <v>water and waste 36T39</v>
      </c>
      <c r="J2983" s="4" t="s">
        <v>11</v>
      </c>
      <c r="K2983" s="13">
        <v>13.671961356298516</v>
      </c>
    </row>
    <row r="2984" spans="1:11" x14ac:dyDescent="0.25">
      <c r="A2984" t="s">
        <v>1250</v>
      </c>
      <c r="B2984" t="s">
        <v>5</v>
      </c>
      <c r="C2984" t="s">
        <v>18</v>
      </c>
      <c r="D2984" t="s">
        <v>265</v>
      </c>
      <c r="E2984" t="s">
        <v>11</v>
      </c>
      <c r="F2984">
        <v>2044</v>
      </c>
      <c r="G2984">
        <v>12.215890243884969</v>
      </c>
      <c r="H2984" s="13">
        <v>0.48863560975539871</v>
      </c>
      <c r="I2984" s="4" t="str">
        <f>INDEX('EPA Source to Industry Map'!E:E,MATCH(_xlfn.CONCAT(Table2[[#This Row],[sector]:[subsource]]),'EPA Source to Industry Map'!D:D,0))</f>
        <v>water and waste 36T39</v>
      </c>
      <c r="J2984" s="4" t="s">
        <v>11</v>
      </c>
      <c r="K2984" s="13">
        <v>13.681797073151166</v>
      </c>
    </row>
    <row r="2985" spans="1:11" x14ac:dyDescent="0.25">
      <c r="A2985" t="s">
        <v>1250</v>
      </c>
      <c r="B2985" t="s">
        <v>5</v>
      </c>
      <c r="C2985" t="s">
        <v>18</v>
      </c>
      <c r="D2985" t="s">
        <v>265</v>
      </c>
      <c r="E2985" t="s">
        <v>11</v>
      </c>
      <c r="F2985">
        <v>2045</v>
      </c>
      <c r="G2985">
        <v>12.224672133932</v>
      </c>
      <c r="H2985" s="13">
        <v>0.48898688535728002</v>
      </c>
      <c r="I2985" s="4" t="str">
        <f>INDEX('EPA Source to Industry Map'!E:E,MATCH(_xlfn.CONCAT(Table2[[#This Row],[sector]:[subsource]]),'EPA Source to Industry Map'!D:D,0))</f>
        <v>water and waste 36T39</v>
      </c>
      <c r="J2985" s="4" t="s">
        <v>11</v>
      </c>
      <c r="K2985" s="13">
        <v>13.691632790003837</v>
      </c>
    </row>
    <row r="2986" spans="1:11" x14ac:dyDescent="0.25">
      <c r="A2986" t="s">
        <v>1250</v>
      </c>
      <c r="B2986" t="s">
        <v>5</v>
      </c>
      <c r="C2986" t="s">
        <v>18</v>
      </c>
      <c r="D2986" t="s">
        <v>265</v>
      </c>
      <c r="E2986" t="s">
        <v>11</v>
      </c>
      <c r="F2986">
        <v>2046</v>
      </c>
      <c r="G2986">
        <v>12.225554032160193</v>
      </c>
      <c r="H2986" s="13">
        <v>0.48902216128640774</v>
      </c>
      <c r="I2986" s="4" t="str">
        <f>INDEX('EPA Source to Industry Map'!E:E,MATCH(_xlfn.CONCAT(Table2[[#This Row],[sector]:[subsource]]),'EPA Source to Industry Map'!D:D,0))</f>
        <v>water and waste 36T39</v>
      </c>
      <c r="J2986" s="4" t="s">
        <v>11</v>
      </c>
      <c r="K2986" s="13">
        <v>13.692620516019419</v>
      </c>
    </row>
    <row r="2987" spans="1:11" x14ac:dyDescent="0.25">
      <c r="A2987" t="s">
        <v>1250</v>
      </c>
      <c r="B2987" t="s">
        <v>5</v>
      </c>
      <c r="C2987" t="s">
        <v>18</v>
      </c>
      <c r="D2987" t="s">
        <v>265</v>
      </c>
      <c r="E2987" t="s">
        <v>11</v>
      </c>
      <c r="F2987">
        <v>2047</v>
      </c>
      <c r="G2987">
        <v>12.226435930388407</v>
      </c>
      <c r="H2987" s="13">
        <v>0.48905743721553635</v>
      </c>
      <c r="I2987" s="4" t="str">
        <f>INDEX('EPA Source to Industry Map'!E:E,MATCH(_xlfn.CONCAT(Table2[[#This Row],[sector]:[subsource]]),'EPA Source to Industry Map'!D:D,0))</f>
        <v>water and waste 36T39</v>
      </c>
      <c r="J2987" s="4" t="s">
        <v>11</v>
      </c>
      <c r="K2987" s="13">
        <v>13.693608242035017</v>
      </c>
    </row>
    <row r="2988" spans="1:11" x14ac:dyDescent="0.25">
      <c r="A2988" t="s">
        <v>1250</v>
      </c>
      <c r="B2988" t="s">
        <v>5</v>
      </c>
      <c r="C2988" t="s">
        <v>18</v>
      </c>
      <c r="D2988" t="s">
        <v>265</v>
      </c>
      <c r="E2988" t="s">
        <v>11</v>
      </c>
      <c r="F2988">
        <v>2048</v>
      </c>
      <c r="G2988">
        <v>12.227317828616627</v>
      </c>
      <c r="H2988" s="13">
        <v>0.48909271314466496</v>
      </c>
      <c r="I2988" s="4" t="str">
        <f>INDEX('EPA Source to Industry Map'!E:E,MATCH(_xlfn.CONCAT(Table2[[#This Row],[sector]:[subsource]]),'EPA Source to Industry Map'!D:D,0))</f>
        <v>water and waste 36T39</v>
      </c>
      <c r="J2988" s="4" t="s">
        <v>11</v>
      </c>
      <c r="K2988" s="13">
        <v>13.694595968050617</v>
      </c>
    </row>
    <row r="2989" spans="1:11" x14ac:dyDescent="0.25">
      <c r="A2989" t="s">
        <v>1250</v>
      </c>
      <c r="B2989" t="s">
        <v>5</v>
      </c>
      <c r="C2989" t="s">
        <v>18</v>
      </c>
      <c r="D2989" t="s">
        <v>265</v>
      </c>
      <c r="E2989" t="s">
        <v>11</v>
      </c>
      <c r="F2989">
        <v>2049</v>
      </c>
      <c r="G2989">
        <v>12.228199726844837</v>
      </c>
      <c r="H2989" s="13">
        <v>0.48912798907379346</v>
      </c>
      <c r="I2989" s="4" t="str">
        <f>INDEX('EPA Source to Industry Map'!E:E,MATCH(_xlfn.CONCAT(Table2[[#This Row],[sector]:[subsource]]),'EPA Source to Industry Map'!D:D,0))</f>
        <v>water and waste 36T39</v>
      </c>
      <c r="J2989" s="4" t="s">
        <v>11</v>
      </c>
      <c r="K2989" s="13">
        <v>13.695583694066219</v>
      </c>
    </row>
    <row r="2990" spans="1:11" x14ac:dyDescent="0.25">
      <c r="A2990" t="s">
        <v>1250</v>
      </c>
      <c r="B2990" t="s">
        <v>5</v>
      </c>
      <c r="C2990" t="s">
        <v>18</v>
      </c>
      <c r="D2990" t="s">
        <v>265</v>
      </c>
      <c r="E2990" t="s">
        <v>11</v>
      </c>
      <c r="F2990">
        <v>2050</v>
      </c>
      <c r="G2990">
        <v>12.229081625073045</v>
      </c>
      <c r="H2990" s="13">
        <v>0.48916326500292179</v>
      </c>
      <c r="I2990" s="4" t="str">
        <f>INDEX('EPA Source to Industry Map'!E:E,MATCH(_xlfn.CONCAT(Table2[[#This Row],[sector]:[subsource]]),'EPA Source to Industry Map'!D:D,0))</f>
        <v>water and waste 36T39</v>
      </c>
      <c r="J2990" s="4" t="s">
        <v>11</v>
      </c>
      <c r="K2990" s="13">
        <v>13.696571420081813</v>
      </c>
    </row>
    <row r="2991" spans="1:11" x14ac:dyDescent="0.25">
      <c r="A2991" t="s">
        <v>1250</v>
      </c>
      <c r="B2991" t="s">
        <v>5</v>
      </c>
      <c r="C2991" t="s">
        <v>18</v>
      </c>
      <c r="D2991" t="s">
        <v>265</v>
      </c>
      <c r="E2991" t="s">
        <v>12</v>
      </c>
      <c r="F2991">
        <v>1990</v>
      </c>
      <c r="G2991">
        <v>5.4580663238425444</v>
      </c>
      <c r="H2991" s="13">
        <v>1.8315658804840755E-2</v>
      </c>
      <c r="I2991" s="4" t="str">
        <f>INDEX('EPA Source to Industry Map'!E:E,MATCH(_xlfn.CONCAT(Table2[[#This Row],[sector]:[subsource]]),'EPA Source to Industry Map'!D:D,0))</f>
        <v>water and waste 36T39</v>
      </c>
      <c r="J2991" s="4" t="s">
        <v>12</v>
      </c>
      <c r="K2991" s="13">
        <v>4.8536495832827997</v>
      </c>
    </row>
    <row r="2992" spans="1:11" x14ac:dyDescent="0.25">
      <c r="A2992" t="s">
        <v>1250</v>
      </c>
      <c r="B2992" t="s">
        <v>5</v>
      </c>
      <c r="C2992" t="s">
        <v>18</v>
      </c>
      <c r="D2992" t="s">
        <v>265</v>
      </c>
      <c r="E2992" t="s">
        <v>12</v>
      </c>
      <c r="F2992">
        <v>1991</v>
      </c>
      <c r="G2992">
        <v>5.3393233978257788</v>
      </c>
      <c r="H2992" s="13">
        <v>1.7917192610153617E-2</v>
      </c>
      <c r="I2992" s="4" t="str">
        <f>INDEX('EPA Source to Industry Map'!E:E,MATCH(_xlfn.CONCAT(Table2[[#This Row],[sector]:[subsource]]),'EPA Source to Industry Map'!D:D,0))</f>
        <v>water and waste 36T39</v>
      </c>
      <c r="J2992" s="4" t="s">
        <v>12</v>
      </c>
      <c r="K2992" s="13">
        <v>4.7480560416907105</v>
      </c>
    </row>
    <row r="2993" spans="1:11" x14ac:dyDescent="0.25">
      <c r="A2993" t="s">
        <v>1250</v>
      </c>
      <c r="B2993" t="s">
        <v>5</v>
      </c>
      <c r="C2993" t="s">
        <v>18</v>
      </c>
      <c r="D2993" t="s">
        <v>265</v>
      </c>
      <c r="E2993" t="s">
        <v>12</v>
      </c>
      <c r="F2993">
        <v>1992</v>
      </c>
      <c r="G2993">
        <v>5.2258473026665913</v>
      </c>
      <c r="H2993" s="13">
        <v>1.7536400344518761E-2</v>
      </c>
      <c r="I2993" s="4" t="str">
        <f>INDEX('EPA Source to Industry Map'!E:E,MATCH(_xlfn.CONCAT(Table2[[#This Row],[sector]:[subsource]]),'EPA Source to Industry Map'!D:D,0))</f>
        <v>water and waste 36T39</v>
      </c>
      <c r="J2993" s="4" t="s">
        <v>12</v>
      </c>
      <c r="K2993" s="13">
        <v>4.6471460912974729</v>
      </c>
    </row>
    <row r="2994" spans="1:11" x14ac:dyDescent="0.25">
      <c r="A2994" t="s">
        <v>1250</v>
      </c>
      <c r="B2994" t="s">
        <v>5</v>
      </c>
      <c r="C2994" t="s">
        <v>18</v>
      </c>
      <c r="D2994" t="s">
        <v>265</v>
      </c>
      <c r="E2994" t="s">
        <v>12</v>
      </c>
      <c r="F2994">
        <v>1993</v>
      </c>
      <c r="G2994">
        <v>5.1384004065194446</v>
      </c>
      <c r="H2994" s="13">
        <v>1.7242954384293446E-2</v>
      </c>
      <c r="I2994" s="4" t="str">
        <f>INDEX('EPA Source to Industry Map'!E:E,MATCH(_xlfn.CONCAT(Table2[[#This Row],[sector]:[subsource]]),'EPA Source to Industry Map'!D:D,0))</f>
        <v>water and waste 36T39</v>
      </c>
      <c r="J2994" s="4" t="s">
        <v>12</v>
      </c>
      <c r="K2994" s="13">
        <v>4.5693829118377609</v>
      </c>
    </row>
    <row r="2995" spans="1:11" x14ac:dyDescent="0.25">
      <c r="A2995" t="s">
        <v>1250</v>
      </c>
      <c r="B2995" t="s">
        <v>5</v>
      </c>
      <c r="C2995" t="s">
        <v>18</v>
      </c>
      <c r="D2995" t="s">
        <v>265</v>
      </c>
      <c r="E2995" t="s">
        <v>12</v>
      </c>
      <c r="F2995">
        <v>1994</v>
      </c>
      <c r="G2995">
        <v>5.0864739102739414</v>
      </c>
      <c r="H2995" s="13">
        <v>1.7068704396892426E-2</v>
      </c>
      <c r="I2995" s="4" t="str">
        <f>INDEX('EPA Source to Industry Map'!E:E,MATCH(_xlfn.CONCAT(Table2[[#This Row],[sector]:[subsource]]),'EPA Source to Industry Map'!D:D,0))</f>
        <v>water and waste 36T39</v>
      </c>
      <c r="J2995" s="4" t="s">
        <v>12</v>
      </c>
      <c r="K2995" s="13">
        <v>4.5232066651764926</v>
      </c>
    </row>
    <row r="2996" spans="1:11" x14ac:dyDescent="0.25">
      <c r="A2996" t="s">
        <v>1250</v>
      </c>
      <c r="B2996" t="s">
        <v>5</v>
      </c>
      <c r="C2996" t="s">
        <v>18</v>
      </c>
      <c r="D2996" t="s">
        <v>265</v>
      </c>
      <c r="E2996" t="s">
        <v>12</v>
      </c>
      <c r="F2996">
        <v>1995</v>
      </c>
      <c r="G2996">
        <v>5.0374799524918732</v>
      </c>
      <c r="H2996" s="13">
        <v>1.6904295142590176E-2</v>
      </c>
      <c r="I2996" s="4" t="str">
        <f>INDEX('EPA Source to Industry Map'!E:E,MATCH(_xlfn.CONCAT(Table2[[#This Row],[sector]:[subsource]]),'EPA Source to Industry Map'!D:D,0))</f>
        <v>water and waste 36T39</v>
      </c>
      <c r="J2996" s="4" t="s">
        <v>12</v>
      </c>
      <c r="K2996" s="13">
        <v>4.4796382127863987</v>
      </c>
    </row>
    <row r="2997" spans="1:11" x14ac:dyDescent="0.25">
      <c r="A2997" t="s">
        <v>1250</v>
      </c>
      <c r="B2997" t="s">
        <v>5</v>
      </c>
      <c r="C2997" t="s">
        <v>18</v>
      </c>
      <c r="D2997" t="s">
        <v>265</v>
      </c>
      <c r="E2997" t="s">
        <v>12</v>
      </c>
      <c r="F2997">
        <v>1996</v>
      </c>
      <c r="G2997">
        <v>4.9743208820914875</v>
      </c>
      <c r="H2997" s="13">
        <v>1.6692351953327141E-2</v>
      </c>
      <c r="I2997" s="4" t="str">
        <f>INDEX('EPA Source to Industry Map'!E:E,MATCH(_xlfn.CONCAT(Table2[[#This Row],[sector]:[subsource]]),'EPA Source to Industry Map'!D:D,0))</f>
        <v>water and waste 36T39</v>
      </c>
      <c r="J2997" s="4" t="s">
        <v>12</v>
      </c>
      <c r="K2997" s="13">
        <v>4.4234732676316932</v>
      </c>
    </row>
    <row r="2998" spans="1:11" x14ac:dyDescent="0.25">
      <c r="A2998" t="s">
        <v>1250</v>
      </c>
      <c r="B2998" t="s">
        <v>5</v>
      </c>
      <c r="C2998" t="s">
        <v>18</v>
      </c>
      <c r="D2998" t="s">
        <v>265</v>
      </c>
      <c r="E2998" t="s">
        <v>12</v>
      </c>
      <c r="F2998">
        <v>1997</v>
      </c>
      <c r="G2998">
        <v>4.8913356977731013</v>
      </c>
      <c r="H2998" s="13">
        <v>1.6413878180446647E-2</v>
      </c>
      <c r="I2998" s="4" t="str">
        <f>INDEX('EPA Source to Industry Map'!E:E,MATCH(_xlfn.CONCAT(Table2[[#This Row],[sector]:[subsource]]),'EPA Source to Industry Map'!D:D,0))</f>
        <v>water and waste 36T39</v>
      </c>
      <c r="J2998" s="4" t="s">
        <v>12</v>
      </c>
      <c r="K2998" s="13">
        <v>4.349677717818361</v>
      </c>
    </row>
    <row r="2999" spans="1:11" x14ac:dyDescent="0.25">
      <c r="A2999" t="s">
        <v>1250</v>
      </c>
      <c r="B2999" t="s">
        <v>5</v>
      </c>
      <c r="C2999" t="s">
        <v>18</v>
      </c>
      <c r="D2999" t="s">
        <v>265</v>
      </c>
      <c r="E2999" t="s">
        <v>12</v>
      </c>
      <c r="F2999">
        <v>1998</v>
      </c>
      <c r="G2999">
        <v>4.9076316356752168</v>
      </c>
      <c r="H2999" s="13">
        <v>1.6468562535822871E-2</v>
      </c>
      <c r="I2999" s="4" t="str">
        <f>INDEX('EPA Source to Industry Map'!E:E,MATCH(_xlfn.CONCAT(Table2[[#This Row],[sector]:[subsource]]),'EPA Source to Industry Map'!D:D,0))</f>
        <v>water and waste 36T39</v>
      </c>
      <c r="J2999" s="4" t="s">
        <v>12</v>
      </c>
      <c r="K2999" s="13">
        <v>4.3641690719930599</v>
      </c>
    </row>
    <row r="3000" spans="1:11" x14ac:dyDescent="0.25">
      <c r="A3000" t="s">
        <v>1250</v>
      </c>
      <c r="B3000" t="s">
        <v>5</v>
      </c>
      <c r="C3000" t="s">
        <v>18</v>
      </c>
      <c r="D3000" t="s">
        <v>265</v>
      </c>
      <c r="E3000" t="s">
        <v>12</v>
      </c>
      <c r="F3000">
        <v>1999</v>
      </c>
      <c r="G3000">
        <v>4.8590843594633046</v>
      </c>
      <c r="H3000" s="13">
        <v>1.6305652212964108E-2</v>
      </c>
      <c r="I3000" s="4" t="str">
        <f>INDEX('EPA Source to Industry Map'!E:E,MATCH(_xlfn.CONCAT(Table2[[#This Row],[sector]:[subsource]]),'EPA Source to Industry Map'!D:D,0))</f>
        <v>water and waste 36T39</v>
      </c>
      <c r="J3000" s="4" t="s">
        <v>12</v>
      </c>
      <c r="K3000" s="13">
        <v>4.3209978364354882</v>
      </c>
    </row>
    <row r="3001" spans="1:11" x14ac:dyDescent="0.25">
      <c r="A3001" t="s">
        <v>1250</v>
      </c>
      <c r="B3001" t="s">
        <v>5</v>
      </c>
      <c r="C3001" t="s">
        <v>18</v>
      </c>
      <c r="D3001" t="s">
        <v>265</v>
      </c>
      <c r="E3001" t="s">
        <v>12</v>
      </c>
      <c r="F3001">
        <v>2000</v>
      </c>
      <c r="G3001">
        <v>4.8137708817504699</v>
      </c>
      <c r="H3001" s="13">
        <v>1.6153593562921044E-2</v>
      </c>
      <c r="I3001" s="4" t="str">
        <f>INDEX('EPA Source to Industry Map'!E:E,MATCH(_xlfn.CONCAT(Table2[[#This Row],[sector]:[subsource]]),'EPA Source to Industry Map'!D:D,0))</f>
        <v>water and waste 36T39</v>
      </c>
      <c r="J3001" s="4" t="s">
        <v>12</v>
      </c>
      <c r="K3001" s="13">
        <v>4.2807022941740769</v>
      </c>
    </row>
    <row r="3002" spans="1:11" x14ac:dyDescent="0.25">
      <c r="A3002" t="s">
        <v>1250</v>
      </c>
      <c r="B3002" t="s">
        <v>5</v>
      </c>
      <c r="C3002" t="s">
        <v>18</v>
      </c>
      <c r="D3002" t="s">
        <v>265</v>
      </c>
      <c r="E3002" t="s">
        <v>12</v>
      </c>
      <c r="F3002">
        <v>2001</v>
      </c>
      <c r="G3002">
        <v>4.7784371299128106</v>
      </c>
      <c r="H3002" s="13">
        <v>1.6035023925881908E-2</v>
      </c>
      <c r="I3002" s="4" t="str">
        <f>INDEX('EPA Source to Industry Map'!E:E,MATCH(_xlfn.CONCAT(Table2[[#This Row],[sector]:[subsource]]),'EPA Source to Industry Map'!D:D,0))</f>
        <v>water and waste 36T39</v>
      </c>
      <c r="J3002" s="4" t="s">
        <v>12</v>
      </c>
      <c r="K3002" s="13">
        <v>4.2492813403587064</v>
      </c>
    </row>
    <row r="3003" spans="1:11" x14ac:dyDescent="0.25">
      <c r="A3003" t="s">
        <v>1250</v>
      </c>
      <c r="B3003" t="s">
        <v>5</v>
      </c>
      <c r="C3003" t="s">
        <v>18</v>
      </c>
      <c r="D3003" t="s">
        <v>265</v>
      </c>
      <c r="E3003" t="s">
        <v>12</v>
      </c>
      <c r="F3003">
        <v>2002</v>
      </c>
      <c r="G3003">
        <v>4.7628493506051743</v>
      </c>
      <c r="H3003" s="13">
        <v>1.59827159416281E-2</v>
      </c>
      <c r="I3003" s="4" t="str">
        <f>INDEX('EPA Source to Industry Map'!E:E,MATCH(_xlfn.CONCAT(Table2[[#This Row],[sector]:[subsource]]),'EPA Source to Industry Map'!D:D,0))</f>
        <v>water and waste 36T39</v>
      </c>
      <c r="J3003" s="4" t="s">
        <v>12</v>
      </c>
      <c r="K3003" s="13">
        <v>4.2354197245314467</v>
      </c>
    </row>
    <row r="3004" spans="1:11" x14ac:dyDescent="0.25">
      <c r="A3004" t="s">
        <v>1250</v>
      </c>
      <c r="B3004" t="s">
        <v>5</v>
      </c>
      <c r="C3004" t="s">
        <v>18</v>
      </c>
      <c r="D3004" t="s">
        <v>265</v>
      </c>
      <c r="E3004" t="s">
        <v>12</v>
      </c>
      <c r="F3004">
        <v>2003</v>
      </c>
      <c r="G3004">
        <v>4.7344668790132998</v>
      </c>
      <c r="H3004" s="13">
        <v>1.5887472748366771E-2</v>
      </c>
      <c r="I3004" s="4" t="str">
        <f>INDEX('EPA Source to Industry Map'!E:E,MATCH(_xlfn.CONCAT(Table2[[#This Row],[sector]:[subsource]]),'EPA Source to Industry Map'!D:D,0))</f>
        <v>water and waste 36T39</v>
      </c>
      <c r="J3004" s="4" t="s">
        <v>12</v>
      </c>
      <c r="K3004" s="13">
        <v>4.2101802783171953</v>
      </c>
    </row>
    <row r="3005" spans="1:11" x14ac:dyDescent="0.25">
      <c r="A3005" t="s">
        <v>1250</v>
      </c>
      <c r="B3005" t="s">
        <v>5</v>
      </c>
      <c r="C3005" t="s">
        <v>18</v>
      </c>
      <c r="D3005" t="s">
        <v>265</v>
      </c>
      <c r="E3005" t="s">
        <v>12</v>
      </c>
      <c r="F3005">
        <v>2004</v>
      </c>
      <c r="G3005">
        <v>4.7134747403594828</v>
      </c>
      <c r="H3005" s="13">
        <v>1.5817029330065381E-2</v>
      </c>
      <c r="I3005" s="4" t="str">
        <f>INDEX('EPA Source to Industry Map'!E:E,MATCH(_xlfn.CONCAT(Table2[[#This Row],[sector]:[subsource]]),'EPA Source to Industry Map'!D:D,0))</f>
        <v>water and waste 36T39</v>
      </c>
      <c r="J3005" s="4" t="s">
        <v>12</v>
      </c>
      <c r="K3005" s="13">
        <v>4.1915127724673251</v>
      </c>
    </row>
    <row r="3006" spans="1:11" x14ac:dyDescent="0.25">
      <c r="A3006" t="s">
        <v>1250</v>
      </c>
      <c r="B3006" t="s">
        <v>5</v>
      </c>
      <c r="C3006" t="s">
        <v>18</v>
      </c>
      <c r="D3006" t="s">
        <v>265</v>
      </c>
      <c r="E3006" t="s">
        <v>12</v>
      </c>
      <c r="F3006">
        <v>2005</v>
      </c>
      <c r="G3006">
        <v>4.7189364636579016</v>
      </c>
      <c r="H3006" s="13">
        <v>1.5835357260596983E-2</v>
      </c>
      <c r="I3006" s="4" t="str">
        <f>INDEX('EPA Source to Industry Map'!E:E,MATCH(_xlfn.CONCAT(Table2[[#This Row],[sector]:[subsource]]),'EPA Source to Industry Map'!D:D,0))</f>
        <v>water and waste 36T39</v>
      </c>
      <c r="J3006" s="4" t="s">
        <v>12</v>
      </c>
      <c r="K3006" s="13">
        <v>4.1963696740582002</v>
      </c>
    </row>
    <row r="3007" spans="1:11" x14ac:dyDescent="0.25">
      <c r="A3007" t="s">
        <v>1250</v>
      </c>
      <c r="B3007" t="s">
        <v>5</v>
      </c>
      <c r="C3007" t="s">
        <v>18</v>
      </c>
      <c r="D3007" t="s">
        <v>265</v>
      </c>
      <c r="E3007" t="s">
        <v>12</v>
      </c>
      <c r="F3007">
        <v>2006</v>
      </c>
      <c r="G3007">
        <v>4.7155805480967095</v>
      </c>
      <c r="H3007" s="13">
        <v>1.5824095798982252E-2</v>
      </c>
      <c r="I3007" s="4" t="str">
        <f>INDEX('EPA Source to Industry Map'!E:E,MATCH(_xlfn.CONCAT(Table2[[#This Row],[sector]:[subsource]]),'EPA Source to Industry Map'!D:D,0))</f>
        <v>water and waste 36T39</v>
      </c>
      <c r="J3007" s="4" t="s">
        <v>12</v>
      </c>
      <c r="K3007" s="13">
        <v>4.193385386730295</v>
      </c>
    </row>
    <row r="3008" spans="1:11" x14ac:dyDescent="0.25">
      <c r="A3008" t="s">
        <v>1250</v>
      </c>
      <c r="B3008" t="s">
        <v>5</v>
      </c>
      <c r="C3008" t="s">
        <v>18</v>
      </c>
      <c r="D3008" t="s">
        <v>265</v>
      </c>
      <c r="E3008" t="s">
        <v>12</v>
      </c>
      <c r="F3008">
        <v>2007</v>
      </c>
      <c r="G3008">
        <v>4.7059034444004002</v>
      </c>
      <c r="H3008" s="13">
        <v>1.5791622296645637E-2</v>
      </c>
      <c r="I3008" s="4" t="str">
        <f>INDEX('EPA Source to Industry Map'!E:E,MATCH(_xlfn.CONCAT(Table2[[#This Row],[sector]:[subsource]]),'EPA Source to Industry Map'!D:D,0))</f>
        <v>water and waste 36T39</v>
      </c>
      <c r="J3008" s="4" t="s">
        <v>12</v>
      </c>
      <c r="K3008" s="13">
        <v>4.1847799086110937</v>
      </c>
    </row>
    <row r="3009" spans="1:11" x14ac:dyDescent="0.25">
      <c r="A3009" t="s">
        <v>1250</v>
      </c>
      <c r="B3009" t="s">
        <v>5</v>
      </c>
      <c r="C3009" t="s">
        <v>18</v>
      </c>
      <c r="D3009" t="s">
        <v>265</v>
      </c>
      <c r="E3009" t="s">
        <v>12</v>
      </c>
      <c r="F3009">
        <v>2008</v>
      </c>
      <c r="G3009">
        <v>4.7241896518559123</v>
      </c>
      <c r="H3009" s="13">
        <v>1.5852985408912459E-2</v>
      </c>
      <c r="I3009" s="4" t="str">
        <f>INDEX('EPA Source to Industry Map'!E:E,MATCH(_xlfn.CONCAT(Table2[[#This Row],[sector]:[subsource]]),'EPA Source to Industry Map'!D:D,0))</f>
        <v>water and waste 36T39</v>
      </c>
      <c r="J3009" s="4" t="s">
        <v>12</v>
      </c>
      <c r="K3009" s="13">
        <v>4.2010411333618025</v>
      </c>
    </row>
    <row r="3010" spans="1:11" x14ac:dyDescent="0.25">
      <c r="A3010" t="s">
        <v>1250</v>
      </c>
      <c r="B3010" t="s">
        <v>5</v>
      </c>
      <c r="C3010" t="s">
        <v>18</v>
      </c>
      <c r="D3010" t="s">
        <v>265</v>
      </c>
      <c r="E3010" t="s">
        <v>12</v>
      </c>
      <c r="F3010">
        <v>2009</v>
      </c>
      <c r="G3010">
        <v>4.7054713387016571</v>
      </c>
      <c r="H3010" s="13">
        <v>1.5790172277522337E-2</v>
      </c>
      <c r="I3010" s="4" t="str">
        <f>INDEX('EPA Source to Industry Map'!E:E,MATCH(_xlfn.CONCAT(Table2[[#This Row],[sector]:[subsource]]),'EPA Source to Industry Map'!D:D,0))</f>
        <v>water and waste 36T39</v>
      </c>
      <c r="J3010" s="4" t="s">
        <v>12</v>
      </c>
      <c r="K3010" s="13">
        <v>4.1843956535434179</v>
      </c>
    </row>
    <row r="3011" spans="1:11" x14ac:dyDescent="0.25">
      <c r="A3011" t="s">
        <v>1250</v>
      </c>
      <c r="B3011" t="s">
        <v>5</v>
      </c>
      <c r="C3011" t="s">
        <v>18</v>
      </c>
      <c r="D3011" t="s">
        <v>265</v>
      </c>
      <c r="E3011" t="s">
        <v>12</v>
      </c>
      <c r="F3011">
        <v>2010</v>
      </c>
      <c r="G3011">
        <v>4.7410936656897213</v>
      </c>
      <c r="H3011" s="13">
        <v>1.5909710287549401E-2</v>
      </c>
      <c r="I3011" s="4" t="str">
        <f>INDEX('EPA Source to Industry Map'!E:E,MATCH(_xlfn.CONCAT(Table2[[#This Row],[sector]:[subsource]]),'EPA Source to Industry Map'!D:D,0))</f>
        <v>water and waste 36T39</v>
      </c>
      <c r="J3011" s="4" t="s">
        <v>12</v>
      </c>
      <c r="K3011" s="13">
        <v>4.2160732262005922</v>
      </c>
    </row>
    <row r="3012" spans="1:11" x14ac:dyDescent="0.25">
      <c r="A3012" t="s">
        <v>1250</v>
      </c>
      <c r="B3012" t="s">
        <v>5</v>
      </c>
      <c r="C3012" t="s">
        <v>18</v>
      </c>
      <c r="D3012" t="s">
        <v>265</v>
      </c>
      <c r="E3012" t="s">
        <v>12</v>
      </c>
      <c r="F3012">
        <v>2011</v>
      </c>
      <c r="G3012">
        <v>4.6659718109949262</v>
      </c>
      <c r="H3012" s="13">
        <v>1.5657623526828604E-2</v>
      </c>
      <c r="I3012" s="4" t="str">
        <f>INDEX('EPA Source to Industry Map'!E:E,MATCH(_xlfn.CONCAT(Table2[[#This Row],[sector]:[subsource]]),'EPA Source to Industry Map'!D:D,0))</f>
        <v>water and waste 36T39</v>
      </c>
      <c r="J3012" s="4" t="s">
        <v>12</v>
      </c>
      <c r="K3012" s="13">
        <v>4.1492702346095811</v>
      </c>
    </row>
    <row r="3013" spans="1:11" x14ac:dyDescent="0.25">
      <c r="A3013" t="s">
        <v>1250</v>
      </c>
      <c r="B3013" t="s">
        <v>5</v>
      </c>
      <c r="C3013" t="s">
        <v>18</v>
      </c>
      <c r="D3013" t="s">
        <v>265</v>
      </c>
      <c r="E3013" t="s">
        <v>12</v>
      </c>
      <c r="F3013">
        <v>2012</v>
      </c>
      <c r="G3013">
        <v>4.640312010039664</v>
      </c>
      <c r="H3013" s="13">
        <v>1.5571516812213637E-2</v>
      </c>
      <c r="I3013" s="4" t="str">
        <f>INDEX('EPA Source to Industry Map'!E:E,MATCH(_xlfn.CONCAT(Table2[[#This Row],[sector]:[subsource]]),'EPA Source to Industry Map'!D:D,0))</f>
        <v>water and waste 36T39</v>
      </c>
      <c r="J3013" s="4" t="s">
        <v>12</v>
      </c>
      <c r="K3013" s="13">
        <v>4.1264519552366146</v>
      </c>
    </row>
    <row r="3014" spans="1:11" x14ac:dyDescent="0.25">
      <c r="A3014" t="s">
        <v>1250</v>
      </c>
      <c r="B3014" t="s">
        <v>5</v>
      </c>
      <c r="C3014" t="s">
        <v>18</v>
      </c>
      <c r="D3014" t="s">
        <v>265</v>
      </c>
      <c r="E3014" t="s">
        <v>12</v>
      </c>
      <c r="F3014">
        <v>2013</v>
      </c>
      <c r="G3014">
        <v>4.6601084623649296</v>
      </c>
      <c r="H3014" s="13">
        <v>1.5637947860285002E-2</v>
      </c>
      <c r="I3014" s="4" t="str">
        <f>INDEX('EPA Source to Industry Map'!E:E,MATCH(_xlfn.CONCAT(Table2[[#This Row],[sector]:[subsource]]),'EPA Source to Industry Map'!D:D,0))</f>
        <v>water and waste 36T39</v>
      </c>
      <c r="J3014" s="4" t="s">
        <v>12</v>
      </c>
      <c r="K3014" s="13">
        <v>4.1440561829755236</v>
      </c>
    </row>
    <row r="3015" spans="1:11" x14ac:dyDescent="0.25">
      <c r="A3015" t="s">
        <v>1250</v>
      </c>
      <c r="B3015" t="s">
        <v>5</v>
      </c>
      <c r="C3015" t="s">
        <v>18</v>
      </c>
      <c r="D3015" t="s">
        <v>265</v>
      </c>
      <c r="E3015" t="s">
        <v>12</v>
      </c>
      <c r="F3015">
        <v>2014</v>
      </c>
      <c r="G3015">
        <v>4.6403744481663098</v>
      </c>
      <c r="H3015" s="13">
        <v>1.5571726336128562E-2</v>
      </c>
      <c r="I3015" s="4" t="str">
        <f>INDEX('EPA Source to Industry Map'!E:E,MATCH(_xlfn.CONCAT(Table2[[#This Row],[sector]:[subsource]]),'EPA Source to Industry Map'!D:D,0))</f>
        <v>water and waste 36T39</v>
      </c>
      <c r="J3015" s="4" t="s">
        <v>12</v>
      </c>
      <c r="K3015" s="13">
        <v>4.1265074790740695</v>
      </c>
    </row>
    <row r="3016" spans="1:11" x14ac:dyDescent="0.25">
      <c r="A3016" t="s">
        <v>1250</v>
      </c>
      <c r="B3016" t="s">
        <v>5</v>
      </c>
      <c r="C3016" t="s">
        <v>18</v>
      </c>
      <c r="D3016" t="s">
        <v>265</v>
      </c>
      <c r="E3016" t="s">
        <v>12</v>
      </c>
      <c r="F3016">
        <v>2015</v>
      </c>
      <c r="G3016">
        <v>4.6694304086498359</v>
      </c>
      <c r="H3016" s="13">
        <v>1.5669229559227633E-2</v>
      </c>
      <c r="I3016" s="4" t="str">
        <f>INDEX('EPA Source to Industry Map'!E:E,MATCH(_xlfn.CONCAT(Table2[[#This Row],[sector]:[subsource]]),'EPA Source to Industry Map'!D:D,0))</f>
        <v>water and waste 36T39</v>
      </c>
      <c r="J3016" s="4" t="s">
        <v>12</v>
      </c>
      <c r="K3016" s="13">
        <v>4.1523458331953211</v>
      </c>
    </row>
    <row r="3017" spans="1:11" x14ac:dyDescent="0.25">
      <c r="A3017" t="s">
        <v>1250</v>
      </c>
      <c r="B3017" t="s">
        <v>5</v>
      </c>
      <c r="C3017" t="s">
        <v>18</v>
      </c>
      <c r="D3017" t="s">
        <v>265</v>
      </c>
      <c r="E3017" t="s">
        <v>12</v>
      </c>
      <c r="F3017">
        <v>2016</v>
      </c>
      <c r="G3017">
        <v>4.6844233727618123</v>
      </c>
      <c r="H3017" s="13">
        <v>1.571954151933494E-2</v>
      </c>
      <c r="I3017" s="4" t="str">
        <f>INDEX('EPA Source to Industry Map'!E:E,MATCH(_xlfn.CONCAT(Table2[[#This Row],[sector]:[subsource]]),'EPA Source to Industry Map'!D:D,0))</f>
        <v>water and waste 36T39</v>
      </c>
      <c r="J3017" s="4" t="s">
        <v>12</v>
      </c>
      <c r="K3017" s="13">
        <v>4.1656785026237593</v>
      </c>
    </row>
    <row r="3018" spans="1:11" x14ac:dyDescent="0.25">
      <c r="A3018" t="s">
        <v>1250</v>
      </c>
      <c r="B3018" t="s">
        <v>5</v>
      </c>
      <c r="C3018" t="s">
        <v>18</v>
      </c>
      <c r="D3018" t="s">
        <v>265</v>
      </c>
      <c r="E3018" t="s">
        <v>12</v>
      </c>
      <c r="F3018">
        <v>2017</v>
      </c>
      <c r="G3018">
        <v>4.6963463329867112</v>
      </c>
      <c r="H3018" s="13">
        <v>1.5759551452975546E-2</v>
      </c>
      <c r="I3018" s="4" t="str">
        <f>INDEX('EPA Source to Industry Map'!E:E,MATCH(_xlfn.CONCAT(Table2[[#This Row],[sector]:[subsource]]),'EPA Source to Industry Map'!D:D,0))</f>
        <v>water and waste 36T39</v>
      </c>
      <c r="J3018" s="4" t="s">
        <v>12</v>
      </c>
      <c r="K3018" s="13">
        <v>4.1762811350385194</v>
      </c>
    </row>
    <row r="3019" spans="1:11" x14ac:dyDescent="0.25">
      <c r="A3019" t="s">
        <v>1250</v>
      </c>
      <c r="B3019" t="s">
        <v>5</v>
      </c>
      <c r="C3019" t="s">
        <v>18</v>
      </c>
      <c r="D3019" t="s">
        <v>265</v>
      </c>
      <c r="E3019" t="s">
        <v>12</v>
      </c>
      <c r="F3019">
        <v>2018</v>
      </c>
      <c r="G3019">
        <v>4.7082692932116093</v>
      </c>
      <c r="H3019" s="13">
        <v>1.5799561386616142E-2</v>
      </c>
      <c r="I3019" s="4" t="str">
        <f>INDEX('EPA Source to Industry Map'!E:E,MATCH(_xlfn.CONCAT(Table2[[#This Row],[sector]:[subsource]]),'EPA Source to Industry Map'!D:D,0))</f>
        <v>water and waste 36T39</v>
      </c>
      <c r="J3019" s="4" t="s">
        <v>12</v>
      </c>
      <c r="K3019" s="13">
        <v>4.1868837674532777</v>
      </c>
    </row>
    <row r="3020" spans="1:11" x14ac:dyDescent="0.25">
      <c r="A3020" t="s">
        <v>1250</v>
      </c>
      <c r="B3020" t="s">
        <v>5</v>
      </c>
      <c r="C3020" t="s">
        <v>18</v>
      </c>
      <c r="D3020" t="s">
        <v>265</v>
      </c>
      <c r="E3020" t="s">
        <v>12</v>
      </c>
      <c r="F3020">
        <v>2019</v>
      </c>
      <c r="G3020">
        <v>4.7201922534365099</v>
      </c>
      <c r="H3020" s="13">
        <v>1.5839571320256745E-2</v>
      </c>
      <c r="I3020" s="4" t="str">
        <f>INDEX('EPA Source to Industry Map'!E:E,MATCH(_xlfn.CONCAT(Table2[[#This Row],[sector]:[subsource]]),'EPA Source to Industry Map'!D:D,0))</f>
        <v>water and waste 36T39</v>
      </c>
      <c r="J3020" s="4" t="s">
        <v>12</v>
      </c>
      <c r="K3020" s="13">
        <v>4.197486399868037</v>
      </c>
    </row>
    <row r="3021" spans="1:11" x14ac:dyDescent="0.25">
      <c r="A3021" t="s">
        <v>1250</v>
      </c>
      <c r="B3021" t="s">
        <v>5</v>
      </c>
      <c r="C3021" t="s">
        <v>18</v>
      </c>
      <c r="D3021" t="s">
        <v>265</v>
      </c>
      <c r="E3021" t="s">
        <v>12</v>
      </c>
      <c r="F3021">
        <v>2020</v>
      </c>
      <c r="G3021">
        <v>4.732115213661408</v>
      </c>
      <c r="H3021" s="13">
        <v>1.5879581253897337E-2</v>
      </c>
      <c r="I3021" s="4" t="str">
        <f>INDEX('EPA Source to Industry Map'!E:E,MATCH(_xlfn.CONCAT(Table2[[#This Row],[sector]:[subsource]]),'EPA Source to Industry Map'!D:D,0))</f>
        <v>water and waste 36T39</v>
      </c>
      <c r="J3021" s="4" t="s">
        <v>12</v>
      </c>
      <c r="K3021" s="13">
        <v>4.2080890322827944</v>
      </c>
    </row>
    <row r="3022" spans="1:11" x14ac:dyDescent="0.25">
      <c r="A3022" t="s">
        <v>1250</v>
      </c>
      <c r="B3022" t="s">
        <v>5</v>
      </c>
      <c r="C3022" t="s">
        <v>18</v>
      </c>
      <c r="D3022" t="s">
        <v>265</v>
      </c>
      <c r="E3022" t="s">
        <v>12</v>
      </c>
      <c r="F3022">
        <v>2021</v>
      </c>
      <c r="G3022">
        <v>4.7428172017356127</v>
      </c>
      <c r="H3022" s="13">
        <v>1.5915493965555746E-2</v>
      </c>
      <c r="I3022" s="4" t="str">
        <f>INDEX('EPA Source to Industry Map'!E:E,MATCH(_xlfn.CONCAT(Table2[[#This Row],[sector]:[subsource]]),'EPA Source to Industry Map'!D:D,0))</f>
        <v>water and waste 36T39</v>
      </c>
      <c r="J3022" s="4" t="s">
        <v>12</v>
      </c>
      <c r="K3022" s="13">
        <v>4.2176059008722717</v>
      </c>
    </row>
    <row r="3023" spans="1:11" x14ac:dyDescent="0.25">
      <c r="A3023" t="s">
        <v>1250</v>
      </c>
      <c r="B3023" t="s">
        <v>5</v>
      </c>
      <c r="C3023" t="s">
        <v>18</v>
      </c>
      <c r="D3023" t="s">
        <v>265</v>
      </c>
      <c r="E3023" t="s">
        <v>12</v>
      </c>
      <c r="F3023">
        <v>2022</v>
      </c>
      <c r="G3023">
        <v>4.7535191898098166</v>
      </c>
      <c r="H3023" s="13">
        <v>1.5951406677214147E-2</v>
      </c>
      <c r="I3023" s="4" t="str">
        <f>INDEX('EPA Source to Industry Map'!E:E,MATCH(_xlfn.CONCAT(Table2[[#This Row],[sector]:[subsource]]),'EPA Source to Industry Map'!D:D,0))</f>
        <v>water and waste 36T39</v>
      </c>
      <c r="J3023" s="4" t="s">
        <v>12</v>
      </c>
      <c r="K3023" s="13">
        <v>4.227122769461749</v>
      </c>
    </row>
    <row r="3024" spans="1:11" x14ac:dyDescent="0.25">
      <c r="A3024" t="s">
        <v>1250</v>
      </c>
      <c r="B3024" t="s">
        <v>5</v>
      </c>
      <c r="C3024" t="s">
        <v>18</v>
      </c>
      <c r="D3024" t="s">
        <v>265</v>
      </c>
      <c r="E3024" t="s">
        <v>12</v>
      </c>
      <c r="F3024">
        <v>2023</v>
      </c>
      <c r="G3024">
        <v>4.7642211778840222</v>
      </c>
      <c r="H3024" s="13">
        <v>1.5987319388872552E-2</v>
      </c>
      <c r="I3024" s="4" t="str">
        <f>INDEX('EPA Source to Industry Map'!E:E,MATCH(_xlfn.CONCAT(Table2[[#This Row],[sector]:[subsource]]),'EPA Source to Industry Map'!D:D,0))</f>
        <v>water and waste 36T39</v>
      </c>
      <c r="J3024" s="4" t="s">
        <v>12</v>
      </c>
      <c r="K3024" s="13">
        <v>4.2366396380512272</v>
      </c>
    </row>
    <row r="3025" spans="1:11" x14ac:dyDescent="0.25">
      <c r="A3025" t="s">
        <v>1250</v>
      </c>
      <c r="B3025" t="s">
        <v>5</v>
      </c>
      <c r="C3025" t="s">
        <v>18</v>
      </c>
      <c r="D3025" t="s">
        <v>265</v>
      </c>
      <c r="E3025" t="s">
        <v>12</v>
      </c>
      <c r="F3025">
        <v>2024</v>
      </c>
      <c r="G3025">
        <v>4.774923165958227</v>
      </c>
      <c r="H3025" s="13">
        <v>1.602323210053096E-2</v>
      </c>
      <c r="I3025" s="4" t="str">
        <f>INDEX('EPA Source to Industry Map'!E:E,MATCH(_xlfn.CONCAT(Table2[[#This Row],[sector]:[subsource]]),'EPA Source to Industry Map'!D:D,0))</f>
        <v>water and waste 36T39</v>
      </c>
      <c r="J3025" s="4" t="s">
        <v>12</v>
      </c>
      <c r="K3025" s="13">
        <v>4.2461565066407045</v>
      </c>
    </row>
    <row r="3026" spans="1:11" x14ac:dyDescent="0.25">
      <c r="A3026" t="s">
        <v>1250</v>
      </c>
      <c r="B3026" t="s">
        <v>5</v>
      </c>
      <c r="C3026" t="s">
        <v>18</v>
      </c>
      <c r="D3026" t="s">
        <v>265</v>
      </c>
      <c r="E3026" t="s">
        <v>12</v>
      </c>
      <c r="F3026">
        <v>2025</v>
      </c>
      <c r="G3026">
        <v>4.7856251540324335</v>
      </c>
      <c r="H3026" s="13">
        <v>1.6059144812189372E-2</v>
      </c>
      <c r="I3026" s="4" t="str">
        <f>INDEX('EPA Source to Industry Map'!E:E,MATCH(_xlfn.CONCAT(Table2[[#This Row],[sector]:[subsource]]),'EPA Source to Industry Map'!D:D,0))</f>
        <v>water and waste 36T39</v>
      </c>
      <c r="J3026" s="4" t="s">
        <v>12</v>
      </c>
      <c r="K3026" s="13">
        <v>4.2556733752301836</v>
      </c>
    </row>
    <row r="3027" spans="1:11" x14ac:dyDescent="0.25">
      <c r="A3027" t="s">
        <v>1250</v>
      </c>
      <c r="B3027" t="s">
        <v>5</v>
      </c>
      <c r="C3027" t="s">
        <v>18</v>
      </c>
      <c r="D3027" t="s">
        <v>265</v>
      </c>
      <c r="E3027" t="s">
        <v>12</v>
      </c>
      <c r="F3027">
        <v>2026</v>
      </c>
      <c r="G3027">
        <v>4.7953853499954295</v>
      </c>
      <c r="H3027" s="13">
        <v>1.6091897147635672E-2</v>
      </c>
      <c r="I3027" s="4" t="str">
        <f>INDEX('EPA Source to Industry Map'!E:E,MATCH(_xlfn.CONCAT(Table2[[#This Row],[sector]:[subsource]]),'EPA Source to Industry Map'!D:D,0))</f>
        <v>water and waste 36T39</v>
      </c>
      <c r="J3027" s="4" t="s">
        <v>12</v>
      </c>
      <c r="K3027" s="13">
        <v>4.2643527441234532</v>
      </c>
    </row>
    <row r="3028" spans="1:11" x14ac:dyDescent="0.25">
      <c r="A3028" t="s">
        <v>1250</v>
      </c>
      <c r="B3028" t="s">
        <v>5</v>
      </c>
      <c r="C3028" t="s">
        <v>18</v>
      </c>
      <c r="D3028" t="s">
        <v>265</v>
      </c>
      <c r="E3028" t="s">
        <v>12</v>
      </c>
      <c r="F3028">
        <v>2027</v>
      </c>
      <c r="G3028">
        <v>4.8051455459584291</v>
      </c>
      <c r="H3028" s="13">
        <v>1.6124649483081975E-2</v>
      </c>
      <c r="I3028" s="4" t="str">
        <f>INDEX('EPA Source to Industry Map'!E:E,MATCH(_xlfn.CONCAT(Table2[[#This Row],[sector]:[subsource]]),'EPA Source to Industry Map'!D:D,0))</f>
        <v>water and waste 36T39</v>
      </c>
      <c r="J3028" s="4" t="s">
        <v>12</v>
      </c>
      <c r="K3028" s="13">
        <v>4.2730321130167237</v>
      </c>
    </row>
    <row r="3029" spans="1:11" x14ac:dyDescent="0.25">
      <c r="A3029" t="s">
        <v>1250</v>
      </c>
      <c r="B3029" t="s">
        <v>5</v>
      </c>
      <c r="C3029" t="s">
        <v>18</v>
      </c>
      <c r="D3029" t="s">
        <v>265</v>
      </c>
      <c r="E3029" t="s">
        <v>12</v>
      </c>
      <c r="F3029">
        <v>2028</v>
      </c>
      <c r="G3029">
        <v>4.814905741921427</v>
      </c>
      <c r="H3029" s="13">
        <v>1.6157401818528282E-2</v>
      </c>
      <c r="I3029" s="4" t="str">
        <f>INDEX('EPA Source to Industry Map'!E:E,MATCH(_xlfn.CONCAT(Table2[[#This Row],[sector]:[subsource]]),'EPA Source to Industry Map'!D:D,0))</f>
        <v>water and waste 36T39</v>
      </c>
      <c r="J3029" s="4" t="s">
        <v>12</v>
      </c>
      <c r="K3029" s="13">
        <v>4.2817114819099942</v>
      </c>
    </row>
    <row r="3030" spans="1:11" x14ac:dyDescent="0.25">
      <c r="A3030" t="s">
        <v>1250</v>
      </c>
      <c r="B3030" t="s">
        <v>5</v>
      </c>
      <c r="C3030" t="s">
        <v>18</v>
      </c>
      <c r="D3030" t="s">
        <v>265</v>
      </c>
      <c r="E3030" t="s">
        <v>12</v>
      </c>
      <c r="F3030">
        <v>2029</v>
      </c>
      <c r="G3030">
        <v>4.8246659378844283</v>
      </c>
      <c r="H3030" s="13">
        <v>1.6190154153974585E-2</v>
      </c>
      <c r="I3030" s="4" t="str">
        <f>INDEX('EPA Source to Industry Map'!E:E,MATCH(_xlfn.CONCAT(Table2[[#This Row],[sector]:[subsource]]),'EPA Source to Industry Map'!D:D,0))</f>
        <v>water and waste 36T39</v>
      </c>
      <c r="J3030" s="4" t="s">
        <v>12</v>
      </c>
      <c r="K3030" s="13">
        <v>4.2903908508032664</v>
      </c>
    </row>
    <row r="3031" spans="1:11" x14ac:dyDescent="0.25">
      <c r="A3031" t="s">
        <v>1250</v>
      </c>
      <c r="B3031" t="s">
        <v>5</v>
      </c>
      <c r="C3031" t="s">
        <v>18</v>
      </c>
      <c r="D3031" t="s">
        <v>265</v>
      </c>
      <c r="E3031" t="s">
        <v>12</v>
      </c>
      <c r="F3031">
        <v>2030</v>
      </c>
      <c r="G3031">
        <v>4.8344261338474253</v>
      </c>
      <c r="H3031" s="13">
        <v>1.6222906489420891E-2</v>
      </c>
      <c r="I3031" s="4" t="str">
        <f>INDEX('EPA Source to Industry Map'!E:E,MATCH(_xlfn.CONCAT(Table2[[#This Row],[sector]:[subsource]]),'EPA Source to Industry Map'!D:D,0))</f>
        <v>water and waste 36T39</v>
      </c>
      <c r="J3031" s="4" t="s">
        <v>12</v>
      </c>
      <c r="K3031" s="13">
        <v>4.299070219696536</v>
      </c>
    </row>
    <row r="3032" spans="1:11" x14ac:dyDescent="0.25">
      <c r="A3032" t="s">
        <v>1250</v>
      </c>
      <c r="B3032" t="s">
        <v>5</v>
      </c>
      <c r="C3032" t="s">
        <v>18</v>
      </c>
      <c r="D3032" t="s">
        <v>265</v>
      </c>
      <c r="E3032" t="s">
        <v>12</v>
      </c>
      <c r="F3032">
        <v>2031</v>
      </c>
      <c r="G3032">
        <v>4.8436022420421931</v>
      </c>
      <c r="H3032" s="13">
        <v>1.6253698798799305E-2</v>
      </c>
      <c r="I3032" s="4" t="str">
        <f>INDEX('EPA Source to Industry Map'!E:E,MATCH(_xlfn.CONCAT(Table2[[#This Row],[sector]:[subsource]]),'EPA Source to Industry Map'!D:D,0))</f>
        <v>water and waste 36T39</v>
      </c>
      <c r="J3032" s="4" t="s">
        <v>12</v>
      </c>
      <c r="K3032" s="13">
        <v>4.3072301816818159</v>
      </c>
    </row>
    <row r="3033" spans="1:11" x14ac:dyDescent="0.25">
      <c r="A3033" t="s">
        <v>1250</v>
      </c>
      <c r="B3033" t="s">
        <v>5</v>
      </c>
      <c r="C3033" t="s">
        <v>18</v>
      </c>
      <c r="D3033" t="s">
        <v>265</v>
      </c>
      <c r="E3033" t="s">
        <v>12</v>
      </c>
      <c r="F3033">
        <v>2032</v>
      </c>
      <c r="G3033">
        <v>4.8527783502369592</v>
      </c>
      <c r="H3033" s="13">
        <v>1.6284491108177718E-2</v>
      </c>
      <c r="I3033" s="4" t="str">
        <f>INDEX('EPA Source to Industry Map'!E:E,MATCH(_xlfn.CONCAT(Table2[[#This Row],[sector]:[subsource]]),'EPA Source to Industry Map'!D:D,0))</f>
        <v>water and waste 36T39</v>
      </c>
      <c r="J3033" s="4" t="s">
        <v>12</v>
      </c>
      <c r="K3033" s="13">
        <v>4.3153901436670958</v>
      </c>
    </row>
    <row r="3034" spans="1:11" x14ac:dyDescent="0.25">
      <c r="A3034" t="s">
        <v>1250</v>
      </c>
      <c r="B3034" t="s">
        <v>5</v>
      </c>
      <c r="C3034" t="s">
        <v>18</v>
      </c>
      <c r="D3034" t="s">
        <v>265</v>
      </c>
      <c r="E3034" t="s">
        <v>12</v>
      </c>
      <c r="F3034">
        <v>2033</v>
      </c>
      <c r="G3034">
        <v>4.8619544584317298</v>
      </c>
      <c r="H3034" s="13">
        <v>1.6315283417556139E-2</v>
      </c>
      <c r="I3034" s="4" t="str">
        <f>INDEX('EPA Source to Industry Map'!E:E,MATCH(_xlfn.CONCAT(Table2[[#This Row],[sector]:[subsource]]),'EPA Source to Industry Map'!D:D,0))</f>
        <v>water and waste 36T39</v>
      </c>
      <c r="J3034" s="4" t="s">
        <v>12</v>
      </c>
      <c r="K3034" s="13">
        <v>4.3235501056523775</v>
      </c>
    </row>
    <row r="3035" spans="1:11" x14ac:dyDescent="0.25">
      <c r="A3035" t="s">
        <v>1250</v>
      </c>
      <c r="B3035" t="s">
        <v>5</v>
      </c>
      <c r="C3035" t="s">
        <v>18</v>
      </c>
      <c r="D3035" t="s">
        <v>265</v>
      </c>
      <c r="E3035" t="s">
        <v>12</v>
      </c>
      <c r="F3035">
        <v>2034</v>
      </c>
      <c r="G3035">
        <v>4.8711305666264968</v>
      </c>
      <c r="H3035" s="13">
        <v>1.6346075726934545E-2</v>
      </c>
      <c r="I3035" s="4" t="str">
        <f>INDEX('EPA Source to Industry Map'!E:E,MATCH(_xlfn.CONCAT(Table2[[#This Row],[sector]:[subsource]]),'EPA Source to Industry Map'!D:D,0))</f>
        <v>water and waste 36T39</v>
      </c>
      <c r="J3035" s="4" t="s">
        <v>12</v>
      </c>
      <c r="K3035" s="13">
        <v>4.3317100676376556</v>
      </c>
    </row>
    <row r="3036" spans="1:11" x14ac:dyDescent="0.25">
      <c r="A3036" t="s">
        <v>1250</v>
      </c>
      <c r="B3036" t="s">
        <v>5</v>
      </c>
      <c r="C3036" t="s">
        <v>18</v>
      </c>
      <c r="D3036" t="s">
        <v>265</v>
      </c>
      <c r="E3036" t="s">
        <v>12</v>
      </c>
      <c r="F3036">
        <v>2035</v>
      </c>
      <c r="G3036">
        <v>4.8803066748212629</v>
      </c>
      <c r="H3036" s="13">
        <v>1.6376868036312962E-2</v>
      </c>
      <c r="I3036" s="4" t="str">
        <f>INDEX('EPA Source to Industry Map'!E:E,MATCH(_xlfn.CONCAT(Table2[[#This Row],[sector]:[subsource]]),'EPA Source to Industry Map'!D:D,0))</f>
        <v>water and waste 36T39</v>
      </c>
      <c r="J3036" s="4" t="s">
        <v>12</v>
      </c>
      <c r="K3036" s="13">
        <v>4.3398700296229338</v>
      </c>
    </row>
    <row r="3037" spans="1:11" x14ac:dyDescent="0.25">
      <c r="A3037" t="s">
        <v>1250</v>
      </c>
      <c r="B3037" t="s">
        <v>5</v>
      </c>
      <c r="C3037" t="s">
        <v>18</v>
      </c>
      <c r="D3037" t="s">
        <v>265</v>
      </c>
      <c r="E3037" t="s">
        <v>12</v>
      </c>
      <c r="F3037">
        <v>2036</v>
      </c>
      <c r="G3037">
        <v>4.8881190857733365</v>
      </c>
      <c r="H3037" s="13">
        <v>1.640308418044744E-2</v>
      </c>
      <c r="I3037" s="4" t="str">
        <f>INDEX('EPA Source to Industry Map'!E:E,MATCH(_xlfn.CONCAT(Table2[[#This Row],[sector]:[subsource]]),'EPA Source to Industry Map'!D:D,0))</f>
        <v>water and waste 36T39</v>
      </c>
      <c r="J3037" s="4" t="s">
        <v>12</v>
      </c>
      <c r="K3037" s="13">
        <v>4.3468173078185721</v>
      </c>
    </row>
    <row r="3038" spans="1:11" x14ac:dyDescent="0.25">
      <c r="A3038" t="s">
        <v>1250</v>
      </c>
      <c r="B3038" t="s">
        <v>5</v>
      </c>
      <c r="C3038" t="s">
        <v>18</v>
      </c>
      <c r="D3038" t="s">
        <v>265</v>
      </c>
      <c r="E3038" t="s">
        <v>12</v>
      </c>
      <c r="F3038">
        <v>2037</v>
      </c>
      <c r="G3038">
        <v>4.8959314967254137</v>
      </c>
      <c r="H3038" s="13">
        <v>1.6429300324581921E-2</v>
      </c>
      <c r="I3038" s="4" t="str">
        <f>INDEX('EPA Source to Industry Map'!E:E,MATCH(_xlfn.CONCAT(Table2[[#This Row],[sector]:[subsource]]),'EPA Source to Industry Map'!D:D,0))</f>
        <v>water and waste 36T39</v>
      </c>
      <c r="J3038" s="4" t="s">
        <v>12</v>
      </c>
      <c r="K3038" s="13">
        <v>4.3537645860142096</v>
      </c>
    </row>
    <row r="3039" spans="1:11" x14ac:dyDescent="0.25">
      <c r="A3039" t="s">
        <v>1250</v>
      </c>
      <c r="B3039" t="s">
        <v>5</v>
      </c>
      <c r="C3039" t="s">
        <v>18</v>
      </c>
      <c r="D3039" t="s">
        <v>265</v>
      </c>
      <c r="E3039" t="s">
        <v>12</v>
      </c>
      <c r="F3039">
        <v>2038</v>
      </c>
      <c r="G3039">
        <v>4.9037439076774874</v>
      </c>
      <c r="H3039" s="13">
        <v>1.6455516468716399E-2</v>
      </c>
      <c r="I3039" s="4" t="str">
        <f>INDEX('EPA Source to Industry Map'!E:E,MATCH(_xlfn.CONCAT(Table2[[#This Row],[sector]:[subsource]]),'EPA Source to Industry Map'!D:D,0))</f>
        <v>water and waste 36T39</v>
      </c>
      <c r="J3039" s="4" t="s">
        <v>12</v>
      </c>
      <c r="K3039" s="13">
        <v>4.3607118642098461</v>
      </c>
    </row>
    <row r="3040" spans="1:11" x14ac:dyDescent="0.25">
      <c r="A3040" t="s">
        <v>1250</v>
      </c>
      <c r="B3040" t="s">
        <v>5</v>
      </c>
      <c r="C3040" t="s">
        <v>18</v>
      </c>
      <c r="D3040" t="s">
        <v>265</v>
      </c>
      <c r="E3040" t="s">
        <v>12</v>
      </c>
      <c r="F3040">
        <v>2039</v>
      </c>
      <c r="G3040">
        <v>4.9115563186295645</v>
      </c>
      <c r="H3040" s="13">
        <v>1.6481732612850887E-2</v>
      </c>
      <c r="I3040" s="4" t="str">
        <f>INDEX('EPA Source to Industry Map'!E:E,MATCH(_xlfn.CONCAT(Table2[[#This Row],[sector]:[subsource]]),'EPA Source to Industry Map'!D:D,0))</f>
        <v>water and waste 36T39</v>
      </c>
      <c r="J3040" s="4" t="s">
        <v>12</v>
      </c>
      <c r="K3040" s="13">
        <v>4.3676591424054863</v>
      </c>
    </row>
    <row r="3041" spans="1:11" x14ac:dyDescent="0.25">
      <c r="A3041" t="s">
        <v>1250</v>
      </c>
      <c r="B3041" t="s">
        <v>5</v>
      </c>
      <c r="C3041" t="s">
        <v>18</v>
      </c>
      <c r="D3041" t="s">
        <v>265</v>
      </c>
      <c r="E3041" t="s">
        <v>12</v>
      </c>
      <c r="F3041">
        <v>2040</v>
      </c>
      <c r="G3041">
        <v>4.9193687295816382</v>
      </c>
      <c r="H3041" s="13">
        <v>1.6507948756985368E-2</v>
      </c>
      <c r="I3041" s="4" t="str">
        <f>INDEX('EPA Source to Industry Map'!E:E,MATCH(_xlfn.CONCAT(Table2[[#This Row],[sector]:[subsource]]),'EPA Source to Industry Map'!D:D,0))</f>
        <v>water and waste 36T39</v>
      </c>
      <c r="J3041" s="4" t="s">
        <v>12</v>
      </c>
      <c r="K3041" s="13">
        <v>4.3746064206011228</v>
      </c>
    </row>
    <row r="3042" spans="1:11" x14ac:dyDescent="0.25">
      <c r="A3042" t="s">
        <v>1250</v>
      </c>
      <c r="B3042" t="s">
        <v>5</v>
      </c>
      <c r="C3042" t="s">
        <v>18</v>
      </c>
      <c r="D3042" t="s">
        <v>265</v>
      </c>
      <c r="E3042" t="s">
        <v>12</v>
      </c>
      <c r="F3042">
        <v>2041</v>
      </c>
      <c r="G3042">
        <v>4.9245120815583947</v>
      </c>
      <c r="H3042" s="13">
        <v>1.6525208327377174E-2</v>
      </c>
      <c r="I3042" s="4" t="str">
        <f>INDEX('EPA Source to Industry Map'!E:E,MATCH(_xlfn.CONCAT(Table2[[#This Row],[sector]:[subsource]]),'EPA Source to Industry Map'!D:D,0))</f>
        <v>water and waste 36T39</v>
      </c>
      <c r="J3042" s="4" t="s">
        <v>12</v>
      </c>
      <c r="K3042" s="13">
        <v>4.379180206754949</v>
      </c>
    </row>
    <row r="3043" spans="1:11" x14ac:dyDescent="0.25">
      <c r="A3043" t="s">
        <v>1250</v>
      </c>
      <c r="B3043" t="s">
        <v>5</v>
      </c>
      <c r="C3043" t="s">
        <v>18</v>
      </c>
      <c r="D3043" t="s">
        <v>265</v>
      </c>
      <c r="E3043" t="s">
        <v>12</v>
      </c>
      <c r="F3043">
        <v>2042</v>
      </c>
      <c r="G3043">
        <v>4.9296554335351512</v>
      </c>
      <c r="H3043" s="13">
        <v>1.6542467897768972E-2</v>
      </c>
      <c r="I3043" s="4" t="str">
        <f>INDEX('EPA Source to Industry Map'!E:E,MATCH(_xlfn.CONCAT(Table2[[#This Row],[sector]:[subsource]]),'EPA Source to Industry Map'!D:D,0))</f>
        <v>water and waste 36T39</v>
      </c>
      <c r="J3043" s="4" t="s">
        <v>12</v>
      </c>
      <c r="K3043" s="13">
        <v>4.3837539929087761</v>
      </c>
    </row>
    <row r="3044" spans="1:11" x14ac:dyDescent="0.25">
      <c r="A3044" t="s">
        <v>1250</v>
      </c>
      <c r="B3044" t="s">
        <v>5</v>
      </c>
      <c r="C3044" t="s">
        <v>18</v>
      </c>
      <c r="D3044" t="s">
        <v>265</v>
      </c>
      <c r="E3044" t="s">
        <v>12</v>
      </c>
      <c r="F3044">
        <v>2043</v>
      </c>
      <c r="G3044">
        <v>4.934798785511914</v>
      </c>
      <c r="H3044" s="13">
        <v>1.6559727468160788E-2</v>
      </c>
      <c r="I3044" s="4" t="str">
        <f>INDEX('EPA Source to Industry Map'!E:E,MATCH(_xlfn.CONCAT(Table2[[#This Row],[sector]:[subsource]]),'EPA Source to Industry Map'!D:D,0))</f>
        <v>water and waste 36T39</v>
      </c>
      <c r="J3044" s="4" t="s">
        <v>12</v>
      </c>
      <c r="K3044" s="13">
        <v>4.3883277790626085</v>
      </c>
    </row>
    <row r="3045" spans="1:11" x14ac:dyDescent="0.25">
      <c r="A3045" t="s">
        <v>1250</v>
      </c>
      <c r="B3045" t="s">
        <v>5</v>
      </c>
      <c r="C3045" t="s">
        <v>18</v>
      </c>
      <c r="D3045" t="s">
        <v>265</v>
      </c>
      <c r="E3045" t="s">
        <v>12</v>
      </c>
      <c r="F3045">
        <v>2044</v>
      </c>
      <c r="G3045">
        <v>4.9399421374886696</v>
      </c>
      <c r="H3045" s="13">
        <v>1.657698703855259E-2</v>
      </c>
      <c r="I3045" s="4" t="str">
        <f>INDEX('EPA Source to Industry Map'!E:E,MATCH(_xlfn.CONCAT(Table2[[#This Row],[sector]:[subsource]]),'EPA Source to Industry Map'!D:D,0))</f>
        <v>water and waste 36T39</v>
      </c>
      <c r="J3045" s="4" t="s">
        <v>12</v>
      </c>
      <c r="K3045" s="13">
        <v>4.3929015652164374</v>
      </c>
    </row>
    <row r="3046" spans="1:11" x14ac:dyDescent="0.25">
      <c r="A3046" t="s">
        <v>1250</v>
      </c>
      <c r="B3046" t="s">
        <v>5</v>
      </c>
      <c r="C3046" t="s">
        <v>18</v>
      </c>
      <c r="D3046" t="s">
        <v>265</v>
      </c>
      <c r="E3046" t="s">
        <v>12</v>
      </c>
      <c r="F3046">
        <v>2045</v>
      </c>
      <c r="G3046">
        <v>4.9450854894654315</v>
      </c>
      <c r="H3046" s="13">
        <v>1.6594246608944398E-2</v>
      </c>
      <c r="I3046" s="4" t="str">
        <f>INDEX('EPA Source to Industry Map'!E:E,MATCH(_xlfn.CONCAT(Table2[[#This Row],[sector]:[subsource]]),'EPA Source to Industry Map'!D:D,0))</f>
        <v>water and waste 36T39</v>
      </c>
      <c r="J3046" s="4" t="s">
        <v>12</v>
      </c>
      <c r="K3046" s="13">
        <v>4.3974753513702654</v>
      </c>
    </row>
    <row r="3047" spans="1:11" x14ac:dyDescent="0.25">
      <c r="A3047" t="s">
        <v>1250</v>
      </c>
      <c r="B3047" t="s">
        <v>5</v>
      </c>
      <c r="C3047" t="s">
        <v>18</v>
      </c>
      <c r="D3047" t="s">
        <v>265</v>
      </c>
      <c r="E3047" t="s">
        <v>12</v>
      </c>
      <c r="F3047">
        <v>2046</v>
      </c>
      <c r="G3047">
        <v>4.9469508206257613</v>
      </c>
      <c r="H3047" s="13">
        <v>1.6600506109482417E-2</v>
      </c>
      <c r="I3047" s="4" t="str">
        <f>INDEX('EPA Source to Industry Map'!E:E,MATCH(_xlfn.CONCAT(Table2[[#This Row],[sector]:[subsource]]),'EPA Source to Industry Map'!D:D,0))</f>
        <v>water and waste 36T39</v>
      </c>
      <c r="J3047" s="4" t="s">
        <v>12</v>
      </c>
      <c r="K3047" s="13">
        <v>4.3991341190128406</v>
      </c>
    </row>
    <row r="3048" spans="1:11" x14ac:dyDescent="0.25">
      <c r="A3048" t="s">
        <v>1250</v>
      </c>
      <c r="B3048" t="s">
        <v>5</v>
      </c>
      <c r="C3048" t="s">
        <v>18</v>
      </c>
      <c r="D3048" t="s">
        <v>265</v>
      </c>
      <c r="E3048" t="s">
        <v>12</v>
      </c>
      <c r="F3048">
        <v>2047</v>
      </c>
      <c r="G3048">
        <v>4.9488161517860867</v>
      </c>
      <c r="H3048" s="13">
        <v>1.6606765610020429E-2</v>
      </c>
      <c r="I3048" s="4" t="str">
        <f>INDEX('EPA Source to Industry Map'!E:E,MATCH(_xlfn.CONCAT(Table2[[#This Row],[sector]:[subsource]]),'EPA Source to Industry Map'!D:D,0))</f>
        <v>water and waste 36T39</v>
      </c>
      <c r="J3048" s="4" t="s">
        <v>12</v>
      </c>
      <c r="K3048" s="13">
        <v>4.4007928866554131</v>
      </c>
    </row>
    <row r="3049" spans="1:11" x14ac:dyDescent="0.25">
      <c r="A3049" t="s">
        <v>1250</v>
      </c>
      <c r="B3049" t="s">
        <v>5</v>
      </c>
      <c r="C3049" t="s">
        <v>18</v>
      </c>
      <c r="D3049" t="s">
        <v>265</v>
      </c>
      <c r="E3049" t="s">
        <v>12</v>
      </c>
      <c r="F3049">
        <v>2048</v>
      </c>
      <c r="G3049">
        <v>4.9506814829464165</v>
      </c>
      <c r="H3049" s="13">
        <v>1.6613025110558448E-2</v>
      </c>
      <c r="I3049" s="4" t="str">
        <f>INDEX('EPA Source to Industry Map'!E:E,MATCH(_xlfn.CONCAT(Table2[[#This Row],[sector]:[subsource]]),'EPA Source to Industry Map'!D:D,0))</f>
        <v>water and waste 36T39</v>
      </c>
      <c r="J3049" s="4" t="s">
        <v>12</v>
      </c>
      <c r="K3049" s="13">
        <v>4.4024516542979875</v>
      </c>
    </row>
    <row r="3050" spans="1:11" x14ac:dyDescent="0.25">
      <c r="A3050" t="s">
        <v>1250</v>
      </c>
      <c r="B3050" t="s">
        <v>5</v>
      </c>
      <c r="C3050" t="s">
        <v>18</v>
      </c>
      <c r="D3050" t="s">
        <v>265</v>
      </c>
      <c r="E3050" t="s">
        <v>12</v>
      </c>
      <c r="F3050">
        <v>2049</v>
      </c>
      <c r="G3050">
        <v>4.9525468141067464</v>
      </c>
      <c r="H3050" s="13">
        <v>1.6619284611096463E-2</v>
      </c>
      <c r="I3050" s="4" t="str">
        <f>INDEX('EPA Source to Industry Map'!E:E,MATCH(_xlfn.CONCAT(Table2[[#This Row],[sector]:[subsource]]),'EPA Source to Industry Map'!D:D,0))</f>
        <v>water and waste 36T39</v>
      </c>
      <c r="J3050" s="4" t="s">
        <v>12</v>
      </c>
      <c r="K3050" s="13">
        <v>4.4041104219405636</v>
      </c>
    </row>
    <row r="3051" spans="1:11" x14ac:dyDescent="0.25">
      <c r="A3051" t="s">
        <v>1250</v>
      </c>
      <c r="B3051" t="s">
        <v>5</v>
      </c>
      <c r="C3051" t="s">
        <v>18</v>
      </c>
      <c r="D3051" t="s">
        <v>265</v>
      </c>
      <c r="E3051" t="s">
        <v>12</v>
      </c>
      <c r="F3051">
        <v>2050</v>
      </c>
      <c r="G3051">
        <v>4.9544121452670753</v>
      </c>
      <c r="H3051" s="13">
        <v>1.6625544111634482E-2</v>
      </c>
      <c r="I3051" s="4" t="str">
        <f>INDEX('EPA Source to Industry Map'!E:E,MATCH(_xlfn.CONCAT(Table2[[#This Row],[sector]:[subsource]]),'EPA Source to Industry Map'!D:D,0))</f>
        <v>water and waste 36T39</v>
      </c>
      <c r="J3051" s="4" t="s">
        <v>12</v>
      </c>
      <c r="K3051" s="13">
        <v>4.405769189583137</v>
      </c>
    </row>
    <row r="3052" spans="1:11" x14ac:dyDescent="0.25">
      <c r="H3052" s="13"/>
      <c r="K3052" s="13"/>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1"/>
  <dimension ref="A1:F35"/>
  <sheetViews>
    <sheetView workbookViewId="0">
      <selection activeCell="D17" sqref="D17"/>
    </sheetView>
  </sheetViews>
  <sheetFormatPr defaultRowHeight="15" x14ac:dyDescent="0.25"/>
  <cols>
    <col min="1" max="1" width="22.140625" customWidth="1"/>
    <col min="2" max="2" width="13.7109375" customWidth="1"/>
    <col min="3" max="3" width="14.140625" customWidth="1"/>
    <col min="4" max="4" width="39.5703125" customWidth="1"/>
    <col min="5" max="5" width="42" customWidth="1"/>
    <col min="6" max="6" width="84.42578125" style="9" customWidth="1"/>
  </cols>
  <sheetData>
    <row r="1" spans="1:6" x14ac:dyDescent="0.25">
      <c r="A1" s="3" t="s">
        <v>21</v>
      </c>
      <c r="B1" s="3" t="s">
        <v>22</v>
      </c>
      <c r="C1" s="3" t="s">
        <v>234</v>
      </c>
      <c r="D1" s="12" t="s">
        <v>269</v>
      </c>
      <c r="E1" s="12" t="s">
        <v>231</v>
      </c>
      <c r="F1" s="21" t="s">
        <v>266</v>
      </c>
    </row>
    <row r="2" spans="1:6" x14ac:dyDescent="0.25">
      <c r="A2" t="s">
        <v>4</v>
      </c>
      <c r="B2" t="s">
        <v>235</v>
      </c>
      <c r="C2" t="s">
        <v>1251</v>
      </c>
      <c r="D2" t="str">
        <f>CONCATENATE(A2,B2,C2)</f>
        <v>AgricultureAgSoils(blank)</v>
      </c>
      <c r="E2" t="s">
        <v>551</v>
      </c>
    </row>
    <row r="3" spans="1:6" x14ac:dyDescent="0.25">
      <c r="A3" t="s">
        <v>4</v>
      </c>
      <c r="B3" t="s">
        <v>236</v>
      </c>
      <c r="C3" t="s">
        <v>237</v>
      </c>
      <c r="D3" t="str">
        <f t="shared" ref="D3:D35" si="0">CONCATENATE(A3,B3,C3)</f>
        <v>AgricultureLivestockEnteric</v>
      </c>
      <c r="E3" t="s">
        <v>551</v>
      </c>
    </row>
    <row r="4" spans="1:6" x14ac:dyDescent="0.25">
      <c r="A4" t="s">
        <v>4</v>
      </c>
      <c r="B4" t="s">
        <v>236</v>
      </c>
      <c r="C4" t="s">
        <v>238</v>
      </c>
      <c r="D4" t="str">
        <f t="shared" si="0"/>
        <v>AgricultureLivestockManure</v>
      </c>
      <c r="E4" t="s">
        <v>551</v>
      </c>
    </row>
    <row r="5" spans="1:6" x14ac:dyDescent="0.25">
      <c r="A5" t="s">
        <v>4</v>
      </c>
      <c r="B5" t="s">
        <v>221</v>
      </c>
      <c r="C5" t="s">
        <v>1251</v>
      </c>
      <c r="D5" t="str">
        <f t="shared" si="0"/>
        <v>AgricultureOtherAg(blank)</v>
      </c>
      <c r="E5" t="s">
        <v>551</v>
      </c>
    </row>
    <row r="6" spans="1:6" x14ac:dyDescent="0.25">
      <c r="A6" t="s">
        <v>4</v>
      </c>
      <c r="B6" t="s">
        <v>9</v>
      </c>
      <c r="C6" t="s">
        <v>1251</v>
      </c>
      <c r="D6" t="str">
        <f t="shared" si="0"/>
        <v>AgricultureRice(blank)</v>
      </c>
      <c r="E6" t="s">
        <v>551</v>
      </c>
    </row>
    <row r="7" spans="1:6" x14ac:dyDescent="0.25">
      <c r="A7" t="s">
        <v>2</v>
      </c>
      <c r="B7" t="s">
        <v>239</v>
      </c>
      <c r="C7" t="s">
        <v>222</v>
      </c>
      <c r="D7" t="str">
        <f t="shared" si="0"/>
        <v>EnergyCombustionBiomass</v>
      </c>
      <c r="E7" s="4" t="s">
        <v>232</v>
      </c>
      <c r="F7" s="9" t="s">
        <v>267</v>
      </c>
    </row>
    <row r="8" spans="1:6" x14ac:dyDescent="0.25">
      <c r="A8" t="s">
        <v>2</v>
      </c>
      <c r="B8" t="s">
        <v>240</v>
      </c>
      <c r="C8" t="s">
        <v>241</v>
      </c>
      <c r="D8" t="str">
        <f t="shared" si="0"/>
        <v>EnergyCoalSurface</v>
      </c>
      <c r="E8" t="s">
        <v>552</v>
      </c>
    </row>
    <row r="9" spans="1:6" x14ac:dyDescent="0.25">
      <c r="A9" t="s">
        <v>2</v>
      </c>
      <c r="B9" t="s">
        <v>240</v>
      </c>
      <c r="C9" t="s">
        <v>242</v>
      </c>
      <c r="D9" t="str">
        <f t="shared" si="0"/>
        <v>EnergyCoalUnder</v>
      </c>
      <c r="E9" t="s">
        <v>552</v>
      </c>
    </row>
    <row r="10" spans="1:6" x14ac:dyDescent="0.25">
      <c r="A10" t="s">
        <v>2</v>
      </c>
      <c r="B10" t="s">
        <v>243</v>
      </c>
      <c r="C10" t="s">
        <v>244</v>
      </c>
      <c r="D10" t="str">
        <f t="shared" si="0"/>
        <v>EnergyNGOGas Product</v>
      </c>
      <c r="E10" t="s">
        <v>556</v>
      </c>
      <c r="F10" s="9" t="s">
        <v>559</v>
      </c>
    </row>
    <row r="11" spans="1:6" x14ac:dyDescent="0.25">
      <c r="A11" t="s">
        <v>2</v>
      </c>
      <c r="B11" t="s">
        <v>243</v>
      </c>
      <c r="C11" t="s">
        <v>245</v>
      </c>
      <c r="D11" t="str">
        <f t="shared" si="0"/>
        <v>EnergyNGOGas TSD</v>
      </c>
      <c r="E11" t="s">
        <v>553</v>
      </c>
      <c r="F11" s="9" t="s">
        <v>560</v>
      </c>
    </row>
    <row r="12" spans="1:6" x14ac:dyDescent="0.25">
      <c r="A12" t="s">
        <v>2</v>
      </c>
      <c r="B12" t="s">
        <v>243</v>
      </c>
      <c r="C12" t="s">
        <v>246</v>
      </c>
      <c r="D12" t="str">
        <f t="shared" si="0"/>
        <v>EnergyNGOOil Product</v>
      </c>
      <c r="E12" t="s">
        <v>556</v>
      </c>
      <c r="F12" s="9" t="s">
        <v>558</v>
      </c>
    </row>
    <row r="13" spans="1:6" ht="60" x14ac:dyDescent="0.25">
      <c r="A13" t="s">
        <v>2</v>
      </c>
      <c r="B13" t="s">
        <v>243</v>
      </c>
      <c r="C13" t="s">
        <v>247</v>
      </c>
      <c r="D13" t="str">
        <f t="shared" si="0"/>
        <v>EnergyNGOOil Refining</v>
      </c>
      <c r="E13" t="s">
        <v>553</v>
      </c>
      <c r="F13" s="9" t="s">
        <v>566</v>
      </c>
    </row>
    <row r="14" spans="1:6" x14ac:dyDescent="0.25">
      <c r="A14" t="s">
        <v>2</v>
      </c>
      <c r="B14" t="s">
        <v>223</v>
      </c>
      <c r="C14" t="s">
        <v>1251</v>
      </c>
      <c r="D14" t="str">
        <f t="shared" si="0"/>
        <v>EnergyOtherEnergy(blank)</v>
      </c>
      <c r="E14" s="4" t="s">
        <v>232</v>
      </c>
      <c r="F14" s="9" t="s">
        <v>267</v>
      </c>
    </row>
    <row r="15" spans="1:6" x14ac:dyDescent="0.25">
      <c r="A15" t="s">
        <v>2</v>
      </c>
      <c r="B15" t="s">
        <v>239</v>
      </c>
      <c r="C15" t="s">
        <v>224</v>
      </c>
      <c r="D15" t="str">
        <f t="shared" si="0"/>
        <v>EnergyCombustionStatMob</v>
      </c>
      <c r="E15" s="4" t="s">
        <v>232</v>
      </c>
      <c r="F15" s="9" t="s">
        <v>267</v>
      </c>
    </row>
    <row r="16" spans="1:6" x14ac:dyDescent="0.25">
      <c r="A16" t="s">
        <v>3</v>
      </c>
      <c r="B16" t="s">
        <v>248</v>
      </c>
      <c r="C16" t="s">
        <v>249</v>
      </c>
      <c r="D16" t="str">
        <f t="shared" si="0"/>
        <v>Industrial ProcessesMetalsAluminum</v>
      </c>
      <c r="E16" t="s">
        <v>563</v>
      </c>
    </row>
    <row r="17" spans="1:6" x14ac:dyDescent="0.25">
      <c r="A17" t="s">
        <v>3</v>
      </c>
      <c r="B17" t="s">
        <v>225</v>
      </c>
      <c r="C17" t="s">
        <v>1251</v>
      </c>
      <c r="D17" t="str">
        <f t="shared" si="0"/>
        <v>Industrial ProcessesEPS(blank)</v>
      </c>
      <c r="E17" t="s">
        <v>555</v>
      </c>
      <c r="F17" s="9" t="s">
        <v>682</v>
      </c>
    </row>
    <row r="18" spans="1:6" ht="30" x14ac:dyDescent="0.25">
      <c r="A18" t="s">
        <v>3</v>
      </c>
      <c r="B18" t="s">
        <v>250</v>
      </c>
      <c r="C18" t="s">
        <v>226</v>
      </c>
      <c r="D18" t="str">
        <f t="shared" si="0"/>
        <v>Industrial ProcessesElectronicsFPD</v>
      </c>
      <c r="E18" t="s">
        <v>555</v>
      </c>
      <c r="F18" s="9" t="s">
        <v>1530</v>
      </c>
    </row>
    <row r="19" spans="1:6" x14ac:dyDescent="0.25">
      <c r="A19" t="s">
        <v>3</v>
      </c>
      <c r="B19" t="s">
        <v>251</v>
      </c>
      <c r="C19" t="s">
        <v>1251</v>
      </c>
      <c r="D19" t="str">
        <f t="shared" si="0"/>
        <v>Industrial ProcessesHCFC22(blank)</v>
      </c>
      <c r="E19" t="s">
        <v>555</v>
      </c>
      <c r="F19" s="9" t="s">
        <v>565</v>
      </c>
    </row>
    <row r="20" spans="1:6" x14ac:dyDescent="0.25">
      <c r="A20" t="s">
        <v>3</v>
      </c>
      <c r="B20" t="s">
        <v>248</v>
      </c>
      <c r="C20" t="s">
        <v>252</v>
      </c>
      <c r="D20" t="str">
        <f t="shared" si="0"/>
        <v>Industrial ProcessesMetalsMagnesium</v>
      </c>
      <c r="E20" t="s">
        <v>563</v>
      </c>
    </row>
    <row r="21" spans="1:6" x14ac:dyDescent="0.25">
      <c r="A21" t="s">
        <v>3</v>
      </c>
      <c r="B21" t="s">
        <v>253</v>
      </c>
      <c r="C21" t="s">
        <v>254</v>
      </c>
      <c r="D21" t="str">
        <f t="shared" si="0"/>
        <v>Industrial ProcessesNitricAdipicAdipic</v>
      </c>
      <c r="E21" t="s">
        <v>555</v>
      </c>
    </row>
    <row r="22" spans="1:6" x14ac:dyDescent="0.25">
      <c r="A22" t="s">
        <v>3</v>
      </c>
      <c r="B22" t="s">
        <v>253</v>
      </c>
      <c r="C22" t="s">
        <v>255</v>
      </c>
      <c r="D22" t="str">
        <f t="shared" si="0"/>
        <v>Industrial ProcessesNitricAdipicNitric</v>
      </c>
      <c r="E22" t="s">
        <v>555</v>
      </c>
    </row>
    <row r="23" spans="1:6" x14ac:dyDescent="0.25">
      <c r="A23" t="s">
        <v>3</v>
      </c>
      <c r="B23" t="s">
        <v>256</v>
      </c>
      <c r="C23" t="s">
        <v>257</v>
      </c>
      <c r="D23" t="str">
        <f t="shared" si="0"/>
        <v>Industrial ProcessesODSSubsAerosols</v>
      </c>
      <c r="E23" t="s">
        <v>555</v>
      </c>
    </row>
    <row r="24" spans="1:6" x14ac:dyDescent="0.25">
      <c r="A24" t="s">
        <v>3</v>
      </c>
      <c r="B24" t="s">
        <v>256</v>
      </c>
      <c r="C24" t="s">
        <v>258</v>
      </c>
      <c r="D24" t="str">
        <f t="shared" si="0"/>
        <v>Industrial ProcessesODSSubsFire Ext</v>
      </c>
      <c r="E24" t="s">
        <v>555</v>
      </c>
    </row>
    <row r="25" spans="1:6" x14ac:dyDescent="0.25">
      <c r="A25" t="s">
        <v>3</v>
      </c>
      <c r="B25" t="s">
        <v>256</v>
      </c>
      <c r="C25" t="s">
        <v>259</v>
      </c>
      <c r="D25" t="str">
        <f t="shared" si="0"/>
        <v>Industrial ProcessesODSSubsFoams</v>
      </c>
      <c r="E25" t="s">
        <v>555</v>
      </c>
    </row>
    <row r="26" spans="1:6" x14ac:dyDescent="0.25">
      <c r="A26" t="s">
        <v>3</v>
      </c>
      <c r="B26" t="s">
        <v>256</v>
      </c>
      <c r="C26" t="s">
        <v>260</v>
      </c>
      <c r="D26" t="str">
        <f t="shared" si="0"/>
        <v>Industrial ProcessesODSSubsRefAC</v>
      </c>
      <c r="E26" t="s">
        <v>555</v>
      </c>
    </row>
    <row r="27" spans="1:6" x14ac:dyDescent="0.25">
      <c r="A27" t="s">
        <v>3</v>
      </c>
      <c r="B27" t="s">
        <v>256</v>
      </c>
      <c r="C27" t="s">
        <v>261</v>
      </c>
      <c r="D27" t="str">
        <f t="shared" si="0"/>
        <v>Industrial ProcessesODSSubsSolvents</v>
      </c>
      <c r="E27" t="s">
        <v>555</v>
      </c>
    </row>
    <row r="28" spans="1:6" ht="60" x14ac:dyDescent="0.25">
      <c r="A28" t="s">
        <v>3</v>
      </c>
      <c r="B28" t="s">
        <v>227</v>
      </c>
      <c r="C28" t="s">
        <v>1251</v>
      </c>
      <c r="D28" t="str">
        <f t="shared" si="0"/>
        <v>Industrial ProcessesOtherIPPU(blank)</v>
      </c>
      <c r="E28" t="s">
        <v>555</v>
      </c>
      <c r="F28" s="9" t="s">
        <v>564</v>
      </c>
    </row>
    <row r="29" spans="1:6" ht="30" x14ac:dyDescent="0.25">
      <c r="A29" t="s">
        <v>3</v>
      </c>
      <c r="B29" t="s">
        <v>250</v>
      </c>
      <c r="C29" t="s">
        <v>228</v>
      </c>
      <c r="D29" t="str">
        <f t="shared" si="0"/>
        <v>Industrial ProcessesElectronicsPV</v>
      </c>
      <c r="E29" t="s">
        <v>555</v>
      </c>
      <c r="F29" s="9" t="s">
        <v>1528</v>
      </c>
    </row>
    <row r="30" spans="1:6" x14ac:dyDescent="0.25">
      <c r="A30" t="s">
        <v>3</v>
      </c>
      <c r="B30" t="s">
        <v>250</v>
      </c>
      <c r="C30" t="s">
        <v>262</v>
      </c>
      <c r="D30" t="str">
        <f t="shared" si="0"/>
        <v>Industrial ProcessesElectronicsSemi</v>
      </c>
      <c r="E30" t="s">
        <v>555</v>
      </c>
      <c r="F30" s="9" t="s">
        <v>1529</v>
      </c>
    </row>
    <row r="31" spans="1:6" x14ac:dyDescent="0.25">
      <c r="A31" t="s">
        <v>5</v>
      </c>
      <c r="B31" t="s">
        <v>6</v>
      </c>
      <c r="C31" t="s">
        <v>17</v>
      </c>
      <c r="D31" t="str">
        <f t="shared" si="0"/>
        <v>WasteLandfillsIndustrial</v>
      </c>
      <c r="E31" t="s">
        <v>557</v>
      </c>
    </row>
    <row r="32" spans="1:6" x14ac:dyDescent="0.25">
      <c r="A32" t="s">
        <v>5</v>
      </c>
      <c r="B32" t="s">
        <v>6</v>
      </c>
      <c r="C32" t="s">
        <v>263</v>
      </c>
      <c r="D32" t="str">
        <f t="shared" si="0"/>
        <v>WasteLandfillsMSW</v>
      </c>
      <c r="E32" t="s">
        <v>557</v>
      </c>
    </row>
    <row r="33" spans="1:5" x14ac:dyDescent="0.25">
      <c r="A33" t="s">
        <v>5</v>
      </c>
      <c r="B33" t="s">
        <v>229</v>
      </c>
      <c r="C33" t="s">
        <v>1251</v>
      </c>
      <c r="D33" t="str">
        <f t="shared" si="0"/>
        <v>WasteOtherWaste(blank)</v>
      </c>
      <c r="E33" t="s">
        <v>557</v>
      </c>
    </row>
    <row r="34" spans="1:5" x14ac:dyDescent="0.25">
      <c r="A34" t="s">
        <v>5</v>
      </c>
      <c r="B34" t="s">
        <v>18</v>
      </c>
      <c r="C34" t="s">
        <v>264</v>
      </c>
      <c r="D34" t="str">
        <f t="shared" si="0"/>
        <v>WasteWastewaterRural</v>
      </c>
      <c r="E34" t="s">
        <v>557</v>
      </c>
    </row>
    <row r="35" spans="1:5" x14ac:dyDescent="0.25">
      <c r="A35" t="s">
        <v>5</v>
      </c>
      <c r="B35" t="s">
        <v>18</v>
      </c>
      <c r="C35" t="s">
        <v>265</v>
      </c>
      <c r="D35" t="str">
        <f t="shared" si="0"/>
        <v>WasteWastewaterUrban</v>
      </c>
      <c r="E35" t="s">
        <v>557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3"/>
  <dimension ref="A1:D31"/>
  <sheetViews>
    <sheetView topLeftCell="A3" workbookViewId="0">
      <selection activeCell="B15" sqref="B15"/>
    </sheetView>
  </sheetViews>
  <sheetFormatPr defaultRowHeight="15" x14ac:dyDescent="0.25"/>
  <cols>
    <col min="1" max="1" width="47.85546875" customWidth="1"/>
    <col min="2" max="2" width="58.28515625" customWidth="1"/>
    <col min="3" max="3" width="57.7109375" customWidth="1"/>
    <col min="4" max="4" width="95.85546875" style="9" customWidth="1"/>
  </cols>
  <sheetData>
    <row r="1" spans="1:4" x14ac:dyDescent="0.25">
      <c r="A1" s="3" t="s">
        <v>1398</v>
      </c>
      <c r="B1" s="4"/>
      <c r="C1" s="4"/>
      <c r="D1" s="66"/>
    </row>
    <row r="2" spans="1:4" x14ac:dyDescent="0.25">
      <c r="A2" s="17" t="s">
        <v>481</v>
      </c>
      <c r="B2" s="2">
        <v>2021</v>
      </c>
      <c r="C2" s="65" t="s">
        <v>266</v>
      </c>
    </row>
    <row r="3" spans="1:4" x14ac:dyDescent="0.25">
      <c r="A3" t="s">
        <v>551</v>
      </c>
      <c r="B3" s="244">
        <f>Summary1.As2!B8</f>
        <v>9818.5729766932163</v>
      </c>
      <c r="C3" s="9"/>
    </row>
    <row r="4" spans="1:4" x14ac:dyDescent="0.25">
      <c r="A4" t="s">
        <v>552</v>
      </c>
      <c r="B4" s="244">
        <f>Summary1.As1!B17</f>
        <v>3468.8346892311056</v>
      </c>
      <c r="C4" s="9"/>
    </row>
    <row r="5" spans="1:4" x14ac:dyDescent="0.25">
      <c r="A5" t="s">
        <v>556</v>
      </c>
      <c r="B5" s="244">
        <f>Summary1.As1!B18</f>
        <v>14306.878160163858</v>
      </c>
      <c r="C5" s="9"/>
    </row>
    <row r="6" spans="1:4" x14ac:dyDescent="0.25">
      <c r="A6" t="s">
        <v>567</v>
      </c>
      <c r="B6">
        <v>0</v>
      </c>
      <c r="C6" s="9"/>
    </row>
    <row r="7" spans="1:4" x14ac:dyDescent="0.25">
      <c r="A7" t="s">
        <v>568</v>
      </c>
      <c r="B7">
        <v>0</v>
      </c>
      <c r="C7" s="9"/>
    </row>
    <row r="8" spans="1:4" x14ac:dyDescent="0.25">
      <c r="A8" t="s">
        <v>569</v>
      </c>
      <c r="B8">
        <v>0</v>
      </c>
      <c r="C8" s="9"/>
    </row>
    <row r="9" spans="1:4" x14ac:dyDescent="0.25">
      <c r="A9" t="s">
        <v>570</v>
      </c>
      <c r="B9">
        <v>0</v>
      </c>
      <c r="C9" s="9"/>
    </row>
    <row r="10" spans="1:4" x14ac:dyDescent="0.25">
      <c r="A10" t="s">
        <v>571</v>
      </c>
      <c r="B10">
        <v>0</v>
      </c>
      <c r="C10" s="9"/>
    </row>
    <row r="11" spans="1:4" ht="60" x14ac:dyDescent="0.25">
      <c r="A11" t="s">
        <v>554</v>
      </c>
      <c r="B11" s="244">
        <f>Summary1.As1!B24</f>
        <v>7717.6519526630636</v>
      </c>
      <c r="C11" s="9" t="s">
        <v>657</v>
      </c>
    </row>
    <row r="12" spans="1:4" x14ac:dyDescent="0.25">
      <c r="A12" t="s">
        <v>555</v>
      </c>
      <c r="B12" s="244">
        <f>Summary1.As1!B22-'Table2(I)s1'!B14</f>
        <v>26266.962343473042</v>
      </c>
      <c r="C12" s="9"/>
    </row>
    <row r="13" spans="1:4" x14ac:dyDescent="0.25">
      <c r="A13" t="s">
        <v>572</v>
      </c>
      <c r="B13">
        <v>0</v>
      </c>
      <c r="C13" s="9"/>
    </row>
    <row r="14" spans="1:4" x14ac:dyDescent="0.25">
      <c r="A14" t="s">
        <v>573</v>
      </c>
      <c r="B14" s="244">
        <f>'Table2(I)s1'!B11</f>
        <v>4064.718412766058</v>
      </c>
      <c r="C14" s="9"/>
    </row>
    <row r="15" spans="1:4" x14ac:dyDescent="0.25">
      <c r="A15" t="s">
        <v>561</v>
      </c>
      <c r="B15" s="244">
        <f>Summary1.As1!B21-B14</f>
        <v>100020.91691544444</v>
      </c>
      <c r="C15" s="9"/>
    </row>
    <row r="16" spans="1:4" x14ac:dyDescent="0.25">
      <c r="A16" t="s">
        <v>562</v>
      </c>
      <c r="B16" s="244">
        <f>'Table2(I)s1'!B25+'Table2(I)s1'!B26</f>
        <v>69454.480133565492</v>
      </c>
      <c r="C16" s="9"/>
    </row>
    <row r="17" spans="1:3" x14ac:dyDescent="0.25">
      <c r="A17" t="s">
        <v>563</v>
      </c>
      <c r="B17" s="244">
        <f>SUM('Table2(I)s1'!B27:B31)</f>
        <v>4680.6763938071035</v>
      </c>
      <c r="C17" s="9"/>
    </row>
    <row r="18" spans="1:3" x14ac:dyDescent="0.25">
      <c r="A18" t="s">
        <v>574</v>
      </c>
      <c r="B18">
        <v>0</v>
      </c>
      <c r="C18" s="9"/>
    </row>
    <row r="19" spans="1:3" x14ac:dyDescent="0.25">
      <c r="A19" t="s">
        <v>575</v>
      </c>
      <c r="B19">
        <v>0</v>
      </c>
      <c r="C19" s="9"/>
    </row>
    <row r="20" spans="1:3" x14ac:dyDescent="0.25">
      <c r="A20" t="s">
        <v>576</v>
      </c>
      <c r="B20">
        <v>0</v>
      </c>
      <c r="C20" s="9"/>
    </row>
    <row r="21" spans="1:3" x14ac:dyDescent="0.25">
      <c r="A21" t="s">
        <v>577</v>
      </c>
      <c r="B21">
        <v>0</v>
      </c>
      <c r="C21" s="9"/>
    </row>
    <row r="22" spans="1:3" x14ac:dyDescent="0.25">
      <c r="A22" t="s">
        <v>578</v>
      </c>
      <c r="B22">
        <v>0</v>
      </c>
      <c r="C22" s="9"/>
    </row>
    <row r="23" spans="1:3" x14ac:dyDescent="0.25">
      <c r="A23" t="s">
        <v>579</v>
      </c>
      <c r="B23">
        <v>0</v>
      </c>
      <c r="C23" s="9"/>
    </row>
    <row r="24" spans="1:3" x14ac:dyDescent="0.25">
      <c r="A24" t="s">
        <v>580</v>
      </c>
      <c r="B24" s="244">
        <f>SUM(Summary1.As1!B27:B28)</f>
        <v>232.78004758633537</v>
      </c>
      <c r="C24" s="9"/>
    </row>
    <row r="25" spans="1:3" x14ac:dyDescent="0.25">
      <c r="A25" t="s">
        <v>553</v>
      </c>
      <c r="B25">
        <v>0</v>
      </c>
      <c r="C25" s="9"/>
    </row>
    <row r="26" spans="1:3" x14ac:dyDescent="0.25">
      <c r="A26" t="s">
        <v>557</v>
      </c>
      <c r="B26" s="244">
        <f>Summary1.As2!B28</f>
        <v>2701.1905566075311</v>
      </c>
      <c r="C26" s="9"/>
    </row>
    <row r="27" spans="1:3" x14ac:dyDescent="0.25">
      <c r="A27" t="s">
        <v>581</v>
      </c>
      <c r="B27">
        <v>0</v>
      </c>
      <c r="C27" s="9"/>
    </row>
    <row r="29" spans="1:3" x14ac:dyDescent="0.25">
      <c r="A29" t="s">
        <v>649</v>
      </c>
      <c r="B29" s="244">
        <f>SUM(B3:B27)</f>
        <v>242733.66258200124</v>
      </c>
    </row>
    <row r="30" spans="1:3" x14ac:dyDescent="0.25">
      <c r="A30" t="s">
        <v>1532</v>
      </c>
      <c r="B30" s="244">
        <f>SUM(Summary1.As1!B20,Summary1.As2!B8,Summary1.As2!B28,Summary1.As2!B280,Summary1.As1!B17:B18)</f>
        <v>262032.84364613233</v>
      </c>
    </row>
    <row r="31" spans="1:3" x14ac:dyDescent="0.25">
      <c r="A31" t="s">
        <v>1533</v>
      </c>
      <c r="B31" t="str">
        <f>IF(B29=B30,"Yes","No")</f>
        <v>No</v>
      </c>
      <c r="C31" t="s">
        <v>1592</v>
      </c>
    </row>
  </sheetData>
  <conditionalFormatting sqref="B31">
    <cfRule type="expression" dxfId="1" priority="1">
      <formula>$B$31="Yes"</formula>
    </cfRule>
    <cfRule type="expression" dxfId="0" priority="2">
      <formula>$B$31="No"</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4"/>
  <dimension ref="A1:AF31"/>
  <sheetViews>
    <sheetView topLeftCell="A9" workbookViewId="0">
      <selection activeCell="B20" sqref="B20"/>
    </sheetView>
  </sheetViews>
  <sheetFormatPr defaultColWidth="10.28515625" defaultRowHeight="11.25" x14ac:dyDescent="0.2"/>
  <cols>
    <col min="1" max="1" width="6.7109375" style="26" customWidth="1"/>
    <col min="2" max="2" width="25.5703125" style="26" customWidth="1"/>
    <col min="3" max="3" width="53" style="26" customWidth="1"/>
    <col min="4" max="4" width="15.5703125" style="26" customWidth="1"/>
    <col min="5" max="5" width="8.42578125" style="26" customWidth="1"/>
    <col min="6" max="6" width="17" style="26" customWidth="1"/>
    <col min="7" max="7" width="8.42578125" style="26" customWidth="1"/>
    <col min="8" max="93" width="11.85546875" style="26" customWidth="1"/>
    <col min="94" max="16384" width="10.28515625" style="26"/>
  </cols>
  <sheetData>
    <row r="1" spans="1:19" ht="15" x14ac:dyDescent="0.25">
      <c r="A1" s="233" t="s">
        <v>1362</v>
      </c>
      <c r="B1"/>
      <c r="C1"/>
      <c r="D1"/>
      <c r="E1"/>
      <c r="F1"/>
      <c r="G1"/>
      <c r="H1"/>
      <c r="I1"/>
      <c r="J1"/>
      <c r="K1"/>
      <c r="L1"/>
      <c r="M1"/>
      <c r="N1"/>
      <c r="O1"/>
      <c r="P1"/>
      <c r="Q1"/>
      <c r="R1"/>
      <c r="S1"/>
    </row>
    <row r="2" spans="1:19" ht="15" x14ac:dyDescent="0.25">
      <c r="A2" s="233" t="s">
        <v>1363</v>
      </c>
      <c r="B2" s="234" t="s">
        <v>1364</v>
      </c>
      <c r="C2"/>
      <c r="D2"/>
      <c r="E2"/>
      <c r="F2"/>
      <c r="G2"/>
      <c r="H2"/>
      <c r="I2"/>
      <c r="J2"/>
      <c r="K2"/>
      <c r="L2"/>
      <c r="M2"/>
      <c r="N2"/>
      <c r="O2"/>
      <c r="P2"/>
      <c r="Q2"/>
      <c r="R2"/>
      <c r="S2"/>
    </row>
    <row r="3" spans="1:19" ht="15" x14ac:dyDescent="0.25">
      <c r="A3" s="233" t="s">
        <v>1365</v>
      </c>
      <c r="B3" s="233" t="s">
        <v>1366</v>
      </c>
      <c r="C3"/>
      <c r="D3"/>
      <c r="E3"/>
      <c r="F3"/>
      <c r="G3"/>
      <c r="H3"/>
      <c r="I3"/>
      <c r="J3"/>
      <c r="K3"/>
      <c r="L3"/>
      <c r="M3"/>
      <c r="N3"/>
      <c r="O3"/>
      <c r="P3"/>
      <c r="Q3"/>
      <c r="R3"/>
      <c r="S3"/>
    </row>
    <row r="4" spans="1:19" ht="15" x14ac:dyDescent="0.25">
      <c r="A4"/>
      <c r="B4"/>
      <c r="C4"/>
      <c r="D4"/>
      <c r="E4"/>
      <c r="F4"/>
      <c r="G4"/>
      <c r="H4"/>
      <c r="I4"/>
      <c r="J4"/>
      <c r="K4"/>
      <c r="L4"/>
      <c r="M4"/>
      <c r="N4"/>
      <c r="O4"/>
      <c r="P4"/>
      <c r="Q4"/>
      <c r="R4"/>
      <c r="S4"/>
    </row>
    <row r="5" spans="1:19" ht="15" x14ac:dyDescent="0.25">
      <c r="A5" s="234" t="s">
        <v>1367</v>
      </c>
      <c r="B5"/>
      <c r="C5" s="233" t="s">
        <v>854</v>
      </c>
      <c r="D5"/>
      <c r="E5"/>
      <c r="F5"/>
      <c r="G5"/>
      <c r="H5"/>
      <c r="I5"/>
      <c r="J5"/>
      <c r="K5"/>
      <c r="L5"/>
      <c r="M5"/>
      <c r="N5"/>
      <c r="O5"/>
      <c r="P5"/>
      <c r="Q5"/>
      <c r="R5"/>
      <c r="S5"/>
    </row>
    <row r="6" spans="1:19" ht="15" x14ac:dyDescent="0.25">
      <c r="A6" s="234" t="s">
        <v>1368</v>
      </c>
      <c r="B6"/>
      <c r="C6" s="233" t="s">
        <v>1369</v>
      </c>
      <c r="D6"/>
      <c r="E6"/>
      <c r="F6"/>
      <c r="G6"/>
      <c r="H6"/>
      <c r="I6"/>
      <c r="J6"/>
      <c r="K6"/>
      <c r="L6"/>
      <c r="M6"/>
      <c r="N6"/>
      <c r="O6"/>
      <c r="P6"/>
      <c r="Q6"/>
      <c r="R6"/>
      <c r="S6"/>
    </row>
    <row r="7" spans="1:19" ht="15" x14ac:dyDescent="0.25">
      <c r="A7" s="234" t="s">
        <v>1370</v>
      </c>
      <c r="B7"/>
      <c r="C7" s="233" t="s">
        <v>649</v>
      </c>
      <c r="D7"/>
      <c r="E7"/>
      <c r="F7"/>
      <c r="G7"/>
      <c r="H7"/>
      <c r="I7"/>
      <c r="J7"/>
      <c r="K7"/>
      <c r="L7"/>
      <c r="M7"/>
      <c r="N7"/>
      <c r="O7"/>
      <c r="P7"/>
      <c r="Q7"/>
      <c r="R7"/>
      <c r="S7"/>
    </row>
    <row r="8" spans="1:19" ht="15" x14ac:dyDescent="0.25">
      <c r="A8" s="234" t="s">
        <v>1371</v>
      </c>
      <c r="B8"/>
      <c r="C8" s="233" t="s">
        <v>649</v>
      </c>
      <c r="D8"/>
      <c r="E8"/>
      <c r="F8"/>
      <c r="G8"/>
      <c r="H8"/>
      <c r="I8"/>
      <c r="J8"/>
      <c r="K8"/>
      <c r="L8"/>
      <c r="M8"/>
      <c r="N8"/>
      <c r="O8"/>
      <c r="P8"/>
      <c r="Q8"/>
      <c r="R8"/>
      <c r="S8"/>
    </row>
    <row r="9" spans="1:19" ht="15" x14ac:dyDescent="0.25">
      <c r="A9" s="234" t="s">
        <v>1372</v>
      </c>
      <c r="B9"/>
      <c r="C9" s="233" t="s">
        <v>1373</v>
      </c>
      <c r="D9"/>
      <c r="E9"/>
      <c r="F9"/>
      <c r="G9"/>
      <c r="H9"/>
      <c r="I9"/>
      <c r="J9"/>
      <c r="K9"/>
      <c r="L9"/>
      <c r="M9"/>
      <c r="N9"/>
      <c r="O9"/>
      <c r="P9"/>
      <c r="Q9"/>
      <c r="R9"/>
      <c r="S9"/>
    </row>
    <row r="10" spans="1:19" ht="15" x14ac:dyDescent="0.25">
      <c r="A10"/>
      <c r="B10"/>
      <c r="C10"/>
      <c r="D10"/>
      <c r="E10"/>
      <c r="F10"/>
      <c r="G10"/>
      <c r="H10"/>
      <c r="I10"/>
      <c r="J10"/>
      <c r="K10"/>
      <c r="L10"/>
      <c r="M10"/>
      <c r="N10"/>
      <c r="O10"/>
      <c r="P10"/>
      <c r="Q10"/>
      <c r="R10"/>
      <c r="S10"/>
    </row>
    <row r="11" spans="1:19" ht="12" x14ac:dyDescent="0.2">
      <c r="A11" s="235" t="s">
        <v>1374</v>
      </c>
      <c r="B11" s="236" t="s">
        <v>1375</v>
      </c>
      <c r="C11" s="236" t="s">
        <v>1376</v>
      </c>
      <c r="D11" s="236" t="s">
        <v>1377</v>
      </c>
      <c r="E11" s="236" t="s">
        <v>1378</v>
      </c>
      <c r="F11" s="236" t="s">
        <v>1379</v>
      </c>
      <c r="G11" s="236" t="s">
        <v>1380</v>
      </c>
      <c r="H11" s="236" t="s">
        <v>1381</v>
      </c>
      <c r="I11" s="236" t="s">
        <v>1382</v>
      </c>
      <c r="J11" s="236" t="s">
        <v>1383</v>
      </c>
      <c r="K11" s="236" t="s">
        <v>1384</v>
      </c>
      <c r="L11" s="236" t="s">
        <v>1385</v>
      </c>
      <c r="M11" s="236" t="s">
        <v>1386</v>
      </c>
      <c r="N11" s="236" t="s">
        <v>1387</v>
      </c>
      <c r="O11" s="236" t="s">
        <v>1388</v>
      </c>
      <c r="P11" s="236" t="s">
        <v>1389</v>
      </c>
      <c r="Q11" s="236" t="s">
        <v>1390</v>
      </c>
      <c r="R11" s="236" t="s">
        <v>1391</v>
      </c>
      <c r="S11" s="236" t="s">
        <v>1392</v>
      </c>
    </row>
    <row r="12" spans="1:19" ht="15" x14ac:dyDescent="0.25">
      <c r="A12" s="237" t="s">
        <v>1393</v>
      </c>
      <c r="B12" s="238" t="s">
        <v>643</v>
      </c>
      <c r="C12" s="238" t="s">
        <v>643</v>
      </c>
      <c r="D12" s="238" t="s">
        <v>643</v>
      </c>
      <c r="E12" s="238" t="s">
        <v>643</v>
      </c>
      <c r="F12" s="238" t="s">
        <v>643</v>
      </c>
      <c r="G12" s="238" t="s">
        <v>643</v>
      </c>
      <c r="H12" s="238" t="s">
        <v>643</v>
      </c>
      <c r="I12" s="238" t="s">
        <v>643</v>
      </c>
      <c r="J12" s="238" t="s">
        <v>643</v>
      </c>
      <c r="K12" s="238" t="s">
        <v>643</v>
      </c>
      <c r="L12" s="238" t="s">
        <v>643</v>
      </c>
      <c r="M12" s="238" t="s">
        <v>643</v>
      </c>
      <c r="N12" s="238" t="s">
        <v>643</v>
      </c>
      <c r="O12" s="238" t="s">
        <v>643</v>
      </c>
      <c r="P12" s="238" t="s">
        <v>643</v>
      </c>
      <c r="Q12" s="238" t="s">
        <v>643</v>
      </c>
      <c r="R12" s="238" t="s">
        <v>643</v>
      </c>
      <c r="S12" s="238" t="s">
        <v>643</v>
      </c>
    </row>
    <row r="13" spans="1:19" ht="12" x14ac:dyDescent="0.2">
      <c r="A13" s="239" t="s">
        <v>1394</v>
      </c>
      <c r="B13" s="240">
        <v>446735291</v>
      </c>
      <c r="C13" s="240">
        <v>451385792</v>
      </c>
      <c r="D13" s="240">
        <v>453168040</v>
      </c>
      <c r="E13" s="240">
        <v>452700101</v>
      </c>
      <c r="F13" s="240">
        <v>451991345</v>
      </c>
      <c r="G13" s="240">
        <v>451592188</v>
      </c>
      <c r="H13" s="240">
        <v>450322278</v>
      </c>
      <c r="I13" s="240">
        <v>447877407</v>
      </c>
      <c r="J13" s="240">
        <v>444312273</v>
      </c>
      <c r="K13" s="240">
        <v>440054110</v>
      </c>
      <c r="L13" s="240">
        <v>435822969</v>
      </c>
      <c r="M13" s="240">
        <v>432202794</v>
      </c>
      <c r="N13" s="240">
        <v>429327905</v>
      </c>
      <c r="O13" s="240">
        <v>426917266</v>
      </c>
      <c r="P13" s="240">
        <v>424804434</v>
      </c>
      <c r="Q13" s="240">
        <v>422860898</v>
      </c>
      <c r="R13" s="240">
        <v>421117527</v>
      </c>
      <c r="S13" s="240">
        <v>419461737</v>
      </c>
    </row>
    <row r="14" spans="1:19" ht="15" x14ac:dyDescent="0.25">
      <c r="A14"/>
      <c r="B14"/>
      <c r="C14"/>
      <c r="D14"/>
      <c r="E14"/>
      <c r="F14"/>
      <c r="G14"/>
      <c r="H14"/>
      <c r="I14"/>
      <c r="J14"/>
      <c r="K14"/>
      <c r="L14"/>
      <c r="M14"/>
      <c r="N14"/>
      <c r="O14"/>
      <c r="P14"/>
      <c r="Q14"/>
      <c r="R14"/>
      <c r="S14"/>
    </row>
    <row r="15" spans="1:19" ht="15" x14ac:dyDescent="0.25">
      <c r="A15" s="234" t="s">
        <v>1395</v>
      </c>
      <c r="B15"/>
      <c r="C15"/>
      <c r="D15"/>
      <c r="E15"/>
      <c r="F15"/>
      <c r="G15"/>
      <c r="H15"/>
      <c r="I15"/>
      <c r="J15"/>
      <c r="K15"/>
      <c r="L15"/>
      <c r="M15"/>
      <c r="N15"/>
      <c r="O15"/>
      <c r="P15"/>
      <c r="Q15"/>
      <c r="R15"/>
      <c r="S15"/>
    </row>
    <row r="16" spans="1:19" ht="15" x14ac:dyDescent="0.25">
      <c r="A16" s="234" t="s">
        <v>1396</v>
      </c>
      <c r="B16" s="233" t="s">
        <v>1397</v>
      </c>
      <c r="C16"/>
      <c r="D16"/>
      <c r="E16"/>
      <c r="F16"/>
      <c r="G16"/>
      <c r="H16"/>
      <c r="I16"/>
      <c r="J16"/>
      <c r="K16"/>
      <c r="L16"/>
      <c r="M16"/>
      <c r="N16"/>
      <c r="O16"/>
      <c r="P16"/>
      <c r="Q16"/>
      <c r="R16"/>
      <c r="S16"/>
    </row>
    <row r="17" spans="1:32" ht="15" x14ac:dyDescent="0.25">
      <c r="A17"/>
      <c r="B17"/>
      <c r="C17"/>
      <c r="D17"/>
      <c r="E17"/>
      <c r="F17"/>
      <c r="G17"/>
      <c r="H17"/>
      <c r="I17"/>
      <c r="J17"/>
      <c r="K17"/>
      <c r="L17"/>
      <c r="M17"/>
      <c r="N17"/>
      <c r="O17"/>
      <c r="P17"/>
      <c r="Q17"/>
      <c r="R17"/>
      <c r="S17"/>
    </row>
    <row r="18" spans="1:32" ht="15" x14ac:dyDescent="0.25">
      <c r="A18"/>
      <c r="B18"/>
      <c r="C18"/>
      <c r="D18"/>
      <c r="E18"/>
      <c r="F18"/>
      <c r="G18"/>
      <c r="H18"/>
      <c r="I18"/>
      <c r="J18"/>
      <c r="K18"/>
      <c r="L18"/>
      <c r="M18"/>
      <c r="N18"/>
      <c r="O18"/>
      <c r="P18"/>
      <c r="Q18"/>
      <c r="R18"/>
      <c r="S18"/>
    </row>
    <row r="19" spans="1:32" ht="15" x14ac:dyDescent="0.25">
      <c r="A19"/>
      <c r="B19">
        <v>2021</v>
      </c>
      <c r="C19">
        <v>2022</v>
      </c>
      <c r="D19">
        <v>2023</v>
      </c>
      <c r="E19">
        <v>2024</v>
      </c>
      <c r="F19">
        <v>2025</v>
      </c>
      <c r="G19">
        <v>2026</v>
      </c>
      <c r="H19">
        <v>2027</v>
      </c>
      <c r="I19">
        <v>2028</v>
      </c>
      <c r="J19">
        <v>2029</v>
      </c>
      <c r="K19">
        <v>2030</v>
      </c>
      <c r="L19">
        <v>2031</v>
      </c>
      <c r="M19">
        <v>2032</v>
      </c>
      <c r="N19">
        <v>2033</v>
      </c>
      <c r="O19">
        <v>2034</v>
      </c>
      <c r="P19">
        <v>2035</v>
      </c>
      <c r="Q19">
        <v>2036</v>
      </c>
      <c r="R19">
        <v>2037</v>
      </c>
      <c r="S19">
        <v>2038</v>
      </c>
      <c r="T19">
        <v>2039</v>
      </c>
      <c r="U19">
        <v>2040</v>
      </c>
      <c r="V19">
        <v>2041</v>
      </c>
      <c r="W19">
        <v>2042</v>
      </c>
      <c r="X19">
        <v>2043</v>
      </c>
      <c r="Y19">
        <v>2044</v>
      </c>
      <c r="Z19">
        <v>2045</v>
      </c>
      <c r="AA19">
        <v>2046</v>
      </c>
      <c r="AB19">
        <v>2047</v>
      </c>
      <c r="AC19">
        <v>2048</v>
      </c>
      <c r="AD19">
        <v>2049</v>
      </c>
      <c r="AE19">
        <v>2050</v>
      </c>
    </row>
    <row r="20" spans="1:32" ht="15" x14ac:dyDescent="0.25">
      <c r="A20"/>
      <c r="B20" s="241" cm="1">
        <f t="array" ref="B20">TREND(C20:G20,C19:G19,B19)</f>
        <v>446989927.11999989</v>
      </c>
      <c r="C20" s="243">
        <f>B13</f>
        <v>446735291</v>
      </c>
      <c r="D20" s="243">
        <f>C13</f>
        <v>451385792</v>
      </c>
      <c r="E20" s="242">
        <f>AVERAGE(F20,D20)</f>
        <v>452276916</v>
      </c>
      <c r="F20" s="243">
        <f>D13</f>
        <v>453168040</v>
      </c>
      <c r="G20" s="242">
        <f>($K$20-$F$20)/5+F20</f>
        <v>453074452.19999999</v>
      </c>
      <c r="H20" s="242">
        <f>($K$20-$F$20)/5+G20</f>
        <v>452980864.39999998</v>
      </c>
      <c r="I20" s="242">
        <f>($K$20-$F$20)/5+H20</f>
        <v>452887276.59999996</v>
      </c>
      <c r="J20" s="242">
        <f>($K$20-$F$20)/5+I20</f>
        <v>452793688.79999995</v>
      </c>
      <c r="K20" s="243">
        <f>E13</f>
        <v>452700101</v>
      </c>
      <c r="L20" s="242">
        <f>($P$20-$K$20)/5+K20</f>
        <v>452558349.80000001</v>
      </c>
      <c r="M20" s="242">
        <f>($P$20-$K$20)/5+L20</f>
        <v>452416598.60000002</v>
      </c>
      <c r="N20" s="242">
        <f>($P$20-$K$20)/5+M20</f>
        <v>452274847.40000004</v>
      </c>
      <c r="O20" s="242">
        <f>($P$20-$K$20)/5+N20</f>
        <v>452133096.20000005</v>
      </c>
      <c r="P20" s="243">
        <f>F13</f>
        <v>451991345</v>
      </c>
      <c r="Q20" s="242">
        <f>($U$20-$P$20)/5+P20</f>
        <v>451911513.60000002</v>
      </c>
      <c r="R20" s="242">
        <f>($U$20-$P$20)/5+Q20</f>
        <v>451831682.20000005</v>
      </c>
      <c r="S20" s="242">
        <f>($U$20-$P$20)/5+R20</f>
        <v>451751850.80000007</v>
      </c>
      <c r="T20" s="242">
        <f>($U$20-$P$20)/5+S20</f>
        <v>451672019.4000001</v>
      </c>
      <c r="U20" s="243">
        <f>G13</f>
        <v>451592188</v>
      </c>
      <c r="V20" s="242">
        <f>($Z$20-$U$20)/5+U20</f>
        <v>451338206</v>
      </c>
      <c r="W20" s="242">
        <f>($Z$20-$U$20)/5+V20</f>
        <v>451084224</v>
      </c>
      <c r="X20" s="242">
        <f>($Z$20-$U$20)/5+W20</f>
        <v>450830242</v>
      </c>
      <c r="Y20" s="242">
        <f>($Z$20-$U$20)/5+X20</f>
        <v>450576260</v>
      </c>
      <c r="Z20" s="243">
        <f>H13</f>
        <v>450322278</v>
      </c>
      <c r="AA20" s="242">
        <f>($AE$20-$Z$20)/5+Z20</f>
        <v>449833303.80000001</v>
      </c>
      <c r="AB20" s="242">
        <f>($AE$20-$Z$20)/5+AA20</f>
        <v>449344329.60000002</v>
      </c>
      <c r="AC20" s="242">
        <f>($AE$20-$Z$20)/5+AB20</f>
        <v>448855355.40000004</v>
      </c>
      <c r="AD20" s="242">
        <f>($AE$20-$Z$20)/5+AC20</f>
        <v>448366381.20000005</v>
      </c>
      <c r="AE20" s="243">
        <f>I13</f>
        <v>447877407</v>
      </c>
      <c r="AF20" s="80"/>
    </row>
    <row r="21" spans="1:32" ht="15" x14ac:dyDescent="0.25">
      <c r="A21"/>
      <c r="B21"/>
      <c r="C21"/>
      <c r="D21"/>
      <c r="E21"/>
      <c r="F21"/>
      <c r="G21"/>
      <c r="H21"/>
      <c r="I21"/>
      <c r="J21"/>
      <c r="K21"/>
      <c r="L21"/>
      <c r="M21"/>
      <c r="N21"/>
      <c r="O21"/>
      <c r="P21"/>
      <c r="Q21"/>
      <c r="R21"/>
      <c r="S21"/>
    </row>
    <row r="22" spans="1:32" ht="15" x14ac:dyDescent="0.25">
      <c r="A22"/>
      <c r="B22"/>
      <c r="C22"/>
      <c r="D22"/>
      <c r="E22"/>
      <c r="F22"/>
      <c r="G22"/>
      <c r="H22"/>
      <c r="I22"/>
      <c r="J22"/>
      <c r="K22"/>
      <c r="L22"/>
      <c r="M22"/>
      <c r="N22"/>
      <c r="O22"/>
      <c r="P22"/>
      <c r="Q22"/>
      <c r="R22"/>
      <c r="S22"/>
    </row>
    <row r="23" spans="1:32" ht="15" x14ac:dyDescent="0.25">
      <c r="A23"/>
      <c r="B23"/>
      <c r="C23"/>
      <c r="D23"/>
      <c r="E23"/>
      <c r="F23"/>
      <c r="G23"/>
      <c r="H23"/>
      <c r="I23"/>
      <c r="J23"/>
      <c r="K23"/>
      <c r="L23"/>
      <c r="M23"/>
      <c r="N23"/>
      <c r="O23"/>
      <c r="P23"/>
      <c r="Q23"/>
      <c r="R23"/>
      <c r="S23"/>
    </row>
    <row r="24" spans="1:32" ht="15" x14ac:dyDescent="0.25">
      <c r="A24"/>
      <c r="B24"/>
      <c r="C24"/>
      <c r="D24"/>
      <c r="E24"/>
      <c r="F24"/>
      <c r="G24"/>
      <c r="H24"/>
      <c r="I24"/>
      <c r="J24"/>
      <c r="K24"/>
      <c r="L24"/>
      <c r="M24"/>
      <c r="N24"/>
      <c r="O24"/>
      <c r="P24"/>
      <c r="Q24"/>
      <c r="R24"/>
      <c r="S24"/>
    </row>
    <row r="25" spans="1:32" ht="15" x14ac:dyDescent="0.25">
      <c r="A25"/>
      <c r="B25"/>
      <c r="C25"/>
      <c r="D25"/>
      <c r="E25"/>
      <c r="F25"/>
      <c r="G25"/>
      <c r="H25"/>
      <c r="I25"/>
      <c r="J25"/>
      <c r="K25"/>
      <c r="L25"/>
      <c r="M25"/>
      <c r="N25"/>
      <c r="O25"/>
      <c r="P25"/>
      <c r="Q25"/>
      <c r="R25"/>
      <c r="S25"/>
    </row>
    <row r="26" spans="1:32" ht="15" x14ac:dyDescent="0.25">
      <c r="A26"/>
      <c r="B26"/>
      <c r="C26"/>
      <c r="D26"/>
      <c r="E26"/>
      <c r="F26"/>
      <c r="G26"/>
      <c r="H26"/>
      <c r="I26"/>
      <c r="J26"/>
      <c r="K26"/>
      <c r="L26"/>
      <c r="M26"/>
      <c r="N26"/>
      <c r="O26"/>
      <c r="P26"/>
      <c r="Q26"/>
      <c r="R26"/>
      <c r="S26"/>
    </row>
    <row r="27" spans="1:32" ht="15" x14ac:dyDescent="0.25">
      <c r="A27"/>
      <c r="B27"/>
      <c r="C27"/>
      <c r="D27"/>
      <c r="E27"/>
      <c r="F27"/>
      <c r="G27"/>
      <c r="H27"/>
      <c r="I27"/>
      <c r="J27"/>
      <c r="K27"/>
      <c r="L27"/>
      <c r="M27"/>
      <c r="N27"/>
      <c r="O27"/>
      <c r="P27"/>
      <c r="Q27"/>
      <c r="R27"/>
      <c r="S27"/>
    </row>
    <row r="28" spans="1:32" ht="15" x14ac:dyDescent="0.25">
      <c r="A28"/>
      <c r="B28"/>
      <c r="C28"/>
      <c r="D28"/>
      <c r="E28"/>
      <c r="F28"/>
      <c r="G28"/>
      <c r="H28"/>
      <c r="I28"/>
      <c r="J28"/>
      <c r="K28"/>
      <c r="L28"/>
      <c r="M28"/>
      <c r="N28"/>
      <c r="O28"/>
      <c r="P28"/>
      <c r="Q28"/>
      <c r="R28"/>
      <c r="S28"/>
    </row>
    <row r="29" spans="1:32" ht="15" x14ac:dyDescent="0.25">
      <c r="A29"/>
      <c r="B29"/>
      <c r="C29"/>
      <c r="D29"/>
      <c r="E29"/>
      <c r="F29"/>
      <c r="G29"/>
      <c r="H29"/>
      <c r="I29"/>
      <c r="J29"/>
      <c r="K29"/>
      <c r="L29"/>
      <c r="M29"/>
      <c r="N29"/>
      <c r="O29"/>
      <c r="P29"/>
      <c r="Q29"/>
      <c r="R29"/>
      <c r="S29"/>
    </row>
    <row r="30" spans="1:32" ht="15" x14ac:dyDescent="0.25">
      <c r="A30"/>
      <c r="B30"/>
      <c r="C30"/>
      <c r="D30"/>
      <c r="E30"/>
      <c r="F30"/>
      <c r="G30"/>
      <c r="H30"/>
      <c r="I30"/>
      <c r="J30"/>
      <c r="K30"/>
      <c r="L30"/>
      <c r="M30"/>
      <c r="N30"/>
      <c r="O30"/>
      <c r="P30"/>
      <c r="Q30"/>
      <c r="R30"/>
      <c r="S30"/>
    </row>
    <row r="31" spans="1:32" ht="15" x14ac:dyDescent="0.25">
      <c r="A31"/>
      <c r="B31"/>
      <c r="C31"/>
      <c r="D31"/>
      <c r="E31"/>
      <c r="F31"/>
      <c r="G31"/>
      <c r="H31"/>
      <c r="I31"/>
      <c r="J31"/>
      <c r="K31"/>
      <c r="L31"/>
      <c r="M31"/>
      <c r="N31"/>
      <c r="O31"/>
      <c r="P31"/>
      <c r="Q31"/>
      <c r="R31"/>
      <c r="S31"/>
    </row>
  </sheetData>
  <phoneticPr fontId="15"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5"/>
  <dimension ref="A1:AZ118"/>
  <sheetViews>
    <sheetView topLeftCell="A88" workbookViewId="0">
      <selection activeCell="A120" sqref="A120"/>
    </sheetView>
  </sheetViews>
  <sheetFormatPr defaultRowHeight="15" x14ac:dyDescent="0.25"/>
  <cols>
    <col min="1" max="1" width="42" customWidth="1"/>
    <col min="2" max="2" width="21.28515625" customWidth="1"/>
    <col min="8" max="8" width="10" bestFit="1" customWidth="1"/>
    <col min="52" max="52" width="10.140625" bestFit="1" customWidth="1"/>
  </cols>
  <sheetData>
    <row r="1" spans="1:5" x14ac:dyDescent="0.25">
      <c r="A1" s="3" t="s">
        <v>479</v>
      </c>
      <c r="B1" s="4"/>
      <c r="C1" s="4"/>
      <c r="D1" s="4"/>
      <c r="E1" s="4"/>
    </row>
    <row r="2" spans="1:5" x14ac:dyDescent="0.25">
      <c r="A2" s="2"/>
      <c r="C2" s="2">
        <v>2014</v>
      </c>
      <c r="D2" s="2">
        <v>2050</v>
      </c>
    </row>
    <row r="3" spans="1:5" x14ac:dyDescent="0.25">
      <c r="A3" t="s">
        <v>7</v>
      </c>
      <c r="B3" t="s">
        <v>468</v>
      </c>
      <c r="C3">
        <v>280</v>
      </c>
      <c r="D3">
        <v>457</v>
      </c>
      <c r="E3" t="s">
        <v>474</v>
      </c>
    </row>
    <row r="4" spans="1:5" x14ac:dyDescent="0.25">
      <c r="A4" t="s">
        <v>7</v>
      </c>
      <c r="B4" t="s">
        <v>469</v>
      </c>
      <c r="C4">
        <v>274</v>
      </c>
      <c r="D4">
        <v>287</v>
      </c>
      <c r="E4" t="s">
        <v>474</v>
      </c>
    </row>
    <row r="5" spans="1:5" x14ac:dyDescent="0.25">
      <c r="A5" t="s">
        <v>7</v>
      </c>
      <c r="B5" t="s">
        <v>470</v>
      </c>
      <c r="C5">
        <v>185</v>
      </c>
      <c r="D5">
        <v>187</v>
      </c>
      <c r="E5" t="s">
        <v>474</v>
      </c>
    </row>
    <row r="6" spans="1:5" x14ac:dyDescent="0.25">
      <c r="A6" t="s">
        <v>7</v>
      </c>
      <c r="B6" t="s">
        <v>471</v>
      </c>
      <c r="C6">
        <v>177</v>
      </c>
      <c r="D6">
        <v>565</v>
      </c>
      <c r="E6" t="s">
        <v>474</v>
      </c>
    </row>
    <row r="7" spans="1:5" x14ac:dyDescent="0.25">
      <c r="A7" t="s">
        <v>7</v>
      </c>
      <c r="B7" t="s">
        <v>472</v>
      </c>
      <c r="C7">
        <v>95</v>
      </c>
      <c r="D7">
        <v>116</v>
      </c>
      <c r="E7" t="s">
        <v>474</v>
      </c>
    </row>
    <row r="8" spans="1:5" x14ac:dyDescent="0.25">
      <c r="A8" t="s">
        <v>7</v>
      </c>
      <c r="B8" t="s">
        <v>103</v>
      </c>
      <c r="C8">
        <v>271</v>
      </c>
      <c r="D8">
        <v>870</v>
      </c>
      <c r="E8" t="s">
        <v>474</v>
      </c>
    </row>
    <row r="9" spans="1:5" x14ac:dyDescent="0.25">
      <c r="A9" t="s">
        <v>7</v>
      </c>
      <c r="B9" t="s">
        <v>62</v>
      </c>
      <c r="C9">
        <v>2494</v>
      </c>
      <c r="D9">
        <v>1530</v>
      </c>
      <c r="E9" t="s">
        <v>474</v>
      </c>
    </row>
    <row r="10" spans="1:5" x14ac:dyDescent="0.25">
      <c r="A10" t="s">
        <v>7</v>
      </c>
      <c r="B10" t="s">
        <v>473</v>
      </c>
      <c r="C10">
        <v>395</v>
      </c>
      <c r="D10">
        <v>671</v>
      </c>
      <c r="E10" t="s">
        <v>474</v>
      </c>
    </row>
    <row r="11" spans="1:5" x14ac:dyDescent="0.25">
      <c r="A11" t="s">
        <v>467</v>
      </c>
      <c r="B11" t="s">
        <v>468</v>
      </c>
      <c r="C11">
        <v>166</v>
      </c>
      <c r="D11">
        <v>243</v>
      </c>
      <c r="E11" t="s">
        <v>474</v>
      </c>
    </row>
    <row r="12" spans="1:5" x14ac:dyDescent="0.25">
      <c r="A12" t="s">
        <v>467</v>
      </c>
      <c r="B12" t="s">
        <v>469</v>
      </c>
      <c r="C12">
        <v>238</v>
      </c>
      <c r="D12">
        <v>261</v>
      </c>
      <c r="E12" t="s">
        <v>474</v>
      </c>
    </row>
    <row r="13" spans="1:5" x14ac:dyDescent="0.25">
      <c r="A13" t="s">
        <v>467</v>
      </c>
      <c r="B13" t="s">
        <v>470</v>
      </c>
      <c r="C13">
        <v>30</v>
      </c>
      <c r="D13">
        <v>72</v>
      </c>
      <c r="E13" t="s">
        <v>474</v>
      </c>
    </row>
    <row r="14" spans="1:5" x14ac:dyDescent="0.25">
      <c r="A14" t="s">
        <v>467</v>
      </c>
      <c r="B14" t="s">
        <v>471</v>
      </c>
      <c r="C14">
        <v>15</v>
      </c>
      <c r="D14">
        <v>106</v>
      </c>
      <c r="E14" t="s">
        <v>474</v>
      </c>
    </row>
    <row r="15" spans="1:5" x14ac:dyDescent="0.25">
      <c r="A15" t="s">
        <v>467</v>
      </c>
      <c r="B15" t="s">
        <v>472</v>
      </c>
      <c r="C15">
        <v>76</v>
      </c>
      <c r="D15">
        <v>103</v>
      </c>
      <c r="E15" t="s">
        <v>474</v>
      </c>
    </row>
    <row r="16" spans="1:5" x14ac:dyDescent="0.25">
      <c r="A16" t="s">
        <v>467</v>
      </c>
      <c r="B16" t="s">
        <v>103</v>
      </c>
      <c r="C16">
        <v>87</v>
      </c>
      <c r="D16">
        <v>469</v>
      </c>
      <c r="E16" t="s">
        <v>474</v>
      </c>
    </row>
    <row r="17" spans="1:6" x14ac:dyDescent="0.25">
      <c r="A17" t="s">
        <v>467</v>
      </c>
      <c r="B17" t="s">
        <v>62</v>
      </c>
      <c r="C17">
        <v>823</v>
      </c>
      <c r="D17">
        <v>590</v>
      </c>
      <c r="E17" t="s">
        <v>474</v>
      </c>
    </row>
    <row r="18" spans="1:6" x14ac:dyDescent="0.25">
      <c r="A18" t="s">
        <v>467</v>
      </c>
      <c r="B18" t="s">
        <v>473</v>
      </c>
      <c r="C18">
        <v>235</v>
      </c>
      <c r="D18">
        <v>327</v>
      </c>
      <c r="E18" t="s">
        <v>474</v>
      </c>
    </row>
    <row r="19" spans="1:6" x14ac:dyDescent="0.25">
      <c r="A19" t="s">
        <v>608</v>
      </c>
      <c r="B19" t="s">
        <v>468</v>
      </c>
      <c r="C19">
        <v>72</v>
      </c>
      <c r="D19">
        <v>131</v>
      </c>
      <c r="E19" t="s">
        <v>474</v>
      </c>
    </row>
    <row r="20" spans="1:6" x14ac:dyDescent="0.25">
      <c r="A20" t="s">
        <v>608</v>
      </c>
      <c r="B20" t="s">
        <v>469</v>
      </c>
      <c r="C20">
        <v>50</v>
      </c>
      <c r="D20">
        <v>64</v>
      </c>
      <c r="E20" t="s">
        <v>474</v>
      </c>
    </row>
    <row r="21" spans="1:6" x14ac:dyDescent="0.25">
      <c r="A21" t="s">
        <v>608</v>
      </c>
      <c r="B21" t="s">
        <v>470</v>
      </c>
      <c r="C21" s="13">
        <v>24</v>
      </c>
      <c r="D21" s="13">
        <v>171</v>
      </c>
      <c r="E21" t="s">
        <v>474</v>
      </c>
      <c r="F21" t="s">
        <v>609</v>
      </c>
    </row>
    <row r="22" spans="1:6" x14ac:dyDescent="0.25">
      <c r="A22" t="s">
        <v>608</v>
      </c>
      <c r="B22" t="s">
        <v>471</v>
      </c>
      <c r="C22" s="13">
        <v>24</v>
      </c>
      <c r="D22" s="13">
        <v>171</v>
      </c>
      <c r="E22" t="s">
        <v>474</v>
      </c>
    </row>
    <row r="23" spans="1:6" x14ac:dyDescent="0.25">
      <c r="A23" t="s">
        <v>608</v>
      </c>
      <c r="B23" t="s">
        <v>472</v>
      </c>
      <c r="C23" s="29">
        <v>100</v>
      </c>
      <c r="D23" s="29">
        <v>261</v>
      </c>
      <c r="E23" t="s">
        <v>474</v>
      </c>
      <c r="F23" t="s">
        <v>610</v>
      </c>
    </row>
    <row r="24" spans="1:6" x14ac:dyDescent="0.25">
      <c r="A24" t="s">
        <v>608</v>
      </c>
      <c r="B24" t="s">
        <v>103</v>
      </c>
      <c r="C24" s="29">
        <v>100</v>
      </c>
      <c r="D24" s="29">
        <v>261</v>
      </c>
      <c r="E24" t="s">
        <v>474</v>
      </c>
    </row>
    <row r="25" spans="1:6" x14ac:dyDescent="0.25">
      <c r="A25" t="s">
        <v>608</v>
      </c>
      <c r="B25" t="s">
        <v>62</v>
      </c>
      <c r="C25">
        <v>53</v>
      </c>
      <c r="D25">
        <v>168</v>
      </c>
      <c r="E25" t="s">
        <v>474</v>
      </c>
    </row>
    <row r="26" spans="1:6" x14ac:dyDescent="0.25">
      <c r="A26" t="s">
        <v>608</v>
      </c>
      <c r="B26" t="s">
        <v>473</v>
      </c>
      <c r="C26">
        <v>23</v>
      </c>
      <c r="D26">
        <v>24</v>
      </c>
      <c r="E26" t="s">
        <v>474</v>
      </c>
    </row>
    <row r="28" spans="1:6" x14ac:dyDescent="0.25">
      <c r="A28" s="3" t="s">
        <v>478</v>
      </c>
    </row>
    <row r="29" spans="1:6" x14ac:dyDescent="0.25">
      <c r="A29" t="str">
        <f>VLOOKUP('Country Selector'!$A$2,'Country Selector'!$C$2:$E$197,2,FALSE)</f>
        <v>Europe</v>
      </c>
    </row>
    <row r="31" spans="1:6" x14ac:dyDescent="0.25">
      <c r="A31" s="3" t="s">
        <v>480</v>
      </c>
      <c r="B31" s="4"/>
      <c r="C31" s="4"/>
    </row>
    <row r="32" spans="1:6" x14ac:dyDescent="0.25">
      <c r="B32" s="2">
        <v>2014</v>
      </c>
      <c r="C32" s="2">
        <v>2050</v>
      </c>
    </row>
    <row r="33" spans="1:52" x14ac:dyDescent="0.25">
      <c r="A33" t="s">
        <v>7</v>
      </c>
      <c r="B33">
        <f>VLOOKUP($A$29,$B$3:$D$10,COLUMN(B$32),FALSE)</f>
        <v>274</v>
      </c>
      <c r="C33">
        <f>VLOOKUP($A$29,$B$3:$D$10,COLUMN(C$32),FALSE)</f>
        <v>287</v>
      </c>
    </row>
    <row r="34" spans="1:52" x14ac:dyDescent="0.25">
      <c r="A34" t="s">
        <v>467</v>
      </c>
      <c r="B34">
        <f>VLOOKUP($A$29,$B$11:$D$18,COLUMN(B$32),FALSE)</f>
        <v>238</v>
      </c>
      <c r="C34">
        <f>VLOOKUP($A$29,$B$11:$D$18,COLUMN(C$32),FALSE)</f>
        <v>261</v>
      </c>
    </row>
    <row r="35" spans="1:52" x14ac:dyDescent="0.25">
      <c r="A35" t="s">
        <v>608</v>
      </c>
      <c r="B35">
        <f>VLOOKUP($A$29,$B$19:$D$26,COLUMN(B$32),FALSE)</f>
        <v>50</v>
      </c>
      <c r="C35">
        <f>VLOOKUP($A$29,$B$19:$D$26,COLUMN(C$32),FALSE)</f>
        <v>64</v>
      </c>
    </row>
    <row r="37" spans="1:52" x14ac:dyDescent="0.25">
      <c r="A37" s="3" t="s">
        <v>532</v>
      </c>
    </row>
    <row r="38" spans="1:52" x14ac:dyDescent="0.25">
      <c r="A38" t="str">
        <f>VLOOKUP('Country Selector'!$A$2,'Country Selector'!$C$2:$F$197,4,FALSE)</f>
        <v>N/A</v>
      </c>
    </row>
    <row r="40" spans="1:52" x14ac:dyDescent="0.25">
      <c r="A40" s="3" t="s">
        <v>534</v>
      </c>
      <c r="B40" s="3"/>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row>
    <row r="41" spans="1:52" x14ac:dyDescent="0.25">
      <c r="A41" t="s">
        <v>0</v>
      </c>
      <c r="B41" s="2">
        <v>2021</v>
      </c>
      <c r="C41" s="2">
        <v>2022</v>
      </c>
      <c r="D41" s="2">
        <v>2023</v>
      </c>
      <c r="E41" s="2">
        <v>2024</v>
      </c>
      <c r="F41" s="2">
        <v>2025</v>
      </c>
      <c r="G41" s="2">
        <v>2026</v>
      </c>
      <c r="H41" s="2">
        <v>2027</v>
      </c>
      <c r="I41" s="2">
        <v>2028</v>
      </c>
      <c r="J41" s="2">
        <v>2029</v>
      </c>
      <c r="K41" s="2">
        <v>2030</v>
      </c>
      <c r="L41" s="2">
        <v>2031</v>
      </c>
      <c r="M41" s="2">
        <v>2032</v>
      </c>
      <c r="N41" s="2">
        <v>2033</v>
      </c>
      <c r="O41" s="2">
        <v>2034</v>
      </c>
      <c r="P41" s="2">
        <v>2035</v>
      </c>
      <c r="Q41" s="2">
        <v>2036</v>
      </c>
      <c r="R41" s="2">
        <v>2037</v>
      </c>
      <c r="S41" s="2">
        <v>2038</v>
      </c>
      <c r="T41" s="2">
        <v>2039</v>
      </c>
      <c r="U41" s="2">
        <v>2040</v>
      </c>
      <c r="V41" s="2">
        <v>2041</v>
      </c>
      <c r="W41" s="2">
        <v>2042</v>
      </c>
      <c r="X41" s="2">
        <v>2043</v>
      </c>
      <c r="Y41" s="2">
        <v>2044</v>
      </c>
      <c r="Z41" s="2">
        <v>2045</v>
      </c>
      <c r="AA41" s="2">
        <v>2046</v>
      </c>
      <c r="AB41" s="2">
        <v>2047</v>
      </c>
      <c r="AC41" s="2">
        <v>2048</v>
      </c>
      <c r="AD41" s="2">
        <v>2049</v>
      </c>
      <c r="AE41" s="2">
        <v>2050</v>
      </c>
    </row>
    <row r="42" spans="1:52" x14ac:dyDescent="0.25">
      <c r="A42" t="s">
        <v>533</v>
      </c>
      <c r="B42" s="27">
        <f>'Eurostat Pop Projections'!B20</f>
        <v>446989927.11999989</v>
      </c>
      <c r="C42" s="27">
        <f>'Eurostat Pop Projections'!C20</f>
        <v>446735291</v>
      </c>
      <c r="D42" s="27">
        <f>'Eurostat Pop Projections'!D20</f>
        <v>451385792</v>
      </c>
      <c r="E42" s="27">
        <f>'Eurostat Pop Projections'!E20</f>
        <v>452276916</v>
      </c>
      <c r="F42" s="27">
        <f>'Eurostat Pop Projections'!F20</f>
        <v>453168040</v>
      </c>
      <c r="G42" s="27">
        <f>'Eurostat Pop Projections'!G20</f>
        <v>453074452.19999999</v>
      </c>
      <c r="H42" s="27">
        <f>'Eurostat Pop Projections'!H20</f>
        <v>452980864.39999998</v>
      </c>
      <c r="I42" s="27">
        <f>'Eurostat Pop Projections'!I20</f>
        <v>452887276.59999996</v>
      </c>
      <c r="J42" s="27">
        <f>'Eurostat Pop Projections'!J20</f>
        <v>452793688.79999995</v>
      </c>
      <c r="K42" s="27">
        <f>'Eurostat Pop Projections'!K20</f>
        <v>452700101</v>
      </c>
      <c r="L42" s="27">
        <f>'Eurostat Pop Projections'!L20</f>
        <v>452558349.80000001</v>
      </c>
      <c r="M42" s="27">
        <f>'Eurostat Pop Projections'!M20</f>
        <v>452416598.60000002</v>
      </c>
      <c r="N42" s="27">
        <f>'Eurostat Pop Projections'!N20</f>
        <v>452274847.40000004</v>
      </c>
      <c r="O42" s="27">
        <f>'Eurostat Pop Projections'!O20</f>
        <v>452133096.20000005</v>
      </c>
      <c r="P42" s="27">
        <f>'Eurostat Pop Projections'!P20</f>
        <v>451991345</v>
      </c>
      <c r="Q42" s="27">
        <f>'Eurostat Pop Projections'!Q20</f>
        <v>451911513.60000002</v>
      </c>
      <c r="R42" s="27">
        <f>'Eurostat Pop Projections'!R20</f>
        <v>451831682.20000005</v>
      </c>
      <c r="S42" s="27">
        <f>'Eurostat Pop Projections'!S20</f>
        <v>451751850.80000007</v>
      </c>
      <c r="T42" s="27">
        <f>'Eurostat Pop Projections'!T20</f>
        <v>451672019.4000001</v>
      </c>
      <c r="U42" s="27">
        <f>'Eurostat Pop Projections'!U20</f>
        <v>451592188</v>
      </c>
      <c r="V42" s="27">
        <f>'Eurostat Pop Projections'!V20</f>
        <v>451338206</v>
      </c>
      <c r="W42" s="27">
        <f>'Eurostat Pop Projections'!W20</f>
        <v>451084224</v>
      </c>
      <c r="X42" s="27">
        <f>'Eurostat Pop Projections'!X20</f>
        <v>450830242</v>
      </c>
      <c r="Y42" s="27">
        <f>'Eurostat Pop Projections'!Y20</f>
        <v>450576260</v>
      </c>
      <c r="Z42" s="27">
        <f>'Eurostat Pop Projections'!Z20</f>
        <v>450322278</v>
      </c>
      <c r="AA42" s="27">
        <f>'Eurostat Pop Projections'!AA20</f>
        <v>449833303.80000001</v>
      </c>
      <c r="AB42" s="27">
        <f>'Eurostat Pop Projections'!AB20</f>
        <v>449344329.60000002</v>
      </c>
      <c r="AC42" s="27">
        <f>'Eurostat Pop Projections'!AC20</f>
        <v>448855355.40000004</v>
      </c>
      <c r="AD42" s="27">
        <f>'Eurostat Pop Projections'!AD20</f>
        <v>448366381.20000005</v>
      </c>
      <c r="AE42" s="27">
        <f>'Eurostat Pop Projections'!AE20</f>
        <v>447877407</v>
      </c>
    </row>
    <row r="44" spans="1:52" x14ac:dyDescent="0.25">
      <c r="A44" s="3" t="s">
        <v>1571</v>
      </c>
    </row>
    <row r="45" spans="1:52" x14ac:dyDescent="0.25">
      <c r="A45" t="s">
        <v>1579</v>
      </c>
      <c r="B45" s="2">
        <v>2000</v>
      </c>
      <c r="C45" s="2">
        <v>2001</v>
      </c>
      <c r="D45" s="2">
        <v>2002</v>
      </c>
      <c r="E45" s="2">
        <v>2003</v>
      </c>
      <c r="F45" s="2">
        <v>2004</v>
      </c>
      <c r="G45" s="2">
        <v>2005</v>
      </c>
      <c r="H45" s="2">
        <v>2006</v>
      </c>
      <c r="I45" s="2">
        <v>2007</v>
      </c>
      <c r="J45" s="2">
        <v>2008</v>
      </c>
      <c r="K45" s="2">
        <v>2009</v>
      </c>
      <c r="L45" s="2">
        <v>2010</v>
      </c>
      <c r="M45" s="2">
        <v>2011</v>
      </c>
      <c r="N45" s="2">
        <v>2012</v>
      </c>
      <c r="O45" s="2">
        <v>2013</v>
      </c>
      <c r="P45" s="2">
        <v>2014</v>
      </c>
      <c r="Q45" s="2">
        <v>2015</v>
      </c>
      <c r="R45" s="2">
        <v>2016</v>
      </c>
      <c r="S45" s="2">
        <v>2017</v>
      </c>
      <c r="T45" s="2">
        <v>2018</v>
      </c>
      <c r="U45" s="2">
        <v>2019</v>
      </c>
      <c r="V45" s="2">
        <v>2020</v>
      </c>
      <c r="W45" s="2">
        <v>2021</v>
      </c>
      <c r="X45" s="2">
        <v>2022</v>
      </c>
      <c r="Y45" s="2">
        <v>2023</v>
      </c>
      <c r="Z45" s="2">
        <v>2024</v>
      </c>
      <c r="AA45" s="2">
        <v>2025</v>
      </c>
      <c r="AB45" s="2">
        <v>2026</v>
      </c>
      <c r="AC45" s="2">
        <v>2027</v>
      </c>
      <c r="AD45" s="2">
        <v>2028</v>
      </c>
      <c r="AE45" s="2">
        <v>2029</v>
      </c>
      <c r="AF45" s="2">
        <v>2030</v>
      </c>
      <c r="AG45" s="2">
        <v>2031</v>
      </c>
      <c r="AH45" s="2">
        <v>2032</v>
      </c>
      <c r="AI45" s="2">
        <v>2033</v>
      </c>
      <c r="AJ45" s="2">
        <v>2034</v>
      </c>
      <c r="AK45" s="2">
        <v>2035</v>
      </c>
      <c r="AL45" s="2">
        <v>2036</v>
      </c>
      <c r="AM45" s="2">
        <v>2037</v>
      </c>
      <c r="AN45" s="2">
        <v>2038</v>
      </c>
      <c r="AO45" s="2">
        <v>2039</v>
      </c>
      <c r="AP45" s="2">
        <v>2040</v>
      </c>
      <c r="AQ45" s="2">
        <v>2041</v>
      </c>
      <c r="AR45" s="2">
        <v>2042</v>
      </c>
      <c r="AS45" s="2">
        <v>2043</v>
      </c>
      <c r="AT45" s="2">
        <v>2044</v>
      </c>
      <c r="AU45" s="2">
        <v>2045</v>
      </c>
      <c r="AV45" s="2">
        <v>2046</v>
      </c>
      <c r="AW45" s="2">
        <v>2047</v>
      </c>
      <c r="AX45" s="2">
        <v>2048</v>
      </c>
      <c r="AY45" s="2">
        <v>2049</v>
      </c>
      <c r="AZ45" s="2">
        <v>2050</v>
      </c>
    </row>
    <row r="46" spans="1:52" x14ac:dyDescent="0.25">
      <c r="A46" t="s">
        <v>1572</v>
      </c>
      <c r="B46" s="80">
        <v>4540.2</v>
      </c>
      <c r="C46" s="80">
        <v>4644.8</v>
      </c>
      <c r="D46" s="80">
        <v>4685.5</v>
      </c>
      <c r="E46" s="80">
        <v>4646.6000000000004</v>
      </c>
      <c r="F46" s="80">
        <v>4712.7</v>
      </c>
      <c r="G46" s="80">
        <v>4788.5</v>
      </c>
      <c r="H46" s="80">
        <v>4841.5</v>
      </c>
      <c r="I46" s="80">
        <v>4893.6000000000004</v>
      </c>
      <c r="J46" s="80">
        <v>4684.7</v>
      </c>
      <c r="K46" s="80">
        <v>4014.7</v>
      </c>
      <c r="L46" s="80">
        <v>4186</v>
      </c>
      <c r="M46" s="80">
        <v>4340.1000000000004</v>
      </c>
      <c r="N46" s="80">
        <v>4140.8999999999996</v>
      </c>
      <c r="O46" s="80">
        <v>4110</v>
      </c>
      <c r="P46" s="80">
        <v>4130.8</v>
      </c>
      <c r="Q46" s="80">
        <v>4196.8999999999996</v>
      </c>
      <c r="R46" s="80">
        <v>4215.8999999999996</v>
      </c>
      <c r="S46" s="80">
        <v>4217.2</v>
      </c>
      <c r="T46" s="80">
        <v>4245</v>
      </c>
      <c r="U46" s="80">
        <v>4247.3</v>
      </c>
      <c r="V46" s="80">
        <v>4247.3999999999996</v>
      </c>
      <c r="W46" s="80">
        <v>4271.3</v>
      </c>
      <c r="X46" s="80">
        <v>4314.8</v>
      </c>
      <c r="Y46" s="80">
        <v>4329.3</v>
      </c>
      <c r="Z46" s="80">
        <v>4343.3999999999996</v>
      </c>
      <c r="AA46" s="80">
        <v>4376.3999999999996</v>
      </c>
      <c r="AB46" s="80">
        <v>4422.8999999999996</v>
      </c>
      <c r="AC46" s="80">
        <v>4474.2</v>
      </c>
      <c r="AD46" s="80">
        <v>4523.5</v>
      </c>
      <c r="AE46" s="80">
        <v>4569</v>
      </c>
      <c r="AF46" s="80">
        <v>4606.3999999999996</v>
      </c>
      <c r="AG46" s="80">
        <v>4639</v>
      </c>
      <c r="AH46" s="80">
        <v>4672.1000000000004</v>
      </c>
      <c r="AI46" s="80">
        <v>4683.8999999999996</v>
      </c>
      <c r="AJ46" s="80">
        <v>4663.7</v>
      </c>
      <c r="AK46" s="80">
        <v>4635.8999999999996</v>
      </c>
      <c r="AL46" s="80">
        <v>4642.5</v>
      </c>
      <c r="AM46" s="80">
        <v>4592.6000000000004</v>
      </c>
      <c r="AN46" s="80">
        <v>4525.8999999999996</v>
      </c>
      <c r="AO46" s="80">
        <v>4464.6000000000004</v>
      </c>
      <c r="AP46" s="80">
        <v>4419</v>
      </c>
      <c r="AQ46" s="80">
        <v>4424.1000000000004</v>
      </c>
      <c r="AR46" s="80">
        <v>4394.1000000000004</v>
      </c>
      <c r="AS46" s="80">
        <v>4367.5</v>
      </c>
      <c r="AT46" s="80">
        <v>4301.1000000000004</v>
      </c>
      <c r="AU46" s="80">
        <v>4322.1000000000004</v>
      </c>
      <c r="AV46" s="80">
        <v>4293</v>
      </c>
      <c r="AW46" s="80">
        <v>4180</v>
      </c>
      <c r="AX46" s="80">
        <v>4190.6000000000004</v>
      </c>
      <c r="AY46" s="80">
        <v>4109</v>
      </c>
      <c r="AZ46" s="80">
        <v>4041.7</v>
      </c>
    </row>
    <row r="47" spans="1:52" x14ac:dyDescent="0.25">
      <c r="A47" t="s">
        <v>1573</v>
      </c>
      <c r="B47" s="80">
        <v>122275.9</v>
      </c>
      <c r="C47" s="80">
        <v>119298.2</v>
      </c>
      <c r="D47" s="80">
        <v>118458.9</v>
      </c>
      <c r="E47" s="80">
        <v>119837.9</v>
      </c>
      <c r="F47" s="80">
        <v>124984.2</v>
      </c>
      <c r="G47" s="80">
        <v>124751.4</v>
      </c>
      <c r="H47" s="80">
        <v>128274.1</v>
      </c>
      <c r="I47" s="80">
        <v>133615.1</v>
      </c>
      <c r="J47" s="80">
        <v>124699</v>
      </c>
      <c r="K47" s="80">
        <v>100221.3</v>
      </c>
      <c r="L47" s="80">
        <v>100750.9</v>
      </c>
      <c r="M47" s="80">
        <v>100376.6</v>
      </c>
      <c r="N47" s="80">
        <v>94296.2</v>
      </c>
      <c r="O47" s="80">
        <v>91076.5</v>
      </c>
      <c r="P47" s="80">
        <v>94350.1</v>
      </c>
      <c r="Q47" s="80">
        <v>93682.3</v>
      </c>
      <c r="R47" s="80">
        <v>94875.199999999997</v>
      </c>
      <c r="S47" s="80">
        <v>95419.4</v>
      </c>
      <c r="T47" s="80">
        <v>96006.6</v>
      </c>
      <c r="U47" s="80">
        <v>96256.3</v>
      </c>
      <c r="V47" s="80">
        <v>96269.1</v>
      </c>
      <c r="W47" s="80">
        <v>96762</v>
      </c>
      <c r="X47" s="80">
        <v>97906</v>
      </c>
      <c r="Y47" s="80">
        <v>97895.7</v>
      </c>
      <c r="Z47" s="80">
        <v>98150.3</v>
      </c>
      <c r="AA47" s="80">
        <v>98855.9</v>
      </c>
      <c r="AB47" s="80">
        <v>99949</v>
      </c>
      <c r="AC47" s="80">
        <v>101003.4</v>
      </c>
      <c r="AD47" s="80">
        <v>102018.7</v>
      </c>
      <c r="AE47" s="80">
        <v>102933.3</v>
      </c>
      <c r="AF47" s="80">
        <v>103249.8</v>
      </c>
      <c r="AG47" s="80">
        <v>103576.5</v>
      </c>
      <c r="AH47" s="80">
        <v>103694.7</v>
      </c>
      <c r="AI47" s="80">
        <v>102616.2</v>
      </c>
      <c r="AJ47" s="80">
        <v>100506.7</v>
      </c>
      <c r="AK47" s="80">
        <v>97951.8</v>
      </c>
      <c r="AL47" s="80">
        <v>96692.9</v>
      </c>
      <c r="AM47" s="80">
        <v>92711.5</v>
      </c>
      <c r="AN47" s="80">
        <v>88151.9</v>
      </c>
      <c r="AO47" s="80">
        <v>83899.7</v>
      </c>
      <c r="AP47" s="80">
        <v>79119.3</v>
      </c>
      <c r="AQ47" s="80">
        <v>76555.600000000006</v>
      </c>
      <c r="AR47" s="80">
        <v>73024.100000000006</v>
      </c>
      <c r="AS47" s="80">
        <v>69938.7</v>
      </c>
      <c r="AT47" s="80">
        <v>66243.600000000006</v>
      </c>
      <c r="AU47" s="80">
        <v>65803</v>
      </c>
      <c r="AV47" s="80">
        <v>63453.1</v>
      </c>
      <c r="AW47" s="80">
        <v>55630.8</v>
      </c>
      <c r="AX47" s="80">
        <v>55429.3</v>
      </c>
      <c r="AY47" s="80">
        <v>50512.5</v>
      </c>
      <c r="AZ47" s="80">
        <v>46596.1</v>
      </c>
    </row>
    <row r="48" spans="1:52" x14ac:dyDescent="0.25">
      <c r="A48" t="s">
        <v>1574</v>
      </c>
      <c r="B48" s="80">
        <v>13165.5</v>
      </c>
      <c r="C48" s="80">
        <v>13278.4</v>
      </c>
      <c r="D48" s="80">
        <v>13745.4</v>
      </c>
      <c r="E48" s="80">
        <v>14146.2</v>
      </c>
      <c r="F48" s="80">
        <v>14907.1</v>
      </c>
      <c r="G48" s="80">
        <v>15079.3</v>
      </c>
      <c r="H48" s="80">
        <v>15367.1</v>
      </c>
      <c r="I48" s="80">
        <v>15242</v>
      </c>
      <c r="J48" s="80">
        <v>14116.2</v>
      </c>
      <c r="K48" s="80">
        <v>11106.9</v>
      </c>
      <c r="L48" s="80">
        <v>11928.8</v>
      </c>
      <c r="M48" s="80">
        <v>12698.3</v>
      </c>
      <c r="N48" s="80">
        <v>11939.9</v>
      </c>
      <c r="O48" s="80">
        <v>10891.6</v>
      </c>
      <c r="P48" s="80">
        <v>10679.1</v>
      </c>
      <c r="Q48" s="80">
        <v>10563</v>
      </c>
      <c r="R48" s="80">
        <v>10923.9</v>
      </c>
      <c r="S48" s="80">
        <v>11003.3</v>
      </c>
      <c r="T48" s="80">
        <v>11076.6</v>
      </c>
      <c r="U48" s="80">
        <v>11112.8</v>
      </c>
      <c r="V48" s="80">
        <v>11135.1</v>
      </c>
      <c r="W48" s="80">
        <v>11210.4</v>
      </c>
      <c r="X48" s="80">
        <v>11343.3</v>
      </c>
      <c r="Y48" s="80">
        <v>11381.7</v>
      </c>
      <c r="Z48" s="80">
        <v>11434.6</v>
      </c>
      <c r="AA48" s="80">
        <v>11528.7</v>
      </c>
      <c r="AB48" s="80">
        <v>11673.7</v>
      </c>
      <c r="AC48" s="80">
        <v>11810.6</v>
      </c>
      <c r="AD48" s="80">
        <v>11956.2</v>
      </c>
      <c r="AE48" s="80">
        <v>12090.5</v>
      </c>
      <c r="AF48" s="80">
        <v>12178.1</v>
      </c>
      <c r="AG48" s="80">
        <v>12267.7</v>
      </c>
      <c r="AH48" s="80">
        <v>12329.9</v>
      </c>
      <c r="AI48" s="80">
        <v>12308</v>
      </c>
      <c r="AJ48" s="80">
        <v>12177.2</v>
      </c>
      <c r="AK48" s="80">
        <v>11990.3</v>
      </c>
      <c r="AL48" s="80">
        <v>11950.3</v>
      </c>
      <c r="AM48" s="80">
        <v>11638</v>
      </c>
      <c r="AN48" s="80">
        <v>11278.5</v>
      </c>
      <c r="AO48" s="80">
        <v>10986.5</v>
      </c>
      <c r="AP48" s="80">
        <v>10670.5</v>
      </c>
      <c r="AQ48" s="80">
        <v>10556</v>
      </c>
      <c r="AR48" s="80">
        <v>10338.700000000001</v>
      </c>
      <c r="AS48" s="80">
        <v>10041.4</v>
      </c>
      <c r="AT48" s="80">
        <v>9693.1</v>
      </c>
      <c r="AU48" s="80">
        <v>9614.1</v>
      </c>
      <c r="AV48" s="80">
        <v>9472.5</v>
      </c>
      <c r="AW48" s="80">
        <v>8854</v>
      </c>
      <c r="AX48" s="80">
        <v>8787.7999999999993</v>
      </c>
      <c r="AY48" s="80">
        <v>8427.9</v>
      </c>
      <c r="AZ48" s="80">
        <v>8014.7</v>
      </c>
    </row>
    <row r="49" spans="1:52" x14ac:dyDescent="0.25">
      <c r="A49" t="s">
        <v>1583</v>
      </c>
      <c r="B49" s="80">
        <v>204782.31248684481</v>
      </c>
      <c r="C49" s="80">
        <v>195332.87091885798</v>
      </c>
      <c r="D49" s="80">
        <v>190751.84721983352</v>
      </c>
      <c r="E49" s="80">
        <v>198644.14317527256</v>
      </c>
      <c r="F49" s="80">
        <v>197802.82340713061</v>
      </c>
      <c r="G49" s="80">
        <v>189105.491551193</v>
      </c>
      <c r="H49" s="80">
        <v>191256.99674117944</v>
      </c>
      <c r="I49" s="80">
        <v>185126.61600981216</v>
      </c>
      <c r="J49" s="80">
        <v>172752.57237414492</v>
      </c>
      <c r="K49" s="80">
        <v>124383.4318366584</v>
      </c>
      <c r="L49" s="80">
        <v>152475.35040030035</v>
      </c>
      <c r="M49" s="80">
        <v>150492.90869567043</v>
      </c>
      <c r="N49" s="80">
        <v>146344.24894481519</v>
      </c>
      <c r="O49" s="80">
        <v>146768.93586075417</v>
      </c>
      <c r="P49" s="80">
        <v>146656.87908201831</v>
      </c>
      <c r="Q49" s="80">
        <v>148391.97747304279</v>
      </c>
      <c r="R49" s="80">
        <v>143922.16202459077</v>
      </c>
      <c r="S49" s="80">
        <v>145461.53022528204</v>
      </c>
      <c r="T49" s="80">
        <v>136375.51559642644</v>
      </c>
      <c r="U49" s="80">
        <v>134551.11057641005</v>
      </c>
      <c r="V49" s="80">
        <v>132190.9090419719</v>
      </c>
      <c r="W49" s="80">
        <v>131756.2069970794</v>
      </c>
      <c r="X49" s="80">
        <v>130372.28591877286</v>
      </c>
      <c r="Y49" s="80">
        <v>128535.41136995301</v>
      </c>
      <c r="Z49" s="80">
        <v>127814.58684914434</v>
      </c>
      <c r="AA49" s="80">
        <v>127718.32067126512</v>
      </c>
      <c r="AB49" s="80">
        <v>128200.63407116056</v>
      </c>
      <c r="AC49" s="80">
        <v>128718.6589214229</v>
      </c>
      <c r="AD49" s="80">
        <v>129208.89682511197</v>
      </c>
      <c r="AE49" s="80">
        <v>128956.51386795648</v>
      </c>
      <c r="AF49" s="80">
        <v>127862.06226383954</v>
      </c>
      <c r="AG49" s="80">
        <v>127345.72109644341</v>
      </c>
      <c r="AH49" s="80">
        <v>125851.39044830225</v>
      </c>
      <c r="AI49" s="80">
        <v>123499.06179702851</v>
      </c>
      <c r="AJ49" s="80">
        <v>120767.75874916364</v>
      </c>
      <c r="AK49" s="80">
        <v>118320.30401652212</v>
      </c>
      <c r="AL49" s="80">
        <v>117035.69579766998</v>
      </c>
      <c r="AM49" s="80">
        <v>114765.4196497777</v>
      </c>
      <c r="AN49" s="80">
        <v>111963.21175892565</v>
      </c>
      <c r="AO49" s="80">
        <v>109566.35179763666</v>
      </c>
      <c r="AP49" s="80">
        <v>107156.96337725187</v>
      </c>
      <c r="AQ49" s="80">
        <v>105643.83389016798</v>
      </c>
      <c r="AR49" s="80">
        <v>103716.45123983103</v>
      </c>
      <c r="AS49" s="80">
        <v>101542.33320045081</v>
      </c>
      <c r="AT49" s="80">
        <v>98523.004475098234</v>
      </c>
      <c r="AU49" s="80">
        <v>96743.086001051081</v>
      </c>
      <c r="AV49" s="80">
        <v>94448.96360596962</v>
      </c>
      <c r="AW49" s="80">
        <v>90178.080991237948</v>
      </c>
      <c r="AX49" s="80">
        <v>87543.200763048313</v>
      </c>
      <c r="AY49" s="80">
        <v>81660.011746526056</v>
      </c>
      <c r="AZ49" s="80">
        <v>77727.128370674734</v>
      </c>
    </row>
    <row r="50" spans="1:52" x14ac:dyDescent="0.25">
      <c r="A50" t="s">
        <v>1581</v>
      </c>
      <c r="B50" s="80">
        <v>22692.694623358577</v>
      </c>
      <c r="C50" s="80">
        <v>18746.874693056579</v>
      </c>
      <c r="D50" s="80">
        <v>17509.623011563701</v>
      </c>
      <c r="E50" s="80">
        <v>18931.7277708857</v>
      </c>
      <c r="F50" s="80">
        <v>25155.957391267159</v>
      </c>
      <c r="G50" s="80">
        <v>29878.456821280844</v>
      </c>
      <c r="H50" s="80">
        <v>29054.624826003066</v>
      </c>
      <c r="I50" s="80">
        <v>35717.82853184572</v>
      </c>
      <c r="J50" s="80">
        <v>30544.973394711742</v>
      </c>
      <c r="K50" s="80">
        <v>22820.63503310956</v>
      </c>
      <c r="L50" s="80">
        <v>27757.832068713848</v>
      </c>
      <c r="M50" s="80">
        <v>22761.379585905121</v>
      </c>
      <c r="N50" s="80">
        <v>15534.099191007697</v>
      </c>
      <c r="O50" s="80">
        <v>18097.294903208109</v>
      </c>
      <c r="P50" s="80">
        <v>21644.06414987463</v>
      </c>
      <c r="Q50" s="80">
        <v>21826.836284025128</v>
      </c>
      <c r="R50" s="80">
        <v>20904.956231672852</v>
      </c>
      <c r="S50" s="80">
        <v>20696.718334994413</v>
      </c>
      <c r="T50" s="80">
        <v>20513.47536866313</v>
      </c>
      <c r="U50" s="80">
        <v>20604.12554250293</v>
      </c>
      <c r="V50" s="80">
        <v>20323.458467691948</v>
      </c>
      <c r="W50" s="80">
        <v>20288.923069736549</v>
      </c>
      <c r="X50" s="80">
        <v>20409.277582103718</v>
      </c>
      <c r="Y50" s="80">
        <v>20167.409753628563</v>
      </c>
      <c r="Z50" s="80">
        <v>20070.505417759905</v>
      </c>
      <c r="AA50" s="80">
        <v>20085.655156208701</v>
      </c>
      <c r="AB50" s="80">
        <v>20201.438159342946</v>
      </c>
      <c r="AC50" s="80">
        <v>20343.313401105959</v>
      </c>
      <c r="AD50" s="80">
        <v>20499.001971674454</v>
      </c>
      <c r="AE50" s="80">
        <v>20640.21660085415</v>
      </c>
      <c r="AF50" s="80">
        <v>20616.938030531037</v>
      </c>
      <c r="AG50" s="80">
        <v>20605.828731959638</v>
      </c>
      <c r="AH50" s="80">
        <v>20690.373433218039</v>
      </c>
      <c r="AI50" s="80">
        <v>20470.798223974612</v>
      </c>
      <c r="AJ50" s="80">
        <v>20264.411404628376</v>
      </c>
      <c r="AK50" s="80">
        <v>20006.116321738846</v>
      </c>
      <c r="AL50" s="80">
        <v>19896.719383234238</v>
      </c>
      <c r="AM50" s="80">
        <v>19740.059481269112</v>
      </c>
      <c r="AN50" s="80">
        <v>19431.813021707429</v>
      </c>
      <c r="AO50" s="80">
        <v>19182.143629817579</v>
      </c>
      <c r="AP50" s="80">
        <v>18955.793168635177</v>
      </c>
      <c r="AQ50" s="80">
        <v>18880.122519836907</v>
      </c>
      <c r="AR50" s="80">
        <v>18778.955582861541</v>
      </c>
      <c r="AS50" s="80">
        <v>18640.453653390196</v>
      </c>
      <c r="AT50" s="80">
        <v>18396.053197927871</v>
      </c>
      <c r="AU50" s="80">
        <v>18342.231452161024</v>
      </c>
      <c r="AV50" s="80">
        <v>18260.534285315422</v>
      </c>
      <c r="AW50" s="80">
        <v>17832.579213890782</v>
      </c>
      <c r="AX50" s="80">
        <v>17670.583537979972</v>
      </c>
      <c r="AY50" s="80">
        <v>17225.113860862686</v>
      </c>
      <c r="AZ50" s="80">
        <v>16935.966669589943</v>
      </c>
    </row>
    <row r="51" spans="1:52" x14ac:dyDescent="0.25">
      <c r="A51" t="s">
        <v>1582</v>
      </c>
      <c r="B51" s="80">
        <v>1643.600071283432</v>
      </c>
      <c r="C51" s="80">
        <v>1704.0932955568728</v>
      </c>
      <c r="D51" s="80">
        <v>1700.7216943908354</v>
      </c>
      <c r="E51" s="80">
        <v>1715.7669973525155</v>
      </c>
      <c r="F51" s="80">
        <v>1925.088811521729</v>
      </c>
      <c r="G51" s="80">
        <v>2010.9817256790329</v>
      </c>
      <c r="H51" s="80">
        <v>2022.7728101429045</v>
      </c>
      <c r="I51" s="80">
        <v>2227.8525598376518</v>
      </c>
      <c r="J51" s="80">
        <v>2047.7231925387684</v>
      </c>
      <c r="K51" s="80">
        <v>1569.2294963521413</v>
      </c>
      <c r="L51" s="80">
        <v>1869.9719631119767</v>
      </c>
      <c r="M51" s="80">
        <v>1834.6367078656815</v>
      </c>
      <c r="N51" s="80">
        <v>1602.1173073870505</v>
      </c>
      <c r="O51" s="80">
        <v>1444.9889188642785</v>
      </c>
      <c r="P51" s="80">
        <v>1647.4641658587993</v>
      </c>
      <c r="Q51" s="80">
        <v>1820.6934734996087</v>
      </c>
      <c r="R51" s="80">
        <v>2021.0273185979315</v>
      </c>
      <c r="S51" s="80">
        <v>2248.8877576873037</v>
      </c>
      <c r="T51" s="80">
        <v>2347.4155302995041</v>
      </c>
      <c r="U51" s="80">
        <v>2387.9808752875756</v>
      </c>
      <c r="V51" s="80">
        <v>2393.4237026626365</v>
      </c>
      <c r="W51" s="80">
        <v>2417.6049001486194</v>
      </c>
      <c r="X51" s="80">
        <v>2454.4641711284708</v>
      </c>
      <c r="Y51" s="80">
        <v>2465.0256583714659</v>
      </c>
      <c r="Z51" s="80">
        <v>2468.7942953483052</v>
      </c>
      <c r="AA51" s="80">
        <v>2481.8618705813401</v>
      </c>
      <c r="AB51" s="80">
        <v>2496.1333052702644</v>
      </c>
      <c r="AC51" s="80">
        <v>2509.4124777223478</v>
      </c>
      <c r="AD51" s="80">
        <v>2518.6556010999643</v>
      </c>
      <c r="AE51" s="80">
        <v>2524.6576484800689</v>
      </c>
      <c r="AF51" s="80">
        <v>2535.6476635756908</v>
      </c>
      <c r="AG51" s="80">
        <v>2533.9741229926431</v>
      </c>
      <c r="AH51" s="80">
        <v>2518.4440939692813</v>
      </c>
      <c r="AI51" s="80">
        <v>2490.9166748519419</v>
      </c>
      <c r="AJ51" s="80">
        <v>2400.7045900755097</v>
      </c>
      <c r="AK51" s="80">
        <v>2304.7248474609937</v>
      </c>
      <c r="AL51" s="80">
        <v>2250.5458747859284</v>
      </c>
      <c r="AM51" s="80">
        <v>2060.17968286425</v>
      </c>
      <c r="AN51" s="80">
        <v>1827.3956844055767</v>
      </c>
      <c r="AO51" s="80">
        <v>1724.9665147965943</v>
      </c>
      <c r="AP51" s="80">
        <v>1568.3347962125936</v>
      </c>
      <c r="AQ51" s="80">
        <v>1484.7527156972985</v>
      </c>
      <c r="AR51" s="80">
        <v>1379.6527568246358</v>
      </c>
      <c r="AS51" s="80">
        <v>1299.8895179371191</v>
      </c>
      <c r="AT51" s="80">
        <v>1187.3617328904609</v>
      </c>
      <c r="AU51" s="80">
        <v>1179.7599188044569</v>
      </c>
      <c r="AV51" s="80">
        <v>1108.5323495483801</v>
      </c>
      <c r="AW51" s="80">
        <v>927.83827805081432</v>
      </c>
      <c r="AX51" s="80">
        <v>924.10653575481626</v>
      </c>
      <c r="AY51" s="80">
        <v>802.72872153546223</v>
      </c>
      <c r="AZ51" s="80">
        <v>723.13327277825238</v>
      </c>
    </row>
    <row r="52" spans="1:52" x14ac:dyDescent="0.25">
      <c r="A52" t="s">
        <v>1584</v>
      </c>
      <c r="B52" s="80">
        <v>4545.0484100000003</v>
      </c>
      <c r="C52" s="80">
        <v>4657.7497199999998</v>
      </c>
      <c r="D52" s="80">
        <v>4774.92695</v>
      </c>
      <c r="E52" s="80">
        <v>4838.2815999999993</v>
      </c>
      <c r="F52" s="80">
        <v>4981.9527800000005</v>
      </c>
      <c r="G52" s="80">
        <v>4968.4374724986146</v>
      </c>
      <c r="H52" s="80">
        <v>4688.8165316995382</v>
      </c>
      <c r="I52" s="80">
        <v>4799.3711603876081</v>
      </c>
      <c r="J52" s="80">
        <v>4729.9200071909236</v>
      </c>
      <c r="K52" s="80">
        <v>3414.337728</v>
      </c>
      <c r="L52" s="80">
        <v>3605.4165539200003</v>
      </c>
      <c r="M52" s="80">
        <v>3946.0682510086758</v>
      </c>
      <c r="N52" s="80">
        <v>3312.93129787915</v>
      </c>
      <c r="O52" s="80">
        <v>3189.0176628899999</v>
      </c>
      <c r="P52" s="80">
        <v>3129.2452435199993</v>
      </c>
      <c r="Q52" s="80">
        <v>3297.4750893100008</v>
      </c>
      <c r="R52" s="80">
        <v>3391.867528344942</v>
      </c>
      <c r="S52" s="80">
        <v>3461.8407725296629</v>
      </c>
      <c r="T52" s="80">
        <v>3510.7471002077382</v>
      </c>
      <c r="U52" s="80">
        <v>3541.0791424205977</v>
      </c>
      <c r="V52" s="80">
        <v>3560.0206089162948</v>
      </c>
      <c r="W52" s="80">
        <v>3594.4882485609728</v>
      </c>
      <c r="X52" s="80">
        <v>3643.4675556321226</v>
      </c>
      <c r="Y52" s="80">
        <v>3676.3576445532108</v>
      </c>
      <c r="Z52" s="80">
        <v>3690.5793458932776</v>
      </c>
      <c r="AA52" s="80">
        <v>3721.5142583193597</v>
      </c>
      <c r="AB52" s="80">
        <v>3745.6024943300658</v>
      </c>
      <c r="AC52" s="80">
        <v>3766.9644441847713</v>
      </c>
      <c r="AD52" s="80">
        <v>3786.3936557780021</v>
      </c>
      <c r="AE52" s="80">
        <v>3799.0645081989624</v>
      </c>
      <c r="AF52" s="80">
        <v>3809.4191735446416</v>
      </c>
      <c r="AG52" s="80">
        <v>3819.9655059231986</v>
      </c>
      <c r="AH52" s="80">
        <v>3799.946374701527</v>
      </c>
      <c r="AI52" s="80">
        <v>3761.2822517671248</v>
      </c>
      <c r="AJ52" s="80">
        <v>3646.6619950015975</v>
      </c>
      <c r="AK52" s="80">
        <v>3519.081863998158</v>
      </c>
      <c r="AL52" s="80">
        <v>3450.5943402289167</v>
      </c>
      <c r="AM52" s="80">
        <v>3220.4557206201762</v>
      </c>
      <c r="AN52" s="80">
        <v>2981.9738249840134</v>
      </c>
      <c r="AO52" s="80">
        <v>2781.4977977399658</v>
      </c>
      <c r="AP52" s="80">
        <v>2566.6162056602925</v>
      </c>
      <c r="AQ52" s="80">
        <v>2479.3488569591991</v>
      </c>
      <c r="AR52" s="80">
        <v>2322.1261006497812</v>
      </c>
      <c r="AS52" s="80">
        <v>2191.9244731299432</v>
      </c>
      <c r="AT52" s="80">
        <v>1978.635329061218</v>
      </c>
      <c r="AU52" s="80">
        <v>1940.9258215193497</v>
      </c>
      <c r="AV52" s="80">
        <v>1810.7107293167369</v>
      </c>
      <c r="AW52" s="80">
        <v>1515.2793419363679</v>
      </c>
      <c r="AX52" s="80">
        <v>1509.2726706767417</v>
      </c>
      <c r="AY52" s="80">
        <v>1291.0690888199142</v>
      </c>
      <c r="AZ52" s="80">
        <v>1161.9357935465439</v>
      </c>
    </row>
    <row r="53" spans="1:52" x14ac:dyDescent="0.25">
      <c r="A53" t="s">
        <v>1585</v>
      </c>
      <c r="B53" s="80">
        <v>3620.8181462790149</v>
      </c>
      <c r="C53" s="80">
        <v>3451.4088833441242</v>
      </c>
      <c r="D53" s="80">
        <v>3295.3921982253178</v>
      </c>
      <c r="E53" s="80">
        <v>3153.2668177487749</v>
      </c>
      <c r="F53" s="80">
        <v>2993.8470423400245</v>
      </c>
      <c r="G53" s="80">
        <v>3025.4652497964207</v>
      </c>
      <c r="H53" s="80">
        <v>2947.1321399342141</v>
      </c>
      <c r="I53" s="80">
        <v>3006.2059570989986</v>
      </c>
      <c r="J53" s="80">
        <v>3031.9458356745026</v>
      </c>
      <c r="K53" s="80">
        <v>2115.1864281970306</v>
      </c>
      <c r="L53" s="80">
        <v>2473.6811144873277</v>
      </c>
      <c r="M53" s="80">
        <v>2664.1469374842791</v>
      </c>
      <c r="N53" s="80">
        <v>2618.8714336142275</v>
      </c>
      <c r="O53" s="80">
        <v>2541.2385022330423</v>
      </c>
      <c r="P53" s="80">
        <v>2628.7713563380034</v>
      </c>
      <c r="Q53" s="80">
        <v>2536.8050114058069</v>
      </c>
      <c r="R53" s="80">
        <v>2571.3740488991725</v>
      </c>
      <c r="S53" s="80">
        <v>2682.4583294086497</v>
      </c>
      <c r="T53" s="80">
        <v>2681.1566625496498</v>
      </c>
      <c r="U53" s="80">
        <v>2673.9859862420949</v>
      </c>
      <c r="V53" s="80">
        <v>2668.4908575694462</v>
      </c>
      <c r="W53" s="80">
        <v>2679.1072164118168</v>
      </c>
      <c r="X53" s="80">
        <v>2693.2911774598147</v>
      </c>
      <c r="Y53" s="80">
        <v>2699.7400970956978</v>
      </c>
      <c r="Z53" s="80">
        <v>2702.2417680291737</v>
      </c>
      <c r="AA53" s="80">
        <v>2714.1237759704622</v>
      </c>
      <c r="AB53" s="80">
        <v>2729.251886914089</v>
      </c>
      <c r="AC53" s="80">
        <v>2746.4084172328826</v>
      </c>
      <c r="AD53" s="80">
        <v>2763.7406196568913</v>
      </c>
      <c r="AE53" s="80">
        <v>2779.3442098355085</v>
      </c>
      <c r="AF53" s="80">
        <v>2793.2613546471393</v>
      </c>
      <c r="AG53" s="80">
        <v>2806.5062849124924</v>
      </c>
      <c r="AH53" s="80">
        <v>2800.0624224398962</v>
      </c>
      <c r="AI53" s="80">
        <v>2780.5942145017011</v>
      </c>
      <c r="AJ53" s="80">
        <v>2711.3238466999505</v>
      </c>
      <c r="AK53" s="80">
        <v>2627.2617826368837</v>
      </c>
      <c r="AL53" s="80">
        <v>2595.6168506430226</v>
      </c>
      <c r="AM53" s="80">
        <v>2446.4107556614858</v>
      </c>
      <c r="AN53" s="80">
        <v>2275.3763614561094</v>
      </c>
      <c r="AO53" s="80">
        <v>2146.5076903088839</v>
      </c>
      <c r="AP53" s="80">
        <v>2004.4617893700254</v>
      </c>
      <c r="AQ53" s="80">
        <v>1949.1636430646654</v>
      </c>
      <c r="AR53" s="80">
        <v>1845.1857718489075</v>
      </c>
      <c r="AS53" s="80">
        <v>1749.6597831004963</v>
      </c>
      <c r="AT53" s="80">
        <v>1573.7711538263156</v>
      </c>
      <c r="AU53" s="80">
        <v>1555.0290592492654</v>
      </c>
      <c r="AV53" s="80">
        <v>1473.0735184044727</v>
      </c>
      <c r="AW53" s="80">
        <v>1241.9302231835807</v>
      </c>
      <c r="AX53" s="80">
        <v>1238.828935578546</v>
      </c>
      <c r="AY53" s="80">
        <v>1070.3486315347338</v>
      </c>
      <c r="AZ53" s="80">
        <v>958.44006374341234</v>
      </c>
    </row>
    <row r="54" spans="1:52" x14ac:dyDescent="0.25">
      <c r="A54" t="s">
        <v>1587</v>
      </c>
      <c r="B54" s="80">
        <v>58681.417399331243</v>
      </c>
      <c r="C54" s="80">
        <v>55782.609596006558</v>
      </c>
      <c r="D54" s="80">
        <v>53261.765469399579</v>
      </c>
      <c r="E54" s="80">
        <v>56841.839728633437</v>
      </c>
      <c r="F54" s="80">
        <v>58559.923047155404</v>
      </c>
      <c r="G54" s="80">
        <v>60129.831995764835</v>
      </c>
      <c r="H54" s="80">
        <v>57360.088519571509</v>
      </c>
      <c r="I54" s="80">
        <v>60299.769234476327</v>
      </c>
      <c r="J54" s="80">
        <v>56703.9345286842</v>
      </c>
      <c r="K54" s="80">
        <v>48733.858230460006</v>
      </c>
      <c r="L54" s="80">
        <v>53747.324889077012</v>
      </c>
      <c r="M54" s="80">
        <v>55271.548503014244</v>
      </c>
      <c r="N54" s="80">
        <v>53583.507781241489</v>
      </c>
      <c r="O54" s="80">
        <v>52277.594548956658</v>
      </c>
      <c r="P54" s="80">
        <v>51397.178923032217</v>
      </c>
      <c r="Q54" s="80">
        <v>51273.458504399583</v>
      </c>
      <c r="R54" s="80">
        <v>50995.63552791706</v>
      </c>
      <c r="S54" s="80">
        <v>52790.214547752803</v>
      </c>
      <c r="T54" s="80">
        <v>53536.325807163121</v>
      </c>
      <c r="U54" s="80">
        <v>54445.752342778011</v>
      </c>
      <c r="V54" s="80">
        <v>55399.93591798636</v>
      </c>
      <c r="W54" s="80">
        <v>56062.411091743095</v>
      </c>
      <c r="X54" s="80">
        <v>56770.577748821393</v>
      </c>
      <c r="Y54" s="80">
        <v>57347.246337124896</v>
      </c>
      <c r="Z54" s="80">
        <v>57785.457389919669</v>
      </c>
      <c r="AA54" s="80">
        <v>58320.636313881245</v>
      </c>
      <c r="AB54" s="80">
        <v>58893.023128871588</v>
      </c>
      <c r="AC54" s="80">
        <v>59498.435012283029</v>
      </c>
      <c r="AD54" s="80">
        <v>60058.764531838926</v>
      </c>
      <c r="AE54" s="80">
        <v>60552.769206472738</v>
      </c>
      <c r="AF54" s="80">
        <v>60897.093712784575</v>
      </c>
      <c r="AG54" s="80">
        <v>61332.954160110618</v>
      </c>
      <c r="AH54" s="80">
        <v>61425.730548943669</v>
      </c>
      <c r="AI54" s="80">
        <v>61215.449142232552</v>
      </c>
      <c r="AJ54" s="80">
        <v>60345.759292909308</v>
      </c>
      <c r="AK54" s="80">
        <v>59047.882113946536</v>
      </c>
      <c r="AL54" s="80">
        <v>58653.054245629493</v>
      </c>
      <c r="AM54" s="80">
        <v>56185.511075720337</v>
      </c>
      <c r="AN54" s="80">
        <v>53495.532025237429</v>
      </c>
      <c r="AO54" s="80">
        <v>51180.145351029787</v>
      </c>
      <c r="AP54" s="80">
        <v>48537.959144027547</v>
      </c>
      <c r="AQ54" s="80">
        <v>47263.005074252898</v>
      </c>
      <c r="AR54" s="80">
        <v>45206.303272197518</v>
      </c>
      <c r="AS54" s="80">
        <v>42789.801696643823</v>
      </c>
      <c r="AT54" s="80">
        <v>39875.759186239091</v>
      </c>
      <c r="AU54" s="80">
        <v>39302.118190929417</v>
      </c>
      <c r="AV54" s="80">
        <v>37384.794543475487</v>
      </c>
      <c r="AW54" s="80">
        <v>32654.225129870698</v>
      </c>
      <c r="AX54" s="80">
        <v>31833.977945028466</v>
      </c>
      <c r="AY54" s="80">
        <v>28849.452840689391</v>
      </c>
      <c r="AZ54" s="80">
        <v>26160.510144517953</v>
      </c>
    </row>
    <row r="55" spans="1:52" x14ac:dyDescent="0.25">
      <c r="A55" t="s">
        <v>1588</v>
      </c>
      <c r="B55" s="80">
        <v>883.17695900000001</v>
      </c>
      <c r="C55" s="80">
        <v>1042.1454425999998</v>
      </c>
      <c r="D55" s="80">
        <v>811.88863589999994</v>
      </c>
      <c r="E55" s="80">
        <v>1.1370417000000002</v>
      </c>
      <c r="F55" s="80">
        <v>1.1851897999999998</v>
      </c>
      <c r="G55" s="80">
        <v>1.1195896000000001</v>
      </c>
      <c r="H55" s="80">
        <v>1.0890789999999999</v>
      </c>
      <c r="I55" s="80">
        <v>1.1500038000000001</v>
      </c>
      <c r="J55" s="80">
        <v>1.4334921000000003</v>
      </c>
      <c r="K55" s="80">
        <v>1.0739683000000002</v>
      </c>
      <c r="L55" s="80">
        <v>1.2144899999999998</v>
      </c>
      <c r="M55" s="80">
        <v>1.2745299000000001</v>
      </c>
      <c r="N55" s="80">
        <v>17.998375599999999</v>
      </c>
      <c r="O55" s="80">
        <v>70.04074030000001</v>
      </c>
      <c r="P55" s="80">
        <v>1.5460721999999996</v>
      </c>
      <c r="Q55" s="80">
        <v>1.6297314999999994</v>
      </c>
      <c r="R55" s="80">
        <v>1.837192353207217</v>
      </c>
      <c r="S55" s="80">
        <v>1.9066160025885586</v>
      </c>
      <c r="T55" s="80">
        <v>1.9524196570909951</v>
      </c>
      <c r="U55" s="80">
        <v>1.9884040607551388</v>
      </c>
      <c r="V55" s="80">
        <v>2.0127721409893882</v>
      </c>
      <c r="W55" s="80">
        <v>2.0504358091262258</v>
      </c>
      <c r="X55" s="80">
        <v>2.1150618182068088</v>
      </c>
      <c r="Y55" s="80">
        <v>2.172984676633078</v>
      </c>
      <c r="Z55" s="80">
        <v>2.2080439280680153</v>
      </c>
      <c r="AA55" s="80">
        <v>2.2595287041564052</v>
      </c>
      <c r="AB55" s="80">
        <v>2.3059743667806138</v>
      </c>
      <c r="AC55" s="80">
        <v>2.3513006986849332</v>
      </c>
      <c r="AD55" s="80">
        <v>2.3943893496642406</v>
      </c>
      <c r="AE55" s="80">
        <v>2.4384853123608989</v>
      </c>
      <c r="AF55" s="80">
        <v>2.4719520546409952</v>
      </c>
      <c r="AG55" s="80">
        <v>2.5067501196613402</v>
      </c>
      <c r="AH55" s="80">
        <v>2.530352727498534</v>
      </c>
      <c r="AI55" s="80">
        <v>2.5311213989408281</v>
      </c>
      <c r="AJ55" s="80">
        <v>2.4790500607165824</v>
      </c>
      <c r="AK55" s="80">
        <v>2.4250877179914223</v>
      </c>
      <c r="AL55" s="80">
        <v>2.3954532695276032</v>
      </c>
      <c r="AM55" s="80">
        <v>2.2629497297099079</v>
      </c>
      <c r="AN55" s="80">
        <v>2.113560571864507</v>
      </c>
      <c r="AO55" s="80">
        <v>2.0001381582169566</v>
      </c>
      <c r="AP55" s="80">
        <v>1.8527086839577223</v>
      </c>
      <c r="AQ55" s="80">
        <v>1.7824650325335465</v>
      </c>
      <c r="AR55" s="80">
        <v>1.6851946084397953</v>
      </c>
      <c r="AS55" s="80">
        <v>1.6000406169376329</v>
      </c>
      <c r="AT55" s="80">
        <v>1.4259106886383943</v>
      </c>
      <c r="AU55" s="80">
        <v>1.4241617495184116</v>
      </c>
      <c r="AV55" s="80">
        <v>1.3381577458180518</v>
      </c>
      <c r="AW55" s="80">
        <v>1.1446473915998223</v>
      </c>
      <c r="AX55" s="80">
        <v>1.1302516774432019</v>
      </c>
      <c r="AY55" s="80">
        <v>0.97754968673444953</v>
      </c>
      <c r="AZ55" s="80">
        <v>0.86876704919697556</v>
      </c>
    </row>
    <row r="57" spans="1:52" x14ac:dyDescent="0.25">
      <c r="A57" s="3" t="s">
        <v>1575</v>
      </c>
    </row>
    <row r="58" spans="1:52" x14ac:dyDescent="0.25">
      <c r="A58" s="5" t="s">
        <v>1580</v>
      </c>
    </row>
    <row r="59" spans="1:52" x14ac:dyDescent="0.25">
      <c r="A59" t="s">
        <v>1576</v>
      </c>
    </row>
    <row r="60" spans="1:52" x14ac:dyDescent="0.25">
      <c r="A60" t="s">
        <v>561</v>
      </c>
      <c r="B60">
        <v>81</v>
      </c>
    </row>
    <row r="61" spans="1:52" x14ac:dyDescent="0.25">
      <c r="A61" t="s">
        <v>562</v>
      </c>
      <c r="B61">
        <v>17</v>
      </c>
    </row>
    <row r="62" spans="1:52" x14ac:dyDescent="0.25">
      <c r="A62" t="s">
        <v>1589</v>
      </c>
      <c r="B62">
        <v>168</v>
      </c>
    </row>
    <row r="63" spans="1:52" x14ac:dyDescent="0.25">
      <c r="A63" t="s">
        <v>1591</v>
      </c>
      <c r="B63">
        <f>(B62-B61-B60)/2</f>
        <v>35</v>
      </c>
    </row>
    <row r="65" spans="1:32" x14ac:dyDescent="0.25">
      <c r="A65" t="s">
        <v>1578</v>
      </c>
      <c r="B65" s="2">
        <v>2021</v>
      </c>
      <c r="C65" s="2">
        <v>2022</v>
      </c>
      <c r="D65" s="2">
        <v>2023</v>
      </c>
      <c r="E65" s="2">
        <v>2024</v>
      </c>
      <c r="F65" s="2">
        <v>2025</v>
      </c>
      <c r="G65" s="2">
        <v>2026</v>
      </c>
      <c r="H65" s="2">
        <v>2027</v>
      </c>
      <c r="I65" s="2">
        <v>2028</v>
      </c>
      <c r="J65" s="2">
        <v>2029</v>
      </c>
      <c r="K65" s="2">
        <v>2030</v>
      </c>
      <c r="L65" s="2">
        <v>2031</v>
      </c>
      <c r="M65" s="2">
        <v>2032</v>
      </c>
      <c r="N65" s="2">
        <v>2033</v>
      </c>
      <c r="O65" s="2">
        <v>2034</v>
      </c>
      <c r="P65" s="2">
        <v>2035</v>
      </c>
      <c r="Q65" s="2">
        <v>2036</v>
      </c>
      <c r="R65" s="2">
        <v>2037</v>
      </c>
      <c r="S65" s="2">
        <v>2038</v>
      </c>
      <c r="T65" s="2">
        <v>2039</v>
      </c>
      <c r="U65" s="2">
        <v>2040</v>
      </c>
      <c r="V65" s="2">
        <v>2041</v>
      </c>
      <c r="W65" s="2">
        <v>2042</v>
      </c>
      <c r="X65" s="2">
        <v>2043</v>
      </c>
      <c r="Y65" s="2">
        <v>2044</v>
      </c>
      <c r="Z65" s="2">
        <v>2045</v>
      </c>
      <c r="AA65" s="2">
        <v>2046</v>
      </c>
      <c r="AB65" s="2">
        <v>2047</v>
      </c>
      <c r="AC65" s="2">
        <v>2048</v>
      </c>
      <c r="AD65" s="2">
        <v>2049</v>
      </c>
      <c r="AE65" s="2">
        <v>2050</v>
      </c>
    </row>
    <row r="66" spans="1:32" x14ac:dyDescent="0.25">
      <c r="A66" t="s">
        <v>1586</v>
      </c>
      <c r="B66">
        <v>0</v>
      </c>
      <c r="C66">
        <v>0</v>
      </c>
      <c r="D66">
        <v>0</v>
      </c>
      <c r="E66">
        <v>0</v>
      </c>
      <c r="F66">
        <v>0</v>
      </c>
      <c r="G66">
        <v>0</v>
      </c>
      <c r="H66">
        <v>0</v>
      </c>
      <c r="I66">
        <v>0</v>
      </c>
      <c r="J66">
        <v>0</v>
      </c>
      <c r="K66">
        <v>0</v>
      </c>
      <c r="L66">
        <f>(L65-$K65)/20</f>
        <v>0.05</v>
      </c>
      <c r="M66">
        <f t="shared" ref="M66:P66" si="0">(M65-$K65)/20</f>
        <v>0.1</v>
      </c>
      <c r="N66">
        <f t="shared" si="0"/>
        <v>0.15</v>
      </c>
      <c r="O66">
        <f t="shared" si="0"/>
        <v>0.2</v>
      </c>
      <c r="P66">
        <f t="shared" si="0"/>
        <v>0.25</v>
      </c>
      <c r="Q66">
        <f t="shared" ref="Q66" si="1">(Q65-$K65)/20</f>
        <v>0.3</v>
      </c>
      <c r="R66">
        <f t="shared" ref="R66" si="2">(R65-$K65)/20</f>
        <v>0.35</v>
      </c>
      <c r="S66">
        <f t="shared" ref="S66" si="3">(S65-$K65)/20</f>
        <v>0.4</v>
      </c>
      <c r="T66">
        <f t="shared" ref="T66" si="4">(T65-$K65)/20</f>
        <v>0.45</v>
      </c>
      <c r="U66">
        <f t="shared" ref="U66" si="5">(U65-$K65)/20</f>
        <v>0.5</v>
      </c>
      <c r="V66">
        <f t="shared" ref="V66" si="6">(V65-$K65)/20</f>
        <v>0.55000000000000004</v>
      </c>
      <c r="W66">
        <f t="shared" ref="W66" si="7">(W65-$K65)/20</f>
        <v>0.6</v>
      </c>
      <c r="X66">
        <f t="shared" ref="X66" si="8">(X65-$K65)/20</f>
        <v>0.65</v>
      </c>
      <c r="Y66">
        <f t="shared" ref="Y66" si="9">(Y65-$K65)/20</f>
        <v>0.7</v>
      </c>
      <c r="Z66">
        <f t="shared" ref="Z66" si="10">(Z65-$K65)/20</f>
        <v>0.75</v>
      </c>
      <c r="AA66">
        <f t="shared" ref="AA66" si="11">(AA65-$K65)/20</f>
        <v>0.8</v>
      </c>
      <c r="AB66">
        <f t="shared" ref="AB66" si="12">(AB65-$K65)/20</f>
        <v>0.85</v>
      </c>
      <c r="AC66">
        <f t="shared" ref="AC66" si="13">(AC65-$K65)/20</f>
        <v>0.9</v>
      </c>
      <c r="AD66">
        <f t="shared" ref="AD66" si="14">(AD65-$K65)/20</f>
        <v>0.95</v>
      </c>
      <c r="AE66">
        <f t="shared" ref="AE66" si="15">(AE65-$K65)/20</f>
        <v>1</v>
      </c>
    </row>
    <row r="67" spans="1:32" x14ac:dyDescent="0.25">
      <c r="A67" t="s">
        <v>1590</v>
      </c>
      <c r="B67">
        <v>0</v>
      </c>
      <c r="C67">
        <v>0</v>
      </c>
      <c r="D67">
        <v>0</v>
      </c>
      <c r="E67">
        <v>0</v>
      </c>
      <c r="F67">
        <v>0</v>
      </c>
      <c r="G67">
        <v>0</v>
      </c>
      <c r="H67">
        <v>0</v>
      </c>
      <c r="I67">
        <v>0</v>
      </c>
      <c r="J67">
        <v>0</v>
      </c>
      <c r="K67">
        <v>0</v>
      </c>
      <c r="L67">
        <v>0</v>
      </c>
      <c r="M67">
        <v>0</v>
      </c>
      <c r="N67">
        <f t="shared" ref="N67:AE67" si="16">(N65-$N65)/17</f>
        <v>0</v>
      </c>
      <c r="O67">
        <f t="shared" si="16"/>
        <v>5.8823529411764705E-2</v>
      </c>
      <c r="P67">
        <f t="shared" si="16"/>
        <v>0.11764705882352941</v>
      </c>
      <c r="Q67">
        <f t="shared" si="16"/>
        <v>0.17647058823529413</v>
      </c>
      <c r="R67">
        <f t="shared" si="16"/>
        <v>0.23529411764705882</v>
      </c>
      <c r="S67">
        <f t="shared" si="16"/>
        <v>0.29411764705882354</v>
      </c>
      <c r="T67">
        <f t="shared" si="16"/>
        <v>0.35294117647058826</v>
      </c>
      <c r="U67">
        <f t="shared" si="16"/>
        <v>0.41176470588235292</v>
      </c>
      <c r="V67">
        <f t="shared" si="16"/>
        <v>0.47058823529411764</v>
      </c>
      <c r="W67">
        <f t="shared" si="16"/>
        <v>0.52941176470588236</v>
      </c>
      <c r="X67">
        <f t="shared" si="16"/>
        <v>0.58823529411764708</v>
      </c>
      <c r="Y67">
        <f t="shared" si="16"/>
        <v>0.6470588235294118</v>
      </c>
      <c r="Z67">
        <f t="shared" si="16"/>
        <v>0.70588235294117652</v>
      </c>
      <c r="AA67">
        <f t="shared" si="16"/>
        <v>0.76470588235294112</v>
      </c>
      <c r="AB67">
        <f t="shared" si="16"/>
        <v>0.82352941176470584</v>
      </c>
      <c r="AC67">
        <f t="shared" si="16"/>
        <v>0.88235294117647056</v>
      </c>
      <c r="AD67">
        <f t="shared" si="16"/>
        <v>0.94117647058823528</v>
      </c>
      <c r="AE67">
        <f t="shared" si="16"/>
        <v>1</v>
      </c>
    </row>
    <row r="69" spans="1:32" x14ac:dyDescent="0.25">
      <c r="A69" s="3" t="s">
        <v>1577</v>
      </c>
    </row>
    <row r="70" spans="1:32" x14ac:dyDescent="0.25">
      <c r="B70" s="2">
        <v>2021</v>
      </c>
      <c r="C70" s="2">
        <v>2022</v>
      </c>
      <c r="D70" s="2">
        <v>2023</v>
      </c>
      <c r="E70" s="2">
        <v>2024</v>
      </c>
      <c r="F70" s="2">
        <v>2025</v>
      </c>
      <c r="G70" s="2">
        <v>2026</v>
      </c>
      <c r="H70" s="2">
        <v>2027</v>
      </c>
      <c r="I70" s="2">
        <v>2028</v>
      </c>
      <c r="J70" s="2">
        <v>2029</v>
      </c>
      <c r="K70" s="2">
        <v>2030</v>
      </c>
      <c r="L70" s="2">
        <v>2031</v>
      </c>
      <c r="M70" s="2">
        <v>2032</v>
      </c>
      <c r="N70" s="2">
        <v>2033</v>
      </c>
      <c r="O70" s="2">
        <v>2034</v>
      </c>
      <c r="P70" s="2">
        <v>2035</v>
      </c>
      <c r="Q70" s="2">
        <v>2036</v>
      </c>
      <c r="R70" s="2">
        <v>2037</v>
      </c>
      <c r="S70" s="2">
        <v>2038</v>
      </c>
      <c r="T70" s="2">
        <v>2039</v>
      </c>
      <c r="U70" s="2">
        <v>2040</v>
      </c>
      <c r="V70" s="2">
        <v>2041</v>
      </c>
      <c r="W70" s="2">
        <v>2042</v>
      </c>
      <c r="X70" s="2">
        <v>2043</v>
      </c>
      <c r="Y70" s="2">
        <v>2044</v>
      </c>
      <c r="Z70" s="2">
        <v>2045</v>
      </c>
      <c r="AA70" s="2">
        <v>2046</v>
      </c>
      <c r="AB70" s="2">
        <v>2047</v>
      </c>
      <c r="AC70" s="2">
        <v>2048</v>
      </c>
      <c r="AD70" s="2">
        <v>2049</v>
      </c>
      <c r="AE70" s="2">
        <v>2050</v>
      </c>
    </row>
    <row r="71" spans="1:32" x14ac:dyDescent="0.25">
      <c r="A71" t="s">
        <v>555</v>
      </c>
      <c r="B71" s="80">
        <f>SUM(W54:W55)+$B63*B67*10^3</f>
        <v>56064.461527552223</v>
      </c>
      <c r="C71" s="80">
        <f t="shared" ref="C71:AE71" si="17">SUM(X54:X55)+$B63*C67*10^3</f>
        <v>56772.692810639601</v>
      </c>
      <c r="D71" s="80">
        <f t="shared" si="17"/>
        <v>57349.419321801528</v>
      </c>
      <c r="E71" s="80">
        <f t="shared" si="17"/>
        <v>57787.665433847738</v>
      </c>
      <c r="F71" s="80">
        <f t="shared" si="17"/>
        <v>58322.8958425854</v>
      </c>
      <c r="G71" s="80">
        <f t="shared" si="17"/>
        <v>58895.329103238371</v>
      </c>
      <c r="H71" s="80">
        <f t="shared" si="17"/>
        <v>59500.786312981712</v>
      </c>
      <c r="I71" s="80">
        <f t="shared" si="17"/>
        <v>60061.158921188588</v>
      </c>
      <c r="J71" s="80">
        <f t="shared" si="17"/>
        <v>60555.207691785101</v>
      </c>
      <c r="K71" s="80">
        <f t="shared" si="17"/>
        <v>60899.565664839218</v>
      </c>
      <c r="L71" s="80">
        <f t="shared" si="17"/>
        <v>61335.460910230278</v>
      </c>
      <c r="M71" s="80">
        <f t="shared" si="17"/>
        <v>61428.260901671165</v>
      </c>
      <c r="N71" s="80">
        <f t="shared" si="17"/>
        <v>61217.980263631493</v>
      </c>
      <c r="O71" s="80">
        <f>SUM(AJ54:AJ55)+$B63*O67*10^3</f>
        <v>62407.06187238179</v>
      </c>
      <c r="P71" s="80">
        <f t="shared" si="17"/>
        <v>63167.954260488063</v>
      </c>
      <c r="Q71" s="80">
        <f t="shared" si="17"/>
        <v>64831.920287134315</v>
      </c>
      <c r="R71" s="80">
        <f t="shared" si="17"/>
        <v>64423.068143097102</v>
      </c>
      <c r="S71" s="80">
        <f t="shared" si="17"/>
        <v>63791.763232868121</v>
      </c>
      <c r="T71" s="80">
        <f t="shared" si="17"/>
        <v>63535.086665658593</v>
      </c>
      <c r="U71" s="80">
        <f t="shared" si="17"/>
        <v>62951.576558593857</v>
      </c>
      <c r="V71" s="80">
        <f t="shared" si="17"/>
        <v>63735.375774579545</v>
      </c>
      <c r="W71" s="80">
        <f t="shared" si="17"/>
        <v>63737.400231511841</v>
      </c>
      <c r="X71" s="80">
        <f t="shared" si="17"/>
        <v>63379.637031378414</v>
      </c>
      <c r="Y71" s="80">
        <f t="shared" si="17"/>
        <v>62524.243920457142</v>
      </c>
      <c r="Z71" s="80">
        <f t="shared" si="17"/>
        <v>64009.424705620113</v>
      </c>
      <c r="AA71" s="80">
        <f t="shared" si="17"/>
        <v>64150.838583574245</v>
      </c>
      <c r="AB71" s="80">
        <f t="shared" si="17"/>
        <v>61478.899189026997</v>
      </c>
      <c r="AC71" s="80">
        <f t="shared" si="17"/>
        <v>62717.461137882383</v>
      </c>
      <c r="AD71" s="80">
        <f t="shared" si="17"/>
        <v>61791.606860964355</v>
      </c>
      <c r="AE71" s="80">
        <f t="shared" si="17"/>
        <v>61161.378911567153</v>
      </c>
    </row>
    <row r="72" spans="1:32" x14ac:dyDescent="0.25">
      <c r="A72" t="s">
        <v>573</v>
      </c>
      <c r="B72" s="80">
        <f>W46</f>
        <v>4271.3</v>
      </c>
      <c r="C72" s="80">
        <f>X46</f>
        <v>4314.8</v>
      </c>
      <c r="D72" s="80">
        <f>Y46</f>
        <v>4329.3</v>
      </c>
      <c r="E72" s="80">
        <f>Z46</f>
        <v>4343.3999999999996</v>
      </c>
      <c r="F72" s="80">
        <f>AA46</f>
        <v>4376.3999999999996</v>
      </c>
      <c r="G72" s="80">
        <f>AB46</f>
        <v>4422.8999999999996</v>
      </c>
      <c r="H72" s="80">
        <f>AC46</f>
        <v>4474.2</v>
      </c>
      <c r="I72" s="80">
        <f>AD46</f>
        <v>4523.5</v>
      </c>
      <c r="J72" s="80">
        <f>AE46</f>
        <v>4569</v>
      </c>
      <c r="K72" s="80">
        <f>AF46</f>
        <v>4606.3999999999996</v>
      </c>
      <c r="L72" s="80">
        <f>AG46</f>
        <v>4639</v>
      </c>
      <c r="M72" s="80">
        <f>AH46</f>
        <v>4672.1000000000004</v>
      </c>
      <c r="N72" s="80">
        <f>AI46</f>
        <v>4683.8999999999996</v>
      </c>
      <c r="O72" s="80">
        <f>AJ46</f>
        <v>4663.7</v>
      </c>
      <c r="P72" s="80">
        <f>AK46</f>
        <v>4635.8999999999996</v>
      </c>
      <c r="Q72" s="80">
        <f>AL46</f>
        <v>4642.5</v>
      </c>
      <c r="R72" s="80">
        <f>AM46</f>
        <v>4592.6000000000004</v>
      </c>
      <c r="S72" s="80">
        <f>AN46</f>
        <v>4525.8999999999996</v>
      </c>
      <c r="T72" s="80">
        <f>AO46</f>
        <v>4464.6000000000004</v>
      </c>
      <c r="U72" s="80">
        <f>AP46</f>
        <v>4419</v>
      </c>
      <c r="V72" s="80">
        <f>AQ46</f>
        <v>4424.1000000000004</v>
      </c>
      <c r="W72" s="80">
        <f>AR46</f>
        <v>4394.1000000000004</v>
      </c>
      <c r="X72" s="80">
        <f>AS46</f>
        <v>4367.5</v>
      </c>
      <c r="Y72" s="80">
        <f>AT46</f>
        <v>4301.1000000000004</v>
      </c>
      <c r="Z72" s="80">
        <f>AU46</f>
        <v>4322.1000000000004</v>
      </c>
      <c r="AA72" s="80">
        <f>AV46</f>
        <v>4293</v>
      </c>
      <c r="AB72" s="80">
        <f>AW46</f>
        <v>4180</v>
      </c>
      <c r="AC72" s="80">
        <f>AX46</f>
        <v>4190.6000000000004</v>
      </c>
      <c r="AD72" s="80">
        <f>AY46</f>
        <v>4109</v>
      </c>
      <c r="AE72" s="80">
        <f>AZ46</f>
        <v>4041.7</v>
      </c>
      <c r="AF72" s="80"/>
    </row>
    <row r="73" spans="1:32" x14ac:dyDescent="0.25">
      <c r="A73" t="s">
        <v>561</v>
      </c>
      <c r="B73" s="80">
        <f>SUM(W47:W48)+$B60*B66*10^3</f>
        <v>107972.4</v>
      </c>
      <c r="C73" s="80">
        <f t="shared" ref="C73:AE73" si="18">SUM(X47:X48)+$B60*C66*10^3</f>
        <v>109249.3</v>
      </c>
      <c r="D73" s="80">
        <f t="shared" si="18"/>
        <v>109277.4</v>
      </c>
      <c r="E73" s="80">
        <f t="shared" si="18"/>
        <v>109584.90000000001</v>
      </c>
      <c r="F73" s="80">
        <f t="shared" si="18"/>
        <v>110384.59999999999</v>
      </c>
      <c r="G73" s="80">
        <f t="shared" si="18"/>
        <v>111622.7</v>
      </c>
      <c r="H73" s="80">
        <f t="shared" si="18"/>
        <v>112814</v>
      </c>
      <c r="I73" s="80">
        <f t="shared" si="18"/>
        <v>113974.9</v>
      </c>
      <c r="J73" s="80">
        <f t="shared" si="18"/>
        <v>115023.8</v>
      </c>
      <c r="K73" s="80">
        <f t="shared" si="18"/>
        <v>115427.90000000001</v>
      </c>
      <c r="L73" s="80">
        <f t="shared" si="18"/>
        <v>119894.2</v>
      </c>
      <c r="M73" s="80">
        <f t="shared" si="18"/>
        <v>124124.59999999999</v>
      </c>
      <c r="N73" s="80">
        <f t="shared" si="18"/>
        <v>127074.2</v>
      </c>
      <c r="O73" s="80">
        <f>SUM(AJ47:AJ48)+$B60*O66*10^3</f>
        <v>128883.9</v>
      </c>
      <c r="P73" s="80">
        <f t="shared" si="18"/>
        <v>130192.1</v>
      </c>
      <c r="Q73" s="80">
        <f t="shared" si="18"/>
        <v>132943.20000000001</v>
      </c>
      <c r="R73" s="80">
        <f t="shared" si="18"/>
        <v>132699.5</v>
      </c>
      <c r="S73" s="80">
        <f t="shared" si="18"/>
        <v>131830.39999999999</v>
      </c>
      <c r="T73" s="80">
        <f t="shared" si="18"/>
        <v>131336.20000000001</v>
      </c>
      <c r="U73" s="80">
        <f t="shared" si="18"/>
        <v>130289.8</v>
      </c>
      <c r="V73" s="80">
        <f t="shared" si="18"/>
        <v>131661.6</v>
      </c>
      <c r="W73" s="80">
        <f t="shared" si="18"/>
        <v>131962.79999999999</v>
      </c>
      <c r="X73" s="80">
        <f t="shared" si="18"/>
        <v>132630.09999999998</v>
      </c>
      <c r="Y73" s="80">
        <f t="shared" si="18"/>
        <v>132636.70000000001</v>
      </c>
      <c r="Z73" s="80">
        <f t="shared" si="18"/>
        <v>136167.1</v>
      </c>
      <c r="AA73" s="80">
        <f t="shared" si="18"/>
        <v>137725.6</v>
      </c>
      <c r="AB73" s="80">
        <f t="shared" si="18"/>
        <v>133334.79999999999</v>
      </c>
      <c r="AC73" s="80">
        <f t="shared" si="18"/>
        <v>137117.1</v>
      </c>
      <c r="AD73" s="80">
        <f t="shared" si="18"/>
        <v>135890.4</v>
      </c>
      <c r="AE73" s="80">
        <f t="shared" si="18"/>
        <v>135610.79999999999</v>
      </c>
    </row>
    <row r="74" spans="1:32" x14ac:dyDescent="0.25">
      <c r="A74" t="s">
        <v>562</v>
      </c>
      <c r="B74" s="80">
        <f>SUM(W50:W51)+W49*0.36+B66*$B61*10^3</f>
        <v>70138.762488833745</v>
      </c>
      <c r="C74" s="80">
        <f t="shared" ref="C74:AE74" si="19">SUM(X50:X51)+X49*0.36+C66*$B61*10^3</f>
        <v>69797.764683990419</v>
      </c>
      <c r="D74" s="80">
        <f t="shared" si="19"/>
        <v>68905.183505183115</v>
      </c>
      <c r="E74" s="80">
        <f t="shared" si="19"/>
        <v>68552.550978800165</v>
      </c>
      <c r="F74" s="80">
        <f t="shared" si="19"/>
        <v>68546.11246844547</v>
      </c>
      <c r="G74" s="80">
        <f t="shared" si="19"/>
        <v>68849.79973023101</v>
      </c>
      <c r="H74" s="80">
        <f t="shared" si="19"/>
        <v>69191.443090540561</v>
      </c>
      <c r="I74" s="80">
        <f t="shared" si="19"/>
        <v>69532.860429814726</v>
      </c>
      <c r="J74" s="80">
        <f t="shared" si="19"/>
        <v>69589.21924179855</v>
      </c>
      <c r="K74" s="80">
        <f t="shared" si="19"/>
        <v>69182.928109088956</v>
      </c>
      <c r="L74" s="80">
        <f t="shared" si="19"/>
        <v>69834.262449671907</v>
      </c>
      <c r="M74" s="80">
        <f t="shared" si="19"/>
        <v>70215.318088576125</v>
      </c>
      <c r="N74" s="80">
        <f t="shared" si="19"/>
        <v>69971.377145756822</v>
      </c>
      <c r="O74" s="80">
        <f>SUM(AJ50:AJ51)+AJ49*0.36+O66*$B61*10^3</f>
        <v>69541.509144402793</v>
      </c>
      <c r="P74" s="80">
        <f t="shared" si="19"/>
        <v>69156.15061514781</v>
      </c>
      <c r="Q74" s="80">
        <f t="shared" si="19"/>
        <v>69380.115745181363</v>
      </c>
      <c r="R74" s="80">
        <f t="shared" si="19"/>
        <v>69065.790238053334</v>
      </c>
      <c r="S74" s="80">
        <f t="shared" si="19"/>
        <v>68365.964939326237</v>
      </c>
      <c r="T74" s="80">
        <f t="shared" si="19"/>
        <v>68000.996791763362</v>
      </c>
      <c r="U74" s="80">
        <f t="shared" si="19"/>
        <v>67600.634780658438</v>
      </c>
      <c r="V74" s="80">
        <f t="shared" si="19"/>
        <v>67746.655435994675</v>
      </c>
      <c r="W74" s="80">
        <f t="shared" si="19"/>
        <v>67696.530786025352</v>
      </c>
      <c r="X74" s="80">
        <f t="shared" si="19"/>
        <v>67545.583123489603</v>
      </c>
      <c r="Y74" s="80">
        <f t="shared" si="19"/>
        <v>66951.696541853686</v>
      </c>
      <c r="Z74" s="80">
        <f t="shared" si="19"/>
        <v>67099.502331343858</v>
      </c>
      <c r="AA74" s="80">
        <f t="shared" si="19"/>
        <v>66970.693533012862</v>
      </c>
      <c r="AB74" s="80">
        <f t="shared" si="19"/>
        <v>65674.526648787258</v>
      </c>
      <c r="AC74" s="80">
        <f t="shared" si="19"/>
        <v>65410.242348432177</v>
      </c>
      <c r="AD74" s="80">
        <f t="shared" si="19"/>
        <v>63575.446811147529</v>
      </c>
      <c r="AE74" s="80">
        <f t="shared" si="19"/>
        <v>62640.866155811105</v>
      </c>
      <c r="AF74" s="71"/>
    </row>
    <row r="75" spans="1:32" x14ac:dyDescent="0.25">
      <c r="A75" t="s">
        <v>563</v>
      </c>
      <c r="B75" s="80">
        <f>SUM(W52:W53)</f>
        <v>6273.5954649727901</v>
      </c>
      <c r="C75" s="80">
        <f t="shared" ref="C75:AE75" si="20">SUM(X52:X53)</f>
        <v>6336.7587330919378</v>
      </c>
      <c r="D75" s="80">
        <f t="shared" si="20"/>
        <v>6376.0977416489086</v>
      </c>
      <c r="E75" s="80">
        <f t="shared" si="20"/>
        <v>6392.8211139224513</v>
      </c>
      <c r="F75" s="80">
        <f t="shared" si="20"/>
        <v>6435.6380342898219</v>
      </c>
      <c r="G75" s="80">
        <f t="shared" si="20"/>
        <v>6474.8543812441549</v>
      </c>
      <c r="H75" s="80">
        <f t="shared" si="20"/>
        <v>6513.3728614176543</v>
      </c>
      <c r="I75" s="80">
        <f t="shared" si="20"/>
        <v>6550.1342754348934</v>
      </c>
      <c r="J75" s="80">
        <f t="shared" si="20"/>
        <v>6578.4087180344704</v>
      </c>
      <c r="K75" s="80">
        <f t="shared" si="20"/>
        <v>6602.6805281917805</v>
      </c>
      <c r="L75" s="80">
        <f t="shared" si="20"/>
        <v>6626.4717908356906</v>
      </c>
      <c r="M75" s="80">
        <f t="shared" si="20"/>
        <v>6600.0087971414232</v>
      </c>
      <c r="N75" s="80">
        <f t="shared" si="20"/>
        <v>6541.8764662688263</v>
      </c>
      <c r="O75" s="80">
        <f>SUM(AJ52:AJ53)</f>
        <v>6357.9858417015475</v>
      </c>
      <c r="P75" s="80">
        <f t="shared" si="20"/>
        <v>6146.3436466350413</v>
      </c>
      <c r="Q75" s="80">
        <f t="shared" si="20"/>
        <v>6046.2111908719398</v>
      </c>
      <c r="R75" s="80">
        <f t="shared" si="20"/>
        <v>5666.8664762816625</v>
      </c>
      <c r="S75" s="80">
        <f t="shared" si="20"/>
        <v>5257.3501864401223</v>
      </c>
      <c r="T75" s="80">
        <f t="shared" si="20"/>
        <v>4928.0054880488497</v>
      </c>
      <c r="U75" s="80">
        <f t="shared" si="20"/>
        <v>4571.0779950303177</v>
      </c>
      <c r="V75" s="80">
        <f t="shared" si="20"/>
        <v>4428.512500023864</v>
      </c>
      <c r="W75" s="80">
        <f t="shared" si="20"/>
        <v>4167.3118724986889</v>
      </c>
      <c r="X75" s="80">
        <f t="shared" si="20"/>
        <v>3941.5842562304397</v>
      </c>
      <c r="Y75" s="80">
        <f t="shared" si="20"/>
        <v>3552.4064828875335</v>
      </c>
      <c r="Z75" s="80">
        <f t="shared" si="20"/>
        <v>3495.9548807686151</v>
      </c>
      <c r="AA75" s="80">
        <f t="shared" si="20"/>
        <v>3283.7842477212098</v>
      </c>
      <c r="AB75" s="80">
        <f t="shared" si="20"/>
        <v>2757.2095651199488</v>
      </c>
      <c r="AC75" s="80">
        <f t="shared" si="20"/>
        <v>2748.1016062552876</v>
      </c>
      <c r="AD75" s="80">
        <f t="shared" si="20"/>
        <v>2361.4177203546478</v>
      </c>
      <c r="AE75" s="80">
        <f t="shared" si="20"/>
        <v>2120.375857289956</v>
      </c>
    </row>
    <row r="79" spans="1:32" x14ac:dyDescent="0.25">
      <c r="A79" s="2" t="s">
        <v>656</v>
      </c>
    </row>
    <row r="80" spans="1:32" x14ac:dyDescent="0.25">
      <c r="A80" s="40" t="s">
        <v>19</v>
      </c>
      <c r="B80" s="40" t="s">
        <v>606</v>
      </c>
    </row>
    <row r="81" spans="1:37" x14ac:dyDescent="0.25">
      <c r="A81" t="s">
        <v>551</v>
      </c>
      <c r="B81" t="s">
        <v>607</v>
      </c>
    </row>
    <row r="82" spans="1:37" x14ac:dyDescent="0.25">
      <c r="A82" t="s">
        <v>552</v>
      </c>
      <c r="B82" t="s">
        <v>614</v>
      </c>
    </row>
    <row r="83" spans="1:37" x14ac:dyDescent="0.25">
      <c r="A83" t="s">
        <v>553</v>
      </c>
      <c r="B83" t="s">
        <v>613</v>
      </c>
    </row>
    <row r="84" spans="1:37" x14ac:dyDescent="0.25">
      <c r="A84" t="s">
        <v>554</v>
      </c>
      <c r="B84" t="s">
        <v>613</v>
      </c>
    </row>
    <row r="85" spans="1:37" x14ac:dyDescent="0.25">
      <c r="A85" t="s">
        <v>555</v>
      </c>
      <c r="B85" t="s">
        <v>658</v>
      </c>
    </row>
    <row r="86" spans="1:37" x14ac:dyDescent="0.25">
      <c r="A86" t="s">
        <v>561</v>
      </c>
      <c r="B86" t="s">
        <v>659</v>
      </c>
    </row>
    <row r="87" spans="1:37" x14ac:dyDescent="0.25">
      <c r="A87" t="s">
        <v>562</v>
      </c>
      <c r="B87" t="s">
        <v>660</v>
      </c>
    </row>
    <row r="88" spans="1:37" x14ac:dyDescent="0.25">
      <c r="A88" t="s">
        <v>563</v>
      </c>
      <c r="B88" t="s">
        <v>660</v>
      </c>
    </row>
    <row r="89" spans="1:37" x14ac:dyDescent="0.25">
      <c r="A89" t="s">
        <v>580</v>
      </c>
      <c r="B89" t="s">
        <v>660</v>
      </c>
    </row>
    <row r="90" spans="1:37" x14ac:dyDescent="0.25">
      <c r="A90" t="s">
        <v>557</v>
      </c>
      <c r="B90" t="s">
        <v>607</v>
      </c>
    </row>
    <row r="92" spans="1:37" x14ac:dyDescent="0.25">
      <c r="A92" s="3" t="s">
        <v>477</v>
      </c>
      <c r="B92" s="3"/>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row>
    <row r="93" spans="1:37" x14ac:dyDescent="0.25">
      <c r="B93" s="18">
        <v>2021</v>
      </c>
      <c r="C93" s="2">
        <v>2022</v>
      </c>
      <c r="D93" s="2">
        <v>2023</v>
      </c>
      <c r="E93" s="2">
        <v>2024</v>
      </c>
      <c r="F93" s="2">
        <v>2025</v>
      </c>
      <c r="G93" s="2">
        <v>2026</v>
      </c>
      <c r="H93" s="2">
        <v>2027</v>
      </c>
      <c r="I93" s="2">
        <v>2028</v>
      </c>
      <c r="J93" s="2">
        <v>2029</v>
      </c>
      <c r="K93" s="2">
        <v>2030</v>
      </c>
      <c r="L93" s="2">
        <v>2031</v>
      </c>
      <c r="M93" s="2">
        <v>2032</v>
      </c>
      <c r="N93" s="2">
        <v>2033</v>
      </c>
      <c r="O93" s="2">
        <v>2034</v>
      </c>
      <c r="P93" s="2">
        <v>2035</v>
      </c>
      <c r="Q93" s="2">
        <v>2036</v>
      </c>
      <c r="R93" s="2">
        <v>2037</v>
      </c>
      <c r="S93" s="2">
        <v>2038</v>
      </c>
      <c r="T93" s="2">
        <v>2039</v>
      </c>
      <c r="U93" s="2">
        <v>2040</v>
      </c>
      <c r="V93" s="2">
        <v>2041</v>
      </c>
      <c r="W93" s="2">
        <v>2042</v>
      </c>
      <c r="X93" s="2">
        <v>2043</v>
      </c>
      <c r="Y93" s="2">
        <v>2044</v>
      </c>
      <c r="Z93" s="2">
        <v>2045</v>
      </c>
      <c r="AA93" s="2">
        <v>2046</v>
      </c>
      <c r="AB93" s="2">
        <v>2047</v>
      </c>
      <c r="AC93" s="2">
        <v>2048</v>
      </c>
      <c r="AD93" s="2">
        <v>2049</v>
      </c>
      <c r="AE93" s="2">
        <v>2050</v>
      </c>
    </row>
    <row r="94" spans="1:37" x14ac:dyDescent="0.25">
      <c r="A94" t="s">
        <v>551</v>
      </c>
      <c r="B94">
        <v>1</v>
      </c>
      <c r="C94">
        <f t="shared" ref="C94:AE94" si="21">C$42/$B$42</f>
        <v>0.99943033141341564</v>
      </c>
      <c r="D94">
        <f t="shared" si="21"/>
        <v>1.0098343712314126</v>
      </c>
      <c r="E94">
        <f t="shared" si="21"/>
        <v>1.0118279821517784</v>
      </c>
      <c r="F94">
        <f t="shared" si="21"/>
        <v>1.0138215930721444</v>
      </c>
      <c r="G94">
        <f t="shared" si="21"/>
        <v>1.0136122196739494</v>
      </c>
      <c r="H94">
        <f t="shared" si="21"/>
        <v>1.0134028462757545</v>
      </c>
      <c r="I94">
        <f t="shared" si="21"/>
        <v>1.0131934728775596</v>
      </c>
      <c r="J94">
        <f t="shared" si="21"/>
        <v>1.0129840994793646</v>
      </c>
      <c r="K94">
        <f t="shared" si="21"/>
        <v>1.0127747260811699</v>
      </c>
      <c r="L94">
        <f t="shared" si="21"/>
        <v>1.0124576021564469</v>
      </c>
      <c r="M94">
        <f t="shared" si="21"/>
        <v>1.0121404782317238</v>
      </c>
      <c r="N94">
        <f t="shared" si="21"/>
        <v>1.0118233543070005</v>
      </c>
      <c r="O94">
        <f t="shared" si="21"/>
        <v>1.0115062303822775</v>
      </c>
      <c r="P94">
        <f t="shared" si="21"/>
        <v>1.0111891064575542</v>
      </c>
      <c r="Q94">
        <f t="shared" si="21"/>
        <v>1.0110105086969419</v>
      </c>
      <c r="R94">
        <f t="shared" si="21"/>
        <v>1.0108319109363293</v>
      </c>
      <c r="S94">
        <f t="shared" si="21"/>
        <v>1.0106533131757167</v>
      </c>
      <c r="T94">
        <f t="shared" si="21"/>
        <v>1.0104747154151044</v>
      </c>
      <c r="U94">
        <f t="shared" si="21"/>
        <v>1.0102961176544916</v>
      </c>
      <c r="V94">
        <f t="shared" si="21"/>
        <v>1.0097279124565883</v>
      </c>
      <c r="W94">
        <f t="shared" si="21"/>
        <v>1.0091597072586849</v>
      </c>
      <c r="X94">
        <f t="shared" si="21"/>
        <v>1.0085915020607816</v>
      </c>
      <c r="Y94">
        <f t="shared" si="21"/>
        <v>1.0080232968628784</v>
      </c>
      <c r="Z94">
        <f t="shared" si="21"/>
        <v>1.0074550916649752</v>
      </c>
      <c r="AA94">
        <f t="shared" si="21"/>
        <v>1.0063611650005635</v>
      </c>
      <c r="AB94">
        <f t="shared" si="21"/>
        <v>1.0052672383361518</v>
      </c>
      <c r="AC94">
        <f t="shared" si="21"/>
        <v>1.0041733116717402</v>
      </c>
      <c r="AD94">
        <f t="shared" si="21"/>
        <v>1.0030793850073285</v>
      </c>
      <c r="AE94">
        <f t="shared" si="21"/>
        <v>1.0019854583429166</v>
      </c>
    </row>
    <row r="95" spans="1:37" x14ac:dyDescent="0.25">
      <c r="A95" t="s">
        <v>552</v>
      </c>
      <c r="B95">
        <f>SUMIFS('EPA non-CO2 Data'!$H:$H,'EPA non-CO2 Data'!$A:$A,'Country Selector'!$A$2,'EPA non-CO2 Data'!$J:$J,"CH4",'EPA non-CO2 Data'!$I:$I,$A95,'EPA non-CO2 Data'!$F:$F,B$93)/SUMIFS('EPA non-CO2 Data'!$H:$H,'EPA non-CO2 Data'!$A:$A,'Country Selector'!$A$2,'EPA non-CO2 Data'!$J:$J,"CH4",'EPA non-CO2 Data'!$I:$I,$A95,'EPA non-CO2 Data'!$F:$F,$B$93)</f>
        <v>1</v>
      </c>
      <c r="C95">
        <f>SUMIFS('EPA non-CO2 Data'!$H:$H,'EPA non-CO2 Data'!$A:$A,'Country Selector'!$A$2,'EPA non-CO2 Data'!$J:$J,"CH4",'EPA non-CO2 Data'!$I:$I,$A95,'EPA non-CO2 Data'!$F:$F,C$93)/SUMIFS('EPA non-CO2 Data'!$H:$H,'EPA non-CO2 Data'!$A:$A,'Country Selector'!$A$2,'EPA non-CO2 Data'!$J:$J,"CH4",'EPA non-CO2 Data'!$I:$I,$A95,'EPA non-CO2 Data'!$F:$F,$B$93)</f>
        <v>0.99356065701704455</v>
      </c>
      <c r="D95">
        <f>SUMIFS('EPA non-CO2 Data'!$H:$H,'EPA non-CO2 Data'!$A:$A,'Country Selector'!$A$2,'EPA non-CO2 Data'!$J:$J,"CH4",'EPA non-CO2 Data'!$I:$I,$A95,'EPA non-CO2 Data'!$F:$F,D$93)/SUMIFS('EPA non-CO2 Data'!$H:$H,'EPA non-CO2 Data'!$A:$A,'Country Selector'!$A$2,'EPA non-CO2 Data'!$J:$J,"CH4",'EPA non-CO2 Data'!$I:$I,$A95,'EPA non-CO2 Data'!$F:$F,$B$93)</f>
        <v>0.98712131403408898</v>
      </c>
      <c r="E95">
        <f>SUMIFS('EPA non-CO2 Data'!$H:$H,'EPA non-CO2 Data'!$A:$A,'Country Selector'!$A$2,'EPA non-CO2 Data'!$J:$J,"CH4",'EPA non-CO2 Data'!$I:$I,$A95,'EPA non-CO2 Data'!$F:$F,E$93)/SUMIFS('EPA non-CO2 Data'!$H:$H,'EPA non-CO2 Data'!$A:$A,'Country Selector'!$A$2,'EPA non-CO2 Data'!$J:$J,"CH4",'EPA non-CO2 Data'!$I:$I,$A95,'EPA non-CO2 Data'!$F:$F,$B$93)</f>
        <v>0.98068197105112986</v>
      </c>
      <c r="F95">
        <f>SUMIFS('EPA non-CO2 Data'!$H:$H,'EPA non-CO2 Data'!$A:$A,'Country Selector'!$A$2,'EPA non-CO2 Data'!$J:$J,"CH4",'EPA non-CO2 Data'!$I:$I,$A95,'EPA non-CO2 Data'!$F:$F,F$93)/SUMIFS('EPA non-CO2 Data'!$H:$H,'EPA non-CO2 Data'!$A:$A,'Country Selector'!$A$2,'EPA non-CO2 Data'!$J:$J,"CH4",'EPA non-CO2 Data'!$I:$I,$A95,'EPA non-CO2 Data'!$F:$F,$B$93)</f>
        <v>0.97424262806817441</v>
      </c>
      <c r="G95">
        <f>SUMIFS('EPA non-CO2 Data'!$H:$H,'EPA non-CO2 Data'!$A:$A,'Country Selector'!$A$2,'EPA non-CO2 Data'!$J:$J,"CH4",'EPA non-CO2 Data'!$I:$I,$A95,'EPA non-CO2 Data'!$F:$F,G$93)/SUMIFS('EPA non-CO2 Data'!$H:$H,'EPA non-CO2 Data'!$A:$A,'Country Selector'!$A$2,'EPA non-CO2 Data'!$J:$J,"CH4",'EPA non-CO2 Data'!$I:$I,$A95,'EPA non-CO2 Data'!$F:$F,$B$93)</f>
        <v>0.97102295657669702</v>
      </c>
      <c r="H95">
        <f>SUMIFS('EPA non-CO2 Data'!$H:$H,'EPA non-CO2 Data'!$A:$A,'Country Selector'!$A$2,'EPA non-CO2 Data'!$J:$J,"CH4",'EPA non-CO2 Data'!$I:$I,$A95,'EPA non-CO2 Data'!$F:$F,H$93)/SUMIFS('EPA non-CO2 Data'!$H:$H,'EPA non-CO2 Data'!$A:$A,'Country Selector'!$A$2,'EPA non-CO2 Data'!$J:$J,"CH4",'EPA non-CO2 Data'!$I:$I,$A95,'EPA non-CO2 Data'!$F:$F,$B$93)</f>
        <v>0.96780328508521885</v>
      </c>
      <c r="I95">
        <f>SUMIFS('EPA non-CO2 Data'!$H:$H,'EPA non-CO2 Data'!$A:$A,'Country Selector'!$A$2,'EPA non-CO2 Data'!$J:$J,"CH4",'EPA non-CO2 Data'!$I:$I,$A95,'EPA non-CO2 Data'!$F:$F,I$93)/SUMIFS('EPA non-CO2 Data'!$H:$H,'EPA non-CO2 Data'!$A:$A,'Country Selector'!$A$2,'EPA non-CO2 Data'!$J:$J,"CH4",'EPA non-CO2 Data'!$I:$I,$A95,'EPA non-CO2 Data'!$F:$F,$B$93)</f>
        <v>0.96458361359374112</v>
      </c>
      <c r="J95">
        <f>SUMIFS('EPA non-CO2 Data'!$H:$H,'EPA non-CO2 Data'!$A:$A,'Country Selector'!$A$2,'EPA non-CO2 Data'!$J:$J,"CH4",'EPA non-CO2 Data'!$I:$I,$A95,'EPA non-CO2 Data'!$F:$F,J$93)/SUMIFS('EPA non-CO2 Data'!$H:$H,'EPA non-CO2 Data'!$A:$A,'Country Selector'!$A$2,'EPA non-CO2 Data'!$J:$J,"CH4",'EPA non-CO2 Data'!$I:$I,$A95,'EPA non-CO2 Data'!$F:$F,$B$93)</f>
        <v>0.96136394210225973</v>
      </c>
      <c r="K95">
        <f>SUMIFS('EPA non-CO2 Data'!$H:$H,'EPA non-CO2 Data'!$A:$A,'Country Selector'!$A$2,'EPA non-CO2 Data'!$J:$J,"CH4",'EPA non-CO2 Data'!$I:$I,$A95,'EPA non-CO2 Data'!$F:$F,K$93)/SUMIFS('EPA non-CO2 Data'!$H:$H,'EPA non-CO2 Data'!$A:$A,'Country Selector'!$A$2,'EPA non-CO2 Data'!$J:$J,"CH4",'EPA non-CO2 Data'!$I:$I,$A95,'EPA non-CO2 Data'!$F:$F,$B$93)</f>
        <v>0.95814427061078178</v>
      </c>
      <c r="L95">
        <f>SUMIFS('EPA non-CO2 Data'!$H:$H,'EPA non-CO2 Data'!$A:$A,'Country Selector'!$A$2,'EPA non-CO2 Data'!$J:$J,"CH4",'EPA non-CO2 Data'!$I:$I,$A95,'EPA non-CO2 Data'!$F:$F,L$93)/SUMIFS('EPA non-CO2 Data'!$H:$H,'EPA non-CO2 Data'!$A:$A,'Country Selector'!$A$2,'EPA non-CO2 Data'!$J:$J,"CH4",'EPA non-CO2 Data'!$I:$I,$A95,'EPA non-CO2 Data'!$F:$F,$B$93)</f>
        <v>0.95846790928572134</v>
      </c>
      <c r="M95">
        <f>SUMIFS('EPA non-CO2 Data'!$H:$H,'EPA non-CO2 Data'!$A:$A,'Country Selector'!$A$2,'EPA non-CO2 Data'!$J:$J,"CH4",'EPA non-CO2 Data'!$I:$I,$A95,'EPA non-CO2 Data'!$F:$F,M$93)/SUMIFS('EPA non-CO2 Data'!$H:$H,'EPA non-CO2 Data'!$A:$A,'Country Selector'!$A$2,'EPA non-CO2 Data'!$J:$J,"CH4",'EPA non-CO2 Data'!$I:$I,$A95,'EPA non-CO2 Data'!$F:$F,$B$93)</f>
        <v>0.95879154796066102</v>
      </c>
      <c r="N95">
        <f>SUMIFS('EPA non-CO2 Data'!$H:$H,'EPA non-CO2 Data'!$A:$A,'Country Selector'!$A$2,'EPA non-CO2 Data'!$J:$J,"CH4",'EPA non-CO2 Data'!$I:$I,$A95,'EPA non-CO2 Data'!$F:$F,N$93)/SUMIFS('EPA non-CO2 Data'!$H:$H,'EPA non-CO2 Data'!$A:$A,'Country Selector'!$A$2,'EPA non-CO2 Data'!$J:$J,"CH4",'EPA non-CO2 Data'!$I:$I,$A95,'EPA non-CO2 Data'!$F:$F,$B$93)</f>
        <v>0.95911518663560036</v>
      </c>
      <c r="O95">
        <f>SUMIFS('EPA non-CO2 Data'!$H:$H,'EPA non-CO2 Data'!$A:$A,'Country Selector'!$A$2,'EPA non-CO2 Data'!$J:$J,"CH4",'EPA non-CO2 Data'!$I:$I,$A95,'EPA non-CO2 Data'!$F:$F,O$93)/SUMIFS('EPA non-CO2 Data'!$H:$H,'EPA non-CO2 Data'!$A:$A,'Country Selector'!$A$2,'EPA non-CO2 Data'!$J:$J,"CH4",'EPA non-CO2 Data'!$I:$I,$A95,'EPA non-CO2 Data'!$F:$F,$B$93)</f>
        <v>0.95943882531054003</v>
      </c>
      <c r="P95">
        <f>SUMIFS('EPA non-CO2 Data'!$H:$H,'EPA non-CO2 Data'!$A:$A,'Country Selector'!$A$2,'EPA non-CO2 Data'!$J:$J,"CH4",'EPA non-CO2 Data'!$I:$I,$A95,'EPA non-CO2 Data'!$F:$F,P$93)/SUMIFS('EPA non-CO2 Data'!$H:$H,'EPA non-CO2 Data'!$A:$A,'Country Selector'!$A$2,'EPA non-CO2 Data'!$J:$J,"CH4",'EPA non-CO2 Data'!$I:$I,$A95,'EPA non-CO2 Data'!$F:$F,$B$93)</f>
        <v>0.95976246398547949</v>
      </c>
      <c r="Q95">
        <f>SUMIFS('EPA non-CO2 Data'!$H:$H,'EPA non-CO2 Data'!$A:$A,'Country Selector'!$A$2,'EPA non-CO2 Data'!$J:$J,"CH4",'EPA non-CO2 Data'!$I:$I,$A95,'EPA non-CO2 Data'!$F:$F,Q$93)/SUMIFS('EPA non-CO2 Data'!$H:$H,'EPA non-CO2 Data'!$A:$A,'Country Selector'!$A$2,'EPA non-CO2 Data'!$J:$J,"CH4",'EPA non-CO2 Data'!$I:$I,$A95,'EPA non-CO2 Data'!$F:$F,$B$93)</f>
        <v>0.95807171857100781</v>
      </c>
      <c r="R95">
        <f>SUMIFS('EPA non-CO2 Data'!$H:$H,'EPA non-CO2 Data'!$A:$A,'Country Selector'!$A$2,'EPA non-CO2 Data'!$J:$J,"CH4",'EPA non-CO2 Data'!$I:$I,$A95,'EPA non-CO2 Data'!$F:$F,R$93)/SUMIFS('EPA non-CO2 Data'!$H:$H,'EPA non-CO2 Data'!$A:$A,'Country Selector'!$A$2,'EPA non-CO2 Data'!$J:$J,"CH4",'EPA non-CO2 Data'!$I:$I,$A95,'EPA non-CO2 Data'!$F:$F,$B$93)</f>
        <v>0.95638097315653214</v>
      </c>
      <c r="S95">
        <f>SUMIFS('EPA non-CO2 Data'!$H:$H,'EPA non-CO2 Data'!$A:$A,'Country Selector'!$A$2,'EPA non-CO2 Data'!$J:$J,"CH4",'EPA non-CO2 Data'!$I:$I,$A95,'EPA non-CO2 Data'!$F:$F,S$93)/SUMIFS('EPA non-CO2 Data'!$H:$H,'EPA non-CO2 Data'!$A:$A,'Country Selector'!$A$2,'EPA non-CO2 Data'!$J:$J,"CH4",'EPA non-CO2 Data'!$I:$I,$A95,'EPA non-CO2 Data'!$F:$F,$B$93)</f>
        <v>0.95469022774205681</v>
      </c>
      <c r="T95">
        <f>SUMIFS('EPA non-CO2 Data'!$H:$H,'EPA non-CO2 Data'!$A:$A,'Country Selector'!$A$2,'EPA non-CO2 Data'!$J:$J,"CH4",'EPA non-CO2 Data'!$I:$I,$A95,'EPA non-CO2 Data'!$F:$F,T$93)/SUMIFS('EPA non-CO2 Data'!$H:$H,'EPA non-CO2 Data'!$A:$A,'Country Selector'!$A$2,'EPA non-CO2 Data'!$J:$J,"CH4",'EPA non-CO2 Data'!$I:$I,$A95,'EPA non-CO2 Data'!$F:$F,$B$93)</f>
        <v>0.95299948232758469</v>
      </c>
      <c r="U95">
        <f>SUMIFS('EPA non-CO2 Data'!$H:$H,'EPA non-CO2 Data'!$A:$A,'Country Selector'!$A$2,'EPA non-CO2 Data'!$J:$J,"CH4",'EPA non-CO2 Data'!$I:$I,$A95,'EPA non-CO2 Data'!$F:$F,U$93)/SUMIFS('EPA non-CO2 Data'!$H:$H,'EPA non-CO2 Data'!$A:$A,'Country Selector'!$A$2,'EPA non-CO2 Data'!$J:$J,"CH4",'EPA non-CO2 Data'!$I:$I,$A95,'EPA non-CO2 Data'!$F:$F,$B$93)</f>
        <v>0.95130873691310924</v>
      </c>
      <c r="V95">
        <f>SUMIFS('EPA non-CO2 Data'!$H:$H,'EPA non-CO2 Data'!$A:$A,'Country Selector'!$A$2,'EPA non-CO2 Data'!$J:$J,"CH4",'EPA non-CO2 Data'!$I:$I,$A95,'EPA non-CO2 Data'!$F:$F,V$93)/SUMIFS('EPA non-CO2 Data'!$H:$H,'EPA non-CO2 Data'!$A:$A,'Country Selector'!$A$2,'EPA non-CO2 Data'!$J:$J,"CH4",'EPA non-CO2 Data'!$I:$I,$A95,'EPA non-CO2 Data'!$F:$F,$B$93)</f>
        <v>0.95267584365264524</v>
      </c>
      <c r="W95">
        <f>SUMIFS('EPA non-CO2 Data'!$H:$H,'EPA non-CO2 Data'!$A:$A,'Country Selector'!$A$2,'EPA non-CO2 Data'!$J:$J,"CH4",'EPA non-CO2 Data'!$I:$I,$A95,'EPA non-CO2 Data'!$F:$F,W$93)/SUMIFS('EPA non-CO2 Data'!$H:$H,'EPA non-CO2 Data'!$A:$A,'Country Selector'!$A$2,'EPA non-CO2 Data'!$J:$J,"CH4",'EPA non-CO2 Data'!$I:$I,$A95,'EPA non-CO2 Data'!$F:$F,$B$93)</f>
        <v>0.95404295039217779</v>
      </c>
      <c r="X95">
        <f>SUMIFS('EPA non-CO2 Data'!$H:$H,'EPA non-CO2 Data'!$A:$A,'Country Selector'!$A$2,'EPA non-CO2 Data'!$J:$J,"CH4",'EPA non-CO2 Data'!$I:$I,$A95,'EPA non-CO2 Data'!$F:$F,X$93)/SUMIFS('EPA non-CO2 Data'!$H:$H,'EPA non-CO2 Data'!$A:$A,'Country Selector'!$A$2,'EPA non-CO2 Data'!$J:$J,"CH4",'EPA non-CO2 Data'!$I:$I,$A95,'EPA non-CO2 Data'!$F:$F,$B$93)</f>
        <v>0.95541005713171345</v>
      </c>
      <c r="Y95">
        <f>SUMIFS('EPA non-CO2 Data'!$H:$H,'EPA non-CO2 Data'!$A:$A,'Country Selector'!$A$2,'EPA non-CO2 Data'!$J:$J,"CH4",'EPA non-CO2 Data'!$I:$I,$A95,'EPA non-CO2 Data'!$F:$F,Y$93)/SUMIFS('EPA non-CO2 Data'!$H:$H,'EPA non-CO2 Data'!$A:$A,'Country Selector'!$A$2,'EPA non-CO2 Data'!$J:$J,"CH4",'EPA non-CO2 Data'!$I:$I,$A95,'EPA non-CO2 Data'!$F:$F,$B$93)</f>
        <v>0.95677716387124967</v>
      </c>
      <c r="Z95">
        <f>SUMIFS('EPA non-CO2 Data'!$H:$H,'EPA non-CO2 Data'!$A:$A,'Country Selector'!$A$2,'EPA non-CO2 Data'!$J:$J,"CH4",'EPA non-CO2 Data'!$I:$I,$A95,'EPA non-CO2 Data'!$F:$F,Z$93)/SUMIFS('EPA non-CO2 Data'!$H:$H,'EPA non-CO2 Data'!$A:$A,'Country Selector'!$A$2,'EPA non-CO2 Data'!$J:$J,"CH4",'EPA non-CO2 Data'!$I:$I,$A95,'EPA non-CO2 Data'!$F:$F,$B$93)</f>
        <v>0.95814427061078178</v>
      </c>
      <c r="AA95">
        <f>SUMIFS('EPA non-CO2 Data'!$H:$H,'EPA non-CO2 Data'!$A:$A,'Country Selector'!$A$2,'EPA non-CO2 Data'!$J:$J,"CH4",'EPA non-CO2 Data'!$I:$I,$A95,'EPA non-CO2 Data'!$F:$F,AA$93)/SUMIFS('EPA non-CO2 Data'!$H:$H,'EPA non-CO2 Data'!$A:$A,'Country Selector'!$A$2,'EPA non-CO2 Data'!$J:$J,"CH4",'EPA non-CO2 Data'!$I:$I,$A95,'EPA non-CO2 Data'!$F:$F,$B$93)</f>
        <v>0.9639363362438621</v>
      </c>
      <c r="AB95">
        <f>SUMIFS('EPA non-CO2 Data'!$H:$H,'EPA non-CO2 Data'!$A:$A,'Country Selector'!$A$2,'EPA non-CO2 Data'!$J:$J,"CH4",'EPA non-CO2 Data'!$I:$I,$A95,'EPA non-CO2 Data'!$F:$F,AB$93)/SUMIFS('EPA non-CO2 Data'!$H:$H,'EPA non-CO2 Data'!$A:$A,'Country Selector'!$A$2,'EPA non-CO2 Data'!$J:$J,"CH4",'EPA non-CO2 Data'!$I:$I,$A95,'EPA non-CO2 Data'!$F:$F,$B$93)</f>
        <v>0.96972840187693865</v>
      </c>
      <c r="AC95">
        <f>SUMIFS('EPA non-CO2 Data'!$H:$H,'EPA non-CO2 Data'!$A:$A,'Country Selector'!$A$2,'EPA non-CO2 Data'!$J:$J,"CH4",'EPA non-CO2 Data'!$I:$I,$A95,'EPA non-CO2 Data'!$F:$F,AC$93)/SUMIFS('EPA non-CO2 Data'!$H:$H,'EPA non-CO2 Data'!$A:$A,'Country Selector'!$A$2,'EPA non-CO2 Data'!$J:$J,"CH4",'EPA non-CO2 Data'!$I:$I,$A95,'EPA non-CO2 Data'!$F:$F,$B$93)</f>
        <v>0.97552046751001498</v>
      </c>
      <c r="AD95">
        <f>SUMIFS('EPA non-CO2 Data'!$H:$H,'EPA non-CO2 Data'!$A:$A,'Country Selector'!$A$2,'EPA non-CO2 Data'!$J:$J,"CH4",'EPA non-CO2 Data'!$I:$I,$A95,'EPA non-CO2 Data'!$F:$F,AD$93)/SUMIFS('EPA non-CO2 Data'!$H:$H,'EPA non-CO2 Data'!$A:$A,'Country Selector'!$A$2,'EPA non-CO2 Data'!$J:$J,"CH4",'EPA non-CO2 Data'!$I:$I,$A95,'EPA non-CO2 Data'!$F:$F,$B$93)</f>
        <v>0.98131253314309508</v>
      </c>
      <c r="AE95">
        <f>SUMIFS('EPA non-CO2 Data'!$H:$H,'EPA non-CO2 Data'!$A:$A,'Country Selector'!$A$2,'EPA non-CO2 Data'!$J:$J,"CH4",'EPA non-CO2 Data'!$I:$I,$A95,'EPA non-CO2 Data'!$F:$F,AE$93)/SUMIFS('EPA non-CO2 Data'!$H:$H,'EPA non-CO2 Data'!$A:$A,'Country Selector'!$A$2,'EPA non-CO2 Data'!$J:$J,"CH4",'EPA non-CO2 Data'!$I:$I,$A95,'EPA non-CO2 Data'!$F:$F,$B$93)</f>
        <v>0.98710459877617129</v>
      </c>
    </row>
    <row r="96" spans="1:37" x14ac:dyDescent="0.25">
      <c r="A96" t="s">
        <v>553</v>
      </c>
      <c r="B96">
        <f>SUMIFS('EPA non-CO2 Data'!$H:$H,'EPA non-CO2 Data'!$A:$A,'Country Selector'!$A$2,'EPA non-CO2 Data'!$J:$J,"CH4",'EPA non-CO2 Data'!$I:$I,$A96,'EPA non-CO2 Data'!$F:$F,B$93)/SUMIFS('EPA non-CO2 Data'!$H:$H,'EPA non-CO2 Data'!$A:$A,'Country Selector'!$A$2,'EPA non-CO2 Data'!$J:$J,"CH4",'EPA non-CO2 Data'!$I:$I,$A96,'EPA non-CO2 Data'!$F:$F,$B$93)</f>
        <v>1</v>
      </c>
      <c r="C96">
        <f>SUMIFS('EPA non-CO2 Data'!$H:$H,'EPA non-CO2 Data'!$A:$A,'Country Selector'!$A$2,'EPA non-CO2 Data'!$J:$J,"CH4",'EPA non-CO2 Data'!$I:$I,$A96,'EPA non-CO2 Data'!$F:$F,C$93)/SUMIFS('EPA non-CO2 Data'!$H:$H,'EPA non-CO2 Data'!$A:$A,'Country Selector'!$A$2,'EPA non-CO2 Data'!$J:$J,"CH4",'EPA non-CO2 Data'!$I:$I,$A96,'EPA non-CO2 Data'!$F:$F,$B$93)</f>
        <v>1.0009085711751275</v>
      </c>
      <c r="D96">
        <f>SUMIFS('EPA non-CO2 Data'!$H:$H,'EPA non-CO2 Data'!$A:$A,'Country Selector'!$A$2,'EPA non-CO2 Data'!$J:$J,"CH4",'EPA non-CO2 Data'!$I:$I,$A96,'EPA non-CO2 Data'!$F:$F,D$93)/SUMIFS('EPA non-CO2 Data'!$H:$H,'EPA non-CO2 Data'!$A:$A,'Country Selector'!$A$2,'EPA non-CO2 Data'!$J:$J,"CH4",'EPA non-CO2 Data'!$I:$I,$A96,'EPA non-CO2 Data'!$F:$F,$B$93)</f>
        <v>1.0018171423502569</v>
      </c>
      <c r="E96">
        <f>SUMIFS('EPA non-CO2 Data'!$H:$H,'EPA non-CO2 Data'!$A:$A,'Country Selector'!$A$2,'EPA non-CO2 Data'!$J:$J,"CH4",'EPA non-CO2 Data'!$I:$I,$A96,'EPA non-CO2 Data'!$F:$F,E$93)/SUMIFS('EPA non-CO2 Data'!$H:$H,'EPA non-CO2 Data'!$A:$A,'Country Selector'!$A$2,'EPA non-CO2 Data'!$J:$J,"CH4",'EPA non-CO2 Data'!$I:$I,$A96,'EPA non-CO2 Data'!$F:$F,$B$93)</f>
        <v>1.0027257135253864</v>
      </c>
      <c r="F96">
        <f>SUMIFS('EPA non-CO2 Data'!$H:$H,'EPA non-CO2 Data'!$A:$A,'Country Selector'!$A$2,'EPA non-CO2 Data'!$J:$J,"CH4",'EPA non-CO2 Data'!$I:$I,$A96,'EPA non-CO2 Data'!$F:$F,F$93)/SUMIFS('EPA non-CO2 Data'!$H:$H,'EPA non-CO2 Data'!$A:$A,'Country Selector'!$A$2,'EPA non-CO2 Data'!$J:$J,"CH4",'EPA non-CO2 Data'!$I:$I,$A96,'EPA non-CO2 Data'!$F:$F,$B$93)</f>
        <v>1.0036342847005144</v>
      </c>
      <c r="G96">
        <f>SUMIFS('EPA non-CO2 Data'!$H:$H,'EPA non-CO2 Data'!$A:$A,'Country Selector'!$A$2,'EPA non-CO2 Data'!$J:$J,"CH4",'EPA non-CO2 Data'!$I:$I,$A96,'EPA non-CO2 Data'!$F:$F,G$93)/SUMIFS('EPA non-CO2 Data'!$H:$H,'EPA non-CO2 Data'!$A:$A,'Country Selector'!$A$2,'EPA non-CO2 Data'!$J:$J,"CH4",'EPA non-CO2 Data'!$I:$I,$A96,'EPA non-CO2 Data'!$F:$F,$B$93)</f>
        <v>1.0097537465619386</v>
      </c>
      <c r="H96">
        <f>SUMIFS('EPA non-CO2 Data'!$H:$H,'EPA non-CO2 Data'!$A:$A,'Country Selector'!$A$2,'EPA non-CO2 Data'!$J:$J,"CH4",'EPA non-CO2 Data'!$I:$I,$A96,'EPA non-CO2 Data'!$F:$F,H$93)/SUMIFS('EPA non-CO2 Data'!$H:$H,'EPA non-CO2 Data'!$A:$A,'Country Selector'!$A$2,'EPA non-CO2 Data'!$J:$J,"CH4",'EPA non-CO2 Data'!$I:$I,$A96,'EPA non-CO2 Data'!$F:$F,$B$93)</f>
        <v>1.0158732084233633</v>
      </c>
      <c r="I96">
        <f>SUMIFS('EPA non-CO2 Data'!$H:$H,'EPA non-CO2 Data'!$A:$A,'Country Selector'!$A$2,'EPA non-CO2 Data'!$J:$J,"CH4",'EPA non-CO2 Data'!$I:$I,$A96,'EPA non-CO2 Data'!$F:$F,I$93)/SUMIFS('EPA non-CO2 Data'!$H:$H,'EPA non-CO2 Data'!$A:$A,'Country Selector'!$A$2,'EPA non-CO2 Data'!$J:$J,"CH4",'EPA non-CO2 Data'!$I:$I,$A96,'EPA non-CO2 Data'!$F:$F,$B$93)</f>
        <v>1.0219926702847881</v>
      </c>
      <c r="J96">
        <f>SUMIFS('EPA non-CO2 Data'!$H:$H,'EPA non-CO2 Data'!$A:$A,'Country Selector'!$A$2,'EPA non-CO2 Data'!$J:$J,"CH4",'EPA non-CO2 Data'!$I:$I,$A96,'EPA non-CO2 Data'!$F:$F,J$93)/SUMIFS('EPA non-CO2 Data'!$H:$H,'EPA non-CO2 Data'!$A:$A,'Country Selector'!$A$2,'EPA non-CO2 Data'!$J:$J,"CH4",'EPA non-CO2 Data'!$I:$I,$A96,'EPA non-CO2 Data'!$F:$F,$B$93)</f>
        <v>1.0281121321462119</v>
      </c>
      <c r="K96">
        <f>SUMIFS('EPA non-CO2 Data'!$H:$H,'EPA non-CO2 Data'!$A:$A,'Country Selector'!$A$2,'EPA non-CO2 Data'!$J:$J,"CH4",'EPA non-CO2 Data'!$I:$I,$A96,'EPA non-CO2 Data'!$F:$F,K$93)/SUMIFS('EPA non-CO2 Data'!$H:$H,'EPA non-CO2 Data'!$A:$A,'Country Selector'!$A$2,'EPA non-CO2 Data'!$J:$J,"CH4",'EPA non-CO2 Data'!$I:$I,$A96,'EPA non-CO2 Data'!$F:$F,$B$93)</f>
        <v>1.0342315940076363</v>
      </c>
      <c r="L96">
        <f>SUMIFS('EPA non-CO2 Data'!$H:$H,'EPA non-CO2 Data'!$A:$A,'Country Selector'!$A$2,'EPA non-CO2 Data'!$J:$J,"CH4",'EPA non-CO2 Data'!$I:$I,$A96,'EPA non-CO2 Data'!$F:$F,L$93)/SUMIFS('EPA non-CO2 Data'!$H:$H,'EPA non-CO2 Data'!$A:$A,'Country Selector'!$A$2,'EPA non-CO2 Data'!$J:$J,"CH4",'EPA non-CO2 Data'!$I:$I,$A96,'EPA non-CO2 Data'!$F:$F,$B$93)</f>
        <v>1.0562619617296403</v>
      </c>
      <c r="M96">
        <f>SUMIFS('EPA non-CO2 Data'!$H:$H,'EPA non-CO2 Data'!$A:$A,'Country Selector'!$A$2,'EPA non-CO2 Data'!$J:$J,"CH4",'EPA non-CO2 Data'!$I:$I,$A96,'EPA non-CO2 Data'!$F:$F,M$93)/SUMIFS('EPA non-CO2 Data'!$H:$H,'EPA non-CO2 Data'!$A:$A,'Country Selector'!$A$2,'EPA non-CO2 Data'!$J:$J,"CH4",'EPA non-CO2 Data'!$I:$I,$A96,'EPA non-CO2 Data'!$F:$F,$B$93)</f>
        <v>1.0782923294516451</v>
      </c>
      <c r="N96">
        <f>SUMIFS('EPA non-CO2 Data'!$H:$H,'EPA non-CO2 Data'!$A:$A,'Country Selector'!$A$2,'EPA non-CO2 Data'!$J:$J,"CH4",'EPA non-CO2 Data'!$I:$I,$A96,'EPA non-CO2 Data'!$F:$F,N$93)/SUMIFS('EPA non-CO2 Data'!$H:$H,'EPA non-CO2 Data'!$A:$A,'Country Selector'!$A$2,'EPA non-CO2 Data'!$J:$J,"CH4",'EPA non-CO2 Data'!$I:$I,$A96,'EPA non-CO2 Data'!$F:$F,$B$93)</f>
        <v>1.1003226971736475</v>
      </c>
      <c r="O96">
        <f>SUMIFS('EPA non-CO2 Data'!$H:$H,'EPA non-CO2 Data'!$A:$A,'Country Selector'!$A$2,'EPA non-CO2 Data'!$J:$J,"CH4",'EPA non-CO2 Data'!$I:$I,$A96,'EPA non-CO2 Data'!$F:$F,O$93)/SUMIFS('EPA non-CO2 Data'!$H:$H,'EPA non-CO2 Data'!$A:$A,'Country Selector'!$A$2,'EPA non-CO2 Data'!$J:$J,"CH4",'EPA non-CO2 Data'!$I:$I,$A96,'EPA non-CO2 Data'!$F:$F,$B$93)</f>
        <v>1.1223530648956519</v>
      </c>
      <c r="P96">
        <f>SUMIFS('EPA non-CO2 Data'!$H:$H,'EPA non-CO2 Data'!$A:$A,'Country Selector'!$A$2,'EPA non-CO2 Data'!$J:$J,"CH4",'EPA non-CO2 Data'!$I:$I,$A96,'EPA non-CO2 Data'!$F:$F,P$93)/SUMIFS('EPA non-CO2 Data'!$H:$H,'EPA non-CO2 Data'!$A:$A,'Country Selector'!$A$2,'EPA non-CO2 Data'!$J:$J,"CH4",'EPA non-CO2 Data'!$I:$I,$A96,'EPA non-CO2 Data'!$F:$F,$B$93)</f>
        <v>1.1443834326176561</v>
      </c>
      <c r="Q96">
        <f>SUMIFS('EPA non-CO2 Data'!$H:$H,'EPA non-CO2 Data'!$A:$A,'Country Selector'!$A$2,'EPA non-CO2 Data'!$J:$J,"CH4",'EPA non-CO2 Data'!$I:$I,$A96,'EPA non-CO2 Data'!$F:$F,Q$93)/SUMIFS('EPA non-CO2 Data'!$H:$H,'EPA non-CO2 Data'!$A:$A,'Country Selector'!$A$2,'EPA non-CO2 Data'!$J:$J,"CH4",'EPA non-CO2 Data'!$I:$I,$A96,'EPA non-CO2 Data'!$F:$F,$B$93)</f>
        <v>1.1632687530682955</v>
      </c>
      <c r="R96">
        <f>SUMIFS('EPA non-CO2 Data'!$H:$H,'EPA non-CO2 Data'!$A:$A,'Country Selector'!$A$2,'EPA non-CO2 Data'!$J:$J,"CH4",'EPA non-CO2 Data'!$I:$I,$A96,'EPA non-CO2 Data'!$F:$F,R$93)/SUMIFS('EPA non-CO2 Data'!$H:$H,'EPA non-CO2 Data'!$A:$A,'Country Selector'!$A$2,'EPA non-CO2 Data'!$J:$J,"CH4",'EPA non-CO2 Data'!$I:$I,$A96,'EPA non-CO2 Data'!$F:$F,$B$93)</f>
        <v>1.1821540735189366</v>
      </c>
      <c r="S96">
        <f>SUMIFS('EPA non-CO2 Data'!$H:$H,'EPA non-CO2 Data'!$A:$A,'Country Selector'!$A$2,'EPA non-CO2 Data'!$J:$J,"CH4",'EPA non-CO2 Data'!$I:$I,$A96,'EPA non-CO2 Data'!$F:$F,S$93)/SUMIFS('EPA non-CO2 Data'!$H:$H,'EPA non-CO2 Data'!$A:$A,'Country Selector'!$A$2,'EPA non-CO2 Data'!$J:$J,"CH4",'EPA non-CO2 Data'!$I:$I,$A96,'EPA non-CO2 Data'!$F:$F,$B$93)</f>
        <v>1.2010393939695763</v>
      </c>
      <c r="T96">
        <f>SUMIFS('EPA non-CO2 Data'!$H:$H,'EPA non-CO2 Data'!$A:$A,'Country Selector'!$A$2,'EPA non-CO2 Data'!$J:$J,"CH4",'EPA non-CO2 Data'!$I:$I,$A96,'EPA non-CO2 Data'!$F:$F,T$93)/SUMIFS('EPA non-CO2 Data'!$H:$H,'EPA non-CO2 Data'!$A:$A,'Country Selector'!$A$2,'EPA non-CO2 Data'!$J:$J,"CH4",'EPA non-CO2 Data'!$I:$I,$A96,'EPA non-CO2 Data'!$F:$F,$B$93)</f>
        <v>1.2199247144202161</v>
      </c>
      <c r="U96">
        <f>SUMIFS('EPA non-CO2 Data'!$H:$H,'EPA non-CO2 Data'!$A:$A,'Country Selector'!$A$2,'EPA non-CO2 Data'!$J:$J,"CH4",'EPA non-CO2 Data'!$I:$I,$A96,'EPA non-CO2 Data'!$F:$F,U$93)/SUMIFS('EPA non-CO2 Data'!$H:$H,'EPA non-CO2 Data'!$A:$A,'Country Selector'!$A$2,'EPA non-CO2 Data'!$J:$J,"CH4",'EPA non-CO2 Data'!$I:$I,$A96,'EPA non-CO2 Data'!$F:$F,$B$93)</f>
        <v>1.2388100348708566</v>
      </c>
      <c r="V96">
        <f>SUMIFS('EPA non-CO2 Data'!$H:$H,'EPA non-CO2 Data'!$A:$A,'Country Selector'!$A$2,'EPA non-CO2 Data'!$J:$J,"CH4",'EPA non-CO2 Data'!$I:$I,$A96,'EPA non-CO2 Data'!$F:$F,V$93)/SUMIFS('EPA non-CO2 Data'!$H:$H,'EPA non-CO2 Data'!$A:$A,'Country Selector'!$A$2,'EPA non-CO2 Data'!$J:$J,"CH4",'EPA non-CO2 Data'!$I:$I,$A96,'EPA non-CO2 Data'!$F:$F,$B$93)</f>
        <v>1.2602246367494572</v>
      </c>
      <c r="W96">
        <f>SUMIFS('EPA non-CO2 Data'!$H:$H,'EPA non-CO2 Data'!$A:$A,'Country Selector'!$A$2,'EPA non-CO2 Data'!$J:$J,"CH4",'EPA non-CO2 Data'!$I:$I,$A96,'EPA non-CO2 Data'!$F:$F,W$93)/SUMIFS('EPA non-CO2 Data'!$H:$H,'EPA non-CO2 Data'!$A:$A,'Country Selector'!$A$2,'EPA non-CO2 Data'!$J:$J,"CH4",'EPA non-CO2 Data'!$I:$I,$A96,'EPA non-CO2 Data'!$F:$F,$B$93)</f>
        <v>1.2816392386280593</v>
      </c>
      <c r="X96">
        <f>SUMIFS('EPA non-CO2 Data'!$H:$H,'EPA non-CO2 Data'!$A:$A,'Country Selector'!$A$2,'EPA non-CO2 Data'!$J:$J,"CH4",'EPA non-CO2 Data'!$I:$I,$A96,'EPA non-CO2 Data'!$F:$F,X$93)/SUMIFS('EPA non-CO2 Data'!$H:$H,'EPA non-CO2 Data'!$A:$A,'Country Selector'!$A$2,'EPA non-CO2 Data'!$J:$J,"CH4",'EPA non-CO2 Data'!$I:$I,$A96,'EPA non-CO2 Data'!$F:$F,$B$93)</f>
        <v>1.3030538405066603</v>
      </c>
      <c r="Y96">
        <f>SUMIFS('EPA non-CO2 Data'!$H:$H,'EPA non-CO2 Data'!$A:$A,'Country Selector'!$A$2,'EPA non-CO2 Data'!$J:$J,"CH4",'EPA non-CO2 Data'!$I:$I,$A96,'EPA non-CO2 Data'!$F:$F,Y$93)/SUMIFS('EPA non-CO2 Data'!$H:$H,'EPA non-CO2 Data'!$A:$A,'Country Selector'!$A$2,'EPA non-CO2 Data'!$J:$J,"CH4",'EPA non-CO2 Data'!$I:$I,$A96,'EPA non-CO2 Data'!$F:$F,$B$93)</f>
        <v>1.3244684423852613</v>
      </c>
      <c r="Z96">
        <f>SUMIFS('EPA non-CO2 Data'!$H:$H,'EPA non-CO2 Data'!$A:$A,'Country Selector'!$A$2,'EPA non-CO2 Data'!$J:$J,"CH4",'EPA non-CO2 Data'!$I:$I,$A96,'EPA non-CO2 Data'!$F:$F,Z$93)/SUMIFS('EPA non-CO2 Data'!$H:$H,'EPA non-CO2 Data'!$A:$A,'Country Selector'!$A$2,'EPA non-CO2 Data'!$J:$J,"CH4",'EPA non-CO2 Data'!$I:$I,$A96,'EPA non-CO2 Data'!$F:$F,$B$93)</f>
        <v>1.3458830442638623</v>
      </c>
      <c r="AA96">
        <f>SUMIFS('EPA non-CO2 Data'!$H:$H,'EPA non-CO2 Data'!$A:$A,'Country Selector'!$A$2,'EPA non-CO2 Data'!$J:$J,"CH4",'EPA non-CO2 Data'!$I:$I,$A96,'EPA non-CO2 Data'!$F:$F,AA$93)/SUMIFS('EPA non-CO2 Data'!$H:$H,'EPA non-CO2 Data'!$A:$A,'Country Selector'!$A$2,'EPA non-CO2 Data'!$J:$J,"CH4",'EPA non-CO2 Data'!$I:$I,$A96,'EPA non-CO2 Data'!$F:$F,$B$93)</f>
        <v>1.3711859182563311</v>
      </c>
      <c r="AB96">
        <f>SUMIFS('EPA non-CO2 Data'!$H:$H,'EPA non-CO2 Data'!$A:$A,'Country Selector'!$A$2,'EPA non-CO2 Data'!$J:$J,"CH4",'EPA non-CO2 Data'!$I:$I,$A96,'EPA non-CO2 Data'!$F:$F,AB$93)/SUMIFS('EPA non-CO2 Data'!$H:$H,'EPA non-CO2 Data'!$A:$A,'Country Selector'!$A$2,'EPA non-CO2 Data'!$J:$J,"CH4",'EPA non-CO2 Data'!$I:$I,$A96,'EPA non-CO2 Data'!$F:$F,$B$93)</f>
        <v>1.3964887922487998</v>
      </c>
      <c r="AC96">
        <f>SUMIFS('EPA non-CO2 Data'!$H:$H,'EPA non-CO2 Data'!$A:$A,'Country Selector'!$A$2,'EPA non-CO2 Data'!$J:$J,"CH4",'EPA non-CO2 Data'!$I:$I,$A96,'EPA non-CO2 Data'!$F:$F,AC$93)/SUMIFS('EPA non-CO2 Data'!$H:$H,'EPA non-CO2 Data'!$A:$A,'Country Selector'!$A$2,'EPA non-CO2 Data'!$J:$J,"CH4",'EPA non-CO2 Data'!$I:$I,$A96,'EPA non-CO2 Data'!$F:$F,$B$93)</f>
        <v>1.4217916662412688</v>
      </c>
      <c r="AD96">
        <f>SUMIFS('EPA non-CO2 Data'!$H:$H,'EPA non-CO2 Data'!$A:$A,'Country Selector'!$A$2,'EPA non-CO2 Data'!$J:$J,"CH4",'EPA non-CO2 Data'!$I:$I,$A96,'EPA non-CO2 Data'!$F:$F,AD$93)/SUMIFS('EPA non-CO2 Data'!$H:$H,'EPA non-CO2 Data'!$A:$A,'Country Selector'!$A$2,'EPA non-CO2 Data'!$J:$J,"CH4",'EPA non-CO2 Data'!$I:$I,$A96,'EPA non-CO2 Data'!$F:$F,$B$93)</f>
        <v>1.4470945402337365</v>
      </c>
      <c r="AE96">
        <f>SUMIFS('EPA non-CO2 Data'!$H:$H,'EPA non-CO2 Data'!$A:$A,'Country Selector'!$A$2,'EPA non-CO2 Data'!$J:$J,"CH4",'EPA non-CO2 Data'!$I:$I,$A96,'EPA non-CO2 Data'!$F:$F,AE$93)/SUMIFS('EPA non-CO2 Data'!$H:$H,'EPA non-CO2 Data'!$A:$A,'Country Selector'!$A$2,'EPA non-CO2 Data'!$J:$J,"CH4",'EPA non-CO2 Data'!$I:$I,$A96,'EPA non-CO2 Data'!$F:$F,$B$93)</f>
        <v>1.4723974142262062</v>
      </c>
    </row>
    <row r="97" spans="1:37" x14ac:dyDescent="0.25">
      <c r="A97" t="s">
        <v>554</v>
      </c>
      <c r="B97">
        <f t="shared" ref="B97:AE97" si="22">B96</f>
        <v>1</v>
      </c>
      <c r="C97">
        <f>C96</f>
        <v>1.0009085711751275</v>
      </c>
      <c r="D97">
        <f t="shared" si="22"/>
        <v>1.0018171423502569</v>
      </c>
      <c r="E97">
        <f t="shared" si="22"/>
        <v>1.0027257135253864</v>
      </c>
      <c r="F97">
        <f t="shared" si="22"/>
        <v>1.0036342847005144</v>
      </c>
      <c r="G97">
        <f t="shared" si="22"/>
        <v>1.0097537465619386</v>
      </c>
      <c r="H97">
        <f t="shared" si="22"/>
        <v>1.0158732084233633</v>
      </c>
      <c r="I97">
        <f t="shared" si="22"/>
        <v>1.0219926702847881</v>
      </c>
      <c r="J97">
        <f t="shared" si="22"/>
        <v>1.0281121321462119</v>
      </c>
      <c r="K97">
        <f t="shared" si="22"/>
        <v>1.0342315940076363</v>
      </c>
      <c r="L97">
        <f t="shared" si="22"/>
        <v>1.0562619617296403</v>
      </c>
      <c r="M97">
        <f t="shared" si="22"/>
        <v>1.0782923294516451</v>
      </c>
      <c r="N97">
        <f t="shared" si="22"/>
        <v>1.1003226971736475</v>
      </c>
      <c r="O97">
        <f t="shared" si="22"/>
        <v>1.1223530648956519</v>
      </c>
      <c r="P97">
        <f t="shared" si="22"/>
        <v>1.1443834326176561</v>
      </c>
      <c r="Q97">
        <f t="shared" si="22"/>
        <v>1.1632687530682955</v>
      </c>
      <c r="R97">
        <f t="shared" si="22"/>
        <v>1.1821540735189366</v>
      </c>
      <c r="S97">
        <f t="shared" si="22"/>
        <v>1.2010393939695763</v>
      </c>
      <c r="T97">
        <f t="shared" si="22"/>
        <v>1.2199247144202161</v>
      </c>
      <c r="U97">
        <f t="shared" si="22"/>
        <v>1.2388100348708566</v>
      </c>
      <c r="V97">
        <f t="shared" si="22"/>
        <v>1.2602246367494572</v>
      </c>
      <c r="W97">
        <f t="shared" si="22"/>
        <v>1.2816392386280593</v>
      </c>
      <c r="X97">
        <f t="shared" si="22"/>
        <v>1.3030538405066603</v>
      </c>
      <c r="Y97">
        <f t="shared" si="22"/>
        <v>1.3244684423852613</v>
      </c>
      <c r="Z97">
        <f t="shared" si="22"/>
        <v>1.3458830442638623</v>
      </c>
      <c r="AA97">
        <f t="shared" si="22"/>
        <v>1.3711859182563311</v>
      </c>
      <c r="AB97">
        <f t="shared" si="22"/>
        <v>1.3964887922487998</v>
      </c>
      <c r="AC97">
        <f t="shared" si="22"/>
        <v>1.4217916662412688</v>
      </c>
      <c r="AD97">
        <f t="shared" si="22"/>
        <v>1.4470945402337365</v>
      </c>
      <c r="AE97">
        <f t="shared" si="22"/>
        <v>1.4723974142262062</v>
      </c>
    </row>
    <row r="98" spans="1:37" x14ac:dyDescent="0.25">
      <c r="A98" t="s">
        <v>555</v>
      </c>
      <c r="B98">
        <f>B71/$B71</f>
        <v>1</v>
      </c>
      <c r="C98">
        <f t="shared" ref="C98:AE98" si="23">C71/$B71</f>
        <v>1.0126324460057343</v>
      </c>
      <c r="D98">
        <f t="shared" si="23"/>
        <v>1.0229192925293293</v>
      </c>
      <c r="E98">
        <f t="shared" si="23"/>
        <v>1.0307361180210153</v>
      </c>
      <c r="F98">
        <f t="shared" si="23"/>
        <v>1.0402828147011329</v>
      </c>
      <c r="G98">
        <f t="shared" si="23"/>
        <v>1.0504930841847995</v>
      </c>
      <c r="H98">
        <f t="shared" si="23"/>
        <v>1.0612923890072634</v>
      </c>
      <c r="I98">
        <f t="shared" si="23"/>
        <v>1.071287537322948</v>
      </c>
      <c r="J98">
        <f t="shared" si="23"/>
        <v>1.0800996931367288</v>
      </c>
      <c r="K98">
        <f t="shared" si="23"/>
        <v>1.0862418724009477</v>
      </c>
      <c r="L98">
        <f t="shared" si="23"/>
        <v>1.0940167663982232</v>
      </c>
      <c r="M98">
        <f t="shared" si="23"/>
        <v>1.095672003760938</v>
      </c>
      <c r="N98">
        <f t="shared" si="23"/>
        <v>1.0919213097863543</v>
      </c>
      <c r="O98">
        <f t="shared" si="23"/>
        <v>1.1131304960757105</v>
      </c>
      <c r="P98">
        <f t="shared" si="23"/>
        <v>1.1267022377347709</v>
      </c>
      <c r="Q98">
        <f t="shared" si="23"/>
        <v>1.1563817527307103</v>
      </c>
      <c r="R98">
        <f t="shared" si="23"/>
        <v>1.1490892160167656</v>
      </c>
      <c r="S98">
        <f t="shared" si="23"/>
        <v>1.1378288758114337</v>
      </c>
      <c r="T98">
        <f t="shared" si="23"/>
        <v>1.1332506356889742</v>
      </c>
      <c r="U98">
        <f t="shared" si="23"/>
        <v>1.1228427928030138</v>
      </c>
      <c r="V98">
        <f t="shared" si="23"/>
        <v>1.1368231146438024</v>
      </c>
      <c r="W98">
        <f t="shared" si="23"/>
        <v>1.136859224094908</v>
      </c>
      <c r="X98">
        <f t="shared" si="23"/>
        <v>1.1304779410078027</v>
      </c>
      <c r="Y98">
        <f t="shared" si="23"/>
        <v>1.115220626701825</v>
      </c>
      <c r="Z98">
        <f t="shared" si="23"/>
        <v>1.141711218864796</v>
      </c>
      <c r="AA98">
        <f t="shared" si="23"/>
        <v>1.1442335632180836</v>
      </c>
      <c r="AB98">
        <f t="shared" si="23"/>
        <v>1.0965752192021663</v>
      </c>
      <c r="AC98">
        <f t="shared" si="23"/>
        <v>1.1186669670778988</v>
      </c>
      <c r="AD98">
        <f t="shared" si="23"/>
        <v>1.1021528643523597</v>
      </c>
      <c r="AE98">
        <f t="shared" si="23"/>
        <v>1.0909117334786156</v>
      </c>
    </row>
    <row r="99" spans="1:37" x14ac:dyDescent="0.25">
      <c r="A99" t="s">
        <v>573</v>
      </c>
      <c r="B99">
        <f>B72/$B72</f>
        <v>1</v>
      </c>
      <c r="C99">
        <f t="shared" ref="C99:AE99" si="24">C72/$B72</f>
        <v>1.0101842530377168</v>
      </c>
      <c r="D99">
        <f t="shared" si="24"/>
        <v>1.0135790040502892</v>
      </c>
      <c r="E99">
        <f t="shared" si="24"/>
        <v>1.0168801067590663</v>
      </c>
      <c r="F99">
        <f t="shared" si="24"/>
        <v>1.0246060918221618</v>
      </c>
      <c r="G99">
        <f t="shared" si="24"/>
        <v>1.0354927071383417</v>
      </c>
      <c r="H99">
        <f t="shared" si="24"/>
        <v>1.0475031021000631</v>
      </c>
      <c r="I99">
        <f t="shared" si="24"/>
        <v>1.0590452555428089</v>
      </c>
      <c r="J99">
        <f t="shared" si="24"/>
        <v>1.0696977500995013</v>
      </c>
      <c r="K99">
        <f t="shared" si="24"/>
        <v>1.0784538665043428</v>
      </c>
      <c r="L99">
        <f t="shared" si="24"/>
        <v>1.0860862032636434</v>
      </c>
      <c r="M99">
        <f t="shared" si="24"/>
        <v>1.0938356004026877</v>
      </c>
      <c r="N99">
        <f t="shared" si="24"/>
        <v>1.0965982253646429</v>
      </c>
      <c r="O99">
        <f t="shared" si="24"/>
        <v>1.0918689860229907</v>
      </c>
      <c r="P99">
        <f t="shared" si="24"/>
        <v>1.0853604289092313</v>
      </c>
      <c r="Q99">
        <f t="shared" si="24"/>
        <v>1.0869056259218504</v>
      </c>
      <c r="R99">
        <f t="shared" si="24"/>
        <v>1.0752230000234122</v>
      </c>
      <c r="S99">
        <f t="shared" si="24"/>
        <v>1.0596071453655795</v>
      </c>
      <c r="T99">
        <f t="shared" si="24"/>
        <v>1.0452555428089809</v>
      </c>
      <c r="U99">
        <f t="shared" si="24"/>
        <v>1.0345796361763397</v>
      </c>
      <c r="V99">
        <f t="shared" si="24"/>
        <v>1.0357736520497274</v>
      </c>
      <c r="W99">
        <f t="shared" si="24"/>
        <v>1.0287500292650951</v>
      </c>
      <c r="X99">
        <f t="shared" si="24"/>
        <v>1.022522417062721</v>
      </c>
      <c r="Y99">
        <f t="shared" si="24"/>
        <v>1.0069767986327347</v>
      </c>
      <c r="Z99">
        <f t="shared" si="24"/>
        <v>1.0118933345819774</v>
      </c>
      <c r="AA99">
        <f t="shared" si="24"/>
        <v>1.0050804204808841</v>
      </c>
      <c r="AB99">
        <f t="shared" si="24"/>
        <v>0.97862477465876896</v>
      </c>
      <c r="AC99">
        <f t="shared" si="24"/>
        <v>0.9811064547093391</v>
      </c>
      <c r="AD99">
        <f t="shared" si="24"/>
        <v>0.96200220073513909</v>
      </c>
      <c r="AE99">
        <f t="shared" si="24"/>
        <v>0.94624587362161394</v>
      </c>
    </row>
    <row r="100" spans="1:37" x14ac:dyDescent="0.25">
      <c r="A100" t="s">
        <v>561</v>
      </c>
      <c r="B100">
        <f>B73/$B73</f>
        <v>1</v>
      </c>
      <c r="C100">
        <f t="shared" ref="C100:AE100" si="25">C73/$B73</f>
        <v>1.0118261703916929</v>
      </c>
      <c r="D100">
        <f t="shared" si="25"/>
        <v>1.012086422085644</v>
      </c>
      <c r="E100">
        <f t="shared" si="25"/>
        <v>1.014934372117319</v>
      </c>
      <c r="F100">
        <f t="shared" si="25"/>
        <v>1.0223408945248971</v>
      </c>
      <c r="G100">
        <f t="shared" si="25"/>
        <v>1.0338077138231623</v>
      </c>
      <c r="H100">
        <f t="shared" si="25"/>
        <v>1.0448410890190456</v>
      </c>
      <c r="I100">
        <f t="shared" si="25"/>
        <v>1.0555929107809032</v>
      </c>
      <c r="J100">
        <f t="shared" si="25"/>
        <v>1.0653074304174031</v>
      </c>
      <c r="K100">
        <f t="shared" si="25"/>
        <v>1.0690500535321992</v>
      </c>
      <c r="L100">
        <f t="shared" si="25"/>
        <v>1.1104152542686836</v>
      </c>
      <c r="M100">
        <f t="shared" si="25"/>
        <v>1.1495956374036327</v>
      </c>
      <c r="N100">
        <f t="shared" si="25"/>
        <v>1.1769137298050243</v>
      </c>
      <c r="O100">
        <f t="shared" si="25"/>
        <v>1.1936744945930626</v>
      </c>
      <c r="P100">
        <f t="shared" si="25"/>
        <v>1.2057905538822886</v>
      </c>
      <c r="Q100">
        <f t="shared" si="25"/>
        <v>1.2312702134990055</v>
      </c>
      <c r="R100">
        <f t="shared" si="25"/>
        <v>1.2290131552137398</v>
      </c>
      <c r="S100">
        <f t="shared" si="25"/>
        <v>1.2209638759534844</v>
      </c>
      <c r="T100">
        <f t="shared" si="25"/>
        <v>1.2163867803253425</v>
      </c>
      <c r="U100">
        <f t="shared" si="25"/>
        <v>1.2066954147541409</v>
      </c>
      <c r="V100">
        <f t="shared" si="25"/>
        <v>1.2194005134645522</v>
      </c>
      <c r="W100">
        <f t="shared" si="25"/>
        <v>1.2221901152516754</v>
      </c>
      <c r="X100">
        <f t="shared" si="25"/>
        <v>1.2283703983610625</v>
      </c>
      <c r="Y100">
        <f t="shared" si="25"/>
        <v>1.2284315250934499</v>
      </c>
      <c r="Z100">
        <f t="shared" si="25"/>
        <v>1.2611287699449121</v>
      </c>
      <c r="AA100">
        <f t="shared" si="25"/>
        <v>1.2755630142517904</v>
      </c>
      <c r="AB100">
        <f t="shared" si="25"/>
        <v>1.2348970662873104</v>
      </c>
      <c r="AC100">
        <f t="shared" si="25"/>
        <v>1.2699273147582162</v>
      </c>
      <c r="AD100">
        <f t="shared" si="25"/>
        <v>1.2585660779977106</v>
      </c>
      <c r="AE100">
        <f t="shared" si="25"/>
        <v>1.2559765273347634</v>
      </c>
    </row>
    <row r="101" spans="1:37" x14ac:dyDescent="0.25">
      <c r="A101" t="s">
        <v>562</v>
      </c>
      <c r="B101">
        <f>B74/$B74</f>
        <v>1</v>
      </c>
      <c r="C101">
        <f t="shared" ref="C101:AE101" si="26">C74/$B74</f>
        <v>0.99513824035749687</v>
      </c>
      <c r="D101">
        <f t="shared" si="26"/>
        <v>0.9824123075475274</v>
      </c>
      <c r="E101">
        <f t="shared" si="26"/>
        <v>0.97738466642769595</v>
      </c>
      <c r="F101">
        <f t="shared" si="26"/>
        <v>0.97729286967899054</v>
      </c>
      <c r="G101">
        <f t="shared" si="26"/>
        <v>0.98162267606577835</v>
      </c>
      <c r="H101">
        <f t="shared" si="26"/>
        <v>0.98649363968399073</v>
      </c>
      <c r="I101">
        <f t="shared" si="26"/>
        <v>0.99136138081826752</v>
      </c>
      <c r="J101">
        <f t="shared" si="26"/>
        <v>0.99216491384314509</v>
      </c>
      <c r="K101">
        <f t="shared" si="26"/>
        <v>0.98637223774946181</v>
      </c>
      <c r="L101">
        <f t="shared" si="26"/>
        <v>0.99565860547924101</v>
      </c>
      <c r="M101">
        <f t="shared" si="26"/>
        <v>1.0010914877455184</v>
      </c>
      <c r="N101">
        <f t="shared" si="26"/>
        <v>0.99761351159990064</v>
      </c>
      <c r="O101">
        <f t="shared" si="26"/>
        <v>0.99148468944649493</v>
      </c>
      <c r="P101">
        <f t="shared" si="26"/>
        <v>0.98599045893000503</v>
      </c>
      <c r="Q101">
        <f t="shared" si="26"/>
        <v>0.98918363089492545</v>
      </c>
      <c r="R101">
        <f t="shared" si="26"/>
        <v>0.98470215024179775</v>
      </c>
      <c r="S101">
        <f t="shared" si="26"/>
        <v>0.97472442503116963</v>
      </c>
      <c r="T101">
        <f t="shared" si="26"/>
        <v>0.96952090939142643</v>
      </c>
      <c r="U101">
        <f t="shared" si="26"/>
        <v>0.9638127674610828</v>
      </c>
      <c r="V101">
        <f t="shared" si="26"/>
        <v>0.96589464986326357</v>
      </c>
      <c r="W101">
        <f t="shared" si="26"/>
        <v>0.96518000010055494</v>
      </c>
      <c r="X101">
        <f t="shared" si="26"/>
        <v>0.96302787113249988</v>
      </c>
      <c r="Y101">
        <f t="shared" si="26"/>
        <v>0.95456056203604323</v>
      </c>
      <c r="Z101">
        <f t="shared" si="26"/>
        <v>0.95666789590173129</v>
      </c>
      <c r="AA101">
        <f t="shared" si="26"/>
        <v>0.9548314107149346</v>
      </c>
      <c r="AB101">
        <f t="shared" si="26"/>
        <v>0.93635137430950244</v>
      </c>
      <c r="AC101">
        <f t="shared" si="26"/>
        <v>0.93258335373176338</v>
      </c>
      <c r="AD101">
        <f t="shared" si="26"/>
        <v>0.90642384546304033</v>
      </c>
      <c r="AE101">
        <f t="shared" si="26"/>
        <v>0.89309910715609897</v>
      </c>
    </row>
    <row r="102" spans="1:37" x14ac:dyDescent="0.25">
      <c r="A102" t="s">
        <v>563</v>
      </c>
      <c r="B102">
        <f>B75/$B75</f>
        <v>1</v>
      </c>
      <c r="C102">
        <f t="shared" ref="C102:AE102" si="27">C75/$B75</f>
        <v>1.0100681130098053</v>
      </c>
      <c r="D102">
        <f t="shared" si="27"/>
        <v>1.0163386812631476</v>
      </c>
      <c r="E102">
        <f t="shared" si="27"/>
        <v>1.0190043571689202</v>
      </c>
      <c r="F102">
        <f t="shared" si="27"/>
        <v>1.0258292984018111</v>
      </c>
      <c r="G102">
        <f t="shared" si="27"/>
        <v>1.0320803146130555</v>
      </c>
      <c r="H102">
        <f t="shared" si="27"/>
        <v>1.0382200920960887</v>
      </c>
      <c r="I102">
        <f t="shared" si="27"/>
        <v>1.0440797963474209</v>
      </c>
      <c r="J102">
        <f t="shared" si="27"/>
        <v>1.0485866923941043</v>
      </c>
      <c r="K102">
        <f t="shared" si="27"/>
        <v>1.05245557592235</v>
      </c>
      <c r="L102">
        <f t="shared" si="27"/>
        <v>1.0562478610285133</v>
      </c>
      <c r="M102">
        <f t="shared" si="27"/>
        <v>1.0520297067273605</v>
      </c>
      <c r="N102">
        <f t="shared" si="27"/>
        <v>1.0427635161995896</v>
      </c>
      <c r="O102">
        <f t="shared" si="27"/>
        <v>1.013451676506707</v>
      </c>
      <c r="P102">
        <f t="shared" si="27"/>
        <v>0.97971628565338154</v>
      </c>
      <c r="Q102">
        <f t="shared" si="27"/>
        <v>0.96375534964433085</v>
      </c>
      <c r="R102">
        <f t="shared" si="27"/>
        <v>0.9032884743559475</v>
      </c>
      <c r="S102">
        <f t="shared" si="27"/>
        <v>0.83801230343801336</v>
      </c>
      <c r="T102">
        <f t="shared" si="27"/>
        <v>0.78551534212928786</v>
      </c>
      <c r="U102">
        <f t="shared" si="27"/>
        <v>0.72862173223503235</v>
      </c>
      <c r="V102">
        <f t="shared" si="27"/>
        <v>0.70589704496400318</v>
      </c>
      <c r="W102">
        <f t="shared" si="27"/>
        <v>0.66426212779672167</v>
      </c>
      <c r="X102">
        <f t="shared" si="27"/>
        <v>0.62828154576389084</v>
      </c>
      <c r="Y102">
        <f t="shared" si="27"/>
        <v>0.56624729833499732</v>
      </c>
      <c r="Z102">
        <f t="shared" si="27"/>
        <v>0.55724901299222962</v>
      </c>
      <c r="AA102">
        <f t="shared" si="27"/>
        <v>0.52342939006116684</v>
      </c>
      <c r="AB102">
        <f t="shared" si="27"/>
        <v>0.43949431877050549</v>
      </c>
      <c r="AC102">
        <f t="shared" si="27"/>
        <v>0.43804252626722512</v>
      </c>
      <c r="AD102">
        <f t="shared" si="27"/>
        <v>0.37640580007733887</v>
      </c>
      <c r="AE102">
        <f t="shared" si="27"/>
        <v>0.33798415424274614</v>
      </c>
    </row>
    <row r="103" spans="1:37" x14ac:dyDescent="0.25">
      <c r="A103" t="s">
        <v>580</v>
      </c>
      <c r="B103">
        <v>1</v>
      </c>
      <c r="C103">
        <f>C101</f>
        <v>0.99513824035749687</v>
      </c>
      <c r="D103">
        <f t="shared" ref="C103:AE103" si="28">D101</f>
        <v>0.9824123075475274</v>
      </c>
      <c r="E103">
        <f t="shared" si="28"/>
        <v>0.97738466642769595</v>
      </c>
      <c r="F103">
        <f t="shared" si="28"/>
        <v>0.97729286967899054</v>
      </c>
      <c r="G103">
        <f t="shared" si="28"/>
        <v>0.98162267606577835</v>
      </c>
      <c r="H103">
        <f t="shared" si="28"/>
        <v>0.98649363968399073</v>
      </c>
      <c r="I103">
        <f t="shared" si="28"/>
        <v>0.99136138081826752</v>
      </c>
      <c r="J103">
        <f t="shared" si="28"/>
        <v>0.99216491384314509</v>
      </c>
      <c r="K103">
        <f t="shared" si="28"/>
        <v>0.98637223774946181</v>
      </c>
      <c r="L103">
        <f t="shared" si="28"/>
        <v>0.99565860547924101</v>
      </c>
      <c r="M103">
        <f t="shared" si="28"/>
        <v>1.0010914877455184</v>
      </c>
      <c r="N103">
        <f t="shared" si="28"/>
        <v>0.99761351159990064</v>
      </c>
      <c r="O103">
        <f t="shared" si="28"/>
        <v>0.99148468944649493</v>
      </c>
      <c r="P103">
        <f t="shared" si="28"/>
        <v>0.98599045893000503</v>
      </c>
      <c r="Q103">
        <f t="shared" si="28"/>
        <v>0.98918363089492545</v>
      </c>
      <c r="R103">
        <f t="shared" si="28"/>
        <v>0.98470215024179775</v>
      </c>
      <c r="S103">
        <f t="shared" si="28"/>
        <v>0.97472442503116963</v>
      </c>
      <c r="T103">
        <f t="shared" si="28"/>
        <v>0.96952090939142643</v>
      </c>
      <c r="U103">
        <f t="shared" si="28"/>
        <v>0.9638127674610828</v>
      </c>
      <c r="V103">
        <f t="shared" si="28"/>
        <v>0.96589464986326357</v>
      </c>
      <c r="W103">
        <f t="shared" si="28"/>
        <v>0.96518000010055494</v>
      </c>
      <c r="X103">
        <f t="shared" si="28"/>
        <v>0.96302787113249988</v>
      </c>
      <c r="Y103">
        <f t="shared" si="28"/>
        <v>0.95456056203604323</v>
      </c>
      <c r="Z103">
        <f t="shared" si="28"/>
        <v>0.95666789590173129</v>
      </c>
      <c r="AA103">
        <f t="shared" si="28"/>
        <v>0.9548314107149346</v>
      </c>
      <c r="AB103">
        <f t="shared" si="28"/>
        <v>0.93635137430950244</v>
      </c>
      <c r="AC103">
        <f t="shared" si="28"/>
        <v>0.93258335373176338</v>
      </c>
      <c r="AD103">
        <f t="shared" si="28"/>
        <v>0.90642384546304033</v>
      </c>
      <c r="AE103">
        <f t="shared" si="28"/>
        <v>0.89309910715609897</v>
      </c>
    </row>
    <row r="104" spans="1:37" x14ac:dyDescent="0.25">
      <c r="A104" t="s">
        <v>557</v>
      </c>
      <c r="B104">
        <v>1</v>
      </c>
      <c r="C104">
        <f>C$42/$B$42</f>
        <v>0.99943033141341564</v>
      </c>
      <c r="D104">
        <f t="shared" ref="D104:AE104" si="29">D$42/$B$42</f>
        <v>1.0098343712314126</v>
      </c>
      <c r="E104">
        <f t="shared" si="29"/>
        <v>1.0118279821517784</v>
      </c>
      <c r="F104">
        <f t="shared" si="29"/>
        <v>1.0138215930721444</v>
      </c>
      <c r="G104">
        <f t="shared" si="29"/>
        <v>1.0136122196739494</v>
      </c>
      <c r="H104">
        <f t="shared" si="29"/>
        <v>1.0134028462757545</v>
      </c>
      <c r="I104">
        <f t="shared" si="29"/>
        <v>1.0131934728775596</v>
      </c>
      <c r="J104">
        <f t="shared" si="29"/>
        <v>1.0129840994793646</v>
      </c>
      <c r="K104">
        <f t="shared" si="29"/>
        <v>1.0127747260811699</v>
      </c>
      <c r="L104">
        <f t="shared" si="29"/>
        <v>1.0124576021564469</v>
      </c>
      <c r="M104">
        <f t="shared" si="29"/>
        <v>1.0121404782317238</v>
      </c>
      <c r="N104">
        <f t="shared" si="29"/>
        <v>1.0118233543070005</v>
      </c>
      <c r="O104">
        <f t="shared" si="29"/>
        <v>1.0115062303822775</v>
      </c>
      <c r="P104">
        <f t="shared" si="29"/>
        <v>1.0111891064575542</v>
      </c>
      <c r="Q104">
        <f t="shared" si="29"/>
        <v>1.0110105086969419</v>
      </c>
      <c r="R104">
        <f t="shared" si="29"/>
        <v>1.0108319109363293</v>
      </c>
      <c r="S104">
        <f t="shared" si="29"/>
        <v>1.0106533131757167</v>
      </c>
      <c r="T104">
        <f t="shared" si="29"/>
        <v>1.0104747154151044</v>
      </c>
      <c r="U104">
        <f t="shared" si="29"/>
        <v>1.0102961176544916</v>
      </c>
      <c r="V104">
        <f t="shared" si="29"/>
        <v>1.0097279124565883</v>
      </c>
      <c r="W104">
        <f t="shared" si="29"/>
        <v>1.0091597072586849</v>
      </c>
      <c r="X104">
        <f t="shared" si="29"/>
        <v>1.0085915020607816</v>
      </c>
      <c r="Y104">
        <f t="shared" si="29"/>
        <v>1.0080232968628784</v>
      </c>
      <c r="Z104">
        <f t="shared" si="29"/>
        <v>1.0074550916649752</v>
      </c>
      <c r="AA104">
        <f t="shared" si="29"/>
        <v>1.0063611650005635</v>
      </c>
      <c r="AB104">
        <f t="shared" si="29"/>
        <v>1.0052672383361518</v>
      </c>
      <c r="AC104">
        <f t="shared" si="29"/>
        <v>1.0041733116717402</v>
      </c>
      <c r="AD104">
        <f t="shared" si="29"/>
        <v>1.0030793850073285</v>
      </c>
      <c r="AE104">
        <f t="shared" si="29"/>
        <v>1.0019854583429166</v>
      </c>
    </row>
    <row r="106" spans="1:37" x14ac:dyDescent="0.25">
      <c r="A106" s="23" t="s">
        <v>615</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row>
    <row r="107" spans="1:37" x14ac:dyDescent="0.25">
      <c r="B107" s="2">
        <v>2021</v>
      </c>
      <c r="C107" s="2">
        <v>2022</v>
      </c>
      <c r="D107" s="2">
        <v>2023</v>
      </c>
      <c r="E107" s="2">
        <v>2024</v>
      </c>
      <c r="F107" s="2">
        <v>2025</v>
      </c>
      <c r="G107" s="2">
        <v>2026</v>
      </c>
      <c r="H107" s="2">
        <v>2027</v>
      </c>
      <c r="I107" s="2">
        <v>2028</v>
      </c>
      <c r="J107" s="2">
        <v>2029</v>
      </c>
      <c r="K107" s="2">
        <v>2030</v>
      </c>
      <c r="L107" s="2">
        <v>2031</v>
      </c>
      <c r="M107" s="2">
        <v>2032</v>
      </c>
      <c r="N107" s="2">
        <v>2033</v>
      </c>
      <c r="O107" s="2">
        <v>2034</v>
      </c>
      <c r="P107" s="2">
        <v>2035</v>
      </c>
      <c r="Q107" s="2">
        <v>2036</v>
      </c>
      <c r="R107" s="2">
        <v>2037</v>
      </c>
      <c r="S107" s="2">
        <v>2038</v>
      </c>
      <c r="T107" s="2">
        <v>2039</v>
      </c>
      <c r="U107" s="2">
        <v>2040</v>
      </c>
      <c r="V107" s="2">
        <v>2041</v>
      </c>
      <c r="W107" s="2">
        <v>2042</v>
      </c>
      <c r="X107" s="2">
        <v>2043</v>
      </c>
      <c r="Y107" s="2">
        <v>2044</v>
      </c>
      <c r="Z107" s="2">
        <v>2045</v>
      </c>
      <c r="AA107" s="2">
        <v>2046</v>
      </c>
      <c r="AB107" s="2">
        <v>2047</v>
      </c>
      <c r="AC107" s="2">
        <v>2048</v>
      </c>
      <c r="AD107" s="2">
        <v>2049</v>
      </c>
      <c r="AE107" s="2">
        <v>2050</v>
      </c>
    </row>
    <row r="108" spans="1:37" x14ac:dyDescent="0.25">
      <c r="A108" t="s">
        <v>551</v>
      </c>
      <c r="B108">
        <f>INDEX('Process CO2 Hist Year'!$B$3:$B$27,MATCH($A108,'Process CO2 Hist Year'!$A$3:$A$27,0))*'Process CO2 Growth'!B94</f>
        <v>9818.5729766932163</v>
      </c>
      <c r="C108">
        <f>INDEX('Process CO2 Hist Year'!$B$3:$B$27,MATCH($A108,'Process CO2 Hist Year'!$A$3:$A$27,0))*'Process CO2 Growth'!C94</f>
        <v>9812.9796441033086</v>
      </c>
      <c r="D108">
        <f>INDEX('Process CO2 Hist Year'!$B$3:$B$27,MATCH($A108,'Process CO2 Hist Year'!$A$3:$A$27,0))*'Process CO2 Growth'!D94</f>
        <v>9915.1324683087332</v>
      </c>
      <c r="E108">
        <f>INDEX('Process CO2 Hist Year'!$B$3:$B$27,MATCH($A108,'Process CO2 Hist Year'!$A$3:$A$27,0))*'Process CO2 Growth'!E94</f>
        <v>9934.7068826174764</v>
      </c>
      <c r="F108">
        <f>INDEX('Process CO2 Hist Year'!$B$3:$B$27,MATCH($A108,'Process CO2 Hist Year'!$A$3:$A$27,0))*'Process CO2 Growth'!F94</f>
        <v>9954.2812969262231</v>
      </c>
      <c r="G108">
        <f>INDEX('Process CO2 Hist Year'!$B$3:$B$27,MATCH($A108,'Process CO2 Hist Year'!$A$3:$A$27,0))*'Process CO2 Growth'!G94</f>
        <v>9952.2255489366671</v>
      </c>
      <c r="H108">
        <f>INDEX('Process CO2 Hist Year'!$B$3:$B$27,MATCH($A108,'Process CO2 Hist Year'!$A$3:$A$27,0))*'Process CO2 Growth'!H94</f>
        <v>9950.1698009471129</v>
      </c>
      <c r="I108">
        <f>INDEX('Process CO2 Hist Year'!$B$3:$B$27,MATCH($A108,'Process CO2 Hist Year'!$A$3:$A$27,0))*'Process CO2 Growth'!I94</f>
        <v>9948.1140529575569</v>
      </c>
      <c r="J108">
        <f>INDEX('Process CO2 Hist Year'!$B$3:$B$27,MATCH($A108,'Process CO2 Hist Year'!$A$3:$A$27,0))*'Process CO2 Growth'!J94</f>
        <v>9946.0583049680026</v>
      </c>
      <c r="K108">
        <f>INDEX('Process CO2 Hist Year'!$B$3:$B$27,MATCH($A108,'Process CO2 Hist Year'!$A$3:$A$27,0))*'Process CO2 Growth'!K94</f>
        <v>9944.0025569784502</v>
      </c>
      <c r="L108">
        <f>INDEX('Process CO2 Hist Year'!$B$3:$B$27,MATCH($A108,'Process CO2 Hist Year'!$A$3:$A$27,0))*'Process CO2 Growth'!L94</f>
        <v>9940.8888525809016</v>
      </c>
      <c r="M108">
        <f>INDEX('Process CO2 Hist Year'!$B$3:$B$27,MATCH($A108,'Process CO2 Hist Year'!$A$3:$A$27,0))*'Process CO2 Growth'!M94</f>
        <v>9937.7751481833529</v>
      </c>
      <c r="N108">
        <f>INDEX('Process CO2 Hist Year'!$B$3:$B$27,MATCH($A108,'Process CO2 Hist Year'!$A$3:$A$27,0))*'Process CO2 Growth'!N94</f>
        <v>9934.6614437858007</v>
      </c>
      <c r="O108">
        <f>INDEX('Process CO2 Hist Year'!$B$3:$B$27,MATCH($A108,'Process CO2 Hist Year'!$A$3:$A$27,0))*'Process CO2 Growth'!O94</f>
        <v>9931.547739388252</v>
      </c>
      <c r="P108">
        <f>INDEX('Process CO2 Hist Year'!$B$3:$B$27,MATCH($A108,'Process CO2 Hist Year'!$A$3:$A$27,0))*'Process CO2 Growth'!P94</f>
        <v>9928.4340349907015</v>
      </c>
      <c r="Q108">
        <f>INDEX('Process CO2 Hist Year'!$B$3:$B$27,MATCH($A108,'Process CO2 Hist Year'!$A$3:$A$27,0))*'Process CO2 Growth'!Q94</f>
        <v>9926.6804598446561</v>
      </c>
      <c r="R108">
        <f>INDEX('Process CO2 Hist Year'!$B$3:$B$27,MATCH($A108,'Process CO2 Hist Year'!$A$3:$A$27,0))*'Process CO2 Growth'!R94</f>
        <v>9924.926884698607</v>
      </c>
      <c r="S108">
        <f>INDEX('Process CO2 Hist Year'!$B$3:$B$27,MATCH($A108,'Process CO2 Hist Year'!$A$3:$A$27,0))*'Process CO2 Growth'!S94</f>
        <v>9923.1733095525578</v>
      </c>
      <c r="T108">
        <f>INDEX('Process CO2 Hist Year'!$B$3:$B$27,MATCH($A108,'Process CO2 Hist Year'!$A$3:$A$27,0))*'Process CO2 Growth'!T94</f>
        <v>9921.4197344065124</v>
      </c>
      <c r="U108">
        <f>INDEX('Process CO2 Hist Year'!$B$3:$B$27,MATCH($A108,'Process CO2 Hist Year'!$A$3:$A$27,0))*'Process CO2 Growth'!U94</f>
        <v>9919.6661592604614</v>
      </c>
      <c r="V108">
        <f>INDEX('Process CO2 Hist Year'!$B$3:$B$27,MATCH($A108,'Process CO2 Hist Year'!$A$3:$A$27,0))*'Process CO2 Growth'!V94</f>
        <v>9914.0871950591118</v>
      </c>
      <c r="W108">
        <f>INDEX('Process CO2 Hist Year'!$B$3:$B$27,MATCH($A108,'Process CO2 Hist Year'!$A$3:$A$27,0))*'Process CO2 Growth'!W94</f>
        <v>9908.5082308577603</v>
      </c>
      <c r="X108">
        <f>INDEX('Process CO2 Hist Year'!$B$3:$B$27,MATCH($A108,'Process CO2 Hist Year'!$A$3:$A$27,0))*'Process CO2 Growth'!X94</f>
        <v>9902.9292666564106</v>
      </c>
      <c r="Y108">
        <f>INDEX('Process CO2 Hist Year'!$B$3:$B$27,MATCH($A108,'Process CO2 Hist Year'!$A$3:$A$27,0))*'Process CO2 Growth'!Y94</f>
        <v>9897.350302455061</v>
      </c>
      <c r="Z108">
        <f>INDEX('Process CO2 Hist Year'!$B$3:$B$27,MATCH($A108,'Process CO2 Hist Year'!$A$3:$A$27,0))*'Process CO2 Growth'!Z94</f>
        <v>9891.7713382537131</v>
      </c>
      <c r="AA108">
        <f>INDEX('Process CO2 Hist Year'!$B$3:$B$27,MATCH($A108,'Process CO2 Hist Year'!$A$3:$A$27,0))*'Process CO2 Growth'!AA94</f>
        <v>9881.0305394680363</v>
      </c>
      <c r="AB108">
        <f>INDEX('Process CO2 Hist Year'!$B$3:$B$27,MATCH($A108,'Process CO2 Hist Year'!$A$3:$A$27,0))*'Process CO2 Growth'!AB94</f>
        <v>9870.2897406823595</v>
      </c>
      <c r="AC108">
        <f>INDEX('Process CO2 Hist Year'!$B$3:$B$27,MATCH($A108,'Process CO2 Hist Year'!$A$3:$A$27,0))*'Process CO2 Growth'!AC94</f>
        <v>9859.5489418966827</v>
      </c>
      <c r="AD108">
        <f>INDEX('Process CO2 Hist Year'!$B$3:$B$27,MATCH($A108,'Process CO2 Hist Year'!$A$3:$A$27,0))*'Process CO2 Growth'!AD94</f>
        <v>9848.8081431110058</v>
      </c>
      <c r="AE108">
        <f>INDEX('Process CO2 Hist Year'!$B$3:$B$27,MATCH($A108,'Process CO2 Hist Year'!$A$3:$A$27,0))*'Process CO2 Growth'!AE94</f>
        <v>9838.0673443253272</v>
      </c>
    </row>
    <row r="109" spans="1:37" x14ac:dyDescent="0.25">
      <c r="A109" t="s">
        <v>552</v>
      </c>
      <c r="B109">
        <f>INDEX('Process CO2 Hist Year'!$B$3:$B$27,MATCH($A109,'Process CO2 Hist Year'!$A$3:$A$27,0))*'Process CO2 Growth'!B95</f>
        <v>3468.8346892311056</v>
      </c>
      <c r="C109">
        <f>INDEX('Process CO2 Hist Year'!$B$3:$B$27,MATCH($A109,'Process CO2 Hist Year'!$A$3:$A$27,0))*'Process CO2 Growth'!C95</f>
        <v>3446.497672915973</v>
      </c>
      <c r="D109">
        <f>INDEX('Process CO2 Hist Year'!$B$3:$B$27,MATCH($A109,'Process CO2 Hist Year'!$A$3:$A$27,0))*'Process CO2 Growth'!D95</f>
        <v>3424.1606566008395</v>
      </c>
      <c r="E109">
        <f>INDEX('Process CO2 Hist Year'!$B$3:$B$27,MATCH($A109,'Process CO2 Hist Year'!$A$3:$A$27,0))*'Process CO2 Growth'!E95</f>
        <v>3401.8236402856942</v>
      </c>
      <c r="F109">
        <f>INDEX('Process CO2 Hist Year'!$B$3:$B$27,MATCH($A109,'Process CO2 Hist Year'!$A$3:$A$27,0))*'Process CO2 Growth'!F95</f>
        <v>3379.4866239705611</v>
      </c>
      <c r="G109">
        <f>INDEX('Process CO2 Hist Year'!$B$3:$B$27,MATCH($A109,'Process CO2 Hist Year'!$A$3:$A$27,0))*'Process CO2 Growth'!G95</f>
        <v>3368.318115812996</v>
      </c>
      <c r="H109">
        <f>INDEX('Process CO2 Hist Year'!$B$3:$B$27,MATCH($A109,'Process CO2 Hist Year'!$A$3:$A$27,0))*'Process CO2 Growth'!H95</f>
        <v>3357.1496076554281</v>
      </c>
      <c r="I109">
        <f>INDEX('Process CO2 Hist Year'!$B$3:$B$27,MATCH($A109,'Process CO2 Hist Year'!$A$3:$A$27,0))*'Process CO2 Growth'!I95</f>
        <v>3345.9810994978616</v>
      </c>
      <c r="J109">
        <f>INDEX('Process CO2 Hist Year'!$B$3:$B$27,MATCH($A109,'Process CO2 Hist Year'!$A$3:$A$27,0))*'Process CO2 Growth'!J95</f>
        <v>3334.8125913402828</v>
      </c>
      <c r="K109">
        <f>INDEX('Process CO2 Hist Year'!$B$3:$B$27,MATCH($A109,'Process CO2 Hist Year'!$A$3:$A$27,0))*'Process CO2 Growth'!K95</f>
        <v>3323.6440831827153</v>
      </c>
      <c r="L109">
        <f>INDEX('Process CO2 Hist Year'!$B$3:$B$27,MATCH($A109,'Process CO2 Hist Year'!$A$3:$A$27,0))*'Process CO2 Growth'!L95</f>
        <v>3324.7667322451225</v>
      </c>
      <c r="M109">
        <f>INDEX('Process CO2 Hist Year'!$B$3:$B$27,MATCH($A109,'Process CO2 Hist Year'!$A$3:$A$27,0))*'Process CO2 Growth'!M95</f>
        <v>3325.8893813075301</v>
      </c>
      <c r="N109">
        <f>INDEX('Process CO2 Hist Year'!$B$3:$B$27,MATCH($A109,'Process CO2 Hist Year'!$A$3:$A$27,0))*'Process CO2 Growth'!N95</f>
        <v>3327.0120303699364</v>
      </c>
      <c r="O109">
        <f>INDEX('Process CO2 Hist Year'!$B$3:$B$27,MATCH($A109,'Process CO2 Hist Year'!$A$3:$A$27,0))*'Process CO2 Growth'!O95</f>
        <v>3328.134679432344</v>
      </c>
      <c r="P109">
        <f>INDEX('Process CO2 Hist Year'!$B$3:$B$27,MATCH($A109,'Process CO2 Hist Year'!$A$3:$A$27,0))*'Process CO2 Growth'!P95</f>
        <v>3329.2573284947507</v>
      </c>
      <c r="Q109">
        <f>INDEX('Process CO2 Hist Year'!$B$3:$B$27,MATCH($A109,'Process CO2 Hist Year'!$A$3:$A$27,0))*'Process CO2 Growth'!Q95</f>
        <v>3323.3924121503733</v>
      </c>
      <c r="R109">
        <f>INDEX('Process CO2 Hist Year'!$B$3:$B$27,MATCH($A109,'Process CO2 Hist Year'!$A$3:$A$27,0))*'Process CO2 Growth'!R95</f>
        <v>3317.5274958059813</v>
      </c>
      <c r="S109">
        <f>INDEX('Process CO2 Hist Year'!$B$3:$B$27,MATCH($A109,'Process CO2 Hist Year'!$A$3:$A$27,0))*'Process CO2 Growth'!S95</f>
        <v>3311.6625794615911</v>
      </c>
      <c r="T109">
        <f>INDEX('Process CO2 Hist Year'!$B$3:$B$27,MATCH($A109,'Process CO2 Hist Year'!$A$3:$A$27,0))*'Process CO2 Growth'!T95</f>
        <v>3305.7976631172119</v>
      </c>
      <c r="U109">
        <f>INDEX('Process CO2 Hist Year'!$B$3:$B$27,MATCH($A109,'Process CO2 Hist Year'!$A$3:$A$27,0))*'Process CO2 Growth'!U95</f>
        <v>3299.9327467728208</v>
      </c>
      <c r="V109">
        <f>INDEX('Process CO2 Hist Year'!$B$3:$B$27,MATCH($A109,'Process CO2 Hist Year'!$A$3:$A$27,0))*'Process CO2 Growth'!V95</f>
        <v>3304.6750140548052</v>
      </c>
      <c r="W109">
        <f>INDEX('Process CO2 Hist Year'!$B$3:$B$27,MATCH($A109,'Process CO2 Hist Year'!$A$3:$A$27,0))*'Process CO2 Growth'!W95</f>
        <v>3309.4172813367773</v>
      </c>
      <c r="X109">
        <f>INDEX('Process CO2 Hist Year'!$B$3:$B$27,MATCH($A109,'Process CO2 Hist Year'!$A$3:$A$27,0))*'Process CO2 Growth'!X95</f>
        <v>3314.1595486187603</v>
      </c>
      <c r="Y109">
        <f>INDEX('Process CO2 Hist Year'!$B$3:$B$27,MATCH($A109,'Process CO2 Hist Year'!$A$3:$A$27,0))*'Process CO2 Growth'!Y95</f>
        <v>3318.9018159007451</v>
      </c>
      <c r="Z109">
        <f>INDEX('Process CO2 Hist Year'!$B$3:$B$27,MATCH($A109,'Process CO2 Hist Year'!$A$3:$A$27,0))*'Process CO2 Growth'!Z95</f>
        <v>3323.6440831827153</v>
      </c>
      <c r="AA109">
        <f>INDEX('Process CO2 Hist Year'!$B$3:$B$27,MATCH($A109,'Process CO2 Hist Year'!$A$3:$A$27,0))*'Process CO2 Growth'!AA95</f>
        <v>3343.7358013730477</v>
      </c>
      <c r="AB109">
        <f>INDEX('Process CO2 Hist Year'!$B$3:$B$27,MATCH($A109,'Process CO2 Hist Year'!$A$3:$A$27,0))*'Process CO2 Growth'!AB95</f>
        <v>3363.8275195633673</v>
      </c>
      <c r="AC109">
        <f>INDEX('Process CO2 Hist Year'!$B$3:$B$27,MATCH($A109,'Process CO2 Hist Year'!$A$3:$A$27,0))*'Process CO2 Growth'!AC95</f>
        <v>3383.9192377536856</v>
      </c>
      <c r="AD109">
        <f>INDEX('Process CO2 Hist Year'!$B$3:$B$27,MATCH($A109,'Process CO2 Hist Year'!$A$3:$A$27,0))*'Process CO2 Growth'!AD95</f>
        <v>3404.010955944017</v>
      </c>
      <c r="AE109">
        <f>INDEX('Process CO2 Hist Year'!$B$3:$B$27,MATCH($A109,'Process CO2 Hist Year'!$A$3:$A$27,0))*'Process CO2 Growth'!AE95</f>
        <v>3424.1026741343353</v>
      </c>
    </row>
    <row r="110" spans="1:37" x14ac:dyDescent="0.25">
      <c r="A110" t="s">
        <v>553</v>
      </c>
      <c r="B110">
        <f>INDEX('Process CO2 Hist Year'!$B$3:$B$27,MATCH($A110,'Process CO2 Hist Year'!$A$3:$A$27,0))*'Process CO2 Growth'!B96</f>
        <v>0</v>
      </c>
      <c r="C110">
        <f>INDEX('Process CO2 Hist Year'!$B$3:$B$27,MATCH($A110,'Process CO2 Hist Year'!$A$3:$A$27,0))*'Process CO2 Growth'!C96</f>
        <v>0</v>
      </c>
      <c r="D110">
        <f>INDEX('Process CO2 Hist Year'!$B$3:$B$27,MATCH($A110,'Process CO2 Hist Year'!$A$3:$A$27,0))*'Process CO2 Growth'!D96</f>
        <v>0</v>
      </c>
      <c r="E110">
        <f>INDEX('Process CO2 Hist Year'!$B$3:$B$27,MATCH($A110,'Process CO2 Hist Year'!$A$3:$A$27,0))*'Process CO2 Growth'!E96</f>
        <v>0</v>
      </c>
      <c r="F110">
        <f>INDEX('Process CO2 Hist Year'!$B$3:$B$27,MATCH($A110,'Process CO2 Hist Year'!$A$3:$A$27,0))*'Process CO2 Growth'!F96</f>
        <v>0</v>
      </c>
      <c r="G110">
        <f>INDEX('Process CO2 Hist Year'!$B$3:$B$27,MATCH($A110,'Process CO2 Hist Year'!$A$3:$A$27,0))*'Process CO2 Growth'!G96</f>
        <v>0</v>
      </c>
      <c r="H110">
        <f>INDEX('Process CO2 Hist Year'!$B$3:$B$27,MATCH($A110,'Process CO2 Hist Year'!$A$3:$A$27,0))*'Process CO2 Growth'!H96</f>
        <v>0</v>
      </c>
      <c r="I110">
        <f>INDEX('Process CO2 Hist Year'!$B$3:$B$27,MATCH($A110,'Process CO2 Hist Year'!$A$3:$A$27,0))*'Process CO2 Growth'!I96</f>
        <v>0</v>
      </c>
      <c r="J110">
        <f>INDEX('Process CO2 Hist Year'!$B$3:$B$27,MATCH($A110,'Process CO2 Hist Year'!$A$3:$A$27,0))*'Process CO2 Growth'!J96</f>
        <v>0</v>
      </c>
      <c r="K110">
        <f>INDEX('Process CO2 Hist Year'!$B$3:$B$27,MATCH($A110,'Process CO2 Hist Year'!$A$3:$A$27,0))*'Process CO2 Growth'!K96</f>
        <v>0</v>
      </c>
      <c r="L110">
        <f>INDEX('Process CO2 Hist Year'!$B$3:$B$27,MATCH($A110,'Process CO2 Hist Year'!$A$3:$A$27,0))*'Process CO2 Growth'!L96</f>
        <v>0</v>
      </c>
      <c r="M110">
        <f>INDEX('Process CO2 Hist Year'!$B$3:$B$27,MATCH($A110,'Process CO2 Hist Year'!$A$3:$A$27,0))*'Process CO2 Growth'!M96</f>
        <v>0</v>
      </c>
      <c r="N110">
        <f>INDEX('Process CO2 Hist Year'!$B$3:$B$27,MATCH($A110,'Process CO2 Hist Year'!$A$3:$A$27,0))*'Process CO2 Growth'!N96</f>
        <v>0</v>
      </c>
      <c r="O110">
        <f>INDEX('Process CO2 Hist Year'!$B$3:$B$27,MATCH($A110,'Process CO2 Hist Year'!$A$3:$A$27,0))*'Process CO2 Growth'!O96</f>
        <v>0</v>
      </c>
      <c r="P110">
        <f>INDEX('Process CO2 Hist Year'!$B$3:$B$27,MATCH($A110,'Process CO2 Hist Year'!$A$3:$A$27,0))*'Process CO2 Growth'!P96</f>
        <v>0</v>
      </c>
      <c r="Q110">
        <f>INDEX('Process CO2 Hist Year'!$B$3:$B$27,MATCH($A110,'Process CO2 Hist Year'!$A$3:$A$27,0))*'Process CO2 Growth'!Q96</f>
        <v>0</v>
      </c>
      <c r="R110">
        <f>INDEX('Process CO2 Hist Year'!$B$3:$B$27,MATCH($A110,'Process CO2 Hist Year'!$A$3:$A$27,0))*'Process CO2 Growth'!R96</f>
        <v>0</v>
      </c>
      <c r="S110">
        <f>INDEX('Process CO2 Hist Year'!$B$3:$B$27,MATCH($A110,'Process CO2 Hist Year'!$A$3:$A$27,0))*'Process CO2 Growth'!S96</f>
        <v>0</v>
      </c>
      <c r="T110">
        <f>INDEX('Process CO2 Hist Year'!$B$3:$B$27,MATCH($A110,'Process CO2 Hist Year'!$A$3:$A$27,0))*'Process CO2 Growth'!T96</f>
        <v>0</v>
      </c>
      <c r="U110">
        <f>INDEX('Process CO2 Hist Year'!$B$3:$B$27,MATCH($A110,'Process CO2 Hist Year'!$A$3:$A$27,0))*'Process CO2 Growth'!U96</f>
        <v>0</v>
      </c>
      <c r="V110">
        <f>INDEX('Process CO2 Hist Year'!$B$3:$B$27,MATCH($A110,'Process CO2 Hist Year'!$A$3:$A$27,0))*'Process CO2 Growth'!V96</f>
        <v>0</v>
      </c>
      <c r="W110">
        <f>INDEX('Process CO2 Hist Year'!$B$3:$B$27,MATCH($A110,'Process CO2 Hist Year'!$A$3:$A$27,0))*'Process CO2 Growth'!W96</f>
        <v>0</v>
      </c>
      <c r="X110">
        <f>INDEX('Process CO2 Hist Year'!$B$3:$B$27,MATCH($A110,'Process CO2 Hist Year'!$A$3:$A$27,0))*'Process CO2 Growth'!X96</f>
        <v>0</v>
      </c>
      <c r="Y110">
        <f>INDEX('Process CO2 Hist Year'!$B$3:$B$27,MATCH($A110,'Process CO2 Hist Year'!$A$3:$A$27,0))*'Process CO2 Growth'!Y96</f>
        <v>0</v>
      </c>
      <c r="Z110">
        <f>INDEX('Process CO2 Hist Year'!$B$3:$B$27,MATCH($A110,'Process CO2 Hist Year'!$A$3:$A$27,0))*'Process CO2 Growth'!Z96</f>
        <v>0</v>
      </c>
      <c r="AA110">
        <f>INDEX('Process CO2 Hist Year'!$B$3:$B$27,MATCH($A110,'Process CO2 Hist Year'!$A$3:$A$27,0))*'Process CO2 Growth'!AA96</f>
        <v>0</v>
      </c>
      <c r="AB110">
        <f>INDEX('Process CO2 Hist Year'!$B$3:$B$27,MATCH($A110,'Process CO2 Hist Year'!$A$3:$A$27,0))*'Process CO2 Growth'!AB96</f>
        <v>0</v>
      </c>
      <c r="AC110">
        <f>INDEX('Process CO2 Hist Year'!$B$3:$B$27,MATCH($A110,'Process CO2 Hist Year'!$A$3:$A$27,0))*'Process CO2 Growth'!AC96</f>
        <v>0</v>
      </c>
      <c r="AD110">
        <f>INDEX('Process CO2 Hist Year'!$B$3:$B$27,MATCH($A110,'Process CO2 Hist Year'!$A$3:$A$27,0))*'Process CO2 Growth'!AD96</f>
        <v>0</v>
      </c>
      <c r="AE110">
        <f>INDEX('Process CO2 Hist Year'!$B$3:$B$27,MATCH($A110,'Process CO2 Hist Year'!$A$3:$A$27,0))*'Process CO2 Growth'!AE96</f>
        <v>0</v>
      </c>
    </row>
    <row r="111" spans="1:37" x14ac:dyDescent="0.25">
      <c r="A111" t="s">
        <v>554</v>
      </c>
      <c r="B111">
        <f>INDEX('Process CO2 Hist Year'!$B$3:$B$27,MATCH($A111,'Process CO2 Hist Year'!$A$3:$A$27,0))*'Process CO2 Growth'!B97</f>
        <v>7717.6519526630636</v>
      </c>
      <c r="C111">
        <f>INDEX('Process CO2 Hist Year'!$B$3:$B$27,MATCH($A111,'Process CO2 Hist Year'!$A$3:$A$27,0))*'Process CO2 Growth'!C97</f>
        <v>7724.6639887669198</v>
      </c>
      <c r="D111">
        <f>INDEX('Process CO2 Hist Year'!$B$3:$B$27,MATCH($A111,'Process CO2 Hist Year'!$A$3:$A$27,0))*'Process CO2 Growth'!D97</f>
        <v>7731.6760248707906</v>
      </c>
      <c r="E111">
        <f>INDEX('Process CO2 Hist Year'!$B$3:$B$27,MATCH($A111,'Process CO2 Hist Year'!$A$3:$A$27,0))*'Process CO2 Growth'!E97</f>
        <v>7738.6880609746622</v>
      </c>
      <c r="F111">
        <f>INDEX('Process CO2 Hist Year'!$B$3:$B$27,MATCH($A111,'Process CO2 Hist Year'!$A$3:$A$27,0))*'Process CO2 Growth'!F97</f>
        <v>7745.700097078522</v>
      </c>
      <c r="G111">
        <f>INDEX('Process CO2 Hist Year'!$B$3:$B$27,MATCH($A111,'Process CO2 Hist Year'!$A$3:$A$27,0))*'Process CO2 Growth'!G97</f>
        <v>7792.9279738625901</v>
      </c>
      <c r="H111">
        <f>INDEX('Process CO2 Hist Year'!$B$3:$B$27,MATCH($A111,'Process CO2 Hist Year'!$A$3:$A$27,0))*'Process CO2 Growth'!H97</f>
        <v>7840.1558506466608</v>
      </c>
      <c r="I111">
        <f>INDEX('Process CO2 Hist Year'!$B$3:$B$27,MATCH($A111,'Process CO2 Hist Year'!$A$3:$A$27,0))*'Process CO2 Growth'!I97</f>
        <v>7887.3837274307334</v>
      </c>
      <c r="J111">
        <f>INDEX('Process CO2 Hist Year'!$B$3:$B$27,MATCH($A111,'Process CO2 Hist Year'!$A$3:$A$27,0))*'Process CO2 Growth'!J97</f>
        <v>7934.6116042147978</v>
      </c>
      <c r="K111">
        <f>INDEX('Process CO2 Hist Year'!$B$3:$B$27,MATCH($A111,'Process CO2 Hist Year'!$A$3:$A$27,0))*'Process CO2 Growth'!K97</f>
        <v>7981.8394809988677</v>
      </c>
      <c r="L111">
        <f>INDEX('Process CO2 Hist Year'!$B$3:$B$27,MATCH($A111,'Process CO2 Hist Year'!$A$3:$A$27,0))*'Process CO2 Growth'!L97</f>
        <v>8151.8621914664764</v>
      </c>
      <c r="M111">
        <f>INDEX('Process CO2 Hist Year'!$B$3:$B$27,MATCH($A111,'Process CO2 Hist Year'!$A$3:$A$27,0))*'Process CO2 Growth'!M97</f>
        <v>8321.8849019340923</v>
      </c>
      <c r="N111">
        <f>INDEX('Process CO2 Hist Year'!$B$3:$B$27,MATCH($A111,'Process CO2 Hist Year'!$A$3:$A$27,0))*'Process CO2 Growth'!N97</f>
        <v>8491.9076124016901</v>
      </c>
      <c r="O111">
        <f>INDEX('Process CO2 Hist Year'!$B$3:$B$27,MATCH($A111,'Process CO2 Hist Year'!$A$3:$A$27,0))*'Process CO2 Growth'!O97</f>
        <v>8661.9303228693025</v>
      </c>
      <c r="P111">
        <f>INDEX('Process CO2 Hist Year'!$B$3:$B$27,MATCH($A111,'Process CO2 Hist Year'!$A$3:$A$27,0))*'Process CO2 Growth'!P97</f>
        <v>8831.953033336913</v>
      </c>
      <c r="Q111">
        <f>INDEX('Process CO2 Hist Year'!$B$3:$B$27,MATCH($A111,'Process CO2 Hist Year'!$A$3:$A$27,0))*'Process CO2 Growth'!Q97</f>
        <v>8977.7033635894586</v>
      </c>
      <c r="R111">
        <f>INDEX('Process CO2 Hist Year'!$B$3:$B$27,MATCH($A111,'Process CO2 Hist Year'!$A$3:$A$27,0))*'Process CO2 Growth'!R97</f>
        <v>9123.4536938420169</v>
      </c>
      <c r="S111">
        <f>INDEX('Process CO2 Hist Year'!$B$3:$B$27,MATCH($A111,'Process CO2 Hist Year'!$A$3:$A$27,0))*'Process CO2 Growth'!S97</f>
        <v>9269.2040240945626</v>
      </c>
      <c r="T111">
        <f>INDEX('Process CO2 Hist Year'!$B$3:$B$27,MATCH($A111,'Process CO2 Hist Year'!$A$3:$A$27,0))*'Process CO2 Growth'!T97</f>
        <v>9414.9543543471118</v>
      </c>
      <c r="U111">
        <f>INDEX('Process CO2 Hist Year'!$B$3:$B$27,MATCH($A111,'Process CO2 Hist Year'!$A$3:$A$27,0))*'Process CO2 Growth'!U97</f>
        <v>9560.7046845996647</v>
      </c>
      <c r="V111">
        <f>INDEX('Process CO2 Hist Year'!$B$3:$B$27,MATCH($A111,'Process CO2 Hist Year'!$A$3:$A$27,0))*'Process CO2 Growth'!V97</f>
        <v>9725.975128603548</v>
      </c>
      <c r="W111">
        <f>INDEX('Process CO2 Hist Year'!$B$3:$B$27,MATCH($A111,'Process CO2 Hist Year'!$A$3:$A$27,0))*'Process CO2 Growth'!W97</f>
        <v>9891.245572607444</v>
      </c>
      <c r="X111">
        <f>INDEX('Process CO2 Hist Year'!$B$3:$B$27,MATCH($A111,'Process CO2 Hist Year'!$A$3:$A$27,0))*'Process CO2 Growth'!X97</f>
        <v>10056.516016611331</v>
      </c>
      <c r="Y111">
        <f>INDEX('Process CO2 Hist Year'!$B$3:$B$27,MATCH($A111,'Process CO2 Hist Year'!$A$3:$A$27,0))*'Process CO2 Growth'!Y97</f>
        <v>10221.786460615218</v>
      </c>
      <c r="Z111">
        <f>INDEX('Process CO2 Hist Year'!$B$3:$B$27,MATCH($A111,'Process CO2 Hist Year'!$A$3:$A$27,0))*'Process CO2 Growth'!Z97</f>
        <v>10387.056904619105</v>
      </c>
      <c r="AA111">
        <f>INDEX('Process CO2 Hist Year'!$B$3:$B$27,MATCH($A111,'Process CO2 Hist Year'!$A$3:$A$27,0))*'Process CO2 Growth'!AA97</f>
        <v>10582.335679495069</v>
      </c>
      <c r="AB111">
        <f>INDEX('Process CO2 Hist Year'!$B$3:$B$27,MATCH($A111,'Process CO2 Hist Year'!$A$3:$A$27,0))*'Process CO2 Growth'!AB97</f>
        <v>10777.614454371034</v>
      </c>
      <c r="AC111">
        <f>INDEX('Process CO2 Hist Year'!$B$3:$B$27,MATCH($A111,'Process CO2 Hist Year'!$A$3:$A$27,0))*'Process CO2 Growth'!AC97</f>
        <v>10972.893229247</v>
      </c>
      <c r="AD111">
        <f>INDEX('Process CO2 Hist Year'!$B$3:$B$27,MATCH($A111,'Process CO2 Hist Year'!$A$3:$A$27,0))*'Process CO2 Growth'!AD97</f>
        <v>11168.172004122955</v>
      </c>
      <c r="AE111">
        <f>INDEX('Process CO2 Hist Year'!$B$3:$B$27,MATCH($A111,'Process CO2 Hist Year'!$A$3:$A$27,0))*'Process CO2 Growth'!AE97</f>
        <v>11363.450778998926</v>
      </c>
    </row>
    <row r="112" spans="1:37" x14ac:dyDescent="0.25">
      <c r="A112" t="s">
        <v>555</v>
      </c>
      <c r="B112">
        <f>INDEX('Process CO2 Hist Year'!$B$3:$B$27,MATCH($A112,'Process CO2 Hist Year'!$A$3:$A$27,0))*'Process CO2 Growth'!B98</f>
        <v>26266.962343473042</v>
      </c>
      <c r="C112">
        <f>INDEX('Process CO2 Hist Year'!$B$3:$B$27,MATCH($A112,'Process CO2 Hist Year'!$A$3:$A$27,0))*'Process CO2 Growth'!C98</f>
        <v>26598.778327011623</v>
      </c>
      <c r="D112">
        <f>INDEX('Process CO2 Hist Year'!$B$3:$B$27,MATCH($A112,'Process CO2 Hist Year'!$A$3:$A$27,0))*'Process CO2 Growth'!D98</f>
        <v>26868.982537279979</v>
      </c>
      <c r="E112">
        <f>INDEX('Process CO2 Hist Year'!$B$3:$B$27,MATCH($A112,'Process CO2 Hist Year'!$A$3:$A$27,0))*'Process CO2 Growth'!E98</f>
        <v>27074.306798115595</v>
      </c>
      <c r="F112">
        <f>INDEX('Process CO2 Hist Year'!$B$3:$B$27,MATCH($A112,'Process CO2 Hist Year'!$A$3:$A$27,0))*'Process CO2 Growth'!F98</f>
        <v>27325.069520316803</v>
      </c>
      <c r="G112">
        <f>INDEX('Process CO2 Hist Year'!$B$3:$B$27,MATCH($A112,'Process CO2 Hist Year'!$A$3:$A$27,0))*'Process CO2 Growth'!G98</f>
        <v>27593.262284360982</v>
      </c>
      <c r="H112">
        <f>INDEX('Process CO2 Hist Year'!$B$3:$B$27,MATCH($A112,'Process CO2 Hist Year'!$A$3:$A$27,0))*'Process CO2 Growth'!H98</f>
        <v>27876.927217468332</v>
      </c>
      <c r="I112">
        <f>INDEX('Process CO2 Hist Year'!$B$3:$B$27,MATCH($A112,'Process CO2 Hist Year'!$A$3:$A$27,0))*'Process CO2 Growth'!I98</f>
        <v>28139.469401893846</v>
      </c>
      <c r="J112">
        <f>INDEX('Process CO2 Hist Year'!$B$3:$B$27,MATCH($A112,'Process CO2 Hist Year'!$A$3:$A$27,0))*'Process CO2 Growth'!J98</f>
        <v>28370.937966819245</v>
      </c>
      <c r="K112">
        <f>INDEX('Process CO2 Hist Year'!$B$3:$B$27,MATCH($A112,'Process CO2 Hist Year'!$A$3:$A$27,0))*'Process CO2 Growth'!K98</f>
        <v>28532.274358259343</v>
      </c>
      <c r="L112">
        <f>INDEX('Process CO2 Hist Year'!$B$3:$B$27,MATCH($A112,'Process CO2 Hist Year'!$A$3:$A$27,0))*'Process CO2 Growth'!L98</f>
        <v>28736.497206110271</v>
      </c>
      <c r="M112">
        <f>INDEX('Process CO2 Hist Year'!$B$3:$B$27,MATCH($A112,'Process CO2 Hist Year'!$A$3:$A$27,0))*'Process CO2 Growth'!M98</f>
        <v>28779.97526358621</v>
      </c>
      <c r="N112">
        <f>INDEX('Process CO2 Hist Year'!$B$3:$B$27,MATCH($A112,'Process CO2 Hist Year'!$A$3:$A$27,0))*'Process CO2 Growth'!N98</f>
        <v>28681.455926193928</v>
      </c>
      <c r="O112">
        <f>INDEX('Process CO2 Hist Year'!$B$3:$B$27,MATCH($A112,'Process CO2 Hist Year'!$A$3:$A$27,0))*'Process CO2 Growth'!O98</f>
        <v>29238.556823792154</v>
      </c>
      <c r="P112">
        <f>INDEX('Process CO2 Hist Year'!$B$3:$B$27,MATCH($A112,'Process CO2 Hist Year'!$A$3:$A$27,0))*'Process CO2 Growth'!P98</f>
        <v>29595.045250886036</v>
      </c>
      <c r="Q112">
        <f>INDEX('Process CO2 Hist Year'!$B$3:$B$27,MATCH($A112,'Process CO2 Hist Year'!$A$3:$A$27,0))*'Process CO2 Growth'!Q98</f>
        <v>30374.635953656922</v>
      </c>
      <c r="R112">
        <f>INDEX('Process CO2 Hist Year'!$B$3:$B$27,MATCH($A112,'Process CO2 Hist Year'!$A$3:$A$27,0))*'Process CO2 Growth'!R98</f>
        <v>30183.083166403343</v>
      </c>
      <c r="S112">
        <f>INDEX('Process CO2 Hist Year'!$B$3:$B$27,MATCH($A112,'Process CO2 Hist Year'!$A$3:$A$27,0))*'Process CO2 Growth'!S98</f>
        <v>29887.308234255193</v>
      </c>
      <c r="T112">
        <f>INDEX('Process CO2 Hist Year'!$B$3:$B$27,MATCH($A112,'Process CO2 Hist Year'!$A$3:$A$27,0))*'Process CO2 Growth'!T98</f>
        <v>29767.051773359173</v>
      </c>
      <c r="U112">
        <f>INDEX('Process CO2 Hist Year'!$B$3:$B$27,MATCH($A112,'Process CO2 Hist Year'!$A$3:$A$27,0))*'Process CO2 Growth'!U98</f>
        <v>29493.669356196868</v>
      </c>
      <c r="V112">
        <f>INDEX('Process CO2 Hist Year'!$B$3:$B$27,MATCH($A112,'Process CO2 Hist Year'!$A$3:$A$27,0))*'Process CO2 Growth'!V98</f>
        <v>29860.889943538492</v>
      </c>
      <c r="W112">
        <f>INDEX('Process CO2 Hist Year'!$B$3:$B$27,MATCH($A112,'Process CO2 Hist Year'!$A$3:$A$27,0))*'Process CO2 Growth'!W98</f>
        <v>29861.83842913093</v>
      </c>
      <c r="X112">
        <f>INDEX('Process CO2 Hist Year'!$B$3:$B$27,MATCH($A112,'Process CO2 Hist Year'!$A$3:$A$27,0))*'Process CO2 Growth'!X98</f>
        <v>29694.221506578895</v>
      </c>
      <c r="Y112">
        <f>INDEX('Process CO2 Hist Year'!$B$3:$B$27,MATCH($A112,'Process CO2 Hist Year'!$A$3:$A$27,0))*'Process CO2 Growth'!Y98</f>
        <v>29293.458206241245</v>
      </c>
      <c r="Z112">
        <f>INDEX('Process CO2 Hist Year'!$B$3:$B$27,MATCH($A112,'Process CO2 Hist Year'!$A$3:$A$27,0))*'Process CO2 Growth'!Z98</f>
        <v>29989.285593042303</v>
      </c>
      <c r="AA112">
        <f>INDEX('Process CO2 Hist Year'!$B$3:$B$27,MATCH($A112,'Process CO2 Hist Year'!$A$3:$A$27,0))*'Process CO2 Growth'!AA98</f>
        <v>30055.53991718738</v>
      </c>
      <c r="AB112">
        <f>INDEX('Process CO2 Hist Year'!$B$3:$B$27,MATCH($A112,'Process CO2 Hist Year'!$A$3:$A$27,0))*'Process CO2 Growth'!AB98</f>
        <v>28803.699989568999</v>
      </c>
      <c r="AC112">
        <f>INDEX('Process CO2 Hist Year'!$B$3:$B$27,MATCH($A112,'Process CO2 Hist Year'!$A$3:$A$27,0))*'Process CO2 Growth'!AC98</f>
        <v>29383.983099122364</v>
      </c>
      <c r="AD112">
        <f>INDEX('Process CO2 Hist Year'!$B$3:$B$27,MATCH($A112,'Process CO2 Hist Year'!$A$3:$A$27,0))*'Process CO2 Growth'!AD98</f>
        <v>28950.207784694383</v>
      </c>
      <c r="AE112">
        <f>INDEX('Process CO2 Hist Year'!$B$3:$B$27,MATCH($A112,'Process CO2 Hist Year'!$A$3:$A$27,0))*'Process CO2 Growth'!AE98</f>
        <v>28654.937423335694</v>
      </c>
    </row>
    <row r="113" spans="1:31" x14ac:dyDescent="0.25">
      <c r="A113" t="s">
        <v>573</v>
      </c>
      <c r="B113">
        <f>INDEX('Process CO2 Hist Year'!$B$3:$B$27,MATCH($A113,'Process CO2 Hist Year'!$A$3:$A$27,0))*'Process CO2 Growth'!B99</f>
        <v>4064.718412766058</v>
      </c>
      <c r="C113">
        <f>INDEX('Process CO2 Hist Year'!$B$3:$B$27,MATCH($A113,'Process CO2 Hist Year'!$A$3:$A$27,0))*'Process CO2 Growth'!C99</f>
        <v>4106.1145336087338</v>
      </c>
      <c r="D113">
        <f>INDEX('Process CO2 Hist Year'!$B$3:$B$27,MATCH($A113,'Process CO2 Hist Year'!$A$3:$A$27,0))*'Process CO2 Growth'!D99</f>
        <v>4119.9132405562932</v>
      </c>
      <c r="E113">
        <f>INDEX('Process CO2 Hist Year'!$B$3:$B$27,MATCH($A113,'Process CO2 Hist Year'!$A$3:$A$27,0))*'Process CO2 Growth'!E99</f>
        <v>4133.3312935190916</v>
      </c>
      <c r="F113">
        <f>INDEX('Process CO2 Hist Year'!$B$3:$B$27,MATCH($A113,'Process CO2 Hist Year'!$A$3:$A$27,0))*'Process CO2 Growth'!F99</f>
        <v>4164.7352472618113</v>
      </c>
      <c r="G113">
        <f>INDEX('Process CO2 Hist Year'!$B$3:$B$27,MATCH($A113,'Process CO2 Hist Year'!$A$3:$A$27,0))*'Process CO2 Growth'!G99</f>
        <v>4208.9862729901888</v>
      </c>
      <c r="H113">
        <f>INDEX('Process CO2 Hist Year'!$B$3:$B$27,MATCH($A113,'Process CO2 Hist Year'!$A$3:$A$27,0))*'Process CO2 Growth'!H99</f>
        <v>4257.8051465356903</v>
      </c>
      <c r="I113">
        <f>INDEX('Process CO2 Hist Year'!$B$3:$B$27,MATCH($A113,'Process CO2 Hist Year'!$A$3:$A$27,0))*'Process CO2 Growth'!I99</f>
        <v>4304.7207501573903</v>
      </c>
      <c r="J113">
        <f>INDEX('Process CO2 Hist Year'!$B$3:$B$27,MATCH($A113,'Process CO2 Hist Year'!$A$3:$A$27,0))*'Process CO2 Growth'!J99</f>
        <v>4348.020140923868</v>
      </c>
      <c r="K113">
        <f>INDEX('Process CO2 Hist Year'!$B$3:$B$27,MATCH($A113,'Process CO2 Hist Year'!$A$3:$A$27,0))*'Process CO2 Growth'!K99</f>
        <v>4383.6112884989507</v>
      </c>
      <c r="L113">
        <f>INDEX('Process CO2 Hist Year'!$B$3:$B$27,MATCH($A113,'Process CO2 Hist Year'!$A$3:$A$27,0))*'Process CO2 Growth'!L99</f>
        <v>4414.6345882569103</v>
      </c>
      <c r="M113">
        <f>INDEX('Process CO2 Hist Year'!$B$3:$B$27,MATCH($A113,'Process CO2 Hist Year'!$A$3:$A$27,0))*'Process CO2 Growth'!M99</f>
        <v>4446.1337054958203</v>
      </c>
      <c r="N113">
        <f>INDEX('Process CO2 Hist Year'!$B$3:$B$27,MATCH($A113,'Process CO2 Hist Year'!$A$3:$A$27,0))*'Process CO2 Growth'!N99</f>
        <v>4457.3629980462474</v>
      </c>
      <c r="O113">
        <f>INDEX('Process CO2 Hist Year'!$B$3:$B$27,MATCH($A113,'Process CO2 Hist Year'!$A$3:$A$27,0))*'Process CO2 Growth'!O99</f>
        <v>4438.1399718158555</v>
      </c>
      <c r="P113">
        <f>INDEX('Process CO2 Hist Year'!$B$3:$B$27,MATCH($A113,'Process CO2 Hist Year'!$A$3:$A$27,0))*'Process CO2 Growth'!P99</f>
        <v>4411.6845198750189</v>
      </c>
      <c r="Q113">
        <f>INDEX('Process CO2 Hist Year'!$B$3:$B$27,MATCH($A113,'Process CO2 Hist Year'!$A$3:$A$27,0))*'Process CO2 Growth'!Q99</f>
        <v>4417.9653106235628</v>
      </c>
      <c r="R113">
        <f>INDEX('Process CO2 Hist Year'!$B$3:$B$27,MATCH($A113,'Process CO2 Hist Year'!$A$3:$A$27,0))*'Process CO2 Growth'!R99</f>
        <v>4370.4787260247231</v>
      </c>
      <c r="S113">
        <f>INDEX('Process CO2 Hist Year'!$B$3:$B$27,MATCH($A113,'Process CO2 Hist Year'!$A$3:$A$27,0))*'Process CO2 Growth'!S99</f>
        <v>4307.0046740659518</v>
      </c>
      <c r="T113">
        <f>INDEX('Process CO2 Hist Year'!$B$3:$B$27,MATCH($A113,'Process CO2 Hist Year'!$A$3:$A$27,0))*'Process CO2 Growth'!T99</f>
        <v>4248.6694509014451</v>
      </c>
      <c r="U113">
        <f>INDEX('Process CO2 Hist Year'!$B$3:$B$27,MATCH($A113,'Process CO2 Hist Year'!$A$3:$A$27,0))*'Process CO2 Growth'!U99</f>
        <v>4205.2748966387771</v>
      </c>
      <c r="V113">
        <f>INDEX('Process CO2 Hist Year'!$B$3:$B$27,MATCH($A113,'Process CO2 Hist Year'!$A$3:$A$27,0))*'Process CO2 Growth'!V99</f>
        <v>4210.1282349444709</v>
      </c>
      <c r="W113">
        <f>INDEX('Process CO2 Hist Year'!$B$3:$B$27,MATCH($A113,'Process CO2 Hist Year'!$A$3:$A$27,0))*'Process CO2 Growth'!W99</f>
        <v>4181.5791860874533</v>
      </c>
      <c r="X113">
        <f>INDEX('Process CO2 Hist Year'!$B$3:$B$27,MATCH($A113,'Process CO2 Hist Year'!$A$3:$A$27,0))*'Process CO2 Growth'!X99</f>
        <v>4156.2656961008961</v>
      </c>
      <c r="Y113">
        <f>INDEX('Process CO2 Hist Year'!$B$3:$B$27,MATCH($A113,'Process CO2 Hist Year'!$A$3:$A$27,0))*'Process CO2 Growth'!Y99</f>
        <v>4093.077134630696</v>
      </c>
      <c r="Z113">
        <f>INDEX('Process CO2 Hist Year'!$B$3:$B$27,MATCH($A113,'Process CO2 Hist Year'!$A$3:$A$27,0))*'Process CO2 Growth'!Z99</f>
        <v>4113.0614688306086</v>
      </c>
      <c r="AA113">
        <f>INDEX('Process CO2 Hist Year'!$B$3:$B$27,MATCH($A113,'Process CO2 Hist Year'!$A$3:$A$27,0))*'Process CO2 Growth'!AA99</f>
        <v>4085.3688914393015</v>
      </c>
      <c r="AB113">
        <f>INDEX('Process CO2 Hist Year'!$B$3:$B$27,MATCH($A113,'Process CO2 Hist Year'!$A$3:$A$27,0))*'Process CO2 Growth'!AB99</f>
        <v>3977.8341407445328</v>
      </c>
      <c r="AC113">
        <f>INDEX('Process CO2 Hist Year'!$B$3:$B$27,MATCH($A113,'Process CO2 Hist Year'!$A$3:$A$27,0))*'Process CO2 Growth'!AC99</f>
        <v>3987.9214713406791</v>
      </c>
      <c r="AD113">
        <f>INDEX('Process CO2 Hist Year'!$B$3:$B$27,MATCH($A113,'Process CO2 Hist Year'!$A$3:$A$27,0))*'Process CO2 Growth'!AD99</f>
        <v>3910.2680584495893</v>
      </c>
      <c r="AE113">
        <f>INDEX('Process CO2 Hist Year'!$B$3:$B$27,MATCH($A113,'Process CO2 Hist Year'!$A$3:$A$27,0))*'Process CO2 Growth'!AE99</f>
        <v>3846.2230255136787</v>
      </c>
    </row>
    <row r="114" spans="1:31" x14ac:dyDescent="0.25">
      <c r="A114" t="s">
        <v>561</v>
      </c>
      <c r="B114">
        <f>INDEX('Process CO2 Hist Year'!$B$3:$B$27,MATCH($A114,'Process CO2 Hist Year'!$A$3:$A$27,0))*'Process CO2 Growth'!B100</f>
        <v>100020.91691544444</v>
      </c>
      <c r="C114">
        <f>INDEX('Process CO2 Hist Year'!$B$3:$B$27,MATCH($A114,'Process CO2 Hist Year'!$A$3:$A$27,0))*'Process CO2 Growth'!C100</f>
        <v>101203.78132161984</v>
      </c>
      <c r="D114">
        <f>INDEX('Process CO2 Hist Year'!$B$3:$B$27,MATCH($A114,'Process CO2 Hist Year'!$A$3:$A$27,0))*'Process CO2 Growth'!D100</f>
        <v>101229.81193467764</v>
      </c>
      <c r="E114">
        <f>INDEX('Process CO2 Hist Year'!$B$3:$B$27,MATCH($A114,'Process CO2 Hist Year'!$A$3:$A$27,0))*'Process CO2 Growth'!E100</f>
        <v>101514.66650817513</v>
      </c>
      <c r="F114">
        <f>INDEX('Process CO2 Hist Year'!$B$3:$B$27,MATCH($A114,'Process CO2 Hist Year'!$A$3:$A$27,0))*'Process CO2 Growth'!F100</f>
        <v>102255.47367053588</v>
      </c>
      <c r="G114">
        <f>INDEX('Process CO2 Hist Year'!$B$3:$B$27,MATCH($A114,'Process CO2 Hist Year'!$A$3:$A$27,0))*'Process CO2 Growth'!G100</f>
        <v>103402.39545085207</v>
      </c>
      <c r="H114">
        <f>INDEX('Process CO2 Hist Year'!$B$3:$B$27,MATCH($A114,'Process CO2 Hist Year'!$A$3:$A$27,0))*'Process CO2 Growth'!H100</f>
        <v>104505.96375461644</v>
      </c>
      <c r="I114">
        <f>INDEX('Process CO2 Hist Year'!$B$3:$B$27,MATCH($A114,'Process CO2 Hist Year'!$A$3:$A$27,0))*'Process CO2 Growth'!I100</f>
        <v>105581.37082574888</v>
      </c>
      <c r="J114">
        <f>INDEX('Process CO2 Hist Year'!$B$3:$B$27,MATCH($A114,'Process CO2 Hist Year'!$A$3:$A$27,0))*'Process CO2 Growth'!J100</f>
        <v>106553.02598718468</v>
      </c>
      <c r="K114">
        <f>INDEX('Process CO2 Hist Year'!$B$3:$B$27,MATCH($A114,'Process CO2 Hist Year'!$A$3:$A$27,0))*'Process CO2 Growth'!K100</f>
        <v>106927.36658279553</v>
      </c>
      <c r="L114">
        <f>INDEX('Process CO2 Hist Year'!$B$3:$B$27,MATCH($A114,'Process CO2 Hist Year'!$A$3:$A$27,0))*'Process CO2 Growth'!L100</f>
        <v>111064.75188885011</v>
      </c>
      <c r="M114">
        <f>INDEX('Process CO2 Hist Year'!$B$3:$B$27,MATCH($A114,'Process CO2 Hist Year'!$A$3:$A$27,0))*'Process CO2 Growth'!M100</f>
        <v>114983.60973510613</v>
      </c>
      <c r="N114">
        <f>INDEX('Process CO2 Hist Year'!$B$3:$B$27,MATCH($A114,'Process CO2 Hist Year'!$A$3:$A$27,0))*'Process CO2 Growth'!N100</f>
        <v>117715.99038547416</v>
      </c>
      <c r="O114">
        <f>INDEX('Process CO2 Hist Year'!$B$3:$B$27,MATCH($A114,'Process CO2 Hist Year'!$A$3:$A$27,0))*'Process CO2 Growth'!O100</f>
        <v>119392.41744777784</v>
      </c>
      <c r="P114">
        <f>INDEX('Process CO2 Hist Year'!$B$3:$B$27,MATCH($A114,'Process CO2 Hist Year'!$A$3:$A$27,0))*'Process CO2 Growth'!P100</f>
        <v>120604.27680728812</v>
      </c>
      <c r="Q114">
        <f>INDEX('Process CO2 Hist Year'!$B$3:$B$27,MATCH($A114,'Process CO2 Hist Year'!$A$3:$A$27,0))*'Process CO2 Growth'!Q100</f>
        <v>123152.77572484556</v>
      </c>
      <c r="R114">
        <f>INDEX('Process CO2 Hist Year'!$B$3:$B$27,MATCH($A114,'Process CO2 Hist Year'!$A$3:$A$27,0))*'Process CO2 Growth'!R100</f>
        <v>122927.02268562169</v>
      </c>
      <c r="S114">
        <f>INDEX('Process CO2 Hist Year'!$B$3:$B$27,MATCH($A114,'Process CO2 Hist Year'!$A$3:$A$27,0))*'Process CO2 Growth'!S100</f>
        <v>122121.92639350248</v>
      </c>
      <c r="T114">
        <f>INDEX('Process CO2 Hist Year'!$B$3:$B$27,MATCH($A114,'Process CO2 Hist Year'!$A$3:$A$27,0))*'Process CO2 Growth'!T100</f>
        <v>121664.12109196605</v>
      </c>
      <c r="U114">
        <f>INDEX('Process CO2 Hist Year'!$B$3:$B$27,MATCH($A114,'Process CO2 Hist Year'!$A$3:$A$27,0))*'Process CO2 Growth'!U100</f>
        <v>120694.7818213717</v>
      </c>
      <c r="V114">
        <f>INDEX('Process CO2 Hist Year'!$B$3:$B$27,MATCH($A114,'Process CO2 Hist Year'!$A$3:$A$27,0))*'Process CO2 Growth'!V100</f>
        <v>121965.55744388826</v>
      </c>
      <c r="W114">
        <f>INDEX('Process CO2 Hist Year'!$B$3:$B$27,MATCH($A114,'Process CO2 Hist Year'!$A$3:$A$27,0))*'Process CO2 Growth'!W100</f>
        <v>122244.57597246529</v>
      </c>
      <c r="X114">
        <f>INDEX('Process CO2 Hist Year'!$B$3:$B$27,MATCH($A114,'Process CO2 Hist Year'!$A$3:$A$27,0))*'Process CO2 Growth'!X100</f>
        <v>122862.73355586322</v>
      </c>
      <c r="Y114">
        <f>INDEX('Process CO2 Hist Year'!$B$3:$B$27,MATCH($A114,'Process CO2 Hist Year'!$A$3:$A$27,0))*'Process CO2 Growth'!Y100</f>
        <v>122868.84750768465</v>
      </c>
      <c r="Z114">
        <f>INDEX('Process CO2 Hist Year'!$B$3:$B$27,MATCH($A114,'Process CO2 Hist Year'!$A$3:$A$27,0))*'Process CO2 Growth'!Z100</f>
        <v>126139.2559183367</v>
      </c>
      <c r="AA114">
        <f>INDEX('Process CO2 Hist Year'!$B$3:$B$27,MATCH($A114,'Process CO2 Hist Year'!$A$3:$A$27,0))*'Process CO2 Growth'!AA100</f>
        <v>127582.9822688922</v>
      </c>
      <c r="AB114">
        <f>INDEX('Process CO2 Hist Year'!$B$3:$B$27,MATCH($A114,'Process CO2 Hist Year'!$A$3:$A$27,0))*'Process CO2 Growth'!AB100</f>
        <v>123515.53686624917</v>
      </c>
      <c r="AC114">
        <f>INDEX('Process CO2 Hist Year'!$B$3:$B$27,MATCH($A114,'Process CO2 Hist Year'!$A$3:$A$27,0))*'Process CO2 Growth'!AC100</f>
        <v>127019.29443808499</v>
      </c>
      <c r="AD114">
        <f>INDEX('Process CO2 Hist Year'!$B$3:$B$27,MATCH($A114,'Process CO2 Hist Year'!$A$3:$A$27,0))*'Process CO2 Growth'!AD100</f>
        <v>125882.93312000578</v>
      </c>
      <c r="AE114">
        <f>INDEX('Process CO2 Hist Year'!$B$3:$B$27,MATCH($A114,'Process CO2 Hist Year'!$A$3:$A$27,0))*'Process CO2 Growth'!AE100</f>
        <v>125623.9238882988</v>
      </c>
    </row>
    <row r="115" spans="1:31" x14ac:dyDescent="0.25">
      <c r="A115" t="s">
        <v>562</v>
      </c>
      <c r="B115">
        <f>INDEX('Process CO2 Hist Year'!$B$3:$B$27,MATCH($A115,'Process CO2 Hist Year'!$A$3:$A$27,0))*'Process CO2 Growth'!B101</f>
        <v>69454.480133565492</v>
      </c>
      <c r="C115">
        <f>INDEX('Process CO2 Hist Year'!$B$3:$B$27,MATCH($A115,'Process CO2 Hist Year'!$A$3:$A$27,0))*'Process CO2 Growth'!C101</f>
        <v>69116.809145061081</v>
      </c>
      <c r="D115">
        <f>INDEX('Process CO2 Hist Year'!$B$3:$B$27,MATCH($A115,'Process CO2 Hist Year'!$A$3:$A$27,0))*'Process CO2 Growth'!D101</f>
        <v>68232.936097529979</v>
      </c>
      <c r="E115">
        <f>INDEX('Process CO2 Hist Year'!$B$3:$B$27,MATCH($A115,'Process CO2 Hist Year'!$A$3:$A$27,0))*'Process CO2 Growth'!E101</f>
        <v>67883.743897253938</v>
      </c>
      <c r="F115">
        <f>INDEX('Process CO2 Hist Year'!$B$3:$B$27,MATCH($A115,'Process CO2 Hist Year'!$A$3:$A$27,0))*'Process CO2 Growth'!F101</f>
        <v>67877.368201794656</v>
      </c>
      <c r="G115">
        <f>INDEX('Process CO2 Hist Year'!$B$3:$B$27,MATCH($A115,'Process CO2 Hist Year'!$A$3:$A$27,0))*'Process CO2 Growth'!G101</f>
        <v>68178.092653468004</v>
      </c>
      <c r="H115">
        <f>INDEX('Process CO2 Hist Year'!$B$3:$B$27,MATCH($A115,'Process CO2 Hist Year'!$A$3:$A$27,0))*'Process CO2 Growth'!H101</f>
        <v>68516.402899320456</v>
      </c>
      <c r="I115">
        <f>INDEX('Process CO2 Hist Year'!$B$3:$B$27,MATCH($A115,'Process CO2 Hist Year'!$A$3:$A$27,0))*'Process CO2 Growth'!I101</f>
        <v>68854.489329226417</v>
      </c>
      <c r="J115">
        <f>INDEX('Process CO2 Hist Year'!$B$3:$B$27,MATCH($A115,'Process CO2 Hist Year'!$A$3:$A$27,0))*'Process CO2 Growth'!J101</f>
        <v>68910.298297739442</v>
      </c>
      <c r="K115">
        <f>INDEX('Process CO2 Hist Year'!$B$3:$B$27,MATCH($A115,'Process CO2 Hist Year'!$A$3:$A$27,0))*'Process CO2 Growth'!K101</f>
        <v>68507.970991070528</v>
      </c>
      <c r="L115">
        <f>INDEX('Process CO2 Hist Year'!$B$3:$B$27,MATCH($A115,'Process CO2 Hist Year'!$A$3:$A$27,0))*'Process CO2 Growth'!L101</f>
        <v>69152.950834071467</v>
      </c>
      <c r="M115">
        <f>INDEX('Process CO2 Hist Year'!$B$3:$B$27,MATCH($A115,'Process CO2 Hist Year'!$A$3:$A$27,0))*'Process CO2 Growth'!M101</f>
        <v>69530.288847502627</v>
      </c>
      <c r="N115">
        <f>INDEX('Process CO2 Hist Year'!$B$3:$B$27,MATCH($A115,'Process CO2 Hist Year'!$A$3:$A$27,0))*'Process CO2 Growth'!N101</f>
        <v>69288.727822391811</v>
      </c>
      <c r="O115">
        <f>INDEX('Process CO2 Hist Year'!$B$3:$B$27,MATCH($A115,'Process CO2 Hist Year'!$A$3:$A$27,0))*'Process CO2 Growth'!O101</f>
        <v>68863.053665895932</v>
      </c>
      <c r="P115">
        <f>INDEX('Process CO2 Hist Year'!$B$3:$B$27,MATCH($A115,'Process CO2 Hist Year'!$A$3:$A$27,0))*'Process CO2 Growth'!P101</f>
        <v>68481.454741639158</v>
      </c>
      <c r="Q115">
        <f>INDEX('Process CO2 Hist Year'!$B$3:$B$27,MATCH($A115,'Process CO2 Hist Year'!$A$3:$A$27,0))*'Process CO2 Growth'!Q101</f>
        <v>68703.234840439778</v>
      </c>
      <c r="R115">
        <f>INDEX('Process CO2 Hist Year'!$B$3:$B$27,MATCH($A115,'Process CO2 Hist Year'!$A$3:$A$27,0))*'Process CO2 Growth'!R101</f>
        <v>68391.975931448163</v>
      </c>
      <c r="S115">
        <f>INDEX('Process CO2 Hist Year'!$B$3:$B$27,MATCH($A115,'Process CO2 Hist Year'!$A$3:$A$27,0))*'Process CO2 Growth'!S101</f>
        <v>67698.978214028422</v>
      </c>
      <c r="T115">
        <f>INDEX('Process CO2 Hist Year'!$B$3:$B$27,MATCH($A115,'Process CO2 Hist Year'!$A$3:$A$27,0))*'Process CO2 Growth'!T101</f>
        <v>67337.570740403171</v>
      </c>
      <c r="U115">
        <f>INDEX('Process CO2 Hist Year'!$B$3:$B$27,MATCH($A115,'Process CO2 Hist Year'!$A$3:$A$27,0))*'Process CO2 Growth'!U101</f>
        <v>66941.114710102556</v>
      </c>
      <c r="V115">
        <f>INDEX('Process CO2 Hist Year'!$B$3:$B$27,MATCH($A115,'Process CO2 Hist Year'!$A$3:$A$27,0))*'Process CO2 Growth'!V101</f>
        <v>67085.710770045232</v>
      </c>
      <c r="W115">
        <f>INDEX('Process CO2 Hist Year'!$B$3:$B$27,MATCH($A115,'Process CO2 Hist Year'!$A$3:$A$27,0))*'Process CO2 Growth'!W101</f>
        <v>67036.075142298738</v>
      </c>
      <c r="X115">
        <f>INDEX('Process CO2 Hist Year'!$B$3:$B$27,MATCH($A115,'Process CO2 Hist Year'!$A$3:$A$27,0))*'Process CO2 Growth'!X101</f>
        <v>66886.600143642077</v>
      </c>
      <c r="Y115">
        <f>INDEX('Process CO2 Hist Year'!$B$3:$B$27,MATCH($A115,'Process CO2 Hist Year'!$A$3:$A$27,0))*'Process CO2 Growth'!Y101</f>
        <v>66298.507592217473</v>
      </c>
      <c r="Z115">
        <f>INDEX('Process CO2 Hist Year'!$B$3:$B$27,MATCH($A115,'Process CO2 Hist Year'!$A$3:$A$27,0))*'Process CO2 Growth'!Z101</f>
        <v>66444.871370326699</v>
      </c>
      <c r="AA115">
        <f>INDEX('Process CO2 Hist Year'!$B$3:$B$27,MATCH($A115,'Process CO2 Hist Year'!$A$3:$A$27,0))*'Process CO2 Growth'!AA101</f>
        <v>66317.319246404732</v>
      </c>
      <c r="AB115">
        <f>INDEX('Process CO2 Hist Year'!$B$3:$B$27,MATCH($A115,'Process CO2 Hist Year'!$A$3:$A$27,0))*'Process CO2 Growth'!AB101</f>
        <v>65033.797925016086</v>
      </c>
      <c r="AC115">
        <f>INDEX('Process CO2 Hist Year'!$B$3:$B$27,MATCH($A115,'Process CO2 Hist Year'!$A$3:$A$27,0))*'Process CO2 Growth'!AC101</f>
        <v>64772.092014656642</v>
      </c>
      <c r="AD115">
        <f>INDEX('Process CO2 Hist Year'!$B$3:$B$27,MATCH($A115,'Process CO2 Hist Year'!$A$3:$A$27,0))*'Process CO2 Growth'!AD101</f>
        <v>62955.196967302771</v>
      </c>
      <c r="AE115">
        <f>INDEX('Process CO2 Hist Year'!$B$3:$B$27,MATCH($A115,'Process CO2 Hist Year'!$A$3:$A$27,0))*'Process CO2 Growth'!AE101</f>
        <v>62029.734195278354</v>
      </c>
    </row>
    <row r="116" spans="1:31" x14ac:dyDescent="0.25">
      <c r="A116" t="s">
        <v>563</v>
      </c>
      <c r="B116">
        <f>INDEX('Process CO2 Hist Year'!$B$3:$B$27,MATCH($A116,'Process CO2 Hist Year'!$A$3:$A$27,0))*'Process CO2 Growth'!B102</f>
        <v>4680.6763938071035</v>
      </c>
      <c r="C116">
        <f>INDEX('Process CO2 Hist Year'!$B$3:$B$27,MATCH($A116,'Process CO2 Hist Year'!$A$3:$A$27,0))*'Process CO2 Growth'!C102</f>
        <v>4727.8019727022811</v>
      </c>
      <c r="D116">
        <f>INDEX('Process CO2 Hist Year'!$B$3:$B$27,MATCH($A116,'Process CO2 Hist Year'!$A$3:$A$27,0))*'Process CO2 Growth'!D102</f>
        <v>4757.1524735014573</v>
      </c>
      <c r="E116">
        <f>INDEX('Process CO2 Hist Year'!$B$3:$B$27,MATCH($A116,'Process CO2 Hist Year'!$A$3:$A$27,0))*'Process CO2 Growth'!E102</f>
        <v>4769.6296397871474</v>
      </c>
      <c r="F116">
        <f>INDEX('Process CO2 Hist Year'!$B$3:$B$27,MATCH($A116,'Process CO2 Hist Year'!$A$3:$A$27,0))*'Process CO2 Growth'!F102</f>
        <v>4801.57498110506</v>
      </c>
      <c r="G116">
        <f>INDEX('Process CO2 Hist Year'!$B$3:$B$27,MATCH($A116,'Process CO2 Hist Year'!$A$3:$A$27,0))*'Process CO2 Growth'!G102</f>
        <v>4830.8339651223378</v>
      </c>
      <c r="H116">
        <f>INDEX('Process CO2 Hist Year'!$B$3:$B$27,MATCH($A116,'Process CO2 Hist Year'!$A$3:$A$27,0))*'Process CO2 Growth'!H102</f>
        <v>4859.5722766503995</v>
      </c>
      <c r="I116">
        <f>INDEX('Process CO2 Hist Year'!$B$3:$B$27,MATCH($A116,'Process CO2 Hist Year'!$A$3:$A$27,0))*'Process CO2 Growth'!I102</f>
        <v>4886.9996560143009</v>
      </c>
      <c r="J116">
        <f>INDEX('Process CO2 Hist Year'!$B$3:$B$27,MATCH($A116,'Process CO2 Hist Year'!$A$3:$A$27,0))*'Process CO2 Growth'!J102</f>
        <v>4908.0949779493549</v>
      </c>
      <c r="K116">
        <f>INDEX('Process CO2 Hist Year'!$B$3:$B$27,MATCH($A116,'Process CO2 Hist Year'!$A$3:$A$27,0))*'Process CO2 Growth'!K102</f>
        <v>4926.2039697504033</v>
      </c>
      <c r="L116">
        <f>INDEX('Process CO2 Hist Year'!$B$3:$B$27,MATCH($A116,'Process CO2 Hist Year'!$A$3:$A$27,0))*'Process CO2 Growth'!L102</f>
        <v>4943.9544291254088</v>
      </c>
      <c r="M116">
        <f>INDEX('Process CO2 Hist Year'!$B$3:$B$27,MATCH($A116,'Process CO2 Hist Year'!$A$3:$A$27,0))*'Process CO2 Growth'!M102</f>
        <v>4924.2106138625668</v>
      </c>
      <c r="N116">
        <f>INDEX('Process CO2 Hist Year'!$B$3:$B$27,MATCH($A116,'Process CO2 Hist Year'!$A$3:$A$27,0))*'Process CO2 Growth'!N102</f>
        <v>4880.8385745987107</v>
      </c>
      <c r="O116">
        <f>INDEX('Process CO2 Hist Year'!$B$3:$B$27,MATCH($A116,'Process CO2 Hist Year'!$A$3:$A$27,0))*'Process CO2 Growth'!O102</f>
        <v>4743.6393384891762</v>
      </c>
      <c r="P116">
        <f>INDEX('Process CO2 Hist Year'!$B$3:$B$27,MATCH($A116,'Process CO2 Hist Year'!$A$3:$A$27,0))*'Process CO2 Growth'!P102</f>
        <v>4585.7348908861604</v>
      </c>
      <c r="Q116">
        <f>INDEX('Process CO2 Hist Year'!$B$3:$B$27,MATCH($A116,'Process CO2 Hist Year'!$A$3:$A$27,0))*'Process CO2 Growth'!Q102</f>
        <v>4511.0269144855311</v>
      </c>
      <c r="R116">
        <f>INDEX('Process CO2 Hist Year'!$B$3:$B$27,MATCH($A116,'Process CO2 Hist Year'!$A$3:$A$27,0))*'Process CO2 Growth'!R102</f>
        <v>4228.0010387159164</v>
      </c>
      <c r="S116">
        <f>INDEX('Process CO2 Hist Year'!$B$3:$B$27,MATCH($A116,'Process CO2 Hist Year'!$A$3:$A$27,0))*'Process CO2 Growth'!S102</f>
        <v>3922.4644064222248</v>
      </c>
      <c r="T116">
        <f>INDEX('Process CO2 Hist Year'!$B$3:$B$27,MATCH($A116,'Process CO2 Hist Year'!$A$3:$A$27,0))*'Process CO2 Growth'!T102</f>
        <v>3676.7431188778683</v>
      </c>
      <c r="U116">
        <f>INDEX('Process CO2 Hist Year'!$B$3:$B$27,MATCH($A116,'Process CO2 Hist Year'!$A$3:$A$27,0))*'Process CO2 Growth'!U102</f>
        <v>3410.4425420873563</v>
      </c>
      <c r="V116">
        <f>INDEX('Process CO2 Hist Year'!$B$3:$B$27,MATCH($A116,'Process CO2 Hist Year'!$A$3:$A$27,0))*'Process CO2 Growth'!V102</f>
        <v>3304.0756348212012</v>
      </c>
      <c r="W116">
        <f>INDEX('Process CO2 Hist Year'!$B$3:$B$27,MATCH($A116,'Process CO2 Hist Year'!$A$3:$A$27,0))*'Process CO2 Growth'!W102</f>
        <v>3109.1960608781924</v>
      </c>
      <c r="X116">
        <f>INDEX('Process CO2 Hist Year'!$B$3:$B$27,MATCH($A116,'Process CO2 Hist Year'!$A$3:$A$27,0))*'Process CO2 Growth'!X102</f>
        <v>2940.7825999216811</v>
      </c>
      <c r="Y116">
        <f>INDEX('Process CO2 Hist Year'!$B$3:$B$27,MATCH($A116,'Process CO2 Hist Year'!$A$3:$A$27,0))*'Process CO2 Growth'!Y102</f>
        <v>2650.4203623736703</v>
      </c>
      <c r="Z116">
        <f>INDEX('Process CO2 Hist Year'!$B$3:$B$27,MATCH($A116,'Process CO2 Hist Year'!$A$3:$A$27,0))*'Process CO2 Growth'!Z102</f>
        <v>2608.3023005850373</v>
      </c>
      <c r="AA116">
        <f>INDEX('Process CO2 Hist Year'!$B$3:$B$27,MATCH($A116,'Process CO2 Hist Year'!$A$3:$A$27,0))*'Process CO2 Growth'!AA102</f>
        <v>2450.0035898841543</v>
      </c>
      <c r="AB116">
        <f>INDEX('Process CO2 Hist Year'!$B$3:$B$27,MATCH($A116,'Process CO2 Hist Year'!$A$3:$A$27,0))*'Process CO2 Growth'!AB102</f>
        <v>2057.1306830814392</v>
      </c>
      <c r="AC116">
        <f>INDEX('Process CO2 Hist Year'!$B$3:$B$27,MATCH($A116,'Process CO2 Hist Year'!$A$3:$A$27,0))*'Process CO2 Growth'!AC102</f>
        <v>2050.3353121826285</v>
      </c>
      <c r="AD116">
        <f>INDEX('Process CO2 Hist Year'!$B$3:$B$27,MATCH($A116,'Process CO2 Hist Year'!$A$3:$A$27,0))*'Process CO2 Growth'!AD102</f>
        <v>1761.8337429140761</v>
      </c>
      <c r="AE116">
        <f>INDEX('Process CO2 Hist Year'!$B$3:$B$27,MATCH($A116,'Process CO2 Hist Year'!$A$3:$A$27,0))*'Process CO2 Growth'!AE102</f>
        <v>1581.9944522448809</v>
      </c>
    </row>
    <row r="117" spans="1:31" x14ac:dyDescent="0.25">
      <c r="A117" t="s">
        <v>580</v>
      </c>
      <c r="B117">
        <f>INDEX('Process CO2 Hist Year'!$B$3:$B$27,MATCH($A117,'Process CO2 Hist Year'!$A$3:$A$27,0))*'Process CO2 Growth'!B103</f>
        <v>232.78004758633537</v>
      </c>
      <c r="C117">
        <f>INDEX('Process CO2 Hist Year'!$B$3:$B$27,MATCH($A117,'Process CO2 Hist Year'!$A$3:$A$27,0))*'Process CO2 Growth'!C103</f>
        <v>231.64832694540016</v>
      </c>
      <c r="D117">
        <f>INDEX('Process CO2 Hist Year'!$B$3:$B$27,MATCH($A117,'Process CO2 Hist Year'!$A$3:$A$27,0))*'Process CO2 Growth'!D103</f>
        <v>228.68598370031498</v>
      </c>
      <c r="E117">
        <f>INDEX('Process CO2 Hist Year'!$B$3:$B$27,MATCH($A117,'Process CO2 Hist Year'!$A$3:$A$27,0))*'Process CO2 Growth'!E103</f>
        <v>227.51564916119358</v>
      </c>
      <c r="F117">
        <f>INDEX('Process CO2 Hist Year'!$B$3:$B$27,MATCH($A117,'Process CO2 Hist Year'!$A$3:$A$27,0))*'Process CO2 Growth'!F103</f>
        <v>227.49428070966167</v>
      </c>
      <c r="G117">
        <f>INDEX('Process CO2 Hist Year'!$B$3:$B$27,MATCH($A117,'Process CO2 Hist Year'!$A$3:$A$27,0))*'Process CO2 Growth'!G103</f>
        <v>228.50217324641775</v>
      </c>
      <c r="H117">
        <f>INDEX('Process CO2 Hist Year'!$B$3:$B$27,MATCH($A117,'Process CO2 Hist Year'!$A$3:$A$27,0))*'Process CO2 Growth'!H103</f>
        <v>229.63603638925653</v>
      </c>
      <c r="I117">
        <f>INDEX('Process CO2 Hist Year'!$B$3:$B$27,MATCH($A117,'Process CO2 Hist Year'!$A$3:$A$27,0))*'Process CO2 Growth'!I103</f>
        <v>230.76914940213146</v>
      </c>
      <c r="J117">
        <f>INDEX('Process CO2 Hist Year'!$B$3:$B$27,MATCH($A117,'Process CO2 Hist Year'!$A$3:$A$27,0))*'Process CO2 Growth'!J103</f>
        <v>230.95619585789964</v>
      </c>
      <c r="K117">
        <f>INDEX('Process CO2 Hist Year'!$B$3:$B$27,MATCH($A117,'Process CO2 Hist Year'!$A$3:$A$27,0))*'Process CO2 Growth'!K103</f>
        <v>229.60777644115981</v>
      </c>
      <c r="L117">
        <f>INDEX('Process CO2 Hist Year'!$B$3:$B$27,MATCH($A117,'Process CO2 Hist Year'!$A$3:$A$27,0))*'Process CO2 Growth'!L103</f>
        <v>231.76945756320202</v>
      </c>
      <c r="M117">
        <f>INDEX('Process CO2 Hist Year'!$B$3:$B$27,MATCH($A117,'Process CO2 Hist Year'!$A$3:$A$27,0))*'Process CO2 Growth'!M103</f>
        <v>233.03412415567703</v>
      </c>
      <c r="N117">
        <f>INDEX('Process CO2 Hist Year'!$B$3:$B$27,MATCH($A117,'Process CO2 Hist Year'!$A$3:$A$27,0))*'Process CO2 Growth'!N103</f>
        <v>232.22452070299602</v>
      </c>
      <c r="O117">
        <f>INDEX('Process CO2 Hist Year'!$B$3:$B$27,MATCH($A117,'Process CO2 Hist Year'!$A$3:$A$27,0))*'Process CO2 Growth'!O103</f>
        <v>230.79785319047804</v>
      </c>
      <c r="P117">
        <f>INDEX('Process CO2 Hist Year'!$B$3:$B$27,MATCH($A117,'Process CO2 Hist Year'!$A$3:$A$27,0))*'Process CO2 Growth'!P103</f>
        <v>229.51890594939923</v>
      </c>
      <c r="Q117">
        <f>INDEX('Process CO2 Hist Year'!$B$3:$B$27,MATCH($A117,'Process CO2 Hist Year'!$A$3:$A$27,0))*'Process CO2 Growth'!Q103</f>
        <v>230.26221267134474</v>
      </c>
      <c r="R117">
        <f>INDEX('Process CO2 Hist Year'!$B$3:$B$27,MATCH($A117,'Process CO2 Hist Year'!$A$3:$A$27,0))*'Process CO2 Growth'!R103</f>
        <v>229.21901339165245</v>
      </c>
      <c r="S117">
        <f>INDEX('Process CO2 Hist Year'!$B$3:$B$27,MATCH($A117,'Process CO2 Hist Year'!$A$3:$A$27,0))*'Process CO2 Growth'!S103</f>
        <v>226.89639804231905</v>
      </c>
      <c r="T117">
        <f>INDEX('Process CO2 Hist Year'!$B$3:$B$27,MATCH($A117,'Process CO2 Hist Year'!$A$3:$A$27,0))*'Process CO2 Growth'!T103</f>
        <v>225.6851234240834</v>
      </c>
      <c r="U117">
        <f>INDEX('Process CO2 Hist Year'!$B$3:$B$27,MATCH($A117,'Process CO2 Hist Year'!$A$3:$A$27,0))*'Process CO2 Growth'!U103</f>
        <v>224.35638187390845</v>
      </c>
      <c r="V117">
        <f>INDEX('Process CO2 Hist Year'!$B$3:$B$27,MATCH($A117,'Process CO2 Hist Year'!$A$3:$A$27,0))*'Process CO2 Growth'!V103</f>
        <v>224.84100255855722</v>
      </c>
      <c r="W117">
        <f>INDEX('Process CO2 Hist Year'!$B$3:$B$27,MATCH($A117,'Process CO2 Hist Year'!$A$3:$A$27,0))*'Process CO2 Growth'!W103</f>
        <v>224.67464635278637</v>
      </c>
      <c r="X117">
        <f>INDEX('Process CO2 Hist Year'!$B$3:$B$27,MATCH($A117,'Process CO2 Hist Year'!$A$3:$A$27,0))*'Process CO2 Growth'!X103</f>
        <v>224.17367366919058</v>
      </c>
      <c r="Y117">
        <f>INDEX('Process CO2 Hist Year'!$B$3:$B$27,MATCH($A117,'Process CO2 Hist Year'!$A$3:$A$27,0))*'Process CO2 Growth'!Y103</f>
        <v>222.20265305478918</v>
      </c>
      <c r="Z117">
        <f>INDEX('Process CO2 Hist Year'!$B$3:$B$27,MATCH($A117,'Process CO2 Hist Year'!$A$3:$A$27,0))*'Process CO2 Growth'!Z103</f>
        <v>222.69319833232436</v>
      </c>
      <c r="AA117">
        <f>INDEX('Process CO2 Hist Year'!$B$3:$B$27,MATCH($A117,'Process CO2 Hist Year'!$A$3:$A$27,0))*'Process CO2 Growth'!AA103</f>
        <v>222.26570122315022</v>
      </c>
      <c r="AB117">
        <f>INDEX('Process CO2 Hist Year'!$B$3:$B$27,MATCH($A117,'Process CO2 Hist Year'!$A$3:$A$27,0))*'Process CO2 Growth'!AB103</f>
        <v>217.96391746929649</v>
      </c>
      <c r="AC117">
        <f>INDEX('Process CO2 Hist Year'!$B$3:$B$27,MATCH($A117,'Process CO2 Hist Year'!$A$3:$A$27,0))*'Process CO2 Growth'!AC103</f>
        <v>217.08679745990412</v>
      </c>
      <c r="AD117">
        <f>INDEX('Process CO2 Hist Year'!$B$3:$B$27,MATCH($A117,'Process CO2 Hist Year'!$A$3:$A$27,0))*'Process CO2 Growth'!AD103</f>
        <v>210.99738588027563</v>
      </c>
      <c r="AE117">
        <f>INDEX('Process CO2 Hist Year'!$B$3:$B$27,MATCH($A117,'Process CO2 Hist Year'!$A$3:$A$27,0))*'Process CO2 Growth'!AE103</f>
        <v>207.89565266311035</v>
      </c>
    </row>
    <row r="118" spans="1:31" x14ac:dyDescent="0.25">
      <c r="A118" t="s">
        <v>557</v>
      </c>
      <c r="B118">
        <f>INDEX('Process CO2 Hist Year'!$B$3:$B$27,MATCH($A118,'Process CO2 Hist Year'!$A$3:$A$27,0))*'Process CO2 Growth'!B104</f>
        <v>2701.1905566075311</v>
      </c>
      <c r="C118">
        <f>INDEX('Process CO2 Hist Year'!$B$3:$B$27,MATCH($A118,'Process CO2 Hist Year'!$A$3:$A$27,0))*'Process CO2 Growth'!C104</f>
        <v>2699.6517732010534</v>
      </c>
      <c r="D118">
        <f>INDEX('Process CO2 Hist Year'!$B$3:$B$27,MATCH($A118,'Process CO2 Hist Year'!$A$3:$A$27,0))*'Process CO2 Growth'!D104</f>
        <v>2727.7550673079954</v>
      </c>
      <c r="E118">
        <f>INDEX('Process CO2 Hist Year'!$B$3:$B$27,MATCH($A118,'Process CO2 Hist Year'!$A$3:$A$27,0))*'Process CO2 Growth'!E104</f>
        <v>2733.1401902996372</v>
      </c>
      <c r="F118">
        <f>INDEX('Process CO2 Hist Year'!$B$3:$B$27,MATCH($A118,'Process CO2 Hist Year'!$A$3:$A$27,0))*'Process CO2 Growth'!F104</f>
        <v>2738.5253132912794</v>
      </c>
      <c r="G118">
        <f>INDEX('Process CO2 Hist Year'!$B$3:$B$27,MATCH($A118,'Process CO2 Hist Year'!$A$3:$A$27,0))*'Process CO2 Growth'!G104</f>
        <v>2737.9597558452706</v>
      </c>
      <c r="H118">
        <f>INDEX('Process CO2 Hist Year'!$B$3:$B$27,MATCH($A118,'Process CO2 Hist Year'!$A$3:$A$27,0))*'Process CO2 Growth'!H104</f>
        <v>2737.3941983992618</v>
      </c>
      <c r="I118">
        <f>INDEX('Process CO2 Hist Year'!$B$3:$B$27,MATCH($A118,'Process CO2 Hist Year'!$A$3:$A$27,0))*'Process CO2 Growth'!I104</f>
        <v>2736.8286409532525</v>
      </c>
      <c r="J118">
        <f>INDEX('Process CO2 Hist Year'!$B$3:$B$27,MATCH($A118,'Process CO2 Hist Year'!$A$3:$A$27,0))*'Process CO2 Growth'!J104</f>
        <v>2736.2630835072437</v>
      </c>
      <c r="K118">
        <f>INDEX('Process CO2 Hist Year'!$B$3:$B$27,MATCH($A118,'Process CO2 Hist Year'!$A$3:$A$27,0))*'Process CO2 Growth'!K104</f>
        <v>2735.6975260612353</v>
      </c>
      <c r="L118">
        <f>INDEX('Process CO2 Hist Year'!$B$3:$B$27,MATCH($A118,'Process CO2 Hist Year'!$A$3:$A$27,0))*'Process CO2 Growth'!L104</f>
        <v>2734.8409139104988</v>
      </c>
      <c r="M118">
        <f>INDEX('Process CO2 Hist Year'!$B$3:$B$27,MATCH($A118,'Process CO2 Hist Year'!$A$3:$A$27,0))*'Process CO2 Growth'!M104</f>
        <v>2733.9843017597627</v>
      </c>
      <c r="N118">
        <f>INDEX('Process CO2 Hist Year'!$B$3:$B$27,MATCH($A118,'Process CO2 Hist Year'!$A$3:$A$27,0))*'Process CO2 Growth'!N104</f>
        <v>2733.1276896090258</v>
      </c>
      <c r="O118">
        <f>INDEX('Process CO2 Hist Year'!$B$3:$B$27,MATCH($A118,'Process CO2 Hist Year'!$A$3:$A$27,0))*'Process CO2 Growth'!O104</f>
        <v>2732.2710774582897</v>
      </c>
      <c r="P118">
        <f>INDEX('Process CO2 Hist Year'!$B$3:$B$27,MATCH($A118,'Process CO2 Hist Year'!$A$3:$A$27,0))*'Process CO2 Growth'!P104</f>
        <v>2731.4144653075527</v>
      </c>
      <c r="Q118">
        <f>INDEX('Process CO2 Hist Year'!$B$3:$B$27,MATCH($A118,'Process CO2 Hist Year'!$A$3:$A$27,0))*'Process CO2 Growth'!Q104</f>
        <v>2730.9320387231555</v>
      </c>
      <c r="R118">
        <f>INDEX('Process CO2 Hist Year'!$B$3:$B$27,MATCH($A118,'Process CO2 Hist Year'!$A$3:$A$27,0))*'Process CO2 Growth'!R104</f>
        <v>2730.4496121387579</v>
      </c>
      <c r="S118">
        <f>INDEX('Process CO2 Hist Year'!$B$3:$B$27,MATCH($A118,'Process CO2 Hist Year'!$A$3:$A$27,0))*'Process CO2 Growth'!S104</f>
        <v>2729.9671855543597</v>
      </c>
      <c r="T118">
        <f>INDEX('Process CO2 Hist Year'!$B$3:$B$27,MATCH($A118,'Process CO2 Hist Year'!$A$3:$A$27,0))*'Process CO2 Growth'!T104</f>
        <v>2729.4847589699625</v>
      </c>
      <c r="U118">
        <f>INDEX('Process CO2 Hist Year'!$B$3:$B$27,MATCH($A118,'Process CO2 Hist Year'!$A$3:$A$27,0))*'Process CO2 Growth'!U104</f>
        <v>2729.0023323855639</v>
      </c>
      <c r="V118">
        <f>INDEX('Process CO2 Hist Year'!$B$3:$B$27,MATCH($A118,'Process CO2 Hist Year'!$A$3:$A$27,0))*'Process CO2 Growth'!V104</f>
        <v>2727.4675018707721</v>
      </c>
      <c r="W118">
        <f>INDEX('Process CO2 Hist Year'!$B$3:$B$27,MATCH($A118,'Process CO2 Hist Year'!$A$3:$A$27,0))*'Process CO2 Growth'!W104</f>
        <v>2725.9326713559803</v>
      </c>
      <c r="X118">
        <f>INDEX('Process CO2 Hist Year'!$B$3:$B$27,MATCH($A118,'Process CO2 Hist Year'!$A$3:$A$27,0))*'Process CO2 Growth'!X104</f>
        <v>2724.3978408411886</v>
      </c>
      <c r="Y118">
        <f>INDEX('Process CO2 Hist Year'!$B$3:$B$27,MATCH($A118,'Process CO2 Hist Year'!$A$3:$A$27,0))*'Process CO2 Growth'!Y104</f>
        <v>2722.8630103263972</v>
      </c>
      <c r="Z118">
        <f>INDEX('Process CO2 Hist Year'!$B$3:$B$27,MATCH($A118,'Process CO2 Hist Year'!$A$3:$A$27,0))*'Process CO2 Growth'!Z104</f>
        <v>2721.3281798116054</v>
      </c>
      <c r="AA118">
        <f>INDEX('Process CO2 Hist Year'!$B$3:$B$27,MATCH($A118,'Process CO2 Hist Year'!$A$3:$A$27,0))*'Process CO2 Growth'!AA104</f>
        <v>2718.3732754360753</v>
      </c>
      <c r="AB118">
        <f>INDEX('Process CO2 Hist Year'!$B$3:$B$27,MATCH($A118,'Process CO2 Hist Year'!$A$3:$A$27,0))*'Process CO2 Growth'!AB104</f>
        <v>2715.4183710605457</v>
      </c>
      <c r="AC118">
        <f>INDEX('Process CO2 Hist Year'!$B$3:$B$27,MATCH($A118,'Process CO2 Hist Year'!$A$3:$A$27,0))*'Process CO2 Growth'!AC104</f>
        <v>2712.4634666850156</v>
      </c>
      <c r="AD118">
        <f>INDEX('Process CO2 Hist Year'!$B$3:$B$27,MATCH($A118,'Process CO2 Hist Year'!$A$3:$A$27,0))*'Process CO2 Growth'!AD104</f>
        <v>2709.5085623094856</v>
      </c>
      <c r="AE118">
        <f>INDEX('Process CO2 Hist Year'!$B$3:$B$27,MATCH($A118,'Process CO2 Hist Year'!$A$3:$A$27,0))*'Process CO2 Growth'!AE104</f>
        <v>2706.553657933955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589CA-420F-4D07-967A-FCB1A92748F9}">
  <dimension ref="A2:AF135"/>
  <sheetViews>
    <sheetView topLeftCell="A28" workbookViewId="0">
      <selection activeCell="I40" sqref="I40"/>
    </sheetView>
  </sheetViews>
  <sheetFormatPr defaultRowHeight="15" x14ac:dyDescent="0.25"/>
  <cols>
    <col min="2" max="2" width="82.42578125" customWidth="1"/>
  </cols>
  <sheetData>
    <row r="2" spans="1:32" x14ac:dyDescent="0.25">
      <c r="B2" t="s">
        <v>1494</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B3" t="s">
        <v>1495</v>
      </c>
      <c r="C3" s="272">
        <v>36329100000000</v>
      </c>
      <c r="D3" s="272">
        <v>37447000000000</v>
      </c>
      <c r="E3" s="272">
        <v>37337900000000</v>
      </c>
      <c r="F3" s="272">
        <v>36940800000000</v>
      </c>
      <c r="G3" s="272">
        <v>36755400000000</v>
      </c>
      <c r="H3" s="272">
        <v>36822200000000</v>
      </c>
      <c r="I3" s="272">
        <v>36994900000000</v>
      </c>
      <c r="J3" s="272">
        <v>37141700000000</v>
      </c>
      <c r="K3" s="272">
        <v>36984000000000</v>
      </c>
      <c r="L3" s="272">
        <v>37025400000000</v>
      </c>
      <c r="M3" s="272">
        <v>36999400000000</v>
      </c>
      <c r="N3" s="272">
        <v>37090900000000</v>
      </c>
      <c r="O3" s="272">
        <v>36892500000000</v>
      </c>
      <c r="P3" s="272">
        <v>36772300000000</v>
      </c>
      <c r="Q3" s="272">
        <v>36789300000000</v>
      </c>
      <c r="R3" s="272">
        <v>36686000000000</v>
      </c>
      <c r="S3" s="272">
        <v>36571000000000</v>
      </c>
      <c r="T3" s="272">
        <v>36431600000000</v>
      </c>
      <c r="U3" s="272">
        <v>36376900000000</v>
      </c>
      <c r="V3" s="272">
        <v>36395500000000</v>
      </c>
      <c r="W3" s="272">
        <v>36451300000000</v>
      </c>
      <c r="X3" s="272">
        <v>36613400000000</v>
      </c>
      <c r="Y3" s="272">
        <v>36477000000000</v>
      </c>
      <c r="Z3" s="272">
        <v>36342000000000</v>
      </c>
      <c r="AA3" s="272">
        <v>36085100000000</v>
      </c>
      <c r="AB3" s="272">
        <v>36118800000000</v>
      </c>
      <c r="AC3" s="272">
        <v>36081500000000</v>
      </c>
      <c r="AD3" s="272">
        <v>36197200000000</v>
      </c>
      <c r="AE3" s="272">
        <v>36314200000000</v>
      </c>
      <c r="AF3" s="272">
        <v>36366800000000</v>
      </c>
    </row>
    <row r="4" spans="1:32" x14ac:dyDescent="0.25">
      <c r="B4" t="s">
        <v>1496</v>
      </c>
      <c r="C4" s="272">
        <v>690253000000000</v>
      </c>
      <c r="D4" s="272">
        <v>711492000000000</v>
      </c>
      <c r="E4" s="272">
        <v>709420000000000</v>
      </c>
      <c r="F4" s="272">
        <v>638337000000000</v>
      </c>
      <c r="G4" s="272">
        <v>571914000000000</v>
      </c>
      <c r="H4" s="272">
        <v>509619000000000</v>
      </c>
      <c r="I4" s="272">
        <v>448379000000000</v>
      </c>
      <c r="J4" s="272">
        <v>380331000000000</v>
      </c>
      <c r="K4" s="272">
        <v>315104000000000</v>
      </c>
      <c r="L4" s="272">
        <v>251772000000000</v>
      </c>
      <c r="M4" s="272">
        <v>187957000000000</v>
      </c>
      <c r="N4" s="272">
        <v>124625000000000</v>
      </c>
      <c r="O4" s="272">
        <v>123959000000000</v>
      </c>
      <c r="P4" s="272">
        <v>123555000000000</v>
      </c>
      <c r="Q4" s="272">
        <v>123612000000000</v>
      </c>
      <c r="R4" s="272">
        <v>123265000000000</v>
      </c>
      <c r="S4" s="272">
        <v>122878000000000</v>
      </c>
      <c r="T4" s="272">
        <v>122410000000000</v>
      </c>
      <c r="U4" s="272">
        <v>122226000000000</v>
      </c>
      <c r="V4" s="272">
        <v>122289000000000</v>
      </c>
      <c r="W4" s="272">
        <v>122476000000000</v>
      </c>
      <c r="X4" s="272">
        <v>123021000000000</v>
      </c>
      <c r="Y4" s="272">
        <v>122563000000000</v>
      </c>
      <c r="Z4" s="272">
        <v>122109000000000</v>
      </c>
      <c r="AA4" s="272">
        <v>121246000000000</v>
      </c>
      <c r="AB4" s="272">
        <v>121359000000000</v>
      </c>
      <c r="AC4" s="272">
        <v>121234000000000</v>
      </c>
      <c r="AD4" s="272">
        <v>121622000000000</v>
      </c>
      <c r="AE4" s="272">
        <v>122016000000000</v>
      </c>
      <c r="AF4" s="272">
        <v>122193000000000</v>
      </c>
    </row>
    <row r="5" spans="1:32" x14ac:dyDescent="0.25">
      <c r="B5" t="s">
        <v>1497</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B6" t="s">
        <v>1498</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B7" t="s">
        <v>1499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B8" t="s">
        <v>1500</v>
      </c>
      <c r="C8">
        <v>0</v>
      </c>
      <c r="D8">
        <v>0</v>
      </c>
      <c r="E8">
        <v>0</v>
      </c>
      <c r="F8" s="272">
        <v>63538200000000</v>
      </c>
      <c r="G8" s="272">
        <v>126439000000000</v>
      </c>
      <c r="H8" s="272">
        <v>190003000000000</v>
      </c>
      <c r="I8" s="272">
        <v>254525000000000</v>
      </c>
      <c r="J8" s="272">
        <v>325362000000000</v>
      </c>
      <c r="K8" s="272">
        <v>387593000000000</v>
      </c>
      <c r="L8" s="272">
        <v>451709000000000</v>
      </c>
      <c r="M8" s="272">
        <v>515032000000000</v>
      </c>
      <c r="N8" s="272">
        <v>580101000000000</v>
      </c>
      <c r="O8" s="272">
        <v>576998000000000</v>
      </c>
      <c r="P8" s="272">
        <v>575119000000000</v>
      </c>
      <c r="Q8" s="272">
        <v>575384000000000</v>
      </c>
      <c r="R8" s="272">
        <v>573769000000000</v>
      </c>
      <c r="S8" s="272">
        <v>571970000000000</v>
      </c>
      <c r="T8" s="272">
        <v>569789000000000</v>
      </c>
      <c r="U8" s="272">
        <v>568935000000000</v>
      </c>
      <c r="V8" s="272">
        <v>569225000000000</v>
      </c>
      <c r="W8" s="272">
        <v>570098000000000</v>
      </c>
      <c r="X8" s="272">
        <v>572634000000000</v>
      </c>
      <c r="Y8" s="272">
        <v>570500000000000</v>
      </c>
      <c r="Z8" s="272">
        <v>568388000000000</v>
      </c>
      <c r="AA8" s="272">
        <v>564371000000000</v>
      </c>
      <c r="AB8" s="272">
        <v>564898000000000</v>
      </c>
      <c r="AC8" s="272">
        <v>564315000000000</v>
      </c>
      <c r="AD8" s="272">
        <v>566124000000000</v>
      </c>
      <c r="AE8" s="272">
        <v>567954000000000</v>
      </c>
      <c r="AF8" s="272">
        <v>568777000000000</v>
      </c>
    </row>
    <row r="9" spans="1:32" x14ac:dyDescent="0.25">
      <c r="B9" t="s">
        <v>1501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1" spans="1:32" x14ac:dyDescent="0.25">
      <c r="A11" t="s">
        <v>1502</v>
      </c>
    </row>
    <row r="12" spans="1:32" x14ac:dyDescent="0.25">
      <c r="A12" t="s">
        <v>1503</v>
      </c>
    </row>
    <row r="13" spans="1:32" x14ac:dyDescent="0.25">
      <c r="B13" t="s">
        <v>1504</v>
      </c>
      <c r="C13" s="272">
        <f>C3</f>
        <v>36329100000000</v>
      </c>
      <c r="D13" s="272">
        <f t="shared" ref="D13:AF13" si="0">D3</f>
        <v>37447000000000</v>
      </c>
      <c r="E13" s="272">
        <f t="shared" si="0"/>
        <v>37337900000000</v>
      </c>
      <c r="F13" s="272">
        <f t="shared" si="0"/>
        <v>36940800000000</v>
      </c>
      <c r="G13" s="272">
        <f t="shared" si="0"/>
        <v>36755400000000</v>
      </c>
      <c r="H13" s="272">
        <f t="shared" si="0"/>
        <v>36822200000000</v>
      </c>
      <c r="I13" s="272">
        <f t="shared" si="0"/>
        <v>36994900000000</v>
      </c>
      <c r="J13" s="272">
        <f t="shared" si="0"/>
        <v>37141700000000</v>
      </c>
      <c r="K13" s="272">
        <f t="shared" si="0"/>
        <v>36984000000000</v>
      </c>
      <c r="L13" s="272">
        <f t="shared" si="0"/>
        <v>37025400000000</v>
      </c>
      <c r="M13" s="272">
        <f t="shared" si="0"/>
        <v>36999400000000</v>
      </c>
      <c r="N13" s="272">
        <f t="shared" si="0"/>
        <v>37090900000000</v>
      </c>
      <c r="O13" s="272">
        <f t="shared" si="0"/>
        <v>36892500000000</v>
      </c>
      <c r="P13" s="272">
        <f t="shared" si="0"/>
        <v>36772300000000</v>
      </c>
      <c r="Q13" s="272">
        <f t="shared" si="0"/>
        <v>36789300000000</v>
      </c>
      <c r="R13" s="272">
        <f t="shared" si="0"/>
        <v>36686000000000</v>
      </c>
      <c r="S13" s="272">
        <f t="shared" si="0"/>
        <v>36571000000000</v>
      </c>
      <c r="T13" s="272">
        <f t="shared" si="0"/>
        <v>36431600000000</v>
      </c>
      <c r="U13" s="272">
        <f t="shared" si="0"/>
        <v>36376900000000</v>
      </c>
      <c r="V13" s="272">
        <f t="shared" si="0"/>
        <v>36395500000000</v>
      </c>
      <c r="W13" s="272">
        <f t="shared" si="0"/>
        <v>36451300000000</v>
      </c>
      <c r="X13" s="272">
        <f t="shared" si="0"/>
        <v>36613400000000</v>
      </c>
      <c r="Y13" s="272">
        <f t="shared" si="0"/>
        <v>36477000000000</v>
      </c>
      <c r="Z13" s="272">
        <f t="shared" si="0"/>
        <v>36342000000000</v>
      </c>
      <c r="AA13" s="272">
        <f t="shared" si="0"/>
        <v>36085100000000</v>
      </c>
      <c r="AB13" s="272">
        <f t="shared" si="0"/>
        <v>36118800000000</v>
      </c>
      <c r="AC13" s="272">
        <f t="shared" si="0"/>
        <v>36081500000000</v>
      </c>
      <c r="AD13" s="272">
        <f t="shared" si="0"/>
        <v>36197200000000</v>
      </c>
      <c r="AE13" s="272">
        <f t="shared" si="0"/>
        <v>36314200000000</v>
      </c>
      <c r="AF13" s="272">
        <f t="shared" si="0"/>
        <v>36366800000000</v>
      </c>
    </row>
    <row r="14" spans="1:32" x14ac:dyDescent="0.25">
      <c r="B14" t="s">
        <v>1505</v>
      </c>
      <c r="C14" s="272">
        <f>SUM(C4:C9)</f>
        <v>690253000000000</v>
      </c>
      <c r="D14" s="272">
        <f t="shared" ref="D14:AF14" si="1">SUM(D4:D9)</f>
        <v>711492000000000</v>
      </c>
      <c r="E14" s="272">
        <f t="shared" si="1"/>
        <v>709420000000000</v>
      </c>
      <c r="F14" s="272">
        <f t="shared" si="1"/>
        <v>701875200000000</v>
      </c>
      <c r="G14" s="272">
        <f t="shared" si="1"/>
        <v>698353000000000</v>
      </c>
      <c r="H14" s="272">
        <f t="shared" si="1"/>
        <v>699622000000000</v>
      </c>
      <c r="I14" s="272">
        <f t="shared" si="1"/>
        <v>702904000000000</v>
      </c>
      <c r="J14" s="272">
        <f t="shared" si="1"/>
        <v>705693000000000</v>
      </c>
      <c r="K14" s="272">
        <f t="shared" si="1"/>
        <v>702697000000000</v>
      </c>
      <c r="L14" s="272">
        <f t="shared" si="1"/>
        <v>703481000000000</v>
      </c>
      <c r="M14" s="272">
        <f t="shared" si="1"/>
        <v>702989000000000</v>
      </c>
      <c r="N14" s="272">
        <f t="shared" si="1"/>
        <v>704726000000000</v>
      </c>
      <c r="O14" s="272">
        <f t="shared" si="1"/>
        <v>700957000000000</v>
      </c>
      <c r="P14" s="272">
        <f t="shared" si="1"/>
        <v>698674000000000</v>
      </c>
      <c r="Q14" s="272">
        <f t="shared" si="1"/>
        <v>698996000000000</v>
      </c>
      <c r="R14" s="272">
        <f t="shared" si="1"/>
        <v>697034000000000</v>
      </c>
      <c r="S14" s="272">
        <f t="shared" si="1"/>
        <v>694848000000000</v>
      </c>
      <c r="T14" s="272">
        <f t="shared" si="1"/>
        <v>692199000000000</v>
      </c>
      <c r="U14" s="272">
        <f t="shared" si="1"/>
        <v>691161000000000</v>
      </c>
      <c r="V14" s="272">
        <f t="shared" si="1"/>
        <v>691514000000000</v>
      </c>
      <c r="W14" s="272">
        <f t="shared" si="1"/>
        <v>692574000000000</v>
      </c>
      <c r="X14" s="272">
        <f t="shared" si="1"/>
        <v>695655000000000</v>
      </c>
      <c r="Y14" s="272">
        <f t="shared" si="1"/>
        <v>693063000000000</v>
      </c>
      <c r="Z14" s="272">
        <f t="shared" si="1"/>
        <v>690497000000000</v>
      </c>
      <c r="AA14" s="272">
        <f t="shared" si="1"/>
        <v>685617000000000</v>
      </c>
      <c r="AB14" s="272">
        <f t="shared" si="1"/>
        <v>686257000000000</v>
      </c>
      <c r="AC14" s="272">
        <f t="shared" si="1"/>
        <v>685549000000000</v>
      </c>
      <c r="AD14" s="272">
        <f t="shared" si="1"/>
        <v>687746000000000</v>
      </c>
      <c r="AE14" s="272">
        <f t="shared" si="1"/>
        <v>689970000000000</v>
      </c>
      <c r="AF14" s="272">
        <f t="shared" si="1"/>
        <v>690970000000000</v>
      </c>
    </row>
    <row r="16" spans="1:32" x14ac:dyDescent="0.25">
      <c r="A16" t="s">
        <v>1506</v>
      </c>
    </row>
    <row r="17" spans="2:32" x14ac:dyDescent="0.25">
      <c r="B17" t="s">
        <v>1494</v>
      </c>
      <c r="C17">
        <v>2021</v>
      </c>
      <c r="D17">
        <v>2022</v>
      </c>
      <c r="E17">
        <v>2023</v>
      </c>
      <c r="F17">
        <v>2024</v>
      </c>
      <c r="G17">
        <v>2025</v>
      </c>
      <c r="H17">
        <v>2026</v>
      </c>
      <c r="I17">
        <v>2027</v>
      </c>
      <c r="J17">
        <v>2028</v>
      </c>
      <c r="K17">
        <v>2029</v>
      </c>
      <c r="L17">
        <v>2030</v>
      </c>
      <c r="M17">
        <v>2031</v>
      </c>
      <c r="N17">
        <v>2032</v>
      </c>
      <c r="O17">
        <v>2033</v>
      </c>
      <c r="P17">
        <v>2034</v>
      </c>
      <c r="Q17">
        <v>2035</v>
      </c>
      <c r="R17">
        <v>2036</v>
      </c>
      <c r="S17">
        <v>2037</v>
      </c>
      <c r="T17">
        <v>2038</v>
      </c>
      <c r="U17">
        <v>2039</v>
      </c>
      <c r="V17">
        <v>2040</v>
      </c>
      <c r="W17">
        <v>2041</v>
      </c>
      <c r="X17">
        <v>2042</v>
      </c>
      <c r="Y17">
        <v>2043</v>
      </c>
      <c r="Z17">
        <v>2044</v>
      </c>
      <c r="AA17">
        <v>2045</v>
      </c>
      <c r="AB17">
        <v>2046</v>
      </c>
      <c r="AC17">
        <v>2047</v>
      </c>
      <c r="AD17">
        <v>2048</v>
      </c>
      <c r="AE17">
        <v>2049</v>
      </c>
      <c r="AF17">
        <v>2050</v>
      </c>
    </row>
    <row r="18" spans="2:32" x14ac:dyDescent="0.25">
      <c r="B18" t="s">
        <v>1507</v>
      </c>
      <c r="C18">
        <v>0.68600000000000005</v>
      </c>
      <c r="D18">
        <v>0.69</v>
      </c>
      <c r="E18">
        <v>0.69399999999999995</v>
      </c>
      <c r="F18">
        <v>0.69799999999999995</v>
      </c>
      <c r="G18">
        <v>0.70199999999999996</v>
      </c>
      <c r="H18">
        <v>0.70599999999999996</v>
      </c>
      <c r="I18">
        <v>0.71</v>
      </c>
      <c r="J18">
        <v>0.71499999999999997</v>
      </c>
      <c r="K18">
        <v>0.71899999999999997</v>
      </c>
      <c r="L18">
        <v>0.72299999999999998</v>
      </c>
      <c r="M18">
        <v>0.72499999999999998</v>
      </c>
      <c r="N18">
        <v>0.72799999999999998</v>
      </c>
      <c r="O18">
        <v>0.73</v>
      </c>
      <c r="P18">
        <v>0.73299999999999998</v>
      </c>
      <c r="Q18">
        <v>0.73599999999999999</v>
      </c>
      <c r="R18">
        <v>0.73799999999999999</v>
      </c>
      <c r="S18">
        <v>0.74099999999999999</v>
      </c>
      <c r="T18">
        <v>0.74299999999999999</v>
      </c>
      <c r="U18">
        <v>0.746</v>
      </c>
      <c r="V18">
        <v>0.749</v>
      </c>
      <c r="W18">
        <v>0.751</v>
      </c>
      <c r="X18">
        <v>0.754</v>
      </c>
      <c r="Y18">
        <v>0.75600000000000001</v>
      </c>
      <c r="Z18">
        <v>0.75900000000000001</v>
      </c>
      <c r="AA18">
        <v>0.76200000000000001</v>
      </c>
      <c r="AB18">
        <v>0.76400000000000001</v>
      </c>
      <c r="AC18">
        <v>0.76700000000000002</v>
      </c>
      <c r="AD18">
        <v>0.77</v>
      </c>
      <c r="AE18">
        <v>0.77300000000000002</v>
      </c>
      <c r="AF18">
        <v>0.77500000000000002</v>
      </c>
    </row>
    <row r="19" spans="2:32" x14ac:dyDescent="0.25">
      <c r="B19" t="s">
        <v>1508</v>
      </c>
      <c r="C19">
        <v>0.72</v>
      </c>
      <c r="D19">
        <v>0.72</v>
      </c>
      <c r="E19">
        <v>0.72</v>
      </c>
      <c r="F19">
        <v>0.72</v>
      </c>
      <c r="G19">
        <v>0.72</v>
      </c>
      <c r="H19">
        <v>0.72</v>
      </c>
      <c r="I19">
        <v>0.72</v>
      </c>
      <c r="J19">
        <v>0.72</v>
      </c>
      <c r="K19">
        <v>0.72</v>
      </c>
      <c r="L19">
        <v>0.72</v>
      </c>
      <c r="M19">
        <v>0.72</v>
      </c>
      <c r="N19">
        <v>0.72</v>
      </c>
      <c r="O19">
        <v>0.72</v>
      </c>
      <c r="P19">
        <v>0.72</v>
      </c>
      <c r="Q19">
        <v>0.72</v>
      </c>
      <c r="R19">
        <v>0.72</v>
      </c>
      <c r="S19">
        <v>0.72</v>
      </c>
      <c r="T19">
        <v>0.72</v>
      </c>
      <c r="U19">
        <v>0.72</v>
      </c>
      <c r="V19">
        <v>0.72</v>
      </c>
      <c r="W19">
        <v>0.72</v>
      </c>
      <c r="X19">
        <v>0.72</v>
      </c>
      <c r="Y19">
        <v>0.72</v>
      </c>
      <c r="Z19">
        <v>0.72</v>
      </c>
      <c r="AA19">
        <v>0.72</v>
      </c>
      <c r="AB19">
        <v>0.72</v>
      </c>
      <c r="AC19">
        <v>0.72</v>
      </c>
      <c r="AD19">
        <v>0.72</v>
      </c>
      <c r="AE19">
        <v>0.72</v>
      </c>
      <c r="AF19">
        <v>0.72</v>
      </c>
    </row>
    <row r="20" spans="2:32" x14ac:dyDescent="0.25">
      <c r="B20" t="s">
        <v>1509</v>
      </c>
      <c r="C20">
        <v>0.56999999999999995</v>
      </c>
      <c r="D20">
        <v>0.56999999999999995</v>
      </c>
      <c r="E20">
        <v>0.56999999999999995</v>
      </c>
      <c r="F20">
        <v>0.56999999999999995</v>
      </c>
      <c r="G20">
        <v>0.56999999999999995</v>
      </c>
      <c r="H20">
        <v>0.56999999999999995</v>
      </c>
      <c r="I20">
        <v>0.56999999999999995</v>
      </c>
      <c r="J20">
        <v>0.56999999999999995</v>
      </c>
      <c r="K20">
        <v>0.56999999999999995</v>
      </c>
      <c r="L20">
        <v>0.56999999999999995</v>
      </c>
      <c r="M20">
        <v>0.56999999999999995</v>
      </c>
      <c r="N20">
        <v>0.56999999999999995</v>
      </c>
      <c r="O20">
        <v>0.56999999999999995</v>
      </c>
      <c r="P20">
        <v>0.56999999999999995</v>
      </c>
      <c r="Q20">
        <v>0.56999999999999995</v>
      </c>
      <c r="R20">
        <v>0.56999999999999995</v>
      </c>
      <c r="S20">
        <v>0.56999999999999995</v>
      </c>
      <c r="T20">
        <v>0.56999999999999995</v>
      </c>
      <c r="U20">
        <v>0.56999999999999995</v>
      </c>
      <c r="V20">
        <v>0.56999999999999995</v>
      </c>
      <c r="W20">
        <v>0.56999999999999995</v>
      </c>
      <c r="X20">
        <v>0.56999999999999995</v>
      </c>
      <c r="Y20">
        <v>0.56999999999999995</v>
      </c>
      <c r="Z20">
        <v>0.56999999999999995</v>
      </c>
      <c r="AA20">
        <v>0.56999999999999995</v>
      </c>
      <c r="AB20">
        <v>0.56999999999999995</v>
      </c>
      <c r="AC20">
        <v>0.56999999999999995</v>
      </c>
      <c r="AD20">
        <v>0.56999999999999995</v>
      </c>
      <c r="AE20">
        <v>0.56999999999999995</v>
      </c>
      <c r="AF20">
        <v>0.56999999999999995</v>
      </c>
    </row>
    <row r="21" spans="2:32" x14ac:dyDescent="0.25">
      <c r="B21" t="s">
        <v>1510</v>
      </c>
      <c r="C21">
        <v>0.46300000000000002</v>
      </c>
      <c r="D21">
        <v>0.46300000000000002</v>
      </c>
      <c r="E21">
        <v>0.46300000000000002</v>
      </c>
      <c r="F21">
        <v>0.46300000000000002</v>
      </c>
      <c r="G21">
        <v>0.46300000000000002</v>
      </c>
      <c r="H21">
        <v>0.46300000000000002</v>
      </c>
      <c r="I21">
        <v>0.46300000000000002</v>
      </c>
      <c r="J21">
        <v>0.46300000000000002</v>
      </c>
      <c r="K21">
        <v>0.46300000000000002</v>
      </c>
      <c r="L21">
        <v>0.46300000000000002</v>
      </c>
      <c r="M21">
        <v>0.46300000000000002</v>
      </c>
      <c r="N21">
        <v>0.46300000000000002</v>
      </c>
      <c r="O21">
        <v>0.46300000000000002</v>
      </c>
      <c r="P21">
        <v>0.46300000000000002</v>
      </c>
      <c r="Q21">
        <v>0.46300000000000002</v>
      </c>
      <c r="R21">
        <v>0.46300000000000002</v>
      </c>
      <c r="S21">
        <v>0.46300000000000002</v>
      </c>
      <c r="T21">
        <v>0.46300000000000002</v>
      </c>
      <c r="U21">
        <v>0.46300000000000002</v>
      </c>
      <c r="V21">
        <v>0.46300000000000002</v>
      </c>
      <c r="W21">
        <v>0.46300000000000002</v>
      </c>
      <c r="X21">
        <v>0.46300000000000002</v>
      </c>
      <c r="Y21">
        <v>0.46300000000000002</v>
      </c>
      <c r="Z21">
        <v>0.46300000000000002</v>
      </c>
      <c r="AA21">
        <v>0.46300000000000002</v>
      </c>
      <c r="AB21">
        <v>0.46300000000000002</v>
      </c>
      <c r="AC21">
        <v>0.46300000000000002</v>
      </c>
      <c r="AD21">
        <v>0.46300000000000002</v>
      </c>
      <c r="AE21">
        <v>0.46300000000000002</v>
      </c>
      <c r="AF21">
        <v>0.46300000000000002</v>
      </c>
    </row>
    <row r="22" spans="2:32" x14ac:dyDescent="0.25">
      <c r="B22" t="s">
        <v>1511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2:32" x14ac:dyDescent="0.25">
      <c r="B23" t="s">
        <v>1512</v>
      </c>
      <c r="C23">
        <v>0.68600000000000005</v>
      </c>
      <c r="D23">
        <v>0.69</v>
      </c>
      <c r="E23">
        <v>0.69399999999999995</v>
      </c>
      <c r="F23">
        <v>0.69799999999999995</v>
      </c>
      <c r="G23">
        <v>0.70199999999999996</v>
      </c>
      <c r="H23">
        <v>0.70599999999999996</v>
      </c>
      <c r="I23">
        <v>0.71</v>
      </c>
      <c r="J23">
        <v>0.71499999999999997</v>
      </c>
      <c r="K23">
        <v>0.71899999999999997</v>
      </c>
      <c r="L23">
        <v>0.72299999999999998</v>
      </c>
      <c r="M23">
        <v>0.72499999999999998</v>
      </c>
      <c r="N23">
        <v>0.72799999999999998</v>
      </c>
      <c r="O23">
        <v>0.73</v>
      </c>
      <c r="P23">
        <v>0.73299999999999998</v>
      </c>
      <c r="Q23">
        <v>0.73599999999999999</v>
      </c>
      <c r="R23">
        <v>0.73799999999999999</v>
      </c>
      <c r="S23">
        <v>0.74099999999999999</v>
      </c>
      <c r="T23">
        <v>0.74299999999999999</v>
      </c>
      <c r="U23">
        <v>0.746</v>
      </c>
      <c r="V23">
        <v>0.749</v>
      </c>
      <c r="W23">
        <v>0.751</v>
      </c>
      <c r="X23">
        <v>0.754</v>
      </c>
      <c r="Y23">
        <v>0.75600000000000001</v>
      </c>
      <c r="Z23">
        <v>0.75900000000000001</v>
      </c>
      <c r="AA23">
        <v>0.76200000000000001</v>
      </c>
      <c r="AB23">
        <v>0.76400000000000001</v>
      </c>
      <c r="AC23">
        <v>0.76700000000000002</v>
      </c>
      <c r="AD23">
        <v>0.77</v>
      </c>
      <c r="AE23">
        <v>0.77300000000000002</v>
      </c>
      <c r="AF23">
        <v>0.77500000000000002</v>
      </c>
    </row>
    <row r="24" spans="2:32" x14ac:dyDescent="0.25">
      <c r="B24" t="s">
        <v>1513</v>
      </c>
      <c r="C24">
        <v>0.72</v>
      </c>
      <c r="D24">
        <v>0.72</v>
      </c>
      <c r="E24">
        <v>0.72</v>
      </c>
      <c r="F24">
        <v>0.72</v>
      </c>
      <c r="G24">
        <v>0.72</v>
      </c>
      <c r="H24">
        <v>0.72</v>
      </c>
      <c r="I24">
        <v>0.72</v>
      </c>
      <c r="J24">
        <v>0.72</v>
      </c>
      <c r="K24">
        <v>0.72</v>
      </c>
      <c r="L24">
        <v>0.72</v>
      </c>
      <c r="M24">
        <v>0.72</v>
      </c>
      <c r="N24">
        <v>0.72</v>
      </c>
      <c r="O24">
        <v>0.72</v>
      </c>
      <c r="P24">
        <v>0.72</v>
      </c>
      <c r="Q24">
        <v>0.72</v>
      </c>
      <c r="R24">
        <v>0.72</v>
      </c>
      <c r="S24">
        <v>0.72</v>
      </c>
      <c r="T24">
        <v>0.72</v>
      </c>
      <c r="U24">
        <v>0.72</v>
      </c>
      <c r="V24">
        <v>0.72</v>
      </c>
      <c r="W24">
        <v>0.72</v>
      </c>
      <c r="X24">
        <v>0.72</v>
      </c>
      <c r="Y24">
        <v>0.72</v>
      </c>
      <c r="Z24">
        <v>0.72</v>
      </c>
      <c r="AA24">
        <v>0.72</v>
      </c>
      <c r="AB24">
        <v>0.72</v>
      </c>
      <c r="AC24">
        <v>0.72</v>
      </c>
      <c r="AD24">
        <v>0.72</v>
      </c>
      <c r="AE24">
        <v>0.72</v>
      </c>
      <c r="AF24">
        <v>0.72</v>
      </c>
    </row>
    <row r="26" spans="2:32" x14ac:dyDescent="0.25">
      <c r="B26" t="s">
        <v>1494</v>
      </c>
      <c r="C26">
        <v>2021</v>
      </c>
      <c r="D26">
        <v>2022</v>
      </c>
      <c r="E26">
        <v>2023</v>
      </c>
      <c r="F26">
        <v>2024</v>
      </c>
      <c r="G26">
        <v>2025</v>
      </c>
      <c r="H26">
        <v>2026</v>
      </c>
      <c r="I26">
        <v>2027</v>
      </c>
      <c r="J26">
        <v>2028</v>
      </c>
      <c r="K26">
        <v>2029</v>
      </c>
      <c r="L26">
        <v>2030</v>
      </c>
      <c r="M26">
        <v>2031</v>
      </c>
      <c r="N26">
        <v>2032</v>
      </c>
      <c r="O26">
        <v>2033</v>
      </c>
      <c r="P26">
        <v>2034</v>
      </c>
      <c r="Q26">
        <v>2035</v>
      </c>
      <c r="R26">
        <v>2036</v>
      </c>
      <c r="S26">
        <v>2037</v>
      </c>
      <c r="T26">
        <v>2038</v>
      </c>
      <c r="U26">
        <v>2039</v>
      </c>
      <c r="V26">
        <v>2040</v>
      </c>
      <c r="W26">
        <v>2041</v>
      </c>
      <c r="X26">
        <v>2042</v>
      </c>
      <c r="Y26">
        <v>2043</v>
      </c>
      <c r="Z26">
        <v>2044</v>
      </c>
      <c r="AA26">
        <v>2045</v>
      </c>
      <c r="AB26">
        <v>2046</v>
      </c>
      <c r="AC26">
        <v>2047</v>
      </c>
      <c r="AD26">
        <v>2048</v>
      </c>
      <c r="AE26">
        <v>2049</v>
      </c>
      <c r="AF26">
        <v>2050</v>
      </c>
    </row>
    <row r="27" spans="2:32" x14ac:dyDescent="0.25">
      <c r="B27" t="s">
        <v>1514</v>
      </c>
      <c r="C27">
        <v>5.3060000000000003E-2</v>
      </c>
      <c r="D27">
        <v>5.3060000000000003E-2</v>
      </c>
      <c r="E27">
        <v>5.3060000000000003E-2</v>
      </c>
      <c r="F27">
        <v>5.3060000000000003E-2</v>
      </c>
      <c r="G27">
        <v>5.3060000000000003E-2</v>
      </c>
      <c r="H27">
        <v>5.3060000000000003E-2</v>
      </c>
      <c r="I27">
        <v>5.3060000000000003E-2</v>
      </c>
      <c r="J27">
        <v>5.3060000000000003E-2</v>
      </c>
      <c r="K27">
        <v>5.3060000000000003E-2</v>
      </c>
      <c r="L27">
        <v>5.3060000000000003E-2</v>
      </c>
      <c r="M27">
        <v>5.3060000000000003E-2</v>
      </c>
      <c r="N27">
        <v>5.3060000000000003E-2</v>
      </c>
      <c r="O27">
        <v>5.3060000000000003E-2</v>
      </c>
      <c r="P27">
        <v>5.3060000000000003E-2</v>
      </c>
      <c r="Q27">
        <v>5.3060000000000003E-2</v>
      </c>
      <c r="R27">
        <v>5.3060000000000003E-2</v>
      </c>
      <c r="S27">
        <v>5.3060000000000003E-2</v>
      </c>
      <c r="T27">
        <v>5.3060000000000003E-2</v>
      </c>
      <c r="U27">
        <v>5.3060000000000003E-2</v>
      </c>
      <c r="V27">
        <v>5.3060000000000003E-2</v>
      </c>
      <c r="W27">
        <v>5.3060000000000003E-2</v>
      </c>
      <c r="X27">
        <v>5.3060000000000003E-2</v>
      </c>
      <c r="Y27">
        <v>5.3060000000000003E-2</v>
      </c>
      <c r="Z27">
        <v>5.3060000000000003E-2</v>
      </c>
      <c r="AA27">
        <v>5.3060000000000003E-2</v>
      </c>
      <c r="AB27">
        <v>5.3060000000000003E-2</v>
      </c>
      <c r="AC27">
        <v>5.3060000000000003E-2</v>
      </c>
      <c r="AD27">
        <v>5.3060000000000003E-2</v>
      </c>
      <c r="AE27">
        <v>5.3060000000000003E-2</v>
      </c>
      <c r="AF27">
        <v>5.3060000000000003E-2</v>
      </c>
    </row>
    <row r="28" spans="2:32" x14ac:dyDescent="0.25">
      <c r="B28" t="s">
        <v>1515</v>
      </c>
      <c r="C28" s="272">
        <v>6.0379999999999996E-6</v>
      </c>
      <c r="D28" s="272">
        <v>6.0379999999999996E-6</v>
      </c>
      <c r="E28" s="272">
        <v>6.0379999999999996E-6</v>
      </c>
      <c r="F28" s="272">
        <v>6.0379999999999996E-6</v>
      </c>
      <c r="G28" s="272">
        <v>6.0379999999999996E-6</v>
      </c>
      <c r="H28" s="272">
        <v>6.0379999999999996E-6</v>
      </c>
      <c r="I28" s="272">
        <v>6.0379999999999996E-6</v>
      </c>
      <c r="J28" s="272">
        <v>6.0379999999999996E-6</v>
      </c>
      <c r="K28" s="272">
        <v>6.0379999999999996E-6</v>
      </c>
      <c r="L28" s="272">
        <v>6.0379999999999996E-6</v>
      </c>
      <c r="M28" s="272">
        <v>6.0379999999999996E-6</v>
      </c>
      <c r="N28" s="272">
        <v>6.0379999999999996E-6</v>
      </c>
      <c r="O28" s="272">
        <v>6.0379999999999996E-6</v>
      </c>
      <c r="P28" s="272">
        <v>6.0379999999999996E-6</v>
      </c>
      <c r="Q28" s="272">
        <v>6.0379999999999996E-6</v>
      </c>
      <c r="R28" s="272">
        <v>6.0379999999999996E-6</v>
      </c>
      <c r="S28" s="272">
        <v>6.0379999999999996E-6</v>
      </c>
      <c r="T28" s="272">
        <v>6.0379999999999996E-6</v>
      </c>
      <c r="U28" s="272">
        <v>6.0379999999999996E-6</v>
      </c>
      <c r="V28" s="272">
        <v>6.0379999999999996E-6</v>
      </c>
      <c r="W28" s="272">
        <v>6.0379999999999996E-6</v>
      </c>
      <c r="X28" s="272">
        <v>6.0379999999999996E-6</v>
      </c>
      <c r="Y28" s="272">
        <v>6.0379999999999996E-6</v>
      </c>
      <c r="Z28" s="272">
        <v>6.0379999999999996E-6</v>
      </c>
      <c r="AA28" s="272">
        <v>6.0379999999999996E-6</v>
      </c>
      <c r="AB28" s="272">
        <v>6.0379999999999996E-6</v>
      </c>
      <c r="AC28" s="272">
        <v>6.0379999999999996E-6</v>
      </c>
      <c r="AD28" s="272">
        <v>6.0379999999999996E-6</v>
      </c>
      <c r="AE28" s="272">
        <v>6.0379999999999996E-6</v>
      </c>
      <c r="AF28" s="272">
        <v>6.0379999999999996E-6</v>
      </c>
    </row>
    <row r="29" spans="2:32" x14ac:dyDescent="0.25">
      <c r="B29" t="s">
        <v>1516</v>
      </c>
      <c r="C29" s="272">
        <v>3.2233000000000001E-5</v>
      </c>
      <c r="D29" s="272">
        <v>3.2233000000000001E-5</v>
      </c>
      <c r="E29" s="272">
        <v>3.2233000000000001E-5</v>
      </c>
      <c r="F29" s="272">
        <v>3.2233000000000001E-5</v>
      </c>
      <c r="G29" s="272">
        <v>3.2233000000000001E-5</v>
      </c>
      <c r="H29" s="272">
        <v>3.2233000000000001E-5</v>
      </c>
      <c r="I29" s="272">
        <v>3.2233000000000001E-5</v>
      </c>
      <c r="J29" s="272">
        <v>3.2233000000000001E-5</v>
      </c>
      <c r="K29" s="272">
        <v>3.2233000000000001E-5</v>
      </c>
      <c r="L29" s="272">
        <v>3.2233000000000001E-5</v>
      </c>
      <c r="M29" s="272">
        <v>3.2233000000000001E-5</v>
      </c>
      <c r="N29" s="272">
        <v>3.2233000000000001E-5</v>
      </c>
      <c r="O29" s="272">
        <v>3.2233000000000001E-5</v>
      </c>
      <c r="P29" s="272">
        <v>3.2233000000000001E-5</v>
      </c>
      <c r="Q29" s="272">
        <v>3.2233000000000001E-5</v>
      </c>
      <c r="R29" s="272">
        <v>3.2233000000000001E-5</v>
      </c>
      <c r="S29" s="272">
        <v>3.2233000000000001E-5</v>
      </c>
      <c r="T29" s="272">
        <v>3.2233000000000001E-5</v>
      </c>
      <c r="U29" s="272">
        <v>3.2233000000000001E-5</v>
      </c>
      <c r="V29" s="272">
        <v>3.2233000000000001E-5</v>
      </c>
      <c r="W29" s="272">
        <v>3.2233000000000001E-5</v>
      </c>
      <c r="X29" s="272">
        <v>3.2233000000000001E-5</v>
      </c>
      <c r="Y29" s="272">
        <v>3.2233000000000001E-5</v>
      </c>
      <c r="Z29" s="272">
        <v>3.2233000000000001E-5</v>
      </c>
      <c r="AA29" s="272">
        <v>3.2233000000000001E-5</v>
      </c>
      <c r="AB29" s="272">
        <v>3.2233000000000001E-5</v>
      </c>
      <c r="AC29" s="272">
        <v>3.2233000000000001E-5</v>
      </c>
      <c r="AD29" s="272">
        <v>3.2233000000000001E-5</v>
      </c>
      <c r="AE29" s="272">
        <v>3.2233000000000001E-5</v>
      </c>
      <c r="AF29" s="272">
        <v>3.2233000000000001E-5</v>
      </c>
    </row>
    <row r="30" spans="2:32" x14ac:dyDescent="0.25">
      <c r="B30" t="s">
        <v>1517</v>
      </c>
      <c r="C30" s="272">
        <v>5.6691000000000003E-5</v>
      </c>
      <c r="D30" s="272">
        <v>5.6691000000000003E-5</v>
      </c>
      <c r="E30" s="272">
        <v>5.6691000000000003E-5</v>
      </c>
      <c r="F30" s="272">
        <v>5.6691000000000003E-5</v>
      </c>
      <c r="G30" s="272">
        <v>5.6691000000000003E-5</v>
      </c>
      <c r="H30" s="272">
        <v>5.6691000000000003E-5</v>
      </c>
      <c r="I30" s="272">
        <v>5.6691000000000003E-5</v>
      </c>
      <c r="J30" s="272">
        <v>5.6691000000000003E-5</v>
      </c>
      <c r="K30" s="272">
        <v>5.6691000000000003E-5</v>
      </c>
      <c r="L30" s="272">
        <v>5.6691000000000003E-5</v>
      </c>
      <c r="M30" s="272">
        <v>5.6691000000000003E-5</v>
      </c>
      <c r="N30" s="272">
        <v>5.6691000000000003E-5</v>
      </c>
      <c r="O30" s="272">
        <v>5.6691000000000003E-5</v>
      </c>
      <c r="P30" s="272">
        <v>5.6691000000000003E-5</v>
      </c>
      <c r="Q30" s="272">
        <v>5.6691000000000003E-5</v>
      </c>
      <c r="R30" s="272">
        <v>5.6691000000000003E-5</v>
      </c>
      <c r="S30" s="272">
        <v>5.6691000000000003E-5</v>
      </c>
      <c r="T30" s="272">
        <v>5.6691000000000003E-5</v>
      </c>
      <c r="U30" s="272">
        <v>5.6691000000000003E-5</v>
      </c>
      <c r="V30" s="272">
        <v>5.6691000000000003E-5</v>
      </c>
      <c r="W30" s="272">
        <v>5.6691000000000003E-5</v>
      </c>
      <c r="X30" s="272">
        <v>5.6691000000000003E-5</v>
      </c>
      <c r="Y30" s="272">
        <v>5.6691000000000003E-5</v>
      </c>
      <c r="Z30" s="272">
        <v>5.6691000000000003E-5</v>
      </c>
      <c r="AA30" s="272">
        <v>5.6691000000000003E-5</v>
      </c>
      <c r="AB30" s="272">
        <v>5.6691000000000003E-5</v>
      </c>
      <c r="AC30" s="272">
        <v>5.6691000000000003E-5</v>
      </c>
      <c r="AD30" s="272">
        <v>5.6691000000000003E-5</v>
      </c>
      <c r="AE30" s="272">
        <v>5.6691000000000003E-5</v>
      </c>
      <c r="AF30" s="272">
        <v>5.6691000000000003E-5</v>
      </c>
    </row>
    <row r="31" spans="2:32" x14ac:dyDescent="0.25">
      <c r="B31" t="s">
        <v>1518</v>
      </c>
      <c r="C31" s="272">
        <v>2.2340000000000001E-6</v>
      </c>
      <c r="D31" s="272">
        <v>2.2340000000000001E-6</v>
      </c>
      <c r="E31" s="272">
        <v>2.2340000000000001E-6</v>
      </c>
      <c r="F31" s="272">
        <v>2.2340000000000001E-6</v>
      </c>
      <c r="G31" s="272">
        <v>2.2340000000000001E-6</v>
      </c>
      <c r="H31" s="272">
        <v>2.2340000000000001E-6</v>
      </c>
      <c r="I31" s="272">
        <v>2.2340000000000001E-6</v>
      </c>
      <c r="J31" s="272">
        <v>2.2340000000000001E-6</v>
      </c>
      <c r="K31" s="272">
        <v>2.2340000000000001E-6</v>
      </c>
      <c r="L31" s="272">
        <v>2.2340000000000001E-6</v>
      </c>
      <c r="M31" s="272">
        <v>2.2340000000000001E-6</v>
      </c>
      <c r="N31" s="272">
        <v>2.2340000000000001E-6</v>
      </c>
      <c r="O31" s="272">
        <v>2.2340000000000001E-6</v>
      </c>
      <c r="P31" s="272">
        <v>2.2340000000000001E-6</v>
      </c>
      <c r="Q31" s="272">
        <v>2.2340000000000001E-6</v>
      </c>
      <c r="R31" s="272">
        <v>2.2340000000000001E-6</v>
      </c>
      <c r="S31" s="272">
        <v>2.2340000000000001E-6</v>
      </c>
      <c r="T31" s="272">
        <v>2.2340000000000001E-6</v>
      </c>
      <c r="U31" s="272">
        <v>2.2340000000000001E-6</v>
      </c>
      <c r="V31" s="272">
        <v>2.2340000000000001E-6</v>
      </c>
      <c r="W31" s="272">
        <v>2.2340000000000001E-6</v>
      </c>
      <c r="X31" s="272">
        <v>2.2340000000000001E-6</v>
      </c>
      <c r="Y31" s="272">
        <v>2.2340000000000001E-6</v>
      </c>
      <c r="Z31" s="272">
        <v>2.2340000000000001E-6</v>
      </c>
      <c r="AA31" s="272">
        <v>2.2340000000000001E-6</v>
      </c>
      <c r="AB31" s="272">
        <v>2.2340000000000001E-6</v>
      </c>
      <c r="AC31" s="272">
        <v>2.2340000000000001E-6</v>
      </c>
      <c r="AD31" s="272">
        <v>2.2340000000000001E-6</v>
      </c>
      <c r="AE31" s="272">
        <v>2.2340000000000001E-6</v>
      </c>
      <c r="AF31" s="272">
        <v>2.2340000000000001E-6</v>
      </c>
    </row>
    <row r="32" spans="2:32" x14ac:dyDescent="0.25">
      <c r="B32" t="s">
        <v>1519</v>
      </c>
      <c r="C32" s="272">
        <v>2.1050000000000002E-6</v>
      </c>
      <c r="D32" s="272">
        <v>2.1050000000000002E-6</v>
      </c>
      <c r="E32" s="272">
        <v>2.1050000000000002E-6</v>
      </c>
      <c r="F32" s="272">
        <v>2.1050000000000002E-6</v>
      </c>
      <c r="G32" s="272">
        <v>2.1050000000000002E-6</v>
      </c>
      <c r="H32" s="272">
        <v>2.1050000000000002E-6</v>
      </c>
      <c r="I32" s="272">
        <v>2.1050000000000002E-6</v>
      </c>
      <c r="J32" s="272">
        <v>2.1050000000000002E-6</v>
      </c>
      <c r="K32" s="272">
        <v>2.1050000000000002E-6</v>
      </c>
      <c r="L32" s="272">
        <v>2.1050000000000002E-6</v>
      </c>
      <c r="M32" s="272">
        <v>2.1050000000000002E-6</v>
      </c>
      <c r="N32" s="272">
        <v>2.1050000000000002E-6</v>
      </c>
      <c r="O32" s="272">
        <v>2.1050000000000002E-6</v>
      </c>
      <c r="P32" s="272">
        <v>2.1050000000000002E-6</v>
      </c>
      <c r="Q32" s="272">
        <v>2.1050000000000002E-6</v>
      </c>
      <c r="R32" s="272">
        <v>2.1050000000000002E-6</v>
      </c>
      <c r="S32" s="272">
        <v>2.1050000000000002E-6</v>
      </c>
      <c r="T32" s="272">
        <v>2.1050000000000002E-6</v>
      </c>
      <c r="U32" s="272">
        <v>2.1050000000000002E-6</v>
      </c>
      <c r="V32" s="272">
        <v>2.1050000000000002E-6</v>
      </c>
      <c r="W32" s="272">
        <v>2.1050000000000002E-6</v>
      </c>
      <c r="X32" s="272">
        <v>2.1050000000000002E-6</v>
      </c>
      <c r="Y32" s="272">
        <v>2.1050000000000002E-6</v>
      </c>
      <c r="Z32" s="272">
        <v>2.1050000000000002E-6</v>
      </c>
      <c r="AA32" s="272">
        <v>2.1050000000000002E-6</v>
      </c>
      <c r="AB32" s="272">
        <v>2.1050000000000002E-6</v>
      </c>
      <c r="AC32" s="272">
        <v>2.1050000000000002E-6</v>
      </c>
      <c r="AD32" s="272">
        <v>2.1050000000000002E-6</v>
      </c>
      <c r="AE32" s="272">
        <v>2.1050000000000002E-6</v>
      </c>
      <c r="AF32" s="272">
        <v>2.1050000000000002E-6</v>
      </c>
    </row>
    <row r="33" spans="2:32" x14ac:dyDescent="0.25">
      <c r="B33" t="s">
        <v>1520</v>
      </c>
      <c r="C33" s="272">
        <v>1.499E-6</v>
      </c>
      <c r="D33" s="272">
        <v>1.499E-6</v>
      </c>
      <c r="E33" s="272">
        <v>1.499E-6</v>
      </c>
      <c r="F33" s="272">
        <v>1.499E-6</v>
      </c>
      <c r="G33" s="272">
        <v>1.499E-6</v>
      </c>
      <c r="H33" s="272">
        <v>1.499E-6</v>
      </c>
      <c r="I33" s="272">
        <v>1.499E-6</v>
      </c>
      <c r="J33" s="272">
        <v>1.499E-6</v>
      </c>
      <c r="K33" s="272">
        <v>1.499E-6</v>
      </c>
      <c r="L33" s="272">
        <v>1.499E-6</v>
      </c>
      <c r="M33" s="272">
        <v>1.499E-6</v>
      </c>
      <c r="N33" s="272">
        <v>1.499E-6</v>
      </c>
      <c r="O33" s="272">
        <v>1.499E-6</v>
      </c>
      <c r="P33" s="272">
        <v>1.499E-6</v>
      </c>
      <c r="Q33" s="272">
        <v>1.499E-6</v>
      </c>
      <c r="R33" s="272">
        <v>1.499E-6</v>
      </c>
      <c r="S33" s="272">
        <v>1.499E-6</v>
      </c>
      <c r="T33" s="272">
        <v>1.499E-6</v>
      </c>
      <c r="U33" s="272">
        <v>1.499E-6</v>
      </c>
      <c r="V33" s="272">
        <v>1.499E-6</v>
      </c>
      <c r="W33" s="272">
        <v>1.499E-6</v>
      </c>
      <c r="X33" s="272">
        <v>1.499E-6</v>
      </c>
      <c r="Y33" s="272">
        <v>1.499E-6</v>
      </c>
      <c r="Z33" s="272">
        <v>1.499E-6</v>
      </c>
      <c r="AA33" s="272">
        <v>1.499E-6</v>
      </c>
      <c r="AB33" s="272">
        <v>1.499E-6</v>
      </c>
      <c r="AC33" s="272">
        <v>1.499E-6</v>
      </c>
      <c r="AD33" s="272">
        <v>1.499E-6</v>
      </c>
      <c r="AE33" s="272">
        <v>1.499E-6</v>
      </c>
      <c r="AF33" s="272">
        <v>1.499E-6</v>
      </c>
    </row>
    <row r="34" spans="2:32" x14ac:dyDescent="0.25">
      <c r="B34" t="s">
        <v>1521</v>
      </c>
      <c r="C34" s="272">
        <v>1.4000000000000001E-7</v>
      </c>
      <c r="D34" s="272">
        <v>1.4000000000000001E-7</v>
      </c>
      <c r="E34" s="272">
        <v>1.4000000000000001E-7</v>
      </c>
      <c r="F34" s="272">
        <v>1.4000000000000001E-7</v>
      </c>
      <c r="G34" s="272">
        <v>1.4000000000000001E-7</v>
      </c>
      <c r="H34" s="272">
        <v>1.4000000000000001E-7</v>
      </c>
      <c r="I34" s="272">
        <v>1.4000000000000001E-7</v>
      </c>
      <c r="J34" s="272">
        <v>1.4000000000000001E-7</v>
      </c>
      <c r="K34" s="272">
        <v>1.4000000000000001E-7</v>
      </c>
      <c r="L34" s="272">
        <v>1.4000000000000001E-7</v>
      </c>
      <c r="M34" s="272">
        <v>1.4000000000000001E-7</v>
      </c>
      <c r="N34" s="272">
        <v>1.4000000000000001E-7</v>
      </c>
      <c r="O34" s="272">
        <v>1.4000000000000001E-7</v>
      </c>
      <c r="P34" s="272">
        <v>1.4000000000000001E-7</v>
      </c>
      <c r="Q34" s="272">
        <v>1.4000000000000001E-7</v>
      </c>
      <c r="R34" s="272">
        <v>1.4000000000000001E-7</v>
      </c>
      <c r="S34" s="272">
        <v>1.4000000000000001E-7</v>
      </c>
      <c r="T34" s="272">
        <v>1.4000000000000001E-7</v>
      </c>
      <c r="U34" s="272">
        <v>1.4000000000000001E-7</v>
      </c>
      <c r="V34" s="272">
        <v>1.4000000000000001E-7</v>
      </c>
      <c r="W34" s="272">
        <v>1.4000000000000001E-7</v>
      </c>
      <c r="X34" s="272">
        <v>1.4000000000000001E-7</v>
      </c>
      <c r="Y34" s="272">
        <v>1.4000000000000001E-7</v>
      </c>
      <c r="Z34" s="272">
        <v>1.4000000000000001E-7</v>
      </c>
      <c r="AA34" s="272">
        <v>1.4000000000000001E-7</v>
      </c>
      <c r="AB34" s="272">
        <v>1.4000000000000001E-7</v>
      </c>
      <c r="AC34" s="272">
        <v>1.4000000000000001E-7</v>
      </c>
      <c r="AD34" s="272">
        <v>1.4000000000000001E-7</v>
      </c>
      <c r="AE34" s="272">
        <v>1.4000000000000001E-7</v>
      </c>
      <c r="AF34" s="272">
        <v>1.4000000000000001E-7</v>
      </c>
    </row>
    <row r="35" spans="2:32" x14ac:dyDescent="0.25">
      <c r="B35" t="s">
        <v>1522</v>
      </c>
      <c r="C35" s="272">
        <v>9.4E-7</v>
      </c>
      <c r="D35" s="272">
        <v>9.4E-7</v>
      </c>
      <c r="E35" s="272">
        <v>9.4E-7</v>
      </c>
      <c r="F35" s="272">
        <v>9.4E-7</v>
      </c>
      <c r="G35" s="272">
        <v>9.4E-7</v>
      </c>
      <c r="H35" s="272">
        <v>9.4E-7</v>
      </c>
      <c r="I35" s="272">
        <v>9.4E-7</v>
      </c>
      <c r="J35" s="272">
        <v>9.4E-7</v>
      </c>
      <c r="K35" s="272">
        <v>9.4E-7</v>
      </c>
      <c r="L35" s="272">
        <v>9.4E-7</v>
      </c>
      <c r="M35" s="272">
        <v>9.4E-7</v>
      </c>
      <c r="N35" s="272">
        <v>9.4E-7</v>
      </c>
      <c r="O35" s="272">
        <v>9.4E-7</v>
      </c>
      <c r="P35" s="272">
        <v>9.4E-7</v>
      </c>
      <c r="Q35" s="272">
        <v>9.4E-7</v>
      </c>
      <c r="R35" s="272">
        <v>9.4E-7</v>
      </c>
      <c r="S35" s="272">
        <v>9.4E-7</v>
      </c>
      <c r="T35" s="272">
        <v>9.4E-7</v>
      </c>
      <c r="U35" s="272">
        <v>9.4E-7</v>
      </c>
      <c r="V35" s="272">
        <v>9.4E-7</v>
      </c>
      <c r="W35" s="272">
        <v>9.4E-7</v>
      </c>
      <c r="X35" s="272">
        <v>9.4E-7</v>
      </c>
      <c r="Y35" s="272">
        <v>9.4E-7</v>
      </c>
      <c r="Z35" s="272">
        <v>9.4E-7</v>
      </c>
      <c r="AA35" s="272">
        <v>9.4E-7</v>
      </c>
      <c r="AB35" s="272">
        <v>9.4E-7</v>
      </c>
      <c r="AC35" s="272">
        <v>9.4E-7</v>
      </c>
      <c r="AD35" s="272">
        <v>9.4E-7</v>
      </c>
      <c r="AE35" s="272">
        <v>9.4E-7</v>
      </c>
      <c r="AF35" s="272">
        <v>9.4E-7</v>
      </c>
    </row>
    <row r="36" spans="2:32" x14ac:dyDescent="0.25">
      <c r="B36" t="s">
        <v>1523</v>
      </c>
      <c r="C36" s="272">
        <v>1.1349999999999999E-6</v>
      </c>
      <c r="D36" s="272">
        <v>1.1349999999999999E-6</v>
      </c>
      <c r="E36" s="272">
        <v>1.1349999999999999E-6</v>
      </c>
      <c r="F36" s="272">
        <v>1.1349999999999999E-6</v>
      </c>
      <c r="G36" s="272">
        <v>1.1349999999999999E-6</v>
      </c>
      <c r="H36" s="272">
        <v>1.1349999999999999E-6</v>
      </c>
      <c r="I36" s="272">
        <v>1.1349999999999999E-6</v>
      </c>
      <c r="J36" s="272">
        <v>1.1349999999999999E-6</v>
      </c>
      <c r="K36" s="272">
        <v>1.1349999999999999E-6</v>
      </c>
      <c r="L36" s="272">
        <v>1.1349999999999999E-6</v>
      </c>
      <c r="M36" s="272">
        <v>1.1349999999999999E-6</v>
      </c>
      <c r="N36" s="272">
        <v>1.1349999999999999E-6</v>
      </c>
      <c r="O36" s="272">
        <v>1.1349999999999999E-6</v>
      </c>
      <c r="P36" s="272">
        <v>1.1349999999999999E-6</v>
      </c>
      <c r="Q36" s="272">
        <v>1.1349999999999999E-6</v>
      </c>
      <c r="R36" s="272">
        <v>1.1349999999999999E-6</v>
      </c>
      <c r="S36" s="272">
        <v>1.1349999999999999E-6</v>
      </c>
      <c r="T36" s="272">
        <v>1.1349999999999999E-6</v>
      </c>
      <c r="U36" s="272">
        <v>1.1349999999999999E-6</v>
      </c>
      <c r="V36" s="272">
        <v>1.1349999999999999E-6</v>
      </c>
      <c r="W36" s="272">
        <v>1.1349999999999999E-6</v>
      </c>
      <c r="X36" s="272">
        <v>1.1349999999999999E-6</v>
      </c>
      <c r="Y36" s="272">
        <v>1.1349999999999999E-6</v>
      </c>
      <c r="Z36" s="272">
        <v>1.1349999999999999E-6</v>
      </c>
      <c r="AA36" s="272">
        <v>1.1349999999999999E-6</v>
      </c>
      <c r="AB36" s="272">
        <v>1.1349999999999999E-6</v>
      </c>
      <c r="AC36" s="272">
        <v>1.1349999999999999E-6</v>
      </c>
      <c r="AD36" s="272">
        <v>1.1349999999999999E-6</v>
      </c>
      <c r="AE36" s="272">
        <v>1.1349999999999999E-6</v>
      </c>
      <c r="AF36" s="272">
        <v>1.1349999999999999E-6</v>
      </c>
    </row>
    <row r="37" spans="2:32" x14ac:dyDescent="0.25">
      <c r="B37" t="s">
        <v>1524</v>
      </c>
      <c r="C37" s="272">
        <v>8.0000000000000002E-8</v>
      </c>
      <c r="D37" s="272">
        <v>8.0000000000000002E-8</v>
      </c>
      <c r="E37" s="272">
        <v>8.0000000000000002E-8</v>
      </c>
      <c r="F37" s="272">
        <v>8.0000000000000002E-8</v>
      </c>
      <c r="G37" s="272">
        <v>8.0000000000000002E-8</v>
      </c>
      <c r="H37" s="272">
        <v>8.0000000000000002E-8</v>
      </c>
      <c r="I37" s="272">
        <v>8.0000000000000002E-8</v>
      </c>
      <c r="J37" s="272">
        <v>8.0000000000000002E-8</v>
      </c>
      <c r="K37" s="272">
        <v>8.0000000000000002E-8</v>
      </c>
      <c r="L37" s="272">
        <v>8.0000000000000002E-8</v>
      </c>
      <c r="M37" s="272">
        <v>8.0000000000000002E-8</v>
      </c>
      <c r="N37" s="272">
        <v>8.0000000000000002E-8</v>
      </c>
      <c r="O37" s="272">
        <v>8.0000000000000002E-8</v>
      </c>
      <c r="P37" s="272">
        <v>8.0000000000000002E-8</v>
      </c>
      <c r="Q37" s="272">
        <v>8.0000000000000002E-8</v>
      </c>
      <c r="R37" s="272">
        <v>8.0000000000000002E-8</v>
      </c>
      <c r="S37" s="272">
        <v>8.0000000000000002E-8</v>
      </c>
      <c r="T37" s="272">
        <v>8.0000000000000002E-8</v>
      </c>
      <c r="U37" s="272">
        <v>8.0000000000000002E-8</v>
      </c>
      <c r="V37" s="272">
        <v>8.0000000000000002E-8</v>
      </c>
      <c r="W37" s="272">
        <v>8.0000000000000002E-8</v>
      </c>
      <c r="X37" s="272">
        <v>8.0000000000000002E-8</v>
      </c>
      <c r="Y37" s="272">
        <v>8.0000000000000002E-8</v>
      </c>
      <c r="Z37" s="272">
        <v>8.0000000000000002E-8</v>
      </c>
      <c r="AA37" s="272">
        <v>8.0000000000000002E-8</v>
      </c>
      <c r="AB37" s="272">
        <v>8.0000000000000002E-8</v>
      </c>
      <c r="AC37" s="272">
        <v>8.0000000000000002E-8</v>
      </c>
      <c r="AD37" s="272">
        <v>8.0000000000000002E-8</v>
      </c>
      <c r="AE37" s="272">
        <v>8.0000000000000002E-8</v>
      </c>
      <c r="AF37" s="272">
        <v>8.0000000000000002E-8</v>
      </c>
    </row>
    <row r="38" spans="2:32" x14ac:dyDescent="0.25">
      <c r="B38" t="s">
        <v>1525</v>
      </c>
      <c r="C38" s="272">
        <v>0</v>
      </c>
      <c r="D38" s="272">
        <v>0</v>
      </c>
      <c r="E38" s="272">
        <v>0</v>
      </c>
      <c r="F38" s="272">
        <v>0</v>
      </c>
      <c r="G38" s="272">
        <v>0</v>
      </c>
      <c r="H38" s="272">
        <v>0</v>
      </c>
      <c r="I38" s="272">
        <v>0</v>
      </c>
      <c r="J38" s="272">
        <v>0</v>
      </c>
      <c r="K38" s="272">
        <v>0</v>
      </c>
      <c r="L38" s="272">
        <v>0</v>
      </c>
      <c r="M38" s="272">
        <v>0</v>
      </c>
      <c r="N38" s="272">
        <v>0</v>
      </c>
      <c r="O38" s="272">
        <v>0</v>
      </c>
      <c r="P38" s="272">
        <v>0</v>
      </c>
      <c r="Q38" s="272">
        <v>0</v>
      </c>
      <c r="R38" s="272">
        <v>0</v>
      </c>
      <c r="S38" s="272">
        <v>0</v>
      </c>
      <c r="T38" s="272">
        <v>0</v>
      </c>
      <c r="U38" s="272">
        <v>0</v>
      </c>
      <c r="V38" s="272">
        <v>0</v>
      </c>
      <c r="W38" s="272">
        <v>0</v>
      </c>
      <c r="X38" s="272">
        <v>0</v>
      </c>
      <c r="Y38" s="272">
        <v>0</v>
      </c>
      <c r="Z38" s="272">
        <v>0</v>
      </c>
      <c r="AA38" s="272">
        <v>0</v>
      </c>
      <c r="AB38" s="272">
        <v>0</v>
      </c>
      <c r="AC38" s="272">
        <v>0</v>
      </c>
      <c r="AD38" s="272">
        <v>0</v>
      </c>
      <c r="AE38" s="272">
        <v>0</v>
      </c>
      <c r="AF38" s="272">
        <v>0</v>
      </c>
    </row>
    <row r="39" spans="2:32" x14ac:dyDescent="0.25">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c r="AC39" s="272"/>
      <c r="AD39" s="272"/>
      <c r="AE39" s="272"/>
      <c r="AF39" s="272"/>
    </row>
    <row r="40" spans="2:32" x14ac:dyDescent="0.25">
      <c r="B40" t="s">
        <v>10</v>
      </c>
      <c r="C40" s="272">
        <f>C$14/C$19*C27</f>
        <v>50867811361111.117</v>
      </c>
      <c r="D40" s="272">
        <f t="shared" ref="D40:AF40" si="2">D$14/D$19*D27</f>
        <v>52433007666666.672</v>
      </c>
      <c r="E40" s="272">
        <f t="shared" si="2"/>
        <v>52280312777777.781</v>
      </c>
      <c r="F40" s="272">
        <f t="shared" si="2"/>
        <v>51724302933333.344</v>
      </c>
      <c r="G40" s="272">
        <f t="shared" si="2"/>
        <v>51464736361111.117</v>
      </c>
      <c r="H40" s="272">
        <f t="shared" si="2"/>
        <v>51558254611111.117</v>
      </c>
      <c r="I40" s="272">
        <f t="shared" si="2"/>
        <v>51800119777777.781</v>
      </c>
      <c r="J40" s="272">
        <f t="shared" si="2"/>
        <v>52005653583333.344</v>
      </c>
      <c r="K40" s="272">
        <f t="shared" si="2"/>
        <v>51784865027777.781</v>
      </c>
      <c r="L40" s="272">
        <f t="shared" si="2"/>
        <v>51842641472222.227</v>
      </c>
      <c r="M40" s="272">
        <f t="shared" si="2"/>
        <v>51806383805555.563</v>
      </c>
      <c r="N40" s="272">
        <f t="shared" si="2"/>
        <v>51934391055555.563</v>
      </c>
      <c r="O40" s="272">
        <f t="shared" si="2"/>
        <v>51656636694444.445</v>
      </c>
      <c r="P40" s="272">
        <f t="shared" si="2"/>
        <v>51488392277777.781</v>
      </c>
      <c r="Q40" s="272">
        <f t="shared" si="2"/>
        <v>51512121888888.898</v>
      </c>
      <c r="R40" s="272">
        <f t="shared" si="2"/>
        <v>51367533388888.898</v>
      </c>
      <c r="S40" s="272">
        <f t="shared" si="2"/>
        <v>51206437333333.344</v>
      </c>
      <c r="T40" s="272">
        <f t="shared" si="2"/>
        <v>51011220750000</v>
      </c>
      <c r="U40" s="272">
        <f t="shared" si="2"/>
        <v>50934725916666.672</v>
      </c>
      <c r="V40" s="272">
        <f t="shared" si="2"/>
        <v>50960740055555.563</v>
      </c>
      <c r="W40" s="272">
        <f t="shared" si="2"/>
        <v>51038856166666.672</v>
      </c>
      <c r="X40" s="272">
        <f t="shared" si="2"/>
        <v>51265908750000</v>
      </c>
      <c r="Y40" s="272">
        <f t="shared" si="2"/>
        <v>51074892750000</v>
      </c>
      <c r="Z40" s="272">
        <f t="shared" si="2"/>
        <v>50885792805555.563</v>
      </c>
      <c r="AA40" s="272">
        <f t="shared" si="2"/>
        <v>50526163916666.672</v>
      </c>
      <c r="AB40" s="272">
        <f t="shared" si="2"/>
        <v>50573328361111.117</v>
      </c>
      <c r="AC40" s="272">
        <f t="shared" si="2"/>
        <v>50521152694444.445</v>
      </c>
      <c r="AD40" s="272">
        <f t="shared" si="2"/>
        <v>50683059388888.898</v>
      </c>
      <c r="AE40" s="272">
        <f t="shared" si="2"/>
        <v>50846955833333.344</v>
      </c>
      <c r="AF40" s="272">
        <f t="shared" si="2"/>
        <v>50920650277777.781</v>
      </c>
    </row>
    <row r="41" spans="2:32" x14ac:dyDescent="0.25">
      <c r="B41" t="s">
        <v>624</v>
      </c>
      <c r="C41" s="272">
        <f t="shared" ref="C41:AF49" si="3">C$14/C$19*C28</f>
        <v>5788538352.7777777</v>
      </c>
      <c r="D41" s="272">
        <f t="shared" si="3"/>
        <v>5966650966.666667</v>
      </c>
      <c r="E41" s="272">
        <f t="shared" si="3"/>
        <v>5949274944.4444447</v>
      </c>
      <c r="F41" s="272">
        <f t="shared" si="3"/>
        <v>5886003413.333333</v>
      </c>
      <c r="G41" s="272">
        <f t="shared" si="3"/>
        <v>5856465852.7777777</v>
      </c>
      <c r="H41" s="272">
        <f t="shared" si="3"/>
        <v>5867107827.7777777</v>
      </c>
      <c r="I41" s="272">
        <f t="shared" si="3"/>
        <v>5894631044.4444447</v>
      </c>
      <c r="J41" s="272">
        <f t="shared" si="3"/>
        <v>5918019908.333333</v>
      </c>
      <c r="K41" s="272">
        <f t="shared" si="3"/>
        <v>5892895119.4444447</v>
      </c>
      <c r="L41" s="272">
        <f t="shared" si="3"/>
        <v>5899469830.5555553</v>
      </c>
      <c r="M41" s="272">
        <f t="shared" si="3"/>
        <v>5895343863.8888884</v>
      </c>
      <c r="N41" s="272">
        <f t="shared" si="3"/>
        <v>5909910538.8888884</v>
      </c>
      <c r="O41" s="272">
        <f t="shared" si="3"/>
        <v>5878303286.1111107</v>
      </c>
      <c r="P41" s="272">
        <f t="shared" si="3"/>
        <v>5859157794.4444447</v>
      </c>
      <c r="Q41" s="272">
        <f t="shared" si="3"/>
        <v>5861858122.2222223</v>
      </c>
      <c r="R41" s="272">
        <f t="shared" si="3"/>
        <v>5845404572.2222223</v>
      </c>
      <c r="S41" s="272">
        <f t="shared" si="3"/>
        <v>5827072533.333333</v>
      </c>
      <c r="T41" s="272">
        <f t="shared" si="3"/>
        <v>5804857725</v>
      </c>
      <c r="U41" s="272">
        <f t="shared" si="3"/>
        <v>5796152941.666667</v>
      </c>
      <c r="V41" s="272">
        <f t="shared" si="3"/>
        <v>5799113238.8888884</v>
      </c>
      <c r="W41" s="272">
        <f t="shared" si="3"/>
        <v>5808002516.666667</v>
      </c>
      <c r="X41" s="272">
        <f t="shared" si="3"/>
        <v>5833840125</v>
      </c>
      <c r="Y41" s="272">
        <f t="shared" si="3"/>
        <v>5812103325</v>
      </c>
      <c r="Z41" s="272">
        <f t="shared" si="3"/>
        <v>5790584563.8888884</v>
      </c>
      <c r="AA41" s="272">
        <f t="shared" si="3"/>
        <v>5749660341.666667</v>
      </c>
      <c r="AB41" s="272">
        <f t="shared" si="3"/>
        <v>5755027452.7777777</v>
      </c>
      <c r="AC41" s="272">
        <f t="shared" si="3"/>
        <v>5749090086.1111107</v>
      </c>
      <c r="AD41" s="272">
        <f t="shared" si="3"/>
        <v>5767514372.2222223</v>
      </c>
      <c r="AE41" s="272">
        <f t="shared" si="3"/>
        <v>5786165083.333333</v>
      </c>
      <c r="AF41" s="272">
        <f t="shared" si="3"/>
        <v>5794551194.4444447</v>
      </c>
    </row>
    <row r="42" spans="2:32" x14ac:dyDescent="0.25">
      <c r="B42" t="s">
        <v>625</v>
      </c>
      <c r="C42" s="272">
        <f t="shared" si="3"/>
        <v>30901284651.388889</v>
      </c>
      <c r="D42" s="272">
        <f t="shared" si="3"/>
        <v>31852113383.333336</v>
      </c>
      <c r="E42" s="272">
        <f t="shared" si="3"/>
        <v>31759353972.222225</v>
      </c>
      <c r="F42" s="272">
        <f t="shared" si="3"/>
        <v>31421587946.666672</v>
      </c>
      <c r="G42" s="272">
        <f t="shared" si="3"/>
        <v>31263905901.388889</v>
      </c>
      <c r="H42" s="272">
        <f t="shared" si="3"/>
        <v>31320716563.888889</v>
      </c>
      <c r="I42" s="272">
        <f t="shared" si="3"/>
        <v>31467645322.222225</v>
      </c>
      <c r="J42" s="272">
        <f t="shared" si="3"/>
        <v>31592503429.166672</v>
      </c>
      <c r="K42" s="272">
        <f t="shared" si="3"/>
        <v>31458378334.722225</v>
      </c>
      <c r="L42" s="272">
        <f t="shared" si="3"/>
        <v>31493476490.277782</v>
      </c>
      <c r="M42" s="272">
        <f t="shared" si="3"/>
        <v>31471450606.944447</v>
      </c>
      <c r="N42" s="272">
        <f t="shared" si="3"/>
        <v>31549212719.444447</v>
      </c>
      <c r="O42" s="272">
        <f t="shared" si="3"/>
        <v>31380481918.055557</v>
      </c>
      <c r="P42" s="272">
        <f t="shared" si="3"/>
        <v>31278276447.222225</v>
      </c>
      <c r="Q42" s="272">
        <f t="shared" si="3"/>
        <v>31292691761.111115</v>
      </c>
      <c r="R42" s="272">
        <f t="shared" si="3"/>
        <v>31204856836.111115</v>
      </c>
      <c r="S42" s="272">
        <f t="shared" si="3"/>
        <v>31106993866.666672</v>
      </c>
      <c r="T42" s="272">
        <f t="shared" si="3"/>
        <v>30988403287.5</v>
      </c>
      <c r="U42" s="272">
        <f t="shared" si="3"/>
        <v>30941934045.833336</v>
      </c>
      <c r="V42" s="272">
        <f t="shared" si="3"/>
        <v>30957737169.444447</v>
      </c>
      <c r="W42" s="272">
        <f t="shared" si="3"/>
        <v>31005191308.333336</v>
      </c>
      <c r="X42" s="272">
        <f t="shared" si="3"/>
        <v>31143121687.5</v>
      </c>
      <c r="Y42" s="272">
        <f t="shared" si="3"/>
        <v>31027082887.5</v>
      </c>
      <c r="Z42" s="272">
        <f t="shared" si="3"/>
        <v>30912208056.944447</v>
      </c>
      <c r="AA42" s="272">
        <f t="shared" si="3"/>
        <v>30693739945.833336</v>
      </c>
      <c r="AB42" s="272">
        <f t="shared" si="3"/>
        <v>30722391501.388889</v>
      </c>
      <c r="AC42" s="272">
        <f t="shared" si="3"/>
        <v>30690695718.055557</v>
      </c>
      <c r="AD42" s="272">
        <f t="shared" si="3"/>
        <v>30789051136.111115</v>
      </c>
      <c r="AE42" s="272">
        <f t="shared" si="3"/>
        <v>30888615291.666672</v>
      </c>
      <c r="AF42" s="272">
        <f t="shared" si="3"/>
        <v>30933383347.222225</v>
      </c>
    </row>
    <row r="43" spans="2:32" x14ac:dyDescent="0.25">
      <c r="B43" t="s">
        <v>1526</v>
      </c>
      <c r="C43" s="272">
        <f t="shared" si="3"/>
        <v>54348795587.500008</v>
      </c>
      <c r="D43" s="272">
        <f t="shared" si="3"/>
        <v>56021101350.000008</v>
      </c>
      <c r="E43" s="272">
        <f t="shared" si="3"/>
        <v>55857957250.000008</v>
      </c>
      <c r="F43" s="272">
        <f t="shared" si="3"/>
        <v>55263898560.000008</v>
      </c>
      <c r="G43" s="272">
        <f t="shared" si="3"/>
        <v>54986569337.500008</v>
      </c>
      <c r="H43" s="272">
        <f t="shared" si="3"/>
        <v>55086487225.000008</v>
      </c>
      <c r="I43" s="272">
        <f t="shared" si="3"/>
        <v>55344903700.000008</v>
      </c>
      <c r="J43" s="272">
        <f t="shared" si="3"/>
        <v>55564502587.500008</v>
      </c>
      <c r="K43" s="272">
        <f t="shared" si="3"/>
        <v>55328605037.500008</v>
      </c>
      <c r="L43" s="272">
        <f t="shared" si="3"/>
        <v>55390335237.500008</v>
      </c>
      <c r="M43" s="272">
        <f t="shared" si="3"/>
        <v>55351596387.500008</v>
      </c>
      <c r="N43" s="272">
        <f t="shared" si="3"/>
        <v>55488363425.000008</v>
      </c>
      <c r="O43" s="272">
        <f t="shared" si="3"/>
        <v>55191601787.5</v>
      </c>
      <c r="P43" s="272">
        <f t="shared" si="3"/>
        <v>55011844075.000008</v>
      </c>
      <c r="Q43" s="272">
        <f t="shared" si="3"/>
        <v>55037197550.000008</v>
      </c>
      <c r="R43" s="272">
        <f t="shared" si="3"/>
        <v>54882714575.000008</v>
      </c>
      <c r="S43" s="272">
        <f t="shared" si="3"/>
        <v>54710594400.000008</v>
      </c>
      <c r="T43" s="272">
        <f t="shared" si="3"/>
        <v>54502018762.5</v>
      </c>
      <c r="U43" s="272">
        <f t="shared" si="3"/>
        <v>54420289237.500008</v>
      </c>
      <c r="V43" s="272">
        <f t="shared" si="3"/>
        <v>54448083575.000008</v>
      </c>
      <c r="W43" s="272">
        <f t="shared" si="3"/>
        <v>54531545325.000008</v>
      </c>
      <c r="X43" s="272">
        <f t="shared" si="3"/>
        <v>54774135562.5</v>
      </c>
      <c r="Y43" s="272">
        <f t="shared" si="3"/>
        <v>54570047962.5</v>
      </c>
      <c r="Z43" s="272">
        <f t="shared" si="3"/>
        <v>54368007537.500008</v>
      </c>
      <c r="AA43" s="272">
        <f t="shared" si="3"/>
        <v>53983768537.500008</v>
      </c>
      <c r="AB43" s="272">
        <f t="shared" si="3"/>
        <v>54034160537.500008</v>
      </c>
      <c r="AC43" s="272">
        <f t="shared" si="3"/>
        <v>53978414387.5</v>
      </c>
      <c r="AD43" s="272">
        <f t="shared" si="3"/>
        <v>54151400675.000008</v>
      </c>
      <c r="AE43" s="272">
        <f t="shared" si="3"/>
        <v>54326512875.000008</v>
      </c>
      <c r="AF43" s="272">
        <f t="shared" si="3"/>
        <v>54405250375.000008</v>
      </c>
    </row>
    <row r="44" spans="2:32" x14ac:dyDescent="0.25">
      <c r="B44" t="s">
        <v>627</v>
      </c>
      <c r="C44" s="272">
        <f t="shared" si="3"/>
        <v>2141701669.4444447</v>
      </c>
      <c r="D44" s="272">
        <f t="shared" si="3"/>
        <v>2207601566.666667</v>
      </c>
      <c r="E44" s="272">
        <f t="shared" si="3"/>
        <v>2201172611.1111112</v>
      </c>
      <c r="F44" s="272">
        <f t="shared" si="3"/>
        <v>2177762773.3333335</v>
      </c>
      <c r="G44" s="272">
        <f t="shared" si="3"/>
        <v>2166834169.4444447</v>
      </c>
      <c r="H44" s="272">
        <f t="shared" si="3"/>
        <v>2170771594.4444447</v>
      </c>
      <c r="I44" s="272">
        <f t="shared" si="3"/>
        <v>2180954911.1111112</v>
      </c>
      <c r="J44" s="272">
        <f t="shared" si="3"/>
        <v>2189608558.3333335</v>
      </c>
      <c r="K44" s="272">
        <f t="shared" si="3"/>
        <v>2180312636.1111112</v>
      </c>
      <c r="L44" s="272">
        <f t="shared" si="3"/>
        <v>2182745213.8888893</v>
      </c>
      <c r="M44" s="272">
        <f t="shared" si="3"/>
        <v>2181218647.2222223</v>
      </c>
      <c r="N44" s="272">
        <f t="shared" si="3"/>
        <v>2186608172.2222223</v>
      </c>
      <c r="O44" s="272">
        <f t="shared" si="3"/>
        <v>2174913802.7777777</v>
      </c>
      <c r="P44" s="272">
        <f t="shared" si="3"/>
        <v>2167830161.1111112</v>
      </c>
      <c r="Q44" s="272">
        <f t="shared" si="3"/>
        <v>2168829255.5555558</v>
      </c>
      <c r="R44" s="272">
        <f t="shared" si="3"/>
        <v>2162741605.5555558</v>
      </c>
      <c r="S44" s="272">
        <f t="shared" si="3"/>
        <v>2155958933.3333335</v>
      </c>
      <c r="T44" s="272">
        <f t="shared" si="3"/>
        <v>2147739675</v>
      </c>
      <c r="U44" s="272">
        <f t="shared" si="3"/>
        <v>2144518991.666667</v>
      </c>
      <c r="V44" s="272">
        <f t="shared" si="3"/>
        <v>2145614272.2222223</v>
      </c>
      <c r="W44" s="272">
        <f t="shared" si="3"/>
        <v>2148903216.666667</v>
      </c>
      <c r="X44" s="272">
        <f t="shared" si="3"/>
        <v>2158462875</v>
      </c>
      <c r="Y44" s="272">
        <f t="shared" si="3"/>
        <v>2150420475</v>
      </c>
      <c r="Z44" s="272">
        <f t="shared" si="3"/>
        <v>2142458747.2222223</v>
      </c>
      <c r="AA44" s="272">
        <f t="shared" si="3"/>
        <v>2127317191.666667</v>
      </c>
      <c r="AB44" s="272">
        <f t="shared" si="3"/>
        <v>2129302969.4444447</v>
      </c>
      <c r="AC44" s="272">
        <f t="shared" si="3"/>
        <v>2127106202.7777779</v>
      </c>
      <c r="AD44" s="272">
        <f t="shared" si="3"/>
        <v>2133923005.5555558</v>
      </c>
      <c r="AE44" s="272">
        <f t="shared" si="3"/>
        <v>2140823583.3333337</v>
      </c>
      <c r="AF44" s="272">
        <f t="shared" si="3"/>
        <v>2143926361.1111114</v>
      </c>
    </row>
    <row r="45" spans="2:32" x14ac:dyDescent="0.25">
      <c r="B45" t="s">
        <v>628</v>
      </c>
      <c r="C45" s="272">
        <f t="shared" si="3"/>
        <v>2018031340.2777779</v>
      </c>
      <c r="D45" s="272">
        <f t="shared" si="3"/>
        <v>2080125916.666667</v>
      </c>
      <c r="E45" s="272">
        <f t="shared" si="3"/>
        <v>2074068194.4444447</v>
      </c>
      <c r="F45" s="272">
        <f t="shared" si="3"/>
        <v>2052010133.3333337</v>
      </c>
      <c r="G45" s="272">
        <f t="shared" si="3"/>
        <v>2041712590.2777779</v>
      </c>
      <c r="H45" s="272">
        <f t="shared" si="3"/>
        <v>2045422652.7777779</v>
      </c>
      <c r="I45" s="272">
        <f t="shared" si="3"/>
        <v>2055017944.4444447</v>
      </c>
      <c r="J45" s="272">
        <f t="shared" si="3"/>
        <v>2063171895.8333337</v>
      </c>
      <c r="K45" s="272">
        <f t="shared" si="3"/>
        <v>2054412756.9444447</v>
      </c>
      <c r="L45" s="272">
        <f t="shared" si="3"/>
        <v>2056704868.0555558</v>
      </c>
      <c r="M45" s="272">
        <f t="shared" si="3"/>
        <v>2055266451.3888891</v>
      </c>
      <c r="N45" s="272">
        <f t="shared" si="3"/>
        <v>2060344763.8888891</v>
      </c>
      <c r="O45" s="272">
        <f t="shared" si="3"/>
        <v>2049325673.6111112</v>
      </c>
      <c r="P45" s="272">
        <f t="shared" si="3"/>
        <v>2042651069.4444447</v>
      </c>
      <c r="Q45" s="272">
        <f t="shared" si="3"/>
        <v>2043592472.2222226</v>
      </c>
      <c r="R45" s="272">
        <f t="shared" si="3"/>
        <v>2037856347.2222226</v>
      </c>
      <c r="S45" s="272">
        <f t="shared" si="3"/>
        <v>2031465333.3333337</v>
      </c>
      <c r="T45" s="272">
        <f t="shared" si="3"/>
        <v>2023720687.5000002</v>
      </c>
      <c r="U45" s="272">
        <f t="shared" si="3"/>
        <v>2020685979.166667</v>
      </c>
      <c r="V45" s="272">
        <f t="shared" si="3"/>
        <v>2021718013.8888891</v>
      </c>
      <c r="W45" s="272">
        <f t="shared" si="3"/>
        <v>2024817041.666667</v>
      </c>
      <c r="X45" s="272">
        <f t="shared" si="3"/>
        <v>2033824687.5000002</v>
      </c>
      <c r="Y45" s="272">
        <f t="shared" si="3"/>
        <v>2026246687.5000002</v>
      </c>
      <c r="Z45" s="272">
        <f t="shared" si="3"/>
        <v>2018744701.3888891</v>
      </c>
      <c r="AA45" s="272">
        <f t="shared" si="3"/>
        <v>2004477479.166667</v>
      </c>
      <c r="AB45" s="272">
        <f t="shared" si="3"/>
        <v>2006348590.2777779</v>
      </c>
      <c r="AC45" s="272">
        <f t="shared" si="3"/>
        <v>2004278673.6111112</v>
      </c>
      <c r="AD45" s="272">
        <f t="shared" si="3"/>
        <v>2010701847.2222226</v>
      </c>
      <c r="AE45" s="272">
        <f t="shared" si="3"/>
        <v>2017203958.3333337</v>
      </c>
      <c r="AF45" s="272">
        <f t="shared" si="3"/>
        <v>2020127569.4444447</v>
      </c>
    </row>
    <row r="46" spans="2:32" x14ac:dyDescent="0.25">
      <c r="B46" t="s">
        <v>629</v>
      </c>
      <c r="C46" s="272">
        <f t="shared" si="3"/>
        <v>1437068398.6111112</v>
      </c>
      <c r="D46" s="272">
        <f t="shared" si="3"/>
        <v>1481286816.6666667</v>
      </c>
      <c r="E46" s="272">
        <f t="shared" si="3"/>
        <v>1476973027.7777779</v>
      </c>
      <c r="F46" s="272">
        <f t="shared" si="3"/>
        <v>1461265173.3333335</v>
      </c>
      <c r="G46" s="272">
        <f t="shared" si="3"/>
        <v>1453932148.6111112</v>
      </c>
      <c r="H46" s="272">
        <f t="shared" si="3"/>
        <v>1456574136.1111112</v>
      </c>
      <c r="I46" s="272">
        <f t="shared" si="3"/>
        <v>1463407077.7777779</v>
      </c>
      <c r="J46" s="272">
        <f t="shared" si="3"/>
        <v>1469213620.8333335</v>
      </c>
      <c r="K46" s="272">
        <f t="shared" si="3"/>
        <v>1462976115.2777779</v>
      </c>
      <c r="L46" s="272">
        <f t="shared" si="3"/>
        <v>1464608359.7222223</v>
      </c>
      <c r="M46" s="272">
        <f t="shared" si="3"/>
        <v>1463584043.0555556</v>
      </c>
      <c r="N46" s="272">
        <f t="shared" si="3"/>
        <v>1467200380.5555556</v>
      </c>
      <c r="O46" s="272">
        <f t="shared" si="3"/>
        <v>1459353531.9444444</v>
      </c>
      <c r="P46" s="272">
        <f t="shared" si="3"/>
        <v>1454600452.7777779</v>
      </c>
      <c r="Q46" s="272">
        <f t="shared" si="3"/>
        <v>1455270838.8888891</v>
      </c>
      <c r="R46" s="272">
        <f t="shared" si="3"/>
        <v>1451186063.8888891</v>
      </c>
      <c r="S46" s="272">
        <f t="shared" si="3"/>
        <v>1446634933.3333335</v>
      </c>
      <c r="T46" s="272">
        <f t="shared" si="3"/>
        <v>1441119862.5</v>
      </c>
      <c r="U46" s="272">
        <f t="shared" si="3"/>
        <v>1438958804.1666667</v>
      </c>
      <c r="V46" s="272">
        <f t="shared" si="3"/>
        <v>1439693730.5555556</v>
      </c>
      <c r="W46" s="272">
        <f t="shared" si="3"/>
        <v>1441900591.6666667</v>
      </c>
      <c r="X46" s="272">
        <f t="shared" si="3"/>
        <v>1448315062.5</v>
      </c>
      <c r="Y46" s="272">
        <f t="shared" si="3"/>
        <v>1442918662.5</v>
      </c>
      <c r="Z46" s="272">
        <f t="shared" si="3"/>
        <v>1437576393.0555556</v>
      </c>
      <c r="AA46" s="272">
        <f t="shared" si="3"/>
        <v>1427416504.1666667</v>
      </c>
      <c r="AB46" s="272">
        <f t="shared" si="3"/>
        <v>1428748948.6111112</v>
      </c>
      <c r="AC46" s="272">
        <f t="shared" si="3"/>
        <v>1427274931.9444444</v>
      </c>
      <c r="AD46" s="272">
        <f t="shared" si="3"/>
        <v>1431848963.8888891</v>
      </c>
      <c r="AE46" s="272">
        <f t="shared" si="3"/>
        <v>1436479208.3333335</v>
      </c>
      <c r="AF46" s="272">
        <f t="shared" si="3"/>
        <v>1438561152.7777779</v>
      </c>
    </row>
    <row r="47" spans="2:32" x14ac:dyDescent="0.25">
      <c r="B47" t="s">
        <v>630</v>
      </c>
      <c r="C47" s="272">
        <f t="shared" si="3"/>
        <v>134215861.11111112</v>
      </c>
      <c r="D47" s="272">
        <f t="shared" si="3"/>
        <v>138345666.66666669</v>
      </c>
      <c r="E47" s="272">
        <f t="shared" si="3"/>
        <v>137942777.77777779</v>
      </c>
      <c r="F47" s="272">
        <f t="shared" si="3"/>
        <v>136475733.33333334</v>
      </c>
      <c r="G47" s="272">
        <f t="shared" si="3"/>
        <v>135790861.11111113</v>
      </c>
      <c r="H47" s="272">
        <f t="shared" si="3"/>
        <v>136037611.11111113</v>
      </c>
      <c r="I47" s="272">
        <f t="shared" si="3"/>
        <v>136675777.77777779</v>
      </c>
      <c r="J47" s="272">
        <f t="shared" si="3"/>
        <v>137218083.33333334</v>
      </c>
      <c r="K47" s="272">
        <f t="shared" si="3"/>
        <v>136635527.77777779</v>
      </c>
      <c r="L47" s="272">
        <f t="shared" si="3"/>
        <v>136787972.22222224</v>
      </c>
      <c r="M47" s="272">
        <f t="shared" si="3"/>
        <v>136692305.55555555</v>
      </c>
      <c r="N47" s="272">
        <f t="shared" si="3"/>
        <v>137030055.55555555</v>
      </c>
      <c r="O47" s="272">
        <f t="shared" si="3"/>
        <v>136297194.44444445</v>
      </c>
      <c r="P47" s="272">
        <f t="shared" si="3"/>
        <v>135853277.77777779</v>
      </c>
      <c r="Q47" s="272">
        <f t="shared" si="3"/>
        <v>135915888.88888893</v>
      </c>
      <c r="R47" s="272">
        <f t="shared" si="3"/>
        <v>135534388.88888893</v>
      </c>
      <c r="S47" s="272">
        <f t="shared" si="3"/>
        <v>135109333.33333334</v>
      </c>
      <c r="T47" s="272">
        <f t="shared" si="3"/>
        <v>134594250</v>
      </c>
      <c r="U47" s="272">
        <f t="shared" si="3"/>
        <v>134392416.66666669</v>
      </c>
      <c r="V47" s="272">
        <f t="shared" si="3"/>
        <v>134461055.55555555</v>
      </c>
      <c r="W47" s="272">
        <f t="shared" si="3"/>
        <v>134667166.66666669</v>
      </c>
      <c r="X47" s="272">
        <f t="shared" si="3"/>
        <v>135266250</v>
      </c>
      <c r="Y47" s="272">
        <f t="shared" si="3"/>
        <v>134762250</v>
      </c>
      <c r="Z47" s="272">
        <f t="shared" si="3"/>
        <v>134263305.55555555</v>
      </c>
      <c r="AA47" s="272">
        <f t="shared" si="3"/>
        <v>133314416.66666669</v>
      </c>
      <c r="AB47" s="272">
        <f t="shared" si="3"/>
        <v>133438861.11111112</v>
      </c>
      <c r="AC47" s="272">
        <f t="shared" si="3"/>
        <v>133301194.44444445</v>
      </c>
      <c r="AD47" s="272">
        <f t="shared" si="3"/>
        <v>133728388.88888891</v>
      </c>
      <c r="AE47" s="272">
        <f t="shared" si="3"/>
        <v>134160833.33333336</v>
      </c>
      <c r="AF47" s="272">
        <f t="shared" si="3"/>
        <v>134355277.77777779</v>
      </c>
    </row>
    <row r="48" spans="2:32" x14ac:dyDescent="0.25">
      <c r="B48" t="s">
        <v>631</v>
      </c>
      <c r="C48" s="272">
        <f t="shared" si="3"/>
        <v>901163638.88888896</v>
      </c>
      <c r="D48" s="272">
        <f t="shared" si="3"/>
        <v>928892333.33333337</v>
      </c>
      <c r="E48" s="272">
        <f t="shared" si="3"/>
        <v>926187222.22222233</v>
      </c>
      <c r="F48" s="272">
        <f t="shared" si="3"/>
        <v>916337066.66666675</v>
      </c>
      <c r="G48" s="272">
        <f t="shared" si="3"/>
        <v>911738638.88888896</v>
      </c>
      <c r="H48" s="272">
        <f t="shared" si="3"/>
        <v>913395388.88888896</v>
      </c>
      <c r="I48" s="272">
        <f t="shared" si="3"/>
        <v>917680222.22222233</v>
      </c>
      <c r="J48" s="272">
        <f t="shared" si="3"/>
        <v>921321416.66666675</v>
      </c>
      <c r="K48" s="272">
        <f t="shared" si="3"/>
        <v>917409972.22222233</v>
      </c>
      <c r="L48" s="272">
        <f t="shared" si="3"/>
        <v>918433527.77777779</v>
      </c>
      <c r="M48" s="272">
        <f t="shared" si="3"/>
        <v>917791194.44444442</v>
      </c>
      <c r="N48" s="272">
        <f t="shared" si="3"/>
        <v>920058944.44444442</v>
      </c>
      <c r="O48" s="272">
        <f t="shared" si="3"/>
        <v>915138305.55555558</v>
      </c>
      <c r="P48" s="272">
        <f t="shared" si="3"/>
        <v>912157722.22222233</v>
      </c>
      <c r="Q48" s="272">
        <f t="shared" si="3"/>
        <v>912578111.11111116</v>
      </c>
      <c r="R48" s="272">
        <f t="shared" si="3"/>
        <v>910016611.11111116</v>
      </c>
      <c r="S48" s="272">
        <f t="shared" si="3"/>
        <v>907162666.66666675</v>
      </c>
      <c r="T48" s="272">
        <f t="shared" si="3"/>
        <v>903704250</v>
      </c>
      <c r="U48" s="272">
        <f t="shared" si="3"/>
        <v>902349083.33333337</v>
      </c>
      <c r="V48" s="272">
        <f t="shared" si="3"/>
        <v>902809944.44444442</v>
      </c>
      <c r="W48" s="272">
        <f t="shared" si="3"/>
        <v>904193833.33333337</v>
      </c>
      <c r="X48" s="272">
        <f t="shared" si="3"/>
        <v>908216250</v>
      </c>
      <c r="Y48" s="272">
        <f t="shared" si="3"/>
        <v>904832250</v>
      </c>
      <c r="Z48" s="272">
        <f t="shared" si="3"/>
        <v>901482194.44444442</v>
      </c>
      <c r="AA48" s="272">
        <f t="shared" si="3"/>
        <v>895111083.33333337</v>
      </c>
      <c r="AB48" s="272">
        <f t="shared" si="3"/>
        <v>895946638.88888896</v>
      </c>
      <c r="AC48" s="272">
        <f t="shared" si="3"/>
        <v>895022305.55555558</v>
      </c>
      <c r="AD48" s="272">
        <f t="shared" si="3"/>
        <v>897890611.11111116</v>
      </c>
      <c r="AE48" s="272">
        <f t="shared" si="3"/>
        <v>900794166.66666675</v>
      </c>
      <c r="AF48" s="272">
        <f t="shared" si="3"/>
        <v>902099722.22222233</v>
      </c>
    </row>
    <row r="49" spans="2:32" x14ac:dyDescent="0.25">
      <c r="B49" t="s">
        <v>11</v>
      </c>
      <c r="C49" s="272">
        <f t="shared" si="3"/>
        <v>1088107159.7222221</v>
      </c>
      <c r="D49" s="272">
        <f t="shared" si="3"/>
        <v>1121588083.3333333</v>
      </c>
      <c r="E49" s="272">
        <f t="shared" si="3"/>
        <v>1118321805.5555556</v>
      </c>
      <c r="F49" s="272">
        <f t="shared" si="3"/>
        <v>1106428266.6666667</v>
      </c>
      <c r="G49" s="272">
        <f t="shared" si="3"/>
        <v>1100875909.7222221</v>
      </c>
      <c r="H49" s="272">
        <f t="shared" si="3"/>
        <v>1102876347.2222221</v>
      </c>
      <c r="I49" s="272">
        <f t="shared" si="3"/>
        <v>1108050055.5555556</v>
      </c>
      <c r="J49" s="272">
        <f t="shared" si="3"/>
        <v>1112446604.1666667</v>
      </c>
      <c r="K49" s="272">
        <f t="shared" si="3"/>
        <v>1107723743.0555556</v>
      </c>
      <c r="L49" s="272">
        <f t="shared" si="3"/>
        <v>1108959631.9444444</v>
      </c>
      <c r="M49" s="272">
        <f t="shared" si="3"/>
        <v>1108184048.6111112</v>
      </c>
      <c r="N49" s="272">
        <f t="shared" si="3"/>
        <v>1110922236.1111112</v>
      </c>
      <c r="O49" s="272">
        <f t="shared" si="3"/>
        <v>1104980826.3888888</v>
      </c>
      <c r="P49" s="272">
        <f t="shared" si="3"/>
        <v>1101381930.5555556</v>
      </c>
      <c r="Q49" s="272">
        <f t="shared" si="3"/>
        <v>1101889527.7777779</v>
      </c>
      <c r="R49" s="272">
        <f t="shared" ref="R49:AF49" si="4">R$14/R$19*R36</f>
        <v>1098796652.7777779</v>
      </c>
      <c r="S49" s="272">
        <f t="shared" si="4"/>
        <v>1095350666.6666667</v>
      </c>
      <c r="T49" s="272">
        <f t="shared" si="4"/>
        <v>1091174812.5</v>
      </c>
      <c r="U49" s="272">
        <f t="shared" si="4"/>
        <v>1089538520.8333333</v>
      </c>
      <c r="V49" s="272">
        <f t="shared" si="4"/>
        <v>1090094986.1111112</v>
      </c>
      <c r="W49" s="272">
        <f t="shared" si="4"/>
        <v>1091765958.3333333</v>
      </c>
      <c r="X49" s="272">
        <f t="shared" si="4"/>
        <v>1096622812.5</v>
      </c>
      <c r="Y49" s="272">
        <f t="shared" si="4"/>
        <v>1092536812.5</v>
      </c>
      <c r="Z49" s="272">
        <f t="shared" si="4"/>
        <v>1088491798.6111112</v>
      </c>
      <c r="AA49" s="272">
        <f t="shared" si="4"/>
        <v>1080799020.8333333</v>
      </c>
      <c r="AB49" s="272">
        <f t="shared" si="4"/>
        <v>1081807909.7222221</v>
      </c>
      <c r="AC49" s="272">
        <f t="shared" si="4"/>
        <v>1080691826.3888888</v>
      </c>
      <c r="AD49" s="272">
        <f t="shared" si="4"/>
        <v>1084155152.7777779</v>
      </c>
      <c r="AE49" s="272">
        <f t="shared" si="4"/>
        <v>1087661041.6666667</v>
      </c>
      <c r="AF49" s="272">
        <f t="shared" si="4"/>
        <v>1089237430.5555556</v>
      </c>
    </row>
    <row r="50" spans="2:32" x14ac:dyDescent="0.25">
      <c r="B50" t="s">
        <v>12</v>
      </c>
      <c r="C50" s="272">
        <f t="shared" ref="C50:AF51" si="5">C$14/C$19*C37</f>
        <v>76694777.777777776</v>
      </c>
      <c r="D50" s="272">
        <f t="shared" si="5"/>
        <v>79054666.666666672</v>
      </c>
      <c r="E50" s="272">
        <f t="shared" si="5"/>
        <v>78824444.444444448</v>
      </c>
      <c r="F50" s="272">
        <f t="shared" si="5"/>
        <v>77986133.333333343</v>
      </c>
      <c r="G50" s="272">
        <f t="shared" si="5"/>
        <v>77594777.777777776</v>
      </c>
      <c r="H50" s="272">
        <f t="shared" si="5"/>
        <v>77735777.777777776</v>
      </c>
      <c r="I50" s="272">
        <f t="shared" si="5"/>
        <v>78100444.444444448</v>
      </c>
      <c r="J50" s="272">
        <f t="shared" si="5"/>
        <v>78410333.333333343</v>
      </c>
      <c r="K50" s="272">
        <f t="shared" si="5"/>
        <v>78077444.444444448</v>
      </c>
      <c r="L50" s="272">
        <f t="shared" si="5"/>
        <v>78164555.555555567</v>
      </c>
      <c r="M50" s="272">
        <f t="shared" si="5"/>
        <v>78109888.888888896</v>
      </c>
      <c r="N50" s="272">
        <f t="shared" si="5"/>
        <v>78302888.888888896</v>
      </c>
      <c r="O50" s="272">
        <f t="shared" si="5"/>
        <v>77884111.111111104</v>
      </c>
      <c r="P50" s="272">
        <f t="shared" si="5"/>
        <v>77630444.444444448</v>
      </c>
      <c r="Q50" s="272">
        <f t="shared" si="5"/>
        <v>77666222.222222239</v>
      </c>
      <c r="R50" s="272">
        <f t="shared" si="5"/>
        <v>77448222.222222239</v>
      </c>
      <c r="S50" s="272">
        <f t="shared" si="5"/>
        <v>77205333.333333343</v>
      </c>
      <c r="T50" s="272">
        <f t="shared" si="5"/>
        <v>76911000</v>
      </c>
      <c r="U50" s="272">
        <f t="shared" si="5"/>
        <v>76795666.666666672</v>
      </c>
      <c r="V50" s="272">
        <f t="shared" si="5"/>
        <v>76834888.888888896</v>
      </c>
      <c r="W50" s="272">
        <f t="shared" si="5"/>
        <v>76952666.666666672</v>
      </c>
      <c r="X50" s="272">
        <f t="shared" si="5"/>
        <v>77295000</v>
      </c>
      <c r="Y50" s="272">
        <f t="shared" si="5"/>
        <v>77007000</v>
      </c>
      <c r="Z50" s="272">
        <f t="shared" si="5"/>
        <v>76721888.888888896</v>
      </c>
      <c r="AA50" s="272">
        <f t="shared" si="5"/>
        <v>76179666.666666672</v>
      </c>
      <c r="AB50" s="272">
        <f t="shared" si="5"/>
        <v>76250777.777777776</v>
      </c>
      <c r="AC50" s="272">
        <f t="shared" si="5"/>
        <v>76172111.111111104</v>
      </c>
      <c r="AD50" s="272">
        <f t="shared" si="5"/>
        <v>76416222.222222239</v>
      </c>
      <c r="AE50" s="272">
        <f t="shared" si="5"/>
        <v>76663333.333333343</v>
      </c>
      <c r="AF50" s="272">
        <f t="shared" si="5"/>
        <v>76774444.444444448</v>
      </c>
    </row>
    <row r="51" spans="2:32" x14ac:dyDescent="0.25">
      <c r="B51" t="s">
        <v>1527</v>
      </c>
      <c r="C51" s="272">
        <f t="shared" si="5"/>
        <v>0</v>
      </c>
      <c r="D51" s="272">
        <f t="shared" si="5"/>
        <v>0</v>
      </c>
      <c r="E51" s="272">
        <f t="shared" si="5"/>
        <v>0</v>
      </c>
      <c r="F51" s="272">
        <f t="shared" si="5"/>
        <v>0</v>
      </c>
      <c r="G51" s="272">
        <f t="shared" si="5"/>
        <v>0</v>
      </c>
      <c r="H51" s="272">
        <f t="shared" si="5"/>
        <v>0</v>
      </c>
      <c r="I51" s="272">
        <f t="shared" si="5"/>
        <v>0</v>
      </c>
      <c r="J51" s="272">
        <f t="shared" si="5"/>
        <v>0</v>
      </c>
      <c r="K51" s="272">
        <f t="shared" si="5"/>
        <v>0</v>
      </c>
      <c r="L51" s="272">
        <f t="shared" si="5"/>
        <v>0</v>
      </c>
      <c r="M51" s="272">
        <f t="shared" si="5"/>
        <v>0</v>
      </c>
      <c r="N51" s="272">
        <f t="shared" si="5"/>
        <v>0</v>
      </c>
      <c r="O51" s="272">
        <f t="shared" si="5"/>
        <v>0</v>
      </c>
      <c r="P51" s="272">
        <f t="shared" si="5"/>
        <v>0</v>
      </c>
      <c r="Q51" s="272">
        <f t="shared" si="5"/>
        <v>0</v>
      </c>
      <c r="R51" s="272">
        <f t="shared" si="5"/>
        <v>0</v>
      </c>
      <c r="S51" s="272">
        <f t="shared" si="5"/>
        <v>0</v>
      </c>
      <c r="T51" s="272">
        <f t="shared" si="5"/>
        <v>0</v>
      </c>
      <c r="U51" s="272">
        <f t="shared" si="5"/>
        <v>0</v>
      </c>
      <c r="V51" s="272">
        <f t="shared" si="5"/>
        <v>0</v>
      </c>
      <c r="W51" s="272">
        <f t="shared" si="5"/>
        <v>0</v>
      </c>
      <c r="X51" s="272">
        <f t="shared" si="5"/>
        <v>0</v>
      </c>
      <c r="Y51" s="272">
        <f t="shared" si="5"/>
        <v>0</v>
      </c>
      <c r="Z51" s="272">
        <f t="shared" si="5"/>
        <v>0</v>
      </c>
      <c r="AA51" s="272">
        <f t="shared" si="5"/>
        <v>0</v>
      </c>
      <c r="AB51" s="272">
        <f t="shared" si="5"/>
        <v>0</v>
      </c>
      <c r="AC51" s="272">
        <f t="shared" si="5"/>
        <v>0</v>
      </c>
      <c r="AD51" s="272">
        <f t="shared" si="5"/>
        <v>0</v>
      </c>
      <c r="AE51" s="272">
        <f t="shared" si="5"/>
        <v>0</v>
      </c>
      <c r="AF51" s="272">
        <f t="shared" si="5"/>
        <v>0</v>
      </c>
    </row>
    <row r="53" spans="2:32" x14ac:dyDescent="0.25">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c r="AC53" s="272"/>
      <c r="AD53" s="272"/>
      <c r="AE53" s="272"/>
      <c r="AF53" s="272"/>
    </row>
    <row r="54" spans="2:32" x14ac:dyDescent="0.25">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row>
    <row r="59" spans="2:32" x14ac:dyDescent="0.25">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c r="AC59" s="272"/>
      <c r="AD59" s="272"/>
      <c r="AE59" s="272"/>
      <c r="AF59" s="272"/>
    </row>
    <row r="61" spans="2:32" x14ac:dyDescent="0.25">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c r="AD61" s="272"/>
      <c r="AE61" s="272"/>
      <c r="AF61" s="272"/>
    </row>
    <row r="63" spans="2:32" x14ac:dyDescent="0.25">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c r="AC63" s="272"/>
      <c r="AD63" s="272"/>
      <c r="AE63" s="272"/>
      <c r="AF63" s="272"/>
    </row>
    <row r="64" spans="2:32" x14ac:dyDescent="0.25">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c r="AC64" s="272"/>
      <c r="AD64" s="272"/>
      <c r="AE64" s="272"/>
      <c r="AF64" s="272"/>
    </row>
    <row r="65" spans="3:32" x14ac:dyDescent="0.25">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c r="AC65" s="272"/>
      <c r="AD65" s="272"/>
      <c r="AE65" s="272"/>
      <c r="AF65" s="272"/>
    </row>
    <row r="66" spans="3:32" x14ac:dyDescent="0.25">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c r="AC66" s="272"/>
      <c r="AD66" s="272"/>
      <c r="AE66" s="272"/>
      <c r="AF66" s="272"/>
    </row>
    <row r="68" spans="3:32" x14ac:dyDescent="0.25">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c r="AC68" s="272"/>
      <c r="AD68" s="272"/>
      <c r="AE68" s="272"/>
      <c r="AF68" s="272"/>
    </row>
    <row r="69" spans="3:32" x14ac:dyDescent="0.25">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c r="AC69" s="272"/>
      <c r="AD69" s="272"/>
      <c r="AE69" s="272"/>
      <c r="AF69" s="272"/>
    </row>
    <row r="71" spans="3:32" x14ac:dyDescent="0.25">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row>
    <row r="73" spans="3:32" x14ac:dyDescent="0.25">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c r="AC73" s="272"/>
      <c r="AD73" s="272"/>
      <c r="AE73" s="272"/>
      <c r="AF73" s="272"/>
    </row>
    <row r="74" spans="3:32" x14ac:dyDescent="0.25">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c r="AC74" s="272"/>
      <c r="AD74" s="272"/>
      <c r="AE74" s="272"/>
      <c r="AF74" s="272"/>
    </row>
    <row r="75" spans="3:32" x14ac:dyDescent="0.25">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c r="AC75" s="272"/>
      <c r="AD75" s="272"/>
      <c r="AE75" s="272"/>
      <c r="AF75" s="272"/>
    </row>
    <row r="78" spans="3:32" x14ac:dyDescent="0.25">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c r="AC78" s="272"/>
      <c r="AD78" s="272"/>
      <c r="AE78" s="272"/>
      <c r="AF78" s="272"/>
    </row>
    <row r="79" spans="3:32" x14ac:dyDescent="0.25">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c r="AC79" s="272"/>
      <c r="AD79" s="272"/>
      <c r="AE79" s="272"/>
      <c r="AF79" s="272"/>
    </row>
    <row r="81" spans="3:32" x14ac:dyDescent="0.25">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c r="AC81" s="272"/>
      <c r="AD81" s="272"/>
      <c r="AE81" s="272"/>
      <c r="AF81" s="272"/>
    </row>
    <row r="83" spans="3:32" x14ac:dyDescent="0.25">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c r="AC83" s="272"/>
      <c r="AD83" s="272"/>
      <c r="AE83" s="272"/>
      <c r="AF83" s="272"/>
    </row>
    <row r="84" spans="3:32" x14ac:dyDescent="0.25">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c r="AC84" s="272"/>
      <c r="AD84" s="272"/>
      <c r="AE84" s="272"/>
      <c r="AF84" s="272"/>
    </row>
    <row r="85" spans="3:32" x14ac:dyDescent="0.25">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c r="AC85" s="272"/>
      <c r="AD85" s="272"/>
      <c r="AE85" s="272"/>
      <c r="AF85" s="272"/>
    </row>
    <row r="89" spans="3:32" x14ac:dyDescent="0.25">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c r="AC89" s="272"/>
      <c r="AD89" s="272"/>
      <c r="AE89" s="272"/>
      <c r="AF89" s="272"/>
    </row>
    <row r="90" spans="3:32" x14ac:dyDescent="0.25">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c r="AC90" s="272"/>
      <c r="AD90" s="272"/>
      <c r="AE90" s="272"/>
      <c r="AF90" s="272"/>
    </row>
    <row r="91" spans="3:32" x14ac:dyDescent="0.25">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c r="AC91" s="272"/>
      <c r="AD91" s="272"/>
      <c r="AE91" s="272"/>
      <c r="AF91" s="272"/>
    </row>
    <row r="93" spans="3:32" x14ac:dyDescent="0.25">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c r="AC93" s="272"/>
      <c r="AD93" s="272"/>
      <c r="AE93" s="272"/>
      <c r="AF93" s="272"/>
    </row>
    <row r="94" spans="3:32" x14ac:dyDescent="0.25">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c r="AC94" s="272"/>
      <c r="AD94" s="272"/>
      <c r="AE94" s="272"/>
      <c r="AF94" s="272"/>
    </row>
    <row r="95" spans="3:32" x14ac:dyDescent="0.25">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c r="AC95" s="272"/>
      <c r="AD95" s="272"/>
      <c r="AE95" s="272"/>
      <c r="AF95" s="272"/>
    </row>
    <row r="98" spans="3:32" x14ac:dyDescent="0.25">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c r="AC98" s="272"/>
      <c r="AD98" s="272"/>
      <c r="AE98" s="272"/>
      <c r="AF98" s="272"/>
    </row>
    <row r="99" spans="3:32" x14ac:dyDescent="0.25">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c r="AC99" s="272"/>
      <c r="AD99" s="272"/>
      <c r="AE99" s="272"/>
      <c r="AF99" s="272"/>
    </row>
    <row r="100" spans="3:32" x14ac:dyDescent="0.25">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c r="AE100" s="272"/>
      <c r="AF100" s="272"/>
    </row>
    <row r="101" spans="3:32" x14ac:dyDescent="0.25">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c r="AE101" s="272"/>
      <c r="AF101" s="272"/>
    </row>
    <row r="103" spans="3:32" x14ac:dyDescent="0.25">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c r="AE103" s="272"/>
      <c r="AF103" s="272"/>
    </row>
    <row r="104" spans="3:32" x14ac:dyDescent="0.25">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c r="AE104" s="272"/>
      <c r="AF104" s="272"/>
    </row>
    <row r="105" spans="3:32" x14ac:dyDescent="0.25">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c r="AE105" s="272"/>
      <c r="AF105" s="272"/>
    </row>
    <row r="108" spans="3:32" x14ac:dyDescent="0.25">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c r="AE108" s="272"/>
      <c r="AF108" s="272"/>
    </row>
    <row r="109" spans="3:32" x14ac:dyDescent="0.25">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c r="AE109" s="272"/>
      <c r="AF109" s="272"/>
    </row>
    <row r="110" spans="3:32" x14ac:dyDescent="0.25">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c r="AE110" s="272"/>
      <c r="AF110" s="272"/>
    </row>
    <row r="111" spans="3:32" x14ac:dyDescent="0.25">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c r="AE111" s="272"/>
      <c r="AF111" s="272"/>
    </row>
    <row r="113" spans="3:32" x14ac:dyDescent="0.25">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c r="AE113" s="272"/>
      <c r="AF113" s="272"/>
    </row>
    <row r="114" spans="3:32" x14ac:dyDescent="0.25">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c r="AE114" s="272"/>
      <c r="AF114" s="272"/>
    </row>
    <row r="115" spans="3:32" x14ac:dyDescent="0.25">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c r="AE115" s="272"/>
      <c r="AF115" s="272"/>
    </row>
    <row r="118" spans="3:32" x14ac:dyDescent="0.25">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c r="AE118" s="272"/>
      <c r="AF118" s="272"/>
    </row>
    <row r="119" spans="3:32" x14ac:dyDescent="0.25">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c r="AE119" s="272"/>
      <c r="AF119" s="272"/>
    </row>
    <row r="121" spans="3:32" x14ac:dyDescent="0.25">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c r="AC121" s="272"/>
      <c r="AD121" s="272"/>
      <c r="AE121" s="272"/>
      <c r="AF121" s="272"/>
    </row>
    <row r="123" spans="3:32" x14ac:dyDescent="0.25">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row>
    <row r="124" spans="3:32" x14ac:dyDescent="0.25">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c r="AC124" s="272"/>
      <c r="AD124" s="272"/>
      <c r="AE124" s="272"/>
      <c r="AF124" s="272"/>
    </row>
    <row r="125" spans="3:32" x14ac:dyDescent="0.25">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c r="AC125" s="272"/>
      <c r="AD125" s="272"/>
      <c r="AE125" s="272"/>
      <c r="AF125" s="272"/>
    </row>
    <row r="128" spans="3:32" x14ac:dyDescent="0.25">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c r="AC128" s="272"/>
      <c r="AD128" s="272"/>
      <c r="AE128" s="272"/>
      <c r="AF128" s="272"/>
    </row>
    <row r="129" spans="3:32" x14ac:dyDescent="0.25">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c r="AC129" s="272"/>
      <c r="AD129" s="272"/>
      <c r="AE129" s="272"/>
      <c r="AF129" s="272"/>
    </row>
    <row r="131" spans="3:32" x14ac:dyDescent="0.25">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c r="AC131" s="272"/>
      <c r="AD131" s="272"/>
      <c r="AE131" s="272"/>
      <c r="AF131" s="272"/>
    </row>
    <row r="133" spans="3:32" x14ac:dyDescent="0.25">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c r="AC133" s="272"/>
      <c r="AD133" s="272"/>
      <c r="AE133" s="272"/>
      <c r="AF133" s="272"/>
    </row>
    <row r="134" spans="3:32" x14ac:dyDescent="0.25">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c r="AC134" s="272"/>
      <c r="AD134" s="272"/>
      <c r="AE134" s="272"/>
      <c r="AF134" s="272"/>
    </row>
    <row r="135" spans="3:32" x14ac:dyDescent="0.25">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c r="AE135" s="272"/>
      <c r="AF135" s="27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6">
    <tabColor theme="8" tint="-0.249977111117893"/>
  </sheetPr>
  <dimension ref="A1:AJ2"/>
  <sheetViews>
    <sheetView workbookViewId="0">
      <selection activeCell="B2" sqref="B2"/>
    </sheetView>
  </sheetViews>
  <sheetFormatPr defaultRowHeight="15" x14ac:dyDescent="0.25"/>
  <cols>
    <col min="1" max="1" width="49.5703125" customWidth="1"/>
    <col min="2" max="2" width="9.140625" customWidth="1"/>
  </cols>
  <sheetData>
    <row r="1" spans="1:36" x14ac:dyDescent="0.25">
      <c r="A1" s="5" t="s">
        <v>632</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x14ac:dyDescent="0.25">
      <c r="A2" t="s">
        <v>20</v>
      </c>
      <c r="B2">
        <f>(SUMIFS('EPA non-CO2 Data'!$H:$H,'EPA non-CO2 Data'!$A:$A,'Country Selector'!$A$2,'EPA non-CO2 Data'!$F:$F,B$1,'EPA non-CO2 Data'!$C:$C,"Livestock",'EPA non-CO2 Data'!$E:$E,"CH4")*About!$A$59+SUMIFS('EPA non-CO2 Data'!$H:$H,'EPA non-CO2 Data'!$A:$A,'Country Selector'!$A$2,'EPA non-CO2 Data'!$F:$F,B$1,'EPA non-CO2 Data'!$C:$C,"Livestock",'EPA non-CO2 Data'!$E:$E,"N2O")*About!$A$61)/(SUMIFS('EPA non-CO2 Data'!$H:$H,'EPA non-CO2 Data'!$A:$A,'Country Selector'!$A$2,'EPA non-CO2 Data'!$F:$F,B$1,'EPA non-CO2 Data'!$B:$B,"Agriculture",'EPA non-CO2 Data'!$E:$E,"CH4")*About!$A$59+SUMIFS('EPA non-CO2 Data'!$H:$H,'EPA non-CO2 Data'!$A:$A,'Country Selector'!$A$2,'EPA non-CO2 Data'!$F:$F,B$1,'EPA non-CO2 Data'!$B:$B,"Agriculture",'EPA non-CO2 Data'!$E:$E,"N2O")*About!$A$61)</f>
        <v>0.64770927387025268</v>
      </c>
      <c r="C2">
        <f>(SUMIFS('EPA non-CO2 Data'!$H:$H,'EPA non-CO2 Data'!$A:$A,'Country Selector'!$A$2,'EPA non-CO2 Data'!$F:$F,C$1,'EPA non-CO2 Data'!$C:$C,"Livestock",'EPA non-CO2 Data'!$E:$E,"CH4")*About!$A$59+SUMIFS('EPA non-CO2 Data'!$H:$H,'EPA non-CO2 Data'!$A:$A,'Country Selector'!$A$2,'EPA non-CO2 Data'!$F:$F,C$1,'EPA non-CO2 Data'!$C:$C,"Livestock",'EPA non-CO2 Data'!$E:$E,"N2O")*About!$A$61)/(SUMIFS('EPA non-CO2 Data'!$H:$H,'EPA non-CO2 Data'!$A:$A,'Country Selector'!$A$2,'EPA non-CO2 Data'!$F:$F,C$1,'EPA non-CO2 Data'!$B:$B,"Agriculture",'EPA non-CO2 Data'!$E:$E,"CH4")*About!$A$59+SUMIFS('EPA non-CO2 Data'!$H:$H,'EPA non-CO2 Data'!$A:$A,'Country Selector'!$A$2,'EPA non-CO2 Data'!$F:$F,C$1,'EPA non-CO2 Data'!$B:$B,"Agriculture",'EPA non-CO2 Data'!$E:$E,"N2O")*About!$A$61)</f>
        <v>0.64723018583921232</v>
      </c>
      <c r="D2">
        <f>(SUMIFS('EPA non-CO2 Data'!$H:$H,'EPA non-CO2 Data'!$A:$A,'Country Selector'!$A$2,'EPA non-CO2 Data'!$F:$F,D$1,'EPA non-CO2 Data'!$C:$C,"Livestock",'EPA non-CO2 Data'!$E:$E,"CH4")*About!$A$59+SUMIFS('EPA non-CO2 Data'!$H:$H,'EPA non-CO2 Data'!$A:$A,'Country Selector'!$A$2,'EPA non-CO2 Data'!$F:$F,D$1,'EPA non-CO2 Data'!$C:$C,"Livestock",'EPA non-CO2 Data'!$E:$E,"N2O")*About!$A$61)/(SUMIFS('EPA non-CO2 Data'!$H:$H,'EPA non-CO2 Data'!$A:$A,'Country Selector'!$A$2,'EPA non-CO2 Data'!$F:$F,D$1,'EPA non-CO2 Data'!$B:$B,"Agriculture",'EPA non-CO2 Data'!$E:$E,"CH4")*About!$A$59+SUMIFS('EPA non-CO2 Data'!$H:$H,'EPA non-CO2 Data'!$A:$A,'Country Selector'!$A$2,'EPA non-CO2 Data'!$F:$F,D$1,'EPA non-CO2 Data'!$B:$B,"Agriculture",'EPA non-CO2 Data'!$E:$E,"N2O")*About!$A$61)</f>
        <v>0.64675020323393129</v>
      </c>
      <c r="E2">
        <f>(SUMIFS('EPA non-CO2 Data'!$H:$H,'EPA non-CO2 Data'!$A:$A,'Country Selector'!$A$2,'EPA non-CO2 Data'!$F:$F,E$1,'EPA non-CO2 Data'!$C:$C,"Livestock",'EPA non-CO2 Data'!$E:$E,"CH4")*About!$A$59+SUMIFS('EPA non-CO2 Data'!$H:$H,'EPA non-CO2 Data'!$A:$A,'Country Selector'!$A$2,'EPA non-CO2 Data'!$F:$F,E$1,'EPA non-CO2 Data'!$C:$C,"Livestock",'EPA non-CO2 Data'!$E:$E,"N2O")*About!$A$61)/(SUMIFS('EPA non-CO2 Data'!$H:$H,'EPA non-CO2 Data'!$A:$A,'Country Selector'!$A$2,'EPA non-CO2 Data'!$F:$F,E$1,'EPA non-CO2 Data'!$B:$B,"Agriculture",'EPA non-CO2 Data'!$E:$E,"CH4")*About!$A$59+SUMIFS('EPA non-CO2 Data'!$H:$H,'EPA non-CO2 Data'!$A:$A,'Country Selector'!$A$2,'EPA non-CO2 Data'!$F:$F,E$1,'EPA non-CO2 Data'!$B:$B,"Agriculture",'EPA non-CO2 Data'!$E:$E,"N2O")*About!$A$61)</f>
        <v>0.6462693235464857</v>
      </c>
      <c r="F2">
        <f>(SUMIFS('EPA non-CO2 Data'!$H:$H,'EPA non-CO2 Data'!$A:$A,'Country Selector'!$A$2,'EPA non-CO2 Data'!$F:$F,F$1,'EPA non-CO2 Data'!$C:$C,"Livestock",'EPA non-CO2 Data'!$E:$E,"CH4")*About!$A$59+SUMIFS('EPA non-CO2 Data'!$H:$H,'EPA non-CO2 Data'!$A:$A,'Country Selector'!$A$2,'EPA non-CO2 Data'!$F:$F,F$1,'EPA non-CO2 Data'!$C:$C,"Livestock",'EPA non-CO2 Data'!$E:$E,"N2O")*About!$A$61)/(SUMIFS('EPA non-CO2 Data'!$H:$H,'EPA non-CO2 Data'!$A:$A,'Country Selector'!$A$2,'EPA non-CO2 Data'!$F:$F,F$1,'EPA non-CO2 Data'!$B:$B,"Agriculture",'EPA non-CO2 Data'!$E:$E,"CH4")*About!$A$59+SUMIFS('EPA non-CO2 Data'!$H:$H,'EPA non-CO2 Data'!$A:$A,'Country Selector'!$A$2,'EPA non-CO2 Data'!$F:$F,F$1,'EPA non-CO2 Data'!$B:$B,"Agriculture",'EPA non-CO2 Data'!$E:$E,"N2O")*About!$A$61)</f>
        <v>0.64578754425956841</v>
      </c>
      <c r="G2">
        <f>(SUMIFS('EPA non-CO2 Data'!$H:$H,'EPA non-CO2 Data'!$A:$A,'Country Selector'!$A$2,'EPA non-CO2 Data'!$F:$F,G$1,'EPA non-CO2 Data'!$C:$C,"Livestock",'EPA non-CO2 Data'!$E:$E,"CH4")*About!$A$59+SUMIFS('EPA non-CO2 Data'!$H:$H,'EPA non-CO2 Data'!$A:$A,'Country Selector'!$A$2,'EPA non-CO2 Data'!$F:$F,G$1,'EPA non-CO2 Data'!$C:$C,"Livestock",'EPA non-CO2 Data'!$E:$E,"N2O")*About!$A$61)/(SUMIFS('EPA non-CO2 Data'!$H:$H,'EPA non-CO2 Data'!$A:$A,'Country Selector'!$A$2,'EPA non-CO2 Data'!$F:$F,G$1,'EPA non-CO2 Data'!$B:$B,"Agriculture",'EPA non-CO2 Data'!$E:$E,"CH4")*About!$A$59+SUMIFS('EPA non-CO2 Data'!$H:$H,'EPA non-CO2 Data'!$A:$A,'Country Selector'!$A$2,'EPA non-CO2 Data'!$F:$F,G$1,'EPA non-CO2 Data'!$B:$B,"Agriculture",'EPA non-CO2 Data'!$E:$E,"N2O")*About!$A$61)</f>
        <v>0.64500124143636473</v>
      </c>
      <c r="H2">
        <f>(SUMIFS('EPA non-CO2 Data'!$H:$H,'EPA non-CO2 Data'!$A:$A,'Country Selector'!$A$2,'EPA non-CO2 Data'!$F:$F,H$1,'EPA non-CO2 Data'!$C:$C,"Livestock",'EPA non-CO2 Data'!$E:$E,"CH4")*About!$A$59+SUMIFS('EPA non-CO2 Data'!$H:$H,'EPA non-CO2 Data'!$A:$A,'Country Selector'!$A$2,'EPA non-CO2 Data'!$F:$F,H$1,'EPA non-CO2 Data'!$C:$C,"Livestock",'EPA non-CO2 Data'!$E:$E,"N2O")*About!$A$61)/(SUMIFS('EPA non-CO2 Data'!$H:$H,'EPA non-CO2 Data'!$A:$A,'Country Selector'!$A$2,'EPA non-CO2 Data'!$F:$F,H$1,'EPA non-CO2 Data'!$B:$B,"Agriculture",'EPA non-CO2 Data'!$E:$E,"CH4")*About!$A$59+SUMIFS('EPA non-CO2 Data'!$H:$H,'EPA non-CO2 Data'!$A:$A,'Country Selector'!$A$2,'EPA non-CO2 Data'!$F:$F,H$1,'EPA non-CO2 Data'!$B:$B,"Agriculture",'EPA non-CO2 Data'!$E:$E,"N2O")*About!$A$61)</f>
        <v>0.64421222898432262</v>
      </c>
      <c r="I2">
        <f>(SUMIFS('EPA non-CO2 Data'!$H:$H,'EPA non-CO2 Data'!$A:$A,'Country Selector'!$A$2,'EPA non-CO2 Data'!$F:$F,I$1,'EPA non-CO2 Data'!$C:$C,"Livestock",'EPA non-CO2 Data'!$E:$E,"CH4")*About!$A$59+SUMIFS('EPA non-CO2 Data'!$H:$H,'EPA non-CO2 Data'!$A:$A,'Country Selector'!$A$2,'EPA non-CO2 Data'!$F:$F,I$1,'EPA non-CO2 Data'!$C:$C,"Livestock",'EPA non-CO2 Data'!$E:$E,"N2O")*About!$A$61)/(SUMIFS('EPA non-CO2 Data'!$H:$H,'EPA non-CO2 Data'!$A:$A,'Country Selector'!$A$2,'EPA non-CO2 Data'!$F:$F,I$1,'EPA non-CO2 Data'!$B:$B,"Agriculture",'EPA non-CO2 Data'!$E:$E,"CH4")*About!$A$59+SUMIFS('EPA non-CO2 Data'!$H:$H,'EPA non-CO2 Data'!$A:$A,'Country Selector'!$A$2,'EPA non-CO2 Data'!$F:$F,I$1,'EPA non-CO2 Data'!$B:$B,"Agriculture",'EPA non-CO2 Data'!$E:$E,"N2O")*About!$A$61)</f>
        <v>0.64342049287304459</v>
      </c>
      <c r="J2">
        <f>(SUMIFS('EPA non-CO2 Data'!$H:$H,'EPA non-CO2 Data'!$A:$A,'Country Selector'!$A$2,'EPA non-CO2 Data'!$F:$F,J$1,'EPA non-CO2 Data'!$C:$C,"Livestock",'EPA non-CO2 Data'!$E:$E,"CH4")*About!$A$59+SUMIFS('EPA non-CO2 Data'!$H:$H,'EPA non-CO2 Data'!$A:$A,'Country Selector'!$A$2,'EPA non-CO2 Data'!$F:$F,J$1,'EPA non-CO2 Data'!$C:$C,"Livestock",'EPA non-CO2 Data'!$E:$E,"N2O")*About!$A$61)/(SUMIFS('EPA non-CO2 Data'!$H:$H,'EPA non-CO2 Data'!$A:$A,'Country Selector'!$A$2,'EPA non-CO2 Data'!$F:$F,J$1,'EPA non-CO2 Data'!$B:$B,"Agriculture",'EPA non-CO2 Data'!$E:$E,"CH4")*About!$A$59+SUMIFS('EPA non-CO2 Data'!$H:$H,'EPA non-CO2 Data'!$A:$A,'Country Selector'!$A$2,'EPA non-CO2 Data'!$F:$F,J$1,'EPA non-CO2 Data'!$B:$B,"Agriculture",'EPA non-CO2 Data'!$E:$E,"N2O")*About!$A$61)</f>
        <v>0.64262601897509986</v>
      </c>
      <c r="K2">
        <f>(SUMIFS('EPA non-CO2 Data'!$H:$H,'EPA non-CO2 Data'!$A:$A,'Country Selector'!$A$2,'EPA non-CO2 Data'!$F:$F,K$1,'EPA non-CO2 Data'!$C:$C,"Livestock",'EPA non-CO2 Data'!$E:$E,"CH4")*About!$A$59+SUMIFS('EPA non-CO2 Data'!$H:$H,'EPA non-CO2 Data'!$A:$A,'Country Selector'!$A$2,'EPA non-CO2 Data'!$F:$F,K$1,'EPA non-CO2 Data'!$C:$C,"Livestock",'EPA non-CO2 Data'!$E:$E,"N2O")*About!$A$61)/(SUMIFS('EPA non-CO2 Data'!$H:$H,'EPA non-CO2 Data'!$A:$A,'Country Selector'!$A$2,'EPA non-CO2 Data'!$F:$F,K$1,'EPA non-CO2 Data'!$B:$B,"Agriculture",'EPA non-CO2 Data'!$E:$E,"CH4")*About!$A$59+SUMIFS('EPA non-CO2 Data'!$H:$H,'EPA non-CO2 Data'!$A:$A,'Country Selector'!$A$2,'EPA non-CO2 Data'!$F:$F,K$1,'EPA non-CO2 Data'!$B:$B,"Agriculture",'EPA non-CO2 Data'!$E:$E,"N2O")*About!$A$61)</f>
        <v>0.64182879306518448</v>
      </c>
      <c r="L2">
        <f>(SUMIFS('EPA non-CO2 Data'!$H:$H,'EPA non-CO2 Data'!$A:$A,'Country Selector'!$A$2,'EPA non-CO2 Data'!$F:$F,L$1,'EPA non-CO2 Data'!$C:$C,"Livestock",'EPA non-CO2 Data'!$E:$E,"CH4")*About!$A$59+SUMIFS('EPA non-CO2 Data'!$H:$H,'EPA non-CO2 Data'!$A:$A,'Country Selector'!$A$2,'EPA non-CO2 Data'!$F:$F,L$1,'EPA non-CO2 Data'!$C:$C,"Livestock",'EPA non-CO2 Data'!$E:$E,"N2O")*About!$A$61)/(SUMIFS('EPA non-CO2 Data'!$H:$H,'EPA non-CO2 Data'!$A:$A,'Country Selector'!$A$2,'EPA non-CO2 Data'!$F:$F,L$1,'EPA non-CO2 Data'!$B:$B,"Agriculture",'EPA non-CO2 Data'!$E:$E,"CH4")*About!$A$59+SUMIFS('EPA non-CO2 Data'!$H:$H,'EPA non-CO2 Data'!$A:$A,'Country Selector'!$A$2,'EPA non-CO2 Data'!$F:$F,L$1,'EPA non-CO2 Data'!$B:$B,"Agriculture",'EPA non-CO2 Data'!$E:$E,"N2O")*About!$A$61)</f>
        <v>0.64081086304965473</v>
      </c>
      <c r="M2">
        <f>(SUMIFS('EPA non-CO2 Data'!$H:$H,'EPA non-CO2 Data'!$A:$A,'Country Selector'!$A$2,'EPA non-CO2 Data'!$F:$F,M$1,'EPA non-CO2 Data'!$C:$C,"Livestock",'EPA non-CO2 Data'!$E:$E,"CH4")*About!$A$59+SUMIFS('EPA non-CO2 Data'!$H:$H,'EPA non-CO2 Data'!$A:$A,'Country Selector'!$A$2,'EPA non-CO2 Data'!$F:$F,M$1,'EPA non-CO2 Data'!$C:$C,"Livestock",'EPA non-CO2 Data'!$E:$E,"N2O")*About!$A$61)/(SUMIFS('EPA non-CO2 Data'!$H:$H,'EPA non-CO2 Data'!$A:$A,'Country Selector'!$A$2,'EPA non-CO2 Data'!$F:$F,M$1,'EPA non-CO2 Data'!$B:$B,"Agriculture",'EPA non-CO2 Data'!$E:$E,"CH4")*About!$A$59+SUMIFS('EPA non-CO2 Data'!$H:$H,'EPA non-CO2 Data'!$A:$A,'Country Selector'!$A$2,'EPA non-CO2 Data'!$F:$F,M$1,'EPA non-CO2 Data'!$B:$B,"Agriculture",'EPA non-CO2 Data'!$E:$E,"N2O")*About!$A$61)</f>
        <v>0.6397873376806813</v>
      </c>
      <c r="N2">
        <f>(SUMIFS('EPA non-CO2 Data'!$H:$H,'EPA non-CO2 Data'!$A:$A,'Country Selector'!$A$2,'EPA non-CO2 Data'!$F:$F,N$1,'EPA non-CO2 Data'!$C:$C,"Livestock",'EPA non-CO2 Data'!$E:$E,"CH4")*About!$A$59+SUMIFS('EPA non-CO2 Data'!$H:$H,'EPA non-CO2 Data'!$A:$A,'Country Selector'!$A$2,'EPA non-CO2 Data'!$F:$F,N$1,'EPA non-CO2 Data'!$C:$C,"Livestock",'EPA non-CO2 Data'!$E:$E,"N2O")*About!$A$61)/(SUMIFS('EPA non-CO2 Data'!$H:$H,'EPA non-CO2 Data'!$A:$A,'Country Selector'!$A$2,'EPA non-CO2 Data'!$F:$F,N$1,'EPA non-CO2 Data'!$B:$B,"Agriculture",'EPA non-CO2 Data'!$E:$E,"CH4")*About!$A$59+SUMIFS('EPA non-CO2 Data'!$H:$H,'EPA non-CO2 Data'!$A:$A,'Country Selector'!$A$2,'EPA non-CO2 Data'!$F:$F,N$1,'EPA non-CO2 Data'!$B:$B,"Agriculture",'EPA non-CO2 Data'!$E:$E,"N2O")*About!$A$61)</f>
        <v>0.63875817069634588</v>
      </c>
      <c r="O2">
        <f>(SUMIFS('EPA non-CO2 Data'!$H:$H,'EPA non-CO2 Data'!$A:$A,'Country Selector'!$A$2,'EPA non-CO2 Data'!$F:$F,O$1,'EPA non-CO2 Data'!$C:$C,"Livestock",'EPA non-CO2 Data'!$E:$E,"CH4")*About!$A$59+SUMIFS('EPA non-CO2 Data'!$H:$H,'EPA non-CO2 Data'!$A:$A,'Country Selector'!$A$2,'EPA non-CO2 Data'!$F:$F,O$1,'EPA non-CO2 Data'!$C:$C,"Livestock",'EPA non-CO2 Data'!$E:$E,"N2O")*About!$A$61)/(SUMIFS('EPA non-CO2 Data'!$H:$H,'EPA non-CO2 Data'!$A:$A,'Country Selector'!$A$2,'EPA non-CO2 Data'!$F:$F,O$1,'EPA non-CO2 Data'!$B:$B,"Agriculture",'EPA non-CO2 Data'!$E:$E,"CH4")*About!$A$59+SUMIFS('EPA non-CO2 Data'!$H:$H,'EPA non-CO2 Data'!$A:$A,'Country Selector'!$A$2,'EPA non-CO2 Data'!$F:$F,O$1,'EPA non-CO2 Data'!$B:$B,"Agriculture",'EPA non-CO2 Data'!$E:$E,"N2O")*About!$A$61)</f>
        <v>0.63772331532333382</v>
      </c>
      <c r="P2">
        <f>(SUMIFS('EPA non-CO2 Data'!$H:$H,'EPA non-CO2 Data'!$A:$A,'Country Selector'!$A$2,'EPA non-CO2 Data'!$F:$F,P$1,'EPA non-CO2 Data'!$C:$C,"Livestock",'EPA non-CO2 Data'!$E:$E,"CH4")*About!$A$59+SUMIFS('EPA non-CO2 Data'!$H:$H,'EPA non-CO2 Data'!$A:$A,'Country Selector'!$A$2,'EPA non-CO2 Data'!$F:$F,P$1,'EPA non-CO2 Data'!$C:$C,"Livestock",'EPA non-CO2 Data'!$E:$E,"N2O")*About!$A$61)/(SUMIFS('EPA non-CO2 Data'!$H:$H,'EPA non-CO2 Data'!$A:$A,'Country Selector'!$A$2,'EPA non-CO2 Data'!$F:$F,P$1,'EPA non-CO2 Data'!$B:$B,"Agriculture",'EPA non-CO2 Data'!$E:$E,"CH4")*About!$A$59+SUMIFS('EPA non-CO2 Data'!$H:$H,'EPA non-CO2 Data'!$A:$A,'Country Selector'!$A$2,'EPA non-CO2 Data'!$F:$F,P$1,'EPA non-CO2 Data'!$B:$B,"Agriculture",'EPA non-CO2 Data'!$E:$E,"N2O")*About!$A$61)</f>
        <v>0.63668272426984784</v>
      </c>
      <c r="Q2">
        <f>(SUMIFS('EPA non-CO2 Data'!$H:$H,'EPA non-CO2 Data'!$A:$A,'Country Selector'!$A$2,'EPA non-CO2 Data'!$F:$F,Q$1,'EPA non-CO2 Data'!$C:$C,"Livestock",'EPA non-CO2 Data'!$E:$E,"CH4")*About!$A$59+SUMIFS('EPA non-CO2 Data'!$H:$H,'EPA non-CO2 Data'!$A:$A,'Country Selector'!$A$2,'EPA non-CO2 Data'!$F:$F,Q$1,'EPA non-CO2 Data'!$C:$C,"Livestock",'EPA non-CO2 Data'!$E:$E,"N2O")*About!$A$61)/(SUMIFS('EPA non-CO2 Data'!$H:$H,'EPA non-CO2 Data'!$A:$A,'Country Selector'!$A$2,'EPA non-CO2 Data'!$F:$F,Q$1,'EPA non-CO2 Data'!$B:$B,"Agriculture",'EPA non-CO2 Data'!$E:$E,"CH4")*About!$A$59+SUMIFS('EPA non-CO2 Data'!$H:$H,'EPA non-CO2 Data'!$A:$A,'Country Selector'!$A$2,'EPA non-CO2 Data'!$F:$F,Q$1,'EPA non-CO2 Data'!$B:$B,"Agriculture",'EPA non-CO2 Data'!$E:$E,"N2O")*About!$A$61)</f>
        <v>0.63538340462364995</v>
      </c>
      <c r="R2">
        <f>(SUMIFS('EPA non-CO2 Data'!$H:$H,'EPA non-CO2 Data'!$A:$A,'Country Selector'!$A$2,'EPA non-CO2 Data'!$F:$F,R$1,'EPA non-CO2 Data'!$C:$C,"Livestock",'EPA non-CO2 Data'!$E:$E,"CH4")*About!$A$59+SUMIFS('EPA non-CO2 Data'!$H:$H,'EPA non-CO2 Data'!$A:$A,'Country Selector'!$A$2,'EPA non-CO2 Data'!$F:$F,R$1,'EPA non-CO2 Data'!$C:$C,"Livestock",'EPA non-CO2 Data'!$E:$E,"N2O")*About!$A$61)/(SUMIFS('EPA non-CO2 Data'!$H:$H,'EPA non-CO2 Data'!$A:$A,'Country Selector'!$A$2,'EPA non-CO2 Data'!$F:$F,R$1,'EPA non-CO2 Data'!$B:$B,"Agriculture",'EPA non-CO2 Data'!$E:$E,"CH4")*About!$A$59+SUMIFS('EPA non-CO2 Data'!$H:$H,'EPA non-CO2 Data'!$A:$A,'Country Selector'!$A$2,'EPA non-CO2 Data'!$F:$F,R$1,'EPA non-CO2 Data'!$B:$B,"Agriculture",'EPA non-CO2 Data'!$E:$E,"N2O")*About!$A$61)</f>
        <v>0.63407533879392763</v>
      </c>
      <c r="S2">
        <f>(SUMIFS('EPA non-CO2 Data'!$H:$H,'EPA non-CO2 Data'!$A:$A,'Country Selector'!$A$2,'EPA non-CO2 Data'!$F:$F,S$1,'EPA non-CO2 Data'!$C:$C,"Livestock",'EPA non-CO2 Data'!$E:$E,"CH4")*About!$A$59+SUMIFS('EPA non-CO2 Data'!$H:$H,'EPA non-CO2 Data'!$A:$A,'Country Selector'!$A$2,'EPA non-CO2 Data'!$F:$F,S$1,'EPA non-CO2 Data'!$C:$C,"Livestock",'EPA non-CO2 Data'!$E:$E,"N2O")*About!$A$61)/(SUMIFS('EPA non-CO2 Data'!$H:$H,'EPA non-CO2 Data'!$A:$A,'Country Selector'!$A$2,'EPA non-CO2 Data'!$F:$F,S$1,'EPA non-CO2 Data'!$B:$B,"Agriculture",'EPA non-CO2 Data'!$E:$E,"CH4")*About!$A$59+SUMIFS('EPA non-CO2 Data'!$H:$H,'EPA non-CO2 Data'!$A:$A,'Country Selector'!$A$2,'EPA non-CO2 Data'!$F:$F,S$1,'EPA non-CO2 Data'!$B:$B,"Agriculture",'EPA non-CO2 Data'!$E:$E,"N2O")*About!$A$61)</f>
        <v>0.63275843817193511</v>
      </c>
      <c r="T2">
        <f>(SUMIFS('EPA non-CO2 Data'!$H:$H,'EPA non-CO2 Data'!$A:$A,'Country Selector'!$A$2,'EPA non-CO2 Data'!$F:$F,T$1,'EPA non-CO2 Data'!$C:$C,"Livestock",'EPA non-CO2 Data'!$E:$E,"CH4")*About!$A$59+SUMIFS('EPA non-CO2 Data'!$H:$H,'EPA non-CO2 Data'!$A:$A,'Country Selector'!$A$2,'EPA non-CO2 Data'!$F:$F,T$1,'EPA non-CO2 Data'!$C:$C,"Livestock",'EPA non-CO2 Data'!$E:$E,"N2O")*About!$A$61)/(SUMIFS('EPA non-CO2 Data'!$H:$H,'EPA non-CO2 Data'!$A:$A,'Country Selector'!$A$2,'EPA non-CO2 Data'!$F:$F,T$1,'EPA non-CO2 Data'!$B:$B,"Agriculture",'EPA non-CO2 Data'!$E:$E,"CH4")*About!$A$59+SUMIFS('EPA non-CO2 Data'!$H:$H,'EPA non-CO2 Data'!$A:$A,'Country Selector'!$A$2,'EPA non-CO2 Data'!$F:$F,T$1,'EPA non-CO2 Data'!$B:$B,"Agriculture",'EPA non-CO2 Data'!$E:$E,"N2O")*About!$A$61)</f>
        <v>0.63143261294792863</v>
      </c>
      <c r="U2">
        <f>(SUMIFS('EPA non-CO2 Data'!$H:$H,'EPA non-CO2 Data'!$A:$A,'Country Selector'!$A$2,'EPA non-CO2 Data'!$F:$F,U$1,'EPA non-CO2 Data'!$C:$C,"Livestock",'EPA non-CO2 Data'!$E:$E,"CH4")*About!$A$59+SUMIFS('EPA non-CO2 Data'!$H:$H,'EPA non-CO2 Data'!$A:$A,'Country Selector'!$A$2,'EPA non-CO2 Data'!$F:$F,U$1,'EPA non-CO2 Data'!$C:$C,"Livestock",'EPA non-CO2 Data'!$E:$E,"N2O")*About!$A$61)/(SUMIFS('EPA non-CO2 Data'!$H:$H,'EPA non-CO2 Data'!$A:$A,'Country Selector'!$A$2,'EPA non-CO2 Data'!$F:$F,U$1,'EPA non-CO2 Data'!$B:$B,"Agriculture",'EPA non-CO2 Data'!$E:$E,"CH4")*About!$A$59+SUMIFS('EPA non-CO2 Data'!$H:$H,'EPA non-CO2 Data'!$A:$A,'Country Selector'!$A$2,'EPA non-CO2 Data'!$F:$F,U$1,'EPA non-CO2 Data'!$B:$B,"Agriculture",'EPA non-CO2 Data'!$E:$E,"N2O")*About!$A$61)</f>
        <v>0.63009777209074935</v>
      </c>
      <c r="V2">
        <f>(SUMIFS('EPA non-CO2 Data'!$H:$H,'EPA non-CO2 Data'!$A:$A,'Country Selector'!$A$2,'EPA non-CO2 Data'!$F:$F,V$1,'EPA non-CO2 Data'!$C:$C,"Livestock",'EPA non-CO2 Data'!$E:$E,"CH4")*About!$A$59+SUMIFS('EPA non-CO2 Data'!$H:$H,'EPA non-CO2 Data'!$A:$A,'Country Selector'!$A$2,'EPA non-CO2 Data'!$F:$F,V$1,'EPA non-CO2 Data'!$C:$C,"Livestock",'EPA non-CO2 Data'!$E:$E,"N2O")*About!$A$61)/(SUMIFS('EPA non-CO2 Data'!$H:$H,'EPA non-CO2 Data'!$A:$A,'Country Selector'!$A$2,'EPA non-CO2 Data'!$F:$F,V$1,'EPA non-CO2 Data'!$B:$B,"Agriculture",'EPA non-CO2 Data'!$E:$E,"CH4")*About!$A$59+SUMIFS('EPA non-CO2 Data'!$H:$H,'EPA non-CO2 Data'!$A:$A,'Country Selector'!$A$2,'EPA non-CO2 Data'!$F:$F,V$1,'EPA non-CO2 Data'!$B:$B,"Agriculture",'EPA non-CO2 Data'!$E:$E,"N2O")*About!$A$61)</f>
        <v>0.62863618873038285</v>
      </c>
      <c r="W2">
        <f>(SUMIFS('EPA non-CO2 Data'!$H:$H,'EPA non-CO2 Data'!$A:$A,'Country Selector'!$A$2,'EPA non-CO2 Data'!$F:$F,W$1,'EPA non-CO2 Data'!$C:$C,"Livestock",'EPA non-CO2 Data'!$E:$E,"CH4")*About!$A$59+SUMIFS('EPA non-CO2 Data'!$H:$H,'EPA non-CO2 Data'!$A:$A,'Country Selector'!$A$2,'EPA non-CO2 Data'!$F:$F,W$1,'EPA non-CO2 Data'!$C:$C,"Livestock",'EPA non-CO2 Data'!$E:$E,"N2O")*About!$A$61)/(SUMIFS('EPA non-CO2 Data'!$H:$H,'EPA non-CO2 Data'!$A:$A,'Country Selector'!$A$2,'EPA non-CO2 Data'!$F:$F,W$1,'EPA non-CO2 Data'!$B:$B,"Agriculture",'EPA non-CO2 Data'!$E:$E,"CH4")*About!$A$59+SUMIFS('EPA non-CO2 Data'!$H:$H,'EPA non-CO2 Data'!$A:$A,'Country Selector'!$A$2,'EPA non-CO2 Data'!$F:$F,W$1,'EPA non-CO2 Data'!$B:$B,"Agriculture",'EPA non-CO2 Data'!$E:$E,"N2O")*About!$A$61)</f>
        <v>0.62716289073244313</v>
      </c>
      <c r="X2">
        <f>(SUMIFS('EPA non-CO2 Data'!$H:$H,'EPA non-CO2 Data'!$A:$A,'Country Selector'!$A$2,'EPA non-CO2 Data'!$F:$F,X$1,'EPA non-CO2 Data'!$C:$C,"Livestock",'EPA non-CO2 Data'!$E:$E,"CH4")*About!$A$59+SUMIFS('EPA non-CO2 Data'!$H:$H,'EPA non-CO2 Data'!$A:$A,'Country Selector'!$A$2,'EPA non-CO2 Data'!$F:$F,X$1,'EPA non-CO2 Data'!$C:$C,"Livestock",'EPA non-CO2 Data'!$E:$E,"N2O")*About!$A$61)/(SUMIFS('EPA non-CO2 Data'!$H:$H,'EPA non-CO2 Data'!$A:$A,'Country Selector'!$A$2,'EPA non-CO2 Data'!$F:$F,X$1,'EPA non-CO2 Data'!$B:$B,"Agriculture",'EPA non-CO2 Data'!$E:$E,"CH4")*About!$A$59+SUMIFS('EPA non-CO2 Data'!$H:$H,'EPA non-CO2 Data'!$A:$A,'Country Selector'!$A$2,'EPA non-CO2 Data'!$F:$F,X$1,'EPA non-CO2 Data'!$B:$B,"Agriculture",'EPA non-CO2 Data'!$E:$E,"N2O")*About!$A$61)</f>
        <v>0.62567773669044635</v>
      </c>
      <c r="Y2">
        <f>(SUMIFS('EPA non-CO2 Data'!$H:$H,'EPA non-CO2 Data'!$A:$A,'Country Selector'!$A$2,'EPA non-CO2 Data'!$F:$F,Y$1,'EPA non-CO2 Data'!$C:$C,"Livestock",'EPA non-CO2 Data'!$E:$E,"CH4")*About!$A$59+SUMIFS('EPA non-CO2 Data'!$H:$H,'EPA non-CO2 Data'!$A:$A,'Country Selector'!$A$2,'EPA non-CO2 Data'!$F:$F,Y$1,'EPA non-CO2 Data'!$C:$C,"Livestock",'EPA non-CO2 Data'!$E:$E,"N2O")*About!$A$61)/(SUMIFS('EPA non-CO2 Data'!$H:$H,'EPA non-CO2 Data'!$A:$A,'Country Selector'!$A$2,'EPA non-CO2 Data'!$F:$F,Y$1,'EPA non-CO2 Data'!$B:$B,"Agriculture",'EPA non-CO2 Data'!$E:$E,"CH4")*About!$A$59+SUMIFS('EPA non-CO2 Data'!$H:$H,'EPA non-CO2 Data'!$A:$A,'Country Selector'!$A$2,'EPA non-CO2 Data'!$F:$F,Y$1,'EPA non-CO2 Data'!$B:$B,"Agriculture",'EPA non-CO2 Data'!$E:$E,"N2O")*About!$A$61)</f>
        <v>0.62418058291283895</v>
      </c>
      <c r="Z2">
        <f>(SUMIFS('EPA non-CO2 Data'!$H:$H,'EPA non-CO2 Data'!$A:$A,'Country Selector'!$A$2,'EPA non-CO2 Data'!$F:$F,Z$1,'EPA non-CO2 Data'!$C:$C,"Livestock",'EPA non-CO2 Data'!$E:$E,"CH4")*About!$A$59+SUMIFS('EPA non-CO2 Data'!$H:$H,'EPA non-CO2 Data'!$A:$A,'Country Selector'!$A$2,'EPA non-CO2 Data'!$F:$F,Z$1,'EPA non-CO2 Data'!$C:$C,"Livestock",'EPA non-CO2 Data'!$E:$E,"N2O")*About!$A$61)/(SUMIFS('EPA non-CO2 Data'!$H:$H,'EPA non-CO2 Data'!$A:$A,'Country Selector'!$A$2,'EPA non-CO2 Data'!$F:$F,Z$1,'EPA non-CO2 Data'!$B:$B,"Agriculture",'EPA non-CO2 Data'!$E:$E,"CH4")*About!$A$59+SUMIFS('EPA non-CO2 Data'!$H:$H,'EPA non-CO2 Data'!$A:$A,'Country Selector'!$A$2,'EPA non-CO2 Data'!$F:$F,Z$1,'EPA non-CO2 Data'!$B:$B,"Agriculture",'EPA non-CO2 Data'!$E:$E,"N2O")*About!$A$61)</f>
        <v>0.62267128337665378</v>
      </c>
      <c r="AA2">
        <f>(SUMIFS('EPA non-CO2 Data'!$H:$H,'EPA non-CO2 Data'!$A:$A,'Country Selector'!$A$2,'EPA non-CO2 Data'!$F:$F,AA$1,'EPA non-CO2 Data'!$C:$C,"Livestock",'EPA non-CO2 Data'!$E:$E,"CH4")*About!$A$59+SUMIFS('EPA non-CO2 Data'!$H:$H,'EPA non-CO2 Data'!$A:$A,'Country Selector'!$A$2,'EPA non-CO2 Data'!$F:$F,AA$1,'EPA non-CO2 Data'!$C:$C,"Livestock",'EPA non-CO2 Data'!$E:$E,"N2O")*About!$A$61)/(SUMIFS('EPA non-CO2 Data'!$H:$H,'EPA non-CO2 Data'!$A:$A,'Country Selector'!$A$2,'EPA non-CO2 Data'!$F:$F,AA$1,'EPA non-CO2 Data'!$B:$B,"Agriculture",'EPA non-CO2 Data'!$E:$E,"CH4")*About!$A$59+SUMIFS('EPA non-CO2 Data'!$H:$H,'EPA non-CO2 Data'!$A:$A,'Country Selector'!$A$2,'EPA non-CO2 Data'!$F:$F,AA$1,'EPA non-CO2 Data'!$B:$B,"Agriculture",'EPA non-CO2 Data'!$E:$E,"N2O")*About!$A$61)</f>
        <v>0.62100883045197475</v>
      </c>
      <c r="AB2">
        <f>(SUMIFS('EPA non-CO2 Data'!$H:$H,'EPA non-CO2 Data'!$A:$A,'Country Selector'!$A$2,'EPA non-CO2 Data'!$F:$F,AB$1,'EPA non-CO2 Data'!$C:$C,"Livestock",'EPA non-CO2 Data'!$E:$E,"CH4")*About!$A$59+SUMIFS('EPA non-CO2 Data'!$H:$H,'EPA non-CO2 Data'!$A:$A,'Country Selector'!$A$2,'EPA non-CO2 Data'!$F:$F,AB$1,'EPA non-CO2 Data'!$C:$C,"Livestock",'EPA non-CO2 Data'!$E:$E,"N2O")*About!$A$61)/(SUMIFS('EPA non-CO2 Data'!$H:$H,'EPA non-CO2 Data'!$A:$A,'Country Selector'!$A$2,'EPA non-CO2 Data'!$F:$F,AB$1,'EPA non-CO2 Data'!$B:$B,"Agriculture",'EPA non-CO2 Data'!$E:$E,"CH4")*About!$A$59+SUMIFS('EPA non-CO2 Data'!$H:$H,'EPA non-CO2 Data'!$A:$A,'Country Selector'!$A$2,'EPA non-CO2 Data'!$F:$F,AB$1,'EPA non-CO2 Data'!$B:$B,"Agriculture",'EPA non-CO2 Data'!$E:$E,"N2O")*About!$A$61)</f>
        <v>0.61933050001433121</v>
      </c>
      <c r="AC2">
        <f>(SUMIFS('EPA non-CO2 Data'!$H:$H,'EPA non-CO2 Data'!$A:$A,'Country Selector'!$A$2,'EPA non-CO2 Data'!$F:$F,AC$1,'EPA non-CO2 Data'!$C:$C,"Livestock",'EPA non-CO2 Data'!$E:$E,"CH4")*About!$A$59+SUMIFS('EPA non-CO2 Data'!$H:$H,'EPA non-CO2 Data'!$A:$A,'Country Selector'!$A$2,'EPA non-CO2 Data'!$F:$F,AC$1,'EPA non-CO2 Data'!$C:$C,"Livestock",'EPA non-CO2 Data'!$E:$E,"N2O")*About!$A$61)/(SUMIFS('EPA non-CO2 Data'!$H:$H,'EPA non-CO2 Data'!$A:$A,'Country Selector'!$A$2,'EPA non-CO2 Data'!$F:$F,AC$1,'EPA non-CO2 Data'!$B:$B,"Agriculture",'EPA non-CO2 Data'!$E:$E,"CH4")*About!$A$59+SUMIFS('EPA non-CO2 Data'!$H:$H,'EPA non-CO2 Data'!$A:$A,'Country Selector'!$A$2,'EPA non-CO2 Data'!$F:$F,AC$1,'EPA non-CO2 Data'!$B:$B,"Agriculture",'EPA non-CO2 Data'!$E:$E,"N2O")*About!$A$61)</f>
        <v>0.61763606351135714</v>
      </c>
      <c r="AD2">
        <f>(SUMIFS('EPA non-CO2 Data'!$H:$H,'EPA non-CO2 Data'!$A:$A,'Country Selector'!$A$2,'EPA non-CO2 Data'!$F:$F,AD$1,'EPA non-CO2 Data'!$C:$C,"Livestock",'EPA non-CO2 Data'!$E:$E,"CH4")*About!$A$59+SUMIFS('EPA non-CO2 Data'!$H:$H,'EPA non-CO2 Data'!$A:$A,'Country Selector'!$A$2,'EPA non-CO2 Data'!$F:$F,AD$1,'EPA non-CO2 Data'!$C:$C,"Livestock",'EPA non-CO2 Data'!$E:$E,"N2O")*About!$A$61)/(SUMIFS('EPA non-CO2 Data'!$H:$H,'EPA non-CO2 Data'!$A:$A,'Country Selector'!$A$2,'EPA non-CO2 Data'!$F:$F,AD$1,'EPA non-CO2 Data'!$B:$B,"Agriculture",'EPA non-CO2 Data'!$E:$E,"CH4")*About!$A$59+SUMIFS('EPA non-CO2 Data'!$H:$H,'EPA non-CO2 Data'!$A:$A,'Country Selector'!$A$2,'EPA non-CO2 Data'!$F:$F,AD$1,'EPA non-CO2 Data'!$B:$B,"Agriculture",'EPA non-CO2 Data'!$E:$E,"N2O")*About!$A$61)</f>
        <v>0.61592528798294244</v>
      </c>
      <c r="AE2">
        <f>(SUMIFS('EPA non-CO2 Data'!$H:$H,'EPA non-CO2 Data'!$A:$A,'Country Selector'!$A$2,'EPA non-CO2 Data'!$F:$F,AE$1,'EPA non-CO2 Data'!$C:$C,"Livestock",'EPA non-CO2 Data'!$E:$E,"CH4")*About!$A$59+SUMIFS('EPA non-CO2 Data'!$H:$H,'EPA non-CO2 Data'!$A:$A,'Country Selector'!$A$2,'EPA non-CO2 Data'!$F:$F,AE$1,'EPA non-CO2 Data'!$C:$C,"Livestock",'EPA non-CO2 Data'!$E:$E,"N2O")*About!$A$61)/(SUMIFS('EPA non-CO2 Data'!$H:$H,'EPA non-CO2 Data'!$A:$A,'Country Selector'!$A$2,'EPA non-CO2 Data'!$F:$F,AE$1,'EPA non-CO2 Data'!$B:$B,"Agriculture",'EPA non-CO2 Data'!$E:$E,"CH4")*About!$A$59+SUMIFS('EPA non-CO2 Data'!$H:$H,'EPA non-CO2 Data'!$A:$A,'Country Selector'!$A$2,'EPA non-CO2 Data'!$F:$F,AE$1,'EPA non-CO2 Data'!$B:$B,"Agriculture",'EPA non-CO2 Data'!$E:$E,"N2O")*About!$A$61)</f>
        <v>0.61419793595445671</v>
      </c>
      <c r="AF2">
        <f>(SUMIFS('EPA non-CO2 Data'!$H:$H,'EPA non-CO2 Data'!$A:$A,'Country Selector'!$A$2,'EPA non-CO2 Data'!$F:$F,AF$1,'EPA non-CO2 Data'!$C:$C,"Livestock",'EPA non-CO2 Data'!$E:$E,"CH4")*About!$A$59+SUMIFS('EPA non-CO2 Data'!$H:$H,'EPA non-CO2 Data'!$A:$A,'Country Selector'!$A$2,'EPA non-CO2 Data'!$F:$F,AF$1,'EPA non-CO2 Data'!$C:$C,"Livestock",'EPA non-CO2 Data'!$E:$E,"N2O")*About!$A$61)/(SUMIFS('EPA non-CO2 Data'!$H:$H,'EPA non-CO2 Data'!$A:$A,'Country Selector'!$A$2,'EPA non-CO2 Data'!$F:$F,AF$1,'EPA non-CO2 Data'!$B:$B,"Agriculture",'EPA non-CO2 Data'!$E:$E,"CH4")*About!$A$59+SUMIFS('EPA non-CO2 Data'!$H:$H,'EPA non-CO2 Data'!$A:$A,'Country Selector'!$A$2,'EPA non-CO2 Data'!$F:$F,AF$1,'EPA non-CO2 Data'!$B:$B,"Agriculture",'EPA non-CO2 Data'!$E:$E,"N2O")*About!$A$61)</f>
        <v>0.6124177700897887</v>
      </c>
      <c r="AG2">
        <f>(SUMIFS('EPA non-CO2 Data'!$H:$H,'EPA non-CO2 Data'!$A:$A,'Country Selector'!$A$2,'EPA non-CO2 Data'!$F:$F,AG$1,'EPA non-CO2 Data'!$C:$C,"Livestock",'EPA non-CO2 Data'!$E:$E,"CH4")*About!$A$59+SUMIFS('EPA non-CO2 Data'!$H:$H,'EPA non-CO2 Data'!$A:$A,'Country Selector'!$A$2,'EPA non-CO2 Data'!$F:$F,AG$1,'EPA non-CO2 Data'!$C:$C,"Livestock",'EPA non-CO2 Data'!$E:$E,"N2O")*About!$A$61)/(SUMIFS('EPA non-CO2 Data'!$H:$H,'EPA non-CO2 Data'!$A:$A,'Country Selector'!$A$2,'EPA non-CO2 Data'!$F:$F,AG$1,'EPA non-CO2 Data'!$B:$B,"Agriculture",'EPA non-CO2 Data'!$E:$E,"CH4")*About!$A$59+SUMIFS('EPA non-CO2 Data'!$H:$H,'EPA non-CO2 Data'!$A:$A,'Country Selector'!$A$2,'EPA non-CO2 Data'!$F:$F,AG$1,'EPA non-CO2 Data'!$B:$B,"Agriculture",'EPA non-CO2 Data'!$E:$E,"N2O")*About!$A$61)</f>
        <v>0.61061923234463855</v>
      </c>
      <c r="AH2">
        <f>(SUMIFS('EPA non-CO2 Data'!$H:$H,'EPA non-CO2 Data'!$A:$A,'Country Selector'!$A$2,'EPA non-CO2 Data'!$F:$F,AH$1,'EPA non-CO2 Data'!$C:$C,"Livestock",'EPA non-CO2 Data'!$E:$E,"CH4")*About!$A$59+SUMIFS('EPA non-CO2 Data'!$H:$H,'EPA non-CO2 Data'!$A:$A,'Country Selector'!$A$2,'EPA non-CO2 Data'!$F:$F,AH$1,'EPA non-CO2 Data'!$C:$C,"Livestock",'EPA non-CO2 Data'!$E:$E,"N2O")*About!$A$61)/(SUMIFS('EPA non-CO2 Data'!$H:$H,'EPA non-CO2 Data'!$A:$A,'Country Selector'!$A$2,'EPA non-CO2 Data'!$F:$F,AH$1,'EPA non-CO2 Data'!$B:$B,"Agriculture",'EPA non-CO2 Data'!$E:$E,"CH4")*About!$A$59+SUMIFS('EPA non-CO2 Data'!$H:$H,'EPA non-CO2 Data'!$A:$A,'Country Selector'!$A$2,'EPA non-CO2 Data'!$F:$F,AH$1,'EPA non-CO2 Data'!$B:$B,"Agriculture",'EPA non-CO2 Data'!$E:$E,"N2O")*About!$A$61)</f>
        <v>0.60880203683830214</v>
      </c>
      <c r="AI2">
        <f>(SUMIFS('EPA non-CO2 Data'!$H:$H,'EPA non-CO2 Data'!$A:$A,'Country Selector'!$A$2,'EPA non-CO2 Data'!$F:$F,AI$1,'EPA non-CO2 Data'!$C:$C,"Livestock",'EPA non-CO2 Data'!$E:$E,"CH4")*About!$A$59+SUMIFS('EPA non-CO2 Data'!$H:$H,'EPA non-CO2 Data'!$A:$A,'Country Selector'!$A$2,'EPA non-CO2 Data'!$F:$F,AI$1,'EPA non-CO2 Data'!$C:$C,"Livestock",'EPA non-CO2 Data'!$E:$E,"N2O")*About!$A$61)/(SUMIFS('EPA non-CO2 Data'!$H:$H,'EPA non-CO2 Data'!$A:$A,'Country Selector'!$A$2,'EPA non-CO2 Data'!$F:$F,AI$1,'EPA non-CO2 Data'!$B:$B,"Agriculture",'EPA non-CO2 Data'!$E:$E,"CH4")*About!$A$59+SUMIFS('EPA non-CO2 Data'!$H:$H,'EPA non-CO2 Data'!$A:$A,'Country Selector'!$A$2,'EPA non-CO2 Data'!$F:$F,AI$1,'EPA non-CO2 Data'!$B:$B,"Agriculture",'EPA non-CO2 Data'!$E:$E,"N2O")*About!$A$61)</f>
        <v>0.60696589172778159</v>
      </c>
      <c r="AJ2">
        <f>(SUMIFS('EPA non-CO2 Data'!$H:$H,'EPA non-CO2 Data'!$A:$A,'Country Selector'!$A$2,'EPA non-CO2 Data'!$F:$F,AJ$1,'EPA non-CO2 Data'!$C:$C,"Livestock",'EPA non-CO2 Data'!$E:$E,"CH4")*About!$A$59+SUMIFS('EPA non-CO2 Data'!$H:$H,'EPA non-CO2 Data'!$A:$A,'Country Selector'!$A$2,'EPA non-CO2 Data'!$F:$F,AJ$1,'EPA non-CO2 Data'!$C:$C,"Livestock",'EPA non-CO2 Data'!$E:$E,"N2O")*About!$A$61)/(SUMIFS('EPA non-CO2 Data'!$H:$H,'EPA non-CO2 Data'!$A:$A,'Country Selector'!$A$2,'EPA non-CO2 Data'!$F:$F,AJ$1,'EPA non-CO2 Data'!$B:$B,"Agriculture",'EPA non-CO2 Data'!$E:$E,"CH4")*About!$A$59+SUMIFS('EPA non-CO2 Data'!$H:$H,'EPA non-CO2 Data'!$A:$A,'Country Selector'!$A$2,'EPA non-CO2 Data'!$F:$F,AJ$1,'EPA non-CO2 Data'!$B:$B,"Agriculture",'EPA non-CO2 Data'!$E:$E,"N2O")*About!$A$61)</f>
        <v>0.6051104990515348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7">
    <tabColor rgb="FFFF0000"/>
  </sheetPr>
  <dimension ref="A1"/>
  <sheetViews>
    <sheetView workbookViewId="0"/>
  </sheetViews>
  <sheetFormatPr defaultRowHeight="15" x14ac:dyDescent="0.2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8">
    <tabColor theme="8" tint="-0.249977111117893"/>
  </sheetPr>
  <dimension ref="A1:AK53"/>
  <sheetViews>
    <sheetView tabSelected="1" workbookViewId="0">
      <selection activeCell="A2" sqref="A2"/>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10</v>
      </c>
      <c r="C1" s="16" t="str">
        <f>_xlfn.CONCAT("Unit: grams of ",B1)</f>
        <v>Unit: grams of CO2</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62" cm="1">
        <f t="array" ref="B3">SUMPRODUCT('Process CO2 Growth'!$B$108:$AE$118*('Process CO2 Growth'!$A$108:$A$118=$A3)*('Process CO2 Growth'!$B$107:$AE$107=B$2))*SUMPRODUCT('Multipliers and Adjustments'!$E$43:$AN$70*('Multipliers and Adjustments'!$C$43:$C$70=$A3)*('Multipliers and Adjustments'!$D$43:$D$70=$B$1)*('Multipliers and Adjustments'!$E$42:$AN$42=B$2))*10^9-IF('Country Selector'!$A$2="United States",'IRA Agriculture Funding'!B35,0)</f>
        <v>0</v>
      </c>
      <c r="C3" s="162" cm="1">
        <f t="array" ref="C3">SUMPRODUCT('Process CO2 Growth'!$B$108:$AE$118*('Process CO2 Growth'!$A$108:$A$118=$A3)*('Process CO2 Growth'!$B$107:$AE$107=C$2))*SUMPRODUCT('Multipliers and Adjustments'!$E$43:$AN$70*('Multipliers and Adjustments'!$C$43:$C$70=$A3)*('Multipliers and Adjustments'!$D$43:$D$70=$B$1)*('Multipliers and Adjustments'!$E$42:$AN$42=C$2))*10^9-IF('Country Selector'!$A$2="United States",'IRA Agriculture Funding'!C35,0)</f>
        <v>0</v>
      </c>
      <c r="D3" s="162" cm="1">
        <f t="array" ref="D3">SUMPRODUCT('Process CO2 Growth'!$B$108:$AE$118*('Process CO2 Growth'!$A$108:$A$118=$A3)*('Process CO2 Growth'!$B$107:$AE$107=D$2))*SUMPRODUCT('Multipliers and Adjustments'!$E$43:$AN$70*('Multipliers and Adjustments'!$C$43:$C$70=$A3)*('Multipliers and Adjustments'!$D$43:$D$70=$B$1)*('Multipliers and Adjustments'!$E$42:$AN$42=D$2))*10^9-IF('Country Selector'!$A$2="United States",'IRA Agriculture Funding'!D35,0)</f>
        <v>0</v>
      </c>
      <c r="E3" s="162" cm="1">
        <f t="array" ref="E3">SUMPRODUCT('Process CO2 Growth'!$B$108:$AE$118*('Process CO2 Growth'!$A$108:$A$118=$A3)*('Process CO2 Growth'!$B$107:$AE$107=E$2))*SUMPRODUCT('Multipliers and Adjustments'!$E$43:$AN$70*('Multipliers and Adjustments'!$C$43:$C$70=$A3)*('Multipliers and Adjustments'!$D$43:$D$70=$B$1)*('Multipliers and Adjustments'!$E$42:$AN$42=E$2))*10^9-IF('Country Selector'!$A$2="United States",'IRA Agriculture Funding'!E35,0)</f>
        <v>0</v>
      </c>
      <c r="F3" s="162" cm="1">
        <f t="array" ref="F3">SUMPRODUCT('Process CO2 Growth'!$B$108:$AE$118*('Process CO2 Growth'!$A$108:$A$118=$A3)*('Process CO2 Growth'!$B$107:$AE$107=F$2))*SUMPRODUCT('Multipliers and Adjustments'!$E$43:$AN$70*('Multipliers and Adjustments'!$C$43:$C$70=$A3)*('Multipliers and Adjustments'!$D$43:$D$70=$B$1)*('Multipliers and Adjustments'!$E$42:$AN$42=F$2))*10^9-IF('Country Selector'!$A$2="United States",'IRA Agriculture Funding'!F35,0)</f>
        <v>0</v>
      </c>
      <c r="G3" s="162" cm="1">
        <f t="array" ref="G3">SUMPRODUCT('Process CO2 Growth'!$B$108:$AE$118*('Process CO2 Growth'!$A$108:$A$118=$A3)*('Process CO2 Growth'!$B$107:$AE$107=G$2))*SUMPRODUCT('Multipliers and Adjustments'!$E$43:$AN$70*('Multipliers and Adjustments'!$C$43:$C$70=$A3)*('Multipliers and Adjustments'!$D$43:$D$70=$B$1)*('Multipliers and Adjustments'!$E$42:$AN$42=G$2))*10^9-IF('Country Selector'!$A$2="United States",'IRA Agriculture Funding'!G35,0)</f>
        <v>0</v>
      </c>
      <c r="H3" s="162" cm="1">
        <f t="array" ref="H3">SUMPRODUCT('Process CO2 Growth'!$B$108:$AE$118*('Process CO2 Growth'!$A$108:$A$118=$A3)*('Process CO2 Growth'!$B$107:$AE$107=H$2))*SUMPRODUCT('Multipliers and Adjustments'!$E$43:$AN$70*('Multipliers and Adjustments'!$C$43:$C$70=$A3)*('Multipliers and Adjustments'!$D$43:$D$70=$B$1)*('Multipliers and Adjustments'!$E$42:$AN$42=H$2))*10^9-IF('Country Selector'!$A$2="United States",'IRA Agriculture Funding'!H35,0)</f>
        <v>9818572976693.2168</v>
      </c>
      <c r="I3" s="162" cm="1">
        <f t="array" ref="I3">SUMPRODUCT('Process CO2 Growth'!$B$108:$AE$118*('Process CO2 Growth'!$A$108:$A$118=$A3)*('Process CO2 Growth'!$B$107:$AE$107=I$2))*SUMPRODUCT('Multipliers and Adjustments'!$E$43:$AN$70*('Multipliers and Adjustments'!$C$43:$C$70=$A3)*('Multipliers and Adjustments'!$D$43:$D$70=$B$1)*('Multipliers and Adjustments'!$E$42:$AN$42=I$2))*10^9-IF('Country Selector'!$A$2="United States",'IRA Agriculture Funding'!I35,0)</f>
        <v>9812979644103.3086</v>
      </c>
      <c r="J3" s="162" cm="1">
        <f t="array" ref="J3">SUMPRODUCT('Process CO2 Growth'!$B$108:$AE$118*('Process CO2 Growth'!$A$108:$A$118=$A3)*('Process CO2 Growth'!$B$107:$AE$107=J$2))*SUMPRODUCT('Multipliers and Adjustments'!$E$43:$AN$70*('Multipliers and Adjustments'!$C$43:$C$70=$A3)*('Multipliers and Adjustments'!$D$43:$D$70=$B$1)*('Multipliers and Adjustments'!$E$42:$AN$42=J$2))*10^9-IF('Country Selector'!$A$2="United States",'IRA Agriculture Funding'!J35,0)</f>
        <v>9915132468308.7324</v>
      </c>
      <c r="K3" s="162" cm="1">
        <f t="array" ref="K3">SUMPRODUCT('Process CO2 Growth'!$B$108:$AE$118*('Process CO2 Growth'!$A$108:$A$118=$A3)*('Process CO2 Growth'!$B$107:$AE$107=K$2))*SUMPRODUCT('Multipliers and Adjustments'!$E$43:$AN$70*('Multipliers and Adjustments'!$C$43:$C$70=$A3)*('Multipliers and Adjustments'!$D$43:$D$70=$B$1)*('Multipliers and Adjustments'!$E$42:$AN$42=K$2))*10^9-IF('Country Selector'!$A$2="United States",'IRA Agriculture Funding'!K35,0)</f>
        <v>9934706882617.4766</v>
      </c>
      <c r="L3" s="162" cm="1">
        <f t="array" ref="L3">SUMPRODUCT('Process CO2 Growth'!$B$108:$AE$118*('Process CO2 Growth'!$A$108:$A$118=$A3)*('Process CO2 Growth'!$B$107:$AE$107=L$2))*SUMPRODUCT('Multipliers and Adjustments'!$E$43:$AN$70*('Multipliers and Adjustments'!$C$43:$C$70=$A3)*('Multipliers and Adjustments'!$D$43:$D$70=$B$1)*('Multipliers and Adjustments'!$E$42:$AN$42=L$2))*10^9-IF('Country Selector'!$A$2="United States",'IRA Agriculture Funding'!L35,0)</f>
        <v>9954281296926.2227</v>
      </c>
      <c r="M3" s="162" cm="1">
        <f t="array" ref="M3">SUMPRODUCT('Process CO2 Growth'!$B$108:$AE$118*('Process CO2 Growth'!$A$108:$A$118=$A3)*('Process CO2 Growth'!$B$107:$AE$107=M$2))*SUMPRODUCT('Multipliers and Adjustments'!$E$43:$AN$70*('Multipliers and Adjustments'!$C$43:$C$70=$A3)*('Multipliers and Adjustments'!$D$43:$D$70=$B$1)*('Multipliers and Adjustments'!$E$42:$AN$42=M$2))*10^9-IF('Country Selector'!$A$2="United States",'IRA Agriculture Funding'!M35,0)</f>
        <v>9952225548936.668</v>
      </c>
      <c r="N3" s="162" cm="1">
        <f t="array" ref="N3">SUMPRODUCT('Process CO2 Growth'!$B$108:$AE$118*('Process CO2 Growth'!$A$108:$A$118=$A3)*('Process CO2 Growth'!$B$107:$AE$107=N$2))*SUMPRODUCT('Multipliers and Adjustments'!$E$43:$AN$70*('Multipliers and Adjustments'!$C$43:$C$70=$A3)*('Multipliers and Adjustments'!$D$43:$D$70=$B$1)*('Multipliers and Adjustments'!$E$42:$AN$42=N$2))*10^9-IF('Country Selector'!$A$2="United States",'IRA Agriculture Funding'!N35,0)</f>
        <v>9950169800947.1133</v>
      </c>
      <c r="O3" s="162" cm="1">
        <f t="array" ref="O3">SUMPRODUCT('Process CO2 Growth'!$B$108:$AE$118*('Process CO2 Growth'!$A$108:$A$118=$A3)*('Process CO2 Growth'!$B$107:$AE$107=O$2))*SUMPRODUCT('Multipliers and Adjustments'!$E$43:$AN$70*('Multipliers and Adjustments'!$C$43:$C$70=$A3)*('Multipliers and Adjustments'!$D$43:$D$70=$B$1)*('Multipliers and Adjustments'!$E$42:$AN$42=O$2))*10^9-IF('Country Selector'!$A$2="United States",'IRA Agriculture Funding'!O35,0)</f>
        <v>9948114052957.5566</v>
      </c>
      <c r="P3" s="162" cm="1">
        <f t="array" ref="P3">SUMPRODUCT('Process CO2 Growth'!$B$108:$AE$118*('Process CO2 Growth'!$A$108:$A$118=$A3)*('Process CO2 Growth'!$B$107:$AE$107=P$2))*SUMPRODUCT('Multipliers and Adjustments'!$E$43:$AN$70*('Multipliers and Adjustments'!$C$43:$C$70=$A3)*('Multipliers and Adjustments'!$D$43:$D$70=$B$1)*('Multipliers and Adjustments'!$E$42:$AN$42=P$2))*10^9-IF('Country Selector'!$A$2="United States",'IRA Agriculture Funding'!P35,0)</f>
        <v>9946058304968.002</v>
      </c>
      <c r="Q3" s="162" cm="1">
        <f t="array" ref="Q3">SUMPRODUCT('Process CO2 Growth'!$B$108:$AE$118*('Process CO2 Growth'!$A$108:$A$118=$A3)*('Process CO2 Growth'!$B$107:$AE$107=Q$2))*SUMPRODUCT('Multipliers and Adjustments'!$E$43:$AN$70*('Multipliers and Adjustments'!$C$43:$C$70=$A3)*('Multipliers and Adjustments'!$D$43:$D$70=$B$1)*('Multipliers and Adjustments'!$E$42:$AN$42=Q$2))*10^9-IF('Country Selector'!$A$2="United States",'IRA Agriculture Funding'!Q35,0)</f>
        <v>9944002556978.4512</v>
      </c>
      <c r="R3" s="162" cm="1">
        <f t="array" ref="R3">SUMPRODUCT('Process CO2 Growth'!$B$108:$AE$118*('Process CO2 Growth'!$A$108:$A$118=$A3)*('Process CO2 Growth'!$B$107:$AE$107=R$2))*SUMPRODUCT('Multipliers and Adjustments'!$E$43:$AN$70*('Multipliers and Adjustments'!$C$43:$C$70=$A3)*('Multipliers and Adjustments'!$D$43:$D$70=$B$1)*('Multipliers and Adjustments'!$E$42:$AN$42=R$2))*10^9-IF('Country Selector'!$A$2="United States",'IRA Agriculture Funding'!R35,0)</f>
        <v>9940888852580.9023</v>
      </c>
      <c r="S3" s="162" cm="1">
        <f t="array" ref="S3">SUMPRODUCT('Process CO2 Growth'!$B$108:$AE$118*('Process CO2 Growth'!$A$108:$A$118=$A3)*('Process CO2 Growth'!$B$107:$AE$107=S$2))*SUMPRODUCT('Multipliers and Adjustments'!$E$43:$AN$70*('Multipliers and Adjustments'!$C$43:$C$70=$A3)*('Multipliers and Adjustments'!$D$43:$D$70=$B$1)*('Multipliers and Adjustments'!$E$42:$AN$42=S$2))*10^9-IF('Country Selector'!$A$2="United States",'IRA Agriculture Funding'!S35,0)</f>
        <v>9937775148183.3535</v>
      </c>
      <c r="T3" s="162" cm="1">
        <f t="array" ref="T3">SUMPRODUCT('Process CO2 Growth'!$B$108:$AE$118*('Process CO2 Growth'!$A$108:$A$118=$A3)*('Process CO2 Growth'!$B$107:$AE$107=T$2))*SUMPRODUCT('Multipliers and Adjustments'!$E$43:$AN$70*('Multipliers and Adjustments'!$C$43:$C$70=$A3)*('Multipliers and Adjustments'!$D$43:$D$70=$B$1)*('Multipliers and Adjustments'!$E$42:$AN$42=T$2))*10^9-IF('Country Selector'!$A$2="United States",'IRA Agriculture Funding'!T35,0)</f>
        <v>9934661443785.8008</v>
      </c>
      <c r="U3" s="162" cm="1">
        <f t="array" ref="U3">SUMPRODUCT('Process CO2 Growth'!$B$108:$AE$118*('Process CO2 Growth'!$A$108:$A$118=$A3)*('Process CO2 Growth'!$B$107:$AE$107=U$2))*SUMPRODUCT('Multipliers and Adjustments'!$E$43:$AN$70*('Multipliers and Adjustments'!$C$43:$C$70=$A3)*('Multipliers and Adjustments'!$D$43:$D$70=$B$1)*('Multipliers and Adjustments'!$E$42:$AN$42=U$2))*10^9-IF('Country Selector'!$A$2="United States",'IRA Agriculture Funding'!U35,0)</f>
        <v>9931547739388.252</v>
      </c>
      <c r="V3" s="162" cm="1">
        <f t="array" ref="V3">SUMPRODUCT('Process CO2 Growth'!$B$108:$AE$118*('Process CO2 Growth'!$A$108:$A$118=$A3)*('Process CO2 Growth'!$B$107:$AE$107=V$2))*SUMPRODUCT('Multipliers and Adjustments'!$E$43:$AN$70*('Multipliers and Adjustments'!$C$43:$C$70=$A3)*('Multipliers and Adjustments'!$D$43:$D$70=$B$1)*('Multipliers and Adjustments'!$E$42:$AN$42=V$2))*10^9-IF('Country Selector'!$A$2="United States",'IRA Agriculture Funding'!V35,0)</f>
        <v>9928434034990.7012</v>
      </c>
      <c r="W3" s="162" cm="1">
        <f t="array" ref="W3">SUMPRODUCT('Process CO2 Growth'!$B$108:$AE$118*('Process CO2 Growth'!$A$108:$A$118=$A3)*('Process CO2 Growth'!$B$107:$AE$107=W$2))*SUMPRODUCT('Multipliers and Adjustments'!$E$43:$AN$70*('Multipliers and Adjustments'!$C$43:$C$70=$A3)*('Multipliers and Adjustments'!$D$43:$D$70=$B$1)*('Multipliers and Adjustments'!$E$42:$AN$42=W$2))*10^9-IF('Country Selector'!$A$2="United States",'IRA Agriculture Funding'!W35,0)</f>
        <v>9926680459844.6563</v>
      </c>
      <c r="X3" s="162" cm="1">
        <f t="array" ref="X3">SUMPRODUCT('Process CO2 Growth'!$B$108:$AE$118*('Process CO2 Growth'!$A$108:$A$118=$A3)*('Process CO2 Growth'!$B$107:$AE$107=X$2))*SUMPRODUCT('Multipliers and Adjustments'!$E$43:$AN$70*('Multipliers and Adjustments'!$C$43:$C$70=$A3)*('Multipliers and Adjustments'!$D$43:$D$70=$B$1)*('Multipliers and Adjustments'!$E$42:$AN$42=X$2))*10^9-IF('Country Selector'!$A$2="United States",'IRA Agriculture Funding'!X35,0)</f>
        <v>9924926884698.6074</v>
      </c>
      <c r="Y3" s="162" cm="1">
        <f t="array" ref="Y3">SUMPRODUCT('Process CO2 Growth'!$B$108:$AE$118*('Process CO2 Growth'!$A$108:$A$118=$A3)*('Process CO2 Growth'!$B$107:$AE$107=Y$2))*SUMPRODUCT('Multipliers and Adjustments'!$E$43:$AN$70*('Multipliers and Adjustments'!$C$43:$C$70=$A3)*('Multipliers and Adjustments'!$D$43:$D$70=$B$1)*('Multipliers and Adjustments'!$E$42:$AN$42=Y$2))*10^9-IF('Country Selector'!$A$2="United States",'IRA Agriculture Funding'!Y35,0)</f>
        <v>9923173309552.5586</v>
      </c>
      <c r="Z3" s="162" cm="1">
        <f t="array" ref="Z3">SUMPRODUCT('Process CO2 Growth'!$B$108:$AE$118*('Process CO2 Growth'!$A$108:$A$118=$A3)*('Process CO2 Growth'!$B$107:$AE$107=Z$2))*SUMPRODUCT('Multipliers and Adjustments'!$E$43:$AN$70*('Multipliers and Adjustments'!$C$43:$C$70=$A3)*('Multipliers and Adjustments'!$D$43:$D$70=$B$1)*('Multipliers and Adjustments'!$E$42:$AN$42=Z$2))*10^9-IF('Country Selector'!$A$2="United States",'IRA Agriculture Funding'!Z35,0)</f>
        <v>9921419734406.5117</v>
      </c>
      <c r="AA3" s="162" cm="1">
        <f t="array" ref="AA3">SUMPRODUCT('Process CO2 Growth'!$B$108:$AE$118*('Process CO2 Growth'!$A$108:$A$118=$A3)*('Process CO2 Growth'!$B$107:$AE$107=AA$2))*SUMPRODUCT('Multipliers and Adjustments'!$E$43:$AN$70*('Multipliers and Adjustments'!$C$43:$C$70=$A3)*('Multipliers and Adjustments'!$D$43:$D$70=$B$1)*('Multipliers and Adjustments'!$E$42:$AN$42=AA$2))*10^9-IF('Country Selector'!$A$2="United States",'IRA Agriculture Funding'!AA35,0)</f>
        <v>9919666159260.4609</v>
      </c>
      <c r="AB3" s="162" cm="1">
        <f t="array" ref="AB3">SUMPRODUCT('Process CO2 Growth'!$B$108:$AE$118*('Process CO2 Growth'!$A$108:$A$118=$A3)*('Process CO2 Growth'!$B$107:$AE$107=AB$2))*SUMPRODUCT('Multipliers and Adjustments'!$E$43:$AN$70*('Multipliers and Adjustments'!$C$43:$C$70=$A3)*('Multipliers and Adjustments'!$D$43:$D$70=$B$1)*('Multipliers and Adjustments'!$E$42:$AN$42=AB$2))*10^9-IF('Country Selector'!$A$2="United States",'IRA Agriculture Funding'!AB35,0)</f>
        <v>9914087195059.1113</v>
      </c>
      <c r="AC3" s="162" cm="1">
        <f t="array" ref="AC3">SUMPRODUCT('Process CO2 Growth'!$B$108:$AE$118*('Process CO2 Growth'!$A$108:$A$118=$A3)*('Process CO2 Growth'!$B$107:$AE$107=AC$2))*SUMPRODUCT('Multipliers and Adjustments'!$E$43:$AN$70*('Multipliers and Adjustments'!$C$43:$C$70=$A3)*('Multipliers and Adjustments'!$D$43:$D$70=$B$1)*('Multipliers and Adjustments'!$E$42:$AN$42=AC$2))*10^9-IF('Country Selector'!$A$2="United States",'IRA Agriculture Funding'!AC35,0)</f>
        <v>9908508230857.7598</v>
      </c>
      <c r="AD3" s="162" cm="1">
        <f t="array" ref="AD3">SUMPRODUCT('Process CO2 Growth'!$B$108:$AE$118*('Process CO2 Growth'!$A$108:$A$118=$A3)*('Process CO2 Growth'!$B$107:$AE$107=AD$2))*SUMPRODUCT('Multipliers and Adjustments'!$E$43:$AN$70*('Multipliers and Adjustments'!$C$43:$C$70=$A3)*('Multipliers and Adjustments'!$D$43:$D$70=$B$1)*('Multipliers and Adjustments'!$E$42:$AN$42=AD$2))*10^9-IF('Country Selector'!$A$2="United States",'IRA Agriculture Funding'!AD35,0)</f>
        <v>9902929266656.4102</v>
      </c>
      <c r="AE3" s="162" cm="1">
        <f t="array" ref="AE3">SUMPRODUCT('Process CO2 Growth'!$B$108:$AE$118*('Process CO2 Growth'!$A$108:$A$118=$A3)*('Process CO2 Growth'!$B$107:$AE$107=AE$2))*SUMPRODUCT('Multipliers and Adjustments'!$E$43:$AN$70*('Multipliers and Adjustments'!$C$43:$C$70=$A3)*('Multipliers and Adjustments'!$D$43:$D$70=$B$1)*('Multipliers and Adjustments'!$E$42:$AN$42=AE$2))*10^9-IF('Country Selector'!$A$2="United States",'IRA Agriculture Funding'!AE35,0)</f>
        <v>9897350302455.0605</v>
      </c>
      <c r="AF3" s="162" cm="1">
        <f t="array" ref="AF3">SUMPRODUCT('Process CO2 Growth'!$B$108:$AE$118*('Process CO2 Growth'!$A$108:$A$118=$A3)*('Process CO2 Growth'!$B$107:$AE$107=AF$2))*SUMPRODUCT('Multipliers and Adjustments'!$E$43:$AN$70*('Multipliers and Adjustments'!$C$43:$C$70=$A3)*('Multipliers and Adjustments'!$D$43:$D$70=$B$1)*('Multipliers and Adjustments'!$E$42:$AN$42=AF$2))*10^9-IF('Country Selector'!$A$2="United States",'IRA Agriculture Funding'!AF35,0)</f>
        <v>9891771338253.7129</v>
      </c>
      <c r="AG3" s="162" cm="1">
        <f t="array" ref="AG3">SUMPRODUCT('Process CO2 Growth'!$B$108:$AE$118*('Process CO2 Growth'!$A$108:$A$118=$A3)*('Process CO2 Growth'!$B$107:$AE$107=AG$2))*SUMPRODUCT('Multipliers and Adjustments'!$E$43:$AN$70*('Multipliers and Adjustments'!$C$43:$C$70=$A3)*('Multipliers and Adjustments'!$D$43:$D$70=$B$1)*('Multipliers and Adjustments'!$E$42:$AN$42=AG$2))*10^9-IF('Country Selector'!$A$2="United States",'IRA Agriculture Funding'!AG35,0)</f>
        <v>9881030539468.0371</v>
      </c>
      <c r="AH3" s="162" cm="1">
        <f t="array" ref="AH3">SUMPRODUCT('Process CO2 Growth'!$B$108:$AE$118*('Process CO2 Growth'!$A$108:$A$118=$A3)*('Process CO2 Growth'!$B$107:$AE$107=AH$2))*SUMPRODUCT('Multipliers and Adjustments'!$E$43:$AN$70*('Multipliers and Adjustments'!$C$43:$C$70=$A3)*('Multipliers and Adjustments'!$D$43:$D$70=$B$1)*('Multipliers and Adjustments'!$E$42:$AN$42=AH$2))*10^9-IF('Country Selector'!$A$2="United States",'IRA Agriculture Funding'!AH35,0)</f>
        <v>9870289740682.3594</v>
      </c>
      <c r="AI3" s="162" cm="1">
        <f t="array" ref="AI3">SUMPRODUCT('Process CO2 Growth'!$B$108:$AE$118*('Process CO2 Growth'!$A$108:$A$118=$A3)*('Process CO2 Growth'!$B$107:$AE$107=AI$2))*SUMPRODUCT('Multipliers and Adjustments'!$E$43:$AN$70*('Multipliers and Adjustments'!$C$43:$C$70=$A3)*('Multipliers and Adjustments'!$D$43:$D$70=$B$1)*('Multipliers and Adjustments'!$E$42:$AN$42=AI$2))*10^9-IF('Country Selector'!$A$2="United States",'IRA Agriculture Funding'!AI35,0)</f>
        <v>9859548941896.6836</v>
      </c>
      <c r="AJ3" s="162" cm="1">
        <f t="array" ref="AJ3">SUMPRODUCT('Process CO2 Growth'!$B$108:$AE$118*('Process CO2 Growth'!$A$108:$A$118=$A3)*('Process CO2 Growth'!$B$107:$AE$107=AJ$2))*SUMPRODUCT('Multipliers and Adjustments'!$E$43:$AN$70*('Multipliers and Adjustments'!$C$43:$C$70=$A3)*('Multipliers and Adjustments'!$D$43:$D$70=$B$1)*('Multipliers and Adjustments'!$E$42:$AN$42=AJ$2))*10^9-IF('Country Selector'!$A$2="United States",'IRA Agriculture Funding'!AJ35,0)</f>
        <v>9848808143111.0059</v>
      </c>
      <c r="AK3" s="162" cm="1">
        <f t="array" ref="AK3">SUMPRODUCT('Process CO2 Growth'!$B$108:$AE$118*('Process CO2 Growth'!$A$108:$A$118=$A3)*('Process CO2 Growth'!$B$107:$AE$107=AK$2))*SUMPRODUCT('Multipliers and Adjustments'!$E$43:$AN$70*('Multipliers and Adjustments'!$C$43:$C$70=$A3)*('Multipliers and Adjustments'!$D$43:$D$70=$B$1)*('Multipliers and Adjustments'!$E$42:$AN$42=AK$2))*10^9-IF('Country Selector'!$A$2="United States",'IRA Agriculture Funding'!AK35,0)</f>
        <v>9838067344325.3281</v>
      </c>
    </row>
    <row r="4" spans="1:37" x14ac:dyDescent="0.25">
      <c r="A4" s="13" t="s">
        <v>552</v>
      </c>
      <c r="B4" s="10" cm="1">
        <f t="array" ref="B4">SUMPRODUCT('Process CO2 Growth'!$B$108:$AE$118*('Process CO2 Growth'!$A$108:$A$118=$A4)*('Process CO2 Growth'!$B$107:$AE$107=B$2))*SUMPRODUCT('Multipliers and Adjustments'!$E$43:$AN$70*('Multipliers and Adjustments'!$C$43:$C$70=$A4)*('Multipliers and Adjustments'!$D$43:$D$70=$B$1)*('Multipliers and Adjustments'!$E$42:$AN$42=B$2))*10^9</f>
        <v>0</v>
      </c>
      <c r="C4" s="10" cm="1">
        <f t="array" ref="C4">SUMPRODUCT('Process CO2 Growth'!$B$108:$AE$118*('Process CO2 Growth'!$A$108:$A$118=$A4)*('Process CO2 Growth'!$B$107:$AE$107=C$2))*SUMPRODUCT('Multipliers and Adjustments'!$E$43:$AN$70*('Multipliers and Adjustments'!$C$43:$C$70=$A4)*('Multipliers and Adjustments'!$D$43:$D$70=$B$1)*('Multipliers and Adjustments'!$E$42:$AN$42=C$2))*10^9</f>
        <v>0</v>
      </c>
      <c r="D4" s="10" cm="1">
        <f t="array" ref="D4">SUMPRODUCT('Process CO2 Growth'!$B$108:$AE$118*('Process CO2 Growth'!$A$108:$A$118=$A4)*('Process CO2 Growth'!$B$107:$AE$107=D$2))*SUMPRODUCT('Multipliers and Adjustments'!$E$43:$AN$70*('Multipliers and Adjustments'!$C$43:$C$70=$A4)*('Multipliers and Adjustments'!$D$43:$D$70=$B$1)*('Multipliers and Adjustments'!$E$42:$AN$42=D$2))*10^9</f>
        <v>0</v>
      </c>
      <c r="E4" s="10" cm="1">
        <f t="array" ref="E4">SUMPRODUCT('Process CO2 Growth'!$B$108:$AE$118*('Process CO2 Growth'!$A$108:$A$118=$A4)*('Process CO2 Growth'!$B$107:$AE$107=E$2))*SUMPRODUCT('Multipliers and Adjustments'!$E$43:$AN$70*('Multipliers and Adjustments'!$C$43:$C$70=$A4)*('Multipliers and Adjustments'!$D$43:$D$70=$B$1)*('Multipliers and Adjustments'!$E$42:$AN$42=E$2))*10^9</f>
        <v>0</v>
      </c>
      <c r="F4" s="10" cm="1">
        <f t="array" ref="F4">SUMPRODUCT('Process CO2 Growth'!$B$108:$AE$118*('Process CO2 Growth'!$A$108:$A$118=$A4)*('Process CO2 Growth'!$B$107:$AE$107=F$2))*SUMPRODUCT('Multipliers and Adjustments'!$E$43:$AN$70*('Multipliers and Adjustments'!$C$43:$C$70=$A4)*('Multipliers and Adjustments'!$D$43:$D$70=$B$1)*('Multipliers and Adjustments'!$E$42:$AN$42=F$2))*10^9</f>
        <v>0</v>
      </c>
      <c r="G4" s="10" cm="1">
        <f t="array" ref="G4">SUMPRODUCT('Process CO2 Growth'!$B$108:$AE$118*('Process CO2 Growth'!$A$108:$A$118=$A4)*('Process CO2 Growth'!$B$107:$AE$107=G$2))*SUMPRODUCT('Multipliers and Adjustments'!$E$43:$AN$70*('Multipliers and Adjustments'!$C$43:$C$70=$A4)*('Multipliers and Adjustments'!$D$43:$D$70=$B$1)*('Multipliers and Adjustments'!$E$42:$AN$42=G$2))*10^9</f>
        <v>0</v>
      </c>
      <c r="H4" s="10" cm="1">
        <f t="array" ref="H4">SUMPRODUCT('Process CO2 Growth'!$B$108:$AE$118*('Process CO2 Growth'!$A$108:$A$118=$A4)*('Process CO2 Growth'!$B$107:$AE$107=H$2))*SUMPRODUCT('Multipliers and Adjustments'!$E$43:$AN$70*('Multipliers and Adjustments'!$C$43:$C$70=$A4)*('Multipliers and Adjustments'!$D$43:$D$70=$B$1)*('Multipliers and Adjustments'!$E$42:$AN$42=H$2))*10^9</f>
        <v>3468834689231.1064</v>
      </c>
      <c r="I4" s="10" cm="1">
        <f t="array" ref="I4">SUMPRODUCT('Process CO2 Growth'!$B$108:$AE$118*('Process CO2 Growth'!$A$108:$A$118=$A4)*('Process CO2 Growth'!$B$107:$AE$107=I$2))*SUMPRODUCT('Multipliers and Adjustments'!$E$43:$AN$70*('Multipliers and Adjustments'!$C$43:$C$70=$A4)*('Multipliers and Adjustments'!$D$43:$D$70=$B$1)*('Multipliers and Adjustments'!$E$42:$AN$42=I$2))*10^9</f>
        <v>3446497672915.9741</v>
      </c>
      <c r="J4" s="10" cm="1">
        <f t="array" ref="J4">SUMPRODUCT('Process CO2 Growth'!$B$108:$AE$118*('Process CO2 Growth'!$A$108:$A$118=$A4)*('Process CO2 Growth'!$B$107:$AE$107=J$2))*SUMPRODUCT('Multipliers and Adjustments'!$E$43:$AN$70*('Multipliers and Adjustments'!$C$43:$C$70=$A4)*('Multipliers and Adjustments'!$D$43:$D$70=$B$1)*('Multipliers and Adjustments'!$E$42:$AN$42=J$2))*10^9</f>
        <v>3424160656600.8403</v>
      </c>
      <c r="K4" s="10" cm="1">
        <f t="array" ref="K4">SUMPRODUCT('Process CO2 Growth'!$B$108:$AE$118*('Process CO2 Growth'!$A$108:$A$118=$A4)*('Process CO2 Growth'!$B$107:$AE$107=K$2))*SUMPRODUCT('Multipliers and Adjustments'!$E$43:$AN$70*('Multipliers and Adjustments'!$C$43:$C$70=$A4)*('Multipliers and Adjustments'!$D$43:$D$70=$B$1)*('Multipliers and Adjustments'!$E$42:$AN$42=K$2))*10^9</f>
        <v>3401823640285.6953</v>
      </c>
      <c r="L4" s="10" cm="1">
        <f t="array" ref="L4">SUMPRODUCT('Process CO2 Growth'!$B$108:$AE$118*('Process CO2 Growth'!$A$108:$A$118=$A4)*('Process CO2 Growth'!$B$107:$AE$107=L$2))*SUMPRODUCT('Multipliers and Adjustments'!$E$43:$AN$70*('Multipliers and Adjustments'!$C$43:$C$70=$A4)*('Multipliers and Adjustments'!$D$43:$D$70=$B$1)*('Multipliers and Adjustments'!$E$42:$AN$42=L$2))*10^9</f>
        <v>3379486623970.562</v>
      </c>
      <c r="M4" s="10" cm="1">
        <f t="array" ref="M4">SUMPRODUCT('Process CO2 Growth'!$B$108:$AE$118*('Process CO2 Growth'!$A$108:$A$118=$A4)*('Process CO2 Growth'!$B$107:$AE$107=M$2))*SUMPRODUCT('Multipliers and Adjustments'!$E$43:$AN$70*('Multipliers and Adjustments'!$C$43:$C$70=$A4)*('Multipliers and Adjustments'!$D$43:$D$70=$B$1)*('Multipliers and Adjustments'!$E$42:$AN$42=M$2))*10^9</f>
        <v>3368318115812.9971</v>
      </c>
      <c r="N4" s="10" cm="1">
        <f t="array" ref="N4">SUMPRODUCT('Process CO2 Growth'!$B$108:$AE$118*('Process CO2 Growth'!$A$108:$A$118=$A4)*('Process CO2 Growth'!$B$107:$AE$107=N$2))*SUMPRODUCT('Multipliers and Adjustments'!$E$43:$AN$70*('Multipliers and Adjustments'!$C$43:$C$70=$A4)*('Multipliers and Adjustments'!$D$43:$D$70=$B$1)*('Multipliers and Adjustments'!$E$42:$AN$42=N$2))*10^9</f>
        <v>3357149607655.4292</v>
      </c>
      <c r="O4" s="10" cm="1">
        <f t="array" ref="O4">SUMPRODUCT('Process CO2 Growth'!$B$108:$AE$118*('Process CO2 Growth'!$A$108:$A$118=$A4)*('Process CO2 Growth'!$B$107:$AE$107=O$2))*SUMPRODUCT('Multipliers and Adjustments'!$E$43:$AN$70*('Multipliers and Adjustments'!$C$43:$C$70=$A4)*('Multipliers and Adjustments'!$D$43:$D$70=$B$1)*('Multipliers and Adjustments'!$E$42:$AN$42=O$2))*10^9</f>
        <v>3345981099497.8623</v>
      </c>
      <c r="P4" s="10" cm="1">
        <f t="array" ref="P4">SUMPRODUCT('Process CO2 Growth'!$B$108:$AE$118*('Process CO2 Growth'!$A$108:$A$118=$A4)*('Process CO2 Growth'!$B$107:$AE$107=P$2))*SUMPRODUCT('Multipliers and Adjustments'!$E$43:$AN$70*('Multipliers and Adjustments'!$C$43:$C$70=$A4)*('Multipliers and Adjustments'!$D$43:$D$70=$B$1)*('Multipliers and Adjustments'!$E$42:$AN$42=P$2))*10^9</f>
        <v>3334812591340.2837</v>
      </c>
      <c r="Q4" s="10" cm="1">
        <f t="array" ref="Q4">SUMPRODUCT('Process CO2 Growth'!$B$108:$AE$118*('Process CO2 Growth'!$A$108:$A$118=$A4)*('Process CO2 Growth'!$B$107:$AE$107=Q$2))*SUMPRODUCT('Multipliers and Adjustments'!$E$43:$AN$70*('Multipliers and Adjustments'!$C$43:$C$70=$A4)*('Multipliers and Adjustments'!$D$43:$D$70=$B$1)*('Multipliers and Adjustments'!$E$42:$AN$42=Q$2))*10^9</f>
        <v>3323644083182.7163</v>
      </c>
      <c r="R4" s="10" cm="1">
        <f t="array" ref="R4">SUMPRODUCT('Process CO2 Growth'!$B$108:$AE$118*('Process CO2 Growth'!$A$108:$A$118=$A4)*('Process CO2 Growth'!$B$107:$AE$107=R$2))*SUMPRODUCT('Multipliers and Adjustments'!$E$43:$AN$70*('Multipliers and Adjustments'!$C$43:$C$70=$A4)*('Multipliers and Adjustments'!$D$43:$D$70=$B$1)*('Multipliers and Adjustments'!$E$42:$AN$42=R$2))*10^9</f>
        <v>3324766732245.1235</v>
      </c>
      <c r="S4" s="10" cm="1">
        <f t="array" ref="S4">SUMPRODUCT('Process CO2 Growth'!$B$108:$AE$118*('Process CO2 Growth'!$A$108:$A$118=$A4)*('Process CO2 Growth'!$B$107:$AE$107=S$2))*SUMPRODUCT('Multipliers and Adjustments'!$E$43:$AN$70*('Multipliers and Adjustments'!$C$43:$C$70=$A4)*('Multipliers and Adjustments'!$D$43:$D$70=$B$1)*('Multipliers and Adjustments'!$E$42:$AN$42=S$2))*10^9</f>
        <v>3325889381307.5313</v>
      </c>
      <c r="T4" s="10" cm="1">
        <f t="array" ref="T4">SUMPRODUCT('Process CO2 Growth'!$B$108:$AE$118*('Process CO2 Growth'!$A$108:$A$118=$A4)*('Process CO2 Growth'!$B$107:$AE$107=T$2))*SUMPRODUCT('Multipliers and Adjustments'!$E$43:$AN$70*('Multipliers and Adjustments'!$C$43:$C$70=$A4)*('Multipliers and Adjustments'!$D$43:$D$70=$B$1)*('Multipliers and Adjustments'!$E$42:$AN$42=T$2))*10^9</f>
        <v>3327012030369.9375</v>
      </c>
      <c r="U4" s="10" cm="1">
        <f t="array" ref="U4">SUMPRODUCT('Process CO2 Growth'!$B$108:$AE$118*('Process CO2 Growth'!$A$108:$A$118=$A4)*('Process CO2 Growth'!$B$107:$AE$107=U$2))*SUMPRODUCT('Multipliers and Adjustments'!$E$43:$AN$70*('Multipliers and Adjustments'!$C$43:$C$70=$A4)*('Multipliers and Adjustments'!$D$43:$D$70=$B$1)*('Multipliers and Adjustments'!$E$42:$AN$42=U$2))*10^9</f>
        <v>3328134679432.3447</v>
      </c>
      <c r="V4" s="10" cm="1">
        <f t="array" ref="V4">SUMPRODUCT('Process CO2 Growth'!$B$108:$AE$118*('Process CO2 Growth'!$A$108:$A$118=$A4)*('Process CO2 Growth'!$B$107:$AE$107=V$2))*SUMPRODUCT('Multipliers and Adjustments'!$E$43:$AN$70*('Multipliers and Adjustments'!$C$43:$C$70=$A4)*('Multipliers and Adjustments'!$D$43:$D$70=$B$1)*('Multipliers and Adjustments'!$E$42:$AN$42=V$2))*10^9</f>
        <v>3329257328494.7515</v>
      </c>
      <c r="W4" s="10" cm="1">
        <f t="array" ref="W4">SUMPRODUCT('Process CO2 Growth'!$B$108:$AE$118*('Process CO2 Growth'!$A$108:$A$118=$A4)*('Process CO2 Growth'!$B$107:$AE$107=W$2))*SUMPRODUCT('Multipliers and Adjustments'!$E$43:$AN$70*('Multipliers and Adjustments'!$C$43:$C$70=$A4)*('Multipliers and Adjustments'!$D$43:$D$70=$B$1)*('Multipliers and Adjustments'!$E$42:$AN$42=W$2))*10^9</f>
        <v>3323392412150.374</v>
      </c>
      <c r="X4" s="10" cm="1">
        <f t="array" ref="X4">SUMPRODUCT('Process CO2 Growth'!$B$108:$AE$118*('Process CO2 Growth'!$A$108:$A$118=$A4)*('Process CO2 Growth'!$B$107:$AE$107=X$2))*SUMPRODUCT('Multipliers and Adjustments'!$E$43:$AN$70*('Multipliers and Adjustments'!$C$43:$C$70=$A4)*('Multipliers and Adjustments'!$D$43:$D$70=$B$1)*('Multipliers and Adjustments'!$E$42:$AN$42=X$2))*10^9</f>
        <v>3317527495805.9824</v>
      </c>
      <c r="Y4" s="10" cm="1">
        <f t="array" ref="Y4">SUMPRODUCT('Process CO2 Growth'!$B$108:$AE$118*('Process CO2 Growth'!$A$108:$A$118=$A4)*('Process CO2 Growth'!$B$107:$AE$107=Y$2))*SUMPRODUCT('Multipliers and Adjustments'!$E$43:$AN$70*('Multipliers and Adjustments'!$C$43:$C$70=$A4)*('Multipliers and Adjustments'!$D$43:$D$70=$B$1)*('Multipliers and Adjustments'!$E$42:$AN$42=Y$2))*10^9</f>
        <v>3311662579461.5918</v>
      </c>
      <c r="Z4" s="10" cm="1">
        <f t="array" ref="Z4">SUMPRODUCT('Process CO2 Growth'!$B$108:$AE$118*('Process CO2 Growth'!$A$108:$A$118=$A4)*('Process CO2 Growth'!$B$107:$AE$107=Z$2))*SUMPRODUCT('Multipliers and Adjustments'!$E$43:$AN$70*('Multipliers and Adjustments'!$C$43:$C$70=$A4)*('Multipliers and Adjustments'!$D$43:$D$70=$B$1)*('Multipliers and Adjustments'!$E$42:$AN$42=Z$2))*10^9</f>
        <v>3305797663117.2129</v>
      </c>
      <c r="AA4" s="10" cm="1">
        <f t="array" ref="AA4">SUMPRODUCT('Process CO2 Growth'!$B$108:$AE$118*('Process CO2 Growth'!$A$108:$A$118=$A4)*('Process CO2 Growth'!$B$107:$AE$107=AA$2))*SUMPRODUCT('Multipliers and Adjustments'!$E$43:$AN$70*('Multipliers and Adjustments'!$C$43:$C$70=$A4)*('Multipliers and Adjustments'!$D$43:$D$70=$B$1)*('Multipliers and Adjustments'!$E$42:$AN$42=AA$2))*10^9</f>
        <v>3299932746772.8218</v>
      </c>
      <c r="AB4" s="10" cm="1">
        <f t="array" ref="AB4">SUMPRODUCT('Process CO2 Growth'!$B$108:$AE$118*('Process CO2 Growth'!$A$108:$A$118=$A4)*('Process CO2 Growth'!$B$107:$AE$107=AB$2))*SUMPRODUCT('Multipliers and Adjustments'!$E$43:$AN$70*('Multipliers and Adjustments'!$C$43:$C$70=$A4)*('Multipliers and Adjustments'!$D$43:$D$70=$B$1)*('Multipliers and Adjustments'!$E$42:$AN$42=AB$2))*10^9</f>
        <v>3304675014054.8062</v>
      </c>
      <c r="AC4" s="10" cm="1">
        <f t="array" ref="AC4">SUMPRODUCT('Process CO2 Growth'!$B$108:$AE$118*('Process CO2 Growth'!$A$108:$A$118=$A4)*('Process CO2 Growth'!$B$107:$AE$107=AC$2))*SUMPRODUCT('Multipliers and Adjustments'!$E$43:$AN$70*('Multipliers and Adjustments'!$C$43:$C$70=$A4)*('Multipliers and Adjustments'!$D$43:$D$70=$B$1)*('Multipliers and Adjustments'!$E$42:$AN$42=AC$2))*10^9</f>
        <v>3309417281336.7783</v>
      </c>
      <c r="AD4" s="10" cm="1">
        <f t="array" ref="AD4">SUMPRODUCT('Process CO2 Growth'!$B$108:$AE$118*('Process CO2 Growth'!$A$108:$A$118=$A4)*('Process CO2 Growth'!$B$107:$AE$107=AD$2))*SUMPRODUCT('Multipliers and Adjustments'!$E$43:$AN$70*('Multipliers and Adjustments'!$C$43:$C$70=$A4)*('Multipliers and Adjustments'!$D$43:$D$70=$B$1)*('Multipliers and Adjustments'!$E$42:$AN$42=AD$2))*10^9</f>
        <v>3314159548618.7612</v>
      </c>
      <c r="AE4" s="10" cm="1">
        <f t="array" ref="AE4">SUMPRODUCT('Process CO2 Growth'!$B$108:$AE$118*('Process CO2 Growth'!$A$108:$A$118=$A4)*('Process CO2 Growth'!$B$107:$AE$107=AE$2))*SUMPRODUCT('Multipliers and Adjustments'!$E$43:$AN$70*('Multipliers and Adjustments'!$C$43:$C$70=$A4)*('Multipliers and Adjustments'!$D$43:$D$70=$B$1)*('Multipliers and Adjustments'!$E$42:$AN$42=AE$2))*10^9</f>
        <v>3318901815900.7461</v>
      </c>
      <c r="AF4" s="10" cm="1">
        <f t="array" ref="AF4">SUMPRODUCT('Process CO2 Growth'!$B$108:$AE$118*('Process CO2 Growth'!$A$108:$A$118=$A4)*('Process CO2 Growth'!$B$107:$AE$107=AF$2))*SUMPRODUCT('Multipliers and Adjustments'!$E$43:$AN$70*('Multipliers and Adjustments'!$C$43:$C$70=$A4)*('Multipliers and Adjustments'!$D$43:$D$70=$B$1)*('Multipliers and Adjustments'!$E$42:$AN$42=AF$2))*10^9</f>
        <v>3323644083182.7163</v>
      </c>
      <c r="AG4" s="10" cm="1">
        <f t="array" ref="AG4">SUMPRODUCT('Process CO2 Growth'!$B$108:$AE$118*('Process CO2 Growth'!$A$108:$A$118=$A4)*('Process CO2 Growth'!$B$107:$AE$107=AG$2))*SUMPRODUCT('Multipliers and Adjustments'!$E$43:$AN$70*('Multipliers and Adjustments'!$C$43:$C$70=$A4)*('Multipliers and Adjustments'!$D$43:$D$70=$B$1)*('Multipliers and Adjustments'!$E$42:$AN$42=AG$2))*10^9</f>
        <v>3343735801373.0488</v>
      </c>
      <c r="AH4" s="10" cm="1">
        <f t="array" ref="AH4">SUMPRODUCT('Process CO2 Growth'!$B$108:$AE$118*('Process CO2 Growth'!$A$108:$A$118=$A4)*('Process CO2 Growth'!$B$107:$AE$107=AH$2))*SUMPRODUCT('Multipliers and Adjustments'!$E$43:$AN$70*('Multipliers and Adjustments'!$C$43:$C$70=$A4)*('Multipliers and Adjustments'!$D$43:$D$70=$B$1)*('Multipliers and Adjustments'!$E$42:$AN$42=AH$2))*10^9</f>
        <v>3363827519563.3682</v>
      </c>
      <c r="AI4" s="10" cm="1">
        <f t="array" ref="AI4">SUMPRODUCT('Process CO2 Growth'!$B$108:$AE$118*('Process CO2 Growth'!$A$108:$A$118=$A4)*('Process CO2 Growth'!$B$107:$AE$107=AI$2))*SUMPRODUCT('Multipliers and Adjustments'!$E$43:$AN$70*('Multipliers and Adjustments'!$C$43:$C$70=$A4)*('Multipliers and Adjustments'!$D$43:$D$70=$B$1)*('Multipliers and Adjustments'!$E$42:$AN$42=AI$2))*10^9</f>
        <v>3383919237753.6865</v>
      </c>
      <c r="AJ4" s="10" cm="1">
        <f t="array" ref="AJ4">SUMPRODUCT('Process CO2 Growth'!$B$108:$AE$118*('Process CO2 Growth'!$A$108:$A$118=$A4)*('Process CO2 Growth'!$B$107:$AE$107=AJ$2))*SUMPRODUCT('Multipliers and Adjustments'!$E$43:$AN$70*('Multipliers and Adjustments'!$C$43:$C$70=$A4)*('Multipliers and Adjustments'!$D$43:$D$70=$B$1)*('Multipliers and Adjustments'!$E$42:$AN$42=AJ$2))*10^9</f>
        <v>3404010955944.0181</v>
      </c>
      <c r="AK4" s="10" cm="1">
        <f t="array" ref="AK4">SUMPRODUCT('Process CO2 Growth'!$B$108:$AE$118*('Process CO2 Growth'!$A$108:$A$118=$A4)*('Process CO2 Growth'!$B$107:$AE$107=AK$2))*SUMPRODUCT('Multipliers and Adjustments'!$E$43:$AN$70*('Multipliers and Adjustments'!$C$43:$C$70=$A4)*('Multipliers and Adjustments'!$D$43:$D$70=$B$1)*('Multipliers and Adjustments'!$E$42:$AN$42=AK$2))*10^9</f>
        <v>3424102674134.3364</v>
      </c>
    </row>
    <row r="5" spans="1:37" x14ac:dyDescent="0.25">
      <c r="A5" t="s">
        <v>556</v>
      </c>
      <c r="B5" s="101">
        <f>IF('Country Selector'!$A$2="United States",'EU specific multipliers'!#REF!*10^12,0)</f>
        <v>0</v>
      </c>
      <c r="C5" s="101">
        <f>IF('Country Selector'!$A$2="United States",'EU specific multipliers'!#REF!*10^12,0)</f>
        <v>0</v>
      </c>
      <c r="D5" s="101">
        <f>IF('Country Selector'!$A$2="United States",'EU specific multipliers'!#REF!*10^12,0)</f>
        <v>0</v>
      </c>
      <c r="E5" s="101">
        <f>IF('Country Selector'!$A$2="United States",'EU specific multipliers'!#REF!*10^12,0)</f>
        <v>0</v>
      </c>
      <c r="F5" s="101">
        <f>IF('Country Selector'!$A$2="United States",'EU specific multipliers'!#REF!*10^12,0)</f>
        <v>0</v>
      </c>
      <c r="G5" s="101">
        <f>IF('Country Selector'!$A$2="United States",'EU specific multipliers'!#REF!*10^12,0)</f>
        <v>0</v>
      </c>
      <c r="H5" s="101">
        <f>IF('Country Selector'!$A$2="EU-27",'EU specific multipliers'!E75*10^12,0)</f>
        <v>14306878160163.857</v>
      </c>
      <c r="I5" s="101">
        <f>IF('Country Selector'!$A$2="EU-27",'EU specific multipliers'!F75*10^12,0)</f>
        <v>14943690277742.498</v>
      </c>
      <c r="J5" s="101">
        <f>IF('Country Selector'!$A$2="EU-27",'EU specific multipliers'!G75*10^12,0)</f>
        <v>14380226263044.789</v>
      </c>
      <c r="K5" s="101">
        <f>IF('Country Selector'!$A$2="EU-27",'EU specific multipliers'!H75*10^12,0)</f>
        <v>14480472527979.355</v>
      </c>
      <c r="L5" s="101">
        <f>IF('Country Selector'!$A$2="EU-27",'EU specific multipliers'!I75*10^12,0)</f>
        <v>14589729247573.859</v>
      </c>
      <c r="M5" s="101">
        <f>IF('Country Selector'!$A$2="EU-27",'EU specific multipliers'!J75*10^12,0)</f>
        <v>14610470025693.891</v>
      </c>
      <c r="N5" s="101">
        <f>IF('Country Selector'!$A$2="EU-27",'EU specific multipliers'!K75*10^12,0)</f>
        <v>14594809260788.111</v>
      </c>
      <c r="O5" s="101">
        <f>IF('Country Selector'!$A$2="EU-27",'EU specific multipliers'!L75*10^12,0)</f>
        <v>14572575492000.857</v>
      </c>
      <c r="P5" s="101">
        <f>IF('Country Selector'!$A$2="EU-27",'EU specific multipliers'!M75*10^12,0)</f>
        <v>14554393263994.016</v>
      </c>
      <c r="Q5" s="101">
        <f>IF('Country Selector'!$A$2="EU-27",'EU specific multipliers'!N75*10^12,0)</f>
        <v>14544246513002.086</v>
      </c>
      <c r="R5" s="101">
        <f>IF('Country Selector'!$A$2="EU-27",'EU specific multipliers'!O75*10^12,0)</f>
        <v>14541344496609.822</v>
      </c>
      <c r="S5" s="101">
        <f>IF('Country Selector'!$A$2="EU-27",'EU specific multipliers'!P75*10^12,0)</f>
        <v>14540295455004.967</v>
      </c>
      <c r="T5" s="101">
        <f>IF('Country Selector'!$A$2="EU-27",'EU specific multipliers'!Q75*10^12,0)</f>
        <v>14540044346250.551</v>
      </c>
      <c r="U5" s="101">
        <f>IF('Country Selector'!$A$2="EU-27",'EU specific multipliers'!R75*10^12,0)</f>
        <v>14540362240503.904</v>
      </c>
      <c r="V5" s="101">
        <f>IF('Country Selector'!$A$2="EU-27",'EU specific multipliers'!S75*10^12,0)</f>
        <v>14540817709604.807</v>
      </c>
      <c r="W5" s="101">
        <f>IF('Country Selector'!$A$2="EU-27",'EU specific multipliers'!T75*10^12,0)</f>
        <v>14540174342176.479</v>
      </c>
      <c r="X5" s="101">
        <f>IF('Country Selector'!$A$2="EU-27",'EU specific multipliers'!U75*10^12,0)</f>
        <v>14538686416660.887</v>
      </c>
      <c r="Y5" s="101">
        <f>IF('Country Selector'!$A$2="EU-27",'EU specific multipliers'!V75*10^12,0)</f>
        <v>14536659676800.43</v>
      </c>
      <c r="Z5" s="101">
        <f>IF('Country Selector'!$A$2="EU-27",'EU specific multipliers'!W75*10^12,0)</f>
        <v>14534113807553.813</v>
      </c>
      <c r="AA5" s="101">
        <f>IF('Country Selector'!$A$2="EU-27",'EU specific multipliers'!X75*10^12,0)</f>
        <v>14530869604610.359</v>
      </c>
      <c r="AB5" s="101">
        <f>IF('Country Selector'!$A$2="EU-27",'EU specific multipliers'!Y75*10^12,0)</f>
        <v>14527588407680.752</v>
      </c>
      <c r="AC5" s="101">
        <f>IF('Country Selector'!$A$2="EU-27",'EU specific multipliers'!Z75*10^12,0)</f>
        <v>14524316275366.299</v>
      </c>
      <c r="AD5" s="101">
        <f>IF('Country Selector'!$A$2="EU-27",'EU specific multipliers'!AA75*10^12,0)</f>
        <v>14520989104303.684</v>
      </c>
      <c r="AE5" s="101">
        <f>IF('Country Selector'!$A$2="EU-27",'EU specific multipliers'!AB75*10^12,0)</f>
        <v>14517722475918.682</v>
      </c>
      <c r="AF5" s="101">
        <f>IF('Country Selector'!$A$2="EU-27",'EU specific multipliers'!AC75*10^12,0)</f>
        <v>14513929346551.766</v>
      </c>
      <c r="AG5" s="101">
        <f>IF('Country Selector'!$A$2="EU-27",'EU specific multipliers'!AD75*10^12,0)</f>
        <v>14511108120241.633</v>
      </c>
      <c r="AH5" s="101">
        <f>IF('Country Selector'!$A$2="EU-27",'EU specific multipliers'!AE75*10^12,0)</f>
        <v>14508769956283.002</v>
      </c>
      <c r="AI5" s="101">
        <f>IF('Country Selector'!$A$2="EU-27",'EU specific multipliers'!AF75*10^12,0)</f>
        <v>14507028463946.646</v>
      </c>
      <c r="AJ5" s="101">
        <f>IF('Country Selector'!$A$2="EU-27",'EU specific multipliers'!AG75*10^12,0)</f>
        <v>14505452431695.877</v>
      </c>
      <c r="AK5" s="101">
        <f>IF('Country Selector'!$A$2="EU-27",'EU specific multipliers'!AH75*10^12,0)</f>
        <v>14503784716643.09</v>
      </c>
    </row>
    <row r="6" spans="1:37" x14ac:dyDescent="0.25">
      <c r="A6" t="s">
        <v>567</v>
      </c>
      <c r="B6" s="10" cm="1">
        <f t="array" ref="B6">SUMPRODUCT('Process CO2 Growth'!$B$108:$AE$118*('Process CO2 Growth'!$A$108:$A$118=$A6)*('Process CO2 Growth'!$B$107:$AE$107=B$2))*SUMPRODUCT('Multipliers and Adjustments'!$E$43:$AN$70*('Multipliers and Adjustments'!$C$43:$C$70=$A6)*('Multipliers and Adjustments'!$D$43:$D$70=$B$1)*('Multipliers and Adjustments'!$E$42:$AN$42=B$2))*10^9</f>
        <v>0</v>
      </c>
      <c r="C6" s="10" cm="1">
        <f t="array" ref="C6">SUMPRODUCT('Process CO2 Growth'!$B$108:$AE$118*('Process CO2 Growth'!$A$108:$A$118=$A6)*('Process CO2 Growth'!$B$107:$AE$107=C$2))*SUMPRODUCT('Multipliers and Adjustments'!$E$43:$AN$70*('Multipliers and Adjustments'!$C$43:$C$70=$A6)*('Multipliers and Adjustments'!$D$43:$D$70=$B$1)*('Multipliers and Adjustments'!$E$42:$AN$42=C$2))*10^9</f>
        <v>0</v>
      </c>
      <c r="D6" s="10" cm="1">
        <f t="array" ref="D6">SUMPRODUCT('Process CO2 Growth'!$B$108:$AE$118*('Process CO2 Growth'!$A$108:$A$118=$A6)*('Process CO2 Growth'!$B$107:$AE$107=D$2))*SUMPRODUCT('Multipliers and Adjustments'!$E$43:$AN$70*('Multipliers and Adjustments'!$C$43:$C$70=$A6)*('Multipliers and Adjustments'!$D$43:$D$70=$B$1)*('Multipliers and Adjustments'!$E$42:$AN$42=D$2))*10^9</f>
        <v>0</v>
      </c>
      <c r="E6" s="10" cm="1">
        <f t="array" ref="E6">SUMPRODUCT('Process CO2 Growth'!$B$108:$AE$118*('Process CO2 Growth'!$A$108:$A$118=$A6)*('Process CO2 Growth'!$B$107:$AE$107=E$2))*SUMPRODUCT('Multipliers and Adjustments'!$E$43:$AN$70*('Multipliers and Adjustments'!$C$43:$C$70=$A6)*('Multipliers and Adjustments'!$D$43:$D$70=$B$1)*('Multipliers and Adjustments'!$E$42:$AN$42=E$2))*10^9</f>
        <v>0</v>
      </c>
      <c r="F6" s="10" cm="1">
        <f t="array" ref="F6">SUMPRODUCT('Process CO2 Growth'!$B$108:$AE$118*('Process CO2 Growth'!$A$108:$A$118=$A6)*('Process CO2 Growth'!$B$107:$AE$107=F$2))*SUMPRODUCT('Multipliers and Adjustments'!$E$43:$AN$70*('Multipliers and Adjustments'!$C$43:$C$70=$A6)*('Multipliers and Adjustments'!$D$43:$D$70=$B$1)*('Multipliers and Adjustments'!$E$42:$AN$42=F$2))*10^9</f>
        <v>0</v>
      </c>
      <c r="G6" s="10" cm="1">
        <f t="array" ref="G6">SUMPRODUCT('Process CO2 Growth'!$B$108:$AE$118*('Process CO2 Growth'!$A$108:$A$118=$A6)*('Process CO2 Growth'!$B$107:$AE$107=G$2))*SUMPRODUCT('Multipliers and Adjustments'!$E$43:$AN$70*('Multipliers and Adjustments'!$C$43:$C$70=$A6)*('Multipliers and Adjustments'!$D$43:$D$70=$B$1)*('Multipliers and Adjustments'!$E$42:$AN$42=G$2))*10^9</f>
        <v>0</v>
      </c>
      <c r="H6" s="10" cm="1">
        <f t="array" ref="H6">SUMPRODUCT('Process CO2 Growth'!$B$108:$AE$118*('Process CO2 Growth'!$A$108:$A$118=$A6)*('Process CO2 Growth'!$B$107:$AE$107=H$2))*SUMPRODUCT('Multipliers and Adjustments'!$E$43:$AN$70*('Multipliers and Adjustments'!$C$43:$C$70=$A6)*('Multipliers and Adjustments'!$D$43:$D$70=$B$1)*('Multipliers and Adjustments'!$E$42:$AN$42=H$2))*10^9</f>
        <v>0</v>
      </c>
      <c r="I6" s="10" cm="1">
        <f t="array" ref="I6">SUMPRODUCT('Process CO2 Growth'!$B$108:$AE$118*('Process CO2 Growth'!$A$108:$A$118=$A6)*('Process CO2 Growth'!$B$107:$AE$107=I$2))*SUMPRODUCT('Multipliers and Adjustments'!$E$43:$AN$70*('Multipliers and Adjustments'!$C$43:$C$70=$A6)*('Multipliers and Adjustments'!$D$43:$D$70=$B$1)*('Multipliers and Adjustments'!$E$42:$AN$42=I$2))*10^9</f>
        <v>0</v>
      </c>
      <c r="J6" s="10" cm="1">
        <f t="array" ref="J6">SUMPRODUCT('Process CO2 Growth'!$B$108:$AE$118*('Process CO2 Growth'!$A$108:$A$118=$A6)*('Process CO2 Growth'!$B$107:$AE$107=J$2))*SUMPRODUCT('Multipliers and Adjustments'!$E$43:$AN$70*('Multipliers and Adjustments'!$C$43:$C$70=$A6)*('Multipliers and Adjustments'!$D$43:$D$70=$B$1)*('Multipliers and Adjustments'!$E$42:$AN$42=J$2))*10^9</f>
        <v>0</v>
      </c>
      <c r="K6" s="10" cm="1">
        <f t="array" ref="K6">SUMPRODUCT('Process CO2 Growth'!$B$108:$AE$118*('Process CO2 Growth'!$A$108:$A$118=$A6)*('Process CO2 Growth'!$B$107:$AE$107=K$2))*SUMPRODUCT('Multipliers and Adjustments'!$E$43:$AN$70*('Multipliers and Adjustments'!$C$43:$C$70=$A6)*('Multipliers and Adjustments'!$D$43:$D$70=$B$1)*('Multipliers and Adjustments'!$E$42:$AN$42=K$2))*10^9</f>
        <v>0</v>
      </c>
      <c r="L6" s="10" cm="1">
        <f t="array" ref="L6">SUMPRODUCT('Process CO2 Growth'!$B$108:$AE$118*('Process CO2 Growth'!$A$108:$A$118=$A6)*('Process CO2 Growth'!$B$107:$AE$107=L$2))*SUMPRODUCT('Multipliers and Adjustments'!$E$43:$AN$70*('Multipliers and Adjustments'!$C$43:$C$70=$A6)*('Multipliers and Adjustments'!$D$43:$D$70=$B$1)*('Multipliers and Adjustments'!$E$42:$AN$42=L$2))*10^9</f>
        <v>0</v>
      </c>
      <c r="M6" s="10" cm="1">
        <f t="array" ref="M6">SUMPRODUCT('Process CO2 Growth'!$B$108:$AE$118*('Process CO2 Growth'!$A$108:$A$118=$A6)*('Process CO2 Growth'!$B$107:$AE$107=M$2))*SUMPRODUCT('Multipliers and Adjustments'!$E$43:$AN$70*('Multipliers and Adjustments'!$C$43:$C$70=$A6)*('Multipliers and Adjustments'!$D$43:$D$70=$B$1)*('Multipliers and Adjustments'!$E$42:$AN$42=M$2))*10^9</f>
        <v>0</v>
      </c>
      <c r="N6" s="10" cm="1">
        <f t="array" ref="N6">SUMPRODUCT('Process CO2 Growth'!$B$108:$AE$118*('Process CO2 Growth'!$A$108:$A$118=$A6)*('Process CO2 Growth'!$B$107:$AE$107=N$2))*SUMPRODUCT('Multipliers and Adjustments'!$E$43:$AN$70*('Multipliers and Adjustments'!$C$43:$C$70=$A6)*('Multipliers and Adjustments'!$D$43:$D$70=$B$1)*('Multipliers and Adjustments'!$E$42:$AN$42=N$2))*10^9</f>
        <v>0</v>
      </c>
      <c r="O6" s="10" cm="1">
        <f t="array" ref="O6">SUMPRODUCT('Process CO2 Growth'!$B$108:$AE$118*('Process CO2 Growth'!$A$108:$A$118=$A6)*('Process CO2 Growth'!$B$107:$AE$107=O$2))*SUMPRODUCT('Multipliers and Adjustments'!$E$43:$AN$70*('Multipliers and Adjustments'!$C$43:$C$70=$A6)*('Multipliers and Adjustments'!$D$43:$D$70=$B$1)*('Multipliers and Adjustments'!$E$42:$AN$42=O$2))*10^9</f>
        <v>0</v>
      </c>
      <c r="P6" s="10" cm="1">
        <f t="array" ref="P6">SUMPRODUCT('Process CO2 Growth'!$B$108:$AE$118*('Process CO2 Growth'!$A$108:$A$118=$A6)*('Process CO2 Growth'!$B$107:$AE$107=P$2))*SUMPRODUCT('Multipliers and Adjustments'!$E$43:$AN$70*('Multipliers and Adjustments'!$C$43:$C$70=$A6)*('Multipliers and Adjustments'!$D$43:$D$70=$B$1)*('Multipliers and Adjustments'!$E$42:$AN$42=P$2))*10^9</f>
        <v>0</v>
      </c>
      <c r="Q6" s="10" cm="1">
        <f t="array" ref="Q6">SUMPRODUCT('Process CO2 Growth'!$B$108:$AE$118*('Process CO2 Growth'!$A$108:$A$118=$A6)*('Process CO2 Growth'!$B$107:$AE$107=Q$2))*SUMPRODUCT('Multipliers and Adjustments'!$E$43:$AN$70*('Multipliers and Adjustments'!$C$43:$C$70=$A6)*('Multipliers and Adjustments'!$D$43:$D$70=$B$1)*('Multipliers and Adjustments'!$E$42:$AN$42=Q$2))*10^9</f>
        <v>0</v>
      </c>
      <c r="R6" s="10" cm="1">
        <f t="array" ref="R6">SUMPRODUCT('Process CO2 Growth'!$B$108:$AE$118*('Process CO2 Growth'!$A$108:$A$118=$A6)*('Process CO2 Growth'!$B$107:$AE$107=R$2))*SUMPRODUCT('Multipliers and Adjustments'!$E$43:$AN$70*('Multipliers and Adjustments'!$C$43:$C$70=$A6)*('Multipliers and Adjustments'!$D$43:$D$70=$B$1)*('Multipliers and Adjustments'!$E$42:$AN$42=R$2))*10^9</f>
        <v>0</v>
      </c>
      <c r="S6" s="10" cm="1">
        <f t="array" ref="S6">SUMPRODUCT('Process CO2 Growth'!$B$108:$AE$118*('Process CO2 Growth'!$A$108:$A$118=$A6)*('Process CO2 Growth'!$B$107:$AE$107=S$2))*SUMPRODUCT('Multipliers and Adjustments'!$E$43:$AN$70*('Multipliers and Adjustments'!$C$43:$C$70=$A6)*('Multipliers and Adjustments'!$D$43:$D$70=$B$1)*('Multipliers and Adjustments'!$E$42:$AN$42=S$2))*10^9</f>
        <v>0</v>
      </c>
      <c r="T6" s="10" cm="1">
        <f t="array" ref="T6">SUMPRODUCT('Process CO2 Growth'!$B$108:$AE$118*('Process CO2 Growth'!$A$108:$A$118=$A6)*('Process CO2 Growth'!$B$107:$AE$107=T$2))*SUMPRODUCT('Multipliers and Adjustments'!$E$43:$AN$70*('Multipliers and Adjustments'!$C$43:$C$70=$A6)*('Multipliers and Adjustments'!$D$43:$D$70=$B$1)*('Multipliers and Adjustments'!$E$42:$AN$42=T$2))*10^9</f>
        <v>0</v>
      </c>
      <c r="U6" s="10" cm="1">
        <f t="array" ref="U6">SUMPRODUCT('Process CO2 Growth'!$B$108:$AE$118*('Process CO2 Growth'!$A$108:$A$118=$A6)*('Process CO2 Growth'!$B$107:$AE$107=U$2))*SUMPRODUCT('Multipliers and Adjustments'!$E$43:$AN$70*('Multipliers and Adjustments'!$C$43:$C$70=$A6)*('Multipliers and Adjustments'!$D$43:$D$70=$B$1)*('Multipliers and Adjustments'!$E$42:$AN$42=U$2))*10^9</f>
        <v>0</v>
      </c>
      <c r="V6" s="10" cm="1">
        <f t="array" ref="V6">SUMPRODUCT('Process CO2 Growth'!$B$108:$AE$118*('Process CO2 Growth'!$A$108:$A$118=$A6)*('Process CO2 Growth'!$B$107:$AE$107=V$2))*SUMPRODUCT('Multipliers and Adjustments'!$E$43:$AN$70*('Multipliers and Adjustments'!$C$43:$C$70=$A6)*('Multipliers and Adjustments'!$D$43:$D$70=$B$1)*('Multipliers and Adjustments'!$E$42:$AN$42=V$2))*10^9</f>
        <v>0</v>
      </c>
      <c r="W6" s="10" cm="1">
        <f t="array" ref="W6">SUMPRODUCT('Process CO2 Growth'!$B$108:$AE$118*('Process CO2 Growth'!$A$108:$A$118=$A6)*('Process CO2 Growth'!$B$107:$AE$107=W$2))*SUMPRODUCT('Multipliers and Adjustments'!$E$43:$AN$70*('Multipliers and Adjustments'!$C$43:$C$70=$A6)*('Multipliers and Adjustments'!$D$43:$D$70=$B$1)*('Multipliers and Adjustments'!$E$42:$AN$42=W$2))*10^9</f>
        <v>0</v>
      </c>
      <c r="X6" s="10" cm="1">
        <f t="array" ref="X6">SUMPRODUCT('Process CO2 Growth'!$B$108:$AE$118*('Process CO2 Growth'!$A$108:$A$118=$A6)*('Process CO2 Growth'!$B$107:$AE$107=X$2))*SUMPRODUCT('Multipliers and Adjustments'!$E$43:$AN$70*('Multipliers and Adjustments'!$C$43:$C$70=$A6)*('Multipliers and Adjustments'!$D$43:$D$70=$B$1)*('Multipliers and Adjustments'!$E$42:$AN$42=X$2))*10^9</f>
        <v>0</v>
      </c>
      <c r="Y6" s="10" cm="1">
        <f t="array" ref="Y6">SUMPRODUCT('Process CO2 Growth'!$B$108:$AE$118*('Process CO2 Growth'!$A$108:$A$118=$A6)*('Process CO2 Growth'!$B$107:$AE$107=Y$2))*SUMPRODUCT('Multipliers and Adjustments'!$E$43:$AN$70*('Multipliers and Adjustments'!$C$43:$C$70=$A6)*('Multipliers and Adjustments'!$D$43:$D$70=$B$1)*('Multipliers and Adjustments'!$E$42:$AN$42=Y$2))*10^9</f>
        <v>0</v>
      </c>
      <c r="Z6" s="10" cm="1">
        <f t="array" ref="Z6">SUMPRODUCT('Process CO2 Growth'!$B$108:$AE$118*('Process CO2 Growth'!$A$108:$A$118=$A6)*('Process CO2 Growth'!$B$107:$AE$107=Z$2))*SUMPRODUCT('Multipliers and Adjustments'!$E$43:$AN$70*('Multipliers and Adjustments'!$C$43:$C$70=$A6)*('Multipliers and Adjustments'!$D$43:$D$70=$B$1)*('Multipliers and Adjustments'!$E$42:$AN$42=Z$2))*10^9</f>
        <v>0</v>
      </c>
      <c r="AA6" s="10" cm="1">
        <f t="array" ref="AA6">SUMPRODUCT('Process CO2 Growth'!$B$108:$AE$118*('Process CO2 Growth'!$A$108:$A$118=$A6)*('Process CO2 Growth'!$B$107:$AE$107=AA$2))*SUMPRODUCT('Multipliers and Adjustments'!$E$43:$AN$70*('Multipliers and Adjustments'!$C$43:$C$70=$A6)*('Multipliers and Adjustments'!$D$43:$D$70=$B$1)*('Multipliers and Adjustments'!$E$42:$AN$42=AA$2))*10^9</f>
        <v>0</v>
      </c>
      <c r="AB6" s="10" cm="1">
        <f t="array" ref="AB6">SUMPRODUCT('Process CO2 Growth'!$B$108:$AE$118*('Process CO2 Growth'!$A$108:$A$118=$A6)*('Process CO2 Growth'!$B$107:$AE$107=AB$2))*SUMPRODUCT('Multipliers and Adjustments'!$E$43:$AN$70*('Multipliers and Adjustments'!$C$43:$C$70=$A6)*('Multipliers and Adjustments'!$D$43:$D$70=$B$1)*('Multipliers and Adjustments'!$E$42:$AN$42=AB$2))*10^9</f>
        <v>0</v>
      </c>
      <c r="AC6" s="10" cm="1">
        <f t="array" ref="AC6">SUMPRODUCT('Process CO2 Growth'!$B$108:$AE$118*('Process CO2 Growth'!$A$108:$A$118=$A6)*('Process CO2 Growth'!$B$107:$AE$107=AC$2))*SUMPRODUCT('Multipliers and Adjustments'!$E$43:$AN$70*('Multipliers and Adjustments'!$C$43:$C$70=$A6)*('Multipliers and Adjustments'!$D$43:$D$70=$B$1)*('Multipliers and Adjustments'!$E$42:$AN$42=AC$2))*10^9</f>
        <v>0</v>
      </c>
      <c r="AD6" s="10" cm="1">
        <f t="array" ref="AD6">SUMPRODUCT('Process CO2 Growth'!$B$108:$AE$118*('Process CO2 Growth'!$A$108:$A$118=$A6)*('Process CO2 Growth'!$B$107:$AE$107=AD$2))*SUMPRODUCT('Multipliers and Adjustments'!$E$43:$AN$70*('Multipliers and Adjustments'!$C$43:$C$70=$A6)*('Multipliers and Adjustments'!$D$43:$D$70=$B$1)*('Multipliers and Adjustments'!$E$42:$AN$42=AD$2))*10^9</f>
        <v>0</v>
      </c>
      <c r="AE6" s="10" cm="1">
        <f t="array" ref="AE6">SUMPRODUCT('Process CO2 Growth'!$B$108:$AE$118*('Process CO2 Growth'!$A$108:$A$118=$A6)*('Process CO2 Growth'!$B$107:$AE$107=AE$2))*SUMPRODUCT('Multipliers and Adjustments'!$E$43:$AN$70*('Multipliers and Adjustments'!$C$43:$C$70=$A6)*('Multipliers and Adjustments'!$D$43:$D$70=$B$1)*('Multipliers and Adjustments'!$E$42:$AN$42=AE$2))*10^9</f>
        <v>0</v>
      </c>
      <c r="AF6" s="10" cm="1">
        <f t="array" ref="AF6">SUMPRODUCT('Process CO2 Growth'!$B$108:$AE$118*('Process CO2 Growth'!$A$108:$A$118=$A6)*('Process CO2 Growth'!$B$107:$AE$107=AF$2))*SUMPRODUCT('Multipliers and Adjustments'!$E$43:$AN$70*('Multipliers and Adjustments'!$C$43:$C$70=$A6)*('Multipliers and Adjustments'!$D$43:$D$70=$B$1)*('Multipliers and Adjustments'!$E$42:$AN$42=AF$2))*10^9</f>
        <v>0</v>
      </c>
      <c r="AG6" s="10" cm="1">
        <f t="array" ref="AG6">SUMPRODUCT('Process CO2 Growth'!$B$108:$AE$118*('Process CO2 Growth'!$A$108:$A$118=$A6)*('Process CO2 Growth'!$B$107:$AE$107=AG$2))*SUMPRODUCT('Multipliers and Adjustments'!$E$43:$AN$70*('Multipliers and Adjustments'!$C$43:$C$70=$A6)*('Multipliers and Adjustments'!$D$43:$D$70=$B$1)*('Multipliers and Adjustments'!$E$42:$AN$42=AG$2))*10^9</f>
        <v>0</v>
      </c>
      <c r="AH6" s="10" cm="1">
        <f t="array" ref="AH6">SUMPRODUCT('Process CO2 Growth'!$B$108:$AE$118*('Process CO2 Growth'!$A$108:$A$118=$A6)*('Process CO2 Growth'!$B$107:$AE$107=AH$2))*SUMPRODUCT('Multipliers and Adjustments'!$E$43:$AN$70*('Multipliers and Adjustments'!$C$43:$C$70=$A6)*('Multipliers and Adjustments'!$D$43:$D$70=$B$1)*('Multipliers and Adjustments'!$E$42:$AN$42=AH$2))*10^9</f>
        <v>0</v>
      </c>
      <c r="AI6" s="10" cm="1">
        <f t="array" ref="AI6">SUMPRODUCT('Process CO2 Growth'!$B$108:$AE$118*('Process CO2 Growth'!$A$108:$A$118=$A6)*('Process CO2 Growth'!$B$107:$AE$107=AI$2))*SUMPRODUCT('Multipliers and Adjustments'!$E$43:$AN$70*('Multipliers and Adjustments'!$C$43:$C$70=$A6)*('Multipliers and Adjustments'!$D$43:$D$70=$B$1)*('Multipliers and Adjustments'!$E$42:$AN$42=AI$2))*10^9</f>
        <v>0</v>
      </c>
      <c r="AJ6" s="10" cm="1">
        <f t="array" ref="AJ6">SUMPRODUCT('Process CO2 Growth'!$B$108:$AE$118*('Process CO2 Growth'!$A$108:$A$118=$A6)*('Process CO2 Growth'!$B$107:$AE$107=AJ$2))*SUMPRODUCT('Multipliers and Adjustments'!$E$43:$AN$70*('Multipliers and Adjustments'!$C$43:$C$70=$A6)*('Multipliers and Adjustments'!$D$43:$D$70=$B$1)*('Multipliers and Adjustments'!$E$42:$AN$42=AJ$2))*10^9</f>
        <v>0</v>
      </c>
      <c r="AK6" s="10" cm="1">
        <f t="array" ref="AK6">SUMPRODUCT('Process CO2 Growth'!$B$108:$AE$118*('Process CO2 Growth'!$A$108:$A$118=$A6)*('Process CO2 Growth'!$B$107:$AE$107=AK$2))*SUMPRODUCT('Multipliers and Adjustments'!$E$43:$AN$70*('Multipliers and Adjustments'!$C$43:$C$70=$A6)*('Multipliers and Adjustments'!$D$43:$D$70=$B$1)*('Multipliers and Adjustments'!$E$42:$AN$42=AK$2))*10^9</f>
        <v>0</v>
      </c>
    </row>
    <row r="7" spans="1:37" x14ac:dyDescent="0.25">
      <c r="A7" t="s">
        <v>568</v>
      </c>
      <c r="B7" s="101">
        <f>IF('Country Selector'!$A$2="United States",'EU specific multipliers'!#REF!*10^12,0)</f>
        <v>0</v>
      </c>
      <c r="C7" s="101">
        <f>IF('Country Selector'!$A$2="United States",'EU specific multipliers'!#REF!*10^12,0)</f>
        <v>0</v>
      </c>
      <c r="D7" s="101">
        <f>IF('Country Selector'!$A$2="United States",'EU specific multipliers'!#REF!*10^12,0)</f>
        <v>0</v>
      </c>
      <c r="E7" s="101">
        <f>IF('Country Selector'!$A$2="United States",'EU specific multipliers'!#REF!*10^12,0)</f>
        <v>0</v>
      </c>
      <c r="F7" s="101">
        <f>IF('Country Selector'!$A$2="United States",'EU specific multipliers'!#REF!*10^12,0)</f>
        <v>0</v>
      </c>
      <c r="G7" s="101">
        <f>IF('Country Selector'!$A$2="United States",'EU specific multipliers'!#REF!*10^12,0)</f>
        <v>0</v>
      </c>
      <c r="H7" s="101">
        <f>IF('Country Selector'!$A$2="EU-27",'EU specific multipliers'!E92*10^12,0)</f>
        <v>0</v>
      </c>
      <c r="I7" s="101">
        <f>IF('Country Selector'!$A$2="EU-27",'EU specific multipliers'!F92*10^12,0)</f>
        <v>0</v>
      </c>
      <c r="J7" s="101">
        <f>IF('Country Selector'!$A$2="EU-27",'EU specific multipliers'!G92*10^12,0)</f>
        <v>0</v>
      </c>
      <c r="K7" s="101">
        <f>IF('Country Selector'!$A$2="EU-27",'EU specific multipliers'!H92*10^12,0)</f>
        <v>0</v>
      </c>
      <c r="L7" s="101">
        <f>IF('Country Selector'!$A$2="EU-27",'EU specific multipliers'!I92*10^12,0)</f>
        <v>0</v>
      </c>
      <c r="M7" s="101">
        <f>IF('Country Selector'!$A$2="EU-27",'EU specific multipliers'!J92*10^12,0)</f>
        <v>0</v>
      </c>
      <c r="N7" s="101">
        <f>IF('Country Selector'!$A$2="EU-27",'EU specific multipliers'!K92*10^12,0)</f>
        <v>0</v>
      </c>
      <c r="O7" s="101">
        <f>IF('Country Selector'!$A$2="EU-27",'EU specific multipliers'!L92*10^12,0)</f>
        <v>0</v>
      </c>
      <c r="P7" s="101">
        <f>IF('Country Selector'!$A$2="EU-27",'EU specific multipliers'!M92*10^12,0)</f>
        <v>0</v>
      </c>
      <c r="Q7" s="101">
        <f>IF('Country Selector'!$A$2="EU-27",'EU specific multipliers'!N92*10^12,0)</f>
        <v>0</v>
      </c>
      <c r="R7" s="101">
        <f>IF('Country Selector'!$A$2="EU-27",'EU specific multipliers'!O92*10^12,0)</f>
        <v>0</v>
      </c>
      <c r="S7" s="101">
        <f>IF('Country Selector'!$A$2="EU-27",'EU specific multipliers'!P92*10^12,0)</f>
        <v>0</v>
      </c>
      <c r="T7" s="101">
        <f>IF('Country Selector'!$A$2="EU-27",'EU specific multipliers'!Q92*10^12,0)</f>
        <v>0</v>
      </c>
      <c r="U7" s="101">
        <f>IF('Country Selector'!$A$2="EU-27",'EU specific multipliers'!R92*10^12,0)</f>
        <v>0</v>
      </c>
      <c r="V7" s="101">
        <f>IF('Country Selector'!$A$2="EU-27",'EU specific multipliers'!S92*10^12,0)</f>
        <v>0</v>
      </c>
      <c r="W7" s="101">
        <f>IF('Country Selector'!$A$2="EU-27",'EU specific multipliers'!T92*10^12,0)</f>
        <v>0</v>
      </c>
      <c r="X7" s="101">
        <f>IF('Country Selector'!$A$2="EU-27",'EU specific multipliers'!U92*10^12,0)</f>
        <v>0</v>
      </c>
      <c r="Y7" s="101">
        <f>IF('Country Selector'!$A$2="EU-27",'EU specific multipliers'!V92*10^12,0)</f>
        <v>0</v>
      </c>
      <c r="Z7" s="101">
        <f>IF('Country Selector'!$A$2="EU-27",'EU specific multipliers'!W92*10^12,0)</f>
        <v>0</v>
      </c>
      <c r="AA7" s="101">
        <f>IF('Country Selector'!$A$2="EU-27",'EU specific multipliers'!X92*10^12,0)</f>
        <v>0</v>
      </c>
      <c r="AB7" s="101">
        <f>IF('Country Selector'!$A$2="EU-27",'EU specific multipliers'!Y92*10^12,0)</f>
        <v>0</v>
      </c>
      <c r="AC7" s="101">
        <f>IF('Country Selector'!$A$2="EU-27",'EU specific multipliers'!Z92*10^12,0)</f>
        <v>0</v>
      </c>
      <c r="AD7" s="101">
        <f>IF('Country Selector'!$A$2="EU-27",'EU specific multipliers'!AA92*10^12,0)</f>
        <v>0</v>
      </c>
      <c r="AE7" s="101">
        <f>IF('Country Selector'!$A$2="EU-27",'EU specific multipliers'!AB92*10^12,0)</f>
        <v>0</v>
      </c>
      <c r="AF7" s="101">
        <f>IF('Country Selector'!$A$2="EU-27",'EU specific multipliers'!AC92*10^12,0)</f>
        <v>0</v>
      </c>
      <c r="AG7" s="101">
        <f>IF('Country Selector'!$A$2="EU-27",'EU specific multipliers'!AD92*10^12,0)</f>
        <v>0</v>
      </c>
      <c r="AH7" s="101">
        <f>IF('Country Selector'!$A$2="EU-27",'EU specific multipliers'!AE92*10^12,0)</f>
        <v>0</v>
      </c>
      <c r="AI7" s="101">
        <f>IF('Country Selector'!$A$2="EU-27",'EU specific multipliers'!AF92*10^12,0)</f>
        <v>0</v>
      </c>
      <c r="AJ7" s="101">
        <f>IF('Country Selector'!$A$2="EU-27",'EU specific multipliers'!AG92*10^12,0)</f>
        <v>0</v>
      </c>
      <c r="AK7" s="101">
        <f>IF('Country Selector'!$A$2="EU-27",'EU specific multipliers'!AH92*10^12,0)</f>
        <v>0</v>
      </c>
    </row>
    <row r="8" spans="1:37" x14ac:dyDescent="0.25">
      <c r="A8" t="s">
        <v>569</v>
      </c>
      <c r="B8" s="10" cm="1">
        <f t="array" ref="B8">SUMPRODUCT('Process CO2 Growth'!$B$108:$AE$118*('Process CO2 Growth'!$A$108:$A$118=$A8)*('Process CO2 Growth'!$B$107:$AE$107=B$2))*SUMPRODUCT('Multipliers and Adjustments'!$E$43:$AN$70*('Multipliers and Adjustments'!$C$43:$C$70=$A8)*('Multipliers and Adjustments'!$D$43:$D$70=$B$1)*('Multipliers and Adjustments'!$E$42:$AN$42=B$2))*10^9</f>
        <v>0</v>
      </c>
      <c r="C8" s="10" cm="1">
        <f t="array" ref="C8">SUMPRODUCT('Process CO2 Growth'!$B$108:$AE$118*('Process CO2 Growth'!$A$108:$A$118=$A8)*('Process CO2 Growth'!$B$107:$AE$107=C$2))*SUMPRODUCT('Multipliers and Adjustments'!$E$43:$AN$70*('Multipliers and Adjustments'!$C$43:$C$70=$A8)*('Multipliers and Adjustments'!$D$43:$D$70=$B$1)*('Multipliers and Adjustments'!$E$42:$AN$42=C$2))*10^9</f>
        <v>0</v>
      </c>
      <c r="D8" s="10" cm="1">
        <f t="array" ref="D8">SUMPRODUCT('Process CO2 Growth'!$B$108:$AE$118*('Process CO2 Growth'!$A$108:$A$118=$A8)*('Process CO2 Growth'!$B$107:$AE$107=D$2))*SUMPRODUCT('Multipliers and Adjustments'!$E$43:$AN$70*('Multipliers and Adjustments'!$C$43:$C$70=$A8)*('Multipliers and Adjustments'!$D$43:$D$70=$B$1)*('Multipliers and Adjustments'!$E$42:$AN$42=D$2))*10^9</f>
        <v>0</v>
      </c>
      <c r="E8" s="10" cm="1">
        <f t="array" ref="E8">SUMPRODUCT('Process CO2 Growth'!$B$108:$AE$118*('Process CO2 Growth'!$A$108:$A$118=$A8)*('Process CO2 Growth'!$B$107:$AE$107=E$2))*SUMPRODUCT('Multipliers and Adjustments'!$E$43:$AN$70*('Multipliers and Adjustments'!$C$43:$C$70=$A8)*('Multipliers and Adjustments'!$D$43:$D$70=$B$1)*('Multipliers and Adjustments'!$E$42:$AN$42=E$2))*10^9</f>
        <v>0</v>
      </c>
      <c r="F8" s="10" cm="1">
        <f t="array" ref="F8">SUMPRODUCT('Process CO2 Growth'!$B$108:$AE$118*('Process CO2 Growth'!$A$108:$A$118=$A8)*('Process CO2 Growth'!$B$107:$AE$107=F$2))*SUMPRODUCT('Multipliers and Adjustments'!$E$43:$AN$70*('Multipliers and Adjustments'!$C$43:$C$70=$A8)*('Multipliers and Adjustments'!$D$43:$D$70=$B$1)*('Multipliers and Adjustments'!$E$42:$AN$42=F$2))*10^9</f>
        <v>0</v>
      </c>
      <c r="G8" s="10" cm="1">
        <f t="array" ref="G8">SUMPRODUCT('Process CO2 Growth'!$B$108:$AE$118*('Process CO2 Growth'!$A$108:$A$118=$A8)*('Process CO2 Growth'!$B$107:$AE$107=G$2))*SUMPRODUCT('Multipliers and Adjustments'!$E$43:$AN$70*('Multipliers and Adjustments'!$C$43:$C$70=$A8)*('Multipliers and Adjustments'!$D$43:$D$70=$B$1)*('Multipliers and Adjustments'!$E$42:$AN$42=G$2))*10^9</f>
        <v>0</v>
      </c>
      <c r="H8" s="10" cm="1">
        <f t="array" ref="H8">SUMPRODUCT('Process CO2 Growth'!$B$108:$AE$118*('Process CO2 Growth'!$A$108:$A$118=$A8)*('Process CO2 Growth'!$B$107:$AE$107=H$2))*SUMPRODUCT('Multipliers and Adjustments'!$E$43:$AN$70*('Multipliers and Adjustments'!$C$43:$C$70=$A8)*('Multipliers and Adjustments'!$D$43:$D$70=$B$1)*('Multipliers and Adjustments'!$E$42:$AN$42=H$2))*10^9</f>
        <v>0</v>
      </c>
      <c r="I8" s="10" cm="1">
        <f t="array" ref="I8">SUMPRODUCT('Process CO2 Growth'!$B$108:$AE$118*('Process CO2 Growth'!$A$108:$A$118=$A8)*('Process CO2 Growth'!$B$107:$AE$107=I$2))*SUMPRODUCT('Multipliers and Adjustments'!$E$43:$AN$70*('Multipliers and Adjustments'!$C$43:$C$70=$A8)*('Multipliers and Adjustments'!$D$43:$D$70=$B$1)*('Multipliers and Adjustments'!$E$42:$AN$42=I$2))*10^9</f>
        <v>0</v>
      </c>
      <c r="J8" s="10" cm="1">
        <f t="array" ref="J8">SUMPRODUCT('Process CO2 Growth'!$B$108:$AE$118*('Process CO2 Growth'!$A$108:$A$118=$A8)*('Process CO2 Growth'!$B$107:$AE$107=J$2))*SUMPRODUCT('Multipliers and Adjustments'!$E$43:$AN$70*('Multipliers and Adjustments'!$C$43:$C$70=$A8)*('Multipliers and Adjustments'!$D$43:$D$70=$B$1)*('Multipliers and Adjustments'!$E$42:$AN$42=J$2))*10^9</f>
        <v>0</v>
      </c>
      <c r="K8" s="10" cm="1">
        <f t="array" ref="K8">SUMPRODUCT('Process CO2 Growth'!$B$108:$AE$118*('Process CO2 Growth'!$A$108:$A$118=$A8)*('Process CO2 Growth'!$B$107:$AE$107=K$2))*SUMPRODUCT('Multipliers and Adjustments'!$E$43:$AN$70*('Multipliers and Adjustments'!$C$43:$C$70=$A8)*('Multipliers and Adjustments'!$D$43:$D$70=$B$1)*('Multipliers and Adjustments'!$E$42:$AN$42=K$2))*10^9</f>
        <v>0</v>
      </c>
      <c r="L8" s="10" cm="1">
        <f t="array" ref="L8">SUMPRODUCT('Process CO2 Growth'!$B$108:$AE$118*('Process CO2 Growth'!$A$108:$A$118=$A8)*('Process CO2 Growth'!$B$107:$AE$107=L$2))*SUMPRODUCT('Multipliers and Adjustments'!$E$43:$AN$70*('Multipliers and Adjustments'!$C$43:$C$70=$A8)*('Multipliers and Adjustments'!$D$43:$D$70=$B$1)*('Multipliers and Adjustments'!$E$42:$AN$42=L$2))*10^9</f>
        <v>0</v>
      </c>
      <c r="M8" s="10" cm="1">
        <f t="array" ref="M8">SUMPRODUCT('Process CO2 Growth'!$B$108:$AE$118*('Process CO2 Growth'!$A$108:$A$118=$A8)*('Process CO2 Growth'!$B$107:$AE$107=M$2))*SUMPRODUCT('Multipliers and Adjustments'!$E$43:$AN$70*('Multipliers and Adjustments'!$C$43:$C$70=$A8)*('Multipliers and Adjustments'!$D$43:$D$70=$B$1)*('Multipliers and Adjustments'!$E$42:$AN$42=M$2))*10^9</f>
        <v>0</v>
      </c>
      <c r="N8" s="10" cm="1">
        <f t="array" ref="N8">SUMPRODUCT('Process CO2 Growth'!$B$108:$AE$118*('Process CO2 Growth'!$A$108:$A$118=$A8)*('Process CO2 Growth'!$B$107:$AE$107=N$2))*SUMPRODUCT('Multipliers and Adjustments'!$E$43:$AN$70*('Multipliers and Adjustments'!$C$43:$C$70=$A8)*('Multipliers and Adjustments'!$D$43:$D$70=$B$1)*('Multipliers and Adjustments'!$E$42:$AN$42=N$2))*10^9</f>
        <v>0</v>
      </c>
      <c r="O8" s="10" cm="1">
        <f t="array" ref="O8">SUMPRODUCT('Process CO2 Growth'!$B$108:$AE$118*('Process CO2 Growth'!$A$108:$A$118=$A8)*('Process CO2 Growth'!$B$107:$AE$107=O$2))*SUMPRODUCT('Multipliers and Adjustments'!$E$43:$AN$70*('Multipliers and Adjustments'!$C$43:$C$70=$A8)*('Multipliers and Adjustments'!$D$43:$D$70=$B$1)*('Multipliers and Adjustments'!$E$42:$AN$42=O$2))*10^9</f>
        <v>0</v>
      </c>
      <c r="P8" s="10" cm="1">
        <f t="array" ref="P8">SUMPRODUCT('Process CO2 Growth'!$B$108:$AE$118*('Process CO2 Growth'!$A$108:$A$118=$A8)*('Process CO2 Growth'!$B$107:$AE$107=P$2))*SUMPRODUCT('Multipliers and Adjustments'!$E$43:$AN$70*('Multipliers and Adjustments'!$C$43:$C$70=$A8)*('Multipliers and Adjustments'!$D$43:$D$70=$B$1)*('Multipliers and Adjustments'!$E$42:$AN$42=P$2))*10^9</f>
        <v>0</v>
      </c>
      <c r="Q8" s="10" cm="1">
        <f t="array" ref="Q8">SUMPRODUCT('Process CO2 Growth'!$B$108:$AE$118*('Process CO2 Growth'!$A$108:$A$118=$A8)*('Process CO2 Growth'!$B$107:$AE$107=Q$2))*SUMPRODUCT('Multipliers and Adjustments'!$E$43:$AN$70*('Multipliers and Adjustments'!$C$43:$C$70=$A8)*('Multipliers and Adjustments'!$D$43:$D$70=$B$1)*('Multipliers and Adjustments'!$E$42:$AN$42=Q$2))*10^9</f>
        <v>0</v>
      </c>
      <c r="R8" s="10" cm="1">
        <f t="array" ref="R8">SUMPRODUCT('Process CO2 Growth'!$B$108:$AE$118*('Process CO2 Growth'!$A$108:$A$118=$A8)*('Process CO2 Growth'!$B$107:$AE$107=R$2))*SUMPRODUCT('Multipliers and Adjustments'!$E$43:$AN$70*('Multipliers and Adjustments'!$C$43:$C$70=$A8)*('Multipliers and Adjustments'!$D$43:$D$70=$B$1)*('Multipliers and Adjustments'!$E$42:$AN$42=R$2))*10^9</f>
        <v>0</v>
      </c>
      <c r="S8" s="10" cm="1">
        <f t="array" ref="S8">SUMPRODUCT('Process CO2 Growth'!$B$108:$AE$118*('Process CO2 Growth'!$A$108:$A$118=$A8)*('Process CO2 Growth'!$B$107:$AE$107=S$2))*SUMPRODUCT('Multipliers and Adjustments'!$E$43:$AN$70*('Multipliers and Adjustments'!$C$43:$C$70=$A8)*('Multipliers and Adjustments'!$D$43:$D$70=$B$1)*('Multipliers and Adjustments'!$E$42:$AN$42=S$2))*10^9</f>
        <v>0</v>
      </c>
      <c r="T8" s="10" cm="1">
        <f t="array" ref="T8">SUMPRODUCT('Process CO2 Growth'!$B$108:$AE$118*('Process CO2 Growth'!$A$108:$A$118=$A8)*('Process CO2 Growth'!$B$107:$AE$107=T$2))*SUMPRODUCT('Multipliers and Adjustments'!$E$43:$AN$70*('Multipliers and Adjustments'!$C$43:$C$70=$A8)*('Multipliers and Adjustments'!$D$43:$D$70=$B$1)*('Multipliers and Adjustments'!$E$42:$AN$42=T$2))*10^9</f>
        <v>0</v>
      </c>
      <c r="U8" s="10" cm="1">
        <f t="array" ref="U8">SUMPRODUCT('Process CO2 Growth'!$B$108:$AE$118*('Process CO2 Growth'!$A$108:$A$118=$A8)*('Process CO2 Growth'!$B$107:$AE$107=U$2))*SUMPRODUCT('Multipliers and Adjustments'!$E$43:$AN$70*('Multipliers and Adjustments'!$C$43:$C$70=$A8)*('Multipliers and Adjustments'!$D$43:$D$70=$B$1)*('Multipliers and Adjustments'!$E$42:$AN$42=U$2))*10^9</f>
        <v>0</v>
      </c>
      <c r="V8" s="10" cm="1">
        <f t="array" ref="V8">SUMPRODUCT('Process CO2 Growth'!$B$108:$AE$118*('Process CO2 Growth'!$A$108:$A$118=$A8)*('Process CO2 Growth'!$B$107:$AE$107=V$2))*SUMPRODUCT('Multipliers and Adjustments'!$E$43:$AN$70*('Multipliers and Adjustments'!$C$43:$C$70=$A8)*('Multipliers and Adjustments'!$D$43:$D$70=$B$1)*('Multipliers and Adjustments'!$E$42:$AN$42=V$2))*10^9</f>
        <v>0</v>
      </c>
      <c r="W8" s="10" cm="1">
        <f t="array" ref="W8">SUMPRODUCT('Process CO2 Growth'!$B$108:$AE$118*('Process CO2 Growth'!$A$108:$A$118=$A8)*('Process CO2 Growth'!$B$107:$AE$107=W$2))*SUMPRODUCT('Multipliers and Adjustments'!$E$43:$AN$70*('Multipliers and Adjustments'!$C$43:$C$70=$A8)*('Multipliers and Adjustments'!$D$43:$D$70=$B$1)*('Multipliers and Adjustments'!$E$42:$AN$42=W$2))*10^9</f>
        <v>0</v>
      </c>
      <c r="X8" s="10" cm="1">
        <f t="array" ref="X8">SUMPRODUCT('Process CO2 Growth'!$B$108:$AE$118*('Process CO2 Growth'!$A$108:$A$118=$A8)*('Process CO2 Growth'!$B$107:$AE$107=X$2))*SUMPRODUCT('Multipliers and Adjustments'!$E$43:$AN$70*('Multipliers and Adjustments'!$C$43:$C$70=$A8)*('Multipliers and Adjustments'!$D$43:$D$70=$B$1)*('Multipliers and Adjustments'!$E$42:$AN$42=X$2))*10^9</f>
        <v>0</v>
      </c>
      <c r="Y8" s="10" cm="1">
        <f t="array" ref="Y8">SUMPRODUCT('Process CO2 Growth'!$B$108:$AE$118*('Process CO2 Growth'!$A$108:$A$118=$A8)*('Process CO2 Growth'!$B$107:$AE$107=Y$2))*SUMPRODUCT('Multipliers and Adjustments'!$E$43:$AN$70*('Multipliers and Adjustments'!$C$43:$C$70=$A8)*('Multipliers and Adjustments'!$D$43:$D$70=$B$1)*('Multipliers and Adjustments'!$E$42:$AN$42=Y$2))*10^9</f>
        <v>0</v>
      </c>
      <c r="Z8" s="10" cm="1">
        <f t="array" ref="Z8">SUMPRODUCT('Process CO2 Growth'!$B$108:$AE$118*('Process CO2 Growth'!$A$108:$A$118=$A8)*('Process CO2 Growth'!$B$107:$AE$107=Z$2))*SUMPRODUCT('Multipliers and Adjustments'!$E$43:$AN$70*('Multipliers and Adjustments'!$C$43:$C$70=$A8)*('Multipliers and Adjustments'!$D$43:$D$70=$B$1)*('Multipliers and Adjustments'!$E$42:$AN$42=Z$2))*10^9</f>
        <v>0</v>
      </c>
      <c r="AA8" s="10" cm="1">
        <f t="array" ref="AA8">SUMPRODUCT('Process CO2 Growth'!$B$108:$AE$118*('Process CO2 Growth'!$A$108:$A$118=$A8)*('Process CO2 Growth'!$B$107:$AE$107=AA$2))*SUMPRODUCT('Multipliers and Adjustments'!$E$43:$AN$70*('Multipliers and Adjustments'!$C$43:$C$70=$A8)*('Multipliers and Adjustments'!$D$43:$D$70=$B$1)*('Multipliers and Adjustments'!$E$42:$AN$42=AA$2))*10^9</f>
        <v>0</v>
      </c>
      <c r="AB8" s="10" cm="1">
        <f t="array" ref="AB8">SUMPRODUCT('Process CO2 Growth'!$B$108:$AE$118*('Process CO2 Growth'!$A$108:$A$118=$A8)*('Process CO2 Growth'!$B$107:$AE$107=AB$2))*SUMPRODUCT('Multipliers and Adjustments'!$E$43:$AN$70*('Multipliers and Adjustments'!$C$43:$C$70=$A8)*('Multipliers and Adjustments'!$D$43:$D$70=$B$1)*('Multipliers and Adjustments'!$E$42:$AN$42=AB$2))*10^9</f>
        <v>0</v>
      </c>
      <c r="AC8" s="10" cm="1">
        <f t="array" ref="AC8">SUMPRODUCT('Process CO2 Growth'!$B$108:$AE$118*('Process CO2 Growth'!$A$108:$A$118=$A8)*('Process CO2 Growth'!$B$107:$AE$107=AC$2))*SUMPRODUCT('Multipliers and Adjustments'!$E$43:$AN$70*('Multipliers and Adjustments'!$C$43:$C$70=$A8)*('Multipliers and Adjustments'!$D$43:$D$70=$B$1)*('Multipliers and Adjustments'!$E$42:$AN$42=AC$2))*10^9</f>
        <v>0</v>
      </c>
      <c r="AD8" s="10" cm="1">
        <f t="array" ref="AD8">SUMPRODUCT('Process CO2 Growth'!$B$108:$AE$118*('Process CO2 Growth'!$A$108:$A$118=$A8)*('Process CO2 Growth'!$B$107:$AE$107=AD$2))*SUMPRODUCT('Multipliers and Adjustments'!$E$43:$AN$70*('Multipliers and Adjustments'!$C$43:$C$70=$A8)*('Multipliers and Adjustments'!$D$43:$D$70=$B$1)*('Multipliers and Adjustments'!$E$42:$AN$42=AD$2))*10^9</f>
        <v>0</v>
      </c>
      <c r="AE8" s="10" cm="1">
        <f t="array" ref="AE8">SUMPRODUCT('Process CO2 Growth'!$B$108:$AE$118*('Process CO2 Growth'!$A$108:$A$118=$A8)*('Process CO2 Growth'!$B$107:$AE$107=AE$2))*SUMPRODUCT('Multipliers and Adjustments'!$E$43:$AN$70*('Multipliers and Adjustments'!$C$43:$C$70=$A8)*('Multipliers and Adjustments'!$D$43:$D$70=$B$1)*('Multipliers and Adjustments'!$E$42:$AN$42=AE$2))*10^9</f>
        <v>0</v>
      </c>
      <c r="AF8" s="10" cm="1">
        <f t="array" ref="AF8">SUMPRODUCT('Process CO2 Growth'!$B$108:$AE$118*('Process CO2 Growth'!$A$108:$A$118=$A8)*('Process CO2 Growth'!$B$107:$AE$107=AF$2))*SUMPRODUCT('Multipliers and Adjustments'!$E$43:$AN$70*('Multipliers and Adjustments'!$C$43:$C$70=$A8)*('Multipliers and Adjustments'!$D$43:$D$70=$B$1)*('Multipliers and Adjustments'!$E$42:$AN$42=AF$2))*10^9</f>
        <v>0</v>
      </c>
      <c r="AG8" s="10" cm="1">
        <f t="array" ref="AG8">SUMPRODUCT('Process CO2 Growth'!$B$108:$AE$118*('Process CO2 Growth'!$A$108:$A$118=$A8)*('Process CO2 Growth'!$B$107:$AE$107=AG$2))*SUMPRODUCT('Multipliers and Adjustments'!$E$43:$AN$70*('Multipliers and Adjustments'!$C$43:$C$70=$A8)*('Multipliers and Adjustments'!$D$43:$D$70=$B$1)*('Multipliers and Adjustments'!$E$42:$AN$42=AG$2))*10^9</f>
        <v>0</v>
      </c>
      <c r="AH8" s="10" cm="1">
        <f t="array" ref="AH8">SUMPRODUCT('Process CO2 Growth'!$B$108:$AE$118*('Process CO2 Growth'!$A$108:$A$118=$A8)*('Process CO2 Growth'!$B$107:$AE$107=AH$2))*SUMPRODUCT('Multipliers and Adjustments'!$E$43:$AN$70*('Multipliers and Adjustments'!$C$43:$C$70=$A8)*('Multipliers and Adjustments'!$D$43:$D$70=$B$1)*('Multipliers and Adjustments'!$E$42:$AN$42=AH$2))*10^9</f>
        <v>0</v>
      </c>
      <c r="AI8" s="10" cm="1">
        <f t="array" ref="AI8">SUMPRODUCT('Process CO2 Growth'!$B$108:$AE$118*('Process CO2 Growth'!$A$108:$A$118=$A8)*('Process CO2 Growth'!$B$107:$AE$107=AI$2))*SUMPRODUCT('Multipliers and Adjustments'!$E$43:$AN$70*('Multipliers and Adjustments'!$C$43:$C$70=$A8)*('Multipliers and Adjustments'!$D$43:$D$70=$B$1)*('Multipliers and Adjustments'!$E$42:$AN$42=AI$2))*10^9</f>
        <v>0</v>
      </c>
      <c r="AJ8" s="10" cm="1">
        <f t="array" ref="AJ8">SUMPRODUCT('Process CO2 Growth'!$B$108:$AE$118*('Process CO2 Growth'!$A$108:$A$118=$A8)*('Process CO2 Growth'!$B$107:$AE$107=AJ$2))*SUMPRODUCT('Multipliers and Adjustments'!$E$43:$AN$70*('Multipliers and Adjustments'!$C$43:$C$70=$A8)*('Multipliers and Adjustments'!$D$43:$D$70=$B$1)*('Multipliers and Adjustments'!$E$42:$AN$42=AJ$2))*10^9</f>
        <v>0</v>
      </c>
      <c r="AK8" s="10" cm="1">
        <f t="array" ref="AK8">SUMPRODUCT('Process CO2 Growth'!$B$108:$AE$118*('Process CO2 Growth'!$A$108:$A$118=$A8)*('Process CO2 Growth'!$B$107:$AE$107=AK$2))*SUMPRODUCT('Multipliers and Adjustments'!$E$43:$AN$70*('Multipliers and Adjustments'!$C$43:$C$70=$A8)*('Multipliers and Adjustments'!$D$43:$D$70=$B$1)*('Multipliers and Adjustments'!$E$42:$AN$42=AK$2))*10^9</f>
        <v>0</v>
      </c>
    </row>
    <row r="9" spans="1:37" x14ac:dyDescent="0.25">
      <c r="A9" t="s">
        <v>570</v>
      </c>
      <c r="B9" s="10" cm="1">
        <f t="array" ref="B9">SUMPRODUCT('Process CO2 Growth'!$B$108:$AE$118*('Process CO2 Growth'!$A$108:$A$118=$A9)*('Process CO2 Growth'!$B$107:$AE$107=B$2))*SUMPRODUCT('Multipliers and Adjustments'!$E$43:$AN$70*('Multipliers and Adjustments'!$C$43:$C$70=$A9)*('Multipliers and Adjustments'!$D$43:$D$70=$B$1)*('Multipliers and Adjustments'!$E$42:$AN$42=B$2))*10^9</f>
        <v>0</v>
      </c>
      <c r="C9" s="10" cm="1">
        <f t="array" ref="C9">SUMPRODUCT('Process CO2 Growth'!$B$108:$AE$118*('Process CO2 Growth'!$A$108:$A$118=$A9)*('Process CO2 Growth'!$B$107:$AE$107=C$2))*SUMPRODUCT('Multipliers and Adjustments'!$E$43:$AN$70*('Multipliers and Adjustments'!$C$43:$C$70=$A9)*('Multipliers and Adjustments'!$D$43:$D$70=$B$1)*('Multipliers and Adjustments'!$E$42:$AN$42=C$2))*10^9</f>
        <v>0</v>
      </c>
      <c r="D9" s="10" cm="1">
        <f t="array" ref="D9">SUMPRODUCT('Process CO2 Growth'!$B$108:$AE$118*('Process CO2 Growth'!$A$108:$A$118=$A9)*('Process CO2 Growth'!$B$107:$AE$107=D$2))*SUMPRODUCT('Multipliers and Adjustments'!$E$43:$AN$70*('Multipliers and Adjustments'!$C$43:$C$70=$A9)*('Multipliers and Adjustments'!$D$43:$D$70=$B$1)*('Multipliers and Adjustments'!$E$42:$AN$42=D$2))*10^9</f>
        <v>0</v>
      </c>
      <c r="E9" s="10" cm="1">
        <f t="array" ref="E9">SUMPRODUCT('Process CO2 Growth'!$B$108:$AE$118*('Process CO2 Growth'!$A$108:$A$118=$A9)*('Process CO2 Growth'!$B$107:$AE$107=E$2))*SUMPRODUCT('Multipliers and Adjustments'!$E$43:$AN$70*('Multipliers and Adjustments'!$C$43:$C$70=$A9)*('Multipliers and Adjustments'!$D$43:$D$70=$B$1)*('Multipliers and Adjustments'!$E$42:$AN$42=E$2))*10^9</f>
        <v>0</v>
      </c>
      <c r="F9" s="10" cm="1">
        <f t="array" ref="F9">SUMPRODUCT('Process CO2 Growth'!$B$108:$AE$118*('Process CO2 Growth'!$A$108:$A$118=$A9)*('Process CO2 Growth'!$B$107:$AE$107=F$2))*SUMPRODUCT('Multipliers and Adjustments'!$E$43:$AN$70*('Multipliers and Adjustments'!$C$43:$C$70=$A9)*('Multipliers and Adjustments'!$D$43:$D$70=$B$1)*('Multipliers and Adjustments'!$E$42:$AN$42=F$2))*10^9</f>
        <v>0</v>
      </c>
      <c r="G9" s="10" cm="1">
        <f t="array" ref="G9">SUMPRODUCT('Process CO2 Growth'!$B$108:$AE$118*('Process CO2 Growth'!$A$108:$A$118=$A9)*('Process CO2 Growth'!$B$107:$AE$107=G$2))*SUMPRODUCT('Multipliers and Adjustments'!$E$43:$AN$70*('Multipliers and Adjustments'!$C$43:$C$70=$A9)*('Multipliers and Adjustments'!$D$43:$D$70=$B$1)*('Multipliers and Adjustments'!$E$42:$AN$42=G$2))*10^9</f>
        <v>0</v>
      </c>
      <c r="H9" s="10" cm="1">
        <f t="array" ref="H9">SUMPRODUCT('Process CO2 Growth'!$B$108:$AE$118*('Process CO2 Growth'!$A$108:$A$118=$A9)*('Process CO2 Growth'!$B$107:$AE$107=H$2))*SUMPRODUCT('Multipliers and Adjustments'!$E$43:$AN$70*('Multipliers and Adjustments'!$C$43:$C$70=$A9)*('Multipliers and Adjustments'!$D$43:$D$70=$B$1)*('Multipliers and Adjustments'!$E$42:$AN$42=H$2))*10^9</f>
        <v>0</v>
      </c>
      <c r="I9" s="10" cm="1">
        <f t="array" ref="I9">SUMPRODUCT('Process CO2 Growth'!$B$108:$AE$118*('Process CO2 Growth'!$A$108:$A$118=$A9)*('Process CO2 Growth'!$B$107:$AE$107=I$2))*SUMPRODUCT('Multipliers and Adjustments'!$E$43:$AN$70*('Multipliers and Adjustments'!$C$43:$C$70=$A9)*('Multipliers and Adjustments'!$D$43:$D$70=$B$1)*('Multipliers and Adjustments'!$E$42:$AN$42=I$2))*10^9</f>
        <v>0</v>
      </c>
      <c r="J9" s="10" cm="1">
        <f t="array" ref="J9">SUMPRODUCT('Process CO2 Growth'!$B$108:$AE$118*('Process CO2 Growth'!$A$108:$A$118=$A9)*('Process CO2 Growth'!$B$107:$AE$107=J$2))*SUMPRODUCT('Multipliers and Adjustments'!$E$43:$AN$70*('Multipliers and Adjustments'!$C$43:$C$70=$A9)*('Multipliers and Adjustments'!$D$43:$D$70=$B$1)*('Multipliers and Adjustments'!$E$42:$AN$42=J$2))*10^9</f>
        <v>0</v>
      </c>
      <c r="K9" s="10" cm="1">
        <f t="array" ref="K9">SUMPRODUCT('Process CO2 Growth'!$B$108:$AE$118*('Process CO2 Growth'!$A$108:$A$118=$A9)*('Process CO2 Growth'!$B$107:$AE$107=K$2))*SUMPRODUCT('Multipliers and Adjustments'!$E$43:$AN$70*('Multipliers and Adjustments'!$C$43:$C$70=$A9)*('Multipliers and Adjustments'!$D$43:$D$70=$B$1)*('Multipliers and Adjustments'!$E$42:$AN$42=K$2))*10^9</f>
        <v>0</v>
      </c>
      <c r="L9" s="10" cm="1">
        <f t="array" ref="L9">SUMPRODUCT('Process CO2 Growth'!$B$108:$AE$118*('Process CO2 Growth'!$A$108:$A$118=$A9)*('Process CO2 Growth'!$B$107:$AE$107=L$2))*SUMPRODUCT('Multipliers and Adjustments'!$E$43:$AN$70*('Multipliers and Adjustments'!$C$43:$C$70=$A9)*('Multipliers and Adjustments'!$D$43:$D$70=$B$1)*('Multipliers and Adjustments'!$E$42:$AN$42=L$2))*10^9</f>
        <v>0</v>
      </c>
      <c r="M9" s="10" cm="1">
        <f t="array" ref="M9">SUMPRODUCT('Process CO2 Growth'!$B$108:$AE$118*('Process CO2 Growth'!$A$108:$A$118=$A9)*('Process CO2 Growth'!$B$107:$AE$107=M$2))*SUMPRODUCT('Multipliers and Adjustments'!$E$43:$AN$70*('Multipliers and Adjustments'!$C$43:$C$70=$A9)*('Multipliers and Adjustments'!$D$43:$D$70=$B$1)*('Multipliers and Adjustments'!$E$42:$AN$42=M$2))*10^9</f>
        <v>0</v>
      </c>
      <c r="N9" s="10" cm="1">
        <f t="array" ref="N9">SUMPRODUCT('Process CO2 Growth'!$B$108:$AE$118*('Process CO2 Growth'!$A$108:$A$118=$A9)*('Process CO2 Growth'!$B$107:$AE$107=N$2))*SUMPRODUCT('Multipliers and Adjustments'!$E$43:$AN$70*('Multipliers and Adjustments'!$C$43:$C$70=$A9)*('Multipliers and Adjustments'!$D$43:$D$70=$B$1)*('Multipliers and Adjustments'!$E$42:$AN$42=N$2))*10^9</f>
        <v>0</v>
      </c>
      <c r="O9" s="10" cm="1">
        <f t="array" ref="O9">SUMPRODUCT('Process CO2 Growth'!$B$108:$AE$118*('Process CO2 Growth'!$A$108:$A$118=$A9)*('Process CO2 Growth'!$B$107:$AE$107=O$2))*SUMPRODUCT('Multipliers and Adjustments'!$E$43:$AN$70*('Multipliers and Adjustments'!$C$43:$C$70=$A9)*('Multipliers and Adjustments'!$D$43:$D$70=$B$1)*('Multipliers and Adjustments'!$E$42:$AN$42=O$2))*10^9</f>
        <v>0</v>
      </c>
      <c r="P9" s="10" cm="1">
        <f t="array" ref="P9">SUMPRODUCT('Process CO2 Growth'!$B$108:$AE$118*('Process CO2 Growth'!$A$108:$A$118=$A9)*('Process CO2 Growth'!$B$107:$AE$107=P$2))*SUMPRODUCT('Multipliers and Adjustments'!$E$43:$AN$70*('Multipliers and Adjustments'!$C$43:$C$70=$A9)*('Multipliers and Adjustments'!$D$43:$D$70=$B$1)*('Multipliers and Adjustments'!$E$42:$AN$42=P$2))*10^9</f>
        <v>0</v>
      </c>
      <c r="Q9" s="10" cm="1">
        <f t="array" ref="Q9">SUMPRODUCT('Process CO2 Growth'!$B$108:$AE$118*('Process CO2 Growth'!$A$108:$A$118=$A9)*('Process CO2 Growth'!$B$107:$AE$107=Q$2))*SUMPRODUCT('Multipliers and Adjustments'!$E$43:$AN$70*('Multipliers and Adjustments'!$C$43:$C$70=$A9)*('Multipliers and Adjustments'!$D$43:$D$70=$B$1)*('Multipliers and Adjustments'!$E$42:$AN$42=Q$2))*10^9</f>
        <v>0</v>
      </c>
      <c r="R9" s="10" cm="1">
        <f t="array" ref="R9">SUMPRODUCT('Process CO2 Growth'!$B$108:$AE$118*('Process CO2 Growth'!$A$108:$A$118=$A9)*('Process CO2 Growth'!$B$107:$AE$107=R$2))*SUMPRODUCT('Multipliers and Adjustments'!$E$43:$AN$70*('Multipliers and Adjustments'!$C$43:$C$70=$A9)*('Multipliers and Adjustments'!$D$43:$D$70=$B$1)*('Multipliers and Adjustments'!$E$42:$AN$42=R$2))*10^9</f>
        <v>0</v>
      </c>
      <c r="S9" s="10" cm="1">
        <f t="array" ref="S9">SUMPRODUCT('Process CO2 Growth'!$B$108:$AE$118*('Process CO2 Growth'!$A$108:$A$118=$A9)*('Process CO2 Growth'!$B$107:$AE$107=S$2))*SUMPRODUCT('Multipliers and Adjustments'!$E$43:$AN$70*('Multipliers and Adjustments'!$C$43:$C$70=$A9)*('Multipliers and Adjustments'!$D$43:$D$70=$B$1)*('Multipliers and Adjustments'!$E$42:$AN$42=S$2))*10^9</f>
        <v>0</v>
      </c>
      <c r="T9" s="10" cm="1">
        <f t="array" ref="T9">SUMPRODUCT('Process CO2 Growth'!$B$108:$AE$118*('Process CO2 Growth'!$A$108:$A$118=$A9)*('Process CO2 Growth'!$B$107:$AE$107=T$2))*SUMPRODUCT('Multipliers and Adjustments'!$E$43:$AN$70*('Multipliers and Adjustments'!$C$43:$C$70=$A9)*('Multipliers and Adjustments'!$D$43:$D$70=$B$1)*('Multipliers and Adjustments'!$E$42:$AN$42=T$2))*10^9</f>
        <v>0</v>
      </c>
      <c r="U9" s="10" cm="1">
        <f t="array" ref="U9">SUMPRODUCT('Process CO2 Growth'!$B$108:$AE$118*('Process CO2 Growth'!$A$108:$A$118=$A9)*('Process CO2 Growth'!$B$107:$AE$107=U$2))*SUMPRODUCT('Multipliers and Adjustments'!$E$43:$AN$70*('Multipliers and Adjustments'!$C$43:$C$70=$A9)*('Multipliers and Adjustments'!$D$43:$D$70=$B$1)*('Multipliers and Adjustments'!$E$42:$AN$42=U$2))*10^9</f>
        <v>0</v>
      </c>
      <c r="V9" s="10" cm="1">
        <f t="array" ref="V9">SUMPRODUCT('Process CO2 Growth'!$B$108:$AE$118*('Process CO2 Growth'!$A$108:$A$118=$A9)*('Process CO2 Growth'!$B$107:$AE$107=V$2))*SUMPRODUCT('Multipliers and Adjustments'!$E$43:$AN$70*('Multipliers and Adjustments'!$C$43:$C$70=$A9)*('Multipliers and Adjustments'!$D$43:$D$70=$B$1)*('Multipliers and Adjustments'!$E$42:$AN$42=V$2))*10^9</f>
        <v>0</v>
      </c>
      <c r="W9" s="10" cm="1">
        <f t="array" ref="W9">SUMPRODUCT('Process CO2 Growth'!$B$108:$AE$118*('Process CO2 Growth'!$A$108:$A$118=$A9)*('Process CO2 Growth'!$B$107:$AE$107=W$2))*SUMPRODUCT('Multipliers and Adjustments'!$E$43:$AN$70*('Multipliers and Adjustments'!$C$43:$C$70=$A9)*('Multipliers and Adjustments'!$D$43:$D$70=$B$1)*('Multipliers and Adjustments'!$E$42:$AN$42=W$2))*10^9</f>
        <v>0</v>
      </c>
      <c r="X9" s="10" cm="1">
        <f t="array" ref="X9">SUMPRODUCT('Process CO2 Growth'!$B$108:$AE$118*('Process CO2 Growth'!$A$108:$A$118=$A9)*('Process CO2 Growth'!$B$107:$AE$107=X$2))*SUMPRODUCT('Multipliers and Adjustments'!$E$43:$AN$70*('Multipliers and Adjustments'!$C$43:$C$70=$A9)*('Multipliers and Adjustments'!$D$43:$D$70=$B$1)*('Multipliers and Adjustments'!$E$42:$AN$42=X$2))*10^9</f>
        <v>0</v>
      </c>
      <c r="Y9" s="10" cm="1">
        <f t="array" ref="Y9">SUMPRODUCT('Process CO2 Growth'!$B$108:$AE$118*('Process CO2 Growth'!$A$108:$A$118=$A9)*('Process CO2 Growth'!$B$107:$AE$107=Y$2))*SUMPRODUCT('Multipliers and Adjustments'!$E$43:$AN$70*('Multipliers and Adjustments'!$C$43:$C$70=$A9)*('Multipliers and Adjustments'!$D$43:$D$70=$B$1)*('Multipliers and Adjustments'!$E$42:$AN$42=Y$2))*10^9</f>
        <v>0</v>
      </c>
      <c r="Z9" s="10" cm="1">
        <f t="array" ref="Z9">SUMPRODUCT('Process CO2 Growth'!$B$108:$AE$118*('Process CO2 Growth'!$A$108:$A$118=$A9)*('Process CO2 Growth'!$B$107:$AE$107=Z$2))*SUMPRODUCT('Multipliers and Adjustments'!$E$43:$AN$70*('Multipliers and Adjustments'!$C$43:$C$70=$A9)*('Multipliers and Adjustments'!$D$43:$D$70=$B$1)*('Multipliers and Adjustments'!$E$42:$AN$42=Z$2))*10^9</f>
        <v>0</v>
      </c>
      <c r="AA9" s="10" cm="1">
        <f t="array" ref="AA9">SUMPRODUCT('Process CO2 Growth'!$B$108:$AE$118*('Process CO2 Growth'!$A$108:$A$118=$A9)*('Process CO2 Growth'!$B$107:$AE$107=AA$2))*SUMPRODUCT('Multipliers and Adjustments'!$E$43:$AN$70*('Multipliers and Adjustments'!$C$43:$C$70=$A9)*('Multipliers and Adjustments'!$D$43:$D$70=$B$1)*('Multipliers and Adjustments'!$E$42:$AN$42=AA$2))*10^9</f>
        <v>0</v>
      </c>
      <c r="AB9" s="10" cm="1">
        <f t="array" ref="AB9">SUMPRODUCT('Process CO2 Growth'!$B$108:$AE$118*('Process CO2 Growth'!$A$108:$A$118=$A9)*('Process CO2 Growth'!$B$107:$AE$107=AB$2))*SUMPRODUCT('Multipliers and Adjustments'!$E$43:$AN$70*('Multipliers and Adjustments'!$C$43:$C$70=$A9)*('Multipliers and Adjustments'!$D$43:$D$70=$B$1)*('Multipliers and Adjustments'!$E$42:$AN$42=AB$2))*10^9</f>
        <v>0</v>
      </c>
      <c r="AC9" s="10" cm="1">
        <f t="array" ref="AC9">SUMPRODUCT('Process CO2 Growth'!$B$108:$AE$118*('Process CO2 Growth'!$A$108:$A$118=$A9)*('Process CO2 Growth'!$B$107:$AE$107=AC$2))*SUMPRODUCT('Multipliers and Adjustments'!$E$43:$AN$70*('Multipliers and Adjustments'!$C$43:$C$70=$A9)*('Multipliers and Adjustments'!$D$43:$D$70=$B$1)*('Multipliers and Adjustments'!$E$42:$AN$42=AC$2))*10^9</f>
        <v>0</v>
      </c>
      <c r="AD9" s="10" cm="1">
        <f t="array" ref="AD9">SUMPRODUCT('Process CO2 Growth'!$B$108:$AE$118*('Process CO2 Growth'!$A$108:$A$118=$A9)*('Process CO2 Growth'!$B$107:$AE$107=AD$2))*SUMPRODUCT('Multipliers and Adjustments'!$E$43:$AN$70*('Multipliers and Adjustments'!$C$43:$C$70=$A9)*('Multipliers and Adjustments'!$D$43:$D$70=$B$1)*('Multipliers and Adjustments'!$E$42:$AN$42=AD$2))*10^9</f>
        <v>0</v>
      </c>
      <c r="AE9" s="10" cm="1">
        <f t="array" ref="AE9">SUMPRODUCT('Process CO2 Growth'!$B$108:$AE$118*('Process CO2 Growth'!$A$108:$A$118=$A9)*('Process CO2 Growth'!$B$107:$AE$107=AE$2))*SUMPRODUCT('Multipliers and Adjustments'!$E$43:$AN$70*('Multipliers and Adjustments'!$C$43:$C$70=$A9)*('Multipliers and Adjustments'!$D$43:$D$70=$B$1)*('Multipliers and Adjustments'!$E$42:$AN$42=AE$2))*10^9</f>
        <v>0</v>
      </c>
      <c r="AF9" s="10" cm="1">
        <f t="array" ref="AF9">SUMPRODUCT('Process CO2 Growth'!$B$108:$AE$118*('Process CO2 Growth'!$A$108:$A$118=$A9)*('Process CO2 Growth'!$B$107:$AE$107=AF$2))*SUMPRODUCT('Multipliers and Adjustments'!$E$43:$AN$70*('Multipliers and Adjustments'!$C$43:$C$70=$A9)*('Multipliers and Adjustments'!$D$43:$D$70=$B$1)*('Multipliers and Adjustments'!$E$42:$AN$42=AF$2))*10^9</f>
        <v>0</v>
      </c>
      <c r="AG9" s="10" cm="1">
        <f t="array" ref="AG9">SUMPRODUCT('Process CO2 Growth'!$B$108:$AE$118*('Process CO2 Growth'!$A$108:$A$118=$A9)*('Process CO2 Growth'!$B$107:$AE$107=AG$2))*SUMPRODUCT('Multipliers and Adjustments'!$E$43:$AN$70*('Multipliers and Adjustments'!$C$43:$C$70=$A9)*('Multipliers and Adjustments'!$D$43:$D$70=$B$1)*('Multipliers and Adjustments'!$E$42:$AN$42=AG$2))*10^9</f>
        <v>0</v>
      </c>
      <c r="AH9" s="10" cm="1">
        <f t="array" ref="AH9">SUMPRODUCT('Process CO2 Growth'!$B$108:$AE$118*('Process CO2 Growth'!$A$108:$A$118=$A9)*('Process CO2 Growth'!$B$107:$AE$107=AH$2))*SUMPRODUCT('Multipliers and Adjustments'!$E$43:$AN$70*('Multipliers and Adjustments'!$C$43:$C$70=$A9)*('Multipliers and Adjustments'!$D$43:$D$70=$B$1)*('Multipliers and Adjustments'!$E$42:$AN$42=AH$2))*10^9</f>
        <v>0</v>
      </c>
      <c r="AI9" s="10" cm="1">
        <f t="array" ref="AI9">SUMPRODUCT('Process CO2 Growth'!$B$108:$AE$118*('Process CO2 Growth'!$A$108:$A$118=$A9)*('Process CO2 Growth'!$B$107:$AE$107=AI$2))*SUMPRODUCT('Multipliers and Adjustments'!$E$43:$AN$70*('Multipliers and Adjustments'!$C$43:$C$70=$A9)*('Multipliers and Adjustments'!$D$43:$D$70=$B$1)*('Multipliers and Adjustments'!$E$42:$AN$42=AI$2))*10^9</f>
        <v>0</v>
      </c>
      <c r="AJ9" s="10" cm="1">
        <f t="array" ref="AJ9">SUMPRODUCT('Process CO2 Growth'!$B$108:$AE$118*('Process CO2 Growth'!$A$108:$A$118=$A9)*('Process CO2 Growth'!$B$107:$AE$107=AJ$2))*SUMPRODUCT('Multipliers and Adjustments'!$E$43:$AN$70*('Multipliers and Adjustments'!$C$43:$C$70=$A9)*('Multipliers and Adjustments'!$D$43:$D$70=$B$1)*('Multipliers and Adjustments'!$E$42:$AN$42=AJ$2))*10^9</f>
        <v>0</v>
      </c>
      <c r="AK9" s="10" cm="1">
        <f t="array" ref="AK9">SUMPRODUCT('Process CO2 Growth'!$B$108:$AE$118*('Process CO2 Growth'!$A$108:$A$118=$A9)*('Process CO2 Growth'!$B$107:$AE$107=AK$2))*SUMPRODUCT('Multipliers and Adjustments'!$E$43:$AN$70*('Multipliers and Adjustments'!$C$43:$C$70=$A9)*('Multipliers and Adjustments'!$D$43:$D$70=$B$1)*('Multipliers and Adjustments'!$E$42:$AN$42=AK$2))*10^9</f>
        <v>0</v>
      </c>
    </row>
    <row r="10" spans="1:37" x14ac:dyDescent="0.25">
      <c r="A10" t="s">
        <v>571</v>
      </c>
      <c r="B10" s="10" cm="1">
        <f t="array" ref="B10">SUMPRODUCT('Process CO2 Growth'!$B$108:$AE$118*('Process CO2 Growth'!$A$108:$A$118=$A10)*('Process CO2 Growth'!$B$107:$AE$107=B$2))*SUMPRODUCT('Multipliers and Adjustments'!$E$43:$AN$70*('Multipliers and Adjustments'!$C$43:$C$70=$A10)*('Multipliers and Adjustments'!$D$43:$D$70=$B$1)*('Multipliers and Adjustments'!$E$42:$AN$42=B$2))*10^9</f>
        <v>0</v>
      </c>
      <c r="C10" s="10" cm="1">
        <f t="array" ref="C10">SUMPRODUCT('Process CO2 Growth'!$B$108:$AE$118*('Process CO2 Growth'!$A$108:$A$118=$A10)*('Process CO2 Growth'!$B$107:$AE$107=C$2))*SUMPRODUCT('Multipliers and Adjustments'!$E$43:$AN$70*('Multipliers and Adjustments'!$C$43:$C$70=$A10)*('Multipliers and Adjustments'!$D$43:$D$70=$B$1)*('Multipliers and Adjustments'!$E$42:$AN$42=C$2))*10^9</f>
        <v>0</v>
      </c>
      <c r="D10" s="10" cm="1">
        <f t="array" ref="D10">SUMPRODUCT('Process CO2 Growth'!$B$108:$AE$118*('Process CO2 Growth'!$A$108:$A$118=$A10)*('Process CO2 Growth'!$B$107:$AE$107=D$2))*SUMPRODUCT('Multipliers and Adjustments'!$E$43:$AN$70*('Multipliers and Adjustments'!$C$43:$C$70=$A10)*('Multipliers and Adjustments'!$D$43:$D$70=$B$1)*('Multipliers and Adjustments'!$E$42:$AN$42=D$2))*10^9</f>
        <v>0</v>
      </c>
      <c r="E10" s="10" cm="1">
        <f t="array" ref="E10">SUMPRODUCT('Process CO2 Growth'!$B$108:$AE$118*('Process CO2 Growth'!$A$108:$A$118=$A10)*('Process CO2 Growth'!$B$107:$AE$107=E$2))*SUMPRODUCT('Multipliers and Adjustments'!$E$43:$AN$70*('Multipliers and Adjustments'!$C$43:$C$70=$A10)*('Multipliers and Adjustments'!$D$43:$D$70=$B$1)*('Multipliers and Adjustments'!$E$42:$AN$42=E$2))*10^9</f>
        <v>0</v>
      </c>
      <c r="F10" s="10" cm="1">
        <f t="array" ref="F10">SUMPRODUCT('Process CO2 Growth'!$B$108:$AE$118*('Process CO2 Growth'!$A$108:$A$118=$A10)*('Process CO2 Growth'!$B$107:$AE$107=F$2))*SUMPRODUCT('Multipliers and Adjustments'!$E$43:$AN$70*('Multipliers and Adjustments'!$C$43:$C$70=$A10)*('Multipliers and Adjustments'!$D$43:$D$70=$B$1)*('Multipliers and Adjustments'!$E$42:$AN$42=F$2))*10^9</f>
        <v>0</v>
      </c>
      <c r="G10" s="10" cm="1">
        <f t="array" ref="G10">SUMPRODUCT('Process CO2 Growth'!$B$108:$AE$118*('Process CO2 Growth'!$A$108:$A$118=$A10)*('Process CO2 Growth'!$B$107:$AE$107=G$2))*SUMPRODUCT('Multipliers and Adjustments'!$E$43:$AN$70*('Multipliers and Adjustments'!$C$43:$C$70=$A10)*('Multipliers and Adjustments'!$D$43:$D$70=$B$1)*('Multipliers and Adjustments'!$E$42:$AN$42=G$2))*10^9</f>
        <v>0</v>
      </c>
      <c r="H10" s="10" cm="1">
        <f t="array" ref="H10">SUMPRODUCT('Process CO2 Growth'!$B$108:$AE$118*('Process CO2 Growth'!$A$108:$A$118=$A10)*('Process CO2 Growth'!$B$107:$AE$107=H$2))*SUMPRODUCT('Multipliers and Adjustments'!$E$43:$AN$70*('Multipliers and Adjustments'!$C$43:$C$70=$A10)*('Multipliers and Adjustments'!$D$43:$D$70=$B$1)*('Multipliers and Adjustments'!$E$42:$AN$42=H$2))*10^9</f>
        <v>0</v>
      </c>
      <c r="I10" s="10" cm="1">
        <f t="array" ref="I10">SUMPRODUCT('Process CO2 Growth'!$B$108:$AE$118*('Process CO2 Growth'!$A$108:$A$118=$A10)*('Process CO2 Growth'!$B$107:$AE$107=I$2))*SUMPRODUCT('Multipliers and Adjustments'!$E$43:$AN$70*('Multipliers and Adjustments'!$C$43:$C$70=$A10)*('Multipliers and Adjustments'!$D$43:$D$70=$B$1)*('Multipliers and Adjustments'!$E$42:$AN$42=I$2))*10^9</f>
        <v>0</v>
      </c>
      <c r="J10" s="10" cm="1">
        <f t="array" ref="J10">SUMPRODUCT('Process CO2 Growth'!$B$108:$AE$118*('Process CO2 Growth'!$A$108:$A$118=$A10)*('Process CO2 Growth'!$B$107:$AE$107=J$2))*SUMPRODUCT('Multipliers and Adjustments'!$E$43:$AN$70*('Multipliers and Adjustments'!$C$43:$C$70=$A10)*('Multipliers and Adjustments'!$D$43:$D$70=$B$1)*('Multipliers and Adjustments'!$E$42:$AN$42=J$2))*10^9</f>
        <v>0</v>
      </c>
      <c r="K10" s="10" cm="1">
        <f t="array" ref="K10">SUMPRODUCT('Process CO2 Growth'!$B$108:$AE$118*('Process CO2 Growth'!$A$108:$A$118=$A10)*('Process CO2 Growth'!$B$107:$AE$107=K$2))*SUMPRODUCT('Multipliers and Adjustments'!$E$43:$AN$70*('Multipliers and Adjustments'!$C$43:$C$70=$A10)*('Multipliers and Adjustments'!$D$43:$D$70=$B$1)*('Multipliers and Adjustments'!$E$42:$AN$42=K$2))*10^9</f>
        <v>0</v>
      </c>
      <c r="L10" s="10" cm="1">
        <f t="array" ref="L10">SUMPRODUCT('Process CO2 Growth'!$B$108:$AE$118*('Process CO2 Growth'!$A$108:$A$118=$A10)*('Process CO2 Growth'!$B$107:$AE$107=L$2))*SUMPRODUCT('Multipliers and Adjustments'!$E$43:$AN$70*('Multipliers and Adjustments'!$C$43:$C$70=$A10)*('Multipliers and Adjustments'!$D$43:$D$70=$B$1)*('Multipliers and Adjustments'!$E$42:$AN$42=L$2))*10^9</f>
        <v>0</v>
      </c>
      <c r="M10" s="10" cm="1">
        <f t="array" ref="M10">SUMPRODUCT('Process CO2 Growth'!$B$108:$AE$118*('Process CO2 Growth'!$A$108:$A$118=$A10)*('Process CO2 Growth'!$B$107:$AE$107=M$2))*SUMPRODUCT('Multipliers and Adjustments'!$E$43:$AN$70*('Multipliers and Adjustments'!$C$43:$C$70=$A10)*('Multipliers and Adjustments'!$D$43:$D$70=$B$1)*('Multipliers and Adjustments'!$E$42:$AN$42=M$2))*10^9</f>
        <v>0</v>
      </c>
      <c r="N10" s="10" cm="1">
        <f t="array" ref="N10">SUMPRODUCT('Process CO2 Growth'!$B$108:$AE$118*('Process CO2 Growth'!$A$108:$A$118=$A10)*('Process CO2 Growth'!$B$107:$AE$107=N$2))*SUMPRODUCT('Multipliers and Adjustments'!$E$43:$AN$70*('Multipliers and Adjustments'!$C$43:$C$70=$A10)*('Multipliers and Adjustments'!$D$43:$D$70=$B$1)*('Multipliers and Adjustments'!$E$42:$AN$42=N$2))*10^9</f>
        <v>0</v>
      </c>
      <c r="O10" s="10" cm="1">
        <f t="array" ref="O10">SUMPRODUCT('Process CO2 Growth'!$B$108:$AE$118*('Process CO2 Growth'!$A$108:$A$118=$A10)*('Process CO2 Growth'!$B$107:$AE$107=O$2))*SUMPRODUCT('Multipliers and Adjustments'!$E$43:$AN$70*('Multipliers and Adjustments'!$C$43:$C$70=$A10)*('Multipliers and Adjustments'!$D$43:$D$70=$B$1)*('Multipliers and Adjustments'!$E$42:$AN$42=O$2))*10^9</f>
        <v>0</v>
      </c>
      <c r="P10" s="10" cm="1">
        <f t="array" ref="P10">SUMPRODUCT('Process CO2 Growth'!$B$108:$AE$118*('Process CO2 Growth'!$A$108:$A$118=$A10)*('Process CO2 Growth'!$B$107:$AE$107=P$2))*SUMPRODUCT('Multipliers and Adjustments'!$E$43:$AN$70*('Multipliers and Adjustments'!$C$43:$C$70=$A10)*('Multipliers and Adjustments'!$D$43:$D$70=$B$1)*('Multipliers and Adjustments'!$E$42:$AN$42=P$2))*10^9</f>
        <v>0</v>
      </c>
      <c r="Q10" s="10" cm="1">
        <f t="array" ref="Q10">SUMPRODUCT('Process CO2 Growth'!$B$108:$AE$118*('Process CO2 Growth'!$A$108:$A$118=$A10)*('Process CO2 Growth'!$B$107:$AE$107=Q$2))*SUMPRODUCT('Multipliers and Adjustments'!$E$43:$AN$70*('Multipliers and Adjustments'!$C$43:$C$70=$A10)*('Multipliers and Adjustments'!$D$43:$D$70=$B$1)*('Multipliers and Adjustments'!$E$42:$AN$42=Q$2))*10^9</f>
        <v>0</v>
      </c>
      <c r="R10" s="10" cm="1">
        <f t="array" ref="R10">SUMPRODUCT('Process CO2 Growth'!$B$108:$AE$118*('Process CO2 Growth'!$A$108:$A$118=$A10)*('Process CO2 Growth'!$B$107:$AE$107=R$2))*SUMPRODUCT('Multipliers and Adjustments'!$E$43:$AN$70*('Multipliers and Adjustments'!$C$43:$C$70=$A10)*('Multipliers and Adjustments'!$D$43:$D$70=$B$1)*('Multipliers and Adjustments'!$E$42:$AN$42=R$2))*10^9</f>
        <v>0</v>
      </c>
      <c r="S10" s="10" cm="1">
        <f t="array" ref="S10">SUMPRODUCT('Process CO2 Growth'!$B$108:$AE$118*('Process CO2 Growth'!$A$108:$A$118=$A10)*('Process CO2 Growth'!$B$107:$AE$107=S$2))*SUMPRODUCT('Multipliers and Adjustments'!$E$43:$AN$70*('Multipliers and Adjustments'!$C$43:$C$70=$A10)*('Multipliers and Adjustments'!$D$43:$D$70=$B$1)*('Multipliers and Adjustments'!$E$42:$AN$42=S$2))*10^9</f>
        <v>0</v>
      </c>
      <c r="T10" s="10" cm="1">
        <f t="array" ref="T10">SUMPRODUCT('Process CO2 Growth'!$B$108:$AE$118*('Process CO2 Growth'!$A$108:$A$118=$A10)*('Process CO2 Growth'!$B$107:$AE$107=T$2))*SUMPRODUCT('Multipliers and Adjustments'!$E$43:$AN$70*('Multipliers and Adjustments'!$C$43:$C$70=$A10)*('Multipliers and Adjustments'!$D$43:$D$70=$B$1)*('Multipliers and Adjustments'!$E$42:$AN$42=T$2))*10^9</f>
        <v>0</v>
      </c>
      <c r="U10" s="10" cm="1">
        <f t="array" ref="U10">SUMPRODUCT('Process CO2 Growth'!$B$108:$AE$118*('Process CO2 Growth'!$A$108:$A$118=$A10)*('Process CO2 Growth'!$B$107:$AE$107=U$2))*SUMPRODUCT('Multipliers and Adjustments'!$E$43:$AN$70*('Multipliers and Adjustments'!$C$43:$C$70=$A10)*('Multipliers and Adjustments'!$D$43:$D$70=$B$1)*('Multipliers and Adjustments'!$E$42:$AN$42=U$2))*10^9</f>
        <v>0</v>
      </c>
      <c r="V10" s="10" cm="1">
        <f t="array" ref="V10">SUMPRODUCT('Process CO2 Growth'!$B$108:$AE$118*('Process CO2 Growth'!$A$108:$A$118=$A10)*('Process CO2 Growth'!$B$107:$AE$107=V$2))*SUMPRODUCT('Multipliers and Adjustments'!$E$43:$AN$70*('Multipliers and Adjustments'!$C$43:$C$70=$A10)*('Multipliers and Adjustments'!$D$43:$D$70=$B$1)*('Multipliers and Adjustments'!$E$42:$AN$42=V$2))*10^9</f>
        <v>0</v>
      </c>
      <c r="W10" s="10" cm="1">
        <f t="array" ref="W10">SUMPRODUCT('Process CO2 Growth'!$B$108:$AE$118*('Process CO2 Growth'!$A$108:$A$118=$A10)*('Process CO2 Growth'!$B$107:$AE$107=W$2))*SUMPRODUCT('Multipliers and Adjustments'!$E$43:$AN$70*('Multipliers and Adjustments'!$C$43:$C$70=$A10)*('Multipliers and Adjustments'!$D$43:$D$70=$B$1)*('Multipliers and Adjustments'!$E$42:$AN$42=W$2))*10^9</f>
        <v>0</v>
      </c>
      <c r="X10" s="10" cm="1">
        <f t="array" ref="X10">SUMPRODUCT('Process CO2 Growth'!$B$108:$AE$118*('Process CO2 Growth'!$A$108:$A$118=$A10)*('Process CO2 Growth'!$B$107:$AE$107=X$2))*SUMPRODUCT('Multipliers and Adjustments'!$E$43:$AN$70*('Multipliers and Adjustments'!$C$43:$C$70=$A10)*('Multipliers and Adjustments'!$D$43:$D$70=$B$1)*('Multipliers and Adjustments'!$E$42:$AN$42=X$2))*10^9</f>
        <v>0</v>
      </c>
      <c r="Y10" s="10" cm="1">
        <f t="array" ref="Y10">SUMPRODUCT('Process CO2 Growth'!$B$108:$AE$118*('Process CO2 Growth'!$A$108:$A$118=$A10)*('Process CO2 Growth'!$B$107:$AE$107=Y$2))*SUMPRODUCT('Multipliers and Adjustments'!$E$43:$AN$70*('Multipliers and Adjustments'!$C$43:$C$70=$A10)*('Multipliers and Adjustments'!$D$43:$D$70=$B$1)*('Multipliers and Adjustments'!$E$42:$AN$42=Y$2))*10^9</f>
        <v>0</v>
      </c>
      <c r="Z10" s="10" cm="1">
        <f t="array" ref="Z10">SUMPRODUCT('Process CO2 Growth'!$B$108:$AE$118*('Process CO2 Growth'!$A$108:$A$118=$A10)*('Process CO2 Growth'!$B$107:$AE$107=Z$2))*SUMPRODUCT('Multipliers and Adjustments'!$E$43:$AN$70*('Multipliers and Adjustments'!$C$43:$C$70=$A10)*('Multipliers and Adjustments'!$D$43:$D$70=$B$1)*('Multipliers and Adjustments'!$E$42:$AN$42=Z$2))*10^9</f>
        <v>0</v>
      </c>
      <c r="AA10" s="10" cm="1">
        <f t="array" ref="AA10">SUMPRODUCT('Process CO2 Growth'!$B$108:$AE$118*('Process CO2 Growth'!$A$108:$A$118=$A10)*('Process CO2 Growth'!$B$107:$AE$107=AA$2))*SUMPRODUCT('Multipliers and Adjustments'!$E$43:$AN$70*('Multipliers and Adjustments'!$C$43:$C$70=$A10)*('Multipliers and Adjustments'!$D$43:$D$70=$B$1)*('Multipliers and Adjustments'!$E$42:$AN$42=AA$2))*10^9</f>
        <v>0</v>
      </c>
      <c r="AB10" s="10" cm="1">
        <f t="array" ref="AB10">SUMPRODUCT('Process CO2 Growth'!$B$108:$AE$118*('Process CO2 Growth'!$A$108:$A$118=$A10)*('Process CO2 Growth'!$B$107:$AE$107=AB$2))*SUMPRODUCT('Multipliers and Adjustments'!$E$43:$AN$70*('Multipliers and Adjustments'!$C$43:$C$70=$A10)*('Multipliers and Adjustments'!$D$43:$D$70=$B$1)*('Multipliers and Adjustments'!$E$42:$AN$42=AB$2))*10^9</f>
        <v>0</v>
      </c>
      <c r="AC10" s="10" cm="1">
        <f t="array" ref="AC10">SUMPRODUCT('Process CO2 Growth'!$B$108:$AE$118*('Process CO2 Growth'!$A$108:$A$118=$A10)*('Process CO2 Growth'!$B$107:$AE$107=AC$2))*SUMPRODUCT('Multipliers and Adjustments'!$E$43:$AN$70*('Multipliers and Adjustments'!$C$43:$C$70=$A10)*('Multipliers and Adjustments'!$D$43:$D$70=$B$1)*('Multipliers and Adjustments'!$E$42:$AN$42=AC$2))*10^9</f>
        <v>0</v>
      </c>
      <c r="AD10" s="10" cm="1">
        <f t="array" ref="AD10">SUMPRODUCT('Process CO2 Growth'!$B$108:$AE$118*('Process CO2 Growth'!$A$108:$A$118=$A10)*('Process CO2 Growth'!$B$107:$AE$107=AD$2))*SUMPRODUCT('Multipliers and Adjustments'!$E$43:$AN$70*('Multipliers and Adjustments'!$C$43:$C$70=$A10)*('Multipliers and Adjustments'!$D$43:$D$70=$B$1)*('Multipliers and Adjustments'!$E$42:$AN$42=AD$2))*10^9</f>
        <v>0</v>
      </c>
      <c r="AE10" s="10" cm="1">
        <f t="array" ref="AE10">SUMPRODUCT('Process CO2 Growth'!$B$108:$AE$118*('Process CO2 Growth'!$A$108:$A$118=$A10)*('Process CO2 Growth'!$B$107:$AE$107=AE$2))*SUMPRODUCT('Multipliers and Adjustments'!$E$43:$AN$70*('Multipliers and Adjustments'!$C$43:$C$70=$A10)*('Multipliers and Adjustments'!$D$43:$D$70=$B$1)*('Multipliers and Adjustments'!$E$42:$AN$42=AE$2))*10^9</f>
        <v>0</v>
      </c>
      <c r="AF10" s="10" cm="1">
        <f t="array" ref="AF10">SUMPRODUCT('Process CO2 Growth'!$B$108:$AE$118*('Process CO2 Growth'!$A$108:$A$118=$A10)*('Process CO2 Growth'!$B$107:$AE$107=AF$2))*SUMPRODUCT('Multipliers and Adjustments'!$E$43:$AN$70*('Multipliers and Adjustments'!$C$43:$C$70=$A10)*('Multipliers and Adjustments'!$D$43:$D$70=$B$1)*('Multipliers and Adjustments'!$E$42:$AN$42=AF$2))*10^9</f>
        <v>0</v>
      </c>
      <c r="AG10" s="10" cm="1">
        <f t="array" ref="AG10">SUMPRODUCT('Process CO2 Growth'!$B$108:$AE$118*('Process CO2 Growth'!$A$108:$A$118=$A10)*('Process CO2 Growth'!$B$107:$AE$107=AG$2))*SUMPRODUCT('Multipliers and Adjustments'!$E$43:$AN$70*('Multipliers and Adjustments'!$C$43:$C$70=$A10)*('Multipliers and Adjustments'!$D$43:$D$70=$B$1)*('Multipliers and Adjustments'!$E$42:$AN$42=AG$2))*10^9</f>
        <v>0</v>
      </c>
      <c r="AH10" s="10" cm="1">
        <f t="array" ref="AH10">SUMPRODUCT('Process CO2 Growth'!$B$108:$AE$118*('Process CO2 Growth'!$A$108:$A$118=$A10)*('Process CO2 Growth'!$B$107:$AE$107=AH$2))*SUMPRODUCT('Multipliers and Adjustments'!$E$43:$AN$70*('Multipliers and Adjustments'!$C$43:$C$70=$A10)*('Multipliers and Adjustments'!$D$43:$D$70=$B$1)*('Multipliers and Adjustments'!$E$42:$AN$42=AH$2))*10^9</f>
        <v>0</v>
      </c>
      <c r="AI10" s="10" cm="1">
        <f t="array" ref="AI10">SUMPRODUCT('Process CO2 Growth'!$B$108:$AE$118*('Process CO2 Growth'!$A$108:$A$118=$A10)*('Process CO2 Growth'!$B$107:$AE$107=AI$2))*SUMPRODUCT('Multipliers and Adjustments'!$E$43:$AN$70*('Multipliers and Adjustments'!$C$43:$C$70=$A10)*('Multipliers and Adjustments'!$D$43:$D$70=$B$1)*('Multipliers and Adjustments'!$E$42:$AN$42=AI$2))*10^9</f>
        <v>0</v>
      </c>
      <c r="AJ10" s="10" cm="1">
        <f t="array" ref="AJ10">SUMPRODUCT('Process CO2 Growth'!$B$108:$AE$118*('Process CO2 Growth'!$A$108:$A$118=$A10)*('Process CO2 Growth'!$B$107:$AE$107=AJ$2))*SUMPRODUCT('Multipliers and Adjustments'!$E$43:$AN$70*('Multipliers and Adjustments'!$C$43:$C$70=$A10)*('Multipliers and Adjustments'!$D$43:$D$70=$B$1)*('Multipliers and Adjustments'!$E$42:$AN$42=AJ$2))*10^9</f>
        <v>0</v>
      </c>
      <c r="AK10" s="10" cm="1">
        <f t="array" ref="AK10">SUMPRODUCT('Process CO2 Growth'!$B$108:$AE$118*('Process CO2 Growth'!$A$108:$A$118=$A10)*('Process CO2 Growth'!$B$107:$AE$107=AK$2))*SUMPRODUCT('Multipliers and Adjustments'!$E$43:$AN$70*('Multipliers and Adjustments'!$C$43:$C$70=$A10)*('Multipliers and Adjustments'!$D$43:$D$70=$B$1)*('Multipliers and Adjustments'!$E$42:$AN$42=AK$2))*10^9</f>
        <v>0</v>
      </c>
    </row>
    <row r="11" spans="1:37" x14ac:dyDescent="0.25">
      <c r="A11" s="13" t="s">
        <v>554</v>
      </c>
      <c r="B11" s="101">
        <f>IF('Country Selector'!$A$2="United States",'EU specific multipliers'!#REF!*10^12,0)</f>
        <v>0</v>
      </c>
      <c r="C11" s="101">
        <f>IF('Country Selector'!$A$2="United States",'EU specific multipliers'!#REF!*10^12,0)</f>
        <v>0</v>
      </c>
      <c r="D11" s="101">
        <f>IF('Country Selector'!$A$2="United States",'EU specific multipliers'!#REF!*10^12,0)</f>
        <v>0</v>
      </c>
      <c r="E11" s="101">
        <f>IF('Country Selector'!$A$2="United States",'EU specific multipliers'!#REF!*10^12,0)</f>
        <v>0</v>
      </c>
      <c r="F11" s="101">
        <f>IF('Country Selector'!$A$2="United States",'EU specific multipliers'!#REF!*10^12,0)</f>
        <v>0</v>
      </c>
      <c r="G11" s="101">
        <f>IF('Country Selector'!$A$2="United States",'EU specific multipliers'!#REF!*10^12,0)</f>
        <v>0</v>
      </c>
      <c r="H11" s="101">
        <f>IF('Country Selector'!$A$2="United States",'EU specific multipliers'!E78*10^12,0)</f>
        <v>0</v>
      </c>
      <c r="I11" s="101">
        <f>IF('Country Selector'!$A$2="United States",'EU specific multipliers'!F78*10^12,0)</f>
        <v>0</v>
      </c>
      <c r="J11" s="101">
        <f>IF('Country Selector'!$A$2="United States",'EU specific multipliers'!G78*10^12,0)</f>
        <v>0</v>
      </c>
      <c r="K11" s="101">
        <f>IF('Country Selector'!$A$2="United States",'EU specific multipliers'!H78*10^12,0)</f>
        <v>0</v>
      </c>
      <c r="L11" s="101">
        <f>IF('Country Selector'!$A$2="United States",'EU specific multipliers'!I78*10^12,0)</f>
        <v>0</v>
      </c>
      <c r="M11" s="101">
        <f>IF('Country Selector'!$A$2="United States",'EU specific multipliers'!J78*10^12,0)</f>
        <v>0</v>
      </c>
      <c r="N11" s="101">
        <f>IF('Country Selector'!$A$2="United States",'EU specific multipliers'!K78*10^12,0)</f>
        <v>0</v>
      </c>
      <c r="O11" s="101">
        <f>IF('Country Selector'!$A$2="United States",'EU specific multipliers'!L78*10^12,0)</f>
        <v>0</v>
      </c>
      <c r="P11" s="101">
        <f>IF('Country Selector'!$A$2="United States",'EU specific multipliers'!M78*10^12,0)</f>
        <v>0</v>
      </c>
      <c r="Q11" s="101">
        <f>IF('Country Selector'!$A$2="United States",'EU specific multipliers'!N78*10^12,0)</f>
        <v>0</v>
      </c>
      <c r="R11" s="101">
        <f>IF('Country Selector'!$A$2="United States",'EU specific multipliers'!O78*10^12,0)</f>
        <v>0</v>
      </c>
      <c r="S11" s="101">
        <f>IF('Country Selector'!$A$2="United States",'EU specific multipliers'!P78*10^12,0)</f>
        <v>0</v>
      </c>
      <c r="T11" s="101">
        <f>IF('Country Selector'!$A$2="United States",'EU specific multipliers'!Q78*10^12,0)</f>
        <v>0</v>
      </c>
      <c r="U11" s="101">
        <f>IF('Country Selector'!$A$2="United States",'EU specific multipliers'!R78*10^12,0)</f>
        <v>0</v>
      </c>
      <c r="V11" s="101">
        <f>IF('Country Selector'!$A$2="United States",'EU specific multipliers'!S78*10^12,0)</f>
        <v>0</v>
      </c>
      <c r="W11" s="101">
        <f>IF('Country Selector'!$A$2="United States",'EU specific multipliers'!T78*10^12,0)</f>
        <v>0</v>
      </c>
      <c r="X11" s="101">
        <f>IF('Country Selector'!$A$2="United States",'EU specific multipliers'!U78*10^12,0)</f>
        <v>0</v>
      </c>
      <c r="Y11" s="101">
        <f>IF('Country Selector'!$A$2="United States",'EU specific multipliers'!V78*10^12,0)</f>
        <v>0</v>
      </c>
      <c r="Z11" s="101">
        <f>IF('Country Selector'!$A$2="United States",'EU specific multipliers'!W78*10^12,0)</f>
        <v>0</v>
      </c>
      <c r="AA11" s="101">
        <f>IF('Country Selector'!$A$2="United States",'EU specific multipliers'!X78*10^12,0)</f>
        <v>0</v>
      </c>
      <c r="AB11" s="101">
        <f>IF('Country Selector'!$A$2="United States",'EU specific multipliers'!Y78*10^12,0)</f>
        <v>0</v>
      </c>
      <c r="AC11" s="101">
        <f>IF('Country Selector'!$A$2="United States",'EU specific multipliers'!Z78*10^12,0)</f>
        <v>0</v>
      </c>
      <c r="AD11" s="101">
        <f>IF('Country Selector'!$A$2="United States",'EU specific multipliers'!AA78*10^12,0)</f>
        <v>0</v>
      </c>
      <c r="AE11" s="101">
        <f>IF('Country Selector'!$A$2="United States",'EU specific multipliers'!AB78*10^12,0)</f>
        <v>0</v>
      </c>
      <c r="AF11" s="101">
        <f>IF('Country Selector'!$A$2="United States",'EU specific multipliers'!AC78*10^12,0)</f>
        <v>0</v>
      </c>
      <c r="AG11" s="101">
        <f>IF('Country Selector'!$A$2="United States",'EU specific multipliers'!AD78*10^12,0)</f>
        <v>0</v>
      </c>
      <c r="AH11" s="101">
        <f>IF('Country Selector'!$A$2="United States",'EU specific multipliers'!AE78*10^12,0)</f>
        <v>0</v>
      </c>
      <c r="AI11" s="101">
        <f>IF('Country Selector'!$A$2="United States",'EU specific multipliers'!AF78*10^12,0)</f>
        <v>0</v>
      </c>
      <c r="AJ11" s="101">
        <f>IF('Country Selector'!$A$2="United States",'EU specific multipliers'!AG78*10^12,0)</f>
        <v>0</v>
      </c>
      <c r="AK11" s="101">
        <f>IF('Country Selector'!$A$2="United States",'EU specific multipliers'!AH78*10^12,0)</f>
        <v>0</v>
      </c>
    </row>
    <row r="12" spans="1:37" x14ac:dyDescent="0.25">
      <c r="A12" t="s">
        <v>555</v>
      </c>
      <c r="B12" s="10" cm="1">
        <f t="array" ref="B12">SUMPRODUCT('Process CO2 Growth'!$B$108:$AE$118*('Process CO2 Growth'!$A$108:$A$118=$A12)*('Process CO2 Growth'!$B$107:$AE$107=B$2))*SUMPRODUCT('Multipliers and Adjustments'!$E$43:$AN$70*('Multipliers and Adjustments'!$C$43:$C$70=$A12)*('Multipliers and Adjustments'!$D$43:$D$70=$B$1)*('Multipliers and Adjustments'!$E$42:$AN$42=B$2))*10^9</f>
        <v>0</v>
      </c>
      <c r="C12" s="10" cm="1">
        <f t="array" ref="C12">SUMPRODUCT('Process CO2 Growth'!$B$108:$AE$118*('Process CO2 Growth'!$A$108:$A$118=$A12)*('Process CO2 Growth'!$B$107:$AE$107=C$2))*SUMPRODUCT('Multipliers and Adjustments'!$E$43:$AN$70*('Multipliers and Adjustments'!$C$43:$C$70=$A12)*('Multipliers and Adjustments'!$D$43:$D$70=$B$1)*('Multipliers and Adjustments'!$E$42:$AN$42=C$2))*10^9</f>
        <v>0</v>
      </c>
      <c r="D12" s="10" cm="1">
        <f t="array" ref="D12">SUMPRODUCT('Process CO2 Growth'!$B$108:$AE$118*('Process CO2 Growth'!$A$108:$A$118=$A12)*('Process CO2 Growth'!$B$107:$AE$107=D$2))*SUMPRODUCT('Multipliers and Adjustments'!$E$43:$AN$70*('Multipliers and Adjustments'!$C$43:$C$70=$A12)*('Multipliers and Adjustments'!$D$43:$D$70=$B$1)*('Multipliers and Adjustments'!$E$42:$AN$42=D$2))*10^9</f>
        <v>0</v>
      </c>
      <c r="E12" s="10" cm="1">
        <f t="array" ref="E12">SUMPRODUCT('Process CO2 Growth'!$B$108:$AE$118*('Process CO2 Growth'!$A$108:$A$118=$A12)*('Process CO2 Growth'!$B$107:$AE$107=E$2))*SUMPRODUCT('Multipliers and Adjustments'!$E$43:$AN$70*('Multipliers and Adjustments'!$C$43:$C$70=$A12)*('Multipliers and Adjustments'!$D$43:$D$70=$B$1)*('Multipliers and Adjustments'!$E$42:$AN$42=E$2))*10^9</f>
        <v>0</v>
      </c>
      <c r="F12" s="10" cm="1">
        <f t="array" ref="F12">SUMPRODUCT('Process CO2 Growth'!$B$108:$AE$118*('Process CO2 Growth'!$A$108:$A$118=$A12)*('Process CO2 Growth'!$B$107:$AE$107=F$2))*SUMPRODUCT('Multipliers and Adjustments'!$E$43:$AN$70*('Multipliers and Adjustments'!$C$43:$C$70=$A12)*('Multipliers and Adjustments'!$D$43:$D$70=$B$1)*('Multipliers and Adjustments'!$E$42:$AN$42=F$2))*10^9</f>
        <v>0</v>
      </c>
      <c r="G12" s="10" cm="1">
        <f t="array" ref="G12">SUMPRODUCT('Process CO2 Growth'!$B$108:$AE$118*('Process CO2 Growth'!$A$108:$A$118=$A12)*('Process CO2 Growth'!$B$107:$AE$107=G$2))*SUMPRODUCT('Multipliers and Adjustments'!$E$43:$AN$70*('Multipliers and Adjustments'!$C$43:$C$70=$A12)*('Multipliers and Adjustments'!$D$43:$D$70=$B$1)*('Multipliers and Adjustments'!$E$42:$AN$42=G$2))*10^9</f>
        <v>0</v>
      </c>
      <c r="H12" s="10" cm="1">
        <f t="array" ref="H12">SUMPRODUCT('Process CO2 Growth'!$B$108:$AE$118*('Process CO2 Growth'!$A$108:$A$118=$A12)*('Process CO2 Growth'!$B$107:$AE$107=H$2))*SUMPRODUCT('Multipliers and Adjustments'!$E$43:$AN$70*('Multipliers and Adjustments'!$C$43:$C$70=$A12)*('Multipliers and Adjustments'!$D$43:$D$70=$B$1)*('Multipliers and Adjustments'!$E$42:$AN$42=H$2))*10^9</f>
        <v>26266962343473.043</v>
      </c>
      <c r="I12" s="10" cm="1">
        <f t="array" ref="I12">SUMPRODUCT('Process CO2 Growth'!$B$108:$AE$118*('Process CO2 Growth'!$A$108:$A$118=$A12)*('Process CO2 Growth'!$B$107:$AE$107=I$2))*SUMPRODUCT('Multipliers and Adjustments'!$E$43:$AN$70*('Multipliers and Adjustments'!$C$43:$C$70=$A12)*('Multipliers and Adjustments'!$D$43:$D$70=$B$1)*('Multipliers and Adjustments'!$E$42:$AN$42=I$2))*10^9</f>
        <v>26598778327011.625</v>
      </c>
      <c r="J12" s="10" cm="1">
        <f t="array" ref="J12">SUMPRODUCT('Process CO2 Growth'!$B$108:$AE$118*('Process CO2 Growth'!$A$108:$A$118=$A12)*('Process CO2 Growth'!$B$107:$AE$107=J$2))*SUMPRODUCT('Multipliers and Adjustments'!$E$43:$AN$70*('Multipliers and Adjustments'!$C$43:$C$70=$A12)*('Multipliers and Adjustments'!$D$43:$D$70=$B$1)*('Multipliers and Adjustments'!$E$42:$AN$42=J$2))*10^9</f>
        <v>26868982537279.98</v>
      </c>
      <c r="K12" s="10" cm="1">
        <f t="array" ref="K12">SUMPRODUCT('Process CO2 Growth'!$B$108:$AE$118*('Process CO2 Growth'!$A$108:$A$118=$A12)*('Process CO2 Growth'!$B$107:$AE$107=K$2))*SUMPRODUCT('Multipliers and Adjustments'!$E$43:$AN$70*('Multipliers and Adjustments'!$C$43:$C$70=$A12)*('Multipliers and Adjustments'!$D$43:$D$70=$B$1)*('Multipliers and Adjustments'!$E$42:$AN$42=K$2))*10^9</f>
        <v>27074306798115.594</v>
      </c>
      <c r="L12" s="10" cm="1">
        <f t="array" ref="L12">SUMPRODUCT('Process CO2 Growth'!$B$108:$AE$118*('Process CO2 Growth'!$A$108:$A$118=$A12)*('Process CO2 Growth'!$B$107:$AE$107=L$2))*SUMPRODUCT('Multipliers and Adjustments'!$E$43:$AN$70*('Multipliers and Adjustments'!$C$43:$C$70=$A12)*('Multipliers and Adjustments'!$D$43:$D$70=$B$1)*('Multipliers and Adjustments'!$E$42:$AN$42=L$2))*10^9</f>
        <v>27325069520316.805</v>
      </c>
      <c r="M12" s="10" cm="1">
        <f t="array" ref="M12">SUMPRODUCT('Process CO2 Growth'!$B$108:$AE$118*('Process CO2 Growth'!$A$108:$A$118=$A12)*('Process CO2 Growth'!$B$107:$AE$107=M$2))*SUMPRODUCT('Multipliers and Adjustments'!$E$43:$AN$70*('Multipliers and Adjustments'!$C$43:$C$70=$A12)*('Multipliers and Adjustments'!$D$43:$D$70=$B$1)*('Multipliers and Adjustments'!$E$42:$AN$42=M$2))*10^9</f>
        <v>27593262284360.984</v>
      </c>
      <c r="N12" s="10" cm="1">
        <f t="array" ref="N12">SUMPRODUCT('Process CO2 Growth'!$B$108:$AE$118*('Process CO2 Growth'!$A$108:$A$118=$A12)*('Process CO2 Growth'!$B$107:$AE$107=N$2))*SUMPRODUCT('Multipliers and Adjustments'!$E$43:$AN$70*('Multipliers and Adjustments'!$C$43:$C$70=$A12)*('Multipliers and Adjustments'!$D$43:$D$70=$B$1)*('Multipliers and Adjustments'!$E$42:$AN$42=N$2))*10^9</f>
        <v>27876927217468.332</v>
      </c>
      <c r="O12" s="10" cm="1">
        <f t="array" ref="O12">SUMPRODUCT('Process CO2 Growth'!$B$108:$AE$118*('Process CO2 Growth'!$A$108:$A$118=$A12)*('Process CO2 Growth'!$B$107:$AE$107=O$2))*SUMPRODUCT('Multipliers and Adjustments'!$E$43:$AN$70*('Multipliers and Adjustments'!$C$43:$C$70=$A12)*('Multipliers and Adjustments'!$D$43:$D$70=$B$1)*('Multipliers and Adjustments'!$E$42:$AN$42=O$2))*10^9</f>
        <v>28139469401893.848</v>
      </c>
      <c r="P12" s="10" cm="1">
        <f t="array" ref="P12">SUMPRODUCT('Process CO2 Growth'!$B$108:$AE$118*('Process CO2 Growth'!$A$108:$A$118=$A12)*('Process CO2 Growth'!$B$107:$AE$107=P$2))*SUMPRODUCT('Multipliers and Adjustments'!$E$43:$AN$70*('Multipliers and Adjustments'!$C$43:$C$70=$A12)*('Multipliers and Adjustments'!$D$43:$D$70=$B$1)*('Multipliers and Adjustments'!$E$42:$AN$42=P$2))*10^9</f>
        <v>28370937966819.246</v>
      </c>
      <c r="Q12" s="10" cm="1">
        <f t="array" ref="Q12">SUMPRODUCT('Process CO2 Growth'!$B$108:$AE$118*('Process CO2 Growth'!$A$108:$A$118=$A12)*('Process CO2 Growth'!$B$107:$AE$107=Q$2))*SUMPRODUCT('Multipliers and Adjustments'!$E$43:$AN$70*('Multipliers and Adjustments'!$C$43:$C$70=$A12)*('Multipliers and Adjustments'!$D$43:$D$70=$B$1)*('Multipliers and Adjustments'!$E$42:$AN$42=Q$2))*10^9</f>
        <v>28532274358259.344</v>
      </c>
      <c r="R12" s="10" cm="1">
        <f t="array" ref="R12">SUMPRODUCT('Process CO2 Growth'!$B$108:$AE$118*('Process CO2 Growth'!$A$108:$A$118=$A12)*('Process CO2 Growth'!$B$107:$AE$107=R$2))*SUMPRODUCT('Multipliers and Adjustments'!$E$43:$AN$70*('Multipliers and Adjustments'!$C$43:$C$70=$A12)*('Multipliers and Adjustments'!$D$43:$D$70=$B$1)*('Multipliers and Adjustments'!$E$42:$AN$42=R$2))*10^9</f>
        <v>28736497206110.27</v>
      </c>
      <c r="S12" s="10" cm="1">
        <f t="array" ref="S12">SUMPRODUCT('Process CO2 Growth'!$B$108:$AE$118*('Process CO2 Growth'!$A$108:$A$118=$A12)*('Process CO2 Growth'!$B$107:$AE$107=S$2))*SUMPRODUCT('Multipliers and Adjustments'!$E$43:$AN$70*('Multipliers and Adjustments'!$C$43:$C$70=$A12)*('Multipliers and Adjustments'!$D$43:$D$70=$B$1)*('Multipliers and Adjustments'!$E$42:$AN$42=S$2))*10^9</f>
        <v>28779975263586.211</v>
      </c>
      <c r="T12" s="10" cm="1">
        <f t="array" ref="T12">SUMPRODUCT('Process CO2 Growth'!$B$108:$AE$118*('Process CO2 Growth'!$A$108:$A$118=$A12)*('Process CO2 Growth'!$B$107:$AE$107=T$2))*SUMPRODUCT('Multipliers and Adjustments'!$E$43:$AN$70*('Multipliers and Adjustments'!$C$43:$C$70=$A12)*('Multipliers and Adjustments'!$D$43:$D$70=$B$1)*('Multipliers and Adjustments'!$E$42:$AN$42=T$2))*10^9</f>
        <v>28681455926193.93</v>
      </c>
      <c r="U12" s="10" cm="1">
        <f t="array" ref="U12">SUMPRODUCT('Process CO2 Growth'!$B$108:$AE$118*('Process CO2 Growth'!$A$108:$A$118=$A12)*('Process CO2 Growth'!$B$107:$AE$107=U$2))*SUMPRODUCT('Multipliers and Adjustments'!$E$43:$AN$70*('Multipliers and Adjustments'!$C$43:$C$70=$A12)*('Multipliers and Adjustments'!$D$43:$D$70=$B$1)*('Multipliers and Adjustments'!$E$42:$AN$42=U$2))*10^9</f>
        <v>29238556823792.156</v>
      </c>
      <c r="V12" s="10" cm="1">
        <f t="array" ref="V12">SUMPRODUCT('Process CO2 Growth'!$B$108:$AE$118*('Process CO2 Growth'!$A$108:$A$118=$A12)*('Process CO2 Growth'!$B$107:$AE$107=V$2))*SUMPRODUCT('Multipliers and Adjustments'!$E$43:$AN$70*('Multipliers and Adjustments'!$C$43:$C$70=$A12)*('Multipliers and Adjustments'!$D$43:$D$70=$B$1)*('Multipliers and Adjustments'!$E$42:$AN$42=V$2))*10^9</f>
        <v>29595045250886.035</v>
      </c>
      <c r="W12" s="10" cm="1">
        <f t="array" ref="W12">SUMPRODUCT('Process CO2 Growth'!$B$108:$AE$118*('Process CO2 Growth'!$A$108:$A$118=$A12)*('Process CO2 Growth'!$B$107:$AE$107=W$2))*SUMPRODUCT('Multipliers and Adjustments'!$E$43:$AN$70*('Multipliers and Adjustments'!$C$43:$C$70=$A12)*('Multipliers and Adjustments'!$D$43:$D$70=$B$1)*('Multipliers and Adjustments'!$E$42:$AN$42=W$2))*10^9</f>
        <v>30374635953656.922</v>
      </c>
      <c r="X12" s="10" cm="1">
        <f t="array" ref="X12">SUMPRODUCT('Process CO2 Growth'!$B$108:$AE$118*('Process CO2 Growth'!$A$108:$A$118=$A12)*('Process CO2 Growth'!$B$107:$AE$107=X$2))*SUMPRODUCT('Multipliers and Adjustments'!$E$43:$AN$70*('Multipliers and Adjustments'!$C$43:$C$70=$A12)*('Multipliers and Adjustments'!$D$43:$D$70=$B$1)*('Multipliers and Adjustments'!$E$42:$AN$42=X$2))*10^9</f>
        <v>30183083166403.344</v>
      </c>
      <c r="Y12" s="10" cm="1">
        <f t="array" ref="Y12">SUMPRODUCT('Process CO2 Growth'!$B$108:$AE$118*('Process CO2 Growth'!$A$108:$A$118=$A12)*('Process CO2 Growth'!$B$107:$AE$107=Y$2))*SUMPRODUCT('Multipliers and Adjustments'!$E$43:$AN$70*('Multipliers and Adjustments'!$C$43:$C$70=$A12)*('Multipliers and Adjustments'!$D$43:$D$70=$B$1)*('Multipliers and Adjustments'!$E$42:$AN$42=Y$2))*10^9</f>
        <v>29887308234255.195</v>
      </c>
      <c r="Z12" s="10" cm="1">
        <f t="array" ref="Z12">SUMPRODUCT('Process CO2 Growth'!$B$108:$AE$118*('Process CO2 Growth'!$A$108:$A$118=$A12)*('Process CO2 Growth'!$B$107:$AE$107=Z$2))*SUMPRODUCT('Multipliers and Adjustments'!$E$43:$AN$70*('Multipliers and Adjustments'!$C$43:$C$70=$A12)*('Multipliers and Adjustments'!$D$43:$D$70=$B$1)*('Multipliers and Adjustments'!$E$42:$AN$42=Z$2))*10^9</f>
        <v>29767051773359.172</v>
      </c>
      <c r="AA12" s="10" cm="1">
        <f t="array" ref="AA12">SUMPRODUCT('Process CO2 Growth'!$B$108:$AE$118*('Process CO2 Growth'!$A$108:$A$118=$A12)*('Process CO2 Growth'!$B$107:$AE$107=AA$2))*SUMPRODUCT('Multipliers and Adjustments'!$E$43:$AN$70*('Multipliers and Adjustments'!$C$43:$C$70=$A12)*('Multipliers and Adjustments'!$D$43:$D$70=$B$1)*('Multipliers and Adjustments'!$E$42:$AN$42=AA$2))*10^9</f>
        <v>29493669356196.867</v>
      </c>
      <c r="AB12" s="10" cm="1">
        <f t="array" ref="AB12">SUMPRODUCT('Process CO2 Growth'!$B$108:$AE$118*('Process CO2 Growth'!$A$108:$A$118=$A12)*('Process CO2 Growth'!$B$107:$AE$107=AB$2))*SUMPRODUCT('Multipliers and Adjustments'!$E$43:$AN$70*('Multipliers and Adjustments'!$C$43:$C$70=$A12)*('Multipliers and Adjustments'!$D$43:$D$70=$B$1)*('Multipliers and Adjustments'!$E$42:$AN$42=AB$2))*10^9</f>
        <v>29860889943538.492</v>
      </c>
      <c r="AC12" s="10" cm="1">
        <f t="array" ref="AC12">SUMPRODUCT('Process CO2 Growth'!$B$108:$AE$118*('Process CO2 Growth'!$A$108:$A$118=$A12)*('Process CO2 Growth'!$B$107:$AE$107=AC$2))*SUMPRODUCT('Multipliers and Adjustments'!$E$43:$AN$70*('Multipliers and Adjustments'!$C$43:$C$70=$A12)*('Multipliers and Adjustments'!$D$43:$D$70=$B$1)*('Multipliers and Adjustments'!$E$42:$AN$42=AC$2))*10^9</f>
        <v>29861838429130.93</v>
      </c>
      <c r="AD12" s="10" cm="1">
        <f t="array" ref="AD12">SUMPRODUCT('Process CO2 Growth'!$B$108:$AE$118*('Process CO2 Growth'!$A$108:$A$118=$A12)*('Process CO2 Growth'!$B$107:$AE$107=AD$2))*SUMPRODUCT('Multipliers and Adjustments'!$E$43:$AN$70*('Multipliers and Adjustments'!$C$43:$C$70=$A12)*('Multipliers and Adjustments'!$D$43:$D$70=$B$1)*('Multipliers and Adjustments'!$E$42:$AN$42=AD$2))*10^9</f>
        <v>29694221506578.895</v>
      </c>
      <c r="AE12" s="10" cm="1">
        <f t="array" ref="AE12">SUMPRODUCT('Process CO2 Growth'!$B$108:$AE$118*('Process CO2 Growth'!$A$108:$A$118=$A12)*('Process CO2 Growth'!$B$107:$AE$107=AE$2))*SUMPRODUCT('Multipliers and Adjustments'!$E$43:$AN$70*('Multipliers and Adjustments'!$C$43:$C$70=$A12)*('Multipliers and Adjustments'!$D$43:$D$70=$B$1)*('Multipliers and Adjustments'!$E$42:$AN$42=AE$2))*10^9</f>
        <v>29293458206241.246</v>
      </c>
      <c r="AF12" s="10" cm="1">
        <f t="array" ref="AF12">SUMPRODUCT('Process CO2 Growth'!$B$108:$AE$118*('Process CO2 Growth'!$A$108:$A$118=$A12)*('Process CO2 Growth'!$B$107:$AE$107=AF$2))*SUMPRODUCT('Multipliers and Adjustments'!$E$43:$AN$70*('Multipliers and Adjustments'!$C$43:$C$70=$A12)*('Multipliers and Adjustments'!$D$43:$D$70=$B$1)*('Multipliers and Adjustments'!$E$42:$AN$42=AF$2))*10^9</f>
        <v>29989285593042.305</v>
      </c>
      <c r="AG12" s="10" cm="1">
        <f t="array" ref="AG12">SUMPRODUCT('Process CO2 Growth'!$B$108:$AE$118*('Process CO2 Growth'!$A$108:$A$118=$A12)*('Process CO2 Growth'!$B$107:$AE$107=AG$2))*SUMPRODUCT('Multipliers and Adjustments'!$E$43:$AN$70*('Multipliers and Adjustments'!$C$43:$C$70=$A12)*('Multipliers and Adjustments'!$D$43:$D$70=$B$1)*('Multipliers and Adjustments'!$E$42:$AN$42=AG$2))*10^9</f>
        <v>30055539917187.379</v>
      </c>
      <c r="AH12" s="10" cm="1">
        <f t="array" ref="AH12">SUMPRODUCT('Process CO2 Growth'!$B$108:$AE$118*('Process CO2 Growth'!$A$108:$A$118=$A12)*('Process CO2 Growth'!$B$107:$AE$107=AH$2))*SUMPRODUCT('Multipliers and Adjustments'!$E$43:$AN$70*('Multipliers and Adjustments'!$C$43:$C$70=$A12)*('Multipliers and Adjustments'!$D$43:$D$70=$B$1)*('Multipliers and Adjustments'!$E$42:$AN$42=AH$2))*10^9</f>
        <v>28803699989569</v>
      </c>
      <c r="AI12" s="10" cm="1">
        <f t="array" ref="AI12">SUMPRODUCT('Process CO2 Growth'!$B$108:$AE$118*('Process CO2 Growth'!$A$108:$A$118=$A12)*('Process CO2 Growth'!$B$107:$AE$107=AI$2))*SUMPRODUCT('Multipliers and Adjustments'!$E$43:$AN$70*('Multipliers and Adjustments'!$C$43:$C$70=$A12)*('Multipliers and Adjustments'!$D$43:$D$70=$B$1)*('Multipliers and Adjustments'!$E$42:$AN$42=AI$2))*10^9</f>
        <v>29383983099122.363</v>
      </c>
      <c r="AJ12" s="10" cm="1">
        <f t="array" ref="AJ12">SUMPRODUCT('Process CO2 Growth'!$B$108:$AE$118*('Process CO2 Growth'!$A$108:$A$118=$A12)*('Process CO2 Growth'!$B$107:$AE$107=AJ$2))*SUMPRODUCT('Multipliers and Adjustments'!$E$43:$AN$70*('Multipliers and Adjustments'!$C$43:$C$70=$A12)*('Multipliers and Adjustments'!$D$43:$D$70=$B$1)*('Multipliers and Adjustments'!$E$42:$AN$42=AJ$2))*10^9</f>
        <v>28950207784694.383</v>
      </c>
      <c r="AK12" s="10" cm="1">
        <f t="array" ref="AK12">SUMPRODUCT('Process CO2 Growth'!$B$108:$AE$118*('Process CO2 Growth'!$A$108:$A$118=$A12)*('Process CO2 Growth'!$B$107:$AE$107=AK$2))*SUMPRODUCT('Multipliers and Adjustments'!$E$43:$AN$70*('Multipliers and Adjustments'!$C$43:$C$70=$A12)*('Multipliers and Adjustments'!$D$43:$D$70=$B$1)*('Multipliers and Adjustments'!$E$42:$AN$42=AK$2))*10^9</f>
        <v>28654937423335.695</v>
      </c>
    </row>
    <row r="13" spans="1:37" x14ac:dyDescent="0.25">
      <c r="A13" t="s">
        <v>572</v>
      </c>
      <c r="B13" s="10" cm="1">
        <f t="array" ref="B13">SUMPRODUCT('Process CO2 Growth'!$B$108:$AE$118*('Process CO2 Growth'!$A$108:$A$118=$A13)*('Process CO2 Growth'!$B$107:$AE$107=B$2))*SUMPRODUCT('Multipliers and Adjustments'!$E$43:$AN$70*('Multipliers and Adjustments'!$C$43:$C$70=$A13)*('Multipliers and Adjustments'!$D$43:$D$70=$B$1)*('Multipliers and Adjustments'!$E$42:$AN$42=B$2))*10^9</f>
        <v>0</v>
      </c>
      <c r="C13" s="10" cm="1">
        <f t="array" ref="C13">SUMPRODUCT('Process CO2 Growth'!$B$108:$AE$118*('Process CO2 Growth'!$A$108:$A$118=$A13)*('Process CO2 Growth'!$B$107:$AE$107=C$2))*SUMPRODUCT('Multipliers and Adjustments'!$E$43:$AN$70*('Multipliers and Adjustments'!$C$43:$C$70=$A13)*('Multipliers and Adjustments'!$D$43:$D$70=$B$1)*('Multipliers and Adjustments'!$E$42:$AN$42=C$2))*10^9</f>
        <v>0</v>
      </c>
      <c r="D13" s="10" cm="1">
        <f t="array" ref="D13">SUMPRODUCT('Process CO2 Growth'!$B$108:$AE$118*('Process CO2 Growth'!$A$108:$A$118=$A13)*('Process CO2 Growth'!$B$107:$AE$107=D$2))*SUMPRODUCT('Multipliers and Adjustments'!$E$43:$AN$70*('Multipliers and Adjustments'!$C$43:$C$70=$A13)*('Multipliers and Adjustments'!$D$43:$D$70=$B$1)*('Multipliers and Adjustments'!$E$42:$AN$42=D$2))*10^9</f>
        <v>0</v>
      </c>
      <c r="E13" s="10" cm="1">
        <f t="array" ref="E13">SUMPRODUCT('Process CO2 Growth'!$B$108:$AE$118*('Process CO2 Growth'!$A$108:$A$118=$A13)*('Process CO2 Growth'!$B$107:$AE$107=E$2))*SUMPRODUCT('Multipliers and Adjustments'!$E$43:$AN$70*('Multipliers and Adjustments'!$C$43:$C$70=$A13)*('Multipliers and Adjustments'!$D$43:$D$70=$B$1)*('Multipliers and Adjustments'!$E$42:$AN$42=E$2))*10^9</f>
        <v>0</v>
      </c>
      <c r="F13" s="10" cm="1">
        <f t="array" ref="F13">SUMPRODUCT('Process CO2 Growth'!$B$108:$AE$118*('Process CO2 Growth'!$A$108:$A$118=$A13)*('Process CO2 Growth'!$B$107:$AE$107=F$2))*SUMPRODUCT('Multipliers and Adjustments'!$E$43:$AN$70*('Multipliers and Adjustments'!$C$43:$C$70=$A13)*('Multipliers and Adjustments'!$D$43:$D$70=$B$1)*('Multipliers and Adjustments'!$E$42:$AN$42=F$2))*10^9</f>
        <v>0</v>
      </c>
      <c r="G13" s="10" cm="1">
        <f t="array" ref="G13">SUMPRODUCT('Process CO2 Growth'!$B$108:$AE$118*('Process CO2 Growth'!$A$108:$A$118=$A13)*('Process CO2 Growth'!$B$107:$AE$107=G$2))*SUMPRODUCT('Multipliers and Adjustments'!$E$43:$AN$70*('Multipliers and Adjustments'!$C$43:$C$70=$A13)*('Multipliers and Adjustments'!$D$43:$D$70=$B$1)*('Multipliers and Adjustments'!$E$42:$AN$42=G$2))*10^9</f>
        <v>0</v>
      </c>
      <c r="H13" s="10" cm="1">
        <f t="array" ref="H13">SUMPRODUCT('Process CO2 Growth'!$B$108:$AE$118*('Process CO2 Growth'!$A$108:$A$118=$A13)*('Process CO2 Growth'!$B$107:$AE$107=H$2))*SUMPRODUCT('Multipliers and Adjustments'!$E$43:$AN$70*('Multipliers and Adjustments'!$C$43:$C$70=$A13)*('Multipliers and Adjustments'!$D$43:$D$70=$B$1)*('Multipliers and Adjustments'!$E$42:$AN$42=H$2))*10^9</f>
        <v>0</v>
      </c>
      <c r="I13" s="10" cm="1">
        <f t="array" ref="I13">SUMPRODUCT('Process CO2 Growth'!$B$108:$AE$118*('Process CO2 Growth'!$A$108:$A$118=$A13)*('Process CO2 Growth'!$B$107:$AE$107=I$2))*SUMPRODUCT('Multipliers and Adjustments'!$E$43:$AN$70*('Multipliers and Adjustments'!$C$43:$C$70=$A13)*('Multipliers and Adjustments'!$D$43:$D$70=$B$1)*('Multipliers and Adjustments'!$E$42:$AN$42=I$2))*10^9</f>
        <v>0</v>
      </c>
      <c r="J13" s="10" cm="1">
        <f t="array" ref="J13">SUMPRODUCT('Process CO2 Growth'!$B$108:$AE$118*('Process CO2 Growth'!$A$108:$A$118=$A13)*('Process CO2 Growth'!$B$107:$AE$107=J$2))*SUMPRODUCT('Multipliers and Adjustments'!$E$43:$AN$70*('Multipliers and Adjustments'!$C$43:$C$70=$A13)*('Multipliers and Adjustments'!$D$43:$D$70=$B$1)*('Multipliers and Adjustments'!$E$42:$AN$42=J$2))*10^9</f>
        <v>0</v>
      </c>
      <c r="K13" s="10" cm="1">
        <f t="array" ref="K13">SUMPRODUCT('Process CO2 Growth'!$B$108:$AE$118*('Process CO2 Growth'!$A$108:$A$118=$A13)*('Process CO2 Growth'!$B$107:$AE$107=K$2))*SUMPRODUCT('Multipliers and Adjustments'!$E$43:$AN$70*('Multipliers and Adjustments'!$C$43:$C$70=$A13)*('Multipliers and Adjustments'!$D$43:$D$70=$B$1)*('Multipliers and Adjustments'!$E$42:$AN$42=K$2))*10^9</f>
        <v>0</v>
      </c>
      <c r="L13" s="10" cm="1">
        <f t="array" ref="L13">SUMPRODUCT('Process CO2 Growth'!$B$108:$AE$118*('Process CO2 Growth'!$A$108:$A$118=$A13)*('Process CO2 Growth'!$B$107:$AE$107=L$2))*SUMPRODUCT('Multipliers and Adjustments'!$E$43:$AN$70*('Multipliers and Adjustments'!$C$43:$C$70=$A13)*('Multipliers and Adjustments'!$D$43:$D$70=$B$1)*('Multipliers and Adjustments'!$E$42:$AN$42=L$2))*10^9</f>
        <v>0</v>
      </c>
      <c r="M13" s="10" cm="1">
        <f t="array" ref="M13">SUMPRODUCT('Process CO2 Growth'!$B$108:$AE$118*('Process CO2 Growth'!$A$108:$A$118=$A13)*('Process CO2 Growth'!$B$107:$AE$107=M$2))*SUMPRODUCT('Multipliers and Adjustments'!$E$43:$AN$70*('Multipliers and Adjustments'!$C$43:$C$70=$A13)*('Multipliers and Adjustments'!$D$43:$D$70=$B$1)*('Multipliers and Adjustments'!$E$42:$AN$42=M$2))*10^9</f>
        <v>0</v>
      </c>
      <c r="N13" s="10" cm="1">
        <f t="array" ref="N13">SUMPRODUCT('Process CO2 Growth'!$B$108:$AE$118*('Process CO2 Growth'!$A$108:$A$118=$A13)*('Process CO2 Growth'!$B$107:$AE$107=N$2))*SUMPRODUCT('Multipliers and Adjustments'!$E$43:$AN$70*('Multipliers and Adjustments'!$C$43:$C$70=$A13)*('Multipliers and Adjustments'!$D$43:$D$70=$B$1)*('Multipliers and Adjustments'!$E$42:$AN$42=N$2))*10^9</f>
        <v>0</v>
      </c>
      <c r="O13" s="10" cm="1">
        <f t="array" ref="O13">SUMPRODUCT('Process CO2 Growth'!$B$108:$AE$118*('Process CO2 Growth'!$A$108:$A$118=$A13)*('Process CO2 Growth'!$B$107:$AE$107=O$2))*SUMPRODUCT('Multipliers and Adjustments'!$E$43:$AN$70*('Multipliers and Adjustments'!$C$43:$C$70=$A13)*('Multipliers and Adjustments'!$D$43:$D$70=$B$1)*('Multipliers and Adjustments'!$E$42:$AN$42=O$2))*10^9</f>
        <v>0</v>
      </c>
      <c r="P13" s="10" cm="1">
        <f t="array" ref="P13">SUMPRODUCT('Process CO2 Growth'!$B$108:$AE$118*('Process CO2 Growth'!$A$108:$A$118=$A13)*('Process CO2 Growth'!$B$107:$AE$107=P$2))*SUMPRODUCT('Multipliers and Adjustments'!$E$43:$AN$70*('Multipliers and Adjustments'!$C$43:$C$70=$A13)*('Multipliers and Adjustments'!$D$43:$D$70=$B$1)*('Multipliers and Adjustments'!$E$42:$AN$42=P$2))*10^9</f>
        <v>0</v>
      </c>
      <c r="Q13" s="10" cm="1">
        <f t="array" ref="Q13">SUMPRODUCT('Process CO2 Growth'!$B$108:$AE$118*('Process CO2 Growth'!$A$108:$A$118=$A13)*('Process CO2 Growth'!$B$107:$AE$107=Q$2))*SUMPRODUCT('Multipliers and Adjustments'!$E$43:$AN$70*('Multipliers and Adjustments'!$C$43:$C$70=$A13)*('Multipliers and Adjustments'!$D$43:$D$70=$B$1)*('Multipliers and Adjustments'!$E$42:$AN$42=Q$2))*10^9</f>
        <v>0</v>
      </c>
      <c r="R13" s="10" cm="1">
        <f t="array" ref="R13">SUMPRODUCT('Process CO2 Growth'!$B$108:$AE$118*('Process CO2 Growth'!$A$108:$A$118=$A13)*('Process CO2 Growth'!$B$107:$AE$107=R$2))*SUMPRODUCT('Multipliers and Adjustments'!$E$43:$AN$70*('Multipliers and Adjustments'!$C$43:$C$70=$A13)*('Multipliers and Adjustments'!$D$43:$D$70=$B$1)*('Multipliers and Adjustments'!$E$42:$AN$42=R$2))*10^9</f>
        <v>0</v>
      </c>
      <c r="S13" s="10" cm="1">
        <f t="array" ref="S13">SUMPRODUCT('Process CO2 Growth'!$B$108:$AE$118*('Process CO2 Growth'!$A$108:$A$118=$A13)*('Process CO2 Growth'!$B$107:$AE$107=S$2))*SUMPRODUCT('Multipliers and Adjustments'!$E$43:$AN$70*('Multipliers and Adjustments'!$C$43:$C$70=$A13)*('Multipliers and Adjustments'!$D$43:$D$70=$B$1)*('Multipliers and Adjustments'!$E$42:$AN$42=S$2))*10^9</f>
        <v>0</v>
      </c>
      <c r="T13" s="10" cm="1">
        <f t="array" ref="T13">SUMPRODUCT('Process CO2 Growth'!$B$108:$AE$118*('Process CO2 Growth'!$A$108:$A$118=$A13)*('Process CO2 Growth'!$B$107:$AE$107=T$2))*SUMPRODUCT('Multipliers and Adjustments'!$E$43:$AN$70*('Multipliers and Adjustments'!$C$43:$C$70=$A13)*('Multipliers and Adjustments'!$D$43:$D$70=$B$1)*('Multipliers and Adjustments'!$E$42:$AN$42=T$2))*10^9</f>
        <v>0</v>
      </c>
      <c r="U13" s="10" cm="1">
        <f t="array" ref="U13">SUMPRODUCT('Process CO2 Growth'!$B$108:$AE$118*('Process CO2 Growth'!$A$108:$A$118=$A13)*('Process CO2 Growth'!$B$107:$AE$107=U$2))*SUMPRODUCT('Multipliers and Adjustments'!$E$43:$AN$70*('Multipliers and Adjustments'!$C$43:$C$70=$A13)*('Multipliers and Adjustments'!$D$43:$D$70=$B$1)*('Multipliers and Adjustments'!$E$42:$AN$42=U$2))*10^9</f>
        <v>0</v>
      </c>
      <c r="V13" s="10" cm="1">
        <f t="array" ref="V13">SUMPRODUCT('Process CO2 Growth'!$B$108:$AE$118*('Process CO2 Growth'!$A$108:$A$118=$A13)*('Process CO2 Growth'!$B$107:$AE$107=V$2))*SUMPRODUCT('Multipliers and Adjustments'!$E$43:$AN$70*('Multipliers and Adjustments'!$C$43:$C$70=$A13)*('Multipliers and Adjustments'!$D$43:$D$70=$B$1)*('Multipliers and Adjustments'!$E$42:$AN$42=V$2))*10^9</f>
        <v>0</v>
      </c>
      <c r="W13" s="10" cm="1">
        <f t="array" ref="W13">SUMPRODUCT('Process CO2 Growth'!$B$108:$AE$118*('Process CO2 Growth'!$A$108:$A$118=$A13)*('Process CO2 Growth'!$B$107:$AE$107=W$2))*SUMPRODUCT('Multipliers and Adjustments'!$E$43:$AN$70*('Multipliers and Adjustments'!$C$43:$C$70=$A13)*('Multipliers and Adjustments'!$D$43:$D$70=$B$1)*('Multipliers and Adjustments'!$E$42:$AN$42=W$2))*10^9</f>
        <v>0</v>
      </c>
      <c r="X13" s="10" cm="1">
        <f t="array" ref="X13">SUMPRODUCT('Process CO2 Growth'!$B$108:$AE$118*('Process CO2 Growth'!$A$108:$A$118=$A13)*('Process CO2 Growth'!$B$107:$AE$107=X$2))*SUMPRODUCT('Multipliers and Adjustments'!$E$43:$AN$70*('Multipliers and Adjustments'!$C$43:$C$70=$A13)*('Multipliers and Adjustments'!$D$43:$D$70=$B$1)*('Multipliers and Adjustments'!$E$42:$AN$42=X$2))*10^9</f>
        <v>0</v>
      </c>
      <c r="Y13" s="10" cm="1">
        <f t="array" ref="Y13">SUMPRODUCT('Process CO2 Growth'!$B$108:$AE$118*('Process CO2 Growth'!$A$108:$A$118=$A13)*('Process CO2 Growth'!$B$107:$AE$107=Y$2))*SUMPRODUCT('Multipliers and Adjustments'!$E$43:$AN$70*('Multipliers and Adjustments'!$C$43:$C$70=$A13)*('Multipliers and Adjustments'!$D$43:$D$70=$B$1)*('Multipliers and Adjustments'!$E$42:$AN$42=Y$2))*10^9</f>
        <v>0</v>
      </c>
      <c r="Z13" s="10" cm="1">
        <f t="array" ref="Z13">SUMPRODUCT('Process CO2 Growth'!$B$108:$AE$118*('Process CO2 Growth'!$A$108:$A$118=$A13)*('Process CO2 Growth'!$B$107:$AE$107=Z$2))*SUMPRODUCT('Multipliers and Adjustments'!$E$43:$AN$70*('Multipliers and Adjustments'!$C$43:$C$70=$A13)*('Multipliers and Adjustments'!$D$43:$D$70=$B$1)*('Multipliers and Adjustments'!$E$42:$AN$42=Z$2))*10^9</f>
        <v>0</v>
      </c>
      <c r="AA13" s="10" cm="1">
        <f t="array" ref="AA13">SUMPRODUCT('Process CO2 Growth'!$B$108:$AE$118*('Process CO2 Growth'!$A$108:$A$118=$A13)*('Process CO2 Growth'!$B$107:$AE$107=AA$2))*SUMPRODUCT('Multipliers and Adjustments'!$E$43:$AN$70*('Multipliers and Adjustments'!$C$43:$C$70=$A13)*('Multipliers and Adjustments'!$D$43:$D$70=$B$1)*('Multipliers and Adjustments'!$E$42:$AN$42=AA$2))*10^9</f>
        <v>0</v>
      </c>
      <c r="AB13" s="10" cm="1">
        <f t="array" ref="AB13">SUMPRODUCT('Process CO2 Growth'!$B$108:$AE$118*('Process CO2 Growth'!$A$108:$A$118=$A13)*('Process CO2 Growth'!$B$107:$AE$107=AB$2))*SUMPRODUCT('Multipliers and Adjustments'!$E$43:$AN$70*('Multipliers and Adjustments'!$C$43:$C$70=$A13)*('Multipliers and Adjustments'!$D$43:$D$70=$B$1)*('Multipliers and Adjustments'!$E$42:$AN$42=AB$2))*10^9</f>
        <v>0</v>
      </c>
      <c r="AC13" s="10" cm="1">
        <f t="array" ref="AC13">SUMPRODUCT('Process CO2 Growth'!$B$108:$AE$118*('Process CO2 Growth'!$A$108:$A$118=$A13)*('Process CO2 Growth'!$B$107:$AE$107=AC$2))*SUMPRODUCT('Multipliers and Adjustments'!$E$43:$AN$70*('Multipliers and Adjustments'!$C$43:$C$70=$A13)*('Multipliers and Adjustments'!$D$43:$D$70=$B$1)*('Multipliers and Adjustments'!$E$42:$AN$42=AC$2))*10^9</f>
        <v>0</v>
      </c>
      <c r="AD13" s="10" cm="1">
        <f t="array" ref="AD13">SUMPRODUCT('Process CO2 Growth'!$B$108:$AE$118*('Process CO2 Growth'!$A$108:$A$118=$A13)*('Process CO2 Growth'!$B$107:$AE$107=AD$2))*SUMPRODUCT('Multipliers and Adjustments'!$E$43:$AN$70*('Multipliers and Adjustments'!$C$43:$C$70=$A13)*('Multipliers and Adjustments'!$D$43:$D$70=$B$1)*('Multipliers and Adjustments'!$E$42:$AN$42=AD$2))*10^9</f>
        <v>0</v>
      </c>
      <c r="AE13" s="10" cm="1">
        <f t="array" ref="AE13">SUMPRODUCT('Process CO2 Growth'!$B$108:$AE$118*('Process CO2 Growth'!$A$108:$A$118=$A13)*('Process CO2 Growth'!$B$107:$AE$107=AE$2))*SUMPRODUCT('Multipliers and Adjustments'!$E$43:$AN$70*('Multipliers and Adjustments'!$C$43:$C$70=$A13)*('Multipliers and Adjustments'!$D$43:$D$70=$B$1)*('Multipliers and Adjustments'!$E$42:$AN$42=AE$2))*10^9</f>
        <v>0</v>
      </c>
      <c r="AF13" s="10" cm="1">
        <f t="array" ref="AF13">SUMPRODUCT('Process CO2 Growth'!$B$108:$AE$118*('Process CO2 Growth'!$A$108:$A$118=$A13)*('Process CO2 Growth'!$B$107:$AE$107=AF$2))*SUMPRODUCT('Multipliers and Adjustments'!$E$43:$AN$70*('Multipliers and Adjustments'!$C$43:$C$70=$A13)*('Multipliers and Adjustments'!$D$43:$D$70=$B$1)*('Multipliers and Adjustments'!$E$42:$AN$42=AF$2))*10^9</f>
        <v>0</v>
      </c>
      <c r="AG13" s="10" cm="1">
        <f t="array" ref="AG13">SUMPRODUCT('Process CO2 Growth'!$B$108:$AE$118*('Process CO2 Growth'!$A$108:$A$118=$A13)*('Process CO2 Growth'!$B$107:$AE$107=AG$2))*SUMPRODUCT('Multipliers and Adjustments'!$E$43:$AN$70*('Multipliers and Adjustments'!$C$43:$C$70=$A13)*('Multipliers and Adjustments'!$D$43:$D$70=$B$1)*('Multipliers and Adjustments'!$E$42:$AN$42=AG$2))*10^9</f>
        <v>0</v>
      </c>
      <c r="AH13" s="10" cm="1">
        <f t="array" ref="AH13">SUMPRODUCT('Process CO2 Growth'!$B$108:$AE$118*('Process CO2 Growth'!$A$108:$A$118=$A13)*('Process CO2 Growth'!$B$107:$AE$107=AH$2))*SUMPRODUCT('Multipliers and Adjustments'!$E$43:$AN$70*('Multipliers and Adjustments'!$C$43:$C$70=$A13)*('Multipliers and Adjustments'!$D$43:$D$70=$B$1)*('Multipliers and Adjustments'!$E$42:$AN$42=AH$2))*10^9</f>
        <v>0</v>
      </c>
      <c r="AI13" s="10" cm="1">
        <f t="array" ref="AI13">SUMPRODUCT('Process CO2 Growth'!$B$108:$AE$118*('Process CO2 Growth'!$A$108:$A$118=$A13)*('Process CO2 Growth'!$B$107:$AE$107=AI$2))*SUMPRODUCT('Multipliers and Adjustments'!$E$43:$AN$70*('Multipliers and Adjustments'!$C$43:$C$70=$A13)*('Multipliers and Adjustments'!$D$43:$D$70=$B$1)*('Multipliers and Adjustments'!$E$42:$AN$42=AI$2))*10^9</f>
        <v>0</v>
      </c>
      <c r="AJ13" s="10" cm="1">
        <f t="array" ref="AJ13">SUMPRODUCT('Process CO2 Growth'!$B$108:$AE$118*('Process CO2 Growth'!$A$108:$A$118=$A13)*('Process CO2 Growth'!$B$107:$AE$107=AJ$2))*SUMPRODUCT('Multipliers and Adjustments'!$E$43:$AN$70*('Multipliers and Adjustments'!$C$43:$C$70=$A13)*('Multipliers and Adjustments'!$D$43:$D$70=$B$1)*('Multipliers and Adjustments'!$E$42:$AN$42=AJ$2))*10^9</f>
        <v>0</v>
      </c>
      <c r="AK13" s="10" cm="1">
        <f t="array" ref="AK13">SUMPRODUCT('Process CO2 Growth'!$B$108:$AE$118*('Process CO2 Growth'!$A$108:$A$118=$A13)*('Process CO2 Growth'!$B$107:$AE$107=AK$2))*SUMPRODUCT('Multipliers and Adjustments'!$E$43:$AN$70*('Multipliers and Adjustments'!$C$43:$C$70=$A13)*('Multipliers and Adjustments'!$D$43:$D$70=$B$1)*('Multipliers and Adjustments'!$E$42:$AN$42=AK$2))*10^9</f>
        <v>0</v>
      </c>
    </row>
    <row r="14" spans="1:37" x14ac:dyDescent="0.25">
      <c r="A14" t="s">
        <v>573</v>
      </c>
      <c r="B14" s="10" cm="1">
        <f t="array" ref="B14">SUMPRODUCT('Process CO2 Growth'!$B$108:$AE$118*('Process CO2 Growth'!$A$108:$A$118=$A14)*('Process CO2 Growth'!$B$107:$AE$107=B$2))*SUMPRODUCT('Multipliers and Adjustments'!$E$43:$AN$70*('Multipliers and Adjustments'!$C$43:$C$70=$A14)*('Multipliers and Adjustments'!$D$43:$D$70=$B$1)*('Multipliers and Adjustments'!$E$42:$AN$42=B$2))*10^9</f>
        <v>0</v>
      </c>
      <c r="C14" s="10" cm="1">
        <f t="array" ref="C14">SUMPRODUCT('Process CO2 Growth'!$B$108:$AE$118*('Process CO2 Growth'!$A$108:$A$118=$A14)*('Process CO2 Growth'!$B$107:$AE$107=C$2))*SUMPRODUCT('Multipliers and Adjustments'!$E$43:$AN$70*('Multipliers and Adjustments'!$C$43:$C$70=$A14)*('Multipliers and Adjustments'!$D$43:$D$70=$B$1)*('Multipliers and Adjustments'!$E$42:$AN$42=C$2))*10^9</f>
        <v>0</v>
      </c>
      <c r="D14" s="10" cm="1">
        <f t="array" ref="D14">SUMPRODUCT('Process CO2 Growth'!$B$108:$AE$118*('Process CO2 Growth'!$A$108:$A$118=$A14)*('Process CO2 Growth'!$B$107:$AE$107=D$2))*SUMPRODUCT('Multipliers and Adjustments'!$E$43:$AN$70*('Multipliers and Adjustments'!$C$43:$C$70=$A14)*('Multipliers and Adjustments'!$D$43:$D$70=$B$1)*('Multipliers and Adjustments'!$E$42:$AN$42=D$2))*10^9</f>
        <v>0</v>
      </c>
      <c r="E14" s="10" cm="1">
        <f t="array" ref="E14">SUMPRODUCT('Process CO2 Growth'!$B$108:$AE$118*('Process CO2 Growth'!$A$108:$A$118=$A14)*('Process CO2 Growth'!$B$107:$AE$107=E$2))*SUMPRODUCT('Multipliers and Adjustments'!$E$43:$AN$70*('Multipliers and Adjustments'!$C$43:$C$70=$A14)*('Multipliers and Adjustments'!$D$43:$D$70=$B$1)*('Multipliers and Adjustments'!$E$42:$AN$42=E$2))*10^9</f>
        <v>0</v>
      </c>
      <c r="F14" s="10" cm="1">
        <f t="array" ref="F14">SUMPRODUCT('Process CO2 Growth'!$B$108:$AE$118*('Process CO2 Growth'!$A$108:$A$118=$A14)*('Process CO2 Growth'!$B$107:$AE$107=F$2))*SUMPRODUCT('Multipliers and Adjustments'!$E$43:$AN$70*('Multipliers and Adjustments'!$C$43:$C$70=$A14)*('Multipliers and Adjustments'!$D$43:$D$70=$B$1)*('Multipliers and Adjustments'!$E$42:$AN$42=F$2))*10^9</f>
        <v>0</v>
      </c>
      <c r="G14" s="10" cm="1">
        <f t="array" ref="G14">SUMPRODUCT('Process CO2 Growth'!$B$108:$AE$118*('Process CO2 Growth'!$A$108:$A$118=$A14)*('Process CO2 Growth'!$B$107:$AE$107=G$2))*SUMPRODUCT('Multipliers and Adjustments'!$E$43:$AN$70*('Multipliers and Adjustments'!$C$43:$C$70=$A14)*('Multipliers and Adjustments'!$D$43:$D$70=$B$1)*('Multipliers and Adjustments'!$E$42:$AN$42=G$2))*10^9</f>
        <v>0</v>
      </c>
      <c r="H14" s="10" cm="1">
        <f t="array" ref="H14">SUMPRODUCT('Process CO2 Growth'!$B$108:$AE$118*('Process CO2 Growth'!$A$108:$A$118=$A14)*('Process CO2 Growth'!$B$107:$AE$107=H$2))*SUMPRODUCT('Multipliers and Adjustments'!$E$43:$AN$70*('Multipliers and Adjustments'!$C$43:$C$70=$A14)*('Multipliers and Adjustments'!$D$43:$D$70=$B$1)*('Multipliers and Adjustments'!$E$42:$AN$42=H$2))*10^9</f>
        <v>4064718412766.0591</v>
      </c>
      <c r="I14" s="10" cm="1">
        <f t="array" ref="I14">SUMPRODUCT('Process CO2 Growth'!$B$108:$AE$118*('Process CO2 Growth'!$A$108:$A$118=$A14)*('Process CO2 Growth'!$B$107:$AE$107=I$2))*SUMPRODUCT('Multipliers and Adjustments'!$E$43:$AN$70*('Multipliers and Adjustments'!$C$43:$C$70=$A14)*('Multipliers and Adjustments'!$D$43:$D$70=$B$1)*('Multipliers and Adjustments'!$E$42:$AN$42=I$2))*10^9</f>
        <v>4106114533608.7349</v>
      </c>
      <c r="J14" s="10" cm="1">
        <f t="array" ref="J14">SUMPRODUCT('Process CO2 Growth'!$B$108:$AE$118*('Process CO2 Growth'!$A$108:$A$118=$A14)*('Process CO2 Growth'!$B$107:$AE$107=J$2))*SUMPRODUCT('Multipliers and Adjustments'!$E$43:$AN$70*('Multipliers and Adjustments'!$C$43:$C$70=$A14)*('Multipliers and Adjustments'!$D$43:$D$70=$B$1)*('Multipliers and Adjustments'!$E$42:$AN$42=J$2))*10^9</f>
        <v>4119913240556.2939</v>
      </c>
      <c r="K14" s="10" cm="1">
        <f t="array" ref="K14">SUMPRODUCT('Process CO2 Growth'!$B$108:$AE$118*('Process CO2 Growth'!$A$108:$A$118=$A14)*('Process CO2 Growth'!$B$107:$AE$107=K$2))*SUMPRODUCT('Multipliers and Adjustments'!$E$43:$AN$70*('Multipliers and Adjustments'!$C$43:$C$70=$A14)*('Multipliers and Adjustments'!$D$43:$D$70=$B$1)*('Multipliers and Adjustments'!$E$42:$AN$42=K$2))*10^9</f>
        <v>4133331293519.0923</v>
      </c>
      <c r="L14" s="10" cm="1">
        <f t="array" ref="L14">SUMPRODUCT('Process CO2 Growth'!$B$108:$AE$118*('Process CO2 Growth'!$A$108:$A$118=$A14)*('Process CO2 Growth'!$B$107:$AE$107=L$2))*SUMPRODUCT('Multipliers and Adjustments'!$E$43:$AN$70*('Multipliers and Adjustments'!$C$43:$C$70=$A14)*('Multipliers and Adjustments'!$D$43:$D$70=$B$1)*('Multipliers and Adjustments'!$E$42:$AN$42=L$2))*10^9</f>
        <v>4164735247261.812</v>
      </c>
      <c r="M14" s="10" cm="1">
        <f t="array" ref="M14">SUMPRODUCT('Process CO2 Growth'!$B$108:$AE$118*('Process CO2 Growth'!$A$108:$A$118=$A14)*('Process CO2 Growth'!$B$107:$AE$107=M$2))*SUMPRODUCT('Multipliers and Adjustments'!$E$43:$AN$70*('Multipliers and Adjustments'!$C$43:$C$70=$A14)*('Multipliers and Adjustments'!$D$43:$D$70=$B$1)*('Multipliers and Adjustments'!$E$42:$AN$42=M$2))*10^9</f>
        <v>4208986272990.1899</v>
      </c>
      <c r="N14" s="10" cm="1">
        <f t="array" ref="N14">SUMPRODUCT('Process CO2 Growth'!$B$108:$AE$118*('Process CO2 Growth'!$A$108:$A$118=$A14)*('Process CO2 Growth'!$B$107:$AE$107=N$2))*SUMPRODUCT('Multipliers and Adjustments'!$E$43:$AN$70*('Multipliers and Adjustments'!$C$43:$C$70=$A14)*('Multipliers and Adjustments'!$D$43:$D$70=$B$1)*('Multipliers and Adjustments'!$E$42:$AN$42=N$2))*10^9</f>
        <v>4257805146535.6914</v>
      </c>
      <c r="O14" s="10" cm="1">
        <f t="array" ref="O14">SUMPRODUCT('Process CO2 Growth'!$B$108:$AE$118*('Process CO2 Growth'!$A$108:$A$118=$A14)*('Process CO2 Growth'!$B$107:$AE$107=O$2))*SUMPRODUCT('Multipliers and Adjustments'!$E$43:$AN$70*('Multipliers and Adjustments'!$C$43:$C$70=$A14)*('Multipliers and Adjustments'!$D$43:$D$70=$B$1)*('Multipliers and Adjustments'!$E$42:$AN$42=O$2))*10^9</f>
        <v>4304720750157.3911</v>
      </c>
      <c r="P14" s="10" cm="1">
        <f t="array" ref="P14">SUMPRODUCT('Process CO2 Growth'!$B$108:$AE$118*('Process CO2 Growth'!$A$108:$A$118=$A14)*('Process CO2 Growth'!$B$107:$AE$107=P$2))*SUMPRODUCT('Multipliers and Adjustments'!$E$43:$AN$70*('Multipliers and Adjustments'!$C$43:$C$70=$A14)*('Multipliers and Adjustments'!$D$43:$D$70=$B$1)*('Multipliers and Adjustments'!$E$42:$AN$42=P$2))*10^9</f>
        <v>4348020140923.8687</v>
      </c>
      <c r="Q14" s="10" cm="1">
        <f t="array" ref="Q14">SUMPRODUCT('Process CO2 Growth'!$B$108:$AE$118*('Process CO2 Growth'!$A$108:$A$118=$A14)*('Process CO2 Growth'!$B$107:$AE$107=Q$2))*SUMPRODUCT('Multipliers and Adjustments'!$E$43:$AN$70*('Multipliers and Adjustments'!$C$43:$C$70=$A14)*('Multipliers and Adjustments'!$D$43:$D$70=$B$1)*('Multipliers and Adjustments'!$E$42:$AN$42=Q$2))*10^9</f>
        <v>4383611288498.9517</v>
      </c>
      <c r="R14" s="10" cm="1">
        <f t="array" ref="R14">SUMPRODUCT('Process CO2 Growth'!$B$108:$AE$118*('Process CO2 Growth'!$A$108:$A$118=$A14)*('Process CO2 Growth'!$B$107:$AE$107=R$2))*SUMPRODUCT('Multipliers and Adjustments'!$E$43:$AN$70*('Multipliers and Adjustments'!$C$43:$C$70=$A14)*('Multipliers and Adjustments'!$D$43:$D$70=$B$1)*('Multipliers and Adjustments'!$E$42:$AN$42=R$2))*10^9</f>
        <v>4414634588256.9111</v>
      </c>
      <c r="S14" s="10" cm="1">
        <f t="array" ref="S14">SUMPRODUCT('Process CO2 Growth'!$B$108:$AE$118*('Process CO2 Growth'!$A$108:$A$118=$A14)*('Process CO2 Growth'!$B$107:$AE$107=S$2))*SUMPRODUCT('Multipliers and Adjustments'!$E$43:$AN$70*('Multipliers and Adjustments'!$C$43:$C$70=$A14)*('Multipliers and Adjustments'!$D$43:$D$70=$B$1)*('Multipliers and Adjustments'!$E$42:$AN$42=S$2))*10^9</f>
        <v>4446133705495.8213</v>
      </c>
      <c r="T14" s="10" cm="1">
        <f t="array" ref="T14">SUMPRODUCT('Process CO2 Growth'!$B$108:$AE$118*('Process CO2 Growth'!$A$108:$A$118=$A14)*('Process CO2 Growth'!$B$107:$AE$107=T$2))*SUMPRODUCT('Multipliers and Adjustments'!$E$43:$AN$70*('Multipliers and Adjustments'!$C$43:$C$70=$A14)*('Multipliers and Adjustments'!$D$43:$D$70=$B$1)*('Multipliers and Adjustments'!$E$42:$AN$42=T$2))*10^9</f>
        <v>4457362998046.248</v>
      </c>
      <c r="U14" s="10" cm="1">
        <f t="array" ref="U14">SUMPRODUCT('Process CO2 Growth'!$B$108:$AE$118*('Process CO2 Growth'!$A$108:$A$118=$A14)*('Process CO2 Growth'!$B$107:$AE$107=U$2))*SUMPRODUCT('Multipliers and Adjustments'!$E$43:$AN$70*('Multipliers and Adjustments'!$C$43:$C$70=$A14)*('Multipliers and Adjustments'!$D$43:$D$70=$B$1)*('Multipliers and Adjustments'!$E$42:$AN$42=U$2))*10^9</f>
        <v>4438139971815.8564</v>
      </c>
      <c r="V14" s="10" cm="1">
        <f t="array" ref="V14">SUMPRODUCT('Process CO2 Growth'!$B$108:$AE$118*('Process CO2 Growth'!$A$108:$A$118=$A14)*('Process CO2 Growth'!$B$107:$AE$107=V$2))*SUMPRODUCT('Multipliers and Adjustments'!$E$43:$AN$70*('Multipliers and Adjustments'!$C$43:$C$70=$A14)*('Multipliers and Adjustments'!$D$43:$D$70=$B$1)*('Multipliers and Adjustments'!$E$42:$AN$42=V$2))*10^9</f>
        <v>4411684519875.0195</v>
      </c>
      <c r="W14" s="10" cm="1">
        <f t="array" ref="W14">SUMPRODUCT('Process CO2 Growth'!$B$108:$AE$118*('Process CO2 Growth'!$A$108:$A$118=$A14)*('Process CO2 Growth'!$B$107:$AE$107=W$2))*SUMPRODUCT('Multipliers and Adjustments'!$E$43:$AN$70*('Multipliers and Adjustments'!$C$43:$C$70=$A14)*('Multipliers and Adjustments'!$D$43:$D$70=$B$1)*('Multipliers and Adjustments'!$E$42:$AN$42=W$2))*10^9</f>
        <v>4417965310623.5635</v>
      </c>
      <c r="X14" s="10" cm="1">
        <f t="array" ref="X14">SUMPRODUCT('Process CO2 Growth'!$B$108:$AE$118*('Process CO2 Growth'!$A$108:$A$118=$A14)*('Process CO2 Growth'!$B$107:$AE$107=X$2))*SUMPRODUCT('Multipliers and Adjustments'!$E$43:$AN$70*('Multipliers and Adjustments'!$C$43:$C$70=$A14)*('Multipliers and Adjustments'!$D$43:$D$70=$B$1)*('Multipliers and Adjustments'!$E$42:$AN$42=X$2))*10^9</f>
        <v>4370478726024.7241</v>
      </c>
      <c r="Y14" s="10" cm="1">
        <f t="array" ref="Y14">SUMPRODUCT('Process CO2 Growth'!$B$108:$AE$118*('Process CO2 Growth'!$A$108:$A$118=$A14)*('Process CO2 Growth'!$B$107:$AE$107=Y$2))*SUMPRODUCT('Multipliers and Adjustments'!$E$43:$AN$70*('Multipliers and Adjustments'!$C$43:$C$70=$A14)*('Multipliers and Adjustments'!$D$43:$D$70=$B$1)*('Multipliers and Adjustments'!$E$42:$AN$42=Y$2))*10^9</f>
        <v>4307004674065.9526</v>
      </c>
      <c r="Z14" s="10" cm="1">
        <f t="array" ref="Z14">SUMPRODUCT('Process CO2 Growth'!$B$108:$AE$118*('Process CO2 Growth'!$A$108:$A$118=$A14)*('Process CO2 Growth'!$B$107:$AE$107=Z$2))*SUMPRODUCT('Multipliers and Adjustments'!$E$43:$AN$70*('Multipliers and Adjustments'!$C$43:$C$70=$A14)*('Multipliers and Adjustments'!$D$43:$D$70=$B$1)*('Multipliers and Adjustments'!$E$42:$AN$42=Z$2))*10^9</f>
        <v>4248669450901.4458</v>
      </c>
      <c r="AA14" s="10" cm="1">
        <f t="array" ref="AA14">SUMPRODUCT('Process CO2 Growth'!$B$108:$AE$118*('Process CO2 Growth'!$A$108:$A$118=$A14)*('Process CO2 Growth'!$B$107:$AE$107=AA$2))*SUMPRODUCT('Multipliers and Adjustments'!$E$43:$AN$70*('Multipliers and Adjustments'!$C$43:$C$70=$A14)*('Multipliers and Adjustments'!$D$43:$D$70=$B$1)*('Multipliers and Adjustments'!$E$42:$AN$42=AA$2))*10^9</f>
        <v>4205274896638.7778</v>
      </c>
      <c r="AB14" s="10" cm="1">
        <f t="array" ref="AB14">SUMPRODUCT('Process CO2 Growth'!$B$108:$AE$118*('Process CO2 Growth'!$A$108:$A$118=$A14)*('Process CO2 Growth'!$B$107:$AE$107=AB$2))*SUMPRODUCT('Multipliers and Adjustments'!$E$43:$AN$70*('Multipliers and Adjustments'!$C$43:$C$70=$A14)*('Multipliers and Adjustments'!$D$43:$D$70=$B$1)*('Multipliers and Adjustments'!$E$42:$AN$42=AB$2))*10^9</f>
        <v>4210128234944.4717</v>
      </c>
      <c r="AC14" s="10" cm="1">
        <f t="array" ref="AC14">SUMPRODUCT('Process CO2 Growth'!$B$108:$AE$118*('Process CO2 Growth'!$A$108:$A$118=$A14)*('Process CO2 Growth'!$B$107:$AE$107=AC$2))*SUMPRODUCT('Multipliers and Adjustments'!$E$43:$AN$70*('Multipliers and Adjustments'!$C$43:$C$70=$A14)*('Multipliers and Adjustments'!$D$43:$D$70=$B$1)*('Multipliers and Adjustments'!$E$42:$AN$42=AC$2))*10^9</f>
        <v>4181579186087.4541</v>
      </c>
      <c r="AD14" s="10" cm="1">
        <f t="array" ref="AD14">SUMPRODUCT('Process CO2 Growth'!$B$108:$AE$118*('Process CO2 Growth'!$A$108:$A$118=$A14)*('Process CO2 Growth'!$B$107:$AE$107=AD$2))*SUMPRODUCT('Multipliers and Adjustments'!$E$43:$AN$70*('Multipliers and Adjustments'!$C$43:$C$70=$A14)*('Multipliers and Adjustments'!$D$43:$D$70=$B$1)*('Multipliers and Adjustments'!$E$42:$AN$42=AD$2))*10^9</f>
        <v>4156265696100.897</v>
      </c>
      <c r="AE14" s="10" cm="1">
        <f t="array" ref="AE14">SUMPRODUCT('Process CO2 Growth'!$B$108:$AE$118*('Process CO2 Growth'!$A$108:$A$118=$A14)*('Process CO2 Growth'!$B$107:$AE$107=AE$2))*SUMPRODUCT('Multipliers and Adjustments'!$E$43:$AN$70*('Multipliers and Adjustments'!$C$43:$C$70=$A14)*('Multipliers and Adjustments'!$D$43:$D$70=$B$1)*('Multipliers and Adjustments'!$E$42:$AN$42=AE$2))*10^9</f>
        <v>4093077134630.6968</v>
      </c>
      <c r="AF14" s="10" cm="1">
        <f t="array" ref="AF14">SUMPRODUCT('Process CO2 Growth'!$B$108:$AE$118*('Process CO2 Growth'!$A$108:$A$118=$A14)*('Process CO2 Growth'!$B$107:$AE$107=AF$2))*SUMPRODUCT('Multipliers and Adjustments'!$E$43:$AN$70*('Multipliers and Adjustments'!$C$43:$C$70=$A14)*('Multipliers and Adjustments'!$D$43:$D$70=$B$1)*('Multipliers and Adjustments'!$E$42:$AN$42=AF$2))*10^9</f>
        <v>4113061468830.6094</v>
      </c>
      <c r="AG14" s="10" cm="1">
        <f t="array" ref="AG14">SUMPRODUCT('Process CO2 Growth'!$B$108:$AE$118*('Process CO2 Growth'!$A$108:$A$118=$A14)*('Process CO2 Growth'!$B$107:$AE$107=AG$2))*SUMPRODUCT('Multipliers and Adjustments'!$E$43:$AN$70*('Multipliers and Adjustments'!$C$43:$C$70=$A14)*('Multipliers and Adjustments'!$D$43:$D$70=$B$1)*('Multipliers and Adjustments'!$E$42:$AN$42=AG$2))*10^9</f>
        <v>4085368891439.3022</v>
      </c>
      <c r="AH14" s="10" cm="1">
        <f t="array" ref="AH14">SUMPRODUCT('Process CO2 Growth'!$B$108:$AE$118*('Process CO2 Growth'!$A$108:$A$118=$A14)*('Process CO2 Growth'!$B$107:$AE$107=AH$2))*SUMPRODUCT('Multipliers and Adjustments'!$E$43:$AN$70*('Multipliers and Adjustments'!$C$43:$C$70=$A14)*('Multipliers and Adjustments'!$D$43:$D$70=$B$1)*('Multipliers and Adjustments'!$E$42:$AN$42=AH$2))*10^9</f>
        <v>3977834140744.5337</v>
      </c>
      <c r="AI14" s="10" cm="1">
        <f t="array" ref="AI14">SUMPRODUCT('Process CO2 Growth'!$B$108:$AE$118*('Process CO2 Growth'!$A$108:$A$118=$A14)*('Process CO2 Growth'!$B$107:$AE$107=AI$2))*SUMPRODUCT('Multipliers and Adjustments'!$E$43:$AN$70*('Multipliers and Adjustments'!$C$43:$C$70=$A14)*('Multipliers and Adjustments'!$D$43:$D$70=$B$1)*('Multipliers and Adjustments'!$E$42:$AN$42=AI$2))*10^9</f>
        <v>3987921471340.6802</v>
      </c>
      <c r="AJ14" s="10" cm="1">
        <f t="array" ref="AJ14">SUMPRODUCT('Process CO2 Growth'!$B$108:$AE$118*('Process CO2 Growth'!$A$108:$A$118=$A14)*('Process CO2 Growth'!$B$107:$AE$107=AJ$2))*SUMPRODUCT('Multipliers and Adjustments'!$E$43:$AN$70*('Multipliers and Adjustments'!$C$43:$C$70=$A14)*('Multipliers and Adjustments'!$D$43:$D$70=$B$1)*('Multipliers and Adjustments'!$E$42:$AN$42=AJ$2))*10^9</f>
        <v>3910268058449.5903</v>
      </c>
      <c r="AK14" s="10" cm="1">
        <f t="array" ref="AK14">SUMPRODUCT('Process CO2 Growth'!$B$108:$AE$118*('Process CO2 Growth'!$A$108:$A$118=$A14)*('Process CO2 Growth'!$B$107:$AE$107=AK$2))*SUMPRODUCT('Multipliers and Adjustments'!$E$43:$AN$70*('Multipliers and Adjustments'!$C$43:$C$70=$A14)*('Multipliers and Adjustments'!$D$43:$D$70=$B$1)*('Multipliers and Adjustments'!$E$42:$AN$42=AK$2))*10^9</f>
        <v>3846223025513.6797</v>
      </c>
    </row>
    <row r="15" spans="1:37" x14ac:dyDescent="0.25">
      <c r="A15" t="s">
        <v>561</v>
      </c>
      <c r="B15" s="10" cm="1">
        <f t="array" ref="B15">SUMPRODUCT('Process CO2 Growth'!$B$108:$AE$118*('Process CO2 Growth'!$A$108:$A$118=$A15)*('Process CO2 Growth'!$B$107:$AE$107=B$2))*SUMPRODUCT('Multipliers and Adjustments'!$E$43:$AN$70*('Multipliers and Adjustments'!$C$43:$C$70=$A15)*('Multipliers and Adjustments'!$D$43:$D$70=$B$1)*('Multipliers and Adjustments'!$E$42:$AN$42=B$2))*10^9</f>
        <v>0</v>
      </c>
      <c r="C15" s="10" cm="1">
        <f t="array" ref="C15">SUMPRODUCT('Process CO2 Growth'!$B$108:$AE$118*('Process CO2 Growth'!$A$108:$A$118=$A15)*('Process CO2 Growth'!$B$107:$AE$107=C$2))*SUMPRODUCT('Multipliers and Adjustments'!$E$43:$AN$70*('Multipliers and Adjustments'!$C$43:$C$70=$A15)*('Multipliers and Adjustments'!$D$43:$D$70=$B$1)*('Multipliers and Adjustments'!$E$42:$AN$42=C$2))*10^9</f>
        <v>0</v>
      </c>
      <c r="D15" s="10" cm="1">
        <f t="array" ref="D15">SUMPRODUCT('Process CO2 Growth'!$B$108:$AE$118*('Process CO2 Growth'!$A$108:$A$118=$A15)*('Process CO2 Growth'!$B$107:$AE$107=D$2))*SUMPRODUCT('Multipliers and Adjustments'!$E$43:$AN$70*('Multipliers and Adjustments'!$C$43:$C$70=$A15)*('Multipliers and Adjustments'!$D$43:$D$70=$B$1)*('Multipliers and Adjustments'!$E$42:$AN$42=D$2))*10^9</f>
        <v>0</v>
      </c>
      <c r="E15" s="10" cm="1">
        <f t="array" ref="E15">SUMPRODUCT('Process CO2 Growth'!$B$108:$AE$118*('Process CO2 Growth'!$A$108:$A$118=$A15)*('Process CO2 Growth'!$B$107:$AE$107=E$2))*SUMPRODUCT('Multipliers and Adjustments'!$E$43:$AN$70*('Multipliers and Adjustments'!$C$43:$C$70=$A15)*('Multipliers and Adjustments'!$D$43:$D$70=$B$1)*('Multipliers and Adjustments'!$E$42:$AN$42=E$2))*10^9</f>
        <v>0</v>
      </c>
      <c r="F15" s="10" cm="1">
        <f t="array" ref="F15">SUMPRODUCT('Process CO2 Growth'!$B$108:$AE$118*('Process CO2 Growth'!$A$108:$A$118=$A15)*('Process CO2 Growth'!$B$107:$AE$107=F$2))*SUMPRODUCT('Multipliers and Adjustments'!$E$43:$AN$70*('Multipliers and Adjustments'!$C$43:$C$70=$A15)*('Multipliers and Adjustments'!$D$43:$D$70=$B$1)*('Multipliers and Adjustments'!$E$42:$AN$42=F$2))*10^9</f>
        <v>0</v>
      </c>
      <c r="G15" s="10" cm="1">
        <f t="array" ref="G15">SUMPRODUCT('Process CO2 Growth'!$B$108:$AE$118*('Process CO2 Growth'!$A$108:$A$118=$A15)*('Process CO2 Growth'!$B$107:$AE$107=G$2))*SUMPRODUCT('Multipliers and Adjustments'!$E$43:$AN$70*('Multipliers and Adjustments'!$C$43:$C$70=$A15)*('Multipliers and Adjustments'!$D$43:$D$70=$B$1)*('Multipliers and Adjustments'!$E$42:$AN$42=G$2))*10^9</f>
        <v>0</v>
      </c>
      <c r="H15" s="10" cm="1">
        <f t="array" ref="H15">SUMPRODUCT('Process CO2 Growth'!$B$108:$AE$118*('Process CO2 Growth'!$A$108:$A$118=$A15)*('Process CO2 Growth'!$B$107:$AE$107=H$2))*SUMPRODUCT('Multipliers and Adjustments'!$E$43:$AN$70*('Multipliers and Adjustments'!$C$43:$C$70=$A15)*('Multipliers and Adjustments'!$D$43:$D$70=$B$1)*('Multipliers and Adjustments'!$E$42:$AN$42=H$2))*10^9</f>
        <v>100020916915444.47</v>
      </c>
      <c r="I15" s="10" cm="1">
        <f t="array" ref="I15">SUMPRODUCT('Process CO2 Growth'!$B$108:$AE$118*('Process CO2 Growth'!$A$108:$A$118=$A15)*('Process CO2 Growth'!$B$107:$AE$107=I$2))*SUMPRODUCT('Multipliers and Adjustments'!$E$43:$AN$70*('Multipliers and Adjustments'!$C$43:$C$70=$A15)*('Multipliers and Adjustments'!$D$43:$D$70=$B$1)*('Multipliers and Adjustments'!$E$42:$AN$42=I$2))*10^9</f>
        <v>101203781321619.88</v>
      </c>
      <c r="J15" s="10" cm="1">
        <f t="array" ref="J15">SUMPRODUCT('Process CO2 Growth'!$B$108:$AE$118*('Process CO2 Growth'!$A$108:$A$118=$A15)*('Process CO2 Growth'!$B$107:$AE$107=J$2))*SUMPRODUCT('Multipliers and Adjustments'!$E$43:$AN$70*('Multipliers and Adjustments'!$C$43:$C$70=$A15)*('Multipliers and Adjustments'!$D$43:$D$70=$B$1)*('Multipliers and Adjustments'!$E$42:$AN$42=J$2))*10^9</f>
        <v>101229811934677.67</v>
      </c>
      <c r="K15" s="10" cm="1">
        <f t="array" ref="K15">SUMPRODUCT('Process CO2 Growth'!$B$108:$AE$118*('Process CO2 Growth'!$A$108:$A$118=$A15)*('Process CO2 Growth'!$B$107:$AE$107=K$2))*SUMPRODUCT('Multipliers and Adjustments'!$E$43:$AN$70*('Multipliers and Adjustments'!$C$43:$C$70=$A15)*('Multipliers and Adjustments'!$D$43:$D$70=$B$1)*('Multipliers and Adjustments'!$E$42:$AN$42=K$2))*10^9</f>
        <v>101514666508175.16</v>
      </c>
      <c r="L15" s="10" cm="1">
        <f t="array" ref="L15">SUMPRODUCT('Process CO2 Growth'!$B$108:$AE$118*('Process CO2 Growth'!$A$108:$A$118=$A15)*('Process CO2 Growth'!$B$107:$AE$107=L$2))*SUMPRODUCT('Multipliers and Adjustments'!$E$43:$AN$70*('Multipliers and Adjustments'!$C$43:$C$70=$A15)*('Multipliers and Adjustments'!$D$43:$D$70=$B$1)*('Multipliers and Adjustments'!$E$42:$AN$42=L$2))*10^9</f>
        <v>102255473670535.91</v>
      </c>
      <c r="M15" s="10" cm="1">
        <f t="array" ref="M15">SUMPRODUCT('Process CO2 Growth'!$B$108:$AE$118*('Process CO2 Growth'!$A$108:$A$118=$A15)*('Process CO2 Growth'!$B$107:$AE$107=M$2))*SUMPRODUCT('Multipliers and Adjustments'!$E$43:$AN$70*('Multipliers and Adjustments'!$C$43:$C$70=$A15)*('Multipliers and Adjustments'!$D$43:$D$70=$B$1)*('Multipliers and Adjustments'!$E$42:$AN$42=M$2))*10^9</f>
        <v>103402395450852.09</v>
      </c>
      <c r="N15" s="10" cm="1">
        <f t="array" ref="N15">SUMPRODUCT('Process CO2 Growth'!$B$108:$AE$118*('Process CO2 Growth'!$A$108:$A$118=$A15)*('Process CO2 Growth'!$B$107:$AE$107=N$2))*SUMPRODUCT('Multipliers and Adjustments'!$E$43:$AN$70*('Multipliers and Adjustments'!$C$43:$C$70=$A15)*('Multipliers and Adjustments'!$D$43:$D$70=$B$1)*('Multipliers and Adjustments'!$E$42:$AN$42=N$2))*10^9</f>
        <v>104505963754616.47</v>
      </c>
      <c r="O15" s="10" cm="1">
        <f t="array" ref="O15">SUMPRODUCT('Process CO2 Growth'!$B$108:$AE$118*('Process CO2 Growth'!$A$108:$A$118=$A15)*('Process CO2 Growth'!$B$107:$AE$107=O$2))*SUMPRODUCT('Multipliers and Adjustments'!$E$43:$AN$70*('Multipliers and Adjustments'!$C$43:$C$70=$A15)*('Multipliers and Adjustments'!$D$43:$D$70=$B$1)*('Multipliers and Adjustments'!$E$42:$AN$42=O$2))*10^9</f>
        <v>105581370825748.91</v>
      </c>
      <c r="P15" s="10" cm="1">
        <f t="array" ref="P15">SUMPRODUCT('Process CO2 Growth'!$B$108:$AE$118*('Process CO2 Growth'!$A$108:$A$118=$A15)*('Process CO2 Growth'!$B$107:$AE$107=P$2))*SUMPRODUCT('Multipliers and Adjustments'!$E$43:$AN$70*('Multipliers and Adjustments'!$C$43:$C$70=$A15)*('Multipliers and Adjustments'!$D$43:$D$70=$B$1)*('Multipliers and Adjustments'!$E$42:$AN$42=P$2))*10^9</f>
        <v>106553025987184.7</v>
      </c>
      <c r="Q15" s="10" cm="1">
        <f t="array" ref="Q15">SUMPRODUCT('Process CO2 Growth'!$B$108:$AE$118*('Process CO2 Growth'!$A$108:$A$118=$A15)*('Process CO2 Growth'!$B$107:$AE$107=Q$2))*SUMPRODUCT('Multipliers and Adjustments'!$E$43:$AN$70*('Multipliers and Adjustments'!$C$43:$C$70=$A15)*('Multipliers and Adjustments'!$D$43:$D$70=$B$1)*('Multipliers and Adjustments'!$E$42:$AN$42=Q$2))*10^9</f>
        <v>106927366582795.56</v>
      </c>
      <c r="R15" s="10" cm="1">
        <f t="array" ref="R15">SUMPRODUCT('Process CO2 Growth'!$B$108:$AE$118*('Process CO2 Growth'!$A$108:$A$118=$A15)*('Process CO2 Growth'!$B$107:$AE$107=R$2))*SUMPRODUCT('Multipliers and Adjustments'!$E$43:$AN$70*('Multipliers and Adjustments'!$C$43:$C$70=$A15)*('Multipliers and Adjustments'!$D$43:$D$70=$B$1)*('Multipliers and Adjustments'!$E$42:$AN$42=R$2))*10^9</f>
        <v>111064751888850.14</v>
      </c>
      <c r="S15" s="10" cm="1">
        <f t="array" ref="S15">SUMPRODUCT('Process CO2 Growth'!$B$108:$AE$118*('Process CO2 Growth'!$A$108:$A$118=$A15)*('Process CO2 Growth'!$B$107:$AE$107=S$2))*SUMPRODUCT('Multipliers and Adjustments'!$E$43:$AN$70*('Multipliers and Adjustments'!$C$43:$C$70=$A15)*('Multipliers and Adjustments'!$D$43:$D$70=$B$1)*('Multipliers and Adjustments'!$E$42:$AN$42=S$2))*10^9</f>
        <v>114983609735106.16</v>
      </c>
      <c r="T15" s="10" cm="1">
        <f t="array" ref="T15">SUMPRODUCT('Process CO2 Growth'!$B$108:$AE$118*('Process CO2 Growth'!$A$108:$A$118=$A15)*('Process CO2 Growth'!$B$107:$AE$107=T$2))*SUMPRODUCT('Multipliers and Adjustments'!$E$43:$AN$70*('Multipliers and Adjustments'!$C$43:$C$70=$A15)*('Multipliers and Adjustments'!$D$43:$D$70=$B$1)*('Multipliers and Adjustments'!$E$42:$AN$42=T$2))*10^9</f>
        <v>117715990385474.19</v>
      </c>
      <c r="U15" s="10" cm="1">
        <f t="array" ref="U15">SUMPRODUCT('Process CO2 Growth'!$B$108:$AE$118*('Process CO2 Growth'!$A$108:$A$118=$A15)*('Process CO2 Growth'!$B$107:$AE$107=U$2))*SUMPRODUCT('Multipliers and Adjustments'!$E$43:$AN$70*('Multipliers and Adjustments'!$C$43:$C$70=$A15)*('Multipliers and Adjustments'!$D$43:$D$70=$B$1)*('Multipliers and Adjustments'!$E$42:$AN$42=U$2))*10^9</f>
        <v>119392417447777.88</v>
      </c>
      <c r="V15" s="10" cm="1">
        <f t="array" ref="V15">SUMPRODUCT('Process CO2 Growth'!$B$108:$AE$118*('Process CO2 Growth'!$A$108:$A$118=$A15)*('Process CO2 Growth'!$B$107:$AE$107=V$2))*SUMPRODUCT('Multipliers and Adjustments'!$E$43:$AN$70*('Multipliers and Adjustments'!$C$43:$C$70=$A15)*('Multipliers and Adjustments'!$D$43:$D$70=$B$1)*('Multipliers and Adjustments'!$E$42:$AN$42=V$2))*10^9</f>
        <v>120604276807288.14</v>
      </c>
      <c r="W15" s="10" cm="1">
        <f t="array" ref="W15">SUMPRODUCT('Process CO2 Growth'!$B$108:$AE$118*('Process CO2 Growth'!$A$108:$A$118=$A15)*('Process CO2 Growth'!$B$107:$AE$107=W$2))*SUMPRODUCT('Multipliers and Adjustments'!$E$43:$AN$70*('Multipliers and Adjustments'!$C$43:$C$70=$A15)*('Multipliers and Adjustments'!$D$43:$D$70=$B$1)*('Multipliers and Adjustments'!$E$42:$AN$42=W$2))*10^9</f>
        <v>123152775724845.59</v>
      </c>
      <c r="X15" s="10" cm="1">
        <f t="array" ref="X15">SUMPRODUCT('Process CO2 Growth'!$B$108:$AE$118*('Process CO2 Growth'!$A$108:$A$118=$A15)*('Process CO2 Growth'!$B$107:$AE$107=X$2))*SUMPRODUCT('Multipliers and Adjustments'!$E$43:$AN$70*('Multipliers and Adjustments'!$C$43:$C$70=$A15)*('Multipliers and Adjustments'!$D$43:$D$70=$B$1)*('Multipliers and Adjustments'!$E$42:$AN$42=X$2))*10^9</f>
        <v>122927022685621.72</v>
      </c>
      <c r="Y15" s="10" cm="1">
        <f t="array" ref="Y15">SUMPRODUCT('Process CO2 Growth'!$B$108:$AE$118*('Process CO2 Growth'!$A$108:$A$118=$A15)*('Process CO2 Growth'!$B$107:$AE$107=Y$2))*SUMPRODUCT('Multipliers and Adjustments'!$E$43:$AN$70*('Multipliers and Adjustments'!$C$43:$C$70=$A15)*('Multipliers and Adjustments'!$D$43:$D$70=$B$1)*('Multipliers and Adjustments'!$E$42:$AN$42=Y$2))*10^9</f>
        <v>122121926393502.52</v>
      </c>
      <c r="Z15" s="10" cm="1">
        <f t="array" ref="Z15">SUMPRODUCT('Process CO2 Growth'!$B$108:$AE$118*('Process CO2 Growth'!$A$108:$A$118=$A15)*('Process CO2 Growth'!$B$107:$AE$107=Z$2))*SUMPRODUCT('Multipliers and Adjustments'!$E$43:$AN$70*('Multipliers and Adjustments'!$C$43:$C$70=$A15)*('Multipliers and Adjustments'!$D$43:$D$70=$B$1)*('Multipliers and Adjustments'!$E$42:$AN$42=Z$2))*10^9</f>
        <v>121664121091966.08</v>
      </c>
      <c r="AA15" s="10" cm="1">
        <f t="array" ref="AA15">SUMPRODUCT('Process CO2 Growth'!$B$108:$AE$118*('Process CO2 Growth'!$A$108:$A$118=$A15)*('Process CO2 Growth'!$B$107:$AE$107=AA$2))*SUMPRODUCT('Multipliers and Adjustments'!$E$43:$AN$70*('Multipliers and Adjustments'!$C$43:$C$70=$A15)*('Multipliers and Adjustments'!$D$43:$D$70=$B$1)*('Multipliers and Adjustments'!$E$42:$AN$42=AA$2))*10^9</f>
        <v>120694781821371.72</v>
      </c>
      <c r="AB15" s="10" cm="1">
        <f t="array" ref="AB15">SUMPRODUCT('Process CO2 Growth'!$B$108:$AE$118*('Process CO2 Growth'!$A$108:$A$118=$A15)*('Process CO2 Growth'!$B$107:$AE$107=AB$2))*SUMPRODUCT('Multipliers and Adjustments'!$E$43:$AN$70*('Multipliers and Adjustments'!$C$43:$C$70=$A15)*('Multipliers and Adjustments'!$D$43:$D$70=$B$1)*('Multipliers and Adjustments'!$E$42:$AN$42=AB$2))*10^9</f>
        <v>121965557443888.3</v>
      </c>
      <c r="AC15" s="10" cm="1">
        <f t="array" ref="AC15">SUMPRODUCT('Process CO2 Growth'!$B$108:$AE$118*('Process CO2 Growth'!$A$108:$A$118=$A15)*('Process CO2 Growth'!$B$107:$AE$107=AC$2))*SUMPRODUCT('Multipliers and Adjustments'!$E$43:$AN$70*('Multipliers and Adjustments'!$C$43:$C$70=$A15)*('Multipliers and Adjustments'!$D$43:$D$70=$B$1)*('Multipliers and Adjustments'!$E$42:$AN$42=AC$2))*10^9</f>
        <v>122244575972465.31</v>
      </c>
      <c r="AD15" s="10" cm="1">
        <f t="array" ref="AD15">SUMPRODUCT('Process CO2 Growth'!$B$108:$AE$118*('Process CO2 Growth'!$A$108:$A$118=$A15)*('Process CO2 Growth'!$B$107:$AE$107=AD$2))*SUMPRODUCT('Multipliers and Adjustments'!$E$43:$AN$70*('Multipliers and Adjustments'!$C$43:$C$70=$A15)*('Multipliers and Adjustments'!$D$43:$D$70=$B$1)*('Multipliers and Adjustments'!$E$42:$AN$42=AD$2))*10^9</f>
        <v>122862733555863.25</v>
      </c>
      <c r="AE15" s="10" cm="1">
        <f t="array" ref="AE15">SUMPRODUCT('Process CO2 Growth'!$B$108:$AE$118*('Process CO2 Growth'!$A$108:$A$118=$A15)*('Process CO2 Growth'!$B$107:$AE$107=AE$2))*SUMPRODUCT('Multipliers and Adjustments'!$E$43:$AN$70*('Multipliers and Adjustments'!$C$43:$C$70=$A15)*('Multipliers and Adjustments'!$D$43:$D$70=$B$1)*('Multipliers and Adjustments'!$E$42:$AN$42=AE$2))*10^9</f>
        <v>122868847507684.69</v>
      </c>
      <c r="AF15" s="10" cm="1">
        <f t="array" ref="AF15">SUMPRODUCT('Process CO2 Growth'!$B$108:$AE$118*('Process CO2 Growth'!$A$108:$A$118=$A15)*('Process CO2 Growth'!$B$107:$AE$107=AF$2))*SUMPRODUCT('Multipliers and Adjustments'!$E$43:$AN$70*('Multipliers and Adjustments'!$C$43:$C$70=$A15)*('Multipliers and Adjustments'!$D$43:$D$70=$B$1)*('Multipliers and Adjustments'!$E$42:$AN$42=AF$2))*10^9</f>
        <v>126139255918336.73</v>
      </c>
      <c r="AG15" s="10" cm="1">
        <f t="array" ref="AG15">SUMPRODUCT('Process CO2 Growth'!$B$108:$AE$118*('Process CO2 Growth'!$A$108:$A$118=$A15)*('Process CO2 Growth'!$B$107:$AE$107=AG$2))*SUMPRODUCT('Multipliers and Adjustments'!$E$43:$AN$70*('Multipliers and Adjustments'!$C$43:$C$70=$A15)*('Multipliers and Adjustments'!$D$43:$D$70=$B$1)*('Multipliers and Adjustments'!$E$42:$AN$42=AG$2))*10^9</f>
        <v>127582982268892.23</v>
      </c>
      <c r="AH15" s="10" cm="1">
        <f t="array" ref="AH15">SUMPRODUCT('Process CO2 Growth'!$B$108:$AE$118*('Process CO2 Growth'!$A$108:$A$118=$A15)*('Process CO2 Growth'!$B$107:$AE$107=AH$2))*SUMPRODUCT('Multipliers and Adjustments'!$E$43:$AN$70*('Multipliers and Adjustments'!$C$43:$C$70=$A15)*('Multipliers and Adjustments'!$D$43:$D$70=$B$1)*('Multipliers and Adjustments'!$E$42:$AN$42=AH$2))*10^9</f>
        <v>123515536866249.2</v>
      </c>
      <c r="AI15" s="10" cm="1">
        <f t="array" ref="AI15">SUMPRODUCT('Process CO2 Growth'!$B$108:$AE$118*('Process CO2 Growth'!$A$108:$A$118=$A15)*('Process CO2 Growth'!$B$107:$AE$107=AI$2))*SUMPRODUCT('Multipliers and Adjustments'!$E$43:$AN$70*('Multipliers and Adjustments'!$C$43:$C$70=$A15)*('Multipliers and Adjustments'!$D$43:$D$70=$B$1)*('Multipliers and Adjustments'!$E$42:$AN$42=AI$2))*10^9</f>
        <v>127019294438085.03</v>
      </c>
      <c r="AJ15" s="10" cm="1">
        <f t="array" ref="AJ15">SUMPRODUCT('Process CO2 Growth'!$B$108:$AE$118*('Process CO2 Growth'!$A$108:$A$118=$A15)*('Process CO2 Growth'!$B$107:$AE$107=AJ$2))*SUMPRODUCT('Multipliers and Adjustments'!$E$43:$AN$70*('Multipliers and Adjustments'!$C$43:$C$70=$A15)*('Multipliers and Adjustments'!$D$43:$D$70=$B$1)*('Multipliers and Adjustments'!$E$42:$AN$42=AJ$2))*10^9</f>
        <v>125882933120005.81</v>
      </c>
      <c r="AK15" s="10" cm="1">
        <f t="array" ref="AK15">SUMPRODUCT('Process CO2 Growth'!$B$108:$AE$118*('Process CO2 Growth'!$A$108:$A$118=$A15)*('Process CO2 Growth'!$B$107:$AE$107=AK$2))*SUMPRODUCT('Multipliers and Adjustments'!$E$43:$AN$70*('Multipliers and Adjustments'!$C$43:$C$70=$A15)*('Multipliers and Adjustments'!$D$43:$D$70=$B$1)*('Multipliers and Adjustments'!$E$42:$AN$42=AK$2))*10^9</f>
        <v>125623923888298.83</v>
      </c>
    </row>
    <row r="16" spans="1:37" x14ac:dyDescent="0.25">
      <c r="A16" t="s">
        <v>562</v>
      </c>
      <c r="B16" s="10" cm="1">
        <f t="array" ref="B16">SUMPRODUCT('Process CO2 Growth'!$B$108:$AE$118*('Process CO2 Growth'!$A$108:$A$118=$A16)*('Process CO2 Growth'!$B$107:$AE$107=B$2))*SUMPRODUCT('Multipliers and Adjustments'!$E$43:$AN$70*('Multipliers and Adjustments'!$C$43:$C$70=$A16)*('Multipliers and Adjustments'!$D$43:$D$70=$B$1)*('Multipliers and Adjustments'!$E$42:$AN$42=B$2))*10^9</f>
        <v>0</v>
      </c>
      <c r="C16" s="10" cm="1">
        <f t="array" ref="C16">SUMPRODUCT('Process CO2 Growth'!$B$108:$AE$118*('Process CO2 Growth'!$A$108:$A$118=$A16)*('Process CO2 Growth'!$B$107:$AE$107=C$2))*SUMPRODUCT('Multipliers and Adjustments'!$E$43:$AN$70*('Multipliers and Adjustments'!$C$43:$C$70=$A16)*('Multipliers and Adjustments'!$D$43:$D$70=$B$1)*('Multipliers and Adjustments'!$E$42:$AN$42=C$2))*10^9</f>
        <v>0</v>
      </c>
      <c r="D16" s="10" cm="1">
        <f t="array" ref="D16">SUMPRODUCT('Process CO2 Growth'!$B$108:$AE$118*('Process CO2 Growth'!$A$108:$A$118=$A16)*('Process CO2 Growth'!$B$107:$AE$107=D$2))*SUMPRODUCT('Multipliers and Adjustments'!$E$43:$AN$70*('Multipliers and Adjustments'!$C$43:$C$70=$A16)*('Multipliers and Adjustments'!$D$43:$D$70=$B$1)*('Multipliers and Adjustments'!$E$42:$AN$42=D$2))*10^9</f>
        <v>0</v>
      </c>
      <c r="E16" s="10" cm="1">
        <f t="array" ref="E16">SUMPRODUCT('Process CO2 Growth'!$B$108:$AE$118*('Process CO2 Growth'!$A$108:$A$118=$A16)*('Process CO2 Growth'!$B$107:$AE$107=E$2))*SUMPRODUCT('Multipliers and Adjustments'!$E$43:$AN$70*('Multipliers and Adjustments'!$C$43:$C$70=$A16)*('Multipliers and Adjustments'!$D$43:$D$70=$B$1)*('Multipliers and Adjustments'!$E$42:$AN$42=E$2))*10^9</f>
        <v>0</v>
      </c>
      <c r="F16" s="10" cm="1">
        <f t="array" ref="F16">SUMPRODUCT('Process CO2 Growth'!$B$108:$AE$118*('Process CO2 Growth'!$A$108:$A$118=$A16)*('Process CO2 Growth'!$B$107:$AE$107=F$2))*SUMPRODUCT('Multipliers and Adjustments'!$E$43:$AN$70*('Multipliers and Adjustments'!$C$43:$C$70=$A16)*('Multipliers and Adjustments'!$D$43:$D$70=$B$1)*('Multipliers and Adjustments'!$E$42:$AN$42=F$2))*10^9</f>
        <v>0</v>
      </c>
      <c r="G16" s="10" cm="1">
        <f t="array" ref="G16">SUMPRODUCT('Process CO2 Growth'!$B$108:$AE$118*('Process CO2 Growth'!$A$108:$A$118=$A16)*('Process CO2 Growth'!$B$107:$AE$107=G$2))*SUMPRODUCT('Multipliers and Adjustments'!$E$43:$AN$70*('Multipliers and Adjustments'!$C$43:$C$70=$A16)*('Multipliers and Adjustments'!$D$43:$D$70=$B$1)*('Multipliers and Adjustments'!$E$42:$AN$42=G$2))*10^9</f>
        <v>0</v>
      </c>
      <c r="H16" s="10" cm="1">
        <f t="array" ref="H16">SUMPRODUCT('Process CO2 Growth'!$B$108:$AE$118*('Process CO2 Growth'!$A$108:$A$118=$A16)*('Process CO2 Growth'!$B$107:$AE$107=H$2))*SUMPRODUCT('Multipliers and Adjustments'!$E$43:$AN$70*('Multipliers and Adjustments'!$C$43:$C$70=$A16)*('Multipliers and Adjustments'!$D$43:$D$70=$B$1)*('Multipliers and Adjustments'!$E$42:$AN$42=H$2))*10^9</f>
        <v>69454480133565.508</v>
      </c>
      <c r="I16" s="10" cm="1">
        <f t="array" ref="I16">SUMPRODUCT('Process CO2 Growth'!$B$108:$AE$118*('Process CO2 Growth'!$A$108:$A$118=$A16)*('Process CO2 Growth'!$B$107:$AE$107=I$2))*SUMPRODUCT('Multipliers and Adjustments'!$E$43:$AN$70*('Multipliers and Adjustments'!$C$43:$C$70=$A16)*('Multipliers and Adjustments'!$D$43:$D$70=$B$1)*('Multipliers and Adjustments'!$E$42:$AN$42=I$2))*10^9</f>
        <v>69116809145061.094</v>
      </c>
      <c r="J16" s="10" cm="1">
        <f t="array" ref="J16">SUMPRODUCT('Process CO2 Growth'!$B$108:$AE$118*('Process CO2 Growth'!$A$108:$A$118=$A16)*('Process CO2 Growth'!$B$107:$AE$107=J$2))*SUMPRODUCT('Multipliers and Adjustments'!$E$43:$AN$70*('Multipliers and Adjustments'!$C$43:$C$70=$A16)*('Multipliers and Adjustments'!$D$43:$D$70=$B$1)*('Multipliers and Adjustments'!$E$42:$AN$42=J$2))*10^9</f>
        <v>68232936097529.992</v>
      </c>
      <c r="K16" s="10" cm="1">
        <f t="array" ref="K16">SUMPRODUCT('Process CO2 Growth'!$B$108:$AE$118*('Process CO2 Growth'!$A$108:$A$118=$A16)*('Process CO2 Growth'!$B$107:$AE$107=K$2))*SUMPRODUCT('Multipliers and Adjustments'!$E$43:$AN$70*('Multipliers and Adjustments'!$C$43:$C$70=$A16)*('Multipliers and Adjustments'!$D$43:$D$70=$B$1)*('Multipliers and Adjustments'!$E$42:$AN$42=K$2))*10^9</f>
        <v>67883743897253.953</v>
      </c>
      <c r="L16" s="10" cm="1">
        <f t="array" ref="L16">SUMPRODUCT('Process CO2 Growth'!$B$108:$AE$118*('Process CO2 Growth'!$A$108:$A$118=$A16)*('Process CO2 Growth'!$B$107:$AE$107=L$2))*SUMPRODUCT('Multipliers and Adjustments'!$E$43:$AN$70*('Multipliers and Adjustments'!$C$43:$C$70=$A16)*('Multipliers and Adjustments'!$D$43:$D$70=$B$1)*('Multipliers and Adjustments'!$E$42:$AN$42=L$2))*10^9</f>
        <v>67877368201794.672</v>
      </c>
      <c r="M16" s="10" cm="1">
        <f t="array" ref="M16">SUMPRODUCT('Process CO2 Growth'!$B$108:$AE$118*('Process CO2 Growth'!$A$108:$A$118=$A16)*('Process CO2 Growth'!$B$107:$AE$107=M$2))*SUMPRODUCT('Multipliers and Adjustments'!$E$43:$AN$70*('Multipliers and Adjustments'!$C$43:$C$70=$A16)*('Multipliers and Adjustments'!$D$43:$D$70=$B$1)*('Multipliers and Adjustments'!$E$42:$AN$42=M$2))*10^9</f>
        <v>68178092653468.016</v>
      </c>
      <c r="N16" s="10" cm="1">
        <f t="array" ref="N16">SUMPRODUCT('Process CO2 Growth'!$B$108:$AE$118*('Process CO2 Growth'!$A$108:$A$118=$A16)*('Process CO2 Growth'!$B$107:$AE$107=N$2))*SUMPRODUCT('Multipliers and Adjustments'!$E$43:$AN$70*('Multipliers and Adjustments'!$C$43:$C$70=$A16)*('Multipliers and Adjustments'!$D$43:$D$70=$B$1)*('Multipliers and Adjustments'!$E$42:$AN$42=N$2))*10^9</f>
        <v>68516402899320.469</v>
      </c>
      <c r="O16" s="10" cm="1">
        <f t="array" ref="O16">SUMPRODUCT('Process CO2 Growth'!$B$108:$AE$118*('Process CO2 Growth'!$A$108:$A$118=$A16)*('Process CO2 Growth'!$B$107:$AE$107=O$2))*SUMPRODUCT('Multipliers and Adjustments'!$E$43:$AN$70*('Multipliers and Adjustments'!$C$43:$C$70=$A16)*('Multipliers and Adjustments'!$D$43:$D$70=$B$1)*('Multipliers and Adjustments'!$E$42:$AN$42=O$2))*10^9</f>
        <v>68854489329226.43</v>
      </c>
      <c r="P16" s="10" cm="1">
        <f t="array" ref="P16">SUMPRODUCT('Process CO2 Growth'!$B$108:$AE$118*('Process CO2 Growth'!$A$108:$A$118=$A16)*('Process CO2 Growth'!$B$107:$AE$107=P$2))*SUMPRODUCT('Multipliers and Adjustments'!$E$43:$AN$70*('Multipliers and Adjustments'!$C$43:$C$70=$A16)*('Multipliers and Adjustments'!$D$43:$D$70=$B$1)*('Multipliers and Adjustments'!$E$42:$AN$42=P$2))*10^9</f>
        <v>68910298297739.453</v>
      </c>
      <c r="Q16" s="10" cm="1">
        <f t="array" ref="Q16">SUMPRODUCT('Process CO2 Growth'!$B$108:$AE$118*('Process CO2 Growth'!$A$108:$A$118=$A16)*('Process CO2 Growth'!$B$107:$AE$107=Q$2))*SUMPRODUCT('Multipliers and Adjustments'!$E$43:$AN$70*('Multipliers and Adjustments'!$C$43:$C$70=$A16)*('Multipliers and Adjustments'!$D$43:$D$70=$B$1)*('Multipliers and Adjustments'!$E$42:$AN$42=Q$2))*10^9</f>
        <v>68507970991070.539</v>
      </c>
      <c r="R16" s="10" cm="1">
        <f t="array" ref="R16">SUMPRODUCT('Process CO2 Growth'!$B$108:$AE$118*('Process CO2 Growth'!$A$108:$A$118=$A16)*('Process CO2 Growth'!$B$107:$AE$107=R$2))*SUMPRODUCT('Multipliers and Adjustments'!$E$43:$AN$70*('Multipliers and Adjustments'!$C$43:$C$70=$A16)*('Multipliers and Adjustments'!$D$43:$D$70=$B$1)*('Multipliers and Adjustments'!$E$42:$AN$42=R$2))*10^9</f>
        <v>69152950834071.484</v>
      </c>
      <c r="S16" s="10" cm="1">
        <f t="array" ref="S16">SUMPRODUCT('Process CO2 Growth'!$B$108:$AE$118*('Process CO2 Growth'!$A$108:$A$118=$A16)*('Process CO2 Growth'!$B$107:$AE$107=S$2))*SUMPRODUCT('Multipliers and Adjustments'!$E$43:$AN$70*('Multipliers and Adjustments'!$C$43:$C$70=$A16)*('Multipliers and Adjustments'!$D$43:$D$70=$B$1)*('Multipliers and Adjustments'!$E$42:$AN$42=S$2))*10^9</f>
        <v>69530288847502.641</v>
      </c>
      <c r="T16" s="10" cm="1">
        <f t="array" ref="T16">SUMPRODUCT('Process CO2 Growth'!$B$108:$AE$118*('Process CO2 Growth'!$A$108:$A$118=$A16)*('Process CO2 Growth'!$B$107:$AE$107=T$2))*SUMPRODUCT('Multipliers and Adjustments'!$E$43:$AN$70*('Multipliers and Adjustments'!$C$43:$C$70=$A16)*('Multipliers and Adjustments'!$D$43:$D$70=$B$1)*('Multipliers and Adjustments'!$E$42:$AN$42=T$2))*10^9</f>
        <v>69288727822391.828</v>
      </c>
      <c r="U16" s="10" cm="1">
        <f t="array" ref="U16">SUMPRODUCT('Process CO2 Growth'!$B$108:$AE$118*('Process CO2 Growth'!$A$108:$A$118=$A16)*('Process CO2 Growth'!$B$107:$AE$107=U$2))*SUMPRODUCT('Multipliers and Adjustments'!$E$43:$AN$70*('Multipliers and Adjustments'!$C$43:$C$70=$A16)*('Multipliers and Adjustments'!$D$43:$D$70=$B$1)*('Multipliers and Adjustments'!$E$42:$AN$42=U$2))*10^9</f>
        <v>68863053665895.945</v>
      </c>
      <c r="V16" s="10" cm="1">
        <f t="array" ref="V16">SUMPRODUCT('Process CO2 Growth'!$B$108:$AE$118*('Process CO2 Growth'!$A$108:$A$118=$A16)*('Process CO2 Growth'!$B$107:$AE$107=V$2))*SUMPRODUCT('Multipliers and Adjustments'!$E$43:$AN$70*('Multipliers and Adjustments'!$C$43:$C$70=$A16)*('Multipliers and Adjustments'!$D$43:$D$70=$B$1)*('Multipliers and Adjustments'!$E$42:$AN$42=V$2))*10^9</f>
        <v>68481454741639.172</v>
      </c>
      <c r="W16" s="10" cm="1">
        <f t="array" ref="W16">SUMPRODUCT('Process CO2 Growth'!$B$108:$AE$118*('Process CO2 Growth'!$A$108:$A$118=$A16)*('Process CO2 Growth'!$B$107:$AE$107=W$2))*SUMPRODUCT('Multipliers and Adjustments'!$E$43:$AN$70*('Multipliers and Adjustments'!$C$43:$C$70=$A16)*('Multipliers and Adjustments'!$D$43:$D$70=$B$1)*('Multipliers and Adjustments'!$E$42:$AN$42=W$2))*10^9</f>
        <v>68703234840439.789</v>
      </c>
      <c r="X16" s="10" cm="1">
        <f t="array" ref="X16">SUMPRODUCT('Process CO2 Growth'!$B$108:$AE$118*('Process CO2 Growth'!$A$108:$A$118=$A16)*('Process CO2 Growth'!$B$107:$AE$107=X$2))*SUMPRODUCT('Multipliers and Adjustments'!$E$43:$AN$70*('Multipliers and Adjustments'!$C$43:$C$70=$A16)*('Multipliers and Adjustments'!$D$43:$D$70=$B$1)*('Multipliers and Adjustments'!$E$42:$AN$42=X$2))*10^9</f>
        <v>68391975931448.18</v>
      </c>
      <c r="Y16" s="10" cm="1">
        <f t="array" ref="Y16">SUMPRODUCT('Process CO2 Growth'!$B$108:$AE$118*('Process CO2 Growth'!$A$108:$A$118=$A16)*('Process CO2 Growth'!$B$107:$AE$107=Y$2))*SUMPRODUCT('Multipliers and Adjustments'!$E$43:$AN$70*('Multipliers and Adjustments'!$C$43:$C$70=$A16)*('Multipliers and Adjustments'!$D$43:$D$70=$B$1)*('Multipliers and Adjustments'!$E$42:$AN$42=Y$2))*10^9</f>
        <v>67698978214028.438</v>
      </c>
      <c r="Z16" s="10" cm="1">
        <f t="array" ref="Z16">SUMPRODUCT('Process CO2 Growth'!$B$108:$AE$118*('Process CO2 Growth'!$A$108:$A$118=$A16)*('Process CO2 Growth'!$B$107:$AE$107=Z$2))*SUMPRODUCT('Multipliers and Adjustments'!$E$43:$AN$70*('Multipliers and Adjustments'!$C$43:$C$70=$A16)*('Multipliers and Adjustments'!$D$43:$D$70=$B$1)*('Multipliers and Adjustments'!$E$42:$AN$42=Z$2))*10^9</f>
        <v>67337570740403.188</v>
      </c>
      <c r="AA16" s="10" cm="1">
        <f t="array" ref="AA16">SUMPRODUCT('Process CO2 Growth'!$B$108:$AE$118*('Process CO2 Growth'!$A$108:$A$118=$A16)*('Process CO2 Growth'!$B$107:$AE$107=AA$2))*SUMPRODUCT('Multipliers and Adjustments'!$E$43:$AN$70*('Multipliers and Adjustments'!$C$43:$C$70=$A16)*('Multipliers and Adjustments'!$D$43:$D$70=$B$1)*('Multipliers and Adjustments'!$E$42:$AN$42=AA$2))*10^9</f>
        <v>66941114710102.57</v>
      </c>
      <c r="AB16" s="10" cm="1">
        <f t="array" ref="AB16">SUMPRODUCT('Process CO2 Growth'!$B$108:$AE$118*('Process CO2 Growth'!$A$108:$A$118=$A16)*('Process CO2 Growth'!$B$107:$AE$107=AB$2))*SUMPRODUCT('Multipliers and Adjustments'!$E$43:$AN$70*('Multipliers and Adjustments'!$C$43:$C$70=$A16)*('Multipliers and Adjustments'!$D$43:$D$70=$B$1)*('Multipliers and Adjustments'!$E$42:$AN$42=AB$2))*10^9</f>
        <v>67085710770045.25</v>
      </c>
      <c r="AC16" s="10" cm="1">
        <f t="array" ref="AC16">SUMPRODUCT('Process CO2 Growth'!$B$108:$AE$118*('Process CO2 Growth'!$A$108:$A$118=$A16)*('Process CO2 Growth'!$B$107:$AE$107=AC$2))*SUMPRODUCT('Multipliers and Adjustments'!$E$43:$AN$70*('Multipliers and Adjustments'!$C$43:$C$70=$A16)*('Multipliers and Adjustments'!$D$43:$D$70=$B$1)*('Multipliers and Adjustments'!$E$42:$AN$42=AC$2))*10^9</f>
        <v>67036075142298.75</v>
      </c>
      <c r="AD16" s="10" cm="1">
        <f t="array" ref="AD16">SUMPRODUCT('Process CO2 Growth'!$B$108:$AE$118*('Process CO2 Growth'!$A$108:$A$118=$A16)*('Process CO2 Growth'!$B$107:$AE$107=AD$2))*SUMPRODUCT('Multipliers and Adjustments'!$E$43:$AN$70*('Multipliers and Adjustments'!$C$43:$C$70=$A16)*('Multipliers and Adjustments'!$D$43:$D$70=$B$1)*('Multipliers and Adjustments'!$E$42:$AN$42=AD$2))*10^9</f>
        <v>66886600143642.094</v>
      </c>
      <c r="AE16" s="10" cm="1">
        <f t="array" ref="AE16">SUMPRODUCT('Process CO2 Growth'!$B$108:$AE$118*('Process CO2 Growth'!$A$108:$A$118=$A16)*('Process CO2 Growth'!$B$107:$AE$107=AE$2))*SUMPRODUCT('Multipliers and Adjustments'!$E$43:$AN$70*('Multipliers and Adjustments'!$C$43:$C$70=$A16)*('Multipliers and Adjustments'!$D$43:$D$70=$B$1)*('Multipliers and Adjustments'!$E$42:$AN$42=AE$2))*10^9</f>
        <v>66298507592217.484</v>
      </c>
      <c r="AF16" s="10" cm="1">
        <f t="array" ref="AF16">SUMPRODUCT('Process CO2 Growth'!$B$108:$AE$118*('Process CO2 Growth'!$A$108:$A$118=$A16)*('Process CO2 Growth'!$B$107:$AE$107=AF$2))*SUMPRODUCT('Multipliers and Adjustments'!$E$43:$AN$70*('Multipliers and Adjustments'!$C$43:$C$70=$A16)*('Multipliers and Adjustments'!$D$43:$D$70=$B$1)*('Multipliers and Adjustments'!$E$42:$AN$42=AF$2))*10^9</f>
        <v>66444871370326.711</v>
      </c>
      <c r="AG16" s="10" cm="1">
        <f t="array" ref="AG16">SUMPRODUCT('Process CO2 Growth'!$B$108:$AE$118*('Process CO2 Growth'!$A$108:$A$118=$A16)*('Process CO2 Growth'!$B$107:$AE$107=AG$2))*SUMPRODUCT('Multipliers and Adjustments'!$E$43:$AN$70*('Multipliers and Adjustments'!$C$43:$C$70=$A16)*('Multipliers and Adjustments'!$D$43:$D$70=$B$1)*('Multipliers and Adjustments'!$E$42:$AN$42=AG$2))*10^9</f>
        <v>66317319246404.742</v>
      </c>
      <c r="AH16" s="10" cm="1">
        <f t="array" ref="AH16">SUMPRODUCT('Process CO2 Growth'!$B$108:$AE$118*('Process CO2 Growth'!$A$108:$A$118=$A16)*('Process CO2 Growth'!$B$107:$AE$107=AH$2))*SUMPRODUCT('Multipliers and Adjustments'!$E$43:$AN$70*('Multipliers and Adjustments'!$C$43:$C$70=$A16)*('Multipliers and Adjustments'!$D$43:$D$70=$B$1)*('Multipliers and Adjustments'!$E$42:$AN$42=AH$2))*10^9</f>
        <v>65033797925016.102</v>
      </c>
      <c r="AI16" s="10" cm="1">
        <f t="array" ref="AI16">SUMPRODUCT('Process CO2 Growth'!$B$108:$AE$118*('Process CO2 Growth'!$A$108:$A$118=$A16)*('Process CO2 Growth'!$B$107:$AE$107=AI$2))*SUMPRODUCT('Multipliers and Adjustments'!$E$43:$AN$70*('Multipliers and Adjustments'!$C$43:$C$70=$A16)*('Multipliers and Adjustments'!$D$43:$D$70=$B$1)*('Multipliers and Adjustments'!$E$42:$AN$42=AI$2))*10^9</f>
        <v>64772092014656.656</v>
      </c>
      <c r="AJ16" s="10" cm="1">
        <f t="array" ref="AJ16">SUMPRODUCT('Process CO2 Growth'!$B$108:$AE$118*('Process CO2 Growth'!$A$108:$A$118=$A16)*('Process CO2 Growth'!$B$107:$AE$107=AJ$2))*SUMPRODUCT('Multipliers and Adjustments'!$E$43:$AN$70*('Multipliers and Adjustments'!$C$43:$C$70=$A16)*('Multipliers and Adjustments'!$D$43:$D$70=$B$1)*('Multipliers and Adjustments'!$E$42:$AN$42=AJ$2))*10^9</f>
        <v>62955196967302.789</v>
      </c>
      <c r="AK16" s="10" cm="1">
        <f t="array" ref="AK16">SUMPRODUCT('Process CO2 Growth'!$B$108:$AE$118*('Process CO2 Growth'!$A$108:$A$118=$A16)*('Process CO2 Growth'!$B$107:$AE$107=AK$2))*SUMPRODUCT('Multipliers and Adjustments'!$E$43:$AN$70*('Multipliers and Adjustments'!$C$43:$C$70=$A16)*('Multipliers and Adjustments'!$D$43:$D$70=$B$1)*('Multipliers and Adjustments'!$E$42:$AN$42=AK$2))*10^9</f>
        <v>62029734195278.367</v>
      </c>
    </row>
    <row r="17" spans="1:37" x14ac:dyDescent="0.25">
      <c r="A17" t="s">
        <v>563</v>
      </c>
      <c r="B17" s="10" cm="1">
        <f t="array" ref="B17">SUMPRODUCT('Process CO2 Growth'!$B$108:$AE$118*('Process CO2 Growth'!$A$108:$A$118=$A17)*('Process CO2 Growth'!$B$107:$AE$107=B$2))*SUMPRODUCT('Multipliers and Adjustments'!$E$43:$AN$70*('Multipliers and Adjustments'!$C$43:$C$70=$A17)*('Multipliers and Adjustments'!$D$43:$D$70=$B$1)*('Multipliers and Adjustments'!$E$42:$AN$42=B$2))*10^9</f>
        <v>0</v>
      </c>
      <c r="C17" s="10" cm="1">
        <f t="array" ref="C17">SUMPRODUCT('Process CO2 Growth'!$B$108:$AE$118*('Process CO2 Growth'!$A$108:$A$118=$A17)*('Process CO2 Growth'!$B$107:$AE$107=C$2))*SUMPRODUCT('Multipliers and Adjustments'!$E$43:$AN$70*('Multipliers and Adjustments'!$C$43:$C$70=$A17)*('Multipliers and Adjustments'!$D$43:$D$70=$B$1)*('Multipliers and Adjustments'!$E$42:$AN$42=C$2))*10^9</f>
        <v>0</v>
      </c>
      <c r="D17" s="10" cm="1">
        <f t="array" ref="D17">SUMPRODUCT('Process CO2 Growth'!$B$108:$AE$118*('Process CO2 Growth'!$A$108:$A$118=$A17)*('Process CO2 Growth'!$B$107:$AE$107=D$2))*SUMPRODUCT('Multipliers and Adjustments'!$E$43:$AN$70*('Multipliers and Adjustments'!$C$43:$C$70=$A17)*('Multipliers and Adjustments'!$D$43:$D$70=$B$1)*('Multipliers and Adjustments'!$E$42:$AN$42=D$2))*10^9</f>
        <v>0</v>
      </c>
      <c r="E17" s="10" cm="1">
        <f t="array" ref="E17">SUMPRODUCT('Process CO2 Growth'!$B$108:$AE$118*('Process CO2 Growth'!$A$108:$A$118=$A17)*('Process CO2 Growth'!$B$107:$AE$107=E$2))*SUMPRODUCT('Multipliers and Adjustments'!$E$43:$AN$70*('Multipliers and Adjustments'!$C$43:$C$70=$A17)*('Multipliers and Adjustments'!$D$43:$D$70=$B$1)*('Multipliers and Adjustments'!$E$42:$AN$42=E$2))*10^9</f>
        <v>0</v>
      </c>
      <c r="F17" s="10" cm="1">
        <f t="array" ref="F17">SUMPRODUCT('Process CO2 Growth'!$B$108:$AE$118*('Process CO2 Growth'!$A$108:$A$118=$A17)*('Process CO2 Growth'!$B$107:$AE$107=F$2))*SUMPRODUCT('Multipliers and Adjustments'!$E$43:$AN$70*('Multipliers and Adjustments'!$C$43:$C$70=$A17)*('Multipliers and Adjustments'!$D$43:$D$70=$B$1)*('Multipliers and Adjustments'!$E$42:$AN$42=F$2))*10^9</f>
        <v>0</v>
      </c>
      <c r="G17" s="10" cm="1">
        <f t="array" ref="G17">SUMPRODUCT('Process CO2 Growth'!$B$108:$AE$118*('Process CO2 Growth'!$A$108:$A$118=$A17)*('Process CO2 Growth'!$B$107:$AE$107=G$2))*SUMPRODUCT('Multipliers and Adjustments'!$E$43:$AN$70*('Multipliers and Adjustments'!$C$43:$C$70=$A17)*('Multipliers and Adjustments'!$D$43:$D$70=$B$1)*('Multipliers and Adjustments'!$E$42:$AN$42=G$2))*10^9</f>
        <v>0</v>
      </c>
      <c r="H17" s="10" cm="1">
        <f t="array" ref="H17">SUMPRODUCT('Process CO2 Growth'!$B$108:$AE$118*('Process CO2 Growth'!$A$108:$A$118=$A17)*('Process CO2 Growth'!$B$107:$AE$107=H$2))*SUMPRODUCT('Multipliers and Adjustments'!$E$43:$AN$70*('Multipliers and Adjustments'!$C$43:$C$70=$A17)*('Multipliers and Adjustments'!$D$43:$D$70=$B$1)*('Multipliers and Adjustments'!$E$42:$AN$42=H$2))*10^9</f>
        <v>4680676393807.1035</v>
      </c>
      <c r="I17" s="10" cm="1">
        <f t="array" ref="I17">SUMPRODUCT('Process CO2 Growth'!$B$108:$AE$118*('Process CO2 Growth'!$A$108:$A$118=$A17)*('Process CO2 Growth'!$B$107:$AE$107=I$2))*SUMPRODUCT('Multipliers and Adjustments'!$E$43:$AN$70*('Multipliers and Adjustments'!$C$43:$C$70=$A17)*('Multipliers and Adjustments'!$D$43:$D$70=$B$1)*('Multipliers and Adjustments'!$E$42:$AN$42=I$2))*10^9</f>
        <v>4727801972702.2813</v>
      </c>
      <c r="J17" s="10" cm="1">
        <f t="array" ref="J17">SUMPRODUCT('Process CO2 Growth'!$B$108:$AE$118*('Process CO2 Growth'!$A$108:$A$118=$A17)*('Process CO2 Growth'!$B$107:$AE$107=J$2))*SUMPRODUCT('Multipliers and Adjustments'!$E$43:$AN$70*('Multipliers and Adjustments'!$C$43:$C$70=$A17)*('Multipliers and Adjustments'!$D$43:$D$70=$B$1)*('Multipliers and Adjustments'!$E$42:$AN$42=J$2))*10^9</f>
        <v>4757152473501.457</v>
      </c>
      <c r="K17" s="10" cm="1">
        <f t="array" ref="K17">SUMPRODUCT('Process CO2 Growth'!$B$108:$AE$118*('Process CO2 Growth'!$A$108:$A$118=$A17)*('Process CO2 Growth'!$B$107:$AE$107=K$2))*SUMPRODUCT('Multipliers and Adjustments'!$E$43:$AN$70*('Multipliers and Adjustments'!$C$43:$C$70=$A17)*('Multipliers and Adjustments'!$D$43:$D$70=$B$1)*('Multipliers and Adjustments'!$E$42:$AN$42=K$2))*10^9</f>
        <v>4769629639787.1475</v>
      </c>
      <c r="L17" s="10" cm="1">
        <f t="array" ref="L17">SUMPRODUCT('Process CO2 Growth'!$B$108:$AE$118*('Process CO2 Growth'!$A$108:$A$118=$A17)*('Process CO2 Growth'!$B$107:$AE$107=L$2))*SUMPRODUCT('Multipliers and Adjustments'!$E$43:$AN$70*('Multipliers and Adjustments'!$C$43:$C$70=$A17)*('Multipliers and Adjustments'!$D$43:$D$70=$B$1)*('Multipliers and Adjustments'!$E$42:$AN$42=L$2))*10^9</f>
        <v>4801574981105.0596</v>
      </c>
      <c r="M17" s="10" cm="1">
        <f t="array" ref="M17">SUMPRODUCT('Process CO2 Growth'!$B$108:$AE$118*('Process CO2 Growth'!$A$108:$A$118=$A17)*('Process CO2 Growth'!$B$107:$AE$107=M$2))*SUMPRODUCT('Multipliers and Adjustments'!$E$43:$AN$70*('Multipliers and Adjustments'!$C$43:$C$70=$A17)*('Multipliers and Adjustments'!$D$43:$D$70=$B$1)*('Multipliers and Adjustments'!$E$42:$AN$42=M$2))*10^9</f>
        <v>4830833965122.3379</v>
      </c>
      <c r="N17" s="10" cm="1">
        <f t="array" ref="N17">SUMPRODUCT('Process CO2 Growth'!$B$108:$AE$118*('Process CO2 Growth'!$A$108:$A$118=$A17)*('Process CO2 Growth'!$B$107:$AE$107=N$2))*SUMPRODUCT('Multipliers and Adjustments'!$E$43:$AN$70*('Multipliers and Adjustments'!$C$43:$C$70=$A17)*('Multipliers and Adjustments'!$D$43:$D$70=$B$1)*('Multipliers and Adjustments'!$E$42:$AN$42=N$2))*10^9</f>
        <v>4859572276650.3994</v>
      </c>
      <c r="O17" s="10" cm="1">
        <f t="array" ref="O17">SUMPRODUCT('Process CO2 Growth'!$B$108:$AE$118*('Process CO2 Growth'!$A$108:$A$118=$A17)*('Process CO2 Growth'!$B$107:$AE$107=O$2))*SUMPRODUCT('Multipliers and Adjustments'!$E$43:$AN$70*('Multipliers and Adjustments'!$C$43:$C$70=$A17)*('Multipliers and Adjustments'!$D$43:$D$70=$B$1)*('Multipliers and Adjustments'!$E$42:$AN$42=O$2))*10^9</f>
        <v>4886999656014.3008</v>
      </c>
      <c r="P17" s="10" cm="1">
        <f t="array" ref="P17">SUMPRODUCT('Process CO2 Growth'!$B$108:$AE$118*('Process CO2 Growth'!$A$108:$A$118=$A17)*('Process CO2 Growth'!$B$107:$AE$107=P$2))*SUMPRODUCT('Multipliers and Adjustments'!$E$43:$AN$70*('Multipliers and Adjustments'!$C$43:$C$70=$A17)*('Multipliers and Adjustments'!$D$43:$D$70=$B$1)*('Multipliers and Adjustments'!$E$42:$AN$42=P$2))*10^9</f>
        <v>4908094977949.3545</v>
      </c>
      <c r="Q17" s="10" cm="1">
        <f t="array" ref="Q17">SUMPRODUCT('Process CO2 Growth'!$B$108:$AE$118*('Process CO2 Growth'!$A$108:$A$118=$A17)*('Process CO2 Growth'!$B$107:$AE$107=Q$2))*SUMPRODUCT('Multipliers and Adjustments'!$E$43:$AN$70*('Multipliers and Adjustments'!$C$43:$C$70=$A17)*('Multipliers and Adjustments'!$D$43:$D$70=$B$1)*('Multipliers and Adjustments'!$E$42:$AN$42=Q$2))*10^9</f>
        <v>4926203969750.4033</v>
      </c>
      <c r="R17" s="10" cm="1">
        <f t="array" ref="R17">SUMPRODUCT('Process CO2 Growth'!$B$108:$AE$118*('Process CO2 Growth'!$A$108:$A$118=$A17)*('Process CO2 Growth'!$B$107:$AE$107=R$2))*SUMPRODUCT('Multipliers and Adjustments'!$E$43:$AN$70*('Multipliers and Adjustments'!$C$43:$C$70=$A17)*('Multipliers and Adjustments'!$D$43:$D$70=$B$1)*('Multipliers and Adjustments'!$E$42:$AN$42=R$2))*10^9</f>
        <v>4943954429125.4092</v>
      </c>
      <c r="S17" s="10" cm="1">
        <f t="array" ref="S17">SUMPRODUCT('Process CO2 Growth'!$B$108:$AE$118*('Process CO2 Growth'!$A$108:$A$118=$A17)*('Process CO2 Growth'!$B$107:$AE$107=S$2))*SUMPRODUCT('Multipliers and Adjustments'!$E$43:$AN$70*('Multipliers and Adjustments'!$C$43:$C$70=$A17)*('Multipliers and Adjustments'!$D$43:$D$70=$B$1)*('Multipliers and Adjustments'!$E$42:$AN$42=S$2))*10^9</f>
        <v>4924210613862.5664</v>
      </c>
      <c r="T17" s="10" cm="1">
        <f t="array" ref="T17">SUMPRODUCT('Process CO2 Growth'!$B$108:$AE$118*('Process CO2 Growth'!$A$108:$A$118=$A17)*('Process CO2 Growth'!$B$107:$AE$107=T$2))*SUMPRODUCT('Multipliers and Adjustments'!$E$43:$AN$70*('Multipliers and Adjustments'!$C$43:$C$70=$A17)*('Multipliers and Adjustments'!$D$43:$D$70=$B$1)*('Multipliers and Adjustments'!$E$42:$AN$42=T$2))*10^9</f>
        <v>4880838574598.7109</v>
      </c>
      <c r="U17" s="10" cm="1">
        <f t="array" ref="U17">SUMPRODUCT('Process CO2 Growth'!$B$108:$AE$118*('Process CO2 Growth'!$A$108:$A$118=$A17)*('Process CO2 Growth'!$B$107:$AE$107=U$2))*SUMPRODUCT('Multipliers and Adjustments'!$E$43:$AN$70*('Multipliers and Adjustments'!$C$43:$C$70=$A17)*('Multipliers and Adjustments'!$D$43:$D$70=$B$1)*('Multipliers and Adjustments'!$E$42:$AN$42=U$2))*10^9</f>
        <v>4743639338489.1758</v>
      </c>
      <c r="V17" s="10" cm="1">
        <f t="array" ref="V17">SUMPRODUCT('Process CO2 Growth'!$B$108:$AE$118*('Process CO2 Growth'!$A$108:$A$118=$A17)*('Process CO2 Growth'!$B$107:$AE$107=V$2))*SUMPRODUCT('Multipliers and Adjustments'!$E$43:$AN$70*('Multipliers and Adjustments'!$C$43:$C$70=$A17)*('Multipliers and Adjustments'!$D$43:$D$70=$B$1)*('Multipliers and Adjustments'!$E$42:$AN$42=V$2))*10^9</f>
        <v>4585734890886.1602</v>
      </c>
      <c r="W17" s="10" cm="1">
        <f t="array" ref="W17">SUMPRODUCT('Process CO2 Growth'!$B$108:$AE$118*('Process CO2 Growth'!$A$108:$A$118=$A17)*('Process CO2 Growth'!$B$107:$AE$107=W$2))*SUMPRODUCT('Multipliers and Adjustments'!$E$43:$AN$70*('Multipliers and Adjustments'!$C$43:$C$70=$A17)*('Multipliers and Adjustments'!$D$43:$D$70=$B$1)*('Multipliers and Adjustments'!$E$42:$AN$42=W$2))*10^9</f>
        <v>4511026914485.5313</v>
      </c>
      <c r="X17" s="10" cm="1">
        <f t="array" ref="X17">SUMPRODUCT('Process CO2 Growth'!$B$108:$AE$118*('Process CO2 Growth'!$A$108:$A$118=$A17)*('Process CO2 Growth'!$B$107:$AE$107=X$2))*SUMPRODUCT('Multipliers and Adjustments'!$E$43:$AN$70*('Multipliers and Adjustments'!$C$43:$C$70=$A17)*('Multipliers and Adjustments'!$D$43:$D$70=$B$1)*('Multipliers and Adjustments'!$E$42:$AN$42=X$2))*10^9</f>
        <v>4228001038715.9165</v>
      </c>
      <c r="Y17" s="10" cm="1">
        <f t="array" ref="Y17">SUMPRODUCT('Process CO2 Growth'!$B$108:$AE$118*('Process CO2 Growth'!$A$108:$A$118=$A17)*('Process CO2 Growth'!$B$107:$AE$107=Y$2))*SUMPRODUCT('Multipliers and Adjustments'!$E$43:$AN$70*('Multipliers and Adjustments'!$C$43:$C$70=$A17)*('Multipliers and Adjustments'!$D$43:$D$70=$B$1)*('Multipliers and Adjustments'!$E$42:$AN$42=Y$2))*10^9</f>
        <v>3922464406422.2246</v>
      </c>
      <c r="Z17" s="10" cm="1">
        <f t="array" ref="Z17">SUMPRODUCT('Process CO2 Growth'!$B$108:$AE$118*('Process CO2 Growth'!$A$108:$A$118=$A17)*('Process CO2 Growth'!$B$107:$AE$107=Z$2))*SUMPRODUCT('Multipliers and Adjustments'!$E$43:$AN$70*('Multipliers and Adjustments'!$C$43:$C$70=$A17)*('Multipliers and Adjustments'!$D$43:$D$70=$B$1)*('Multipliers and Adjustments'!$E$42:$AN$42=Z$2))*10^9</f>
        <v>3676743118877.8682</v>
      </c>
      <c r="AA17" s="10" cm="1">
        <f t="array" ref="AA17">SUMPRODUCT('Process CO2 Growth'!$B$108:$AE$118*('Process CO2 Growth'!$A$108:$A$118=$A17)*('Process CO2 Growth'!$B$107:$AE$107=AA$2))*SUMPRODUCT('Multipliers and Adjustments'!$E$43:$AN$70*('Multipliers and Adjustments'!$C$43:$C$70=$A17)*('Multipliers and Adjustments'!$D$43:$D$70=$B$1)*('Multipliers and Adjustments'!$E$42:$AN$42=AA$2))*10^9</f>
        <v>3410442542087.3564</v>
      </c>
      <c r="AB17" s="10" cm="1">
        <f t="array" ref="AB17">SUMPRODUCT('Process CO2 Growth'!$B$108:$AE$118*('Process CO2 Growth'!$A$108:$A$118=$A17)*('Process CO2 Growth'!$B$107:$AE$107=AB$2))*SUMPRODUCT('Multipliers and Adjustments'!$E$43:$AN$70*('Multipliers and Adjustments'!$C$43:$C$70=$A17)*('Multipliers and Adjustments'!$D$43:$D$70=$B$1)*('Multipliers and Adjustments'!$E$42:$AN$42=AB$2))*10^9</f>
        <v>3304075634821.2012</v>
      </c>
      <c r="AC17" s="10" cm="1">
        <f t="array" ref="AC17">SUMPRODUCT('Process CO2 Growth'!$B$108:$AE$118*('Process CO2 Growth'!$A$108:$A$118=$A17)*('Process CO2 Growth'!$B$107:$AE$107=AC$2))*SUMPRODUCT('Multipliers and Adjustments'!$E$43:$AN$70*('Multipliers and Adjustments'!$C$43:$C$70=$A17)*('Multipliers and Adjustments'!$D$43:$D$70=$B$1)*('Multipliers and Adjustments'!$E$42:$AN$42=AC$2))*10^9</f>
        <v>3109196060878.1924</v>
      </c>
      <c r="AD17" s="10" cm="1">
        <f t="array" ref="AD17">SUMPRODUCT('Process CO2 Growth'!$B$108:$AE$118*('Process CO2 Growth'!$A$108:$A$118=$A17)*('Process CO2 Growth'!$B$107:$AE$107=AD$2))*SUMPRODUCT('Multipliers and Adjustments'!$E$43:$AN$70*('Multipliers and Adjustments'!$C$43:$C$70=$A17)*('Multipliers and Adjustments'!$D$43:$D$70=$B$1)*('Multipliers and Adjustments'!$E$42:$AN$42=AD$2))*10^9</f>
        <v>2940782599921.6812</v>
      </c>
      <c r="AE17" s="10" cm="1">
        <f t="array" ref="AE17">SUMPRODUCT('Process CO2 Growth'!$B$108:$AE$118*('Process CO2 Growth'!$A$108:$A$118=$A17)*('Process CO2 Growth'!$B$107:$AE$107=AE$2))*SUMPRODUCT('Multipliers and Adjustments'!$E$43:$AN$70*('Multipliers and Adjustments'!$C$43:$C$70=$A17)*('Multipliers and Adjustments'!$D$43:$D$70=$B$1)*('Multipliers and Adjustments'!$E$42:$AN$42=AE$2))*10^9</f>
        <v>2650420362373.6704</v>
      </c>
      <c r="AF17" s="10" cm="1">
        <f t="array" ref="AF17">SUMPRODUCT('Process CO2 Growth'!$B$108:$AE$118*('Process CO2 Growth'!$A$108:$A$118=$A17)*('Process CO2 Growth'!$B$107:$AE$107=AF$2))*SUMPRODUCT('Multipliers and Adjustments'!$E$43:$AN$70*('Multipliers and Adjustments'!$C$43:$C$70=$A17)*('Multipliers and Adjustments'!$D$43:$D$70=$B$1)*('Multipliers and Adjustments'!$E$42:$AN$42=AF$2))*10^9</f>
        <v>2608302300585.0371</v>
      </c>
      <c r="AG17" s="10" cm="1">
        <f t="array" ref="AG17">SUMPRODUCT('Process CO2 Growth'!$B$108:$AE$118*('Process CO2 Growth'!$A$108:$A$118=$A17)*('Process CO2 Growth'!$B$107:$AE$107=AG$2))*SUMPRODUCT('Multipliers and Adjustments'!$E$43:$AN$70*('Multipliers and Adjustments'!$C$43:$C$70=$A17)*('Multipliers and Adjustments'!$D$43:$D$70=$B$1)*('Multipliers and Adjustments'!$E$42:$AN$42=AG$2))*10^9</f>
        <v>2450003589884.1543</v>
      </c>
      <c r="AH17" s="10" cm="1">
        <f t="array" ref="AH17">SUMPRODUCT('Process CO2 Growth'!$B$108:$AE$118*('Process CO2 Growth'!$A$108:$A$118=$A17)*('Process CO2 Growth'!$B$107:$AE$107=AH$2))*SUMPRODUCT('Multipliers and Adjustments'!$E$43:$AN$70*('Multipliers and Adjustments'!$C$43:$C$70=$A17)*('Multipliers and Adjustments'!$D$43:$D$70=$B$1)*('Multipliers and Adjustments'!$E$42:$AN$42=AH$2))*10^9</f>
        <v>2057130683081.4392</v>
      </c>
      <c r="AI17" s="10" cm="1">
        <f t="array" ref="AI17">SUMPRODUCT('Process CO2 Growth'!$B$108:$AE$118*('Process CO2 Growth'!$A$108:$A$118=$A17)*('Process CO2 Growth'!$B$107:$AE$107=AI$2))*SUMPRODUCT('Multipliers and Adjustments'!$E$43:$AN$70*('Multipliers and Adjustments'!$C$43:$C$70=$A17)*('Multipliers and Adjustments'!$D$43:$D$70=$B$1)*('Multipliers and Adjustments'!$E$42:$AN$42=AI$2))*10^9</f>
        <v>2050335312182.6284</v>
      </c>
      <c r="AJ17" s="10" cm="1">
        <f t="array" ref="AJ17">SUMPRODUCT('Process CO2 Growth'!$B$108:$AE$118*('Process CO2 Growth'!$A$108:$A$118=$A17)*('Process CO2 Growth'!$B$107:$AE$107=AJ$2))*SUMPRODUCT('Multipliers and Adjustments'!$E$43:$AN$70*('Multipliers and Adjustments'!$C$43:$C$70=$A17)*('Multipliers and Adjustments'!$D$43:$D$70=$B$1)*('Multipliers and Adjustments'!$E$42:$AN$42=AJ$2))*10^9</f>
        <v>1761833742914.0762</v>
      </c>
      <c r="AK17" s="10" cm="1">
        <f t="array" ref="AK17">SUMPRODUCT('Process CO2 Growth'!$B$108:$AE$118*('Process CO2 Growth'!$A$108:$A$118=$A17)*('Process CO2 Growth'!$B$107:$AE$107=AK$2))*SUMPRODUCT('Multipliers and Adjustments'!$E$43:$AN$70*('Multipliers and Adjustments'!$C$43:$C$70=$A17)*('Multipliers and Adjustments'!$D$43:$D$70=$B$1)*('Multipliers and Adjustments'!$E$42:$AN$42=AK$2))*10^9</f>
        <v>1581994452244.8809</v>
      </c>
    </row>
    <row r="18" spans="1:37" x14ac:dyDescent="0.25">
      <c r="A18" t="s">
        <v>574</v>
      </c>
      <c r="B18" s="10" cm="1">
        <f t="array" ref="B18">SUMPRODUCT('Process CO2 Growth'!$B$108:$AE$118*('Process CO2 Growth'!$A$108:$A$118=$A18)*('Process CO2 Growth'!$B$107:$AE$107=B$2))*SUMPRODUCT('Multipliers and Adjustments'!$E$43:$AN$70*('Multipliers and Adjustments'!$C$43:$C$70=$A18)*('Multipliers and Adjustments'!$D$43:$D$70=$B$1)*('Multipliers and Adjustments'!$E$42:$AN$42=B$2))*10^9</f>
        <v>0</v>
      </c>
      <c r="C18" s="10" cm="1">
        <f t="array" ref="C18">SUMPRODUCT('Process CO2 Growth'!$B$108:$AE$118*('Process CO2 Growth'!$A$108:$A$118=$A18)*('Process CO2 Growth'!$B$107:$AE$107=C$2))*SUMPRODUCT('Multipliers and Adjustments'!$E$43:$AN$70*('Multipliers and Adjustments'!$C$43:$C$70=$A18)*('Multipliers and Adjustments'!$D$43:$D$70=$B$1)*('Multipliers and Adjustments'!$E$42:$AN$42=C$2))*10^9</f>
        <v>0</v>
      </c>
      <c r="D18" s="10" cm="1">
        <f t="array" ref="D18">SUMPRODUCT('Process CO2 Growth'!$B$108:$AE$118*('Process CO2 Growth'!$A$108:$A$118=$A18)*('Process CO2 Growth'!$B$107:$AE$107=D$2))*SUMPRODUCT('Multipliers and Adjustments'!$E$43:$AN$70*('Multipliers and Adjustments'!$C$43:$C$70=$A18)*('Multipliers and Adjustments'!$D$43:$D$70=$B$1)*('Multipliers and Adjustments'!$E$42:$AN$42=D$2))*10^9</f>
        <v>0</v>
      </c>
      <c r="E18" s="10" cm="1">
        <f t="array" ref="E18">SUMPRODUCT('Process CO2 Growth'!$B$108:$AE$118*('Process CO2 Growth'!$A$108:$A$118=$A18)*('Process CO2 Growth'!$B$107:$AE$107=E$2))*SUMPRODUCT('Multipliers and Adjustments'!$E$43:$AN$70*('Multipliers and Adjustments'!$C$43:$C$70=$A18)*('Multipliers and Adjustments'!$D$43:$D$70=$B$1)*('Multipliers and Adjustments'!$E$42:$AN$42=E$2))*10^9</f>
        <v>0</v>
      </c>
      <c r="F18" s="10" cm="1">
        <f t="array" ref="F18">SUMPRODUCT('Process CO2 Growth'!$B$108:$AE$118*('Process CO2 Growth'!$A$108:$A$118=$A18)*('Process CO2 Growth'!$B$107:$AE$107=F$2))*SUMPRODUCT('Multipliers and Adjustments'!$E$43:$AN$70*('Multipliers and Adjustments'!$C$43:$C$70=$A18)*('Multipliers and Adjustments'!$D$43:$D$70=$B$1)*('Multipliers and Adjustments'!$E$42:$AN$42=F$2))*10^9</f>
        <v>0</v>
      </c>
      <c r="G18" s="10" cm="1">
        <f t="array" ref="G18">SUMPRODUCT('Process CO2 Growth'!$B$108:$AE$118*('Process CO2 Growth'!$A$108:$A$118=$A18)*('Process CO2 Growth'!$B$107:$AE$107=G$2))*SUMPRODUCT('Multipliers and Adjustments'!$E$43:$AN$70*('Multipliers and Adjustments'!$C$43:$C$70=$A18)*('Multipliers and Adjustments'!$D$43:$D$70=$B$1)*('Multipliers and Adjustments'!$E$42:$AN$42=G$2))*10^9</f>
        <v>0</v>
      </c>
      <c r="H18" s="10" cm="1">
        <f t="array" ref="H18">SUMPRODUCT('Process CO2 Growth'!$B$108:$AE$118*('Process CO2 Growth'!$A$108:$A$118=$A18)*('Process CO2 Growth'!$B$107:$AE$107=H$2))*SUMPRODUCT('Multipliers and Adjustments'!$E$43:$AN$70*('Multipliers and Adjustments'!$C$43:$C$70=$A18)*('Multipliers and Adjustments'!$D$43:$D$70=$B$1)*('Multipliers and Adjustments'!$E$42:$AN$42=H$2))*10^9</f>
        <v>0</v>
      </c>
      <c r="I18" s="10" cm="1">
        <f t="array" ref="I18">SUMPRODUCT('Process CO2 Growth'!$B$108:$AE$118*('Process CO2 Growth'!$A$108:$A$118=$A18)*('Process CO2 Growth'!$B$107:$AE$107=I$2))*SUMPRODUCT('Multipliers and Adjustments'!$E$43:$AN$70*('Multipliers and Adjustments'!$C$43:$C$70=$A18)*('Multipliers and Adjustments'!$D$43:$D$70=$B$1)*('Multipliers and Adjustments'!$E$42:$AN$42=I$2))*10^9</f>
        <v>0</v>
      </c>
      <c r="J18" s="10" cm="1">
        <f t="array" ref="J18">SUMPRODUCT('Process CO2 Growth'!$B$108:$AE$118*('Process CO2 Growth'!$A$108:$A$118=$A18)*('Process CO2 Growth'!$B$107:$AE$107=J$2))*SUMPRODUCT('Multipliers and Adjustments'!$E$43:$AN$70*('Multipliers and Adjustments'!$C$43:$C$70=$A18)*('Multipliers and Adjustments'!$D$43:$D$70=$B$1)*('Multipliers and Adjustments'!$E$42:$AN$42=J$2))*10^9</f>
        <v>0</v>
      </c>
      <c r="K18" s="10" cm="1">
        <f t="array" ref="K18">SUMPRODUCT('Process CO2 Growth'!$B$108:$AE$118*('Process CO2 Growth'!$A$108:$A$118=$A18)*('Process CO2 Growth'!$B$107:$AE$107=K$2))*SUMPRODUCT('Multipliers and Adjustments'!$E$43:$AN$70*('Multipliers and Adjustments'!$C$43:$C$70=$A18)*('Multipliers and Adjustments'!$D$43:$D$70=$B$1)*('Multipliers and Adjustments'!$E$42:$AN$42=K$2))*10^9</f>
        <v>0</v>
      </c>
      <c r="L18" s="10" cm="1">
        <f t="array" ref="L18">SUMPRODUCT('Process CO2 Growth'!$B$108:$AE$118*('Process CO2 Growth'!$A$108:$A$118=$A18)*('Process CO2 Growth'!$B$107:$AE$107=L$2))*SUMPRODUCT('Multipliers and Adjustments'!$E$43:$AN$70*('Multipliers and Adjustments'!$C$43:$C$70=$A18)*('Multipliers and Adjustments'!$D$43:$D$70=$B$1)*('Multipliers and Adjustments'!$E$42:$AN$42=L$2))*10^9</f>
        <v>0</v>
      </c>
      <c r="M18" s="10" cm="1">
        <f t="array" ref="M18">SUMPRODUCT('Process CO2 Growth'!$B$108:$AE$118*('Process CO2 Growth'!$A$108:$A$118=$A18)*('Process CO2 Growth'!$B$107:$AE$107=M$2))*SUMPRODUCT('Multipliers and Adjustments'!$E$43:$AN$70*('Multipliers and Adjustments'!$C$43:$C$70=$A18)*('Multipliers and Adjustments'!$D$43:$D$70=$B$1)*('Multipliers and Adjustments'!$E$42:$AN$42=M$2))*10^9</f>
        <v>0</v>
      </c>
      <c r="N18" s="10" cm="1">
        <f t="array" ref="N18">SUMPRODUCT('Process CO2 Growth'!$B$108:$AE$118*('Process CO2 Growth'!$A$108:$A$118=$A18)*('Process CO2 Growth'!$B$107:$AE$107=N$2))*SUMPRODUCT('Multipliers and Adjustments'!$E$43:$AN$70*('Multipliers and Adjustments'!$C$43:$C$70=$A18)*('Multipliers and Adjustments'!$D$43:$D$70=$B$1)*('Multipliers and Adjustments'!$E$42:$AN$42=N$2))*10^9</f>
        <v>0</v>
      </c>
      <c r="O18" s="10" cm="1">
        <f t="array" ref="O18">SUMPRODUCT('Process CO2 Growth'!$B$108:$AE$118*('Process CO2 Growth'!$A$108:$A$118=$A18)*('Process CO2 Growth'!$B$107:$AE$107=O$2))*SUMPRODUCT('Multipliers and Adjustments'!$E$43:$AN$70*('Multipliers and Adjustments'!$C$43:$C$70=$A18)*('Multipliers and Adjustments'!$D$43:$D$70=$B$1)*('Multipliers and Adjustments'!$E$42:$AN$42=O$2))*10^9</f>
        <v>0</v>
      </c>
      <c r="P18" s="10" cm="1">
        <f t="array" ref="P18">SUMPRODUCT('Process CO2 Growth'!$B$108:$AE$118*('Process CO2 Growth'!$A$108:$A$118=$A18)*('Process CO2 Growth'!$B$107:$AE$107=P$2))*SUMPRODUCT('Multipliers and Adjustments'!$E$43:$AN$70*('Multipliers and Adjustments'!$C$43:$C$70=$A18)*('Multipliers and Adjustments'!$D$43:$D$70=$B$1)*('Multipliers and Adjustments'!$E$42:$AN$42=P$2))*10^9</f>
        <v>0</v>
      </c>
      <c r="Q18" s="10" cm="1">
        <f t="array" ref="Q18">SUMPRODUCT('Process CO2 Growth'!$B$108:$AE$118*('Process CO2 Growth'!$A$108:$A$118=$A18)*('Process CO2 Growth'!$B$107:$AE$107=Q$2))*SUMPRODUCT('Multipliers and Adjustments'!$E$43:$AN$70*('Multipliers and Adjustments'!$C$43:$C$70=$A18)*('Multipliers and Adjustments'!$D$43:$D$70=$B$1)*('Multipliers and Adjustments'!$E$42:$AN$42=Q$2))*10^9</f>
        <v>0</v>
      </c>
      <c r="R18" s="10" cm="1">
        <f t="array" ref="R18">SUMPRODUCT('Process CO2 Growth'!$B$108:$AE$118*('Process CO2 Growth'!$A$108:$A$118=$A18)*('Process CO2 Growth'!$B$107:$AE$107=R$2))*SUMPRODUCT('Multipliers and Adjustments'!$E$43:$AN$70*('Multipliers and Adjustments'!$C$43:$C$70=$A18)*('Multipliers and Adjustments'!$D$43:$D$70=$B$1)*('Multipliers and Adjustments'!$E$42:$AN$42=R$2))*10^9</f>
        <v>0</v>
      </c>
      <c r="S18" s="10" cm="1">
        <f t="array" ref="S18">SUMPRODUCT('Process CO2 Growth'!$B$108:$AE$118*('Process CO2 Growth'!$A$108:$A$118=$A18)*('Process CO2 Growth'!$B$107:$AE$107=S$2))*SUMPRODUCT('Multipliers and Adjustments'!$E$43:$AN$70*('Multipliers and Adjustments'!$C$43:$C$70=$A18)*('Multipliers and Adjustments'!$D$43:$D$70=$B$1)*('Multipliers and Adjustments'!$E$42:$AN$42=S$2))*10^9</f>
        <v>0</v>
      </c>
      <c r="T18" s="10" cm="1">
        <f t="array" ref="T18">SUMPRODUCT('Process CO2 Growth'!$B$108:$AE$118*('Process CO2 Growth'!$A$108:$A$118=$A18)*('Process CO2 Growth'!$B$107:$AE$107=T$2))*SUMPRODUCT('Multipliers and Adjustments'!$E$43:$AN$70*('Multipliers and Adjustments'!$C$43:$C$70=$A18)*('Multipliers and Adjustments'!$D$43:$D$70=$B$1)*('Multipliers and Adjustments'!$E$42:$AN$42=T$2))*10^9</f>
        <v>0</v>
      </c>
      <c r="U18" s="10" cm="1">
        <f t="array" ref="U18">SUMPRODUCT('Process CO2 Growth'!$B$108:$AE$118*('Process CO2 Growth'!$A$108:$A$118=$A18)*('Process CO2 Growth'!$B$107:$AE$107=U$2))*SUMPRODUCT('Multipliers and Adjustments'!$E$43:$AN$70*('Multipliers and Adjustments'!$C$43:$C$70=$A18)*('Multipliers and Adjustments'!$D$43:$D$70=$B$1)*('Multipliers and Adjustments'!$E$42:$AN$42=U$2))*10^9</f>
        <v>0</v>
      </c>
      <c r="V18" s="10" cm="1">
        <f t="array" ref="V18">SUMPRODUCT('Process CO2 Growth'!$B$108:$AE$118*('Process CO2 Growth'!$A$108:$A$118=$A18)*('Process CO2 Growth'!$B$107:$AE$107=V$2))*SUMPRODUCT('Multipliers and Adjustments'!$E$43:$AN$70*('Multipliers and Adjustments'!$C$43:$C$70=$A18)*('Multipliers and Adjustments'!$D$43:$D$70=$B$1)*('Multipliers and Adjustments'!$E$42:$AN$42=V$2))*10^9</f>
        <v>0</v>
      </c>
      <c r="W18" s="10" cm="1">
        <f t="array" ref="W18">SUMPRODUCT('Process CO2 Growth'!$B$108:$AE$118*('Process CO2 Growth'!$A$108:$A$118=$A18)*('Process CO2 Growth'!$B$107:$AE$107=W$2))*SUMPRODUCT('Multipliers and Adjustments'!$E$43:$AN$70*('Multipliers and Adjustments'!$C$43:$C$70=$A18)*('Multipliers and Adjustments'!$D$43:$D$70=$B$1)*('Multipliers and Adjustments'!$E$42:$AN$42=W$2))*10^9</f>
        <v>0</v>
      </c>
      <c r="X18" s="10" cm="1">
        <f t="array" ref="X18">SUMPRODUCT('Process CO2 Growth'!$B$108:$AE$118*('Process CO2 Growth'!$A$108:$A$118=$A18)*('Process CO2 Growth'!$B$107:$AE$107=X$2))*SUMPRODUCT('Multipliers and Adjustments'!$E$43:$AN$70*('Multipliers and Adjustments'!$C$43:$C$70=$A18)*('Multipliers and Adjustments'!$D$43:$D$70=$B$1)*('Multipliers and Adjustments'!$E$42:$AN$42=X$2))*10^9</f>
        <v>0</v>
      </c>
      <c r="Y18" s="10" cm="1">
        <f t="array" ref="Y18">SUMPRODUCT('Process CO2 Growth'!$B$108:$AE$118*('Process CO2 Growth'!$A$108:$A$118=$A18)*('Process CO2 Growth'!$B$107:$AE$107=Y$2))*SUMPRODUCT('Multipliers and Adjustments'!$E$43:$AN$70*('Multipliers and Adjustments'!$C$43:$C$70=$A18)*('Multipliers and Adjustments'!$D$43:$D$70=$B$1)*('Multipliers and Adjustments'!$E$42:$AN$42=Y$2))*10^9</f>
        <v>0</v>
      </c>
      <c r="Z18" s="10" cm="1">
        <f t="array" ref="Z18">SUMPRODUCT('Process CO2 Growth'!$B$108:$AE$118*('Process CO2 Growth'!$A$108:$A$118=$A18)*('Process CO2 Growth'!$B$107:$AE$107=Z$2))*SUMPRODUCT('Multipliers and Adjustments'!$E$43:$AN$70*('Multipliers and Adjustments'!$C$43:$C$70=$A18)*('Multipliers and Adjustments'!$D$43:$D$70=$B$1)*('Multipliers and Adjustments'!$E$42:$AN$42=Z$2))*10^9</f>
        <v>0</v>
      </c>
      <c r="AA18" s="10" cm="1">
        <f t="array" ref="AA18">SUMPRODUCT('Process CO2 Growth'!$B$108:$AE$118*('Process CO2 Growth'!$A$108:$A$118=$A18)*('Process CO2 Growth'!$B$107:$AE$107=AA$2))*SUMPRODUCT('Multipliers and Adjustments'!$E$43:$AN$70*('Multipliers and Adjustments'!$C$43:$C$70=$A18)*('Multipliers and Adjustments'!$D$43:$D$70=$B$1)*('Multipliers and Adjustments'!$E$42:$AN$42=AA$2))*10^9</f>
        <v>0</v>
      </c>
      <c r="AB18" s="10" cm="1">
        <f t="array" ref="AB18">SUMPRODUCT('Process CO2 Growth'!$B$108:$AE$118*('Process CO2 Growth'!$A$108:$A$118=$A18)*('Process CO2 Growth'!$B$107:$AE$107=AB$2))*SUMPRODUCT('Multipliers and Adjustments'!$E$43:$AN$70*('Multipliers and Adjustments'!$C$43:$C$70=$A18)*('Multipliers and Adjustments'!$D$43:$D$70=$B$1)*('Multipliers and Adjustments'!$E$42:$AN$42=AB$2))*10^9</f>
        <v>0</v>
      </c>
      <c r="AC18" s="10" cm="1">
        <f t="array" ref="AC18">SUMPRODUCT('Process CO2 Growth'!$B$108:$AE$118*('Process CO2 Growth'!$A$108:$A$118=$A18)*('Process CO2 Growth'!$B$107:$AE$107=AC$2))*SUMPRODUCT('Multipliers and Adjustments'!$E$43:$AN$70*('Multipliers and Adjustments'!$C$43:$C$70=$A18)*('Multipliers and Adjustments'!$D$43:$D$70=$B$1)*('Multipliers and Adjustments'!$E$42:$AN$42=AC$2))*10^9</f>
        <v>0</v>
      </c>
      <c r="AD18" s="10" cm="1">
        <f t="array" ref="AD18">SUMPRODUCT('Process CO2 Growth'!$B$108:$AE$118*('Process CO2 Growth'!$A$108:$A$118=$A18)*('Process CO2 Growth'!$B$107:$AE$107=AD$2))*SUMPRODUCT('Multipliers and Adjustments'!$E$43:$AN$70*('Multipliers and Adjustments'!$C$43:$C$70=$A18)*('Multipliers and Adjustments'!$D$43:$D$70=$B$1)*('Multipliers and Adjustments'!$E$42:$AN$42=AD$2))*10^9</f>
        <v>0</v>
      </c>
      <c r="AE18" s="10" cm="1">
        <f t="array" ref="AE18">SUMPRODUCT('Process CO2 Growth'!$B$108:$AE$118*('Process CO2 Growth'!$A$108:$A$118=$A18)*('Process CO2 Growth'!$B$107:$AE$107=AE$2))*SUMPRODUCT('Multipliers and Adjustments'!$E$43:$AN$70*('Multipliers and Adjustments'!$C$43:$C$70=$A18)*('Multipliers and Adjustments'!$D$43:$D$70=$B$1)*('Multipliers and Adjustments'!$E$42:$AN$42=AE$2))*10^9</f>
        <v>0</v>
      </c>
      <c r="AF18" s="10" cm="1">
        <f t="array" ref="AF18">SUMPRODUCT('Process CO2 Growth'!$B$108:$AE$118*('Process CO2 Growth'!$A$108:$A$118=$A18)*('Process CO2 Growth'!$B$107:$AE$107=AF$2))*SUMPRODUCT('Multipliers and Adjustments'!$E$43:$AN$70*('Multipliers and Adjustments'!$C$43:$C$70=$A18)*('Multipliers and Adjustments'!$D$43:$D$70=$B$1)*('Multipliers and Adjustments'!$E$42:$AN$42=AF$2))*10^9</f>
        <v>0</v>
      </c>
      <c r="AG18" s="10" cm="1">
        <f t="array" ref="AG18">SUMPRODUCT('Process CO2 Growth'!$B$108:$AE$118*('Process CO2 Growth'!$A$108:$A$118=$A18)*('Process CO2 Growth'!$B$107:$AE$107=AG$2))*SUMPRODUCT('Multipliers and Adjustments'!$E$43:$AN$70*('Multipliers and Adjustments'!$C$43:$C$70=$A18)*('Multipliers and Adjustments'!$D$43:$D$70=$B$1)*('Multipliers and Adjustments'!$E$42:$AN$42=AG$2))*10^9</f>
        <v>0</v>
      </c>
      <c r="AH18" s="10" cm="1">
        <f t="array" ref="AH18">SUMPRODUCT('Process CO2 Growth'!$B$108:$AE$118*('Process CO2 Growth'!$A$108:$A$118=$A18)*('Process CO2 Growth'!$B$107:$AE$107=AH$2))*SUMPRODUCT('Multipliers and Adjustments'!$E$43:$AN$70*('Multipliers and Adjustments'!$C$43:$C$70=$A18)*('Multipliers and Adjustments'!$D$43:$D$70=$B$1)*('Multipliers and Adjustments'!$E$42:$AN$42=AH$2))*10^9</f>
        <v>0</v>
      </c>
      <c r="AI18" s="10" cm="1">
        <f t="array" ref="AI18">SUMPRODUCT('Process CO2 Growth'!$B$108:$AE$118*('Process CO2 Growth'!$A$108:$A$118=$A18)*('Process CO2 Growth'!$B$107:$AE$107=AI$2))*SUMPRODUCT('Multipliers and Adjustments'!$E$43:$AN$70*('Multipliers and Adjustments'!$C$43:$C$70=$A18)*('Multipliers and Adjustments'!$D$43:$D$70=$B$1)*('Multipliers and Adjustments'!$E$42:$AN$42=AI$2))*10^9</f>
        <v>0</v>
      </c>
      <c r="AJ18" s="10" cm="1">
        <f t="array" ref="AJ18">SUMPRODUCT('Process CO2 Growth'!$B$108:$AE$118*('Process CO2 Growth'!$A$108:$A$118=$A18)*('Process CO2 Growth'!$B$107:$AE$107=AJ$2))*SUMPRODUCT('Multipliers and Adjustments'!$E$43:$AN$70*('Multipliers and Adjustments'!$C$43:$C$70=$A18)*('Multipliers and Adjustments'!$D$43:$D$70=$B$1)*('Multipliers and Adjustments'!$E$42:$AN$42=AJ$2))*10^9</f>
        <v>0</v>
      </c>
      <c r="AK18" s="10" cm="1">
        <f t="array" ref="AK18">SUMPRODUCT('Process CO2 Growth'!$B$108:$AE$118*('Process CO2 Growth'!$A$108:$A$118=$A18)*('Process CO2 Growth'!$B$107:$AE$107=AK$2))*SUMPRODUCT('Multipliers and Adjustments'!$E$43:$AN$70*('Multipliers and Adjustments'!$C$43:$C$70=$A18)*('Multipliers and Adjustments'!$D$43:$D$70=$B$1)*('Multipliers and Adjustments'!$E$42:$AN$42=AK$2))*10^9</f>
        <v>0</v>
      </c>
    </row>
    <row r="19" spans="1:37" x14ac:dyDescent="0.25">
      <c r="A19" t="s">
        <v>575</v>
      </c>
      <c r="B19" s="101">
        <f>IF('Country Selector'!$A$2="United States",'EU specific multipliers'!#REF!*10^12,0)</f>
        <v>0</v>
      </c>
      <c r="C19" s="101">
        <f>IF('Country Selector'!$A$2="United States",'EU specific multipliers'!#REF!*10^12,0)</f>
        <v>0</v>
      </c>
      <c r="D19" s="101">
        <f>IF('Country Selector'!$A$2="United States",'EU specific multipliers'!#REF!*10^12,0)</f>
        <v>0</v>
      </c>
      <c r="E19" s="101">
        <f>IF('Country Selector'!$A$2="United States",'EU specific multipliers'!#REF!*10^12,0)</f>
        <v>0</v>
      </c>
      <c r="F19" s="101">
        <f>IF('Country Selector'!$A$2="United States",'EU specific multipliers'!#REF!*10^12,0)</f>
        <v>0</v>
      </c>
      <c r="G19" s="101">
        <f>IF('Country Selector'!$A$2="United States",'EU specific multipliers'!#REF!*10^12,0)</f>
        <v>0</v>
      </c>
      <c r="H19" s="250">
        <f>0</f>
        <v>0</v>
      </c>
      <c r="I19" s="250">
        <f>0</f>
        <v>0</v>
      </c>
      <c r="J19" s="250">
        <f>0</f>
        <v>0</v>
      </c>
      <c r="K19" s="250">
        <f>0</f>
        <v>0</v>
      </c>
      <c r="L19" s="250">
        <f>0</f>
        <v>0</v>
      </c>
      <c r="M19" s="250">
        <f>0</f>
        <v>0</v>
      </c>
      <c r="N19" s="250">
        <f>0</f>
        <v>0</v>
      </c>
      <c r="O19" s="250">
        <f>0</f>
        <v>0</v>
      </c>
      <c r="P19" s="250">
        <f>0</f>
        <v>0</v>
      </c>
      <c r="Q19" s="250">
        <f>0</f>
        <v>0</v>
      </c>
      <c r="R19" s="250">
        <f>0</f>
        <v>0</v>
      </c>
      <c r="S19" s="250">
        <f>0</f>
        <v>0</v>
      </c>
      <c r="T19" s="250">
        <f>0</f>
        <v>0</v>
      </c>
      <c r="U19" s="250">
        <f>0</f>
        <v>0</v>
      </c>
      <c r="V19" s="250">
        <f>0</f>
        <v>0</v>
      </c>
      <c r="W19" s="250">
        <f>0</f>
        <v>0</v>
      </c>
      <c r="X19" s="250">
        <f>0</f>
        <v>0</v>
      </c>
      <c r="Y19" s="250">
        <f>0</f>
        <v>0</v>
      </c>
      <c r="Z19" s="250">
        <f>0</f>
        <v>0</v>
      </c>
      <c r="AA19" s="250">
        <f>0</f>
        <v>0</v>
      </c>
      <c r="AB19" s="250">
        <f>0</f>
        <v>0</v>
      </c>
      <c r="AC19" s="250">
        <f>0</f>
        <v>0</v>
      </c>
      <c r="AD19" s="250">
        <f>0</f>
        <v>0</v>
      </c>
      <c r="AE19" s="250">
        <f>0</f>
        <v>0</v>
      </c>
      <c r="AF19" s="250">
        <f>0</f>
        <v>0</v>
      </c>
      <c r="AG19" s="250">
        <f>0</f>
        <v>0</v>
      </c>
      <c r="AH19" s="250">
        <f>0</f>
        <v>0</v>
      </c>
      <c r="AI19" s="250">
        <f>0</f>
        <v>0</v>
      </c>
      <c r="AJ19" s="250">
        <f>0</f>
        <v>0</v>
      </c>
      <c r="AK19" s="250">
        <f>0</f>
        <v>0</v>
      </c>
    </row>
    <row r="20" spans="1:37" x14ac:dyDescent="0.25">
      <c r="A20" t="s">
        <v>576</v>
      </c>
      <c r="B20" s="10" cm="1">
        <f t="array" ref="B20">SUMPRODUCT('Process CO2 Growth'!$B$108:$AE$118*('Process CO2 Growth'!$A$108:$A$118=$A20)*('Process CO2 Growth'!$B$107:$AE$107=B$2))*SUMPRODUCT('Multipliers and Adjustments'!$E$43:$AN$70*('Multipliers and Adjustments'!$C$43:$C$70=$A20)*('Multipliers and Adjustments'!$D$43:$D$70=$B$1)*('Multipliers and Adjustments'!$E$42:$AN$42=B$2))*10^9</f>
        <v>0</v>
      </c>
      <c r="C20" s="10" cm="1">
        <f t="array" ref="C20">SUMPRODUCT('Process CO2 Growth'!$B$108:$AE$118*('Process CO2 Growth'!$A$108:$A$118=$A20)*('Process CO2 Growth'!$B$107:$AE$107=C$2))*SUMPRODUCT('Multipliers and Adjustments'!$E$43:$AN$70*('Multipliers and Adjustments'!$C$43:$C$70=$A20)*('Multipliers and Adjustments'!$D$43:$D$70=$B$1)*('Multipliers and Adjustments'!$E$42:$AN$42=C$2))*10^9</f>
        <v>0</v>
      </c>
      <c r="D20" s="10" cm="1">
        <f t="array" ref="D20">SUMPRODUCT('Process CO2 Growth'!$B$108:$AE$118*('Process CO2 Growth'!$A$108:$A$118=$A20)*('Process CO2 Growth'!$B$107:$AE$107=D$2))*SUMPRODUCT('Multipliers and Adjustments'!$E$43:$AN$70*('Multipliers and Adjustments'!$C$43:$C$70=$A20)*('Multipliers and Adjustments'!$D$43:$D$70=$B$1)*('Multipliers and Adjustments'!$E$42:$AN$42=D$2))*10^9</f>
        <v>0</v>
      </c>
      <c r="E20" s="10" cm="1">
        <f t="array" ref="E20">SUMPRODUCT('Process CO2 Growth'!$B$108:$AE$118*('Process CO2 Growth'!$A$108:$A$118=$A20)*('Process CO2 Growth'!$B$107:$AE$107=E$2))*SUMPRODUCT('Multipliers and Adjustments'!$E$43:$AN$70*('Multipliers and Adjustments'!$C$43:$C$70=$A20)*('Multipliers and Adjustments'!$D$43:$D$70=$B$1)*('Multipliers and Adjustments'!$E$42:$AN$42=E$2))*10^9</f>
        <v>0</v>
      </c>
      <c r="F20" s="10" cm="1">
        <f t="array" ref="F20">SUMPRODUCT('Process CO2 Growth'!$B$108:$AE$118*('Process CO2 Growth'!$A$108:$A$118=$A20)*('Process CO2 Growth'!$B$107:$AE$107=F$2))*SUMPRODUCT('Multipliers and Adjustments'!$E$43:$AN$70*('Multipliers and Adjustments'!$C$43:$C$70=$A20)*('Multipliers and Adjustments'!$D$43:$D$70=$B$1)*('Multipliers and Adjustments'!$E$42:$AN$42=F$2))*10^9</f>
        <v>0</v>
      </c>
      <c r="G20" s="10" cm="1">
        <f t="array" ref="G20">SUMPRODUCT('Process CO2 Growth'!$B$108:$AE$118*('Process CO2 Growth'!$A$108:$A$118=$A20)*('Process CO2 Growth'!$B$107:$AE$107=G$2))*SUMPRODUCT('Multipliers and Adjustments'!$E$43:$AN$70*('Multipliers and Adjustments'!$C$43:$C$70=$A20)*('Multipliers and Adjustments'!$D$43:$D$70=$B$1)*('Multipliers and Adjustments'!$E$42:$AN$42=G$2))*10^9</f>
        <v>0</v>
      </c>
      <c r="H20" s="10" cm="1">
        <f t="array" ref="H20">SUMPRODUCT('Process CO2 Growth'!$B$108:$AE$118*('Process CO2 Growth'!$A$108:$A$118=$A20)*('Process CO2 Growth'!$B$107:$AE$107=H$2))*SUMPRODUCT('Multipliers and Adjustments'!$E$43:$AN$70*('Multipliers and Adjustments'!$C$43:$C$70=$A20)*('Multipliers and Adjustments'!$D$43:$D$70=$B$1)*('Multipliers and Adjustments'!$E$42:$AN$42=H$2))*10^9</f>
        <v>0</v>
      </c>
      <c r="I20" s="10" cm="1">
        <f t="array" ref="I20">SUMPRODUCT('Process CO2 Growth'!$B$108:$AE$118*('Process CO2 Growth'!$A$108:$A$118=$A20)*('Process CO2 Growth'!$B$107:$AE$107=I$2))*SUMPRODUCT('Multipliers and Adjustments'!$E$43:$AN$70*('Multipliers and Adjustments'!$C$43:$C$70=$A20)*('Multipliers and Adjustments'!$D$43:$D$70=$B$1)*('Multipliers and Adjustments'!$E$42:$AN$42=I$2))*10^9</f>
        <v>0</v>
      </c>
      <c r="J20" s="10" cm="1">
        <f t="array" ref="J20">SUMPRODUCT('Process CO2 Growth'!$B$108:$AE$118*('Process CO2 Growth'!$A$108:$A$118=$A20)*('Process CO2 Growth'!$B$107:$AE$107=J$2))*SUMPRODUCT('Multipliers and Adjustments'!$E$43:$AN$70*('Multipliers and Adjustments'!$C$43:$C$70=$A20)*('Multipliers and Adjustments'!$D$43:$D$70=$B$1)*('Multipliers and Adjustments'!$E$42:$AN$42=J$2))*10^9</f>
        <v>0</v>
      </c>
      <c r="K20" s="10" cm="1">
        <f t="array" ref="K20">SUMPRODUCT('Process CO2 Growth'!$B$108:$AE$118*('Process CO2 Growth'!$A$108:$A$118=$A20)*('Process CO2 Growth'!$B$107:$AE$107=K$2))*SUMPRODUCT('Multipliers and Adjustments'!$E$43:$AN$70*('Multipliers and Adjustments'!$C$43:$C$70=$A20)*('Multipliers and Adjustments'!$D$43:$D$70=$B$1)*('Multipliers and Adjustments'!$E$42:$AN$42=K$2))*10^9</f>
        <v>0</v>
      </c>
      <c r="L20" s="10" cm="1">
        <f t="array" ref="L20">SUMPRODUCT('Process CO2 Growth'!$B$108:$AE$118*('Process CO2 Growth'!$A$108:$A$118=$A20)*('Process CO2 Growth'!$B$107:$AE$107=L$2))*SUMPRODUCT('Multipliers and Adjustments'!$E$43:$AN$70*('Multipliers and Adjustments'!$C$43:$C$70=$A20)*('Multipliers and Adjustments'!$D$43:$D$70=$B$1)*('Multipliers and Adjustments'!$E$42:$AN$42=L$2))*10^9</f>
        <v>0</v>
      </c>
      <c r="M20" s="10" cm="1">
        <f t="array" ref="M20">SUMPRODUCT('Process CO2 Growth'!$B$108:$AE$118*('Process CO2 Growth'!$A$108:$A$118=$A20)*('Process CO2 Growth'!$B$107:$AE$107=M$2))*SUMPRODUCT('Multipliers and Adjustments'!$E$43:$AN$70*('Multipliers and Adjustments'!$C$43:$C$70=$A20)*('Multipliers and Adjustments'!$D$43:$D$70=$B$1)*('Multipliers and Adjustments'!$E$42:$AN$42=M$2))*10^9</f>
        <v>0</v>
      </c>
      <c r="N20" s="10" cm="1">
        <f t="array" ref="N20">SUMPRODUCT('Process CO2 Growth'!$B$108:$AE$118*('Process CO2 Growth'!$A$108:$A$118=$A20)*('Process CO2 Growth'!$B$107:$AE$107=N$2))*SUMPRODUCT('Multipliers and Adjustments'!$E$43:$AN$70*('Multipliers and Adjustments'!$C$43:$C$70=$A20)*('Multipliers and Adjustments'!$D$43:$D$70=$B$1)*('Multipliers and Adjustments'!$E$42:$AN$42=N$2))*10^9</f>
        <v>0</v>
      </c>
      <c r="O20" s="10" cm="1">
        <f t="array" ref="O20">SUMPRODUCT('Process CO2 Growth'!$B$108:$AE$118*('Process CO2 Growth'!$A$108:$A$118=$A20)*('Process CO2 Growth'!$B$107:$AE$107=O$2))*SUMPRODUCT('Multipliers and Adjustments'!$E$43:$AN$70*('Multipliers and Adjustments'!$C$43:$C$70=$A20)*('Multipliers and Adjustments'!$D$43:$D$70=$B$1)*('Multipliers and Adjustments'!$E$42:$AN$42=O$2))*10^9</f>
        <v>0</v>
      </c>
      <c r="P20" s="10" cm="1">
        <f t="array" ref="P20">SUMPRODUCT('Process CO2 Growth'!$B$108:$AE$118*('Process CO2 Growth'!$A$108:$A$118=$A20)*('Process CO2 Growth'!$B$107:$AE$107=P$2))*SUMPRODUCT('Multipliers and Adjustments'!$E$43:$AN$70*('Multipliers and Adjustments'!$C$43:$C$70=$A20)*('Multipliers and Adjustments'!$D$43:$D$70=$B$1)*('Multipliers and Adjustments'!$E$42:$AN$42=P$2))*10^9</f>
        <v>0</v>
      </c>
      <c r="Q20" s="10" cm="1">
        <f t="array" ref="Q20">SUMPRODUCT('Process CO2 Growth'!$B$108:$AE$118*('Process CO2 Growth'!$A$108:$A$118=$A20)*('Process CO2 Growth'!$B$107:$AE$107=Q$2))*SUMPRODUCT('Multipliers and Adjustments'!$E$43:$AN$70*('Multipliers and Adjustments'!$C$43:$C$70=$A20)*('Multipliers and Adjustments'!$D$43:$D$70=$B$1)*('Multipliers and Adjustments'!$E$42:$AN$42=Q$2))*10^9</f>
        <v>0</v>
      </c>
      <c r="R20" s="10" cm="1">
        <f t="array" ref="R20">SUMPRODUCT('Process CO2 Growth'!$B$108:$AE$118*('Process CO2 Growth'!$A$108:$A$118=$A20)*('Process CO2 Growth'!$B$107:$AE$107=R$2))*SUMPRODUCT('Multipliers and Adjustments'!$E$43:$AN$70*('Multipliers and Adjustments'!$C$43:$C$70=$A20)*('Multipliers and Adjustments'!$D$43:$D$70=$B$1)*('Multipliers and Adjustments'!$E$42:$AN$42=R$2))*10^9</f>
        <v>0</v>
      </c>
      <c r="S20" s="10" cm="1">
        <f t="array" ref="S20">SUMPRODUCT('Process CO2 Growth'!$B$108:$AE$118*('Process CO2 Growth'!$A$108:$A$118=$A20)*('Process CO2 Growth'!$B$107:$AE$107=S$2))*SUMPRODUCT('Multipliers and Adjustments'!$E$43:$AN$70*('Multipliers and Adjustments'!$C$43:$C$70=$A20)*('Multipliers and Adjustments'!$D$43:$D$70=$B$1)*('Multipliers and Adjustments'!$E$42:$AN$42=S$2))*10^9</f>
        <v>0</v>
      </c>
      <c r="T20" s="10" cm="1">
        <f t="array" ref="T20">SUMPRODUCT('Process CO2 Growth'!$B$108:$AE$118*('Process CO2 Growth'!$A$108:$A$118=$A20)*('Process CO2 Growth'!$B$107:$AE$107=T$2))*SUMPRODUCT('Multipliers and Adjustments'!$E$43:$AN$70*('Multipliers and Adjustments'!$C$43:$C$70=$A20)*('Multipliers and Adjustments'!$D$43:$D$70=$B$1)*('Multipliers and Adjustments'!$E$42:$AN$42=T$2))*10^9</f>
        <v>0</v>
      </c>
      <c r="U20" s="10" cm="1">
        <f t="array" ref="U20">SUMPRODUCT('Process CO2 Growth'!$B$108:$AE$118*('Process CO2 Growth'!$A$108:$A$118=$A20)*('Process CO2 Growth'!$B$107:$AE$107=U$2))*SUMPRODUCT('Multipliers and Adjustments'!$E$43:$AN$70*('Multipliers and Adjustments'!$C$43:$C$70=$A20)*('Multipliers and Adjustments'!$D$43:$D$70=$B$1)*('Multipliers and Adjustments'!$E$42:$AN$42=U$2))*10^9</f>
        <v>0</v>
      </c>
      <c r="V20" s="10" cm="1">
        <f t="array" ref="V20">SUMPRODUCT('Process CO2 Growth'!$B$108:$AE$118*('Process CO2 Growth'!$A$108:$A$118=$A20)*('Process CO2 Growth'!$B$107:$AE$107=V$2))*SUMPRODUCT('Multipliers and Adjustments'!$E$43:$AN$70*('Multipliers and Adjustments'!$C$43:$C$70=$A20)*('Multipliers and Adjustments'!$D$43:$D$70=$B$1)*('Multipliers and Adjustments'!$E$42:$AN$42=V$2))*10^9</f>
        <v>0</v>
      </c>
      <c r="W20" s="10" cm="1">
        <f t="array" ref="W20">SUMPRODUCT('Process CO2 Growth'!$B$108:$AE$118*('Process CO2 Growth'!$A$108:$A$118=$A20)*('Process CO2 Growth'!$B$107:$AE$107=W$2))*SUMPRODUCT('Multipliers and Adjustments'!$E$43:$AN$70*('Multipliers and Adjustments'!$C$43:$C$70=$A20)*('Multipliers and Adjustments'!$D$43:$D$70=$B$1)*('Multipliers and Adjustments'!$E$42:$AN$42=W$2))*10^9</f>
        <v>0</v>
      </c>
      <c r="X20" s="10" cm="1">
        <f t="array" ref="X20">SUMPRODUCT('Process CO2 Growth'!$B$108:$AE$118*('Process CO2 Growth'!$A$108:$A$118=$A20)*('Process CO2 Growth'!$B$107:$AE$107=X$2))*SUMPRODUCT('Multipliers and Adjustments'!$E$43:$AN$70*('Multipliers and Adjustments'!$C$43:$C$70=$A20)*('Multipliers and Adjustments'!$D$43:$D$70=$B$1)*('Multipliers and Adjustments'!$E$42:$AN$42=X$2))*10^9</f>
        <v>0</v>
      </c>
      <c r="Y20" s="10" cm="1">
        <f t="array" ref="Y20">SUMPRODUCT('Process CO2 Growth'!$B$108:$AE$118*('Process CO2 Growth'!$A$108:$A$118=$A20)*('Process CO2 Growth'!$B$107:$AE$107=Y$2))*SUMPRODUCT('Multipliers and Adjustments'!$E$43:$AN$70*('Multipliers and Adjustments'!$C$43:$C$70=$A20)*('Multipliers and Adjustments'!$D$43:$D$70=$B$1)*('Multipliers and Adjustments'!$E$42:$AN$42=Y$2))*10^9</f>
        <v>0</v>
      </c>
      <c r="Z20" s="10" cm="1">
        <f t="array" ref="Z20">SUMPRODUCT('Process CO2 Growth'!$B$108:$AE$118*('Process CO2 Growth'!$A$108:$A$118=$A20)*('Process CO2 Growth'!$B$107:$AE$107=Z$2))*SUMPRODUCT('Multipliers and Adjustments'!$E$43:$AN$70*('Multipliers and Adjustments'!$C$43:$C$70=$A20)*('Multipliers and Adjustments'!$D$43:$D$70=$B$1)*('Multipliers and Adjustments'!$E$42:$AN$42=Z$2))*10^9</f>
        <v>0</v>
      </c>
      <c r="AA20" s="10" cm="1">
        <f t="array" ref="AA20">SUMPRODUCT('Process CO2 Growth'!$B$108:$AE$118*('Process CO2 Growth'!$A$108:$A$118=$A20)*('Process CO2 Growth'!$B$107:$AE$107=AA$2))*SUMPRODUCT('Multipliers and Adjustments'!$E$43:$AN$70*('Multipliers and Adjustments'!$C$43:$C$70=$A20)*('Multipliers and Adjustments'!$D$43:$D$70=$B$1)*('Multipliers and Adjustments'!$E$42:$AN$42=AA$2))*10^9</f>
        <v>0</v>
      </c>
      <c r="AB20" s="10" cm="1">
        <f t="array" ref="AB20">SUMPRODUCT('Process CO2 Growth'!$B$108:$AE$118*('Process CO2 Growth'!$A$108:$A$118=$A20)*('Process CO2 Growth'!$B$107:$AE$107=AB$2))*SUMPRODUCT('Multipliers and Adjustments'!$E$43:$AN$70*('Multipliers and Adjustments'!$C$43:$C$70=$A20)*('Multipliers and Adjustments'!$D$43:$D$70=$B$1)*('Multipliers and Adjustments'!$E$42:$AN$42=AB$2))*10^9</f>
        <v>0</v>
      </c>
      <c r="AC20" s="10" cm="1">
        <f t="array" ref="AC20">SUMPRODUCT('Process CO2 Growth'!$B$108:$AE$118*('Process CO2 Growth'!$A$108:$A$118=$A20)*('Process CO2 Growth'!$B$107:$AE$107=AC$2))*SUMPRODUCT('Multipliers and Adjustments'!$E$43:$AN$70*('Multipliers and Adjustments'!$C$43:$C$70=$A20)*('Multipliers and Adjustments'!$D$43:$D$70=$B$1)*('Multipliers and Adjustments'!$E$42:$AN$42=AC$2))*10^9</f>
        <v>0</v>
      </c>
      <c r="AD20" s="10" cm="1">
        <f t="array" ref="AD20">SUMPRODUCT('Process CO2 Growth'!$B$108:$AE$118*('Process CO2 Growth'!$A$108:$A$118=$A20)*('Process CO2 Growth'!$B$107:$AE$107=AD$2))*SUMPRODUCT('Multipliers and Adjustments'!$E$43:$AN$70*('Multipliers and Adjustments'!$C$43:$C$70=$A20)*('Multipliers and Adjustments'!$D$43:$D$70=$B$1)*('Multipliers and Adjustments'!$E$42:$AN$42=AD$2))*10^9</f>
        <v>0</v>
      </c>
      <c r="AE20" s="10" cm="1">
        <f t="array" ref="AE20">SUMPRODUCT('Process CO2 Growth'!$B$108:$AE$118*('Process CO2 Growth'!$A$108:$A$118=$A20)*('Process CO2 Growth'!$B$107:$AE$107=AE$2))*SUMPRODUCT('Multipliers and Adjustments'!$E$43:$AN$70*('Multipliers and Adjustments'!$C$43:$C$70=$A20)*('Multipliers and Adjustments'!$D$43:$D$70=$B$1)*('Multipliers and Adjustments'!$E$42:$AN$42=AE$2))*10^9</f>
        <v>0</v>
      </c>
      <c r="AF20" s="10" cm="1">
        <f t="array" ref="AF20">SUMPRODUCT('Process CO2 Growth'!$B$108:$AE$118*('Process CO2 Growth'!$A$108:$A$118=$A20)*('Process CO2 Growth'!$B$107:$AE$107=AF$2))*SUMPRODUCT('Multipliers and Adjustments'!$E$43:$AN$70*('Multipliers and Adjustments'!$C$43:$C$70=$A20)*('Multipliers and Adjustments'!$D$43:$D$70=$B$1)*('Multipliers and Adjustments'!$E$42:$AN$42=AF$2))*10^9</f>
        <v>0</v>
      </c>
      <c r="AG20" s="10" cm="1">
        <f t="array" ref="AG20">SUMPRODUCT('Process CO2 Growth'!$B$108:$AE$118*('Process CO2 Growth'!$A$108:$A$118=$A20)*('Process CO2 Growth'!$B$107:$AE$107=AG$2))*SUMPRODUCT('Multipliers and Adjustments'!$E$43:$AN$70*('Multipliers and Adjustments'!$C$43:$C$70=$A20)*('Multipliers and Adjustments'!$D$43:$D$70=$B$1)*('Multipliers and Adjustments'!$E$42:$AN$42=AG$2))*10^9</f>
        <v>0</v>
      </c>
      <c r="AH20" s="10" cm="1">
        <f t="array" ref="AH20">SUMPRODUCT('Process CO2 Growth'!$B$108:$AE$118*('Process CO2 Growth'!$A$108:$A$118=$A20)*('Process CO2 Growth'!$B$107:$AE$107=AH$2))*SUMPRODUCT('Multipliers and Adjustments'!$E$43:$AN$70*('Multipliers and Adjustments'!$C$43:$C$70=$A20)*('Multipliers and Adjustments'!$D$43:$D$70=$B$1)*('Multipliers and Adjustments'!$E$42:$AN$42=AH$2))*10^9</f>
        <v>0</v>
      </c>
      <c r="AI20" s="10" cm="1">
        <f t="array" ref="AI20">SUMPRODUCT('Process CO2 Growth'!$B$108:$AE$118*('Process CO2 Growth'!$A$108:$A$118=$A20)*('Process CO2 Growth'!$B$107:$AE$107=AI$2))*SUMPRODUCT('Multipliers and Adjustments'!$E$43:$AN$70*('Multipliers and Adjustments'!$C$43:$C$70=$A20)*('Multipliers and Adjustments'!$D$43:$D$70=$B$1)*('Multipliers and Adjustments'!$E$42:$AN$42=AI$2))*10^9</f>
        <v>0</v>
      </c>
      <c r="AJ20" s="10" cm="1">
        <f t="array" ref="AJ20">SUMPRODUCT('Process CO2 Growth'!$B$108:$AE$118*('Process CO2 Growth'!$A$108:$A$118=$A20)*('Process CO2 Growth'!$B$107:$AE$107=AJ$2))*SUMPRODUCT('Multipliers and Adjustments'!$E$43:$AN$70*('Multipliers and Adjustments'!$C$43:$C$70=$A20)*('Multipliers and Adjustments'!$D$43:$D$70=$B$1)*('Multipliers and Adjustments'!$E$42:$AN$42=AJ$2))*10^9</f>
        <v>0</v>
      </c>
      <c r="AK20" s="10" cm="1">
        <f t="array" ref="AK20">SUMPRODUCT('Process CO2 Growth'!$B$108:$AE$118*('Process CO2 Growth'!$A$108:$A$118=$A20)*('Process CO2 Growth'!$B$107:$AE$107=AK$2))*SUMPRODUCT('Multipliers and Adjustments'!$E$43:$AN$70*('Multipliers and Adjustments'!$C$43:$C$70=$A20)*('Multipliers and Adjustments'!$D$43:$D$70=$B$1)*('Multipliers and Adjustments'!$E$42:$AN$42=AK$2))*10^9</f>
        <v>0</v>
      </c>
    </row>
    <row r="21" spans="1:37" x14ac:dyDescent="0.25">
      <c r="A21" t="s">
        <v>577</v>
      </c>
      <c r="B21" s="10" cm="1">
        <f t="array" ref="B21">SUMPRODUCT('Process CO2 Growth'!$B$108:$AE$118*('Process CO2 Growth'!$A$108:$A$118=$A21)*('Process CO2 Growth'!$B$107:$AE$107=B$2))*SUMPRODUCT('Multipliers and Adjustments'!$E$43:$AN$70*('Multipliers and Adjustments'!$C$43:$C$70=$A21)*('Multipliers and Adjustments'!$D$43:$D$70=$B$1)*('Multipliers and Adjustments'!$E$42:$AN$42=B$2))*10^9</f>
        <v>0</v>
      </c>
      <c r="C21" s="10" cm="1">
        <f t="array" ref="C21">SUMPRODUCT('Process CO2 Growth'!$B$108:$AE$118*('Process CO2 Growth'!$A$108:$A$118=$A21)*('Process CO2 Growth'!$B$107:$AE$107=C$2))*SUMPRODUCT('Multipliers and Adjustments'!$E$43:$AN$70*('Multipliers and Adjustments'!$C$43:$C$70=$A21)*('Multipliers and Adjustments'!$D$43:$D$70=$B$1)*('Multipliers and Adjustments'!$E$42:$AN$42=C$2))*10^9</f>
        <v>0</v>
      </c>
      <c r="D21" s="10" cm="1">
        <f t="array" ref="D21">SUMPRODUCT('Process CO2 Growth'!$B$108:$AE$118*('Process CO2 Growth'!$A$108:$A$118=$A21)*('Process CO2 Growth'!$B$107:$AE$107=D$2))*SUMPRODUCT('Multipliers and Adjustments'!$E$43:$AN$70*('Multipliers and Adjustments'!$C$43:$C$70=$A21)*('Multipliers and Adjustments'!$D$43:$D$70=$B$1)*('Multipliers and Adjustments'!$E$42:$AN$42=D$2))*10^9</f>
        <v>0</v>
      </c>
      <c r="E21" s="10" cm="1">
        <f t="array" ref="E21">SUMPRODUCT('Process CO2 Growth'!$B$108:$AE$118*('Process CO2 Growth'!$A$108:$A$118=$A21)*('Process CO2 Growth'!$B$107:$AE$107=E$2))*SUMPRODUCT('Multipliers and Adjustments'!$E$43:$AN$70*('Multipliers and Adjustments'!$C$43:$C$70=$A21)*('Multipliers and Adjustments'!$D$43:$D$70=$B$1)*('Multipliers and Adjustments'!$E$42:$AN$42=E$2))*10^9</f>
        <v>0</v>
      </c>
      <c r="F21" s="10" cm="1">
        <f t="array" ref="F21">SUMPRODUCT('Process CO2 Growth'!$B$108:$AE$118*('Process CO2 Growth'!$A$108:$A$118=$A21)*('Process CO2 Growth'!$B$107:$AE$107=F$2))*SUMPRODUCT('Multipliers and Adjustments'!$E$43:$AN$70*('Multipliers and Adjustments'!$C$43:$C$70=$A21)*('Multipliers and Adjustments'!$D$43:$D$70=$B$1)*('Multipliers and Adjustments'!$E$42:$AN$42=F$2))*10^9</f>
        <v>0</v>
      </c>
      <c r="G21" s="10" cm="1">
        <f t="array" ref="G21">SUMPRODUCT('Process CO2 Growth'!$B$108:$AE$118*('Process CO2 Growth'!$A$108:$A$118=$A21)*('Process CO2 Growth'!$B$107:$AE$107=G$2))*SUMPRODUCT('Multipliers and Adjustments'!$E$43:$AN$70*('Multipliers and Adjustments'!$C$43:$C$70=$A21)*('Multipliers and Adjustments'!$D$43:$D$70=$B$1)*('Multipliers and Adjustments'!$E$42:$AN$42=G$2))*10^9</f>
        <v>0</v>
      </c>
      <c r="H21" s="10" cm="1">
        <f t="array" ref="H21">SUMPRODUCT('Process CO2 Growth'!$B$108:$AE$118*('Process CO2 Growth'!$A$108:$A$118=$A21)*('Process CO2 Growth'!$B$107:$AE$107=H$2))*SUMPRODUCT('Multipliers and Adjustments'!$E$43:$AN$70*('Multipliers and Adjustments'!$C$43:$C$70=$A21)*('Multipliers and Adjustments'!$D$43:$D$70=$B$1)*('Multipliers and Adjustments'!$E$42:$AN$42=H$2))*10^9</f>
        <v>0</v>
      </c>
      <c r="I21" s="10" cm="1">
        <f t="array" ref="I21">SUMPRODUCT('Process CO2 Growth'!$B$108:$AE$118*('Process CO2 Growth'!$A$108:$A$118=$A21)*('Process CO2 Growth'!$B$107:$AE$107=I$2))*SUMPRODUCT('Multipliers and Adjustments'!$E$43:$AN$70*('Multipliers and Adjustments'!$C$43:$C$70=$A21)*('Multipliers and Adjustments'!$D$43:$D$70=$B$1)*('Multipliers and Adjustments'!$E$42:$AN$42=I$2))*10^9</f>
        <v>0</v>
      </c>
      <c r="J21" s="10" cm="1">
        <f t="array" ref="J21">SUMPRODUCT('Process CO2 Growth'!$B$108:$AE$118*('Process CO2 Growth'!$A$108:$A$118=$A21)*('Process CO2 Growth'!$B$107:$AE$107=J$2))*SUMPRODUCT('Multipliers and Adjustments'!$E$43:$AN$70*('Multipliers and Adjustments'!$C$43:$C$70=$A21)*('Multipliers and Adjustments'!$D$43:$D$70=$B$1)*('Multipliers and Adjustments'!$E$42:$AN$42=J$2))*10^9</f>
        <v>0</v>
      </c>
      <c r="K21" s="10" cm="1">
        <f t="array" ref="K21">SUMPRODUCT('Process CO2 Growth'!$B$108:$AE$118*('Process CO2 Growth'!$A$108:$A$118=$A21)*('Process CO2 Growth'!$B$107:$AE$107=K$2))*SUMPRODUCT('Multipliers and Adjustments'!$E$43:$AN$70*('Multipliers and Adjustments'!$C$43:$C$70=$A21)*('Multipliers and Adjustments'!$D$43:$D$70=$B$1)*('Multipliers and Adjustments'!$E$42:$AN$42=K$2))*10^9</f>
        <v>0</v>
      </c>
      <c r="L21" s="10" cm="1">
        <f t="array" ref="L21">SUMPRODUCT('Process CO2 Growth'!$B$108:$AE$118*('Process CO2 Growth'!$A$108:$A$118=$A21)*('Process CO2 Growth'!$B$107:$AE$107=L$2))*SUMPRODUCT('Multipliers and Adjustments'!$E$43:$AN$70*('Multipliers and Adjustments'!$C$43:$C$70=$A21)*('Multipliers and Adjustments'!$D$43:$D$70=$B$1)*('Multipliers and Adjustments'!$E$42:$AN$42=L$2))*10^9</f>
        <v>0</v>
      </c>
      <c r="M21" s="10" cm="1">
        <f t="array" ref="M21">SUMPRODUCT('Process CO2 Growth'!$B$108:$AE$118*('Process CO2 Growth'!$A$108:$A$118=$A21)*('Process CO2 Growth'!$B$107:$AE$107=M$2))*SUMPRODUCT('Multipliers and Adjustments'!$E$43:$AN$70*('Multipliers and Adjustments'!$C$43:$C$70=$A21)*('Multipliers and Adjustments'!$D$43:$D$70=$B$1)*('Multipliers and Adjustments'!$E$42:$AN$42=M$2))*10^9</f>
        <v>0</v>
      </c>
      <c r="N21" s="10" cm="1">
        <f t="array" ref="N21">SUMPRODUCT('Process CO2 Growth'!$B$108:$AE$118*('Process CO2 Growth'!$A$108:$A$118=$A21)*('Process CO2 Growth'!$B$107:$AE$107=N$2))*SUMPRODUCT('Multipliers and Adjustments'!$E$43:$AN$70*('Multipliers and Adjustments'!$C$43:$C$70=$A21)*('Multipliers and Adjustments'!$D$43:$D$70=$B$1)*('Multipliers and Adjustments'!$E$42:$AN$42=N$2))*10^9</f>
        <v>0</v>
      </c>
      <c r="O21" s="10" cm="1">
        <f t="array" ref="O21">SUMPRODUCT('Process CO2 Growth'!$B$108:$AE$118*('Process CO2 Growth'!$A$108:$A$118=$A21)*('Process CO2 Growth'!$B$107:$AE$107=O$2))*SUMPRODUCT('Multipliers and Adjustments'!$E$43:$AN$70*('Multipliers and Adjustments'!$C$43:$C$70=$A21)*('Multipliers and Adjustments'!$D$43:$D$70=$B$1)*('Multipliers and Adjustments'!$E$42:$AN$42=O$2))*10^9</f>
        <v>0</v>
      </c>
      <c r="P21" s="10" cm="1">
        <f t="array" ref="P21">SUMPRODUCT('Process CO2 Growth'!$B$108:$AE$118*('Process CO2 Growth'!$A$108:$A$118=$A21)*('Process CO2 Growth'!$B$107:$AE$107=P$2))*SUMPRODUCT('Multipliers and Adjustments'!$E$43:$AN$70*('Multipliers and Adjustments'!$C$43:$C$70=$A21)*('Multipliers and Adjustments'!$D$43:$D$70=$B$1)*('Multipliers and Adjustments'!$E$42:$AN$42=P$2))*10^9</f>
        <v>0</v>
      </c>
      <c r="Q21" s="10" cm="1">
        <f t="array" ref="Q21">SUMPRODUCT('Process CO2 Growth'!$B$108:$AE$118*('Process CO2 Growth'!$A$108:$A$118=$A21)*('Process CO2 Growth'!$B$107:$AE$107=Q$2))*SUMPRODUCT('Multipliers and Adjustments'!$E$43:$AN$70*('Multipliers and Adjustments'!$C$43:$C$70=$A21)*('Multipliers and Adjustments'!$D$43:$D$70=$B$1)*('Multipliers and Adjustments'!$E$42:$AN$42=Q$2))*10^9</f>
        <v>0</v>
      </c>
      <c r="R21" s="10" cm="1">
        <f t="array" ref="R21">SUMPRODUCT('Process CO2 Growth'!$B$108:$AE$118*('Process CO2 Growth'!$A$108:$A$118=$A21)*('Process CO2 Growth'!$B$107:$AE$107=R$2))*SUMPRODUCT('Multipliers and Adjustments'!$E$43:$AN$70*('Multipliers and Adjustments'!$C$43:$C$70=$A21)*('Multipliers and Adjustments'!$D$43:$D$70=$B$1)*('Multipliers and Adjustments'!$E$42:$AN$42=R$2))*10^9</f>
        <v>0</v>
      </c>
      <c r="S21" s="10" cm="1">
        <f t="array" ref="S21">SUMPRODUCT('Process CO2 Growth'!$B$108:$AE$118*('Process CO2 Growth'!$A$108:$A$118=$A21)*('Process CO2 Growth'!$B$107:$AE$107=S$2))*SUMPRODUCT('Multipliers and Adjustments'!$E$43:$AN$70*('Multipliers and Adjustments'!$C$43:$C$70=$A21)*('Multipliers and Adjustments'!$D$43:$D$70=$B$1)*('Multipliers and Adjustments'!$E$42:$AN$42=S$2))*10^9</f>
        <v>0</v>
      </c>
      <c r="T21" s="10" cm="1">
        <f t="array" ref="T21">SUMPRODUCT('Process CO2 Growth'!$B$108:$AE$118*('Process CO2 Growth'!$A$108:$A$118=$A21)*('Process CO2 Growth'!$B$107:$AE$107=T$2))*SUMPRODUCT('Multipliers and Adjustments'!$E$43:$AN$70*('Multipliers and Adjustments'!$C$43:$C$70=$A21)*('Multipliers and Adjustments'!$D$43:$D$70=$B$1)*('Multipliers and Adjustments'!$E$42:$AN$42=T$2))*10^9</f>
        <v>0</v>
      </c>
      <c r="U21" s="10" cm="1">
        <f t="array" ref="U21">SUMPRODUCT('Process CO2 Growth'!$B$108:$AE$118*('Process CO2 Growth'!$A$108:$A$118=$A21)*('Process CO2 Growth'!$B$107:$AE$107=U$2))*SUMPRODUCT('Multipliers and Adjustments'!$E$43:$AN$70*('Multipliers and Adjustments'!$C$43:$C$70=$A21)*('Multipliers and Adjustments'!$D$43:$D$70=$B$1)*('Multipliers and Adjustments'!$E$42:$AN$42=U$2))*10^9</f>
        <v>0</v>
      </c>
      <c r="V21" s="10" cm="1">
        <f t="array" ref="V21">SUMPRODUCT('Process CO2 Growth'!$B$108:$AE$118*('Process CO2 Growth'!$A$108:$A$118=$A21)*('Process CO2 Growth'!$B$107:$AE$107=V$2))*SUMPRODUCT('Multipliers and Adjustments'!$E$43:$AN$70*('Multipliers and Adjustments'!$C$43:$C$70=$A21)*('Multipliers and Adjustments'!$D$43:$D$70=$B$1)*('Multipliers and Adjustments'!$E$42:$AN$42=V$2))*10^9</f>
        <v>0</v>
      </c>
      <c r="W21" s="10" cm="1">
        <f t="array" ref="W21">SUMPRODUCT('Process CO2 Growth'!$B$108:$AE$118*('Process CO2 Growth'!$A$108:$A$118=$A21)*('Process CO2 Growth'!$B$107:$AE$107=W$2))*SUMPRODUCT('Multipliers and Adjustments'!$E$43:$AN$70*('Multipliers and Adjustments'!$C$43:$C$70=$A21)*('Multipliers and Adjustments'!$D$43:$D$70=$B$1)*('Multipliers and Adjustments'!$E$42:$AN$42=W$2))*10^9</f>
        <v>0</v>
      </c>
      <c r="X21" s="10" cm="1">
        <f t="array" ref="X21">SUMPRODUCT('Process CO2 Growth'!$B$108:$AE$118*('Process CO2 Growth'!$A$108:$A$118=$A21)*('Process CO2 Growth'!$B$107:$AE$107=X$2))*SUMPRODUCT('Multipliers and Adjustments'!$E$43:$AN$70*('Multipliers and Adjustments'!$C$43:$C$70=$A21)*('Multipliers and Adjustments'!$D$43:$D$70=$B$1)*('Multipliers and Adjustments'!$E$42:$AN$42=X$2))*10^9</f>
        <v>0</v>
      </c>
      <c r="Y21" s="10" cm="1">
        <f t="array" ref="Y21">SUMPRODUCT('Process CO2 Growth'!$B$108:$AE$118*('Process CO2 Growth'!$A$108:$A$118=$A21)*('Process CO2 Growth'!$B$107:$AE$107=Y$2))*SUMPRODUCT('Multipliers and Adjustments'!$E$43:$AN$70*('Multipliers and Adjustments'!$C$43:$C$70=$A21)*('Multipliers and Adjustments'!$D$43:$D$70=$B$1)*('Multipliers and Adjustments'!$E$42:$AN$42=Y$2))*10^9</f>
        <v>0</v>
      </c>
      <c r="Z21" s="10" cm="1">
        <f t="array" ref="Z21">SUMPRODUCT('Process CO2 Growth'!$B$108:$AE$118*('Process CO2 Growth'!$A$108:$A$118=$A21)*('Process CO2 Growth'!$B$107:$AE$107=Z$2))*SUMPRODUCT('Multipliers and Adjustments'!$E$43:$AN$70*('Multipliers and Adjustments'!$C$43:$C$70=$A21)*('Multipliers and Adjustments'!$D$43:$D$70=$B$1)*('Multipliers and Adjustments'!$E$42:$AN$42=Z$2))*10^9</f>
        <v>0</v>
      </c>
      <c r="AA21" s="10" cm="1">
        <f t="array" ref="AA21">SUMPRODUCT('Process CO2 Growth'!$B$108:$AE$118*('Process CO2 Growth'!$A$108:$A$118=$A21)*('Process CO2 Growth'!$B$107:$AE$107=AA$2))*SUMPRODUCT('Multipliers and Adjustments'!$E$43:$AN$70*('Multipliers and Adjustments'!$C$43:$C$70=$A21)*('Multipliers and Adjustments'!$D$43:$D$70=$B$1)*('Multipliers and Adjustments'!$E$42:$AN$42=AA$2))*10^9</f>
        <v>0</v>
      </c>
      <c r="AB21" s="10" cm="1">
        <f t="array" ref="AB21">SUMPRODUCT('Process CO2 Growth'!$B$108:$AE$118*('Process CO2 Growth'!$A$108:$A$118=$A21)*('Process CO2 Growth'!$B$107:$AE$107=AB$2))*SUMPRODUCT('Multipliers and Adjustments'!$E$43:$AN$70*('Multipliers and Adjustments'!$C$43:$C$70=$A21)*('Multipliers and Adjustments'!$D$43:$D$70=$B$1)*('Multipliers and Adjustments'!$E$42:$AN$42=AB$2))*10^9</f>
        <v>0</v>
      </c>
      <c r="AC21" s="10" cm="1">
        <f t="array" ref="AC21">SUMPRODUCT('Process CO2 Growth'!$B$108:$AE$118*('Process CO2 Growth'!$A$108:$A$118=$A21)*('Process CO2 Growth'!$B$107:$AE$107=AC$2))*SUMPRODUCT('Multipliers and Adjustments'!$E$43:$AN$70*('Multipliers and Adjustments'!$C$43:$C$70=$A21)*('Multipliers and Adjustments'!$D$43:$D$70=$B$1)*('Multipliers and Adjustments'!$E$42:$AN$42=AC$2))*10^9</f>
        <v>0</v>
      </c>
      <c r="AD21" s="10" cm="1">
        <f t="array" ref="AD21">SUMPRODUCT('Process CO2 Growth'!$B$108:$AE$118*('Process CO2 Growth'!$A$108:$A$118=$A21)*('Process CO2 Growth'!$B$107:$AE$107=AD$2))*SUMPRODUCT('Multipliers and Adjustments'!$E$43:$AN$70*('Multipliers and Adjustments'!$C$43:$C$70=$A21)*('Multipliers and Adjustments'!$D$43:$D$70=$B$1)*('Multipliers and Adjustments'!$E$42:$AN$42=AD$2))*10^9</f>
        <v>0</v>
      </c>
      <c r="AE21" s="10" cm="1">
        <f t="array" ref="AE21">SUMPRODUCT('Process CO2 Growth'!$B$108:$AE$118*('Process CO2 Growth'!$A$108:$A$118=$A21)*('Process CO2 Growth'!$B$107:$AE$107=AE$2))*SUMPRODUCT('Multipliers and Adjustments'!$E$43:$AN$70*('Multipliers and Adjustments'!$C$43:$C$70=$A21)*('Multipliers and Adjustments'!$D$43:$D$70=$B$1)*('Multipliers and Adjustments'!$E$42:$AN$42=AE$2))*10^9</f>
        <v>0</v>
      </c>
      <c r="AF21" s="10" cm="1">
        <f t="array" ref="AF21">SUMPRODUCT('Process CO2 Growth'!$B$108:$AE$118*('Process CO2 Growth'!$A$108:$A$118=$A21)*('Process CO2 Growth'!$B$107:$AE$107=AF$2))*SUMPRODUCT('Multipliers and Adjustments'!$E$43:$AN$70*('Multipliers and Adjustments'!$C$43:$C$70=$A21)*('Multipliers and Adjustments'!$D$43:$D$70=$B$1)*('Multipliers and Adjustments'!$E$42:$AN$42=AF$2))*10^9</f>
        <v>0</v>
      </c>
      <c r="AG21" s="10" cm="1">
        <f t="array" ref="AG21">SUMPRODUCT('Process CO2 Growth'!$B$108:$AE$118*('Process CO2 Growth'!$A$108:$A$118=$A21)*('Process CO2 Growth'!$B$107:$AE$107=AG$2))*SUMPRODUCT('Multipliers and Adjustments'!$E$43:$AN$70*('Multipliers and Adjustments'!$C$43:$C$70=$A21)*('Multipliers and Adjustments'!$D$43:$D$70=$B$1)*('Multipliers and Adjustments'!$E$42:$AN$42=AG$2))*10^9</f>
        <v>0</v>
      </c>
      <c r="AH21" s="10" cm="1">
        <f t="array" ref="AH21">SUMPRODUCT('Process CO2 Growth'!$B$108:$AE$118*('Process CO2 Growth'!$A$108:$A$118=$A21)*('Process CO2 Growth'!$B$107:$AE$107=AH$2))*SUMPRODUCT('Multipliers and Adjustments'!$E$43:$AN$70*('Multipliers and Adjustments'!$C$43:$C$70=$A21)*('Multipliers and Adjustments'!$D$43:$D$70=$B$1)*('Multipliers and Adjustments'!$E$42:$AN$42=AH$2))*10^9</f>
        <v>0</v>
      </c>
      <c r="AI21" s="10" cm="1">
        <f t="array" ref="AI21">SUMPRODUCT('Process CO2 Growth'!$B$108:$AE$118*('Process CO2 Growth'!$A$108:$A$118=$A21)*('Process CO2 Growth'!$B$107:$AE$107=AI$2))*SUMPRODUCT('Multipliers and Adjustments'!$E$43:$AN$70*('Multipliers and Adjustments'!$C$43:$C$70=$A21)*('Multipliers and Adjustments'!$D$43:$D$70=$B$1)*('Multipliers and Adjustments'!$E$42:$AN$42=AI$2))*10^9</f>
        <v>0</v>
      </c>
      <c r="AJ21" s="10" cm="1">
        <f t="array" ref="AJ21">SUMPRODUCT('Process CO2 Growth'!$B$108:$AE$118*('Process CO2 Growth'!$A$108:$A$118=$A21)*('Process CO2 Growth'!$B$107:$AE$107=AJ$2))*SUMPRODUCT('Multipliers and Adjustments'!$E$43:$AN$70*('Multipliers and Adjustments'!$C$43:$C$70=$A21)*('Multipliers and Adjustments'!$D$43:$D$70=$B$1)*('Multipliers and Adjustments'!$E$42:$AN$42=AJ$2))*10^9</f>
        <v>0</v>
      </c>
      <c r="AK21" s="10" cm="1">
        <f t="array" ref="AK21">SUMPRODUCT('Process CO2 Growth'!$B$108:$AE$118*('Process CO2 Growth'!$A$108:$A$118=$A21)*('Process CO2 Growth'!$B$107:$AE$107=AK$2))*SUMPRODUCT('Multipliers and Adjustments'!$E$43:$AN$70*('Multipliers and Adjustments'!$C$43:$C$70=$A21)*('Multipliers and Adjustments'!$D$43:$D$70=$B$1)*('Multipliers and Adjustments'!$E$42:$AN$42=AK$2))*10^9</f>
        <v>0</v>
      </c>
    </row>
    <row r="22" spans="1:37" x14ac:dyDescent="0.25">
      <c r="A22" t="s">
        <v>578</v>
      </c>
      <c r="B22" s="10" cm="1">
        <f t="array" ref="B22">SUMPRODUCT('Process CO2 Growth'!$B$108:$AE$118*('Process CO2 Growth'!$A$108:$A$118=$A22)*('Process CO2 Growth'!$B$107:$AE$107=B$2))*SUMPRODUCT('Multipliers and Adjustments'!$E$43:$AN$70*('Multipliers and Adjustments'!$C$43:$C$70=$A22)*('Multipliers and Adjustments'!$D$43:$D$70=$B$1)*('Multipliers and Adjustments'!$E$42:$AN$42=B$2))*10^9</f>
        <v>0</v>
      </c>
      <c r="C22" s="10" cm="1">
        <f t="array" ref="C22">SUMPRODUCT('Process CO2 Growth'!$B$108:$AE$118*('Process CO2 Growth'!$A$108:$A$118=$A22)*('Process CO2 Growth'!$B$107:$AE$107=C$2))*SUMPRODUCT('Multipliers and Adjustments'!$E$43:$AN$70*('Multipliers and Adjustments'!$C$43:$C$70=$A22)*('Multipliers and Adjustments'!$D$43:$D$70=$B$1)*('Multipliers and Adjustments'!$E$42:$AN$42=C$2))*10^9</f>
        <v>0</v>
      </c>
      <c r="D22" s="10" cm="1">
        <f t="array" ref="D22">SUMPRODUCT('Process CO2 Growth'!$B$108:$AE$118*('Process CO2 Growth'!$A$108:$A$118=$A22)*('Process CO2 Growth'!$B$107:$AE$107=D$2))*SUMPRODUCT('Multipliers and Adjustments'!$E$43:$AN$70*('Multipliers and Adjustments'!$C$43:$C$70=$A22)*('Multipliers and Adjustments'!$D$43:$D$70=$B$1)*('Multipliers and Adjustments'!$E$42:$AN$42=D$2))*10^9</f>
        <v>0</v>
      </c>
      <c r="E22" s="10" cm="1">
        <f t="array" ref="E22">SUMPRODUCT('Process CO2 Growth'!$B$108:$AE$118*('Process CO2 Growth'!$A$108:$A$118=$A22)*('Process CO2 Growth'!$B$107:$AE$107=E$2))*SUMPRODUCT('Multipliers and Adjustments'!$E$43:$AN$70*('Multipliers and Adjustments'!$C$43:$C$70=$A22)*('Multipliers and Adjustments'!$D$43:$D$70=$B$1)*('Multipliers and Adjustments'!$E$42:$AN$42=E$2))*10^9</f>
        <v>0</v>
      </c>
      <c r="F22" s="10" cm="1">
        <f t="array" ref="F22">SUMPRODUCT('Process CO2 Growth'!$B$108:$AE$118*('Process CO2 Growth'!$A$108:$A$118=$A22)*('Process CO2 Growth'!$B$107:$AE$107=F$2))*SUMPRODUCT('Multipliers and Adjustments'!$E$43:$AN$70*('Multipliers and Adjustments'!$C$43:$C$70=$A22)*('Multipliers and Adjustments'!$D$43:$D$70=$B$1)*('Multipliers and Adjustments'!$E$42:$AN$42=F$2))*10^9</f>
        <v>0</v>
      </c>
      <c r="G22" s="10" cm="1">
        <f t="array" ref="G22">SUMPRODUCT('Process CO2 Growth'!$B$108:$AE$118*('Process CO2 Growth'!$A$108:$A$118=$A22)*('Process CO2 Growth'!$B$107:$AE$107=G$2))*SUMPRODUCT('Multipliers and Adjustments'!$E$43:$AN$70*('Multipliers and Adjustments'!$C$43:$C$70=$A22)*('Multipliers and Adjustments'!$D$43:$D$70=$B$1)*('Multipliers and Adjustments'!$E$42:$AN$42=G$2))*10^9</f>
        <v>0</v>
      </c>
      <c r="H22" s="10" cm="1">
        <f t="array" ref="H22">SUMPRODUCT('Process CO2 Growth'!$B$108:$AE$118*('Process CO2 Growth'!$A$108:$A$118=$A22)*('Process CO2 Growth'!$B$107:$AE$107=H$2))*SUMPRODUCT('Multipliers and Adjustments'!$E$43:$AN$70*('Multipliers and Adjustments'!$C$43:$C$70=$A22)*('Multipliers and Adjustments'!$D$43:$D$70=$B$1)*('Multipliers and Adjustments'!$E$42:$AN$42=H$2))*10^9</f>
        <v>0</v>
      </c>
      <c r="I22" s="10" cm="1">
        <f t="array" ref="I22">SUMPRODUCT('Process CO2 Growth'!$B$108:$AE$118*('Process CO2 Growth'!$A$108:$A$118=$A22)*('Process CO2 Growth'!$B$107:$AE$107=I$2))*SUMPRODUCT('Multipliers and Adjustments'!$E$43:$AN$70*('Multipliers and Adjustments'!$C$43:$C$70=$A22)*('Multipliers and Adjustments'!$D$43:$D$70=$B$1)*('Multipliers and Adjustments'!$E$42:$AN$42=I$2))*10^9</f>
        <v>0</v>
      </c>
      <c r="J22" s="10" cm="1">
        <f t="array" ref="J22">SUMPRODUCT('Process CO2 Growth'!$B$108:$AE$118*('Process CO2 Growth'!$A$108:$A$118=$A22)*('Process CO2 Growth'!$B$107:$AE$107=J$2))*SUMPRODUCT('Multipliers and Adjustments'!$E$43:$AN$70*('Multipliers and Adjustments'!$C$43:$C$70=$A22)*('Multipliers and Adjustments'!$D$43:$D$70=$B$1)*('Multipliers and Adjustments'!$E$42:$AN$42=J$2))*10^9</f>
        <v>0</v>
      </c>
      <c r="K22" s="10" cm="1">
        <f t="array" ref="K22">SUMPRODUCT('Process CO2 Growth'!$B$108:$AE$118*('Process CO2 Growth'!$A$108:$A$118=$A22)*('Process CO2 Growth'!$B$107:$AE$107=K$2))*SUMPRODUCT('Multipliers and Adjustments'!$E$43:$AN$70*('Multipliers and Adjustments'!$C$43:$C$70=$A22)*('Multipliers and Adjustments'!$D$43:$D$70=$B$1)*('Multipliers and Adjustments'!$E$42:$AN$42=K$2))*10^9</f>
        <v>0</v>
      </c>
      <c r="L22" s="10" cm="1">
        <f t="array" ref="L22">SUMPRODUCT('Process CO2 Growth'!$B$108:$AE$118*('Process CO2 Growth'!$A$108:$A$118=$A22)*('Process CO2 Growth'!$B$107:$AE$107=L$2))*SUMPRODUCT('Multipliers and Adjustments'!$E$43:$AN$70*('Multipliers and Adjustments'!$C$43:$C$70=$A22)*('Multipliers and Adjustments'!$D$43:$D$70=$B$1)*('Multipliers and Adjustments'!$E$42:$AN$42=L$2))*10^9</f>
        <v>0</v>
      </c>
      <c r="M22" s="10" cm="1">
        <f t="array" ref="M22">SUMPRODUCT('Process CO2 Growth'!$B$108:$AE$118*('Process CO2 Growth'!$A$108:$A$118=$A22)*('Process CO2 Growth'!$B$107:$AE$107=M$2))*SUMPRODUCT('Multipliers and Adjustments'!$E$43:$AN$70*('Multipliers and Adjustments'!$C$43:$C$70=$A22)*('Multipliers and Adjustments'!$D$43:$D$70=$B$1)*('Multipliers and Adjustments'!$E$42:$AN$42=M$2))*10^9</f>
        <v>0</v>
      </c>
      <c r="N22" s="10" cm="1">
        <f t="array" ref="N22">SUMPRODUCT('Process CO2 Growth'!$B$108:$AE$118*('Process CO2 Growth'!$A$108:$A$118=$A22)*('Process CO2 Growth'!$B$107:$AE$107=N$2))*SUMPRODUCT('Multipliers and Adjustments'!$E$43:$AN$70*('Multipliers and Adjustments'!$C$43:$C$70=$A22)*('Multipliers and Adjustments'!$D$43:$D$70=$B$1)*('Multipliers and Adjustments'!$E$42:$AN$42=N$2))*10^9</f>
        <v>0</v>
      </c>
      <c r="O22" s="10" cm="1">
        <f t="array" ref="O22">SUMPRODUCT('Process CO2 Growth'!$B$108:$AE$118*('Process CO2 Growth'!$A$108:$A$118=$A22)*('Process CO2 Growth'!$B$107:$AE$107=O$2))*SUMPRODUCT('Multipliers and Adjustments'!$E$43:$AN$70*('Multipliers and Adjustments'!$C$43:$C$70=$A22)*('Multipliers and Adjustments'!$D$43:$D$70=$B$1)*('Multipliers and Adjustments'!$E$42:$AN$42=O$2))*10^9</f>
        <v>0</v>
      </c>
      <c r="P22" s="10" cm="1">
        <f t="array" ref="P22">SUMPRODUCT('Process CO2 Growth'!$B$108:$AE$118*('Process CO2 Growth'!$A$108:$A$118=$A22)*('Process CO2 Growth'!$B$107:$AE$107=P$2))*SUMPRODUCT('Multipliers and Adjustments'!$E$43:$AN$70*('Multipliers and Adjustments'!$C$43:$C$70=$A22)*('Multipliers and Adjustments'!$D$43:$D$70=$B$1)*('Multipliers and Adjustments'!$E$42:$AN$42=P$2))*10^9</f>
        <v>0</v>
      </c>
      <c r="Q22" s="10" cm="1">
        <f t="array" ref="Q22">SUMPRODUCT('Process CO2 Growth'!$B$108:$AE$118*('Process CO2 Growth'!$A$108:$A$118=$A22)*('Process CO2 Growth'!$B$107:$AE$107=Q$2))*SUMPRODUCT('Multipliers and Adjustments'!$E$43:$AN$70*('Multipliers and Adjustments'!$C$43:$C$70=$A22)*('Multipliers and Adjustments'!$D$43:$D$70=$B$1)*('Multipliers and Adjustments'!$E$42:$AN$42=Q$2))*10^9</f>
        <v>0</v>
      </c>
      <c r="R22" s="10" cm="1">
        <f t="array" ref="R22">SUMPRODUCT('Process CO2 Growth'!$B$108:$AE$118*('Process CO2 Growth'!$A$108:$A$118=$A22)*('Process CO2 Growth'!$B$107:$AE$107=R$2))*SUMPRODUCT('Multipliers and Adjustments'!$E$43:$AN$70*('Multipliers and Adjustments'!$C$43:$C$70=$A22)*('Multipliers and Adjustments'!$D$43:$D$70=$B$1)*('Multipliers and Adjustments'!$E$42:$AN$42=R$2))*10^9</f>
        <v>0</v>
      </c>
      <c r="S22" s="10" cm="1">
        <f t="array" ref="S22">SUMPRODUCT('Process CO2 Growth'!$B$108:$AE$118*('Process CO2 Growth'!$A$108:$A$118=$A22)*('Process CO2 Growth'!$B$107:$AE$107=S$2))*SUMPRODUCT('Multipliers and Adjustments'!$E$43:$AN$70*('Multipliers and Adjustments'!$C$43:$C$70=$A22)*('Multipliers and Adjustments'!$D$43:$D$70=$B$1)*('Multipliers and Adjustments'!$E$42:$AN$42=S$2))*10^9</f>
        <v>0</v>
      </c>
      <c r="T22" s="10" cm="1">
        <f t="array" ref="T22">SUMPRODUCT('Process CO2 Growth'!$B$108:$AE$118*('Process CO2 Growth'!$A$108:$A$118=$A22)*('Process CO2 Growth'!$B$107:$AE$107=T$2))*SUMPRODUCT('Multipliers and Adjustments'!$E$43:$AN$70*('Multipliers and Adjustments'!$C$43:$C$70=$A22)*('Multipliers and Adjustments'!$D$43:$D$70=$B$1)*('Multipliers and Adjustments'!$E$42:$AN$42=T$2))*10^9</f>
        <v>0</v>
      </c>
      <c r="U22" s="10" cm="1">
        <f t="array" ref="U22">SUMPRODUCT('Process CO2 Growth'!$B$108:$AE$118*('Process CO2 Growth'!$A$108:$A$118=$A22)*('Process CO2 Growth'!$B$107:$AE$107=U$2))*SUMPRODUCT('Multipliers and Adjustments'!$E$43:$AN$70*('Multipliers and Adjustments'!$C$43:$C$70=$A22)*('Multipliers and Adjustments'!$D$43:$D$70=$B$1)*('Multipliers and Adjustments'!$E$42:$AN$42=U$2))*10^9</f>
        <v>0</v>
      </c>
      <c r="V22" s="10" cm="1">
        <f t="array" ref="V22">SUMPRODUCT('Process CO2 Growth'!$B$108:$AE$118*('Process CO2 Growth'!$A$108:$A$118=$A22)*('Process CO2 Growth'!$B$107:$AE$107=V$2))*SUMPRODUCT('Multipliers and Adjustments'!$E$43:$AN$70*('Multipliers and Adjustments'!$C$43:$C$70=$A22)*('Multipliers and Adjustments'!$D$43:$D$70=$B$1)*('Multipliers and Adjustments'!$E$42:$AN$42=V$2))*10^9</f>
        <v>0</v>
      </c>
      <c r="W22" s="10" cm="1">
        <f t="array" ref="W22">SUMPRODUCT('Process CO2 Growth'!$B$108:$AE$118*('Process CO2 Growth'!$A$108:$A$118=$A22)*('Process CO2 Growth'!$B$107:$AE$107=W$2))*SUMPRODUCT('Multipliers and Adjustments'!$E$43:$AN$70*('Multipliers and Adjustments'!$C$43:$C$70=$A22)*('Multipliers and Adjustments'!$D$43:$D$70=$B$1)*('Multipliers and Adjustments'!$E$42:$AN$42=W$2))*10^9</f>
        <v>0</v>
      </c>
      <c r="X22" s="10" cm="1">
        <f t="array" ref="X22">SUMPRODUCT('Process CO2 Growth'!$B$108:$AE$118*('Process CO2 Growth'!$A$108:$A$118=$A22)*('Process CO2 Growth'!$B$107:$AE$107=X$2))*SUMPRODUCT('Multipliers and Adjustments'!$E$43:$AN$70*('Multipliers and Adjustments'!$C$43:$C$70=$A22)*('Multipliers and Adjustments'!$D$43:$D$70=$B$1)*('Multipliers and Adjustments'!$E$42:$AN$42=X$2))*10^9</f>
        <v>0</v>
      </c>
      <c r="Y22" s="10" cm="1">
        <f t="array" ref="Y22">SUMPRODUCT('Process CO2 Growth'!$B$108:$AE$118*('Process CO2 Growth'!$A$108:$A$118=$A22)*('Process CO2 Growth'!$B$107:$AE$107=Y$2))*SUMPRODUCT('Multipliers and Adjustments'!$E$43:$AN$70*('Multipliers and Adjustments'!$C$43:$C$70=$A22)*('Multipliers and Adjustments'!$D$43:$D$70=$B$1)*('Multipliers and Adjustments'!$E$42:$AN$42=Y$2))*10^9</f>
        <v>0</v>
      </c>
      <c r="Z22" s="10" cm="1">
        <f t="array" ref="Z22">SUMPRODUCT('Process CO2 Growth'!$B$108:$AE$118*('Process CO2 Growth'!$A$108:$A$118=$A22)*('Process CO2 Growth'!$B$107:$AE$107=Z$2))*SUMPRODUCT('Multipliers and Adjustments'!$E$43:$AN$70*('Multipliers and Adjustments'!$C$43:$C$70=$A22)*('Multipliers and Adjustments'!$D$43:$D$70=$B$1)*('Multipliers and Adjustments'!$E$42:$AN$42=Z$2))*10^9</f>
        <v>0</v>
      </c>
      <c r="AA22" s="10" cm="1">
        <f t="array" ref="AA22">SUMPRODUCT('Process CO2 Growth'!$B$108:$AE$118*('Process CO2 Growth'!$A$108:$A$118=$A22)*('Process CO2 Growth'!$B$107:$AE$107=AA$2))*SUMPRODUCT('Multipliers and Adjustments'!$E$43:$AN$70*('Multipliers and Adjustments'!$C$43:$C$70=$A22)*('Multipliers and Adjustments'!$D$43:$D$70=$B$1)*('Multipliers and Adjustments'!$E$42:$AN$42=AA$2))*10^9</f>
        <v>0</v>
      </c>
      <c r="AB22" s="10" cm="1">
        <f t="array" ref="AB22">SUMPRODUCT('Process CO2 Growth'!$B$108:$AE$118*('Process CO2 Growth'!$A$108:$A$118=$A22)*('Process CO2 Growth'!$B$107:$AE$107=AB$2))*SUMPRODUCT('Multipliers and Adjustments'!$E$43:$AN$70*('Multipliers and Adjustments'!$C$43:$C$70=$A22)*('Multipliers and Adjustments'!$D$43:$D$70=$B$1)*('Multipliers and Adjustments'!$E$42:$AN$42=AB$2))*10^9</f>
        <v>0</v>
      </c>
      <c r="AC22" s="10" cm="1">
        <f t="array" ref="AC22">SUMPRODUCT('Process CO2 Growth'!$B$108:$AE$118*('Process CO2 Growth'!$A$108:$A$118=$A22)*('Process CO2 Growth'!$B$107:$AE$107=AC$2))*SUMPRODUCT('Multipliers and Adjustments'!$E$43:$AN$70*('Multipliers and Adjustments'!$C$43:$C$70=$A22)*('Multipliers and Adjustments'!$D$43:$D$70=$B$1)*('Multipliers and Adjustments'!$E$42:$AN$42=AC$2))*10^9</f>
        <v>0</v>
      </c>
      <c r="AD22" s="10" cm="1">
        <f t="array" ref="AD22">SUMPRODUCT('Process CO2 Growth'!$B$108:$AE$118*('Process CO2 Growth'!$A$108:$A$118=$A22)*('Process CO2 Growth'!$B$107:$AE$107=AD$2))*SUMPRODUCT('Multipliers and Adjustments'!$E$43:$AN$70*('Multipliers and Adjustments'!$C$43:$C$70=$A22)*('Multipliers and Adjustments'!$D$43:$D$70=$B$1)*('Multipliers and Adjustments'!$E$42:$AN$42=AD$2))*10^9</f>
        <v>0</v>
      </c>
      <c r="AE22" s="10" cm="1">
        <f t="array" ref="AE22">SUMPRODUCT('Process CO2 Growth'!$B$108:$AE$118*('Process CO2 Growth'!$A$108:$A$118=$A22)*('Process CO2 Growth'!$B$107:$AE$107=AE$2))*SUMPRODUCT('Multipliers and Adjustments'!$E$43:$AN$70*('Multipliers and Adjustments'!$C$43:$C$70=$A22)*('Multipliers and Adjustments'!$D$43:$D$70=$B$1)*('Multipliers and Adjustments'!$E$42:$AN$42=AE$2))*10^9</f>
        <v>0</v>
      </c>
      <c r="AF22" s="10" cm="1">
        <f t="array" ref="AF22">SUMPRODUCT('Process CO2 Growth'!$B$108:$AE$118*('Process CO2 Growth'!$A$108:$A$118=$A22)*('Process CO2 Growth'!$B$107:$AE$107=AF$2))*SUMPRODUCT('Multipliers and Adjustments'!$E$43:$AN$70*('Multipliers and Adjustments'!$C$43:$C$70=$A22)*('Multipliers and Adjustments'!$D$43:$D$70=$B$1)*('Multipliers and Adjustments'!$E$42:$AN$42=AF$2))*10^9</f>
        <v>0</v>
      </c>
      <c r="AG22" s="10" cm="1">
        <f t="array" ref="AG22">SUMPRODUCT('Process CO2 Growth'!$B$108:$AE$118*('Process CO2 Growth'!$A$108:$A$118=$A22)*('Process CO2 Growth'!$B$107:$AE$107=AG$2))*SUMPRODUCT('Multipliers and Adjustments'!$E$43:$AN$70*('Multipliers and Adjustments'!$C$43:$C$70=$A22)*('Multipliers and Adjustments'!$D$43:$D$70=$B$1)*('Multipliers and Adjustments'!$E$42:$AN$42=AG$2))*10^9</f>
        <v>0</v>
      </c>
      <c r="AH22" s="10" cm="1">
        <f t="array" ref="AH22">SUMPRODUCT('Process CO2 Growth'!$B$108:$AE$118*('Process CO2 Growth'!$A$108:$A$118=$A22)*('Process CO2 Growth'!$B$107:$AE$107=AH$2))*SUMPRODUCT('Multipliers and Adjustments'!$E$43:$AN$70*('Multipliers and Adjustments'!$C$43:$C$70=$A22)*('Multipliers and Adjustments'!$D$43:$D$70=$B$1)*('Multipliers and Adjustments'!$E$42:$AN$42=AH$2))*10^9</f>
        <v>0</v>
      </c>
      <c r="AI22" s="10" cm="1">
        <f t="array" ref="AI22">SUMPRODUCT('Process CO2 Growth'!$B$108:$AE$118*('Process CO2 Growth'!$A$108:$A$118=$A22)*('Process CO2 Growth'!$B$107:$AE$107=AI$2))*SUMPRODUCT('Multipliers and Adjustments'!$E$43:$AN$70*('Multipliers and Adjustments'!$C$43:$C$70=$A22)*('Multipliers and Adjustments'!$D$43:$D$70=$B$1)*('Multipliers and Adjustments'!$E$42:$AN$42=AI$2))*10^9</f>
        <v>0</v>
      </c>
      <c r="AJ22" s="10" cm="1">
        <f t="array" ref="AJ22">SUMPRODUCT('Process CO2 Growth'!$B$108:$AE$118*('Process CO2 Growth'!$A$108:$A$118=$A22)*('Process CO2 Growth'!$B$107:$AE$107=AJ$2))*SUMPRODUCT('Multipliers and Adjustments'!$E$43:$AN$70*('Multipliers and Adjustments'!$C$43:$C$70=$A22)*('Multipliers and Adjustments'!$D$43:$D$70=$B$1)*('Multipliers and Adjustments'!$E$42:$AN$42=AJ$2))*10^9</f>
        <v>0</v>
      </c>
      <c r="AK22" s="10" cm="1">
        <f t="array" ref="AK22">SUMPRODUCT('Process CO2 Growth'!$B$108:$AE$118*('Process CO2 Growth'!$A$108:$A$118=$A22)*('Process CO2 Growth'!$B$107:$AE$107=AK$2))*SUMPRODUCT('Multipliers and Adjustments'!$E$43:$AN$70*('Multipliers and Adjustments'!$C$43:$C$70=$A22)*('Multipliers and Adjustments'!$D$43:$D$70=$B$1)*('Multipliers and Adjustments'!$E$42:$AN$42=AK$2))*10^9</f>
        <v>0</v>
      </c>
    </row>
    <row r="23" spans="1:37" x14ac:dyDescent="0.25">
      <c r="A23" t="s">
        <v>579</v>
      </c>
      <c r="B23" s="10" cm="1">
        <f t="array" ref="B23">SUMPRODUCT('Process CO2 Growth'!$B$108:$AE$118*('Process CO2 Growth'!$A$108:$A$118=$A23)*('Process CO2 Growth'!$B$107:$AE$107=B$2))*SUMPRODUCT('Multipliers and Adjustments'!$E$43:$AN$70*('Multipliers and Adjustments'!$C$43:$C$70=$A23)*('Multipliers and Adjustments'!$D$43:$D$70=$B$1)*('Multipliers and Adjustments'!$E$42:$AN$42=B$2))*10^9</f>
        <v>0</v>
      </c>
      <c r="C23" s="10" cm="1">
        <f t="array" ref="C23">SUMPRODUCT('Process CO2 Growth'!$B$108:$AE$118*('Process CO2 Growth'!$A$108:$A$118=$A23)*('Process CO2 Growth'!$B$107:$AE$107=C$2))*SUMPRODUCT('Multipliers and Adjustments'!$E$43:$AN$70*('Multipliers and Adjustments'!$C$43:$C$70=$A23)*('Multipliers and Adjustments'!$D$43:$D$70=$B$1)*('Multipliers and Adjustments'!$E$42:$AN$42=C$2))*10^9</f>
        <v>0</v>
      </c>
      <c r="D23" s="10" cm="1">
        <f t="array" ref="D23">SUMPRODUCT('Process CO2 Growth'!$B$108:$AE$118*('Process CO2 Growth'!$A$108:$A$118=$A23)*('Process CO2 Growth'!$B$107:$AE$107=D$2))*SUMPRODUCT('Multipliers and Adjustments'!$E$43:$AN$70*('Multipliers and Adjustments'!$C$43:$C$70=$A23)*('Multipliers and Adjustments'!$D$43:$D$70=$B$1)*('Multipliers and Adjustments'!$E$42:$AN$42=D$2))*10^9</f>
        <v>0</v>
      </c>
      <c r="E23" s="10" cm="1">
        <f t="array" ref="E23">SUMPRODUCT('Process CO2 Growth'!$B$108:$AE$118*('Process CO2 Growth'!$A$108:$A$118=$A23)*('Process CO2 Growth'!$B$107:$AE$107=E$2))*SUMPRODUCT('Multipliers and Adjustments'!$E$43:$AN$70*('Multipliers and Adjustments'!$C$43:$C$70=$A23)*('Multipliers and Adjustments'!$D$43:$D$70=$B$1)*('Multipliers and Adjustments'!$E$42:$AN$42=E$2))*10^9</f>
        <v>0</v>
      </c>
      <c r="F23" s="10" cm="1">
        <f t="array" ref="F23">SUMPRODUCT('Process CO2 Growth'!$B$108:$AE$118*('Process CO2 Growth'!$A$108:$A$118=$A23)*('Process CO2 Growth'!$B$107:$AE$107=F$2))*SUMPRODUCT('Multipliers and Adjustments'!$E$43:$AN$70*('Multipliers and Adjustments'!$C$43:$C$70=$A23)*('Multipliers and Adjustments'!$D$43:$D$70=$B$1)*('Multipliers and Adjustments'!$E$42:$AN$42=F$2))*10^9</f>
        <v>0</v>
      </c>
      <c r="G23" s="10" cm="1">
        <f t="array" ref="G23">SUMPRODUCT('Process CO2 Growth'!$B$108:$AE$118*('Process CO2 Growth'!$A$108:$A$118=$A23)*('Process CO2 Growth'!$B$107:$AE$107=G$2))*SUMPRODUCT('Multipliers and Adjustments'!$E$43:$AN$70*('Multipliers and Adjustments'!$C$43:$C$70=$A23)*('Multipliers and Adjustments'!$D$43:$D$70=$B$1)*('Multipliers and Adjustments'!$E$42:$AN$42=G$2))*10^9</f>
        <v>0</v>
      </c>
      <c r="H23" s="10" cm="1">
        <f t="array" ref="H23">SUMPRODUCT('Process CO2 Growth'!$B$108:$AE$118*('Process CO2 Growth'!$A$108:$A$118=$A23)*('Process CO2 Growth'!$B$107:$AE$107=H$2))*SUMPRODUCT('Multipliers and Adjustments'!$E$43:$AN$70*('Multipliers and Adjustments'!$C$43:$C$70=$A23)*('Multipliers and Adjustments'!$D$43:$D$70=$B$1)*('Multipliers and Adjustments'!$E$42:$AN$42=H$2))*10^9</f>
        <v>0</v>
      </c>
      <c r="I23" s="10" cm="1">
        <f t="array" ref="I23">SUMPRODUCT('Process CO2 Growth'!$B$108:$AE$118*('Process CO2 Growth'!$A$108:$A$118=$A23)*('Process CO2 Growth'!$B$107:$AE$107=I$2))*SUMPRODUCT('Multipliers and Adjustments'!$E$43:$AN$70*('Multipliers and Adjustments'!$C$43:$C$70=$A23)*('Multipliers and Adjustments'!$D$43:$D$70=$B$1)*('Multipliers and Adjustments'!$E$42:$AN$42=I$2))*10^9</f>
        <v>0</v>
      </c>
      <c r="J23" s="10" cm="1">
        <f t="array" ref="J23">SUMPRODUCT('Process CO2 Growth'!$B$108:$AE$118*('Process CO2 Growth'!$A$108:$A$118=$A23)*('Process CO2 Growth'!$B$107:$AE$107=J$2))*SUMPRODUCT('Multipliers and Adjustments'!$E$43:$AN$70*('Multipliers and Adjustments'!$C$43:$C$70=$A23)*('Multipliers and Adjustments'!$D$43:$D$70=$B$1)*('Multipliers and Adjustments'!$E$42:$AN$42=J$2))*10^9</f>
        <v>0</v>
      </c>
      <c r="K23" s="10" cm="1">
        <f t="array" ref="K23">SUMPRODUCT('Process CO2 Growth'!$B$108:$AE$118*('Process CO2 Growth'!$A$108:$A$118=$A23)*('Process CO2 Growth'!$B$107:$AE$107=K$2))*SUMPRODUCT('Multipliers and Adjustments'!$E$43:$AN$70*('Multipliers and Adjustments'!$C$43:$C$70=$A23)*('Multipliers and Adjustments'!$D$43:$D$70=$B$1)*('Multipliers and Adjustments'!$E$42:$AN$42=K$2))*10^9</f>
        <v>0</v>
      </c>
      <c r="L23" s="10" cm="1">
        <f t="array" ref="L23">SUMPRODUCT('Process CO2 Growth'!$B$108:$AE$118*('Process CO2 Growth'!$A$108:$A$118=$A23)*('Process CO2 Growth'!$B$107:$AE$107=L$2))*SUMPRODUCT('Multipliers and Adjustments'!$E$43:$AN$70*('Multipliers and Adjustments'!$C$43:$C$70=$A23)*('Multipliers and Adjustments'!$D$43:$D$70=$B$1)*('Multipliers and Adjustments'!$E$42:$AN$42=L$2))*10^9</f>
        <v>0</v>
      </c>
      <c r="M23" s="10" cm="1">
        <f t="array" ref="M23">SUMPRODUCT('Process CO2 Growth'!$B$108:$AE$118*('Process CO2 Growth'!$A$108:$A$118=$A23)*('Process CO2 Growth'!$B$107:$AE$107=M$2))*SUMPRODUCT('Multipliers and Adjustments'!$E$43:$AN$70*('Multipliers and Adjustments'!$C$43:$C$70=$A23)*('Multipliers and Adjustments'!$D$43:$D$70=$B$1)*('Multipliers and Adjustments'!$E$42:$AN$42=M$2))*10^9</f>
        <v>0</v>
      </c>
      <c r="N23" s="10" cm="1">
        <f t="array" ref="N23">SUMPRODUCT('Process CO2 Growth'!$B$108:$AE$118*('Process CO2 Growth'!$A$108:$A$118=$A23)*('Process CO2 Growth'!$B$107:$AE$107=N$2))*SUMPRODUCT('Multipliers and Adjustments'!$E$43:$AN$70*('Multipliers and Adjustments'!$C$43:$C$70=$A23)*('Multipliers and Adjustments'!$D$43:$D$70=$B$1)*('Multipliers and Adjustments'!$E$42:$AN$42=N$2))*10^9</f>
        <v>0</v>
      </c>
      <c r="O23" s="10" cm="1">
        <f t="array" ref="O23">SUMPRODUCT('Process CO2 Growth'!$B$108:$AE$118*('Process CO2 Growth'!$A$108:$A$118=$A23)*('Process CO2 Growth'!$B$107:$AE$107=O$2))*SUMPRODUCT('Multipliers and Adjustments'!$E$43:$AN$70*('Multipliers and Adjustments'!$C$43:$C$70=$A23)*('Multipliers and Adjustments'!$D$43:$D$70=$B$1)*('Multipliers and Adjustments'!$E$42:$AN$42=O$2))*10^9</f>
        <v>0</v>
      </c>
      <c r="P23" s="10" cm="1">
        <f t="array" ref="P23">SUMPRODUCT('Process CO2 Growth'!$B$108:$AE$118*('Process CO2 Growth'!$A$108:$A$118=$A23)*('Process CO2 Growth'!$B$107:$AE$107=P$2))*SUMPRODUCT('Multipliers and Adjustments'!$E$43:$AN$70*('Multipliers and Adjustments'!$C$43:$C$70=$A23)*('Multipliers and Adjustments'!$D$43:$D$70=$B$1)*('Multipliers and Adjustments'!$E$42:$AN$42=P$2))*10^9</f>
        <v>0</v>
      </c>
      <c r="Q23" s="10" cm="1">
        <f t="array" ref="Q23">SUMPRODUCT('Process CO2 Growth'!$B$108:$AE$118*('Process CO2 Growth'!$A$108:$A$118=$A23)*('Process CO2 Growth'!$B$107:$AE$107=Q$2))*SUMPRODUCT('Multipliers and Adjustments'!$E$43:$AN$70*('Multipliers and Adjustments'!$C$43:$C$70=$A23)*('Multipliers and Adjustments'!$D$43:$D$70=$B$1)*('Multipliers and Adjustments'!$E$42:$AN$42=Q$2))*10^9</f>
        <v>0</v>
      </c>
      <c r="R23" s="10" cm="1">
        <f t="array" ref="R23">SUMPRODUCT('Process CO2 Growth'!$B$108:$AE$118*('Process CO2 Growth'!$A$108:$A$118=$A23)*('Process CO2 Growth'!$B$107:$AE$107=R$2))*SUMPRODUCT('Multipliers and Adjustments'!$E$43:$AN$70*('Multipliers and Adjustments'!$C$43:$C$70=$A23)*('Multipliers and Adjustments'!$D$43:$D$70=$B$1)*('Multipliers and Adjustments'!$E$42:$AN$42=R$2))*10^9</f>
        <v>0</v>
      </c>
      <c r="S23" s="10" cm="1">
        <f t="array" ref="S23">SUMPRODUCT('Process CO2 Growth'!$B$108:$AE$118*('Process CO2 Growth'!$A$108:$A$118=$A23)*('Process CO2 Growth'!$B$107:$AE$107=S$2))*SUMPRODUCT('Multipliers and Adjustments'!$E$43:$AN$70*('Multipliers and Adjustments'!$C$43:$C$70=$A23)*('Multipliers and Adjustments'!$D$43:$D$70=$B$1)*('Multipliers and Adjustments'!$E$42:$AN$42=S$2))*10^9</f>
        <v>0</v>
      </c>
      <c r="T23" s="10" cm="1">
        <f t="array" ref="T23">SUMPRODUCT('Process CO2 Growth'!$B$108:$AE$118*('Process CO2 Growth'!$A$108:$A$118=$A23)*('Process CO2 Growth'!$B$107:$AE$107=T$2))*SUMPRODUCT('Multipliers and Adjustments'!$E$43:$AN$70*('Multipliers and Adjustments'!$C$43:$C$70=$A23)*('Multipliers and Adjustments'!$D$43:$D$70=$B$1)*('Multipliers and Adjustments'!$E$42:$AN$42=T$2))*10^9</f>
        <v>0</v>
      </c>
      <c r="U23" s="10" cm="1">
        <f t="array" ref="U23">SUMPRODUCT('Process CO2 Growth'!$B$108:$AE$118*('Process CO2 Growth'!$A$108:$A$118=$A23)*('Process CO2 Growth'!$B$107:$AE$107=U$2))*SUMPRODUCT('Multipliers and Adjustments'!$E$43:$AN$70*('Multipliers and Adjustments'!$C$43:$C$70=$A23)*('Multipliers and Adjustments'!$D$43:$D$70=$B$1)*('Multipliers and Adjustments'!$E$42:$AN$42=U$2))*10^9</f>
        <v>0</v>
      </c>
      <c r="V23" s="10" cm="1">
        <f t="array" ref="V23">SUMPRODUCT('Process CO2 Growth'!$B$108:$AE$118*('Process CO2 Growth'!$A$108:$A$118=$A23)*('Process CO2 Growth'!$B$107:$AE$107=V$2))*SUMPRODUCT('Multipliers and Adjustments'!$E$43:$AN$70*('Multipliers and Adjustments'!$C$43:$C$70=$A23)*('Multipliers and Adjustments'!$D$43:$D$70=$B$1)*('Multipliers and Adjustments'!$E$42:$AN$42=V$2))*10^9</f>
        <v>0</v>
      </c>
      <c r="W23" s="10" cm="1">
        <f t="array" ref="W23">SUMPRODUCT('Process CO2 Growth'!$B$108:$AE$118*('Process CO2 Growth'!$A$108:$A$118=$A23)*('Process CO2 Growth'!$B$107:$AE$107=W$2))*SUMPRODUCT('Multipliers and Adjustments'!$E$43:$AN$70*('Multipliers and Adjustments'!$C$43:$C$70=$A23)*('Multipliers and Adjustments'!$D$43:$D$70=$B$1)*('Multipliers and Adjustments'!$E$42:$AN$42=W$2))*10^9</f>
        <v>0</v>
      </c>
      <c r="X23" s="10" cm="1">
        <f t="array" ref="X23">SUMPRODUCT('Process CO2 Growth'!$B$108:$AE$118*('Process CO2 Growth'!$A$108:$A$118=$A23)*('Process CO2 Growth'!$B$107:$AE$107=X$2))*SUMPRODUCT('Multipliers and Adjustments'!$E$43:$AN$70*('Multipliers and Adjustments'!$C$43:$C$70=$A23)*('Multipliers and Adjustments'!$D$43:$D$70=$B$1)*('Multipliers and Adjustments'!$E$42:$AN$42=X$2))*10^9</f>
        <v>0</v>
      </c>
      <c r="Y23" s="10" cm="1">
        <f t="array" ref="Y23">SUMPRODUCT('Process CO2 Growth'!$B$108:$AE$118*('Process CO2 Growth'!$A$108:$A$118=$A23)*('Process CO2 Growth'!$B$107:$AE$107=Y$2))*SUMPRODUCT('Multipliers and Adjustments'!$E$43:$AN$70*('Multipliers and Adjustments'!$C$43:$C$70=$A23)*('Multipliers and Adjustments'!$D$43:$D$70=$B$1)*('Multipliers and Adjustments'!$E$42:$AN$42=Y$2))*10^9</f>
        <v>0</v>
      </c>
      <c r="Z23" s="10" cm="1">
        <f t="array" ref="Z23">SUMPRODUCT('Process CO2 Growth'!$B$108:$AE$118*('Process CO2 Growth'!$A$108:$A$118=$A23)*('Process CO2 Growth'!$B$107:$AE$107=Z$2))*SUMPRODUCT('Multipliers and Adjustments'!$E$43:$AN$70*('Multipliers and Adjustments'!$C$43:$C$70=$A23)*('Multipliers and Adjustments'!$D$43:$D$70=$B$1)*('Multipliers and Adjustments'!$E$42:$AN$42=Z$2))*10^9</f>
        <v>0</v>
      </c>
      <c r="AA23" s="10" cm="1">
        <f t="array" ref="AA23">SUMPRODUCT('Process CO2 Growth'!$B$108:$AE$118*('Process CO2 Growth'!$A$108:$A$118=$A23)*('Process CO2 Growth'!$B$107:$AE$107=AA$2))*SUMPRODUCT('Multipliers and Adjustments'!$E$43:$AN$70*('Multipliers and Adjustments'!$C$43:$C$70=$A23)*('Multipliers and Adjustments'!$D$43:$D$70=$B$1)*('Multipliers and Adjustments'!$E$42:$AN$42=AA$2))*10^9</f>
        <v>0</v>
      </c>
      <c r="AB23" s="10" cm="1">
        <f t="array" ref="AB23">SUMPRODUCT('Process CO2 Growth'!$B$108:$AE$118*('Process CO2 Growth'!$A$108:$A$118=$A23)*('Process CO2 Growth'!$B$107:$AE$107=AB$2))*SUMPRODUCT('Multipliers and Adjustments'!$E$43:$AN$70*('Multipliers and Adjustments'!$C$43:$C$70=$A23)*('Multipliers and Adjustments'!$D$43:$D$70=$B$1)*('Multipliers and Adjustments'!$E$42:$AN$42=AB$2))*10^9</f>
        <v>0</v>
      </c>
      <c r="AC23" s="10" cm="1">
        <f t="array" ref="AC23">SUMPRODUCT('Process CO2 Growth'!$B$108:$AE$118*('Process CO2 Growth'!$A$108:$A$118=$A23)*('Process CO2 Growth'!$B$107:$AE$107=AC$2))*SUMPRODUCT('Multipliers and Adjustments'!$E$43:$AN$70*('Multipliers and Adjustments'!$C$43:$C$70=$A23)*('Multipliers and Adjustments'!$D$43:$D$70=$B$1)*('Multipliers and Adjustments'!$E$42:$AN$42=AC$2))*10^9</f>
        <v>0</v>
      </c>
      <c r="AD23" s="10" cm="1">
        <f t="array" ref="AD23">SUMPRODUCT('Process CO2 Growth'!$B$108:$AE$118*('Process CO2 Growth'!$A$108:$A$118=$A23)*('Process CO2 Growth'!$B$107:$AE$107=AD$2))*SUMPRODUCT('Multipliers and Adjustments'!$E$43:$AN$70*('Multipliers and Adjustments'!$C$43:$C$70=$A23)*('Multipliers and Adjustments'!$D$43:$D$70=$B$1)*('Multipliers and Adjustments'!$E$42:$AN$42=AD$2))*10^9</f>
        <v>0</v>
      </c>
      <c r="AE23" s="10" cm="1">
        <f t="array" ref="AE23">SUMPRODUCT('Process CO2 Growth'!$B$108:$AE$118*('Process CO2 Growth'!$A$108:$A$118=$A23)*('Process CO2 Growth'!$B$107:$AE$107=AE$2))*SUMPRODUCT('Multipliers and Adjustments'!$E$43:$AN$70*('Multipliers and Adjustments'!$C$43:$C$70=$A23)*('Multipliers and Adjustments'!$D$43:$D$70=$B$1)*('Multipliers and Adjustments'!$E$42:$AN$42=AE$2))*10^9</f>
        <v>0</v>
      </c>
      <c r="AF23" s="10" cm="1">
        <f t="array" ref="AF23">SUMPRODUCT('Process CO2 Growth'!$B$108:$AE$118*('Process CO2 Growth'!$A$108:$A$118=$A23)*('Process CO2 Growth'!$B$107:$AE$107=AF$2))*SUMPRODUCT('Multipliers and Adjustments'!$E$43:$AN$70*('Multipliers and Adjustments'!$C$43:$C$70=$A23)*('Multipliers and Adjustments'!$D$43:$D$70=$B$1)*('Multipliers and Adjustments'!$E$42:$AN$42=AF$2))*10^9</f>
        <v>0</v>
      </c>
      <c r="AG23" s="10" cm="1">
        <f t="array" ref="AG23">SUMPRODUCT('Process CO2 Growth'!$B$108:$AE$118*('Process CO2 Growth'!$A$108:$A$118=$A23)*('Process CO2 Growth'!$B$107:$AE$107=AG$2))*SUMPRODUCT('Multipliers and Adjustments'!$E$43:$AN$70*('Multipliers and Adjustments'!$C$43:$C$70=$A23)*('Multipliers and Adjustments'!$D$43:$D$70=$B$1)*('Multipliers and Adjustments'!$E$42:$AN$42=AG$2))*10^9</f>
        <v>0</v>
      </c>
      <c r="AH23" s="10" cm="1">
        <f t="array" ref="AH23">SUMPRODUCT('Process CO2 Growth'!$B$108:$AE$118*('Process CO2 Growth'!$A$108:$A$118=$A23)*('Process CO2 Growth'!$B$107:$AE$107=AH$2))*SUMPRODUCT('Multipliers and Adjustments'!$E$43:$AN$70*('Multipliers and Adjustments'!$C$43:$C$70=$A23)*('Multipliers and Adjustments'!$D$43:$D$70=$B$1)*('Multipliers and Adjustments'!$E$42:$AN$42=AH$2))*10^9</f>
        <v>0</v>
      </c>
      <c r="AI23" s="10" cm="1">
        <f t="array" ref="AI23">SUMPRODUCT('Process CO2 Growth'!$B$108:$AE$118*('Process CO2 Growth'!$A$108:$A$118=$A23)*('Process CO2 Growth'!$B$107:$AE$107=AI$2))*SUMPRODUCT('Multipliers and Adjustments'!$E$43:$AN$70*('Multipliers and Adjustments'!$C$43:$C$70=$A23)*('Multipliers and Adjustments'!$D$43:$D$70=$B$1)*('Multipliers and Adjustments'!$E$42:$AN$42=AI$2))*10^9</f>
        <v>0</v>
      </c>
      <c r="AJ23" s="10" cm="1">
        <f t="array" ref="AJ23">SUMPRODUCT('Process CO2 Growth'!$B$108:$AE$118*('Process CO2 Growth'!$A$108:$A$118=$A23)*('Process CO2 Growth'!$B$107:$AE$107=AJ$2))*SUMPRODUCT('Multipliers and Adjustments'!$E$43:$AN$70*('Multipliers and Adjustments'!$C$43:$C$70=$A23)*('Multipliers and Adjustments'!$D$43:$D$70=$B$1)*('Multipliers and Adjustments'!$E$42:$AN$42=AJ$2))*10^9</f>
        <v>0</v>
      </c>
      <c r="AK23" s="10" cm="1">
        <f t="array" ref="AK23">SUMPRODUCT('Process CO2 Growth'!$B$108:$AE$118*('Process CO2 Growth'!$A$108:$A$118=$A23)*('Process CO2 Growth'!$B$107:$AE$107=AK$2))*SUMPRODUCT('Multipliers and Adjustments'!$E$43:$AN$70*('Multipliers and Adjustments'!$C$43:$C$70=$A23)*('Multipliers and Adjustments'!$D$43:$D$70=$B$1)*('Multipliers and Adjustments'!$E$42:$AN$42=AK$2))*10^9</f>
        <v>0</v>
      </c>
    </row>
    <row r="24" spans="1:37" x14ac:dyDescent="0.25">
      <c r="A24" t="s">
        <v>580</v>
      </c>
      <c r="B24" s="10" cm="1">
        <f t="array" ref="B24">SUMPRODUCT('Process CO2 Growth'!$B$108:$AE$118*('Process CO2 Growth'!$A$108:$A$118=$A24)*('Process CO2 Growth'!$B$107:$AE$107=B$2))*SUMPRODUCT('Multipliers and Adjustments'!$E$43:$AN$70*('Multipliers and Adjustments'!$C$43:$C$70=$A24)*('Multipliers and Adjustments'!$D$43:$D$70=$B$1)*('Multipliers and Adjustments'!$E$42:$AN$42=B$2))*10^9</f>
        <v>0</v>
      </c>
      <c r="C24" s="10" cm="1">
        <f t="array" ref="C24">SUMPRODUCT('Process CO2 Growth'!$B$108:$AE$118*('Process CO2 Growth'!$A$108:$A$118=$A24)*('Process CO2 Growth'!$B$107:$AE$107=C$2))*SUMPRODUCT('Multipliers and Adjustments'!$E$43:$AN$70*('Multipliers and Adjustments'!$C$43:$C$70=$A24)*('Multipliers and Adjustments'!$D$43:$D$70=$B$1)*('Multipliers and Adjustments'!$E$42:$AN$42=C$2))*10^9</f>
        <v>0</v>
      </c>
      <c r="D24" s="10" cm="1">
        <f t="array" ref="D24">SUMPRODUCT('Process CO2 Growth'!$B$108:$AE$118*('Process CO2 Growth'!$A$108:$A$118=$A24)*('Process CO2 Growth'!$B$107:$AE$107=D$2))*SUMPRODUCT('Multipliers and Adjustments'!$E$43:$AN$70*('Multipliers and Adjustments'!$C$43:$C$70=$A24)*('Multipliers and Adjustments'!$D$43:$D$70=$B$1)*('Multipliers and Adjustments'!$E$42:$AN$42=D$2))*10^9</f>
        <v>0</v>
      </c>
      <c r="E24" s="10" cm="1">
        <f t="array" ref="E24">SUMPRODUCT('Process CO2 Growth'!$B$108:$AE$118*('Process CO2 Growth'!$A$108:$A$118=$A24)*('Process CO2 Growth'!$B$107:$AE$107=E$2))*SUMPRODUCT('Multipliers and Adjustments'!$E$43:$AN$70*('Multipliers and Adjustments'!$C$43:$C$70=$A24)*('Multipliers and Adjustments'!$D$43:$D$70=$B$1)*('Multipliers and Adjustments'!$E$42:$AN$42=E$2))*10^9</f>
        <v>0</v>
      </c>
      <c r="F24" s="10" cm="1">
        <f t="array" ref="F24">SUMPRODUCT('Process CO2 Growth'!$B$108:$AE$118*('Process CO2 Growth'!$A$108:$A$118=$A24)*('Process CO2 Growth'!$B$107:$AE$107=F$2))*SUMPRODUCT('Multipliers and Adjustments'!$E$43:$AN$70*('Multipliers and Adjustments'!$C$43:$C$70=$A24)*('Multipliers and Adjustments'!$D$43:$D$70=$B$1)*('Multipliers and Adjustments'!$E$42:$AN$42=F$2))*10^9</f>
        <v>0</v>
      </c>
      <c r="G24" s="10" cm="1">
        <f t="array" ref="G24">SUMPRODUCT('Process CO2 Growth'!$B$108:$AE$118*('Process CO2 Growth'!$A$108:$A$118=$A24)*('Process CO2 Growth'!$B$107:$AE$107=G$2))*SUMPRODUCT('Multipliers and Adjustments'!$E$43:$AN$70*('Multipliers and Adjustments'!$C$43:$C$70=$A24)*('Multipliers and Adjustments'!$D$43:$D$70=$B$1)*('Multipliers and Adjustments'!$E$42:$AN$42=G$2))*10^9</f>
        <v>0</v>
      </c>
      <c r="H24" s="10" cm="1">
        <f t="array" ref="H24">SUMPRODUCT('Process CO2 Growth'!$B$108:$AE$118*('Process CO2 Growth'!$A$108:$A$118=$A24)*('Process CO2 Growth'!$B$107:$AE$107=H$2))*SUMPRODUCT('Multipliers and Adjustments'!$E$43:$AN$70*('Multipliers and Adjustments'!$C$43:$C$70=$A24)*('Multipliers and Adjustments'!$D$43:$D$70=$B$1)*('Multipliers and Adjustments'!$E$42:$AN$42=H$2))*10^9</f>
        <v>0</v>
      </c>
      <c r="I24" s="10" cm="1">
        <f t="array" ref="I24">SUMPRODUCT('Process CO2 Growth'!$B$108:$AE$118*('Process CO2 Growth'!$A$108:$A$118=$A24)*('Process CO2 Growth'!$B$107:$AE$107=I$2))*SUMPRODUCT('Multipliers and Adjustments'!$E$43:$AN$70*('Multipliers and Adjustments'!$C$43:$C$70=$A24)*('Multipliers and Adjustments'!$D$43:$D$70=$B$1)*('Multipliers and Adjustments'!$E$42:$AN$42=I$2))*10^9</f>
        <v>0</v>
      </c>
      <c r="J24" s="10" cm="1">
        <f t="array" ref="J24">SUMPRODUCT('Process CO2 Growth'!$B$108:$AE$118*('Process CO2 Growth'!$A$108:$A$118=$A24)*('Process CO2 Growth'!$B$107:$AE$107=J$2))*SUMPRODUCT('Multipliers and Adjustments'!$E$43:$AN$70*('Multipliers and Adjustments'!$C$43:$C$70=$A24)*('Multipliers and Adjustments'!$D$43:$D$70=$B$1)*('Multipliers and Adjustments'!$E$42:$AN$42=J$2))*10^9</f>
        <v>0</v>
      </c>
      <c r="K24" s="10" cm="1">
        <f t="array" ref="K24">SUMPRODUCT('Process CO2 Growth'!$B$108:$AE$118*('Process CO2 Growth'!$A$108:$A$118=$A24)*('Process CO2 Growth'!$B$107:$AE$107=K$2))*SUMPRODUCT('Multipliers and Adjustments'!$E$43:$AN$70*('Multipliers and Adjustments'!$C$43:$C$70=$A24)*('Multipliers and Adjustments'!$D$43:$D$70=$B$1)*('Multipliers and Adjustments'!$E$42:$AN$42=K$2))*10^9</f>
        <v>0</v>
      </c>
      <c r="L24" s="10" cm="1">
        <f t="array" ref="L24">SUMPRODUCT('Process CO2 Growth'!$B$108:$AE$118*('Process CO2 Growth'!$A$108:$A$118=$A24)*('Process CO2 Growth'!$B$107:$AE$107=L$2))*SUMPRODUCT('Multipliers and Adjustments'!$E$43:$AN$70*('Multipliers and Adjustments'!$C$43:$C$70=$A24)*('Multipliers and Adjustments'!$D$43:$D$70=$B$1)*('Multipliers and Adjustments'!$E$42:$AN$42=L$2))*10^9</f>
        <v>0</v>
      </c>
      <c r="M24" s="10" cm="1">
        <f t="array" ref="M24">SUMPRODUCT('Process CO2 Growth'!$B$108:$AE$118*('Process CO2 Growth'!$A$108:$A$118=$A24)*('Process CO2 Growth'!$B$107:$AE$107=M$2))*SUMPRODUCT('Multipliers and Adjustments'!$E$43:$AN$70*('Multipliers and Adjustments'!$C$43:$C$70=$A24)*('Multipliers and Adjustments'!$D$43:$D$70=$B$1)*('Multipliers and Adjustments'!$E$42:$AN$42=M$2))*10^9</f>
        <v>0</v>
      </c>
      <c r="N24" s="10" cm="1">
        <f t="array" ref="N24">SUMPRODUCT('Process CO2 Growth'!$B$108:$AE$118*('Process CO2 Growth'!$A$108:$A$118=$A24)*('Process CO2 Growth'!$B$107:$AE$107=N$2))*SUMPRODUCT('Multipliers and Adjustments'!$E$43:$AN$70*('Multipliers and Adjustments'!$C$43:$C$70=$A24)*('Multipliers and Adjustments'!$D$43:$D$70=$B$1)*('Multipliers and Adjustments'!$E$42:$AN$42=N$2))*10^9</f>
        <v>0</v>
      </c>
      <c r="O24" s="10" cm="1">
        <f t="array" ref="O24">SUMPRODUCT('Process CO2 Growth'!$B$108:$AE$118*('Process CO2 Growth'!$A$108:$A$118=$A24)*('Process CO2 Growth'!$B$107:$AE$107=O$2))*SUMPRODUCT('Multipliers and Adjustments'!$E$43:$AN$70*('Multipliers and Adjustments'!$C$43:$C$70=$A24)*('Multipliers and Adjustments'!$D$43:$D$70=$B$1)*('Multipliers and Adjustments'!$E$42:$AN$42=O$2))*10^9</f>
        <v>0</v>
      </c>
      <c r="P24" s="10" cm="1">
        <f t="array" ref="P24">SUMPRODUCT('Process CO2 Growth'!$B$108:$AE$118*('Process CO2 Growth'!$A$108:$A$118=$A24)*('Process CO2 Growth'!$B$107:$AE$107=P$2))*SUMPRODUCT('Multipliers and Adjustments'!$E$43:$AN$70*('Multipliers and Adjustments'!$C$43:$C$70=$A24)*('Multipliers and Adjustments'!$D$43:$D$70=$B$1)*('Multipliers and Adjustments'!$E$42:$AN$42=P$2))*10^9</f>
        <v>0</v>
      </c>
      <c r="Q24" s="10" cm="1">
        <f t="array" ref="Q24">SUMPRODUCT('Process CO2 Growth'!$B$108:$AE$118*('Process CO2 Growth'!$A$108:$A$118=$A24)*('Process CO2 Growth'!$B$107:$AE$107=Q$2))*SUMPRODUCT('Multipliers and Adjustments'!$E$43:$AN$70*('Multipliers and Adjustments'!$C$43:$C$70=$A24)*('Multipliers and Adjustments'!$D$43:$D$70=$B$1)*('Multipliers and Adjustments'!$E$42:$AN$42=Q$2))*10^9</f>
        <v>0</v>
      </c>
      <c r="R24" s="10" cm="1">
        <f t="array" ref="R24">SUMPRODUCT('Process CO2 Growth'!$B$108:$AE$118*('Process CO2 Growth'!$A$108:$A$118=$A24)*('Process CO2 Growth'!$B$107:$AE$107=R$2))*SUMPRODUCT('Multipliers and Adjustments'!$E$43:$AN$70*('Multipliers and Adjustments'!$C$43:$C$70=$A24)*('Multipliers and Adjustments'!$D$43:$D$70=$B$1)*('Multipliers and Adjustments'!$E$42:$AN$42=R$2))*10^9</f>
        <v>0</v>
      </c>
      <c r="S24" s="10" cm="1">
        <f t="array" ref="S24">SUMPRODUCT('Process CO2 Growth'!$B$108:$AE$118*('Process CO2 Growth'!$A$108:$A$118=$A24)*('Process CO2 Growth'!$B$107:$AE$107=S$2))*SUMPRODUCT('Multipliers and Adjustments'!$E$43:$AN$70*('Multipliers and Adjustments'!$C$43:$C$70=$A24)*('Multipliers and Adjustments'!$D$43:$D$70=$B$1)*('Multipliers and Adjustments'!$E$42:$AN$42=S$2))*10^9</f>
        <v>0</v>
      </c>
      <c r="T24" s="10" cm="1">
        <f t="array" ref="T24">SUMPRODUCT('Process CO2 Growth'!$B$108:$AE$118*('Process CO2 Growth'!$A$108:$A$118=$A24)*('Process CO2 Growth'!$B$107:$AE$107=T$2))*SUMPRODUCT('Multipliers and Adjustments'!$E$43:$AN$70*('Multipliers and Adjustments'!$C$43:$C$70=$A24)*('Multipliers and Adjustments'!$D$43:$D$70=$B$1)*('Multipliers and Adjustments'!$E$42:$AN$42=T$2))*10^9</f>
        <v>0</v>
      </c>
      <c r="U24" s="10" cm="1">
        <f t="array" ref="U24">SUMPRODUCT('Process CO2 Growth'!$B$108:$AE$118*('Process CO2 Growth'!$A$108:$A$118=$A24)*('Process CO2 Growth'!$B$107:$AE$107=U$2))*SUMPRODUCT('Multipliers and Adjustments'!$E$43:$AN$70*('Multipliers and Adjustments'!$C$43:$C$70=$A24)*('Multipliers and Adjustments'!$D$43:$D$70=$B$1)*('Multipliers and Adjustments'!$E$42:$AN$42=U$2))*10^9</f>
        <v>0</v>
      </c>
      <c r="V24" s="10" cm="1">
        <f t="array" ref="V24">SUMPRODUCT('Process CO2 Growth'!$B$108:$AE$118*('Process CO2 Growth'!$A$108:$A$118=$A24)*('Process CO2 Growth'!$B$107:$AE$107=V$2))*SUMPRODUCT('Multipliers and Adjustments'!$E$43:$AN$70*('Multipliers and Adjustments'!$C$43:$C$70=$A24)*('Multipliers and Adjustments'!$D$43:$D$70=$B$1)*('Multipliers and Adjustments'!$E$42:$AN$42=V$2))*10^9</f>
        <v>0</v>
      </c>
      <c r="W24" s="10" cm="1">
        <f t="array" ref="W24">SUMPRODUCT('Process CO2 Growth'!$B$108:$AE$118*('Process CO2 Growth'!$A$108:$A$118=$A24)*('Process CO2 Growth'!$B$107:$AE$107=W$2))*SUMPRODUCT('Multipliers and Adjustments'!$E$43:$AN$70*('Multipliers and Adjustments'!$C$43:$C$70=$A24)*('Multipliers and Adjustments'!$D$43:$D$70=$B$1)*('Multipliers and Adjustments'!$E$42:$AN$42=W$2))*10^9</f>
        <v>0</v>
      </c>
      <c r="X24" s="10" cm="1">
        <f t="array" ref="X24">SUMPRODUCT('Process CO2 Growth'!$B$108:$AE$118*('Process CO2 Growth'!$A$108:$A$118=$A24)*('Process CO2 Growth'!$B$107:$AE$107=X$2))*SUMPRODUCT('Multipliers and Adjustments'!$E$43:$AN$70*('Multipliers and Adjustments'!$C$43:$C$70=$A24)*('Multipliers and Adjustments'!$D$43:$D$70=$B$1)*('Multipliers and Adjustments'!$E$42:$AN$42=X$2))*10^9</f>
        <v>0</v>
      </c>
      <c r="Y24" s="10" cm="1">
        <f t="array" ref="Y24">SUMPRODUCT('Process CO2 Growth'!$B$108:$AE$118*('Process CO2 Growth'!$A$108:$A$118=$A24)*('Process CO2 Growth'!$B$107:$AE$107=Y$2))*SUMPRODUCT('Multipliers and Adjustments'!$E$43:$AN$70*('Multipliers and Adjustments'!$C$43:$C$70=$A24)*('Multipliers and Adjustments'!$D$43:$D$70=$B$1)*('Multipliers and Adjustments'!$E$42:$AN$42=Y$2))*10^9</f>
        <v>0</v>
      </c>
      <c r="Z24" s="10" cm="1">
        <f t="array" ref="Z24">SUMPRODUCT('Process CO2 Growth'!$B$108:$AE$118*('Process CO2 Growth'!$A$108:$A$118=$A24)*('Process CO2 Growth'!$B$107:$AE$107=Z$2))*SUMPRODUCT('Multipliers and Adjustments'!$E$43:$AN$70*('Multipliers and Adjustments'!$C$43:$C$70=$A24)*('Multipliers and Adjustments'!$D$43:$D$70=$B$1)*('Multipliers and Adjustments'!$E$42:$AN$42=Z$2))*10^9</f>
        <v>0</v>
      </c>
      <c r="AA24" s="10" cm="1">
        <f t="array" ref="AA24">SUMPRODUCT('Process CO2 Growth'!$B$108:$AE$118*('Process CO2 Growth'!$A$108:$A$118=$A24)*('Process CO2 Growth'!$B$107:$AE$107=AA$2))*SUMPRODUCT('Multipliers and Adjustments'!$E$43:$AN$70*('Multipliers and Adjustments'!$C$43:$C$70=$A24)*('Multipliers and Adjustments'!$D$43:$D$70=$B$1)*('Multipliers and Adjustments'!$E$42:$AN$42=AA$2))*10^9</f>
        <v>0</v>
      </c>
      <c r="AB24" s="10" cm="1">
        <f t="array" ref="AB24">SUMPRODUCT('Process CO2 Growth'!$B$108:$AE$118*('Process CO2 Growth'!$A$108:$A$118=$A24)*('Process CO2 Growth'!$B$107:$AE$107=AB$2))*SUMPRODUCT('Multipliers and Adjustments'!$E$43:$AN$70*('Multipliers and Adjustments'!$C$43:$C$70=$A24)*('Multipliers and Adjustments'!$D$43:$D$70=$B$1)*('Multipliers and Adjustments'!$E$42:$AN$42=AB$2))*10^9</f>
        <v>0</v>
      </c>
      <c r="AC24" s="10" cm="1">
        <f t="array" ref="AC24">SUMPRODUCT('Process CO2 Growth'!$B$108:$AE$118*('Process CO2 Growth'!$A$108:$A$118=$A24)*('Process CO2 Growth'!$B$107:$AE$107=AC$2))*SUMPRODUCT('Multipliers and Adjustments'!$E$43:$AN$70*('Multipliers and Adjustments'!$C$43:$C$70=$A24)*('Multipliers and Adjustments'!$D$43:$D$70=$B$1)*('Multipliers and Adjustments'!$E$42:$AN$42=AC$2))*10^9</f>
        <v>0</v>
      </c>
      <c r="AD24" s="10" cm="1">
        <f t="array" ref="AD24">SUMPRODUCT('Process CO2 Growth'!$B$108:$AE$118*('Process CO2 Growth'!$A$108:$A$118=$A24)*('Process CO2 Growth'!$B$107:$AE$107=AD$2))*SUMPRODUCT('Multipliers and Adjustments'!$E$43:$AN$70*('Multipliers and Adjustments'!$C$43:$C$70=$A24)*('Multipliers and Adjustments'!$D$43:$D$70=$B$1)*('Multipliers and Adjustments'!$E$42:$AN$42=AD$2))*10^9</f>
        <v>0</v>
      </c>
      <c r="AE24" s="10" cm="1">
        <f t="array" ref="AE24">SUMPRODUCT('Process CO2 Growth'!$B$108:$AE$118*('Process CO2 Growth'!$A$108:$A$118=$A24)*('Process CO2 Growth'!$B$107:$AE$107=AE$2))*SUMPRODUCT('Multipliers and Adjustments'!$E$43:$AN$70*('Multipliers and Adjustments'!$C$43:$C$70=$A24)*('Multipliers and Adjustments'!$D$43:$D$70=$B$1)*('Multipliers and Adjustments'!$E$42:$AN$42=AE$2))*10^9</f>
        <v>0</v>
      </c>
      <c r="AF24" s="10" cm="1">
        <f t="array" ref="AF24">SUMPRODUCT('Process CO2 Growth'!$B$108:$AE$118*('Process CO2 Growth'!$A$108:$A$118=$A24)*('Process CO2 Growth'!$B$107:$AE$107=AF$2))*SUMPRODUCT('Multipliers and Adjustments'!$E$43:$AN$70*('Multipliers and Adjustments'!$C$43:$C$70=$A24)*('Multipliers and Adjustments'!$D$43:$D$70=$B$1)*('Multipliers and Adjustments'!$E$42:$AN$42=AF$2))*10^9</f>
        <v>0</v>
      </c>
      <c r="AG24" s="10" cm="1">
        <f t="array" ref="AG24">SUMPRODUCT('Process CO2 Growth'!$B$108:$AE$118*('Process CO2 Growth'!$A$108:$A$118=$A24)*('Process CO2 Growth'!$B$107:$AE$107=AG$2))*SUMPRODUCT('Multipliers and Adjustments'!$E$43:$AN$70*('Multipliers and Adjustments'!$C$43:$C$70=$A24)*('Multipliers and Adjustments'!$D$43:$D$70=$B$1)*('Multipliers and Adjustments'!$E$42:$AN$42=AG$2))*10^9</f>
        <v>0</v>
      </c>
      <c r="AH24" s="10" cm="1">
        <f t="array" ref="AH24">SUMPRODUCT('Process CO2 Growth'!$B$108:$AE$118*('Process CO2 Growth'!$A$108:$A$118=$A24)*('Process CO2 Growth'!$B$107:$AE$107=AH$2))*SUMPRODUCT('Multipliers and Adjustments'!$E$43:$AN$70*('Multipliers and Adjustments'!$C$43:$C$70=$A24)*('Multipliers and Adjustments'!$D$43:$D$70=$B$1)*('Multipliers and Adjustments'!$E$42:$AN$42=AH$2))*10^9</f>
        <v>0</v>
      </c>
      <c r="AI24" s="10" cm="1">
        <f t="array" ref="AI24">SUMPRODUCT('Process CO2 Growth'!$B$108:$AE$118*('Process CO2 Growth'!$A$108:$A$118=$A24)*('Process CO2 Growth'!$B$107:$AE$107=AI$2))*SUMPRODUCT('Multipliers and Adjustments'!$E$43:$AN$70*('Multipliers and Adjustments'!$C$43:$C$70=$A24)*('Multipliers and Adjustments'!$D$43:$D$70=$B$1)*('Multipliers and Adjustments'!$E$42:$AN$42=AI$2))*10^9</f>
        <v>0</v>
      </c>
      <c r="AJ24" s="10" cm="1">
        <f t="array" ref="AJ24">SUMPRODUCT('Process CO2 Growth'!$B$108:$AE$118*('Process CO2 Growth'!$A$108:$A$118=$A24)*('Process CO2 Growth'!$B$107:$AE$107=AJ$2))*SUMPRODUCT('Multipliers and Adjustments'!$E$43:$AN$70*('Multipliers and Adjustments'!$C$43:$C$70=$A24)*('Multipliers and Adjustments'!$D$43:$D$70=$B$1)*('Multipliers and Adjustments'!$E$42:$AN$42=AJ$2))*10^9</f>
        <v>0</v>
      </c>
      <c r="AK24" s="10" cm="1">
        <f t="array" ref="AK24">SUMPRODUCT('Process CO2 Growth'!$B$108:$AE$118*('Process CO2 Growth'!$A$108:$A$118=$A24)*('Process CO2 Growth'!$B$107:$AE$107=AK$2))*SUMPRODUCT('Multipliers and Adjustments'!$E$43:$AN$70*('Multipliers and Adjustments'!$C$43:$C$70=$A24)*('Multipliers and Adjustments'!$D$43:$D$70=$B$1)*('Multipliers and Adjustments'!$E$42:$AN$42=AK$2))*10^9</f>
        <v>0</v>
      </c>
    </row>
    <row r="25" spans="1:37" x14ac:dyDescent="0.25">
      <c r="A25" s="13" t="s">
        <v>553</v>
      </c>
      <c r="B25" s="10" cm="1">
        <f t="array" ref="B25">SUMPRODUCT('Process CO2 Growth'!$B$108:$AE$118*('Process CO2 Growth'!$A$108:$A$118=$A25)*('Process CO2 Growth'!$B$107:$AE$107=B$2))*SUMPRODUCT('Multipliers and Adjustments'!$E$43:$AN$70*('Multipliers and Adjustments'!$C$43:$C$70=$A25)*('Multipliers and Adjustments'!$D$43:$D$70=$B$1)*('Multipliers and Adjustments'!$E$42:$AN$42=B$2))*10^9</f>
        <v>0</v>
      </c>
      <c r="C25" s="10" cm="1">
        <f t="array" ref="C25">SUMPRODUCT('Process CO2 Growth'!$B$108:$AE$118*('Process CO2 Growth'!$A$108:$A$118=$A25)*('Process CO2 Growth'!$B$107:$AE$107=C$2))*SUMPRODUCT('Multipliers and Adjustments'!$E$43:$AN$70*('Multipliers and Adjustments'!$C$43:$C$70=$A25)*('Multipliers and Adjustments'!$D$43:$D$70=$B$1)*('Multipliers and Adjustments'!$E$42:$AN$42=C$2))*10^9</f>
        <v>0</v>
      </c>
      <c r="D25" s="10" cm="1">
        <f t="array" ref="D25">SUMPRODUCT('Process CO2 Growth'!$B$108:$AE$118*('Process CO2 Growth'!$A$108:$A$118=$A25)*('Process CO2 Growth'!$B$107:$AE$107=D$2))*SUMPRODUCT('Multipliers and Adjustments'!$E$43:$AN$70*('Multipliers and Adjustments'!$C$43:$C$70=$A25)*('Multipliers and Adjustments'!$D$43:$D$70=$B$1)*('Multipliers and Adjustments'!$E$42:$AN$42=D$2))*10^9</f>
        <v>0</v>
      </c>
      <c r="E25" s="10" cm="1">
        <f t="array" ref="E25">SUMPRODUCT('Process CO2 Growth'!$B$108:$AE$118*('Process CO2 Growth'!$A$108:$A$118=$A25)*('Process CO2 Growth'!$B$107:$AE$107=E$2))*SUMPRODUCT('Multipliers and Adjustments'!$E$43:$AN$70*('Multipliers and Adjustments'!$C$43:$C$70=$A25)*('Multipliers and Adjustments'!$D$43:$D$70=$B$1)*('Multipliers and Adjustments'!$E$42:$AN$42=E$2))*10^9</f>
        <v>0</v>
      </c>
      <c r="F25" s="10" cm="1">
        <f t="array" ref="F25">SUMPRODUCT('Process CO2 Growth'!$B$108:$AE$118*('Process CO2 Growth'!$A$108:$A$118=$A25)*('Process CO2 Growth'!$B$107:$AE$107=F$2))*SUMPRODUCT('Multipliers and Adjustments'!$E$43:$AN$70*('Multipliers and Adjustments'!$C$43:$C$70=$A25)*('Multipliers and Adjustments'!$D$43:$D$70=$B$1)*('Multipliers and Adjustments'!$E$42:$AN$42=F$2))*10^9</f>
        <v>0</v>
      </c>
      <c r="G25" s="10" cm="1">
        <f t="array" ref="G25">SUMPRODUCT('Process CO2 Growth'!$B$108:$AE$118*('Process CO2 Growth'!$A$108:$A$118=$A25)*('Process CO2 Growth'!$B$107:$AE$107=G$2))*SUMPRODUCT('Multipliers and Adjustments'!$E$43:$AN$70*('Multipliers and Adjustments'!$C$43:$C$70=$A25)*('Multipliers and Adjustments'!$D$43:$D$70=$B$1)*('Multipliers and Adjustments'!$E$42:$AN$42=G$2))*10^9</f>
        <v>0</v>
      </c>
      <c r="H25" s="10" cm="1">
        <f t="array" ref="H25">SUMPRODUCT('Process CO2 Growth'!$B$108:$AE$118*('Process CO2 Growth'!$A$108:$A$118=$A25)*('Process CO2 Growth'!$B$107:$AE$107=H$2))*SUMPRODUCT('Multipliers and Adjustments'!$E$43:$AN$70*('Multipliers and Adjustments'!$C$43:$C$70=$A25)*('Multipliers and Adjustments'!$D$43:$D$70=$B$1)*('Multipliers and Adjustments'!$E$42:$AN$42=H$2))*10^9</f>
        <v>0</v>
      </c>
      <c r="I25" s="10" cm="1">
        <f t="array" ref="I25">SUMPRODUCT('Process CO2 Growth'!$B$108:$AE$118*('Process CO2 Growth'!$A$108:$A$118=$A25)*('Process CO2 Growth'!$B$107:$AE$107=I$2))*SUMPRODUCT('Multipliers and Adjustments'!$E$43:$AN$70*('Multipliers and Adjustments'!$C$43:$C$70=$A25)*('Multipliers and Adjustments'!$D$43:$D$70=$B$1)*('Multipliers and Adjustments'!$E$42:$AN$42=I$2))*10^9</f>
        <v>0</v>
      </c>
      <c r="J25" s="10" cm="1">
        <f t="array" ref="J25">SUMPRODUCT('Process CO2 Growth'!$B$108:$AE$118*('Process CO2 Growth'!$A$108:$A$118=$A25)*('Process CO2 Growth'!$B$107:$AE$107=J$2))*SUMPRODUCT('Multipliers and Adjustments'!$E$43:$AN$70*('Multipliers and Adjustments'!$C$43:$C$70=$A25)*('Multipliers and Adjustments'!$D$43:$D$70=$B$1)*('Multipliers and Adjustments'!$E$42:$AN$42=J$2))*10^9</f>
        <v>0</v>
      </c>
      <c r="K25" s="10" cm="1">
        <f t="array" ref="K25">SUMPRODUCT('Process CO2 Growth'!$B$108:$AE$118*('Process CO2 Growth'!$A$108:$A$118=$A25)*('Process CO2 Growth'!$B$107:$AE$107=K$2))*SUMPRODUCT('Multipliers and Adjustments'!$E$43:$AN$70*('Multipliers and Adjustments'!$C$43:$C$70=$A25)*('Multipliers and Adjustments'!$D$43:$D$70=$B$1)*('Multipliers and Adjustments'!$E$42:$AN$42=K$2))*10^9</f>
        <v>0</v>
      </c>
      <c r="L25" s="10" cm="1">
        <f t="array" ref="L25">SUMPRODUCT('Process CO2 Growth'!$B$108:$AE$118*('Process CO2 Growth'!$A$108:$A$118=$A25)*('Process CO2 Growth'!$B$107:$AE$107=L$2))*SUMPRODUCT('Multipliers and Adjustments'!$E$43:$AN$70*('Multipliers and Adjustments'!$C$43:$C$70=$A25)*('Multipliers and Adjustments'!$D$43:$D$70=$B$1)*('Multipliers and Adjustments'!$E$42:$AN$42=L$2))*10^9</f>
        <v>0</v>
      </c>
      <c r="M25" s="10" cm="1">
        <f t="array" ref="M25">SUMPRODUCT('Process CO2 Growth'!$B$108:$AE$118*('Process CO2 Growth'!$A$108:$A$118=$A25)*('Process CO2 Growth'!$B$107:$AE$107=M$2))*SUMPRODUCT('Multipliers and Adjustments'!$E$43:$AN$70*('Multipliers and Adjustments'!$C$43:$C$70=$A25)*('Multipliers and Adjustments'!$D$43:$D$70=$B$1)*('Multipliers and Adjustments'!$E$42:$AN$42=M$2))*10^9</f>
        <v>0</v>
      </c>
      <c r="N25" s="10" cm="1">
        <f t="array" ref="N25">SUMPRODUCT('Process CO2 Growth'!$B$108:$AE$118*('Process CO2 Growth'!$A$108:$A$118=$A25)*('Process CO2 Growth'!$B$107:$AE$107=N$2))*SUMPRODUCT('Multipliers and Adjustments'!$E$43:$AN$70*('Multipliers and Adjustments'!$C$43:$C$70=$A25)*('Multipliers and Adjustments'!$D$43:$D$70=$B$1)*('Multipliers and Adjustments'!$E$42:$AN$42=N$2))*10^9</f>
        <v>0</v>
      </c>
      <c r="O25" s="10" cm="1">
        <f t="array" ref="O25">SUMPRODUCT('Process CO2 Growth'!$B$108:$AE$118*('Process CO2 Growth'!$A$108:$A$118=$A25)*('Process CO2 Growth'!$B$107:$AE$107=O$2))*SUMPRODUCT('Multipliers and Adjustments'!$E$43:$AN$70*('Multipliers and Adjustments'!$C$43:$C$70=$A25)*('Multipliers and Adjustments'!$D$43:$D$70=$B$1)*('Multipliers and Adjustments'!$E$42:$AN$42=O$2))*10^9</f>
        <v>0</v>
      </c>
      <c r="P25" s="10" cm="1">
        <f t="array" ref="P25">SUMPRODUCT('Process CO2 Growth'!$B$108:$AE$118*('Process CO2 Growth'!$A$108:$A$118=$A25)*('Process CO2 Growth'!$B$107:$AE$107=P$2))*SUMPRODUCT('Multipliers and Adjustments'!$E$43:$AN$70*('Multipliers and Adjustments'!$C$43:$C$70=$A25)*('Multipliers and Adjustments'!$D$43:$D$70=$B$1)*('Multipliers and Adjustments'!$E$42:$AN$42=P$2))*10^9</f>
        <v>0</v>
      </c>
      <c r="Q25" s="10" cm="1">
        <f t="array" ref="Q25">SUMPRODUCT('Process CO2 Growth'!$B$108:$AE$118*('Process CO2 Growth'!$A$108:$A$118=$A25)*('Process CO2 Growth'!$B$107:$AE$107=Q$2))*SUMPRODUCT('Multipliers and Adjustments'!$E$43:$AN$70*('Multipliers and Adjustments'!$C$43:$C$70=$A25)*('Multipliers and Adjustments'!$D$43:$D$70=$B$1)*('Multipliers and Adjustments'!$E$42:$AN$42=Q$2))*10^9</f>
        <v>0</v>
      </c>
      <c r="R25" s="10" cm="1">
        <f t="array" ref="R25">SUMPRODUCT('Process CO2 Growth'!$B$108:$AE$118*('Process CO2 Growth'!$A$108:$A$118=$A25)*('Process CO2 Growth'!$B$107:$AE$107=R$2))*SUMPRODUCT('Multipliers and Adjustments'!$E$43:$AN$70*('Multipliers and Adjustments'!$C$43:$C$70=$A25)*('Multipliers and Adjustments'!$D$43:$D$70=$B$1)*('Multipliers and Adjustments'!$E$42:$AN$42=R$2))*10^9</f>
        <v>0</v>
      </c>
      <c r="S25" s="10" cm="1">
        <f t="array" ref="S25">SUMPRODUCT('Process CO2 Growth'!$B$108:$AE$118*('Process CO2 Growth'!$A$108:$A$118=$A25)*('Process CO2 Growth'!$B$107:$AE$107=S$2))*SUMPRODUCT('Multipliers and Adjustments'!$E$43:$AN$70*('Multipliers and Adjustments'!$C$43:$C$70=$A25)*('Multipliers and Adjustments'!$D$43:$D$70=$B$1)*('Multipliers and Adjustments'!$E$42:$AN$42=S$2))*10^9</f>
        <v>0</v>
      </c>
      <c r="T25" s="10" cm="1">
        <f t="array" ref="T25">SUMPRODUCT('Process CO2 Growth'!$B$108:$AE$118*('Process CO2 Growth'!$A$108:$A$118=$A25)*('Process CO2 Growth'!$B$107:$AE$107=T$2))*SUMPRODUCT('Multipliers and Adjustments'!$E$43:$AN$70*('Multipliers and Adjustments'!$C$43:$C$70=$A25)*('Multipliers and Adjustments'!$D$43:$D$70=$B$1)*('Multipliers and Adjustments'!$E$42:$AN$42=T$2))*10^9</f>
        <v>0</v>
      </c>
      <c r="U25" s="10" cm="1">
        <f t="array" ref="U25">SUMPRODUCT('Process CO2 Growth'!$B$108:$AE$118*('Process CO2 Growth'!$A$108:$A$118=$A25)*('Process CO2 Growth'!$B$107:$AE$107=U$2))*SUMPRODUCT('Multipliers and Adjustments'!$E$43:$AN$70*('Multipliers and Adjustments'!$C$43:$C$70=$A25)*('Multipliers and Adjustments'!$D$43:$D$70=$B$1)*('Multipliers and Adjustments'!$E$42:$AN$42=U$2))*10^9</f>
        <v>0</v>
      </c>
      <c r="V25" s="10" cm="1">
        <f t="array" ref="V25">SUMPRODUCT('Process CO2 Growth'!$B$108:$AE$118*('Process CO2 Growth'!$A$108:$A$118=$A25)*('Process CO2 Growth'!$B$107:$AE$107=V$2))*SUMPRODUCT('Multipliers and Adjustments'!$E$43:$AN$70*('Multipliers and Adjustments'!$C$43:$C$70=$A25)*('Multipliers and Adjustments'!$D$43:$D$70=$B$1)*('Multipliers and Adjustments'!$E$42:$AN$42=V$2))*10^9</f>
        <v>0</v>
      </c>
      <c r="W25" s="10" cm="1">
        <f t="array" ref="W25">SUMPRODUCT('Process CO2 Growth'!$B$108:$AE$118*('Process CO2 Growth'!$A$108:$A$118=$A25)*('Process CO2 Growth'!$B$107:$AE$107=W$2))*SUMPRODUCT('Multipliers and Adjustments'!$E$43:$AN$70*('Multipliers and Adjustments'!$C$43:$C$70=$A25)*('Multipliers and Adjustments'!$D$43:$D$70=$B$1)*('Multipliers and Adjustments'!$E$42:$AN$42=W$2))*10^9</f>
        <v>0</v>
      </c>
      <c r="X25" s="10" cm="1">
        <f t="array" ref="X25">SUMPRODUCT('Process CO2 Growth'!$B$108:$AE$118*('Process CO2 Growth'!$A$108:$A$118=$A25)*('Process CO2 Growth'!$B$107:$AE$107=X$2))*SUMPRODUCT('Multipliers and Adjustments'!$E$43:$AN$70*('Multipliers and Adjustments'!$C$43:$C$70=$A25)*('Multipliers and Adjustments'!$D$43:$D$70=$B$1)*('Multipliers and Adjustments'!$E$42:$AN$42=X$2))*10^9</f>
        <v>0</v>
      </c>
      <c r="Y25" s="10" cm="1">
        <f t="array" ref="Y25">SUMPRODUCT('Process CO2 Growth'!$B$108:$AE$118*('Process CO2 Growth'!$A$108:$A$118=$A25)*('Process CO2 Growth'!$B$107:$AE$107=Y$2))*SUMPRODUCT('Multipliers and Adjustments'!$E$43:$AN$70*('Multipliers and Adjustments'!$C$43:$C$70=$A25)*('Multipliers and Adjustments'!$D$43:$D$70=$B$1)*('Multipliers and Adjustments'!$E$42:$AN$42=Y$2))*10^9</f>
        <v>0</v>
      </c>
      <c r="Z25" s="10" cm="1">
        <f t="array" ref="Z25">SUMPRODUCT('Process CO2 Growth'!$B$108:$AE$118*('Process CO2 Growth'!$A$108:$A$118=$A25)*('Process CO2 Growth'!$B$107:$AE$107=Z$2))*SUMPRODUCT('Multipliers and Adjustments'!$E$43:$AN$70*('Multipliers and Adjustments'!$C$43:$C$70=$A25)*('Multipliers and Adjustments'!$D$43:$D$70=$B$1)*('Multipliers and Adjustments'!$E$42:$AN$42=Z$2))*10^9</f>
        <v>0</v>
      </c>
      <c r="AA25" s="10" cm="1">
        <f t="array" ref="AA25">SUMPRODUCT('Process CO2 Growth'!$B$108:$AE$118*('Process CO2 Growth'!$A$108:$A$118=$A25)*('Process CO2 Growth'!$B$107:$AE$107=AA$2))*SUMPRODUCT('Multipliers and Adjustments'!$E$43:$AN$70*('Multipliers and Adjustments'!$C$43:$C$70=$A25)*('Multipliers and Adjustments'!$D$43:$D$70=$B$1)*('Multipliers and Adjustments'!$E$42:$AN$42=AA$2))*10^9</f>
        <v>0</v>
      </c>
      <c r="AB25" s="10" cm="1">
        <f t="array" ref="AB25">SUMPRODUCT('Process CO2 Growth'!$B$108:$AE$118*('Process CO2 Growth'!$A$108:$A$118=$A25)*('Process CO2 Growth'!$B$107:$AE$107=AB$2))*SUMPRODUCT('Multipliers and Adjustments'!$E$43:$AN$70*('Multipliers and Adjustments'!$C$43:$C$70=$A25)*('Multipliers and Adjustments'!$D$43:$D$70=$B$1)*('Multipliers and Adjustments'!$E$42:$AN$42=AB$2))*10^9</f>
        <v>0</v>
      </c>
      <c r="AC25" s="10" cm="1">
        <f t="array" ref="AC25">SUMPRODUCT('Process CO2 Growth'!$B$108:$AE$118*('Process CO2 Growth'!$A$108:$A$118=$A25)*('Process CO2 Growth'!$B$107:$AE$107=AC$2))*SUMPRODUCT('Multipliers and Adjustments'!$E$43:$AN$70*('Multipliers and Adjustments'!$C$43:$C$70=$A25)*('Multipliers and Adjustments'!$D$43:$D$70=$B$1)*('Multipliers and Adjustments'!$E$42:$AN$42=AC$2))*10^9</f>
        <v>0</v>
      </c>
      <c r="AD25" s="10" cm="1">
        <f t="array" ref="AD25">SUMPRODUCT('Process CO2 Growth'!$B$108:$AE$118*('Process CO2 Growth'!$A$108:$A$118=$A25)*('Process CO2 Growth'!$B$107:$AE$107=AD$2))*SUMPRODUCT('Multipliers and Adjustments'!$E$43:$AN$70*('Multipliers and Adjustments'!$C$43:$C$70=$A25)*('Multipliers and Adjustments'!$D$43:$D$70=$B$1)*('Multipliers and Adjustments'!$E$42:$AN$42=AD$2))*10^9</f>
        <v>0</v>
      </c>
      <c r="AE25" s="10" cm="1">
        <f t="array" ref="AE25">SUMPRODUCT('Process CO2 Growth'!$B$108:$AE$118*('Process CO2 Growth'!$A$108:$A$118=$A25)*('Process CO2 Growth'!$B$107:$AE$107=AE$2))*SUMPRODUCT('Multipliers and Adjustments'!$E$43:$AN$70*('Multipliers and Adjustments'!$C$43:$C$70=$A25)*('Multipliers and Adjustments'!$D$43:$D$70=$B$1)*('Multipliers and Adjustments'!$E$42:$AN$42=AE$2))*10^9</f>
        <v>0</v>
      </c>
      <c r="AF25" s="10" cm="1">
        <f t="array" ref="AF25">SUMPRODUCT('Process CO2 Growth'!$B$108:$AE$118*('Process CO2 Growth'!$A$108:$A$118=$A25)*('Process CO2 Growth'!$B$107:$AE$107=AF$2))*SUMPRODUCT('Multipliers and Adjustments'!$E$43:$AN$70*('Multipliers and Adjustments'!$C$43:$C$70=$A25)*('Multipliers and Adjustments'!$D$43:$D$70=$B$1)*('Multipliers and Adjustments'!$E$42:$AN$42=AF$2))*10^9</f>
        <v>0</v>
      </c>
      <c r="AG25" s="10" cm="1">
        <f t="array" ref="AG25">SUMPRODUCT('Process CO2 Growth'!$B$108:$AE$118*('Process CO2 Growth'!$A$108:$A$118=$A25)*('Process CO2 Growth'!$B$107:$AE$107=AG$2))*SUMPRODUCT('Multipliers and Adjustments'!$E$43:$AN$70*('Multipliers and Adjustments'!$C$43:$C$70=$A25)*('Multipliers and Adjustments'!$D$43:$D$70=$B$1)*('Multipliers and Adjustments'!$E$42:$AN$42=AG$2))*10^9</f>
        <v>0</v>
      </c>
      <c r="AH25" s="10" cm="1">
        <f t="array" ref="AH25">SUMPRODUCT('Process CO2 Growth'!$B$108:$AE$118*('Process CO2 Growth'!$A$108:$A$118=$A25)*('Process CO2 Growth'!$B$107:$AE$107=AH$2))*SUMPRODUCT('Multipliers and Adjustments'!$E$43:$AN$70*('Multipliers and Adjustments'!$C$43:$C$70=$A25)*('Multipliers and Adjustments'!$D$43:$D$70=$B$1)*('Multipliers and Adjustments'!$E$42:$AN$42=AH$2))*10^9</f>
        <v>0</v>
      </c>
      <c r="AI25" s="10" cm="1">
        <f t="array" ref="AI25">SUMPRODUCT('Process CO2 Growth'!$B$108:$AE$118*('Process CO2 Growth'!$A$108:$A$118=$A25)*('Process CO2 Growth'!$B$107:$AE$107=AI$2))*SUMPRODUCT('Multipliers and Adjustments'!$E$43:$AN$70*('Multipliers and Adjustments'!$C$43:$C$70=$A25)*('Multipliers and Adjustments'!$D$43:$D$70=$B$1)*('Multipliers and Adjustments'!$E$42:$AN$42=AI$2))*10^9</f>
        <v>0</v>
      </c>
      <c r="AJ25" s="10" cm="1">
        <f t="array" ref="AJ25">SUMPRODUCT('Process CO2 Growth'!$B$108:$AE$118*('Process CO2 Growth'!$A$108:$A$118=$A25)*('Process CO2 Growth'!$B$107:$AE$107=AJ$2))*SUMPRODUCT('Multipliers and Adjustments'!$E$43:$AN$70*('Multipliers and Adjustments'!$C$43:$C$70=$A25)*('Multipliers and Adjustments'!$D$43:$D$70=$B$1)*('Multipliers and Adjustments'!$E$42:$AN$42=AJ$2))*10^9</f>
        <v>0</v>
      </c>
      <c r="AK25" s="10" cm="1">
        <f t="array" ref="AK25">SUMPRODUCT('Process CO2 Growth'!$B$108:$AE$118*('Process CO2 Growth'!$A$108:$A$118=$A25)*('Process CO2 Growth'!$B$107:$AE$107=AK$2))*SUMPRODUCT('Multipliers and Adjustments'!$E$43:$AN$70*('Multipliers and Adjustments'!$C$43:$C$70=$A25)*('Multipliers and Adjustments'!$D$43:$D$70=$B$1)*('Multipliers and Adjustments'!$E$42:$AN$42=AK$2))*10^9</f>
        <v>0</v>
      </c>
    </row>
    <row r="26" spans="1:37" x14ac:dyDescent="0.25">
      <c r="A26" t="s">
        <v>557</v>
      </c>
      <c r="B26" s="10" cm="1">
        <f t="array" ref="B26">SUMPRODUCT('Process CO2 Growth'!$B$108:$AE$118*('Process CO2 Growth'!$A$108:$A$118=$A26)*('Process CO2 Growth'!$B$107:$AE$107=B$2))*SUMPRODUCT('Multipliers and Adjustments'!$E$43:$AN$70*('Multipliers and Adjustments'!$C$43:$C$70=$A26)*('Multipliers and Adjustments'!$D$43:$D$70=$B$1)*('Multipliers and Adjustments'!$E$42:$AN$42=B$2))*10^9</f>
        <v>0</v>
      </c>
      <c r="C26" s="10" cm="1">
        <f t="array" ref="C26">SUMPRODUCT('Process CO2 Growth'!$B$108:$AE$118*('Process CO2 Growth'!$A$108:$A$118=$A26)*('Process CO2 Growth'!$B$107:$AE$107=C$2))*SUMPRODUCT('Multipliers and Adjustments'!$E$43:$AN$70*('Multipliers and Adjustments'!$C$43:$C$70=$A26)*('Multipliers and Adjustments'!$D$43:$D$70=$B$1)*('Multipliers and Adjustments'!$E$42:$AN$42=C$2))*10^9</f>
        <v>0</v>
      </c>
      <c r="D26" s="10" cm="1">
        <f t="array" ref="D26">SUMPRODUCT('Process CO2 Growth'!$B$108:$AE$118*('Process CO2 Growth'!$A$108:$A$118=$A26)*('Process CO2 Growth'!$B$107:$AE$107=D$2))*SUMPRODUCT('Multipliers and Adjustments'!$E$43:$AN$70*('Multipliers and Adjustments'!$C$43:$C$70=$A26)*('Multipliers and Adjustments'!$D$43:$D$70=$B$1)*('Multipliers and Adjustments'!$E$42:$AN$42=D$2))*10^9</f>
        <v>0</v>
      </c>
      <c r="E26" s="10" cm="1">
        <f t="array" ref="E26">SUMPRODUCT('Process CO2 Growth'!$B$108:$AE$118*('Process CO2 Growth'!$A$108:$A$118=$A26)*('Process CO2 Growth'!$B$107:$AE$107=E$2))*SUMPRODUCT('Multipliers and Adjustments'!$E$43:$AN$70*('Multipliers and Adjustments'!$C$43:$C$70=$A26)*('Multipliers and Adjustments'!$D$43:$D$70=$B$1)*('Multipliers and Adjustments'!$E$42:$AN$42=E$2))*10^9</f>
        <v>0</v>
      </c>
      <c r="F26" s="10" cm="1">
        <f t="array" ref="F26">SUMPRODUCT('Process CO2 Growth'!$B$108:$AE$118*('Process CO2 Growth'!$A$108:$A$118=$A26)*('Process CO2 Growth'!$B$107:$AE$107=F$2))*SUMPRODUCT('Multipliers and Adjustments'!$E$43:$AN$70*('Multipliers and Adjustments'!$C$43:$C$70=$A26)*('Multipliers and Adjustments'!$D$43:$D$70=$B$1)*('Multipliers and Adjustments'!$E$42:$AN$42=F$2))*10^9</f>
        <v>0</v>
      </c>
      <c r="G26" s="10" cm="1">
        <f t="array" ref="G26">SUMPRODUCT('Process CO2 Growth'!$B$108:$AE$118*('Process CO2 Growth'!$A$108:$A$118=$A26)*('Process CO2 Growth'!$B$107:$AE$107=G$2))*SUMPRODUCT('Multipliers and Adjustments'!$E$43:$AN$70*('Multipliers and Adjustments'!$C$43:$C$70=$A26)*('Multipliers and Adjustments'!$D$43:$D$70=$B$1)*('Multipliers and Adjustments'!$E$42:$AN$42=G$2))*10^9</f>
        <v>0</v>
      </c>
      <c r="H26" s="10" cm="1">
        <f t="array" ref="H26">SUMPRODUCT('Process CO2 Growth'!$B$108:$AE$118*('Process CO2 Growth'!$A$108:$A$118=$A26)*('Process CO2 Growth'!$B$107:$AE$107=H$2))*SUMPRODUCT('Multipliers and Adjustments'!$E$43:$AN$70*('Multipliers and Adjustments'!$C$43:$C$70=$A26)*('Multipliers and Adjustments'!$D$43:$D$70=$B$1)*('Multipliers and Adjustments'!$E$42:$AN$42=H$2))*10^9</f>
        <v>2701190556607.5313</v>
      </c>
      <c r="I26" s="10" cm="1">
        <f t="array" ref="I26">SUMPRODUCT('Process CO2 Growth'!$B$108:$AE$118*('Process CO2 Growth'!$A$108:$A$118=$A26)*('Process CO2 Growth'!$B$107:$AE$107=I$2))*SUMPRODUCT('Multipliers and Adjustments'!$E$43:$AN$70*('Multipliers and Adjustments'!$C$43:$C$70=$A26)*('Multipliers and Adjustments'!$D$43:$D$70=$B$1)*('Multipliers and Adjustments'!$E$42:$AN$42=I$2))*10^9</f>
        <v>2699651773201.0532</v>
      </c>
      <c r="J26" s="10" cm="1">
        <f t="array" ref="J26">SUMPRODUCT('Process CO2 Growth'!$B$108:$AE$118*('Process CO2 Growth'!$A$108:$A$118=$A26)*('Process CO2 Growth'!$B$107:$AE$107=J$2))*SUMPRODUCT('Multipliers and Adjustments'!$E$43:$AN$70*('Multipliers and Adjustments'!$C$43:$C$70=$A26)*('Multipliers and Adjustments'!$D$43:$D$70=$B$1)*('Multipliers and Adjustments'!$E$42:$AN$42=J$2))*10^9</f>
        <v>2727755067307.9956</v>
      </c>
      <c r="K26" s="10" cm="1">
        <f t="array" ref="K26">SUMPRODUCT('Process CO2 Growth'!$B$108:$AE$118*('Process CO2 Growth'!$A$108:$A$118=$A26)*('Process CO2 Growth'!$B$107:$AE$107=K$2))*SUMPRODUCT('Multipliers and Adjustments'!$E$43:$AN$70*('Multipliers and Adjustments'!$C$43:$C$70=$A26)*('Multipliers and Adjustments'!$D$43:$D$70=$B$1)*('Multipliers and Adjustments'!$E$42:$AN$42=K$2))*10^9</f>
        <v>2733140190299.6372</v>
      </c>
      <c r="L26" s="10" cm="1">
        <f t="array" ref="L26">SUMPRODUCT('Process CO2 Growth'!$B$108:$AE$118*('Process CO2 Growth'!$A$108:$A$118=$A26)*('Process CO2 Growth'!$B$107:$AE$107=L$2))*SUMPRODUCT('Multipliers and Adjustments'!$E$43:$AN$70*('Multipliers and Adjustments'!$C$43:$C$70=$A26)*('Multipliers and Adjustments'!$D$43:$D$70=$B$1)*('Multipliers and Adjustments'!$E$42:$AN$42=L$2))*10^9</f>
        <v>2738525313291.2793</v>
      </c>
      <c r="M26" s="10" cm="1">
        <f t="array" ref="M26">SUMPRODUCT('Process CO2 Growth'!$B$108:$AE$118*('Process CO2 Growth'!$A$108:$A$118=$A26)*('Process CO2 Growth'!$B$107:$AE$107=M$2))*SUMPRODUCT('Multipliers and Adjustments'!$E$43:$AN$70*('Multipliers and Adjustments'!$C$43:$C$70=$A26)*('Multipliers and Adjustments'!$D$43:$D$70=$B$1)*('Multipliers and Adjustments'!$E$42:$AN$42=M$2))*10^9</f>
        <v>2737959755845.2705</v>
      </c>
      <c r="N26" s="10" cm="1">
        <f t="array" ref="N26">SUMPRODUCT('Process CO2 Growth'!$B$108:$AE$118*('Process CO2 Growth'!$A$108:$A$118=$A26)*('Process CO2 Growth'!$B$107:$AE$107=N$2))*SUMPRODUCT('Multipliers and Adjustments'!$E$43:$AN$70*('Multipliers and Adjustments'!$C$43:$C$70=$A26)*('Multipliers and Adjustments'!$D$43:$D$70=$B$1)*('Multipliers and Adjustments'!$E$42:$AN$42=N$2))*10^9</f>
        <v>2737394198399.2617</v>
      </c>
      <c r="O26" s="10" cm="1">
        <f t="array" ref="O26">SUMPRODUCT('Process CO2 Growth'!$B$108:$AE$118*('Process CO2 Growth'!$A$108:$A$118=$A26)*('Process CO2 Growth'!$B$107:$AE$107=O$2))*SUMPRODUCT('Multipliers and Adjustments'!$E$43:$AN$70*('Multipliers and Adjustments'!$C$43:$C$70=$A26)*('Multipliers and Adjustments'!$D$43:$D$70=$B$1)*('Multipliers and Adjustments'!$E$42:$AN$42=O$2))*10^9</f>
        <v>2736828640953.2524</v>
      </c>
      <c r="P26" s="10" cm="1">
        <f t="array" ref="P26">SUMPRODUCT('Process CO2 Growth'!$B$108:$AE$118*('Process CO2 Growth'!$A$108:$A$118=$A26)*('Process CO2 Growth'!$B$107:$AE$107=P$2))*SUMPRODUCT('Multipliers and Adjustments'!$E$43:$AN$70*('Multipliers and Adjustments'!$C$43:$C$70=$A26)*('Multipliers and Adjustments'!$D$43:$D$70=$B$1)*('Multipliers and Adjustments'!$E$42:$AN$42=P$2))*10^9</f>
        <v>2736263083507.2437</v>
      </c>
      <c r="Q26" s="10" cm="1">
        <f t="array" ref="Q26">SUMPRODUCT('Process CO2 Growth'!$B$108:$AE$118*('Process CO2 Growth'!$A$108:$A$118=$A26)*('Process CO2 Growth'!$B$107:$AE$107=Q$2))*SUMPRODUCT('Multipliers and Adjustments'!$E$43:$AN$70*('Multipliers and Adjustments'!$C$43:$C$70=$A26)*('Multipliers and Adjustments'!$D$43:$D$70=$B$1)*('Multipliers and Adjustments'!$E$42:$AN$42=Q$2))*10^9</f>
        <v>2735697526061.2354</v>
      </c>
      <c r="R26" s="10" cm="1">
        <f t="array" ref="R26">SUMPRODUCT('Process CO2 Growth'!$B$108:$AE$118*('Process CO2 Growth'!$A$108:$A$118=$A26)*('Process CO2 Growth'!$B$107:$AE$107=R$2))*SUMPRODUCT('Multipliers and Adjustments'!$E$43:$AN$70*('Multipliers and Adjustments'!$C$43:$C$70=$A26)*('Multipliers and Adjustments'!$D$43:$D$70=$B$1)*('Multipliers and Adjustments'!$E$42:$AN$42=R$2))*10^9</f>
        <v>2734840913910.499</v>
      </c>
      <c r="S26" s="10" cm="1">
        <f t="array" ref="S26">SUMPRODUCT('Process CO2 Growth'!$B$108:$AE$118*('Process CO2 Growth'!$A$108:$A$118=$A26)*('Process CO2 Growth'!$B$107:$AE$107=S$2))*SUMPRODUCT('Multipliers and Adjustments'!$E$43:$AN$70*('Multipliers and Adjustments'!$C$43:$C$70=$A26)*('Multipliers and Adjustments'!$D$43:$D$70=$B$1)*('Multipliers and Adjustments'!$E$42:$AN$42=S$2))*10^9</f>
        <v>2733984301759.7627</v>
      </c>
      <c r="T26" s="10" cm="1">
        <f t="array" ref="T26">SUMPRODUCT('Process CO2 Growth'!$B$108:$AE$118*('Process CO2 Growth'!$A$108:$A$118=$A26)*('Process CO2 Growth'!$B$107:$AE$107=T$2))*SUMPRODUCT('Multipliers and Adjustments'!$E$43:$AN$70*('Multipliers and Adjustments'!$C$43:$C$70=$A26)*('Multipliers and Adjustments'!$D$43:$D$70=$B$1)*('Multipliers and Adjustments'!$E$42:$AN$42=T$2))*10^9</f>
        <v>2733127689609.0259</v>
      </c>
      <c r="U26" s="10" cm="1">
        <f t="array" ref="U26">SUMPRODUCT('Process CO2 Growth'!$B$108:$AE$118*('Process CO2 Growth'!$A$108:$A$118=$A26)*('Process CO2 Growth'!$B$107:$AE$107=U$2))*SUMPRODUCT('Multipliers and Adjustments'!$E$43:$AN$70*('Multipliers and Adjustments'!$C$43:$C$70=$A26)*('Multipliers and Adjustments'!$D$43:$D$70=$B$1)*('Multipliers and Adjustments'!$E$42:$AN$42=U$2))*10^9</f>
        <v>2732271077458.2896</v>
      </c>
      <c r="V26" s="10" cm="1">
        <f t="array" ref="V26">SUMPRODUCT('Process CO2 Growth'!$B$108:$AE$118*('Process CO2 Growth'!$A$108:$A$118=$A26)*('Process CO2 Growth'!$B$107:$AE$107=V$2))*SUMPRODUCT('Multipliers and Adjustments'!$E$43:$AN$70*('Multipliers and Adjustments'!$C$43:$C$70=$A26)*('Multipliers and Adjustments'!$D$43:$D$70=$B$1)*('Multipliers and Adjustments'!$E$42:$AN$42=V$2))*10^9</f>
        <v>2731414465307.5527</v>
      </c>
      <c r="W26" s="10" cm="1">
        <f t="array" ref="W26">SUMPRODUCT('Process CO2 Growth'!$B$108:$AE$118*('Process CO2 Growth'!$A$108:$A$118=$A26)*('Process CO2 Growth'!$B$107:$AE$107=W$2))*SUMPRODUCT('Multipliers and Adjustments'!$E$43:$AN$70*('Multipliers and Adjustments'!$C$43:$C$70=$A26)*('Multipliers and Adjustments'!$D$43:$D$70=$B$1)*('Multipliers and Adjustments'!$E$42:$AN$42=W$2))*10^9</f>
        <v>2730932038723.1558</v>
      </c>
      <c r="X26" s="10" cm="1">
        <f t="array" ref="X26">SUMPRODUCT('Process CO2 Growth'!$B$108:$AE$118*('Process CO2 Growth'!$A$108:$A$118=$A26)*('Process CO2 Growth'!$B$107:$AE$107=X$2))*SUMPRODUCT('Multipliers and Adjustments'!$E$43:$AN$70*('Multipliers and Adjustments'!$C$43:$C$70=$A26)*('Multipliers and Adjustments'!$D$43:$D$70=$B$1)*('Multipliers and Adjustments'!$E$42:$AN$42=X$2))*10^9</f>
        <v>2730449612138.7578</v>
      </c>
      <c r="Y26" s="10" cm="1">
        <f t="array" ref="Y26">SUMPRODUCT('Process CO2 Growth'!$B$108:$AE$118*('Process CO2 Growth'!$A$108:$A$118=$A26)*('Process CO2 Growth'!$B$107:$AE$107=Y$2))*SUMPRODUCT('Multipliers and Adjustments'!$E$43:$AN$70*('Multipliers and Adjustments'!$C$43:$C$70=$A26)*('Multipliers and Adjustments'!$D$43:$D$70=$B$1)*('Multipliers and Adjustments'!$E$42:$AN$42=Y$2))*10^9</f>
        <v>2729967185554.3599</v>
      </c>
      <c r="Z26" s="10" cm="1">
        <f t="array" ref="Z26">SUMPRODUCT('Process CO2 Growth'!$B$108:$AE$118*('Process CO2 Growth'!$A$108:$A$118=$A26)*('Process CO2 Growth'!$B$107:$AE$107=Z$2))*SUMPRODUCT('Multipliers and Adjustments'!$E$43:$AN$70*('Multipliers and Adjustments'!$C$43:$C$70=$A26)*('Multipliers and Adjustments'!$D$43:$D$70=$B$1)*('Multipliers and Adjustments'!$E$42:$AN$42=Z$2))*10^9</f>
        <v>2729484758969.9624</v>
      </c>
      <c r="AA26" s="10" cm="1">
        <f t="array" ref="AA26">SUMPRODUCT('Process CO2 Growth'!$B$108:$AE$118*('Process CO2 Growth'!$A$108:$A$118=$A26)*('Process CO2 Growth'!$B$107:$AE$107=AA$2))*SUMPRODUCT('Multipliers and Adjustments'!$E$43:$AN$70*('Multipliers and Adjustments'!$C$43:$C$70=$A26)*('Multipliers and Adjustments'!$D$43:$D$70=$B$1)*('Multipliers and Adjustments'!$E$42:$AN$42=AA$2))*10^9</f>
        <v>2729002332385.564</v>
      </c>
      <c r="AB26" s="10" cm="1">
        <f t="array" ref="AB26">SUMPRODUCT('Process CO2 Growth'!$B$108:$AE$118*('Process CO2 Growth'!$A$108:$A$118=$A26)*('Process CO2 Growth'!$B$107:$AE$107=AB$2))*SUMPRODUCT('Multipliers and Adjustments'!$E$43:$AN$70*('Multipliers and Adjustments'!$C$43:$C$70=$A26)*('Multipliers and Adjustments'!$D$43:$D$70=$B$1)*('Multipliers and Adjustments'!$E$42:$AN$42=AB$2))*10^9</f>
        <v>2727467501870.772</v>
      </c>
      <c r="AC26" s="10" cm="1">
        <f t="array" ref="AC26">SUMPRODUCT('Process CO2 Growth'!$B$108:$AE$118*('Process CO2 Growth'!$A$108:$A$118=$A26)*('Process CO2 Growth'!$B$107:$AE$107=AC$2))*SUMPRODUCT('Multipliers and Adjustments'!$E$43:$AN$70*('Multipliers and Adjustments'!$C$43:$C$70=$A26)*('Multipliers and Adjustments'!$D$43:$D$70=$B$1)*('Multipliers and Adjustments'!$E$42:$AN$42=AC$2))*10^9</f>
        <v>2725932671355.9805</v>
      </c>
      <c r="AD26" s="10" cm="1">
        <f t="array" ref="AD26">SUMPRODUCT('Process CO2 Growth'!$B$108:$AE$118*('Process CO2 Growth'!$A$108:$A$118=$A26)*('Process CO2 Growth'!$B$107:$AE$107=AD$2))*SUMPRODUCT('Multipliers and Adjustments'!$E$43:$AN$70*('Multipliers and Adjustments'!$C$43:$C$70=$A26)*('Multipliers and Adjustments'!$D$43:$D$70=$B$1)*('Multipliers and Adjustments'!$E$42:$AN$42=AD$2))*10^9</f>
        <v>2724397840841.1885</v>
      </c>
      <c r="AE26" s="10" cm="1">
        <f t="array" ref="AE26">SUMPRODUCT('Process CO2 Growth'!$B$108:$AE$118*('Process CO2 Growth'!$A$108:$A$118=$A26)*('Process CO2 Growth'!$B$107:$AE$107=AE$2))*SUMPRODUCT('Multipliers and Adjustments'!$E$43:$AN$70*('Multipliers and Adjustments'!$C$43:$C$70=$A26)*('Multipliers and Adjustments'!$D$43:$D$70=$B$1)*('Multipliers and Adjustments'!$E$42:$AN$42=AE$2))*10^9</f>
        <v>2722863010326.397</v>
      </c>
      <c r="AF26" s="10" cm="1">
        <f t="array" ref="AF26">SUMPRODUCT('Process CO2 Growth'!$B$108:$AE$118*('Process CO2 Growth'!$A$108:$A$118=$A26)*('Process CO2 Growth'!$B$107:$AE$107=AF$2))*SUMPRODUCT('Multipliers and Adjustments'!$E$43:$AN$70*('Multipliers and Adjustments'!$C$43:$C$70=$A26)*('Multipliers and Adjustments'!$D$43:$D$70=$B$1)*('Multipliers and Adjustments'!$E$42:$AN$42=AF$2))*10^9</f>
        <v>2721328179811.6055</v>
      </c>
      <c r="AG26" s="10" cm="1">
        <f t="array" ref="AG26">SUMPRODUCT('Process CO2 Growth'!$B$108:$AE$118*('Process CO2 Growth'!$A$108:$A$118=$A26)*('Process CO2 Growth'!$B$107:$AE$107=AG$2))*SUMPRODUCT('Multipliers and Adjustments'!$E$43:$AN$70*('Multipliers and Adjustments'!$C$43:$C$70=$A26)*('Multipliers and Adjustments'!$D$43:$D$70=$B$1)*('Multipliers and Adjustments'!$E$42:$AN$42=AG$2))*10^9</f>
        <v>2718373275436.0752</v>
      </c>
      <c r="AH26" s="10" cm="1">
        <f t="array" ref="AH26">SUMPRODUCT('Process CO2 Growth'!$B$108:$AE$118*('Process CO2 Growth'!$A$108:$A$118=$A26)*('Process CO2 Growth'!$B$107:$AE$107=AH$2))*SUMPRODUCT('Multipliers and Adjustments'!$E$43:$AN$70*('Multipliers and Adjustments'!$C$43:$C$70=$A26)*('Multipliers and Adjustments'!$D$43:$D$70=$B$1)*('Multipliers and Adjustments'!$E$42:$AN$42=AH$2))*10^9</f>
        <v>2715418371060.5459</v>
      </c>
      <c r="AI26" s="10" cm="1">
        <f t="array" ref="AI26">SUMPRODUCT('Process CO2 Growth'!$B$108:$AE$118*('Process CO2 Growth'!$A$108:$A$118=$A26)*('Process CO2 Growth'!$B$107:$AE$107=AI$2))*SUMPRODUCT('Multipliers and Adjustments'!$E$43:$AN$70*('Multipliers and Adjustments'!$C$43:$C$70=$A26)*('Multipliers and Adjustments'!$D$43:$D$70=$B$1)*('Multipliers and Adjustments'!$E$42:$AN$42=AI$2))*10^9</f>
        <v>2712463466685.0156</v>
      </c>
      <c r="AJ26" s="10" cm="1">
        <f t="array" ref="AJ26">SUMPRODUCT('Process CO2 Growth'!$B$108:$AE$118*('Process CO2 Growth'!$A$108:$A$118=$A26)*('Process CO2 Growth'!$B$107:$AE$107=AJ$2))*SUMPRODUCT('Multipliers and Adjustments'!$E$43:$AN$70*('Multipliers and Adjustments'!$C$43:$C$70=$A26)*('Multipliers and Adjustments'!$D$43:$D$70=$B$1)*('Multipliers and Adjustments'!$E$42:$AN$42=AJ$2))*10^9</f>
        <v>2709508562309.4854</v>
      </c>
      <c r="AK26" s="10" cm="1">
        <f t="array" ref="AK26">SUMPRODUCT('Process CO2 Growth'!$B$108:$AE$118*('Process CO2 Growth'!$A$108:$A$118=$A26)*('Process CO2 Growth'!$B$107:$AE$107=AK$2))*SUMPRODUCT('Multipliers and Adjustments'!$E$43:$AN$70*('Multipliers and Adjustments'!$C$43:$C$70=$A26)*('Multipliers and Adjustments'!$D$43:$D$70=$B$1)*('Multipliers and Adjustments'!$E$42:$AN$42=AK$2))*10^9</f>
        <v>2706553657933.9551</v>
      </c>
    </row>
    <row r="27" spans="1:37" x14ac:dyDescent="0.25">
      <c r="A27" t="s">
        <v>581</v>
      </c>
      <c r="B27" s="10" cm="1">
        <f t="array" ref="B27">SUMPRODUCT('Process CO2 Growth'!$B$108:$AE$118*('Process CO2 Growth'!$A$108:$A$118=$A27)*('Process CO2 Growth'!$B$107:$AE$107=B$2))*SUMPRODUCT('Multipliers and Adjustments'!$E$43:$AN$70*('Multipliers and Adjustments'!$C$43:$C$70=$A27)*('Multipliers and Adjustments'!$D$43:$D$70=$B$1)*('Multipliers and Adjustments'!$E$42:$AN$42=B$2))*10^9</f>
        <v>0</v>
      </c>
      <c r="C27" s="10" cm="1">
        <f t="array" ref="C27">SUMPRODUCT('Process CO2 Growth'!$B$108:$AE$118*('Process CO2 Growth'!$A$108:$A$118=$A27)*('Process CO2 Growth'!$B$107:$AE$107=C$2))*SUMPRODUCT('Multipliers and Adjustments'!$E$43:$AN$70*('Multipliers and Adjustments'!$C$43:$C$70=$A27)*('Multipliers and Adjustments'!$D$43:$D$70=$B$1)*('Multipliers and Adjustments'!$E$42:$AN$42=C$2))*10^9</f>
        <v>0</v>
      </c>
      <c r="D27" s="10" cm="1">
        <f t="array" ref="D27">SUMPRODUCT('Process CO2 Growth'!$B$108:$AE$118*('Process CO2 Growth'!$A$108:$A$118=$A27)*('Process CO2 Growth'!$B$107:$AE$107=D$2))*SUMPRODUCT('Multipliers and Adjustments'!$E$43:$AN$70*('Multipliers and Adjustments'!$C$43:$C$70=$A27)*('Multipliers and Adjustments'!$D$43:$D$70=$B$1)*('Multipliers and Adjustments'!$E$42:$AN$42=D$2))*10^9</f>
        <v>0</v>
      </c>
      <c r="E27" s="10" cm="1">
        <f t="array" ref="E27">SUMPRODUCT('Process CO2 Growth'!$B$108:$AE$118*('Process CO2 Growth'!$A$108:$A$118=$A27)*('Process CO2 Growth'!$B$107:$AE$107=E$2))*SUMPRODUCT('Multipliers and Adjustments'!$E$43:$AN$70*('Multipliers and Adjustments'!$C$43:$C$70=$A27)*('Multipliers and Adjustments'!$D$43:$D$70=$B$1)*('Multipliers and Adjustments'!$E$42:$AN$42=E$2))*10^9</f>
        <v>0</v>
      </c>
      <c r="F27" s="10" cm="1">
        <f t="array" ref="F27">SUMPRODUCT('Process CO2 Growth'!$B$108:$AE$118*('Process CO2 Growth'!$A$108:$A$118=$A27)*('Process CO2 Growth'!$B$107:$AE$107=F$2))*SUMPRODUCT('Multipliers and Adjustments'!$E$43:$AN$70*('Multipliers and Adjustments'!$C$43:$C$70=$A27)*('Multipliers and Adjustments'!$D$43:$D$70=$B$1)*('Multipliers and Adjustments'!$E$42:$AN$42=F$2))*10^9</f>
        <v>0</v>
      </c>
      <c r="G27" s="10" cm="1">
        <f t="array" ref="G27">SUMPRODUCT('Process CO2 Growth'!$B$108:$AE$118*('Process CO2 Growth'!$A$108:$A$118=$A27)*('Process CO2 Growth'!$B$107:$AE$107=G$2))*SUMPRODUCT('Multipliers and Adjustments'!$E$43:$AN$70*('Multipliers and Adjustments'!$C$43:$C$70=$A27)*('Multipliers and Adjustments'!$D$43:$D$70=$B$1)*('Multipliers and Adjustments'!$E$42:$AN$42=G$2))*10^9</f>
        <v>0</v>
      </c>
      <c r="H27" s="10" cm="1">
        <f t="array" ref="H27">SUMPRODUCT('Process CO2 Growth'!$B$108:$AE$118*('Process CO2 Growth'!$A$108:$A$118=$A27)*('Process CO2 Growth'!$B$107:$AE$107=H$2))*SUMPRODUCT('Multipliers and Adjustments'!$E$43:$AN$70*('Multipliers and Adjustments'!$C$43:$C$70=$A27)*('Multipliers and Adjustments'!$D$43:$D$70=$B$1)*('Multipliers and Adjustments'!$E$42:$AN$42=H$2))*10^9</f>
        <v>0</v>
      </c>
      <c r="I27" s="10" cm="1">
        <f t="array" ref="I27">SUMPRODUCT('Process CO2 Growth'!$B$108:$AE$118*('Process CO2 Growth'!$A$108:$A$118=$A27)*('Process CO2 Growth'!$B$107:$AE$107=I$2))*SUMPRODUCT('Multipliers and Adjustments'!$E$43:$AN$70*('Multipliers and Adjustments'!$C$43:$C$70=$A27)*('Multipliers and Adjustments'!$D$43:$D$70=$B$1)*('Multipliers and Adjustments'!$E$42:$AN$42=I$2))*10^9</f>
        <v>0</v>
      </c>
      <c r="J27" s="10" cm="1">
        <f t="array" ref="J27">SUMPRODUCT('Process CO2 Growth'!$B$108:$AE$118*('Process CO2 Growth'!$A$108:$A$118=$A27)*('Process CO2 Growth'!$B$107:$AE$107=J$2))*SUMPRODUCT('Multipliers and Adjustments'!$E$43:$AN$70*('Multipliers and Adjustments'!$C$43:$C$70=$A27)*('Multipliers and Adjustments'!$D$43:$D$70=$B$1)*('Multipliers and Adjustments'!$E$42:$AN$42=J$2))*10^9</f>
        <v>0</v>
      </c>
      <c r="K27" s="10" cm="1">
        <f t="array" ref="K27">SUMPRODUCT('Process CO2 Growth'!$B$108:$AE$118*('Process CO2 Growth'!$A$108:$A$118=$A27)*('Process CO2 Growth'!$B$107:$AE$107=K$2))*SUMPRODUCT('Multipliers and Adjustments'!$E$43:$AN$70*('Multipliers and Adjustments'!$C$43:$C$70=$A27)*('Multipliers and Adjustments'!$D$43:$D$70=$B$1)*('Multipliers and Adjustments'!$E$42:$AN$42=K$2))*10^9</f>
        <v>0</v>
      </c>
      <c r="L27" s="10" cm="1">
        <f t="array" ref="L27">SUMPRODUCT('Process CO2 Growth'!$B$108:$AE$118*('Process CO2 Growth'!$A$108:$A$118=$A27)*('Process CO2 Growth'!$B$107:$AE$107=L$2))*SUMPRODUCT('Multipliers and Adjustments'!$E$43:$AN$70*('Multipliers and Adjustments'!$C$43:$C$70=$A27)*('Multipliers and Adjustments'!$D$43:$D$70=$B$1)*('Multipliers and Adjustments'!$E$42:$AN$42=L$2))*10^9</f>
        <v>0</v>
      </c>
      <c r="M27" s="10" cm="1">
        <f t="array" ref="M27">SUMPRODUCT('Process CO2 Growth'!$B$108:$AE$118*('Process CO2 Growth'!$A$108:$A$118=$A27)*('Process CO2 Growth'!$B$107:$AE$107=M$2))*SUMPRODUCT('Multipliers and Adjustments'!$E$43:$AN$70*('Multipliers and Adjustments'!$C$43:$C$70=$A27)*('Multipliers and Adjustments'!$D$43:$D$70=$B$1)*('Multipliers and Adjustments'!$E$42:$AN$42=M$2))*10^9</f>
        <v>0</v>
      </c>
      <c r="N27" s="10" cm="1">
        <f t="array" ref="N27">SUMPRODUCT('Process CO2 Growth'!$B$108:$AE$118*('Process CO2 Growth'!$A$108:$A$118=$A27)*('Process CO2 Growth'!$B$107:$AE$107=N$2))*SUMPRODUCT('Multipliers and Adjustments'!$E$43:$AN$70*('Multipliers and Adjustments'!$C$43:$C$70=$A27)*('Multipliers and Adjustments'!$D$43:$D$70=$B$1)*('Multipliers and Adjustments'!$E$42:$AN$42=N$2))*10^9</f>
        <v>0</v>
      </c>
      <c r="O27" s="10" cm="1">
        <f t="array" ref="O27">SUMPRODUCT('Process CO2 Growth'!$B$108:$AE$118*('Process CO2 Growth'!$A$108:$A$118=$A27)*('Process CO2 Growth'!$B$107:$AE$107=O$2))*SUMPRODUCT('Multipliers and Adjustments'!$E$43:$AN$70*('Multipliers and Adjustments'!$C$43:$C$70=$A27)*('Multipliers and Adjustments'!$D$43:$D$70=$B$1)*('Multipliers and Adjustments'!$E$42:$AN$42=O$2))*10^9</f>
        <v>0</v>
      </c>
      <c r="P27" s="10" cm="1">
        <f t="array" ref="P27">SUMPRODUCT('Process CO2 Growth'!$B$108:$AE$118*('Process CO2 Growth'!$A$108:$A$118=$A27)*('Process CO2 Growth'!$B$107:$AE$107=P$2))*SUMPRODUCT('Multipliers and Adjustments'!$E$43:$AN$70*('Multipliers and Adjustments'!$C$43:$C$70=$A27)*('Multipliers and Adjustments'!$D$43:$D$70=$B$1)*('Multipliers and Adjustments'!$E$42:$AN$42=P$2))*10^9</f>
        <v>0</v>
      </c>
      <c r="Q27" s="10" cm="1">
        <f t="array" ref="Q27">SUMPRODUCT('Process CO2 Growth'!$B$108:$AE$118*('Process CO2 Growth'!$A$108:$A$118=$A27)*('Process CO2 Growth'!$B$107:$AE$107=Q$2))*SUMPRODUCT('Multipliers and Adjustments'!$E$43:$AN$70*('Multipliers and Adjustments'!$C$43:$C$70=$A27)*('Multipliers and Adjustments'!$D$43:$D$70=$B$1)*('Multipliers and Adjustments'!$E$42:$AN$42=Q$2))*10^9</f>
        <v>0</v>
      </c>
      <c r="R27" s="10" cm="1">
        <f t="array" ref="R27">SUMPRODUCT('Process CO2 Growth'!$B$108:$AE$118*('Process CO2 Growth'!$A$108:$A$118=$A27)*('Process CO2 Growth'!$B$107:$AE$107=R$2))*SUMPRODUCT('Multipliers and Adjustments'!$E$43:$AN$70*('Multipliers and Adjustments'!$C$43:$C$70=$A27)*('Multipliers and Adjustments'!$D$43:$D$70=$B$1)*('Multipliers and Adjustments'!$E$42:$AN$42=R$2))*10^9</f>
        <v>0</v>
      </c>
      <c r="S27" s="10" cm="1">
        <f t="array" ref="S27">SUMPRODUCT('Process CO2 Growth'!$B$108:$AE$118*('Process CO2 Growth'!$A$108:$A$118=$A27)*('Process CO2 Growth'!$B$107:$AE$107=S$2))*SUMPRODUCT('Multipliers and Adjustments'!$E$43:$AN$70*('Multipliers and Adjustments'!$C$43:$C$70=$A27)*('Multipliers and Adjustments'!$D$43:$D$70=$B$1)*('Multipliers and Adjustments'!$E$42:$AN$42=S$2))*10^9</f>
        <v>0</v>
      </c>
      <c r="T27" s="10" cm="1">
        <f t="array" ref="T27">SUMPRODUCT('Process CO2 Growth'!$B$108:$AE$118*('Process CO2 Growth'!$A$108:$A$118=$A27)*('Process CO2 Growth'!$B$107:$AE$107=T$2))*SUMPRODUCT('Multipliers and Adjustments'!$E$43:$AN$70*('Multipliers and Adjustments'!$C$43:$C$70=$A27)*('Multipliers and Adjustments'!$D$43:$D$70=$B$1)*('Multipliers and Adjustments'!$E$42:$AN$42=T$2))*10^9</f>
        <v>0</v>
      </c>
      <c r="U27" s="10" cm="1">
        <f t="array" ref="U27">SUMPRODUCT('Process CO2 Growth'!$B$108:$AE$118*('Process CO2 Growth'!$A$108:$A$118=$A27)*('Process CO2 Growth'!$B$107:$AE$107=U$2))*SUMPRODUCT('Multipliers and Adjustments'!$E$43:$AN$70*('Multipliers and Adjustments'!$C$43:$C$70=$A27)*('Multipliers and Adjustments'!$D$43:$D$70=$B$1)*('Multipliers and Adjustments'!$E$42:$AN$42=U$2))*10^9</f>
        <v>0</v>
      </c>
      <c r="V27" s="10" cm="1">
        <f t="array" ref="V27">SUMPRODUCT('Process CO2 Growth'!$B$108:$AE$118*('Process CO2 Growth'!$A$108:$A$118=$A27)*('Process CO2 Growth'!$B$107:$AE$107=V$2))*SUMPRODUCT('Multipliers and Adjustments'!$E$43:$AN$70*('Multipliers and Adjustments'!$C$43:$C$70=$A27)*('Multipliers and Adjustments'!$D$43:$D$70=$B$1)*('Multipliers and Adjustments'!$E$42:$AN$42=V$2))*10^9</f>
        <v>0</v>
      </c>
      <c r="W27" s="10" cm="1">
        <f t="array" ref="W27">SUMPRODUCT('Process CO2 Growth'!$B$108:$AE$118*('Process CO2 Growth'!$A$108:$A$118=$A27)*('Process CO2 Growth'!$B$107:$AE$107=W$2))*SUMPRODUCT('Multipliers and Adjustments'!$E$43:$AN$70*('Multipliers and Adjustments'!$C$43:$C$70=$A27)*('Multipliers and Adjustments'!$D$43:$D$70=$B$1)*('Multipliers and Adjustments'!$E$42:$AN$42=W$2))*10^9</f>
        <v>0</v>
      </c>
      <c r="X27" s="10" cm="1">
        <f t="array" ref="X27">SUMPRODUCT('Process CO2 Growth'!$B$108:$AE$118*('Process CO2 Growth'!$A$108:$A$118=$A27)*('Process CO2 Growth'!$B$107:$AE$107=X$2))*SUMPRODUCT('Multipliers and Adjustments'!$E$43:$AN$70*('Multipliers and Adjustments'!$C$43:$C$70=$A27)*('Multipliers and Adjustments'!$D$43:$D$70=$B$1)*('Multipliers and Adjustments'!$E$42:$AN$42=X$2))*10^9</f>
        <v>0</v>
      </c>
      <c r="Y27" s="10" cm="1">
        <f t="array" ref="Y27">SUMPRODUCT('Process CO2 Growth'!$B$108:$AE$118*('Process CO2 Growth'!$A$108:$A$118=$A27)*('Process CO2 Growth'!$B$107:$AE$107=Y$2))*SUMPRODUCT('Multipliers and Adjustments'!$E$43:$AN$70*('Multipliers and Adjustments'!$C$43:$C$70=$A27)*('Multipliers and Adjustments'!$D$43:$D$70=$B$1)*('Multipliers and Adjustments'!$E$42:$AN$42=Y$2))*10^9</f>
        <v>0</v>
      </c>
      <c r="Z27" s="10" cm="1">
        <f t="array" ref="Z27">SUMPRODUCT('Process CO2 Growth'!$B$108:$AE$118*('Process CO2 Growth'!$A$108:$A$118=$A27)*('Process CO2 Growth'!$B$107:$AE$107=Z$2))*SUMPRODUCT('Multipliers and Adjustments'!$E$43:$AN$70*('Multipliers and Adjustments'!$C$43:$C$70=$A27)*('Multipliers and Adjustments'!$D$43:$D$70=$B$1)*('Multipliers and Adjustments'!$E$42:$AN$42=Z$2))*10^9</f>
        <v>0</v>
      </c>
      <c r="AA27" s="10" cm="1">
        <f t="array" ref="AA27">SUMPRODUCT('Process CO2 Growth'!$B$108:$AE$118*('Process CO2 Growth'!$A$108:$A$118=$A27)*('Process CO2 Growth'!$B$107:$AE$107=AA$2))*SUMPRODUCT('Multipliers and Adjustments'!$E$43:$AN$70*('Multipliers and Adjustments'!$C$43:$C$70=$A27)*('Multipliers and Adjustments'!$D$43:$D$70=$B$1)*('Multipliers and Adjustments'!$E$42:$AN$42=AA$2))*10^9</f>
        <v>0</v>
      </c>
      <c r="AB27" s="10" cm="1">
        <f t="array" ref="AB27">SUMPRODUCT('Process CO2 Growth'!$B$108:$AE$118*('Process CO2 Growth'!$A$108:$A$118=$A27)*('Process CO2 Growth'!$B$107:$AE$107=AB$2))*SUMPRODUCT('Multipliers and Adjustments'!$E$43:$AN$70*('Multipliers and Adjustments'!$C$43:$C$70=$A27)*('Multipliers and Adjustments'!$D$43:$D$70=$B$1)*('Multipliers and Adjustments'!$E$42:$AN$42=AB$2))*10^9</f>
        <v>0</v>
      </c>
      <c r="AC27" s="10" cm="1">
        <f t="array" ref="AC27">SUMPRODUCT('Process CO2 Growth'!$B$108:$AE$118*('Process CO2 Growth'!$A$108:$A$118=$A27)*('Process CO2 Growth'!$B$107:$AE$107=AC$2))*SUMPRODUCT('Multipliers and Adjustments'!$E$43:$AN$70*('Multipliers and Adjustments'!$C$43:$C$70=$A27)*('Multipliers and Adjustments'!$D$43:$D$70=$B$1)*('Multipliers and Adjustments'!$E$42:$AN$42=AC$2))*10^9</f>
        <v>0</v>
      </c>
      <c r="AD27" s="10" cm="1">
        <f t="array" ref="AD27">SUMPRODUCT('Process CO2 Growth'!$B$108:$AE$118*('Process CO2 Growth'!$A$108:$A$118=$A27)*('Process CO2 Growth'!$B$107:$AE$107=AD$2))*SUMPRODUCT('Multipliers and Adjustments'!$E$43:$AN$70*('Multipliers and Adjustments'!$C$43:$C$70=$A27)*('Multipliers and Adjustments'!$D$43:$D$70=$B$1)*('Multipliers and Adjustments'!$E$42:$AN$42=AD$2))*10^9</f>
        <v>0</v>
      </c>
      <c r="AE27" s="10" cm="1">
        <f t="array" ref="AE27">SUMPRODUCT('Process CO2 Growth'!$B$108:$AE$118*('Process CO2 Growth'!$A$108:$A$118=$A27)*('Process CO2 Growth'!$B$107:$AE$107=AE$2))*SUMPRODUCT('Multipliers and Adjustments'!$E$43:$AN$70*('Multipliers and Adjustments'!$C$43:$C$70=$A27)*('Multipliers and Adjustments'!$D$43:$D$70=$B$1)*('Multipliers and Adjustments'!$E$42:$AN$42=AE$2))*10^9</f>
        <v>0</v>
      </c>
      <c r="AF27" s="10" cm="1">
        <f t="array" ref="AF27">SUMPRODUCT('Process CO2 Growth'!$B$108:$AE$118*('Process CO2 Growth'!$A$108:$A$118=$A27)*('Process CO2 Growth'!$B$107:$AE$107=AF$2))*SUMPRODUCT('Multipliers and Adjustments'!$E$43:$AN$70*('Multipliers and Adjustments'!$C$43:$C$70=$A27)*('Multipliers and Adjustments'!$D$43:$D$70=$B$1)*('Multipliers and Adjustments'!$E$42:$AN$42=AF$2))*10^9</f>
        <v>0</v>
      </c>
      <c r="AG27" s="10" cm="1">
        <f t="array" ref="AG27">SUMPRODUCT('Process CO2 Growth'!$B$108:$AE$118*('Process CO2 Growth'!$A$108:$A$118=$A27)*('Process CO2 Growth'!$B$107:$AE$107=AG$2))*SUMPRODUCT('Multipliers and Adjustments'!$E$43:$AN$70*('Multipliers and Adjustments'!$C$43:$C$70=$A27)*('Multipliers and Adjustments'!$D$43:$D$70=$B$1)*('Multipliers and Adjustments'!$E$42:$AN$42=AG$2))*10^9</f>
        <v>0</v>
      </c>
      <c r="AH27" s="10" cm="1">
        <f t="array" ref="AH27">SUMPRODUCT('Process CO2 Growth'!$B$108:$AE$118*('Process CO2 Growth'!$A$108:$A$118=$A27)*('Process CO2 Growth'!$B$107:$AE$107=AH$2))*SUMPRODUCT('Multipliers and Adjustments'!$E$43:$AN$70*('Multipliers and Adjustments'!$C$43:$C$70=$A27)*('Multipliers and Adjustments'!$D$43:$D$70=$B$1)*('Multipliers and Adjustments'!$E$42:$AN$42=AH$2))*10^9</f>
        <v>0</v>
      </c>
      <c r="AI27" s="10" cm="1">
        <f t="array" ref="AI27">SUMPRODUCT('Process CO2 Growth'!$B$108:$AE$118*('Process CO2 Growth'!$A$108:$A$118=$A27)*('Process CO2 Growth'!$B$107:$AE$107=AI$2))*SUMPRODUCT('Multipliers and Adjustments'!$E$43:$AN$70*('Multipliers and Adjustments'!$C$43:$C$70=$A27)*('Multipliers and Adjustments'!$D$43:$D$70=$B$1)*('Multipliers and Adjustments'!$E$42:$AN$42=AI$2))*10^9</f>
        <v>0</v>
      </c>
      <c r="AJ27" s="10" cm="1">
        <f t="array" ref="AJ27">SUMPRODUCT('Process CO2 Growth'!$B$108:$AE$118*('Process CO2 Growth'!$A$108:$A$118=$A27)*('Process CO2 Growth'!$B$107:$AE$107=AJ$2))*SUMPRODUCT('Multipliers and Adjustments'!$E$43:$AN$70*('Multipliers and Adjustments'!$C$43:$C$70=$A27)*('Multipliers and Adjustments'!$D$43:$D$70=$B$1)*('Multipliers and Adjustments'!$E$42:$AN$42=AJ$2))*10^9</f>
        <v>0</v>
      </c>
      <c r="AK27" s="10" cm="1">
        <f t="array" ref="AK27">SUMPRODUCT('Process CO2 Growth'!$B$108:$AE$118*('Process CO2 Growth'!$A$108:$A$118=$A27)*('Process CO2 Growth'!$B$107:$AE$107=AK$2))*SUMPRODUCT('Multipliers and Adjustments'!$E$43:$AN$70*('Multipliers and Adjustments'!$C$43:$C$70=$A27)*('Multipliers and Adjustments'!$D$43:$D$70=$B$1)*('Multipliers and Adjustments'!$E$42:$AN$42=AK$2))*10^9</f>
        <v>0</v>
      </c>
    </row>
    <row r="29" spans="1:37" x14ac:dyDescent="0.25">
      <c r="F29"/>
      <c r="H29" s="164"/>
      <c r="I29" s="72"/>
    </row>
    <row r="30" spans="1:37" x14ac:dyDescent="0.25">
      <c r="F30"/>
      <c r="H30" s="164"/>
    </row>
    <row r="31" spans="1:37" x14ac:dyDescent="0.25">
      <c r="F31"/>
      <c r="H31" s="164"/>
    </row>
    <row r="32" spans="1:37" x14ac:dyDescent="0.25">
      <c r="F32"/>
      <c r="H32" s="164"/>
    </row>
    <row r="33" spans="6:8" x14ac:dyDescent="0.25">
      <c r="F33"/>
      <c r="H33" s="164"/>
    </row>
    <row r="34" spans="6:8" x14ac:dyDescent="0.25">
      <c r="F34"/>
      <c r="H34" s="164"/>
    </row>
    <row r="35" spans="6:8" x14ac:dyDescent="0.25">
      <c r="F35"/>
      <c r="H35" s="164"/>
    </row>
    <row r="36" spans="6:8" x14ac:dyDescent="0.25">
      <c r="F36"/>
      <c r="H36" s="164"/>
    </row>
    <row r="37" spans="6:8" x14ac:dyDescent="0.25">
      <c r="F37"/>
      <c r="H37" s="164"/>
    </row>
    <row r="38" spans="6:8" x14ac:dyDescent="0.25">
      <c r="F38"/>
      <c r="H38" s="164"/>
    </row>
    <row r="39" spans="6:8" x14ac:dyDescent="0.25">
      <c r="F39"/>
      <c r="H39" s="164"/>
    </row>
    <row r="40" spans="6:8" x14ac:dyDescent="0.25">
      <c r="F40"/>
      <c r="H40" s="164"/>
    </row>
    <row r="41" spans="6:8" x14ac:dyDescent="0.25">
      <c r="F41"/>
      <c r="H41" s="164"/>
    </row>
    <row r="42" spans="6:8" x14ac:dyDescent="0.25">
      <c r="F42"/>
      <c r="H42" s="164"/>
    </row>
    <row r="43" spans="6:8" x14ac:dyDescent="0.25">
      <c r="F43"/>
      <c r="H43" s="164"/>
    </row>
    <row r="44" spans="6:8" x14ac:dyDescent="0.25">
      <c r="F44"/>
      <c r="H44" s="164"/>
    </row>
    <row r="45" spans="6:8" x14ac:dyDescent="0.25">
      <c r="F45"/>
      <c r="H45" s="164"/>
    </row>
    <row r="46" spans="6:8" x14ac:dyDescent="0.25">
      <c r="F46"/>
      <c r="H46" s="164"/>
    </row>
    <row r="47" spans="6:8" x14ac:dyDescent="0.25">
      <c r="F47"/>
      <c r="H47" s="164"/>
    </row>
    <row r="48" spans="6:8" x14ac:dyDescent="0.25">
      <c r="F48"/>
      <c r="H48" s="164"/>
    </row>
    <row r="49" spans="6:8" x14ac:dyDescent="0.25">
      <c r="F49"/>
      <c r="H49" s="164"/>
    </row>
    <row r="50" spans="6:8" x14ac:dyDescent="0.25">
      <c r="F50"/>
      <c r="H50" s="164"/>
    </row>
    <row r="51" spans="6:8" x14ac:dyDescent="0.25">
      <c r="F51"/>
      <c r="H51" s="164"/>
    </row>
    <row r="52" spans="6:8" x14ac:dyDescent="0.25">
      <c r="F52"/>
      <c r="H52" s="164"/>
    </row>
    <row r="53" spans="6:8" x14ac:dyDescent="0.25">
      <c r="F53"/>
      <c r="H53" s="16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theme="8" tint="-0.249977111117893"/>
  </sheetPr>
  <dimension ref="A1:AK53"/>
  <sheetViews>
    <sheetView workbookViewId="0">
      <selection activeCell="I5" sqref="I5"/>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11</v>
      </c>
      <c r="C1" s="16" t="str">
        <f>_xlfn.CONCAT("Unit: grams of ",B1)</f>
        <v>Unit: grams of CH4</v>
      </c>
      <c r="F1" s="72"/>
      <c r="G1" s="72"/>
      <c r="H1" s="72"/>
      <c r="I1" s="72"/>
      <c r="J1" s="73"/>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62" cm="1">
        <f t="array" ref="B3">SUMIFS('EPA non-CO2 Data'!$H:$H,'EPA non-CO2 Data'!$A:$A,'Country Selector'!$A$2,'EPA non-CO2 Data'!$J:$J,$B$1,'EPA non-CO2 Data'!$I:$I,$A3,'EPA non-CO2 Data'!$F:$F,B$2)*10^12*SUMPRODUCT('Multipliers and Adjustments'!$E$43:$AN$70*('Multipliers and Adjustments'!$E$42:$AN$42=B$2)*('Multipliers and Adjustments'!$C$43:$C$70=$A3)*('Multipliers and Adjustments'!$D$43:$D$70=$B$1))-IF('Country Selector'!$A$2="United States",SUM('IRA Agriculture Funding'!B38:B39),0)</f>
        <v>8378828040127.4072</v>
      </c>
      <c r="C3" s="162" cm="1">
        <f t="array" ref="C3">SUMIFS('EPA non-CO2 Data'!$H:$H,'EPA non-CO2 Data'!$A:$A,'Country Selector'!$A$2,'EPA non-CO2 Data'!$J:$J,$B$1,'EPA non-CO2 Data'!$I:$I,$A3,'EPA non-CO2 Data'!$F:$F,C$2)*10^12*SUMPRODUCT('Multipliers and Adjustments'!$E$43:$AN$70*('Multipliers and Adjustments'!$E$42:$AN$42=C$2)*('Multipliers and Adjustments'!$C$43:$C$70=$A3)*('Multipliers and Adjustments'!$D$43:$D$70=$B$1))-IF('Country Selector'!$A$2="United States",SUM('IRA Agriculture Funding'!C38:C39),0)</f>
        <v>8383565441083.5332</v>
      </c>
      <c r="D3" s="162" cm="1">
        <f t="array" ref="D3">SUMIFS('EPA non-CO2 Data'!$H:$H,'EPA non-CO2 Data'!$A:$A,'Country Selector'!$A$2,'EPA non-CO2 Data'!$J:$J,$B$1,'EPA non-CO2 Data'!$I:$I,$A3,'EPA non-CO2 Data'!$F:$F,D$2)*10^12*SUMPRODUCT('Multipliers and Adjustments'!$E$43:$AN$70*('Multipliers and Adjustments'!$E$42:$AN$42=D$2)*('Multipliers and Adjustments'!$C$43:$C$70=$A3)*('Multipliers and Adjustments'!$D$43:$D$70=$B$1))-IF('Country Selector'!$A$2="United States",SUM('IRA Agriculture Funding'!D38:D39),0)</f>
        <v>8370065717187.9697</v>
      </c>
      <c r="E3" s="162" cm="1">
        <f t="array" ref="E3">SUMIFS('EPA non-CO2 Data'!$H:$H,'EPA non-CO2 Data'!$A:$A,'Country Selector'!$A$2,'EPA non-CO2 Data'!$J:$J,$B$1,'EPA non-CO2 Data'!$I:$I,$A3,'EPA non-CO2 Data'!$F:$F,E$2)*10^12*SUMPRODUCT('Multipliers and Adjustments'!$E$43:$AN$70*('Multipliers and Adjustments'!$E$42:$AN$42=E$2)*('Multipliers and Adjustments'!$C$43:$C$70=$A3)*('Multipliers and Adjustments'!$D$43:$D$70=$B$1))-IF('Country Selector'!$A$2="United States",SUM('IRA Agriculture Funding'!E38:E39),0)</f>
        <v>8356565993292.4063</v>
      </c>
      <c r="F3" s="162" cm="1">
        <f t="array" ref="F3">SUMIFS('EPA non-CO2 Data'!$H:$H,'EPA non-CO2 Data'!$A:$A,'Country Selector'!$A$2,'EPA non-CO2 Data'!$J:$J,$B$1,'EPA non-CO2 Data'!$I:$I,$A3,'EPA non-CO2 Data'!$F:$F,F$2)*10^12*SUMPRODUCT('Multipliers and Adjustments'!$E$43:$AN$70*('Multipliers and Adjustments'!$E$42:$AN$42=F$2)*('Multipliers and Adjustments'!$C$43:$C$70=$A3)*('Multipliers and Adjustments'!$D$43:$D$70=$B$1))-IF('Country Selector'!$A$2="United States",SUM('IRA Agriculture Funding'!F38:F39),0)</f>
        <v>8343066269396.8447</v>
      </c>
      <c r="G3" s="162" cm="1">
        <f t="array" ref="G3">SUMIFS('EPA non-CO2 Data'!$H:$H,'EPA non-CO2 Data'!$A:$A,'Country Selector'!$A$2,'EPA non-CO2 Data'!$J:$J,$B$1,'EPA non-CO2 Data'!$I:$I,$A3,'EPA non-CO2 Data'!$F:$F,G$2)*10^12*SUMPRODUCT('Multipliers and Adjustments'!$E$43:$AN$70*('Multipliers and Adjustments'!$E$42:$AN$42=G$2)*('Multipliers and Adjustments'!$C$43:$C$70=$A3)*('Multipliers and Adjustments'!$D$43:$D$70=$B$1))-IF('Country Selector'!$A$2="United States",SUM('IRA Agriculture Funding'!G38:G39),0)</f>
        <v>8329566545501.2813</v>
      </c>
      <c r="H3" s="162" cm="1">
        <f t="array" ref="H3">SUMIFS('EPA non-CO2 Data'!$H:$H,'EPA non-CO2 Data'!$A:$A,'Country Selector'!$A$2,'EPA non-CO2 Data'!$J:$J,$B$1,'EPA non-CO2 Data'!$I:$I,$A3,'EPA non-CO2 Data'!$F:$F,H$2)*10^12*SUMPRODUCT('Multipliers and Adjustments'!$E$43:$AN$70*('Multipliers and Adjustments'!$E$42:$AN$42=H$2)*('Multipliers and Adjustments'!$C$43:$C$70=$A3)*('Multipliers and Adjustments'!$D$43:$D$70=$B$1))-IF('Country Selector'!$A$2="United States",SUM('IRA Agriculture Funding'!H38:H39),0)</f>
        <v>8289526026076.3027</v>
      </c>
      <c r="I3" s="162" cm="1">
        <f t="array" ref="I3">SUMIFS('EPA non-CO2 Data'!$H:$H,'EPA non-CO2 Data'!$A:$A,'Country Selector'!$A$2,'EPA non-CO2 Data'!$J:$J,$B$1,'EPA non-CO2 Data'!$I:$I,$A3,'EPA non-CO2 Data'!$F:$F,I$2)*10^12*SUMPRODUCT('Multipliers and Adjustments'!$E$43:$AN$70*('Multipliers and Adjustments'!$E$42:$AN$42=I$2)*('Multipliers and Adjustments'!$C$43:$C$70=$A3)*('Multipliers and Adjustments'!$D$43:$D$70=$B$1))-IF('Country Selector'!$A$2="United States",SUM('IRA Agriculture Funding'!I38:I39),0)</f>
        <v>8266097371951.9961</v>
      </c>
      <c r="J3" s="162" cm="1">
        <f t="array" ref="J3">SUMIFS('EPA non-CO2 Data'!$H:$H,'EPA non-CO2 Data'!$A:$A,'Country Selector'!$A$2,'EPA non-CO2 Data'!$J:$J,$B$1,'EPA non-CO2 Data'!$I:$I,$A3,'EPA non-CO2 Data'!$F:$F,J$2)*10^12*SUMPRODUCT('Multipliers and Adjustments'!$E$43:$AN$70*('Multipliers and Adjustments'!$E$42:$AN$42=J$2)*('Multipliers and Adjustments'!$C$43:$C$70=$A3)*('Multipliers and Adjustments'!$D$43:$D$70=$B$1))-IF('Country Selector'!$A$2="United States",SUM('IRA Agriculture Funding'!J38:J39),0)</f>
        <v>8242668717827.6865</v>
      </c>
      <c r="K3" s="162" cm="1">
        <f t="array" ref="K3">SUMIFS('EPA non-CO2 Data'!$H:$H,'EPA non-CO2 Data'!$A:$A,'Country Selector'!$A$2,'EPA non-CO2 Data'!$J:$J,$B$1,'EPA non-CO2 Data'!$I:$I,$A3,'EPA non-CO2 Data'!$F:$F,K$2)*10^12*SUMPRODUCT('Multipliers and Adjustments'!$E$43:$AN$70*('Multipliers and Adjustments'!$E$42:$AN$42=K$2)*('Multipliers and Adjustments'!$C$43:$C$70=$A3)*('Multipliers and Adjustments'!$D$43:$D$70=$B$1))-IF('Country Selector'!$A$2="United States",SUM('IRA Agriculture Funding'!K38:K39),0)</f>
        <v>8219240063703.3848</v>
      </c>
      <c r="L3" s="162" cm="1">
        <f t="array" ref="L3">SUMIFS('EPA non-CO2 Data'!$H:$H,'EPA non-CO2 Data'!$A:$A,'Country Selector'!$A$2,'EPA non-CO2 Data'!$J:$J,$B$1,'EPA non-CO2 Data'!$I:$I,$A3,'EPA non-CO2 Data'!$F:$F,L$2)*10^12*SUMPRODUCT('Multipliers and Adjustments'!$E$43:$AN$70*('Multipliers and Adjustments'!$E$42:$AN$42=L$2)*('Multipliers and Adjustments'!$C$43:$C$70=$A3)*('Multipliers and Adjustments'!$D$43:$D$70=$B$1))-IF('Country Selector'!$A$2="United States",SUM('IRA Agriculture Funding'!L38:L39),0)</f>
        <v>8195811409579.0762</v>
      </c>
      <c r="M3" s="162" cm="1">
        <f t="array" ref="M3">SUMIFS('EPA non-CO2 Data'!$H:$H,'EPA non-CO2 Data'!$A:$A,'Country Selector'!$A$2,'EPA non-CO2 Data'!$J:$J,$B$1,'EPA non-CO2 Data'!$I:$I,$A3,'EPA non-CO2 Data'!$F:$F,M$2)*10^12*SUMPRODUCT('Multipliers and Adjustments'!$E$43:$AN$70*('Multipliers and Adjustments'!$E$42:$AN$42=M$2)*('Multipliers and Adjustments'!$C$43:$C$70=$A3)*('Multipliers and Adjustments'!$D$43:$D$70=$B$1))-IF('Country Selector'!$A$2="United States",SUM('IRA Agriculture Funding'!M38:M39),0)</f>
        <v>8161801850552.6123</v>
      </c>
      <c r="N3" s="162" cm="1">
        <f t="array" ref="N3">SUMIFS('EPA non-CO2 Data'!$H:$H,'EPA non-CO2 Data'!$A:$A,'Country Selector'!$A$2,'EPA non-CO2 Data'!$J:$J,$B$1,'EPA non-CO2 Data'!$I:$I,$A3,'EPA non-CO2 Data'!$F:$F,N$2)*10^12*SUMPRODUCT('Multipliers and Adjustments'!$E$43:$AN$70*('Multipliers and Adjustments'!$E$42:$AN$42=N$2)*('Multipliers and Adjustments'!$C$43:$C$70=$A3)*('Multipliers and Adjustments'!$D$43:$D$70=$B$1))-IF('Country Selector'!$A$2="United States",SUM('IRA Agriculture Funding'!N38:N39),0)</f>
        <v>8127792291526.1377</v>
      </c>
      <c r="O3" s="162" cm="1">
        <f t="array" ref="O3">SUMIFS('EPA non-CO2 Data'!$H:$H,'EPA non-CO2 Data'!$A:$A,'Country Selector'!$A$2,'EPA non-CO2 Data'!$J:$J,$B$1,'EPA non-CO2 Data'!$I:$I,$A3,'EPA non-CO2 Data'!$F:$F,O$2)*10^12*SUMPRODUCT('Multipliers and Adjustments'!$E$43:$AN$70*('Multipliers and Adjustments'!$E$42:$AN$42=O$2)*('Multipliers and Adjustments'!$C$43:$C$70=$A3)*('Multipliers and Adjustments'!$D$43:$D$70=$B$1))-IF('Country Selector'!$A$2="United States",SUM('IRA Agriculture Funding'!O38:O39),0)</f>
        <v>8093782732499.665</v>
      </c>
      <c r="P3" s="162" cm="1">
        <f t="array" ref="P3">SUMIFS('EPA non-CO2 Data'!$H:$H,'EPA non-CO2 Data'!$A:$A,'Country Selector'!$A$2,'EPA non-CO2 Data'!$J:$J,$B$1,'EPA non-CO2 Data'!$I:$I,$A3,'EPA non-CO2 Data'!$F:$F,P$2)*10^12*SUMPRODUCT('Multipliers and Adjustments'!$E$43:$AN$70*('Multipliers and Adjustments'!$E$42:$AN$42=P$2)*('Multipliers and Adjustments'!$C$43:$C$70=$A3)*('Multipliers and Adjustments'!$D$43:$D$70=$B$1))-IF('Country Selector'!$A$2="United States",SUM('IRA Agriculture Funding'!P38:P39),0)</f>
        <v>8059773173473.2002</v>
      </c>
      <c r="Q3" s="162" cm="1">
        <f t="array" ref="Q3">SUMIFS('EPA non-CO2 Data'!$H:$H,'EPA non-CO2 Data'!$A:$A,'Country Selector'!$A$2,'EPA non-CO2 Data'!$J:$J,$B$1,'EPA non-CO2 Data'!$I:$I,$A3,'EPA non-CO2 Data'!$F:$F,Q$2)*10^12*SUMPRODUCT('Multipliers and Adjustments'!$E$43:$AN$70*('Multipliers and Adjustments'!$E$42:$AN$42=Q$2)*('Multipliers and Adjustments'!$C$43:$C$70=$A3)*('Multipliers and Adjustments'!$D$43:$D$70=$B$1))-IF('Country Selector'!$A$2="United States",SUM('IRA Agriculture Funding'!Q38:Q39),0)</f>
        <v>8025763614446.7344</v>
      </c>
      <c r="R3" s="162" cm="1">
        <f t="array" ref="R3">SUMIFS('EPA non-CO2 Data'!$H:$H,'EPA non-CO2 Data'!$A:$A,'Country Selector'!$A$2,'EPA non-CO2 Data'!$J:$J,$B$1,'EPA non-CO2 Data'!$I:$I,$A3,'EPA non-CO2 Data'!$F:$F,R$2)*10^12*SUMPRODUCT('Multipliers and Adjustments'!$E$43:$AN$70*('Multipliers and Adjustments'!$E$42:$AN$42=R$2)*('Multipliers and Adjustments'!$C$43:$C$70=$A3)*('Multipliers and Adjustments'!$D$43:$D$70=$B$1))-IF('Country Selector'!$A$2="United States",SUM('IRA Agriculture Funding'!R38:R39),0)</f>
        <v>7984382084428.2158</v>
      </c>
      <c r="S3" s="162" cm="1">
        <f t="array" ref="S3">SUMIFS('EPA non-CO2 Data'!$H:$H,'EPA non-CO2 Data'!$A:$A,'Country Selector'!$A$2,'EPA non-CO2 Data'!$J:$J,$B$1,'EPA non-CO2 Data'!$I:$I,$A3,'EPA non-CO2 Data'!$F:$F,S$2)*10^12*SUMPRODUCT('Multipliers and Adjustments'!$E$43:$AN$70*('Multipliers and Adjustments'!$E$42:$AN$42=S$2)*('Multipliers and Adjustments'!$C$43:$C$70=$A3)*('Multipliers and Adjustments'!$D$43:$D$70=$B$1))-IF('Country Selector'!$A$2="United States",SUM('IRA Agriculture Funding'!S38:S39),0)</f>
        <v>7943000554409.6953</v>
      </c>
      <c r="T3" s="162" cm="1">
        <f t="array" ref="T3">SUMIFS('EPA non-CO2 Data'!$H:$H,'EPA non-CO2 Data'!$A:$A,'Country Selector'!$A$2,'EPA non-CO2 Data'!$J:$J,$B$1,'EPA non-CO2 Data'!$I:$I,$A3,'EPA non-CO2 Data'!$F:$F,T$2)*10^12*SUMPRODUCT('Multipliers and Adjustments'!$E$43:$AN$70*('Multipliers and Adjustments'!$E$42:$AN$42=T$2)*('Multipliers and Adjustments'!$C$43:$C$70=$A3)*('Multipliers and Adjustments'!$D$43:$D$70=$B$1))-IF('Country Selector'!$A$2="United States",SUM('IRA Agriculture Funding'!T38:T39),0)</f>
        <v>7901619024391.1846</v>
      </c>
      <c r="U3" s="162" cm="1">
        <f t="array" ref="U3">SUMIFS('EPA non-CO2 Data'!$H:$H,'EPA non-CO2 Data'!$A:$A,'Country Selector'!$A$2,'EPA non-CO2 Data'!$J:$J,$B$1,'EPA non-CO2 Data'!$I:$I,$A3,'EPA non-CO2 Data'!$F:$F,U$2)*10^12*SUMPRODUCT('Multipliers and Adjustments'!$E$43:$AN$70*('Multipliers and Adjustments'!$E$42:$AN$42=U$2)*('Multipliers and Adjustments'!$C$43:$C$70=$A3)*('Multipliers and Adjustments'!$D$43:$D$70=$B$1))-IF('Country Selector'!$A$2="United States",SUM('IRA Agriculture Funding'!U38:U39),0)</f>
        <v>7860237494372.6719</v>
      </c>
      <c r="V3" s="162" cm="1">
        <f t="array" ref="V3">SUMIFS('EPA non-CO2 Data'!$H:$H,'EPA non-CO2 Data'!$A:$A,'Country Selector'!$A$2,'EPA non-CO2 Data'!$J:$J,$B$1,'EPA non-CO2 Data'!$I:$I,$A3,'EPA non-CO2 Data'!$F:$F,V$2)*10^12*SUMPRODUCT('Multipliers and Adjustments'!$E$43:$AN$70*('Multipliers and Adjustments'!$E$42:$AN$42=V$2)*('Multipliers and Adjustments'!$C$43:$C$70=$A3)*('Multipliers and Adjustments'!$D$43:$D$70=$B$1))-IF('Country Selector'!$A$2="United States",SUM('IRA Agriculture Funding'!V38:V39),0)</f>
        <v>7818855964354.1543</v>
      </c>
      <c r="W3" s="162" cm="1">
        <f t="array" ref="W3">SUMIFS('EPA non-CO2 Data'!$H:$H,'EPA non-CO2 Data'!$A:$A,'Country Selector'!$A$2,'EPA non-CO2 Data'!$J:$J,$B$1,'EPA non-CO2 Data'!$I:$I,$A3,'EPA non-CO2 Data'!$F:$F,W$2)*10^12*SUMPRODUCT('Multipliers and Adjustments'!$E$43:$AN$70*('Multipliers and Adjustments'!$E$42:$AN$42=W$2)*('Multipliers and Adjustments'!$C$43:$C$70=$A3)*('Multipliers and Adjustments'!$D$43:$D$70=$B$1))-IF('Country Selector'!$A$2="United States",SUM('IRA Agriculture Funding'!W38:W39),0)</f>
        <v>7771728563962.4404</v>
      </c>
      <c r="X3" s="162" cm="1">
        <f t="array" ref="X3">SUMIFS('EPA non-CO2 Data'!$H:$H,'EPA non-CO2 Data'!$A:$A,'Country Selector'!$A$2,'EPA non-CO2 Data'!$J:$J,$B$1,'EPA non-CO2 Data'!$I:$I,$A3,'EPA non-CO2 Data'!$F:$F,X$2)*10^12*SUMPRODUCT('Multipliers and Adjustments'!$E$43:$AN$70*('Multipliers and Adjustments'!$E$42:$AN$42=X$2)*('Multipliers and Adjustments'!$C$43:$C$70=$A3)*('Multipliers and Adjustments'!$D$43:$D$70=$B$1))-IF('Country Selector'!$A$2="United States",SUM('IRA Agriculture Funding'!X38:X39),0)</f>
        <v>7724601163570.7344</v>
      </c>
      <c r="Y3" s="162" cm="1">
        <f t="array" ref="Y3">SUMIFS('EPA non-CO2 Data'!$H:$H,'EPA non-CO2 Data'!$A:$A,'Country Selector'!$A$2,'EPA non-CO2 Data'!$J:$J,$B$1,'EPA non-CO2 Data'!$I:$I,$A3,'EPA non-CO2 Data'!$F:$F,Y$2)*10^12*SUMPRODUCT('Multipliers and Adjustments'!$E$43:$AN$70*('Multipliers and Adjustments'!$E$42:$AN$42=Y$2)*('Multipliers and Adjustments'!$C$43:$C$70=$A3)*('Multipliers and Adjustments'!$D$43:$D$70=$B$1))-IF('Country Selector'!$A$2="United States",SUM('IRA Agriculture Funding'!Y38:Y39),0)</f>
        <v>7677473763179.0234</v>
      </c>
      <c r="Z3" s="162" cm="1">
        <f t="array" ref="Z3">SUMIFS('EPA non-CO2 Data'!$H:$H,'EPA non-CO2 Data'!$A:$A,'Country Selector'!$A$2,'EPA non-CO2 Data'!$J:$J,$B$1,'EPA non-CO2 Data'!$I:$I,$A3,'EPA non-CO2 Data'!$F:$F,Z$2)*10^12*SUMPRODUCT('Multipliers and Adjustments'!$E$43:$AN$70*('Multipliers and Adjustments'!$E$42:$AN$42=Z$2)*('Multipliers and Adjustments'!$C$43:$C$70=$A3)*('Multipliers and Adjustments'!$D$43:$D$70=$B$1))-IF('Country Selector'!$A$2="United States",SUM('IRA Agriculture Funding'!Z38:Z39),0)</f>
        <v>7630346362787.3125</v>
      </c>
      <c r="AA3" s="162" cm="1">
        <f t="array" ref="AA3">SUMIFS('EPA non-CO2 Data'!$H:$H,'EPA non-CO2 Data'!$A:$A,'Country Selector'!$A$2,'EPA non-CO2 Data'!$J:$J,$B$1,'EPA non-CO2 Data'!$I:$I,$A3,'EPA non-CO2 Data'!$F:$F,AA$2)*10^12*SUMPRODUCT('Multipliers and Adjustments'!$E$43:$AN$70*('Multipliers and Adjustments'!$E$42:$AN$42=AA$2)*('Multipliers and Adjustments'!$C$43:$C$70=$A3)*('Multipliers and Adjustments'!$D$43:$D$70=$B$1))-IF('Country Selector'!$A$2="United States",SUM('IRA Agriculture Funding'!AA38:AA39),0)</f>
        <v>7583218962395.5986</v>
      </c>
      <c r="AB3" s="162" cm="1">
        <f t="array" ref="AB3">SUMIFS('EPA non-CO2 Data'!$H:$H,'EPA non-CO2 Data'!$A:$A,'Country Selector'!$A$2,'EPA non-CO2 Data'!$J:$J,$B$1,'EPA non-CO2 Data'!$I:$I,$A3,'EPA non-CO2 Data'!$F:$F,AB$2)*10^12*SUMPRODUCT('Multipliers and Adjustments'!$E$43:$AN$70*('Multipliers and Adjustments'!$E$42:$AN$42=AB$2)*('Multipliers and Adjustments'!$C$43:$C$70=$A3)*('Multipliers and Adjustments'!$D$43:$D$70=$B$1))-IF('Country Selector'!$A$2="United States",SUM('IRA Agriculture Funding'!AB38:AB39),0)</f>
        <v>7529502706367.0361</v>
      </c>
      <c r="AC3" s="162" cm="1">
        <f t="array" ref="AC3">SUMIFS('EPA non-CO2 Data'!$H:$H,'EPA non-CO2 Data'!$A:$A,'Country Selector'!$A$2,'EPA non-CO2 Data'!$J:$J,$B$1,'EPA non-CO2 Data'!$I:$I,$A3,'EPA non-CO2 Data'!$F:$F,AC$2)*10^12*SUMPRODUCT('Multipliers and Adjustments'!$E$43:$AN$70*('Multipliers and Adjustments'!$E$42:$AN$42=AC$2)*('Multipliers and Adjustments'!$C$43:$C$70=$A3)*('Multipliers and Adjustments'!$D$43:$D$70=$B$1))-IF('Country Selector'!$A$2="United States",SUM('IRA Agriculture Funding'!AC38:AC39),0)</f>
        <v>7475786450338.4707</v>
      </c>
      <c r="AD3" s="162" cm="1">
        <f t="array" ref="AD3">SUMIFS('EPA non-CO2 Data'!$H:$H,'EPA non-CO2 Data'!$A:$A,'Country Selector'!$A$2,'EPA non-CO2 Data'!$J:$J,$B$1,'EPA non-CO2 Data'!$I:$I,$A3,'EPA non-CO2 Data'!$F:$F,AD$2)*10^12*SUMPRODUCT('Multipliers and Adjustments'!$E$43:$AN$70*('Multipliers and Adjustments'!$E$42:$AN$42=AD$2)*('Multipliers and Adjustments'!$C$43:$C$70=$A3)*('Multipliers and Adjustments'!$D$43:$D$70=$B$1))-IF('Country Selector'!$A$2="United States",SUM('IRA Agriculture Funding'!AD38:AD39),0)</f>
        <v>7422070194309.8955</v>
      </c>
      <c r="AE3" s="162" cm="1">
        <f t="array" ref="AE3">SUMIFS('EPA non-CO2 Data'!$H:$H,'EPA non-CO2 Data'!$A:$A,'Country Selector'!$A$2,'EPA non-CO2 Data'!$J:$J,$B$1,'EPA non-CO2 Data'!$I:$I,$A3,'EPA non-CO2 Data'!$F:$F,AE$2)*10^12*SUMPRODUCT('Multipliers and Adjustments'!$E$43:$AN$70*('Multipliers and Adjustments'!$E$42:$AN$42=AE$2)*('Multipliers and Adjustments'!$C$43:$C$70=$A3)*('Multipliers and Adjustments'!$D$43:$D$70=$B$1))-IF('Country Selector'!$A$2="United States",SUM('IRA Agriculture Funding'!AE38:AE39),0)</f>
        <v>7368353938281.3281</v>
      </c>
      <c r="AF3" s="162" cm="1">
        <f t="array" ref="AF3">SUMIFS('EPA non-CO2 Data'!$H:$H,'EPA non-CO2 Data'!$A:$A,'Country Selector'!$A$2,'EPA non-CO2 Data'!$J:$J,$B$1,'EPA non-CO2 Data'!$I:$I,$A3,'EPA non-CO2 Data'!$F:$F,AF$2)*10^12*SUMPRODUCT('Multipliers and Adjustments'!$E$43:$AN$70*('Multipliers and Adjustments'!$E$42:$AN$42=AF$2)*('Multipliers and Adjustments'!$C$43:$C$70=$A3)*('Multipliers and Adjustments'!$D$43:$D$70=$B$1))-IF('Country Selector'!$A$2="United States",SUM('IRA Agriculture Funding'!AF38:AF39),0)</f>
        <v>7314637682252.7559</v>
      </c>
      <c r="AG3" s="162" cm="1">
        <f t="array" ref="AG3">SUMIFS('EPA non-CO2 Data'!$H:$H,'EPA non-CO2 Data'!$A:$A,'Country Selector'!$A$2,'EPA non-CO2 Data'!$J:$J,$B$1,'EPA non-CO2 Data'!$I:$I,$A3,'EPA non-CO2 Data'!$F:$F,AG$2)*10^12*SUMPRODUCT('Multipliers and Adjustments'!$E$43:$AN$70*('Multipliers and Adjustments'!$E$42:$AN$42=AG$2)*('Multipliers and Adjustments'!$C$43:$C$70=$A3)*('Multipliers and Adjustments'!$D$43:$D$70=$B$1))-IF('Country Selector'!$A$2="United States",SUM('IRA Agriculture Funding'!AG38:AG39),0)</f>
        <v>7258702770326.2539</v>
      </c>
      <c r="AH3" s="162" cm="1">
        <f t="array" ref="AH3">SUMIFS('EPA non-CO2 Data'!$H:$H,'EPA non-CO2 Data'!$A:$A,'Country Selector'!$A$2,'EPA non-CO2 Data'!$J:$J,$B$1,'EPA non-CO2 Data'!$I:$I,$A3,'EPA non-CO2 Data'!$F:$F,AH$2)*10^12*SUMPRODUCT('Multipliers and Adjustments'!$E$43:$AN$70*('Multipliers and Adjustments'!$E$42:$AN$42=AH$2)*('Multipliers and Adjustments'!$C$43:$C$70=$A3)*('Multipliers and Adjustments'!$D$43:$D$70=$B$1))-IF('Country Selector'!$A$2="United States",SUM('IRA Agriculture Funding'!AH38:AH39),0)</f>
        <v>7202767858399.7559</v>
      </c>
      <c r="AI3" s="162" cm="1">
        <f t="array" ref="AI3">SUMIFS('EPA non-CO2 Data'!$H:$H,'EPA non-CO2 Data'!$A:$A,'Country Selector'!$A$2,'EPA non-CO2 Data'!$J:$J,$B$1,'EPA non-CO2 Data'!$I:$I,$A3,'EPA non-CO2 Data'!$F:$F,AI$2)*10^12*SUMPRODUCT('Multipliers and Adjustments'!$E$43:$AN$70*('Multipliers and Adjustments'!$E$42:$AN$42=AI$2)*('Multipliers and Adjustments'!$C$43:$C$70=$A3)*('Multipliers and Adjustments'!$D$43:$D$70=$B$1))-IF('Country Selector'!$A$2="United States",SUM('IRA Agriculture Funding'!AI38:AI39),0)</f>
        <v>7146832946473.2539</v>
      </c>
      <c r="AJ3" s="162" cm="1">
        <f t="array" ref="AJ3">SUMIFS('EPA non-CO2 Data'!$H:$H,'EPA non-CO2 Data'!$A:$A,'Country Selector'!$A$2,'EPA non-CO2 Data'!$J:$J,$B$1,'EPA non-CO2 Data'!$I:$I,$A3,'EPA non-CO2 Data'!$F:$F,AJ$2)*10^12*SUMPRODUCT('Multipliers and Adjustments'!$E$43:$AN$70*('Multipliers and Adjustments'!$E$42:$AN$42=AJ$2)*('Multipliers and Adjustments'!$C$43:$C$70=$A3)*('Multipliers and Adjustments'!$D$43:$D$70=$B$1))-IF('Country Selector'!$A$2="United States",SUM('IRA Agriculture Funding'!AJ38:AJ39),0)</f>
        <v>7090898034546.7559</v>
      </c>
      <c r="AK3" s="162" cm="1">
        <f t="array" ref="AK3">SUMIFS('EPA non-CO2 Data'!$H:$H,'EPA non-CO2 Data'!$A:$A,'Country Selector'!$A$2,'EPA non-CO2 Data'!$J:$J,$B$1,'EPA non-CO2 Data'!$I:$I,$A3,'EPA non-CO2 Data'!$F:$F,AK$2)*10^12*SUMPRODUCT('Multipliers and Adjustments'!$E$43:$AN$70*('Multipliers and Adjustments'!$E$42:$AN$42=AK$2)*('Multipliers and Adjustments'!$C$43:$C$70=$A3)*('Multipliers and Adjustments'!$D$43:$D$70=$B$1))-IF('Country Selector'!$A$2="United States",SUM('IRA Agriculture Funding'!AK38:AK39),0)</f>
        <v>7034963122620.2539</v>
      </c>
    </row>
    <row r="4" spans="1:37" x14ac:dyDescent="0.25">
      <c r="A4" t="s">
        <v>552</v>
      </c>
      <c r="B4" s="10" cm="1">
        <f t="array" ref="B4">SUMIFS('EPA non-CO2 Data'!$H:$H,'EPA non-CO2 Data'!$A:$A,'Country Selector'!$A$2,'EPA non-CO2 Data'!$J:$J,$B$1,'EPA non-CO2 Data'!$I:$I,$A4,'EPA non-CO2 Data'!$F:$F,B$2)*10^12*SUMPRODUCT('Multipliers and Adjustments'!$E$43:$AN$70*('Multipliers and Adjustments'!$E$42:$AN$42=B$2)*('Multipliers and Adjustments'!$C$43:$C$70=$A4)*('Multipliers and Adjustments'!$D$43:$D$70=$B$1))</f>
        <v>1088285034026.9497</v>
      </c>
      <c r="C4" s="10" cm="1">
        <f t="array" ref="C4">SUMIFS('EPA non-CO2 Data'!$H:$H,'EPA non-CO2 Data'!$A:$A,'Country Selector'!$A$2,'EPA non-CO2 Data'!$J:$J,$B$1,'EPA non-CO2 Data'!$I:$I,$A4,'EPA non-CO2 Data'!$F:$F,C$2)*10^12*SUMPRODUCT('Multipliers and Adjustments'!$E$43:$AN$70*('Multipliers and Adjustments'!$E$42:$AN$42=C$2)*('Multipliers and Adjustments'!$C$43:$C$70=$A4)*('Multipliers and Adjustments'!$D$43:$D$70=$B$1))</f>
        <v>1029170158295.3799</v>
      </c>
      <c r="D4" s="10" cm="1">
        <f t="array" ref="D4">SUMIFS('EPA non-CO2 Data'!$H:$H,'EPA non-CO2 Data'!$A:$A,'Country Selector'!$A$2,'EPA non-CO2 Data'!$J:$J,$B$1,'EPA non-CO2 Data'!$I:$I,$A4,'EPA non-CO2 Data'!$F:$F,D$2)*10^12*SUMPRODUCT('Multipliers and Adjustments'!$E$43:$AN$70*('Multipliers and Adjustments'!$E$42:$AN$42=D$2)*('Multipliers and Adjustments'!$C$43:$C$70=$A4)*('Multipliers and Adjustments'!$D$43:$D$70=$B$1))</f>
        <v>1036530235396.7456</v>
      </c>
      <c r="E4" s="10" cm="1">
        <f t="array" ref="E4">SUMIFS('EPA non-CO2 Data'!$H:$H,'EPA non-CO2 Data'!$A:$A,'Country Selector'!$A$2,'EPA non-CO2 Data'!$J:$J,$B$1,'EPA non-CO2 Data'!$I:$I,$A4,'EPA non-CO2 Data'!$F:$F,E$2)*10^12*SUMPRODUCT('Multipliers and Adjustments'!$E$43:$AN$70*('Multipliers and Adjustments'!$E$42:$AN$42=E$2)*('Multipliers and Adjustments'!$C$43:$C$70=$A4)*('Multipliers and Adjustments'!$D$43:$D$70=$B$1))</f>
        <v>1043890312498.1121</v>
      </c>
      <c r="F4" s="10" cm="1">
        <f t="array" ref="F4">SUMIFS('EPA non-CO2 Data'!$H:$H,'EPA non-CO2 Data'!$A:$A,'Country Selector'!$A$2,'EPA non-CO2 Data'!$J:$J,$B$1,'EPA non-CO2 Data'!$I:$I,$A4,'EPA non-CO2 Data'!$F:$F,F$2)*10^12*SUMPRODUCT('Multipliers and Adjustments'!$E$43:$AN$70*('Multipliers and Adjustments'!$E$42:$AN$42=F$2)*('Multipliers and Adjustments'!$C$43:$C$70=$A4)*('Multipliers and Adjustments'!$D$43:$D$70=$B$1))</f>
        <v>1051250389599.4786</v>
      </c>
      <c r="G4" s="10" cm="1">
        <f t="array" ref="G4">SUMIFS('EPA non-CO2 Data'!$H:$H,'EPA non-CO2 Data'!$A:$A,'Country Selector'!$A$2,'EPA non-CO2 Data'!$J:$J,$B$1,'EPA non-CO2 Data'!$I:$I,$A4,'EPA non-CO2 Data'!$F:$F,G$2)*10^12*SUMPRODUCT('Multipliers and Adjustments'!$E$43:$AN$70*('Multipliers and Adjustments'!$E$42:$AN$42=G$2)*('Multipliers and Adjustments'!$C$43:$C$70=$A4)*('Multipliers and Adjustments'!$D$43:$D$70=$B$1))</f>
        <v>1058610466700.845</v>
      </c>
      <c r="H4" s="10" cm="1">
        <f t="array" ref="H4">SUMIFS('EPA non-CO2 Data'!$H:$H,'EPA non-CO2 Data'!$A:$A,'Country Selector'!$A$2,'EPA non-CO2 Data'!$J:$J,$B$1,'EPA non-CO2 Data'!$I:$I,$A4,'EPA non-CO2 Data'!$F:$F,H$2)*10^12*SUMPRODUCT('Multipliers and Adjustments'!$E$43:$AN$70*('Multipliers and Adjustments'!$E$42:$AN$42=H$2)*('Multipliers and Adjustments'!$C$43:$C$70=$A4)*('Multipliers and Adjustments'!$D$43:$D$70=$B$1))</f>
        <v>915057306192.01721</v>
      </c>
      <c r="I4" s="10" cm="1">
        <f t="array" ref="I4">SUMIFS('EPA non-CO2 Data'!$H:$H,'EPA non-CO2 Data'!$A:$A,'Country Selector'!$A$2,'EPA non-CO2 Data'!$J:$J,$B$1,'EPA non-CO2 Data'!$I:$I,$A4,'EPA non-CO2 Data'!$F:$F,I$2)*10^12*SUMPRODUCT('Multipliers and Adjustments'!$E$43:$AN$70*('Multipliers and Adjustments'!$E$42:$AN$42=I$2)*('Multipliers and Adjustments'!$C$43:$C$70=$A4)*('Multipliers and Adjustments'!$D$43:$D$70=$B$1))</f>
        <v>909164938348.38745</v>
      </c>
      <c r="J4" s="10" cm="1">
        <f t="array" ref="J4">SUMIFS('EPA non-CO2 Data'!$H:$H,'EPA non-CO2 Data'!$A:$A,'Country Selector'!$A$2,'EPA non-CO2 Data'!$J:$J,$B$1,'EPA non-CO2 Data'!$I:$I,$A4,'EPA non-CO2 Data'!$F:$F,J$2)*10^12*SUMPRODUCT('Multipliers and Adjustments'!$E$43:$AN$70*('Multipliers and Adjustments'!$E$42:$AN$42=J$2)*('Multipliers and Adjustments'!$C$43:$C$70=$A4)*('Multipliers and Adjustments'!$D$43:$D$70=$B$1))</f>
        <v>903272570504.75781</v>
      </c>
      <c r="K4" s="10" cm="1">
        <f t="array" ref="K4">SUMIFS('EPA non-CO2 Data'!$H:$H,'EPA non-CO2 Data'!$A:$A,'Country Selector'!$A$2,'EPA non-CO2 Data'!$J:$J,$B$1,'EPA non-CO2 Data'!$I:$I,$A4,'EPA non-CO2 Data'!$F:$F,K$2)*10^12*SUMPRODUCT('Multipliers and Adjustments'!$E$43:$AN$70*('Multipliers and Adjustments'!$E$42:$AN$42=K$2)*('Multipliers and Adjustments'!$C$43:$C$70=$A4)*('Multipliers and Adjustments'!$D$43:$D$70=$B$1))</f>
        <v>897380202661.12476</v>
      </c>
      <c r="L4" s="10" cm="1">
        <f t="array" ref="L4">SUMIFS('EPA non-CO2 Data'!$H:$H,'EPA non-CO2 Data'!$A:$A,'Country Selector'!$A$2,'EPA non-CO2 Data'!$J:$J,$B$1,'EPA non-CO2 Data'!$I:$I,$A4,'EPA non-CO2 Data'!$F:$F,L$2)*10^12*SUMPRODUCT('Multipliers and Adjustments'!$E$43:$AN$70*('Multipliers and Adjustments'!$E$42:$AN$42=L$2)*('Multipliers and Adjustments'!$C$43:$C$70=$A4)*('Multipliers and Adjustments'!$D$43:$D$70=$B$1))</f>
        <v>891487834817.495</v>
      </c>
      <c r="M4" s="10" cm="1">
        <f t="array" ref="M4">SUMIFS('EPA non-CO2 Data'!$H:$H,'EPA non-CO2 Data'!$A:$A,'Country Selector'!$A$2,'EPA non-CO2 Data'!$J:$J,$B$1,'EPA non-CO2 Data'!$I:$I,$A4,'EPA non-CO2 Data'!$F:$F,M$2)*10^12*SUMPRODUCT('Multipliers and Adjustments'!$E$43:$AN$70*('Multipliers and Adjustments'!$E$42:$AN$42=M$2)*('Multipliers and Adjustments'!$C$43:$C$70=$A4)*('Multipliers and Adjustments'!$D$43:$D$70=$B$1))</f>
        <v>888541650895.68054</v>
      </c>
      <c r="N4" s="10" cm="1">
        <f t="array" ref="N4">SUMIFS('EPA non-CO2 Data'!$H:$H,'EPA non-CO2 Data'!$A:$A,'Country Selector'!$A$2,'EPA non-CO2 Data'!$J:$J,$B$1,'EPA non-CO2 Data'!$I:$I,$A4,'EPA non-CO2 Data'!$F:$F,N$2)*10^12*SUMPRODUCT('Multipliers and Adjustments'!$E$43:$AN$70*('Multipliers and Adjustments'!$E$42:$AN$42=N$2)*('Multipliers and Adjustments'!$C$43:$C$70=$A4)*('Multipliers and Adjustments'!$D$43:$D$70=$B$1))</f>
        <v>885595466973.86523</v>
      </c>
      <c r="O4" s="10" cm="1">
        <f t="array" ref="O4">SUMIFS('EPA non-CO2 Data'!$H:$H,'EPA non-CO2 Data'!$A:$A,'Country Selector'!$A$2,'EPA non-CO2 Data'!$J:$J,$B$1,'EPA non-CO2 Data'!$I:$I,$A4,'EPA non-CO2 Data'!$F:$F,O$2)*10^12*SUMPRODUCT('Multipliers and Adjustments'!$E$43:$AN$70*('Multipliers and Adjustments'!$E$42:$AN$42=O$2)*('Multipliers and Adjustments'!$C$43:$C$70=$A4)*('Multipliers and Adjustments'!$D$43:$D$70=$B$1))</f>
        <v>882649283052.05042</v>
      </c>
      <c r="P4" s="10" cm="1">
        <f t="array" ref="P4">SUMIFS('EPA non-CO2 Data'!$H:$H,'EPA non-CO2 Data'!$A:$A,'Country Selector'!$A$2,'EPA non-CO2 Data'!$J:$J,$B$1,'EPA non-CO2 Data'!$I:$I,$A4,'EPA non-CO2 Data'!$F:$F,P$2)*10^12*SUMPRODUCT('Multipliers and Adjustments'!$E$43:$AN$70*('Multipliers and Adjustments'!$E$42:$AN$42=P$2)*('Multipliers and Adjustments'!$C$43:$C$70=$A4)*('Multipliers and Adjustments'!$D$43:$D$70=$B$1))</f>
        <v>879703099130.2323</v>
      </c>
      <c r="Q4" s="10" cm="1">
        <f t="array" ref="Q4">SUMIFS('EPA non-CO2 Data'!$H:$H,'EPA non-CO2 Data'!$A:$A,'Country Selector'!$A$2,'EPA non-CO2 Data'!$J:$J,$B$1,'EPA non-CO2 Data'!$I:$I,$A4,'EPA non-CO2 Data'!$F:$F,Q$2)*10^12*SUMPRODUCT('Multipliers and Adjustments'!$E$43:$AN$70*('Multipliers and Adjustments'!$E$42:$AN$42=Q$2)*('Multipliers and Adjustments'!$C$43:$C$70=$A4)*('Multipliers and Adjustments'!$D$43:$D$70=$B$1))</f>
        <v>876756915208.41711</v>
      </c>
      <c r="R4" s="10" cm="1">
        <f t="array" ref="R4">SUMIFS('EPA non-CO2 Data'!$H:$H,'EPA non-CO2 Data'!$A:$A,'Country Selector'!$A$2,'EPA non-CO2 Data'!$J:$J,$B$1,'EPA non-CO2 Data'!$I:$I,$A4,'EPA non-CO2 Data'!$F:$F,R$2)*10^12*SUMPRODUCT('Multipliers and Adjustments'!$E$43:$AN$70*('Multipliers and Adjustments'!$E$42:$AN$42=R$2)*('Multipliers and Adjustments'!$C$43:$C$70=$A4)*('Multipliers and Adjustments'!$D$43:$D$70=$B$1))</f>
        <v>877053063142.48694</v>
      </c>
      <c r="S4" s="10" cm="1">
        <f t="array" ref="S4">SUMIFS('EPA non-CO2 Data'!$H:$H,'EPA non-CO2 Data'!$A:$A,'Country Selector'!$A$2,'EPA non-CO2 Data'!$J:$J,$B$1,'EPA non-CO2 Data'!$I:$I,$A4,'EPA non-CO2 Data'!$F:$F,S$2)*10^12*SUMPRODUCT('Multipliers and Adjustments'!$E$43:$AN$70*('Multipliers and Adjustments'!$E$42:$AN$42=S$2)*('Multipliers and Adjustments'!$C$43:$C$70=$A4)*('Multipliers and Adjustments'!$D$43:$D$70=$B$1))</f>
        <v>877349211076.55676</v>
      </c>
      <c r="T4" s="10" cm="1">
        <f t="array" ref="T4">SUMIFS('EPA non-CO2 Data'!$H:$H,'EPA non-CO2 Data'!$A:$A,'Country Selector'!$A$2,'EPA non-CO2 Data'!$J:$J,$B$1,'EPA non-CO2 Data'!$I:$I,$A4,'EPA non-CO2 Data'!$F:$F,T$2)*10^12*SUMPRODUCT('Multipliers and Adjustments'!$E$43:$AN$70*('Multipliers and Adjustments'!$E$42:$AN$42=T$2)*('Multipliers and Adjustments'!$C$43:$C$70=$A4)*('Multipliers and Adjustments'!$D$43:$D$70=$B$1))</f>
        <v>877645359010.62622</v>
      </c>
      <c r="U4" s="10" cm="1">
        <f t="array" ref="U4">SUMIFS('EPA non-CO2 Data'!$H:$H,'EPA non-CO2 Data'!$A:$A,'Country Selector'!$A$2,'EPA non-CO2 Data'!$J:$J,$B$1,'EPA non-CO2 Data'!$I:$I,$A4,'EPA non-CO2 Data'!$F:$F,U$2)*10^12*SUMPRODUCT('Multipliers and Adjustments'!$E$43:$AN$70*('Multipliers and Adjustments'!$E$42:$AN$42=U$2)*('Multipliers and Adjustments'!$C$43:$C$70=$A4)*('Multipliers and Adjustments'!$D$43:$D$70=$B$1))</f>
        <v>877941506944.69617</v>
      </c>
      <c r="V4" s="10" cm="1">
        <f t="array" ref="V4">SUMIFS('EPA non-CO2 Data'!$H:$H,'EPA non-CO2 Data'!$A:$A,'Country Selector'!$A$2,'EPA non-CO2 Data'!$J:$J,$B$1,'EPA non-CO2 Data'!$I:$I,$A4,'EPA non-CO2 Data'!$F:$F,V$2)*10^12*SUMPRODUCT('Multipliers and Adjustments'!$E$43:$AN$70*('Multipliers and Adjustments'!$E$42:$AN$42=V$2)*('Multipliers and Adjustments'!$C$43:$C$70=$A4)*('Multipliers and Adjustments'!$D$43:$D$70=$B$1))</f>
        <v>878237654878.76575</v>
      </c>
      <c r="W4" s="10" cm="1">
        <f t="array" ref="W4">SUMIFS('EPA non-CO2 Data'!$H:$H,'EPA non-CO2 Data'!$A:$A,'Country Selector'!$A$2,'EPA non-CO2 Data'!$J:$J,$B$1,'EPA non-CO2 Data'!$I:$I,$A4,'EPA non-CO2 Data'!$F:$F,W$2)*10^12*SUMPRODUCT('Multipliers and Adjustments'!$E$43:$AN$70*('Multipliers and Adjustments'!$E$42:$AN$42=W$2)*('Multipliers and Adjustments'!$C$43:$C$70=$A4)*('Multipliers and Adjustments'!$D$43:$D$70=$B$1))</f>
        <v>876690525934.3429</v>
      </c>
      <c r="X4" s="10" cm="1">
        <f t="array" ref="X4">SUMIFS('EPA non-CO2 Data'!$H:$H,'EPA non-CO2 Data'!$A:$A,'Country Selector'!$A$2,'EPA non-CO2 Data'!$J:$J,$B$1,'EPA non-CO2 Data'!$I:$I,$A4,'EPA non-CO2 Data'!$F:$F,X$2)*10^12*SUMPRODUCT('Multipliers and Adjustments'!$E$43:$AN$70*('Multipliers and Adjustments'!$E$42:$AN$42=X$2)*('Multipliers and Adjustments'!$C$43:$C$70=$A4)*('Multipliers and Adjustments'!$D$43:$D$70=$B$1))</f>
        <v>875143396989.91626</v>
      </c>
      <c r="Y4" s="10" cm="1">
        <f t="array" ref="Y4">SUMIFS('EPA non-CO2 Data'!$H:$H,'EPA non-CO2 Data'!$A:$A,'Country Selector'!$A$2,'EPA non-CO2 Data'!$J:$J,$B$1,'EPA non-CO2 Data'!$I:$I,$A4,'EPA non-CO2 Data'!$F:$F,Y$2)*10^12*SUMPRODUCT('Multipliers and Adjustments'!$E$43:$AN$70*('Multipliers and Adjustments'!$E$42:$AN$42=Y$2)*('Multipliers and Adjustments'!$C$43:$C$70=$A4)*('Multipliers and Adjustments'!$D$43:$D$70=$B$1))</f>
        <v>873596268045.48999</v>
      </c>
      <c r="Z4" s="10" cm="1">
        <f t="array" ref="Z4">SUMIFS('EPA non-CO2 Data'!$H:$H,'EPA non-CO2 Data'!$A:$A,'Country Selector'!$A$2,'EPA non-CO2 Data'!$J:$J,$B$1,'EPA non-CO2 Data'!$I:$I,$A4,'EPA non-CO2 Data'!$F:$F,Z$2)*10^12*SUMPRODUCT('Multipliers and Adjustments'!$E$43:$AN$70*('Multipliers and Adjustments'!$E$42:$AN$42=Z$2)*('Multipliers and Adjustments'!$C$43:$C$70=$A4)*('Multipliers and Adjustments'!$D$43:$D$70=$B$1))</f>
        <v>872049139101.06665</v>
      </c>
      <c r="AA4" s="10" cm="1">
        <f t="array" ref="AA4">SUMIFS('EPA non-CO2 Data'!$H:$H,'EPA non-CO2 Data'!$A:$A,'Country Selector'!$A$2,'EPA non-CO2 Data'!$J:$J,$B$1,'EPA non-CO2 Data'!$I:$I,$A4,'EPA non-CO2 Data'!$F:$F,AA$2)*10^12*SUMPRODUCT('Multipliers and Adjustments'!$E$43:$AN$70*('Multipliers and Adjustments'!$E$42:$AN$42=AA$2)*('Multipliers and Adjustments'!$C$43:$C$70=$A4)*('Multipliers and Adjustments'!$D$43:$D$70=$B$1))</f>
        <v>870502010156.64014</v>
      </c>
      <c r="AB4" s="10" cm="1">
        <f t="array" ref="AB4">SUMIFS('EPA non-CO2 Data'!$H:$H,'EPA non-CO2 Data'!$A:$A,'Country Selector'!$A$2,'EPA non-CO2 Data'!$J:$J,$B$1,'EPA non-CO2 Data'!$I:$I,$A4,'EPA non-CO2 Data'!$F:$F,AB$2)*10^12*SUMPRODUCT('Multipliers and Adjustments'!$E$43:$AN$70*('Multipliers and Adjustments'!$E$42:$AN$42=AB$2)*('Multipliers and Adjustments'!$C$43:$C$70=$A4)*('Multipliers and Adjustments'!$D$43:$D$70=$B$1))</f>
        <v>871752991166.99695</v>
      </c>
      <c r="AC4" s="10" cm="1">
        <f t="array" ref="AC4">SUMIFS('EPA non-CO2 Data'!$H:$H,'EPA non-CO2 Data'!$A:$A,'Country Selector'!$A$2,'EPA non-CO2 Data'!$J:$J,$B$1,'EPA non-CO2 Data'!$I:$I,$A4,'EPA non-CO2 Data'!$F:$F,AC$2)*10^12*SUMPRODUCT('Multipliers and Adjustments'!$E$43:$AN$70*('Multipliers and Adjustments'!$E$42:$AN$42=AC$2)*('Multipliers and Adjustments'!$C$43:$C$70=$A4)*('Multipliers and Adjustments'!$D$43:$D$70=$B$1))</f>
        <v>873003972177.35059</v>
      </c>
      <c r="AD4" s="10" cm="1">
        <f t="array" ref="AD4">SUMIFS('EPA non-CO2 Data'!$H:$H,'EPA non-CO2 Data'!$A:$A,'Country Selector'!$A$2,'EPA non-CO2 Data'!$J:$J,$B$1,'EPA non-CO2 Data'!$I:$I,$A4,'EPA non-CO2 Data'!$F:$F,AD$2)*10^12*SUMPRODUCT('Multipliers and Adjustments'!$E$43:$AN$70*('Multipliers and Adjustments'!$E$42:$AN$42=AD$2)*('Multipliers and Adjustments'!$C$43:$C$70=$A4)*('Multipliers and Adjustments'!$D$43:$D$70=$B$1))</f>
        <v>874254953187.70703</v>
      </c>
      <c r="AE4" s="10" cm="1">
        <f t="array" ref="AE4">SUMIFS('EPA non-CO2 Data'!$H:$H,'EPA non-CO2 Data'!$A:$A,'Country Selector'!$A$2,'EPA non-CO2 Data'!$J:$J,$B$1,'EPA non-CO2 Data'!$I:$I,$A4,'EPA non-CO2 Data'!$F:$F,AE$2)*10^12*SUMPRODUCT('Multipliers and Adjustments'!$E$43:$AN$70*('Multipliers and Adjustments'!$E$42:$AN$42=AE$2)*('Multipliers and Adjustments'!$C$43:$C$70=$A4)*('Multipliers and Adjustments'!$D$43:$D$70=$B$1))</f>
        <v>875505934198.06384</v>
      </c>
      <c r="AF4" s="10" cm="1">
        <f t="array" ref="AF4">SUMIFS('EPA non-CO2 Data'!$H:$H,'EPA non-CO2 Data'!$A:$A,'Country Selector'!$A$2,'EPA non-CO2 Data'!$J:$J,$B$1,'EPA non-CO2 Data'!$I:$I,$A4,'EPA non-CO2 Data'!$F:$F,AF$2)*10^12*SUMPRODUCT('Multipliers and Adjustments'!$E$43:$AN$70*('Multipliers and Adjustments'!$E$42:$AN$42=AF$2)*('Multipliers and Adjustments'!$C$43:$C$70=$A4)*('Multipliers and Adjustments'!$D$43:$D$70=$B$1))</f>
        <v>876756915208.41711</v>
      </c>
      <c r="AG4" s="10" cm="1">
        <f t="array" ref="AG4">SUMIFS('EPA non-CO2 Data'!$H:$H,'EPA non-CO2 Data'!$A:$A,'Country Selector'!$A$2,'EPA non-CO2 Data'!$J:$J,$B$1,'EPA non-CO2 Data'!$I:$I,$A4,'EPA non-CO2 Data'!$F:$F,AG$2)*10^12*SUMPRODUCT('Multipliers and Adjustments'!$E$43:$AN$70*('Multipliers and Adjustments'!$E$42:$AN$42=AG$2)*('Multipliers and Adjustments'!$C$43:$C$70=$A4)*('Multipliers and Adjustments'!$D$43:$D$70=$B$1))</f>
        <v>882056987183.91101</v>
      </c>
      <c r="AH4" s="10" cm="1">
        <f t="array" ref="AH4">SUMIFS('EPA non-CO2 Data'!$H:$H,'EPA non-CO2 Data'!$A:$A,'Country Selector'!$A$2,'EPA non-CO2 Data'!$J:$J,$B$1,'EPA non-CO2 Data'!$I:$I,$A4,'EPA non-CO2 Data'!$F:$F,AH$2)*10^12*SUMPRODUCT('Multipliers and Adjustments'!$E$43:$AN$70*('Multipliers and Adjustments'!$E$42:$AN$42=AH$2)*('Multipliers and Adjustments'!$C$43:$C$70=$A4)*('Multipliers and Adjustments'!$D$43:$D$70=$B$1))</f>
        <v>887357059159.40137</v>
      </c>
      <c r="AI4" s="10" cm="1">
        <f t="array" ref="AI4">SUMIFS('EPA non-CO2 Data'!$H:$H,'EPA non-CO2 Data'!$A:$A,'Country Selector'!$A$2,'EPA non-CO2 Data'!$J:$J,$B$1,'EPA non-CO2 Data'!$I:$I,$A4,'EPA non-CO2 Data'!$F:$F,AI$2)*10^12*SUMPRODUCT('Multipliers and Adjustments'!$E$43:$AN$70*('Multipliers and Adjustments'!$E$42:$AN$42=AI$2)*('Multipliers and Adjustments'!$C$43:$C$70=$A4)*('Multipliers and Adjustments'!$D$43:$D$70=$B$1))</f>
        <v>892657131134.8916</v>
      </c>
      <c r="AJ4" s="10" cm="1">
        <f t="array" ref="AJ4">SUMIFS('EPA non-CO2 Data'!$H:$H,'EPA non-CO2 Data'!$A:$A,'Country Selector'!$A$2,'EPA non-CO2 Data'!$J:$J,$B$1,'EPA non-CO2 Data'!$I:$I,$A4,'EPA non-CO2 Data'!$F:$F,AJ$2)*10^12*SUMPRODUCT('Multipliers and Adjustments'!$E$43:$AN$70*('Multipliers and Adjustments'!$E$42:$AN$42=AJ$2)*('Multipliers and Adjustments'!$C$43:$C$70=$A4)*('Multipliers and Adjustments'!$D$43:$D$70=$B$1))</f>
        <v>897957203110.38513</v>
      </c>
      <c r="AK4" s="10" cm="1">
        <f t="array" ref="AK4">SUMIFS('EPA non-CO2 Data'!$H:$H,'EPA non-CO2 Data'!$A:$A,'Country Selector'!$A$2,'EPA non-CO2 Data'!$J:$J,$B$1,'EPA non-CO2 Data'!$I:$I,$A4,'EPA non-CO2 Data'!$F:$F,AK$2)*10^12*SUMPRODUCT('Multipliers and Adjustments'!$E$43:$AN$70*('Multipliers and Adjustments'!$E$42:$AN$42=AK$2)*('Multipliers and Adjustments'!$C$43:$C$70=$A4)*('Multipliers and Adjustments'!$D$43:$D$70=$B$1))</f>
        <v>903257275085.87537</v>
      </c>
    </row>
    <row r="5" spans="1:37" x14ac:dyDescent="0.25">
      <c r="A5" s="13" t="s">
        <v>556</v>
      </c>
      <c r="B5" s="162" cm="1">
        <f t="array" ref="B5">SUMIFS('EPA non-CO2 Data'!$H:$H,'EPA non-CO2 Data'!$A:$A,'Country Selector'!$A$2,'EPA non-CO2 Data'!$J:$J,$B$1,'EPA non-CO2 Data'!$I:$I,$A5,'EPA non-CO2 Data'!$F:$F,B$2)*10^12*SUMPRODUCT('Multipliers and Adjustments'!$E$43:$AN$70*('Multipliers and Adjustments'!$E$42:$AN$42=B$2)*('Multipliers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Adjustments'!$A$80:$A$81,0),MATCH(B$2,'Multipliers and Adjustments'!$E$42:$AN$42,0)),1)-IF('Country Selector'!$A$2="United States",'EPA Methane Rules'!B33,0)</f>
        <v>548744064268.26636</v>
      </c>
      <c r="C5" s="162" cm="1">
        <f t="array" ref="C5">SUMIFS('EPA non-CO2 Data'!$H:$H,'EPA non-CO2 Data'!$A:$A,'Country Selector'!$A$2,'EPA non-CO2 Data'!$J:$J,$B$1,'EPA non-CO2 Data'!$I:$I,$A5,'EPA non-CO2 Data'!$F:$F,C$2)*10^12*SUMPRODUCT('Multipliers and Adjustments'!$E$43:$AN$70*('Multipliers and Adjustments'!$E$42:$AN$42=C$2)*('Multipliers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Adjustments'!$A$80:$A$81,0),MATCH(C$2,'Multipliers and Adjustments'!$E$42:$AN$42,0)),1)-IF('Country Selector'!$A$2="United States",'EPA Methane Rules'!C33,0)</f>
        <v>521308760432.5589</v>
      </c>
      <c r="D5" s="162" cm="1">
        <f t="array" ref="D5">SUMIFS('EPA non-CO2 Data'!$H:$H,'EPA non-CO2 Data'!$A:$A,'Country Selector'!$A$2,'EPA non-CO2 Data'!$J:$J,$B$1,'EPA non-CO2 Data'!$I:$I,$A5,'EPA non-CO2 Data'!$F:$F,D$2)*10^12*SUMPRODUCT('Multipliers and Adjustments'!$E$43:$AN$70*('Multipliers and Adjustments'!$E$42:$AN$42=D$2)*('Multipliers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Adjustments'!$A$80:$A$81,0),MATCH(D$2,'Multipliers and Adjustments'!$E$42:$AN$42,0)),1)-IF('Country Selector'!$A$2="United States",'EPA Methane Rules'!D33,0)</f>
        <v>506434893567.30353</v>
      </c>
      <c r="E5" s="162" cm="1">
        <f t="array" ref="E5">SUMIFS('EPA non-CO2 Data'!$H:$H,'EPA non-CO2 Data'!$A:$A,'Country Selector'!$A$2,'EPA non-CO2 Data'!$J:$J,$B$1,'EPA non-CO2 Data'!$I:$I,$A5,'EPA non-CO2 Data'!$F:$F,E$2)*10^12*SUMPRODUCT('Multipliers and Adjustments'!$E$43:$AN$70*('Multipliers and Adjustments'!$E$42:$AN$42=E$2)*('Multipliers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Adjustments'!$A$80:$A$81,0),MATCH(E$2,'Multipliers and Adjustments'!$E$42:$AN$42,0)),1)-IF('Country Selector'!$A$2="United States",'EPA Methane Rules'!E33,0)</f>
        <v>491561026702.04803</v>
      </c>
      <c r="F5" s="162" cm="1">
        <f t="array" ref="F5">SUMIFS('EPA non-CO2 Data'!$H:$H,'EPA non-CO2 Data'!$A:$A,'Country Selector'!$A$2,'EPA non-CO2 Data'!$J:$J,$B$1,'EPA non-CO2 Data'!$I:$I,$A5,'EPA non-CO2 Data'!$F:$F,F$2)*10^12*SUMPRODUCT('Multipliers and Adjustments'!$E$43:$AN$70*('Multipliers and Adjustments'!$E$42:$AN$42=F$2)*('Multipliers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Adjustments'!$A$80:$A$81,0),MATCH(F$2,'Multipliers and Adjustments'!$E$42:$AN$42,0)),1)-IF('Country Selector'!$A$2="United States",'EPA Methane Rules'!F33,0)</f>
        <v>476687159836.79236</v>
      </c>
      <c r="G5" s="162" cm="1">
        <f t="array" ref="G5">SUMIFS('EPA non-CO2 Data'!$H:$H,'EPA non-CO2 Data'!$A:$A,'Country Selector'!$A$2,'EPA non-CO2 Data'!$J:$J,$B$1,'EPA non-CO2 Data'!$I:$I,$A5,'EPA non-CO2 Data'!$F:$F,G$2)*10^12*SUMPRODUCT('Multipliers and Adjustments'!$E$43:$AN$70*('Multipliers and Adjustments'!$E$42:$AN$42=G$2)*('Multipliers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Adjustments'!$A$80:$A$81,0),MATCH(G$2,'Multipliers and Adjustments'!$E$42:$AN$42,0)),1)-IF('Country Selector'!$A$2="United States",'EPA Methane Rules'!G33,0)</f>
        <v>461813292971.53687</v>
      </c>
      <c r="H5" s="162" cm="1">
        <f t="array" ref="H5">SUMIFS('EPA non-CO2 Data'!$H:$H,'EPA non-CO2 Data'!$A:$A,'Country Selector'!$A$2,'EPA non-CO2 Data'!$J:$J,$B$1,'EPA non-CO2 Data'!$I:$I,$A5,'EPA non-CO2 Data'!$F:$F,H$2)*10^12*SUMPRODUCT('Multipliers and Adjustments'!$E$43:$AN$70*('Multipliers and Adjustments'!$E$42:$AN$42=H$2)*('Multipliers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Adjustments'!$A$80:$A$81,0),MATCH(H$2,'Multipliers and Adjustments'!$E$42:$AN$42,0)),1)-IF('Country Selector'!$A$2="United States",'EPA Methane Rules'!H33,0)</f>
        <v>247383490452.90479</v>
      </c>
      <c r="I5" s="162" cm="1">
        <f t="array" ref="I5">SUMIFS('EPA non-CO2 Data'!$H:$H,'EPA non-CO2 Data'!$A:$A,'Country Selector'!$A$2,'EPA non-CO2 Data'!$J:$J,$B$1,'EPA non-CO2 Data'!$I:$I,$A5,'EPA non-CO2 Data'!$F:$F,I$2)*10^12*SUMPRODUCT('Multipliers and Adjustments'!$E$43:$AN$70*('Multipliers and Adjustments'!$E$42:$AN$42=I$2)*('Multipliers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Adjustments'!$A$80:$A$81,0),MATCH(I$2,'Multipliers and Adjustments'!$E$42:$AN$42,0)),1)-IF('Country Selector'!$A$2="United States",'EPA Methane Rules'!I33,0)</f>
        <v>248066806075.52698</v>
      </c>
      <c r="J5" s="162" cm="1">
        <f t="array" ref="J5">SUMIFS('EPA non-CO2 Data'!$H:$H,'EPA non-CO2 Data'!$A:$A,'Country Selector'!$A$2,'EPA non-CO2 Data'!$J:$J,$B$1,'EPA non-CO2 Data'!$I:$I,$A5,'EPA non-CO2 Data'!$F:$F,J$2)*10^12*SUMPRODUCT('Multipliers and Adjustments'!$E$43:$AN$70*('Multipliers and Adjustments'!$E$42:$AN$42=J$2)*('Multipliers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Adjustments'!$A$80:$A$81,0),MATCH(J$2,'Multipliers and Adjustments'!$E$42:$AN$42,0)),1)-IF('Country Selector'!$A$2="United States",'EPA Methane Rules'!J33,0)</f>
        <v>248750121698.14993</v>
      </c>
      <c r="K5" s="162" cm="1">
        <f t="array" ref="K5">SUMIFS('EPA non-CO2 Data'!$H:$H,'EPA non-CO2 Data'!$A:$A,'Country Selector'!$A$2,'EPA non-CO2 Data'!$J:$J,$B$1,'EPA non-CO2 Data'!$I:$I,$A5,'EPA non-CO2 Data'!$F:$F,K$2)*10^12*SUMPRODUCT('Multipliers and Adjustments'!$E$43:$AN$70*('Multipliers and Adjustments'!$E$42:$AN$42=K$2)*('Multipliers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Adjustments'!$A$80:$A$81,0),MATCH(K$2,'Multipliers and Adjustments'!$E$42:$AN$42,0)),1)-IF('Country Selector'!$A$2="United States",'EPA Methane Rules'!K33,0)</f>
        <v>249433437320.77264</v>
      </c>
      <c r="L5" s="162" cm="1">
        <f t="array" ref="L5">SUMIFS('EPA non-CO2 Data'!$H:$H,'EPA non-CO2 Data'!$A:$A,'Country Selector'!$A$2,'EPA non-CO2 Data'!$J:$J,$B$1,'EPA non-CO2 Data'!$I:$I,$A5,'EPA non-CO2 Data'!$F:$F,L$2)*10^12*SUMPRODUCT('Multipliers and Adjustments'!$E$43:$AN$70*('Multipliers and Adjustments'!$E$42:$AN$42=L$2)*('Multipliers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Adjustments'!$A$80:$A$81,0),MATCH(L$2,'Multipliers and Adjustments'!$E$42:$AN$42,0)),1)-IF('Country Selector'!$A$2="United States",'EPA Methane Rules'!L33,0)</f>
        <v>250116752943.3952</v>
      </c>
      <c r="M5" s="162" cm="1">
        <f t="array" ref="M5">SUMIFS('EPA non-CO2 Data'!$H:$H,'EPA non-CO2 Data'!$A:$A,'Country Selector'!$A$2,'EPA non-CO2 Data'!$J:$J,$B$1,'EPA non-CO2 Data'!$I:$I,$A5,'EPA non-CO2 Data'!$F:$F,M$2)*10^12*SUMPRODUCT('Multipliers and Adjustments'!$E$43:$AN$70*('Multipliers and Adjustments'!$E$42:$AN$42=M$2)*('Multipliers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Adjustments'!$A$80:$A$81,0),MATCH(M$2,'Multipliers and Adjustments'!$E$42:$AN$42,0)),1)-IF('Country Selector'!$A$2="United States",'EPA Methane Rules'!M33,0)</f>
        <v>249445758870.22446</v>
      </c>
      <c r="N5" s="162" cm="1">
        <f t="array" ref="N5">SUMIFS('EPA non-CO2 Data'!$H:$H,'EPA non-CO2 Data'!$A:$A,'Country Selector'!$A$2,'EPA non-CO2 Data'!$J:$J,$B$1,'EPA non-CO2 Data'!$I:$I,$A5,'EPA non-CO2 Data'!$F:$F,N$2)*10^12*SUMPRODUCT('Multipliers and Adjustments'!$E$43:$AN$70*('Multipliers and Adjustments'!$E$42:$AN$42=N$2)*('Multipliers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Adjustments'!$A$80:$A$81,0),MATCH(N$2,'Multipliers and Adjustments'!$E$42:$AN$42,0)),1)-IF('Country Selector'!$A$2="United States",'EPA Methane Rules'!N33,0)</f>
        <v>248774764797.05377</v>
      </c>
      <c r="O5" s="162" cm="1">
        <f t="array" ref="O5">SUMIFS('EPA non-CO2 Data'!$H:$H,'EPA non-CO2 Data'!$A:$A,'Country Selector'!$A$2,'EPA non-CO2 Data'!$J:$J,$B$1,'EPA non-CO2 Data'!$I:$I,$A5,'EPA non-CO2 Data'!$F:$F,O$2)*10^12*SUMPRODUCT('Multipliers and Adjustments'!$E$43:$AN$70*('Multipliers and Adjustments'!$E$42:$AN$42=O$2)*('Multipliers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Adjustments'!$A$80:$A$81,0),MATCH(O$2,'Multipliers and Adjustments'!$E$42:$AN$42,0)),1)-IF('Country Selector'!$A$2="United States",'EPA Methane Rules'!O33,0)</f>
        <v>248103770723.88312</v>
      </c>
      <c r="P5" s="162" cm="1">
        <f t="array" ref="P5">SUMIFS('EPA non-CO2 Data'!$H:$H,'EPA non-CO2 Data'!$A:$A,'Country Selector'!$A$2,'EPA non-CO2 Data'!$J:$J,$B$1,'EPA non-CO2 Data'!$I:$I,$A5,'EPA non-CO2 Data'!$F:$F,P$2)*10^12*SUMPRODUCT('Multipliers and Adjustments'!$E$43:$AN$70*('Multipliers and Adjustments'!$E$42:$AN$42=P$2)*('Multipliers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Adjustments'!$A$80:$A$81,0),MATCH(P$2,'Multipliers and Adjustments'!$E$42:$AN$42,0)),1)-IF('Country Selector'!$A$2="United States",'EPA Methane Rules'!P33,0)</f>
        <v>247432776650.71265</v>
      </c>
      <c r="Q5" s="162" cm="1">
        <f t="array" ref="Q5">SUMIFS('EPA non-CO2 Data'!$H:$H,'EPA non-CO2 Data'!$A:$A,'Country Selector'!$A$2,'EPA non-CO2 Data'!$J:$J,$B$1,'EPA non-CO2 Data'!$I:$I,$A5,'EPA non-CO2 Data'!$F:$F,Q$2)*10^12*SUMPRODUCT('Multipliers and Adjustments'!$E$43:$AN$70*('Multipliers and Adjustments'!$E$42:$AN$42=Q$2)*('Multipliers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Adjustments'!$A$80:$A$81,0),MATCH(Q$2,'Multipliers and Adjustments'!$E$42:$AN$42,0)),1)-IF('Country Selector'!$A$2="United States",'EPA Methane Rules'!Q33,0)</f>
        <v>246761782577.54208</v>
      </c>
      <c r="R5" s="162" cm="1">
        <f t="array" ref="R5">SUMIFS('EPA non-CO2 Data'!$H:$H,'EPA non-CO2 Data'!$A:$A,'Country Selector'!$A$2,'EPA non-CO2 Data'!$J:$J,$B$1,'EPA non-CO2 Data'!$I:$I,$A5,'EPA non-CO2 Data'!$F:$F,R$2)*10^12*SUMPRODUCT('Multipliers and Adjustments'!$E$43:$AN$70*('Multipliers and Adjustments'!$E$42:$AN$42=R$2)*('Multipliers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Adjustments'!$A$80:$A$81,0),MATCH(R$2,'Multipliers and Adjustments'!$E$42:$AN$42,0)),1)-IF('Country Selector'!$A$2="United States",'EPA Methane Rules'!R33,0)</f>
        <v>247496878133.90192</v>
      </c>
      <c r="S5" s="162" cm="1">
        <f t="array" ref="S5">SUMIFS('EPA non-CO2 Data'!$H:$H,'EPA non-CO2 Data'!$A:$A,'Country Selector'!$A$2,'EPA non-CO2 Data'!$J:$J,$B$1,'EPA non-CO2 Data'!$I:$I,$A5,'EPA non-CO2 Data'!$F:$F,S$2)*10^12*SUMPRODUCT('Multipliers and Adjustments'!$E$43:$AN$70*('Multipliers and Adjustments'!$E$42:$AN$42=S$2)*('Multipliers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Adjustments'!$A$80:$A$81,0),MATCH(S$2,'Multipliers and Adjustments'!$E$42:$AN$42,0)),1)-IF('Country Selector'!$A$2="United States",'EPA Methane Rules'!S33,0)</f>
        <v>248231973690.26208</v>
      </c>
      <c r="T5" s="162" cm="1">
        <f t="array" ref="T5">SUMIFS('EPA non-CO2 Data'!$H:$H,'EPA non-CO2 Data'!$A:$A,'Country Selector'!$A$2,'EPA non-CO2 Data'!$J:$J,$B$1,'EPA non-CO2 Data'!$I:$I,$A5,'EPA non-CO2 Data'!$F:$F,T$2)*10^12*SUMPRODUCT('Multipliers and Adjustments'!$E$43:$AN$70*('Multipliers and Adjustments'!$E$42:$AN$42=T$2)*('Multipliers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Adjustments'!$A$80:$A$81,0),MATCH(T$2,'Multipliers and Adjustments'!$E$42:$AN$42,0)),1)-IF('Country Selector'!$A$2="United States",'EPA Methane Rules'!T33,0)</f>
        <v>248967069246.62207</v>
      </c>
      <c r="U5" s="162" cm="1">
        <f t="array" ref="U5">SUMIFS('EPA non-CO2 Data'!$H:$H,'EPA non-CO2 Data'!$A:$A,'Country Selector'!$A$2,'EPA non-CO2 Data'!$J:$J,$B$1,'EPA non-CO2 Data'!$I:$I,$A5,'EPA non-CO2 Data'!$F:$F,U$2)*10^12*SUMPRODUCT('Multipliers and Adjustments'!$E$43:$AN$70*('Multipliers and Adjustments'!$E$42:$AN$42=U$2)*('Multipliers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Adjustments'!$A$80:$A$81,0),MATCH(U$2,'Multipliers and Adjustments'!$E$42:$AN$42,0)),1)-IF('Country Selector'!$A$2="United States",'EPA Methane Rules'!U33,0)</f>
        <v>249702164802.98203</v>
      </c>
      <c r="V5" s="162" cm="1">
        <f t="array" ref="V5">SUMIFS('EPA non-CO2 Data'!$H:$H,'EPA non-CO2 Data'!$A:$A,'Country Selector'!$A$2,'EPA non-CO2 Data'!$J:$J,$B$1,'EPA non-CO2 Data'!$I:$I,$A5,'EPA non-CO2 Data'!$F:$F,V$2)*10^12*SUMPRODUCT('Multipliers and Adjustments'!$E$43:$AN$70*('Multipliers and Adjustments'!$E$42:$AN$42=V$2)*('Multipliers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Adjustments'!$A$80:$A$81,0),MATCH(V$2,'Multipliers and Adjustments'!$E$42:$AN$42,0)),1)-IF('Country Selector'!$A$2="United States",'EPA Methane Rules'!V33,0)</f>
        <v>250437260359.34225</v>
      </c>
      <c r="W5" s="162" cm="1">
        <f t="array" ref="W5">SUMIFS('EPA non-CO2 Data'!$H:$H,'EPA non-CO2 Data'!$A:$A,'Country Selector'!$A$2,'EPA non-CO2 Data'!$J:$J,$B$1,'EPA non-CO2 Data'!$I:$I,$A5,'EPA non-CO2 Data'!$F:$F,W$2)*10^12*SUMPRODUCT('Multipliers and Adjustments'!$E$43:$AN$70*('Multipliers and Adjustments'!$E$42:$AN$42=W$2)*('Multipliers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Adjustments'!$A$80:$A$81,0),MATCH(W$2,'Multipliers and Adjustments'!$E$42:$AN$42,0)),1)-IF('Country Selector'!$A$2="United States",'EPA Methane Rules'!W33,0)</f>
        <v>250441087294.54092</v>
      </c>
      <c r="X5" s="162" cm="1">
        <f t="array" ref="X5">SUMIFS('EPA non-CO2 Data'!$H:$H,'EPA non-CO2 Data'!$A:$A,'Country Selector'!$A$2,'EPA non-CO2 Data'!$J:$J,$B$1,'EPA non-CO2 Data'!$I:$I,$A5,'EPA non-CO2 Data'!$F:$F,X$2)*10^12*SUMPRODUCT('Multipliers and Adjustments'!$E$43:$AN$70*('Multipliers and Adjustments'!$E$42:$AN$42=X$2)*('Multipliers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Adjustments'!$A$80:$A$81,0),MATCH(X$2,'Multipliers and Adjustments'!$E$42:$AN$42,0)),1)-IF('Country Selector'!$A$2="United States",'EPA Methane Rules'!X33,0)</f>
        <v>250444914229.73941</v>
      </c>
      <c r="Y5" s="162" cm="1">
        <f t="array" ref="Y5">SUMIFS('EPA non-CO2 Data'!$H:$H,'EPA non-CO2 Data'!$A:$A,'Country Selector'!$A$2,'EPA non-CO2 Data'!$J:$J,$B$1,'EPA non-CO2 Data'!$I:$I,$A5,'EPA non-CO2 Data'!$F:$F,Y$2)*10^12*SUMPRODUCT('Multipliers and Adjustments'!$E$43:$AN$70*('Multipliers and Adjustments'!$E$42:$AN$42=Y$2)*('Multipliers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Adjustments'!$A$80:$A$81,0),MATCH(Y$2,'Multipliers and Adjustments'!$E$42:$AN$42,0)),1)-IF('Country Selector'!$A$2="United States",'EPA Methane Rules'!Y33,0)</f>
        <v>250448741164.93814</v>
      </c>
      <c r="Z5" s="162" cm="1">
        <f t="array" ref="Z5">SUMIFS('EPA non-CO2 Data'!$H:$H,'EPA non-CO2 Data'!$A:$A,'Country Selector'!$A$2,'EPA non-CO2 Data'!$J:$J,$B$1,'EPA non-CO2 Data'!$I:$I,$A5,'EPA non-CO2 Data'!$F:$F,Z$2)*10^12*SUMPRODUCT('Multipliers and Adjustments'!$E$43:$AN$70*('Multipliers and Adjustments'!$E$42:$AN$42=Z$2)*('Multipliers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Adjustments'!$A$80:$A$81,0),MATCH(Z$2,'Multipliers and Adjustments'!$E$42:$AN$42,0)),1)-IF('Country Selector'!$A$2="United States",'EPA Methane Rules'!Z33,0)</f>
        <v>250452568100.13684</v>
      </c>
      <c r="AA5" s="162" cm="1">
        <f t="array" ref="AA5">SUMIFS('EPA non-CO2 Data'!$H:$H,'EPA non-CO2 Data'!$A:$A,'Country Selector'!$A$2,'EPA non-CO2 Data'!$J:$J,$B$1,'EPA non-CO2 Data'!$I:$I,$A5,'EPA non-CO2 Data'!$F:$F,AA$2)*10^12*SUMPRODUCT('Multipliers and Adjustments'!$E$43:$AN$70*('Multipliers and Adjustments'!$E$42:$AN$42=AA$2)*('Multipliers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Adjustments'!$A$80:$A$81,0),MATCH(AA$2,'Multipliers and Adjustments'!$E$42:$AN$42,0)),1)-IF('Country Selector'!$A$2="United States",'EPA Methane Rules'!AA33,0)</f>
        <v>250456395035.33554</v>
      </c>
      <c r="AB5" s="162" cm="1">
        <f t="array" ref="AB5">SUMIFS('EPA non-CO2 Data'!$H:$H,'EPA non-CO2 Data'!$A:$A,'Country Selector'!$A$2,'EPA non-CO2 Data'!$J:$J,$B$1,'EPA non-CO2 Data'!$I:$I,$A5,'EPA non-CO2 Data'!$F:$F,AB$2)*10^12*SUMPRODUCT('Multipliers and Adjustments'!$E$43:$AN$70*('Multipliers and Adjustments'!$E$42:$AN$42=AB$2)*('Multipliers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Adjustments'!$A$80:$A$81,0),MATCH(AB$2,'Multipliers and Adjustments'!$E$42:$AN$42,0)),1)-IF('Country Selector'!$A$2="United States",'EPA Methane Rules'!AB33,0)</f>
        <v>250607224924.08197</v>
      </c>
      <c r="AC5" s="162" cm="1">
        <f t="array" ref="AC5">SUMIFS('EPA non-CO2 Data'!$H:$H,'EPA non-CO2 Data'!$A:$A,'Country Selector'!$A$2,'EPA non-CO2 Data'!$J:$J,$B$1,'EPA non-CO2 Data'!$I:$I,$A5,'EPA non-CO2 Data'!$F:$F,AC$2)*10^12*SUMPRODUCT('Multipliers and Adjustments'!$E$43:$AN$70*('Multipliers and Adjustments'!$E$42:$AN$42=AC$2)*('Multipliers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Adjustments'!$A$80:$A$81,0),MATCH(AC$2,'Multipliers and Adjustments'!$E$42:$AN$42,0)),1)-IF('Country Selector'!$A$2="United States",'EPA Methane Rules'!AC33,0)</f>
        <v>250758054812.82803</v>
      </c>
      <c r="AD5" s="162" cm="1">
        <f t="array" ref="AD5">SUMIFS('EPA non-CO2 Data'!$H:$H,'EPA non-CO2 Data'!$A:$A,'Country Selector'!$A$2,'EPA non-CO2 Data'!$J:$J,$B$1,'EPA non-CO2 Data'!$I:$I,$A5,'EPA non-CO2 Data'!$F:$F,AD$2)*10^12*SUMPRODUCT('Multipliers and Adjustments'!$E$43:$AN$70*('Multipliers and Adjustments'!$E$42:$AN$42=AD$2)*('Multipliers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Adjustments'!$A$80:$A$81,0),MATCH(AD$2,'Multipliers and Adjustments'!$E$42:$AN$42,0)),1)-IF('Country Selector'!$A$2="United States",'EPA Methane Rules'!AD33,0)</f>
        <v>250908884701.57437</v>
      </c>
      <c r="AE5" s="162" cm="1">
        <f t="array" ref="AE5">SUMIFS('EPA non-CO2 Data'!$H:$H,'EPA non-CO2 Data'!$A:$A,'Country Selector'!$A$2,'EPA non-CO2 Data'!$J:$J,$B$1,'EPA non-CO2 Data'!$I:$I,$A5,'EPA non-CO2 Data'!$F:$F,AE$2)*10^12*SUMPRODUCT('Multipliers and Adjustments'!$E$43:$AN$70*('Multipliers and Adjustments'!$E$42:$AN$42=AE$2)*('Multipliers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Adjustments'!$A$80:$A$81,0),MATCH(AE$2,'Multipliers and Adjustments'!$E$42:$AN$42,0)),1)-IF('Country Selector'!$A$2="United States",'EPA Methane Rules'!AE33,0)</f>
        <v>251059714590.32065</v>
      </c>
      <c r="AF5" s="162" cm="1">
        <f t="array" ref="AF5">SUMIFS('EPA non-CO2 Data'!$H:$H,'EPA non-CO2 Data'!$A:$A,'Country Selector'!$A$2,'EPA non-CO2 Data'!$J:$J,$B$1,'EPA non-CO2 Data'!$I:$I,$A5,'EPA non-CO2 Data'!$F:$F,AF$2)*10^12*SUMPRODUCT('Multipliers and Adjustments'!$E$43:$AN$70*('Multipliers and Adjustments'!$E$42:$AN$42=AF$2)*('Multipliers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Adjustments'!$A$80:$A$81,0),MATCH(AF$2,'Multipliers and Adjustments'!$E$42:$AN$42,0)),1)-IF('Country Selector'!$A$2="United States",'EPA Methane Rules'!AF33,0)</f>
        <v>251210544479.06677</v>
      </c>
      <c r="AG5" s="162" cm="1">
        <f t="array" ref="AG5">SUMIFS('EPA non-CO2 Data'!$H:$H,'EPA non-CO2 Data'!$A:$A,'Country Selector'!$A$2,'EPA non-CO2 Data'!$J:$J,$B$1,'EPA non-CO2 Data'!$I:$I,$A5,'EPA non-CO2 Data'!$F:$F,AG$2)*10^12*SUMPRODUCT('Multipliers and Adjustments'!$E$43:$AN$70*('Multipliers and Adjustments'!$E$42:$AN$42=AG$2)*('Multipliers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Adjustments'!$A$80:$A$81,0),MATCH(AG$2,'Multipliers and Adjustments'!$E$42:$AN$42,0)),1)-IF('Country Selector'!$A$2="United States",'EPA Methane Rules'!AG33,0)</f>
        <v>250792808212.64371</v>
      </c>
      <c r="AH5" s="162" cm="1">
        <f t="array" ref="AH5">SUMIFS('EPA non-CO2 Data'!$H:$H,'EPA non-CO2 Data'!$A:$A,'Country Selector'!$A$2,'EPA non-CO2 Data'!$J:$J,$B$1,'EPA non-CO2 Data'!$I:$I,$A5,'EPA non-CO2 Data'!$F:$F,AH$2)*10^12*SUMPRODUCT('Multipliers and Adjustments'!$E$43:$AN$70*('Multipliers and Adjustments'!$E$42:$AN$42=AH$2)*('Multipliers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Adjustments'!$A$80:$A$81,0),MATCH(AH$2,'Multipliers and Adjustments'!$E$42:$AN$42,0)),1)-IF('Country Selector'!$A$2="United States",'EPA Methane Rules'!AH33,0)</f>
        <v>250375071946.22052</v>
      </c>
      <c r="AI5" s="162" cm="1">
        <f t="array" ref="AI5">SUMIFS('EPA non-CO2 Data'!$H:$H,'EPA non-CO2 Data'!$A:$A,'Country Selector'!$A$2,'EPA non-CO2 Data'!$J:$J,$B$1,'EPA non-CO2 Data'!$I:$I,$A5,'EPA non-CO2 Data'!$F:$F,AI$2)*10^12*SUMPRODUCT('Multipliers and Adjustments'!$E$43:$AN$70*('Multipliers and Adjustments'!$E$42:$AN$42=AI$2)*('Multipliers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Adjustments'!$A$80:$A$81,0),MATCH(AI$2,'Multipliers and Adjustments'!$E$42:$AN$42,0)),1)-IF('Country Selector'!$A$2="United States",'EPA Methane Rules'!AI33,0)</f>
        <v>249957335679.79752</v>
      </c>
      <c r="AJ5" s="162" cm="1">
        <f t="array" ref="AJ5">SUMIFS('EPA non-CO2 Data'!$H:$H,'EPA non-CO2 Data'!$A:$A,'Country Selector'!$A$2,'EPA non-CO2 Data'!$J:$J,$B$1,'EPA non-CO2 Data'!$I:$I,$A5,'EPA non-CO2 Data'!$F:$F,AJ$2)*10^12*SUMPRODUCT('Multipliers and Adjustments'!$E$43:$AN$70*('Multipliers and Adjustments'!$E$42:$AN$42=AJ$2)*('Multipliers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Adjustments'!$A$80:$A$81,0),MATCH(AJ$2,'Multipliers and Adjustments'!$E$42:$AN$42,0)),1)-IF('Country Selector'!$A$2="United States",'EPA Methane Rules'!AJ33,0)</f>
        <v>249539599413.37442</v>
      </c>
      <c r="AK5" s="162" cm="1">
        <f t="array" ref="AK5">SUMIFS('EPA non-CO2 Data'!$H:$H,'EPA non-CO2 Data'!$A:$A,'Country Selector'!$A$2,'EPA non-CO2 Data'!$J:$J,$B$1,'EPA non-CO2 Data'!$I:$I,$A5,'EPA non-CO2 Data'!$F:$F,AK$2)*10^12*SUMPRODUCT('Multipliers and Adjustments'!$E$43:$AN$70*('Multipliers and Adjustments'!$E$42:$AN$42=AK$2)*('Multipliers and Adjustments'!$C$43:$C$70=$A5)*('Multipliers and Adjustments'!$D$43:$D$70=$B$1))*IF('Multipliers and Adjustments'!$B$101=TRUE,INDEX('Multipliers and Adjustments'!$B$99:$B$100,MATCH($A5,'Multipliers and Adjustments'!$A$99:$A$100,0)),1)*IF('Multipliers and Adjustments'!$B$102=TRUE,INDEX('Multipliers and Adjustments'!$C$81:$AL$82,MATCH($A5,'Multipliers and Adjustments'!$A$80:$A$81,0),MATCH(AK$2,'Multipliers and Adjustments'!$E$42:$AN$42,0)),1)-IF('Country Selector'!$A$2="United States",'EPA Methane Rules'!AK33,0)</f>
        <v>249121863146.95126</v>
      </c>
    </row>
    <row r="6" spans="1:37" x14ac:dyDescent="0.25">
      <c r="A6" t="s">
        <v>567</v>
      </c>
      <c r="B6" s="10" cm="1">
        <f t="array" ref="B6">SUMIFS('EPA non-CO2 Data'!$H:$H,'EPA non-CO2 Data'!$A:$A,'Country Selector'!$A$2,'EPA non-CO2 Data'!$J:$J,$B$1,'EPA non-CO2 Data'!$I:$I,$A6,'EPA non-CO2 Data'!$F:$F,B$2)*10^12*SUMPRODUCT('Multipliers and Adjustments'!$E$43:$AN$70*('Multipliers and Adjustments'!$E$42:$AN$42=B$2)*('Multipliers and Adjustments'!$C$43:$C$70=$A6)*('Multipliers and Adjustments'!$D$43:$D$70=$B$1))</f>
        <v>0</v>
      </c>
      <c r="C6" s="10" cm="1">
        <f t="array" ref="C6">SUMIFS('EPA non-CO2 Data'!$H:$H,'EPA non-CO2 Data'!$A:$A,'Country Selector'!$A$2,'EPA non-CO2 Data'!$J:$J,$B$1,'EPA non-CO2 Data'!$I:$I,$A6,'EPA non-CO2 Data'!$F:$F,C$2)*10^12*SUMPRODUCT('Multipliers and Adjustments'!$E$43:$AN$70*('Multipliers and Adjustments'!$E$42:$AN$42=C$2)*('Multipliers and Adjustments'!$C$43:$C$70=$A6)*('Multipliers and Adjustments'!$D$43:$D$70=$B$1))</f>
        <v>0</v>
      </c>
      <c r="D6" s="10" cm="1">
        <f t="array" ref="D6">SUMIFS('EPA non-CO2 Data'!$H:$H,'EPA non-CO2 Data'!$A:$A,'Country Selector'!$A$2,'EPA non-CO2 Data'!$J:$J,$B$1,'EPA non-CO2 Data'!$I:$I,$A6,'EPA non-CO2 Data'!$F:$F,D$2)*10^12*SUMPRODUCT('Multipliers and Adjustments'!$E$43:$AN$70*('Multipliers and Adjustments'!$E$42:$AN$42=D$2)*('Multipliers and Adjustments'!$C$43:$C$70=$A6)*('Multipliers and Adjustments'!$D$43:$D$70=$B$1))</f>
        <v>0</v>
      </c>
      <c r="E6" s="10" cm="1">
        <f t="array" ref="E6">SUMIFS('EPA non-CO2 Data'!$H:$H,'EPA non-CO2 Data'!$A:$A,'Country Selector'!$A$2,'EPA non-CO2 Data'!$J:$J,$B$1,'EPA non-CO2 Data'!$I:$I,$A6,'EPA non-CO2 Data'!$F:$F,E$2)*10^12*SUMPRODUCT('Multipliers and Adjustments'!$E$43:$AN$70*('Multipliers and Adjustments'!$E$42:$AN$42=E$2)*('Multipliers and Adjustments'!$C$43:$C$70=$A6)*('Multipliers and Adjustments'!$D$43:$D$70=$B$1))</f>
        <v>0</v>
      </c>
      <c r="F6" s="10" cm="1">
        <f t="array" ref="F6">SUMIFS('EPA non-CO2 Data'!$H:$H,'EPA non-CO2 Data'!$A:$A,'Country Selector'!$A$2,'EPA non-CO2 Data'!$J:$J,$B$1,'EPA non-CO2 Data'!$I:$I,$A6,'EPA non-CO2 Data'!$F:$F,F$2)*10^12*SUMPRODUCT('Multipliers and Adjustments'!$E$43:$AN$70*('Multipliers and Adjustments'!$E$42:$AN$42=F$2)*('Multipliers and Adjustments'!$C$43:$C$70=$A6)*('Multipliers and Adjustments'!$D$43:$D$70=$B$1))</f>
        <v>0</v>
      </c>
      <c r="G6" s="10" cm="1">
        <f t="array" ref="G6">SUMIFS('EPA non-CO2 Data'!$H:$H,'EPA non-CO2 Data'!$A:$A,'Country Selector'!$A$2,'EPA non-CO2 Data'!$J:$J,$B$1,'EPA non-CO2 Data'!$I:$I,$A6,'EPA non-CO2 Data'!$F:$F,G$2)*10^12*SUMPRODUCT('Multipliers and Adjustments'!$E$43:$AN$70*('Multipliers and Adjustments'!$E$42:$AN$42=G$2)*('Multipliers and Adjustments'!$C$43:$C$70=$A6)*('Multipliers and Adjustments'!$D$43:$D$70=$B$1))</f>
        <v>0</v>
      </c>
      <c r="H6" s="10" cm="1">
        <f t="array" ref="H6">SUMIFS('EPA non-CO2 Data'!$H:$H,'EPA non-CO2 Data'!$A:$A,'Country Selector'!$A$2,'EPA non-CO2 Data'!$J:$J,$B$1,'EPA non-CO2 Data'!$I:$I,$A6,'EPA non-CO2 Data'!$F:$F,H$2)*10^12*SUMPRODUCT('Multipliers and Adjustments'!$E$43:$AN$70*('Multipliers and Adjustments'!$E$42:$AN$42=H$2)*('Multipliers and Adjustments'!$C$43:$C$70=$A6)*('Multipliers and Adjustments'!$D$43:$D$70=$B$1))</f>
        <v>0</v>
      </c>
      <c r="I6" s="10" cm="1">
        <f t="array" ref="I6">SUMIFS('EPA non-CO2 Data'!$H:$H,'EPA non-CO2 Data'!$A:$A,'Country Selector'!$A$2,'EPA non-CO2 Data'!$J:$J,$B$1,'EPA non-CO2 Data'!$I:$I,$A6,'EPA non-CO2 Data'!$F:$F,I$2)*10^12*SUMPRODUCT('Multipliers and Adjustments'!$E$43:$AN$70*('Multipliers and Adjustments'!$E$42:$AN$42=I$2)*('Multipliers and Adjustments'!$C$43:$C$70=$A6)*('Multipliers and Adjustments'!$D$43:$D$70=$B$1))</f>
        <v>0</v>
      </c>
      <c r="J6" s="10" cm="1">
        <f t="array" ref="J6">SUMIFS('EPA non-CO2 Data'!$H:$H,'EPA non-CO2 Data'!$A:$A,'Country Selector'!$A$2,'EPA non-CO2 Data'!$J:$J,$B$1,'EPA non-CO2 Data'!$I:$I,$A6,'EPA non-CO2 Data'!$F:$F,J$2)*10^12*SUMPRODUCT('Multipliers and Adjustments'!$E$43:$AN$70*('Multipliers and Adjustments'!$E$42:$AN$42=J$2)*('Multipliers and Adjustments'!$C$43:$C$70=$A6)*('Multipliers and Adjustments'!$D$43:$D$70=$B$1))</f>
        <v>0</v>
      </c>
      <c r="K6" s="10" cm="1">
        <f t="array" ref="K6">SUMIFS('EPA non-CO2 Data'!$H:$H,'EPA non-CO2 Data'!$A:$A,'Country Selector'!$A$2,'EPA non-CO2 Data'!$J:$J,$B$1,'EPA non-CO2 Data'!$I:$I,$A6,'EPA non-CO2 Data'!$F:$F,K$2)*10^12*SUMPRODUCT('Multipliers and Adjustments'!$E$43:$AN$70*('Multipliers and Adjustments'!$E$42:$AN$42=K$2)*('Multipliers and Adjustments'!$C$43:$C$70=$A6)*('Multipliers and Adjustments'!$D$43:$D$70=$B$1))</f>
        <v>0</v>
      </c>
      <c r="L6" s="10" cm="1">
        <f t="array" ref="L6">SUMIFS('EPA non-CO2 Data'!$H:$H,'EPA non-CO2 Data'!$A:$A,'Country Selector'!$A$2,'EPA non-CO2 Data'!$J:$J,$B$1,'EPA non-CO2 Data'!$I:$I,$A6,'EPA non-CO2 Data'!$F:$F,L$2)*10^12*SUMPRODUCT('Multipliers and Adjustments'!$E$43:$AN$70*('Multipliers and Adjustments'!$E$42:$AN$42=L$2)*('Multipliers and Adjustments'!$C$43:$C$70=$A6)*('Multipliers and Adjustments'!$D$43:$D$70=$B$1))</f>
        <v>0</v>
      </c>
      <c r="M6" s="10" cm="1">
        <f t="array" ref="M6">SUMIFS('EPA non-CO2 Data'!$H:$H,'EPA non-CO2 Data'!$A:$A,'Country Selector'!$A$2,'EPA non-CO2 Data'!$J:$J,$B$1,'EPA non-CO2 Data'!$I:$I,$A6,'EPA non-CO2 Data'!$F:$F,M$2)*10^12*SUMPRODUCT('Multipliers and Adjustments'!$E$43:$AN$70*('Multipliers and Adjustments'!$E$42:$AN$42=M$2)*('Multipliers and Adjustments'!$C$43:$C$70=$A6)*('Multipliers and Adjustments'!$D$43:$D$70=$B$1))</f>
        <v>0</v>
      </c>
      <c r="N6" s="10" cm="1">
        <f t="array" ref="N6">SUMIFS('EPA non-CO2 Data'!$H:$H,'EPA non-CO2 Data'!$A:$A,'Country Selector'!$A$2,'EPA non-CO2 Data'!$J:$J,$B$1,'EPA non-CO2 Data'!$I:$I,$A6,'EPA non-CO2 Data'!$F:$F,N$2)*10^12*SUMPRODUCT('Multipliers and Adjustments'!$E$43:$AN$70*('Multipliers and Adjustments'!$E$42:$AN$42=N$2)*('Multipliers and Adjustments'!$C$43:$C$70=$A6)*('Multipliers and Adjustments'!$D$43:$D$70=$B$1))</f>
        <v>0</v>
      </c>
      <c r="O6" s="10" cm="1">
        <f t="array" ref="O6">SUMIFS('EPA non-CO2 Data'!$H:$H,'EPA non-CO2 Data'!$A:$A,'Country Selector'!$A$2,'EPA non-CO2 Data'!$J:$J,$B$1,'EPA non-CO2 Data'!$I:$I,$A6,'EPA non-CO2 Data'!$F:$F,O$2)*10^12*SUMPRODUCT('Multipliers and Adjustments'!$E$43:$AN$70*('Multipliers and Adjustments'!$E$42:$AN$42=O$2)*('Multipliers and Adjustments'!$C$43:$C$70=$A6)*('Multipliers and Adjustments'!$D$43:$D$70=$B$1))</f>
        <v>0</v>
      </c>
      <c r="P6" s="10" cm="1">
        <f t="array" ref="P6">SUMIFS('EPA non-CO2 Data'!$H:$H,'EPA non-CO2 Data'!$A:$A,'Country Selector'!$A$2,'EPA non-CO2 Data'!$J:$J,$B$1,'EPA non-CO2 Data'!$I:$I,$A6,'EPA non-CO2 Data'!$F:$F,P$2)*10^12*SUMPRODUCT('Multipliers and Adjustments'!$E$43:$AN$70*('Multipliers and Adjustments'!$E$42:$AN$42=P$2)*('Multipliers and Adjustments'!$C$43:$C$70=$A6)*('Multipliers and Adjustments'!$D$43:$D$70=$B$1))</f>
        <v>0</v>
      </c>
      <c r="Q6" s="10" cm="1">
        <f t="array" ref="Q6">SUMIFS('EPA non-CO2 Data'!$H:$H,'EPA non-CO2 Data'!$A:$A,'Country Selector'!$A$2,'EPA non-CO2 Data'!$J:$J,$B$1,'EPA non-CO2 Data'!$I:$I,$A6,'EPA non-CO2 Data'!$F:$F,Q$2)*10^12*SUMPRODUCT('Multipliers and Adjustments'!$E$43:$AN$70*('Multipliers and Adjustments'!$E$42:$AN$42=Q$2)*('Multipliers and Adjustments'!$C$43:$C$70=$A6)*('Multipliers and Adjustments'!$D$43:$D$70=$B$1))</f>
        <v>0</v>
      </c>
      <c r="R6" s="10" cm="1">
        <f t="array" ref="R6">SUMIFS('EPA non-CO2 Data'!$H:$H,'EPA non-CO2 Data'!$A:$A,'Country Selector'!$A$2,'EPA non-CO2 Data'!$J:$J,$B$1,'EPA non-CO2 Data'!$I:$I,$A6,'EPA non-CO2 Data'!$F:$F,R$2)*10^12*SUMPRODUCT('Multipliers and Adjustments'!$E$43:$AN$70*('Multipliers and Adjustments'!$E$42:$AN$42=R$2)*('Multipliers and Adjustments'!$C$43:$C$70=$A6)*('Multipliers and Adjustments'!$D$43:$D$70=$B$1))</f>
        <v>0</v>
      </c>
      <c r="S6" s="10" cm="1">
        <f t="array" ref="S6">SUMIFS('EPA non-CO2 Data'!$H:$H,'EPA non-CO2 Data'!$A:$A,'Country Selector'!$A$2,'EPA non-CO2 Data'!$J:$J,$B$1,'EPA non-CO2 Data'!$I:$I,$A6,'EPA non-CO2 Data'!$F:$F,S$2)*10^12*SUMPRODUCT('Multipliers and Adjustments'!$E$43:$AN$70*('Multipliers and Adjustments'!$E$42:$AN$42=S$2)*('Multipliers and Adjustments'!$C$43:$C$70=$A6)*('Multipliers and Adjustments'!$D$43:$D$70=$B$1))</f>
        <v>0</v>
      </c>
      <c r="T6" s="10" cm="1">
        <f t="array" ref="T6">SUMIFS('EPA non-CO2 Data'!$H:$H,'EPA non-CO2 Data'!$A:$A,'Country Selector'!$A$2,'EPA non-CO2 Data'!$J:$J,$B$1,'EPA non-CO2 Data'!$I:$I,$A6,'EPA non-CO2 Data'!$F:$F,T$2)*10^12*SUMPRODUCT('Multipliers and Adjustments'!$E$43:$AN$70*('Multipliers and Adjustments'!$E$42:$AN$42=T$2)*('Multipliers and Adjustments'!$C$43:$C$70=$A6)*('Multipliers and Adjustments'!$D$43:$D$70=$B$1))</f>
        <v>0</v>
      </c>
      <c r="U6" s="10" cm="1">
        <f t="array" ref="U6">SUMIFS('EPA non-CO2 Data'!$H:$H,'EPA non-CO2 Data'!$A:$A,'Country Selector'!$A$2,'EPA non-CO2 Data'!$J:$J,$B$1,'EPA non-CO2 Data'!$I:$I,$A6,'EPA non-CO2 Data'!$F:$F,U$2)*10^12*SUMPRODUCT('Multipliers and Adjustments'!$E$43:$AN$70*('Multipliers and Adjustments'!$E$42:$AN$42=U$2)*('Multipliers and Adjustments'!$C$43:$C$70=$A6)*('Multipliers and Adjustments'!$D$43:$D$70=$B$1))</f>
        <v>0</v>
      </c>
      <c r="V6" s="10" cm="1">
        <f t="array" ref="V6">SUMIFS('EPA non-CO2 Data'!$H:$H,'EPA non-CO2 Data'!$A:$A,'Country Selector'!$A$2,'EPA non-CO2 Data'!$J:$J,$B$1,'EPA non-CO2 Data'!$I:$I,$A6,'EPA non-CO2 Data'!$F:$F,V$2)*10^12*SUMPRODUCT('Multipliers and Adjustments'!$E$43:$AN$70*('Multipliers and Adjustments'!$E$42:$AN$42=V$2)*('Multipliers and Adjustments'!$C$43:$C$70=$A6)*('Multipliers and Adjustments'!$D$43:$D$70=$B$1))</f>
        <v>0</v>
      </c>
      <c r="W6" s="10" cm="1">
        <f t="array" ref="W6">SUMIFS('EPA non-CO2 Data'!$H:$H,'EPA non-CO2 Data'!$A:$A,'Country Selector'!$A$2,'EPA non-CO2 Data'!$J:$J,$B$1,'EPA non-CO2 Data'!$I:$I,$A6,'EPA non-CO2 Data'!$F:$F,W$2)*10^12*SUMPRODUCT('Multipliers and Adjustments'!$E$43:$AN$70*('Multipliers and Adjustments'!$E$42:$AN$42=W$2)*('Multipliers and Adjustments'!$C$43:$C$70=$A6)*('Multipliers and Adjustments'!$D$43:$D$70=$B$1))</f>
        <v>0</v>
      </c>
      <c r="X6" s="10" cm="1">
        <f t="array" ref="X6">SUMIFS('EPA non-CO2 Data'!$H:$H,'EPA non-CO2 Data'!$A:$A,'Country Selector'!$A$2,'EPA non-CO2 Data'!$J:$J,$B$1,'EPA non-CO2 Data'!$I:$I,$A6,'EPA non-CO2 Data'!$F:$F,X$2)*10^12*SUMPRODUCT('Multipliers and Adjustments'!$E$43:$AN$70*('Multipliers and Adjustments'!$E$42:$AN$42=X$2)*('Multipliers and Adjustments'!$C$43:$C$70=$A6)*('Multipliers and Adjustments'!$D$43:$D$70=$B$1))</f>
        <v>0</v>
      </c>
      <c r="Y6" s="10" cm="1">
        <f t="array" ref="Y6">SUMIFS('EPA non-CO2 Data'!$H:$H,'EPA non-CO2 Data'!$A:$A,'Country Selector'!$A$2,'EPA non-CO2 Data'!$J:$J,$B$1,'EPA non-CO2 Data'!$I:$I,$A6,'EPA non-CO2 Data'!$F:$F,Y$2)*10^12*SUMPRODUCT('Multipliers and Adjustments'!$E$43:$AN$70*('Multipliers and Adjustments'!$E$42:$AN$42=Y$2)*('Multipliers and Adjustments'!$C$43:$C$70=$A6)*('Multipliers and Adjustments'!$D$43:$D$70=$B$1))</f>
        <v>0</v>
      </c>
      <c r="Z6" s="10" cm="1">
        <f t="array" ref="Z6">SUMIFS('EPA non-CO2 Data'!$H:$H,'EPA non-CO2 Data'!$A:$A,'Country Selector'!$A$2,'EPA non-CO2 Data'!$J:$J,$B$1,'EPA non-CO2 Data'!$I:$I,$A6,'EPA non-CO2 Data'!$F:$F,Z$2)*10^12*SUMPRODUCT('Multipliers and Adjustments'!$E$43:$AN$70*('Multipliers and Adjustments'!$E$42:$AN$42=Z$2)*('Multipliers and Adjustments'!$C$43:$C$70=$A6)*('Multipliers and Adjustments'!$D$43:$D$70=$B$1))</f>
        <v>0</v>
      </c>
      <c r="AA6" s="10" cm="1">
        <f t="array" ref="AA6">SUMIFS('EPA non-CO2 Data'!$H:$H,'EPA non-CO2 Data'!$A:$A,'Country Selector'!$A$2,'EPA non-CO2 Data'!$J:$J,$B$1,'EPA non-CO2 Data'!$I:$I,$A6,'EPA non-CO2 Data'!$F:$F,AA$2)*10^12*SUMPRODUCT('Multipliers and Adjustments'!$E$43:$AN$70*('Multipliers and Adjustments'!$E$42:$AN$42=AA$2)*('Multipliers and Adjustments'!$C$43:$C$70=$A6)*('Multipliers and Adjustments'!$D$43:$D$70=$B$1))</f>
        <v>0</v>
      </c>
      <c r="AB6" s="10" cm="1">
        <f t="array" ref="AB6">SUMIFS('EPA non-CO2 Data'!$H:$H,'EPA non-CO2 Data'!$A:$A,'Country Selector'!$A$2,'EPA non-CO2 Data'!$J:$J,$B$1,'EPA non-CO2 Data'!$I:$I,$A6,'EPA non-CO2 Data'!$F:$F,AB$2)*10^12*SUMPRODUCT('Multipliers and Adjustments'!$E$43:$AN$70*('Multipliers and Adjustments'!$E$42:$AN$42=AB$2)*('Multipliers and Adjustments'!$C$43:$C$70=$A6)*('Multipliers and Adjustments'!$D$43:$D$70=$B$1))</f>
        <v>0</v>
      </c>
      <c r="AC6" s="10" cm="1">
        <f t="array" ref="AC6">SUMIFS('EPA non-CO2 Data'!$H:$H,'EPA non-CO2 Data'!$A:$A,'Country Selector'!$A$2,'EPA non-CO2 Data'!$J:$J,$B$1,'EPA non-CO2 Data'!$I:$I,$A6,'EPA non-CO2 Data'!$F:$F,AC$2)*10^12*SUMPRODUCT('Multipliers and Adjustments'!$E$43:$AN$70*('Multipliers and Adjustments'!$E$42:$AN$42=AC$2)*('Multipliers and Adjustments'!$C$43:$C$70=$A6)*('Multipliers and Adjustments'!$D$43:$D$70=$B$1))</f>
        <v>0</v>
      </c>
      <c r="AD6" s="10" cm="1">
        <f t="array" ref="AD6">SUMIFS('EPA non-CO2 Data'!$H:$H,'EPA non-CO2 Data'!$A:$A,'Country Selector'!$A$2,'EPA non-CO2 Data'!$J:$J,$B$1,'EPA non-CO2 Data'!$I:$I,$A6,'EPA non-CO2 Data'!$F:$F,AD$2)*10^12*SUMPRODUCT('Multipliers and Adjustments'!$E$43:$AN$70*('Multipliers and Adjustments'!$E$42:$AN$42=AD$2)*('Multipliers and Adjustments'!$C$43:$C$70=$A6)*('Multipliers and Adjustments'!$D$43:$D$70=$B$1))</f>
        <v>0</v>
      </c>
      <c r="AE6" s="10" cm="1">
        <f t="array" ref="AE6">SUMIFS('EPA non-CO2 Data'!$H:$H,'EPA non-CO2 Data'!$A:$A,'Country Selector'!$A$2,'EPA non-CO2 Data'!$J:$J,$B$1,'EPA non-CO2 Data'!$I:$I,$A6,'EPA non-CO2 Data'!$F:$F,AE$2)*10^12*SUMPRODUCT('Multipliers and Adjustments'!$E$43:$AN$70*('Multipliers and Adjustments'!$E$42:$AN$42=AE$2)*('Multipliers and Adjustments'!$C$43:$C$70=$A6)*('Multipliers and Adjustments'!$D$43:$D$70=$B$1))</f>
        <v>0</v>
      </c>
      <c r="AF6" s="10" cm="1">
        <f t="array" ref="AF6">SUMIFS('EPA non-CO2 Data'!$H:$H,'EPA non-CO2 Data'!$A:$A,'Country Selector'!$A$2,'EPA non-CO2 Data'!$J:$J,$B$1,'EPA non-CO2 Data'!$I:$I,$A6,'EPA non-CO2 Data'!$F:$F,AF$2)*10^12*SUMPRODUCT('Multipliers and Adjustments'!$E$43:$AN$70*('Multipliers and Adjustments'!$E$42:$AN$42=AF$2)*('Multipliers and Adjustments'!$C$43:$C$70=$A6)*('Multipliers and Adjustments'!$D$43:$D$70=$B$1))</f>
        <v>0</v>
      </c>
      <c r="AG6" s="10" cm="1">
        <f t="array" ref="AG6">SUMIFS('EPA non-CO2 Data'!$H:$H,'EPA non-CO2 Data'!$A:$A,'Country Selector'!$A$2,'EPA non-CO2 Data'!$J:$J,$B$1,'EPA non-CO2 Data'!$I:$I,$A6,'EPA non-CO2 Data'!$F:$F,AG$2)*10^12*SUMPRODUCT('Multipliers and Adjustments'!$E$43:$AN$70*('Multipliers and Adjustments'!$E$42:$AN$42=AG$2)*('Multipliers and Adjustments'!$C$43:$C$70=$A6)*('Multipliers and Adjustments'!$D$43:$D$70=$B$1))</f>
        <v>0</v>
      </c>
      <c r="AH6" s="10" cm="1">
        <f t="array" ref="AH6">SUMIFS('EPA non-CO2 Data'!$H:$H,'EPA non-CO2 Data'!$A:$A,'Country Selector'!$A$2,'EPA non-CO2 Data'!$J:$J,$B$1,'EPA non-CO2 Data'!$I:$I,$A6,'EPA non-CO2 Data'!$F:$F,AH$2)*10^12*SUMPRODUCT('Multipliers and Adjustments'!$E$43:$AN$70*('Multipliers and Adjustments'!$E$42:$AN$42=AH$2)*('Multipliers and Adjustments'!$C$43:$C$70=$A6)*('Multipliers and Adjustments'!$D$43:$D$70=$B$1))</f>
        <v>0</v>
      </c>
      <c r="AI6" s="10" cm="1">
        <f t="array" ref="AI6">SUMIFS('EPA non-CO2 Data'!$H:$H,'EPA non-CO2 Data'!$A:$A,'Country Selector'!$A$2,'EPA non-CO2 Data'!$J:$J,$B$1,'EPA non-CO2 Data'!$I:$I,$A6,'EPA non-CO2 Data'!$F:$F,AI$2)*10^12*SUMPRODUCT('Multipliers and Adjustments'!$E$43:$AN$70*('Multipliers and Adjustments'!$E$42:$AN$42=AI$2)*('Multipliers and Adjustments'!$C$43:$C$70=$A6)*('Multipliers and Adjustments'!$D$43:$D$70=$B$1))</f>
        <v>0</v>
      </c>
      <c r="AJ6" s="10" cm="1">
        <f t="array" ref="AJ6">SUMIFS('EPA non-CO2 Data'!$H:$H,'EPA non-CO2 Data'!$A:$A,'Country Selector'!$A$2,'EPA non-CO2 Data'!$J:$J,$B$1,'EPA non-CO2 Data'!$I:$I,$A6,'EPA non-CO2 Data'!$F:$F,AJ$2)*10^12*SUMPRODUCT('Multipliers and Adjustments'!$E$43:$AN$70*('Multipliers and Adjustments'!$E$42:$AN$42=AJ$2)*('Multipliers and Adjustments'!$C$43:$C$70=$A6)*('Multipliers and Adjustments'!$D$43:$D$70=$B$1))</f>
        <v>0</v>
      </c>
      <c r="AK6" s="10" cm="1">
        <f t="array" ref="AK6">SUMIFS('EPA non-CO2 Data'!$H:$H,'EPA non-CO2 Data'!$A:$A,'Country Selector'!$A$2,'EPA non-CO2 Data'!$J:$J,$B$1,'EPA non-CO2 Data'!$I:$I,$A6,'EPA non-CO2 Data'!$F:$F,AK$2)*10^12*SUMPRODUCT('Multipliers and Adjustments'!$E$43:$AN$70*('Multipliers and Adjustments'!$E$42:$AN$42=AK$2)*('Multipliers and Adjustments'!$C$43:$C$70=$A6)*('Multipliers and Adjustments'!$D$43:$D$70=$B$1))</f>
        <v>0</v>
      </c>
    </row>
    <row r="7" spans="1:37" x14ac:dyDescent="0.25">
      <c r="A7" t="s">
        <v>568</v>
      </c>
      <c r="B7" s="10" cm="1">
        <f t="array" ref="B7">SUMIFS('EPA non-CO2 Data'!$H:$H,'EPA non-CO2 Data'!$A:$A,'Country Selector'!$A$2,'EPA non-CO2 Data'!$J:$J,$B$1,'EPA non-CO2 Data'!$I:$I,$A7,'EPA non-CO2 Data'!$F:$F,B$2)*10^12*SUMPRODUCT('Multipliers and Adjustments'!$E$43:$AN$70*('Multipliers and Adjustments'!$E$42:$AN$42=B$2)*('Multipliers and Adjustments'!$C$43:$C$70=$A7)*('Multipliers and Adjustments'!$D$43:$D$70=$B$1))</f>
        <v>0</v>
      </c>
      <c r="C7" s="10" cm="1">
        <f t="array" ref="C7">SUMIFS('EPA non-CO2 Data'!$H:$H,'EPA non-CO2 Data'!$A:$A,'Country Selector'!$A$2,'EPA non-CO2 Data'!$J:$J,$B$1,'EPA non-CO2 Data'!$I:$I,$A7,'EPA non-CO2 Data'!$F:$F,C$2)*10^12*SUMPRODUCT('Multipliers and Adjustments'!$E$43:$AN$70*('Multipliers and Adjustments'!$E$42:$AN$42=C$2)*('Multipliers and Adjustments'!$C$43:$C$70=$A7)*('Multipliers and Adjustments'!$D$43:$D$70=$B$1))</f>
        <v>0</v>
      </c>
      <c r="D7" s="10" cm="1">
        <f t="array" ref="D7">SUMIFS('EPA non-CO2 Data'!$H:$H,'EPA non-CO2 Data'!$A:$A,'Country Selector'!$A$2,'EPA non-CO2 Data'!$J:$J,$B$1,'EPA non-CO2 Data'!$I:$I,$A7,'EPA non-CO2 Data'!$F:$F,D$2)*10^12*SUMPRODUCT('Multipliers and Adjustments'!$E$43:$AN$70*('Multipliers and Adjustments'!$E$42:$AN$42=D$2)*('Multipliers and Adjustments'!$C$43:$C$70=$A7)*('Multipliers and Adjustments'!$D$43:$D$70=$B$1))</f>
        <v>0</v>
      </c>
      <c r="E7" s="10" cm="1">
        <f t="array" ref="E7">SUMIFS('EPA non-CO2 Data'!$H:$H,'EPA non-CO2 Data'!$A:$A,'Country Selector'!$A$2,'EPA non-CO2 Data'!$J:$J,$B$1,'EPA non-CO2 Data'!$I:$I,$A7,'EPA non-CO2 Data'!$F:$F,E$2)*10^12*SUMPRODUCT('Multipliers and Adjustments'!$E$43:$AN$70*('Multipliers and Adjustments'!$E$42:$AN$42=E$2)*('Multipliers and Adjustments'!$C$43:$C$70=$A7)*('Multipliers and Adjustments'!$D$43:$D$70=$B$1))</f>
        <v>0</v>
      </c>
      <c r="F7" s="10" cm="1">
        <f t="array" ref="F7">SUMIFS('EPA non-CO2 Data'!$H:$H,'EPA non-CO2 Data'!$A:$A,'Country Selector'!$A$2,'EPA non-CO2 Data'!$J:$J,$B$1,'EPA non-CO2 Data'!$I:$I,$A7,'EPA non-CO2 Data'!$F:$F,F$2)*10^12*SUMPRODUCT('Multipliers and Adjustments'!$E$43:$AN$70*('Multipliers and Adjustments'!$E$42:$AN$42=F$2)*('Multipliers and Adjustments'!$C$43:$C$70=$A7)*('Multipliers and Adjustments'!$D$43:$D$70=$B$1))</f>
        <v>0</v>
      </c>
      <c r="G7" s="10" cm="1">
        <f t="array" ref="G7">SUMIFS('EPA non-CO2 Data'!$H:$H,'EPA non-CO2 Data'!$A:$A,'Country Selector'!$A$2,'EPA non-CO2 Data'!$J:$J,$B$1,'EPA non-CO2 Data'!$I:$I,$A7,'EPA non-CO2 Data'!$F:$F,G$2)*10^12*SUMPRODUCT('Multipliers and Adjustments'!$E$43:$AN$70*('Multipliers and Adjustments'!$E$42:$AN$42=G$2)*('Multipliers and Adjustments'!$C$43:$C$70=$A7)*('Multipliers and Adjustments'!$D$43:$D$70=$B$1))</f>
        <v>0</v>
      </c>
      <c r="H7" s="10" cm="1">
        <f t="array" ref="H7">SUMIFS('EPA non-CO2 Data'!$H:$H,'EPA non-CO2 Data'!$A:$A,'Country Selector'!$A$2,'EPA non-CO2 Data'!$J:$J,$B$1,'EPA non-CO2 Data'!$I:$I,$A7,'EPA non-CO2 Data'!$F:$F,H$2)*10^12*SUMPRODUCT('Multipliers and Adjustments'!$E$43:$AN$70*('Multipliers and Adjustments'!$E$42:$AN$42=H$2)*('Multipliers and Adjustments'!$C$43:$C$70=$A7)*('Multipliers and Adjustments'!$D$43:$D$70=$B$1))</f>
        <v>0</v>
      </c>
      <c r="I7" s="10" cm="1">
        <f t="array" ref="I7">SUMIFS('EPA non-CO2 Data'!$H:$H,'EPA non-CO2 Data'!$A:$A,'Country Selector'!$A$2,'EPA non-CO2 Data'!$J:$J,$B$1,'EPA non-CO2 Data'!$I:$I,$A7,'EPA non-CO2 Data'!$F:$F,I$2)*10^12*SUMPRODUCT('Multipliers and Adjustments'!$E$43:$AN$70*('Multipliers and Adjustments'!$E$42:$AN$42=I$2)*('Multipliers and Adjustments'!$C$43:$C$70=$A7)*('Multipliers and Adjustments'!$D$43:$D$70=$B$1))</f>
        <v>0</v>
      </c>
      <c r="J7" s="10" cm="1">
        <f t="array" ref="J7">SUMIFS('EPA non-CO2 Data'!$H:$H,'EPA non-CO2 Data'!$A:$A,'Country Selector'!$A$2,'EPA non-CO2 Data'!$J:$J,$B$1,'EPA non-CO2 Data'!$I:$I,$A7,'EPA non-CO2 Data'!$F:$F,J$2)*10^12*SUMPRODUCT('Multipliers and Adjustments'!$E$43:$AN$70*('Multipliers and Adjustments'!$E$42:$AN$42=J$2)*('Multipliers and Adjustments'!$C$43:$C$70=$A7)*('Multipliers and Adjustments'!$D$43:$D$70=$B$1))</f>
        <v>0</v>
      </c>
      <c r="K7" s="10" cm="1">
        <f t="array" ref="K7">SUMIFS('EPA non-CO2 Data'!$H:$H,'EPA non-CO2 Data'!$A:$A,'Country Selector'!$A$2,'EPA non-CO2 Data'!$J:$J,$B$1,'EPA non-CO2 Data'!$I:$I,$A7,'EPA non-CO2 Data'!$F:$F,K$2)*10^12*SUMPRODUCT('Multipliers and Adjustments'!$E$43:$AN$70*('Multipliers and Adjustments'!$E$42:$AN$42=K$2)*('Multipliers and Adjustments'!$C$43:$C$70=$A7)*('Multipliers and Adjustments'!$D$43:$D$70=$B$1))</f>
        <v>0</v>
      </c>
      <c r="L7" s="10" cm="1">
        <f t="array" ref="L7">SUMIFS('EPA non-CO2 Data'!$H:$H,'EPA non-CO2 Data'!$A:$A,'Country Selector'!$A$2,'EPA non-CO2 Data'!$J:$J,$B$1,'EPA non-CO2 Data'!$I:$I,$A7,'EPA non-CO2 Data'!$F:$F,L$2)*10^12*SUMPRODUCT('Multipliers and Adjustments'!$E$43:$AN$70*('Multipliers and Adjustments'!$E$42:$AN$42=L$2)*('Multipliers and Adjustments'!$C$43:$C$70=$A7)*('Multipliers and Adjustments'!$D$43:$D$70=$B$1))</f>
        <v>0</v>
      </c>
      <c r="M7" s="10" cm="1">
        <f t="array" ref="M7">SUMIFS('EPA non-CO2 Data'!$H:$H,'EPA non-CO2 Data'!$A:$A,'Country Selector'!$A$2,'EPA non-CO2 Data'!$J:$J,$B$1,'EPA non-CO2 Data'!$I:$I,$A7,'EPA non-CO2 Data'!$F:$F,M$2)*10^12*SUMPRODUCT('Multipliers and Adjustments'!$E$43:$AN$70*('Multipliers and Adjustments'!$E$42:$AN$42=M$2)*('Multipliers and Adjustments'!$C$43:$C$70=$A7)*('Multipliers and Adjustments'!$D$43:$D$70=$B$1))</f>
        <v>0</v>
      </c>
      <c r="N7" s="10" cm="1">
        <f t="array" ref="N7">SUMIFS('EPA non-CO2 Data'!$H:$H,'EPA non-CO2 Data'!$A:$A,'Country Selector'!$A$2,'EPA non-CO2 Data'!$J:$J,$B$1,'EPA non-CO2 Data'!$I:$I,$A7,'EPA non-CO2 Data'!$F:$F,N$2)*10^12*SUMPRODUCT('Multipliers and Adjustments'!$E$43:$AN$70*('Multipliers and Adjustments'!$E$42:$AN$42=N$2)*('Multipliers and Adjustments'!$C$43:$C$70=$A7)*('Multipliers and Adjustments'!$D$43:$D$70=$B$1))</f>
        <v>0</v>
      </c>
      <c r="O7" s="10" cm="1">
        <f t="array" ref="O7">SUMIFS('EPA non-CO2 Data'!$H:$H,'EPA non-CO2 Data'!$A:$A,'Country Selector'!$A$2,'EPA non-CO2 Data'!$J:$J,$B$1,'EPA non-CO2 Data'!$I:$I,$A7,'EPA non-CO2 Data'!$F:$F,O$2)*10^12*SUMPRODUCT('Multipliers and Adjustments'!$E$43:$AN$70*('Multipliers and Adjustments'!$E$42:$AN$42=O$2)*('Multipliers and Adjustments'!$C$43:$C$70=$A7)*('Multipliers and Adjustments'!$D$43:$D$70=$B$1))</f>
        <v>0</v>
      </c>
      <c r="P7" s="10" cm="1">
        <f t="array" ref="P7">SUMIFS('EPA non-CO2 Data'!$H:$H,'EPA non-CO2 Data'!$A:$A,'Country Selector'!$A$2,'EPA non-CO2 Data'!$J:$J,$B$1,'EPA non-CO2 Data'!$I:$I,$A7,'EPA non-CO2 Data'!$F:$F,P$2)*10^12*SUMPRODUCT('Multipliers and Adjustments'!$E$43:$AN$70*('Multipliers and Adjustments'!$E$42:$AN$42=P$2)*('Multipliers and Adjustments'!$C$43:$C$70=$A7)*('Multipliers and Adjustments'!$D$43:$D$70=$B$1))</f>
        <v>0</v>
      </c>
      <c r="Q7" s="10" cm="1">
        <f t="array" ref="Q7">SUMIFS('EPA non-CO2 Data'!$H:$H,'EPA non-CO2 Data'!$A:$A,'Country Selector'!$A$2,'EPA non-CO2 Data'!$J:$J,$B$1,'EPA non-CO2 Data'!$I:$I,$A7,'EPA non-CO2 Data'!$F:$F,Q$2)*10^12*SUMPRODUCT('Multipliers and Adjustments'!$E$43:$AN$70*('Multipliers and Adjustments'!$E$42:$AN$42=Q$2)*('Multipliers and Adjustments'!$C$43:$C$70=$A7)*('Multipliers and Adjustments'!$D$43:$D$70=$B$1))</f>
        <v>0</v>
      </c>
      <c r="R7" s="10" cm="1">
        <f t="array" ref="R7">SUMIFS('EPA non-CO2 Data'!$H:$H,'EPA non-CO2 Data'!$A:$A,'Country Selector'!$A$2,'EPA non-CO2 Data'!$J:$J,$B$1,'EPA non-CO2 Data'!$I:$I,$A7,'EPA non-CO2 Data'!$F:$F,R$2)*10^12*SUMPRODUCT('Multipliers and Adjustments'!$E$43:$AN$70*('Multipliers and Adjustments'!$E$42:$AN$42=R$2)*('Multipliers and Adjustments'!$C$43:$C$70=$A7)*('Multipliers and Adjustments'!$D$43:$D$70=$B$1))</f>
        <v>0</v>
      </c>
      <c r="S7" s="10" cm="1">
        <f t="array" ref="S7">SUMIFS('EPA non-CO2 Data'!$H:$H,'EPA non-CO2 Data'!$A:$A,'Country Selector'!$A$2,'EPA non-CO2 Data'!$J:$J,$B$1,'EPA non-CO2 Data'!$I:$I,$A7,'EPA non-CO2 Data'!$F:$F,S$2)*10^12*SUMPRODUCT('Multipliers and Adjustments'!$E$43:$AN$70*('Multipliers and Adjustments'!$E$42:$AN$42=S$2)*('Multipliers and Adjustments'!$C$43:$C$70=$A7)*('Multipliers and Adjustments'!$D$43:$D$70=$B$1))</f>
        <v>0</v>
      </c>
      <c r="T7" s="10" cm="1">
        <f t="array" ref="T7">SUMIFS('EPA non-CO2 Data'!$H:$H,'EPA non-CO2 Data'!$A:$A,'Country Selector'!$A$2,'EPA non-CO2 Data'!$J:$J,$B$1,'EPA non-CO2 Data'!$I:$I,$A7,'EPA non-CO2 Data'!$F:$F,T$2)*10^12*SUMPRODUCT('Multipliers and Adjustments'!$E$43:$AN$70*('Multipliers and Adjustments'!$E$42:$AN$42=T$2)*('Multipliers and Adjustments'!$C$43:$C$70=$A7)*('Multipliers and Adjustments'!$D$43:$D$70=$B$1))</f>
        <v>0</v>
      </c>
      <c r="U7" s="10" cm="1">
        <f t="array" ref="U7">SUMIFS('EPA non-CO2 Data'!$H:$H,'EPA non-CO2 Data'!$A:$A,'Country Selector'!$A$2,'EPA non-CO2 Data'!$J:$J,$B$1,'EPA non-CO2 Data'!$I:$I,$A7,'EPA non-CO2 Data'!$F:$F,U$2)*10^12*SUMPRODUCT('Multipliers and Adjustments'!$E$43:$AN$70*('Multipliers and Adjustments'!$E$42:$AN$42=U$2)*('Multipliers and Adjustments'!$C$43:$C$70=$A7)*('Multipliers and Adjustments'!$D$43:$D$70=$B$1))</f>
        <v>0</v>
      </c>
      <c r="V7" s="10" cm="1">
        <f t="array" ref="V7">SUMIFS('EPA non-CO2 Data'!$H:$H,'EPA non-CO2 Data'!$A:$A,'Country Selector'!$A$2,'EPA non-CO2 Data'!$J:$J,$B$1,'EPA non-CO2 Data'!$I:$I,$A7,'EPA non-CO2 Data'!$F:$F,V$2)*10^12*SUMPRODUCT('Multipliers and Adjustments'!$E$43:$AN$70*('Multipliers and Adjustments'!$E$42:$AN$42=V$2)*('Multipliers and Adjustments'!$C$43:$C$70=$A7)*('Multipliers and Adjustments'!$D$43:$D$70=$B$1))</f>
        <v>0</v>
      </c>
      <c r="W7" s="10" cm="1">
        <f t="array" ref="W7">SUMIFS('EPA non-CO2 Data'!$H:$H,'EPA non-CO2 Data'!$A:$A,'Country Selector'!$A$2,'EPA non-CO2 Data'!$J:$J,$B$1,'EPA non-CO2 Data'!$I:$I,$A7,'EPA non-CO2 Data'!$F:$F,W$2)*10^12*SUMPRODUCT('Multipliers and Adjustments'!$E$43:$AN$70*('Multipliers and Adjustments'!$E$42:$AN$42=W$2)*('Multipliers and Adjustments'!$C$43:$C$70=$A7)*('Multipliers and Adjustments'!$D$43:$D$70=$B$1))</f>
        <v>0</v>
      </c>
      <c r="X7" s="10" cm="1">
        <f t="array" ref="X7">SUMIFS('EPA non-CO2 Data'!$H:$H,'EPA non-CO2 Data'!$A:$A,'Country Selector'!$A$2,'EPA non-CO2 Data'!$J:$J,$B$1,'EPA non-CO2 Data'!$I:$I,$A7,'EPA non-CO2 Data'!$F:$F,X$2)*10^12*SUMPRODUCT('Multipliers and Adjustments'!$E$43:$AN$70*('Multipliers and Adjustments'!$E$42:$AN$42=X$2)*('Multipliers and Adjustments'!$C$43:$C$70=$A7)*('Multipliers and Adjustments'!$D$43:$D$70=$B$1))</f>
        <v>0</v>
      </c>
      <c r="Y7" s="10" cm="1">
        <f t="array" ref="Y7">SUMIFS('EPA non-CO2 Data'!$H:$H,'EPA non-CO2 Data'!$A:$A,'Country Selector'!$A$2,'EPA non-CO2 Data'!$J:$J,$B$1,'EPA non-CO2 Data'!$I:$I,$A7,'EPA non-CO2 Data'!$F:$F,Y$2)*10^12*SUMPRODUCT('Multipliers and Adjustments'!$E$43:$AN$70*('Multipliers and Adjustments'!$E$42:$AN$42=Y$2)*('Multipliers and Adjustments'!$C$43:$C$70=$A7)*('Multipliers and Adjustments'!$D$43:$D$70=$B$1))</f>
        <v>0</v>
      </c>
      <c r="Z7" s="10" cm="1">
        <f t="array" ref="Z7">SUMIFS('EPA non-CO2 Data'!$H:$H,'EPA non-CO2 Data'!$A:$A,'Country Selector'!$A$2,'EPA non-CO2 Data'!$J:$J,$B$1,'EPA non-CO2 Data'!$I:$I,$A7,'EPA non-CO2 Data'!$F:$F,Z$2)*10^12*SUMPRODUCT('Multipliers and Adjustments'!$E$43:$AN$70*('Multipliers and Adjustments'!$E$42:$AN$42=Z$2)*('Multipliers and Adjustments'!$C$43:$C$70=$A7)*('Multipliers and Adjustments'!$D$43:$D$70=$B$1))</f>
        <v>0</v>
      </c>
      <c r="AA7" s="10" cm="1">
        <f t="array" ref="AA7">SUMIFS('EPA non-CO2 Data'!$H:$H,'EPA non-CO2 Data'!$A:$A,'Country Selector'!$A$2,'EPA non-CO2 Data'!$J:$J,$B$1,'EPA non-CO2 Data'!$I:$I,$A7,'EPA non-CO2 Data'!$F:$F,AA$2)*10^12*SUMPRODUCT('Multipliers and Adjustments'!$E$43:$AN$70*('Multipliers and Adjustments'!$E$42:$AN$42=AA$2)*('Multipliers and Adjustments'!$C$43:$C$70=$A7)*('Multipliers and Adjustments'!$D$43:$D$70=$B$1))</f>
        <v>0</v>
      </c>
      <c r="AB7" s="10" cm="1">
        <f t="array" ref="AB7">SUMIFS('EPA non-CO2 Data'!$H:$H,'EPA non-CO2 Data'!$A:$A,'Country Selector'!$A$2,'EPA non-CO2 Data'!$J:$J,$B$1,'EPA non-CO2 Data'!$I:$I,$A7,'EPA non-CO2 Data'!$F:$F,AB$2)*10^12*SUMPRODUCT('Multipliers and Adjustments'!$E$43:$AN$70*('Multipliers and Adjustments'!$E$42:$AN$42=AB$2)*('Multipliers and Adjustments'!$C$43:$C$70=$A7)*('Multipliers and Adjustments'!$D$43:$D$70=$B$1))</f>
        <v>0</v>
      </c>
      <c r="AC7" s="10" cm="1">
        <f t="array" ref="AC7">SUMIFS('EPA non-CO2 Data'!$H:$H,'EPA non-CO2 Data'!$A:$A,'Country Selector'!$A$2,'EPA non-CO2 Data'!$J:$J,$B$1,'EPA non-CO2 Data'!$I:$I,$A7,'EPA non-CO2 Data'!$F:$F,AC$2)*10^12*SUMPRODUCT('Multipliers and Adjustments'!$E$43:$AN$70*('Multipliers and Adjustments'!$E$42:$AN$42=AC$2)*('Multipliers and Adjustments'!$C$43:$C$70=$A7)*('Multipliers and Adjustments'!$D$43:$D$70=$B$1))</f>
        <v>0</v>
      </c>
      <c r="AD7" s="10" cm="1">
        <f t="array" ref="AD7">SUMIFS('EPA non-CO2 Data'!$H:$H,'EPA non-CO2 Data'!$A:$A,'Country Selector'!$A$2,'EPA non-CO2 Data'!$J:$J,$B$1,'EPA non-CO2 Data'!$I:$I,$A7,'EPA non-CO2 Data'!$F:$F,AD$2)*10^12*SUMPRODUCT('Multipliers and Adjustments'!$E$43:$AN$70*('Multipliers and Adjustments'!$E$42:$AN$42=AD$2)*('Multipliers and Adjustments'!$C$43:$C$70=$A7)*('Multipliers and Adjustments'!$D$43:$D$70=$B$1))</f>
        <v>0</v>
      </c>
      <c r="AE7" s="10" cm="1">
        <f t="array" ref="AE7">SUMIFS('EPA non-CO2 Data'!$H:$H,'EPA non-CO2 Data'!$A:$A,'Country Selector'!$A$2,'EPA non-CO2 Data'!$J:$J,$B$1,'EPA non-CO2 Data'!$I:$I,$A7,'EPA non-CO2 Data'!$F:$F,AE$2)*10^12*SUMPRODUCT('Multipliers and Adjustments'!$E$43:$AN$70*('Multipliers and Adjustments'!$E$42:$AN$42=AE$2)*('Multipliers and Adjustments'!$C$43:$C$70=$A7)*('Multipliers and Adjustments'!$D$43:$D$70=$B$1))</f>
        <v>0</v>
      </c>
      <c r="AF7" s="10" cm="1">
        <f t="array" ref="AF7">SUMIFS('EPA non-CO2 Data'!$H:$H,'EPA non-CO2 Data'!$A:$A,'Country Selector'!$A$2,'EPA non-CO2 Data'!$J:$J,$B$1,'EPA non-CO2 Data'!$I:$I,$A7,'EPA non-CO2 Data'!$F:$F,AF$2)*10^12*SUMPRODUCT('Multipliers and Adjustments'!$E$43:$AN$70*('Multipliers and Adjustments'!$E$42:$AN$42=AF$2)*('Multipliers and Adjustments'!$C$43:$C$70=$A7)*('Multipliers and Adjustments'!$D$43:$D$70=$B$1))</f>
        <v>0</v>
      </c>
      <c r="AG7" s="10" cm="1">
        <f t="array" ref="AG7">SUMIFS('EPA non-CO2 Data'!$H:$H,'EPA non-CO2 Data'!$A:$A,'Country Selector'!$A$2,'EPA non-CO2 Data'!$J:$J,$B$1,'EPA non-CO2 Data'!$I:$I,$A7,'EPA non-CO2 Data'!$F:$F,AG$2)*10^12*SUMPRODUCT('Multipliers and Adjustments'!$E$43:$AN$70*('Multipliers and Adjustments'!$E$42:$AN$42=AG$2)*('Multipliers and Adjustments'!$C$43:$C$70=$A7)*('Multipliers and Adjustments'!$D$43:$D$70=$B$1))</f>
        <v>0</v>
      </c>
      <c r="AH7" s="10" cm="1">
        <f t="array" ref="AH7">SUMIFS('EPA non-CO2 Data'!$H:$H,'EPA non-CO2 Data'!$A:$A,'Country Selector'!$A$2,'EPA non-CO2 Data'!$J:$J,$B$1,'EPA non-CO2 Data'!$I:$I,$A7,'EPA non-CO2 Data'!$F:$F,AH$2)*10^12*SUMPRODUCT('Multipliers and Adjustments'!$E$43:$AN$70*('Multipliers and Adjustments'!$E$42:$AN$42=AH$2)*('Multipliers and Adjustments'!$C$43:$C$70=$A7)*('Multipliers and Adjustments'!$D$43:$D$70=$B$1))</f>
        <v>0</v>
      </c>
      <c r="AI7" s="10" cm="1">
        <f t="array" ref="AI7">SUMIFS('EPA non-CO2 Data'!$H:$H,'EPA non-CO2 Data'!$A:$A,'Country Selector'!$A$2,'EPA non-CO2 Data'!$J:$J,$B$1,'EPA non-CO2 Data'!$I:$I,$A7,'EPA non-CO2 Data'!$F:$F,AI$2)*10^12*SUMPRODUCT('Multipliers and Adjustments'!$E$43:$AN$70*('Multipliers and Adjustments'!$E$42:$AN$42=AI$2)*('Multipliers and Adjustments'!$C$43:$C$70=$A7)*('Multipliers and Adjustments'!$D$43:$D$70=$B$1))</f>
        <v>0</v>
      </c>
      <c r="AJ7" s="10" cm="1">
        <f t="array" ref="AJ7">SUMIFS('EPA non-CO2 Data'!$H:$H,'EPA non-CO2 Data'!$A:$A,'Country Selector'!$A$2,'EPA non-CO2 Data'!$J:$J,$B$1,'EPA non-CO2 Data'!$I:$I,$A7,'EPA non-CO2 Data'!$F:$F,AJ$2)*10^12*SUMPRODUCT('Multipliers and Adjustments'!$E$43:$AN$70*('Multipliers and Adjustments'!$E$42:$AN$42=AJ$2)*('Multipliers and Adjustments'!$C$43:$C$70=$A7)*('Multipliers and Adjustments'!$D$43:$D$70=$B$1))</f>
        <v>0</v>
      </c>
      <c r="AK7" s="10" cm="1">
        <f t="array" ref="AK7">SUMIFS('EPA non-CO2 Data'!$H:$H,'EPA non-CO2 Data'!$A:$A,'Country Selector'!$A$2,'EPA non-CO2 Data'!$J:$J,$B$1,'EPA non-CO2 Data'!$I:$I,$A7,'EPA non-CO2 Data'!$F:$F,AK$2)*10^12*SUMPRODUCT('Multipliers and Adjustments'!$E$43:$AN$70*('Multipliers and Adjustments'!$E$42:$AN$42=AK$2)*('Multipliers and Adjustments'!$C$43:$C$70=$A7)*('Multipliers and Adjustments'!$D$43:$D$70=$B$1))</f>
        <v>0</v>
      </c>
    </row>
    <row r="8" spans="1:37" x14ac:dyDescent="0.25">
      <c r="A8" t="s">
        <v>569</v>
      </c>
      <c r="B8" s="10" cm="1">
        <f t="array" ref="B8">SUMIFS('EPA non-CO2 Data'!$H:$H,'EPA non-CO2 Data'!$A:$A,'Country Selector'!$A$2,'EPA non-CO2 Data'!$J:$J,$B$1,'EPA non-CO2 Data'!$I:$I,$A8,'EPA non-CO2 Data'!$F:$F,B$2)*10^12*SUMPRODUCT('Multipliers and Adjustments'!$E$43:$AN$70*('Multipliers and Adjustments'!$E$42:$AN$42=B$2)*('Multipliers and Adjustments'!$C$43:$C$70=$A8)*('Multipliers and Adjustments'!$D$43:$D$70=$B$1))</f>
        <v>0</v>
      </c>
      <c r="C8" s="10" cm="1">
        <f t="array" ref="C8">SUMIFS('EPA non-CO2 Data'!$H:$H,'EPA non-CO2 Data'!$A:$A,'Country Selector'!$A$2,'EPA non-CO2 Data'!$J:$J,$B$1,'EPA non-CO2 Data'!$I:$I,$A8,'EPA non-CO2 Data'!$F:$F,C$2)*10^12*SUMPRODUCT('Multipliers and Adjustments'!$E$43:$AN$70*('Multipliers and Adjustments'!$E$42:$AN$42=C$2)*('Multipliers and Adjustments'!$C$43:$C$70=$A8)*('Multipliers and Adjustments'!$D$43:$D$70=$B$1))</f>
        <v>0</v>
      </c>
      <c r="D8" s="10" cm="1">
        <f t="array" ref="D8">SUMIFS('EPA non-CO2 Data'!$H:$H,'EPA non-CO2 Data'!$A:$A,'Country Selector'!$A$2,'EPA non-CO2 Data'!$J:$J,$B$1,'EPA non-CO2 Data'!$I:$I,$A8,'EPA non-CO2 Data'!$F:$F,D$2)*10^12*SUMPRODUCT('Multipliers and Adjustments'!$E$43:$AN$70*('Multipliers and Adjustments'!$E$42:$AN$42=D$2)*('Multipliers and Adjustments'!$C$43:$C$70=$A8)*('Multipliers and Adjustments'!$D$43:$D$70=$B$1))</f>
        <v>0</v>
      </c>
      <c r="E8" s="10" cm="1">
        <f t="array" ref="E8">SUMIFS('EPA non-CO2 Data'!$H:$H,'EPA non-CO2 Data'!$A:$A,'Country Selector'!$A$2,'EPA non-CO2 Data'!$J:$J,$B$1,'EPA non-CO2 Data'!$I:$I,$A8,'EPA non-CO2 Data'!$F:$F,E$2)*10^12*SUMPRODUCT('Multipliers and Adjustments'!$E$43:$AN$70*('Multipliers and Adjustments'!$E$42:$AN$42=E$2)*('Multipliers and Adjustments'!$C$43:$C$70=$A8)*('Multipliers and Adjustments'!$D$43:$D$70=$B$1))</f>
        <v>0</v>
      </c>
      <c r="F8" s="10" cm="1">
        <f t="array" ref="F8">SUMIFS('EPA non-CO2 Data'!$H:$H,'EPA non-CO2 Data'!$A:$A,'Country Selector'!$A$2,'EPA non-CO2 Data'!$J:$J,$B$1,'EPA non-CO2 Data'!$I:$I,$A8,'EPA non-CO2 Data'!$F:$F,F$2)*10^12*SUMPRODUCT('Multipliers and Adjustments'!$E$43:$AN$70*('Multipliers and Adjustments'!$E$42:$AN$42=F$2)*('Multipliers and Adjustments'!$C$43:$C$70=$A8)*('Multipliers and Adjustments'!$D$43:$D$70=$B$1))</f>
        <v>0</v>
      </c>
      <c r="G8" s="10" cm="1">
        <f t="array" ref="G8">SUMIFS('EPA non-CO2 Data'!$H:$H,'EPA non-CO2 Data'!$A:$A,'Country Selector'!$A$2,'EPA non-CO2 Data'!$J:$J,$B$1,'EPA non-CO2 Data'!$I:$I,$A8,'EPA non-CO2 Data'!$F:$F,G$2)*10^12*SUMPRODUCT('Multipliers and Adjustments'!$E$43:$AN$70*('Multipliers and Adjustments'!$E$42:$AN$42=G$2)*('Multipliers and Adjustments'!$C$43:$C$70=$A8)*('Multipliers and Adjustments'!$D$43:$D$70=$B$1))</f>
        <v>0</v>
      </c>
      <c r="H8" s="10" cm="1">
        <f t="array" ref="H8">SUMIFS('EPA non-CO2 Data'!$H:$H,'EPA non-CO2 Data'!$A:$A,'Country Selector'!$A$2,'EPA non-CO2 Data'!$J:$J,$B$1,'EPA non-CO2 Data'!$I:$I,$A8,'EPA non-CO2 Data'!$F:$F,H$2)*10^12*SUMPRODUCT('Multipliers and Adjustments'!$E$43:$AN$70*('Multipliers and Adjustments'!$E$42:$AN$42=H$2)*('Multipliers and Adjustments'!$C$43:$C$70=$A8)*('Multipliers and Adjustments'!$D$43:$D$70=$B$1))</f>
        <v>0</v>
      </c>
      <c r="I8" s="10" cm="1">
        <f t="array" ref="I8">SUMIFS('EPA non-CO2 Data'!$H:$H,'EPA non-CO2 Data'!$A:$A,'Country Selector'!$A$2,'EPA non-CO2 Data'!$J:$J,$B$1,'EPA non-CO2 Data'!$I:$I,$A8,'EPA non-CO2 Data'!$F:$F,I$2)*10^12*SUMPRODUCT('Multipliers and Adjustments'!$E$43:$AN$70*('Multipliers and Adjustments'!$E$42:$AN$42=I$2)*('Multipliers and Adjustments'!$C$43:$C$70=$A8)*('Multipliers and Adjustments'!$D$43:$D$70=$B$1))</f>
        <v>0</v>
      </c>
      <c r="J8" s="10" cm="1">
        <f t="array" ref="J8">SUMIFS('EPA non-CO2 Data'!$H:$H,'EPA non-CO2 Data'!$A:$A,'Country Selector'!$A$2,'EPA non-CO2 Data'!$J:$J,$B$1,'EPA non-CO2 Data'!$I:$I,$A8,'EPA non-CO2 Data'!$F:$F,J$2)*10^12*SUMPRODUCT('Multipliers and Adjustments'!$E$43:$AN$70*('Multipliers and Adjustments'!$E$42:$AN$42=J$2)*('Multipliers and Adjustments'!$C$43:$C$70=$A8)*('Multipliers and Adjustments'!$D$43:$D$70=$B$1))</f>
        <v>0</v>
      </c>
      <c r="K8" s="10" cm="1">
        <f t="array" ref="K8">SUMIFS('EPA non-CO2 Data'!$H:$H,'EPA non-CO2 Data'!$A:$A,'Country Selector'!$A$2,'EPA non-CO2 Data'!$J:$J,$B$1,'EPA non-CO2 Data'!$I:$I,$A8,'EPA non-CO2 Data'!$F:$F,K$2)*10^12*SUMPRODUCT('Multipliers and Adjustments'!$E$43:$AN$70*('Multipliers and Adjustments'!$E$42:$AN$42=K$2)*('Multipliers and Adjustments'!$C$43:$C$70=$A8)*('Multipliers and Adjustments'!$D$43:$D$70=$B$1))</f>
        <v>0</v>
      </c>
      <c r="L8" s="10" cm="1">
        <f t="array" ref="L8">SUMIFS('EPA non-CO2 Data'!$H:$H,'EPA non-CO2 Data'!$A:$A,'Country Selector'!$A$2,'EPA non-CO2 Data'!$J:$J,$B$1,'EPA non-CO2 Data'!$I:$I,$A8,'EPA non-CO2 Data'!$F:$F,L$2)*10^12*SUMPRODUCT('Multipliers and Adjustments'!$E$43:$AN$70*('Multipliers and Adjustments'!$E$42:$AN$42=L$2)*('Multipliers and Adjustments'!$C$43:$C$70=$A8)*('Multipliers and Adjustments'!$D$43:$D$70=$B$1))</f>
        <v>0</v>
      </c>
      <c r="M8" s="10" cm="1">
        <f t="array" ref="M8">SUMIFS('EPA non-CO2 Data'!$H:$H,'EPA non-CO2 Data'!$A:$A,'Country Selector'!$A$2,'EPA non-CO2 Data'!$J:$J,$B$1,'EPA non-CO2 Data'!$I:$I,$A8,'EPA non-CO2 Data'!$F:$F,M$2)*10^12*SUMPRODUCT('Multipliers and Adjustments'!$E$43:$AN$70*('Multipliers and Adjustments'!$E$42:$AN$42=M$2)*('Multipliers and Adjustments'!$C$43:$C$70=$A8)*('Multipliers and Adjustments'!$D$43:$D$70=$B$1))</f>
        <v>0</v>
      </c>
      <c r="N8" s="10" cm="1">
        <f t="array" ref="N8">SUMIFS('EPA non-CO2 Data'!$H:$H,'EPA non-CO2 Data'!$A:$A,'Country Selector'!$A$2,'EPA non-CO2 Data'!$J:$J,$B$1,'EPA non-CO2 Data'!$I:$I,$A8,'EPA non-CO2 Data'!$F:$F,N$2)*10^12*SUMPRODUCT('Multipliers and Adjustments'!$E$43:$AN$70*('Multipliers and Adjustments'!$E$42:$AN$42=N$2)*('Multipliers and Adjustments'!$C$43:$C$70=$A8)*('Multipliers and Adjustments'!$D$43:$D$70=$B$1))</f>
        <v>0</v>
      </c>
      <c r="O8" s="10" cm="1">
        <f t="array" ref="O8">SUMIFS('EPA non-CO2 Data'!$H:$H,'EPA non-CO2 Data'!$A:$A,'Country Selector'!$A$2,'EPA non-CO2 Data'!$J:$J,$B$1,'EPA non-CO2 Data'!$I:$I,$A8,'EPA non-CO2 Data'!$F:$F,O$2)*10^12*SUMPRODUCT('Multipliers and Adjustments'!$E$43:$AN$70*('Multipliers and Adjustments'!$E$42:$AN$42=O$2)*('Multipliers and Adjustments'!$C$43:$C$70=$A8)*('Multipliers and Adjustments'!$D$43:$D$70=$B$1))</f>
        <v>0</v>
      </c>
      <c r="P8" s="10" cm="1">
        <f t="array" ref="P8">SUMIFS('EPA non-CO2 Data'!$H:$H,'EPA non-CO2 Data'!$A:$A,'Country Selector'!$A$2,'EPA non-CO2 Data'!$J:$J,$B$1,'EPA non-CO2 Data'!$I:$I,$A8,'EPA non-CO2 Data'!$F:$F,P$2)*10^12*SUMPRODUCT('Multipliers and Adjustments'!$E$43:$AN$70*('Multipliers and Adjustments'!$E$42:$AN$42=P$2)*('Multipliers and Adjustments'!$C$43:$C$70=$A8)*('Multipliers and Adjustments'!$D$43:$D$70=$B$1))</f>
        <v>0</v>
      </c>
      <c r="Q8" s="10" cm="1">
        <f t="array" ref="Q8">SUMIFS('EPA non-CO2 Data'!$H:$H,'EPA non-CO2 Data'!$A:$A,'Country Selector'!$A$2,'EPA non-CO2 Data'!$J:$J,$B$1,'EPA non-CO2 Data'!$I:$I,$A8,'EPA non-CO2 Data'!$F:$F,Q$2)*10^12*SUMPRODUCT('Multipliers and Adjustments'!$E$43:$AN$70*('Multipliers and Adjustments'!$E$42:$AN$42=Q$2)*('Multipliers and Adjustments'!$C$43:$C$70=$A8)*('Multipliers and Adjustments'!$D$43:$D$70=$B$1))</f>
        <v>0</v>
      </c>
      <c r="R8" s="10" cm="1">
        <f t="array" ref="R8">SUMIFS('EPA non-CO2 Data'!$H:$H,'EPA non-CO2 Data'!$A:$A,'Country Selector'!$A$2,'EPA non-CO2 Data'!$J:$J,$B$1,'EPA non-CO2 Data'!$I:$I,$A8,'EPA non-CO2 Data'!$F:$F,R$2)*10^12*SUMPRODUCT('Multipliers and Adjustments'!$E$43:$AN$70*('Multipliers and Adjustments'!$E$42:$AN$42=R$2)*('Multipliers and Adjustments'!$C$43:$C$70=$A8)*('Multipliers and Adjustments'!$D$43:$D$70=$B$1))</f>
        <v>0</v>
      </c>
      <c r="S8" s="10" cm="1">
        <f t="array" ref="S8">SUMIFS('EPA non-CO2 Data'!$H:$H,'EPA non-CO2 Data'!$A:$A,'Country Selector'!$A$2,'EPA non-CO2 Data'!$J:$J,$B$1,'EPA non-CO2 Data'!$I:$I,$A8,'EPA non-CO2 Data'!$F:$F,S$2)*10^12*SUMPRODUCT('Multipliers and Adjustments'!$E$43:$AN$70*('Multipliers and Adjustments'!$E$42:$AN$42=S$2)*('Multipliers and Adjustments'!$C$43:$C$70=$A8)*('Multipliers and Adjustments'!$D$43:$D$70=$B$1))</f>
        <v>0</v>
      </c>
      <c r="T8" s="10" cm="1">
        <f t="array" ref="T8">SUMIFS('EPA non-CO2 Data'!$H:$H,'EPA non-CO2 Data'!$A:$A,'Country Selector'!$A$2,'EPA non-CO2 Data'!$J:$J,$B$1,'EPA non-CO2 Data'!$I:$I,$A8,'EPA non-CO2 Data'!$F:$F,T$2)*10^12*SUMPRODUCT('Multipliers and Adjustments'!$E$43:$AN$70*('Multipliers and Adjustments'!$E$42:$AN$42=T$2)*('Multipliers and Adjustments'!$C$43:$C$70=$A8)*('Multipliers and Adjustments'!$D$43:$D$70=$B$1))</f>
        <v>0</v>
      </c>
      <c r="U8" s="10" cm="1">
        <f t="array" ref="U8">SUMIFS('EPA non-CO2 Data'!$H:$H,'EPA non-CO2 Data'!$A:$A,'Country Selector'!$A$2,'EPA non-CO2 Data'!$J:$J,$B$1,'EPA non-CO2 Data'!$I:$I,$A8,'EPA non-CO2 Data'!$F:$F,U$2)*10^12*SUMPRODUCT('Multipliers and Adjustments'!$E$43:$AN$70*('Multipliers and Adjustments'!$E$42:$AN$42=U$2)*('Multipliers and Adjustments'!$C$43:$C$70=$A8)*('Multipliers and Adjustments'!$D$43:$D$70=$B$1))</f>
        <v>0</v>
      </c>
      <c r="V8" s="10" cm="1">
        <f t="array" ref="V8">SUMIFS('EPA non-CO2 Data'!$H:$H,'EPA non-CO2 Data'!$A:$A,'Country Selector'!$A$2,'EPA non-CO2 Data'!$J:$J,$B$1,'EPA non-CO2 Data'!$I:$I,$A8,'EPA non-CO2 Data'!$F:$F,V$2)*10^12*SUMPRODUCT('Multipliers and Adjustments'!$E$43:$AN$70*('Multipliers and Adjustments'!$E$42:$AN$42=V$2)*('Multipliers and Adjustments'!$C$43:$C$70=$A8)*('Multipliers and Adjustments'!$D$43:$D$70=$B$1))</f>
        <v>0</v>
      </c>
      <c r="W8" s="10" cm="1">
        <f t="array" ref="W8">SUMIFS('EPA non-CO2 Data'!$H:$H,'EPA non-CO2 Data'!$A:$A,'Country Selector'!$A$2,'EPA non-CO2 Data'!$J:$J,$B$1,'EPA non-CO2 Data'!$I:$I,$A8,'EPA non-CO2 Data'!$F:$F,W$2)*10^12*SUMPRODUCT('Multipliers and Adjustments'!$E$43:$AN$70*('Multipliers and Adjustments'!$E$42:$AN$42=W$2)*('Multipliers and Adjustments'!$C$43:$C$70=$A8)*('Multipliers and Adjustments'!$D$43:$D$70=$B$1))</f>
        <v>0</v>
      </c>
      <c r="X8" s="10" cm="1">
        <f t="array" ref="X8">SUMIFS('EPA non-CO2 Data'!$H:$H,'EPA non-CO2 Data'!$A:$A,'Country Selector'!$A$2,'EPA non-CO2 Data'!$J:$J,$B$1,'EPA non-CO2 Data'!$I:$I,$A8,'EPA non-CO2 Data'!$F:$F,X$2)*10^12*SUMPRODUCT('Multipliers and Adjustments'!$E$43:$AN$70*('Multipliers and Adjustments'!$E$42:$AN$42=X$2)*('Multipliers and Adjustments'!$C$43:$C$70=$A8)*('Multipliers and Adjustments'!$D$43:$D$70=$B$1))</f>
        <v>0</v>
      </c>
      <c r="Y8" s="10" cm="1">
        <f t="array" ref="Y8">SUMIFS('EPA non-CO2 Data'!$H:$H,'EPA non-CO2 Data'!$A:$A,'Country Selector'!$A$2,'EPA non-CO2 Data'!$J:$J,$B$1,'EPA non-CO2 Data'!$I:$I,$A8,'EPA non-CO2 Data'!$F:$F,Y$2)*10^12*SUMPRODUCT('Multipliers and Adjustments'!$E$43:$AN$70*('Multipliers and Adjustments'!$E$42:$AN$42=Y$2)*('Multipliers and Adjustments'!$C$43:$C$70=$A8)*('Multipliers and Adjustments'!$D$43:$D$70=$B$1))</f>
        <v>0</v>
      </c>
      <c r="Z8" s="10" cm="1">
        <f t="array" ref="Z8">SUMIFS('EPA non-CO2 Data'!$H:$H,'EPA non-CO2 Data'!$A:$A,'Country Selector'!$A$2,'EPA non-CO2 Data'!$J:$J,$B$1,'EPA non-CO2 Data'!$I:$I,$A8,'EPA non-CO2 Data'!$F:$F,Z$2)*10^12*SUMPRODUCT('Multipliers and Adjustments'!$E$43:$AN$70*('Multipliers and Adjustments'!$E$42:$AN$42=Z$2)*('Multipliers and Adjustments'!$C$43:$C$70=$A8)*('Multipliers and Adjustments'!$D$43:$D$70=$B$1))</f>
        <v>0</v>
      </c>
      <c r="AA8" s="10" cm="1">
        <f t="array" ref="AA8">SUMIFS('EPA non-CO2 Data'!$H:$H,'EPA non-CO2 Data'!$A:$A,'Country Selector'!$A$2,'EPA non-CO2 Data'!$J:$J,$B$1,'EPA non-CO2 Data'!$I:$I,$A8,'EPA non-CO2 Data'!$F:$F,AA$2)*10^12*SUMPRODUCT('Multipliers and Adjustments'!$E$43:$AN$70*('Multipliers and Adjustments'!$E$42:$AN$42=AA$2)*('Multipliers and Adjustments'!$C$43:$C$70=$A8)*('Multipliers and Adjustments'!$D$43:$D$70=$B$1))</f>
        <v>0</v>
      </c>
      <c r="AB8" s="10" cm="1">
        <f t="array" ref="AB8">SUMIFS('EPA non-CO2 Data'!$H:$H,'EPA non-CO2 Data'!$A:$A,'Country Selector'!$A$2,'EPA non-CO2 Data'!$J:$J,$B$1,'EPA non-CO2 Data'!$I:$I,$A8,'EPA non-CO2 Data'!$F:$F,AB$2)*10^12*SUMPRODUCT('Multipliers and Adjustments'!$E$43:$AN$70*('Multipliers and Adjustments'!$E$42:$AN$42=AB$2)*('Multipliers and Adjustments'!$C$43:$C$70=$A8)*('Multipliers and Adjustments'!$D$43:$D$70=$B$1))</f>
        <v>0</v>
      </c>
      <c r="AC8" s="10" cm="1">
        <f t="array" ref="AC8">SUMIFS('EPA non-CO2 Data'!$H:$H,'EPA non-CO2 Data'!$A:$A,'Country Selector'!$A$2,'EPA non-CO2 Data'!$J:$J,$B$1,'EPA non-CO2 Data'!$I:$I,$A8,'EPA non-CO2 Data'!$F:$F,AC$2)*10^12*SUMPRODUCT('Multipliers and Adjustments'!$E$43:$AN$70*('Multipliers and Adjustments'!$E$42:$AN$42=AC$2)*('Multipliers and Adjustments'!$C$43:$C$70=$A8)*('Multipliers and Adjustments'!$D$43:$D$70=$B$1))</f>
        <v>0</v>
      </c>
      <c r="AD8" s="10" cm="1">
        <f t="array" ref="AD8">SUMIFS('EPA non-CO2 Data'!$H:$H,'EPA non-CO2 Data'!$A:$A,'Country Selector'!$A$2,'EPA non-CO2 Data'!$J:$J,$B$1,'EPA non-CO2 Data'!$I:$I,$A8,'EPA non-CO2 Data'!$F:$F,AD$2)*10^12*SUMPRODUCT('Multipliers and Adjustments'!$E$43:$AN$70*('Multipliers and Adjustments'!$E$42:$AN$42=AD$2)*('Multipliers and Adjustments'!$C$43:$C$70=$A8)*('Multipliers and Adjustments'!$D$43:$D$70=$B$1))</f>
        <v>0</v>
      </c>
      <c r="AE8" s="10" cm="1">
        <f t="array" ref="AE8">SUMIFS('EPA non-CO2 Data'!$H:$H,'EPA non-CO2 Data'!$A:$A,'Country Selector'!$A$2,'EPA non-CO2 Data'!$J:$J,$B$1,'EPA non-CO2 Data'!$I:$I,$A8,'EPA non-CO2 Data'!$F:$F,AE$2)*10^12*SUMPRODUCT('Multipliers and Adjustments'!$E$43:$AN$70*('Multipliers and Adjustments'!$E$42:$AN$42=AE$2)*('Multipliers and Adjustments'!$C$43:$C$70=$A8)*('Multipliers and Adjustments'!$D$43:$D$70=$B$1))</f>
        <v>0</v>
      </c>
      <c r="AF8" s="10" cm="1">
        <f t="array" ref="AF8">SUMIFS('EPA non-CO2 Data'!$H:$H,'EPA non-CO2 Data'!$A:$A,'Country Selector'!$A$2,'EPA non-CO2 Data'!$J:$J,$B$1,'EPA non-CO2 Data'!$I:$I,$A8,'EPA non-CO2 Data'!$F:$F,AF$2)*10^12*SUMPRODUCT('Multipliers and Adjustments'!$E$43:$AN$70*('Multipliers and Adjustments'!$E$42:$AN$42=AF$2)*('Multipliers and Adjustments'!$C$43:$C$70=$A8)*('Multipliers and Adjustments'!$D$43:$D$70=$B$1))</f>
        <v>0</v>
      </c>
      <c r="AG8" s="10" cm="1">
        <f t="array" ref="AG8">SUMIFS('EPA non-CO2 Data'!$H:$H,'EPA non-CO2 Data'!$A:$A,'Country Selector'!$A$2,'EPA non-CO2 Data'!$J:$J,$B$1,'EPA non-CO2 Data'!$I:$I,$A8,'EPA non-CO2 Data'!$F:$F,AG$2)*10^12*SUMPRODUCT('Multipliers and Adjustments'!$E$43:$AN$70*('Multipliers and Adjustments'!$E$42:$AN$42=AG$2)*('Multipliers and Adjustments'!$C$43:$C$70=$A8)*('Multipliers and Adjustments'!$D$43:$D$70=$B$1))</f>
        <v>0</v>
      </c>
      <c r="AH8" s="10" cm="1">
        <f t="array" ref="AH8">SUMIFS('EPA non-CO2 Data'!$H:$H,'EPA non-CO2 Data'!$A:$A,'Country Selector'!$A$2,'EPA non-CO2 Data'!$J:$J,$B$1,'EPA non-CO2 Data'!$I:$I,$A8,'EPA non-CO2 Data'!$F:$F,AH$2)*10^12*SUMPRODUCT('Multipliers and Adjustments'!$E$43:$AN$70*('Multipliers and Adjustments'!$E$42:$AN$42=AH$2)*('Multipliers and Adjustments'!$C$43:$C$70=$A8)*('Multipliers and Adjustments'!$D$43:$D$70=$B$1))</f>
        <v>0</v>
      </c>
      <c r="AI8" s="10" cm="1">
        <f t="array" ref="AI8">SUMIFS('EPA non-CO2 Data'!$H:$H,'EPA non-CO2 Data'!$A:$A,'Country Selector'!$A$2,'EPA non-CO2 Data'!$J:$J,$B$1,'EPA non-CO2 Data'!$I:$I,$A8,'EPA non-CO2 Data'!$F:$F,AI$2)*10^12*SUMPRODUCT('Multipliers and Adjustments'!$E$43:$AN$70*('Multipliers and Adjustments'!$E$42:$AN$42=AI$2)*('Multipliers and Adjustments'!$C$43:$C$70=$A8)*('Multipliers and Adjustments'!$D$43:$D$70=$B$1))</f>
        <v>0</v>
      </c>
      <c r="AJ8" s="10" cm="1">
        <f t="array" ref="AJ8">SUMIFS('EPA non-CO2 Data'!$H:$H,'EPA non-CO2 Data'!$A:$A,'Country Selector'!$A$2,'EPA non-CO2 Data'!$J:$J,$B$1,'EPA non-CO2 Data'!$I:$I,$A8,'EPA non-CO2 Data'!$F:$F,AJ$2)*10^12*SUMPRODUCT('Multipliers and Adjustments'!$E$43:$AN$70*('Multipliers and Adjustments'!$E$42:$AN$42=AJ$2)*('Multipliers and Adjustments'!$C$43:$C$70=$A8)*('Multipliers and Adjustments'!$D$43:$D$70=$B$1))</f>
        <v>0</v>
      </c>
      <c r="AK8" s="10" cm="1">
        <f t="array" ref="AK8">SUMIFS('EPA non-CO2 Data'!$H:$H,'EPA non-CO2 Data'!$A:$A,'Country Selector'!$A$2,'EPA non-CO2 Data'!$J:$J,$B$1,'EPA non-CO2 Data'!$I:$I,$A8,'EPA non-CO2 Data'!$F:$F,AK$2)*10^12*SUMPRODUCT('Multipliers and Adjustments'!$E$43:$AN$70*('Multipliers and Adjustments'!$E$42:$AN$42=AK$2)*('Multipliers and Adjustments'!$C$43:$C$70=$A8)*('Multipliers and Adjustments'!$D$43:$D$70=$B$1))</f>
        <v>0</v>
      </c>
    </row>
    <row r="9" spans="1:37" x14ac:dyDescent="0.25">
      <c r="A9" t="s">
        <v>570</v>
      </c>
      <c r="B9" s="10" cm="1">
        <f t="array" ref="B9">SUMIFS('EPA non-CO2 Data'!$H:$H,'EPA non-CO2 Data'!$A:$A,'Country Selector'!$A$2,'EPA non-CO2 Data'!$J:$J,$B$1,'EPA non-CO2 Data'!$I:$I,$A9,'EPA non-CO2 Data'!$F:$F,B$2)*10^12*SUMPRODUCT('Multipliers and Adjustments'!$E$43:$AN$70*('Multipliers and Adjustments'!$E$42:$AN$42=B$2)*('Multipliers and Adjustments'!$C$43:$C$70=$A9)*('Multipliers and Adjustments'!$D$43:$D$70=$B$1))</f>
        <v>0</v>
      </c>
      <c r="C9" s="10" cm="1">
        <f t="array" ref="C9">SUMIFS('EPA non-CO2 Data'!$H:$H,'EPA non-CO2 Data'!$A:$A,'Country Selector'!$A$2,'EPA non-CO2 Data'!$J:$J,$B$1,'EPA non-CO2 Data'!$I:$I,$A9,'EPA non-CO2 Data'!$F:$F,C$2)*10^12*SUMPRODUCT('Multipliers and Adjustments'!$E$43:$AN$70*('Multipliers and Adjustments'!$E$42:$AN$42=C$2)*('Multipliers and Adjustments'!$C$43:$C$70=$A9)*('Multipliers and Adjustments'!$D$43:$D$70=$B$1))</f>
        <v>0</v>
      </c>
      <c r="D9" s="10" cm="1">
        <f t="array" ref="D9">SUMIFS('EPA non-CO2 Data'!$H:$H,'EPA non-CO2 Data'!$A:$A,'Country Selector'!$A$2,'EPA non-CO2 Data'!$J:$J,$B$1,'EPA non-CO2 Data'!$I:$I,$A9,'EPA non-CO2 Data'!$F:$F,D$2)*10^12*SUMPRODUCT('Multipliers and Adjustments'!$E$43:$AN$70*('Multipliers and Adjustments'!$E$42:$AN$42=D$2)*('Multipliers and Adjustments'!$C$43:$C$70=$A9)*('Multipliers and Adjustments'!$D$43:$D$70=$B$1))</f>
        <v>0</v>
      </c>
      <c r="E9" s="10" cm="1">
        <f t="array" ref="E9">SUMIFS('EPA non-CO2 Data'!$H:$H,'EPA non-CO2 Data'!$A:$A,'Country Selector'!$A$2,'EPA non-CO2 Data'!$J:$J,$B$1,'EPA non-CO2 Data'!$I:$I,$A9,'EPA non-CO2 Data'!$F:$F,E$2)*10^12*SUMPRODUCT('Multipliers and Adjustments'!$E$43:$AN$70*('Multipliers and Adjustments'!$E$42:$AN$42=E$2)*('Multipliers and Adjustments'!$C$43:$C$70=$A9)*('Multipliers and Adjustments'!$D$43:$D$70=$B$1))</f>
        <v>0</v>
      </c>
      <c r="F9" s="10" cm="1">
        <f t="array" ref="F9">SUMIFS('EPA non-CO2 Data'!$H:$H,'EPA non-CO2 Data'!$A:$A,'Country Selector'!$A$2,'EPA non-CO2 Data'!$J:$J,$B$1,'EPA non-CO2 Data'!$I:$I,$A9,'EPA non-CO2 Data'!$F:$F,F$2)*10^12*SUMPRODUCT('Multipliers and Adjustments'!$E$43:$AN$70*('Multipliers and Adjustments'!$E$42:$AN$42=F$2)*('Multipliers and Adjustments'!$C$43:$C$70=$A9)*('Multipliers and Adjustments'!$D$43:$D$70=$B$1))</f>
        <v>0</v>
      </c>
      <c r="G9" s="10" cm="1">
        <f t="array" ref="G9">SUMIFS('EPA non-CO2 Data'!$H:$H,'EPA non-CO2 Data'!$A:$A,'Country Selector'!$A$2,'EPA non-CO2 Data'!$J:$J,$B$1,'EPA non-CO2 Data'!$I:$I,$A9,'EPA non-CO2 Data'!$F:$F,G$2)*10^12*SUMPRODUCT('Multipliers and Adjustments'!$E$43:$AN$70*('Multipliers and Adjustments'!$E$42:$AN$42=G$2)*('Multipliers and Adjustments'!$C$43:$C$70=$A9)*('Multipliers and Adjustments'!$D$43:$D$70=$B$1))</f>
        <v>0</v>
      </c>
      <c r="H9" s="10" cm="1">
        <f t="array" ref="H9">SUMIFS('EPA non-CO2 Data'!$H:$H,'EPA non-CO2 Data'!$A:$A,'Country Selector'!$A$2,'EPA non-CO2 Data'!$J:$J,$B$1,'EPA non-CO2 Data'!$I:$I,$A9,'EPA non-CO2 Data'!$F:$F,H$2)*10^12*SUMPRODUCT('Multipliers and Adjustments'!$E$43:$AN$70*('Multipliers and Adjustments'!$E$42:$AN$42=H$2)*('Multipliers and Adjustments'!$C$43:$C$70=$A9)*('Multipliers and Adjustments'!$D$43:$D$70=$B$1))</f>
        <v>0</v>
      </c>
      <c r="I9" s="10" cm="1">
        <f t="array" ref="I9">SUMIFS('EPA non-CO2 Data'!$H:$H,'EPA non-CO2 Data'!$A:$A,'Country Selector'!$A$2,'EPA non-CO2 Data'!$J:$J,$B$1,'EPA non-CO2 Data'!$I:$I,$A9,'EPA non-CO2 Data'!$F:$F,I$2)*10^12*SUMPRODUCT('Multipliers and Adjustments'!$E$43:$AN$70*('Multipliers and Adjustments'!$E$42:$AN$42=I$2)*('Multipliers and Adjustments'!$C$43:$C$70=$A9)*('Multipliers and Adjustments'!$D$43:$D$70=$B$1))</f>
        <v>0</v>
      </c>
      <c r="J9" s="10" cm="1">
        <f t="array" ref="J9">SUMIFS('EPA non-CO2 Data'!$H:$H,'EPA non-CO2 Data'!$A:$A,'Country Selector'!$A$2,'EPA non-CO2 Data'!$J:$J,$B$1,'EPA non-CO2 Data'!$I:$I,$A9,'EPA non-CO2 Data'!$F:$F,J$2)*10^12*SUMPRODUCT('Multipliers and Adjustments'!$E$43:$AN$70*('Multipliers and Adjustments'!$E$42:$AN$42=J$2)*('Multipliers and Adjustments'!$C$43:$C$70=$A9)*('Multipliers and Adjustments'!$D$43:$D$70=$B$1))</f>
        <v>0</v>
      </c>
      <c r="K9" s="10" cm="1">
        <f t="array" ref="K9">SUMIFS('EPA non-CO2 Data'!$H:$H,'EPA non-CO2 Data'!$A:$A,'Country Selector'!$A$2,'EPA non-CO2 Data'!$J:$J,$B$1,'EPA non-CO2 Data'!$I:$I,$A9,'EPA non-CO2 Data'!$F:$F,K$2)*10^12*SUMPRODUCT('Multipliers and Adjustments'!$E$43:$AN$70*('Multipliers and Adjustments'!$E$42:$AN$42=K$2)*('Multipliers and Adjustments'!$C$43:$C$70=$A9)*('Multipliers and Adjustments'!$D$43:$D$70=$B$1))</f>
        <v>0</v>
      </c>
      <c r="L9" s="10" cm="1">
        <f t="array" ref="L9">SUMIFS('EPA non-CO2 Data'!$H:$H,'EPA non-CO2 Data'!$A:$A,'Country Selector'!$A$2,'EPA non-CO2 Data'!$J:$J,$B$1,'EPA non-CO2 Data'!$I:$I,$A9,'EPA non-CO2 Data'!$F:$F,L$2)*10^12*SUMPRODUCT('Multipliers and Adjustments'!$E$43:$AN$70*('Multipliers and Adjustments'!$E$42:$AN$42=L$2)*('Multipliers and Adjustments'!$C$43:$C$70=$A9)*('Multipliers and Adjustments'!$D$43:$D$70=$B$1))</f>
        <v>0</v>
      </c>
      <c r="M9" s="10" cm="1">
        <f t="array" ref="M9">SUMIFS('EPA non-CO2 Data'!$H:$H,'EPA non-CO2 Data'!$A:$A,'Country Selector'!$A$2,'EPA non-CO2 Data'!$J:$J,$B$1,'EPA non-CO2 Data'!$I:$I,$A9,'EPA non-CO2 Data'!$F:$F,M$2)*10^12*SUMPRODUCT('Multipliers and Adjustments'!$E$43:$AN$70*('Multipliers and Adjustments'!$E$42:$AN$42=M$2)*('Multipliers and Adjustments'!$C$43:$C$70=$A9)*('Multipliers and Adjustments'!$D$43:$D$70=$B$1))</f>
        <v>0</v>
      </c>
      <c r="N9" s="10" cm="1">
        <f t="array" ref="N9">SUMIFS('EPA non-CO2 Data'!$H:$H,'EPA non-CO2 Data'!$A:$A,'Country Selector'!$A$2,'EPA non-CO2 Data'!$J:$J,$B$1,'EPA non-CO2 Data'!$I:$I,$A9,'EPA non-CO2 Data'!$F:$F,N$2)*10^12*SUMPRODUCT('Multipliers and Adjustments'!$E$43:$AN$70*('Multipliers and Adjustments'!$E$42:$AN$42=N$2)*('Multipliers and Adjustments'!$C$43:$C$70=$A9)*('Multipliers and Adjustments'!$D$43:$D$70=$B$1))</f>
        <v>0</v>
      </c>
      <c r="O9" s="10" cm="1">
        <f t="array" ref="O9">SUMIFS('EPA non-CO2 Data'!$H:$H,'EPA non-CO2 Data'!$A:$A,'Country Selector'!$A$2,'EPA non-CO2 Data'!$J:$J,$B$1,'EPA non-CO2 Data'!$I:$I,$A9,'EPA non-CO2 Data'!$F:$F,O$2)*10^12*SUMPRODUCT('Multipliers and Adjustments'!$E$43:$AN$70*('Multipliers and Adjustments'!$E$42:$AN$42=O$2)*('Multipliers and Adjustments'!$C$43:$C$70=$A9)*('Multipliers and Adjustments'!$D$43:$D$70=$B$1))</f>
        <v>0</v>
      </c>
      <c r="P9" s="10" cm="1">
        <f t="array" ref="P9">SUMIFS('EPA non-CO2 Data'!$H:$H,'EPA non-CO2 Data'!$A:$A,'Country Selector'!$A$2,'EPA non-CO2 Data'!$J:$J,$B$1,'EPA non-CO2 Data'!$I:$I,$A9,'EPA non-CO2 Data'!$F:$F,P$2)*10^12*SUMPRODUCT('Multipliers and Adjustments'!$E$43:$AN$70*('Multipliers and Adjustments'!$E$42:$AN$42=P$2)*('Multipliers and Adjustments'!$C$43:$C$70=$A9)*('Multipliers and Adjustments'!$D$43:$D$70=$B$1))</f>
        <v>0</v>
      </c>
      <c r="Q9" s="10" cm="1">
        <f t="array" ref="Q9">SUMIFS('EPA non-CO2 Data'!$H:$H,'EPA non-CO2 Data'!$A:$A,'Country Selector'!$A$2,'EPA non-CO2 Data'!$J:$J,$B$1,'EPA non-CO2 Data'!$I:$I,$A9,'EPA non-CO2 Data'!$F:$F,Q$2)*10^12*SUMPRODUCT('Multipliers and Adjustments'!$E$43:$AN$70*('Multipliers and Adjustments'!$E$42:$AN$42=Q$2)*('Multipliers and Adjustments'!$C$43:$C$70=$A9)*('Multipliers and Adjustments'!$D$43:$D$70=$B$1))</f>
        <v>0</v>
      </c>
      <c r="R9" s="10" cm="1">
        <f t="array" ref="R9">SUMIFS('EPA non-CO2 Data'!$H:$H,'EPA non-CO2 Data'!$A:$A,'Country Selector'!$A$2,'EPA non-CO2 Data'!$J:$J,$B$1,'EPA non-CO2 Data'!$I:$I,$A9,'EPA non-CO2 Data'!$F:$F,R$2)*10^12*SUMPRODUCT('Multipliers and Adjustments'!$E$43:$AN$70*('Multipliers and Adjustments'!$E$42:$AN$42=R$2)*('Multipliers and Adjustments'!$C$43:$C$70=$A9)*('Multipliers and Adjustments'!$D$43:$D$70=$B$1))</f>
        <v>0</v>
      </c>
      <c r="S9" s="10" cm="1">
        <f t="array" ref="S9">SUMIFS('EPA non-CO2 Data'!$H:$H,'EPA non-CO2 Data'!$A:$A,'Country Selector'!$A$2,'EPA non-CO2 Data'!$J:$J,$B$1,'EPA non-CO2 Data'!$I:$I,$A9,'EPA non-CO2 Data'!$F:$F,S$2)*10^12*SUMPRODUCT('Multipliers and Adjustments'!$E$43:$AN$70*('Multipliers and Adjustments'!$E$42:$AN$42=S$2)*('Multipliers and Adjustments'!$C$43:$C$70=$A9)*('Multipliers and Adjustments'!$D$43:$D$70=$B$1))</f>
        <v>0</v>
      </c>
      <c r="T9" s="10" cm="1">
        <f t="array" ref="T9">SUMIFS('EPA non-CO2 Data'!$H:$H,'EPA non-CO2 Data'!$A:$A,'Country Selector'!$A$2,'EPA non-CO2 Data'!$J:$J,$B$1,'EPA non-CO2 Data'!$I:$I,$A9,'EPA non-CO2 Data'!$F:$F,T$2)*10^12*SUMPRODUCT('Multipliers and Adjustments'!$E$43:$AN$70*('Multipliers and Adjustments'!$E$42:$AN$42=T$2)*('Multipliers and Adjustments'!$C$43:$C$70=$A9)*('Multipliers and Adjustments'!$D$43:$D$70=$B$1))</f>
        <v>0</v>
      </c>
      <c r="U9" s="10" cm="1">
        <f t="array" ref="U9">SUMIFS('EPA non-CO2 Data'!$H:$H,'EPA non-CO2 Data'!$A:$A,'Country Selector'!$A$2,'EPA non-CO2 Data'!$J:$J,$B$1,'EPA non-CO2 Data'!$I:$I,$A9,'EPA non-CO2 Data'!$F:$F,U$2)*10^12*SUMPRODUCT('Multipliers and Adjustments'!$E$43:$AN$70*('Multipliers and Adjustments'!$E$42:$AN$42=U$2)*('Multipliers and Adjustments'!$C$43:$C$70=$A9)*('Multipliers and Adjustments'!$D$43:$D$70=$B$1))</f>
        <v>0</v>
      </c>
      <c r="V9" s="10" cm="1">
        <f t="array" ref="V9">SUMIFS('EPA non-CO2 Data'!$H:$H,'EPA non-CO2 Data'!$A:$A,'Country Selector'!$A$2,'EPA non-CO2 Data'!$J:$J,$B$1,'EPA non-CO2 Data'!$I:$I,$A9,'EPA non-CO2 Data'!$F:$F,V$2)*10^12*SUMPRODUCT('Multipliers and Adjustments'!$E$43:$AN$70*('Multipliers and Adjustments'!$E$42:$AN$42=V$2)*('Multipliers and Adjustments'!$C$43:$C$70=$A9)*('Multipliers and Adjustments'!$D$43:$D$70=$B$1))</f>
        <v>0</v>
      </c>
      <c r="W9" s="10" cm="1">
        <f t="array" ref="W9">SUMIFS('EPA non-CO2 Data'!$H:$H,'EPA non-CO2 Data'!$A:$A,'Country Selector'!$A$2,'EPA non-CO2 Data'!$J:$J,$B$1,'EPA non-CO2 Data'!$I:$I,$A9,'EPA non-CO2 Data'!$F:$F,W$2)*10^12*SUMPRODUCT('Multipliers and Adjustments'!$E$43:$AN$70*('Multipliers and Adjustments'!$E$42:$AN$42=W$2)*('Multipliers and Adjustments'!$C$43:$C$70=$A9)*('Multipliers and Adjustments'!$D$43:$D$70=$B$1))</f>
        <v>0</v>
      </c>
      <c r="X9" s="10" cm="1">
        <f t="array" ref="X9">SUMIFS('EPA non-CO2 Data'!$H:$H,'EPA non-CO2 Data'!$A:$A,'Country Selector'!$A$2,'EPA non-CO2 Data'!$J:$J,$B$1,'EPA non-CO2 Data'!$I:$I,$A9,'EPA non-CO2 Data'!$F:$F,X$2)*10^12*SUMPRODUCT('Multipliers and Adjustments'!$E$43:$AN$70*('Multipliers and Adjustments'!$E$42:$AN$42=X$2)*('Multipliers and Adjustments'!$C$43:$C$70=$A9)*('Multipliers and Adjustments'!$D$43:$D$70=$B$1))</f>
        <v>0</v>
      </c>
      <c r="Y9" s="10" cm="1">
        <f t="array" ref="Y9">SUMIFS('EPA non-CO2 Data'!$H:$H,'EPA non-CO2 Data'!$A:$A,'Country Selector'!$A$2,'EPA non-CO2 Data'!$J:$J,$B$1,'EPA non-CO2 Data'!$I:$I,$A9,'EPA non-CO2 Data'!$F:$F,Y$2)*10^12*SUMPRODUCT('Multipliers and Adjustments'!$E$43:$AN$70*('Multipliers and Adjustments'!$E$42:$AN$42=Y$2)*('Multipliers and Adjustments'!$C$43:$C$70=$A9)*('Multipliers and Adjustments'!$D$43:$D$70=$B$1))</f>
        <v>0</v>
      </c>
      <c r="Z9" s="10" cm="1">
        <f t="array" ref="Z9">SUMIFS('EPA non-CO2 Data'!$H:$H,'EPA non-CO2 Data'!$A:$A,'Country Selector'!$A$2,'EPA non-CO2 Data'!$J:$J,$B$1,'EPA non-CO2 Data'!$I:$I,$A9,'EPA non-CO2 Data'!$F:$F,Z$2)*10^12*SUMPRODUCT('Multipliers and Adjustments'!$E$43:$AN$70*('Multipliers and Adjustments'!$E$42:$AN$42=Z$2)*('Multipliers and Adjustments'!$C$43:$C$70=$A9)*('Multipliers and Adjustments'!$D$43:$D$70=$B$1))</f>
        <v>0</v>
      </c>
      <c r="AA9" s="10" cm="1">
        <f t="array" ref="AA9">SUMIFS('EPA non-CO2 Data'!$H:$H,'EPA non-CO2 Data'!$A:$A,'Country Selector'!$A$2,'EPA non-CO2 Data'!$J:$J,$B$1,'EPA non-CO2 Data'!$I:$I,$A9,'EPA non-CO2 Data'!$F:$F,AA$2)*10^12*SUMPRODUCT('Multipliers and Adjustments'!$E$43:$AN$70*('Multipliers and Adjustments'!$E$42:$AN$42=AA$2)*('Multipliers and Adjustments'!$C$43:$C$70=$A9)*('Multipliers and Adjustments'!$D$43:$D$70=$B$1))</f>
        <v>0</v>
      </c>
      <c r="AB9" s="10" cm="1">
        <f t="array" ref="AB9">SUMIFS('EPA non-CO2 Data'!$H:$H,'EPA non-CO2 Data'!$A:$A,'Country Selector'!$A$2,'EPA non-CO2 Data'!$J:$J,$B$1,'EPA non-CO2 Data'!$I:$I,$A9,'EPA non-CO2 Data'!$F:$F,AB$2)*10^12*SUMPRODUCT('Multipliers and Adjustments'!$E$43:$AN$70*('Multipliers and Adjustments'!$E$42:$AN$42=AB$2)*('Multipliers and Adjustments'!$C$43:$C$70=$A9)*('Multipliers and Adjustments'!$D$43:$D$70=$B$1))</f>
        <v>0</v>
      </c>
      <c r="AC9" s="10" cm="1">
        <f t="array" ref="AC9">SUMIFS('EPA non-CO2 Data'!$H:$H,'EPA non-CO2 Data'!$A:$A,'Country Selector'!$A$2,'EPA non-CO2 Data'!$J:$J,$B$1,'EPA non-CO2 Data'!$I:$I,$A9,'EPA non-CO2 Data'!$F:$F,AC$2)*10^12*SUMPRODUCT('Multipliers and Adjustments'!$E$43:$AN$70*('Multipliers and Adjustments'!$E$42:$AN$42=AC$2)*('Multipliers and Adjustments'!$C$43:$C$70=$A9)*('Multipliers and Adjustments'!$D$43:$D$70=$B$1))</f>
        <v>0</v>
      </c>
      <c r="AD9" s="10" cm="1">
        <f t="array" ref="AD9">SUMIFS('EPA non-CO2 Data'!$H:$H,'EPA non-CO2 Data'!$A:$A,'Country Selector'!$A$2,'EPA non-CO2 Data'!$J:$J,$B$1,'EPA non-CO2 Data'!$I:$I,$A9,'EPA non-CO2 Data'!$F:$F,AD$2)*10^12*SUMPRODUCT('Multipliers and Adjustments'!$E$43:$AN$70*('Multipliers and Adjustments'!$E$42:$AN$42=AD$2)*('Multipliers and Adjustments'!$C$43:$C$70=$A9)*('Multipliers and Adjustments'!$D$43:$D$70=$B$1))</f>
        <v>0</v>
      </c>
      <c r="AE9" s="10" cm="1">
        <f t="array" ref="AE9">SUMIFS('EPA non-CO2 Data'!$H:$H,'EPA non-CO2 Data'!$A:$A,'Country Selector'!$A$2,'EPA non-CO2 Data'!$J:$J,$B$1,'EPA non-CO2 Data'!$I:$I,$A9,'EPA non-CO2 Data'!$F:$F,AE$2)*10^12*SUMPRODUCT('Multipliers and Adjustments'!$E$43:$AN$70*('Multipliers and Adjustments'!$E$42:$AN$42=AE$2)*('Multipliers and Adjustments'!$C$43:$C$70=$A9)*('Multipliers and Adjustments'!$D$43:$D$70=$B$1))</f>
        <v>0</v>
      </c>
      <c r="AF9" s="10" cm="1">
        <f t="array" ref="AF9">SUMIFS('EPA non-CO2 Data'!$H:$H,'EPA non-CO2 Data'!$A:$A,'Country Selector'!$A$2,'EPA non-CO2 Data'!$J:$J,$B$1,'EPA non-CO2 Data'!$I:$I,$A9,'EPA non-CO2 Data'!$F:$F,AF$2)*10^12*SUMPRODUCT('Multipliers and Adjustments'!$E$43:$AN$70*('Multipliers and Adjustments'!$E$42:$AN$42=AF$2)*('Multipliers and Adjustments'!$C$43:$C$70=$A9)*('Multipliers and Adjustments'!$D$43:$D$70=$B$1))</f>
        <v>0</v>
      </c>
      <c r="AG9" s="10" cm="1">
        <f t="array" ref="AG9">SUMIFS('EPA non-CO2 Data'!$H:$H,'EPA non-CO2 Data'!$A:$A,'Country Selector'!$A$2,'EPA non-CO2 Data'!$J:$J,$B$1,'EPA non-CO2 Data'!$I:$I,$A9,'EPA non-CO2 Data'!$F:$F,AG$2)*10^12*SUMPRODUCT('Multipliers and Adjustments'!$E$43:$AN$70*('Multipliers and Adjustments'!$E$42:$AN$42=AG$2)*('Multipliers and Adjustments'!$C$43:$C$70=$A9)*('Multipliers and Adjustments'!$D$43:$D$70=$B$1))</f>
        <v>0</v>
      </c>
      <c r="AH9" s="10" cm="1">
        <f t="array" ref="AH9">SUMIFS('EPA non-CO2 Data'!$H:$H,'EPA non-CO2 Data'!$A:$A,'Country Selector'!$A$2,'EPA non-CO2 Data'!$J:$J,$B$1,'EPA non-CO2 Data'!$I:$I,$A9,'EPA non-CO2 Data'!$F:$F,AH$2)*10^12*SUMPRODUCT('Multipliers and Adjustments'!$E$43:$AN$70*('Multipliers and Adjustments'!$E$42:$AN$42=AH$2)*('Multipliers and Adjustments'!$C$43:$C$70=$A9)*('Multipliers and Adjustments'!$D$43:$D$70=$B$1))</f>
        <v>0</v>
      </c>
      <c r="AI9" s="10" cm="1">
        <f t="array" ref="AI9">SUMIFS('EPA non-CO2 Data'!$H:$H,'EPA non-CO2 Data'!$A:$A,'Country Selector'!$A$2,'EPA non-CO2 Data'!$J:$J,$B$1,'EPA non-CO2 Data'!$I:$I,$A9,'EPA non-CO2 Data'!$F:$F,AI$2)*10^12*SUMPRODUCT('Multipliers and Adjustments'!$E$43:$AN$70*('Multipliers and Adjustments'!$E$42:$AN$42=AI$2)*('Multipliers and Adjustments'!$C$43:$C$70=$A9)*('Multipliers and Adjustments'!$D$43:$D$70=$B$1))</f>
        <v>0</v>
      </c>
      <c r="AJ9" s="10" cm="1">
        <f t="array" ref="AJ9">SUMIFS('EPA non-CO2 Data'!$H:$H,'EPA non-CO2 Data'!$A:$A,'Country Selector'!$A$2,'EPA non-CO2 Data'!$J:$J,$B$1,'EPA non-CO2 Data'!$I:$I,$A9,'EPA non-CO2 Data'!$F:$F,AJ$2)*10^12*SUMPRODUCT('Multipliers and Adjustments'!$E$43:$AN$70*('Multipliers and Adjustments'!$E$42:$AN$42=AJ$2)*('Multipliers and Adjustments'!$C$43:$C$70=$A9)*('Multipliers and Adjustments'!$D$43:$D$70=$B$1))</f>
        <v>0</v>
      </c>
      <c r="AK9" s="10" cm="1">
        <f t="array" ref="AK9">SUMIFS('EPA non-CO2 Data'!$H:$H,'EPA non-CO2 Data'!$A:$A,'Country Selector'!$A$2,'EPA non-CO2 Data'!$J:$J,$B$1,'EPA non-CO2 Data'!$I:$I,$A9,'EPA non-CO2 Data'!$F:$F,AK$2)*10^12*SUMPRODUCT('Multipliers and Adjustments'!$E$43:$AN$70*('Multipliers and Adjustments'!$E$42:$AN$42=AK$2)*('Multipliers and Adjustments'!$C$43:$C$70=$A9)*('Multipliers and Adjustments'!$D$43:$D$70=$B$1))</f>
        <v>0</v>
      </c>
    </row>
    <row r="10" spans="1:37" x14ac:dyDescent="0.25">
      <c r="A10" t="s">
        <v>571</v>
      </c>
      <c r="B10" s="10" cm="1">
        <f t="array" ref="B10">SUMIFS('EPA non-CO2 Data'!$H:$H,'EPA non-CO2 Data'!$A:$A,'Country Selector'!$A$2,'EPA non-CO2 Data'!$J:$J,$B$1,'EPA non-CO2 Data'!$I:$I,$A10,'EPA non-CO2 Data'!$F:$F,B$2)*10^12*SUMPRODUCT('Multipliers and Adjustments'!$E$43:$AN$70*('Multipliers and Adjustments'!$E$42:$AN$42=B$2)*('Multipliers and Adjustments'!$C$43:$C$70=$A10)*('Multipliers and Adjustments'!$D$43:$D$70=$B$1))</f>
        <v>0</v>
      </c>
      <c r="C10" s="10" cm="1">
        <f t="array" ref="C10">SUMIFS('EPA non-CO2 Data'!$H:$H,'EPA non-CO2 Data'!$A:$A,'Country Selector'!$A$2,'EPA non-CO2 Data'!$J:$J,$B$1,'EPA non-CO2 Data'!$I:$I,$A10,'EPA non-CO2 Data'!$F:$F,C$2)*10^12*SUMPRODUCT('Multipliers and Adjustments'!$E$43:$AN$70*('Multipliers and Adjustments'!$E$42:$AN$42=C$2)*('Multipliers and Adjustments'!$C$43:$C$70=$A10)*('Multipliers and Adjustments'!$D$43:$D$70=$B$1))</f>
        <v>0</v>
      </c>
      <c r="D10" s="10" cm="1">
        <f t="array" ref="D10">SUMIFS('EPA non-CO2 Data'!$H:$H,'EPA non-CO2 Data'!$A:$A,'Country Selector'!$A$2,'EPA non-CO2 Data'!$J:$J,$B$1,'EPA non-CO2 Data'!$I:$I,$A10,'EPA non-CO2 Data'!$F:$F,D$2)*10^12*SUMPRODUCT('Multipliers and Adjustments'!$E$43:$AN$70*('Multipliers and Adjustments'!$E$42:$AN$42=D$2)*('Multipliers and Adjustments'!$C$43:$C$70=$A10)*('Multipliers and Adjustments'!$D$43:$D$70=$B$1))</f>
        <v>0</v>
      </c>
      <c r="E10" s="10" cm="1">
        <f t="array" ref="E10">SUMIFS('EPA non-CO2 Data'!$H:$H,'EPA non-CO2 Data'!$A:$A,'Country Selector'!$A$2,'EPA non-CO2 Data'!$J:$J,$B$1,'EPA non-CO2 Data'!$I:$I,$A10,'EPA non-CO2 Data'!$F:$F,E$2)*10^12*SUMPRODUCT('Multipliers and Adjustments'!$E$43:$AN$70*('Multipliers and Adjustments'!$E$42:$AN$42=E$2)*('Multipliers and Adjustments'!$C$43:$C$70=$A10)*('Multipliers and Adjustments'!$D$43:$D$70=$B$1))</f>
        <v>0</v>
      </c>
      <c r="F10" s="10" cm="1">
        <f t="array" ref="F10">SUMIFS('EPA non-CO2 Data'!$H:$H,'EPA non-CO2 Data'!$A:$A,'Country Selector'!$A$2,'EPA non-CO2 Data'!$J:$J,$B$1,'EPA non-CO2 Data'!$I:$I,$A10,'EPA non-CO2 Data'!$F:$F,F$2)*10^12*SUMPRODUCT('Multipliers and Adjustments'!$E$43:$AN$70*('Multipliers and Adjustments'!$E$42:$AN$42=F$2)*('Multipliers and Adjustments'!$C$43:$C$70=$A10)*('Multipliers and Adjustments'!$D$43:$D$70=$B$1))</f>
        <v>0</v>
      </c>
      <c r="G10" s="10" cm="1">
        <f t="array" ref="G10">SUMIFS('EPA non-CO2 Data'!$H:$H,'EPA non-CO2 Data'!$A:$A,'Country Selector'!$A$2,'EPA non-CO2 Data'!$J:$J,$B$1,'EPA non-CO2 Data'!$I:$I,$A10,'EPA non-CO2 Data'!$F:$F,G$2)*10^12*SUMPRODUCT('Multipliers and Adjustments'!$E$43:$AN$70*('Multipliers and Adjustments'!$E$42:$AN$42=G$2)*('Multipliers and Adjustments'!$C$43:$C$70=$A10)*('Multipliers and Adjustments'!$D$43:$D$70=$B$1))</f>
        <v>0</v>
      </c>
      <c r="H10" s="10" cm="1">
        <f t="array" ref="H10">SUMIFS('EPA non-CO2 Data'!$H:$H,'EPA non-CO2 Data'!$A:$A,'Country Selector'!$A$2,'EPA non-CO2 Data'!$J:$J,$B$1,'EPA non-CO2 Data'!$I:$I,$A10,'EPA non-CO2 Data'!$F:$F,H$2)*10^12*SUMPRODUCT('Multipliers and Adjustments'!$E$43:$AN$70*('Multipliers and Adjustments'!$E$42:$AN$42=H$2)*('Multipliers and Adjustments'!$C$43:$C$70=$A10)*('Multipliers and Adjustments'!$D$43:$D$70=$B$1))</f>
        <v>0</v>
      </c>
      <c r="I10" s="10" cm="1">
        <f t="array" ref="I10">SUMIFS('EPA non-CO2 Data'!$H:$H,'EPA non-CO2 Data'!$A:$A,'Country Selector'!$A$2,'EPA non-CO2 Data'!$J:$J,$B$1,'EPA non-CO2 Data'!$I:$I,$A10,'EPA non-CO2 Data'!$F:$F,I$2)*10^12*SUMPRODUCT('Multipliers and Adjustments'!$E$43:$AN$70*('Multipliers and Adjustments'!$E$42:$AN$42=I$2)*('Multipliers and Adjustments'!$C$43:$C$70=$A10)*('Multipliers and Adjustments'!$D$43:$D$70=$B$1))</f>
        <v>0</v>
      </c>
      <c r="J10" s="10" cm="1">
        <f t="array" ref="J10">SUMIFS('EPA non-CO2 Data'!$H:$H,'EPA non-CO2 Data'!$A:$A,'Country Selector'!$A$2,'EPA non-CO2 Data'!$J:$J,$B$1,'EPA non-CO2 Data'!$I:$I,$A10,'EPA non-CO2 Data'!$F:$F,J$2)*10^12*SUMPRODUCT('Multipliers and Adjustments'!$E$43:$AN$70*('Multipliers and Adjustments'!$E$42:$AN$42=J$2)*('Multipliers and Adjustments'!$C$43:$C$70=$A10)*('Multipliers and Adjustments'!$D$43:$D$70=$B$1))</f>
        <v>0</v>
      </c>
      <c r="K10" s="10" cm="1">
        <f t="array" ref="K10">SUMIFS('EPA non-CO2 Data'!$H:$H,'EPA non-CO2 Data'!$A:$A,'Country Selector'!$A$2,'EPA non-CO2 Data'!$J:$J,$B$1,'EPA non-CO2 Data'!$I:$I,$A10,'EPA non-CO2 Data'!$F:$F,K$2)*10^12*SUMPRODUCT('Multipliers and Adjustments'!$E$43:$AN$70*('Multipliers and Adjustments'!$E$42:$AN$42=K$2)*('Multipliers and Adjustments'!$C$43:$C$70=$A10)*('Multipliers and Adjustments'!$D$43:$D$70=$B$1))</f>
        <v>0</v>
      </c>
      <c r="L10" s="10" cm="1">
        <f t="array" ref="L10">SUMIFS('EPA non-CO2 Data'!$H:$H,'EPA non-CO2 Data'!$A:$A,'Country Selector'!$A$2,'EPA non-CO2 Data'!$J:$J,$B$1,'EPA non-CO2 Data'!$I:$I,$A10,'EPA non-CO2 Data'!$F:$F,L$2)*10^12*SUMPRODUCT('Multipliers and Adjustments'!$E$43:$AN$70*('Multipliers and Adjustments'!$E$42:$AN$42=L$2)*('Multipliers and Adjustments'!$C$43:$C$70=$A10)*('Multipliers and Adjustments'!$D$43:$D$70=$B$1))</f>
        <v>0</v>
      </c>
      <c r="M10" s="10" cm="1">
        <f t="array" ref="M10">SUMIFS('EPA non-CO2 Data'!$H:$H,'EPA non-CO2 Data'!$A:$A,'Country Selector'!$A$2,'EPA non-CO2 Data'!$J:$J,$B$1,'EPA non-CO2 Data'!$I:$I,$A10,'EPA non-CO2 Data'!$F:$F,M$2)*10^12*SUMPRODUCT('Multipliers and Adjustments'!$E$43:$AN$70*('Multipliers and Adjustments'!$E$42:$AN$42=M$2)*('Multipliers and Adjustments'!$C$43:$C$70=$A10)*('Multipliers and Adjustments'!$D$43:$D$70=$B$1))</f>
        <v>0</v>
      </c>
      <c r="N10" s="10" cm="1">
        <f t="array" ref="N10">SUMIFS('EPA non-CO2 Data'!$H:$H,'EPA non-CO2 Data'!$A:$A,'Country Selector'!$A$2,'EPA non-CO2 Data'!$J:$J,$B$1,'EPA non-CO2 Data'!$I:$I,$A10,'EPA non-CO2 Data'!$F:$F,N$2)*10^12*SUMPRODUCT('Multipliers and Adjustments'!$E$43:$AN$70*('Multipliers and Adjustments'!$E$42:$AN$42=N$2)*('Multipliers and Adjustments'!$C$43:$C$70=$A10)*('Multipliers and Adjustments'!$D$43:$D$70=$B$1))</f>
        <v>0</v>
      </c>
      <c r="O10" s="10" cm="1">
        <f t="array" ref="O10">SUMIFS('EPA non-CO2 Data'!$H:$H,'EPA non-CO2 Data'!$A:$A,'Country Selector'!$A$2,'EPA non-CO2 Data'!$J:$J,$B$1,'EPA non-CO2 Data'!$I:$I,$A10,'EPA non-CO2 Data'!$F:$F,O$2)*10^12*SUMPRODUCT('Multipliers and Adjustments'!$E$43:$AN$70*('Multipliers and Adjustments'!$E$42:$AN$42=O$2)*('Multipliers and Adjustments'!$C$43:$C$70=$A10)*('Multipliers and Adjustments'!$D$43:$D$70=$B$1))</f>
        <v>0</v>
      </c>
      <c r="P10" s="10" cm="1">
        <f t="array" ref="P10">SUMIFS('EPA non-CO2 Data'!$H:$H,'EPA non-CO2 Data'!$A:$A,'Country Selector'!$A$2,'EPA non-CO2 Data'!$J:$J,$B$1,'EPA non-CO2 Data'!$I:$I,$A10,'EPA non-CO2 Data'!$F:$F,P$2)*10^12*SUMPRODUCT('Multipliers and Adjustments'!$E$43:$AN$70*('Multipliers and Adjustments'!$E$42:$AN$42=P$2)*('Multipliers and Adjustments'!$C$43:$C$70=$A10)*('Multipliers and Adjustments'!$D$43:$D$70=$B$1))</f>
        <v>0</v>
      </c>
      <c r="Q10" s="10" cm="1">
        <f t="array" ref="Q10">SUMIFS('EPA non-CO2 Data'!$H:$H,'EPA non-CO2 Data'!$A:$A,'Country Selector'!$A$2,'EPA non-CO2 Data'!$J:$J,$B$1,'EPA non-CO2 Data'!$I:$I,$A10,'EPA non-CO2 Data'!$F:$F,Q$2)*10^12*SUMPRODUCT('Multipliers and Adjustments'!$E$43:$AN$70*('Multipliers and Adjustments'!$E$42:$AN$42=Q$2)*('Multipliers and Adjustments'!$C$43:$C$70=$A10)*('Multipliers and Adjustments'!$D$43:$D$70=$B$1))</f>
        <v>0</v>
      </c>
      <c r="R10" s="10" cm="1">
        <f t="array" ref="R10">SUMIFS('EPA non-CO2 Data'!$H:$H,'EPA non-CO2 Data'!$A:$A,'Country Selector'!$A$2,'EPA non-CO2 Data'!$J:$J,$B$1,'EPA non-CO2 Data'!$I:$I,$A10,'EPA non-CO2 Data'!$F:$F,R$2)*10^12*SUMPRODUCT('Multipliers and Adjustments'!$E$43:$AN$70*('Multipliers and Adjustments'!$E$42:$AN$42=R$2)*('Multipliers and Adjustments'!$C$43:$C$70=$A10)*('Multipliers and Adjustments'!$D$43:$D$70=$B$1))</f>
        <v>0</v>
      </c>
      <c r="S10" s="10" cm="1">
        <f t="array" ref="S10">SUMIFS('EPA non-CO2 Data'!$H:$H,'EPA non-CO2 Data'!$A:$A,'Country Selector'!$A$2,'EPA non-CO2 Data'!$J:$J,$B$1,'EPA non-CO2 Data'!$I:$I,$A10,'EPA non-CO2 Data'!$F:$F,S$2)*10^12*SUMPRODUCT('Multipliers and Adjustments'!$E$43:$AN$70*('Multipliers and Adjustments'!$E$42:$AN$42=S$2)*('Multipliers and Adjustments'!$C$43:$C$70=$A10)*('Multipliers and Adjustments'!$D$43:$D$70=$B$1))</f>
        <v>0</v>
      </c>
      <c r="T10" s="10" cm="1">
        <f t="array" ref="T10">SUMIFS('EPA non-CO2 Data'!$H:$H,'EPA non-CO2 Data'!$A:$A,'Country Selector'!$A$2,'EPA non-CO2 Data'!$J:$J,$B$1,'EPA non-CO2 Data'!$I:$I,$A10,'EPA non-CO2 Data'!$F:$F,T$2)*10^12*SUMPRODUCT('Multipliers and Adjustments'!$E$43:$AN$70*('Multipliers and Adjustments'!$E$42:$AN$42=T$2)*('Multipliers and Adjustments'!$C$43:$C$70=$A10)*('Multipliers and Adjustments'!$D$43:$D$70=$B$1))</f>
        <v>0</v>
      </c>
      <c r="U10" s="10" cm="1">
        <f t="array" ref="U10">SUMIFS('EPA non-CO2 Data'!$H:$H,'EPA non-CO2 Data'!$A:$A,'Country Selector'!$A$2,'EPA non-CO2 Data'!$J:$J,$B$1,'EPA non-CO2 Data'!$I:$I,$A10,'EPA non-CO2 Data'!$F:$F,U$2)*10^12*SUMPRODUCT('Multipliers and Adjustments'!$E$43:$AN$70*('Multipliers and Adjustments'!$E$42:$AN$42=U$2)*('Multipliers and Adjustments'!$C$43:$C$70=$A10)*('Multipliers and Adjustments'!$D$43:$D$70=$B$1))</f>
        <v>0</v>
      </c>
      <c r="V10" s="10" cm="1">
        <f t="array" ref="V10">SUMIFS('EPA non-CO2 Data'!$H:$H,'EPA non-CO2 Data'!$A:$A,'Country Selector'!$A$2,'EPA non-CO2 Data'!$J:$J,$B$1,'EPA non-CO2 Data'!$I:$I,$A10,'EPA non-CO2 Data'!$F:$F,V$2)*10^12*SUMPRODUCT('Multipliers and Adjustments'!$E$43:$AN$70*('Multipliers and Adjustments'!$E$42:$AN$42=V$2)*('Multipliers and Adjustments'!$C$43:$C$70=$A10)*('Multipliers and Adjustments'!$D$43:$D$70=$B$1))</f>
        <v>0</v>
      </c>
      <c r="W10" s="10" cm="1">
        <f t="array" ref="W10">SUMIFS('EPA non-CO2 Data'!$H:$H,'EPA non-CO2 Data'!$A:$A,'Country Selector'!$A$2,'EPA non-CO2 Data'!$J:$J,$B$1,'EPA non-CO2 Data'!$I:$I,$A10,'EPA non-CO2 Data'!$F:$F,W$2)*10^12*SUMPRODUCT('Multipliers and Adjustments'!$E$43:$AN$70*('Multipliers and Adjustments'!$E$42:$AN$42=W$2)*('Multipliers and Adjustments'!$C$43:$C$70=$A10)*('Multipliers and Adjustments'!$D$43:$D$70=$B$1))</f>
        <v>0</v>
      </c>
      <c r="X10" s="10" cm="1">
        <f t="array" ref="X10">SUMIFS('EPA non-CO2 Data'!$H:$H,'EPA non-CO2 Data'!$A:$A,'Country Selector'!$A$2,'EPA non-CO2 Data'!$J:$J,$B$1,'EPA non-CO2 Data'!$I:$I,$A10,'EPA non-CO2 Data'!$F:$F,X$2)*10^12*SUMPRODUCT('Multipliers and Adjustments'!$E$43:$AN$70*('Multipliers and Adjustments'!$E$42:$AN$42=X$2)*('Multipliers and Adjustments'!$C$43:$C$70=$A10)*('Multipliers and Adjustments'!$D$43:$D$70=$B$1))</f>
        <v>0</v>
      </c>
      <c r="Y10" s="10" cm="1">
        <f t="array" ref="Y10">SUMIFS('EPA non-CO2 Data'!$H:$H,'EPA non-CO2 Data'!$A:$A,'Country Selector'!$A$2,'EPA non-CO2 Data'!$J:$J,$B$1,'EPA non-CO2 Data'!$I:$I,$A10,'EPA non-CO2 Data'!$F:$F,Y$2)*10^12*SUMPRODUCT('Multipliers and Adjustments'!$E$43:$AN$70*('Multipliers and Adjustments'!$E$42:$AN$42=Y$2)*('Multipliers and Adjustments'!$C$43:$C$70=$A10)*('Multipliers and Adjustments'!$D$43:$D$70=$B$1))</f>
        <v>0</v>
      </c>
      <c r="Z10" s="10" cm="1">
        <f t="array" ref="Z10">SUMIFS('EPA non-CO2 Data'!$H:$H,'EPA non-CO2 Data'!$A:$A,'Country Selector'!$A$2,'EPA non-CO2 Data'!$J:$J,$B$1,'EPA non-CO2 Data'!$I:$I,$A10,'EPA non-CO2 Data'!$F:$F,Z$2)*10^12*SUMPRODUCT('Multipliers and Adjustments'!$E$43:$AN$70*('Multipliers and Adjustments'!$E$42:$AN$42=Z$2)*('Multipliers and Adjustments'!$C$43:$C$70=$A10)*('Multipliers and Adjustments'!$D$43:$D$70=$B$1))</f>
        <v>0</v>
      </c>
      <c r="AA10" s="10" cm="1">
        <f t="array" ref="AA10">SUMIFS('EPA non-CO2 Data'!$H:$H,'EPA non-CO2 Data'!$A:$A,'Country Selector'!$A$2,'EPA non-CO2 Data'!$J:$J,$B$1,'EPA non-CO2 Data'!$I:$I,$A10,'EPA non-CO2 Data'!$F:$F,AA$2)*10^12*SUMPRODUCT('Multipliers and Adjustments'!$E$43:$AN$70*('Multipliers and Adjustments'!$E$42:$AN$42=AA$2)*('Multipliers and Adjustments'!$C$43:$C$70=$A10)*('Multipliers and Adjustments'!$D$43:$D$70=$B$1))</f>
        <v>0</v>
      </c>
      <c r="AB10" s="10" cm="1">
        <f t="array" ref="AB10">SUMIFS('EPA non-CO2 Data'!$H:$H,'EPA non-CO2 Data'!$A:$A,'Country Selector'!$A$2,'EPA non-CO2 Data'!$J:$J,$B$1,'EPA non-CO2 Data'!$I:$I,$A10,'EPA non-CO2 Data'!$F:$F,AB$2)*10^12*SUMPRODUCT('Multipliers and Adjustments'!$E$43:$AN$70*('Multipliers and Adjustments'!$E$42:$AN$42=AB$2)*('Multipliers and Adjustments'!$C$43:$C$70=$A10)*('Multipliers and Adjustments'!$D$43:$D$70=$B$1))</f>
        <v>0</v>
      </c>
      <c r="AC10" s="10" cm="1">
        <f t="array" ref="AC10">SUMIFS('EPA non-CO2 Data'!$H:$H,'EPA non-CO2 Data'!$A:$A,'Country Selector'!$A$2,'EPA non-CO2 Data'!$J:$J,$B$1,'EPA non-CO2 Data'!$I:$I,$A10,'EPA non-CO2 Data'!$F:$F,AC$2)*10^12*SUMPRODUCT('Multipliers and Adjustments'!$E$43:$AN$70*('Multipliers and Adjustments'!$E$42:$AN$42=AC$2)*('Multipliers and Adjustments'!$C$43:$C$70=$A10)*('Multipliers and Adjustments'!$D$43:$D$70=$B$1))</f>
        <v>0</v>
      </c>
      <c r="AD10" s="10" cm="1">
        <f t="array" ref="AD10">SUMIFS('EPA non-CO2 Data'!$H:$H,'EPA non-CO2 Data'!$A:$A,'Country Selector'!$A$2,'EPA non-CO2 Data'!$J:$J,$B$1,'EPA non-CO2 Data'!$I:$I,$A10,'EPA non-CO2 Data'!$F:$F,AD$2)*10^12*SUMPRODUCT('Multipliers and Adjustments'!$E$43:$AN$70*('Multipliers and Adjustments'!$E$42:$AN$42=AD$2)*('Multipliers and Adjustments'!$C$43:$C$70=$A10)*('Multipliers and Adjustments'!$D$43:$D$70=$B$1))</f>
        <v>0</v>
      </c>
      <c r="AE10" s="10" cm="1">
        <f t="array" ref="AE10">SUMIFS('EPA non-CO2 Data'!$H:$H,'EPA non-CO2 Data'!$A:$A,'Country Selector'!$A$2,'EPA non-CO2 Data'!$J:$J,$B$1,'EPA non-CO2 Data'!$I:$I,$A10,'EPA non-CO2 Data'!$F:$F,AE$2)*10^12*SUMPRODUCT('Multipliers and Adjustments'!$E$43:$AN$70*('Multipliers and Adjustments'!$E$42:$AN$42=AE$2)*('Multipliers and Adjustments'!$C$43:$C$70=$A10)*('Multipliers and Adjustments'!$D$43:$D$70=$B$1))</f>
        <v>0</v>
      </c>
      <c r="AF10" s="10" cm="1">
        <f t="array" ref="AF10">SUMIFS('EPA non-CO2 Data'!$H:$H,'EPA non-CO2 Data'!$A:$A,'Country Selector'!$A$2,'EPA non-CO2 Data'!$J:$J,$B$1,'EPA non-CO2 Data'!$I:$I,$A10,'EPA non-CO2 Data'!$F:$F,AF$2)*10^12*SUMPRODUCT('Multipliers and Adjustments'!$E$43:$AN$70*('Multipliers and Adjustments'!$E$42:$AN$42=AF$2)*('Multipliers and Adjustments'!$C$43:$C$70=$A10)*('Multipliers and Adjustments'!$D$43:$D$70=$B$1))</f>
        <v>0</v>
      </c>
      <c r="AG10" s="10" cm="1">
        <f t="array" ref="AG10">SUMIFS('EPA non-CO2 Data'!$H:$H,'EPA non-CO2 Data'!$A:$A,'Country Selector'!$A$2,'EPA non-CO2 Data'!$J:$J,$B$1,'EPA non-CO2 Data'!$I:$I,$A10,'EPA non-CO2 Data'!$F:$F,AG$2)*10^12*SUMPRODUCT('Multipliers and Adjustments'!$E$43:$AN$70*('Multipliers and Adjustments'!$E$42:$AN$42=AG$2)*('Multipliers and Adjustments'!$C$43:$C$70=$A10)*('Multipliers and Adjustments'!$D$43:$D$70=$B$1))</f>
        <v>0</v>
      </c>
      <c r="AH10" s="10" cm="1">
        <f t="array" ref="AH10">SUMIFS('EPA non-CO2 Data'!$H:$H,'EPA non-CO2 Data'!$A:$A,'Country Selector'!$A$2,'EPA non-CO2 Data'!$J:$J,$B$1,'EPA non-CO2 Data'!$I:$I,$A10,'EPA non-CO2 Data'!$F:$F,AH$2)*10^12*SUMPRODUCT('Multipliers and Adjustments'!$E$43:$AN$70*('Multipliers and Adjustments'!$E$42:$AN$42=AH$2)*('Multipliers and Adjustments'!$C$43:$C$70=$A10)*('Multipliers and Adjustments'!$D$43:$D$70=$B$1))</f>
        <v>0</v>
      </c>
      <c r="AI10" s="10" cm="1">
        <f t="array" ref="AI10">SUMIFS('EPA non-CO2 Data'!$H:$H,'EPA non-CO2 Data'!$A:$A,'Country Selector'!$A$2,'EPA non-CO2 Data'!$J:$J,$B$1,'EPA non-CO2 Data'!$I:$I,$A10,'EPA non-CO2 Data'!$F:$F,AI$2)*10^12*SUMPRODUCT('Multipliers and Adjustments'!$E$43:$AN$70*('Multipliers and Adjustments'!$E$42:$AN$42=AI$2)*('Multipliers and Adjustments'!$C$43:$C$70=$A10)*('Multipliers and Adjustments'!$D$43:$D$70=$B$1))</f>
        <v>0</v>
      </c>
      <c r="AJ10" s="10" cm="1">
        <f t="array" ref="AJ10">SUMIFS('EPA non-CO2 Data'!$H:$H,'EPA non-CO2 Data'!$A:$A,'Country Selector'!$A$2,'EPA non-CO2 Data'!$J:$J,$B$1,'EPA non-CO2 Data'!$I:$I,$A10,'EPA non-CO2 Data'!$F:$F,AJ$2)*10^12*SUMPRODUCT('Multipliers and Adjustments'!$E$43:$AN$70*('Multipliers and Adjustments'!$E$42:$AN$42=AJ$2)*('Multipliers and Adjustments'!$C$43:$C$70=$A10)*('Multipliers and Adjustments'!$D$43:$D$70=$B$1))</f>
        <v>0</v>
      </c>
      <c r="AK10" s="10" cm="1">
        <f t="array" ref="AK10">SUMIFS('EPA non-CO2 Data'!$H:$H,'EPA non-CO2 Data'!$A:$A,'Country Selector'!$A$2,'EPA non-CO2 Data'!$J:$J,$B$1,'EPA non-CO2 Data'!$I:$I,$A10,'EPA non-CO2 Data'!$F:$F,AK$2)*10^12*SUMPRODUCT('Multipliers and Adjustments'!$E$43:$AN$70*('Multipliers and Adjustments'!$E$42:$AN$42=AK$2)*('Multipliers and Adjustments'!$C$43:$C$70=$A10)*('Multipliers and Adjustments'!$D$43:$D$70=$B$1))</f>
        <v>0</v>
      </c>
    </row>
    <row r="11" spans="1:37" x14ac:dyDescent="0.25">
      <c r="A11" t="s">
        <v>554</v>
      </c>
      <c r="B11" s="10" cm="1">
        <f t="array" ref="B11">SUMIFS('EPA non-CO2 Data'!$H:$H,'EPA non-CO2 Data'!$A:$A,'Country Selector'!$A$2,'EPA non-CO2 Data'!$J:$J,$B$1,'EPA non-CO2 Data'!$I:$I,$A11,'EPA non-CO2 Data'!$F:$F,B$2)*10^12*SUMPRODUCT('Multipliers and Adjustments'!$E$43:$AN$70*('Multipliers and Adjustments'!$E$42:$AN$42=B$2)*('Multipliers and Adjustments'!$C$43:$C$70=$A11)*('Multipliers and Adjustments'!$D$43:$D$70=$B$1))</f>
        <v>0</v>
      </c>
      <c r="C11" s="10" cm="1">
        <f t="array" ref="C11">SUMIFS('EPA non-CO2 Data'!$H:$H,'EPA non-CO2 Data'!$A:$A,'Country Selector'!$A$2,'EPA non-CO2 Data'!$J:$J,$B$1,'EPA non-CO2 Data'!$I:$I,$A11,'EPA non-CO2 Data'!$F:$F,C$2)*10^12*SUMPRODUCT('Multipliers and Adjustments'!$E$43:$AN$70*('Multipliers and Adjustments'!$E$42:$AN$42=C$2)*('Multipliers and Adjustments'!$C$43:$C$70=$A11)*('Multipliers and Adjustments'!$D$43:$D$70=$B$1))</f>
        <v>0</v>
      </c>
      <c r="D11" s="10" cm="1">
        <f t="array" ref="D11">SUMIFS('EPA non-CO2 Data'!$H:$H,'EPA non-CO2 Data'!$A:$A,'Country Selector'!$A$2,'EPA non-CO2 Data'!$J:$J,$B$1,'EPA non-CO2 Data'!$I:$I,$A11,'EPA non-CO2 Data'!$F:$F,D$2)*10^12*SUMPRODUCT('Multipliers and Adjustments'!$E$43:$AN$70*('Multipliers and Adjustments'!$E$42:$AN$42=D$2)*('Multipliers and Adjustments'!$C$43:$C$70=$A11)*('Multipliers and Adjustments'!$D$43:$D$70=$B$1))</f>
        <v>0</v>
      </c>
      <c r="E11" s="10" cm="1">
        <f t="array" ref="E11">SUMIFS('EPA non-CO2 Data'!$H:$H,'EPA non-CO2 Data'!$A:$A,'Country Selector'!$A$2,'EPA non-CO2 Data'!$J:$J,$B$1,'EPA non-CO2 Data'!$I:$I,$A11,'EPA non-CO2 Data'!$F:$F,E$2)*10^12*SUMPRODUCT('Multipliers and Adjustments'!$E$43:$AN$70*('Multipliers and Adjustments'!$E$42:$AN$42=E$2)*('Multipliers and Adjustments'!$C$43:$C$70=$A11)*('Multipliers and Adjustments'!$D$43:$D$70=$B$1))</f>
        <v>0</v>
      </c>
      <c r="F11" s="10" cm="1">
        <f t="array" ref="F11">SUMIFS('EPA non-CO2 Data'!$H:$H,'EPA non-CO2 Data'!$A:$A,'Country Selector'!$A$2,'EPA non-CO2 Data'!$J:$J,$B$1,'EPA non-CO2 Data'!$I:$I,$A11,'EPA non-CO2 Data'!$F:$F,F$2)*10^12*SUMPRODUCT('Multipliers and Adjustments'!$E$43:$AN$70*('Multipliers and Adjustments'!$E$42:$AN$42=F$2)*('Multipliers and Adjustments'!$C$43:$C$70=$A11)*('Multipliers and Adjustments'!$D$43:$D$70=$B$1))</f>
        <v>0</v>
      </c>
      <c r="G11" s="10" cm="1">
        <f t="array" ref="G11">SUMIFS('EPA non-CO2 Data'!$H:$H,'EPA non-CO2 Data'!$A:$A,'Country Selector'!$A$2,'EPA non-CO2 Data'!$J:$J,$B$1,'EPA non-CO2 Data'!$I:$I,$A11,'EPA non-CO2 Data'!$F:$F,G$2)*10^12*SUMPRODUCT('Multipliers and Adjustments'!$E$43:$AN$70*('Multipliers and Adjustments'!$E$42:$AN$42=G$2)*('Multipliers and Adjustments'!$C$43:$C$70=$A11)*('Multipliers and Adjustments'!$D$43:$D$70=$B$1))</f>
        <v>0</v>
      </c>
      <c r="H11" s="10" cm="1">
        <f t="array" ref="H11">SUMIFS('EPA non-CO2 Data'!$H:$H,'EPA non-CO2 Data'!$A:$A,'Country Selector'!$A$2,'EPA non-CO2 Data'!$J:$J,$B$1,'EPA non-CO2 Data'!$I:$I,$A11,'EPA non-CO2 Data'!$F:$F,H$2)*10^12*SUMPRODUCT('Multipliers and Adjustments'!$E$43:$AN$70*('Multipliers and Adjustments'!$E$42:$AN$42=H$2)*('Multipliers and Adjustments'!$C$43:$C$70=$A11)*('Multipliers and Adjustments'!$D$43:$D$70=$B$1))</f>
        <v>0</v>
      </c>
      <c r="I11" s="10" cm="1">
        <f t="array" ref="I11">SUMIFS('EPA non-CO2 Data'!$H:$H,'EPA non-CO2 Data'!$A:$A,'Country Selector'!$A$2,'EPA non-CO2 Data'!$J:$J,$B$1,'EPA non-CO2 Data'!$I:$I,$A11,'EPA non-CO2 Data'!$F:$F,I$2)*10^12*SUMPRODUCT('Multipliers and Adjustments'!$E$43:$AN$70*('Multipliers and Adjustments'!$E$42:$AN$42=I$2)*('Multipliers and Adjustments'!$C$43:$C$70=$A11)*('Multipliers and Adjustments'!$D$43:$D$70=$B$1))</f>
        <v>0</v>
      </c>
      <c r="J11" s="10" cm="1">
        <f t="array" ref="J11">SUMIFS('EPA non-CO2 Data'!$H:$H,'EPA non-CO2 Data'!$A:$A,'Country Selector'!$A$2,'EPA non-CO2 Data'!$J:$J,$B$1,'EPA non-CO2 Data'!$I:$I,$A11,'EPA non-CO2 Data'!$F:$F,J$2)*10^12*SUMPRODUCT('Multipliers and Adjustments'!$E$43:$AN$70*('Multipliers and Adjustments'!$E$42:$AN$42=J$2)*('Multipliers and Adjustments'!$C$43:$C$70=$A11)*('Multipliers and Adjustments'!$D$43:$D$70=$B$1))</f>
        <v>0</v>
      </c>
      <c r="K11" s="10" cm="1">
        <f t="array" ref="K11">SUMIFS('EPA non-CO2 Data'!$H:$H,'EPA non-CO2 Data'!$A:$A,'Country Selector'!$A$2,'EPA non-CO2 Data'!$J:$J,$B$1,'EPA non-CO2 Data'!$I:$I,$A11,'EPA non-CO2 Data'!$F:$F,K$2)*10^12*SUMPRODUCT('Multipliers and Adjustments'!$E$43:$AN$70*('Multipliers and Adjustments'!$E$42:$AN$42=K$2)*('Multipliers and Adjustments'!$C$43:$C$70=$A11)*('Multipliers and Adjustments'!$D$43:$D$70=$B$1))</f>
        <v>0</v>
      </c>
      <c r="L11" s="10" cm="1">
        <f t="array" ref="L11">SUMIFS('EPA non-CO2 Data'!$H:$H,'EPA non-CO2 Data'!$A:$A,'Country Selector'!$A$2,'EPA non-CO2 Data'!$J:$J,$B$1,'EPA non-CO2 Data'!$I:$I,$A11,'EPA non-CO2 Data'!$F:$F,L$2)*10^12*SUMPRODUCT('Multipliers and Adjustments'!$E$43:$AN$70*('Multipliers and Adjustments'!$E$42:$AN$42=L$2)*('Multipliers and Adjustments'!$C$43:$C$70=$A11)*('Multipliers and Adjustments'!$D$43:$D$70=$B$1))</f>
        <v>0</v>
      </c>
      <c r="M11" s="10" cm="1">
        <f t="array" ref="M11">SUMIFS('EPA non-CO2 Data'!$H:$H,'EPA non-CO2 Data'!$A:$A,'Country Selector'!$A$2,'EPA non-CO2 Data'!$J:$J,$B$1,'EPA non-CO2 Data'!$I:$I,$A11,'EPA non-CO2 Data'!$F:$F,M$2)*10^12*SUMPRODUCT('Multipliers and Adjustments'!$E$43:$AN$70*('Multipliers and Adjustments'!$E$42:$AN$42=M$2)*('Multipliers and Adjustments'!$C$43:$C$70=$A11)*('Multipliers and Adjustments'!$D$43:$D$70=$B$1))</f>
        <v>0</v>
      </c>
      <c r="N11" s="10" cm="1">
        <f t="array" ref="N11">SUMIFS('EPA non-CO2 Data'!$H:$H,'EPA non-CO2 Data'!$A:$A,'Country Selector'!$A$2,'EPA non-CO2 Data'!$J:$J,$B$1,'EPA non-CO2 Data'!$I:$I,$A11,'EPA non-CO2 Data'!$F:$F,N$2)*10^12*SUMPRODUCT('Multipliers and Adjustments'!$E$43:$AN$70*('Multipliers and Adjustments'!$E$42:$AN$42=N$2)*('Multipliers and Adjustments'!$C$43:$C$70=$A11)*('Multipliers and Adjustments'!$D$43:$D$70=$B$1))</f>
        <v>0</v>
      </c>
      <c r="O11" s="10" cm="1">
        <f t="array" ref="O11">SUMIFS('EPA non-CO2 Data'!$H:$H,'EPA non-CO2 Data'!$A:$A,'Country Selector'!$A$2,'EPA non-CO2 Data'!$J:$J,$B$1,'EPA non-CO2 Data'!$I:$I,$A11,'EPA non-CO2 Data'!$F:$F,O$2)*10^12*SUMPRODUCT('Multipliers and Adjustments'!$E$43:$AN$70*('Multipliers and Adjustments'!$E$42:$AN$42=O$2)*('Multipliers and Adjustments'!$C$43:$C$70=$A11)*('Multipliers and Adjustments'!$D$43:$D$70=$B$1))</f>
        <v>0</v>
      </c>
      <c r="P11" s="10" cm="1">
        <f t="array" ref="P11">SUMIFS('EPA non-CO2 Data'!$H:$H,'EPA non-CO2 Data'!$A:$A,'Country Selector'!$A$2,'EPA non-CO2 Data'!$J:$J,$B$1,'EPA non-CO2 Data'!$I:$I,$A11,'EPA non-CO2 Data'!$F:$F,P$2)*10^12*SUMPRODUCT('Multipliers and Adjustments'!$E$43:$AN$70*('Multipliers and Adjustments'!$E$42:$AN$42=P$2)*('Multipliers and Adjustments'!$C$43:$C$70=$A11)*('Multipliers and Adjustments'!$D$43:$D$70=$B$1))</f>
        <v>0</v>
      </c>
      <c r="Q11" s="10" cm="1">
        <f t="array" ref="Q11">SUMIFS('EPA non-CO2 Data'!$H:$H,'EPA non-CO2 Data'!$A:$A,'Country Selector'!$A$2,'EPA non-CO2 Data'!$J:$J,$B$1,'EPA non-CO2 Data'!$I:$I,$A11,'EPA non-CO2 Data'!$F:$F,Q$2)*10^12*SUMPRODUCT('Multipliers and Adjustments'!$E$43:$AN$70*('Multipliers and Adjustments'!$E$42:$AN$42=Q$2)*('Multipliers and Adjustments'!$C$43:$C$70=$A11)*('Multipliers and Adjustments'!$D$43:$D$70=$B$1))</f>
        <v>0</v>
      </c>
      <c r="R11" s="10" cm="1">
        <f t="array" ref="R11">SUMIFS('EPA non-CO2 Data'!$H:$H,'EPA non-CO2 Data'!$A:$A,'Country Selector'!$A$2,'EPA non-CO2 Data'!$J:$J,$B$1,'EPA non-CO2 Data'!$I:$I,$A11,'EPA non-CO2 Data'!$F:$F,R$2)*10^12*SUMPRODUCT('Multipliers and Adjustments'!$E$43:$AN$70*('Multipliers and Adjustments'!$E$42:$AN$42=R$2)*('Multipliers and Adjustments'!$C$43:$C$70=$A11)*('Multipliers and Adjustments'!$D$43:$D$70=$B$1))</f>
        <v>0</v>
      </c>
      <c r="S11" s="10" cm="1">
        <f t="array" ref="S11">SUMIFS('EPA non-CO2 Data'!$H:$H,'EPA non-CO2 Data'!$A:$A,'Country Selector'!$A$2,'EPA non-CO2 Data'!$J:$J,$B$1,'EPA non-CO2 Data'!$I:$I,$A11,'EPA non-CO2 Data'!$F:$F,S$2)*10^12*SUMPRODUCT('Multipliers and Adjustments'!$E$43:$AN$70*('Multipliers and Adjustments'!$E$42:$AN$42=S$2)*('Multipliers and Adjustments'!$C$43:$C$70=$A11)*('Multipliers and Adjustments'!$D$43:$D$70=$B$1))</f>
        <v>0</v>
      </c>
      <c r="T11" s="10" cm="1">
        <f t="array" ref="T11">SUMIFS('EPA non-CO2 Data'!$H:$H,'EPA non-CO2 Data'!$A:$A,'Country Selector'!$A$2,'EPA non-CO2 Data'!$J:$J,$B$1,'EPA non-CO2 Data'!$I:$I,$A11,'EPA non-CO2 Data'!$F:$F,T$2)*10^12*SUMPRODUCT('Multipliers and Adjustments'!$E$43:$AN$70*('Multipliers and Adjustments'!$E$42:$AN$42=T$2)*('Multipliers and Adjustments'!$C$43:$C$70=$A11)*('Multipliers and Adjustments'!$D$43:$D$70=$B$1))</f>
        <v>0</v>
      </c>
      <c r="U11" s="10" cm="1">
        <f t="array" ref="U11">SUMIFS('EPA non-CO2 Data'!$H:$H,'EPA non-CO2 Data'!$A:$A,'Country Selector'!$A$2,'EPA non-CO2 Data'!$J:$J,$B$1,'EPA non-CO2 Data'!$I:$I,$A11,'EPA non-CO2 Data'!$F:$F,U$2)*10^12*SUMPRODUCT('Multipliers and Adjustments'!$E$43:$AN$70*('Multipliers and Adjustments'!$E$42:$AN$42=U$2)*('Multipliers and Adjustments'!$C$43:$C$70=$A11)*('Multipliers and Adjustments'!$D$43:$D$70=$B$1))</f>
        <v>0</v>
      </c>
      <c r="V11" s="10" cm="1">
        <f t="array" ref="V11">SUMIFS('EPA non-CO2 Data'!$H:$H,'EPA non-CO2 Data'!$A:$A,'Country Selector'!$A$2,'EPA non-CO2 Data'!$J:$J,$B$1,'EPA non-CO2 Data'!$I:$I,$A11,'EPA non-CO2 Data'!$F:$F,V$2)*10^12*SUMPRODUCT('Multipliers and Adjustments'!$E$43:$AN$70*('Multipliers and Adjustments'!$E$42:$AN$42=V$2)*('Multipliers and Adjustments'!$C$43:$C$70=$A11)*('Multipliers and Adjustments'!$D$43:$D$70=$B$1))</f>
        <v>0</v>
      </c>
      <c r="W11" s="10" cm="1">
        <f t="array" ref="W11">SUMIFS('EPA non-CO2 Data'!$H:$H,'EPA non-CO2 Data'!$A:$A,'Country Selector'!$A$2,'EPA non-CO2 Data'!$J:$J,$B$1,'EPA non-CO2 Data'!$I:$I,$A11,'EPA non-CO2 Data'!$F:$F,W$2)*10^12*SUMPRODUCT('Multipliers and Adjustments'!$E$43:$AN$70*('Multipliers and Adjustments'!$E$42:$AN$42=W$2)*('Multipliers and Adjustments'!$C$43:$C$70=$A11)*('Multipliers and Adjustments'!$D$43:$D$70=$B$1))</f>
        <v>0</v>
      </c>
      <c r="X11" s="10" cm="1">
        <f t="array" ref="X11">SUMIFS('EPA non-CO2 Data'!$H:$H,'EPA non-CO2 Data'!$A:$A,'Country Selector'!$A$2,'EPA non-CO2 Data'!$J:$J,$B$1,'EPA non-CO2 Data'!$I:$I,$A11,'EPA non-CO2 Data'!$F:$F,X$2)*10^12*SUMPRODUCT('Multipliers and Adjustments'!$E$43:$AN$70*('Multipliers and Adjustments'!$E$42:$AN$42=X$2)*('Multipliers and Adjustments'!$C$43:$C$70=$A11)*('Multipliers and Adjustments'!$D$43:$D$70=$B$1))</f>
        <v>0</v>
      </c>
      <c r="Y11" s="10" cm="1">
        <f t="array" ref="Y11">SUMIFS('EPA non-CO2 Data'!$H:$H,'EPA non-CO2 Data'!$A:$A,'Country Selector'!$A$2,'EPA non-CO2 Data'!$J:$J,$B$1,'EPA non-CO2 Data'!$I:$I,$A11,'EPA non-CO2 Data'!$F:$F,Y$2)*10^12*SUMPRODUCT('Multipliers and Adjustments'!$E$43:$AN$70*('Multipliers and Adjustments'!$E$42:$AN$42=Y$2)*('Multipliers and Adjustments'!$C$43:$C$70=$A11)*('Multipliers and Adjustments'!$D$43:$D$70=$B$1))</f>
        <v>0</v>
      </c>
      <c r="Z11" s="10" cm="1">
        <f t="array" ref="Z11">SUMIFS('EPA non-CO2 Data'!$H:$H,'EPA non-CO2 Data'!$A:$A,'Country Selector'!$A$2,'EPA non-CO2 Data'!$J:$J,$B$1,'EPA non-CO2 Data'!$I:$I,$A11,'EPA non-CO2 Data'!$F:$F,Z$2)*10^12*SUMPRODUCT('Multipliers and Adjustments'!$E$43:$AN$70*('Multipliers and Adjustments'!$E$42:$AN$42=Z$2)*('Multipliers and Adjustments'!$C$43:$C$70=$A11)*('Multipliers and Adjustments'!$D$43:$D$70=$B$1))</f>
        <v>0</v>
      </c>
      <c r="AA11" s="10" cm="1">
        <f t="array" ref="AA11">SUMIFS('EPA non-CO2 Data'!$H:$H,'EPA non-CO2 Data'!$A:$A,'Country Selector'!$A$2,'EPA non-CO2 Data'!$J:$J,$B$1,'EPA non-CO2 Data'!$I:$I,$A11,'EPA non-CO2 Data'!$F:$F,AA$2)*10^12*SUMPRODUCT('Multipliers and Adjustments'!$E$43:$AN$70*('Multipliers and Adjustments'!$E$42:$AN$42=AA$2)*('Multipliers and Adjustments'!$C$43:$C$70=$A11)*('Multipliers and Adjustments'!$D$43:$D$70=$B$1))</f>
        <v>0</v>
      </c>
      <c r="AB11" s="10" cm="1">
        <f t="array" ref="AB11">SUMIFS('EPA non-CO2 Data'!$H:$H,'EPA non-CO2 Data'!$A:$A,'Country Selector'!$A$2,'EPA non-CO2 Data'!$J:$J,$B$1,'EPA non-CO2 Data'!$I:$I,$A11,'EPA non-CO2 Data'!$F:$F,AB$2)*10^12*SUMPRODUCT('Multipliers and Adjustments'!$E$43:$AN$70*('Multipliers and Adjustments'!$E$42:$AN$42=AB$2)*('Multipliers and Adjustments'!$C$43:$C$70=$A11)*('Multipliers and Adjustments'!$D$43:$D$70=$B$1))</f>
        <v>0</v>
      </c>
      <c r="AC11" s="10" cm="1">
        <f t="array" ref="AC11">SUMIFS('EPA non-CO2 Data'!$H:$H,'EPA non-CO2 Data'!$A:$A,'Country Selector'!$A$2,'EPA non-CO2 Data'!$J:$J,$B$1,'EPA non-CO2 Data'!$I:$I,$A11,'EPA non-CO2 Data'!$F:$F,AC$2)*10^12*SUMPRODUCT('Multipliers and Adjustments'!$E$43:$AN$70*('Multipliers and Adjustments'!$E$42:$AN$42=AC$2)*('Multipliers and Adjustments'!$C$43:$C$70=$A11)*('Multipliers and Adjustments'!$D$43:$D$70=$B$1))</f>
        <v>0</v>
      </c>
      <c r="AD11" s="10" cm="1">
        <f t="array" ref="AD11">SUMIFS('EPA non-CO2 Data'!$H:$H,'EPA non-CO2 Data'!$A:$A,'Country Selector'!$A$2,'EPA non-CO2 Data'!$J:$J,$B$1,'EPA non-CO2 Data'!$I:$I,$A11,'EPA non-CO2 Data'!$F:$F,AD$2)*10^12*SUMPRODUCT('Multipliers and Adjustments'!$E$43:$AN$70*('Multipliers and Adjustments'!$E$42:$AN$42=AD$2)*('Multipliers and Adjustments'!$C$43:$C$70=$A11)*('Multipliers and Adjustments'!$D$43:$D$70=$B$1))</f>
        <v>0</v>
      </c>
      <c r="AE11" s="10" cm="1">
        <f t="array" ref="AE11">SUMIFS('EPA non-CO2 Data'!$H:$H,'EPA non-CO2 Data'!$A:$A,'Country Selector'!$A$2,'EPA non-CO2 Data'!$J:$J,$B$1,'EPA non-CO2 Data'!$I:$I,$A11,'EPA non-CO2 Data'!$F:$F,AE$2)*10^12*SUMPRODUCT('Multipliers and Adjustments'!$E$43:$AN$70*('Multipliers and Adjustments'!$E$42:$AN$42=AE$2)*('Multipliers and Adjustments'!$C$43:$C$70=$A11)*('Multipliers and Adjustments'!$D$43:$D$70=$B$1))</f>
        <v>0</v>
      </c>
      <c r="AF11" s="10" cm="1">
        <f t="array" ref="AF11">SUMIFS('EPA non-CO2 Data'!$H:$H,'EPA non-CO2 Data'!$A:$A,'Country Selector'!$A$2,'EPA non-CO2 Data'!$J:$J,$B$1,'EPA non-CO2 Data'!$I:$I,$A11,'EPA non-CO2 Data'!$F:$F,AF$2)*10^12*SUMPRODUCT('Multipliers and Adjustments'!$E$43:$AN$70*('Multipliers and Adjustments'!$E$42:$AN$42=AF$2)*('Multipliers and Adjustments'!$C$43:$C$70=$A11)*('Multipliers and Adjustments'!$D$43:$D$70=$B$1))</f>
        <v>0</v>
      </c>
      <c r="AG11" s="10" cm="1">
        <f t="array" ref="AG11">SUMIFS('EPA non-CO2 Data'!$H:$H,'EPA non-CO2 Data'!$A:$A,'Country Selector'!$A$2,'EPA non-CO2 Data'!$J:$J,$B$1,'EPA non-CO2 Data'!$I:$I,$A11,'EPA non-CO2 Data'!$F:$F,AG$2)*10^12*SUMPRODUCT('Multipliers and Adjustments'!$E$43:$AN$70*('Multipliers and Adjustments'!$E$42:$AN$42=AG$2)*('Multipliers and Adjustments'!$C$43:$C$70=$A11)*('Multipliers and Adjustments'!$D$43:$D$70=$B$1))</f>
        <v>0</v>
      </c>
      <c r="AH11" s="10" cm="1">
        <f t="array" ref="AH11">SUMIFS('EPA non-CO2 Data'!$H:$H,'EPA non-CO2 Data'!$A:$A,'Country Selector'!$A$2,'EPA non-CO2 Data'!$J:$J,$B$1,'EPA non-CO2 Data'!$I:$I,$A11,'EPA non-CO2 Data'!$F:$F,AH$2)*10^12*SUMPRODUCT('Multipliers and Adjustments'!$E$43:$AN$70*('Multipliers and Adjustments'!$E$42:$AN$42=AH$2)*('Multipliers and Adjustments'!$C$43:$C$70=$A11)*('Multipliers and Adjustments'!$D$43:$D$70=$B$1))</f>
        <v>0</v>
      </c>
      <c r="AI11" s="10" cm="1">
        <f t="array" ref="AI11">SUMIFS('EPA non-CO2 Data'!$H:$H,'EPA non-CO2 Data'!$A:$A,'Country Selector'!$A$2,'EPA non-CO2 Data'!$J:$J,$B$1,'EPA non-CO2 Data'!$I:$I,$A11,'EPA non-CO2 Data'!$F:$F,AI$2)*10^12*SUMPRODUCT('Multipliers and Adjustments'!$E$43:$AN$70*('Multipliers and Adjustments'!$E$42:$AN$42=AI$2)*('Multipliers and Adjustments'!$C$43:$C$70=$A11)*('Multipliers and Adjustments'!$D$43:$D$70=$B$1))</f>
        <v>0</v>
      </c>
      <c r="AJ11" s="10" cm="1">
        <f t="array" ref="AJ11">SUMIFS('EPA non-CO2 Data'!$H:$H,'EPA non-CO2 Data'!$A:$A,'Country Selector'!$A$2,'EPA non-CO2 Data'!$J:$J,$B$1,'EPA non-CO2 Data'!$I:$I,$A11,'EPA non-CO2 Data'!$F:$F,AJ$2)*10^12*SUMPRODUCT('Multipliers and Adjustments'!$E$43:$AN$70*('Multipliers and Adjustments'!$E$42:$AN$42=AJ$2)*('Multipliers and Adjustments'!$C$43:$C$70=$A11)*('Multipliers and Adjustments'!$D$43:$D$70=$B$1))</f>
        <v>0</v>
      </c>
      <c r="AK11" s="10" cm="1">
        <f t="array" ref="AK11">SUMIFS('EPA non-CO2 Data'!$H:$H,'EPA non-CO2 Data'!$A:$A,'Country Selector'!$A$2,'EPA non-CO2 Data'!$J:$J,$B$1,'EPA non-CO2 Data'!$I:$I,$A11,'EPA non-CO2 Data'!$F:$F,AK$2)*10^12*SUMPRODUCT('Multipliers and Adjustments'!$E$43:$AN$70*('Multipliers and Adjustments'!$E$42:$AN$42=AK$2)*('Multipliers and Adjustments'!$C$43:$C$70=$A11)*('Multipliers and Adjustments'!$D$43:$D$70=$B$1))</f>
        <v>0</v>
      </c>
    </row>
    <row r="12" spans="1:37" x14ac:dyDescent="0.25">
      <c r="A12" t="s">
        <v>555</v>
      </c>
      <c r="B12" s="10" cm="1">
        <f t="array" ref="B12">SUMIFS('EPA non-CO2 Data'!$H:$H,'EPA non-CO2 Data'!$A:$A,'Country Selector'!$A$2,'EPA non-CO2 Data'!$J:$J,$B$1,'EPA non-CO2 Data'!$I:$I,$A12,'EPA non-CO2 Data'!$F:$F,B$2)*10^12*SUMPRODUCT('Multipliers and Adjustments'!$E$43:$AN$70*('Multipliers and Adjustments'!$E$42:$AN$42=B$2)*('Multipliers and Adjustments'!$C$43:$C$70=$A12)*('Multipliers and Adjustments'!$D$43:$D$70=$B$1))</f>
        <v>59119454724.443237</v>
      </c>
      <c r="C12" s="10" cm="1">
        <f t="array" ref="C12">SUMIFS('EPA non-CO2 Data'!$H:$H,'EPA non-CO2 Data'!$A:$A,'Country Selector'!$A$2,'EPA non-CO2 Data'!$J:$J,$B$1,'EPA non-CO2 Data'!$I:$I,$A12,'EPA non-CO2 Data'!$F:$F,C$2)*10^12*SUMPRODUCT('Multipliers and Adjustments'!$E$43:$AN$70*('Multipliers and Adjustments'!$E$42:$AN$42=C$2)*('Multipliers and Adjustments'!$C$43:$C$70=$A12)*('Multipliers and Adjustments'!$D$43:$D$70=$B$1))</f>
        <v>59901262578.606216</v>
      </c>
      <c r="D12" s="10" cm="1">
        <f t="array" ref="D12">SUMIFS('EPA non-CO2 Data'!$H:$H,'EPA non-CO2 Data'!$A:$A,'Country Selector'!$A$2,'EPA non-CO2 Data'!$J:$J,$B$1,'EPA non-CO2 Data'!$I:$I,$A12,'EPA non-CO2 Data'!$F:$F,D$2)*10^12*SUMPRODUCT('Multipliers and Adjustments'!$E$43:$AN$70*('Multipliers and Adjustments'!$E$42:$AN$42=D$2)*('Multipliers and Adjustments'!$C$43:$C$70=$A12)*('Multipliers and Adjustments'!$D$43:$D$70=$B$1))</f>
        <v>59901262578.606216</v>
      </c>
      <c r="E12" s="10" cm="1">
        <f t="array" ref="E12">SUMIFS('EPA non-CO2 Data'!$H:$H,'EPA non-CO2 Data'!$A:$A,'Country Selector'!$A$2,'EPA non-CO2 Data'!$J:$J,$B$1,'EPA non-CO2 Data'!$I:$I,$A12,'EPA non-CO2 Data'!$F:$F,E$2)*10^12*SUMPRODUCT('Multipliers and Adjustments'!$E$43:$AN$70*('Multipliers and Adjustments'!$E$42:$AN$42=E$2)*('Multipliers and Adjustments'!$C$43:$C$70=$A12)*('Multipliers and Adjustments'!$D$43:$D$70=$B$1))</f>
        <v>59901262578.606216</v>
      </c>
      <c r="F12" s="10" cm="1">
        <f t="array" ref="F12">SUMIFS('EPA non-CO2 Data'!$H:$H,'EPA non-CO2 Data'!$A:$A,'Country Selector'!$A$2,'EPA non-CO2 Data'!$J:$J,$B$1,'EPA non-CO2 Data'!$I:$I,$A12,'EPA non-CO2 Data'!$F:$F,F$2)*10^12*SUMPRODUCT('Multipliers and Adjustments'!$E$43:$AN$70*('Multipliers and Adjustments'!$E$42:$AN$42=F$2)*('Multipliers and Adjustments'!$C$43:$C$70=$A12)*('Multipliers and Adjustments'!$D$43:$D$70=$B$1))</f>
        <v>59901262578.606216</v>
      </c>
      <c r="G12" s="10" cm="1">
        <f t="array" ref="G12">SUMIFS('EPA non-CO2 Data'!$H:$H,'EPA non-CO2 Data'!$A:$A,'Country Selector'!$A$2,'EPA non-CO2 Data'!$J:$J,$B$1,'EPA non-CO2 Data'!$I:$I,$A12,'EPA non-CO2 Data'!$F:$F,G$2)*10^12*SUMPRODUCT('Multipliers and Adjustments'!$E$43:$AN$70*('Multipliers and Adjustments'!$E$42:$AN$42=G$2)*('Multipliers and Adjustments'!$C$43:$C$70=$A12)*('Multipliers and Adjustments'!$D$43:$D$70=$B$1))</f>
        <v>59901262578.606216</v>
      </c>
      <c r="H12" s="10" cm="1">
        <f t="array" ref="H12">SUMIFS('EPA non-CO2 Data'!$H:$H,'EPA non-CO2 Data'!$A:$A,'Country Selector'!$A$2,'EPA non-CO2 Data'!$J:$J,$B$1,'EPA non-CO2 Data'!$I:$I,$A12,'EPA non-CO2 Data'!$F:$F,H$2)*10^12*SUMPRODUCT('Multipliers and Adjustments'!$E$43:$AN$70*('Multipliers and Adjustments'!$E$42:$AN$42=H$2)*('Multipliers and Adjustments'!$C$43:$C$70=$A12)*('Multipliers and Adjustments'!$D$43:$D$70=$B$1))</f>
        <v>50316133276.183128</v>
      </c>
      <c r="I12" s="10" cm="1">
        <f t="array" ref="I12">SUMIFS('EPA non-CO2 Data'!$H:$H,'EPA non-CO2 Data'!$A:$A,'Country Selector'!$A$2,'EPA non-CO2 Data'!$J:$J,$B$1,'EPA non-CO2 Data'!$I:$I,$A12,'EPA non-CO2 Data'!$F:$F,I$2)*10^12*SUMPRODUCT('Multipliers and Adjustments'!$E$43:$AN$70*('Multipliers and Adjustments'!$E$42:$AN$42=I$2)*('Multipliers and Adjustments'!$C$43:$C$70=$A12)*('Multipliers and Adjustments'!$D$43:$D$70=$B$1))</f>
        <v>50316133276.183128</v>
      </c>
      <c r="J12" s="10" cm="1">
        <f t="array" ref="J12">SUMIFS('EPA non-CO2 Data'!$H:$H,'EPA non-CO2 Data'!$A:$A,'Country Selector'!$A$2,'EPA non-CO2 Data'!$J:$J,$B$1,'EPA non-CO2 Data'!$I:$I,$A12,'EPA non-CO2 Data'!$F:$F,J$2)*10^12*SUMPRODUCT('Multipliers and Adjustments'!$E$43:$AN$70*('Multipliers and Adjustments'!$E$42:$AN$42=J$2)*('Multipliers and Adjustments'!$C$43:$C$70=$A12)*('Multipliers and Adjustments'!$D$43:$D$70=$B$1))</f>
        <v>50316133276.183128</v>
      </c>
      <c r="K12" s="10" cm="1">
        <f t="array" ref="K12">SUMIFS('EPA non-CO2 Data'!$H:$H,'EPA non-CO2 Data'!$A:$A,'Country Selector'!$A$2,'EPA non-CO2 Data'!$J:$J,$B$1,'EPA non-CO2 Data'!$I:$I,$A12,'EPA non-CO2 Data'!$F:$F,K$2)*10^12*SUMPRODUCT('Multipliers and Adjustments'!$E$43:$AN$70*('Multipliers and Adjustments'!$E$42:$AN$42=K$2)*('Multipliers and Adjustments'!$C$43:$C$70=$A12)*('Multipliers and Adjustments'!$D$43:$D$70=$B$1))</f>
        <v>50316133276.183128</v>
      </c>
      <c r="L12" s="10" cm="1">
        <f t="array" ref="L12">SUMIFS('EPA non-CO2 Data'!$H:$H,'EPA non-CO2 Data'!$A:$A,'Country Selector'!$A$2,'EPA non-CO2 Data'!$J:$J,$B$1,'EPA non-CO2 Data'!$I:$I,$A12,'EPA non-CO2 Data'!$F:$F,L$2)*10^12*SUMPRODUCT('Multipliers and Adjustments'!$E$43:$AN$70*('Multipliers and Adjustments'!$E$42:$AN$42=L$2)*('Multipliers and Adjustments'!$C$43:$C$70=$A12)*('Multipliers and Adjustments'!$D$43:$D$70=$B$1))</f>
        <v>50316133276.183128</v>
      </c>
      <c r="M12" s="10" cm="1">
        <f t="array" ref="M12">SUMIFS('EPA non-CO2 Data'!$H:$H,'EPA non-CO2 Data'!$A:$A,'Country Selector'!$A$2,'EPA non-CO2 Data'!$J:$J,$B$1,'EPA non-CO2 Data'!$I:$I,$A12,'EPA non-CO2 Data'!$F:$F,M$2)*10^12*SUMPRODUCT('Multipliers and Adjustments'!$E$43:$AN$70*('Multipliers and Adjustments'!$E$42:$AN$42=M$2)*('Multipliers and Adjustments'!$C$43:$C$70=$A12)*('Multipliers and Adjustments'!$D$43:$D$70=$B$1))</f>
        <v>50316133276.183128</v>
      </c>
      <c r="N12" s="10" cm="1">
        <f t="array" ref="N12">SUMIFS('EPA non-CO2 Data'!$H:$H,'EPA non-CO2 Data'!$A:$A,'Country Selector'!$A$2,'EPA non-CO2 Data'!$J:$J,$B$1,'EPA non-CO2 Data'!$I:$I,$A12,'EPA non-CO2 Data'!$F:$F,N$2)*10^12*SUMPRODUCT('Multipliers and Adjustments'!$E$43:$AN$70*('Multipliers and Adjustments'!$E$42:$AN$42=N$2)*('Multipliers and Adjustments'!$C$43:$C$70=$A12)*('Multipliers and Adjustments'!$D$43:$D$70=$B$1))</f>
        <v>50316133276.183128</v>
      </c>
      <c r="O12" s="10" cm="1">
        <f t="array" ref="O12">SUMIFS('EPA non-CO2 Data'!$H:$H,'EPA non-CO2 Data'!$A:$A,'Country Selector'!$A$2,'EPA non-CO2 Data'!$J:$J,$B$1,'EPA non-CO2 Data'!$I:$I,$A12,'EPA non-CO2 Data'!$F:$F,O$2)*10^12*SUMPRODUCT('Multipliers and Adjustments'!$E$43:$AN$70*('Multipliers and Adjustments'!$E$42:$AN$42=O$2)*('Multipliers and Adjustments'!$C$43:$C$70=$A12)*('Multipliers and Adjustments'!$D$43:$D$70=$B$1))</f>
        <v>50316133276.183128</v>
      </c>
      <c r="P12" s="10" cm="1">
        <f t="array" ref="P12">SUMIFS('EPA non-CO2 Data'!$H:$H,'EPA non-CO2 Data'!$A:$A,'Country Selector'!$A$2,'EPA non-CO2 Data'!$J:$J,$B$1,'EPA non-CO2 Data'!$I:$I,$A12,'EPA non-CO2 Data'!$F:$F,P$2)*10^12*SUMPRODUCT('Multipliers and Adjustments'!$E$43:$AN$70*('Multipliers and Adjustments'!$E$42:$AN$42=P$2)*('Multipliers and Adjustments'!$C$43:$C$70=$A12)*('Multipliers and Adjustments'!$D$43:$D$70=$B$1))</f>
        <v>50316133276.183128</v>
      </c>
      <c r="Q12" s="10" cm="1">
        <f t="array" ref="Q12">SUMIFS('EPA non-CO2 Data'!$H:$H,'EPA non-CO2 Data'!$A:$A,'Country Selector'!$A$2,'EPA non-CO2 Data'!$J:$J,$B$1,'EPA non-CO2 Data'!$I:$I,$A12,'EPA non-CO2 Data'!$F:$F,Q$2)*10^12*SUMPRODUCT('Multipliers and Adjustments'!$E$43:$AN$70*('Multipliers and Adjustments'!$E$42:$AN$42=Q$2)*('Multipliers and Adjustments'!$C$43:$C$70=$A12)*('Multipliers and Adjustments'!$D$43:$D$70=$B$1))</f>
        <v>50316133276.183128</v>
      </c>
      <c r="R12" s="10" cm="1">
        <f t="array" ref="R12">SUMIFS('EPA non-CO2 Data'!$H:$H,'EPA non-CO2 Data'!$A:$A,'Country Selector'!$A$2,'EPA non-CO2 Data'!$J:$J,$B$1,'EPA non-CO2 Data'!$I:$I,$A12,'EPA non-CO2 Data'!$F:$F,R$2)*10^12*SUMPRODUCT('Multipliers and Adjustments'!$E$43:$AN$70*('Multipliers and Adjustments'!$E$42:$AN$42=R$2)*('Multipliers and Adjustments'!$C$43:$C$70=$A12)*('Multipliers and Adjustments'!$D$43:$D$70=$B$1))</f>
        <v>50316133276.183128</v>
      </c>
      <c r="S12" s="10" cm="1">
        <f t="array" ref="S12">SUMIFS('EPA non-CO2 Data'!$H:$H,'EPA non-CO2 Data'!$A:$A,'Country Selector'!$A$2,'EPA non-CO2 Data'!$J:$J,$B$1,'EPA non-CO2 Data'!$I:$I,$A12,'EPA non-CO2 Data'!$F:$F,S$2)*10^12*SUMPRODUCT('Multipliers and Adjustments'!$E$43:$AN$70*('Multipliers and Adjustments'!$E$42:$AN$42=S$2)*('Multipliers and Adjustments'!$C$43:$C$70=$A12)*('Multipliers and Adjustments'!$D$43:$D$70=$B$1))</f>
        <v>50316133276.183128</v>
      </c>
      <c r="T12" s="10" cm="1">
        <f t="array" ref="T12">SUMIFS('EPA non-CO2 Data'!$H:$H,'EPA non-CO2 Data'!$A:$A,'Country Selector'!$A$2,'EPA non-CO2 Data'!$J:$J,$B$1,'EPA non-CO2 Data'!$I:$I,$A12,'EPA non-CO2 Data'!$F:$F,T$2)*10^12*SUMPRODUCT('Multipliers and Adjustments'!$E$43:$AN$70*('Multipliers and Adjustments'!$E$42:$AN$42=T$2)*('Multipliers and Adjustments'!$C$43:$C$70=$A12)*('Multipliers and Adjustments'!$D$43:$D$70=$B$1))</f>
        <v>50316133276.183128</v>
      </c>
      <c r="U12" s="10" cm="1">
        <f t="array" ref="U12">SUMIFS('EPA non-CO2 Data'!$H:$H,'EPA non-CO2 Data'!$A:$A,'Country Selector'!$A$2,'EPA non-CO2 Data'!$J:$J,$B$1,'EPA non-CO2 Data'!$I:$I,$A12,'EPA non-CO2 Data'!$F:$F,U$2)*10^12*SUMPRODUCT('Multipliers and Adjustments'!$E$43:$AN$70*('Multipliers and Adjustments'!$E$42:$AN$42=U$2)*('Multipliers and Adjustments'!$C$43:$C$70=$A12)*('Multipliers and Adjustments'!$D$43:$D$70=$B$1))</f>
        <v>50316133276.183128</v>
      </c>
      <c r="V12" s="10" cm="1">
        <f t="array" ref="V12">SUMIFS('EPA non-CO2 Data'!$H:$H,'EPA non-CO2 Data'!$A:$A,'Country Selector'!$A$2,'EPA non-CO2 Data'!$J:$J,$B$1,'EPA non-CO2 Data'!$I:$I,$A12,'EPA non-CO2 Data'!$F:$F,V$2)*10^12*SUMPRODUCT('Multipliers and Adjustments'!$E$43:$AN$70*('Multipliers and Adjustments'!$E$42:$AN$42=V$2)*('Multipliers and Adjustments'!$C$43:$C$70=$A12)*('Multipliers and Adjustments'!$D$43:$D$70=$B$1))</f>
        <v>50316133276.183128</v>
      </c>
      <c r="W12" s="10" cm="1">
        <f t="array" ref="W12">SUMIFS('EPA non-CO2 Data'!$H:$H,'EPA non-CO2 Data'!$A:$A,'Country Selector'!$A$2,'EPA non-CO2 Data'!$J:$J,$B$1,'EPA non-CO2 Data'!$I:$I,$A12,'EPA non-CO2 Data'!$F:$F,W$2)*10^12*SUMPRODUCT('Multipliers and Adjustments'!$E$43:$AN$70*('Multipliers and Adjustments'!$E$42:$AN$42=W$2)*('Multipliers and Adjustments'!$C$43:$C$70=$A12)*('Multipliers and Adjustments'!$D$43:$D$70=$B$1))</f>
        <v>50316133276.183128</v>
      </c>
      <c r="X12" s="10" cm="1">
        <f t="array" ref="X12">SUMIFS('EPA non-CO2 Data'!$H:$H,'EPA non-CO2 Data'!$A:$A,'Country Selector'!$A$2,'EPA non-CO2 Data'!$J:$J,$B$1,'EPA non-CO2 Data'!$I:$I,$A12,'EPA non-CO2 Data'!$F:$F,X$2)*10^12*SUMPRODUCT('Multipliers and Adjustments'!$E$43:$AN$70*('Multipliers and Adjustments'!$E$42:$AN$42=X$2)*('Multipliers and Adjustments'!$C$43:$C$70=$A12)*('Multipliers and Adjustments'!$D$43:$D$70=$B$1))</f>
        <v>50316133276.183128</v>
      </c>
      <c r="Y12" s="10" cm="1">
        <f t="array" ref="Y12">SUMIFS('EPA non-CO2 Data'!$H:$H,'EPA non-CO2 Data'!$A:$A,'Country Selector'!$A$2,'EPA non-CO2 Data'!$J:$J,$B$1,'EPA non-CO2 Data'!$I:$I,$A12,'EPA non-CO2 Data'!$F:$F,Y$2)*10^12*SUMPRODUCT('Multipliers and Adjustments'!$E$43:$AN$70*('Multipliers and Adjustments'!$E$42:$AN$42=Y$2)*('Multipliers and Adjustments'!$C$43:$C$70=$A12)*('Multipliers and Adjustments'!$D$43:$D$70=$B$1))</f>
        <v>50316133276.183128</v>
      </c>
      <c r="Z12" s="10" cm="1">
        <f t="array" ref="Z12">SUMIFS('EPA non-CO2 Data'!$H:$H,'EPA non-CO2 Data'!$A:$A,'Country Selector'!$A$2,'EPA non-CO2 Data'!$J:$J,$B$1,'EPA non-CO2 Data'!$I:$I,$A12,'EPA non-CO2 Data'!$F:$F,Z$2)*10^12*SUMPRODUCT('Multipliers and Adjustments'!$E$43:$AN$70*('Multipliers and Adjustments'!$E$42:$AN$42=Z$2)*('Multipliers and Adjustments'!$C$43:$C$70=$A12)*('Multipliers and Adjustments'!$D$43:$D$70=$B$1))</f>
        <v>50316133276.183128</v>
      </c>
      <c r="AA12" s="10" cm="1">
        <f t="array" ref="AA12">SUMIFS('EPA non-CO2 Data'!$H:$H,'EPA non-CO2 Data'!$A:$A,'Country Selector'!$A$2,'EPA non-CO2 Data'!$J:$J,$B$1,'EPA non-CO2 Data'!$I:$I,$A12,'EPA non-CO2 Data'!$F:$F,AA$2)*10^12*SUMPRODUCT('Multipliers and Adjustments'!$E$43:$AN$70*('Multipliers and Adjustments'!$E$42:$AN$42=AA$2)*('Multipliers and Adjustments'!$C$43:$C$70=$A12)*('Multipliers and Adjustments'!$D$43:$D$70=$B$1))</f>
        <v>50316133276.183128</v>
      </c>
      <c r="AB12" s="10" cm="1">
        <f t="array" ref="AB12">SUMIFS('EPA non-CO2 Data'!$H:$H,'EPA non-CO2 Data'!$A:$A,'Country Selector'!$A$2,'EPA non-CO2 Data'!$J:$J,$B$1,'EPA non-CO2 Data'!$I:$I,$A12,'EPA non-CO2 Data'!$F:$F,AB$2)*10^12*SUMPRODUCT('Multipliers and Adjustments'!$E$43:$AN$70*('Multipliers and Adjustments'!$E$42:$AN$42=AB$2)*('Multipliers and Adjustments'!$C$43:$C$70=$A12)*('Multipliers and Adjustments'!$D$43:$D$70=$B$1))</f>
        <v>50316133276.183128</v>
      </c>
      <c r="AC12" s="10" cm="1">
        <f t="array" ref="AC12">SUMIFS('EPA non-CO2 Data'!$H:$H,'EPA non-CO2 Data'!$A:$A,'Country Selector'!$A$2,'EPA non-CO2 Data'!$J:$J,$B$1,'EPA non-CO2 Data'!$I:$I,$A12,'EPA non-CO2 Data'!$F:$F,AC$2)*10^12*SUMPRODUCT('Multipliers and Adjustments'!$E$43:$AN$70*('Multipliers and Adjustments'!$E$42:$AN$42=AC$2)*('Multipliers and Adjustments'!$C$43:$C$70=$A12)*('Multipliers and Adjustments'!$D$43:$D$70=$B$1))</f>
        <v>50316133276.183128</v>
      </c>
      <c r="AD12" s="10" cm="1">
        <f t="array" ref="AD12">SUMIFS('EPA non-CO2 Data'!$H:$H,'EPA non-CO2 Data'!$A:$A,'Country Selector'!$A$2,'EPA non-CO2 Data'!$J:$J,$B$1,'EPA non-CO2 Data'!$I:$I,$A12,'EPA non-CO2 Data'!$F:$F,AD$2)*10^12*SUMPRODUCT('Multipliers and Adjustments'!$E$43:$AN$70*('Multipliers and Adjustments'!$E$42:$AN$42=AD$2)*('Multipliers and Adjustments'!$C$43:$C$70=$A12)*('Multipliers and Adjustments'!$D$43:$D$70=$B$1))</f>
        <v>50316133276.183128</v>
      </c>
      <c r="AE12" s="10" cm="1">
        <f t="array" ref="AE12">SUMIFS('EPA non-CO2 Data'!$H:$H,'EPA non-CO2 Data'!$A:$A,'Country Selector'!$A$2,'EPA non-CO2 Data'!$J:$J,$B$1,'EPA non-CO2 Data'!$I:$I,$A12,'EPA non-CO2 Data'!$F:$F,AE$2)*10^12*SUMPRODUCT('Multipliers and Adjustments'!$E$43:$AN$70*('Multipliers and Adjustments'!$E$42:$AN$42=AE$2)*('Multipliers and Adjustments'!$C$43:$C$70=$A12)*('Multipliers and Adjustments'!$D$43:$D$70=$B$1))</f>
        <v>50316133276.183128</v>
      </c>
      <c r="AF12" s="10" cm="1">
        <f t="array" ref="AF12">SUMIFS('EPA non-CO2 Data'!$H:$H,'EPA non-CO2 Data'!$A:$A,'Country Selector'!$A$2,'EPA non-CO2 Data'!$J:$J,$B$1,'EPA non-CO2 Data'!$I:$I,$A12,'EPA non-CO2 Data'!$F:$F,AF$2)*10^12*SUMPRODUCT('Multipliers and Adjustments'!$E$43:$AN$70*('Multipliers and Adjustments'!$E$42:$AN$42=AF$2)*('Multipliers and Adjustments'!$C$43:$C$70=$A12)*('Multipliers and Adjustments'!$D$43:$D$70=$B$1))</f>
        <v>50316133276.183128</v>
      </c>
      <c r="AG12" s="10" cm="1">
        <f t="array" ref="AG12">SUMIFS('EPA non-CO2 Data'!$H:$H,'EPA non-CO2 Data'!$A:$A,'Country Selector'!$A$2,'EPA non-CO2 Data'!$J:$J,$B$1,'EPA non-CO2 Data'!$I:$I,$A12,'EPA non-CO2 Data'!$F:$F,AG$2)*10^12*SUMPRODUCT('Multipliers and Adjustments'!$E$43:$AN$70*('Multipliers and Adjustments'!$E$42:$AN$42=AG$2)*('Multipliers and Adjustments'!$C$43:$C$70=$A12)*('Multipliers and Adjustments'!$D$43:$D$70=$B$1))</f>
        <v>50316133276.183128</v>
      </c>
      <c r="AH12" s="10" cm="1">
        <f t="array" ref="AH12">SUMIFS('EPA non-CO2 Data'!$H:$H,'EPA non-CO2 Data'!$A:$A,'Country Selector'!$A$2,'EPA non-CO2 Data'!$J:$J,$B$1,'EPA non-CO2 Data'!$I:$I,$A12,'EPA non-CO2 Data'!$F:$F,AH$2)*10^12*SUMPRODUCT('Multipliers and Adjustments'!$E$43:$AN$70*('Multipliers and Adjustments'!$E$42:$AN$42=AH$2)*('Multipliers and Adjustments'!$C$43:$C$70=$A12)*('Multipliers and Adjustments'!$D$43:$D$70=$B$1))</f>
        <v>50316133276.183128</v>
      </c>
      <c r="AI12" s="10" cm="1">
        <f t="array" ref="AI12">SUMIFS('EPA non-CO2 Data'!$H:$H,'EPA non-CO2 Data'!$A:$A,'Country Selector'!$A$2,'EPA non-CO2 Data'!$J:$J,$B$1,'EPA non-CO2 Data'!$I:$I,$A12,'EPA non-CO2 Data'!$F:$F,AI$2)*10^12*SUMPRODUCT('Multipliers and Adjustments'!$E$43:$AN$70*('Multipliers and Adjustments'!$E$42:$AN$42=AI$2)*('Multipliers and Adjustments'!$C$43:$C$70=$A12)*('Multipliers and Adjustments'!$D$43:$D$70=$B$1))</f>
        <v>50316133276.183128</v>
      </c>
      <c r="AJ12" s="10" cm="1">
        <f t="array" ref="AJ12">SUMIFS('EPA non-CO2 Data'!$H:$H,'EPA non-CO2 Data'!$A:$A,'Country Selector'!$A$2,'EPA non-CO2 Data'!$J:$J,$B$1,'EPA non-CO2 Data'!$I:$I,$A12,'EPA non-CO2 Data'!$F:$F,AJ$2)*10^12*SUMPRODUCT('Multipliers and Adjustments'!$E$43:$AN$70*('Multipliers and Adjustments'!$E$42:$AN$42=AJ$2)*('Multipliers and Adjustments'!$C$43:$C$70=$A12)*('Multipliers and Adjustments'!$D$43:$D$70=$B$1))</f>
        <v>50316133276.183128</v>
      </c>
      <c r="AK12" s="10" cm="1">
        <f t="array" ref="AK12">SUMIFS('EPA non-CO2 Data'!$H:$H,'EPA non-CO2 Data'!$A:$A,'Country Selector'!$A$2,'EPA non-CO2 Data'!$J:$J,$B$1,'EPA non-CO2 Data'!$I:$I,$A12,'EPA non-CO2 Data'!$F:$F,AK$2)*10^12*SUMPRODUCT('Multipliers and Adjustments'!$E$43:$AN$70*('Multipliers and Adjustments'!$E$42:$AN$42=AK$2)*('Multipliers and Adjustments'!$C$43:$C$70=$A12)*('Multipliers and Adjustments'!$D$43:$D$70=$B$1))</f>
        <v>50316133276.183128</v>
      </c>
    </row>
    <row r="13" spans="1:37" x14ac:dyDescent="0.25">
      <c r="A13" t="s">
        <v>572</v>
      </c>
      <c r="B13" s="10" cm="1">
        <f t="array" ref="B13">SUMIFS('EPA non-CO2 Data'!$H:$H,'EPA non-CO2 Data'!$A:$A,'Country Selector'!$A$2,'EPA non-CO2 Data'!$J:$J,$B$1,'EPA non-CO2 Data'!$I:$I,$A13,'EPA non-CO2 Data'!$F:$F,B$2)*10^12*SUMPRODUCT('Multipliers and Adjustments'!$E$43:$AN$70*('Multipliers and Adjustments'!$E$42:$AN$42=B$2)*('Multipliers and Adjustments'!$C$43:$C$70=$A13)*('Multipliers and Adjustments'!$D$43:$D$70=$B$1))</f>
        <v>0</v>
      </c>
      <c r="C13" s="10" cm="1">
        <f t="array" ref="C13">SUMIFS('EPA non-CO2 Data'!$H:$H,'EPA non-CO2 Data'!$A:$A,'Country Selector'!$A$2,'EPA non-CO2 Data'!$J:$J,$B$1,'EPA non-CO2 Data'!$I:$I,$A13,'EPA non-CO2 Data'!$F:$F,C$2)*10^12*SUMPRODUCT('Multipliers and Adjustments'!$E$43:$AN$70*('Multipliers and Adjustments'!$E$42:$AN$42=C$2)*('Multipliers and Adjustments'!$C$43:$C$70=$A13)*('Multipliers and Adjustments'!$D$43:$D$70=$B$1))</f>
        <v>0</v>
      </c>
      <c r="D13" s="10" cm="1">
        <f t="array" ref="D13">SUMIFS('EPA non-CO2 Data'!$H:$H,'EPA non-CO2 Data'!$A:$A,'Country Selector'!$A$2,'EPA non-CO2 Data'!$J:$J,$B$1,'EPA non-CO2 Data'!$I:$I,$A13,'EPA non-CO2 Data'!$F:$F,D$2)*10^12*SUMPRODUCT('Multipliers and Adjustments'!$E$43:$AN$70*('Multipliers and Adjustments'!$E$42:$AN$42=D$2)*('Multipliers and Adjustments'!$C$43:$C$70=$A13)*('Multipliers and Adjustments'!$D$43:$D$70=$B$1))</f>
        <v>0</v>
      </c>
      <c r="E13" s="10" cm="1">
        <f t="array" ref="E13">SUMIFS('EPA non-CO2 Data'!$H:$H,'EPA non-CO2 Data'!$A:$A,'Country Selector'!$A$2,'EPA non-CO2 Data'!$J:$J,$B$1,'EPA non-CO2 Data'!$I:$I,$A13,'EPA non-CO2 Data'!$F:$F,E$2)*10^12*SUMPRODUCT('Multipliers and Adjustments'!$E$43:$AN$70*('Multipliers and Adjustments'!$E$42:$AN$42=E$2)*('Multipliers and Adjustments'!$C$43:$C$70=$A13)*('Multipliers and Adjustments'!$D$43:$D$70=$B$1))</f>
        <v>0</v>
      </c>
      <c r="F13" s="10" cm="1">
        <f t="array" ref="F13">SUMIFS('EPA non-CO2 Data'!$H:$H,'EPA non-CO2 Data'!$A:$A,'Country Selector'!$A$2,'EPA non-CO2 Data'!$J:$J,$B$1,'EPA non-CO2 Data'!$I:$I,$A13,'EPA non-CO2 Data'!$F:$F,F$2)*10^12*SUMPRODUCT('Multipliers and Adjustments'!$E$43:$AN$70*('Multipliers and Adjustments'!$E$42:$AN$42=F$2)*('Multipliers and Adjustments'!$C$43:$C$70=$A13)*('Multipliers and Adjustments'!$D$43:$D$70=$B$1))</f>
        <v>0</v>
      </c>
      <c r="G13" s="10" cm="1">
        <f t="array" ref="G13">SUMIFS('EPA non-CO2 Data'!$H:$H,'EPA non-CO2 Data'!$A:$A,'Country Selector'!$A$2,'EPA non-CO2 Data'!$J:$J,$B$1,'EPA non-CO2 Data'!$I:$I,$A13,'EPA non-CO2 Data'!$F:$F,G$2)*10^12*SUMPRODUCT('Multipliers and Adjustments'!$E$43:$AN$70*('Multipliers and Adjustments'!$E$42:$AN$42=G$2)*('Multipliers and Adjustments'!$C$43:$C$70=$A13)*('Multipliers and Adjustments'!$D$43:$D$70=$B$1))</f>
        <v>0</v>
      </c>
      <c r="H13" s="10" cm="1">
        <f t="array" ref="H13">SUMIFS('EPA non-CO2 Data'!$H:$H,'EPA non-CO2 Data'!$A:$A,'Country Selector'!$A$2,'EPA non-CO2 Data'!$J:$J,$B$1,'EPA non-CO2 Data'!$I:$I,$A13,'EPA non-CO2 Data'!$F:$F,H$2)*10^12*SUMPRODUCT('Multipliers and Adjustments'!$E$43:$AN$70*('Multipliers and Adjustments'!$E$42:$AN$42=H$2)*('Multipliers and Adjustments'!$C$43:$C$70=$A13)*('Multipliers and Adjustments'!$D$43:$D$70=$B$1))</f>
        <v>0</v>
      </c>
      <c r="I13" s="10" cm="1">
        <f t="array" ref="I13">SUMIFS('EPA non-CO2 Data'!$H:$H,'EPA non-CO2 Data'!$A:$A,'Country Selector'!$A$2,'EPA non-CO2 Data'!$J:$J,$B$1,'EPA non-CO2 Data'!$I:$I,$A13,'EPA non-CO2 Data'!$F:$F,I$2)*10^12*SUMPRODUCT('Multipliers and Adjustments'!$E$43:$AN$70*('Multipliers and Adjustments'!$E$42:$AN$42=I$2)*('Multipliers and Adjustments'!$C$43:$C$70=$A13)*('Multipliers and Adjustments'!$D$43:$D$70=$B$1))</f>
        <v>0</v>
      </c>
      <c r="J13" s="10" cm="1">
        <f t="array" ref="J13">SUMIFS('EPA non-CO2 Data'!$H:$H,'EPA non-CO2 Data'!$A:$A,'Country Selector'!$A$2,'EPA non-CO2 Data'!$J:$J,$B$1,'EPA non-CO2 Data'!$I:$I,$A13,'EPA non-CO2 Data'!$F:$F,J$2)*10^12*SUMPRODUCT('Multipliers and Adjustments'!$E$43:$AN$70*('Multipliers and Adjustments'!$E$42:$AN$42=J$2)*('Multipliers and Adjustments'!$C$43:$C$70=$A13)*('Multipliers and Adjustments'!$D$43:$D$70=$B$1))</f>
        <v>0</v>
      </c>
      <c r="K13" s="10" cm="1">
        <f t="array" ref="K13">SUMIFS('EPA non-CO2 Data'!$H:$H,'EPA non-CO2 Data'!$A:$A,'Country Selector'!$A$2,'EPA non-CO2 Data'!$J:$J,$B$1,'EPA non-CO2 Data'!$I:$I,$A13,'EPA non-CO2 Data'!$F:$F,K$2)*10^12*SUMPRODUCT('Multipliers and Adjustments'!$E$43:$AN$70*('Multipliers and Adjustments'!$E$42:$AN$42=K$2)*('Multipliers and Adjustments'!$C$43:$C$70=$A13)*('Multipliers and Adjustments'!$D$43:$D$70=$B$1))</f>
        <v>0</v>
      </c>
      <c r="L13" s="10" cm="1">
        <f t="array" ref="L13">SUMIFS('EPA non-CO2 Data'!$H:$H,'EPA non-CO2 Data'!$A:$A,'Country Selector'!$A$2,'EPA non-CO2 Data'!$J:$J,$B$1,'EPA non-CO2 Data'!$I:$I,$A13,'EPA non-CO2 Data'!$F:$F,L$2)*10^12*SUMPRODUCT('Multipliers and Adjustments'!$E$43:$AN$70*('Multipliers and Adjustments'!$E$42:$AN$42=L$2)*('Multipliers and Adjustments'!$C$43:$C$70=$A13)*('Multipliers and Adjustments'!$D$43:$D$70=$B$1))</f>
        <v>0</v>
      </c>
      <c r="M13" s="10" cm="1">
        <f t="array" ref="M13">SUMIFS('EPA non-CO2 Data'!$H:$H,'EPA non-CO2 Data'!$A:$A,'Country Selector'!$A$2,'EPA non-CO2 Data'!$J:$J,$B$1,'EPA non-CO2 Data'!$I:$I,$A13,'EPA non-CO2 Data'!$F:$F,M$2)*10^12*SUMPRODUCT('Multipliers and Adjustments'!$E$43:$AN$70*('Multipliers and Adjustments'!$E$42:$AN$42=M$2)*('Multipliers and Adjustments'!$C$43:$C$70=$A13)*('Multipliers and Adjustments'!$D$43:$D$70=$B$1))</f>
        <v>0</v>
      </c>
      <c r="N13" s="10" cm="1">
        <f t="array" ref="N13">SUMIFS('EPA non-CO2 Data'!$H:$H,'EPA non-CO2 Data'!$A:$A,'Country Selector'!$A$2,'EPA non-CO2 Data'!$J:$J,$B$1,'EPA non-CO2 Data'!$I:$I,$A13,'EPA non-CO2 Data'!$F:$F,N$2)*10^12*SUMPRODUCT('Multipliers and Adjustments'!$E$43:$AN$70*('Multipliers and Adjustments'!$E$42:$AN$42=N$2)*('Multipliers and Adjustments'!$C$43:$C$70=$A13)*('Multipliers and Adjustments'!$D$43:$D$70=$B$1))</f>
        <v>0</v>
      </c>
      <c r="O13" s="10" cm="1">
        <f t="array" ref="O13">SUMIFS('EPA non-CO2 Data'!$H:$H,'EPA non-CO2 Data'!$A:$A,'Country Selector'!$A$2,'EPA non-CO2 Data'!$J:$J,$B$1,'EPA non-CO2 Data'!$I:$I,$A13,'EPA non-CO2 Data'!$F:$F,O$2)*10^12*SUMPRODUCT('Multipliers and Adjustments'!$E$43:$AN$70*('Multipliers and Adjustments'!$E$42:$AN$42=O$2)*('Multipliers and Adjustments'!$C$43:$C$70=$A13)*('Multipliers and Adjustments'!$D$43:$D$70=$B$1))</f>
        <v>0</v>
      </c>
      <c r="P13" s="10" cm="1">
        <f t="array" ref="P13">SUMIFS('EPA non-CO2 Data'!$H:$H,'EPA non-CO2 Data'!$A:$A,'Country Selector'!$A$2,'EPA non-CO2 Data'!$J:$J,$B$1,'EPA non-CO2 Data'!$I:$I,$A13,'EPA non-CO2 Data'!$F:$F,P$2)*10^12*SUMPRODUCT('Multipliers and Adjustments'!$E$43:$AN$70*('Multipliers and Adjustments'!$E$42:$AN$42=P$2)*('Multipliers and Adjustments'!$C$43:$C$70=$A13)*('Multipliers and Adjustments'!$D$43:$D$70=$B$1))</f>
        <v>0</v>
      </c>
      <c r="Q13" s="10" cm="1">
        <f t="array" ref="Q13">SUMIFS('EPA non-CO2 Data'!$H:$H,'EPA non-CO2 Data'!$A:$A,'Country Selector'!$A$2,'EPA non-CO2 Data'!$J:$J,$B$1,'EPA non-CO2 Data'!$I:$I,$A13,'EPA non-CO2 Data'!$F:$F,Q$2)*10^12*SUMPRODUCT('Multipliers and Adjustments'!$E$43:$AN$70*('Multipliers and Adjustments'!$E$42:$AN$42=Q$2)*('Multipliers and Adjustments'!$C$43:$C$70=$A13)*('Multipliers and Adjustments'!$D$43:$D$70=$B$1))</f>
        <v>0</v>
      </c>
      <c r="R13" s="10" cm="1">
        <f t="array" ref="R13">SUMIFS('EPA non-CO2 Data'!$H:$H,'EPA non-CO2 Data'!$A:$A,'Country Selector'!$A$2,'EPA non-CO2 Data'!$J:$J,$B$1,'EPA non-CO2 Data'!$I:$I,$A13,'EPA non-CO2 Data'!$F:$F,R$2)*10^12*SUMPRODUCT('Multipliers and Adjustments'!$E$43:$AN$70*('Multipliers and Adjustments'!$E$42:$AN$42=R$2)*('Multipliers and Adjustments'!$C$43:$C$70=$A13)*('Multipliers and Adjustments'!$D$43:$D$70=$B$1))</f>
        <v>0</v>
      </c>
      <c r="S13" s="10" cm="1">
        <f t="array" ref="S13">SUMIFS('EPA non-CO2 Data'!$H:$H,'EPA non-CO2 Data'!$A:$A,'Country Selector'!$A$2,'EPA non-CO2 Data'!$J:$J,$B$1,'EPA non-CO2 Data'!$I:$I,$A13,'EPA non-CO2 Data'!$F:$F,S$2)*10^12*SUMPRODUCT('Multipliers and Adjustments'!$E$43:$AN$70*('Multipliers and Adjustments'!$E$42:$AN$42=S$2)*('Multipliers and Adjustments'!$C$43:$C$70=$A13)*('Multipliers and Adjustments'!$D$43:$D$70=$B$1))</f>
        <v>0</v>
      </c>
      <c r="T13" s="10" cm="1">
        <f t="array" ref="T13">SUMIFS('EPA non-CO2 Data'!$H:$H,'EPA non-CO2 Data'!$A:$A,'Country Selector'!$A$2,'EPA non-CO2 Data'!$J:$J,$B$1,'EPA non-CO2 Data'!$I:$I,$A13,'EPA non-CO2 Data'!$F:$F,T$2)*10^12*SUMPRODUCT('Multipliers and Adjustments'!$E$43:$AN$70*('Multipliers and Adjustments'!$E$42:$AN$42=T$2)*('Multipliers and Adjustments'!$C$43:$C$70=$A13)*('Multipliers and Adjustments'!$D$43:$D$70=$B$1))</f>
        <v>0</v>
      </c>
      <c r="U13" s="10" cm="1">
        <f t="array" ref="U13">SUMIFS('EPA non-CO2 Data'!$H:$H,'EPA non-CO2 Data'!$A:$A,'Country Selector'!$A$2,'EPA non-CO2 Data'!$J:$J,$B$1,'EPA non-CO2 Data'!$I:$I,$A13,'EPA non-CO2 Data'!$F:$F,U$2)*10^12*SUMPRODUCT('Multipliers and Adjustments'!$E$43:$AN$70*('Multipliers and Adjustments'!$E$42:$AN$42=U$2)*('Multipliers and Adjustments'!$C$43:$C$70=$A13)*('Multipliers and Adjustments'!$D$43:$D$70=$B$1))</f>
        <v>0</v>
      </c>
      <c r="V13" s="10" cm="1">
        <f t="array" ref="V13">SUMIFS('EPA non-CO2 Data'!$H:$H,'EPA non-CO2 Data'!$A:$A,'Country Selector'!$A$2,'EPA non-CO2 Data'!$J:$J,$B$1,'EPA non-CO2 Data'!$I:$I,$A13,'EPA non-CO2 Data'!$F:$F,V$2)*10^12*SUMPRODUCT('Multipliers and Adjustments'!$E$43:$AN$70*('Multipliers and Adjustments'!$E$42:$AN$42=V$2)*('Multipliers and Adjustments'!$C$43:$C$70=$A13)*('Multipliers and Adjustments'!$D$43:$D$70=$B$1))</f>
        <v>0</v>
      </c>
      <c r="W13" s="10" cm="1">
        <f t="array" ref="W13">SUMIFS('EPA non-CO2 Data'!$H:$H,'EPA non-CO2 Data'!$A:$A,'Country Selector'!$A$2,'EPA non-CO2 Data'!$J:$J,$B$1,'EPA non-CO2 Data'!$I:$I,$A13,'EPA non-CO2 Data'!$F:$F,W$2)*10^12*SUMPRODUCT('Multipliers and Adjustments'!$E$43:$AN$70*('Multipliers and Adjustments'!$E$42:$AN$42=W$2)*('Multipliers and Adjustments'!$C$43:$C$70=$A13)*('Multipliers and Adjustments'!$D$43:$D$70=$B$1))</f>
        <v>0</v>
      </c>
      <c r="X13" s="10" cm="1">
        <f t="array" ref="X13">SUMIFS('EPA non-CO2 Data'!$H:$H,'EPA non-CO2 Data'!$A:$A,'Country Selector'!$A$2,'EPA non-CO2 Data'!$J:$J,$B$1,'EPA non-CO2 Data'!$I:$I,$A13,'EPA non-CO2 Data'!$F:$F,X$2)*10^12*SUMPRODUCT('Multipliers and Adjustments'!$E$43:$AN$70*('Multipliers and Adjustments'!$E$42:$AN$42=X$2)*('Multipliers and Adjustments'!$C$43:$C$70=$A13)*('Multipliers and Adjustments'!$D$43:$D$70=$B$1))</f>
        <v>0</v>
      </c>
      <c r="Y13" s="10" cm="1">
        <f t="array" ref="Y13">SUMIFS('EPA non-CO2 Data'!$H:$H,'EPA non-CO2 Data'!$A:$A,'Country Selector'!$A$2,'EPA non-CO2 Data'!$J:$J,$B$1,'EPA non-CO2 Data'!$I:$I,$A13,'EPA non-CO2 Data'!$F:$F,Y$2)*10^12*SUMPRODUCT('Multipliers and Adjustments'!$E$43:$AN$70*('Multipliers and Adjustments'!$E$42:$AN$42=Y$2)*('Multipliers and Adjustments'!$C$43:$C$70=$A13)*('Multipliers and Adjustments'!$D$43:$D$70=$B$1))</f>
        <v>0</v>
      </c>
      <c r="Z13" s="10" cm="1">
        <f t="array" ref="Z13">SUMIFS('EPA non-CO2 Data'!$H:$H,'EPA non-CO2 Data'!$A:$A,'Country Selector'!$A$2,'EPA non-CO2 Data'!$J:$J,$B$1,'EPA non-CO2 Data'!$I:$I,$A13,'EPA non-CO2 Data'!$F:$F,Z$2)*10^12*SUMPRODUCT('Multipliers and Adjustments'!$E$43:$AN$70*('Multipliers and Adjustments'!$E$42:$AN$42=Z$2)*('Multipliers and Adjustments'!$C$43:$C$70=$A13)*('Multipliers and Adjustments'!$D$43:$D$70=$B$1))</f>
        <v>0</v>
      </c>
      <c r="AA13" s="10" cm="1">
        <f t="array" ref="AA13">SUMIFS('EPA non-CO2 Data'!$H:$H,'EPA non-CO2 Data'!$A:$A,'Country Selector'!$A$2,'EPA non-CO2 Data'!$J:$J,$B$1,'EPA non-CO2 Data'!$I:$I,$A13,'EPA non-CO2 Data'!$F:$F,AA$2)*10^12*SUMPRODUCT('Multipliers and Adjustments'!$E$43:$AN$70*('Multipliers and Adjustments'!$E$42:$AN$42=AA$2)*('Multipliers and Adjustments'!$C$43:$C$70=$A13)*('Multipliers and Adjustments'!$D$43:$D$70=$B$1))</f>
        <v>0</v>
      </c>
      <c r="AB13" s="10" cm="1">
        <f t="array" ref="AB13">SUMIFS('EPA non-CO2 Data'!$H:$H,'EPA non-CO2 Data'!$A:$A,'Country Selector'!$A$2,'EPA non-CO2 Data'!$J:$J,$B$1,'EPA non-CO2 Data'!$I:$I,$A13,'EPA non-CO2 Data'!$F:$F,AB$2)*10^12*SUMPRODUCT('Multipliers and Adjustments'!$E$43:$AN$70*('Multipliers and Adjustments'!$E$42:$AN$42=AB$2)*('Multipliers and Adjustments'!$C$43:$C$70=$A13)*('Multipliers and Adjustments'!$D$43:$D$70=$B$1))</f>
        <v>0</v>
      </c>
      <c r="AC13" s="10" cm="1">
        <f t="array" ref="AC13">SUMIFS('EPA non-CO2 Data'!$H:$H,'EPA non-CO2 Data'!$A:$A,'Country Selector'!$A$2,'EPA non-CO2 Data'!$J:$J,$B$1,'EPA non-CO2 Data'!$I:$I,$A13,'EPA non-CO2 Data'!$F:$F,AC$2)*10^12*SUMPRODUCT('Multipliers and Adjustments'!$E$43:$AN$70*('Multipliers and Adjustments'!$E$42:$AN$42=AC$2)*('Multipliers and Adjustments'!$C$43:$C$70=$A13)*('Multipliers and Adjustments'!$D$43:$D$70=$B$1))</f>
        <v>0</v>
      </c>
      <c r="AD13" s="10" cm="1">
        <f t="array" ref="AD13">SUMIFS('EPA non-CO2 Data'!$H:$H,'EPA non-CO2 Data'!$A:$A,'Country Selector'!$A$2,'EPA non-CO2 Data'!$J:$J,$B$1,'EPA non-CO2 Data'!$I:$I,$A13,'EPA non-CO2 Data'!$F:$F,AD$2)*10^12*SUMPRODUCT('Multipliers and Adjustments'!$E$43:$AN$70*('Multipliers and Adjustments'!$E$42:$AN$42=AD$2)*('Multipliers and Adjustments'!$C$43:$C$70=$A13)*('Multipliers and Adjustments'!$D$43:$D$70=$B$1))</f>
        <v>0</v>
      </c>
      <c r="AE13" s="10" cm="1">
        <f t="array" ref="AE13">SUMIFS('EPA non-CO2 Data'!$H:$H,'EPA non-CO2 Data'!$A:$A,'Country Selector'!$A$2,'EPA non-CO2 Data'!$J:$J,$B$1,'EPA non-CO2 Data'!$I:$I,$A13,'EPA non-CO2 Data'!$F:$F,AE$2)*10^12*SUMPRODUCT('Multipliers and Adjustments'!$E$43:$AN$70*('Multipliers and Adjustments'!$E$42:$AN$42=AE$2)*('Multipliers and Adjustments'!$C$43:$C$70=$A13)*('Multipliers and Adjustments'!$D$43:$D$70=$B$1))</f>
        <v>0</v>
      </c>
      <c r="AF13" s="10" cm="1">
        <f t="array" ref="AF13">SUMIFS('EPA non-CO2 Data'!$H:$H,'EPA non-CO2 Data'!$A:$A,'Country Selector'!$A$2,'EPA non-CO2 Data'!$J:$J,$B$1,'EPA non-CO2 Data'!$I:$I,$A13,'EPA non-CO2 Data'!$F:$F,AF$2)*10^12*SUMPRODUCT('Multipliers and Adjustments'!$E$43:$AN$70*('Multipliers and Adjustments'!$E$42:$AN$42=AF$2)*('Multipliers and Adjustments'!$C$43:$C$70=$A13)*('Multipliers and Adjustments'!$D$43:$D$70=$B$1))</f>
        <v>0</v>
      </c>
      <c r="AG13" s="10" cm="1">
        <f t="array" ref="AG13">SUMIFS('EPA non-CO2 Data'!$H:$H,'EPA non-CO2 Data'!$A:$A,'Country Selector'!$A$2,'EPA non-CO2 Data'!$J:$J,$B$1,'EPA non-CO2 Data'!$I:$I,$A13,'EPA non-CO2 Data'!$F:$F,AG$2)*10^12*SUMPRODUCT('Multipliers and Adjustments'!$E$43:$AN$70*('Multipliers and Adjustments'!$E$42:$AN$42=AG$2)*('Multipliers and Adjustments'!$C$43:$C$70=$A13)*('Multipliers and Adjustments'!$D$43:$D$70=$B$1))</f>
        <v>0</v>
      </c>
      <c r="AH13" s="10" cm="1">
        <f t="array" ref="AH13">SUMIFS('EPA non-CO2 Data'!$H:$H,'EPA non-CO2 Data'!$A:$A,'Country Selector'!$A$2,'EPA non-CO2 Data'!$J:$J,$B$1,'EPA non-CO2 Data'!$I:$I,$A13,'EPA non-CO2 Data'!$F:$F,AH$2)*10^12*SUMPRODUCT('Multipliers and Adjustments'!$E$43:$AN$70*('Multipliers and Adjustments'!$E$42:$AN$42=AH$2)*('Multipliers and Adjustments'!$C$43:$C$70=$A13)*('Multipliers and Adjustments'!$D$43:$D$70=$B$1))</f>
        <v>0</v>
      </c>
      <c r="AI13" s="10" cm="1">
        <f t="array" ref="AI13">SUMIFS('EPA non-CO2 Data'!$H:$H,'EPA non-CO2 Data'!$A:$A,'Country Selector'!$A$2,'EPA non-CO2 Data'!$J:$J,$B$1,'EPA non-CO2 Data'!$I:$I,$A13,'EPA non-CO2 Data'!$F:$F,AI$2)*10^12*SUMPRODUCT('Multipliers and Adjustments'!$E$43:$AN$70*('Multipliers and Adjustments'!$E$42:$AN$42=AI$2)*('Multipliers and Adjustments'!$C$43:$C$70=$A13)*('Multipliers and Adjustments'!$D$43:$D$70=$B$1))</f>
        <v>0</v>
      </c>
      <c r="AJ13" s="10" cm="1">
        <f t="array" ref="AJ13">SUMIFS('EPA non-CO2 Data'!$H:$H,'EPA non-CO2 Data'!$A:$A,'Country Selector'!$A$2,'EPA non-CO2 Data'!$J:$J,$B$1,'EPA non-CO2 Data'!$I:$I,$A13,'EPA non-CO2 Data'!$F:$F,AJ$2)*10^12*SUMPRODUCT('Multipliers and Adjustments'!$E$43:$AN$70*('Multipliers and Adjustments'!$E$42:$AN$42=AJ$2)*('Multipliers and Adjustments'!$C$43:$C$70=$A13)*('Multipliers and Adjustments'!$D$43:$D$70=$B$1))</f>
        <v>0</v>
      </c>
      <c r="AK13" s="10" cm="1">
        <f t="array" ref="AK13">SUMIFS('EPA non-CO2 Data'!$H:$H,'EPA non-CO2 Data'!$A:$A,'Country Selector'!$A$2,'EPA non-CO2 Data'!$J:$J,$B$1,'EPA non-CO2 Data'!$I:$I,$A13,'EPA non-CO2 Data'!$F:$F,AK$2)*10^12*SUMPRODUCT('Multipliers and Adjustments'!$E$43:$AN$70*('Multipliers and Adjustments'!$E$42:$AN$42=AK$2)*('Multipliers and Adjustments'!$C$43:$C$70=$A13)*('Multipliers and Adjustments'!$D$43:$D$70=$B$1))</f>
        <v>0</v>
      </c>
    </row>
    <row r="14" spans="1:37" x14ac:dyDescent="0.25">
      <c r="A14" t="s">
        <v>573</v>
      </c>
      <c r="B14" s="10" cm="1">
        <f t="array" ref="B14">SUMIFS('EPA non-CO2 Data'!$H:$H,'EPA non-CO2 Data'!$A:$A,'Country Selector'!$A$2,'EPA non-CO2 Data'!$J:$J,$B$1,'EPA non-CO2 Data'!$I:$I,$A14,'EPA non-CO2 Data'!$F:$F,B$2)*10^12*SUMPRODUCT('Multipliers and Adjustments'!$E$43:$AN$70*('Multipliers and Adjustments'!$E$42:$AN$42=B$2)*('Multipliers and Adjustments'!$C$43:$C$70=$A14)*('Multipliers and Adjustments'!$D$43:$D$70=$B$1))</f>
        <v>0</v>
      </c>
      <c r="C14" s="10" cm="1">
        <f t="array" ref="C14">SUMIFS('EPA non-CO2 Data'!$H:$H,'EPA non-CO2 Data'!$A:$A,'Country Selector'!$A$2,'EPA non-CO2 Data'!$J:$J,$B$1,'EPA non-CO2 Data'!$I:$I,$A14,'EPA non-CO2 Data'!$F:$F,C$2)*10^12*SUMPRODUCT('Multipliers and Adjustments'!$E$43:$AN$70*('Multipliers and Adjustments'!$E$42:$AN$42=C$2)*('Multipliers and Adjustments'!$C$43:$C$70=$A14)*('Multipliers and Adjustments'!$D$43:$D$70=$B$1))</f>
        <v>0</v>
      </c>
      <c r="D14" s="10" cm="1">
        <f t="array" ref="D14">SUMIFS('EPA non-CO2 Data'!$H:$H,'EPA non-CO2 Data'!$A:$A,'Country Selector'!$A$2,'EPA non-CO2 Data'!$J:$J,$B$1,'EPA non-CO2 Data'!$I:$I,$A14,'EPA non-CO2 Data'!$F:$F,D$2)*10^12*SUMPRODUCT('Multipliers and Adjustments'!$E$43:$AN$70*('Multipliers and Adjustments'!$E$42:$AN$42=D$2)*('Multipliers and Adjustments'!$C$43:$C$70=$A14)*('Multipliers and Adjustments'!$D$43:$D$70=$B$1))</f>
        <v>0</v>
      </c>
      <c r="E14" s="10" cm="1">
        <f t="array" ref="E14">SUMIFS('EPA non-CO2 Data'!$H:$H,'EPA non-CO2 Data'!$A:$A,'Country Selector'!$A$2,'EPA non-CO2 Data'!$J:$J,$B$1,'EPA non-CO2 Data'!$I:$I,$A14,'EPA non-CO2 Data'!$F:$F,E$2)*10^12*SUMPRODUCT('Multipliers and Adjustments'!$E$43:$AN$70*('Multipliers and Adjustments'!$E$42:$AN$42=E$2)*('Multipliers and Adjustments'!$C$43:$C$70=$A14)*('Multipliers and Adjustments'!$D$43:$D$70=$B$1))</f>
        <v>0</v>
      </c>
      <c r="F14" s="10" cm="1">
        <f t="array" ref="F14">SUMIFS('EPA non-CO2 Data'!$H:$H,'EPA non-CO2 Data'!$A:$A,'Country Selector'!$A$2,'EPA non-CO2 Data'!$J:$J,$B$1,'EPA non-CO2 Data'!$I:$I,$A14,'EPA non-CO2 Data'!$F:$F,F$2)*10^12*SUMPRODUCT('Multipliers and Adjustments'!$E$43:$AN$70*('Multipliers and Adjustments'!$E$42:$AN$42=F$2)*('Multipliers and Adjustments'!$C$43:$C$70=$A14)*('Multipliers and Adjustments'!$D$43:$D$70=$B$1))</f>
        <v>0</v>
      </c>
      <c r="G14" s="10" cm="1">
        <f t="array" ref="G14">SUMIFS('EPA non-CO2 Data'!$H:$H,'EPA non-CO2 Data'!$A:$A,'Country Selector'!$A$2,'EPA non-CO2 Data'!$J:$J,$B$1,'EPA non-CO2 Data'!$I:$I,$A14,'EPA non-CO2 Data'!$F:$F,G$2)*10^12*SUMPRODUCT('Multipliers and Adjustments'!$E$43:$AN$70*('Multipliers and Adjustments'!$E$42:$AN$42=G$2)*('Multipliers and Adjustments'!$C$43:$C$70=$A14)*('Multipliers and Adjustments'!$D$43:$D$70=$B$1))</f>
        <v>0</v>
      </c>
      <c r="H14" s="10" cm="1">
        <f t="array" ref="H14">SUMIFS('EPA non-CO2 Data'!$H:$H,'EPA non-CO2 Data'!$A:$A,'Country Selector'!$A$2,'EPA non-CO2 Data'!$J:$J,$B$1,'EPA non-CO2 Data'!$I:$I,$A14,'EPA non-CO2 Data'!$F:$F,H$2)*10^12*SUMPRODUCT('Multipliers and Adjustments'!$E$43:$AN$70*('Multipliers and Adjustments'!$E$42:$AN$42=H$2)*('Multipliers and Adjustments'!$C$43:$C$70=$A14)*('Multipliers and Adjustments'!$D$43:$D$70=$B$1))</f>
        <v>0</v>
      </c>
      <c r="I14" s="10" cm="1">
        <f t="array" ref="I14">SUMIFS('EPA non-CO2 Data'!$H:$H,'EPA non-CO2 Data'!$A:$A,'Country Selector'!$A$2,'EPA non-CO2 Data'!$J:$J,$B$1,'EPA non-CO2 Data'!$I:$I,$A14,'EPA non-CO2 Data'!$F:$F,I$2)*10^12*SUMPRODUCT('Multipliers and Adjustments'!$E$43:$AN$70*('Multipliers and Adjustments'!$E$42:$AN$42=I$2)*('Multipliers and Adjustments'!$C$43:$C$70=$A14)*('Multipliers and Adjustments'!$D$43:$D$70=$B$1))</f>
        <v>0</v>
      </c>
      <c r="J14" s="10" cm="1">
        <f t="array" ref="J14">SUMIFS('EPA non-CO2 Data'!$H:$H,'EPA non-CO2 Data'!$A:$A,'Country Selector'!$A$2,'EPA non-CO2 Data'!$J:$J,$B$1,'EPA non-CO2 Data'!$I:$I,$A14,'EPA non-CO2 Data'!$F:$F,J$2)*10^12*SUMPRODUCT('Multipliers and Adjustments'!$E$43:$AN$70*('Multipliers and Adjustments'!$E$42:$AN$42=J$2)*('Multipliers and Adjustments'!$C$43:$C$70=$A14)*('Multipliers and Adjustments'!$D$43:$D$70=$B$1))</f>
        <v>0</v>
      </c>
      <c r="K14" s="10" cm="1">
        <f t="array" ref="K14">SUMIFS('EPA non-CO2 Data'!$H:$H,'EPA non-CO2 Data'!$A:$A,'Country Selector'!$A$2,'EPA non-CO2 Data'!$J:$J,$B$1,'EPA non-CO2 Data'!$I:$I,$A14,'EPA non-CO2 Data'!$F:$F,K$2)*10^12*SUMPRODUCT('Multipliers and Adjustments'!$E$43:$AN$70*('Multipliers and Adjustments'!$E$42:$AN$42=K$2)*('Multipliers and Adjustments'!$C$43:$C$70=$A14)*('Multipliers and Adjustments'!$D$43:$D$70=$B$1))</f>
        <v>0</v>
      </c>
      <c r="L14" s="10" cm="1">
        <f t="array" ref="L14">SUMIFS('EPA non-CO2 Data'!$H:$H,'EPA non-CO2 Data'!$A:$A,'Country Selector'!$A$2,'EPA non-CO2 Data'!$J:$J,$B$1,'EPA non-CO2 Data'!$I:$I,$A14,'EPA non-CO2 Data'!$F:$F,L$2)*10^12*SUMPRODUCT('Multipliers and Adjustments'!$E$43:$AN$70*('Multipliers and Adjustments'!$E$42:$AN$42=L$2)*('Multipliers and Adjustments'!$C$43:$C$70=$A14)*('Multipliers and Adjustments'!$D$43:$D$70=$B$1))</f>
        <v>0</v>
      </c>
      <c r="M14" s="10" cm="1">
        <f t="array" ref="M14">SUMIFS('EPA non-CO2 Data'!$H:$H,'EPA non-CO2 Data'!$A:$A,'Country Selector'!$A$2,'EPA non-CO2 Data'!$J:$J,$B$1,'EPA non-CO2 Data'!$I:$I,$A14,'EPA non-CO2 Data'!$F:$F,M$2)*10^12*SUMPRODUCT('Multipliers and Adjustments'!$E$43:$AN$70*('Multipliers and Adjustments'!$E$42:$AN$42=M$2)*('Multipliers and Adjustments'!$C$43:$C$70=$A14)*('Multipliers and Adjustments'!$D$43:$D$70=$B$1))</f>
        <v>0</v>
      </c>
      <c r="N14" s="10" cm="1">
        <f t="array" ref="N14">SUMIFS('EPA non-CO2 Data'!$H:$H,'EPA non-CO2 Data'!$A:$A,'Country Selector'!$A$2,'EPA non-CO2 Data'!$J:$J,$B$1,'EPA non-CO2 Data'!$I:$I,$A14,'EPA non-CO2 Data'!$F:$F,N$2)*10^12*SUMPRODUCT('Multipliers and Adjustments'!$E$43:$AN$70*('Multipliers and Adjustments'!$E$42:$AN$42=N$2)*('Multipliers and Adjustments'!$C$43:$C$70=$A14)*('Multipliers and Adjustments'!$D$43:$D$70=$B$1))</f>
        <v>0</v>
      </c>
      <c r="O14" s="10" cm="1">
        <f t="array" ref="O14">SUMIFS('EPA non-CO2 Data'!$H:$H,'EPA non-CO2 Data'!$A:$A,'Country Selector'!$A$2,'EPA non-CO2 Data'!$J:$J,$B$1,'EPA non-CO2 Data'!$I:$I,$A14,'EPA non-CO2 Data'!$F:$F,O$2)*10^12*SUMPRODUCT('Multipliers and Adjustments'!$E$43:$AN$70*('Multipliers and Adjustments'!$E$42:$AN$42=O$2)*('Multipliers and Adjustments'!$C$43:$C$70=$A14)*('Multipliers and Adjustments'!$D$43:$D$70=$B$1))</f>
        <v>0</v>
      </c>
      <c r="P14" s="10" cm="1">
        <f t="array" ref="P14">SUMIFS('EPA non-CO2 Data'!$H:$H,'EPA non-CO2 Data'!$A:$A,'Country Selector'!$A$2,'EPA non-CO2 Data'!$J:$J,$B$1,'EPA non-CO2 Data'!$I:$I,$A14,'EPA non-CO2 Data'!$F:$F,P$2)*10^12*SUMPRODUCT('Multipliers and Adjustments'!$E$43:$AN$70*('Multipliers and Adjustments'!$E$42:$AN$42=P$2)*('Multipliers and Adjustments'!$C$43:$C$70=$A14)*('Multipliers and Adjustments'!$D$43:$D$70=$B$1))</f>
        <v>0</v>
      </c>
      <c r="Q14" s="10" cm="1">
        <f t="array" ref="Q14">SUMIFS('EPA non-CO2 Data'!$H:$H,'EPA non-CO2 Data'!$A:$A,'Country Selector'!$A$2,'EPA non-CO2 Data'!$J:$J,$B$1,'EPA non-CO2 Data'!$I:$I,$A14,'EPA non-CO2 Data'!$F:$F,Q$2)*10^12*SUMPRODUCT('Multipliers and Adjustments'!$E$43:$AN$70*('Multipliers and Adjustments'!$E$42:$AN$42=Q$2)*('Multipliers and Adjustments'!$C$43:$C$70=$A14)*('Multipliers and Adjustments'!$D$43:$D$70=$B$1))</f>
        <v>0</v>
      </c>
      <c r="R14" s="10" cm="1">
        <f t="array" ref="R14">SUMIFS('EPA non-CO2 Data'!$H:$H,'EPA non-CO2 Data'!$A:$A,'Country Selector'!$A$2,'EPA non-CO2 Data'!$J:$J,$B$1,'EPA non-CO2 Data'!$I:$I,$A14,'EPA non-CO2 Data'!$F:$F,R$2)*10^12*SUMPRODUCT('Multipliers and Adjustments'!$E$43:$AN$70*('Multipliers and Adjustments'!$E$42:$AN$42=R$2)*('Multipliers and Adjustments'!$C$43:$C$70=$A14)*('Multipliers and Adjustments'!$D$43:$D$70=$B$1))</f>
        <v>0</v>
      </c>
      <c r="S14" s="10" cm="1">
        <f t="array" ref="S14">SUMIFS('EPA non-CO2 Data'!$H:$H,'EPA non-CO2 Data'!$A:$A,'Country Selector'!$A$2,'EPA non-CO2 Data'!$J:$J,$B$1,'EPA non-CO2 Data'!$I:$I,$A14,'EPA non-CO2 Data'!$F:$F,S$2)*10^12*SUMPRODUCT('Multipliers and Adjustments'!$E$43:$AN$70*('Multipliers and Adjustments'!$E$42:$AN$42=S$2)*('Multipliers and Adjustments'!$C$43:$C$70=$A14)*('Multipliers and Adjustments'!$D$43:$D$70=$B$1))</f>
        <v>0</v>
      </c>
      <c r="T14" s="10" cm="1">
        <f t="array" ref="T14">SUMIFS('EPA non-CO2 Data'!$H:$H,'EPA non-CO2 Data'!$A:$A,'Country Selector'!$A$2,'EPA non-CO2 Data'!$J:$J,$B$1,'EPA non-CO2 Data'!$I:$I,$A14,'EPA non-CO2 Data'!$F:$F,T$2)*10^12*SUMPRODUCT('Multipliers and Adjustments'!$E$43:$AN$70*('Multipliers and Adjustments'!$E$42:$AN$42=T$2)*('Multipliers and Adjustments'!$C$43:$C$70=$A14)*('Multipliers and Adjustments'!$D$43:$D$70=$B$1))</f>
        <v>0</v>
      </c>
      <c r="U14" s="10" cm="1">
        <f t="array" ref="U14">SUMIFS('EPA non-CO2 Data'!$H:$H,'EPA non-CO2 Data'!$A:$A,'Country Selector'!$A$2,'EPA non-CO2 Data'!$J:$J,$B$1,'EPA non-CO2 Data'!$I:$I,$A14,'EPA non-CO2 Data'!$F:$F,U$2)*10^12*SUMPRODUCT('Multipliers and Adjustments'!$E$43:$AN$70*('Multipliers and Adjustments'!$E$42:$AN$42=U$2)*('Multipliers and Adjustments'!$C$43:$C$70=$A14)*('Multipliers and Adjustments'!$D$43:$D$70=$B$1))</f>
        <v>0</v>
      </c>
      <c r="V14" s="10" cm="1">
        <f t="array" ref="V14">SUMIFS('EPA non-CO2 Data'!$H:$H,'EPA non-CO2 Data'!$A:$A,'Country Selector'!$A$2,'EPA non-CO2 Data'!$J:$J,$B$1,'EPA non-CO2 Data'!$I:$I,$A14,'EPA non-CO2 Data'!$F:$F,V$2)*10^12*SUMPRODUCT('Multipliers and Adjustments'!$E$43:$AN$70*('Multipliers and Adjustments'!$E$42:$AN$42=V$2)*('Multipliers and Adjustments'!$C$43:$C$70=$A14)*('Multipliers and Adjustments'!$D$43:$D$70=$B$1))</f>
        <v>0</v>
      </c>
      <c r="W14" s="10" cm="1">
        <f t="array" ref="W14">SUMIFS('EPA non-CO2 Data'!$H:$H,'EPA non-CO2 Data'!$A:$A,'Country Selector'!$A$2,'EPA non-CO2 Data'!$J:$J,$B$1,'EPA non-CO2 Data'!$I:$I,$A14,'EPA non-CO2 Data'!$F:$F,W$2)*10^12*SUMPRODUCT('Multipliers and Adjustments'!$E$43:$AN$70*('Multipliers and Adjustments'!$E$42:$AN$42=W$2)*('Multipliers and Adjustments'!$C$43:$C$70=$A14)*('Multipliers and Adjustments'!$D$43:$D$70=$B$1))</f>
        <v>0</v>
      </c>
      <c r="X14" s="10" cm="1">
        <f t="array" ref="X14">SUMIFS('EPA non-CO2 Data'!$H:$H,'EPA non-CO2 Data'!$A:$A,'Country Selector'!$A$2,'EPA non-CO2 Data'!$J:$J,$B$1,'EPA non-CO2 Data'!$I:$I,$A14,'EPA non-CO2 Data'!$F:$F,X$2)*10^12*SUMPRODUCT('Multipliers and Adjustments'!$E$43:$AN$70*('Multipliers and Adjustments'!$E$42:$AN$42=X$2)*('Multipliers and Adjustments'!$C$43:$C$70=$A14)*('Multipliers and Adjustments'!$D$43:$D$70=$B$1))</f>
        <v>0</v>
      </c>
      <c r="Y14" s="10" cm="1">
        <f t="array" ref="Y14">SUMIFS('EPA non-CO2 Data'!$H:$H,'EPA non-CO2 Data'!$A:$A,'Country Selector'!$A$2,'EPA non-CO2 Data'!$J:$J,$B$1,'EPA non-CO2 Data'!$I:$I,$A14,'EPA non-CO2 Data'!$F:$F,Y$2)*10^12*SUMPRODUCT('Multipliers and Adjustments'!$E$43:$AN$70*('Multipliers and Adjustments'!$E$42:$AN$42=Y$2)*('Multipliers and Adjustments'!$C$43:$C$70=$A14)*('Multipliers and Adjustments'!$D$43:$D$70=$B$1))</f>
        <v>0</v>
      </c>
      <c r="Z14" s="10" cm="1">
        <f t="array" ref="Z14">SUMIFS('EPA non-CO2 Data'!$H:$H,'EPA non-CO2 Data'!$A:$A,'Country Selector'!$A$2,'EPA non-CO2 Data'!$J:$J,$B$1,'EPA non-CO2 Data'!$I:$I,$A14,'EPA non-CO2 Data'!$F:$F,Z$2)*10^12*SUMPRODUCT('Multipliers and Adjustments'!$E$43:$AN$70*('Multipliers and Adjustments'!$E$42:$AN$42=Z$2)*('Multipliers and Adjustments'!$C$43:$C$70=$A14)*('Multipliers and Adjustments'!$D$43:$D$70=$B$1))</f>
        <v>0</v>
      </c>
      <c r="AA14" s="10" cm="1">
        <f t="array" ref="AA14">SUMIFS('EPA non-CO2 Data'!$H:$H,'EPA non-CO2 Data'!$A:$A,'Country Selector'!$A$2,'EPA non-CO2 Data'!$J:$J,$B$1,'EPA non-CO2 Data'!$I:$I,$A14,'EPA non-CO2 Data'!$F:$F,AA$2)*10^12*SUMPRODUCT('Multipliers and Adjustments'!$E$43:$AN$70*('Multipliers and Adjustments'!$E$42:$AN$42=AA$2)*('Multipliers and Adjustments'!$C$43:$C$70=$A14)*('Multipliers and Adjustments'!$D$43:$D$70=$B$1))</f>
        <v>0</v>
      </c>
      <c r="AB14" s="10" cm="1">
        <f t="array" ref="AB14">SUMIFS('EPA non-CO2 Data'!$H:$H,'EPA non-CO2 Data'!$A:$A,'Country Selector'!$A$2,'EPA non-CO2 Data'!$J:$J,$B$1,'EPA non-CO2 Data'!$I:$I,$A14,'EPA non-CO2 Data'!$F:$F,AB$2)*10^12*SUMPRODUCT('Multipliers and Adjustments'!$E$43:$AN$70*('Multipliers and Adjustments'!$E$42:$AN$42=AB$2)*('Multipliers and Adjustments'!$C$43:$C$70=$A14)*('Multipliers and Adjustments'!$D$43:$D$70=$B$1))</f>
        <v>0</v>
      </c>
      <c r="AC14" s="10" cm="1">
        <f t="array" ref="AC14">SUMIFS('EPA non-CO2 Data'!$H:$H,'EPA non-CO2 Data'!$A:$A,'Country Selector'!$A$2,'EPA non-CO2 Data'!$J:$J,$B$1,'EPA non-CO2 Data'!$I:$I,$A14,'EPA non-CO2 Data'!$F:$F,AC$2)*10^12*SUMPRODUCT('Multipliers and Adjustments'!$E$43:$AN$70*('Multipliers and Adjustments'!$E$42:$AN$42=AC$2)*('Multipliers and Adjustments'!$C$43:$C$70=$A14)*('Multipliers and Adjustments'!$D$43:$D$70=$B$1))</f>
        <v>0</v>
      </c>
      <c r="AD14" s="10" cm="1">
        <f t="array" ref="AD14">SUMIFS('EPA non-CO2 Data'!$H:$H,'EPA non-CO2 Data'!$A:$A,'Country Selector'!$A$2,'EPA non-CO2 Data'!$J:$J,$B$1,'EPA non-CO2 Data'!$I:$I,$A14,'EPA non-CO2 Data'!$F:$F,AD$2)*10^12*SUMPRODUCT('Multipliers and Adjustments'!$E$43:$AN$70*('Multipliers and Adjustments'!$E$42:$AN$42=AD$2)*('Multipliers and Adjustments'!$C$43:$C$70=$A14)*('Multipliers and Adjustments'!$D$43:$D$70=$B$1))</f>
        <v>0</v>
      </c>
      <c r="AE14" s="10" cm="1">
        <f t="array" ref="AE14">SUMIFS('EPA non-CO2 Data'!$H:$H,'EPA non-CO2 Data'!$A:$A,'Country Selector'!$A$2,'EPA non-CO2 Data'!$J:$J,$B$1,'EPA non-CO2 Data'!$I:$I,$A14,'EPA non-CO2 Data'!$F:$F,AE$2)*10^12*SUMPRODUCT('Multipliers and Adjustments'!$E$43:$AN$70*('Multipliers and Adjustments'!$E$42:$AN$42=AE$2)*('Multipliers and Adjustments'!$C$43:$C$70=$A14)*('Multipliers and Adjustments'!$D$43:$D$70=$B$1))</f>
        <v>0</v>
      </c>
      <c r="AF14" s="10" cm="1">
        <f t="array" ref="AF14">SUMIFS('EPA non-CO2 Data'!$H:$H,'EPA non-CO2 Data'!$A:$A,'Country Selector'!$A$2,'EPA non-CO2 Data'!$J:$J,$B$1,'EPA non-CO2 Data'!$I:$I,$A14,'EPA non-CO2 Data'!$F:$F,AF$2)*10^12*SUMPRODUCT('Multipliers and Adjustments'!$E$43:$AN$70*('Multipliers and Adjustments'!$E$42:$AN$42=AF$2)*('Multipliers and Adjustments'!$C$43:$C$70=$A14)*('Multipliers and Adjustments'!$D$43:$D$70=$B$1))</f>
        <v>0</v>
      </c>
      <c r="AG14" s="10" cm="1">
        <f t="array" ref="AG14">SUMIFS('EPA non-CO2 Data'!$H:$H,'EPA non-CO2 Data'!$A:$A,'Country Selector'!$A$2,'EPA non-CO2 Data'!$J:$J,$B$1,'EPA non-CO2 Data'!$I:$I,$A14,'EPA non-CO2 Data'!$F:$F,AG$2)*10^12*SUMPRODUCT('Multipliers and Adjustments'!$E$43:$AN$70*('Multipliers and Adjustments'!$E$42:$AN$42=AG$2)*('Multipliers and Adjustments'!$C$43:$C$70=$A14)*('Multipliers and Adjustments'!$D$43:$D$70=$B$1))</f>
        <v>0</v>
      </c>
      <c r="AH14" s="10" cm="1">
        <f t="array" ref="AH14">SUMIFS('EPA non-CO2 Data'!$H:$H,'EPA non-CO2 Data'!$A:$A,'Country Selector'!$A$2,'EPA non-CO2 Data'!$J:$J,$B$1,'EPA non-CO2 Data'!$I:$I,$A14,'EPA non-CO2 Data'!$F:$F,AH$2)*10^12*SUMPRODUCT('Multipliers and Adjustments'!$E$43:$AN$70*('Multipliers and Adjustments'!$E$42:$AN$42=AH$2)*('Multipliers and Adjustments'!$C$43:$C$70=$A14)*('Multipliers and Adjustments'!$D$43:$D$70=$B$1))</f>
        <v>0</v>
      </c>
      <c r="AI14" s="10" cm="1">
        <f t="array" ref="AI14">SUMIFS('EPA non-CO2 Data'!$H:$H,'EPA non-CO2 Data'!$A:$A,'Country Selector'!$A$2,'EPA non-CO2 Data'!$J:$J,$B$1,'EPA non-CO2 Data'!$I:$I,$A14,'EPA non-CO2 Data'!$F:$F,AI$2)*10^12*SUMPRODUCT('Multipliers and Adjustments'!$E$43:$AN$70*('Multipliers and Adjustments'!$E$42:$AN$42=AI$2)*('Multipliers and Adjustments'!$C$43:$C$70=$A14)*('Multipliers and Adjustments'!$D$43:$D$70=$B$1))</f>
        <v>0</v>
      </c>
      <c r="AJ14" s="10" cm="1">
        <f t="array" ref="AJ14">SUMIFS('EPA non-CO2 Data'!$H:$H,'EPA non-CO2 Data'!$A:$A,'Country Selector'!$A$2,'EPA non-CO2 Data'!$J:$J,$B$1,'EPA non-CO2 Data'!$I:$I,$A14,'EPA non-CO2 Data'!$F:$F,AJ$2)*10^12*SUMPRODUCT('Multipliers and Adjustments'!$E$43:$AN$70*('Multipliers and Adjustments'!$E$42:$AN$42=AJ$2)*('Multipliers and Adjustments'!$C$43:$C$70=$A14)*('Multipliers and Adjustments'!$D$43:$D$70=$B$1))</f>
        <v>0</v>
      </c>
      <c r="AK14" s="10" cm="1">
        <f t="array" ref="AK14">SUMIFS('EPA non-CO2 Data'!$H:$H,'EPA non-CO2 Data'!$A:$A,'Country Selector'!$A$2,'EPA non-CO2 Data'!$J:$J,$B$1,'EPA non-CO2 Data'!$I:$I,$A14,'EPA non-CO2 Data'!$F:$F,AK$2)*10^12*SUMPRODUCT('Multipliers and Adjustments'!$E$43:$AN$70*('Multipliers and Adjustments'!$E$42:$AN$42=AK$2)*('Multipliers and Adjustments'!$C$43:$C$70=$A14)*('Multipliers and Adjustments'!$D$43:$D$70=$B$1))</f>
        <v>0</v>
      </c>
    </row>
    <row r="15" spans="1:37" x14ac:dyDescent="0.25">
      <c r="A15" t="s">
        <v>561</v>
      </c>
      <c r="B15" s="10" cm="1">
        <f t="array" ref="B15">SUMIFS('EPA non-CO2 Data'!$H:$H,'EPA non-CO2 Data'!$A:$A,'Country Selector'!$A$2,'EPA non-CO2 Data'!$J:$J,$B$1,'EPA non-CO2 Data'!$I:$I,$A15,'EPA non-CO2 Data'!$F:$F,B$2)*10^12*SUMPRODUCT('Multipliers and Adjustments'!$E$43:$AN$70*('Multipliers and Adjustments'!$E$42:$AN$42=B$2)*('Multipliers and Adjustments'!$C$43:$C$70=$A15)*('Multipliers and Adjustments'!$D$43:$D$70=$B$1))</f>
        <v>0</v>
      </c>
      <c r="C15" s="10" cm="1">
        <f t="array" ref="C15">SUMIFS('EPA non-CO2 Data'!$H:$H,'EPA non-CO2 Data'!$A:$A,'Country Selector'!$A$2,'EPA non-CO2 Data'!$J:$J,$B$1,'EPA non-CO2 Data'!$I:$I,$A15,'EPA non-CO2 Data'!$F:$F,C$2)*10^12*SUMPRODUCT('Multipliers and Adjustments'!$E$43:$AN$70*('Multipliers and Adjustments'!$E$42:$AN$42=C$2)*('Multipliers and Adjustments'!$C$43:$C$70=$A15)*('Multipliers and Adjustments'!$D$43:$D$70=$B$1))</f>
        <v>0</v>
      </c>
      <c r="D15" s="10" cm="1">
        <f t="array" ref="D15">SUMIFS('EPA non-CO2 Data'!$H:$H,'EPA non-CO2 Data'!$A:$A,'Country Selector'!$A$2,'EPA non-CO2 Data'!$J:$J,$B$1,'EPA non-CO2 Data'!$I:$I,$A15,'EPA non-CO2 Data'!$F:$F,D$2)*10^12*SUMPRODUCT('Multipliers and Adjustments'!$E$43:$AN$70*('Multipliers and Adjustments'!$E$42:$AN$42=D$2)*('Multipliers and Adjustments'!$C$43:$C$70=$A15)*('Multipliers and Adjustments'!$D$43:$D$70=$B$1))</f>
        <v>0</v>
      </c>
      <c r="E15" s="10" cm="1">
        <f t="array" ref="E15">SUMIFS('EPA non-CO2 Data'!$H:$H,'EPA non-CO2 Data'!$A:$A,'Country Selector'!$A$2,'EPA non-CO2 Data'!$J:$J,$B$1,'EPA non-CO2 Data'!$I:$I,$A15,'EPA non-CO2 Data'!$F:$F,E$2)*10^12*SUMPRODUCT('Multipliers and Adjustments'!$E$43:$AN$70*('Multipliers and Adjustments'!$E$42:$AN$42=E$2)*('Multipliers and Adjustments'!$C$43:$C$70=$A15)*('Multipliers and Adjustments'!$D$43:$D$70=$B$1))</f>
        <v>0</v>
      </c>
      <c r="F15" s="10" cm="1">
        <f t="array" ref="F15">SUMIFS('EPA non-CO2 Data'!$H:$H,'EPA non-CO2 Data'!$A:$A,'Country Selector'!$A$2,'EPA non-CO2 Data'!$J:$J,$B$1,'EPA non-CO2 Data'!$I:$I,$A15,'EPA non-CO2 Data'!$F:$F,F$2)*10^12*SUMPRODUCT('Multipliers and Adjustments'!$E$43:$AN$70*('Multipliers and Adjustments'!$E$42:$AN$42=F$2)*('Multipliers and Adjustments'!$C$43:$C$70=$A15)*('Multipliers and Adjustments'!$D$43:$D$70=$B$1))</f>
        <v>0</v>
      </c>
      <c r="G15" s="10" cm="1">
        <f t="array" ref="G15">SUMIFS('EPA non-CO2 Data'!$H:$H,'EPA non-CO2 Data'!$A:$A,'Country Selector'!$A$2,'EPA non-CO2 Data'!$J:$J,$B$1,'EPA non-CO2 Data'!$I:$I,$A15,'EPA non-CO2 Data'!$F:$F,G$2)*10^12*SUMPRODUCT('Multipliers and Adjustments'!$E$43:$AN$70*('Multipliers and Adjustments'!$E$42:$AN$42=G$2)*('Multipliers and Adjustments'!$C$43:$C$70=$A15)*('Multipliers and Adjustments'!$D$43:$D$70=$B$1))</f>
        <v>0</v>
      </c>
      <c r="H15" s="10" cm="1">
        <f t="array" ref="H15">SUMIFS('EPA non-CO2 Data'!$H:$H,'EPA non-CO2 Data'!$A:$A,'Country Selector'!$A$2,'EPA non-CO2 Data'!$J:$J,$B$1,'EPA non-CO2 Data'!$I:$I,$A15,'EPA non-CO2 Data'!$F:$F,H$2)*10^12*SUMPRODUCT('Multipliers and Adjustments'!$E$43:$AN$70*('Multipliers and Adjustments'!$E$42:$AN$42=H$2)*('Multipliers and Adjustments'!$C$43:$C$70=$A15)*('Multipliers and Adjustments'!$D$43:$D$70=$B$1))</f>
        <v>0</v>
      </c>
      <c r="I15" s="10" cm="1">
        <f t="array" ref="I15">SUMIFS('EPA non-CO2 Data'!$H:$H,'EPA non-CO2 Data'!$A:$A,'Country Selector'!$A$2,'EPA non-CO2 Data'!$J:$J,$B$1,'EPA non-CO2 Data'!$I:$I,$A15,'EPA non-CO2 Data'!$F:$F,I$2)*10^12*SUMPRODUCT('Multipliers and Adjustments'!$E$43:$AN$70*('Multipliers and Adjustments'!$E$42:$AN$42=I$2)*('Multipliers and Adjustments'!$C$43:$C$70=$A15)*('Multipliers and Adjustments'!$D$43:$D$70=$B$1))</f>
        <v>0</v>
      </c>
      <c r="J15" s="10" cm="1">
        <f t="array" ref="J15">SUMIFS('EPA non-CO2 Data'!$H:$H,'EPA non-CO2 Data'!$A:$A,'Country Selector'!$A$2,'EPA non-CO2 Data'!$J:$J,$B$1,'EPA non-CO2 Data'!$I:$I,$A15,'EPA non-CO2 Data'!$F:$F,J$2)*10^12*SUMPRODUCT('Multipliers and Adjustments'!$E$43:$AN$70*('Multipliers and Adjustments'!$E$42:$AN$42=J$2)*('Multipliers and Adjustments'!$C$43:$C$70=$A15)*('Multipliers and Adjustments'!$D$43:$D$70=$B$1))</f>
        <v>0</v>
      </c>
      <c r="K15" s="10" cm="1">
        <f t="array" ref="K15">SUMIFS('EPA non-CO2 Data'!$H:$H,'EPA non-CO2 Data'!$A:$A,'Country Selector'!$A$2,'EPA non-CO2 Data'!$J:$J,$B$1,'EPA non-CO2 Data'!$I:$I,$A15,'EPA non-CO2 Data'!$F:$F,K$2)*10^12*SUMPRODUCT('Multipliers and Adjustments'!$E$43:$AN$70*('Multipliers and Adjustments'!$E$42:$AN$42=K$2)*('Multipliers and Adjustments'!$C$43:$C$70=$A15)*('Multipliers and Adjustments'!$D$43:$D$70=$B$1))</f>
        <v>0</v>
      </c>
      <c r="L15" s="10" cm="1">
        <f t="array" ref="L15">SUMIFS('EPA non-CO2 Data'!$H:$H,'EPA non-CO2 Data'!$A:$A,'Country Selector'!$A$2,'EPA non-CO2 Data'!$J:$J,$B$1,'EPA non-CO2 Data'!$I:$I,$A15,'EPA non-CO2 Data'!$F:$F,L$2)*10^12*SUMPRODUCT('Multipliers and Adjustments'!$E$43:$AN$70*('Multipliers and Adjustments'!$E$42:$AN$42=L$2)*('Multipliers and Adjustments'!$C$43:$C$70=$A15)*('Multipliers and Adjustments'!$D$43:$D$70=$B$1))</f>
        <v>0</v>
      </c>
      <c r="M15" s="10" cm="1">
        <f t="array" ref="M15">SUMIFS('EPA non-CO2 Data'!$H:$H,'EPA non-CO2 Data'!$A:$A,'Country Selector'!$A$2,'EPA non-CO2 Data'!$J:$J,$B$1,'EPA non-CO2 Data'!$I:$I,$A15,'EPA non-CO2 Data'!$F:$F,M$2)*10^12*SUMPRODUCT('Multipliers and Adjustments'!$E$43:$AN$70*('Multipliers and Adjustments'!$E$42:$AN$42=M$2)*('Multipliers and Adjustments'!$C$43:$C$70=$A15)*('Multipliers and Adjustments'!$D$43:$D$70=$B$1))</f>
        <v>0</v>
      </c>
      <c r="N15" s="10" cm="1">
        <f t="array" ref="N15">SUMIFS('EPA non-CO2 Data'!$H:$H,'EPA non-CO2 Data'!$A:$A,'Country Selector'!$A$2,'EPA non-CO2 Data'!$J:$J,$B$1,'EPA non-CO2 Data'!$I:$I,$A15,'EPA non-CO2 Data'!$F:$F,N$2)*10^12*SUMPRODUCT('Multipliers and Adjustments'!$E$43:$AN$70*('Multipliers and Adjustments'!$E$42:$AN$42=N$2)*('Multipliers and Adjustments'!$C$43:$C$70=$A15)*('Multipliers and Adjustments'!$D$43:$D$70=$B$1))</f>
        <v>0</v>
      </c>
      <c r="O15" s="10" cm="1">
        <f t="array" ref="O15">SUMIFS('EPA non-CO2 Data'!$H:$H,'EPA non-CO2 Data'!$A:$A,'Country Selector'!$A$2,'EPA non-CO2 Data'!$J:$J,$B$1,'EPA non-CO2 Data'!$I:$I,$A15,'EPA non-CO2 Data'!$F:$F,O$2)*10^12*SUMPRODUCT('Multipliers and Adjustments'!$E$43:$AN$70*('Multipliers and Adjustments'!$E$42:$AN$42=O$2)*('Multipliers and Adjustments'!$C$43:$C$70=$A15)*('Multipliers and Adjustments'!$D$43:$D$70=$B$1))</f>
        <v>0</v>
      </c>
      <c r="P15" s="10" cm="1">
        <f t="array" ref="P15">SUMIFS('EPA non-CO2 Data'!$H:$H,'EPA non-CO2 Data'!$A:$A,'Country Selector'!$A$2,'EPA non-CO2 Data'!$J:$J,$B$1,'EPA non-CO2 Data'!$I:$I,$A15,'EPA non-CO2 Data'!$F:$F,P$2)*10^12*SUMPRODUCT('Multipliers and Adjustments'!$E$43:$AN$70*('Multipliers and Adjustments'!$E$42:$AN$42=P$2)*('Multipliers and Adjustments'!$C$43:$C$70=$A15)*('Multipliers and Adjustments'!$D$43:$D$70=$B$1))</f>
        <v>0</v>
      </c>
      <c r="Q15" s="10" cm="1">
        <f t="array" ref="Q15">SUMIFS('EPA non-CO2 Data'!$H:$H,'EPA non-CO2 Data'!$A:$A,'Country Selector'!$A$2,'EPA non-CO2 Data'!$J:$J,$B$1,'EPA non-CO2 Data'!$I:$I,$A15,'EPA non-CO2 Data'!$F:$F,Q$2)*10^12*SUMPRODUCT('Multipliers and Adjustments'!$E$43:$AN$70*('Multipliers and Adjustments'!$E$42:$AN$42=Q$2)*('Multipliers and Adjustments'!$C$43:$C$70=$A15)*('Multipliers and Adjustments'!$D$43:$D$70=$B$1))</f>
        <v>0</v>
      </c>
      <c r="R15" s="10" cm="1">
        <f t="array" ref="R15">SUMIFS('EPA non-CO2 Data'!$H:$H,'EPA non-CO2 Data'!$A:$A,'Country Selector'!$A$2,'EPA non-CO2 Data'!$J:$J,$B$1,'EPA non-CO2 Data'!$I:$I,$A15,'EPA non-CO2 Data'!$F:$F,R$2)*10^12*SUMPRODUCT('Multipliers and Adjustments'!$E$43:$AN$70*('Multipliers and Adjustments'!$E$42:$AN$42=R$2)*('Multipliers and Adjustments'!$C$43:$C$70=$A15)*('Multipliers and Adjustments'!$D$43:$D$70=$B$1))</f>
        <v>0</v>
      </c>
      <c r="S15" s="10" cm="1">
        <f t="array" ref="S15">SUMIFS('EPA non-CO2 Data'!$H:$H,'EPA non-CO2 Data'!$A:$A,'Country Selector'!$A$2,'EPA non-CO2 Data'!$J:$J,$B$1,'EPA non-CO2 Data'!$I:$I,$A15,'EPA non-CO2 Data'!$F:$F,S$2)*10^12*SUMPRODUCT('Multipliers and Adjustments'!$E$43:$AN$70*('Multipliers and Adjustments'!$E$42:$AN$42=S$2)*('Multipliers and Adjustments'!$C$43:$C$70=$A15)*('Multipliers and Adjustments'!$D$43:$D$70=$B$1))</f>
        <v>0</v>
      </c>
      <c r="T15" s="10" cm="1">
        <f t="array" ref="T15">SUMIFS('EPA non-CO2 Data'!$H:$H,'EPA non-CO2 Data'!$A:$A,'Country Selector'!$A$2,'EPA non-CO2 Data'!$J:$J,$B$1,'EPA non-CO2 Data'!$I:$I,$A15,'EPA non-CO2 Data'!$F:$F,T$2)*10^12*SUMPRODUCT('Multipliers and Adjustments'!$E$43:$AN$70*('Multipliers and Adjustments'!$E$42:$AN$42=T$2)*('Multipliers and Adjustments'!$C$43:$C$70=$A15)*('Multipliers and Adjustments'!$D$43:$D$70=$B$1))</f>
        <v>0</v>
      </c>
      <c r="U15" s="10" cm="1">
        <f t="array" ref="U15">SUMIFS('EPA non-CO2 Data'!$H:$H,'EPA non-CO2 Data'!$A:$A,'Country Selector'!$A$2,'EPA non-CO2 Data'!$J:$J,$B$1,'EPA non-CO2 Data'!$I:$I,$A15,'EPA non-CO2 Data'!$F:$F,U$2)*10^12*SUMPRODUCT('Multipliers and Adjustments'!$E$43:$AN$70*('Multipliers and Adjustments'!$E$42:$AN$42=U$2)*('Multipliers and Adjustments'!$C$43:$C$70=$A15)*('Multipliers and Adjustments'!$D$43:$D$70=$B$1))</f>
        <v>0</v>
      </c>
      <c r="V15" s="10" cm="1">
        <f t="array" ref="V15">SUMIFS('EPA non-CO2 Data'!$H:$H,'EPA non-CO2 Data'!$A:$A,'Country Selector'!$A$2,'EPA non-CO2 Data'!$J:$J,$B$1,'EPA non-CO2 Data'!$I:$I,$A15,'EPA non-CO2 Data'!$F:$F,V$2)*10^12*SUMPRODUCT('Multipliers and Adjustments'!$E$43:$AN$70*('Multipliers and Adjustments'!$E$42:$AN$42=V$2)*('Multipliers and Adjustments'!$C$43:$C$70=$A15)*('Multipliers and Adjustments'!$D$43:$D$70=$B$1))</f>
        <v>0</v>
      </c>
      <c r="W15" s="10" cm="1">
        <f t="array" ref="W15">SUMIFS('EPA non-CO2 Data'!$H:$H,'EPA non-CO2 Data'!$A:$A,'Country Selector'!$A$2,'EPA non-CO2 Data'!$J:$J,$B$1,'EPA non-CO2 Data'!$I:$I,$A15,'EPA non-CO2 Data'!$F:$F,W$2)*10^12*SUMPRODUCT('Multipliers and Adjustments'!$E$43:$AN$70*('Multipliers and Adjustments'!$E$42:$AN$42=W$2)*('Multipliers and Adjustments'!$C$43:$C$70=$A15)*('Multipliers and Adjustments'!$D$43:$D$70=$B$1))</f>
        <v>0</v>
      </c>
      <c r="X15" s="10" cm="1">
        <f t="array" ref="X15">SUMIFS('EPA non-CO2 Data'!$H:$H,'EPA non-CO2 Data'!$A:$A,'Country Selector'!$A$2,'EPA non-CO2 Data'!$J:$J,$B$1,'EPA non-CO2 Data'!$I:$I,$A15,'EPA non-CO2 Data'!$F:$F,X$2)*10^12*SUMPRODUCT('Multipliers and Adjustments'!$E$43:$AN$70*('Multipliers and Adjustments'!$E$42:$AN$42=X$2)*('Multipliers and Adjustments'!$C$43:$C$70=$A15)*('Multipliers and Adjustments'!$D$43:$D$70=$B$1))</f>
        <v>0</v>
      </c>
      <c r="Y15" s="10" cm="1">
        <f t="array" ref="Y15">SUMIFS('EPA non-CO2 Data'!$H:$H,'EPA non-CO2 Data'!$A:$A,'Country Selector'!$A$2,'EPA non-CO2 Data'!$J:$J,$B$1,'EPA non-CO2 Data'!$I:$I,$A15,'EPA non-CO2 Data'!$F:$F,Y$2)*10^12*SUMPRODUCT('Multipliers and Adjustments'!$E$43:$AN$70*('Multipliers and Adjustments'!$E$42:$AN$42=Y$2)*('Multipliers and Adjustments'!$C$43:$C$70=$A15)*('Multipliers and Adjustments'!$D$43:$D$70=$B$1))</f>
        <v>0</v>
      </c>
      <c r="Z15" s="10" cm="1">
        <f t="array" ref="Z15">SUMIFS('EPA non-CO2 Data'!$H:$H,'EPA non-CO2 Data'!$A:$A,'Country Selector'!$A$2,'EPA non-CO2 Data'!$J:$J,$B$1,'EPA non-CO2 Data'!$I:$I,$A15,'EPA non-CO2 Data'!$F:$F,Z$2)*10^12*SUMPRODUCT('Multipliers and Adjustments'!$E$43:$AN$70*('Multipliers and Adjustments'!$E$42:$AN$42=Z$2)*('Multipliers and Adjustments'!$C$43:$C$70=$A15)*('Multipliers and Adjustments'!$D$43:$D$70=$B$1))</f>
        <v>0</v>
      </c>
      <c r="AA15" s="10" cm="1">
        <f t="array" ref="AA15">SUMIFS('EPA non-CO2 Data'!$H:$H,'EPA non-CO2 Data'!$A:$A,'Country Selector'!$A$2,'EPA non-CO2 Data'!$J:$J,$B$1,'EPA non-CO2 Data'!$I:$I,$A15,'EPA non-CO2 Data'!$F:$F,AA$2)*10^12*SUMPRODUCT('Multipliers and Adjustments'!$E$43:$AN$70*('Multipliers and Adjustments'!$E$42:$AN$42=AA$2)*('Multipliers and Adjustments'!$C$43:$C$70=$A15)*('Multipliers and Adjustments'!$D$43:$D$70=$B$1))</f>
        <v>0</v>
      </c>
      <c r="AB15" s="10" cm="1">
        <f t="array" ref="AB15">SUMIFS('EPA non-CO2 Data'!$H:$H,'EPA non-CO2 Data'!$A:$A,'Country Selector'!$A$2,'EPA non-CO2 Data'!$J:$J,$B$1,'EPA non-CO2 Data'!$I:$I,$A15,'EPA non-CO2 Data'!$F:$F,AB$2)*10^12*SUMPRODUCT('Multipliers and Adjustments'!$E$43:$AN$70*('Multipliers and Adjustments'!$E$42:$AN$42=AB$2)*('Multipliers and Adjustments'!$C$43:$C$70=$A15)*('Multipliers and Adjustments'!$D$43:$D$70=$B$1))</f>
        <v>0</v>
      </c>
      <c r="AC15" s="10" cm="1">
        <f t="array" ref="AC15">SUMIFS('EPA non-CO2 Data'!$H:$H,'EPA non-CO2 Data'!$A:$A,'Country Selector'!$A$2,'EPA non-CO2 Data'!$J:$J,$B$1,'EPA non-CO2 Data'!$I:$I,$A15,'EPA non-CO2 Data'!$F:$F,AC$2)*10^12*SUMPRODUCT('Multipliers and Adjustments'!$E$43:$AN$70*('Multipliers and Adjustments'!$E$42:$AN$42=AC$2)*('Multipliers and Adjustments'!$C$43:$C$70=$A15)*('Multipliers and Adjustments'!$D$43:$D$70=$B$1))</f>
        <v>0</v>
      </c>
      <c r="AD15" s="10" cm="1">
        <f t="array" ref="AD15">SUMIFS('EPA non-CO2 Data'!$H:$H,'EPA non-CO2 Data'!$A:$A,'Country Selector'!$A$2,'EPA non-CO2 Data'!$J:$J,$B$1,'EPA non-CO2 Data'!$I:$I,$A15,'EPA non-CO2 Data'!$F:$F,AD$2)*10^12*SUMPRODUCT('Multipliers and Adjustments'!$E$43:$AN$70*('Multipliers and Adjustments'!$E$42:$AN$42=AD$2)*('Multipliers and Adjustments'!$C$43:$C$70=$A15)*('Multipliers and Adjustments'!$D$43:$D$70=$B$1))</f>
        <v>0</v>
      </c>
      <c r="AE15" s="10" cm="1">
        <f t="array" ref="AE15">SUMIFS('EPA non-CO2 Data'!$H:$H,'EPA non-CO2 Data'!$A:$A,'Country Selector'!$A$2,'EPA non-CO2 Data'!$J:$J,$B$1,'EPA non-CO2 Data'!$I:$I,$A15,'EPA non-CO2 Data'!$F:$F,AE$2)*10^12*SUMPRODUCT('Multipliers and Adjustments'!$E$43:$AN$70*('Multipliers and Adjustments'!$E$42:$AN$42=AE$2)*('Multipliers and Adjustments'!$C$43:$C$70=$A15)*('Multipliers and Adjustments'!$D$43:$D$70=$B$1))</f>
        <v>0</v>
      </c>
      <c r="AF15" s="10" cm="1">
        <f t="array" ref="AF15">SUMIFS('EPA non-CO2 Data'!$H:$H,'EPA non-CO2 Data'!$A:$A,'Country Selector'!$A$2,'EPA non-CO2 Data'!$J:$J,$B$1,'EPA non-CO2 Data'!$I:$I,$A15,'EPA non-CO2 Data'!$F:$F,AF$2)*10^12*SUMPRODUCT('Multipliers and Adjustments'!$E$43:$AN$70*('Multipliers and Adjustments'!$E$42:$AN$42=AF$2)*('Multipliers and Adjustments'!$C$43:$C$70=$A15)*('Multipliers and Adjustments'!$D$43:$D$70=$B$1))</f>
        <v>0</v>
      </c>
      <c r="AG15" s="10" cm="1">
        <f t="array" ref="AG15">SUMIFS('EPA non-CO2 Data'!$H:$H,'EPA non-CO2 Data'!$A:$A,'Country Selector'!$A$2,'EPA non-CO2 Data'!$J:$J,$B$1,'EPA non-CO2 Data'!$I:$I,$A15,'EPA non-CO2 Data'!$F:$F,AG$2)*10^12*SUMPRODUCT('Multipliers and Adjustments'!$E$43:$AN$70*('Multipliers and Adjustments'!$E$42:$AN$42=AG$2)*('Multipliers and Adjustments'!$C$43:$C$70=$A15)*('Multipliers and Adjustments'!$D$43:$D$70=$B$1))</f>
        <v>0</v>
      </c>
      <c r="AH15" s="10" cm="1">
        <f t="array" ref="AH15">SUMIFS('EPA non-CO2 Data'!$H:$H,'EPA non-CO2 Data'!$A:$A,'Country Selector'!$A$2,'EPA non-CO2 Data'!$J:$J,$B$1,'EPA non-CO2 Data'!$I:$I,$A15,'EPA non-CO2 Data'!$F:$F,AH$2)*10^12*SUMPRODUCT('Multipliers and Adjustments'!$E$43:$AN$70*('Multipliers and Adjustments'!$E$42:$AN$42=AH$2)*('Multipliers and Adjustments'!$C$43:$C$70=$A15)*('Multipliers and Adjustments'!$D$43:$D$70=$B$1))</f>
        <v>0</v>
      </c>
      <c r="AI15" s="10" cm="1">
        <f t="array" ref="AI15">SUMIFS('EPA non-CO2 Data'!$H:$H,'EPA non-CO2 Data'!$A:$A,'Country Selector'!$A$2,'EPA non-CO2 Data'!$J:$J,$B$1,'EPA non-CO2 Data'!$I:$I,$A15,'EPA non-CO2 Data'!$F:$F,AI$2)*10^12*SUMPRODUCT('Multipliers and Adjustments'!$E$43:$AN$70*('Multipliers and Adjustments'!$E$42:$AN$42=AI$2)*('Multipliers and Adjustments'!$C$43:$C$70=$A15)*('Multipliers and Adjustments'!$D$43:$D$70=$B$1))</f>
        <v>0</v>
      </c>
      <c r="AJ15" s="10" cm="1">
        <f t="array" ref="AJ15">SUMIFS('EPA non-CO2 Data'!$H:$H,'EPA non-CO2 Data'!$A:$A,'Country Selector'!$A$2,'EPA non-CO2 Data'!$J:$J,$B$1,'EPA non-CO2 Data'!$I:$I,$A15,'EPA non-CO2 Data'!$F:$F,AJ$2)*10^12*SUMPRODUCT('Multipliers and Adjustments'!$E$43:$AN$70*('Multipliers and Adjustments'!$E$42:$AN$42=AJ$2)*('Multipliers and Adjustments'!$C$43:$C$70=$A15)*('Multipliers and Adjustments'!$D$43:$D$70=$B$1))</f>
        <v>0</v>
      </c>
      <c r="AK15" s="10" cm="1">
        <f t="array" ref="AK15">SUMIFS('EPA non-CO2 Data'!$H:$H,'EPA non-CO2 Data'!$A:$A,'Country Selector'!$A$2,'EPA non-CO2 Data'!$J:$J,$B$1,'EPA non-CO2 Data'!$I:$I,$A15,'EPA non-CO2 Data'!$F:$F,AK$2)*10^12*SUMPRODUCT('Multipliers and Adjustments'!$E$43:$AN$70*('Multipliers and Adjustments'!$E$42:$AN$42=AK$2)*('Multipliers and Adjustments'!$C$43:$C$70=$A15)*('Multipliers and Adjustments'!$D$43:$D$70=$B$1))</f>
        <v>0</v>
      </c>
    </row>
    <row r="16" spans="1:37" x14ac:dyDescent="0.25">
      <c r="A16" s="13" t="s">
        <v>562</v>
      </c>
      <c r="B16" s="10" cm="1">
        <f t="array" ref="B16">SUMIFS('EPA non-CO2 Data'!$H:$H,'EPA non-CO2 Data'!$A:$A,'Country Selector'!$A$2,'EPA non-CO2 Data'!$J:$J,$B$1,'EPA non-CO2 Data'!$I:$I,$A16,'EPA non-CO2 Data'!$F:$F,B$2)*10^12*SUMPRODUCT('Multipliers and Adjustments'!$E$43:$AN$70*('Multipliers and Adjustments'!$E$42:$AN$42=B$2)*('Multipliers and Adjustments'!$C$43:$C$70=$A16)*('Multipliers and Adjustments'!$D$43:$D$70=$B$1))</f>
        <v>0</v>
      </c>
      <c r="C16" s="10" cm="1">
        <f t="array" ref="C16">SUMIFS('EPA non-CO2 Data'!$H:$H,'EPA non-CO2 Data'!$A:$A,'Country Selector'!$A$2,'EPA non-CO2 Data'!$J:$J,$B$1,'EPA non-CO2 Data'!$I:$I,$A16,'EPA non-CO2 Data'!$F:$F,C$2)*10^12*SUMPRODUCT('Multipliers and Adjustments'!$E$43:$AN$70*('Multipliers and Adjustments'!$E$42:$AN$42=C$2)*('Multipliers and Adjustments'!$C$43:$C$70=$A16)*('Multipliers and Adjustments'!$D$43:$D$70=$B$1))</f>
        <v>0</v>
      </c>
      <c r="D16" s="10" cm="1">
        <f t="array" ref="D16">SUMIFS('EPA non-CO2 Data'!$H:$H,'EPA non-CO2 Data'!$A:$A,'Country Selector'!$A$2,'EPA non-CO2 Data'!$J:$J,$B$1,'EPA non-CO2 Data'!$I:$I,$A16,'EPA non-CO2 Data'!$F:$F,D$2)*10^12*SUMPRODUCT('Multipliers and Adjustments'!$E$43:$AN$70*('Multipliers and Adjustments'!$E$42:$AN$42=D$2)*('Multipliers and Adjustments'!$C$43:$C$70=$A16)*('Multipliers and Adjustments'!$D$43:$D$70=$B$1))</f>
        <v>0</v>
      </c>
      <c r="E16" s="10" cm="1">
        <f t="array" ref="E16">SUMIFS('EPA non-CO2 Data'!$H:$H,'EPA non-CO2 Data'!$A:$A,'Country Selector'!$A$2,'EPA non-CO2 Data'!$J:$J,$B$1,'EPA non-CO2 Data'!$I:$I,$A16,'EPA non-CO2 Data'!$F:$F,E$2)*10^12*SUMPRODUCT('Multipliers and Adjustments'!$E$43:$AN$70*('Multipliers and Adjustments'!$E$42:$AN$42=E$2)*('Multipliers and Adjustments'!$C$43:$C$70=$A16)*('Multipliers and Adjustments'!$D$43:$D$70=$B$1))</f>
        <v>0</v>
      </c>
      <c r="F16" s="10" cm="1">
        <f t="array" ref="F16">SUMIFS('EPA non-CO2 Data'!$H:$H,'EPA non-CO2 Data'!$A:$A,'Country Selector'!$A$2,'EPA non-CO2 Data'!$J:$J,$B$1,'EPA non-CO2 Data'!$I:$I,$A16,'EPA non-CO2 Data'!$F:$F,F$2)*10^12*SUMPRODUCT('Multipliers and Adjustments'!$E$43:$AN$70*('Multipliers and Adjustments'!$E$42:$AN$42=F$2)*('Multipliers and Adjustments'!$C$43:$C$70=$A16)*('Multipliers and Adjustments'!$D$43:$D$70=$B$1))</f>
        <v>0</v>
      </c>
      <c r="G16" s="10" cm="1">
        <f t="array" ref="G16">SUMIFS('EPA non-CO2 Data'!$H:$H,'EPA non-CO2 Data'!$A:$A,'Country Selector'!$A$2,'EPA non-CO2 Data'!$J:$J,$B$1,'EPA non-CO2 Data'!$I:$I,$A16,'EPA non-CO2 Data'!$F:$F,G$2)*10^12*SUMPRODUCT('Multipliers and Adjustments'!$E$43:$AN$70*('Multipliers and Adjustments'!$E$42:$AN$42=G$2)*('Multipliers and Adjustments'!$C$43:$C$70=$A16)*('Multipliers and Adjustments'!$D$43:$D$70=$B$1))</f>
        <v>0</v>
      </c>
      <c r="H16" s="10" cm="1">
        <f t="array" ref="H16">SUMIFS('EPA non-CO2 Data'!$H:$H,'EPA non-CO2 Data'!$A:$A,'Country Selector'!$A$2,'EPA non-CO2 Data'!$J:$J,$B$1,'EPA non-CO2 Data'!$I:$I,$A16,'EPA non-CO2 Data'!$F:$F,H$2)*10^12*SUMPRODUCT('Multipliers and Adjustments'!$E$43:$AN$70*('Multipliers and Adjustments'!$E$42:$AN$42=H$2)*('Multipliers and Adjustments'!$C$43:$C$70=$A16)*('Multipliers and Adjustments'!$D$43:$D$70=$B$1))</f>
        <v>0</v>
      </c>
      <c r="I16" s="10" cm="1">
        <f t="array" ref="I16">SUMIFS('EPA non-CO2 Data'!$H:$H,'EPA non-CO2 Data'!$A:$A,'Country Selector'!$A$2,'EPA non-CO2 Data'!$J:$J,$B$1,'EPA non-CO2 Data'!$I:$I,$A16,'EPA non-CO2 Data'!$F:$F,I$2)*10^12*SUMPRODUCT('Multipliers and Adjustments'!$E$43:$AN$70*('Multipliers and Adjustments'!$E$42:$AN$42=I$2)*('Multipliers and Adjustments'!$C$43:$C$70=$A16)*('Multipliers and Adjustments'!$D$43:$D$70=$B$1))</f>
        <v>0</v>
      </c>
      <c r="J16" s="10" cm="1">
        <f t="array" ref="J16">SUMIFS('EPA non-CO2 Data'!$H:$H,'EPA non-CO2 Data'!$A:$A,'Country Selector'!$A$2,'EPA non-CO2 Data'!$J:$J,$B$1,'EPA non-CO2 Data'!$I:$I,$A16,'EPA non-CO2 Data'!$F:$F,J$2)*10^12*SUMPRODUCT('Multipliers and Adjustments'!$E$43:$AN$70*('Multipliers and Adjustments'!$E$42:$AN$42=J$2)*('Multipliers and Adjustments'!$C$43:$C$70=$A16)*('Multipliers and Adjustments'!$D$43:$D$70=$B$1))</f>
        <v>0</v>
      </c>
      <c r="K16" s="10" cm="1">
        <f t="array" ref="K16">SUMIFS('EPA non-CO2 Data'!$H:$H,'EPA non-CO2 Data'!$A:$A,'Country Selector'!$A$2,'EPA non-CO2 Data'!$J:$J,$B$1,'EPA non-CO2 Data'!$I:$I,$A16,'EPA non-CO2 Data'!$F:$F,K$2)*10^12*SUMPRODUCT('Multipliers and Adjustments'!$E$43:$AN$70*('Multipliers and Adjustments'!$E$42:$AN$42=K$2)*('Multipliers and Adjustments'!$C$43:$C$70=$A16)*('Multipliers and Adjustments'!$D$43:$D$70=$B$1))</f>
        <v>0</v>
      </c>
      <c r="L16" s="10" cm="1">
        <f t="array" ref="L16">SUMIFS('EPA non-CO2 Data'!$H:$H,'EPA non-CO2 Data'!$A:$A,'Country Selector'!$A$2,'EPA non-CO2 Data'!$J:$J,$B$1,'EPA non-CO2 Data'!$I:$I,$A16,'EPA non-CO2 Data'!$F:$F,L$2)*10^12*SUMPRODUCT('Multipliers and Adjustments'!$E$43:$AN$70*('Multipliers and Adjustments'!$E$42:$AN$42=L$2)*('Multipliers and Adjustments'!$C$43:$C$70=$A16)*('Multipliers and Adjustments'!$D$43:$D$70=$B$1))</f>
        <v>0</v>
      </c>
      <c r="M16" s="10" cm="1">
        <f t="array" ref="M16">SUMIFS('EPA non-CO2 Data'!$H:$H,'EPA non-CO2 Data'!$A:$A,'Country Selector'!$A$2,'EPA non-CO2 Data'!$J:$J,$B$1,'EPA non-CO2 Data'!$I:$I,$A16,'EPA non-CO2 Data'!$F:$F,M$2)*10^12*SUMPRODUCT('Multipliers and Adjustments'!$E$43:$AN$70*('Multipliers and Adjustments'!$E$42:$AN$42=M$2)*('Multipliers and Adjustments'!$C$43:$C$70=$A16)*('Multipliers and Adjustments'!$D$43:$D$70=$B$1))</f>
        <v>0</v>
      </c>
      <c r="N16" s="10" cm="1">
        <f t="array" ref="N16">SUMIFS('EPA non-CO2 Data'!$H:$H,'EPA non-CO2 Data'!$A:$A,'Country Selector'!$A$2,'EPA non-CO2 Data'!$J:$J,$B$1,'EPA non-CO2 Data'!$I:$I,$A16,'EPA non-CO2 Data'!$F:$F,N$2)*10^12*SUMPRODUCT('Multipliers and Adjustments'!$E$43:$AN$70*('Multipliers and Adjustments'!$E$42:$AN$42=N$2)*('Multipliers and Adjustments'!$C$43:$C$70=$A16)*('Multipliers and Adjustments'!$D$43:$D$70=$B$1))</f>
        <v>0</v>
      </c>
      <c r="O16" s="10" cm="1">
        <f t="array" ref="O16">SUMIFS('EPA non-CO2 Data'!$H:$H,'EPA non-CO2 Data'!$A:$A,'Country Selector'!$A$2,'EPA non-CO2 Data'!$J:$J,$B$1,'EPA non-CO2 Data'!$I:$I,$A16,'EPA non-CO2 Data'!$F:$F,O$2)*10^12*SUMPRODUCT('Multipliers and Adjustments'!$E$43:$AN$70*('Multipliers and Adjustments'!$E$42:$AN$42=O$2)*('Multipliers and Adjustments'!$C$43:$C$70=$A16)*('Multipliers and Adjustments'!$D$43:$D$70=$B$1))</f>
        <v>0</v>
      </c>
      <c r="P16" s="10" cm="1">
        <f t="array" ref="P16">SUMIFS('EPA non-CO2 Data'!$H:$H,'EPA non-CO2 Data'!$A:$A,'Country Selector'!$A$2,'EPA non-CO2 Data'!$J:$J,$B$1,'EPA non-CO2 Data'!$I:$I,$A16,'EPA non-CO2 Data'!$F:$F,P$2)*10^12*SUMPRODUCT('Multipliers and Adjustments'!$E$43:$AN$70*('Multipliers and Adjustments'!$E$42:$AN$42=P$2)*('Multipliers and Adjustments'!$C$43:$C$70=$A16)*('Multipliers and Adjustments'!$D$43:$D$70=$B$1))</f>
        <v>0</v>
      </c>
      <c r="Q16" s="10" cm="1">
        <f t="array" ref="Q16">SUMIFS('EPA non-CO2 Data'!$H:$H,'EPA non-CO2 Data'!$A:$A,'Country Selector'!$A$2,'EPA non-CO2 Data'!$J:$J,$B$1,'EPA non-CO2 Data'!$I:$I,$A16,'EPA non-CO2 Data'!$F:$F,Q$2)*10^12*SUMPRODUCT('Multipliers and Adjustments'!$E$43:$AN$70*('Multipliers and Adjustments'!$E$42:$AN$42=Q$2)*('Multipliers and Adjustments'!$C$43:$C$70=$A16)*('Multipliers and Adjustments'!$D$43:$D$70=$B$1))</f>
        <v>0</v>
      </c>
      <c r="R16" s="10" cm="1">
        <f t="array" ref="R16">SUMIFS('EPA non-CO2 Data'!$H:$H,'EPA non-CO2 Data'!$A:$A,'Country Selector'!$A$2,'EPA non-CO2 Data'!$J:$J,$B$1,'EPA non-CO2 Data'!$I:$I,$A16,'EPA non-CO2 Data'!$F:$F,R$2)*10^12*SUMPRODUCT('Multipliers and Adjustments'!$E$43:$AN$70*('Multipliers and Adjustments'!$E$42:$AN$42=R$2)*('Multipliers and Adjustments'!$C$43:$C$70=$A16)*('Multipliers and Adjustments'!$D$43:$D$70=$B$1))</f>
        <v>0</v>
      </c>
      <c r="S16" s="10" cm="1">
        <f t="array" ref="S16">SUMIFS('EPA non-CO2 Data'!$H:$H,'EPA non-CO2 Data'!$A:$A,'Country Selector'!$A$2,'EPA non-CO2 Data'!$J:$J,$B$1,'EPA non-CO2 Data'!$I:$I,$A16,'EPA non-CO2 Data'!$F:$F,S$2)*10^12*SUMPRODUCT('Multipliers and Adjustments'!$E$43:$AN$70*('Multipliers and Adjustments'!$E$42:$AN$42=S$2)*('Multipliers and Adjustments'!$C$43:$C$70=$A16)*('Multipliers and Adjustments'!$D$43:$D$70=$B$1))</f>
        <v>0</v>
      </c>
      <c r="T16" s="10" cm="1">
        <f t="array" ref="T16">SUMIFS('EPA non-CO2 Data'!$H:$H,'EPA non-CO2 Data'!$A:$A,'Country Selector'!$A$2,'EPA non-CO2 Data'!$J:$J,$B$1,'EPA non-CO2 Data'!$I:$I,$A16,'EPA non-CO2 Data'!$F:$F,T$2)*10^12*SUMPRODUCT('Multipliers and Adjustments'!$E$43:$AN$70*('Multipliers and Adjustments'!$E$42:$AN$42=T$2)*('Multipliers and Adjustments'!$C$43:$C$70=$A16)*('Multipliers and Adjustments'!$D$43:$D$70=$B$1))</f>
        <v>0</v>
      </c>
      <c r="U16" s="10" cm="1">
        <f t="array" ref="U16">SUMIFS('EPA non-CO2 Data'!$H:$H,'EPA non-CO2 Data'!$A:$A,'Country Selector'!$A$2,'EPA non-CO2 Data'!$J:$J,$B$1,'EPA non-CO2 Data'!$I:$I,$A16,'EPA non-CO2 Data'!$F:$F,U$2)*10^12*SUMPRODUCT('Multipliers and Adjustments'!$E$43:$AN$70*('Multipliers and Adjustments'!$E$42:$AN$42=U$2)*('Multipliers and Adjustments'!$C$43:$C$70=$A16)*('Multipliers and Adjustments'!$D$43:$D$70=$B$1))</f>
        <v>0</v>
      </c>
      <c r="V16" s="10" cm="1">
        <f t="array" ref="V16">SUMIFS('EPA non-CO2 Data'!$H:$H,'EPA non-CO2 Data'!$A:$A,'Country Selector'!$A$2,'EPA non-CO2 Data'!$J:$J,$B$1,'EPA non-CO2 Data'!$I:$I,$A16,'EPA non-CO2 Data'!$F:$F,V$2)*10^12*SUMPRODUCT('Multipliers and Adjustments'!$E$43:$AN$70*('Multipliers and Adjustments'!$E$42:$AN$42=V$2)*('Multipliers and Adjustments'!$C$43:$C$70=$A16)*('Multipliers and Adjustments'!$D$43:$D$70=$B$1))</f>
        <v>0</v>
      </c>
      <c r="W16" s="10" cm="1">
        <f t="array" ref="W16">SUMIFS('EPA non-CO2 Data'!$H:$H,'EPA non-CO2 Data'!$A:$A,'Country Selector'!$A$2,'EPA non-CO2 Data'!$J:$J,$B$1,'EPA non-CO2 Data'!$I:$I,$A16,'EPA non-CO2 Data'!$F:$F,W$2)*10^12*SUMPRODUCT('Multipliers and Adjustments'!$E$43:$AN$70*('Multipliers and Adjustments'!$E$42:$AN$42=W$2)*('Multipliers and Adjustments'!$C$43:$C$70=$A16)*('Multipliers and Adjustments'!$D$43:$D$70=$B$1))</f>
        <v>0</v>
      </c>
      <c r="X16" s="10" cm="1">
        <f t="array" ref="X16">SUMIFS('EPA non-CO2 Data'!$H:$H,'EPA non-CO2 Data'!$A:$A,'Country Selector'!$A$2,'EPA non-CO2 Data'!$J:$J,$B$1,'EPA non-CO2 Data'!$I:$I,$A16,'EPA non-CO2 Data'!$F:$F,X$2)*10^12*SUMPRODUCT('Multipliers and Adjustments'!$E$43:$AN$70*('Multipliers and Adjustments'!$E$42:$AN$42=X$2)*('Multipliers and Adjustments'!$C$43:$C$70=$A16)*('Multipliers and Adjustments'!$D$43:$D$70=$B$1))</f>
        <v>0</v>
      </c>
      <c r="Y16" s="10" cm="1">
        <f t="array" ref="Y16">SUMIFS('EPA non-CO2 Data'!$H:$H,'EPA non-CO2 Data'!$A:$A,'Country Selector'!$A$2,'EPA non-CO2 Data'!$J:$J,$B$1,'EPA non-CO2 Data'!$I:$I,$A16,'EPA non-CO2 Data'!$F:$F,Y$2)*10^12*SUMPRODUCT('Multipliers and Adjustments'!$E$43:$AN$70*('Multipliers and Adjustments'!$E$42:$AN$42=Y$2)*('Multipliers and Adjustments'!$C$43:$C$70=$A16)*('Multipliers and Adjustments'!$D$43:$D$70=$B$1))</f>
        <v>0</v>
      </c>
      <c r="Z16" s="10" cm="1">
        <f t="array" ref="Z16">SUMIFS('EPA non-CO2 Data'!$H:$H,'EPA non-CO2 Data'!$A:$A,'Country Selector'!$A$2,'EPA non-CO2 Data'!$J:$J,$B$1,'EPA non-CO2 Data'!$I:$I,$A16,'EPA non-CO2 Data'!$F:$F,Z$2)*10^12*SUMPRODUCT('Multipliers and Adjustments'!$E$43:$AN$70*('Multipliers and Adjustments'!$E$42:$AN$42=Z$2)*('Multipliers and Adjustments'!$C$43:$C$70=$A16)*('Multipliers and Adjustments'!$D$43:$D$70=$B$1))</f>
        <v>0</v>
      </c>
      <c r="AA16" s="10" cm="1">
        <f t="array" ref="AA16">SUMIFS('EPA non-CO2 Data'!$H:$H,'EPA non-CO2 Data'!$A:$A,'Country Selector'!$A$2,'EPA non-CO2 Data'!$J:$J,$B$1,'EPA non-CO2 Data'!$I:$I,$A16,'EPA non-CO2 Data'!$F:$F,AA$2)*10^12*SUMPRODUCT('Multipliers and Adjustments'!$E$43:$AN$70*('Multipliers and Adjustments'!$E$42:$AN$42=AA$2)*('Multipliers and Adjustments'!$C$43:$C$70=$A16)*('Multipliers and Adjustments'!$D$43:$D$70=$B$1))</f>
        <v>0</v>
      </c>
      <c r="AB16" s="10" cm="1">
        <f t="array" ref="AB16">SUMIFS('EPA non-CO2 Data'!$H:$H,'EPA non-CO2 Data'!$A:$A,'Country Selector'!$A$2,'EPA non-CO2 Data'!$J:$J,$B$1,'EPA non-CO2 Data'!$I:$I,$A16,'EPA non-CO2 Data'!$F:$F,AB$2)*10^12*SUMPRODUCT('Multipliers and Adjustments'!$E$43:$AN$70*('Multipliers and Adjustments'!$E$42:$AN$42=AB$2)*('Multipliers and Adjustments'!$C$43:$C$70=$A16)*('Multipliers and Adjustments'!$D$43:$D$70=$B$1))</f>
        <v>0</v>
      </c>
      <c r="AC16" s="10" cm="1">
        <f t="array" ref="AC16">SUMIFS('EPA non-CO2 Data'!$H:$H,'EPA non-CO2 Data'!$A:$A,'Country Selector'!$A$2,'EPA non-CO2 Data'!$J:$J,$B$1,'EPA non-CO2 Data'!$I:$I,$A16,'EPA non-CO2 Data'!$F:$F,AC$2)*10^12*SUMPRODUCT('Multipliers and Adjustments'!$E$43:$AN$70*('Multipliers and Adjustments'!$E$42:$AN$42=AC$2)*('Multipliers and Adjustments'!$C$43:$C$70=$A16)*('Multipliers and Adjustments'!$D$43:$D$70=$B$1))</f>
        <v>0</v>
      </c>
      <c r="AD16" s="10" cm="1">
        <f t="array" ref="AD16">SUMIFS('EPA non-CO2 Data'!$H:$H,'EPA non-CO2 Data'!$A:$A,'Country Selector'!$A$2,'EPA non-CO2 Data'!$J:$J,$B$1,'EPA non-CO2 Data'!$I:$I,$A16,'EPA non-CO2 Data'!$F:$F,AD$2)*10^12*SUMPRODUCT('Multipliers and Adjustments'!$E$43:$AN$70*('Multipliers and Adjustments'!$E$42:$AN$42=AD$2)*('Multipliers and Adjustments'!$C$43:$C$70=$A16)*('Multipliers and Adjustments'!$D$43:$D$70=$B$1))</f>
        <v>0</v>
      </c>
      <c r="AE16" s="10" cm="1">
        <f t="array" ref="AE16">SUMIFS('EPA non-CO2 Data'!$H:$H,'EPA non-CO2 Data'!$A:$A,'Country Selector'!$A$2,'EPA non-CO2 Data'!$J:$J,$B$1,'EPA non-CO2 Data'!$I:$I,$A16,'EPA non-CO2 Data'!$F:$F,AE$2)*10^12*SUMPRODUCT('Multipliers and Adjustments'!$E$43:$AN$70*('Multipliers and Adjustments'!$E$42:$AN$42=AE$2)*('Multipliers and Adjustments'!$C$43:$C$70=$A16)*('Multipliers and Adjustments'!$D$43:$D$70=$B$1))</f>
        <v>0</v>
      </c>
      <c r="AF16" s="10" cm="1">
        <f t="array" ref="AF16">SUMIFS('EPA non-CO2 Data'!$H:$H,'EPA non-CO2 Data'!$A:$A,'Country Selector'!$A$2,'EPA non-CO2 Data'!$J:$J,$B$1,'EPA non-CO2 Data'!$I:$I,$A16,'EPA non-CO2 Data'!$F:$F,AF$2)*10^12*SUMPRODUCT('Multipliers and Adjustments'!$E$43:$AN$70*('Multipliers and Adjustments'!$E$42:$AN$42=AF$2)*('Multipliers and Adjustments'!$C$43:$C$70=$A16)*('Multipliers and Adjustments'!$D$43:$D$70=$B$1))</f>
        <v>0</v>
      </c>
      <c r="AG16" s="10" cm="1">
        <f t="array" ref="AG16">SUMIFS('EPA non-CO2 Data'!$H:$H,'EPA non-CO2 Data'!$A:$A,'Country Selector'!$A$2,'EPA non-CO2 Data'!$J:$J,$B$1,'EPA non-CO2 Data'!$I:$I,$A16,'EPA non-CO2 Data'!$F:$F,AG$2)*10^12*SUMPRODUCT('Multipliers and Adjustments'!$E$43:$AN$70*('Multipliers and Adjustments'!$E$42:$AN$42=AG$2)*('Multipliers and Adjustments'!$C$43:$C$70=$A16)*('Multipliers and Adjustments'!$D$43:$D$70=$B$1))</f>
        <v>0</v>
      </c>
      <c r="AH16" s="10" cm="1">
        <f t="array" ref="AH16">SUMIFS('EPA non-CO2 Data'!$H:$H,'EPA non-CO2 Data'!$A:$A,'Country Selector'!$A$2,'EPA non-CO2 Data'!$J:$J,$B$1,'EPA non-CO2 Data'!$I:$I,$A16,'EPA non-CO2 Data'!$F:$F,AH$2)*10^12*SUMPRODUCT('Multipliers and Adjustments'!$E$43:$AN$70*('Multipliers and Adjustments'!$E$42:$AN$42=AH$2)*('Multipliers and Adjustments'!$C$43:$C$70=$A16)*('Multipliers and Adjustments'!$D$43:$D$70=$B$1))</f>
        <v>0</v>
      </c>
      <c r="AI16" s="10" cm="1">
        <f t="array" ref="AI16">SUMIFS('EPA non-CO2 Data'!$H:$H,'EPA non-CO2 Data'!$A:$A,'Country Selector'!$A$2,'EPA non-CO2 Data'!$J:$J,$B$1,'EPA non-CO2 Data'!$I:$I,$A16,'EPA non-CO2 Data'!$F:$F,AI$2)*10^12*SUMPRODUCT('Multipliers and Adjustments'!$E$43:$AN$70*('Multipliers and Adjustments'!$E$42:$AN$42=AI$2)*('Multipliers and Adjustments'!$C$43:$C$70=$A16)*('Multipliers and Adjustments'!$D$43:$D$70=$B$1))</f>
        <v>0</v>
      </c>
      <c r="AJ16" s="10" cm="1">
        <f t="array" ref="AJ16">SUMIFS('EPA non-CO2 Data'!$H:$H,'EPA non-CO2 Data'!$A:$A,'Country Selector'!$A$2,'EPA non-CO2 Data'!$J:$J,$B$1,'EPA non-CO2 Data'!$I:$I,$A16,'EPA non-CO2 Data'!$F:$F,AJ$2)*10^12*SUMPRODUCT('Multipliers and Adjustments'!$E$43:$AN$70*('Multipliers and Adjustments'!$E$42:$AN$42=AJ$2)*('Multipliers and Adjustments'!$C$43:$C$70=$A16)*('Multipliers and Adjustments'!$D$43:$D$70=$B$1))</f>
        <v>0</v>
      </c>
      <c r="AK16" s="10" cm="1">
        <f t="array" ref="AK16">SUMIFS('EPA non-CO2 Data'!$H:$H,'EPA non-CO2 Data'!$A:$A,'Country Selector'!$A$2,'EPA non-CO2 Data'!$J:$J,$B$1,'EPA non-CO2 Data'!$I:$I,$A16,'EPA non-CO2 Data'!$F:$F,AK$2)*10^12*SUMPRODUCT('Multipliers and Adjustments'!$E$43:$AN$70*('Multipliers and Adjustments'!$E$42:$AN$42=AK$2)*('Multipliers and Adjustments'!$C$43:$C$70=$A16)*('Multipliers and Adjustments'!$D$43:$D$70=$B$1))</f>
        <v>0</v>
      </c>
    </row>
    <row r="17" spans="1:37" x14ac:dyDescent="0.25">
      <c r="A17" t="s">
        <v>563</v>
      </c>
      <c r="B17" s="10" cm="1">
        <f t="array" ref="B17">SUMIFS('EPA non-CO2 Data'!$H:$H,'EPA non-CO2 Data'!$A:$A,'Country Selector'!$A$2,'EPA non-CO2 Data'!$J:$J,$B$1,'EPA non-CO2 Data'!$I:$I,$A17,'EPA non-CO2 Data'!$F:$F,B$2)*10^12*SUMPRODUCT('Multipliers and Adjustments'!$E$43:$AN$70*('Multipliers and Adjustments'!$E$42:$AN$42=B$2)*('Multipliers and Adjustments'!$C$43:$C$70=$A17)*('Multipliers and Adjustments'!$D$43:$D$70=$B$1))</f>
        <v>0</v>
      </c>
      <c r="C17" s="10" cm="1">
        <f t="array" ref="C17">SUMIFS('EPA non-CO2 Data'!$H:$H,'EPA non-CO2 Data'!$A:$A,'Country Selector'!$A$2,'EPA non-CO2 Data'!$J:$J,$B$1,'EPA non-CO2 Data'!$I:$I,$A17,'EPA non-CO2 Data'!$F:$F,C$2)*10^12*SUMPRODUCT('Multipliers and Adjustments'!$E$43:$AN$70*('Multipliers and Adjustments'!$E$42:$AN$42=C$2)*('Multipliers and Adjustments'!$C$43:$C$70=$A17)*('Multipliers and Adjustments'!$D$43:$D$70=$B$1))</f>
        <v>0</v>
      </c>
      <c r="D17" s="10" cm="1">
        <f t="array" ref="D17">SUMIFS('EPA non-CO2 Data'!$H:$H,'EPA non-CO2 Data'!$A:$A,'Country Selector'!$A$2,'EPA non-CO2 Data'!$J:$J,$B$1,'EPA non-CO2 Data'!$I:$I,$A17,'EPA non-CO2 Data'!$F:$F,D$2)*10^12*SUMPRODUCT('Multipliers and Adjustments'!$E$43:$AN$70*('Multipliers and Adjustments'!$E$42:$AN$42=D$2)*('Multipliers and Adjustments'!$C$43:$C$70=$A17)*('Multipliers and Adjustments'!$D$43:$D$70=$B$1))</f>
        <v>0</v>
      </c>
      <c r="E17" s="10" cm="1">
        <f t="array" ref="E17">SUMIFS('EPA non-CO2 Data'!$H:$H,'EPA non-CO2 Data'!$A:$A,'Country Selector'!$A$2,'EPA non-CO2 Data'!$J:$J,$B$1,'EPA non-CO2 Data'!$I:$I,$A17,'EPA non-CO2 Data'!$F:$F,E$2)*10^12*SUMPRODUCT('Multipliers and Adjustments'!$E$43:$AN$70*('Multipliers and Adjustments'!$E$42:$AN$42=E$2)*('Multipliers and Adjustments'!$C$43:$C$70=$A17)*('Multipliers and Adjustments'!$D$43:$D$70=$B$1))</f>
        <v>0</v>
      </c>
      <c r="F17" s="10" cm="1">
        <f t="array" ref="F17">SUMIFS('EPA non-CO2 Data'!$H:$H,'EPA non-CO2 Data'!$A:$A,'Country Selector'!$A$2,'EPA non-CO2 Data'!$J:$J,$B$1,'EPA non-CO2 Data'!$I:$I,$A17,'EPA non-CO2 Data'!$F:$F,F$2)*10^12*SUMPRODUCT('Multipliers and Adjustments'!$E$43:$AN$70*('Multipliers and Adjustments'!$E$42:$AN$42=F$2)*('Multipliers and Adjustments'!$C$43:$C$70=$A17)*('Multipliers and Adjustments'!$D$43:$D$70=$B$1))</f>
        <v>0</v>
      </c>
      <c r="G17" s="10" cm="1">
        <f t="array" ref="G17">SUMIFS('EPA non-CO2 Data'!$H:$H,'EPA non-CO2 Data'!$A:$A,'Country Selector'!$A$2,'EPA non-CO2 Data'!$J:$J,$B$1,'EPA non-CO2 Data'!$I:$I,$A17,'EPA non-CO2 Data'!$F:$F,G$2)*10^12*SUMPRODUCT('Multipliers and Adjustments'!$E$43:$AN$70*('Multipliers and Adjustments'!$E$42:$AN$42=G$2)*('Multipliers and Adjustments'!$C$43:$C$70=$A17)*('Multipliers and Adjustments'!$D$43:$D$70=$B$1))</f>
        <v>0</v>
      </c>
      <c r="H17" s="10" cm="1">
        <f t="array" ref="H17">SUMIFS('EPA non-CO2 Data'!$H:$H,'EPA non-CO2 Data'!$A:$A,'Country Selector'!$A$2,'EPA non-CO2 Data'!$J:$J,$B$1,'EPA non-CO2 Data'!$I:$I,$A17,'EPA non-CO2 Data'!$F:$F,H$2)*10^12*SUMPRODUCT('Multipliers and Adjustments'!$E$43:$AN$70*('Multipliers and Adjustments'!$E$42:$AN$42=H$2)*('Multipliers and Adjustments'!$C$43:$C$70=$A17)*('Multipliers and Adjustments'!$D$43:$D$70=$B$1))</f>
        <v>0</v>
      </c>
      <c r="I17" s="10" cm="1">
        <f t="array" ref="I17">SUMIFS('EPA non-CO2 Data'!$H:$H,'EPA non-CO2 Data'!$A:$A,'Country Selector'!$A$2,'EPA non-CO2 Data'!$J:$J,$B$1,'EPA non-CO2 Data'!$I:$I,$A17,'EPA non-CO2 Data'!$F:$F,I$2)*10^12*SUMPRODUCT('Multipliers and Adjustments'!$E$43:$AN$70*('Multipliers and Adjustments'!$E$42:$AN$42=I$2)*('Multipliers and Adjustments'!$C$43:$C$70=$A17)*('Multipliers and Adjustments'!$D$43:$D$70=$B$1))</f>
        <v>0</v>
      </c>
      <c r="J17" s="10" cm="1">
        <f t="array" ref="J17">SUMIFS('EPA non-CO2 Data'!$H:$H,'EPA non-CO2 Data'!$A:$A,'Country Selector'!$A$2,'EPA non-CO2 Data'!$J:$J,$B$1,'EPA non-CO2 Data'!$I:$I,$A17,'EPA non-CO2 Data'!$F:$F,J$2)*10^12*SUMPRODUCT('Multipliers and Adjustments'!$E$43:$AN$70*('Multipliers and Adjustments'!$E$42:$AN$42=J$2)*('Multipliers and Adjustments'!$C$43:$C$70=$A17)*('Multipliers and Adjustments'!$D$43:$D$70=$B$1))</f>
        <v>0</v>
      </c>
      <c r="K17" s="10" cm="1">
        <f t="array" ref="K17">SUMIFS('EPA non-CO2 Data'!$H:$H,'EPA non-CO2 Data'!$A:$A,'Country Selector'!$A$2,'EPA non-CO2 Data'!$J:$J,$B$1,'EPA non-CO2 Data'!$I:$I,$A17,'EPA non-CO2 Data'!$F:$F,K$2)*10^12*SUMPRODUCT('Multipliers and Adjustments'!$E$43:$AN$70*('Multipliers and Adjustments'!$E$42:$AN$42=K$2)*('Multipliers and Adjustments'!$C$43:$C$70=$A17)*('Multipliers and Adjustments'!$D$43:$D$70=$B$1))</f>
        <v>0</v>
      </c>
      <c r="L17" s="10" cm="1">
        <f t="array" ref="L17">SUMIFS('EPA non-CO2 Data'!$H:$H,'EPA non-CO2 Data'!$A:$A,'Country Selector'!$A$2,'EPA non-CO2 Data'!$J:$J,$B$1,'EPA non-CO2 Data'!$I:$I,$A17,'EPA non-CO2 Data'!$F:$F,L$2)*10^12*SUMPRODUCT('Multipliers and Adjustments'!$E$43:$AN$70*('Multipliers and Adjustments'!$E$42:$AN$42=L$2)*('Multipliers and Adjustments'!$C$43:$C$70=$A17)*('Multipliers and Adjustments'!$D$43:$D$70=$B$1))</f>
        <v>0</v>
      </c>
      <c r="M17" s="10" cm="1">
        <f t="array" ref="M17">SUMIFS('EPA non-CO2 Data'!$H:$H,'EPA non-CO2 Data'!$A:$A,'Country Selector'!$A$2,'EPA non-CO2 Data'!$J:$J,$B$1,'EPA non-CO2 Data'!$I:$I,$A17,'EPA non-CO2 Data'!$F:$F,M$2)*10^12*SUMPRODUCT('Multipliers and Adjustments'!$E$43:$AN$70*('Multipliers and Adjustments'!$E$42:$AN$42=M$2)*('Multipliers and Adjustments'!$C$43:$C$70=$A17)*('Multipliers and Adjustments'!$D$43:$D$70=$B$1))</f>
        <v>0</v>
      </c>
      <c r="N17" s="10" cm="1">
        <f t="array" ref="N17">SUMIFS('EPA non-CO2 Data'!$H:$H,'EPA non-CO2 Data'!$A:$A,'Country Selector'!$A$2,'EPA non-CO2 Data'!$J:$J,$B$1,'EPA non-CO2 Data'!$I:$I,$A17,'EPA non-CO2 Data'!$F:$F,N$2)*10^12*SUMPRODUCT('Multipliers and Adjustments'!$E$43:$AN$70*('Multipliers and Adjustments'!$E$42:$AN$42=N$2)*('Multipliers and Adjustments'!$C$43:$C$70=$A17)*('Multipliers and Adjustments'!$D$43:$D$70=$B$1))</f>
        <v>0</v>
      </c>
      <c r="O17" s="10" cm="1">
        <f t="array" ref="O17">SUMIFS('EPA non-CO2 Data'!$H:$H,'EPA non-CO2 Data'!$A:$A,'Country Selector'!$A$2,'EPA non-CO2 Data'!$J:$J,$B$1,'EPA non-CO2 Data'!$I:$I,$A17,'EPA non-CO2 Data'!$F:$F,O$2)*10^12*SUMPRODUCT('Multipliers and Adjustments'!$E$43:$AN$70*('Multipliers and Adjustments'!$E$42:$AN$42=O$2)*('Multipliers and Adjustments'!$C$43:$C$70=$A17)*('Multipliers and Adjustments'!$D$43:$D$70=$B$1))</f>
        <v>0</v>
      </c>
      <c r="P17" s="10" cm="1">
        <f t="array" ref="P17">SUMIFS('EPA non-CO2 Data'!$H:$H,'EPA non-CO2 Data'!$A:$A,'Country Selector'!$A$2,'EPA non-CO2 Data'!$J:$J,$B$1,'EPA non-CO2 Data'!$I:$I,$A17,'EPA non-CO2 Data'!$F:$F,P$2)*10^12*SUMPRODUCT('Multipliers and Adjustments'!$E$43:$AN$70*('Multipliers and Adjustments'!$E$42:$AN$42=P$2)*('Multipliers and Adjustments'!$C$43:$C$70=$A17)*('Multipliers and Adjustments'!$D$43:$D$70=$B$1))</f>
        <v>0</v>
      </c>
      <c r="Q17" s="10" cm="1">
        <f t="array" ref="Q17">SUMIFS('EPA non-CO2 Data'!$H:$H,'EPA non-CO2 Data'!$A:$A,'Country Selector'!$A$2,'EPA non-CO2 Data'!$J:$J,$B$1,'EPA non-CO2 Data'!$I:$I,$A17,'EPA non-CO2 Data'!$F:$F,Q$2)*10^12*SUMPRODUCT('Multipliers and Adjustments'!$E$43:$AN$70*('Multipliers and Adjustments'!$E$42:$AN$42=Q$2)*('Multipliers and Adjustments'!$C$43:$C$70=$A17)*('Multipliers and Adjustments'!$D$43:$D$70=$B$1))</f>
        <v>0</v>
      </c>
      <c r="R17" s="10" cm="1">
        <f t="array" ref="R17">SUMIFS('EPA non-CO2 Data'!$H:$H,'EPA non-CO2 Data'!$A:$A,'Country Selector'!$A$2,'EPA non-CO2 Data'!$J:$J,$B$1,'EPA non-CO2 Data'!$I:$I,$A17,'EPA non-CO2 Data'!$F:$F,R$2)*10^12*SUMPRODUCT('Multipliers and Adjustments'!$E$43:$AN$70*('Multipliers and Adjustments'!$E$42:$AN$42=R$2)*('Multipliers and Adjustments'!$C$43:$C$70=$A17)*('Multipliers and Adjustments'!$D$43:$D$70=$B$1))</f>
        <v>0</v>
      </c>
      <c r="S17" s="10" cm="1">
        <f t="array" ref="S17">SUMIFS('EPA non-CO2 Data'!$H:$H,'EPA non-CO2 Data'!$A:$A,'Country Selector'!$A$2,'EPA non-CO2 Data'!$J:$J,$B$1,'EPA non-CO2 Data'!$I:$I,$A17,'EPA non-CO2 Data'!$F:$F,S$2)*10^12*SUMPRODUCT('Multipliers and Adjustments'!$E$43:$AN$70*('Multipliers and Adjustments'!$E$42:$AN$42=S$2)*('Multipliers and Adjustments'!$C$43:$C$70=$A17)*('Multipliers and Adjustments'!$D$43:$D$70=$B$1))</f>
        <v>0</v>
      </c>
      <c r="T17" s="10" cm="1">
        <f t="array" ref="T17">SUMIFS('EPA non-CO2 Data'!$H:$H,'EPA non-CO2 Data'!$A:$A,'Country Selector'!$A$2,'EPA non-CO2 Data'!$J:$J,$B$1,'EPA non-CO2 Data'!$I:$I,$A17,'EPA non-CO2 Data'!$F:$F,T$2)*10^12*SUMPRODUCT('Multipliers and Adjustments'!$E$43:$AN$70*('Multipliers and Adjustments'!$E$42:$AN$42=T$2)*('Multipliers and Adjustments'!$C$43:$C$70=$A17)*('Multipliers and Adjustments'!$D$43:$D$70=$B$1))</f>
        <v>0</v>
      </c>
      <c r="U17" s="10" cm="1">
        <f t="array" ref="U17">SUMIFS('EPA non-CO2 Data'!$H:$H,'EPA non-CO2 Data'!$A:$A,'Country Selector'!$A$2,'EPA non-CO2 Data'!$J:$J,$B$1,'EPA non-CO2 Data'!$I:$I,$A17,'EPA non-CO2 Data'!$F:$F,U$2)*10^12*SUMPRODUCT('Multipliers and Adjustments'!$E$43:$AN$70*('Multipliers and Adjustments'!$E$42:$AN$42=U$2)*('Multipliers and Adjustments'!$C$43:$C$70=$A17)*('Multipliers and Adjustments'!$D$43:$D$70=$B$1))</f>
        <v>0</v>
      </c>
      <c r="V17" s="10" cm="1">
        <f t="array" ref="V17">SUMIFS('EPA non-CO2 Data'!$H:$H,'EPA non-CO2 Data'!$A:$A,'Country Selector'!$A$2,'EPA non-CO2 Data'!$J:$J,$B$1,'EPA non-CO2 Data'!$I:$I,$A17,'EPA non-CO2 Data'!$F:$F,V$2)*10^12*SUMPRODUCT('Multipliers and Adjustments'!$E$43:$AN$70*('Multipliers and Adjustments'!$E$42:$AN$42=V$2)*('Multipliers and Adjustments'!$C$43:$C$70=$A17)*('Multipliers and Adjustments'!$D$43:$D$70=$B$1))</f>
        <v>0</v>
      </c>
      <c r="W17" s="10" cm="1">
        <f t="array" ref="W17">SUMIFS('EPA non-CO2 Data'!$H:$H,'EPA non-CO2 Data'!$A:$A,'Country Selector'!$A$2,'EPA non-CO2 Data'!$J:$J,$B$1,'EPA non-CO2 Data'!$I:$I,$A17,'EPA non-CO2 Data'!$F:$F,W$2)*10^12*SUMPRODUCT('Multipliers and Adjustments'!$E$43:$AN$70*('Multipliers and Adjustments'!$E$42:$AN$42=W$2)*('Multipliers and Adjustments'!$C$43:$C$70=$A17)*('Multipliers and Adjustments'!$D$43:$D$70=$B$1))</f>
        <v>0</v>
      </c>
      <c r="X17" s="10" cm="1">
        <f t="array" ref="X17">SUMIFS('EPA non-CO2 Data'!$H:$H,'EPA non-CO2 Data'!$A:$A,'Country Selector'!$A$2,'EPA non-CO2 Data'!$J:$J,$B$1,'EPA non-CO2 Data'!$I:$I,$A17,'EPA non-CO2 Data'!$F:$F,X$2)*10^12*SUMPRODUCT('Multipliers and Adjustments'!$E$43:$AN$70*('Multipliers and Adjustments'!$E$42:$AN$42=X$2)*('Multipliers and Adjustments'!$C$43:$C$70=$A17)*('Multipliers and Adjustments'!$D$43:$D$70=$B$1))</f>
        <v>0</v>
      </c>
      <c r="Y17" s="10" cm="1">
        <f t="array" ref="Y17">SUMIFS('EPA non-CO2 Data'!$H:$H,'EPA non-CO2 Data'!$A:$A,'Country Selector'!$A$2,'EPA non-CO2 Data'!$J:$J,$B$1,'EPA non-CO2 Data'!$I:$I,$A17,'EPA non-CO2 Data'!$F:$F,Y$2)*10^12*SUMPRODUCT('Multipliers and Adjustments'!$E$43:$AN$70*('Multipliers and Adjustments'!$E$42:$AN$42=Y$2)*('Multipliers and Adjustments'!$C$43:$C$70=$A17)*('Multipliers and Adjustments'!$D$43:$D$70=$B$1))</f>
        <v>0</v>
      </c>
      <c r="Z17" s="10" cm="1">
        <f t="array" ref="Z17">SUMIFS('EPA non-CO2 Data'!$H:$H,'EPA non-CO2 Data'!$A:$A,'Country Selector'!$A$2,'EPA non-CO2 Data'!$J:$J,$B$1,'EPA non-CO2 Data'!$I:$I,$A17,'EPA non-CO2 Data'!$F:$F,Z$2)*10^12*SUMPRODUCT('Multipliers and Adjustments'!$E$43:$AN$70*('Multipliers and Adjustments'!$E$42:$AN$42=Z$2)*('Multipliers and Adjustments'!$C$43:$C$70=$A17)*('Multipliers and Adjustments'!$D$43:$D$70=$B$1))</f>
        <v>0</v>
      </c>
      <c r="AA17" s="10" cm="1">
        <f t="array" ref="AA17">SUMIFS('EPA non-CO2 Data'!$H:$H,'EPA non-CO2 Data'!$A:$A,'Country Selector'!$A$2,'EPA non-CO2 Data'!$J:$J,$B$1,'EPA non-CO2 Data'!$I:$I,$A17,'EPA non-CO2 Data'!$F:$F,AA$2)*10^12*SUMPRODUCT('Multipliers and Adjustments'!$E$43:$AN$70*('Multipliers and Adjustments'!$E$42:$AN$42=AA$2)*('Multipliers and Adjustments'!$C$43:$C$70=$A17)*('Multipliers and Adjustments'!$D$43:$D$70=$B$1))</f>
        <v>0</v>
      </c>
      <c r="AB17" s="10" cm="1">
        <f t="array" ref="AB17">SUMIFS('EPA non-CO2 Data'!$H:$H,'EPA non-CO2 Data'!$A:$A,'Country Selector'!$A$2,'EPA non-CO2 Data'!$J:$J,$B$1,'EPA non-CO2 Data'!$I:$I,$A17,'EPA non-CO2 Data'!$F:$F,AB$2)*10^12*SUMPRODUCT('Multipliers and Adjustments'!$E$43:$AN$70*('Multipliers and Adjustments'!$E$42:$AN$42=AB$2)*('Multipliers and Adjustments'!$C$43:$C$70=$A17)*('Multipliers and Adjustments'!$D$43:$D$70=$B$1))</f>
        <v>0</v>
      </c>
      <c r="AC17" s="10" cm="1">
        <f t="array" ref="AC17">SUMIFS('EPA non-CO2 Data'!$H:$H,'EPA non-CO2 Data'!$A:$A,'Country Selector'!$A$2,'EPA non-CO2 Data'!$J:$J,$B$1,'EPA non-CO2 Data'!$I:$I,$A17,'EPA non-CO2 Data'!$F:$F,AC$2)*10^12*SUMPRODUCT('Multipliers and Adjustments'!$E$43:$AN$70*('Multipliers and Adjustments'!$E$42:$AN$42=AC$2)*('Multipliers and Adjustments'!$C$43:$C$70=$A17)*('Multipliers and Adjustments'!$D$43:$D$70=$B$1))</f>
        <v>0</v>
      </c>
      <c r="AD17" s="10" cm="1">
        <f t="array" ref="AD17">SUMIFS('EPA non-CO2 Data'!$H:$H,'EPA non-CO2 Data'!$A:$A,'Country Selector'!$A$2,'EPA non-CO2 Data'!$J:$J,$B$1,'EPA non-CO2 Data'!$I:$I,$A17,'EPA non-CO2 Data'!$F:$F,AD$2)*10^12*SUMPRODUCT('Multipliers and Adjustments'!$E$43:$AN$70*('Multipliers and Adjustments'!$E$42:$AN$42=AD$2)*('Multipliers and Adjustments'!$C$43:$C$70=$A17)*('Multipliers and Adjustments'!$D$43:$D$70=$B$1))</f>
        <v>0</v>
      </c>
      <c r="AE17" s="10" cm="1">
        <f t="array" ref="AE17">SUMIFS('EPA non-CO2 Data'!$H:$H,'EPA non-CO2 Data'!$A:$A,'Country Selector'!$A$2,'EPA non-CO2 Data'!$J:$J,$B$1,'EPA non-CO2 Data'!$I:$I,$A17,'EPA non-CO2 Data'!$F:$F,AE$2)*10^12*SUMPRODUCT('Multipliers and Adjustments'!$E$43:$AN$70*('Multipliers and Adjustments'!$E$42:$AN$42=AE$2)*('Multipliers and Adjustments'!$C$43:$C$70=$A17)*('Multipliers and Adjustments'!$D$43:$D$70=$B$1))</f>
        <v>0</v>
      </c>
      <c r="AF17" s="10" cm="1">
        <f t="array" ref="AF17">SUMIFS('EPA non-CO2 Data'!$H:$H,'EPA non-CO2 Data'!$A:$A,'Country Selector'!$A$2,'EPA non-CO2 Data'!$J:$J,$B$1,'EPA non-CO2 Data'!$I:$I,$A17,'EPA non-CO2 Data'!$F:$F,AF$2)*10^12*SUMPRODUCT('Multipliers and Adjustments'!$E$43:$AN$70*('Multipliers and Adjustments'!$E$42:$AN$42=AF$2)*('Multipliers and Adjustments'!$C$43:$C$70=$A17)*('Multipliers and Adjustments'!$D$43:$D$70=$B$1))</f>
        <v>0</v>
      </c>
      <c r="AG17" s="10" cm="1">
        <f t="array" ref="AG17">SUMIFS('EPA non-CO2 Data'!$H:$H,'EPA non-CO2 Data'!$A:$A,'Country Selector'!$A$2,'EPA non-CO2 Data'!$J:$J,$B$1,'EPA non-CO2 Data'!$I:$I,$A17,'EPA non-CO2 Data'!$F:$F,AG$2)*10^12*SUMPRODUCT('Multipliers and Adjustments'!$E$43:$AN$70*('Multipliers and Adjustments'!$E$42:$AN$42=AG$2)*('Multipliers and Adjustments'!$C$43:$C$70=$A17)*('Multipliers and Adjustments'!$D$43:$D$70=$B$1))</f>
        <v>0</v>
      </c>
      <c r="AH17" s="10" cm="1">
        <f t="array" ref="AH17">SUMIFS('EPA non-CO2 Data'!$H:$H,'EPA non-CO2 Data'!$A:$A,'Country Selector'!$A$2,'EPA non-CO2 Data'!$J:$J,$B$1,'EPA non-CO2 Data'!$I:$I,$A17,'EPA non-CO2 Data'!$F:$F,AH$2)*10^12*SUMPRODUCT('Multipliers and Adjustments'!$E$43:$AN$70*('Multipliers and Adjustments'!$E$42:$AN$42=AH$2)*('Multipliers and Adjustments'!$C$43:$C$70=$A17)*('Multipliers and Adjustments'!$D$43:$D$70=$B$1))</f>
        <v>0</v>
      </c>
      <c r="AI17" s="10" cm="1">
        <f t="array" ref="AI17">SUMIFS('EPA non-CO2 Data'!$H:$H,'EPA non-CO2 Data'!$A:$A,'Country Selector'!$A$2,'EPA non-CO2 Data'!$J:$J,$B$1,'EPA non-CO2 Data'!$I:$I,$A17,'EPA non-CO2 Data'!$F:$F,AI$2)*10^12*SUMPRODUCT('Multipliers and Adjustments'!$E$43:$AN$70*('Multipliers and Adjustments'!$E$42:$AN$42=AI$2)*('Multipliers and Adjustments'!$C$43:$C$70=$A17)*('Multipliers and Adjustments'!$D$43:$D$70=$B$1))</f>
        <v>0</v>
      </c>
      <c r="AJ17" s="10" cm="1">
        <f t="array" ref="AJ17">SUMIFS('EPA non-CO2 Data'!$H:$H,'EPA non-CO2 Data'!$A:$A,'Country Selector'!$A$2,'EPA non-CO2 Data'!$J:$J,$B$1,'EPA non-CO2 Data'!$I:$I,$A17,'EPA non-CO2 Data'!$F:$F,AJ$2)*10^12*SUMPRODUCT('Multipliers and Adjustments'!$E$43:$AN$70*('Multipliers and Adjustments'!$E$42:$AN$42=AJ$2)*('Multipliers and Adjustments'!$C$43:$C$70=$A17)*('Multipliers and Adjustments'!$D$43:$D$70=$B$1))</f>
        <v>0</v>
      </c>
      <c r="AK17" s="10" cm="1">
        <f t="array" ref="AK17">SUMIFS('EPA non-CO2 Data'!$H:$H,'EPA non-CO2 Data'!$A:$A,'Country Selector'!$A$2,'EPA non-CO2 Data'!$J:$J,$B$1,'EPA non-CO2 Data'!$I:$I,$A17,'EPA non-CO2 Data'!$F:$F,AK$2)*10^12*SUMPRODUCT('Multipliers and Adjustments'!$E$43:$AN$70*('Multipliers and Adjustments'!$E$42:$AN$42=AK$2)*('Multipliers and Adjustments'!$C$43:$C$70=$A17)*('Multipliers and Adjustments'!$D$43:$D$70=$B$1))</f>
        <v>0</v>
      </c>
    </row>
    <row r="18" spans="1:37" x14ac:dyDescent="0.25">
      <c r="A18" t="s">
        <v>574</v>
      </c>
      <c r="B18" s="10" cm="1">
        <f t="array" ref="B18">SUMIFS('EPA non-CO2 Data'!$H:$H,'EPA non-CO2 Data'!$A:$A,'Country Selector'!$A$2,'EPA non-CO2 Data'!$J:$J,$B$1,'EPA non-CO2 Data'!$I:$I,$A18,'EPA non-CO2 Data'!$F:$F,B$2)*10^12*SUMPRODUCT('Multipliers and Adjustments'!$E$43:$AN$70*('Multipliers and Adjustments'!$E$42:$AN$42=B$2)*('Multipliers and Adjustments'!$C$43:$C$70=$A18)*('Multipliers and Adjustments'!$D$43:$D$70=$B$1))</f>
        <v>0</v>
      </c>
      <c r="C18" s="10" cm="1">
        <f t="array" ref="C18">SUMIFS('EPA non-CO2 Data'!$H:$H,'EPA non-CO2 Data'!$A:$A,'Country Selector'!$A$2,'EPA non-CO2 Data'!$J:$J,$B$1,'EPA non-CO2 Data'!$I:$I,$A18,'EPA non-CO2 Data'!$F:$F,C$2)*10^12*SUMPRODUCT('Multipliers and Adjustments'!$E$43:$AN$70*('Multipliers and Adjustments'!$E$42:$AN$42=C$2)*('Multipliers and Adjustments'!$C$43:$C$70=$A18)*('Multipliers and Adjustments'!$D$43:$D$70=$B$1))</f>
        <v>0</v>
      </c>
      <c r="D18" s="10" cm="1">
        <f t="array" ref="D18">SUMIFS('EPA non-CO2 Data'!$H:$H,'EPA non-CO2 Data'!$A:$A,'Country Selector'!$A$2,'EPA non-CO2 Data'!$J:$J,$B$1,'EPA non-CO2 Data'!$I:$I,$A18,'EPA non-CO2 Data'!$F:$F,D$2)*10^12*SUMPRODUCT('Multipliers and Adjustments'!$E$43:$AN$70*('Multipliers and Adjustments'!$E$42:$AN$42=D$2)*('Multipliers and Adjustments'!$C$43:$C$70=$A18)*('Multipliers and Adjustments'!$D$43:$D$70=$B$1))</f>
        <v>0</v>
      </c>
      <c r="E18" s="10" cm="1">
        <f t="array" ref="E18">SUMIFS('EPA non-CO2 Data'!$H:$H,'EPA non-CO2 Data'!$A:$A,'Country Selector'!$A$2,'EPA non-CO2 Data'!$J:$J,$B$1,'EPA non-CO2 Data'!$I:$I,$A18,'EPA non-CO2 Data'!$F:$F,E$2)*10^12*SUMPRODUCT('Multipliers and Adjustments'!$E$43:$AN$70*('Multipliers and Adjustments'!$E$42:$AN$42=E$2)*('Multipliers and Adjustments'!$C$43:$C$70=$A18)*('Multipliers and Adjustments'!$D$43:$D$70=$B$1))</f>
        <v>0</v>
      </c>
      <c r="F18" s="10" cm="1">
        <f t="array" ref="F18">SUMIFS('EPA non-CO2 Data'!$H:$H,'EPA non-CO2 Data'!$A:$A,'Country Selector'!$A$2,'EPA non-CO2 Data'!$J:$J,$B$1,'EPA non-CO2 Data'!$I:$I,$A18,'EPA non-CO2 Data'!$F:$F,F$2)*10^12*SUMPRODUCT('Multipliers and Adjustments'!$E$43:$AN$70*('Multipliers and Adjustments'!$E$42:$AN$42=F$2)*('Multipliers and Adjustments'!$C$43:$C$70=$A18)*('Multipliers and Adjustments'!$D$43:$D$70=$B$1))</f>
        <v>0</v>
      </c>
      <c r="G18" s="10" cm="1">
        <f t="array" ref="G18">SUMIFS('EPA non-CO2 Data'!$H:$H,'EPA non-CO2 Data'!$A:$A,'Country Selector'!$A$2,'EPA non-CO2 Data'!$J:$J,$B$1,'EPA non-CO2 Data'!$I:$I,$A18,'EPA non-CO2 Data'!$F:$F,G$2)*10^12*SUMPRODUCT('Multipliers and Adjustments'!$E$43:$AN$70*('Multipliers and Adjustments'!$E$42:$AN$42=G$2)*('Multipliers and Adjustments'!$C$43:$C$70=$A18)*('Multipliers and Adjustments'!$D$43:$D$70=$B$1))</f>
        <v>0</v>
      </c>
      <c r="H18" s="10" cm="1">
        <f t="array" ref="H18">SUMIFS('EPA non-CO2 Data'!$H:$H,'EPA non-CO2 Data'!$A:$A,'Country Selector'!$A$2,'EPA non-CO2 Data'!$J:$J,$B$1,'EPA non-CO2 Data'!$I:$I,$A18,'EPA non-CO2 Data'!$F:$F,H$2)*10^12*SUMPRODUCT('Multipliers and Adjustments'!$E$43:$AN$70*('Multipliers and Adjustments'!$E$42:$AN$42=H$2)*('Multipliers and Adjustments'!$C$43:$C$70=$A18)*('Multipliers and Adjustments'!$D$43:$D$70=$B$1))</f>
        <v>0</v>
      </c>
      <c r="I18" s="10" cm="1">
        <f t="array" ref="I18">SUMIFS('EPA non-CO2 Data'!$H:$H,'EPA non-CO2 Data'!$A:$A,'Country Selector'!$A$2,'EPA non-CO2 Data'!$J:$J,$B$1,'EPA non-CO2 Data'!$I:$I,$A18,'EPA non-CO2 Data'!$F:$F,I$2)*10^12*SUMPRODUCT('Multipliers and Adjustments'!$E$43:$AN$70*('Multipliers and Adjustments'!$E$42:$AN$42=I$2)*('Multipliers and Adjustments'!$C$43:$C$70=$A18)*('Multipliers and Adjustments'!$D$43:$D$70=$B$1))</f>
        <v>0</v>
      </c>
      <c r="J18" s="10" cm="1">
        <f t="array" ref="J18">SUMIFS('EPA non-CO2 Data'!$H:$H,'EPA non-CO2 Data'!$A:$A,'Country Selector'!$A$2,'EPA non-CO2 Data'!$J:$J,$B$1,'EPA non-CO2 Data'!$I:$I,$A18,'EPA non-CO2 Data'!$F:$F,J$2)*10^12*SUMPRODUCT('Multipliers and Adjustments'!$E$43:$AN$70*('Multipliers and Adjustments'!$E$42:$AN$42=J$2)*('Multipliers and Adjustments'!$C$43:$C$70=$A18)*('Multipliers and Adjustments'!$D$43:$D$70=$B$1))</f>
        <v>0</v>
      </c>
      <c r="K18" s="10" cm="1">
        <f t="array" ref="K18">SUMIFS('EPA non-CO2 Data'!$H:$H,'EPA non-CO2 Data'!$A:$A,'Country Selector'!$A$2,'EPA non-CO2 Data'!$J:$J,$B$1,'EPA non-CO2 Data'!$I:$I,$A18,'EPA non-CO2 Data'!$F:$F,K$2)*10^12*SUMPRODUCT('Multipliers and Adjustments'!$E$43:$AN$70*('Multipliers and Adjustments'!$E$42:$AN$42=K$2)*('Multipliers and Adjustments'!$C$43:$C$70=$A18)*('Multipliers and Adjustments'!$D$43:$D$70=$B$1))</f>
        <v>0</v>
      </c>
      <c r="L18" s="10" cm="1">
        <f t="array" ref="L18">SUMIFS('EPA non-CO2 Data'!$H:$H,'EPA non-CO2 Data'!$A:$A,'Country Selector'!$A$2,'EPA non-CO2 Data'!$J:$J,$B$1,'EPA non-CO2 Data'!$I:$I,$A18,'EPA non-CO2 Data'!$F:$F,L$2)*10^12*SUMPRODUCT('Multipliers and Adjustments'!$E$43:$AN$70*('Multipliers and Adjustments'!$E$42:$AN$42=L$2)*('Multipliers and Adjustments'!$C$43:$C$70=$A18)*('Multipliers and Adjustments'!$D$43:$D$70=$B$1))</f>
        <v>0</v>
      </c>
      <c r="M18" s="10" cm="1">
        <f t="array" ref="M18">SUMIFS('EPA non-CO2 Data'!$H:$H,'EPA non-CO2 Data'!$A:$A,'Country Selector'!$A$2,'EPA non-CO2 Data'!$J:$J,$B$1,'EPA non-CO2 Data'!$I:$I,$A18,'EPA non-CO2 Data'!$F:$F,M$2)*10^12*SUMPRODUCT('Multipliers and Adjustments'!$E$43:$AN$70*('Multipliers and Adjustments'!$E$42:$AN$42=M$2)*('Multipliers and Adjustments'!$C$43:$C$70=$A18)*('Multipliers and Adjustments'!$D$43:$D$70=$B$1))</f>
        <v>0</v>
      </c>
      <c r="N18" s="10" cm="1">
        <f t="array" ref="N18">SUMIFS('EPA non-CO2 Data'!$H:$H,'EPA non-CO2 Data'!$A:$A,'Country Selector'!$A$2,'EPA non-CO2 Data'!$J:$J,$B$1,'EPA non-CO2 Data'!$I:$I,$A18,'EPA non-CO2 Data'!$F:$F,N$2)*10^12*SUMPRODUCT('Multipliers and Adjustments'!$E$43:$AN$70*('Multipliers and Adjustments'!$E$42:$AN$42=N$2)*('Multipliers and Adjustments'!$C$43:$C$70=$A18)*('Multipliers and Adjustments'!$D$43:$D$70=$B$1))</f>
        <v>0</v>
      </c>
      <c r="O18" s="10" cm="1">
        <f t="array" ref="O18">SUMIFS('EPA non-CO2 Data'!$H:$H,'EPA non-CO2 Data'!$A:$A,'Country Selector'!$A$2,'EPA non-CO2 Data'!$J:$J,$B$1,'EPA non-CO2 Data'!$I:$I,$A18,'EPA non-CO2 Data'!$F:$F,O$2)*10^12*SUMPRODUCT('Multipliers and Adjustments'!$E$43:$AN$70*('Multipliers and Adjustments'!$E$42:$AN$42=O$2)*('Multipliers and Adjustments'!$C$43:$C$70=$A18)*('Multipliers and Adjustments'!$D$43:$D$70=$B$1))</f>
        <v>0</v>
      </c>
      <c r="P18" s="10" cm="1">
        <f t="array" ref="P18">SUMIFS('EPA non-CO2 Data'!$H:$H,'EPA non-CO2 Data'!$A:$A,'Country Selector'!$A$2,'EPA non-CO2 Data'!$J:$J,$B$1,'EPA non-CO2 Data'!$I:$I,$A18,'EPA non-CO2 Data'!$F:$F,P$2)*10^12*SUMPRODUCT('Multipliers and Adjustments'!$E$43:$AN$70*('Multipliers and Adjustments'!$E$42:$AN$42=P$2)*('Multipliers and Adjustments'!$C$43:$C$70=$A18)*('Multipliers and Adjustments'!$D$43:$D$70=$B$1))</f>
        <v>0</v>
      </c>
      <c r="Q18" s="10" cm="1">
        <f t="array" ref="Q18">SUMIFS('EPA non-CO2 Data'!$H:$H,'EPA non-CO2 Data'!$A:$A,'Country Selector'!$A$2,'EPA non-CO2 Data'!$J:$J,$B$1,'EPA non-CO2 Data'!$I:$I,$A18,'EPA non-CO2 Data'!$F:$F,Q$2)*10^12*SUMPRODUCT('Multipliers and Adjustments'!$E$43:$AN$70*('Multipliers and Adjustments'!$E$42:$AN$42=Q$2)*('Multipliers and Adjustments'!$C$43:$C$70=$A18)*('Multipliers and Adjustments'!$D$43:$D$70=$B$1))</f>
        <v>0</v>
      </c>
      <c r="R18" s="10" cm="1">
        <f t="array" ref="R18">SUMIFS('EPA non-CO2 Data'!$H:$H,'EPA non-CO2 Data'!$A:$A,'Country Selector'!$A$2,'EPA non-CO2 Data'!$J:$J,$B$1,'EPA non-CO2 Data'!$I:$I,$A18,'EPA non-CO2 Data'!$F:$F,R$2)*10^12*SUMPRODUCT('Multipliers and Adjustments'!$E$43:$AN$70*('Multipliers and Adjustments'!$E$42:$AN$42=R$2)*('Multipliers and Adjustments'!$C$43:$C$70=$A18)*('Multipliers and Adjustments'!$D$43:$D$70=$B$1))</f>
        <v>0</v>
      </c>
      <c r="S18" s="10" cm="1">
        <f t="array" ref="S18">SUMIFS('EPA non-CO2 Data'!$H:$H,'EPA non-CO2 Data'!$A:$A,'Country Selector'!$A$2,'EPA non-CO2 Data'!$J:$J,$B$1,'EPA non-CO2 Data'!$I:$I,$A18,'EPA non-CO2 Data'!$F:$F,S$2)*10^12*SUMPRODUCT('Multipliers and Adjustments'!$E$43:$AN$70*('Multipliers and Adjustments'!$E$42:$AN$42=S$2)*('Multipliers and Adjustments'!$C$43:$C$70=$A18)*('Multipliers and Adjustments'!$D$43:$D$70=$B$1))</f>
        <v>0</v>
      </c>
      <c r="T18" s="10" cm="1">
        <f t="array" ref="T18">SUMIFS('EPA non-CO2 Data'!$H:$H,'EPA non-CO2 Data'!$A:$A,'Country Selector'!$A$2,'EPA non-CO2 Data'!$J:$J,$B$1,'EPA non-CO2 Data'!$I:$I,$A18,'EPA non-CO2 Data'!$F:$F,T$2)*10^12*SUMPRODUCT('Multipliers and Adjustments'!$E$43:$AN$70*('Multipliers and Adjustments'!$E$42:$AN$42=T$2)*('Multipliers and Adjustments'!$C$43:$C$70=$A18)*('Multipliers and Adjustments'!$D$43:$D$70=$B$1))</f>
        <v>0</v>
      </c>
      <c r="U18" s="10" cm="1">
        <f t="array" ref="U18">SUMIFS('EPA non-CO2 Data'!$H:$H,'EPA non-CO2 Data'!$A:$A,'Country Selector'!$A$2,'EPA non-CO2 Data'!$J:$J,$B$1,'EPA non-CO2 Data'!$I:$I,$A18,'EPA non-CO2 Data'!$F:$F,U$2)*10^12*SUMPRODUCT('Multipliers and Adjustments'!$E$43:$AN$70*('Multipliers and Adjustments'!$E$42:$AN$42=U$2)*('Multipliers and Adjustments'!$C$43:$C$70=$A18)*('Multipliers and Adjustments'!$D$43:$D$70=$B$1))</f>
        <v>0</v>
      </c>
      <c r="V18" s="10" cm="1">
        <f t="array" ref="V18">SUMIFS('EPA non-CO2 Data'!$H:$H,'EPA non-CO2 Data'!$A:$A,'Country Selector'!$A$2,'EPA non-CO2 Data'!$J:$J,$B$1,'EPA non-CO2 Data'!$I:$I,$A18,'EPA non-CO2 Data'!$F:$F,V$2)*10^12*SUMPRODUCT('Multipliers and Adjustments'!$E$43:$AN$70*('Multipliers and Adjustments'!$E$42:$AN$42=V$2)*('Multipliers and Adjustments'!$C$43:$C$70=$A18)*('Multipliers and Adjustments'!$D$43:$D$70=$B$1))</f>
        <v>0</v>
      </c>
      <c r="W18" s="10" cm="1">
        <f t="array" ref="W18">SUMIFS('EPA non-CO2 Data'!$H:$H,'EPA non-CO2 Data'!$A:$A,'Country Selector'!$A$2,'EPA non-CO2 Data'!$J:$J,$B$1,'EPA non-CO2 Data'!$I:$I,$A18,'EPA non-CO2 Data'!$F:$F,W$2)*10^12*SUMPRODUCT('Multipliers and Adjustments'!$E$43:$AN$70*('Multipliers and Adjustments'!$E$42:$AN$42=W$2)*('Multipliers and Adjustments'!$C$43:$C$70=$A18)*('Multipliers and Adjustments'!$D$43:$D$70=$B$1))</f>
        <v>0</v>
      </c>
      <c r="X18" s="10" cm="1">
        <f t="array" ref="X18">SUMIFS('EPA non-CO2 Data'!$H:$H,'EPA non-CO2 Data'!$A:$A,'Country Selector'!$A$2,'EPA non-CO2 Data'!$J:$J,$B$1,'EPA non-CO2 Data'!$I:$I,$A18,'EPA non-CO2 Data'!$F:$F,X$2)*10^12*SUMPRODUCT('Multipliers and Adjustments'!$E$43:$AN$70*('Multipliers and Adjustments'!$E$42:$AN$42=X$2)*('Multipliers and Adjustments'!$C$43:$C$70=$A18)*('Multipliers and Adjustments'!$D$43:$D$70=$B$1))</f>
        <v>0</v>
      </c>
      <c r="Y18" s="10" cm="1">
        <f t="array" ref="Y18">SUMIFS('EPA non-CO2 Data'!$H:$H,'EPA non-CO2 Data'!$A:$A,'Country Selector'!$A$2,'EPA non-CO2 Data'!$J:$J,$B$1,'EPA non-CO2 Data'!$I:$I,$A18,'EPA non-CO2 Data'!$F:$F,Y$2)*10^12*SUMPRODUCT('Multipliers and Adjustments'!$E$43:$AN$70*('Multipliers and Adjustments'!$E$42:$AN$42=Y$2)*('Multipliers and Adjustments'!$C$43:$C$70=$A18)*('Multipliers and Adjustments'!$D$43:$D$70=$B$1))</f>
        <v>0</v>
      </c>
      <c r="Z18" s="10" cm="1">
        <f t="array" ref="Z18">SUMIFS('EPA non-CO2 Data'!$H:$H,'EPA non-CO2 Data'!$A:$A,'Country Selector'!$A$2,'EPA non-CO2 Data'!$J:$J,$B$1,'EPA non-CO2 Data'!$I:$I,$A18,'EPA non-CO2 Data'!$F:$F,Z$2)*10^12*SUMPRODUCT('Multipliers and Adjustments'!$E$43:$AN$70*('Multipliers and Adjustments'!$E$42:$AN$42=Z$2)*('Multipliers and Adjustments'!$C$43:$C$70=$A18)*('Multipliers and Adjustments'!$D$43:$D$70=$B$1))</f>
        <v>0</v>
      </c>
      <c r="AA18" s="10" cm="1">
        <f t="array" ref="AA18">SUMIFS('EPA non-CO2 Data'!$H:$H,'EPA non-CO2 Data'!$A:$A,'Country Selector'!$A$2,'EPA non-CO2 Data'!$J:$J,$B$1,'EPA non-CO2 Data'!$I:$I,$A18,'EPA non-CO2 Data'!$F:$F,AA$2)*10^12*SUMPRODUCT('Multipliers and Adjustments'!$E$43:$AN$70*('Multipliers and Adjustments'!$E$42:$AN$42=AA$2)*('Multipliers and Adjustments'!$C$43:$C$70=$A18)*('Multipliers and Adjustments'!$D$43:$D$70=$B$1))</f>
        <v>0</v>
      </c>
      <c r="AB18" s="10" cm="1">
        <f t="array" ref="AB18">SUMIFS('EPA non-CO2 Data'!$H:$H,'EPA non-CO2 Data'!$A:$A,'Country Selector'!$A$2,'EPA non-CO2 Data'!$J:$J,$B$1,'EPA non-CO2 Data'!$I:$I,$A18,'EPA non-CO2 Data'!$F:$F,AB$2)*10^12*SUMPRODUCT('Multipliers and Adjustments'!$E$43:$AN$70*('Multipliers and Adjustments'!$E$42:$AN$42=AB$2)*('Multipliers and Adjustments'!$C$43:$C$70=$A18)*('Multipliers and Adjustments'!$D$43:$D$70=$B$1))</f>
        <v>0</v>
      </c>
      <c r="AC18" s="10" cm="1">
        <f t="array" ref="AC18">SUMIFS('EPA non-CO2 Data'!$H:$H,'EPA non-CO2 Data'!$A:$A,'Country Selector'!$A$2,'EPA non-CO2 Data'!$J:$J,$B$1,'EPA non-CO2 Data'!$I:$I,$A18,'EPA non-CO2 Data'!$F:$F,AC$2)*10^12*SUMPRODUCT('Multipliers and Adjustments'!$E$43:$AN$70*('Multipliers and Adjustments'!$E$42:$AN$42=AC$2)*('Multipliers and Adjustments'!$C$43:$C$70=$A18)*('Multipliers and Adjustments'!$D$43:$D$70=$B$1))</f>
        <v>0</v>
      </c>
      <c r="AD18" s="10" cm="1">
        <f t="array" ref="AD18">SUMIFS('EPA non-CO2 Data'!$H:$H,'EPA non-CO2 Data'!$A:$A,'Country Selector'!$A$2,'EPA non-CO2 Data'!$J:$J,$B$1,'EPA non-CO2 Data'!$I:$I,$A18,'EPA non-CO2 Data'!$F:$F,AD$2)*10^12*SUMPRODUCT('Multipliers and Adjustments'!$E$43:$AN$70*('Multipliers and Adjustments'!$E$42:$AN$42=AD$2)*('Multipliers and Adjustments'!$C$43:$C$70=$A18)*('Multipliers and Adjustments'!$D$43:$D$70=$B$1))</f>
        <v>0</v>
      </c>
      <c r="AE18" s="10" cm="1">
        <f t="array" ref="AE18">SUMIFS('EPA non-CO2 Data'!$H:$H,'EPA non-CO2 Data'!$A:$A,'Country Selector'!$A$2,'EPA non-CO2 Data'!$J:$J,$B$1,'EPA non-CO2 Data'!$I:$I,$A18,'EPA non-CO2 Data'!$F:$F,AE$2)*10^12*SUMPRODUCT('Multipliers and Adjustments'!$E$43:$AN$70*('Multipliers and Adjustments'!$E$42:$AN$42=AE$2)*('Multipliers and Adjustments'!$C$43:$C$70=$A18)*('Multipliers and Adjustments'!$D$43:$D$70=$B$1))</f>
        <v>0</v>
      </c>
      <c r="AF18" s="10" cm="1">
        <f t="array" ref="AF18">SUMIFS('EPA non-CO2 Data'!$H:$H,'EPA non-CO2 Data'!$A:$A,'Country Selector'!$A$2,'EPA non-CO2 Data'!$J:$J,$B$1,'EPA non-CO2 Data'!$I:$I,$A18,'EPA non-CO2 Data'!$F:$F,AF$2)*10^12*SUMPRODUCT('Multipliers and Adjustments'!$E$43:$AN$70*('Multipliers and Adjustments'!$E$42:$AN$42=AF$2)*('Multipliers and Adjustments'!$C$43:$C$70=$A18)*('Multipliers and Adjustments'!$D$43:$D$70=$B$1))</f>
        <v>0</v>
      </c>
      <c r="AG18" s="10" cm="1">
        <f t="array" ref="AG18">SUMIFS('EPA non-CO2 Data'!$H:$H,'EPA non-CO2 Data'!$A:$A,'Country Selector'!$A$2,'EPA non-CO2 Data'!$J:$J,$B$1,'EPA non-CO2 Data'!$I:$I,$A18,'EPA non-CO2 Data'!$F:$F,AG$2)*10^12*SUMPRODUCT('Multipliers and Adjustments'!$E$43:$AN$70*('Multipliers and Adjustments'!$E$42:$AN$42=AG$2)*('Multipliers and Adjustments'!$C$43:$C$70=$A18)*('Multipliers and Adjustments'!$D$43:$D$70=$B$1))</f>
        <v>0</v>
      </c>
      <c r="AH18" s="10" cm="1">
        <f t="array" ref="AH18">SUMIFS('EPA non-CO2 Data'!$H:$H,'EPA non-CO2 Data'!$A:$A,'Country Selector'!$A$2,'EPA non-CO2 Data'!$J:$J,$B$1,'EPA non-CO2 Data'!$I:$I,$A18,'EPA non-CO2 Data'!$F:$F,AH$2)*10^12*SUMPRODUCT('Multipliers and Adjustments'!$E$43:$AN$70*('Multipliers and Adjustments'!$E$42:$AN$42=AH$2)*('Multipliers and Adjustments'!$C$43:$C$70=$A18)*('Multipliers and Adjustments'!$D$43:$D$70=$B$1))</f>
        <v>0</v>
      </c>
      <c r="AI18" s="10" cm="1">
        <f t="array" ref="AI18">SUMIFS('EPA non-CO2 Data'!$H:$H,'EPA non-CO2 Data'!$A:$A,'Country Selector'!$A$2,'EPA non-CO2 Data'!$J:$J,$B$1,'EPA non-CO2 Data'!$I:$I,$A18,'EPA non-CO2 Data'!$F:$F,AI$2)*10^12*SUMPRODUCT('Multipliers and Adjustments'!$E$43:$AN$70*('Multipliers and Adjustments'!$E$42:$AN$42=AI$2)*('Multipliers and Adjustments'!$C$43:$C$70=$A18)*('Multipliers and Adjustments'!$D$43:$D$70=$B$1))</f>
        <v>0</v>
      </c>
      <c r="AJ18" s="10" cm="1">
        <f t="array" ref="AJ18">SUMIFS('EPA non-CO2 Data'!$H:$H,'EPA non-CO2 Data'!$A:$A,'Country Selector'!$A$2,'EPA non-CO2 Data'!$J:$J,$B$1,'EPA non-CO2 Data'!$I:$I,$A18,'EPA non-CO2 Data'!$F:$F,AJ$2)*10^12*SUMPRODUCT('Multipliers and Adjustments'!$E$43:$AN$70*('Multipliers and Adjustments'!$E$42:$AN$42=AJ$2)*('Multipliers and Adjustments'!$C$43:$C$70=$A18)*('Multipliers and Adjustments'!$D$43:$D$70=$B$1))</f>
        <v>0</v>
      </c>
      <c r="AK18" s="10" cm="1">
        <f t="array" ref="AK18">SUMIFS('EPA non-CO2 Data'!$H:$H,'EPA non-CO2 Data'!$A:$A,'Country Selector'!$A$2,'EPA non-CO2 Data'!$J:$J,$B$1,'EPA non-CO2 Data'!$I:$I,$A18,'EPA non-CO2 Data'!$F:$F,AK$2)*10^12*SUMPRODUCT('Multipliers and Adjustments'!$E$43:$AN$70*('Multipliers and Adjustments'!$E$42:$AN$42=AK$2)*('Multipliers and Adjustments'!$C$43:$C$70=$A18)*('Multipliers and Adjustments'!$D$43:$D$70=$B$1))</f>
        <v>0</v>
      </c>
    </row>
    <row r="19" spans="1:37" x14ac:dyDescent="0.25">
      <c r="A19" t="s">
        <v>575</v>
      </c>
      <c r="B19" s="10" cm="1">
        <f t="array" ref="B19">SUMIFS('EPA non-CO2 Data'!$H:$H,'EPA non-CO2 Data'!$A:$A,'Country Selector'!$A$2,'EPA non-CO2 Data'!$J:$J,$B$1,'EPA non-CO2 Data'!$I:$I,$A19,'EPA non-CO2 Data'!$F:$F,B$2)*10^12*SUMPRODUCT('Multipliers and Adjustments'!$E$43:$AN$70*('Multipliers and Adjustments'!$E$42:$AN$42=B$2)*('Multipliers and Adjustments'!$C$43:$C$70=$A19)*('Multipliers and Adjustments'!$D$43:$D$70=$B$1))</f>
        <v>0</v>
      </c>
      <c r="C19" s="10" cm="1">
        <f t="array" ref="C19">SUMIFS('EPA non-CO2 Data'!$H:$H,'EPA non-CO2 Data'!$A:$A,'Country Selector'!$A$2,'EPA non-CO2 Data'!$J:$J,$B$1,'EPA non-CO2 Data'!$I:$I,$A19,'EPA non-CO2 Data'!$F:$F,C$2)*10^12*SUMPRODUCT('Multipliers and Adjustments'!$E$43:$AN$70*('Multipliers and Adjustments'!$E$42:$AN$42=C$2)*('Multipliers and Adjustments'!$C$43:$C$70=$A19)*('Multipliers and Adjustments'!$D$43:$D$70=$B$1))</f>
        <v>0</v>
      </c>
      <c r="D19" s="10" cm="1">
        <f t="array" ref="D19">SUMIFS('EPA non-CO2 Data'!$H:$H,'EPA non-CO2 Data'!$A:$A,'Country Selector'!$A$2,'EPA non-CO2 Data'!$J:$J,$B$1,'EPA non-CO2 Data'!$I:$I,$A19,'EPA non-CO2 Data'!$F:$F,D$2)*10^12*SUMPRODUCT('Multipliers and Adjustments'!$E$43:$AN$70*('Multipliers and Adjustments'!$E$42:$AN$42=D$2)*('Multipliers and Adjustments'!$C$43:$C$70=$A19)*('Multipliers and Adjustments'!$D$43:$D$70=$B$1))</f>
        <v>0</v>
      </c>
      <c r="E19" s="10" cm="1">
        <f t="array" ref="E19">SUMIFS('EPA non-CO2 Data'!$H:$H,'EPA non-CO2 Data'!$A:$A,'Country Selector'!$A$2,'EPA non-CO2 Data'!$J:$J,$B$1,'EPA non-CO2 Data'!$I:$I,$A19,'EPA non-CO2 Data'!$F:$F,E$2)*10^12*SUMPRODUCT('Multipliers and Adjustments'!$E$43:$AN$70*('Multipliers and Adjustments'!$E$42:$AN$42=E$2)*('Multipliers and Adjustments'!$C$43:$C$70=$A19)*('Multipliers and Adjustments'!$D$43:$D$70=$B$1))</f>
        <v>0</v>
      </c>
      <c r="F19" s="10" cm="1">
        <f t="array" ref="F19">SUMIFS('EPA non-CO2 Data'!$H:$H,'EPA non-CO2 Data'!$A:$A,'Country Selector'!$A$2,'EPA non-CO2 Data'!$J:$J,$B$1,'EPA non-CO2 Data'!$I:$I,$A19,'EPA non-CO2 Data'!$F:$F,F$2)*10^12*SUMPRODUCT('Multipliers and Adjustments'!$E$43:$AN$70*('Multipliers and Adjustments'!$E$42:$AN$42=F$2)*('Multipliers and Adjustments'!$C$43:$C$70=$A19)*('Multipliers and Adjustments'!$D$43:$D$70=$B$1))</f>
        <v>0</v>
      </c>
      <c r="G19" s="10" cm="1">
        <f t="array" ref="G19">SUMIFS('EPA non-CO2 Data'!$H:$H,'EPA non-CO2 Data'!$A:$A,'Country Selector'!$A$2,'EPA non-CO2 Data'!$J:$J,$B$1,'EPA non-CO2 Data'!$I:$I,$A19,'EPA non-CO2 Data'!$F:$F,G$2)*10^12*SUMPRODUCT('Multipliers and Adjustments'!$E$43:$AN$70*('Multipliers and Adjustments'!$E$42:$AN$42=G$2)*('Multipliers and Adjustments'!$C$43:$C$70=$A19)*('Multipliers and Adjustments'!$D$43:$D$70=$B$1))</f>
        <v>0</v>
      </c>
      <c r="H19" s="10" cm="1">
        <f t="array" ref="H19">SUMIFS('EPA non-CO2 Data'!$H:$H,'EPA non-CO2 Data'!$A:$A,'Country Selector'!$A$2,'EPA non-CO2 Data'!$J:$J,$B$1,'EPA non-CO2 Data'!$I:$I,$A19,'EPA non-CO2 Data'!$F:$F,H$2)*10^12*SUMPRODUCT('Multipliers and Adjustments'!$E$43:$AN$70*('Multipliers and Adjustments'!$E$42:$AN$42=H$2)*('Multipliers and Adjustments'!$C$43:$C$70=$A19)*('Multipliers and Adjustments'!$D$43:$D$70=$B$1))</f>
        <v>0</v>
      </c>
      <c r="I19" s="10" cm="1">
        <f t="array" ref="I19">SUMIFS('EPA non-CO2 Data'!$H:$H,'EPA non-CO2 Data'!$A:$A,'Country Selector'!$A$2,'EPA non-CO2 Data'!$J:$J,$B$1,'EPA non-CO2 Data'!$I:$I,$A19,'EPA non-CO2 Data'!$F:$F,I$2)*10^12*SUMPRODUCT('Multipliers and Adjustments'!$E$43:$AN$70*('Multipliers and Adjustments'!$E$42:$AN$42=I$2)*('Multipliers and Adjustments'!$C$43:$C$70=$A19)*('Multipliers and Adjustments'!$D$43:$D$70=$B$1))</f>
        <v>0</v>
      </c>
      <c r="J19" s="10" cm="1">
        <f t="array" ref="J19">SUMIFS('EPA non-CO2 Data'!$H:$H,'EPA non-CO2 Data'!$A:$A,'Country Selector'!$A$2,'EPA non-CO2 Data'!$J:$J,$B$1,'EPA non-CO2 Data'!$I:$I,$A19,'EPA non-CO2 Data'!$F:$F,J$2)*10^12*SUMPRODUCT('Multipliers and Adjustments'!$E$43:$AN$70*('Multipliers and Adjustments'!$E$42:$AN$42=J$2)*('Multipliers and Adjustments'!$C$43:$C$70=$A19)*('Multipliers and Adjustments'!$D$43:$D$70=$B$1))</f>
        <v>0</v>
      </c>
      <c r="K19" s="10" cm="1">
        <f t="array" ref="K19">SUMIFS('EPA non-CO2 Data'!$H:$H,'EPA non-CO2 Data'!$A:$A,'Country Selector'!$A$2,'EPA non-CO2 Data'!$J:$J,$B$1,'EPA non-CO2 Data'!$I:$I,$A19,'EPA non-CO2 Data'!$F:$F,K$2)*10^12*SUMPRODUCT('Multipliers and Adjustments'!$E$43:$AN$70*('Multipliers and Adjustments'!$E$42:$AN$42=K$2)*('Multipliers and Adjustments'!$C$43:$C$70=$A19)*('Multipliers and Adjustments'!$D$43:$D$70=$B$1))</f>
        <v>0</v>
      </c>
      <c r="L19" s="10" cm="1">
        <f t="array" ref="L19">SUMIFS('EPA non-CO2 Data'!$H:$H,'EPA non-CO2 Data'!$A:$A,'Country Selector'!$A$2,'EPA non-CO2 Data'!$J:$J,$B$1,'EPA non-CO2 Data'!$I:$I,$A19,'EPA non-CO2 Data'!$F:$F,L$2)*10^12*SUMPRODUCT('Multipliers and Adjustments'!$E$43:$AN$70*('Multipliers and Adjustments'!$E$42:$AN$42=L$2)*('Multipliers and Adjustments'!$C$43:$C$70=$A19)*('Multipliers and Adjustments'!$D$43:$D$70=$B$1))</f>
        <v>0</v>
      </c>
      <c r="M19" s="10" cm="1">
        <f t="array" ref="M19">SUMIFS('EPA non-CO2 Data'!$H:$H,'EPA non-CO2 Data'!$A:$A,'Country Selector'!$A$2,'EPA non-CO2 Data'!$J:$J,$B$1,'EPA non-CO2 Data'!$I:$I,$A19,'EPA non-CO2 Data'!$F:$F,M$2)*10^12*SUMPRODUCT('Multipliers and Adjustments'!$E$43:$AN$70*('Multipliers and Adjustments'!$E$42:$AN$42=M$2)*('Multipliers and Adjustments'!$C$43:$C$70=$A19)*('Multipliers and Adjustments'!$D$43:$D$70=$B$1))</f>
        <v>0</v>
      </c>
      <c r="N19" s="10" cm="1">
        <f t="array" ref="N19">SUMIFS('EPA non-CO2 Data'!$H:$H,'EPA non-CO2 Data'!$A:$A,'Country Selector'!$A$2,'EPA non-CO2 Data'!$J:$J,$B$1,'EPA non-CO2 Data'!$I:$I,$A19,'EPA non-CO2 Data'!$F:$F,N$2)*10^12*SUMPRODUCT('Multipliers and Adjustments'!$E$43:$AN$70*('Multipliers and Adjustments'!$E$42:$AN$42=N$2)*('Multipliers and Adjustments'!$C$43:$C$70=$A19)*('Multipliers and Adjustments'!$D$43:$D$70=$B$1))</f>
        <v>0</v>
      </c>
      <c r="O19" s="10" cm="1">
        <f t="array" ref="O19">SUMIFS('EPA non-CO2 Data'!$H:$H,'EPA non-CO2 Data'!$A:$A,'Country Selector'!$A$2,'EPA non-CO2 Data'!$J:$J,$B$1,'EPA non-CO2 Data'!$I:$I,$A19,'EPA non-CO2 Data'!$F:$F,O$2)*10^12*SUMPRODUCT('Multipliers and Adjustments'!$E$43:$AN$70*('Multipliers and Adjustments'!$E$42:$AN$42=O$2)*('Multipliers and Adjustments'!$C$43:$C$70=$A19)*('Multipliers and Adjustments'!$D$43:$D$70=$B$1))</f>
        <v>0</v>
      </c>
      <c r="P19" s="10" cm="1">
        <f t="array" ref="P19">SUMIFS('EPA non-CO2 Data'!$H:$H,'EPA non-CO2 Data'!$A:$A,'Country Selector'!$A$2,'EPA non-CO2 Data'!$J:$J,$B$1,'EPA non-CO2 Data'!$I:$I,$A19,'EPA non-CO2 Data'!$F:$F,P$2)*10^12*SUMPRODUCT('Multipliers and Adjustments'!$E$43:$AN$70*('Multipliers and Adjustments'!$E$42:$AN$42=P$2)*('Multipliers and Adjustments'!$C$43:$C$70=$A19)*('Multipliers and Adjustments'!$D$43:$D$70=$B$1))</f>
        <v>0</v>
      </c>
      <c r="Q19" s="10" cm="1">
        <f t="array" ref="Q19">SUMIFS('EPA non-CO2 Data'!$H:$H,'EPA non-CO2 Data'!$A:$A,'Country Selector'!$A$2,'EPA non-CO2 Data'!$J:$J,$B$1,'EPA non-CO2 Data'!$I:$I,$A19,'EPA non-CO2 Data'!$F:$F,Q$2)*10^12*SUMPRODUCT('Multipliers and Adjustments'!$E$43:$AN$70*('Multipliers and Adjustments'!$E$42:$AN$42=Q$2)*('Multipliers and Adjustments'!$C$43:$C$70=$A19)*('Multipliers and Adjustments'!$D$43:$D$70=$B$1))</f>
        <v>0</v>
      </c>
      <c r="R19" s="10" cm="1">
        <f t="array" ref="R19">SUMIFS('EPA non-CO2 Data'!$H:$H,'EPA non-CO2 Data'!$A:$A,'Country Selector'!$A$2,'EPA non-CO2 Data'!$J:$J,$B$1,'EPA non-CO2 Data'!$I:$I,$A19,'EPA non-CO2 Data'!$F:$F,R$2)*10^12*SUMPRODUCT('Multipliers and Adjustments'!$E$43:$AN$70*('Multipliers and Adjustments'!$E$42:$AN$42=R$2)*('Multipliers and Adjustments'!$C$43:$C$70=$A19)*('Multipliers and Adjustments'!$D$43:$D$70=$B$1))</f>
        <v>0</v>
      </c>
      <c r="S19" s="10" cm="1">
        <f t="array" ref="S19">SUMIFS('EPA non-CO2 Data'!$H:$H,'EPA non-CO2 Data'!$A:$A,'Country Selector'!$A$2,'EPA non-CO2 Data'!$J:$J,$B$1,'EPA non-CO2 Data'!$I:$I,$A19,'EPA non-CO2 Data'!$F:$F,S$2)*10^12*SUMPRODUCT('Multipliers and Adjustments'!$E$43:$AN$70*('Multipliers and Adjustments'!$E$42:$AN$42=S$2)*('Multipliers and Adjustments'!$C$43:$C$70=$A19)*('Multipliers and Adjustments'!$D$43:$D$70=$B$1))</f>
        <v>0</v>
      </c>
      <c r="T19" s="10" cm="1">
        <f t="array" ref="T19">SUMIFS('EPA non-CO2 Data'!$H:$H,'EPA non-CO2 Data'!$A:$A,'Country Selector'!$A$2,'EPA non-CO2 Data'!$J:$J,$B$1,'EPA non-CO2 Data'!$I:$I,$A19,'EPA non-CO2 Data'!$F:$F,T$2)*10^12*SUMPRODUCT('Multipliers and Adjustments'!$E$43:$AN$70*('Multipliers and Adjustments'!$E$42:$AN$42=T$2)*('Multipliers and Adjustments'!$C$43:$C$70=$A19)*('Multipliers and Adjustments'!$D$43:$D$70=$B$1))</f>
        <v>0</v>
      </c>
      <c r="U19" s="10" cm="1">
        <f t="array" ref="U19">SUMIFS('EPA non-CO2 Data'!$H:$H,'EPA non-CO2 Data'!$A:$A,'Country Selector'!$A$2,'EPA non-CO2 Data'!$J:$J,$B$1,'EPA non-CO2 Data'!$I:$I,$A19,'EPA non-CO2 Data'!$F:$F,U$2)*10^12*SUMPRODUCT('Multipliers and Adjustments'!$E$43:$AN$70*('Multipliers and Adjustments'!$E$42:$AN$42=U$2)*('Multipliers and Adjustments'!$C$43:$C$70=$A19)*('Multipliers and Adjustments'!$D$43:$D$70=$B$1))</f>
        <v>0</v>
      </c>
      <c r="V19" s="10" cm="1">
        <f t="array" ref="V19">SUMIFS('EPA non-CO2 Data'!$H:$H,'EPA non-CO2 Data'!$A:$A,'Country Selector'!$A$2,'EPA non-CO2 Data'!$J:$J,$B$1,'EPA non-CO2 Data'!$I:$I,$A19,'EPA non-CO2 Data'!$F:$F,V$2)*10^12*SUMPRODUCT('Multipliers and Adjustments'!$E$43:$AN$70*('Multipliers and Adjustments'!$E$42:$AN$42=V$2)*('Multipliers and Adjustments'!$C$43:$C$70=$A19)*('Multipliers and Adjustments'!$D$43:$D$70=$B$1))</f>
        <v>0</v>
      </c>
      <c r="W19" s="10" cm="1">
        <f t="array" ref="W19">SUMIFS('EPA non-CO2 Data'!$H:$H,'EPA non-CO2 Data'!$A:$A,'Country Selector'!$A$2,'EPA non-CO2 Data'!$J:$J,$B$1,'EPA non-CO2 Data'!$I:$I,$A19,'EPA non-CO2 Data'!$F:$F,W$2)*10^12*SUMPRODUCT('Multipliers and Adjustments'!$E$43:$AN$70*('Multipliers and Adjustments'!$E$42:$AN$42=W$2)*('Multipliers and Adjustments'!$C$43:$C$70=$A19)*('Multipliers and Adjustments'!$D$43:$D$70=$B$1))</f>
        <v>0</v>
      </c>
      <c r="X19" s="10" cm="1">
        <f t="array" ref="X19">SUMIFS('EPA non-CO2 Data'!$H:$H,'EPA non-CO2 Data'!$A:$A,'Country Selector'!$A$2,'EPA non-CO2 Data'!$J:$J,$B$1,'EPA non-CO2 Data'!$I:$I,$A19,'EPA non-CO2 Data'!$F:$F,X$2)*10^12*SUMPRODUCT('Multipliers and Adjustments'!$E$43:$AN$70*('Multipliers and Adjustments'!$E$42:$AN$42=X$2)*('Multipliers and Adjustments'!$C$43:$C$70=$A19)*('Multipliers and Adjustments'!$D$43:$D$70=$B$1))</f>
        <v>0</v>
      </c>
      <c r="Y19" s="10" cm="1">
        <f t="array" ref="Y19">SUMIFS('EPA non-CO2 Data'!$H:$H,'EPA non-CO2 Data'!$A:$A,'Country Selector'!$A$2,'EPA non-CO2 Data'!$J:$J,$B$1,'EPA non-CO2 Data'!$I:$I,$A19,'EPA non-CO2 Data'!$F:$F,Y$2)*10^12*SUMPRODUCT('Multipliers and Adjustments'!$E$43:$AN$70*('Multipliers and Adjustments'!$E$42:$AN$42=Y$2)*('Multipliers and Adjustments'!$C$43:$C$70=$A19)*('Multipliers and Adjustments'!$D$43:$D$70=$B$1))</f>
        <v>0</v>
      </c>
      <c r="Z19" s="10" cm="1">
        <f t="array" ref="Z19">SUMIFS('EPA non-CO2 Data'!$H:$H,'EPA non-CO2 Data'!$A:$A,'Country Selector'!$A$2,'EPA non-CO2 Data'!$J:$J,$B$1,'EPA non-CO2 Data'!$I:$I,$A19,'EPA non-CO2 Data'!$F:$F,Z$2)*10^12*SUMPRODUCT('Multipliers and Adjustments'!$E$43:$AN$70*('Multipliers and Adjustments'!$E$42:$AN$42=Z$2)*('Multipliers and Adjustments'!$C$43:$C$70=$A19)*('Multipliers and Adjustments'!$D$43:$D$70=$B$1))</f>
        <v>0</v>
      </c>
      <c r="AA19" s="10" cm="1">
        <f t="array" ref="AA19">SUMIFS('EPA non-CO2 Data'!$H:$H,'EPA non-CO2 Data'!$A:$A,'Country Selector'!$A$2,'EPA non-CO2 Data'!$J:$J,$B$1,'EPA non-CO2 Data'!$I:$I,$A19,'EPA non-CO2 Data'!$F:$F,AA$2)*10^12*SUMPRODUCT('Multipliers and Adjustments'!$E$43:$AN$70*('Multipliers and Adjustments'!$E$42:$AN$42=AA$2)*('Multipliers and Adjustments'!$C$43:$C$70=$A19)*('Multipliers and Adjustments'!$D$43:$D$70=$B$1))</f>
        <v>0</v>
      </c>
      <c r="AB19" s="10" cm="1">
        <f t="array" ref="AB19">SUMIFS('EPA non-CO2 Data'!$H:$H,'EPA non-CO2 Data'!$A:$A,'Country Selector'!$A$2,'EPA non-CO2 Data'!$J:$J,$B$1,'EPA non-CO2 Data'!$I:$I,$A19,'EPA non-CO2 Data'!$F:$F,AB$2)*10^12*SUMPRODUCT('Multipliers and Adjustments'!$E$43:$AN$70*('Multipliers and Adjustments'!$E$42:$AN$42=AB$2)*('Multipliers and Adjustments'!$C$43:$C$70=$A19)*('Multipliers and Adjustments'!$D$43:$D$70=$B$1))</f>
        <v>0</v>
      </c>
      <c r="AC19" s="10" cm="1">
        <f t="array" ref="AC19">SUMIFS('EPA non-CO2 Data'!$H:$H,'EPA non-CO2 Data'!$A:$A,'Country Selector'!$A$2,'EPA non-CO2 Data'!$J:$J,$B$1,'EPA non-CO2 Data'!$I:$I,$A19,'EPA non-CO2 Data'!$F:$F,AC$2)*10^12*SUMPRODUCT('Multipliers and Adjustments'!$E$43:$AN$70*('Multipliers and Adjustments'!$E$42:$AN$42=AC$2)*('Multipliers and Adjustments'!$C$43:$C$70=$A19)*('Multipliers and Adjustments'!$D$43:$D$70=$B$1))</f>
        <v>0</v>
      </c>
      <c r="AD19" s="10" cm="1">
        <f t="array" ref="AD19">SUMIFS('EPA non-CO2 Data'!$H:$H,'EPA non-CO2 Data'!$A:$A,'Country Selector'!$A$2,'EPA non-CO2 Data'!$J:$J,$B$1,'EPA non-CO2 Data'!$I:$I,$A19,'EPA non-CO2 Data'!$F:$F,AD$2)*10^12*SUMPRODUCT('Multipliers and Adjustments'!$E$43:$AN$70*('Multipliers and Adjustments'!$E$42:$AN$42=AD$2)*('Multipliers and Adjustments'!$C$43:$C$70=$A19)*('Multipliers and Adjustments'!$D$43:$D$70=$B$1))</f>
        <v>0</v>
      </c>
      <c r="AE19" s="10" cm="1">
        <f t="array" ref="AE19">SUMIFS('EPA non-CO2 Data'!$H:$H,'EPA non-CO2 Data'!$A:$A,'Country Selector'!$A$2,'EPA non-CO2 Data'!$J:$J,$B$1,'EPA non-CO2 Data'!$I:$I,$A19,'EPA non-CO2 Data'!$F:$F,AE$2)*10^12*SUMPRODUCT('Multipliers and Adjustments'!$E$43:$AN$70*('Multipliers and Adjustments'!$E$42:$AN$42=AE$2)*('Multipliers and Adjustments'!$C$43:$C$70=$A19)*('Multipliers and Adjustments'!$D$43:$D$70=$B$1))</f>
        <v>0</v>
      </c>
      <c r="AF19" s="10" cm="1">
        <f t="array" ref="AF19">SUMIFS('EPA non-CO2 Data'!$H:$H,'EPA non-CO2 Data'!$A:$A,'Country Selector'!$A$2,'EPA non-CO2 Data'!$J:$J,$B$1,'EPA non-CO2 Data'!$I:$I,$A19,'EPA non-CO2 Data'!$F:$F,AF$2)*10^12*SUMPRODUCT('Multipliers and Adjustments'!$E$43:$AN$70*('Multipliers and Adjustments'!$E$42:$AN$42=AF$2)*('Multipliers and Adjustments'!$C$43:$C$70=$A19)*('Multipliers and Adjustments'!$D$43:$D$70=$B$1))</f>
        <v>0</v>
      </c>
      <c r="AG19" s="10" cm="1">
        <f t="array" ref="AG19">SUMIFS('EPA non-CO2 Data'!$H:$H,'EPA non-CO2 Data'!$A:$A,'Country Selector'!$A$2,'EPA non-CO2 Data'!$J:$J,$B$1,'EPA non-CO2 Data'!$I:$I,$A19,'EPA non-CO2 Data'!$F:$F,AG$2)*10^12*SUMPRODUCT('Multipliers and Adjustments'!$E$43:$AN$70*('Multipliers and Adjustments'!$E$42:$AN$42=AG$2)*('Multipliers and Adjustments'!$C$43:$C$70=$A19)*('Multipliers and Adjustments'!$D$43:$D$70=$B$1))</f>
        <v>0</v>
      </c>
      <c r="AH19" s="10" cm="1">
        <f t="array" ref="AH19">SUMIFS('EPA non-CO2 Data'!$H:$H,'EPA non-CO2 Data'!$A:$A,'Country Selector'!$A$2,'EPA non-CO2 Data'!$J:$J,$B$1,'EPA non-CO2 Data'!$I:$I,$A19,'EPA non-CO2 Data'!$F:$F,AH$2)*10^12*SUMPRODUCT('Multipliers and Adjustments'!$E$43:$AN$70*('Multipliers and Adjustments'!$E$42:$AN$42=AH$2)*('Multipliers and Adjustments'!$C$43:$C$70=$A19)*('Multipliers and Adjustments'!$D$43:$D$70=$B$1))</f>
        <v>0</v>
      </c>
      <c r="AI19" s="10" cm="1">
        <f t="array" ref="AI19">SUMIFS('EPA non-CO2 Data'!$H:$H,'EPA non-CO2 Data'!$A:$A,'Country Selector'!$A$2,'EPA non-CO2 Data'!$J:$J,$B$1,'EPA non-CO2 Data'!$I:$I,$A19,'EPA non-CO2 Data'!$F:$F,AI$2)*10^12*SUMPRODUCT('Multipliers and Adjustments'!$E$43:$AN$70*('Multipliers and Adjustments'!$E$42:$AN$42=AI$2)*('Multipliers and Adjustments'!$C$43:$C$70=$A19)*('Multipliers and Adjustments'!$D$43:$D$70=$B$1))</f>
        <v>0</v>
      </c>
      <c r="AJ19" s="10" cm="1">
        <f t="array" ref="AJ19">SUMIFS('EPA non-CO2 Data'!$H:$H,'EPA non-CO2 Data'!$A:$A,'Country Selector'!$A$2,'EPA non-CO2 Data'!$J:$J,$B$1,'EPA non-CO2 Data'!$I:$I,$A19,'EPA non-CO2 Data'!$F:$F,AJ$2)*10^12*SUMPRODUCT('Multipliers and Adjustments'!$E$43:$AN$70*('Multipliers and Adjustments'!$E$42:$AN$42=AJ$2)*('Multipliers and Adjustments'!$C$43:$C$70=$A19)*('Multipliers and Adjustments'!$D$43:$D$70=$B$1))</f>
        <v>0</v>
      </c>
      <c r="AK19" s="10" cm="1">
        <f t="array" ref="AK19">SUMIFS('EPA non-CO2 Data'!$H:$H,'EPA non-CO2 Data'!$A:$A,'Country Selector'!$A$2,'EPA non-CO2 Data'!$J:$J,$B$1,'EPA non-CO2 Data'!$I:$I,$A19,'EPA non-CO2 Data'!$F:$F,AK$2)*10^12*SUMPRODUCT('Multipliers and Adjustments'!$E$43:$AN$70*('Multipliers and Adjustments'!$E$42:$AN$42=AK$2)*('Multipliers and Adjustments'!$C$43:$C$70=$A19)*('Multipliers and Adjustments'!$D$43:$D$70=$B$1))</f>
        <v>0</v>
      </c>
    </row>
    <row r="20" spans="1:37" x14ac:dyDescent="0.25">
      <c r="A20" t="s">
        <v>576</v>
      </c>
      <c r="B20" s="10" cm="1">
        <f t="array" ref="B20">SUMIFS('EPA non-CO2 Data'!$H:$H,'EPA non-CO2 Data'!$A:$A,'Country Selector'!$A$2,'EPA non-CO2 Data'!$J:$J,$B$1,'EPA non-CO2 Data'!$I:$I,$A20,'EPA non-CO2 Data'!$F:$F,B$2)*10^12*SUMPRODUCT('Multipliers and Adjustments'!$E$43:$AN$70*('Multipliers and Adjustments'!$E$42:$AN$42=B$2)*('Multipliers and Adjustments'!$C$43:$C$70=$A20)*('Multipliers and Adjustments'!$D$43:$D$70=$B$1))</f>
        <v>0</v>
      </c>
      <c r="C20" s="10" cm="1">
        <f t="array" ref="C20">SUMIFS('EPA non-CO2 Data'!$H:$H,'EPA non-CO2 Data'!$A:$A,'Country Selector'!$A$2,'EPA non-CO2 Data'!$J:$J,$B$1,'EPA non-CO2 Data'!$I:$I,$A20,'EPA non-CO2 Data'!$F:$F,C$2)*10^12*SUMPRODUCT('Multipliers and Adjustments'!$E$43:$AN$70*('Multipliers and Adjustments'!$E$42:$AN$42=C$2)*('Multipliers and Adjustments'!$C$43:$C$70=$A20)*('Multipliers and Adjustments'!$D$43:$D$70=$B$1))</f>
        <v>0</v>
      </c>
      <c r="D20" s="10" cm="1">
        <f t="array" ref="D20">SUMIFS('EPA non-CO2 Data'!$H:$H,'EPA non-CO2 Data'!$A:$A,'Country Selector'!$A$2,'EPA non-CO2 Data'!$J:$J,$B$1,'EPA non-CO2 Data'!$I:$I,$A20,'EPA non-CO2 Data'!$F:$F,D$2)*10^12*SUMPRODUCT('Multipliers and Adjustments'!$E$43:$AN$70*('Multipliers and Adjustments'!$E$42:$AN$42=D$2)*('Multipliers and Adjustments'!$C$43:$C$70=$A20)*('Multipliers and Adjustments'!$D$43:$D$70=$B$1))</f>
        <v>0</v>
      </c>
      <c r="E20" s="10" cm="1">
        <f t="array" ref="E20">SUMIFS('EPA non-CO2 Data'!$H:$H,'EPA non-CO2 Data'!$A:$A,'Country Selector'!$A$2,'EPA non-CO2 Data'!$J:$J,$B$1,'EPA non-CO2 Data'!$I:$I,$A20,'EPA non-CO2 Data'!$F:$F,E$2)*10^12*SUMPRODUCT('Multipliers and Adjustments'!$E$43:$AN$70*('Multipliers and Adjustments'!$E$42:$AN$42=E$2)*('Multipliers and Adjustments'!$C$43:$C$70=$A20)*('Multipliers and Adjustments'!$D$43:$D$70=$B$1))</f>
        <v>0</v>
      </c>
      <c r="F20" s="10" cm="1">
        <f t="array" ref="F20">SUMIFS('EPA non-CO2 Data'!$H:$H,'EPA non-CO2 Data'!$A:$A,'Country Selector'!$A$2,'EPA non-CO2 Data'!$J:$J,$B$1,'EPA non-CO2 Data'!$I:$I,$A20,'EPA non-CO2 Data'!$F:$F,F$2)*10^12*SUMPRODUCT('Multipliers and Adjustments'!$E$43:$AN$70*('Multipliers and Adjustments'!$E$42:$AN$42=F$2)*('Multipliers and Adjustments'!$C$43:$C$70=$A20)*('Multipliers and Adjustments'!$D$43:$D$70=$B$1))</f>
        <v>0</v>
      </c>
      <c r="G20" s="10" cm="1">
        <f t="array" ref="G20">SUMIFS('EPA non-CO2 Data'!$H:$H,'EPA non-CO2 Data'!$A:$A,'Country Selector'!$A$2,'EPA non-CO2 Data'!$J:$J,$B$1,'EPA non-CO2 Data'!$I:$I,$A20,'EPA non-CO2 Data'!$F:$F,G$2)*10^12*SUMPRODUCT('Multipliers and Adjustments'!$E$43:$AN$70*('Multipliers and Adjustments'!$E$42:$AN$42=G$2)*('Multipliers and Adjustments'!$C$43:$C$70=$A20)*('Multipliers and Adjustments'!$D$43:$D$70=$B$1))</f>
        <v>0</v>
      </c>
      <c r="H20" s="10" cm="1">
        <f t="array" ref="H20">SUMIFS('EPA non-CO2 Data'!$H:$H,'EPA non-CO2 Data'!$A:$A,'Country Selector'!$A$2,'EPA non-CO2 Data'!$J:$J,$B$1,'EPA non-CO2 Data'!$I:$I,$A20,'EPA non-CO2 Data'!$F:$F,H$2)*10^12*SUMPRODUCT('Multipliers and Adjustments'!$E$43:$AN$70*('Multipliers and Adjustments'!$E$42:$AN$42=H$2)*('Multipliers and Adjustments'!$C$43:$C$70=$A20)*('Multipliers and Adjustments'!$D$43:$D$70=$B$1))</f>
        <v>0</v>
      </c>
      <c r="I20" s="10" cm="1">
        <f t="array" ref="I20">SUMIFS('EPA non-CO2 Data'!$H:$H,'EPA non-CO2 Data'!$A:$A,'Country Selector'!$A$2,'EPA non-CO2 Data'!$J:$J,$B$1,'EPA non-CO2 Data'!$I:$I,$A20,'EPA non-CO2 Data'!$F:$F,I$2)*10^12*SUMPRODUCT('Multipliers and Adjustments'!$E$43:$AN$70*('Multipliers and Adjustments'!$E$42:$AN$42=I$2)*('Multipliers and Adjustments'!$C$43:$C$70=$A20)*('Multipliers and Adjustments'!$D$43:$D$70=$B$1))</f>
        <v>0</v>
      </c>
      <c r="J20" s="10" cm="1">
        <f t="array" ref="J20">SUMIFS('EPA non-CO2 Data'!$H:$H,'EPA non-CO2 Data'!$A:$A,'Country Selector'!$A$2,'EPA non-CO2 Data'!$J:$J,$B$1,'EPA non-CO2 Data'!$I:$I,$A20,'EPA non-CO2 Data'!$F:$F,J$2)*10^12*SUMPRODUCT('Multipliers and Adjustments'!$E$43:$AN$70*('Multipliers and Adjustments'!$E$42:$AN$42=J$2)*('Multipliers and Adjustments'!$C$43:$C$70=$A20)*('Multipliers and Adjustments'!$D$43:$D$70=$B$1))</f>
        <v>0</v>
      </c>
      <c r="K20" s="10" cm="1">
        <f t="array" ref="K20">SUMIFS('EPA non-CO2 Data'!$H:$H,'EPA non-CO2 Data'!$A:$A,'Country Selector'!$A$2,'EPA non-CO2 Data'!$J:$J,$B$1,'EPA non-CO2 Data'!$I:$I,$A20,'EPA non-CO2 Data'!$F:$F,K$2)*10^12*SUMPRODUCT('Multipliers and Adjustments'!$E$43:$AN$70*('Multipliers and Adjustments'!$E$42:$AN$42=K$2)*('Multipliers and Adjustments'!$C$43:$C$70=$A20)*('Multipliers and Adjustments'!$D$43:$D$70=$B$1))</f>
        <v>0</v>
      </c>
      <c r="L20" s="10" cm="1">
        <f t="array" ref="L20">SUMIFS('EPA non-CO2 Data'!$H:$H,'EPA non-CO2 Data'!$A:$A,'Country Selector'!$A$2,'EPA non-CO2 Data'!$J:$J,$B$1,'EPA non-CO2 Data'!$I:$I,$A20,'EPA non-CO2 Data'!$F:$F,L$2)*10^12*SUMPRODUCT('Multipliers and Adjustments'!$E$43:$AN$70*('Multipliers and Adjustments'!$E$42:$AN$42=L$2)*('Multipliers and Adjustments'!$C$43:$C$70=$A20)*('Multipliers and Adjustments'!$D$43:$D$70=$B$1))</f>
        <v>0</v>
      </c>
      <c r="M20" s="10" cm="1">
        <f t="array" ref="M20">SUMIFS('EPA non-CO2 Data'!$H:$H,'EPA non-CO2 Data'!$A:$A,'Country Selector'!$A$2,'EPA non-CO2 Data'!$J:$J,$B$1,'EPA non-CO2 Data'!$I:$I,$A20,'EPA non-CO2 Data'!$F:$F,M$2)*10^12*SUMPRODUCT('Multipliers and Adjustments'!$E$43:$AN$70*('Multipliers and Adjustments'!$E$42:$AN$42=M$2)*('Multipliers and Adjustments'!$C$43:$C$70=$A20)*('Multipliers and Adjustments'!$D$43:$D$70=$B$1))</f>
        <v>0</v>
      </c>
      <c r="N20" s="10" cm="1">
        <f t="array" ref="N20">SUMIFS('EPA non-CO2 Data'!$H:$H,'EPA non-CO2 Data'!$A:$A,'Country Selector'!$A$2,'EPA non-CO2 Data'!$J:$J,$B$1,'EPA non-CO2 Data'!$I:$I,$A20,'EPA non-CO2 Data'!$F:$F,N$2)*10^12*SUMPRODUCT('Multipliers and Adjustments'!$E$43:$AN$70*('Multipliers and Adjustments'!$E$42:$AN$42=N$2)*('Multipliers and Adjustments'!$C$43:$C$70=$A20)*('Multipliers and Adjustments'!$D$43:$D$70=$B$1))</f>
        <v>0</v>
      </c>
      <c r="O20" s="10" cm="1">
        <f t="array" ref="O20">SUMIFS('EPA non-CO2 Data'!$H:$H,'EPA non-CO2 Data'!$A:$A,'Country Selector'!$A$2,'EPA non-CO2 Data'!$J:$J,$B$1,'EPA non-CO2 Data'!$I:$I,$A20,'EPA non-CO2 Data'!$F:$F,O$2)*10^12*SUMPRODUCT('Multipliers and Adjustments'!$E$43:$AN$70*('Multipliers and Adjustments'!$E$42:$AN$42=O$2)*('Multipliers and Adjustments'!$C$43:$C$70=$A20)*('Multipliers and Adjustments'!$D$43:$D$70=$B$1))</f>
        <v>0</v>
      </c>
      <c r="P20" s="10" cm="1">
        <f t="array" ref="P20">SUMIFS('EPA non-CO2 Data'!$H:$H,'EPA non-CO2 Data'!$A:$A,'Country Selector'!$A$2,'EPA non-CO2 Data'!$J:$J,$B$1,'EPA non-CO2 Data'!$I:$I,$A20,'EPA non-CO2 Data'!$F:$F,P$2)*10^12*SUMPRODUCT('Multipliers and Adjustments'!$E$43:$AN$70*('Multipliers and Adjustments'!$E$42:$AN$42=P$2)*('Multipliers and Adjustments'!$C$43:$C$70=$A20)*('Multipliers and Adjustments'!$D$43:$D$70=$B$1))</f>
        <v>0</v>
      </c>
      <c r="Q20" s="10" cm="1">
        <f t="array" ref="Q20">SUMIFS('EPA non-CO2 Data'!$H:$H,'EPA non-CO2 Data'!$A:$A,'Country Selector'!$A$2,'EPA non-CO2 Data'!$J:$J,$B$1,'EPA non-CO2 Data'!$I:$I,$A20,'EPA non-CO2 Data'!$F:$F,Q$2)*10^12*SUMPRODUCT('Multipliers and Adjustments'!$E$43:$AN$70*('Multipliers and Adjustments'!$E$42:$AN$42=Q$2)*('Multipliers and Adjustments'!$C$43:$C$70=$A20)*('Multipliers and Adjustments'!$D$43:$D$70=$B$1))</f>
        <v>0</v>
      </c>
      <c r="R20" s="10" cm="1">
        <f t="array" ref="R20">SUMIFS('EPA non-CO2 Data'!$H:$H,'EPA non-CO2 Data'!$A:$A,'Country Selector'!$A$2,'EPA non-CO2 Data'!$J:$J,$B$1,'EPA non-CO2 Data'!$I:$I,$A20,'EPA non-CO2 Data'!$F:$F,R$2)*10^12*SUMPRODUCT('Multipliers and Adjustments'!$E$43:$AN$70*('Multipliers and Adjustments'!$E$42:$AN$42=R$2)*('Multipliers and Adjustments'!$C$43:$C$70=$A20)*('Multipliers and Adjustments'!$D$43:$D$70=$B$1))</f>
        <v>0</v>
      </c>
      <c r="S20" s="10" cm="1">
        <f t="array" ref="S20">SUMIFS('EPA non-CO2 Data'!$H:$H,'EPA non-CO2 Data'!$A:$A,'Country Selector'!$A$2,'EPA non-CO2 Data'!$J:$J,$B$1,'EPA non-CO2 Data'!$I:$I,$A20,'EPA non-CO2 Data'!$F:$F,S$2)*10^12*SUMPRODUCT('Multipliers and Adjustments'!$E$43:$AN$70*('Multipliers and Adjustments'!$E$42:$AN$42=S$2)*('Multipliers and Adjustments'!$C$43:$C$70=$A20)*('Multipliers and Adjustments'!$D$43:$D$70=$B$1))</f>
        <v>0</v>
      </c>
      <c r="T20" s="10" cm="1">
        <f t="array" ref="T20">SUMIFS('EPA non-CO2 Data'!$H:$H,'EPA non-CO2 Data'!$A:$A,'Country Selector'!$A$2,'EPA non-CO2 Data'!$J:$J,$B$1,'EPA non-CO2 Data'!$I:$I,$A20,'EPA non-CO2 Data'!$F:$F,T$2)*10^12*SUMPRODUCT('Multipliers and Adjustments'!$E$43:$AN$70*('Multipliers and Adjustments'!$E$42:$AN$42=T$2)*('Multipliers and Adjustments'!$C$43:$C$70=$A20)*('Multipliers and Adjustments'!$D$43:$D$70=$B$1))</f>
        <v>0</v>
      </c>
      <c r="U20" s="10" cm="1">
        <f t="array" ref="U20">SUMIFS('EPA non-CO2 Data'!$H:$H,'EPA non-CO2 Data'!$A:$A,'Country Selector'!$A$2,'EPA non-CO2 Data'!$J:$J,$B$1,'EPA non-CO2 Data'!$I:$I,$A20,'EPA non-CO2 Data'!$F:$F,U$2)*10^12*SUMPRODUCT('Multipliers and Adjustments'!$E$43:$AN$70*('Multipliers and Adjustments'!$E$42:$AN$42=U$2)*('Multipliers and Adjustments'!$C$43:$C$70=$A20)*('Multipliers and Adjustments'!$D$43:$D$70=$B$1))</f>
        <v>0</v>
      </c>
      <c r="V20" s="10" cm="1">
        <f t="array" ref="V20">SUMIFS('EPA non-CO2 Data'!$H:$H,'EPA non-CO2 Data'!$A:$A,'Country Selector'!$A$2,'EPA non-CO2 Data'!$J:$J,$B$1,'EPA non-CO2 Data'!$I:$I,$A20,'EPA non-CO2 Data'!$F:$F,V$2)*10^12*SUMPRODUCT('Multipliers and Adjustments'!$E$43:$AN$70*('Multipliers and Adjustments'!$E$42:$AN$42=V$2)*('Multipliers and Adjustments'!$C$43:$C$70=$A20)*('Multipliers and Adjustments'!$D$43:$D$70=$B$1))</f>
        <v>0</v>
      </c>
      <c r="W20" s="10" cm="1">
        <f t="array" ref="W20">SUMIFS('EPA non-CO2 Data'!$H:$H,'EPA non-CO2 Data'!$A:$A,'Country Selector'!$A$2,'EPA non-CO2 Data'!$J:$J,$B$1,'EPA non-CO2 Data'!$I:$I,$A20,'EPA non-CO2 Data'!$F:$F,W$2)*10^12*SUMPRODUCT('Multipliers and Adjustments'!$E$43:$AN$70*('Multipliers and Adjustments'!$E$42:$AN$42=W$2)*('Multipliers and Adjustments'!$C$43:$C$70=$A20)*('Multipliers and Adjustments'!$D$43:$D$70=$B$1))</f>
        <v>0</v>
      </c>
      <c r="X20" s="10" cm="1">
        <f t="array" ref="X20">SUMIFS('EPA non-CO2 Data'!$H:$H,'EPA non-CO2 Data'!$A:$A,'Country Selector'!$A$2,'EPA non-CO2 Data'!$J:$J,$B$1,'EPA non-CO2 Data'!$I:$I,$A20,'EPA non-CO2 Data'!$F:$F,X$2)*10^12*SUMPRODUCT('Multipliers and Adjustments'!$E$43:$AN$70*('Multipliers and Adjustments'!$E$42:$AN$42=X$2)*('Multipliers and Adjustments'!$C$43:$C$70=$A20)*('Multipliers and Adjustments'!$D$43:$D$70=$B$1))</f>
        <v>0</v>
      </c>
      <c r="Y20" s="10" cm="1">
        <f t="array" ref="Y20">SUMIFS('EPA non-CO2 Data'!$H:$H,'EPA non-CO2 Data'!$A:$A,'Country Selector'!$A$2,'EPA non-CO2 Data'!$J:$J,$B$1,'EPA non-CO2 Data'!$I:$I,$A20,'EPA non-CO2 Data'!$F:$F,Y$2)*10^12*SUMPRODUCT('Multipliers and Adjustments'!$E$43:$AN$70*('Multipliers and Adjustments'!$E$42:$AN$42=Y$2)*('Multipliers and Adjustments'!$C$43:$C$70=$A20)*('Multipliers and Adjustments'!$D$43:$D$70=$B$1))</f>
        <v>0</v>
      </c>
      <c r="Z20" s="10" cm="1">
        <f t="array" ref="Z20">SUMIFS('EPA non-CO2 Data'!$H:$H,'EPA non-CO2 Data'!$A:$A,'Country Selector'!$A$2,'EPA non-CO2 Data'!$J:$J,$B$1,'EPA non-CO2 Data'!$I:$I,$A20,'EPA non-CO2 Data'!$F:$F,Z$2)*10^12*SUMPRODUCT('Multipliers and Adjustments'!$E$43:$AN$70*('Multipliers and Adjustments'!$E$42:$AN$42=Z$2)*('Multipliers and Adjustments'!$C$43:$C$70=$A20)*('Multipliers and Adjustments'!$D$43:$D$70=$B$1))</f>
        <v>0</v>
      </c>
      <c r="AA20" s="10" cm="1">
        <f t="array" ref="AA20">SUMIFS('EPA non-CO2 Data'!$H:$H,'EPA non-CO2 Data'!$A:$A,'Country Selector'!$A$2,'EPA non-CO2 Data'!$J:$J,$B$1,'EPA non-CO2 Data'!$I:$I,$A20,'EPA non-CO2 Data'!$F:$F,AA$2)*10^12*SUMPRODUCT('Multipliers and Adjustments'!$E$43:$AN$70*('Multipliers and Adjustments'!$E$42:$AN$42=AA$2)*('Multipliers and Adjustments'!$C$43:$C$70=$A20)*('Multipliers and Adjustments'!$D$43:$D$70=$B$1))</f>
        <v>0</v>
      </c>
      <c r="AB20" s="10" cm="1">
        <f t="array" ref="AB20">SUMIFS('EPA non-CO2 Data'!$H:$H,'EPA non-CO2 Data'!$A:$A,'Country Selector'!$A$2,'EPA non-CO2 Data'!$J:$J,$B$1,'EPA non-CO2 Data'!$I:$I,$A20,'EPA non-CO2 Data'!$F:$F,AB$2)*10^12*SUMPRODUCT('Multipliers and Adjustments'!$E$43:$AN$70*('Multipliers and Adjustments'!$E$42:$AN$42=AB$2)*('Multipliers and Adjustments'!$C$43:$C$70=$A20)*('Multipliers and Adjustments'!$D$43:$D$70=$B$1))</f>
        <v>0</v>
      </c>
      <c r="AC20" s="10" cm="1">
        <f t="array" ref="AC20">SUMIFS('EPA non-CO2 Data'!$H:$H,'EPA non-CO2 Data'!$A:$A,'Country Selector'!$A$2,'EPA non-CO2 Data'!$J:$J,$B$1,'EPA non-CO2 Data'!$I:$I,$A20,'EPA non-CO2 Data'!$F:$F,AC$2)*10^12*SUMPRODUCT('Multipliers and Adjustments'!$E$43:$AN$70*('Multipliers and Adjustments'!$E$42:$AN$42=AC$2)*('Multipliers and Adjustments'!$C$43:$C$70=$A20)*('Multipliers and Adjustments'!$D$43:$D$70=$B$1))</f>
        <v>0</v>
      </c>
      <c r="AD20" s="10" cm="1">
        <f t="array" ref="AD20">SUMIFS('EPA non-CO2 Data'!$H:$H,'EPA non-CO2 Data'!$A:$A,'Country Selector'!$A$2,'EPA non-CO2 Data'!$J:$J,$B$1,'EPA non-CO2 Data'!$I:$I,$A20,'EPA non-CO2 Data'!$F:$F,AD$2)*10^12*SUMPRODUCT('Multipliers and Adjustments'!$E$43:$AN$70*('Multipliers and Adjustments'!$E$42:$AN$42=AD$2)*('Multipliers and Adjustments'!$C$43:$C$70=$A20)*('Multipliers and Adjustments'!$D$43:$D$70=$B$1))</f>
        <v>0</v>
      </c>
      <c r="AE20" s="10" cm="1">
        <f t="array" ref="AE20">SUMIFS('EPA non-CO2 Data'!$H:$H,'EPA non-CO2 Data'!$A:$A,'Country Selector'!$A$2,'EPA non-CO2 Data'!$J:$J,$B$1,'EPA non-CO2 Data'!$I:$I,$A20,'EPA non-CO2 Data'!$F:$F,AE$2)*10^12*SUMPRODUCT('Multipliers and Adjustments'!$E$43:$AN$70*('Multipliers and Adjustments'!$E$42:$AN$42=AE$2)*('Multipliers and Adjustments'!$C$43:$C$70=$A20)*('Multipliers and Adjustments'!$D$43:$D$70=$B$1))</f>
        <v>0</v>
      </c>
      <c r="AF20" s="10" cm="1">
        <f t="array" ref="AF20">SUMIFS('EPA non-CO2 Data'!$H:$H,'EPA non-CO2 Data'!$A:$A,'Country Selector'!$A$2,'EPA non-CO2 Data'!$J:$J,$B$1,'EPA non-CO2 Data'!$I:$I,$A20,'EPA non-CO2 Data'!$F:$F,AF$2)*10^12*SUMPRODUCT('Multipliers and Adjustments'!$E$43:$AN$70*('Multipliers and Adjustments'!$E$42:$AN$42=AF$2)*('Multipliers and Adjustments'!$C$43:$C$70=$A20)*('Multipliers and Adjustments'!$D$43:$D$70=$B$1))</f>
        <v>0</v>
      </c>
      <c r="AG20" s="10" cm="1">
        <f t="array" ref="AG20">SUMIFS('EPA non-CO2 Data'!$H:$H,'EPA non-CO2 Data'!$A:$A,'Country Selector'!$A$2,'EPA non-CO2 Data'!$J:$J,$B$1,'EPA non-CO2 Data'!$I:$I,$A20,'EPA non-CO2 Data'!$F:$F,AG$2)*10^12*SUMPRODUCT('Multipliers and Adjustments'!$E$43:$AN$70*('Multipliers and Adjustments'!$E$42:$AN$42=AG$2)*('Multipliers and Adjustments'!$C$43:$C$70=$A20)*('Multipliers and Adjustments'!$D$43:$D$70=$B$1))</f>
        <v>0</v>
      </c>
      <c r="AH20" s="10" cm="1">
        <f t="array" ref="AH20">SUMIFS('EPA non-CO2 Data'!$H:$H,'EPA non-CO2 Data'!$A:$A,'Country Selector'!$A$2,'EPA non-CO2 Data'!$J:$J,$B$1,'EPA non-CO2 Data'!$I:$I,$A20,'EPA non-CO2 Data'!$F:$F,AH$2)*10^12*SUMPRODUCT('Multipliers and Adjustments'!$E$43:$AN$70*('Multipliers and Adjustments'!$E$42:$AN$42=AH$2)*('Multipliers and Adjustments'!$C$43:$C$70=$A20)*('Multipliers and Adjustments'!$D$43:$D$70=$B$1))</f>
        <v>0</v>
      </c>
      <c r="AI20" s="10" cm="1">
        <f t="array" ref="AI20">SUMIFS('EPA non-CO2 Data'!$H:$H,'EPA non-CO2 Data'!$A:$A,'Country Selector'!$A$2,'EPA non-CO2 Data'!$J:$J,$B$1,'EPA non-CO2 Data'!$I:$I,$A20,'EPA non-CO2 Data'!$F:$F,AI$2)*10^12*SUMPRODUCT('Multipliers and Adjustments'!$E$43:$AN$70*('Multipliers and Adjustments'!$E$42:$AN$42=AI$2)*('Multipliers and Adjustments'!$C$43:$C$70=$A20)*('Multipliers and Adjustments'!$D$43:$D$70=$B$1))</f>
        <v>0</v>
      </c>
      <c r="AJ20" s="10" cm="1">
        <f t="array" ref="AJ20">SUMIFS('EPA non-CO2 Data'!$H:$H,'EPA non-CO2 Data'!$A:$A,'Country Selector'!$A$2,'EPA non-CO2 Data'!$J:$J,$B$1,'EPA non-CO2 Data'!$I:$I,$A20,'EPA non-CO2 Data'!$F:$F,AJ$2)*10^12*SUMPRODUCT('Multipliers and Adjustments'!$E$43:$AN$70*('Multipliers and Adjustments'!$E$42:$AN$42=AJ$2)*('Multipliers and Adjustments'!$C$43:$C$70=$A20)*('Multipliers and Adjustments'!$D$43:$D$70=$B$1))</f>
        <v>0</v>
      </c>
      <c r="AK20" s="10" cm="1">
        <f t="array" ref="AK20">SUMIFS('EPA non-CO2 Data'!$H:$H,'EPA non-CO2 Data'!$A:$A,'Country Selector'!$A$2,'EPA non-CO2 Data'!$J:$J,$B$1,'EPA non-CO2 Data'!$I:$I,$A20,'EPA non-CO2 Data'!$F:$F,AK$2)*10^12*SUMPRODUCT('Multipliers and Adjustments'!$E$43:$AN$70*('Multipliers and Adjustments'!$E$42:$AN$42=AK$2)*('Multipliers and Adjustments'!$C$43:$C$70=$A20)*('Multipliers and Adjustments'!$D$43:$D$70=$B$1))</f>
        <v>0</v>
      </c>
    </row>
    <row r="21" spans="1:37" x14ac:dyDescent="0.25">
      <c r="A21" t="s">
        <v>577</v>
      </c>
      <c r="B21" s="10" cm="1">
        <f t="array" ref="B21">SUMIFS('EPA non-CO2 Data'!$H:$H,'EPA non-CO2 Data'!$A:$A,'Country Selector'!$A$2,'EPA non-CO2 Data'!$J:$J,$B$1,'EPA non-CO2 Data'!$I:$I,$A21,'EPA non-CO2 Data'!$F:$F,B$2)*10^12*SUMPRODUCT('Multipliers and Adjustments'!$E$43:$AN$70*('Multipliers and Adjustments'!$E$42:$AN$42=B$2)*('Multipliers and Adjustments'!$C$43:$C$70=$A21)*('Multipliers and Adjustments'!$D$43:$D$70=$B$1))</f>
        <v>0</v>
      </c>
      <c r="C21" s="10" cm="1">
        <f t="array" ref="C21">SUMIFS('EPA non-CO2 Data'!$H:$H,'EPA non-CO2 Data'!$A:$A,'Country Selector'!$A$2,'EPA non-CO2 Data'!$J:$J,$B$1,'EPA non-CO2 Data'!$I:$I,$A21,'EPA non-CO2 Data'!$F:$F,C$2)*10^12*SUMPRODUCT('Multipliers and Adjustments'!$E$43:$AN$70*('Multipliers and Adjustments'!$E$42:$AN$42=C$2)*('Multipliers and Adjustments'!$C$43:$C$70=$A21)*('Multipliers and Adjustments'!$D$43:$D$70=$B$1))</f>
        <v>0</v>
      </c>
      <c r="D21" s="10" cm="1">
        <f t="array" ref="D21">SUMIFS('EPA non-CO2 Data'!$H:$H,'EPA non-CO2 Data'!$A:$A,'Country Selector'!$A$2,'EPA non-CO2 Data'!$J:$J,$B$1,'EPA non-CO2 Data'!$I:$I,$A21,'EPA non-CO2 Data'!$F:$F,D$2)*10^12*SUMPRODUCT('Multipliers and Adjustments'!$E$43:$AN$70*('Multipliers and Adjustments'!$E$42:$AN$42=D$2)*('Multipliers and Adjustments'!$C$43:$C$70=$A21)*('Multipliers and Adjustments'!$D$43:$D$70=$B$1))</f>
        <v>0</v>
      </c>
      <c r="E21" s="10" cm="1">
        <f t="array" ref="E21">SUMIFS('EPA non-CO2 Data'!$H:$H,'EPA non-CO2 Data'!$A:$A,'Country Selector'!$A$2,'EPA non-CO2 Data'!$J:$J,$B$1,'EPA non-CO2 Data'!$I:$I,$A21,'EPA non-CO2 Data'!$F:$F,E$2)*10^12*SUMPRODUCT('Multipliers and Adjustments'!$E$43:$AN$70*('Multipliers and Adjustments'!$E$42:$AN$42=E$2)*('Multipliers and Adjustments'!$C$43:$C$70=$A21)*('Multipliers and Adjustments'!$D$43:$D$70=$B$1))</f>
        <v>0</v>
      </c>
      <c r="F21" s="10" cm="1">
        <f t="array" ref="F21">SUMIFS('EPA non-CO2 Data'!$H:$H,'EPA non-CO2 Data'!$A:$A,'Country Selector'!$A$2,'EPA non-CO2 Data'!$J:$J,$B$1,'EPA non-CO2 Data'!$I:$I,$A21,'EPA non-CO2 Data'!$F:$F,F$2)*10^12*SUMPRODUCT('Multipliers and Adjustments'!$E$43:$AN$70*('Multipliers and Adjustments'!$E$42:$AN$42=F$2)*('Multipliers and Adjustments'!$C$43:$C$70=$A21)*('Multipliers and Adjustments'!$D$43:$D$70=$B$1))</f>
        <v>0</v>
      </c>
      <c r="G21" s="10" cm="1">
        <f t="array" ref="G21">SUMIFS('EPA non-CO2 Data'!$H:$H,'EPA non-CO2 Data'!$A:$A,'Country Selector'!$A$2,'EPA non-CO2 Data'!$J:$J,$B$1,'EPA non-CO2 Data'!$I:$I,$A21,'EPA non-CO2 Data'!$F:$F,G$2)*10^12*SUMPRODUCT('Multipliers and Adjustments'!$E$43:$AN$70*('Multipliers and Adjustments'!$E$42:$AN$42=G$2)*('Multipliers and Adjustments'!$C$43:$C$70=$A21)*('Multipliers and Adjustments'!$D$43:$D$70=$B$1))</f>
        <v>0</v>
      </c>
      <c r="H21" s="10" cm="1">
        <f t="array" ref="H21">SUMIFS('EPA non-CO2 Data'!$H:$H,'EPA non-CO2 Data'!$A:$A,'Country Selector'!$A$2,'EPA non-CO2 Data'!$J:$J,$B$1,'EPA non-CO2 Data'!$I:$I,$A21,'EPA non-CO2 Data'!$F:$F,H$2)*10^12*SUMPRODUCT('Multipliers and Adjustments'!$E$43:$AN$70*('Multipliers and Adjustments'!$E$42:$AN$42=H$2)*('Multipliers and Adjustments'!$C$43:$C$70=$A21)*('Multipliers and Adjustments'!$D$43:$D$70=$B$1))</f>
        <v>0</v>
      </c>
      <c r="I21" s="10" cm="1">
        <f t="array" ref="I21">SUMIFS('EPA non-CO2 Data'!$H:$H,'EPA non-CO2 Data'!$A:$A,'Country Selector'!$A$2,'EPA non-CO2 Data'!$J:$J,$B$1,'EPA non-CO2 Data'!$I:$I,$A21,'EPA non-CO2 Data'!$F:$F,I$2)*10^12*SUMPRODUCT('Multipliers and Adjustments'!$E$43:$AN$70*('Multipliers and Adjustments'!$E$42:$AN$42=I$2)*('Multipliers and Adjustments'!$C$43:$C$70=$A21)*('Multipliers and Adjustments'!$D$43:$D$70=$B$1))</f>
        <v>0</v>
      </c>
      <c r="J21" s="10" cm="1">
        <f t="array" ref="J21">SUMIFS('EPA non-CO2 Data'!$H:$H,'EPA non-CO2 Data'!$A:$A,'Country Selector'!$A$2,'EPA non-CO2 Data'!$J:$J,$B$1,'EPA non-CO2 Data'!$I:$I,$A21,'EPA non-CO2 Data'!$F:$F,J$2)*10^12*SUMPRODUCT('Multipliers and Adjustments'!$E$43:$AN$70*('Multipliers and Adjustments'!$E$42:$AN$42=J$2)*('Multipliers and Adjustments'!$C$43:$C$70=$A21)*('Multipliers and Adjustments'!$D$43:$D$70=$B$1))</f>
        <v>0</v>
      </c>
      <c r="K21" s="10" cm="1">
        <f t="array" ref="K21">SUMIFS('EPA non-CO2 Data'!$H:$H,'EPA non-CO2 Data'!$A:$A,'Country Selector'!$A$2,'EPA non-CO2 Data'!$J:$J,$B$1,'EPA non-CO2 Data'!$I:$I,$A21,'EPA non-CO2 Data'!$F:$F,K$2)*10^12*SUMPRODUCT('Multipliers and Adjustments'!$E$43:$AN$70*('Multipliers and Adjustments'!$E$42:$AN$42=K$2)*('Multipliers and Adjustments'!$C$43:$C$70=$A21)*('Multipliers and Adjustments'!$D$43:$D$70=$B$1))</f>
        <v>0</v>
      </c>
      <c r="L21" s="10" cm="1">
        <f t="array" ref="L21">SUMIFS('EPA non-CO2 Data'!$H:$H,'EPA non-CO2 Data'!$A:$A,'Country Selector'!$A$2,'EPA non-CO2 Data'!$J:$J,$B$1,'EPA non-CO2 Data'!$I:$I,$A21,'EPA non-CO2 Data'!$F:$F,L$2)*10^12*SUMPRODUCT('Multipliers and Adjustments'!$E$43:$AN$70*('Multipliers and Adjustments'!$E$42:$AN$42=L$2)*('Multipliers and Adjustments'!$C$43:$C$70=$A21)*('Multipliers and Adjustments'!$D$43:$D$70=$B$1))</f>
        <v>0</v>
      </c>
      <c r="M21" s="10" cm="1">
        <f t="array" ref="M21">SUMIFS('EPA non-CO2 Data'!$H:$H,'EPA non-CO2 Data'!$A:$A,'Country Selector'!$A$2,'EPA non-CO2 Data'!$J:$J,$B$1,'EPA non-CO2 Data'!$I:$I,$A21,'EPA non-CO2 Data'!$F:$F,M$2)*10^12*SUMPRODUCT('Multipliers and Adjustments'!$E$43:$AN$70*('Multipliers and Adjustments'!$E$42:$AN$42=M$2)*('Multipliers and Adjustments'!$C$43:$C$70=$A21)*('Multipliers and Adjustments'!$D$43:$D$70=$B$1))</f>
        <v>0</v>
      </c>
      <c r="N21" s="10" cm="1">
        <f t="array" ref="N21">SUMIFS('EPA non-CO2 Data'!$H:$H,'EPA non-CO2 Data'!$A:$A,'Country Selector'!$A$2,'EPA non-CO2 Data'!$J:$J,$B$1,'EPA non-CO2 Data'!$I:$I,$A21,'EPA non-CO2 Data'!$F:$F,N$2)*10^12*SUMPRODUCT('Multipliers and Adjustments'!$E$43:$AN$70*('Multipliers and Adjustments'!$E$42:$AN$42=N$2)*('Multipliers and Adjustments'!$C$43:$C$70=$A21)*('Multipliers and Adjustments'!$D$43:$D$70=$B$1))</f>
        <v>0</v>
      </c>
      <c r="O21" s="10" cm="1">
        <f t="array" ref="O21">SUMIFS('EPA non-CO2 Data'!$H:$H,'EPA non-CO2 Data'!$A:$A,'Country Selector'!$A$2,'EPA non-CO2 Data'!$J:$J,$B$1,'EPA non-CO2 Data'!$I:$I,$A21,'EPA non-CO2 Data'!$F:$F,O$2)*10^12*SUMPRODUCT('Multipliers and Adjustments'!$E$43:$AN$70*('Multipliers and Adjustments'!$E$42:$AN$42=O$2)*('Multipliers and Adjustments'!$C$43:$C$70=$A21)*('Multipliers and Adjustments'!$D$43:$D$70=$B$1))</f>
        <v>0</v>
      </c>
      <c r="P21" s="10" cm="1">
        <f t="array" ref="P21">SUMIFS('EPA non-CO2 Data'!$H:$H,'EPA non-CO2 Data'!$A:$A,'Country Selector'!$A$2,'EPA non-CO2 Data'!$J:$J,$B$1,'EPA non-CO2 Data'!$I:$I,$A21,'EPA non-CO2 Data'!$F:$F,P$2)*10^12*SUMPRODUCT('Multipliers and Adjustments'!$E$43:$AN$70*('Multipliers and Adjustments'!$E$42:$AN$42=P$2)*('Multipliers and Adjustments'!$C$43:$C$70=$A21)*('Multipliers and Adjustments'!$D$43:$D$70=$B$1))</f>
        <v>0</v>
      </c>
      <c r="Q21" s="10" cm="1">
        <f t="array" ref="Q21">SUMIFS('EPA non-CO2 Data'!$H:$H,'EPA non-CO2 Data'!$A:$A,'Country Selector'!$A$2,'EPA non-CO2 Data'!$J:$J,$B$1,'EPA non-CO2 Data'!$I:$I,$A21,'EPA non-CO2 Data'!$F:$F,Q$2)*10^12*SUMPRODUCT('Multipliers and Adjustments'!$E$43:$AN$70*('Multipliers and Adjustments'!$E$42:$AN$42=Q$2)*('Multipliers and Adjustments'!$C$43:$C$70=$A21)*('Multipliers and Adjustments'!$D$43:$D$70=$B$1))</f>
        <v>0</v>
      </c>
      <c r="R21" s="10" cm="1">
        <f t="array" ref="R21">SUMIFS('EPA non-CO2 Data'!$H:$H,'EPA non-CO2 Data'!$A:$A,'Country Selector'!$A$2,'EPA non-CO2 Data'!$J:$J,$B$1,'EPA non-CO2 Data'!$I:$I,$A21,'EPA non-CO2 Data'!$F:$F,R$2)*10^12*SUMPRODUCT('Multipliers and Adjustments'!$E$43:$AN$70*('Multipliers and Adjustments'!$E$42:$AN$42=R$2)*('Multipliers and Adjustments'!$C$43:$C$70=$A21)*('Multipliers and Adjustments'!$D$43:$D$70=$B$1))</f>
        <v>0</v>
      </c>
      <c r="S21" s="10" cm="1">
        <f t="array" ref="S21">SUMIFS('EPA non-CO2 Data'!$H:$H,'EPA non-CO2 Data'!$A:$A,'Country Selector'!$A$2,'EPA non-CO2 Data'!$J:$J,$B$1,'EPA non-CO2 Data'!$I:$I,$A21,'EPA non-CO2 Data'!$F:$F,S$2)*10^12*SUMPRODUCT('Multipliers and Adjustments'!$E$43:$AN$70*('Multipliers and Adjustments'!$E$42:$AN$42=S$2)*('Multipliers and Adjustments'!$C$43:$C$70=$A21)*('Multipliers and Adjustments'!$D$43:$D$70=$B$1))</f>
        <v>0</v>
      </c>
      <c r="T21" s="10" cm="1">
        <f t="array" ref="T21">SUMIFS('EPA non-CO2 Data'!$H:$H,'EPA non-CO2 Data'!$A:$A,'Country Selector'!$A$2,'EPA non-CO2 Data'!$J:$J,$B$1,'EPA non-CO2 Data'!$I:$I,$A21,'EPA non-CO2 Data'!$F:$F,T$2)*10^12*SUMPRODUCT('Multipliers and Adjustments'!$E$43:$AN$70*('Multipliers and Adjustments'!$E$42:$AN$42=T$2)*('Multipliers and Adjustments'!$C$43:$C$70=$A21)*('Multipliers and Adjustments'!$D$43:$D$70=$B$1))</f>
        <v>0</v>
      </c>
      <c r="U21" s="10" cm="1">
        <f t="array" ref="U21">SUMIFS('EPA non-CO2 Data'!$H:$H,'EPA non-CO2 Data'!$A:$A,'Country Selector'!$A$2,'EPA non-CO2 Data'!$J:$J,$B$1,'EPA non-CO2 Data'!$I:$I,$A21,'EPA non-CO2 Data'!$F:$F,U$2)*10^12*SUMPRODUCT('Multipliers and Adjustments'!$E$43:$AN$70*('Multipliers and Adjustments'!$E$42:$AN$42=U$2)*('Multipliers and Adjustments'!$C$43:$C$70=$A21)*('Multipliers and Adjustments'!$D$43:$D$70=$B$1))</f>
        <v>0</v>
      </c>
      <c r="V21" s="10" cm="1">
        <f t="array" ref="V21">SUMIFS('EPA non-CO2 Data'!$H:$H,'EPA non-CO2 Data'!$A:$A,'Country Selector'!$A$2,'EPA non-CO2 Data'!$J:$J,$B$1,'EPA non-CO2 Data'!$I:$I,$A21,'EPA non-CO2 Data'!$F:$F,V$2)*10^12*SUMPRODUCT('Multipliers and Adjustments'!$E$43:$AN$70*('Multipliers and Adjustments'!$E$42:$AN$42=V$2)*('Multipliers and Adjustments'!$C$43:$C$70=$A21)*('Multipliers and Adjustments'!$D$43:$D$70=$B$1))</f>
        <v>0</v>
      </c>
      <c r="W21" s="10" cm="1">
        <f t="array" ref="W21">SUMIFS('EPA non-CO2 Data'!$H:$H,'EPA non-CO2 Data'!$A:$A,'Country Selector'!$A$2,'EPA non-CO2 Data'!$J:$J,$B$1,'EPA non-CO2 Data'!$I:$I,$A21,'EPA non-CO2 Data'!$F:$F,W$2)*10^12*SUMPRODUCT('Multipliers and Adjustments'!$E$43:$AN$70*('Multipliers and Adjustments'!$E$42:$AN$42=W$2)*('Multipliers and Adjustments'!$C$43:$C$70=$A21)*('Multipliers and Adjustments'!$D$43:$D$70=$B$1))</f>
        <v>0</v>
      </c>
      <c r="X21" s="10" cm="1">
        <f t="array" ref="X21">SUMIFS('EPA non-CO2 Data'!$H:$H,'EPA non-CO2 Data'!$A:$A,'Country Selector'!$A$2,'EPA non-CO2 Data'!$J:$J,$B$1,'EPA non-CO2 Data'!$I:$I,$A21,'EPA non-CO2 Data'!$F:$F,X$2)*10^12*SUMPRODUCT('Multipliers and Adjustments'!$E$43:$AN$70*('Multipliers and Adjustments'!$E$42:$AN$42=X$2)*('Multipliers and Adjustments'!$C$43:$C$70=$A21)*('Multipliers and Adjustments'!$D$43:$D$70=$B$1))</f>
        <v>0</v>
      </c>
      <c r="Y21" s="10" cm="1">
        <f t="array" ref="Y21">SUMIFS('EPA non-CO2 Data'!$H:$H,'EPA non-CO2 Data'!$A:$A,'Country Selector'!$A$2,'EPA non-CO2 Data'!$J:$J,$B$1,'EPA non-CO2 Data'!$I:$I,$A21,'EPA non-CO2 Data'!$F:$F,Y$2)*10^12*SUMPRODUCT('Multipliers and Adjustments'!$E$43:$AN$70*('Multipliers and Adjustments'!$E$42:$AN$42=Y$2)*('Multipliers and Adjustments'!$C$43:$C$70=$A21)*('Multipliers and Adjustments'!$D$43:$D$70=$B$1))</f>
        <v>0</v>
      </c>
      <c r="Z21" s="10" cm="1">
        <f t="array" ref="Z21">SUMIFS('EPA non-CO2 Data'!$H:$H,'EPA non-CO2 Data'!$A:$A,'Country Selector'!$A$2,'EPA non-CO2 Data'!$J:$J,$B$1,'EPA non-CO2 Data'!$I:$I,$A21,'EPA non-CO2 Data'!$F:$F,Z$2)*10^12*SUMPRODUCT('Multipliers and Adjustments'!$E$43:$AN$70*('Multipliers and Adjustments'!$E$42:$AN$42=Z$2)*('Multipliers and Adjustments'!$C$43:$C$70=$A21)*('Multipliers and Adjustments'!$D$43:$D$70=$B$1))</f>
        <v>0</v>
      </c>
      <c r="AA21" s="10" cm="1">
        <f t="array" ref="AA21">SUMIFS('EPA non-CO2 Data'!$H:$H,'EPA non-CO2 Data'!$A:$A,'Country Selector'!$A$2,'EPA non-CO2 Data'!$J:$J,$B$1,'EPA non-CO2 Data'!$I:$I,$A21,'EPA non-CO2 Data'!$F:$F,AA$2)*10^12*SUMPRODUCT('Multipliers and Adjustments'!$E$43:$AN$70*('Multipliers and Adjustments'!$E$42:$AN$42=AA$2)*('Multipliers and Adjustments'!$C$43:$C$70=$A21)*('Multipliers and Adjustments'!$D$43:$D$70=$B$1))</f>
        <v>0</v>
      </c>
      <c r="AB21" s="10" cm="1">
        <f t="array" ref="AB21">SUMIFS('EPA non-CO2 Data'!$H:$H,'EPA non-CO2 Data'!$A:$A,'Country Selector'!$A$2,'EPA non-CO2 Data'!$J:$J,$B$1,'EPA non-CO2 Data'!$I:$I,$A21,'EPA non-CO2 Data'!$F:$F,AB$2)*10^12*SUMPRODUCT('Multipliers and Adjustments'!$E$43:$AN$70*('Multipliers and Adjustments'!$E$42:$AN$42=AB$2)*('Multipliers and Adjustments'!$C$43:$C$70=$A21)*('Multipliers and Adjustments'!$D$43:$D$70=$B$1))</f>
        <v>0</v>
      </c>
      <c r="AC21" s="10" cm="1">
        <f t="array" ref="AC21">SUMIFS('EPA non-CO2 Data'!$H:$H,'EPA non-CO2 Data'!$A:$A,'Country Selector'!$A$2,'EPA non-CO2 Data'!$J:$J,$B$1,'EPA non-CO2 Data'!$I:$I,$A21,'EPA non-CO2 Data'!$F:$F,AC$2)*10^12*SUMPRODUCT('Multipliers and Adjustments'!$E$43:$AN$70*('Multipliers and Adjustments'!$E$42:$AN$42=AC$2)*('Multipliers and Adjustments'!$C$43:$C$70=$A21)*('Multipliers and Adjustments'!$D$43:$D$70=$B$1))</f>
        <v>0</v>
      </c>
      <c r="AD21" s="10" cm="1">
        <f t="array" ref="AD21">SUMIFS('EPA non-CO2 Data'!$H:$H,'EPA non-CO2 Data'!$A:$A,'Country Selector'!$A$2,'EPA non-CO2 Data'!$J:$J,$B$1,'EPA non-CO2 Data'!$I:$I,$A21,'EPA non-CO2 Data'!$F:$F,AD$2)*10^12*SUMPRODUCT('Multipliers and Adjustments'!$E$43:$AN$70*('Multipliers and Adjustments'!$E$42:$AN$42=AD$2)*('Multipliers and Adjustments'!$C$43:$C$70=$A21)*('Multipliers and Adjustments'!$D$43:$D$70=$B$1))</f>
        <v>0</v>
      </c>
      <c r="AE21" s="10" cm="1">
        <f t="array" ref="AE21">SUMIFS('EPA non-CO2 Data'!$H:$H,'EPA non-CO2 Data'!$A:$A,'Country Selector'!$A$2,'EPA non-CO2 Data'!$J:$J,$B$1,'EPA non-CO2 Data'!$I:$I,$A21,'EPA non-CO2 Data'!$F:$F,AE$2)*10^12*SUMPRODUCT('Multipliers and Adjustments'!$E$43:$AN$70*('Multipliers and Adjustments'!$E$42:$AN$42=AE$2)*('Multipliers and Adjustments'!$C$43:$C$70=$A21)*('Multipliers and Adjustments'!$D$43:$D$70=$B$1))</f>
        <v>0</v>
      </c>
      <c r="AF21" s="10" cm="1">
        <f t="array" ref="AF21">SUMIFS('EPA non-CO2 Data'!$H:$H,'EPA non-CO2 Data'!$A:$A,'Country Selector'!$A$2,'EPA non-CO2 Data'!$J:$J,$B$1,'EPA non-CO2 Data'!$I:$I,$A21,'EPA non-CO2 Data'!$F:$F,AF$2)*10^12*SUMPRODUCT('Multipliers and Adjustments'!$E$43:$AN$70*('Multipliers and Adjustments'!$E$42:$AN$42=AF$2)*('Multipliers and Adjustments'!$C$43:$C$70=$A21)*('Multipliers and Adjustments'!$D$43:$D$70=$B$1))</f>
        <v>0</v>
      </c>
      <c r="AG21" s="10" cm="1">
        <f t="array" ref="AG21">SUMIFS('EPA non-CO2 Data'!$H:$H,'EPA non-CO2 Data'!$A:$A,'Country Selector'!$A$2,'EPA non-CO2 Data'!$J:$J,$B$1,'EPA non-CO2 Data'!$I:$I,$A21,'EPA non-CO2 Data'!$F:$F,AG$2)*10^12*SUMPRODUCT('Multipliers and Adjustments'!$E$43:$AN$70*('Multipliers and Adjustments'!$E$42:$AN$42=AG$2)*('Multipliers and Adjustments'!$C$43:$C$70=$A21)*('Multipliers and Adjustments'!$D$43:$D$70=$B$1))</f>
        <v>0</v>
      </c>
      <c r="AH21" s="10" cm="1">
        <f t="array" ref="AH21">SUMIFS('EPA non-CO2 Data'!$H:$H,'EPA non-CO2 Data'!$A:$A,'Country Selector'!$A$2,'EPA non-CO2 Data'!$J:$J,$B$1,'EPA non-CO2 Data'!$I:$I,$A21,'EPA non-CO2 Data'!$F:$F,AH$2)*10^12*SUMPRODUCT('Multipliers and Adjustments'!$E$43:$AN$70*('Multipliers and Adjustments'!$E$42:$AN$42=AH$2)*('Multipliers and Adjustments'!$C$43:$C$70=$A21)*('Multipliers and Adjustments'!$D$43:$D$70=$B$1))</f>
        <v>0</v>
      </c>
      <c r="AI21" s="10" cm="1">
        <f t="array" ref="AI21">SUMIFS('EPA non-CO2 Data'!$H:$H,'EPA non-CO2 Data'!$A:$A,'Country Selector'!$A$2,'EPA non-CO2 Data'!$J:$J,$B$1,'EPA non-CO2 Data'!$I:$I,$A21,'EPA non-CO2 Data'!$F:$F,AI$2)*10^12*SUMPRODUCT('Multipliers and Adjustments'!$E$43:$AN$70*('Multipliers and Adjustments'!$E$42:$AN$42=AI$2)*('Multipliers and Adjustments'!$C$43:$C$70=$A21)*('Multipliers and Adjustments'!$D$43:$D$70=$B$1))</f>
        <v>0</v>
      </c>
      <c r="AJ21" s="10" cm="1">
        <f t="array" ref="AJ21">SUMIFS('EPA non-CO2 Data'!$H:$H,'EPA non-CO2 Data'!$A:$A,'Country Selector'!$A$2,'EPA non-CO2 Data'!$J:$J,$B$1,'EPA non-CO2 Data'!$I:$I,$A21,'EPA non-CO2 Data'!$F:$F,AJ$2)*10^12*SUMPRODUCT('Multipliers and Adjustments'!$E$43:$AN$70*('Multipliers and Adjustments'!$E$42:$AN$42=AJ$2)*('Multipliers and Adjustments'!$C$43:$C$70=$A21)*('Multipliers and Adjustments'!$D$43:$D$70=$B$1))</f>
        <v>0</v>
      </c>
      <c r="AK21" s="10" cm="1">
        <f t="array" ref="AK21">SUMIFS('EPA non-CO2 Data'!$H:$H,'EPA non-CO2 Data'!$A:$A,'Country Selector'!$A$2,'EPA non-CO2 Data'!$J:$J,$B$1,'EPA non-CO2 Data'!$I:$I,$A21,'EPA non-CO2 Data'!$F:$F,AK$2)*10^12*SUMPRODUCT('Multipliers and Adjustments'!$E$43:$AN$70*('Multipliers and Adjustments'!$E$42:$AN$42=AK$2)*('Multipliers and Adjustments'!$C$43:$C$70=$A21)*('Multipliers and Adjustments'!$D$43:$D$70=$B$1))</f>
        <v>0</v>
      </c>
    </row>
    <row r="22" spans="1:37" x14ac:dyDescent="0.25">
      <c r="A22" t="s">
        <v>578</v>
      </c>
      <c r="B22" s="10" cm="1">
        <f t="array" ref="B22">SUMIFS('EPA non-CO2 Data'!$H:$H,'EPA non-CO2 Data'!$A:$A,'Country Selector'!$A$2,'EPA non-CO2 Data'!$J:$J,$B$1,'EPA non-CO2 Data'!$I:$I,$A22,'EPA non-CO2 Data'!$F:$F,B$2)*10^12*SUMPRODUCT('Multipliers and Adjustments'!$E$43:$AN$70*('Multipliers and Adjustments'!$E$42:$AN$42=B$2)*('Multipliers and Adjustments'!$C$43:$C$70=$A22)*('Multipliers and Adjustments'!$D$43:$D$70=$B$1))</f>
        <v>0</v>
      </c>
      <c r="C22" s="10" cm="1">
        <f t="array" ref="C22">SUMIFS('EPA non-CO2 Data'!$H:$H,'EPA non-CO2 Data'!$A:$A,'Country Selector'!$A$2,'EPA non-CO2 Data'!$J:$J,$B$1,'EPA non-CO2 Data'!$I:$I,$A22,'EPA non-CO2 Data'!$F:$F,C$2)*10^12*SUMPRODUCT('Multipliers and Adjustments'!$E$43:$AN$70*('Multipliers and Adjustments'!$E$42:$AN$42=C$2)*('Multipliers and Adjustments'!$C$43:$C$70=$A22)*('Multipliers and Adjustments'!$D$43:$D$70=$B$1))</f>
        <v>0</v>
      </c>
      <c r="D22" s="10" cm="1">
        <f t="array" ref="D22">SUMIFS('EPA non-CO2 Data'!$H:$H,'EPA non-CO2 Data'!$A:$A,'Country Selector'!$A$2,'EPA non-CO2 Data'!$J:$J,$B$1,'EPA non-CO2 Data'!$I:$I,$A22,'EPA non-CO2 Data'!$F:$F,D$2)*10^12*SUMPRODUCT('Multipliers and Adjustments'!$E$43:$AN$70*('Multipliers and Adjustments'!$E$42:$AN$42=D$2)*('Multipliers and Adjustments'!$C$43:$C$70=$A22)*('Multipliers and Adjustments'!$D$43:$D$70=$B$1))</f>
        <v>0</v>
      </c>
      <c r="E22" s="10" cm="1">
        <f t="array" ref="E22">SUMIFS('EPA non-CO2 Data'!$H:$H,'EPA non-CO2 Data'!$A:$A,'Country Selector'!$A$2,'EPA non-CO2 Data'!$J:$J,$B$1,'EPA non-CO2 Data'!$I:$I,$A22,'EPA non-CO2 Data'!$F:$F,E$2)*10^12*SUMPRODUCT('Multipliers and Adjustments'!$E$43:$AN$70*('Multipliers and Adjustments'!$E$42:$AN$42=E$2)*('Multipliers and Adjustments'!$C$43:$C$70=$A22)*('Multipliers and Adjustments'!$D$43:$D$70=$B$1))</f>
        <v>0</v>
      </c>
      <c r="F22" s="10" cm="1">
        <f t="array" ref="F22">SUMIFS('EPA non-CO2 Data'!$H:$H,'EPA non-CO2 Data'!$A:$A,'Country Selector'!$A$2,'EPA non-CO2 Data'!$J:$J,$B$1,'EPA non-CO2 Data'!$I:$I,$A22,'EPA non-CO2 Data'!$F:$F,F$2)*10^12*SUMPRODUCT('Multipliers and Adjustments'!$E$43:$AN$70*('Multipliers and Adjustments'!$E$42:$AN$42=F$2)*('Multipliers and Adjustments'!$C$43:$C$70=$A22)*('Multipliers and Adjustments'!$D$43:$D$70=$B$1))</f>
        <v>0</v>
      </c>
      <c r="G22" s="10" cm="1">
        <f t="array" ref="G22">SUMIFS('EPA non-CO2 Data'!$H:$H,'EPA non-CO2 Data'!$A:$A,'Country Selector'!$A$2,'EPA non-CO2 Data'!$J:$J,$B$1,'EPA non-CO2 Data'!$I:$I,$A22,'EPA non-CO2 Data'!$F:$F,G$2)*10^12*SUMPRODUCT('Multipliers and Adjustments'!$E$43:$AN$70*('Multipliers and Adjustments'!$E$42:$AN$42=G$2)*('Multipliers and Adjustments'!$C$43:$C$70=$A22)*('Multipliers and Adjustments'!$D$43:$D$70=$B$1))</f>
        <v>0</v>
      </c>
      <c r="H22" s="10" cm="1">
        <f t="array" ref="H22">SUMIFS('EPA non-CO2 Data'!$H:$H,'EPA non-CO2 Data'!$A:$A,'Country Selector'!$A$2,'EPA non-CO2 Data'!$J:$J,$B$1,'EPA non-CO2 Data'!$I:$I,$A22,'EPA non-CO2 Data'!$F:$F,H$2)*10^12*SUMPRODUCT('Multipliers and Adjustments'!$E$43:$AN$70*('Multipliers and Adjustments'!$E$42:$AN$42=H$2)*('Multipliers and Adjustments'!$C$43:$C$70=$A22)*('Multipliers and Adjustments'!$D$43:$D$70=$B$1))</f>
        <v>0</v>
      </c>
      <c r="I22" s="10" cm="1">
        <f t="array" ref="I22">SUMIFS('EPA non-CO2 Data'!$H:$H,'EPA non-CO2 Data'!$A:$A,'Country Selector'!$A$2,'EPA non-CO2 Data'!$J:$J,$B$1,'EPA non-CO2 Data'!$I:$I,$A22,'EPA non-CO2 Data'!$F:$F,I$2)*10^12*SUMPRODUCT('Multipliers and Adjustments'!$E$43:$AN$70*('Multipliers and Adjustments'!$E$42:$AN$42=I$2)*('Multipliers and Adjustments'!$C$43:$C$70=$A22)*('Multipliers and Adjustments'!$D$43:$D$70=$B$1))</f>
        <v>0</v>
      </c>
      <c r="J22" s="10" cm="1">
        <f t="array" ref="J22">SUMIFS('EPA non-CO2 Data'!$H:$H,'EPA non-CO2 Data'!$A:$A,'Country Selector'!$A$2,'EPA non-CO2 Data'!$J:$J,$B$1,'EPA non-CO2 Data'!$I:$I,$A22,'EPA non-CO2 Data'!$F:$F,J$2)*10^12*SUMPRODUCT('Multipliers and Adjustments'!$E$43:$AN$70*('Multipliers and Adjustments'!$E$42:$AN$42=J$2)*('Multipliers and Adjustments'!$C$43:$C$70=$A22)*('Multipliers and Adjustments'!$D$43:$D$70=$B$1))</f>
        <v>0</v>
      </c>
      <c r="K22" s="10" cm="1">
        <f t="array" ref="K22">SUMIFS('EPA non-CO2 Data'!$H:$H,'EPA non-CO2 Data'!$A:$A,'Country Selector'!$A$2,'EPA non-CO2 Data'!$J:$J,$B$1,'EPA non-CO2 Data'!$I:$I,$A22,'EPA non-CO2 Data'!$F:$F,K$2)*10^12*SUMPRODUCT('Multipliers and Adjustments'!$E$43:$AN$70*('Multipliers and Adjustments'!$E$42:$AN$42=K$2)*('Multipliers and Adjustments'!$C$43:$C$70=$A22)*('Multipliers and Adjustments'!$D$43:$D$70=$B$1))</f>
        <v>0</v>
      </c>
      <c r="L22" s="10" cm="1">
        <f t="array" ref="L22">SUMIFS('EPA non-CO2 Data'!$H:$H,'EPA non-CO2 Data'!$A:$A,'Country Selector'!$A$2,'EPA non-CO2 Data'!$J:$J,$B$1,'EPA non-CO2 Data'!$I:$I,$A22,'EPA non-CO2 Data'!$F:$F,L$2)*10^12*SUMPRODUCT('Multipliers and Adjustments'!$E$43:$AN$70*('Multipliers and Adjustments'!$E$42:$AN$42=L$2)*('Multipliers and Adjustments'!$C$43:$C$70=$A22)*('Multipliers and Adjustments'!$D$43:$D$70=$B$1))</f>
        <v>0</v>
      </c>
      <c r="M22" s="10" cm="1">
        <f t="array" ref="M22">SUMIFS('EPA non-CO2 Data'!$H:$H,'EPA non-CO2 Data'!$A:$A,'Country Selector'!$A$2,'EPA non-CO2 Data'!$J:$J,$B$1,'EPA non-CO2 Data'!$I:$I,$A22,'EPA non-CO2 Data'!$F:$F,M$2)*10^12*SUMPRODUCT('Multipliers and Adjustments'!$E$43:$AN$70*('Multipliers and Adjustments'!$E$42:$AN$42=M$2)*('Multipliers and Adjustments'!$C$43:$C$70=$A22)*('Multipliers and Adjustments'!$D$43:$D$70=$B$1))</f>
        <v>0</v>
      </c>
      <c r="N22" s="10" cm="1">
        <f t="array" ref="N22">SUMIFS('EPA non-CO2 Data'!$H:$H,'EPA non-CO2 Data'!$A:$A,'Country Selector'!$A$2,'EPA non-CO2 Data'!$J:$J,$B$1,'EPA non-CO2 Data'!$I:$I,$A22,'EPA non-CO2 Data'!$F:$F,N$2)*10^12*SUMPRODUCT('Multipliers and Adjustments'!$E$43:$AN$70*('Multipliers and Adjustments'!$E$42:$AN$42=N$2)*('Multipliers and Adjustments'!$C$43:$C$70=$A22)*('Multipliers and Adjustments'!$D$43:$D$70=$B$1))</f>
        <v>0</v>
      </c>
      <c r="O22" s="10" cm="1">
        <f t="array" ref="O22">SUMIFS('EPA non-CO2 Data'!$H:$H,'EPA non-CO2 Data'!$A:$A,'Country Selector'!$A$2,'EPA non-CO2 Data'!$J:$J,$B$1,'EPA non-CO2 Data'!$I:$I,$A22,'EPA non-CO2 Data'!$F:$F,O$2)*10^12*SUMPRODUCT('Multipliers and Adjustments'!$E$43:$AN$70*('Multipliers and Adjustments'!$E$42:$AN$42=O$2)*('Multipliers and Adjustments'!$C$43:$C$70=$A22)*('Multipliers and Adjustments'!$D$43:$D$70=$B$1))</f>
        <v>0</v>
      </c>
      <c r="P22" s="10" cm="1">
        <f t="array" ref="P22">SUMIFS('EPA non-CO2 Data'!$H:$H,'EPA non-CO2 Data'!$A:$A,'Country Selector'!$A$2,'EPA non-CO2 Data'!$J:$J,$B$1,'EPA non-CO2 Data'!$I:$I,$A22,'EPA non-CO2 Data'!$F:$F,P$2)*10^12*SUMPRODUCT('Multipliers and Adjustments'!$E$43:$AN$70*('Multipliers and Adjustments'!$E$42:$AN$42=P$2)*('Multipliers and Adjustments'!$C$43:$C$70=$A22)*('Multipliers and Adjustments'!$D$43:$D$70=$B$1))</f>
        <v>0</v>
      </c>
      <c r="Q22" s="10" cm="1">
        <f t="array" ref="Q22">SUMIFS('EPA non-CO2 Data'!$H:$H,'EPA non-CO2 Data'!$A:$A,'Country Selector'!$A$2,'EPA non-CO2 Data'!$J:$J,$B$1,'EPA non-CO2 Data'!$I:$I,$A22,'EPA non-CO2 Data'!$F:$F,Q$2)*10^12*SUMPRODUCT('Multipliers and Adjustments'!$E$43:$AN$70*('Multipliers and Adjustments'!$E$42:$AN$42=Q$2)*('Multipliers and Adjustments'!$C$43:$C$70=$A22)*('Multipliers and Adjustments'!$D$43:$D$70=$B$1))</f>
        <v>0</v>
      </c>
      <c r="R22" s="10" cm="1">
        <f t="array" ref="R22">SUMIFS('EPA non-CO2 Data'!$H:$H,'EPA non-CO2 Data'!$A:$A,'Country Selector'!$A$2,'EPA non-CO2 Data'!$J:$J,$B$1,'EPA non-CO2 Data'!$I:$I,$A22,'EPA non-CO2 Data'!$F:$F,R$2)*10^12*SUMPRODUCT('Multipliers and Adjustments'!$E$43:$AN$70*('Multipliers and Adjustments'!$E$42:$AN$42=R$2)*('Multipliers and Adjustments'!$C$43:$C$70=$A22)*('Multipliers and Adjustments'!$D$43:$D$70=$B$1))</f>
        <v>0</v>
      </c>
      <c r="S22" s="10" cm="1">
        <f t="array" ref="S22">SUMIFS('EPA non-CO2 Data'!$H:$H,'EPA non-CO2 Data'!$A:$A,'Country Selector'!$A$2,'EPA non-CO2 Data'!$J:$J,$B$1,'EPA non-CO2 Data'!$I:$I,$A22,'EPA non-CO2 Data'!$F:$F,S$2)*10^12*SUMPRODUCT('Multipliers and Adjustments'!$E$43:$AN$70*('Multipliers and Adjustments'!$E$42:$AN$42=S$2)*('Multipliers and Adjustments'!$C$43:$C$70=$A22)*('Multipliers and Adjustments'!$D$43:$D$70=$B$1))</f>
        <v>0</v>
      </c>
      <c r="T22" s="10" cm="1">
        <f t="array" ref="T22">SUMIFS('EPA non-CO2 Data'!$H:$H,'EPA non-CO2 Data'!$A:$A,'Country Selector'!$A$2,'EPA non-CO2 Data'!$J:$J,$B$1,'EPA non-CO2 Data'!$I:$I,$A22,'EPA non-CO2 Data'!$F:$F,T$2)*10^12*SUMPRODUCT('Multipliers and Adjustments'!$E$43:$AN$70*('Multipliers and Adjustments'!$E$42:$AN$42=T$2)*('Multipliers and Adjustments'!$C$43:$C$70=$A22)*('Multipliers and Adjustments'!$D$43:$D$70=$B$1))</f>
        <v>0</v>
      </c>
      <c r="U22" s="10" cm="1">
        <f t="array" ref="U22">SUMIFS('EPA non-CO2 Data'!$H:$H,'EPA non-CO2 Data'!$A:$A,'Country Selector'!$A$2,'EPA non-CO2 Data'!$J:$J,$B$1,'EPA non-CO2 Data'!$I:$I,$A22,'EPA non-CO2 Data'!$F:$F,U$2)*10^12*SUMPRODUCT('Multipliers and Adjustments'!$E$43:$AN$70*('Multipliers and Adjustments'!$E$42:$AN$42=U$2)*('Multipliers and Adjustments'!$C$43:$C$70=$A22)*('Multipliers and Adjustments'!$D$43:$D$70=$B$1))</f>
        <v>0</v>
      </c>
      <c r="V22" s="10" cm="1">
        <f t="array" ref="V22">SUMIFS('EPA non-CO2 Data'!$H:$H,'EPA non-CO2 Data'!$A:$A,'Country Selector'!$A$2,'EPA non-CO2 Data'!$J:$J,$B$1,'EPA non-CO2 Data'!$I:$I,$A22,'EPA non-CO2 Data'!$F:$F,V$2)*10^12*SUMPRODUCT('Multipliers and Adjustments'!$E$43:$AN$70*('Multipliers and Adjustments'!$E$42:$AN$42=V$2)*('Multipliers and Adjustments'!$C$43:$C$70=$A22)*('Multipliers and Adjustments'!$D$43:$D$70=$B$1))</f>
        <v>0</v>
      </c>
      <c r="W22" s="10" cm="1">
        <f t="array" ref="W22">SUMIFS('EPA non-CO2 Data'!$H:$H,'EPA non-CO2 Data'!$A:$A,'Country Selector'!$A$2,'EPA non-CO2 Data'!$J:$J,$B$1,'EPA non-CO2 Data'!$I:$I,$A22,'EPA non-CO2 Data'!$F:$F,W$2)*10^12*SUMPRODUCT('Multipliers and Adjustments'!$E$43:$AN$70*('Multipliers and Adjustments'!$E$42:$AN$42=W$2)*('Multipliers and Adjustments'!$C$43:$C$70=$A22)*('Multipliers and Adjustments'!$D$43:$D$70=$B$1))</f>
        <v>0</v>
      </c>
      <c r="X22" s="10" cm="1">
        <f t="array" ref="X22">SUMIFS('EPA non-CO2 Data'!$H:$H,'EPA non-CO2 Data'!$A:$A,'Country Selector'!$A$2,'EPA non-CO2 Data'!$J:$J,$B$1,'EPA non-CO2 Data'!$I:$I,$A22,'EPA non-CO2 Data'!$F:$F,X$2)*10^12*SUMPRODUCT('Multipliers and Adjustments'!$E$43:$AN$70*('Multipliers and Adjustments'!$E$42:$AN$42=X$2)*('Multipliers and Adjustments'!$C$43:$C$70=$A22)*('Multipliers and Adjustments'!$D$43:$D$70=$B$1))</f>
        <v>0</v>
      </c>
      <c r="Y22" s="10" cm="1">
        <f t="array" ref="Y22">SUMIFS('EPA non-CO2 Data'!$H:$H,'EPA non-CO2 Data'!$A:$A,'Country Selector'!$A$2,'EPA non-CO2 Data'!$J:$J,$B$1,'EPA non-CO2 Data'!$I:$I,$A22,'EPA non-CO2 Data'!$F:$F,Y$2)*10^12*SUMPRODUCT('Multipliers and Adjustments'!$E$43:$AN$70*('Multipliers and Adjustments'!$E$42:$AN$42=Y$2)*('Multipliers and Adjustments'!$C$43:$C$70=$A22)*('Multipliers and Adjustments'!$D$43:$D$70=$B$1))</f>
        <v>0</v>
      </c>
      <c r="Z22" s="10" cm="1">
        <f t="array" ref="Z22">SUMIFS('EPA non-CO2 Data'!$H:$H,'EPA non-CO2 Data'!$A:$A,'Country Selector'!$A$2,'EPA non-CO2 Data'!$J:$J,$B$1,'EPA non-CO2 Data'!$I:$I,$A22,'EPA non-CO2 Data'!$F:$F,Z$2)*10^12*SUMPRODUCT('Multipliers and Adjustments'!$E$43:$AN$70*('Multipliers and Adjustments'!$E$42:$AN$42=Z$2)*('Multipliers and Adjustments'!$C$43:$C$70=$A22)*('Multipliers and Adjustments'!$D$43:$D$70=$B$1))</f>
        <v>0</v>
      </c>
      <c r="AA22" s="10" cm="1">
        <f t="array" ref="AA22">SUMIFS('EPA non-CO2 Data'!$H:$H,'EPA non-CO2 Data'!$A:$A,'Country Selector'!$A$2,'EPA non-CO2 Data'!$J:$J,$B$1,'EPA non-CO2 Data'!$I:$I,$A22,'EPA non-CO2 Data'!$F:$F,AA$2)*10^12*SUMPRODUCT('Multipliers and Adjustments'!$E$43:$AN$70*('Multipliers and Adjustments'!$E$42:$AN$42=AA$2)*('Multipliers and Adjustments'!$C$43:$C$70=$A22)*('Multipliers and Adjustments'!$D$43:$D$70=$B$1))</f>
        <v>0</v>
      </c>
      <c r="AB22" s="10" cm="1">
        <f t="array" ref="AB22">SUMIFS('EPA non-CO2 Data'!$H:$H,'EPA non-CO2 Data'!$A:$A,'Country Selector'!$A$2,'EPA non-CO2 Data'!$J:$J,$B$1,'EPA non-CO2 Data'!$I:$I,$A22,'EPA non-CO2 Data'!$F:$F,AB$2)*10^12*SUMPRODUCT('Multipliers and Adjustments'!$E$43:$AN$70*('Multipliers and Adjustments'!$E$42:$AN$42=AB$2)*('Multipliers and Adjustments'!$C$43:$C$70=$A22)*('Multipliers and Adjustments'!$D$43:$D$70=$B$1))</f>
        <v>0</v>
      </c>
      <c r="AC22" s="10" cm="1">
        <f t="array" ref="AC22">SUMIFS('EPA non-CO2 Data'!$H:$H,'EPA non-CO2 Data'!$A:$A,'Country Selector'!$A$2,'EPA non-CO2 Data'!$J:$J,$B$1,'EPA non-CO2 Data'!$I:$I,$A22,'EPA non-CO2 Data'!$F:$F,AC$2)*10^12*SUMPRODUCT('Multipliers and Adjustments'!$E$43:$AN$70*('Multipliers and Adjustments'!$E$42:$AN$42=AC$2)*('Multipliers and Adjustments'!$C$43:$C$70=$A22)*('Multipliers and Adjustments'!$D$43:$D$70=$B$1))</f>
        <v>0</v>
      </c>
      <c r="AD22" s="10" cm="1">
        <f t="array" ref="AD22">SUMIFS('EPA non-CO2 Data'!$H:$H,'EPA non-CO2 Data'!$A:$A,'Country Selector'!$A$2,'EPA non-CO2 Data'!$J:$J,$B$1,'EPA non-CO2 Data'!$I:$I,$A22,'EPA non-CO2 Data'!$F:$F,AD$2)*10^12*SUMPRODUCT('Multipliers and Adjustments'!$E$43:$AN$70*('Multipliers and Adjustments'!$E$42:$AN$42=AD$2)*('Multipliers and Adjustments'!$C$43:$C$70=$A22)*('Multipliers and Adjustments'!$D$43:$D$70=$B$1))</f>
        <v>0</v>
      </c>
      <c r="AE22" s="10" cm="1">
        <f t="array" ref="AE22">SUMIFS('EPA non-CO2 Data'!$H:$H,'EPA non-CO2 Data'!$A:$A,'Country Selector'!$A$2,'EPA non-CO2 Data'!$J:$J,$B$1,'EPA non-CO2 Data'!$I:$I,$A22,'EPA non-CO2 Data'!$F:$F,AE$2)*10^12*SUMPRODUCT('Multipliers and Adjustments'!$E$43:$AN$70*('Multipliers and Adjustments'!$E$42:$AN$42=AE$2)*('Multipliers and Adjustments'!$C$43:$C$70=$A22)*('Multipliers and Adjustments'!$D$43:$D$70=$B$1))</f>
        <v>0</v>
      </c>
      <c r="AF22" s="10" cm="1">
        <f t="array" ref="AF22">SUMIFS('EPA non-CO2 Data'!$H:$H,'EPA non-CO2 Data'!$A:$A,'Country Selector'!$A$2,'EPA non-CO2 Data'!$J:$J,$B$1,'EPA non-CO2 Data'!$I:$I,$A22,'EPA non-CO2 Data'!$F:$F,AF$2)*10^12*SUMPRODUCT('Multipliers and Adjustments'!$E$43:$AN$70*('Multipliers and Adjustments'!$E$42:$AN$42=AF$2)*('Multipliers and Adjustments'!$C$43:$C$70=$A22)*('Multipliers and Adjustments'!$D$43:$D$70=$B$1))</f>
        <v>0</v>
      </c>
      <c r="AG22" s="10" cm="1">
        <f t="array" ref="AG22">SUMIFS('EPA non-CO2 Data'!$H:$H,'EPA non-CO2 Data'!$A:$A,'Country Selector'!$A$2,'EPA non-CO2 Data'!$J:$J,$B$1,'EPA non-CO2 Data'!$I:$I,$A22,'EPA non-CO2 Data'!$F:$F,AG$2)*10^12*SUMPRODUCT('Multipliers and Adjustments'!$E$43:$AN$70*('Multipliers and Adjustments'!$E$42:$AN$42=AG$2)*('Multipliers and Adjustments'!$C$43:$C$70=$A22)*('Multipliers and Adjustments'!$D$43:$D$70=$B$1))</f>
        <v>0</v>
      </c>
      <c r="AH22" s="10" cm="1">
        <f t="array" ref="AH22">SUMIFS('EPA non-CO2 Data'!$H:$H,'EPA non-CO2 Data'!$A:$A,'Country Selector'!$A$2,'EPA non-CO2 Data'!$J:$J,$B$1,'EPA non-CO2 Data'!$I:$I,$A22,'EPA non-CO2 Data'!$F:$F,AH$2)*10^12*SUMPRODUCT('Multipliers and Adjustments'!$E$43:$AN$70*('Multipliers and Adjustments'!$E$42:$AN$42=AH$2)*('Multipliers and Adjustments'!$C$43:$C$70=$A22)*('Multipliers and Adjustments'!$D$43:$D$70=$B$1))</f>
        <v>0</v>
      </c>
      <c r="AI22" s="10" cm="1">
        <f t="array" ref="AI22">SUMIFS('EPA non-CO2 Data'!$H:$H,'EPA non-CO2 Data'!$A:$A,'Country Selector'!$A$2,'EPA non-CO2 Data'!$J:$J,$B$1,'EPA non-CO2 Data'!$I:$I,$A22,'EPA non-CO2 Data'!$F:$F,AI$2)*10^12*SUMPRODUCT('Multipliers and Adjustments'!$E$43:$AN$70*('Multipliers and Adjustments'!$E$42:$AN$42=AI$2)*('Multipliers and Adjustments'!$C$43:$C$70=$A22)*('Multipliers and Adjustments'!$D$43:$D$70=$B$1))</f>
        <v>0</v>
      </c>
      <c r="AJ22" s="10" cm="1">
        <f t="array" ref="AJ22">SUMIFS('EPA non-CO2 Data'!$H:$H,'EPA non-CO2 Data'!$A:$A,'Country Selector'!$A$2,'EPA non-CO2 Data'!$J:$J,$B$1,'EPA non-CO2 Data'!$I:$I,$A22,'EPA non-CO2 Data'!$F:$F,AJ$2)*10^12*SUMPRODUCT('Multipliers and Adjustments'!$E$43:$AN$70*('Multipliers and Adjustments'!$E$42:$AN$42=AJ$2)*('Multipliers and Adjustments'!$C$43:$C$70=$A22)*('Multipliers and Adjustments'!$D$43:$D$70=$B$1))</f>
        <v>0</v>
      </c>
      <c r="AK22" s="10" cm="1">
        <f t="array" ref="AK22">SUMIFS('EPA non-CO2 Data'!$H:$H,'EPA non-CO2 Data'!$A:$A,'Country Selector'!$A$2,'EPA non-CO2 Data'!$J:$J,$B$1,'EPA non-CO2 Data'!$I:$I,$A22,'EPA non-CO2 Data'!$F:$F,AK$2)*10^12*SUMPRODUCT('Multipliers and Adjustments'!$E$43:$AN$70*('Multipliers and Adjustments'!$E$42:$AN$42=AK$2)*('Multipliers and Adjustments'!$C$43:$C$70=$A22)*('Multipliers and Adjustments'!$D$43:$D$70=$B$1))</f>
        <v>0</v>
      </c>
    </row>
    <row r="23" spans="1:37" x14ac:dyDescent="0.25">
      <c r="A23" t="s">
        <v>579</v>
      </c>
      <c r="B23" s="10" cm="1">
        <f t="array" ref="B23">SUMIFS('EPA non-CO2 Data'!$H:$H,'EPA non-CO2 Data'!$A:$A,'Country Selector'!$A$2,'EPA non-CO2 Data'!$J:$J,$B$1,'EPA non-CO2 Data'!$I:$I,$A23,'EPA non-CO2 Data'!$F:$F,B$2)*10^12*SUMPRODUCT('Multipliers and Adjustments'!$E$43:$AN$70*('Multipliers and Adjustments'!$E$42:$AN$42=B$2)*('Multipliers and Adjustments'!$C$43:$C$70=$A23)*('Multipliers and Adjustments'!$D$43:$D$70=$B$1))</f>
        <v>0</v>
      </c>
      <c r="C23" s="10" cm="1">
        <f t="array" ref="C23">SUMIFS('EPA non-CO2 Data'!$H:$H,'EPA non-CO2 Data'!$A:$A,'Country Selector'!$A$2,'EPA non-CO2 Data'!$J:$J,$B$1,'EPA non-CO2 Data'!$I:$I,$A23,'EPA non-CO2 Data'!$F:$F,C$2)*10^12*SUMPRODUCT('Multipliers and Adjustments'!$E$43:$AN$70*('Multipliers and Adjustments'!$E$42:$AN$42=C$2)*('Multipliers and Adjustments'!$C$43:$C$70=$A23)*('Multipliers and Adjustments'!$D$43:$D$70=$B$1))</f>
        <v>0</v>
      </c>
      <c r="D23" s="10" cm="1">
        <f t="array" ref="D23">SUMIFS('EPA non-CO2 Data'!$H:$H,'EPA non-CO2 Data'!$A:$A,'Country Selector'!$A$2,'EPA non-CO2 Data'!$J:$J,$B$1,'EPA non-CO2 Data'!$I:$I,$A23,'EPA non-CO2 Data'!$F:$F,D$2)*10^12*SUMPRODUCT('Multipliers and Adjustments'!$E$43:$AN$70*('Multipliers and Adjustments'!$E$42:$AN$42=D$2)*('Multipliers and Adjustments'!$C$43:$C$70=$A23)*('Multipliers and Adjustments'!$D$43:$D$70=$B$1))</f>
        <v>0</v>
      </c>
      <c r="E23" s="10" cm="1">
        <f t="array" ref="E23">SUMIFS('EPA non-CO2 Data'!$H:$H,'EPA non-CO2 Data'!$A:$A,'Country Selector'!$A$2,'EPA non-CO2 Data'!$J:$J,$B$1,'EPA non-CO2 Data'!$I:$I,$A23,'EPA non-CO2 Data'!$F:$F,E$2)*10^12*SUMPRODUCT('Multipliers and Adjustments'!$E$43:$AN$70*('Multipliers and Adjustments'!$E$42:$AN$42=E$2)*('Multipliers and Adjustments'!$C$43:$C$70=$A23)*('Multipliers and Adjustments'!$D$43:$D$70=$B$1))</f>
        <v>0</v>
      </c>
      <c r="F23" s="10" cm="1">
        <f t="array" ref="F23">SUMIFS('EPA non-CO2 Data'!$H:$H,'EPA non-CO2 Data'!$A:$A,'Country Selector'!$A$2,'EPA non-CO2 Data'!$J:$J,$B$1,'EPA non-CO2 Data'!$I:$I,$A23,'EPA non-CO2 Data'!$F:$F,F$2)*10^12*SUMPRODUCT('Multipliers and Adjustments'!$E$43:$AN$70*('Multipliers and Adjustments'!$E$42:$AN$42=F$2)*('Multipliers and Adjustments'!$C$43:$C$70=$A23)*('Multipliers and Adjustments'!$D$43:$D$70=$B$1))</f>
        <v>0</v>
      </c>
      <c r="G23" s="10" cm="1">
        <f t="array" ref="G23">SUMIFS('EPA non-CO2 Data'!$H:$H,'EPA non-CO2 Data'!$A:$A,'Country Selector'!$A$2,'EPA non-CO2 Data'!$J:$J,$B$1,'EPA non-CO2 Data'!$I:$I,$A23,'EPA non-CO2 Data'!$F:$F,G$2)*10^12*SUMPRODUCT('Multipliers and Adjustments'!$E$43:$AN$70*('Multipliers and Adjustments'!$E$42:$AN$42=G$2)*('Multipliers and Adjustments'!$C$43:$C$70=$A23)*('Multipliers and Adjustments'!$D$43:$D$70=$B$1))</f>
        <v>0</v>
      </c>
      <c r="H23" s="10" cm="1">
        <f t="array" ref="H23">SUMIFS('EPA non-CO2 Data'!$H:$H,'EPA non-CO2 Data'!$A:$A,'Country Selector'!$A$2,'EPA non-CO2 Data'!$J:$J,$B$1,'EPA non-CO2 Data'!$I:$I,$A23,'EPA non-CO2 Data'!$F:$F,H$2)*10^12*SUMPRODUCT('Multipliers and Adjustments'!$E$43:$AN$70*('Multipliers and Adjustments'!$E$42:$AN$42=H$2)*('Multipliers and Adjustments'!$C$43:$C$70=$A23)*('Multipliers and Adjustments'!$D$43:$D$70=$B$1))</f>
        <v>0</v>
      </c>
      <c r="I23" s="10" cm="1">
        <f t="array" ref="I23">SUMIFS('EPA non-CO2 Data'!$H:$H,'EPA non-CO2 Data'!$A:$A,'Country Selector'!$A$2,'EPA non-CO2 Data'!$J:$J,$B$1,'EPA non-CO2 Data'!$I:$I,$A23,'EPA non-CO2 Data'!$F:$F,I$2)*10^12*SUMPRODUCT('Multipliers and Adjustments'!$E$43:$AN$70*('Multipliers and Adjustments'!$E$42:$AN$42=I$2)*('Multipliers and Adjustments'!$C$43:$C$70=$A23)*('Multipliers and Adjustments'!$D$43:$D$70=$B$1))</f>
        <v>0</v>
      </c>
      <c r="J23" s="10" cm="1">
        <f t="array" ref="J23">SUMIFS('EPA non-CO2 Data'!$H:$H,'EPA non-CO2 Data'!$A:$A,'Country Selector'!$A$2,'EPA non-CO2 Data'!$J:$J,$B$1,'EPA non-CO2 Data'!$I:$I,$A23,'EPA non-CO2 Data'!$F:$F,J$2)*10^12*SUMPRODUCT('Multipliers and Adjustments'!$E$43:$AN$70*('Multipliers and Adjustments'!$E$42:$AN$42=J$2)*('Multipliers and Adjustments'!$C$43:$C$70=$A23)*('Multipliers and Adjustments'!$D$43:$D$70=$B$1))</f>
        <v>0</v>
      </c>
      <c r="K23" s="10" cm="1">
        <f t="array" ref="K23">SUMIFS('EPA non-CO2 Data'!$H:$H,'EPA non-CO2 Data'!$A:$A,'Country Selector'!$A$2,'EPA non-CO2 Data'!$J:$J,$B$1,'EPA non-CO2 Data'!$I:$I,$A23,'EPA non-CO2 Data'!$F:$F,K$2)*10^12*SUMPRODUCT('Multipliers and Adjustments'!$E$43:$AN$70*('Multipliers and Adjustments'!$E$42:$AN$42=K$2)*('Multipliers and Adjustments'!$C$43:$C$70=$A23)*('Multipliers and Adjustments'!$D$43:$D$70=$B$1))</f>
        <v>0</v>
      </c>
      <c r="L23" s="10" cm="1">
        <f t="array" ref="L23">SUMIFS('EPA non-CO2 Data'!$H:$H,'EPA non-CO2 Data'!$A:$A,'Country Selector'!$A$2,'EPA non-CO2 Data'!$J:$J,$B$1,'EPA non-CO2 Data'!$I:$I,$A23,'EPA non-CO2 Data'!$F:$F,L$2)*10^12*SUMPRODUCT('Multipliers and Adjustments'!$E$43:$AN$70*('Multipliers and Adjustments'!$E$42:$AN$42=L$2)*('Multipliers and Adjustments'!$C$43:$C$70=$A23)*('Multipliers and Adjustments'!$D$43:$D$70=$B$1))</f>
        <v>0</v>
      </c>
      <c r="M23" s="10" cm="1">
        <f t="array" ref="M23">SUMIFS('EPA non-CO2 Data'!$H:$H,'EPA non-CO2 Data'!$A:$A,'Country Selector'!$A$2,'EPA non-CO2 Data'!$J:$J,$B$1,'EPA non-CO2 Data'!$I:$I,$A23,'EPA non-CO2 Data'!$F:$F,M$2)*10^12*SUMPRODUCT('Multipliers and Adjustments'!$E$43:$AN$70*('Multipliers and Adjustments'!$E$42:$AN$42=M$2)*('Multipliers and Adjustments'!$C$43:$C$70=$A23)*('Multipliers and Adjustments'!$D$43:$D$70=$B$1))</f>
        <v>0</v>
      </c>
      <c r="N23" s="10" cm="1">
        <f t="array" ref="N23">SUMIFS('EPA non-CO2 Data'!$H:$H,'EPA non-CO2 Data'!$A:$A,'Country Selector'!$A$2,'EPA non-CO2 Data'!$J:$J,$B$1,'EPA non-CO2 Data'!$I:$I,$A23,'EPA non-CO2 Data'!$F:$F,N$2)*10^12*SUMPRODUCT('Multipliers and Adjustments'!$E$43:$AN$70*('Multipliers and Adjustments'!$E$42:$AN$42=N$2)*('Multipliers and Adjustments'!$C$43:$C$70=$A23)*('Multipliers and Adjustments'!$D$43:$D$70=$B$1))</f>
        <v>0</v>
      </c>
      <c r="O23" s="10" cm="1">
        <f t="array" ref="O23">SUMIFS('EPA non-CO2 Data'!$H:$H,'EPA non-CO2 Data'!$A:$A,'Country Selector'!$A$2,'EPA non-CO2 Data'!$J:$J,$B$1,'EPA non-CO2 Data'!$I:$I,$A23,'EPA non-CO2 Data'!$F:$F,O$2)*10^12*SUMPRODUCT('Multipliers and Adjustments'!$E$43:$AN$70*('Multipliers and Adjustments'!$E$42:$AN$42=O$2)*('Multipliers and Adjustments'!$C$43:$C$70=$A23)*('Multipliers and Adjustments'!$D$43:$D$70=$B$1))</f>
        <v>0</v>
      </c>
      <c r="P23" s="10" cm="1">
        <f t="array" ref="P23">SUMIFS('EPA non-CO2 Data'!$H:$H,'EPA non-CO2 Data'!$A:$A,'Country Selector'!$A$2,'EPA non-CO2 Data'!$J:$J,$B$1,'EPA non-CO2 Data'!$I:$I,$A23,'EPA non-CO2 Data'!$F:$F,P$2)*10^12*SUMPRODUCT('Multipliers and Adjustments'!$E$43:$AN$70*('Multipliers and Adjustments'!$E$42:$AN$42=P$2)*('Multipliers and Adjustments'!$C$43:$C$70=$A23)*('Multipliers and Adjustments'!$D$43:$D$70=$B$1))</f>
        <v>0</v>
      </c>
      <c r="Q23" s="10" cm="1">
        <f t="array" ref="Q23">SUMIFS('EPA non-CO2 Data'!$H:$H,'EPA non-CO2 Data'!$A:$A,'Country Selector'!$A$2,'EPA non-CO2 Data'!$J:$J,$B$1,'EPA non-CO2 Data'!$I:$I,$A23,'EPA non-CO2 Data'!$F:$F,Q$2)*10^12*SUMPRODUCT('Multipliers and Adjustments'!$E$43:$AN$70*('Multipliers and Adjustments'!$E$42:$AN$42=Q$2)*('Multipliers and Adjustments'!$C$43:$C$70=$A23)*('Multipliers and Adjustments'!$D$43:$D$70=$B$1))</f>
        <v>0</v>
      </c>
      <c r="R23" s="10" cm="1">
        <f t="array" ref="R23">SUMIFS('EPA non-CO2 Data'!$H:$H,'EPA non-CO2 Data'!$A:$A,'Country Selector'!$A$2,'EPA non-CO2 Data'!$J:$J,$B$1,'EPA non-CO2 Data'!$I:$I,$A23,'EPA non-CO2 Data'!$F:$F,R$2)*10^12*SUMPRODUCT('Multipliers and Adjustments'!$E$43:$AN$70*('Multipliers and Adjustments'!$E$42:$AN$42=R$2)*('Multipliers and Adjustments'!$C$43:$C$70=$A23)*('Multipliers and Adjustments'!$D$43:$D$70=$B$1))</f>
        <v>0</v>
      </c>
      <c r="S23" s="10" cm="1">
        <f t="array" ref="S23">SUMIFS('EPA non-CO2 Data'!$H:$H,'EPA non-CO2 Data'!$A:$A,'Country Selector'!$A$2,'EPA non-CO2 Data'!$J:$J,$B$1,'EPA non-CO2 Data'!$I:$I,$A23,'EPA non-CO2 Data'!$F:$F,S$2)*10^12*SUMPRODUCT('Multipliers and Adjustments'!$E$43:$AN$70*('Multipliers and Adjustments'!$E$42:$AN$42=S$2)*('Multipliers and Adjustments'!$C$43:$C$70=$A23)*('Multipliers and Adjustments'!$D$43:$D$70=$B$1))</f>
        <v>0</v>
      </c>
      <c r="T23" s="10" cm="1">
        <f t="array" ref="T23">SUMIFS('EPA non-CO2 Data'!$H:$H,'EPA non-CO2 Data'!$A:$A,'Country Selector'!$A$2,'EPA non-CO2 Data'!$J:$J,$B$1,'EPA non-CO2 Data'!$I:$I,$A23,'EPA non-CO2 Data'!$F:$F,T$2)*10^12*SUMPRODUCT('Multipliers and Adjustments'!$E$43:$AN$70*('Multipliers and Adjustments'!$E$42:$AN$42=T$2)*('Multipliers and Adjustments'!$C$43:$C$70=$A23)*('Multipliers and Adjustments'!$D$43:$D$70=$B$1))</f>
        <v>0</v>
      </c>
      <c r="U23" s="10" cm="1">
        <f t="array" ref="U23">SUMIFS('EPA non-CO2 Data'!$H:$H,'EPA non-CO2 Data'!$A:$A,'Country Selector'!$A$2,'EPA non-CO2 Data'!$J:$J,$B$1,'EPA non-CO2 Data'!$I:$I,$A23,'EPA non-CO2 Data'!$F:$F,U$2)*10^12*SUMPRODUCT('Multipliers and Adjustments'!$E$43:$AN$70*('Multipliers and Adjustments'!$E$42:$AN$42=U$2)*('Multipliers and Adjustments'!$C$43:$C$70=$A23)*('Multipliers and Adjustments'!$D$43:$D$70=$B$1))</f>
        <v>0</v>
      </c>
      <c r="V23" s="10" cm="1">
        <f t="array" ref="V23">SUMIFS('EPA non-CO2 Data'!$H:$H,'EPA non-CO2 Data'!$A:$A,'Country Selector'!$A$2,'EPA non-CO2 Data'!$J:$J,$B$1,'EPA non-CO2 Data'!$I:$I,$A23,'EPA non-CO2 Data'!$F:$F,V$2)*10^12*SUMPRODUCT('Multipliers and Adjustments'!$E$43:$AN$70*('Multipliers and Adjustments'!$E$42:$AN$42=V$2)*('Multipliers and Adjustments'!$C$43:$C$70=$A23)*('Multipliers and Adjustments'!$D$43:$D$70=$B$1))</f>
        <v>0</v>
      </c>
      <c r="W23" s="10" cm="1">
        <f t="array" ref="W23">SUMIFS('EPA non-CO2 Data'!$H:$H,'EPA non-CO2 Data'!$A:$A,'Country Selector'!$A$2,'EPA non-CO2 Data'!$J:$J,$B$1,'EPA non-CO2 Data'!$I:$I,$A23,'EPA non-CO2 Data'!$F:$F,W$2)*10^12*SUMPRODUCT('Multipliers and Adjustments'!$E$43:$AN$70*('Multipliers and Adjustments'!$E$42:$AN$42=W$2)*('Multipliers and Adjustments'!$C$43:$C$70=$A23)*('Multipliers and Adjustments'!$D$43:$D$70=$B$1))</f>
        <v>0</v>
      </c>
      <c r="X23" s="10" cm="1">
        <f t="array" ref="X23">SUMIFS('EPA non-CO2 Data'!$H:$H,'EPA non-CO2 Data'!$A:$A,'Country Selector'!$A$2,'EPA non-CO2 Data'!$J:$J,$B$1,'EPA non-CO2 Data'!$I:$I,$A23,'EPA non-CO2 Data'!$F:$F,X$2)*10^12*SUMPRODUCT('Multipliers and Adjustments'!$E$43:$AN$70*('Multipliers and Adjustments'!$E$42:$AN$42=X$2)*('Multipliers and Adjustments'!$C$43:$C$70=$A23)*('Multipliers and Adjustments'!$D$43:$D$70=$B$1))</f>
        <v>0</v>
      </c>
      <c r="Y23" s="10" cm="1">
        <f t="array" ref="Y23">SUMIFS('EPA non-CO2 Data'!$H:$H,'EPA non-CO2 Data'!$A:$A,'Country Selector'!$A$2,'EPA non-CO2 Data'!$J:$J,$B$1,'EPA non-CO2 Data'!$I:$I,$A23,'EPA non-CO2 Data'!$F:$F,Y$2)*10^12*SUMPRODUCT('Multipliers and Adjustments'!$E$43:$AN$70*('Multipliers and Adjustments'!$E$42:$AN$42=Y$2)*('Multipliers and Adjustments'!$C$43:$C$70=$A23)*('Multipliers and Adjustments'!$D$43:$D$70=$B$1))</f>
        <v>0</v>
      </c>
      <c r="Z23" s="10" cm="1">
        <f t="array" ref="Z23">SUMIFS('EPA non-CO2 Data'!$H:$H,'EPA non-CO2 Data'!$A:$A,'Country Selector'!$A$2,'EPA non-CO2 Data'!$J:$J,$B$1,'EPA non-CO2 Data'!$I:$I,$A23,'EPA non-CO2 Data'!$F:$F,Z$2)*10^12*SUMPRODUCT('Multipliers and Adjustments'!$E$43:$AN$70*('Multipliers and Adjustments'!$E$42:$AN$42=Z$2)*('Multipliers and Adjustments'!$C$43:$C$70=$A23)*('Multipliers and Adjustments'!$D$43:$D$70=$B$1))</f>
        <v>0</v>
      </c>
      <c r="AA23" s="10" cm="1">
        <f t="array" ref="AA23">SUMIFS('EPA non-CO2 Data'!$H:$H,'EPA non-CO2 Data'!$A:$A,'Country Selector'!$A$2,'EPA non-CO2 Data'!$J:$J,$B$1,'EPA non-CO2 Data'!$I:$I,$A23,'EPA non-CO2 Data'!$F:$F,AA$2)*10^12*SUMPRODUCT('Multipliers and Adjustments'!$E$43:$AN$70*('Multipliers and Adjustments'!$E$42:$AN$42=AA$2)*('Multipliers and Adjustments'!$C$43:$C$70=$A23)*('Multipliers and Adjustments'!$D$43:$D$70=$B$1))</f>
        <v>0</v>
      </c>
      <c r="AB23" s="10" cm="1">
        <f t="array" ref="AB23">SUMIFS('EPA non-CO2 Data'!$H:$H,'EPA non-CO2 Data'!$A:$A,'Country Selector'!$A$2,'EPA non-CO2 Data'!$J:$J,$B$1,'EPA non-CO2 Data'!$I:$I,$A23,'EPA non-CO2 Data'!$F:$F,AB$2)*10^12*SUMPRODUCT('Multipliers and Adjustments'!$E$43:$AN$70*('Multipliers and Adjustments'!$E$42:$AN$42=AB$2)*('Multipliers and Adjustments'!$C$43:$C$70=$A23)*('Multipliers and Adjustments'!$D$43:$D$70=$B$1))</f>
        <v>0</v>
      </c>
      <c r="AC23" s="10" cm="1">
        <f t="array" ref="AC23">SUMIFS('EPA non-CO2 Data'!$H:$H,'EPA non-CO2 Data'!$A:$A,'Country Selector'!$A$2,'EPA non-CO2 Data'!$J:$J,$B$1,'EPA non-CO2 Data'!$I:$I,$A23,'EPA non-CO2 Data'!$F:$F,AC$2)*10^12*SUMPRODUCT('Multipliers and Adjustments'!$E$43:$AN$70*('Multipliers and Adjustments'!$E$42:$AN$42=AC$2)*('Multipliers and Adjustments'!$C$43:$C$70=$A23)*('Multipliers and Adjustments'!$D$43:$D$70=$B$1))</f>
        <v>0</v>
      </c>
      <c r="AD23" s="10" cm="1">
        <f t="array" ref="AD23">SUMIFS('EPA non-CO2 Data'!$H:$H,'EPA non-CO2 Data'!$A:$A,'Country Selector'!$A$2,'EPA non-CO2 Data'!$J:$J,$B$1,'EPA non-CO2 Data'!$I:$I,$A23,'EPA non-CO2 Data'!$F:$F,AD$2)*10^12*SUMPRODUCT('Multipliers and Adjustments'!$E$43:$AN$70*('Multipliers and Adjustments'!$E$42:$AN$42=AD$2)*('Multipliers and Adjustments'!$C$43:$C$70=$A23)*('Multipliers and Adjustments'!$D$43:$D$70=$B$1))</f>
        <v>0</v>
      </c>
      <c r="AE23" s="10" cm="1">
        <f t="array" ref="AE23">SUMIFS('EPA non-CO2 Data'!$H:$H,'EPA non-CO2 Data'!$A:$A,'Country Selector'!$A$2,'EPA non-CO2 Data'!$J:$J,$B$1,'EPA non-CO2 Data'!$I:$I,$A23,'EPA non-CO2 Data'!$F:$F,AE$2)*10^12*SUMPRODUCT('Multipliers and Adjustments'!$E$43:$AN$70*('Multipliers and Adjustments'!$E$42:$AN$42=AE$2)*('Multipliers and Adjustments'!$C$43:$C$70=$A23)*('Multipliers and Adjustments'!$D$43:$D$70=$B$1))</f>
        <v>0</v>
      </c>
      <c r="AF23" s="10" cm="1">
        <f t="array" ref="AF23">SUMIFS('EPA non-CO2 Data'!$H:$H,'EPA non-CO2 Data'!$A:$A,'Country Selector'!$A$2,'EPA non-CO2 Data'!$J:$J,$B$1,'EPA non-CO2 Data'!$I:$I,$A23,'EPA non-CO2 Data'!$F:$F,AF$2)*10^12*SUMPRODUCT('Multipliers and Adjustments'!$E$43:$AN$70*('Multipliers and Adjustments'!$E$42:$AN$42=AF$2)*('Multipliers and Adjustments'!$C$43:$C$70=$A23)*('Multipliers and Adjustments'!$D$43:$D$70=$B$1))</f>
        <v>0</v>
      </c>
      <c r="AG23" s="10" cm="1">
        <f t="array" ref="AG23">SUMIFS('EPA non-CO2 Data'!$H:$H,'EPA non-CO2 Data'!$A:$A,'Country Selector'!$A$2,'EPA non-CO2 Data'!$J:$J,$B$1,'EPA non-CO2 Data'!$I:$I,$A23,'EPA non-CO2 Data'!$F:$F,AG$2)*10^12*SUMPRODUCT('Multipliers and Adjustments'!$E$43:$AN$70*('Multipliers and Adjustments'!$E$42:$AN$42=AG$2)*('Multipliers and Adjustments'!$C$43:$C$70=$A23)*('Multipliers and Adjustments'!$D$43:$D$70=$B$1))</f>
        <v>0</v>
      </c>
      <c r="AH23" s="10" cm="1">
        <f t="array" ref="AH23">SUMIFS('EPA non-CO2 Data'!$H:$H,'EPA non-CO2 Data'!$A:$A,'Country Selector'!$A$2,'EPA non-CO2 Data'!$J:$J,$B$1,'EPA non-CO2 Data'!$I:$I,$A23,'EPA non-CO2 Data'!$F:$F,AH$2)*10^12*SUMPRODUCT('Multipliers and Adjustments'!$E$43:$AN$70*('Multipliers and Adjustments'!$E$42:$AN$42=AH$2)*('Multipliers and Adjustments'!$C$43:$C$70=$A23)*('Multipliers and Adjustments'!$D$43:$D$70=$B$1))</f>
        <v>0</v>
      </c>
      <c r="AI23" s="10" cm="1">
        <f t="array" ref="AI23">SUMIFS('EPA non-CO2 Data'!$H:$H,'EPA non-CO2 Data'!$A:$A,'Country Selector'!$A$2,'EPA non-CO2 Data'!$J:$J,$B$1,'EPA non-CO2 Data'!$I:$I,$A23,'EPA non-CO2 Data'!$F:$F,AI$2)*10^12*SUMPRODUCT('Multipliers and Adjustments'!$E$43:$AN$70*('Multipliers and Adjustments'!$E$42:$AN$42=AI$2)*('Multipliers and Adjustments'!$C$43:$C$70=$A23)*('Multipliers and Adjustments'!$D$43:$D$70=$B$1))</f>
        <v>0</v>
      </c>
      <c r="AJ23" s="10" cm="1">
        <f t="array" ref="AJ23">SUMIFS('EPA non-CO2 Data'!$H:$H,'EPA non-CO2 Data'!$A:$A,'Country Selector'!$A$2,'EPA non-CO2 Data'!$J:$J,$B$1,'EPA non-CO2 Data'!$I:$I,$A23,'EPA non-CO2 Data'!$F:$F,AJ$2)*10^12*SUMPRODUCT('Multipliers and Adjustments'!$E$43:$AN$70*('Multipliers and Adjustments'!$E$42:$AN$42=AJ$2)*('Multipliers and Adjustments'!$C$43:$C$70=$A23)*('Multipliers and Adjustments'!$D$43:$D$70=$B$1))</f>
        <v>0</v>
      </c>
      <c r="AK23" s="10" cm="1">
        <f t="array" ref="AK23">SUMIFS('EPA non-CO2 Data'!$H:$H,'EPA non-CO2 Data'!$A:$A,'Country Selector'!$A$2,'EPA non-CO2 Data'!$J:$J,$B$1,'EPA non-CO2 Data'!$I:$I,$A23,'EPA non-CO2 Data'!$F:$F,AK$2)*10^12*SUMPRODUCT('Multipliers and Adjustments'!$E$43:$AN$70*('Multipliers and Adjustments'!$E$42:$AN$42=AK$2)*('Multipliers and Adjustments'!$C$43:$C$70=$A23)*('Multipliers and Adjustments'!$D$43:$D$70=$B$1))</f>
        <v>0</v>
      </c>
    </row>
    <row r="24" spans="1:37" x14ac:dyDescent="0.25">
      <c r="A24" t="s">
        <v>580</v>
      </c>
      <c r="B24" s="10" cm="1">
        <f t="array" ref="B24">SUMIFS('EPA non-CO2 Data'!$H:$H,'EPA non-CO2 Data'!$A:$A,'Country Selector'!$A$2,'EPA non-CO2 Data'!$J:$J,$B$1,'EPA non-CO2 Data'!$I:$I,$A24,'EPA non-CO2 Data'!$F:$F,B$2)*10^12*SUMPRODUCT('Multipliers and Adjustments'!$E$43:$AN$70*('Multipliers and Adjustments'!$E$42:$AN$42=B$2)*('Multipliers and Adjustments'!$C$43:$C$70=$A24)*('Multipliers and Adjustments'!$D$43:$D$70=$B$1))</f>
        <v>0</v>
      </c>
      <c r="C24" s="10" cm="1">
        <f t="array" ref="C24">SUMIFS('EPA non-CO2 Data'!$H:$H,'EPA non-CO2 Data'!$A:$A,'Country Selector'!$A$2,'EPA non-CO2 Data'!$J:$J,$B$1,'EPA non-CO2 Data'!$I:$I,$A24,'EPA non-CO2 Data'!$F:$F,C$2)*10^12*SUMPRODUCT('Multipliers and Adjustments'!$E$43:$AN$70*('Multipliers and Adjustments'!$E$42:$AN$42=C$2)*('Multipliers and Adjustments'!$C$43:$C$70=$A24)*('Multipliers and Adjustments'!$D$43:$D$70=$B$1))</f>
        <v>0</v>
      </c>
      <c r="D24" s="10" cm="1">
        <f t="array" ref="D24">SUMIFS('EPA non-CO2 Data'!$H:$H,'EPA non-CO2 Data'!$A:$A,'Country Selector'!$A$2,'EPA non-CO2 Data'!$J:$J,$B$1,'EPA non-CO2 Data'!$I:$I,$A24,'EPA non-CO2 Data'!$F:$F,D$2)*10^12*SUMPRODUCT('Multipliers and Adjustments'!$E$43:$AN$70*('Multipliers and Adjustments'!$E$42:$AN$42=D$2)*('Multipliers and Adjustments'!$C$43:$C$70=$A24)*('Multipliers and Adjustments'!$D$43:$D$70=$B$1))</f>
        <v>0</v>
      </c>
      <c r="E24" s="10" cm="1">
        <f t="array" ref="E24">SUMIFS('EPA non-CO2 Data'!$H:$H,'EPA non-CO2 Data'!$A:$A,'Country Selector'!$A$2,'EPA non-CO2 Data'!$J:$J,$B$1,'EPA non-CO2 Data'!$I:$I,$A24,'EPA non-CO2 Data'!$F:$F,E$2)*10^12*SUMPRODUCT('Multipliers and Adjustments'!$E$43:$AN$70*('Multipliers and Adjustments'!$E$42:$AN$42=E$2)*('Multipliers and Adjustments'!$C$43:$C$70=$A24)*('Multipliers and Adjustments'!$D$43:$D$70=$B$1))</f>
        <v>0</v>
      </c>
      <c r="F24" s="10" cm="1">
        <f t="array" ref="F24">SUMIFS('EPA non-CO2 Data'!$H:$H,'EPA non-CO2 Data'!$A:$A,'Country Selector'!$A$2,'EPA non-CO2 Data'!$J:$J,$B$1,'EPA non-CO2 Data'!$I:$I,$A24,'EPA non-CO2 Data'!$F:$F,F$2)*10^12*SUMPRODUCT('Multipliers and Adjustments'!$E$43:$AN$70*('Multipliers and Adjustments'!$E$42:$AN$42=F$2)*('Multipliers and Adjustments'!$C$43:$C$70=$A24)*('Multipliers and Adjustments'!$D$43:$D$70=$B$1))</f>
        <v>0</v>
      </c>
      <c r="G24" s="10" cm="1">
        <f t="array" ref="G24">SUMIFS('EPA non-CO2 Data'!$H:$H,'EPA non-CO2 Data'!$A:$A,'Country Selector'!$A$2,'EPA non-CO2 Data'!$J:$J,$B$1,'EPA non-CO2 Data'!$I:$I,$A24,'EPA non-CO2 Data'!$F:$F,G$2)*10^12*SUMPRODUCT('Multipliers and Adjustments'!$E$43:$AN$70*('Multipliers and Adjustments'!$E$42:$AN$42=G$2)*('Multipliers and Adjustments'!$C$43:$C$70=$A24)*('Multipliers and Adjustments'!$D$43:$D$70=$B$1))</f>
        <v>0</v>
      </c>
      <c r="H24" s="10" cm="1">
        <f t="array" ref="H24">SUMIFS('EPA non-CO2 Data'!$H:$H,'EPA non-CO2 Data'!$A:$A,'Country Selector'!$A$2,'EPA non-CO2 Data'!$J:$J,$B$1,'EPA non-CO2 Data'!$I:$I,$A24,'EPA non-CO2 Data'!$F:$F,H$2)*10^12*SUMPRODUCT('Multipliers and Adjustments'!$E$43:$AN$70*('Multipliers and Adjustments'!$E$42:$AN$42=H$2)*('Multipliers and Adjustments'!$C$43:$C$70=$A24)*('Multipliers and Adjustments'!$D$43:$D$70=$B$1))</f>
        <v>0</v>
      </c>
      <c r="I24" s="10" cm="1">
        <f t="array" ref="I24">SUMIFS('EPA non-CO2 Data'!$H:$H,'EPA non-CO2 Data'!$A:$A,'Country Selector'!$A$2,'EPA non-CO2 Data'!$J:$J,$B$1,'EPA non-CO2 Data'!$I:$I,$A24,'EPA non-CO2 Data'!$F:$F,I$2)*10^12*SUMPRODUCT('Multipliers and Adjustments'!$E$43:$AN$70*('Multipliers and Adjustments'!$E$42:$AN$42=I$2)*('Multipliers and Adjustments'!$C$43:$C$70=$A24)*('Multipliers and Adjustments'!$D$43:$D$70=$B$1))</f>
        <v>0</v>
      </c>
      <c r="J24" s="10" cm="1">
        <f t="array" ref="J24">SUMIFS('EPA non-CO2 Data'!$H:$H,'EPA non-CO2 Data'!$A:$A,'Country Selector'!$A$2,'EPA non-CO2 Data'!$J:$J,$B$1,'EPA non-CO2 Data'!$I:$I,$A24,'EPA non-CO2 Data'!$F:$F,J$2)*10^12*SUMPRODUCT('Multipliers and Adjustments'!$E$43:$AN$70*('Multipliers and Adjustments'!$E$42:$AN$42=J$2)*('Multipliers and Adjustments'!$C$43:$C$70=$A24)*('Multipliers and Adjustments'!$D$43:$D$70=$B$1))</f>
        <v>0</v>
      </c>
      <c r="K24" s="10" cm="1">
        <f t="array" ref="K24">SUMIFS('EPA non-CO2 Data'!$H:$H,'EPA non-CO2 Data'!$A:$A,'Country Selector'!$A$2,'EPA non-CO2 Data'!$J:$J,$B$1,'EPA non-CO2 Data'!$I:$I,$A24,'EPA non-CO2 Data'!$F:$F,K$2)*10^12*SUMPRODUCT('Multipliers and Adjustments'!$E$43:$AN$70*('Multipliers and Adjustments'!$E$42:$AN$42=K$2)*('Multipliers and Adjustments'!$C$43:$C$70=$A24)*('Multipliers and Adjustments'!$D$43:$D$70=$B$1))</f>
        <v>0</v>
      </c>
      <c r="L24" s="10" cm="1">
        <f t="array" ref="L24">SUMIFS('EPA non-CO2 Data'!$H:$H,'EPA non-CO2 Data'!$A:$A,'Country Selector'!$A$2,'EPA non-CO2 Data'!$J:$J,$B$1,'EPA non-CO2 Data'!$I:$I,$A24,'EPA non-CO2 Data'!$F:$F,L$2)*10^12*SUMPRODUCT('Multipliers and Adjustments'!$E$43:$AN$70*('Multipliers and Adjustments'!$E$42:$AN$42=L$2)*('Multipliers and Adjustments'!$C$43:$C$70=$A24)*('Multipliers and Adjustments'!$D$43:$D$70=$B$1))</f>
        <v>0</v>
      </c>
      <c r="M24" s="10" cm="1">
        <f t="array" ref="M24">SUMIFS('EPA non-CO2 Data'!$H:$H,'EPA non-CO2 Data'!$A:$A,'Country Selector'!$A$2,'EPA non-CO2 Data'!$J:$J,$B$1,'EPA non-CO2 Data'!$I:$I,$A24,'EPA non-CO2 Data'!$F:$F,M$2)*10^12*SUMPRODUCT('Multipliers and Adjustments'!$E$43:$AN$70*('Multipliers and Adjustments'!$E$42:$AN$42=M$2)*('Multipliers and Adjustments'!$C$43:$C$70=$A24)*('Multipliers and Adjustments'!$D$43:$D$70=$B$1))</f>
        <v>0</v>
      </c>
      <c r="N24" s="10" cm="1">
        <f t="array" ref="N24">SUMIFS('EPA non-CO2 Data'!$H:$H,'EPA non-CO2 Data'!$A:$A,'Country Selector'!$A$2,'EPA non-CO2 Data'!$J:$J,$B$1,'EPA non-CO2 Data'!$I:$I,$A24,'EPA non-CO2 Data'!$F:$F,N$2)*10^12*SUMPRODUCT('Multipliers and Adjustments'!$E$43:$AN$70*('Multipliers and Adjustments'!$E$42:$AN$42=N$2)*('Multipliers and Adjustments'!$C$43:$C$70=$A24)*('Multipliers and Adjustments'!$D$43:$D$70=$B$1))</f>
        <v>0</v>
      </c>
      <c r="O24" s="10" cm="1">
        <f t="array" ref="O24">SUMIFS('EPA non-CO2 Data'!$H:$H,'EPA non-CO2 Data'!$A:$A,'Country Selector'!$A$2,'EPA non-CO2 Data'!$J:$J,$B$1,'EPA non-CO2 Data'!$I:$I,$A24,'EPA non-CO2 Data'!$F:$F,O$2)*10^12*SUMPRODUCT('Multipliers and Adjustments'!$E$43:$AN$70*('Multipliers and Adjustments'!$E$42:$AN$42=O$2)*('Multipliers and Adjustments'!$C$43:$C$70=$A24)*('Multipliers and Adjustments'!$D$43:$D$70=$B$1))</f>
        <v>0</v>
      </c>
      <c r="P24" s="10" cm="1">
        <f t="array" ref="P24">SUMIFS('EPA non-CO2 Data'!$H:$H,'EPA non-CO2 Data'!$A:$A,'Country Selector'!$A$2,'EPA non-CO2 Data'!$J:$J,$B$1,'EPA non-CO2 Data'!$I:$I,$A24,'EPA non-CO2 Data'!$F:$F,P$2)*10^12*SUMPRODUCT('Multipliers and Adjustments'!$E$43:$AN$70*('Multipliers and Adjustments'!$E$42:$AN$42=P$2)*('Multipliers and Adjustments'!$C$43:$C$70=$A24)*('Multipliers and Adjustments'!$D$43:$D$70=$B$1))</f>
        <v>0</v>
      </c>
      <c r="Q24" s="10" cm="1">
        <f t="array" ref="Q24">SUMIFS('EPA non-CO2 Data'!$H:$H,'EPA non-CO2 Data'!$A:$A,'Country Selector'!$A$2,'EPA non-CO2 Data'!$J:$J,$B$1,'EPA non-CO2 Data'!$I:$I,$A24,'EPA non-CO2 Data'!$F:$F,Q$2)*10^12*SUMPRODUCT('Multipliers and Adjustments'!$E$43:$AN$70*('Multipliers and Adjustments'!$E$42:$AN$42=Q$2)*('Multipliers and Adjustments'!$C$43:$C$70=$A24)*('Multipliers and Adjustments'!$D$43:$D$70=$B$1))</f>
        <v>0</v>
      </c>
      <c r="R24" s="10" cm="1">
        <f t="array" ref="R24">SUMIFS('EPA non-CO2 Data'!$H:$H,'EPA non-CO2 Data'!$A:$A,'Country Selector'!$A$2,'EPA non-CO2 Data'!$J:$J,$B$1,'EPA non-CO2 Data'!$I:$I,$A24,'EPA non-CO2 Data'!$F:$F,R$2)*10^12*SUMPRODUCT('Multipliers and Adjustments'!$E$43:$AN$70*('Multipliers and Adjustments'!$E$42:$AN$42=R$2)*('Multipliers and Adjustments'!$C$43:$C$70=$A24)*('Multipliers and Adjustments'!$D$43:$D$70=$B$1))</f>
        <v>0</v>
      </c>
      <c r="S24" s="10" cm="1">
        <f t="array" ref="S24">SUMIFS('EPA non-CO2 Data'!$H:$H,'EPA non-CO2 Data'!$A:$A,'Country Selector'!$A$2,'EPA non-CO2 Data'!$J:$J,$B$1,'EPA non-CO2 Data'!$I:$I,$A24,'EPA non-CO2 Data'!$F:$F,S$2)*10^12*SUMPRODUCT('Multipliers and Adjustments'!$E$43:$AN$70*('Multipliers and Adjustments'!$E$42:$AN$42=S$2)*('Multipliers and Adjustments'!$C$43:$C$70=$A24)*('Multipliers and Adjustments'!$D$43:$D$70=$B$1))</f>
        <v>0</v>
      </c>
      <c r="T24" s="10" cm="1">
        <f t="array" ref="T24">SUMIFS('EPA non-CO2 Data'!$H:$H,'EPA non-CO2 Data'!$A:$A,'Country Selector'!$A$2,'EPA non-CO2 Data'!$J:$J,$B$1,'EPA non-CO2 Data'!$I:$I,$A24,'EPA non-CO2 Data'!$F:$F,T$2)*10^12*SUMPRODUCT('Multipliers and Adjustments'!$E$43:$AN$70*('Multipliers and Adjustments'!$E$42:$AN$42=T$2)*('Multipliers and Adjustments'!$C$43:$C$70=$A24)*('Multipliers and Adjustments'!$D$43:$D$70=$B$1))</f>
        <v>0</v>
      </c>
      <c r="U24" s="10" cm="1">
        <f t="array" ref="U24">SUMIFS('EPA non-CO2 Data'!$H:$H,'EPA non-CO2 Data'!$A:$A,'Country Selector'!$A$2,'EPA non-CO2 Data'!$J:$J,$B$1,'EPA non-CO2 Data'!$I:$I,$A24,'EPA non-CO2 Data'!$F:$F,U$2)*10^12*SUMPRODUCT('Multipliers and Adjustments'!$E$43:$AN$70*('Multipliers and Adjustments'!$E$42:$AN$42=U$2)*('Multipliers and Adjustments'!$C$43:$C$70=$A24)*('Multipliers and Adjustments'!$D$43:$D$70=$B$1))</f>
        <v>0</v>
      </c>
      <c r="V24" s="10" cm="1">
        <f t="array" ref="V24">SUMIFS('EPA non-CO2 Data'!$H:$H,'EPA non-CO2 Data'!$A:$A,'Country Selector'!$A$2,'EPA non-CO2 Data'!$J:$J,$B$1,'EPA non-CO2 Data'!$I:$I,$A24,'EPA non-CO2 Data'!$F:$F,V$2)*10^12*SUMPRODUCT('Multipliers and Adjustments'!$E$43:$AN$70*('Multipliers and Adjustments'!$E$42:$AN$42=V$2)*('Multipliers and Adjustments'!$C$43:$C$70=$A24)*('Multipliers and Adjustments'!$D$43:$D$70=$B$1))</f>
        <v>0</v>
      </c>
      <c r="W24" s="10" cm="1">
        <f t="array" ref="W24">SUMIFS('EPA non-CO2 Data'!$H:$H,'EPA non-CO2 Data'!$A:$A,'Country Selector'!$A$2,'EPA non-CO2 Data'!$J:$J,$B$1,'EPA non-CO2 Data'!$I:$I,$A24,'EPA non-CO2 Data'!$F:$F,W$2)*10^12*SUMPRODUCT('Multipliers and Adjustments'!$E$43:$AN$70*('Multipliers and Adjustments'!$E$42:$AN$42=W$2)*('Multipliers and Adjustments'!$C$43:$C$70=$A24)*('Multipliers and Adjustments'!$D$43:$D$70=$B$1))</f>
        <v>0</v>
      </c>
      <c r="X24" s="10" cm="1">
        <f t="array" ref="X24">SUMIFS('EPA non-CO2 Data'!$H:$H,'EPA non-CO2 Data'!$A:$A,'Country Selector'!$A$2,'EPA non-CO2 Data'!$J:$J,$B$1,'EPA non-CO2 Data'!$I:$I,$A24,'EPA non-CO2 Data'!$F:$F,X$2)*10^12*SUMPRODUCT('Multipliers and Adjustments'!$E$43:$AN$70*('Multipliers and Adjustments'!$E$42:$AN$42=X$2)*('Multipliers and Adjustments'!$C$43:$C$70=$A24)*('Multipliers and Adjustments'!$D$43:$D$70=$B$1))</f>
        <v>0</v>
      </c>
      <c r="Y24" s="10" cm="1">
        <f t="array" ref="Y24">SUMIFS('EPA non-CO2 Data'!$H:$H,'EPA non-CO2 Data'!$A:$A,'Country Selector'!$A$2,'EPA non-CO2 Data'!$J:$J,$B$1,'EPA non-CO2 Data'!$I:$I,$A24,'EPA non-CO2 Data'!$F:$F,Y$2)*10^12*SUMPRODUCT('Multipliers and Adjustments'!$E$43:$AN$70*('Multipliers and Adjustments'!$E$42:$AN$42=Y$2)*('Multipliers and Adjustments'!$C$43:$C$70=$A24)*('Multipliers and Adjustments'!$D$43:$D$70=$B$1))</f>
        <v>0</v>
      </c>
      <c r="Z24" s="10" cm="1">
        <f t="array" ref="Z24">SUMIFS('EPA non-CO2 Data'!$H:$H,'EPA non-CO2 Data'!$A:$A,'Country Selector'!$A$2,'EPA non-CO2 Data'!$J:$J,$B$1,'EPA non-CO2 Data'!$I:$I,$A24,'EPA non-CO2 Data'!$F:$F,Z$2)*10^12*SUMPRODUCT('Multipliers and Adjustments'!$E$43:$AN$70*('Multipliers and Adjustments'!$E$42:$AN$42=Z$2)*('Multipliers and Adjustments'!$C$43:$C$70=$A24)*('Multipliers and Adjustments'!$D$43:$D$70=$B$1))</f>
        <v>0</v>
      </c>
      <c r="AA24" s="10" cm="1">
        <f t="array" ref="AA24">SUMIFS('EPA non-CO2 Data'!$H:$H,'EPA non-CO2 Data'!$A:$A,'Country Selector'!$A$2,'EPA non-CO2 Data'!$J:$J,$B$1,'EPA non-CO2 Data'!$I:$I,$A24,'EPA non-CO2 Data'!$F:$F,AA$2)*10^12*SUMPRODUCT('Multipliers and Adjustments'!$E$43:$AN$70*('Multipliers and Adjustments'!$E$42:$AN$42=AA$2)*('Multipliers and Adjustments'!$C$43:$C$70=$A24)*('Multipliers and Adjustments'!$D$43:$D$70=$B$1))</f>
        <v>0</v>
      </c>
      <c r="AB24" s="10" cm="1">
        <f t="array" ref="AB24">SUMIFS('EPA non-CO2 Data'!$H:$H,'EPA non-CO2 Data'!$A:$A,'Country Selector'!$A$2,'EPA non-CO2 Data'!$J:$J,$B$1,'EPA non-CO2 Data'!$I:$I,$A24,'EPA non-CO2 Data'!$F:$F,AB$2)*10^12*SUMPRODUCT('Multipliers and Adjustments'!$E$43:$AN$70*('Multipliers and Adjustments'!$E$42:$AN$42=AB$2)*('Multipliers and Adjustments'!$C$43:$C$70=$A24)*('Multipliers and Adjustments'!$D$43:$D$70=$B$1))</f>
        <v>0</v>
      </c>
      <c r="AC24" s="10" cm="1">
        <f t="array" ref="AC24">SUMIFS('EPA non-CO2 Data'!$H:$H,'EPA non-CO2 Data'!$A:$A,'Country Selector'!$A$2,'EPA non-CO2 Data'!$J:$J,$B$1,'EPA non-CO2 Data'!$I:$I,$A24,'EPA non-CO2 Data'!$F:$F,AC$2)*10^12*SUMPRODUCT('Multipliers and Adjustments'!$E$43:$AN$70*('Multipliers and Adjustments'!$E$42:$AN$42=AC$2)*('Multipliers and Adjustments'!$C$43:$C$70=$A24)*('Multipliers and Adjustments'!$D$43:$D$70=$B$1))</f>
        <v>0</v>
      </c>
      <c r="AD24" s="10" cm="1">
        <f t="array" ref="AD24">SUMIFS('EPA non-CO2 Data'!$H:$H,'EPA non-CO2 Data'!$A:$A,'Country Selector'!$A$2,'EPA non-CO2 Data'!$J:$J,$B$1,'EPA non-CO2 Data'!$I:$I,$A24,'EPA non-CO2 Data'!$F:$F,AD$2)*10^12*SUMPRODUCT('Multipliers and Adjustments'!$E$43:$AN$70*('Multipliers and Adjustments'!$E$42:$AN$42=AD$2)*('Multipliers and Adjustments'!$C$43:$C$70=$A24)*('Multipliers and Adjustments'!$D$43:$D$70=$B$1))</f>
        <v>0</v>
      </c>
      <c r="AE24" s="10" cm="1">
        <f t="array" ref="AE24">SUMIFS('EPA non-CO2 Data'!$H:$H,'EPA non-CO2 Data'!$A:$A,'Country Selector'!$A$2,'EPA non-CO2 Data'!$J:$J,$B$1,'EPA non-CO2 Data'!$I:$I,$A24,'EPA non-CO2 Data'!$F:$F,AE$2)*10^12*SUMPRODUCT('Multipliers and Adjustments'!$E$43:$AN$70*('Multipliers and Adjustments'!$E$42:$AN$42=AE$2)*('Multipliers and Adjustments'!$C$43:$C$70=$A24)*('Multipliers and Adjustments'!$D$43:$D$70=$B$1))</f>
        <v>0</v>
      </c>
      <c r="AF24" s="10" cm="1">
        <f t="array" ref="AF24">SUMIFS('EPA non-CO2 Data'!$H:$H,'EPA non-CO2 Data'!$A:$A,'Country Selector'!$A$2,'EPA non-CO2 Data'!$J:$J,$B$1,'EPA non-CO2 Data'!$I:$I,$A24,'EPA non-CO2 Data'!$F:$F,AF$2)*10^12*SUMPRODUCT('Multipliers and Adjustments'!$E$43:$AN$70*('Multipliers and Adjustments'!$E$42:$AN$42=AF$2)*('Multipliers and Adjustments'!$C$43:$C$70=$A24)*('Multipliers and Adjustments'!$D$43:$D$70=$B$1))</f>
        <v>0</v>
      </c>
      <c r="AG24" s="10" cm="1">
        <f t="array" ref="AG24">SUMIFS('EPA non-CO2 Data'!$H:$H,'EPA non-CO2 Data'!$A:$A,'Country Selector'!$A$2,'EPA non-CO2 Data'!$J:$J,$B$1,'EPA non-CO2 Data'!$I:$I,$A24,'EPA non-CO2 Data'!$F:$F,AG$2)*10^12*SUMPRODUCT('Multipliers and Adjustments'!$E$43:$AN$70*('Multipliers and Adjustments'!$E$42:$AN$42=AG$2)*('Multipliers and Adjustments'!$C$43:$C$70=$A24)*('Multipliers and Adjustments'!$D$43:$D$70=$B$1))</f>
        <v>0</v>
      </c>
      <c r="AH24" s="10" cm="1">
        <f t="array" ref="AH24">SUMIFS('EPA non-CO2 Data'!$H:$H,'EPA non-CO2 Data'!$A:$A,'Country Selector'!$A$2,'EPA non-CO2 Data'!$J:$J,$B$1,'EPA non-CO2 Data'!$I:$I,$A24,'EPA non-CO2 Data'!$F:$F,AH$2)*10^12*SUMPRODUCT('Multipliers and Adjustments'!$E$43:$AN$70*('Multipliers and Adjustments'!$E$42:$AN$42=AH$2)*('Multipliers and Adjustments'!$C$43:$C$70=$A24)*('Multipliers and Adjustments'!$D$43:$D$70=$B$1))</f>
        <v>0</v>
      </c>
      <c r="AI24" s="10" cm="1">
        <f t="array" ref="AI24">SUMIFS('EPA non-CO2 Data'!$H:$H,'EPA non-CO2 Data'!$A:$A,'Country Selector'!$A$2,'EPA non-CO2 Data'!$J:$J,$B$1,'EPA non-CO2 Data'!$I:$I,$A24,'EPA non-CO2 Data'!$F:$F,AI$2)*10^12*SUMPRODUCT('Multipliers and Adjustments'!$E$43:$AN$70*('Multipliers and Adjustments'!$E$42:$AN$42=AI$2)*('Multipliers and Adjustments'!$C$43:$C$70=$A24)*('Multipliers and Adjustments'!$D$43:$D$70=$B$1))</f>
        <v>0</v>
      </c>
      <c r="AJ24" s="10" cm="1">
        <f t="array" ref="AJ24">SUMIFS('EPA non-CO2 Data'!$H:$H,'EPA non-CO2 Data'!$A:$A,'Country Selector'!$A$2,'EPA non-CO2 Data'!$J:$J,$B$1,'EPA non-CO2 Data'!$I:$I,$A24,'EPA non-CO2 Data'!$F:$F,AJ$2)*10^12*SUMPRODUCT('Multipliers and Adjustments'!$E$43:$AN$70*('Multipliers and Adjustments'!$E$42:$AN$42=AJ$2)*('Multipliers and Adjustments'!$C$43:$C$70=$A24)*('Multipliers and Adjustments'!$D$43:$D$70=$B$1))</f>
        <v>0</v>
      </c>
      <c r="AK24" s="10" cm="1">
        <f t="array" ref="AK24">SUMIFS('EPA non-CO2 Data'!$H:$H,'EPA non-CO2 Data'!$A:$A,'Country Selector'!$A$2,'EPA non-CO2 Data'!$J:$J,$B$1,'EPA non-CO2 Data'!$I:$I,$A24,'EPA non-CO2 Data'!$F:$F,AK$2)*10^12*SUMPRODUCT('Multipliers and Adjustments'!$E$43:$AN$70*('Multipliers and Adjustments'!$E$42:$AN$42=AK$2)*('Multipliers and Adjustments'!$C$43:$C$70=$A24)*('Multipliers and Adjustments'!$D$43:$D$70=$B$1))</f>
        <v>0</v>
      </c>
    </row>
    <row r="25" spans="1:37" x14ac:dyDescent="0.25">
      <c r="A25" s="13" t="s">
        <v>553</v>
      </c>
      <c r="B25" s="162" cm="1">
        <f t="array" ref="B25">SUMIFS('EPA non-CO2 Data'!$H:$H,'EPA non-CO2 Data'!$A:$A,'Country Selector'!$A$2,'EPA non-CO2 Data'!$J:$J,$B$1,'EPA non-CO2 Data'!$I:$I,$A25,'EPA non-CO2 Data'!$F:$F,B$2)*10^12*SUMPRODUCT('Multipliers and Adjustments'!$E$43:$AN$70*('Multipliers and Adjustments'!$E$42:$AN$42=B$2)*('Multipliers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Adjustments'!$A$80:$A$81,0),MATCH(B$2,'Multipliers and Adjustments'!$E$42:$AN$42,0)),1)-IF('Country Selector'!$A$2="United States",'EPA Methane Rules'!B34,0)</f>
        <v>601114639145.75049</v>
      </c>
      <c r="C25" s="162" cm="1">
        <f t="array" ref="C25">SUMIFS('EPA non-CO2 Data'!$H:$H,'EPA non-CO2 Data'!$A:$A,'Country Selector'!$A$2,'EPA non-CO2 Data'!$J:$J,$B$1,'EPA non-CO2 Data'!$I:$I,$A25,'EPA non-CO2 Data'!$F:$F,C$2)*10^12*SUMPRODUCT('Multipliers and Adjustments'!$E$43:$AN$70*('Multipliers and Adjustments'!$E$42:$AN$42=C$2)*('Multipliers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Adjustments'!$A$80:$A$81,0),MATCH(C$2,'Multipliers and Adjustments'!$E$42:$AN$42,0)),1)-IF('Country Selector'!$A$2="United States",'EPA Methane Rules'!C34,0)</f>
        <v>608434232350.46936</v>
      </c>
      <c r="D25" s="162" cm="1">
        <f t="array" ref="D25">SUMIFS('EPA non-CO2 Data'!$H:$H,'EPA non-CO2 Data'!$A:$A,'Country Selector'!$A$2,'EPA non-CO2 Data'!$J:$J,$B$1,'EPA non-CO2 Data'!$I:$I,$A25,'EPA non-CO2 Data'!$F:$F,D$2)*10^12*SUMPRODUCT('Multipliers and Adjustments'!$E$43:$AN$70*('Multipliers and Adjustments'!$E$42:$AN$42=D$2)*('Multipliers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Adjustments'!$A$80:$A$81,0),MATCH(D$2,'Multipliers and Adjustments'!$E$42:$AN$42,0)),1)-IF('Country Selector'!$A$2="United States",'EPA Methane Rules'!D34,0)</f>
        <v>611618831325.65564</v>
      </c>
      <c r="E25" s="162" cm="1">
        <f t="array" ref="E25">SUMIFS('EPA non-CO2 Data'!$H:$H,'EPA non-CO2 Data'!$A:$A,'Country Selector'!$A$2,'EPA non-CO2 Data'!$J:$J,$B$1,'EPA non-CO2 Data'!$I:$I,$A25,'EPA non-CO2 Data'!$F:$F,E$2)*10^12*SUMPRODUCT('Multipliers and Adjustments'!$E$43:$AN$70*('Multipliers and Adjustments'!$E$42:$AN$42=E$2)*('Multipliers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Adjustments'!$A$80:$A$81,0),MATCH(E$2,'Multipliers and Adjustments'!$E$42:$AN$42,0)),1)-IF('Country Selector'!$A$2="United States",'EPA Methane Rules'!E34,0)</f>
        <v>614803430300.84192</v>
      </c>
      <c r="F25" s="162" cm="1">
        <f t="array" ref="F25">SUMIFS('EPA non-CO2 Data'!$H:$H,'EPA non-CO2 Data'!$A:$A,'Country Selector'!$A$2,'EPA non-CO2 Data'!$J:$J,$B$1,'EPA non-CO2 Data'!$I:$I,$A25,'EPA non-CO2 Data'!$F:$F,F$2)*10^12*SUMPRODUCT('Multipliers and Adjustments'!$E$43:$AN$70*('Multipliers and Adjustments'!$E$42:$AN$42=F$2)*('Multipliers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Adjustments'!$A$80:$A$81,0),MATCH(F$2,'Multipliers and Adjustments'!$E$42:$AN$42,0)),1)-IF('Country Selector'!$A$2="United States",'EPA Methane Rules'!F34,0)</f>
        <v>617988029276.0282</v>
      </c>
      <c r="G25" s="162" cm="1">
        <f t="array" ref="G25">SUMIFS('EPA non-CO2 Data'!$H:$H,'EPA non-CO2 Data'!$A:$A,'Country Selector'!$A$2,'EPA non-CO2 Data'!$J:$J,$B$1,'EPA non-CO2 Data'!$I:$I,$A25,'EPA non-CO2 Data'!$F:$F,G$2)*10^12*SUMPRODUCT('Multipliers and Adjustments'!$E$43:$AN$70*('Multipliers and Adjustments'!$E$42:$AN$42=G$2)*('Multipliers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Adjustments'!$A$80:$A$81,0),MATCH(G$2,'Multipliers and Adjustments'!$E$42:$AN$42,0)),1)-IF('Country Selector'!$A$2="United States",'EPA Methane Rules'!G34,0)</f>
        <v>621172628251.21472</v>
      </c>
      <c r="H25" s="162" cm="1">
        <f t="array" ref="H25">SUMIFS('EPA non-CO2 Data'!$H:$H,'EPA non-CO2 Data'!$A:$A,'Country Selector'!$A$2,'EPA non-CO2 Data'!$J:$J,$B$1,'EPA non-CO2 Data'!$I:$I,$A25,'EPA non-CO2 Data'!$F:$F,H$2)*10^12*SUMPRODUCT('Multipliers and Adjustments'!$E$43:$AN$70*('Multipliers and Adjustments'!$E$42:$AN$42=H$2)*('Multipliers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Adjustments'!$A$80:$A$81,0),MATCH(H$2,'Multipliers and Adjustments'!$E$42:$AN$42,0)),1)-IF('Country Selector'!$A$2="United States",'EPA Methane Rules'!H34,0)</f>
        <v>386909841008.30713</v>
      </c>
      <c r="I25" s="162" cm="1">
        <f t="array" ref="I25">SUMIFS('EPA non-CO2 Data'!$H:$H,'EPA non-CO2 Data'!$A:$A,'Country Selector'!$A$2,'EPA non-CO2 Data'!$J:$J,$B$1,'EPA non-CO2 Data'!$I:$I,$A25,'EPA non-CO2 Data'!$F:$F,I$2)*10^12*SUMPRODUCT('Multipliers and Adjustments'!$E$43:$AN$70*('Multipliers and Adjustments'!$E$42:$AN$42=I$2)*('Multipliers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Adjustments'!$A$80:$A$81,0),MATCH(I$2,'Multipliers and Adjustments'!$E$42:$AN$42,0)),1)-IF('Country Selector'!$A$2="United States",'EPA Methane Rules'!I34,0)</f>
        <v>387261376137.22046</v>
      </c>
      <c r="J25" s="162" cm="1">
        <f t="array" ref="J25">SUMIFS('EPA non-CO2 Data'!$H:$H,'EPA non-CO2 Data'!$A:$A,'Country Selector'!$A$2,'EPA non-CO2 Data'!$J:$J,$B$1,'EPA non-CO2 Data'!$I:$I,$A25,'EPA non-CO2 Data'!$F:$F,J$2)*10^12*SUMPRODUCT('Multipliers and Adjustments'!$E$43:$AN$70*('Multipliers and Adjustments'!$E$42:$AN$42=J$2)*('Multipliers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Adjustments'!$A$80:$A$81,0),MATCH(J$2,'Multipliers and Adjustments'!$E$42:$AN$42,0)),1)-IF('Country Selector'!$A$2="United States",'EPA Methane Rules'!J34,0)</f>
        <v>387612911266.13446</v>
      </c>
      <c r="K25" s="162" cm="1">
        <f t="array" ref="K25">SUMIFS('EPA non-CO2 Data'!$H:$H,'EPA non-CO2 Data'!$A:$A,'Country Selector'!$A$2,'EPA non-CO2 Data'!$J:$J,$B$1,'EPA non-CO2 Data'!$I:$I,$A25,'EPA non-CO2 Data'!$F:$F,K$2)*10^12*SUMPRODUCT('Multipliers and Adjustments'!$E$43:$AN$70*('Multipliers and Adjustments'!$E$42:$AN$42=K$2)*('Multipliers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Adjustments'!$A$80:$A$81,0),MATCH(K$2,'Multipliers and Adjustments'!$E$42:$AN$42,0)),1)-IF('Country Selector'!$A$2="United States",'EPA Methane Rules'!K34,0)</f>
        <v>387964446395.04858</v>
      </c>
      <c r="L25" s="162" cm="1">
        <f t="array" ref="L25">SUMIFS('EPA non-CO2 Data'!$H:$H,'EPA non-CO2 Data'!$A:$A,'Country Selector'!$A$2,'EPA non-CO2 Data'!$J:$J,$B$1,'EPA non-CO2 Data'!$I:$I,$A25,'EPA non-CO2 Data'!$F:$F,L$2)*10^12*SUMPRODUCT('Multipliers and Adjustments'!$E$43:$AN$70*('Multipliers and Adjustments'!$E$42:$AN$42=L$2)*('Multipliers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Adjustments'!$A$80:$A$81,0),MATCH(L$2,'Multipliers and Adjustments'!$E$42:$AN$42,0)),1)-IF('Country Selector'!$A$2="United States",'EPA Methane Rules'!L34,0)</f>
        <v>388315981523.96204</v>
      </c>
      <c r="M25" s="162" cm="1">
        <f t="array" ref="M25">SUMIFS('EPA non-CO2 Data'!$H:$H,'EPA non-CO2 Data'!$A:$A,'Country Selector'!$A$2,'EPA non-CO2 Data'!$J:$J,$B$1,'EPA non-CO2 Data'!$I:$I,$A25,'EPA non-CO2 Data'!$F:$F,M$2)*10^12*SUMPRODUCT('Multipliers and Adjustments'!$E$43:$AN$70*('Multipliers and Adjustments'!$E$42:$AN$42=M$2)*('Multipliers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Adjustments'!$A$80:$A$81,0),MATCH(M$2,'Multipliers and Adjustments'!$E$42:$AN$42,0)),1)-IF('Country Selector'!$A$2="United States",'EPA Methane Rules'!M34,0)</f>
        <v>390683661539.82214</v>
      </c>
      <c r="N25" s="162" cm="1">
        <f t="array" ref="N25">SUMIFS('EPA non-CO2 Data'!$H:$H,'EPA non-CO2 Data'!$A:$A,'Country Selector'!$A$2,'EPA non-CO2 Data'!$J:$J,$B$1,'EPA non-CO2 Data'!$I:$I,$A25,'EPA non-CO2 Data'!$F:$F,N$2)*10^12*SUMPRODUCT('Multipliers and Adjustments'!$E$43:$AN$70*('Multipliers and Adjustments'!$E$42:$AN$42=N$2)*('Multipliers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Adjustments'!$A$80:$A$81,0),MATCH(N$2,'Multipliers and Adjustments'!$E$42:$AN$42,0)),1)-IF('Country Selector'!$A$2="United States",'EPA Methane Rules'!N34,0)</f>
        <v>393051341555.68237</v>
      </c>
      <c r="O25" s="162" cm="1">
        <f t="array" ref="O25">SUMIFS('EPA non-CO2 Data'!$H:$H,'EPA non-CO2 Data'!$A:$A,'Country Selector'!$A$2,'EPA non-CO2 Data'!$J:$J,$B$1,'EPA non-CO2 Data'!$I:$I,$A25,'EPA non-CO2 Data'!$F:$F,O$2)*10^12*SUMPRODUCT('Multipliers and Adjustments'!$E$43:$AN$70*('Multipliers and Adjustments'!$E$42:$AN$42=O$2)*('Multipliers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Adjustments'!$A$80:$A$81,0),MATCH(O$2,'Multipliers and Adjustments'!$E$42:$AN$42,0)),1)-IF('Country Selector'!$A$2="United States",'EPA Methane Rules'!O34,0)</f>
        <v>395419021571.54254</v>
      </c>
      <c r="P25" s="162" cm="1">
        <f t="array" ref="P25">SUMIFS('EPA non-CO2 Data'!$H:$H,'EPA non-CO2 Data'!$A:$A,'Country Selector'!$A$2,'EPA non-CO2 Data'!$J:$J,$B$1,'EPA non-CO2 Data'!$I:$I,$A25,'EPA non-CO2 Data'!$F:$F,P$2)*10^12*SUMPRODUCT('Multipliers and Adjustments'!$E$43:$AN$70*('Multipliers and Adjustments'!$E$42:$AN$42=P$2)*('Multipliers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Adjustments'!$A$80:$A$81,0),MATCH(P$2,'Multipliers and Adjustments'!$E$42:$AN$42,0)),1)-IF('Country Selector'!$A$2="United States",'EPA Methane Rules'!P34,0)</f>
        <v>397786701587.40253</v>
      </c>
      <c r="Q25" s="162" cm="1">
        <f t="array" ref="Q25">SUMIFS('EPA non-CO2 Data'!$H:$H,'EPA non-CO2 Data'!$A:$A,'Country Selector'!$A$2,'EPA non-CO2 Data'!$J:$J,$B$1,'EPA non-CO2 Data'!$I:$I,$A25,'EPA non-CO2 Data'!$F:$F,Q$2)*10^12*SUMPRODUCT('Multipliers and Adjustments'!$E$43:$AN$70*('Multipliers and Adjustments'!$E$42:$AN$42=Q$2)*('Multipliers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Adjustments'!$A$80:$A$81,0),MATCH(Q$2,'Multipliers and Adjustments'!$E$42:$AN$42,0)),1)-IF('Country Selector'!$A$2="United States",'EPA Methane Rules'!Q34,0)</f>
        <v>400154381603.26257</v>
      </c>
      <c r="R25" s="162" cm="1">
        <f t="array" ref="R25">SUMIFS('EPA non-CO2 Data'!$H:$H,'EPA non-CO2 Data'!$A:$A,'Country Selector'!$A$2,'EPA non-CO2 Data'!$J:$J,$B$1,'EPA non-CO2 Data'!$I:$I,$A25,'EPA non-CO2 Data'!$F:$F,R$2)*10^12*SUMPRODUCT('Multipliers and Adjustments'!$E$43:$AN$70*('Multipliers and Adjustments'!$E$42:$AN$42=R$2)*('Multipliers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Adjustments'!$A$80:$A$81,0),MATCH(R$2,'Multipliers and Adjustments'!$E$42:$AN$42,0)),1)-IF('Country Selector'!$A$2="United States",'EPA Methane Rules'!R34,0)</f>
        <v>408678147675.93768</v>
      </c>
      <c r="S25" s="162" cm="1">
        <f t="array" ref="S25">SUMIFS('EPA non-CO2 Data'!$H:$H,'EPA non-CO2 Data'!$A:$A,'Country Selector'!$A$2,'EPA non-CO2 Data'!$J:$J,$B$1,'EPA non-CO2 Data'!$I:$I,$A25,'EPA non-CO2 Data'!$F:$F,S$2)*10^12*SUMPRODUCT('Multipliers and Adjustments'!$E$43:$AN$70*('Multipliers and Adjustments'!$E$42:$AN$42=S$2)*('Multipliers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Adjustments'!$A$80:$A$81,0),MATCH(S$2,'Multipliers and Adjustments'!$E$42:$AN$42,0)),1)-IF('Country Selector'!$A$2="United States",'EPA Methane Rules'!S34,0)</f>
        <v>417201913748.6131</v>
      </c>
      <c r="T25" s="162" cm="1">
        <f t="array" ref="T25">SUMIFS('EPA non-CO2 Data'!$H:$H,'EPA non-CO2 Data'!$A:$A,'Country Selector'!$A$2,'EPA non-CO2 Data'!$J:$J,$B$1,'EPA non-CO2 Data'!$I:$I,$A25,'EPA non-CO2 Data'!$F:$F,T$2)*10^12*SUMPRODUCT('Multipliers and Adjustments'!$E$43:$AN$70*('Multipliers and Adjustments'!$E$42:$AN$42=T$2)*('Multipliers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Adjustments'!$A$80:$A$81,0),MATCH(T$2,'Multipliers and Adjustments'!$E$42:$AN$42,0)),1)-IF('Country Selector'!$A$2="United States",'EPA Methane Rules'!T34,0)</f>
        <v>425725679821.2876</v>
      </c>
      <c r="U25" s="162" cm="1">
        <f t="array" ref="U25">SUMIFS('EPA non-CO2 Data'!$H:$H,'EPA non-CO2 Data'!$A:$A,'Country Selector'!$A$2,'EPA non-CO2 Data'!$J:$J,$B$1,'EPA non-CO2 Data'!$I:$I,$A25,'EPA non-CO2 Data'!$F:$F,U$2)*10^12*SUMPRODUCT('Multipliers and Adjustments'!$E$43:$AN$70*('Multipliers and Adjustments'!$E$42:$AN$42=U$2)*('Multipliers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Adjustments'!$A$80:$A$81,0),MATCH(U$2,'Multipliers and Adjustments'!$E$42:$AN$42,0)),1)-IF('Country Selector'!$A$2="United States",'EPA Methane Rules'!U34,0)</f>
        <v>434249445893.96283</v>
      </c>
      <c r="V25" s="162" cm="1">
        <f t="array" ref="V25">SUMIFS('EPA non-CO2 Data'!$H:$H,'EPA non-CO2 Data'!$A:$A,'Country Selector'!$A$2,'EPA non-CO2 Data'!$J:$J,$B$1,'EPA non-CO2 Data'!$I:$I,$A25,'EPA non-CO2 Data'!$F:$F,V$2)*10^12*SUMPRODUCT('Multipliers and Adjustments'!$E$43:$AN$70*('Multipliers and Adjustments'!$E$42:$AN$42=V$2)*('Multipliers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Adjustments'!$A$80:$A$81,0),MATCH(V$2,'Multipliers and Adjustments'!$E$42:$AN$42,0)),1)-IF('Country Selector'!$A$2="United States",'EPA Methane Rules'!V34,0)</f>
        <v>442773211966.63806</v>
      </c>
      <c r="W25" s="162" cm="1">
        <f t="array" ref="W25">SUMIFS('EPA non-CO2 Data'!$H:$H,'EPA non-CO2 Data'!$A:$A,'Country Selector'!$A$2,'EPA non-CO2 Data'!$J:$J,$B$1,'EPA non-CO2 Data'!$I:$I,$A25,'EPA non-CO2 Data'!$F:$F,W$2)*10^12*SUMPRODUCT('Multipliers and Adjustments'!$E$43:$AN$70*('Multipliers and Adjustments'!$E$42:$AN$42=W$2)*('Multipliers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Adjustments'!$A$80:$A$81,0),MATCH(W$2,'Multipliers and Adjustments'!$E$42:$AN$42,0)),1)-IF('Country Selector'!$A$2="United States",'EPA Methane Rules'!W34,0)</f>
        <v>450080128299.58588</v>
      </c>
      <c r="X25" s="162" cm="1">
        <f t="array" ref="X25">SUMIFS('EPA non-CO2 Data'!$H:$H,'EPA non-CO2 Data'!$A:$A,'Country Selector'!$A$2,'EPA non-CO2 Data'!$J:$J,$B$1,'EPA non-CO2 Data'!$I:$I,$A25,'EPA non-CO2 Data'!$F:$F,X$2)*10^12*SUMPRODUCT('Multipliers and Adjustments'!$E$43:$AN$70*('Multipliers and Adjustments'!$E$42:$AN$42=X$2)*('Multipliers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Adjustments'!$A$80:$A$81,0),MATCH(X$2,'Multipliers and Adjustments'!$E$42:$AN$42,0)),1)-IF('Country Selector'!$A$2="United States",'EPA Methane Rules'!X34,0)</f>
        <v>457387044632.53436</v>
      </c>
      <c r="Y25" s="162" cm="1">
        <f t="array" ref="Y25">SUMIFS('EPA non-CO2 Data'!$H:$H,'EPA non-CO2 Data'!$A:$A,'Country Selector'!$A$2,'EPA non-CO2 Data'!$J:$J,$B$1,'EPA non-CO2 Data'!$I:$I,$A25,'EPA non-CO2 Data'!$F:$F,Y$2)*10^12*SUMPRODUCT('Multipliers and Adjustments'!$E$43:$AN$70*('Multipliers and Adjustments'!$E$42:$AN$42=Y$2)*('Multipliers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Adjustments'!$A$80:$A$81,0),MATCH(Y$2,'Multipliers and Adjustments'!$E$42:$AN$42,0)),1)-IF('Country Selector'!$A$2="United States",'EPA Methane Rules'!Y34,0)</f>
        <v>464693960965.4823</v>
      </c>
      <c r="Z25" s="162" cm="1">
        <f t="array" ref="Z25">SUMIFS('EPA non-CO2 Data'!$H:$H,'EPA non-CO2 Data'!$A:$A,'Country Selector'!$A$2,'EPA non-CO2 Data'!$J:$J,$B$1,'EPA non-CO2 Data'!$I:$I,$A25,'EPA non-CO2 Data'!$F:$F,Z$2)*10^12*SUMPRODUCT('Multipliers and Adjustments'!$E$43:$AN$70*('Multipliers and Adjustments'!$E$42:$AN$42=Z$2)*('Multipliers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Adjustments'!$A$80:$A$81,0),MATCH(Z$2,'Multipliers and Adjustments'!$E$42:$AN$42,0)),1)-IF('Country Selector'!$A$2="United States",'EPA Methane Rules'!Z34,0)</f>
        <v>472000877298.4303</v>
      </c>
      <c r="AA25" s="162" cm="1">
        <f t="array" ref="AA25">SUMIFS('EPA non-CO2 Data'!$H:$H,'EPA non-CO2 Data'!$A:$A,'Country Selector'!$A$2,'EPA non-CO2 Data'!$J:$J,$B$1,'EPA non-CO2 Data'!$I:$I,$A25,'EPA non-CO2 Data'!$F:$F,AA$2)*10^12*SUMPRODUCT('Multipliers and Adjustments'!$E$43:$AN$70*('Multipliers and Adjustments'!$E$42:$AN$42=AA$2)*('Multipliers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Adjustments'!$A$80:$A$81,0),MATCH(AA$2,'Multipliers and Adjustments'!$E$42:$AN$42,0)),1)-IF('Country Selector'!$A$2="United States",'EPA Methane Rules'!AA34,0)</f>
        <v>479307793631.37848</v>
      </c>
      <c r="AB25" s="162" cm="1">
        <f t="array" ref="AB25">SUMIFS('EPA non-CO2 Data'!$H:$H,'EPA non-CO2 Data'!$A:$A,'Country Selector'!$A$2,'EPA non-CO2 Data'!$J:$J,$B$1,'EPA non-CO2 Data'!$I:$I,$A25,'EPA non-CO2 Data'!$F:$F,AB$2)*10^12*SUMPRODUCT('Multipliers and Adjustments'!$E$43:$AN$70*('Multipliers and Adjustments'!$E$42:$AN$42=AB$2)*('Multipliers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Adjustments'!$A$80:$A$81,0),MATCH(AB$2,'Multipliers and Adjustments'!$E$42:$AN$42,0)),1)-IF('Country Selector'!$A$2="United States",'EPA Methane Rules'!AB34,0)</f>
        <v>487593313839.48401</v>
      </c>
      <c r="AC25" s="162" cm="1">
        <f t="array" ref="AC25">SUMIFS('EPA non-CO2 Data'!$H:$H,'EPA non-CO2 Data'!$A:$A,'Country Selector'!$A$2,'EPA non-CO2 Data'!$J:$J,$B$1,'EPA non-CO2 Data'!$I:$I,$A25,'EPA non-CO2 Data'!$F:$F,AC$2)*10^12*SUMPRODUCT('Multipliers and Adjustments'!$E$43:$AN$70*('Multipliers and Adjustments'!$E$42:$AN$42=AC$2)*('Multipliers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Adjustments'!$A$80:$A$81,0),MATCH(AC$2,'Multipliers and Adjustments'!$E$42:$AN$42,0)),1)-IF('Country Selector'!$A$2="United States",'EPA Methane Rules'!AC34,0)</f>
        <v>495878834047.59021</v>
      </c>
      <c r="AD25" s="162" cm="1">
        <f t="array" ref="AD25">SUMIFS('EPA non-CO2 Data'!$H:$H,'EPA non-CO2 Data'!$A:$A,'Country Selector'!$A$2,'EPA non-CO2 Data'!$J:$J,$B$1,'EPA non-CO2 Data'!$I:$I,$A25,'EPA non-CO2 Data'!$F:$F,AD$2)*10^12*SUMPRODUCT('Multipliers and Adjustments'!$E$43:$AN$70*('Multipliers and Adjustments'!$E$42:$AN$42=AD$2)*('Multipliers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Adjustments'!$A$80:$A$81,0),MATCH(AD$2,'Multipliers and Adjustments'!$E$42:$AN$42,0)),1)-IF('Country Selector'!$A$2="United States",'EPA Methane Rules'!AD34,0)</f>
        <v>504164354255.69592</v>
      </c>
      <c r="AE25" s="162" cm="1">
        <f t="array" ref="AE25">SUMIFS('EPA non-CO2 Data'!$H:$H,'EPA non-CO2 Data'!$A:$A,'Country Selector'!$A$2,'EPA non-CO2 Data'!$J:$J,$B$1,'EPA non-CO2 Data'!$I:$I,$A25,'EPA non-CO2 Data'!$F:$F,AE$2)*10^12*SUMPRODUCT('Multipliers and Adjustments'!$E$43:$AN$70*('Multipliers and Adjustments'!$E$42:$AN$42=AE$2)*('Multipliers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Adjustments'!$A$80:$A$81,0),MATCH(AE$2,'Multipliers and Adjustments'!$E$42:$AN$42,0)),1)-IF('Country Selector'!$A$2="United States",'EPA Methane Rules'!AE34,0)</f>
        <v>512449874463.80164</v>
      </c>
      <c r="AF25" s="162" cm="1">
        <f t="array" ref="AF25">SUMIFS('EPA non-CO2 Data'!$H:$H,'EPA non-CO2 Data'!$A:$A,'Country Selector'!$A$2,'EPA non-CO2 Data'!$J:$J,$B$1,'EPA non-CO2 Data'!$I:$I,$A25,'EPA non-CO2 Data'!$F:$F,AF$2)*10^12*SUMPRODUCT('Multipliers and Adjustments'!$E$43:$AN$70*('Multipliers and Adjustments'!$E$42:$AN$42=AF$2)*('Multipliers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Adjustments'!$A$80:$A$81,0),MATCH(AF$2,'Multipliers and Adjustments'!$E$42:$AN$42,0)),1)-IF('Country Selector'!$A$2="United States",'EPA Methane Rules'!AF34,0)</f>
        <v>520735394671.90735</v>
      </c>
      <c r="AG25" s="162" cm="1">
        <f t="array" ref="AG25">SUMIFS('EPA non-CO2 Data'!$H:$H,'EPA non-CO2 Data'!$A:$A,'Country Selector'!$A$2,'EPA non-CO2 Data'!$J:$J,$B$1,'EPA non-CO2 Data'!$I:$I,$A25,'EPA non-CO2 Data'!$F:$F,AG$2)*10^12*SUMPRODUCT('Multipliers and Adjustments'!$E$43:$AN$70*('Multipliers and Adjustments'!$E$42:$AN$42=AG$2)*('Multipliers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Adjustments'!$A$80:$A$81,0),MATCH(AG$2,'Multipliers and Adjustments'!$E$42:$AN$42,0)),1)-IF('Country Selector'!$A$2="United States",'EPA Methane Rules'!AG34,0)</f>
        <v>530525325625.38666</v>
      </c>
      <c r="AH25" s="162" cm="1">
        <f t="array" ref="AH25">SUMIFS('EPA non-CO2 Data'!$H:$H,'EPA non-CO2 Data'!$A:$A,'Country Selector'!$A$2,'EPA non-CO2 Data'!$J:$J,$B$1,'EPA non-CO2 Data'!$I:$I,$A25,'EPA non-CO2 Data'!$F:$F,AH$2)*10^12*SUMPRODUCT('Multipliers and Adjustments'!$E$43:$AN$70*('Multipliers and Adjustments'!$E$42:$AN$42=AH$2)*('Multipliers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Adjustments'!$A$80:$A$81,0),MATCH(AH$2,'Multipliers and Adjustments'!$E$42:$AN$42,0)),1)-IF('Country Selector'!$A$2="United States",'EPA Methane Rules'!AH34,0)</f>
        <v>540315256578.86597</v>
      </c>
      <c r="AI25" s="162" cm="1">
        <f t="array" ref="AI25">SUMIFS('EPA non-CO2 Data'!$H:$H,'EPA non-CO2 Data'!$A:$A,'Country Selector'!$A$2,'EPA non-CO2 Data'!$J:$J,$B$1,'EPA non-CO2 Data'!$I:$I,$A25,'EPA non-CO2 Data'!$F:$F,AI$2)*10^12*SUMPRODUCT('Multipliers and Adjustments'!$E$43:$AN$70*('Multipliers and Adjustments'!$E$42:$AN$42=AI$2)*('Multipliers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Adjustments'!$A$80:$A$81,0),MATCH(AI$2,'Multipliers and Adjustments'!$E$42:$AN$42,0)),1)-IF('Country Selector'!$A$2="United States",'EPA Methane Rules'!AI34,0)</f>
        <v>550105187532.34534</v>
      </c>
      <c r="AJ25" s="162" cm="1">
        <f t="array" ref="AJ25">SUMIFS('EPA non-CO2 Data'!$H:$H,'EPA non-CO2 Data'!$A:$A,'Country Selector'!$A$2,'EPA non-CO2 Data'!$J:$J,$B$1,'EPA non-CO2 Data'!$I:$I,$A25,'EPA non-CO2 Data'!$F:$F,AJ$2)*10^12*SUMPRODUCT('Multipliers and Adjustments'!$E$43:$AN$70*('Multipliers and Adjustments'!$E$42:$AN$42=AJ$2)*('Multipliers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Adjustments'!$A$80:$A$81,0),MATCH(AJ$2,'Multipliers and Adjustments'!$E$42:$AN$42,0)),1)-IF('Country Selector'!$A$2="United States",'EPA Methane Rules'!AJ34,0)</f>
        <v>559895118485.82434</v>
      </c>
      <c r="AK25" s="162" cm="1">
        <f t="array" ref="AK25">SUMIFS('EPA non-CO2 Data'!$H:$H,'EPA non-CO2 Data'!$A:$A,'Country Selector'!$A$2,'EPA non-CO2 Data'!$J:$J,$B$1,'EPA non-CO2 Data'!$I:$I,$A25,'EPA non-CO2 Data'!$F:$F,AK$2)*10^12*SUMPRODUCT('Multipliers and Adjustments'!$E$43:$AN$70*('Multipliers and Adjustments'!$E$42:$AN$42=AK$2)*('Multipliers and Adjustments'!$C$43:$C$70=$A25)*('Multipliers and Adjustments'!$D$43:$D$70=$B$1))*IF('Multipliers and Adjustments'!$B$101=TRUE,INDEX('Multipliers and Adjustments'!$B$99:$B$100,MATCH($A25,'Multipliers and Adjustments'!$A$99:$A$100,0)),1)*IF('Multipliers and Adjustments'!$B$102=TRUE,INDEX('Multipliers and Adjustments'!$C$81:$AL$82,MATCH($A25,'Multipliers and Adjustments'!$A$80:$A$81,0),MATCH(AK$2,'Multipliers and Adjustments'!$E$42:$AN$42,0)),1)-IF('Country Selector'!$A$2="United States",'EPA Methane Rules'!AK34,0)</f>
        <v>569685049439.30383</v>
      </c>
    </row>
    <row r="26" spans="1:37" x14ac:dyDescent="0.25">
      <c r="A26" t="s">
        <v>557</v>
      </c>
      <c r="B26" s="10" cm="1">
        <f t="array" ref="B26">SUMIFS('EPA non-CO2 Data'!$H:$H,'EPA non-CO2 Data'!$A:$A,'Country Selector'!$A$2,'EPA non-CO2 Data'!$J:$J,$B$1,'EPA non-CO2 Data'!$I:$I,$A26,'EPA non-CO2 Data'!$F:$F,B$2)*10^12*SUMPRODUCT('Multipliers and Adjustments'!$E$43:$AN$70*('Multipliers and Adjustments'!$E$42:$AN$42=B$2)*('Multipliers and Adjustments'!$C$43:$C$70=$A26)*('Multipliers and Adjustments'!$D$43:$D$70=$B$1))</f>
        <v>4302221781260.0381</v>
      </c>
      <c r="C26" s="10" cm="1">
        <f t="array" ref="C26">SUMIFS('EPA non-CO2 Data'!$H:$H,'EPA non-CO2 Data'!$A:$A,'Country Selector'!$A$2,'EPA non-CO2 Data'!$J:$J,$B$1,'EPA non-CO2 Data'!$I:$I,$A26,'EPA non-CO2 Data'!$F:$F,C$2)*10^12*SUMPRODUCT('Multipliers and Adjustments'!$E$43:$AN$70*('Multipliers and Adjustments'!$E$42:$AN$42=C$2)*('Multipliers and Adjustments'!$C$43:$C$70=$A26)*('Multipliers and Adjustments'!$D$43:$D$70=$B$1))</f>
        <v>4156360971236.4673</v>
      </c>
      <c r="D26" s="10" cm="1">
        <f t="array" ref="D26">SUMIFS('EPA non-CO2 Data'!$H:$H,'EPA non-CO2 Data'!$A:$A,'Country Selector'!$A$2,'EPA non-CO2 Data'!$J:$J,$B$1,'EPA non-CO2 Data'!$I:$I,$A26,'EPA non-CO2 Data'!$F:$F,D$2)*10^12*SUMPRODUCT('Multipliers and Adjustments'!$E$43:$AN$70*('Multipliers and Adjustments'!$E$42:$AN$42=D$2)*('Multipliers and Adjustments'!$C$43:$C$70=$A26)*('Multipliers and Adjustments'!$D$43:$D$70=$B$1))</f>
        <v>4101565104542.9385</v>
      </c>
      <c r="E26" s="10" cm="1">
        <f t="array" ref="E26">SUMIFS('EPA non-CO2 Data'!$H:$H,'EPA non-CO2 Data'!$A:$A,'Country Selector'!$A$2,'EPA non-CO2 Data'!$J:$J,$B$1,'EPA non-CO2 Data'!$I:$I,$A26,'EPA non-CO2 Data'!$F:$F,E$2)*10^12*SUMPRODUCT('Multipliers and Adjustments'!$E$43:$AN$70*('Multipliers and Adjustments'!$E$42:$AN$42=E$2)*('Multipliers and Adjustments'!$C$43:$C$70=$A26)*('Multipliers and Adjustments'!$D$43:$D$70=$B$1))</f>
        <v>4046769237849.4087</v>
      </c>
      <c r="F26" s="10" cm="1">
        <f t="array" ref="F26">SUMIFS('EPA non-CO2 Data'!$H:$H,'EPA non-CO2 Data'!$A:$A,'Country Selector'!$A$2,'EPA non-CO2 Data'!$J:$J,$B$1,'EPA non-CO2 Data'!$I:$I,$A26,'EPA non-CO2 Data'!$F:$F,F$2)*10^12*SUMPRODUCT('Multipliers and Adjustments'!$E$43:$AN$70*('Multipliers and Adjustments'!$E$42:$AN$42=F$2)*('Multipliers and Adjustments'!$C$43:$C$70=$A26)*('Multipliers and Adjustments'!$D$43:$D$70=$B$1))</f>
        <v>3991973371155.8804</v>
      </c>
      <c r="G26" s="10" cm="1">
        <f t="array" ref="G26">SUMIFS('EPA non-CO2 Data'!$H:$H,'EPA non-CO2 Data'!$A:$A,'Country Selector'!$A$2,'EPA non-CO2 Data'!$J:$J,$B$1,'EPA non-CO2 Data'!$I:$I,$A26,'EPA non-CO2 Data'!$F:$F,G$2)*10^12*SUMPRODUCT('Multipliers and Adjustments'!$E$43:$AN$70*('Multipliers and Adjustments'!$E$42:$AN$42=G$2)*('Multipliers and Adjustments'!$C$43:$C$70=$A26)*('Multipliers and Adjustments'!$D$43:$D$70=$B$1))</f>
        <v>3937177504462.3501</v>
      </c>
      <c r="H26" s="10" cm="1">
        <f t="array" ref="H26">SUMIFS('EPA non-CO2 Data'!$H:$H,'EPA non-CO2 Data'!$A:$A,'Country Selector'!$A$2,'EPA non-CO2 Data'!$J:$J,$B$1,'EPA non-CO2 Data'!$I:$I,$A26,'EPA non-CO2 Data'!$F:$F,H$2)*10^12*SUMPRODUCT('Multipliers and Adjustments'!$E$43:$AN$70*('Multipliers and Adjustments'!$E$42:$AN$42=H$2)*('Multipliers and Adjustments'!$C$43:$C$70=$A26)*('Multipliers and Adjustments'!$D$43:$D$70=$B$1))</f>
        <v>3499637773337.313</v>
      </c>
      <c r="I26" s="10" cm="1">
        <f t="array" ref="I26">SUMIFS('EPA non-CO2 Data'!$H:$H,'EPA non-CO2 Data'!$A:$A,'Country Selector'!$A$2,'EPA non-CO2 Data'!$J:$J,$B$1,'EPA non-CO2 Data'!$I:$I,$A26,'EPA non-CO2 Data'!$F:$F,I$2)*10^12*SUMPRODUCT('Multipliers and Adjustments'!$E$43:$AN$70*('Multipliers and Adjustments'!$E$42:$AN$42=I$2)*('Multipliers and Adjustments'!$C$43:$C$70=$A26)*('Multipliers and Adjustments'!$D$43:$D$70=$B$1))</f>
        <v>3471392737460.8105</v>
      </c>
      <c r="J26" s="10" cm="1">
        <f t="array" ref="J26">SUMIFS('EPA non-CO2 Data'!$H:$H,'EPA non-CO2 Data'!$A:$A,'Country Selector'!$A$2,'EPA non-CO2 Data'!$J:$J,$B$1,'EPA non-CO2 Data'!$I:$I,$A26,'EPA non-CO2 Data'!$F:$F,J$2)*10^12*SUMPRODUCT('Multipliers and Adjustments'!$E$43:$AN$70*('Multipliers and Adjustments'!$E$42:$AN$42=J$2)*('Multipliers and Adjustments'!$C$43:$C$70=$A26)*('Multipliers and Adjustments'!$D$43:$D$70=$B$1))</f>
        <v>3443147701584.3091</v>
      </c>
      <c r="K26" s="10" cm="1">
        <f t="array" ref="K26">SUMIFS('EPA non-CO2 Data'!$H:$H,'EPA non-CO2 Data'!$A:$A,'Country Selector'!$A$2,'EPA non-CO2 Data'!$J:$J,$B$1,'EPA non-CO2 Data'!$I:$I,$A26,'EPA non-CO2 Data'!$F:$F,K$2)*10^12*SUMPRODUCT('Multipliers and Adjustments'!$E$43:$AN$70*('Multipliers and Adjustments'!$E$42:$AN$42=K$2)*('Multipliers and Adjustments'!$C$43:$C$70=$A26)*('Multipliers and Adjustments'!$D$43:$D$70=$B$1))</f>
        <v>3414902665707.8052</v>
      </c>
      <c r="L26" s="10" cm="1">
        <f t="array" ref="L26">SUMIFS('EPA non-CO2 Data'!$H:$H,'EPA non-CO2 Data'!$A:$A,'Country Selector'!$A$2,'EPA non-CO2 Data'!$J:$J,$B$1,'EPA non-CO2 Data'!$I:$I,$A26,'EPA non-CO2 Data'!$F:$F,L$2)*10^12*SUMPRODUCT('Multipliers and Adjustments'!$E$43:$AN$70*('Multipliers and Adjustments'!$E$42:$AN$42=L$2)*('Multipliers and Adjustments'!$C$43:$C$70=$A26)*('Multipliers and Adjustments'!$D$43:$D$70=$B$1))</f>
        <v>3386657629831.3047</v>
      </c>
      <c r="M26" s="10" cm="1">
        <f t="array" ref="M26">SUMIFS('EPA non-CO2 Data'!$H:$H,'EPA non-CO2 Data'!$A:$A,'Country Selector'!$A$2,'EPA non-CO2 Data'!$J:$J,$B$1,'EPA non-CO2 Data'!$I:$I,$A26,'EPA non-CO2 Data'!$F:$F,M$2)*10^12*SUMPRODUCT('Multipliers and Adjustments'!$E$43:$AN$70*('Multipliers and Adjustments'!$E$42:$AN$42=M$2)*('Multipliers and Adjustments'!$C$43:$C$70=$A26)*('Multipliers and Adjustments'!$D$43:$D$70=$B$1))</f>
        <v>3371689039407.6616</v>
      </c>
      <c r="N26" s="10" cm="1">
        <f t="array" ref="N26">SUMIFS('EPA non-CO2 Data'!$H:$H,'EPA non-CO2 Data'!$A:$A,'Country Selector'!$A$2,'EPA non-CO2 Data'!$J:$J,$B$1,'EPA non-CO2 Data'!$I:$I,$A26,'EPA non-CO2 Data'!$F:$F,N$2)*10^12*SUMPRODUCT('Multipliers and Adjustments'!$E$43:$AN$70*('Multipliers and Adjustments'!$E$42:$AN$42=N$2)*('Multipliers and Adjustments'!$C$43:$C$70=$A26)*('Multipliers and Adjustments'!$D$43:$D$70=$B$1))</f>
        <v>3356720448984.0156</v>
      </c>
      <c r="O26" s="10" cm="1">
        <f t="array" ref="O26">SUMIFS('EPA non-CO2 Data'!$H:$H,'EPA non-CO2 Data'!$A:$A,'Country Selector'!$A$2,'EPA non-CO2 Data'!$J:$J,$B$1,'EPA non-CO2 Data'!$I:$I,$A26,'EPA non-CO2 Data'!$F:$F,O$2)*10^12*SUMPRODUCT('Multipliers and Adjustments'!$E$43:$AN$70*('Multipliers and Adjustments'!$E$42:$AN$42=O$2)*('Multipliers and Adjustments'!$C$43:$C$70=$A26)*('Multipliers and Adjustments'!$D$43:$D$70=$B$1))</f>
        <v>3341751858560.3711</v>
      </c>
      <c r="P26" s="10" cm="1">
        <f t="array" ref="P26">SUMIFS('EPA non-CO2 Data'!$H:$H,'EPA non-CO2 Data'!$A:$A,'Country Selector'!$A$2,'EPA non-CO2 Data'!$J:$J,$B$1,'EPA non-CO2 Data'!$I:$I,$A26,'EPA non-CO2 Data'!$F:$F,P$2)*10^12*SUMPRODUCT('Multipliers and Adjustments'!$E$43:$AN$70*('Multipliers and Adjustments'!$E$42:$AN$42=P$2)*('Multipliers and Adjustments'!$C$43:$C$70=$A26)*('Multipliers and Adjustments'!$D$43:$D$70=$B$1))</f>
        <v>3326783268136.7271</v>
      </c>
      <c r="Q26" s="10" cm="1">
        <f t="array" ref="Q26">SUMIFS('EPA non-CO2 Data'!$H:$H,'EPA non-CO2 Data'!$A:$A,'Country Selector'!$A$2,'EPA non-CO2 Data'!$J:$J,$B$1,'EPA non-CO2 Data'!$I:$I,$A26,'EPA non-CO2 Data'!$F:$F,Q$2)*10^12*SUMPRODUCT('Multipliers and Adjustments'!$E$43:$AN$70*('Multipliers and Adjustments'!$E$42:$AN$42=Q$2)*('Multipliers and Adjustments'!$C$43:$C$70=$A26)*('Multipliers and Adjustments'!$D$43:$D$70=$B$1))</f>
        <v>3311814677713.084</v>
      </c>
      <c r="R26" s="10" cm="1">
        <f t="array" ref="R26">SUMIFS('EPA non-CO2 Data'!$H:$H,'EPA non-CO2 Data'!$A:$A,'Country Selector'!$A$2,'EPA non-CO2 Data'!$J:$J,$B$1,'EPA non-CO2 Data'!$I:$I,$A26,'EPA non-CO2 Data'!$F:$F,R$2)*10^12*SUMPRODUCT('Multipliers and Adjustments'!$E$43:$AN$70*('Multipliers and Adjustments'!$E$42:$AN$42=R$2)*('Multipliers and Adjustments'!$C$43:$C$70=$A26)*('Multipliers and Adjustments'!$D$43:$D$70=$B$1))</f>
        <v>3306268744082.1875</v>
      </c>
      <c r="S26" s="10" cm="1">
        <f t="array" ref="S26">SUMIFS('EPA non-CO2 Data'!$H:$H,'EPA non-CO2 Data'!$A:$A,'Country Selector'!$A$2,'EPA non-CO2 Data'!$J:$J,$B$1,'EPA non-CO2 Data'!$I:$I,$A26,'EPA non-CO2 Data'!$F:$F,S$2)*10^12*SUMPRODUCT('Multipliers and Adjustments'!$E$43:$AN$70*('Multipliers and Adjustments'!$E$42:$AN$42=S$2)*('Multipliers and Adjustments'!$C$43:$C$70=$A26)*('Multipliers and Adjustments'!$D$43:$D$70=$B$1))</f>
        <v>3300722810451.2905</v>
      </c>
      <c r="T26" s="10" cm="1">
        <f t="array" ref="T26">SUMIFS('EPA non-CO2 Data'!$H:$H,'EPA non-CO2 Data'!$A:$A,'Country Selector'!$A$2,'EPA non-CO2 Data'!$J:$J,$B$1,'EPA non-CO2 Data'!$I:$I,$A26,'EPA non-CO2 Data'!$F:$F,T$2)*10^12*SUMPRODUCT('Multipliers and Adjustments'!$E$43:$AN$70*('Multipliers and Adjustments'!$E$42:$AN$42=T$2)*('Multipliers and Adjustments'!$C$43:$C$70=$A26)*('Multipliers and Adjustments'!$D$43:$D$70=$B$1))</f>
        <v>3295176876820.3945</v>
      </c>
      <c r="U26" s="10" cm="1">
        <f t="array" ref="U26">SUMIFS('EPA non-CO2 Data'!$H:$H,'EPA non-CO2 Data'!$A:$A,'Country Selector'!$A$2,'EPA non-CO2 Data'!$J:$J,$B$1,'EPA non-CO2 Data'!$I:$I,$A26,'EPA non-CO2 Data'!$F:$F,U$2)*10^12*SUMPRODUCT('Multipliers and Adjustments'!$E$43:$AN$70*('Multipliers and Adjustments'!$E$42:$AN$42=U$2)*('Multipliers and Adjustments'!$C$43:$C$70=$A26)*('Multipliers and Adjustments'!$D$43:$D$70=$B$1))</f>
        <v>3289630943189.4976</v>
      </c>
      <c r="V26" s="10" cm="1">
        <f t="array" ref="V26">SUMIFS('EPA non-CO2 Data'!$H:$H,'EPA non-CO2 Data'!$A:$A,'Country Selector'!$A$2,'EPA non-CO2 Data'!$J:$J,$B$1,'EPA non-CO2 Data'!$I:$I,$A26,'EPA non-CO2 Data'!$F:$F,V$2)*10^12*SUMPRODUCT('Multipliers and Adjustments'!$E$43:$AN$70*('Multipliers and Adjustments'!$E$42:$AN$42=V$2)*('Multipliers and Adjustments'!$C$43:$C$70=$A26)*('Multipliers and Adjustments'!$D$43:$D$70=$B$1))</f>
        <v>3284085009558.6025</v>
      </c>
      <c r="W26" s="10" cm="1">
        <f t="array" ref="W26">SUMIFS('EPA non-CO2 Data'!$H:$H,'EPA non-CO2 Data'!$A:$A,'Country Selector'!$A$2,'EPA non-CO2 Data'!$J:$J,$B$1,'EPA non-CO2 Data'!$I:$I,$A26,'EPA non-CO2 Data'!$F:$F,W$2)*10^12*SUMPRODUCT('Multipliers and Adjustments'!$E$43:$AN$70*('Multipliers and Adjustments'!$E$42:$AN$42=W$2)*('Multipliers and Adjustments'!$C$43:$C$70=$A26)*('Multipliers and Adjustments'!$D$43:$D$70=$B$1))</f>
        <v>3285105804409.521</v>
      </c>
      <c r="X26" s="10" cm="1">
        <f t="array" ref="X26">SUMIFS('EPA non-CO2 Data'!$H:$H,'EPA non-CO2 Data'!$A:$A,'Country Selector'!$A$2,'EPA non-CO2 Data'!$J:$J,$B$1,'EPA non-CO2 Data'!$I:$I,$A26,'EPA non-CO2 Data'!$F:$F,X$2)*10^12*SUMPRODUCT('Multipliers and Adjustments'!$E$43:$AN$70*('Multipliers and Adjustments'!$E$42:$AN$42=X$2)*('Multipliers and Adjustments'!$C$43:$C$70=$A26)*('Multipliers and Adjustments'!$D$43:$D$70=$B$1))</f>
        <v>3286126599260.4429</v>
      </c>
      <c r="Y26" s="10" cm="1">
        <f t="array" ref="Y26">SUMIFS('EPA non-CO2 Data'!$H:$H,'EPA non-CO2 Data'!$A:$A,'Country Selector'!$A$2,'EPA non-CO2 Data'!$J:$J,$B$1,'EPA non-CO2 Data'!$I:$I,$A26,'EPA non-CO2 Data'!$F:$F,Y$2)*10^12*SUMPRODUCT('Multipliers and Adjustments'!$E$43:$AN$70*('Multipliers and Adjustments'!$E$42:$AN$42=Y$2)*('Multipliers and Adjustments'!$C$43:$C$70=$A26)*('Multipliers and Adjustments'!$D$43:$D$70=$B$1))</f>
        <v>3287147394111.3618</v>
      </c>
      <c r="Z26" s="10" cm="1">
        <f t="array" ref="Z26">SUMIFS('EPA non-CO2 Data'!$H:$H,'EPA non-CO2 Data'!$A:$A,'Country Selector'!$A$2,'EPA non-CO2 Data'!$J:$J,$B$1,'EPA non-CO2 Data'!$I:$I,$A26,'EPA non-CO2 Data'!$F:$F,Z$2)*10^12*SUMPRODUCT('Multipliers and Adjustments'!$E$43:$AN$70*('Multipliers and Adjustments'!$E$42:$AN$42=Z$2)*('Multipliers and Adjustments'!$C$43:$C$70=$A26)*('Multipliers and Adjustments'!$D$43:$D$70=$B$1))</f>
        <v>3288168188962.2822</v>
      </c>
      <c r="AA26" s="10" cm="1">
        <f t="array" ref="AA26">SUMIFS('EPA non-CO2 Data'!$H:$H,'EPA non-CO2 Data'!$A:$A,'Country Selector'!$A$2,'EPA non-CO2 Data'!$J:$J,$B$1,'EPA non-CO2 Data'!$I:$I,$A26,'EPA non-CO2 Data'!$F:$F,AA$2)*10^12*SUMPRODUCT('Multipliers and Adjustments'!$E$43:$AN$70*('Multipliers and Adjustments'!$E$42:$AN$42=AA$2)*('Multipliers and Adjustments'!$C$43:$C$70=$A26)*('Multipliers and Adjustments'!$D$43:$D$70=$B$1))</f>
        <v>3289188983813.2031</v>
      </c>
      <c r="AB26" s="10" cm="1">
        <f t="array" ref="AB26">SUMIFS('EPA non-CO2 Data'!$H:$H,'EPA non-CO2 Data'!$A:$A,'Country Selector'!$A$2,'EPA non-CO2 Data'!$J:$J,$B$1,'EPA non-CO2 Data'!$I:$I,$A26,'EPA non-CO2 Data'!$F:$F,AB$2)*10^12*SUMPRODUCT('Multipliers and Adjustments'!$E$43:$AN$70*('Multipliers and Adjustments'!$E$42:$AN$42=AB$2)*('Multipliers and Adjustments'!$C$43:$C$70=$A26)*('Multipliers and Adjustments'!$D$43:$D$70=$B$1))</f>
        <v>3294283540170.4497</v>
      </c>
      <c r="AC26" s="10" cm="1">
        <f t="array" ref="AC26">SUMIFS('EPA non-CO2 Data'!$H:$H,'EPA non-CO2 Data'!$A:$A,'Country Selector'!$A$2,'EPA non-CO2 Data'!$J:$J,$B$1,'EPA non-CO2 Data'!$I:$I,$A26,'EPA non-CO2 Data'!$F:$F,AC$2)*10^12*SUMPRODUCT('Multipliers and Adjustments'!$E$43:$AN$70*('Multipliers and Adjustments'!$E$42:$AN$42=AC$2)*('Multipliers and Adjustments'!$C$43:$C$70=$A26)*('Multipliers and Adjustments'!$D$43:$D$70=$B$1))</f>
        <v>3299378096527.6968</v>
      </c>
      <c r="AD26" s="10" cm="1">
        <f t="array" ref="AD26">SUMIFS('EPA non-CO2 Data'!$H:$H,'EPA non-CO2 Data'!$A:$A,'Country Selector'!$A$2,'EPA non-CO2 Data'!$J:$J,$B$1,'EPA non-CO2 Data'!$I:$I,$A26,'EPA non-CO2 Data'!$F:$F,AD$2)*10^12*SUMPRODUCT('Multipliers and Adjustments'!$E$43:$AN$70*('Multipliers and Adjustments'!$E$42:$AN$42=AD$2)*('Multipliers and Adjustments'!$C$43:$C$70=$A26)*('Multipliers and Adjustments'!$D$43:$D$70=$B$1))</f>
        <v>3304472652884.9429</v>
      </c>
      <c r="AE26" s="10" cm="1">
        <f t="array" ref="AE26">SUMIFS('EPA non-CO2 Data'!$H:$H,'EPA non-CO2 Data'!$A:$A,'Country Selector'!$A$2,'EPA non-CO2 Data'!$J:$J,$B$1,'EPA non-CO2 Data'!$I:$I,$A26,'EPA non-CO2 Data'!$F:$F,AE$2)*10^12*SUMPRODUCT('Multipliers and Adjustments'!$E$43:$AN$70*('Multipliers and Adjustments'!$E$42:$AN$42=AE$2)*('Multipliers and Adjustments'!$C$43:$C$70=$A26)*('Multipliers and Adjustments'!$D$43:$D$70=$B$1))</f>
        <v>3309567209242.1885</v>
      </c>
      <c r="AF26" s="10" cm="1">
        <f t="array" ref="AF26">SUMIFS('EPA non-CO2 Data'!$H:$H,'EPA non-CO2 Data'!$A:$A,'Country Selector'!$A$2,'EPA non-CO2 Data'!$J:$J,$B$1,'EPA non-CO2 Data'!$I:$I,$A26,'EPA non-CO2 Data'!$F:$F,AF$2)*10^12*SUMPRODUCT('Multipliers and Adjustments'!$E$43:$AN$70*('Multipliers and Adjustments'!$E$42:$AN$42=AF$2)*('Multipliers and Adjustments'!$C$43:$C$70=$A26)*('Multipliers and Adjustments'!$D$43:$D$70=$B$1))</f>
        <v>3314661765599.4355</v>
      </c>
      <c r="AG26" s="10" cm="1">
        <f t="array" ref="AG26">SUMIFS('EPA non-CO2 Data'!$H:$H,'EPA non-CO2 Data'!$A:$A,'Country Selector'!$A$2,'EPA non-CO2 Data'!$J:$J,$B$1,'EPA non-CO2 Data'!$I:$I,$A26,'EPA non-CO2 Data'!$F:$F,AG$2)*10^12*SUMPRODUCT('Multipliers and Adjustments'!$E$43:$AN$70*('Multipliers and Adjustments'!$E$42:$AN$42=AG$2)*('Multipliers and Adjustments'!$C$43:$C$70=$A26)*('Multipliers and Adjustments'!$D$43:$D$70=$B$1))</f>
        <v>3322291447050.0483</v>
      </c>
      <c r="AH26" s="10" cm="1">
        <f t="array" ref="AH26">SUMIFS('EPA non-CO2 Data'!$H:$H,'EPA non-CO2 Data'!$A:$A,'Country Selector'!$A$2,'EPA non-CO2 Data'!$J:$J,$B$1,'EPA non-CO2 Data'!$I:$I,$A26,'EPA non-CO2 Data'!$F:$F,AH$2)*10^12*SUMPRODUCT('Multipliers and Adjustments'!$E$43:$AN$70*('Multipliers and Adjustments'!$E$42:$AN$42=AH$2)*('Multipliers and Adjustments'!$C$43:$C$70=$A26)*('Multipliers and Adjustments'!$D$43:$D$70=$B$1))</f>
        <v>3329921128500.6611</v>
      </c>
      <c r="AI26" s="10" cm="1">
        <f t="array" ref="AI26">SUMIFS('EPA non-CO2 Data'!$H:$H,'EPA non-CO2 Data'!$A:$A,'Country Selector'!$A$2,'EPA non-CO2 Data'!$J:$J,$B$1,'EPA non-CO2 Data'!$I:$I,$A26,'EPA non-CO2 Data'!$F:$F,AI$2)*10^12*SUMPRODUCT('Multipliers and Adjustments'!$E$43:$AN$70*('Multipliers and Adjustments'!$E$42:$AN$42=AI$2)*('Multipliers and Adjustments'!$C$43:$C$70=$A26)*('Multipliers and Adjustments'!$D$43:$D$70=$B$1))</f>
        <v>3337550809951.2754</v>
      </c>
      <c r="AJ26" s="10" cm="1">
        <f t="array" ref="AJ26">SUMIFS('EPA non-CO2 Data'!$H:$H,'EPA non-CO2 Data'!$A:$A,'Country Selector'!$A$2,'EPA non-CO2 Data'!$J:$J,$B$1,'EPA non-CO2 Data'!$I:$I,$A26,'EPA non-CO2 Data'!$F:$F,AJ$2)*10^12*SUMPRODUCT('Multipliers and Adjustments'!$E$43:$AN$70*('Multipliers and Adjustments'!$E$42:$AN$42=AJ$2)*('Multipliers and Adjustments'!$C$43:$C$70=$A26)*('Multipliers and Adjustments'!$D$43:$D$70=$B$1))</f>
        <v>3345180491401.8872</v>
      </c>
      <c r="AK26" s="10" cm="1">
        <f t="array" ref="AK26">SUMIFS('EPA non-CO2 Data'!$H:$H,'EPA non-CO2 Data'!$A:$A,'Country Selector'!$A$2,'EPA non-CO2 Data'!$J:$J,$B$1,'EPA non-CO2 Data'!$I:$I,$A26,'EPA non-CO2 Data'!$F:$F,AK$2)*10^12*SUMPRODUCT('Multipliers and Adjustments'!$E$43:$AN$70*('Multipliers and Adjustments'!$E$42:$AN$42=AK$2)*('Multipliers and Adjustments'!$C$43:$C$70=$A26)*('Multipliers and Adjustments'!$D$43:$D$70=$B$1))</f>
        <v>3352810172852.5015</v>
      </c>
    </row>
    <row r="27" spans="1:37" x14ac:dyDescent="0.25">
      <c r="A27" t="s">
        <v>581</v>
      </c>
      <c r="B27" s="10" cm="1">
        <f t="array" ref="B27">SUMIFS('EPA non-CO2 Data'!$H:$H,'EPA non-CO2 Data'!$A:$A,'Country Selector'!$A$2,'EPA non-CO2 Data'!$J:$J,$B$1,'EPA non-CO2 Data'!$I:$I,$A27,'EPA non-CO2 Data'!$F:$F,B$2)*10^12*SUMPRODUCT('Multipliers and Adjustments'!$E$43:$AN$70*('Multipliers and Adjustments'!$E$42:$AN$42=B$2)*('Multipliers and Adjustments'!$C$43:$C$70=$A27)*('Multipliers and Adjustments'!$D$43:$D$70=$B$1))</f>
        <v>0</v>
      </c>
      <c r="C27" s="10" cm="1">
        <f t="array" ref="C27">SUMIFS('EPA non-CO2 Data'!$H:$H,'EPA non-CO2 Data'!$A:$A,'Country Selector'!$A$2,'EPA non-CO2 Data'!$J:$J,$B$1,'EPA non-CO2 Data'!$I:$I,$A27,'EPA non-CO2 Data'!$F:$F,C$2)*10^12*SUMPRODUCT('Multipliers and Adjustments'!$E$43:$AN$70*('Multipliers and Adjustments'!$E$42:$AN$42=C$2)*('Multipliers and Adjustments'!$C$43:$C$70=$A27)*('Multipliers and Adjustments'!$D$43:$D$70=$B$1))</f>
        <v>0</v>
      </c>
      <c r="D27" s="10" cm="1">
        <f t="array" ref="D27">SUMIFS('EPA non-CO2 Data'!$H:$H,'EPA non-CO2 Data'!$A:$A,'Country Selector'!$A$2,'EPA non-CO2 Data'!$J:$J,$B$1,'EPA non-CO2 Data'!$I:$I,$A27,'EPA non-CO2 Data'!$F:$F,D$2)*10^12*SUMPRODUCT('Multipliers and Adjustments'!$E$43:$AN$70*('Multipliers and Adjustments'!$E$42:$AN$42=D$2)*('Multipliers and Adjustments'!$C$43:$C$70=$A27)*('Multipliers and Adjustments'!$D$43:$D$70=$B$1))</f>
        <v>0</v>
      </c>
      <c r="E27" s="10" cm="1">
        <f t="array" ref="E27">SUMIFS('EPA non-CO2 Data'!$H:$H,'EPA non-CO2 Data'!$A:$A,'Country Selector'!$A$2,'EPA non-CO2 Data'!$J:$J,$B$1,'EPA non-CO2 Data'!$I:$I,$A27,'EPA non-CO2 Data'!$F:$F,E$2)*10^12*SUMPRODUCT('Multipliers and Adjustments'!$E$43:$AN$70*('Multipliers and Adjustments'!$E$42:$AN$42=E$2)*('Multipliers and Adjustments'!$C$43:$C$70=$A27)*('Multipliers and Adjustments'!$D$43:$D$70=$B$1))</f>
        <v>0</v>
      </c>
      <c r="F27" s="10" cm="1">
        <f t="array" ref="F27">SUMIFS('EPA non-CO2 Data'!$H:$H,'EPA non-CO2 Data'!$A:$A,'Country Selector'!$A$2,'EPA non-CO2 Data'!$J:$J,$B$1,'EPA non-CO2 Data'!$I:$I,$A27,'EPA non-CO2 Data'!$F:$F,F$2)*10^12*SUMPRODUCT('Multipliers and Adjustments'!$E$43:$AN$70*('Multipliers and Adjustments'!$E$42:$AN$42=F$2)*('Multipliers and Adjustments'!$C$43:$C$70=$A27)*('Multipliers and Adjustments'!$D$43:$D$70=$B$1))</f>
        <v>0</v>
      </c>
      <c r="G27" s="10" cm="1">
        <f t="array" ref="G27">SUMIFS('EPA non-CO2 Data'!$H:$H,'EPA non-CO2 Data'!$A:$A,'Country Selector'!$A$2,'EPA non-CO2 Data'!$J:$J,$B$1,'EPA non-CO2 Data'!$I:$I,$A27,'EPA non-CO2 Data'!$F:$F,G$2)*10^12*SUMPRODUCT('Multipliers and Adjustments'!$E$43:$AN$70*('Multipliers and Adjustments'!$E$42:$AN$42=G$2)*('Multipliers and Adjustments'!$C$43:$C$70=$A27)*('Multipliers and Adjustments'!$D$43:$D$70=$B$1))</f>
        <v>0</v>
      </c>
      <c r="H27" s="10" cm="1">
        <f t="array" ref="H27">SUMIFS('EPA non-CO2 Data'!$H:$H,'EPA non-CO2 Data'!$A:$A,'Country Selector'!$A$2,'EPA non-CO2 Data'!$J:$J,$B$1,'EPA non-CO2 Data'!$I:$I,$A27,'EPA non-CO2 Data'!$F:$F,H$2)*10^12*SUMPRODUCT('Multipliers and Adjustments'!$E$43:$AN$70*('Multipliers and Adjustments'!$E$42:$AN$42=H$2)*('Multipliers and Adjustments'!$C$43:$C$70=$A27)*('Multipliers and Adjustments'!$D$43:$D$70=$B$1))</f>
        <v>0</v>
      </c>
      <c r="I27" s="10" cm="1">
        <f t="array" ref="I27">SUMIFS('EPA non-CO2 Data'!$H:$H,'EPA non-CO2 Data'!$A:$A,'Country Selector'!$A$2,'EPA non-CO2 Data'!$J:$J,$B$1,'EPA non-CO2 Data'!$I:$I,$A27,'EPA non-CO2 Data'!$F:$F,I$2)*10^12*SUMPRODUCT('Multipliers and Adjustments'!$E$43:$AN$70*('Multipliers and Adjustments'!$E$42:$AN$42=I$2)*('Multipliers and Adjustments'!$C$43:$C$70=$A27)*('Multipliers and Adjustments'!$D$43:$D$70=$B$1))</f>
        <v>0</v>
      </c>
      <c r="J27" s="10" cm="1">
        <f t="array" ref="J27">SUMIFS('EPA non-CO2 Data'!$H:$H,'EPA non-CO2 Data'!$A:$A,'Country Selector'!$A$2,'EPA non-CO2 Data'!$J:$J,$B$1,'EPA non-CO2 Data'!$I:$I,$A27,'EPA non-CO2 Data'!$F:$F,J$2)*10^12*SUMPRODUCT('Multipliers and Adjustments'!$E$43:$AN$70*('Multipliers and Adjustments'!$E$42:$AN$42=J$2)*('Multipliers and Adjustments'!$C$43:$C$70=$A27)*('Multipliers and Adjustments'!$D$43:$D$70=$B$1))</f>
        <v>0</v>
      </c>
      <c r="K27" s="10" cm="1">
        <f t="array" ref="K27">SUMIFS('EPA non-CO2 Data'!$H:$H,'EPA non-CO2 Data'!$A:$A,'Country Selector'!$A$2,'EPA non-CO2 Data'!$J:$J,$B$1,'EPA non-CO2 Data'!$I:$I,$A27,'EPA non-CO2 Data'!$F:$F,K$2)*10^12*SUMPRODUCT('Multipliers and Adjustments'!$E$43:$AN$70*('Multipliers and Adjustments'!$E$42:$AN$42=K$2)*('Multipliers and Adjustments'!$C$43:$C$70=$A27)*('Multipliers and Adjustments'!$D$43:$D$70=$B$1))</f>
        <v>0</v>
      </c>
      <c r="L27" s="10" cm="1">
        <f t="array" ref="L27">SUMIFS('EPA non-CO2 Data'!$H:$H,'EPA non-CO2 Data'!$A:$A,'Country Selector'!$A$2,'EPA non-CO2 Data'!$J:$J,$B$1,'EPA non-CO2 Data'!$I:$I,$A27,'EPA non-CO2 Data'!$F:$F,L$2)*10^12*SUMPRODUCT('Multipliers and Adjustments'!$E$43:$AN$70*('Multipliers and Adjustments'!$E$42:$AN$42=L$2)*('Multipliers and Adjustments'!$C$43:$C$70=$A27)*('Multipliers and Adjustments'!$D$43:$D$70=$B$1))</f>
        <v>0</v>
      </c>
      <c r="M27" s="10" cm="1">
        <f t="array" ref="M27">SUMIFS('EPA non-CO2 Data'!$H:$H,'EPA non-CO2 Data'!$A:$A,'Country Selector'!$A$2,'EPA non-CO2 Data'!$J:$J,$B$1,'EPA non-CO2 Data'!$I:$I,$A27,'EPA non-CO2 Data'!$F:$F,M$2)*10^12*SUMPRODUCT('Multipliers and Adjustments'!$E$43:$AN$70*('Multipliers and Adjustments'!$E$42:$AN$42=M$2)*('Multipliers and Adjustments'!$C$43:$C$70=$A27)*('Multipliers and Adjustments'!$D$43:$D$70=$B$1))</f>
        <v>0</v>
      </c>
      <c r="N27" s="10" cm="1">
        <f t="array" ref="N27">SUMIFS('EPA non-CO2 Data'!$H:$H,'EPA non-CO2 Data'!$A:$A,'Country Selector'!$A$2,'EPA non-CO2 Data'!$J:$J,$B$1,'EPA non-CO2 Data'!$I:$I,$A27,'EPA non-CO2 Data'!$F:$F,N$2)*10^12*SUMPRODUCT('Multipliers and Adjustments'!$E$43:$AN$70*('Multipliers and Adjustments'!$E$42:$AN$42=N$2)*('Multipliers and Adjustments'!$C$43:$C$70=$A27)*('Multipliers and Adjustments'!$D$43:$D$70=$B$1))</f>
        <v>0</v>
      </c>
      <c r="O27" s="10" cm="1">
        <f t="array" ref="O27">SUMIFS('EPA non-CO2 Data'!$H:$H,'EPA non-CO2 Data'!$A:$A,'Country Selector'!$A$2,'EPA non-CO2 Data'!$J:$J,$B$1,'EPA non-CO2 Data'!$I:$I,$A27,'EPA non-CO2 Data'!$F:$F,O$2)*10^12*SUMPRODUCT('Multipliers and Adjustments'!$E$43:$AN$70*('Multipliers and Adjustments'!$E$42:$AN$42=O$2)*('Multipliers and Adjustments'!$C$43:$C$70=$A27)*('Multipliers and Adjustments'!$D$43:$D$70=$B$1))</f>
        <v>0</v>
      </c>
      <c r="P27" s="10" cm="1">
        <f t="array" ref="P27">SUMIFS('EPA non-CO2 Data'!$H:$H,'EPA non-CO2 Data'!$A:$A,'Country Selector'!$A$2,'EPA non-CO2 Data'!$J:$J,$B$1,'EPA non-CO2 Data'!$I:$I,$A27,'EPA non-CO2 Data'!$F:$F,P$2)*10^12*SUMPRODUCT('Multipliers and Adjustments'!$E$43:$AN$70*('Multipliers and Adjustments'!$E$42:$AN$42=P$2)*('Multipliers and Adjustments'!$C$43:$C$70=$A27)*('Multipliers and Adjustments'!$D$43:$D$70=$B$1))</f>
        <v>0</v>
      </c>
      <c r="Q27" s="10" cm="1">
        <f t="array" ref="Q27">SUMIFS('EPA non-CO2 Data'!$H:$H,'EPA non-CO2 Data'!$A:$A,'Country Selector'!$A$2,'EPA non-CO2 Data'!$J:$J,$B$1,'EPA non-CO2 Data'!$I:$I,$A27,'EPA non-CO2 Data'!$F:$F,Q$2)*10^12*SUMPRODUCT('Multipliers and Adjustments'!$E$43:$AN$70*('Multipliers and Adjustments'!$E$42:$AN$42=Q$2)*('Multipliers and Adjustments'!$C$43:$C$70=$A27)*('Multipliers and Adjustments'!$D$43:$D$70=$B$1))</f>
        <v>0</v>
      </c>
      <c r="R27" s="10" cm="1">
        <f t="array" ref="R27">SUMIFS('EPA non-CO2 Data'!$H:$H,'EPA non-CO2 Data'!$A:$A,'Country Selector'!$A$2,'EPA non-CO2 Data'!$J:$J,$B$1,'EPA non-CO2 Data'!$I:$I,$A27,'EPA non-CO2 Data'!$F:$F,R$2)*10^12*SUMPRODUCT('Multipliers and Adjustments'!$E$43:$AN$70*('Multipliers and Adjustments'!$E$42:$AN$42=R$2)*('Multipliers and Adjustments'!$C$43:$C$70=$A27)*('Multipliers and Adjustments'!$D$43:$D$70=$B$1))</f>
        <v>0</v>
      </c>
      <c r="S27" s="10" cm="1">
        <f t="array" ref="S27">SUMIFS('EPA non-CO2 Data'!$H:$H,'EPA non-CO2 Data'!$A:$A,'Country Selector'!$A$2,'EPA non-CO2 Data'!$J:$J,$B$1,'EPA non-CO2 Data'!$I:$I,$A27,'EPA non-CO2 Data'!$F:$F,S$2)*10^12*SUMPRODUCT('Multipliers and Adjustments'!$E$43:$AN$70*('Multipliers and Adjustments'!$E$42:$AN$42=S$2)*('Multipliers and Adjustments'!$C$43:$C$70=$A27)*('Multipliers and Adjustments'!$D$43:$D$70=$B$1))</f>
        <v>0</v>
      </c>
      <c r="T27" s="10" cm="1">
        <f t="array" ref="T27">SUMIFS('EPA non-CO2 Data'!$H:$H,'EPA non-CO2 Data'!$A:$A,'Country Selector'!$A$2,'EPA non-CO2 Data'!$J:$J,$B$1,'EPA non-CO2 Data'!$I:$I,$A27,'EPA non-CO2 Data'!$F:$F,T$2)*10^12*SUMPRODUCT('Multipliers and Adjustments'!$E$43:$AN$70*('Multipliers and Adjustments'!$E$42:$AN$42=T$2)*('Multipliers and Adjustments'!$C$43:$C$70=$A27)*('Multipliers and Adjustments'!$D$43:$D$70=$B$1))</f>
        <v>0</v>
      </c>
      <c r="U27" s="10" cm="1">
        <f t="array" ref="U27">SUMIFS('EPA non-CO2 Data'!$H:$H,'EPA non-CO2 Data'!$A:$A,'Country Selector'!$A$2,'EPA non-CO2 Data'!$J:$J,$B$1,'EPA non-CO2 Data'!$I:$I,$A27,'EPA non-CO2 Data'!$F:$F,U$2)*10^12*SUMPRODUCT('Multipliers and Adjustments'!$E$43:$AN$70*('Multipliers and Adjustments'!$E$42:$AN$42=U$2)*('Multipliers and Adjustments'!$C$43:$C$70=$A27)*('Multipliers and Adjustments'!$D$43:$D$70=$B$1))</f>
        <v>0</v>
      </c>
      <c r="V27" s="10" cm="1">
        <f t="array" ref="V27">SUMIFS('EPA non-CO2 Data'!$H:$H,'EPA non-CO2 Data'!$A:$A,'Country Selector'!$A$2,'EPA non-CO2 Data'!$J:$J,$B$1,'EPA non-CO2 Data'!$I:$I,$A27,'EPA non-CO2 Data'!$F:$F,V$2)*10^12*SUMPRODUCT('Multipliers and Adjustments'!$E$43:$AN$70*('Multipliers and Adjustments'!$E$42:$AN$42=V$2)*('Multipliers and Adjustments'!$C$43:$C$70=$A27)*('Multipliers and Adjustments'!$D$43:$D$70=$B$1))</f>
        <v>0</v>
      </c>
      <c r="W27" s="10" cm="1">
        <f t="array" ref="W27">SUMIFS('EPA non-CO2 Data'!$H:$H,'EPA non-CO2 Data'!$A:$A,'Country Selector'!$A$2,'EPA non-CO2 Data'!$J:$J,$B$1,'EPA non-CO2 Data'!$I:$I,$A27,'EPA non-CO2 Data'!$F:$F,W$2)*10^12*SUMPRODUCT('Multipliers and Adjustments'!$E$43:$AN$70*('Multipliers and Adjustments'!$E$42:$AN$42=W$2)*('Multipliers and Adjustments'!$C$43:$C$70=$A27)*('Multipliers and Adjustments'!$D$43:$D$70=$B$1))</f>
        <v>0</v>
      </c>
      <c r="X27" s="10" cm="1">
        <f t="array" ref="X27">SUMIFS('EPA non-CO2 Data'!$H:$H,'EPA non-CO2 Data'!$A:$A,'Country Selector'!$A$2,'EPA non-CO2 Data'!$J:$J,$B$1,'EPA non-CO2 Data'!$I:$I,$A27,'EPA non-CO2 Data'!$F:$F,X$2)*10^12*SUMPRODUCT('Multipliers and Adjustments'!$E$43:$AN$70*('Multipliers and Adjustments'!$E$42:$AN$42=X$2)*('Multipliers and Adjustments'!$C$43:$C$70=$A27)*('Multipliers and Adjustments'!$D$43:$D$70=$B$1))</f>
        <v>0</v>
      </c>
      <c r="Y27" s="10" cm="1">
        <f t="array" ref="Y27">SUMIFS('EPA non-CO2 Data'!$H:$H,'EPA non-CO2 Data'!$A:$A,'Country Selector'!$A$2,'EPA non-CO2 Data'!$J:$J,$B$1,'EPA non-CO2 Data'!$I:$I,$A27,'EPA non-CO2 Data'!$F:$F,Y$2)*10^12*SUMPRODUCT('Multipliers and Adjustments'!$E$43:$AN$70*('Multipliers and Adjustments'!$E$42:$AN$42=Y$2)*('Multipliers and Adjustments'!$C$43:$C$70=$A27)*('Multipliers and Adjustments'!$D$43:$D$70=$B$1))</f>
        <v>0</v>
      </c>
      <c r="Z27" s="10" cm="1">
        <f t="array" ref="Z27">SUMIFS('EPA non-CO2 Data'!$H:$H,'EPA non-CO2 Data'!$A:$A,'Country Selector'!$A$2,'EPA non-CO2 Data'!$J:$J,$B$1,'EPA non-CO2 Data'!$I:$I,$A27,'EPA non-CO2 Data'!$F:$F,Z$2)*10^12*SUMPRODUCT('Multipliers and Adjustments'!$E$43:$AN$70*('Multipliers and Adjustments'!$E$42:$AN$42=Z$2)*('Multipliers and Adjustments'!$C$43:$C$70=$A27)*('Multipliers and Adjustments'!$D$43:$D$70=$B$1))</f>
        <v>0</v>
      </c>
      <c r="AA27" s="10" cm="1">
        <f t="array" ref="AA27">SUMIFS('EPA non-CO2 Data'!$H:$H,'EPA non-CO2 Data'!$A:$A,'Country Selector'!$A$2,'EPA non-CO2 Data'!$J:$J,$B$1,'EPA non-CO2 Data'!$I:$I,$A27,'EPA non-CO2 Data'!$F:$F,AA$2)*10^12*SUMPRODUCT('Multipliers and Adjustments'!$E$43:$AN$70*('Multipliers and Adjustments'!$E$42:$AN$42=AA$2)*('Multipliers and Adjustments'!$C$43:$C$70=$A27)*('Multipliers and Adjustments'!$D$43:$D$70=$B$1))</f>
        <v>0</v>
      </c>
      <c r="AB27" s="10" cm="1">
        <f t="array" ref="AB27">SUMIFS('EPA non-CO2 Data'!$H:$H,'EPA non-CO2 Data'!$A:$A,'Country Selector'!$A$2,'EPA non-CO2 Data'!$J:$J,$B$1,'EPA non-CO2 Data'!$I:$I,$A27,'EPA non-CO2 Data'!$F:$F,AB$2)*10^12*SUMPRODUCT('Multipliers and Adjustments'!$E$43:$AN$70*('Multipliers and Adjustments'!$E$42:$AN$42=AB$2)*('Multipliers and Adjustments'!$C$43:$C$70=$A27)*('Multipliers and Adjustments'!$D$43:$D$70=$B$1))</f>
        <v>0</v>
      </c>
      <c r="AC27" s="10" cm="1">
        <f t="array" ref="AC27">SUMIFS('EPA non-CO2 Data'!$H:$H,'EPA non-CO2 Data'!$A:$A,'Country Selector'!$A$2,'EPA non-CO2 Data'!$J:$J,$B$1,'EPA non-CO2 Data'!$I:$I,$A27,'EPA non-CO2 Data'!$F:$F,AC$2)*10^12*SUMPRODUCT('Multipliers and Adjustments'!$E$43:$AN$70*('Multipliers and Adjustments'!$E$42:$AN$42=AC$2)*('Multipliers and Adjustments'!$C$43:$C$70=$A27)*('Multipliers and Adjustments'!$D$43:$D$70=$B$1))</f>
        <v>0</v>
      </c>
      <c r="AD27" s="10" cm="1">
        <f t="array" ref="AD27">SUMIFS('EPA non-CO2 Data'!$H:$H,'EPA non-CO2 Data'!$A:$A,'Country Selector'!$A$2,'EPA non-CO2 Data'!$J:$J,$B$1,'EPA non-CO2 Data'!$I:$I,$A27,'EPA non-CO2 Data'!$F:$F,AD$2)*10^12*SUMPRODUCT('Multipliers and Adjustments'!$E$43:$AN$70*('Multipliers and Adjustments'!$E$42:$AN$42=AD$2)*('Multipliers and Adjustments'!$C$43:$C$70=$A27)*('Multipliers and Adjustments'!$D$43:$D$70=$B$1))</f>
        <v>0</v>
      </c>
      <c r="AE27" s="10" cm="1">
        <f t="array" ref="AE27">SUMIFS('EPA non-CO2 Data'!$H:$H,'EPA non-CO2 Data'!$A:$A,'Country Selector'!$A$2,'EPA non-CO2 Data'!$J:$J,$B$1,'EPA non-CO2 Data'!$I:$I,$A27,'EPA non-CO2 Data'!$F:$F,AE$2)*10^12*SUMPRODUCT('Multipliers and Adjustments'!$E$43:$AN$70*('Multipliers and Adjustments'!$E$42:$AN$42=AE$2)*('Multipliers and Adjustments'!$C$43:$C$70=$A27)*('Multipliers and Adjustments'!$D$43:$D$70=$B$1))</f>
        <v>0</v>
      </c>
      <c r="AF27" s="10" cm="1">
        <f t="array" ref="AF27">SUMIFS('EPA non-CO2 Data'!$H:$H,'EPA non-CO2 Data'!$A:$A,'Country Selector'!$A$2,'EPA non-CO2 Data'!$J:$J,$B$1,'EPA non-CO2 Data'!$I:$I,$A27,'EPA non-CO2 Data'!$F:$F,AF$2)*10^12*SUMPRODUCT('Multipliers and Adjustments'!$E$43:$AN$70*('Multipliers and Adjustments'!$E$42:$AN$42=AF$2)*('Multipliers and Adjustments'!$C$43:$C$70=$A27)*('Multipliers and Adjustments'!$D$43:$D$70=$B$1))</f>
        <v>0</v>
      </c>
      <c r="AG27" s="10" cm="1">
        <f t="array" ref="AG27">SUMIFS('EPA non-CO2 Data'!$H:$H,'EPA non-CO2 Data'!$A:$A,'Country Selector'!$A$2,'EPA non-CO2 Data'!$J:$J,$B$1,'EPA non-CO2 Data'!$I:$I,$A27,'EPA non-CO2 Data'!$F:$F,AG$2)*10^12*SUMPRODUCT('Multipliers and Adjustments'!$E$43:$AN$70*('Multipliers and Adjustments'!$E$42:$AN$42=AG$2)*('Multipliers and Adjustments'!$C$43:$C$70=$A27)*('Multipliers and Adjustments'!$D$43:$D$70=$B$1))</f>
        <v>0</v>
      </c>
      <c r="AH27" s="10" cm="1">
        <f t="array" ref="AH27">SUMIFS('EPA non-CO2 Data'!$H:$H,'EPA non-CO2 Data'!$A:$A,'Country Selector'!$A$2,'EPA non-CO2 Data'!$J:$J,$B$1,'EPA non-CO2 Data'!$I:$I,$A27,'EPA non-CO2 Data'!$F:$F,AH$2)*10^12*SUMPRODUCT('Multipliers and Adjustments'!$E$43:$AN$70*('Multipliers and Adjustments'!$E$42:$AN$42=AH$2)*('Multipliers and Adjustments'!$C$43:$C$70=$A27)*('Multipliers and Adjustments'!$D$43:$D$70=$B$1))</f>
        <v>0</v>
      </c>
      <c r="AI27" s="10" cm="1">
        <f t="array" ref="AI27">SUMIFS('EPA non-CO2 Data'!$H:$H,'EPA non-CO2 Data'!$A:$A,'Country Selector'!$A$2,'EPA non-CO2 Data'!$J:$J,$B$1,'EPA non-CO2 Data'!$I:$I,$A27,'EPA non-CO2 Data'!$F:$F,AI$2)*10^12*SUMPRODUCT('Multipliers and Adjustments'!$E$43:$AN$70*('Multipliers and Adjustments'!$E$42:$AN$42=AI$2)*('Multipliers and Adjustments'!$C$43:$C$70=$A27)*('Multipliers and Adjustments'!$D$43:$D$70=$B$1))</f>
        <v>0</v>
      </c>
      <c r="AJ27" s="10" cm="1">
        <f t="array" ref="AJ27">SUMIFS('EPA non-CO2 Data'!$H:$H,'EPA non-CO2 Data'!$A:$A,'Country Selector'!$A$2,'EPA non-CO2 Data'!$J:$J,$B$1,'EPA non-CO2 Data'!$I:$I,$A27,'EPA non-CO2 Data'!$F:$F,AJ$2)*10^12*SUMPRODUCT('Multipliers and Adjustments'!$E$43:$AN$70*('Multipliers and Adjustments'!$E$42:$AN$42=AJ$2)*('Multipliers and Adjustments'!$C$43:$C$70=$A27)*('Multipliers and Adjustments'!$D$43:$D$70=$B$1))</f>
        <v>0</v>
      </c>
      <c r="AK27" s="10" cm="1">
        <f t="array" ref="AK27">SUMIFS('EPA non-CO2 Data'!$H:$H,'EPA non-CO2 Data'!$A:$A,'Country Selector'!$A$2,'EPA non-CO2 Data'!$J:$J,$B$1,'EPA non-CO2 Data'!$I:$I,$A27,'EPA non-CO2 Data'!$F:$F,AK$2)*10^12*SUMPRODUCT('Multipliers and Adjustments'!$E$43:$AN$70*('Multipliers and Adjustments'!$E$42:$AN$42=AK$2)*('Multipliers and Adjustments'!$C$43:$C$70=$A27)*('Multipliers and Adjustments'!$D$43:$D$70=$B$1))</f>
        <v>0</v>
      </c>
    </row>
    <row r="29" spans="1:37" x14ac:dyDescent="0.25">
      <c r="B29" s="72"/>
      <c r="C29" s="72"/>
      <c r="D29" s="72"/>
      <c r="E29" s="72"/>
      <c r="F29"/>
      <c r="G29" s="72"/>
      <c r="H29" s="164"/>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row>
    <row r="30" spans="1:37" x14ac:dyDescent="0.25">
      <c r="F30"/>
      <c r="H30" s="164"/>
      <c r="I30" s="249"/>
      <c r="Q30" s="113"/>
    </row>
    <row r="31" spans="1:37" x14ac:dyDescent="0.25">
      <c r="F31"/>
      <c r="H31" s="164"/>
      <c r="Q31" s="113"/>
    </row>
    <row r="32" spans="1:37" x14ac:dyDescent="0.25">
      <c r="F32"/>
      <c r="H32" s="164"/>
    </row>
    <row r="33" spans="6:8" x14ac:dyDescent="0.25">
      <c r="F33"/>
      <c r="H33" s="164"/>
    </row>
    <row r="34" spans="6:8" x14ac:dyDescent="0.25">
      <c r="F34"/>
      <c r="H34" s="164"/>
    </row>
    <row r="35" spans="6:8" x14ac:dyDescent="0.25">
      <c r="F35"/>
      <c r="H35" s="164"/>
    </row>
    <row r="36" spans="6:8" x14ac:dyDescent="0.25">
      <c r="F36"/>
      <c r="H36" s="164"/>
    </row>
    <row r="37" spans="6:8" x14ac:dyDescent="0.25">
      <c r="F37"/>
      <c r="H37" s="164"/>
    </row>
    <row r="38" spans="6:8" x14ac:dyDescent="0.25">
      <c r="F38"/>
      <c r="H38" s="164"/>
    </row>
    <row r="39" spans="6:8" x14ac:dyDescent="0.25">
      <c r="F39"/>
      <c r="H39" s="164"/>
    </row>
    <row r="40" spans="6:8" x14ac:dyDescent="0.25">
      <c r="F40"/>
      <c r="H40" s="164"/>
    </row>
    <row r="41" spans="6:8" x14ac:dyDescent="0.25">
      <c r="F41"/>
      <c r="H41" s="164"/>
    </row>
    <row r="42" spans="6:8" x14ac:dyDescent="0.25">
      <c r="F42"/>
      <c r="H42" s="164"/>
    </row>
    <row r="43" spans="6:8" x14ac:dyDescent="0.25">
      <c r="F43"/>
      <c r="H43" s="164"/>
    </row>
    <row r="44" spans="6:8" x14ac:dyDescent="0.25">
      <c r="F44"/>
      <c r="H44" s="164"/>
    </row>
    <row r="45" spans="6:8" x14ac:dyDescent="0.25">
      <c r="F45"/>
      <c r="H45" s="164"/>
    </row>
    <row r="46" spans="6:8" x14ac:dyDescent="0.25">
      <c r="F46"/>
      <c r="H46" s="164"/>
    </row>
    <row r="47" spans="6:8" x14ac:dyDescent="0.25">
      <c r="F47"/>
      <c r="H47" s="164"/>
    </row>
    <row r="48" spans="6:8" x14ac:dyDescent="0.25">
      <c r="F48"/>
      <c r="H48" s="164"/>
    </row>
    <row r="49" spans="6:8" x14ac:dyDescent="0.25">
      <c r="F49"/>
      <c r="H49" s="164"/>
    </row>
    <row r="50" spans="6:8" x14ac:dyDescent="0.25">
      <c r="F50"/>
      <c r="H50" s="164"/>
    </row>
    <row r="51" spans="6:8" x14ac:dyDescent="0.25">
      <c r="F51"/>
      <c r="H51" s="164"/>
    </row>
    <row r="52" spans="6:8" x14ac:dyDescent="0.25">
      <c r="F52"/>
      <c r="H52" s="164"/>
    </row>
    <row r="53" spans="6:8" x14ac:dyDescent="0.25">
      <c r="F53"/>
      <c r="H53" s="16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0">
    <tabColor theme="8" tint="-0.249977111117893"/>
  </sheetPr>
  <dimension ref="A1:AK53"/>
  <sheetViews>
    <sheetView workbookViewId="0">
      <selection activeCell="B11" sqref="B11:AK11"/>
    </sheetView>
  </sheetViews>
  <sheetFormatPr defaultColWidth="10.28515625" defaultRowHeight="15" x14ac:dyDescent="0.25"/>
  <cols>
    <col min="1" max="1" width="45.5703125" style="8" customWidth="1"/>
    <col min="2" max="2" width="18.7109375" style="8" customWidth="1"/>
    <col min="3" max="9" width="11.42578125" style="8" customWidth="1"/>
    <col min="10" max="37" width="11.42578125" style="7" customWidth="1"/>
    <col min="38" max="16384" width="10.28515625" style="7"/>
  </cols>
  <sheetData>
    <row r="1" spans="1:37" x14ac:dyDescent="0.25">
      <c r="A1" s="14" t="s">
        <v>233</v>
      </c>
      <c r="B1" s="14" t="s">
        <v>12</v>
      </c>
      <c r="C1" s="16" t="str">
        <f>_xlfn.CONCAT("Unit: grams of ",B1)</f>
        <v>Unit: grams of N2O</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62" cm="1">
        <f t="array" ref="B3">SUMIFS('EPA non-CO2 Data'!$H:$H,'EPA non-CO2 Data'!$A:$A,'Country Selector'!$A$2,'EPA non-CO2 Data'!$J:$J,$B$1,'EPA non-CO2 Data'!$I:$I,$A3,'EPA non-CO2 Data'!$F:$F,B$2)*10^12*SUMPRODUCT('Multipliers and Adjustments'!$E$43:$AN$70*('Multipliers and Adjustments'!$E$42:$AN$42=B$2)*('Multipliers and Adjustments'!$C$43:$C$70=$A3)*('Multipliers and Adjustments'!$D$43:$D$70=$B$1))-IF('Country Selector'!$A$2="United States",SUM('IRA Agriculture Funding'!B42:B43),0)</f>
        <v>564253253165.22852</v>
      </c>
      <c r="C3" s="162" cm="1">
        <f t="array" ref="C3">SUMIFS('EPA non-CO2 Data'!$H:$H,'EPA non-CO2 Data'!$A:$A,'Country Selector'!$A$2,'EPA non-CO2 Data'!$J:$J,$B$1,'EPA non-CO2 Data'!$I:$I,$A3,'EPA non-CO2 Data'!$F:$F,C$2)*10^12*SUMPRODUCT('Multipliers and Adjustments'!$E$43:$AN$70*('Multipliers and Adjustments'!$E$42:$AN$42=C$2)*('Multipliers and Adjustments'!$C$43:$C$70=$A3)*('Multipliers and Adjustments'!$D$43:$D$70=$B$1))-IF('Country Selector'!$A$2="United States",SUM('IRA Agriculture Funding'!C42:C43),0)</f>
        <v>563904487403.83472</v>
      </c>
      <c r="D3" s="162" cm="1">
        <f t="array" ref="D3">SUMIFS('EPA non-CO2 Data'!$H:$H,'EPA non-CO2 Data'!$A:$A,'Country Selector'!$A$2,'EPA non-CO2 Data'!$J:$J,$B$1,'EPA non-CO2 Data'!$I:$I,$A3,'EPA non-CO2 Data'!$F:$F,D$2)*10^12*SUMPRODUCT('Multipliers and Adjustments'!$E$43:$AN$70*('Multipliers and Adjustments'!$E$42:$AN$42=D$2)*('Multipliers and Adjustments'!$C$43:$C$70=$A3)*('Multipliers and Adjustments'!$D$43:$D$70=$B$1))-IF('Country Selector'!$A$2="United States",SUM('IRA Agriculture Funding'!D42:D43),0)</f>
        <v>563979909937.8783</v>
      </c>
      <c r="E3" s="162" cm="1">
        <f t="array" ref="E3">SUMIFS('EPA non-CO2 Data'!$H:$H,'EPA non-CO2 Data'!$A:$A,'Country Selector'!$A$2,'EPA non-CO2 Data'!$J:$J,$B$1,'EPA non-CO2 Data'!$I:$I,$A3,'EPA non-CO2 Data'!$F:$F,E$2)*10^12*SUMPRODUCT('Multipliers and Adjustments'!$E$43:$AN$70*('Multipliers and Adjustments'!$E$42:$AN$42=E$2)*('Multipliers and Adjustments'!$C$43:$C$70=$A3)*('Multipliers and Adjustments'!$D$43:$D$70=$B$1))-IF('Country Selector'!$A$2="United States",SUM('IRA Agriculture Funding'!E42:E43),0)</f>
        <v>564055332471.92175</v>
      </c>
      <c r="F3" s="162" cm="1">
        <f t="array" ref="F3">SUMIFS('EPA non-CO2 Data'!$H:$H,'EPA non-CO2 Data'!$A:$A,'Country Selector'!$A$2,'EPA non-CO2 Data'!$J:$J,$B$1,'EPA non-CO2 Data'!$I:$I,$A3,'EPA non-CO2 Data'!$F:$F,F$2)*10^12*SUMPRODUCT('Multipliers and Adjustments'!$E$43:$AN$70*('Multipliers and Adjustments'!$E$42:$AN$42=F$2)*('Multipliers and Adjustments'!$C$43:$C$70=$A3)*('Multipliers and Adjustments'!$D$43:$D$70=$B$1))-IF('Country Selector'!$A$2="United States",SUM('IRA Agriculture Funding'!F42:F43),0)</f>
        <v>564130755005.96521</v>
      </c>
      <c r="G3" s="162" cm="1">
        <f t="array" ref="G3">SUMIFS('EPA non-CO2 Data'!$H:$H,'EPA non-CO2 Data'!$A:$A,'Country Selector'!$A$2,'EPA non-CO2 Data'!$J:$J,$B$1,'EPA non-CO2 Data'!$I:$I,$A3,'EPA non-CO2 Data'!$F:$F,G$2)*10^12*SUMPRODUCT('Multipliers and Adjustments'!$E$43:$AN$70*('Multipliers and Adjustments'!$E$42:$AN$42=G$2)*('Multipliers and Adjustments'!$C$43:$C$70=$A3)*('Multipliers and Adjustments'!$D$43:$D$70=$B$1))-IF('Country Selector'!$A$2="United States",SUM('IRA Agriculture Funding'!G42:G43),0)</f>
        <v>564206177540.00818</v>
      </c>
      <c r="H3" s="162" cm="1">
        <f t="array" ref="H3">SUMIFS('EPA non-CO2 Data'!$H:$H,'EPA non-CO2 Data'!$A:$A,'Country Selector'!$A$2,'EPA non-CO2 Data'!$J:$J,$B$1,'EPA non-CO2 Data'!$I:$I,$A3,'EPA non-CO2 Data'!$F:$F,H$2)*10^12*SUMPRODUCT('Multipliers and Adjustments'!$E$43:$AN$70*('Multipliers and Adjustments'!$E$42:$AN$42=H$2)*('Multipliers and Adjustments'!$C$43:$C$70=$A3)*('Multipliers and Adjustments'!$D$43:$D$70=$B$1))-IF('Country Selector'!$A$2="United States",SUM('IRA Agriculture Funding'!H42:H43),0)</f>
        <v>515113854762.3717</v>
      </c>
      <c r="I3" s="162" cm="1">
        <f t="array" ref="I3">SUMIFS('EPA non-CO2 Data'!$H:$H,'EPA non-CO2 Data'!$A:$A,'Country Selector'!$A$2,'EPA non-CO2 Data'!$J:$J,$B$1,'EPA non-CO2 Data'!$I:$I,$A3,'EPA non-CO2 Data'!$F:$F,I$2)*10^12*SUMPRODUCT('Multipliers and Adjustments'!$E$43:$AN$70*('Multipliers and Adjustments'!$E$42:$AN$42=I$2)*('Multipliers and Adjustments'!$C$43:$C$70=$A3)*('Multipliers and Adjustments'!$D$43:$D$70=$B$1))-IF('Country Selector'!$A$2="United States",SUM('IRA Agriculture Funding'!I42:I43),0)</f>
        <v>515114218278.32196</v>
      </c>
      <c r="J3" s="162" cm="1">
        <f t="array" ref="J3">SUMIFS('EPA non-CO2 Data'!$H:$H,'EPA non-CO2 Data'!$A:$A,'Country Selector'!$A$2,'EPA non-CO2 Data'!$J:$J,$B$1,'EPA non-CO2 Data'!$I:$I,$A3,'EPA non-CO2 Data'!$F:$F,J$2)*10^12*SUMPRODUCT('Multipliers and Adjustments'!$E$43:$AN$70*('Multipliers and Adjustments'!$E$42:$AN$42=J$2)*('Multipliers and Adjustments'!$C$43:$C$70=$A3)*('Multipliers and Adjustments'!$D$43:$D$70=$B$1))-IF('Country Selector'!$A$2="United States",SUM('IRA Agriculture Funding'!J42:J43),0)</f>
        <v>515114581794.27234</v>
      </c>
      <c r="K3" s="162" cm="1">
        <f t="array" ref="K3">SUMIFS('EPA non-CO2 Data'!$H:$H,'EPA non-CO2 Data'!$A:$A,'Country Selector'!$A$2,'EPA non-CO2 Data'!$J:$J,$B$1,'EPA non-CO2 Data'!$I:$I,$A3,'EPA non-CO2 Data'!$F:$F,K$2)*10^12*SUMPRODUCT('Multipliers and Adjustments'!$E$43:$AN$70*('Multipliers and Adjustments'!$E$42:$AN$42=K$2)*('Multipliers and Adjustments'!$C$43:$C$70=$A3)*('Multipliers and Adjustments'!$D$43:$D$70=$B$1))-IF('Country Selector'!$A$2="United States",SUM('IRA Agriculture Funding'!K42:K43),0)</f>
        <v>515114945310.22272</v>
      </c>
      <c r="L3" s="162" cm="1">
        <f t="array" ref="L3">SUMIFS('EPA non-CO2 Data'!$H:$H,'EPA non-CO2 Data'!$A:$A,'Country Selector'!$A$2,'EPA non-CO2 Data'!$J:$J,$B$1,'EPA non-CO2 Data'!$I:$I,$A3,'EPA non-CO2 Data'!$F:$F,L$2)*10^12*SUMPRODUCT('Multipliers and Adjustments'!$E$43:$AN$70*('Multipliers and Adjustments'!$E$42:$AN$42=L$2)*('Multipliers and Adjustments'!$C$43:$C$70=$A3)*('Multipliers and Adjustments'!$D$43:$D$70=$B$1))-IF('Country Selector'!$A$2="United States",SUM('IRA Agriculture Funding'!L42:L43),0)</f>
        <v>515115308826.17352</v>
      </c>
      <c r="M3" s="162" cm="1">
        <f t="array" ref="M3">SUMIFS('EPA non-CO2 Data'!$H:$H,'EPA non-CO2 Data'!$A:$A,'Country Selector'!$A$2,'EPA non-CO2 Data'!$J:$J,$B$1,'EPA non-CO2 Data'!$I:$I,$A3,'EPA non-CO2 Data'!$F:$F,M$2)*10^12*SUMPRODUCT('Multipliers and Adjustments'!$E$43:$AN$70*('Multipliers and Adjustments'!$E$42:$AN$42=M$2)*('Multipliers and Adjustments'!$C$43:$C$70=$A3)*('Multipliers and Adjustments'!$D$43:$D$70=$B$1))-IF('Country Selector'!$A$2="United States",SUM('IRA Agriculture Funding'!M42:M43),0)</f>
        <v>514829266193.71594</v>
      </c>
      <c r="N3" s="162" cm="1">
        <f t="array" ref="N3">SUMIFS('EPA non-CO2 Data'!$H:$H,'EPA non-CO2 Data'!$A:$A,'Country Selector'!$A$2,'EPA non-CO2 Data'!$J:$J,$B$1,'EPA non-CO2 Data'!$I:$I,$A3,'EPA non-CO2 Data'!$F:$F,N$2)*10^12*SUMPRODUCT('Multipliers and Adjustments'!$E$43:$AN$70*('Multipliers and Adjustments'!$E$42:$AN$42=N$2)*('Multipliers and Adjustments'!$C$43:$C$70=$A3)*('Multipliers and Adjustments'!$D$43:$D$70=$B$1))-IF('Country Selector'!$A$2="United States",SUM('IRA Agriculture Funding'!N42:N43),0)</f>
        <v>514543223561.25885</v>
      </c>
      <c r="O3" s="162" cm="1">
        <f t="array" ref="O3">SUMIFS('EPA non-CO2 Data'!$H:$H,'EPA non-CO2 Data'!$A:$A,'Country Selector'!$A$2,'EPA non-CO2 Data'!$J:$J,$B$1,'EPA non-CO2 Data'!$I:$I,$A3,'EPA non-CO2 Data'!$F:$F,O$2)*10^12*SUMPRODUCT('Multipliers and Adjustments'!$E$43:$AN$70*('Multipliers and Adjustments'!$E$42:$AN$42=O$2)*('Multipliers and Adjustments'!$C$43:$C$70=$A3)*('Multipliers and Adjustments'!$D$43:$D$70=$B$1))-IF('Country Selector'!$A$2="United States",SUM('IRA Agriculture Funding'!O42:O43),0)</f>
        <v>514257180928.80139</v>
      </c>
      <c r="P3" s="162" cm="1">
        <f t="array" ref="P3">SUMIFS('EPA non-CO2 Data'!$H:$H,'EPA non-CO2 Data'!$A:$A,'Country Selector'!$A$2,'EPA non-CO2 Data'!$J:$J,$B$1,'EPA non-CO2 Data'!$I:$I,$A3,'EPA non-CO2 Data'!$F:$F,P$2)*10^12*SUMPRODUCT('Multipliers and Adjustments'!$E$43:$AN$70*('Multipliers and Adjustments'!$E$42:$AN$42=P$2)*('Multipliers and Adjustments'!$C$43:$C$70=$A3)*('Multipliers and Adjustments'!$D$43:$D$70=$B$1))-IF('Country Selector'!$A$2="United States",SUM('IRA Agriculture Funding'!P42:P43),0)</f>
        <v>513971138296.34393</v>
      </c>
      <c r="Q3" s="162" cm="1">
        <f t="array" ref="Q3">SUMIFS('EPA non-CO2 Data'!$H:$H,'EPA non-CO2 Data'!$A:$A,'Country Selector'!$A$2,'EPA non-CO2 Data'!$J:$J,$B$1,'EPA non-CO2 Data'!$I:$I,$A3,'EPA non-CO2 Data'!$F:$F,Q$2)*10^12*SUMPRODUCT('Multipliers and Adjustments'!$E$43:$AN$70*('Multipliers and Adjustments'!$E$42:$AN$42=Q$2)*('Multipliers and Adjustments'!$C$43:$C$70=$A3)*('Multipliers and Adjustments'!$D$43:$D$70=$B$1))-IF('Country Selector'!$A$2="United States",SUM('IRA Agriculture Funding'!Q42:Q43),0)</f>
        <v>513685095663.88672</v>
      </c>
      <c r="R3" s="162" cm="1">
        <f t="array" ref="R3">SUMIFS('EPA non-CO2 Data'!$H:$H,'EPA non-CO2 Data'!$A:$A,'Country Selector'!$A$2,'EPA non-CO2 Data'!$J:$J,$B$1,'EPA non-CO2 Data'!$I:$I,$A3,'EPA non-CO2 Data'!$F:$F,R$2)*10^12*SUMPRODUCT('Multipliers and Adjustments'!$E$43:$AN$70*('Multipliers and Adjustments'!$E$42:$AN$42=R$2)*('Multipliers and Adjustments'!$C$43:$C$70=$A3)*('Multipliers and Adjustments'!$D$43:$D$70=$B$1))-IF('Country Selector'!$A$2="United States",SUM('IRA Agriculture Funding'!R42:R43),0)</f>
        <v>513374152198.0188</v>
      </c>
      <c r="S3" s="162" cm="1">
        <f t="array" ref="S3">SUMIFS('EPA non-CO2 Data'!$H:$H,'EPA non-CO2 Data'!$A:$A,'Country Selector'!$A$2,'EPA non-CO2 Data'!$J:$J,$B$1,'EPA non-CO2 Data'!$I:$I,$A3,'EPA non-CO2 Data'!$F:$F,S$2)*10^12*SUMPRODUCT('Multipliers and Adjustments'!$E$43:$AN$70*('Multipliers and Adjustments'!$E$42:$AN$42=S$2)*('Multipliers and Adjustments'!$C$43:$C$70=$A3)*('Multipliers and Adjustments'!$D$43:$D$70=$B$1))-IF('Country Selector'!$A$2="United States",SUM('IRA Agriculture Funding'!S42:S43),0)</f>
        <v>513063208732.15027</v>
      </c>
      <c r="T3" s="162" cm="1">
        <f t="array" ref="T3">SUMIFS('EPA non-CO2 Data'!$H:$H,'EPA non-CO2 Data'!$A:$A,'Country Selector'!$A$2,'EPA non-CO2 Data'!$J:$J,$B$1,'EPA non-CO2 Data'!$I:$I,$A3,'EPA non-CO2 Data'!$F:$F,T$2)*10^12*SUMPRODUCT('Multipliers and Adjustments'!$E$43:$AN$70*('Multipliers and Adjustments'!$E$42:$AN$42=T$2)*('Multipliers and Adjustments'!$C$43:$C$70=$A3)*('Multipliers and Adjustments'!$D$43:$D$70=$B$1))-IF('Country Selector'!$A$2="United States",SUM('IRA Agriculture Funding'!T42:T43),0)</f>
        <v>512752265266.28223</v>
      </c>
      <c r="U3" s="162" cm="1">
        <f t="array" ref="U3">SUMIFS('EPA non-CO2 Data'!$H:$H,'EPA non-CO2 Data'!$A:$A,'Country Selector'!$A$2,'EPA non-CO2 Data'!$J:$J,$B$1,'EPA non-CO2 Data'!$I:$I,$A3,'EPA non-CO2 Data'!$F:$F,U$2)*10^12*SUMPRODUCT('Multipliers and Adjustments'!$E$43:$AN$70*('Multipliers and Adjustments'!$E$42:$AN$42=U$2)*('Multipliers and Adjustments'!$C$43:$C$70=$A3)*('Multipliers and Adjustments'!$D$43:$D$70=$B$1))-IF('Country Selector'!$A$2="United States",SUM('IRA Agriculture Funding'!U42:U43),0)</f>
        <v>512441321800.41449</v>
      </c>
      <c r="V3" s="162" cm="1">
        <f t="array" ref="V3">SUMIFS('EPA non-CO2 Data'!$H:$H,'EPA non-CO2 Data'!$A:$A,'Country Selector'!$A$2,'EPA non-CO2 Data'!$J:$J,$B$1,'EPA non-CO2 Data'!$I:$I,$A3,'EPA non-CO2 Data'!$F:$F,V$2)*10^12*SUMPRODUCT('Multipliers and Adjustments'!$E$43:$AN$70*('Multipliers and Adjustments'!$E$42:$AN$42=V$2)*('Multipliers and Adjustments'!$C$43:$C$70=$A3)*('Multipliers and Adjustments'!$D$43:$D$70=$B$1))-IF('Country Selector'!$A$2="United States",SUM('IRA Agriculture Funding'!V42:V43),0)</f>
        <v>512130378334.54626</v>
      </c>
      <c r="W3" s="162" cm="1">
        <f t="array" ref="W3">SUMIFS('EPA non-CO2 Data'!$H:$H,'EPA non-CO2 Data'!$A:$A,'Country Selector'!$A$2,'EPA non-CO2 Data'!$J:$J,$B$1,'EPA non-CO2 Data'!$I:$I,$A3,'EPA non-CO2 Data'!$F:$F,W$2)*10^12*SUMPRODUCT('Multipliers and Adjustments'!$E$43:$AN$70*('Multipliers and Adjustments'!$E$42:$AN$42=W$2)*('Multipliers and Adjustments'!$C$43:$C$70=$A3)*('Multipliers and Adjustments'!$D$43:$D$70=$B$1))-IF('Country Selector'!$A$2="United States",SUM('IRA Agriculture Funding'!W42:W43),0)</f>
        <v>511644971756.13232</v>
      </c>
      <c r="X3" s="162" cm="1">
        <f t="array" ref="X3">SUMIFS('EPA non-CO2 Data'!$H:$H,'EPA non-CO2 Data'!$A:$A,'Country Selector'!$A$2,'EPA non-CO2 Data'!$J:$J,$B$1,'EPA non-CO2 Data'!$I:$I,$A3,'EPA non-CO2 Data'!$F:$F,X$2)*10^12*SUMPRODUCT('Multipliers and Adjustments'!$E$43:$AN$70*('Multipliers and Adjustments'!$E$42:$AN$42=X$2)*('Multipliers and Adjustments'!$C$43:$C$70=$A3)*('Multipliers and Adjustments'!$D$43:$D$70=$B$1))-IF('Country Selector'!$A$2="United States",SUM('IRA Agriculture Funding'!X42:X43),0)</f>
        <v>511159565177.71814</v>
      </c>
      <c r="Y3" s="162" cm="1">
        <f t="array" ref="Y3">SUMIFS('EPA non-CO2 Data'!$H:$H,'EPA non-CO2 Data'!$A:$A,'Country Selector'!$A$2,'EPA non-CO2 Data'!$J:$J,$B$1,'EPA non-CO2 Data'!$I:$I,$A3,'EPA non-CO2 Data'!$F:$F,Y$2)*10^12*SUMPRODUCT('Multipliers and Adjustments'!$E$43:$AN$70*('Multipliers and Adjustments'!$E$42:$AN$42=Y$2)*('Multipliers and Adjustments'!$C$43:$C$70=$A3)*('Multipliers and Adjustments'!$D$43:$D$70=$B$1))-IF('Country Selector'!$A$2="United States",SUM('IRA Agriculture Funding'!Y42:Y43),0)</f>
        <v>510674158599.30389</v>
      </c>
      <c r="Z3" s="162" cm="1">
        <f t="array" ref="Z3">SUMIFS('EPA non-CO2 Data'!$H:$H,'EPA non-CO2 Data'!$A:$A,'Country Selector'!$A$2,'EPA non-CO2 Data'!$J:$J,$B$1,'EPA non-CO2 Data'!$I:$I,$A3,'EPA non-CO2 Data'!$F:$F,Z$2)*10^12*SUMPRODUCT('Multipliers and Adjustments'!$E$43:$AN$70*('Multipliers and Adjustments'!$E$42:$AN$42=Z$2)*('Multipliers and Adjustments'!$C$43:$C$70=$A3)*('Multipliers and Adjustments'!$D$43:$D$70=$B$1))-IF('Country Selector'!$A$2="United States",SUM('IRA Agriculture Funding'!Z42:Z43),0)</f>
        <v>510188752020.89014</v>
      </c>
      <c r="AA3" s="162" cm="1">
        <f t="array" ref="AA3">SUMIFS('EPA non-CO2 Data'!$H:$H,'EPA non-CO2 Data'!$A:$A,'Country Selector'!$A$2,'EPA non-CO2 Data'!$J:$J,$B$1,'EPA non-CO2 Data'!$I:$I,$A3,'EPA non-CO2 Data'!$F:$F,AA$2)*10^12*SUMPRODUCT('Multipliers and Adjustments'!$E$43:$AN$70*('Multipliers and Adjustments'!$E$42:$AN$42=AA$2)*('Multipliers and Adjustments'!$C$43:$C$70=$A3)*('Multipliers and Adjustments'!$D$43:$D$70=$B$1))-IF('Country Selector'!$A$2="United States",SUM('IRA Agriculture Funding'!AA42:AA43),0)</f>
        <v>509703345442.47644</v>
      </c>
      <c r="AB3" s="162" cm="1">
        <f t="array" ref="AB3">SUMIFS('EPA non-CO2 Data'!$H:$H,'EPA non-CO2 Data'!$A:$A,'Country Selector'!$A$2,'EPA non-CO2 Data'!$J:$J,$B$1,'EPA non-CO2 Data'!$I:$I,$A3,'EPA non-CO2 Data'!$F:$F,AB$2)*10^12*SUMPRODUCT('Multipliers and Adjustments'!$E$43:$AN$70*('Multipliers and Adjustments'!$E$42:$AN$42=AB$2)*('Multipliers and Adjustments'!$C$43:$C$70=$A3)*('Multipliers and Adjustments'!$D$43:$D$70=$B$1))-IF('Country Selector'!$A$2="United States",SUM('IRA Agriculture Funding'!AB42:AB43),0)</f>
        <v>509017402702.60791</v>
      </c>
      <c r="AC3" s="162" cm="1">
        <f t="array" ref="AC3">SUMIFS('EPA non-CO2 Data'!$H:$H,'EPA non-CO2 Data'!$A:$A,'Country Selector'!$A$2,'EPA non-CO2 Data'!$J:$J,$B$1,'EPA non-CO2 Data'!$I:$I,$A3,'EPA non-CO2 Data'!$F:$F,AC$2)*10^12*SUMPRODUCT('Multipliers and Adjustments'!$E$43:$AN$70*('Multipliers and Adjustments'!$E$42:$AN$42=AC$2)*('Multipliers and Adjustments'!$C$43:$C$70=$A3)*('Multipliers and Adjustments'!$D$43:$D$70=$B$1))-IF('Country Selector'!$A$2="United States",SUM('IRA Agriculture Funding'!AC42:AC43),0)</f>
        <v>508331459962.73962</v>
      </c>
      <c r="AD3" s="162" cm="1">
        <f t="array" ref="AD3">SUMIFS('EPA non-CO2 Data'!$H:$H,'EPA non-CO2 Data'!$A:$A,'Country Selector'!$A$2,'EPA non-CO2 Data'!$J:$J,$B$1,'EPA non-CO2 Data'!$I:$I,$A3,'EPA non-CO2 Data'!$F:$F,AD$2)*10^12*SUMPRODUCT('Multipliers and Adjustments'!$E$43:$AN$70*('Multipliers and Adjustments'!$E$42:$AN$42=AD$2)*('Multipliers and Adjustments'!$C$43:$C$70=$A3)*('Multipliers and Adjustments'!$D$43:$D$70=$B$1))-IF('Country Selector'!$A$2="United States",SUM('IRA Agriculture Funding'!AD42:AD43),0)</f>
        <v>507645517222.87177</v>
      </c>
      <c r="AE3" s="162" cm="1">
        <f t="array" ref="AE3">SUMIFS('EPA non-CO2 Data'!$H:$H,'EPA non-CO2 Data'!$A:$A,'Country Selector'!$A$2,'EPA non-CO2 Data'!$J:$J,$B$1,'EPA non-CO2 Data'!$I:$I,$A3,'EPA non-CO2 Data'!$F:$F,AE$2)*10^12*SUMPRODUCT('Multipliers and Adjustments'!$E$43:$AN$70*('Multipliers and Adjustments'!$E$42:$AN$42=AE$2)*('Multipliers and Adjustments'!$C$43:$C$70=$A3)*('Multipliers and Adjustments'!$D$43:$D$70=$B$1))-IF('Country Selector'!$A$2="United States",SUM('IRA Agriculture Funding'!AE42:AE43),0)</f>
        <v>506959574483.00311</v>
      </c>
      <c r="AF3" s="162" cm="1">
        <f t="array" ref="AF3">SUMIFS('EPA non-CO2 Data'!$H:$H,'EPA non-CO2 Data'!$A:$A,'Country Selector'!$A$2,'EPA non-CO2 Data'!$J:$J,$B$1,'EPA non-CO2 Data'!$I:$I,$A3,'EPA non-CO2 Data'!$F:$F,AF$2)*10^12*SUMPRODUCT('Multipliers and Adjustments'!$E$43:$AN$70*('Multipliers and Adjustments'!$E$42:$AN$42=AF$2)*('Multipliers and Adjustments'!$C$43:$C$70=$A3)*('Multipliers and Adjustments'!$D$43:$D$70=$B$1))-IF('Country Selector'!$A$2="United States",SUM('IRA Agriculture Funding'!AF42:AF43),0)</f>
        <v>506273631743.13483</v>
      </c>
      <c r="AG3" s="162" cm="1">
        <f t="array" ref="AG3">SUMIFS('EPA non-CO2 Data'!$H:$H,'EPA non-CO2 Data'!$A:$A,'Country Selector'!$A$2,'EPA non-CO2 Data'!$J:$J,$B$1,'EPA non-CO2 Data'!$I:$I,$A3,'EPA non-CO2 Data'!$F:$F,AG$2)*10^12*SUMPRODUCT('Multipliers and Adjustments'!$E$43:$AN$70*('Multipliers and Adjustments'!$E$42:$AN$42=AG$2)*('Multipliers and Adjustments'!$C$43:$C$70=$A3)*('Multipliers and Adjustments'!$D$43:$D$70=$B$1))-IF('Country Selector'!$A$2="United States",SUM('IRA Agriculture Funding'!AG42:AG43),0)</f>
        <v>505483388346.52179</v>
      </c>
      <c r="AH3" s="162" cm="1">
        <f t="array" ref="AH3">SUMIFS('EPA non-CO2 Data'!$H:$H,'EPA non-CO2 Data'!$A:$A,'Country Selector'!$A$2,'EPA non-CO2 Data'!$J:$J,$B$1,'EPA non-CO2 Data'!$I:$I,$A3,'EPA non-CO2 Data'!$F:$F,AH$2)*10^12*SUMPRODUCT('Multipliers and Adjustments'!$E$43:$AN$70*('Multipliers and Adjustments'!$E$42:$AN$42=AH$2)*('Multipliers and Adjustments'!$C$43:$C$70=$A3)*('Multipliers and Adjustments'!$D$43:$D$70=$B$1))-IF('Country Selector'!$A$2="United States",SUM('IRA Agriculture Funding'!AH42:AH43),0)</f>
        <v>504693144949.90924</v>
      </c>
      <c r="AI3" s="162" cm="1">
        <f t="array" ref="AI3">SUMIFS('EPA non-CO2 Data'!$H:$H,'EPA non-CO2 Data'!$A:$A,'Country Selector'!$A$2,'EPA non-CO2 Data'!$J:$J,$B$1,'EPA non-CO2 Data'!$I:$I,$A3,'EPA non-CO2 Data'!$F:$F,AI$2)*10^12*SUMPRODUCT('Multipliers and Adjustments'!$E$43:$AN$70*('Multipliers and Adjustments'!$E$42:$AN$42=AI$2)*('Multipliers and Adjustments'!$C$43:$C$70=$A3)*('Multipliers and Adjustments'!$D$43:$D$70=$B$1))-IF('Country Selector'!$A$2="United States",SUM('IRA Agriculture Funding'!AI42:AI43),0)</f>
        <v>503902901553.29639</v>
      </c>
      <c r="AJ3" s="162" cm="1">
        <f t="array" ref="AJ3">SUMIFS('EPA non-CO2 Data'!$H:$H,'EPA non-CO2 Data'!$A:$A,'Country Selector'!$A$2,'EPA non-CO2 Data'!$J:$J,$B$1,'EPA non-CO2 Data'!$I:$I,$A3,'EPA non-CO2 Data'!$F:$F,AJ$2)*10^12*SUMPRODUCT('Multipliers and Adjustments'!$E$43:$AN$70*('Multipliers and Adjustments'!$E$42:$AN$42=AJ$2)*('Multipliers and Adjustments'!$C$43:$C$70=$A3)*('Multipliers and Adjustments'!$D$43:$D$70=$B$1))-IF('Country Selector'!$A$2="United States",SUM('IRA Agriculture Funding'!AJ42:AJ43),0)</f>
        <v>503112658156.68365</v>
      </c>
      <c r="AK3" s="162" cm="1">
        <f t="array" ref="AK3">SUMIFS('EPA non-CO2 Data'!$H:$H,'EPA non-CO2 Data'!$A:$A,'Country Selector'!$A$2,'EPA non-CO2 Data'!$J:$J,$B$1,'EPA non-CO2 Data'!$I:$I,$A3,'EPA non-CO2 Data'!$F:$F,AK$2)*10^12*SUMPRODUCT('Multipliers and Adjustments'!$E$43:$AN$70*('Multipliers and Adjustments'!$E$42:$AN$42=AK$2)*('Multipliers and Adjustments'!$C$43:$C$70=$A3)*('Multipliers and Adjustments'!$D$43:$D$70=$B$1))-IF('Country Selector'!$A$2="United States",SUM('IRA Agriculture Funding'!AK42:AK43),0)</f>
        <v>502322414760.07068</v>
      </c>
    </row>
    <row r="4" spans="1:37" x14ac:dyDescent="0.25">
      <c r="A4" t="s">
        <v>552</v>
      </c>
      <c r="B4" s="10" cm="1">
        <f t="array" ref="B4">SUMIFS('EPA non-CO2 Data'!$H:$H,'EPA non-CO2 Data'!$A:$A,'Country Selector'!$A$2,'EPA non-CO2 Data'!$J:$J,$B$1,'EPA non-CO2 Data'!$I:$I,$A4,'EPA non-CO2 Data'!$F:$F,B$2)*10^12*SUMPRODUCT('Multipliers and Adjustments'!$E$43:$AN$70*('Multipliers and Adjustments'!$E$42:$AN$42=B$2)*('Multipliers and Adjustments'!$C$43:$C$70=$A4)*('Multipliers and Adjustments'!$D$43:$D$70=$B$1))</f>
        <v>0</v>
      </c>
      <c r="C4" s="10" cm="1">
        <f t="array" ref="C4">SUMIFS('EPA non-CO2 Data'!$H:$H,'EPA non-CO2 Data'!$A:$A,'Country Selector'!$A$2,'EPA non-CO2 Data'!$J:$J,$B$1,'EPA non-CO2 Data'!$I:$I,$A4,'EPA non-CO2 Data'!$F:$F,C$2)*10^12*SUMPRODUCT('Multipliers and Adjustments'!$E$43:$AN$70*('Multipliers and Adjustments'!$E$42:$AN$42=C$2)*('Multipliers and Adjustments'!$C$43:$C$70=$A4)*('Multipliers and Adjustments'!$D$43:$D$70=$B$1))</f>
        <v>0</v>
      </c>
      <c r="D4" s="10" cm="1">
        <f t="array" ref="D4">SUMIFS('EPA non-CO2 Data'!$H:$H,'EPA non-CO2 Data'!$A:$A,'Country Selector'!$A$2,'EPA non-CO2 Data'!$J:$J,$B$1,'EPA non-CO2 Data'!$I:$I,$A4,'EPA non-CO2 Data'!$F:$F,D$2)*10^12*SUMPRODUCT('Multipliers and Adjustments'!$E$43:$AN$70*('Multipliers and Adjustments'!$E$42:$AN$42=D$2)*('Multipliers and Adjustments'!$C$43:$C$70=$A4)*('Multipliers and Adjustments'!$D$43:$D$70=$B$1))</f>
        <v>0</v>
      </c>
      <c r="E4" s="10" cm="1">
        <f t="array" ref="E4">SUMIFS('EPA non-CO2 Data'!$H:$H,'EPA non-CO2 Data'!$A:$A,'Country Selector'!$A$2,'EPA non-CO2 Data'!$J:$J,$B$1,'EPA non-CO2 Data'!$I:$I,$A4,'EPA non-CO2 Data'!$F:$F,E$2)*10^12*SUMPRODUCT('Multipliers and Adjustments'!$E$43:$AN$70*('Multipliers and Adjustments'!$E$42:$AN$42=E$2)*('Multipliers and Adjustments'!$C$43:$C$70=$A4)*('Multipliers and Adjustments'!$D$43:$D$70=$B$1))</f>
        <v>0</v>
      </c>
      <c r="F4" s="10" cm="1">
        <f t="array" ref="F4">SUMIFS('EPA non-CO2 Data'!$H:$H,'EPA non-CO2 Data'!$A:$A,'Country Selector'!$A$2,'EPA non-CO2 Data'!$J:$J,$B$1,'EPA non-CO2 Data'!$I:$I,$A4,'EPA non-CO2 Data'!$F:$F,F$2)*10^12*SUMPRODUCT('Multipliers and Adjustments'!$E$43:$AN$70*('Multipliers and Adjustments'!$E$42:$AN$42=F$2)*('Multipliers and Adjustments'!$C$43:$C$70=$A4)*('Multipliers and Adjustments'!$D$43:$D$70=$B$1))</f>
        <v>0</v>
      </c>
      <c r="G4" s="10" cm="1">
        <f t="array" ref="G4">SUMIFS('EPA non-CO2 Data'!$H:$H,'EPA non-CO2 Data'!$A:$A,'Country Selector'!$A$2,'EPA non-CO2 Data'!$J:$J,$B$1,'EPA non-CO2 Data'!$I:$I,$A4,'EPA non-CO2 Data'!$F:$F,G$2)*10^12*SUMPRODUCT('Multipliers and Adjustments'!$E$43:$AN$70*('Multipliers and Adjustments'!$E$42:$AN$42=G$2)*('Multipliers and Adjustments'!$C$43:$C$70=$A4)*('Multipliers and Adjustments'!$D$43:$D$70=$B$1))</f>
        <v>0</v>
      </c>
      <c r="H4" s="10" cm="1">
        <f t="array" ref="H4">SUMIFS('EPA non-CO2 Data'!$H:$H,'EPA non-CO2 Data'!$A:$A,'Country Selector'!$A$2,'EPA non-CO2 Data'!$J:$J,$B$1,'EPA non-CO2 Data'!$I:$I,$A4,'EPA non-CO2 Data'!$F:$F,H$2)*10^12*SUMPRODUCT('Multipliers and Adjustments'!$E$43:$AN$70*('Multipliers and Adjustments'!$E$42:$AN$42=H$2)*('Multipliers and Adjustments'!$C$43:$C$70=$A4)*('Multipliers and Adjustments'!$D$43:$D$70=$B$1))</f>
        <v>0</v>
      </c>
      <c r="I4" s="10" cm="1">
        <f t="array" ref="I4">SUMIFS('EPA non-CO2 Data'!$H:$H,'EPA non-CO2 Data'!$A:$A,'Country Selector'!$A$2,'EPA non-CO2 Data'!$J:$J,$B$1,'EPA non-CO2 Data'!$I:$I,$A4,'EPA non-CO2 Data'!$F:$F,I$2)*10^12*SUMPRODUCT('Multipliers and Adjustments'!$E$43:$AN$70*('Multipliers and Adjustments'!$E$42:$AN$42=I$2)*('Multipliers and Adjustments'!$C$43:$C$70=$A4)*('Multipliers and Adjustments'!$D$43:$D$70=$B$1))</f>
        <v>0</v>
      </c>
      <c r="J4" s="10" cm="1">
        <f t="array" ref="J4">SUMIFS('EPA non-CO2 Data'!$H:$H,'EPA non-CO2 Data'!$A:$A,'Country Selector'!$A$2,'EPA non-CO2 Data'!$J:$J,$B$1,'EPA non-CO2 Data'!$I:$I,$A4,'EPA non-CO2 Data'!$F:$F,J$2)*10^12*SUMPRODUCT('Multipliers and Adjustments'!$E$43:$AN$70*('Multipliers and Adjustments'!$E$42:$AN$42=J$2)*('Multipliers and Adjustments'!$C$43:$C$70=$A4)*('Multipliers and Adjustments'!$D$43:$D$70=$B$1))</f>
        <v>0</v>
      </c>
      <c r="K4" s="10" cm="1">
        <f t="array" ref="K4">SUMIFS('EPA non-CO2 Data'!$H:$H,'EPA non-CO2 Data'!$A:$A,'Country Selector'!$A$2,'EPA non-CO2 Data'!$J:$J,$B$1,'EPA non-CO2 Data'!$I:$I,$A4,'EPA non-CO2 Data'!$F:$F,K$2)*10^12*SUMPRODUCT('Multipliers and Adjustments'!$E$43:$AN$70*('Multipliers and Adjustments'!$E$42:$AN$42=K$2)*('Multipliers and Adjustments'!$C$43:$C$70=$A4)*('Multipliers and Adjustments'!$D$43:$D$70=$B$1))</f>
        <v>0</v>
      </c>
      <c r="L4" s="10" cm="1">
        <f t="array" ref="L4">SUMIFS('EPA non-CO2 Data'!$H:$H,'EPA non-CO2 Data'!$A:$A,'Country Selector'!$A$2,'EPA non-CO2 Data'!$J:$J,$B$1,'EPA non-CO2 Data'!$I:$I,$A4,'EPA non-CO2 Data'!$F:$F,L$2)*10^12*SUMPRODUCT('Multipliers and Adjustments'!$E$43:$AN$70*('Multipliers and Adjustments'!$E$42:$AN$42=L$2)*('Multipliers and Adjustments'!$C$43:$C$70=$A4)*('Multipliers and Adjustments'!$D$43:$D$70=$B$1))</f>
        <v>0</v>
      </c>
      <c r="M4" s="10" cm="1">
        <f t="array" ref="M4">SUMIFS('EPA non-CO2 Data'!$H:$H,'EPA non-CO2 Data'!$A:$A,'Country Selector'!$A$2,'EPA non-CO2 Data'!$J:$J,$B$1,'EPA non-CO2 Data'!$I:$I,$A4,'EPA non-CO2 Data'!$F:$F,M$2)*10^12*SUMPRODUCT('Multipliers and Adjustments'!$E$43:$AN$70*('Multipliers and Adjustments'!$E$42:$AN$42=M$2)*('Multipliers and Adjustments'!$C$43:$C$70=$A4)*('Multipliers and Adjustments'!$D$43:$D$70=$B$1))</f>
        <v>0</v>
      </c>
      <c r="N4" s="10" cm="1">
        <f t="array" ref="N4">SUMIFS('EPA non-CO2 Data'!$H:$H,'EPA non-CO2 Data'!$A:$A,'Country Selector'!$A$2,'EPA non-CO2 Data'!$J:$J,$B$1,'EPA non-CO2 Data'!$I:$I,$A4,'EPA non-CO2 Data'!$F:$F,N$2)*10^12*SUMPRODUCT('Multipliers and Adjustments'!$E$43:$AN$70*('Multipliers and Adjustments'!$E$42:$AN$42=N$2)*('Multipliers and Adjustments'!$C$43:$C$70=$A4)*('Multipliers and Adjustments'!$D$43:$D$70=$B$1))</f>
        <v>0</v>
      </c>
      <c r="O4" s="10" cm="1">
        <f t="array" ref="O4">SUMIFS('EPA non-CO2 Data'!$H:$H,'EPA non-CO2 Data'!$A:$A,'Country Selector'!$A$2,'EPA non-CO2 Data'!$J:$J,$B$1,'EPA non-CO2 Data'!$I:$I,$A4,'EPA non-CO2 Data'!$F:$F,O$2)*10^12*SUMPRODUCT('Multipliers and Adjustments'!$E$43:$AN$70*('Multipliers and Adjustments'!$E$42:$AN$42=O$2)*('Multipliers and Adjustments'!$C$43:$C$70=$A4)*('Multipliers and Adjustments'!$D$43:$D$70=$B$1))</f>
        <v>0</v>
      </c>
      <c r="P4" s="10" cm="1">
        <f t="array" ref="P4">SUMIFS('EPA non-CO2 Data'!$H:$H,'EPA non-CO2 Data'!$A:$A,'Country Selector'!$A$2,'EPA non-CO2 Data'!$J:$J,$B$1,'EPA non-CO2 Data'!$I:$I,$A4,'EPA non-CO2 Data'!$F:$F,P$2)*10^12*SUMPRODUCT('Multipliers and Adjustments'!$E$43:$AN$70*('Multipliers and Adjustments'!$E$42:$AN$42=P$2)*('Multipliers and Adjustments'!$C$43:$C$70=$A4)*('Multipliers and Adjustments'!$D$43:$D$70=$B$1))</f>
        <v>0</v>
      </c>
      <c r="Q4" s="10" cm="1">
        <f t="array" ref="Q4">SUMIFS('EPA non-CO2 Data'!$H:$H,'EPA non-CO2 Data'!$A:$A,'Country Selector'!$A$2,'EPA non-CO2 Data'!$J:$J,$B$1,'EPA non-CO2 Data'!$I:$I,$A4,'EPA non-CO2 Data'!$F:$F,Q$2)*10^12*SUMPRODUCT('Multipliers and Adjustments'!$E$43:$AN$70*('Multipliers and Adjustments'!$E$42:$AN$42=Q$2)*('Multipliers and Adjustments'!$C$43:$C$70=$A4)*('Multipliers and Adjustments'!$D$43:$D$70=$B$1))</f>
        <v>0</v>
      </c>
      <c r="R4" s="10" cm="1">
        <f t="array" ref="R4">SUMIFS('EPA non-CO2 Data'!$H:$H,'EPA non-CO2 Data'!$A:$A,'Country Selector'!$A$2,'EPA non-CO2 Data'!$J:$J,$B$1,'EPA non-CO2 Data'!$I:$I,$A4,'EPA non-CO2 Data'!$F:$F,R$2)*10^12*SUMPRODUCT('Multipliers and Adjustments'!$E$43:$AN$70*('Multipliers and Adjustments'!$E$42:$AN$42=R$2)*('Multipliers and Adjustments'!$C$43:$C$70=$A4)*('Multipliers and Adjustments'!$D$43:$D$70=$B$1))</f>
        <v>0</v>
      </c>
      <c r="S4" s="10" cm="1">
        <f t="array" ref="S4">SUMIFS('EPA non-CO2 Data'!$H:$H,'EPA non-CO2 Data'!$A:$A,'Country Selector'!$A$2,'EPA non-CO2 Data'!$J:$J,$B$1,'EPA non-CO2 Data'!$I:$I,$A4,'EPA non-CO2 Data'!$F:$F,S$2)*10^12*SUMPRODUCT('Multipliers and Adjustments'!$E$43:$AN$70*('Multipliers and Adjustments'!$E$42:$AN$42=S$2)*('Multipliers and Adjustments'!$C$43:$C$70=$A4)*('Multipliers and Adjustments'!$D$43:$D$70=$B$1))</f>
        <v>0</v>
      </c>
      <c r="T4" s="10" cm="1">
        <f t="array" ref="T4">SUMIFS('EPA non-CO2 Data'!$H:$H,'EPA non-CO2 Data'!$A:$A,'Country Selector'!$A$2,'EPA non-CO2 Data'!$J:$J,$B$1,'EPA non-CO2 Data'!$I:$I,$A4,'EPA non-CO2 Data'!$F:$F,T$2)*10^12*SUMPRODUCT('Multipliers and Adjustments'!$E$43:$AN$70*('Multipliers and Adjustments'!$E$42:$AN$42=T$2)*('Multipliers and Adjustments'!$C$43:$C$70=$A4)*('Multipliers and Adjustments'!$D$43:$D$70=$B$1))</f>
        <v>0</v>
      </c>
      <c r="U4" s="10" cm="1">
        <f t="array" ref="U4">SUMIFS('EPA non-CO2 Data'!$H:$H,'EPA non-CO2 Data'!$A:$A,'Country Selector'!$A$2,'EPA non-CO2 Data'!$J:$J,$B$1,'EPA non-CO2 Data'!$I:$I,$A4,'EPA non-CO2 Data'!$F:$F,U$2)*10^12*SUMPRODUCT('Multipliers and Adjustments'!$E$43:$AN$70*('Multipliers and Adjustments'!$E$42:$AN$42=U$2)*('Multipliers and Adjustments'!$C$43:$C$70=$A4)*('Multipliers and Adjustments'!$D$43:$D$70=$B$1))</f>
        <v>0</v>
      </c>
      <c r="V4" s="10" cm="1">
        <f t="array" ref="V4">SUMIFS('EPA non-CO2 Data'!$H:$H,'EPA non-CO2 Data'!$A:$A,'Country Selector'!$A$2,'EPA non-CO2 Data'!$J:$J,$B$1,'EPA non-CO2 Data'!$I:$I,$A4,'EPA non-CO2 Data'!$F:$F,V$2)*10^12*SUMPRODUCT('Multipliers and Adjustments'!$E$43:$AN$70*('Multipliers and Adjustments'!$E$42:$AN$42=V$2)*('Multipliers and Adjustments'!$C$43:$C$70=$A4)*('Multipliers and Adjustments'!$D$43:$D$70=$B$1))</f>
        <v>0</v>
      </c>
      <c r="W4" s="10" cm="1">
        <f t="array" ref="W4">SUMIFS('EPA non-CO2 Data'!$H:$H,'EPA non-CO2 Data'!$A:$A,'Country Selector'!$A$2,'EPA non-CO2 Data'!$J:$J,$B$1,'EPA non-CO2 Data'!$I:$I,$A4,'EPA non-CO2 Data'!$F:$F,W$2)*10^12*SUMPRODUCT('Multipliers and Adjustments'!$E$43:$AN$70*('Multipliers and Adjustments'!$E$42:$AN$42=W$2)*('Multipliers and Adjustments'!$C$43:$C$70=$A4)*('Multipliers and Adjustments'!$D$43:$D$70=$B$1))</f>
        <v>0</v>
      </c>
      <c r="X4" s="10" cm="1">
        <f t="array" ref="X4">SUMIFS('EPA non-CO2 Data'!$H:$H,'EPA non-CO2 Data'!$A:$A,'Country Selector'!$A$2,'EPA non-CO2 Data'!$J:$J,$B$1,'EPA non-CO2 Data'!$I:$I,$A4,'EPA non-CO2 Data'!$F:$F,X$2)*10^12*SUMPRODUCT('Multipliers and Adjustments'!$E$43:$AN$70*('Multipliers and Adjustments'!$E$42:$AN$42=X$2)*('Multipliers and Adjustments'!$C$43:$C$70=$A4)*('Multipliers and Adjustments'!$D$43:$D$70=$B$1))</f>
        <v>0</v>
      </c>
      <c r="Y4" s="10" cm="1">
        <f t="array" ref="Y4">SUMIFS('EPA non-CO2 Data'!$H:$H,'EPA non-CO2 Data'!$A:$A,'Country Selector'!$A$2,'EPA non-CO2 Data'!$J:$J,$B$1,'EPA non-CO2 Data'!$I:$I,$A4,'EPA non-CO2 Data'!$F:$F,Y$2)*10^12*SUMPRODUCT('Multipliers and Adjustments'!$E$43:$AN$70*('Multipliers and Adjustments'!$E$42:$AN$42=Y$2)*('Multipliers and Adjustments'!$C$43:$C$70=$A4)*('Multipliers and Adjustments'!$D$43:$D$70=$B$1))</f>
        <v>0</v>
      </c>
      <c r="Z4" s="10" cm="1">
        <f t="array" ref="Z4">SUMIFS('EPA non-CO2 Data'!$H:$H,'EPA non-CO2 Data'!$A:$A,'Country Selector'!$A$2,'EPA non-CO2 Data'!$J:$J,$B$1,'EPA non-CO2 Data'!$I:$I,$A4,'EPA non-CO2 Data'!$F:$F,Z$2)*10^12*SUMPRODUCT('Multipliers and Adjustments'!$E$43:$AN$70*('Multipliers and Adjustments'!$E$42:$AN$42=Z$2)*('Multipliers and Adjustments'!$C$43:$C$70=$A4)*('Multipliers and Adjustments'!$D$43:$D$70=$B$1))</f>
        <v>0</v>
      </c>
      <c r="AA4" s="10" cm="1">
        <f t="array" ref="AA4">SUMIFS('EPA non-CO2 Data'!$H:$H,'EPA non-CO2 Data'!$A:$A,'Country Selector'!$A$2,'EPA non-CO2 Data'!$J:$J,$B$1,'EPA non-CO2 Data'!$I:$I,$A4,'EPA non-CO2 Data'!$F:$F,AA$2)*10^12*SUMPRODUCT('Multipliers and Adjustments'!$E$43:$AN$70*('Multipliers and Adjustments'!$E$42:$AN$42=AA$2)*('Multipliers and Adjustments'!$C$43:$C$70=$A4)*('Multipliers and Adjustments'!$D$43:$D$70=$B$1))</f>
        <v>0</v>
      </c>
      <c r="AB4" s="10" cm="1">
        <f t="array" ref="AB4">SUMIFS('EPA non-CO2 Data'!$H:$H,'EPA non-CO2 Data'!$A:$A,'Country Selector'!$A$2,'EPA non-CO2 Data'!$J:$J,$B$1,'EPA non-CO2 Data'!$I:$I,$A4,'EPA non-CO2 Data'!$F:$F,AB$2)*10^12*SUMPRODUCT('Multipliers and Adjustments'!$E$43:$AN$70*('Multipliers and Adjustments'!$E$42:$AN$42=AB$2)*('Multipliers and Adjustments'!$C$43:$C$70=$A4)*('Multipliers and Adjustments'!$D$43:$D$70=$B$1))</f>
        <v>0</v>
      </c>
      <c r="AC4" s="10" cm="1">
        <f t="array" ref="AC4">SUMIFS('EPA non-CO2 Data'!$H:$H,'EPA non-CO2 Data'!$A:$A,'Country Selector'!$A$2,'EPA non-CO2 Data'!$J:$J,$B$1,'EPA non-CO2 Data'!$I:$I,$A4,'EPA non-CO2 Data'!$F:$F,AC$2)*10^12*SUMPRODUCT('Multipliers and Adjustments'!$E$43:$AN$70*('Multipliers and Adjustments'!$E$42:$AN$42=AC$2)*('Multipliers and Adjustments'!$C$43:$C$70=$A4)*('Multipliers and Adjustments'!$D$43:$D$70=$B$1))</f>
        <v>0</v>
      </c>
      <c r="AD4" s="10" cm="1">
        <f t="array" ref="AD4">SUMIFS('EPA non-CO2 Data'!$H:$H,'EPA non-CO2 Data'!$A:$A,'Country Selector'!$A$2,'EPA non-CO2 Data'!$J:$J,$B$1,'EPA non-CO2 Data'!$I:$I,$A4,'EPA non-CO2 Data'!$F:$F,AD$2)*10^12*SUMPRODUCT('Multipliers and Adjustments'!$E$43:$AN$70*('Multipliers and Adjustments'!$E$42:$AN$42=AD$2)*('Multipliers and Adjustments'!$C$43:$C$70=$A4)*('Multipliers and Adjustments'!$D$43:$D$70=$B$1))</f>
        <v>0</v>
      </c>
      <c r="AE4" s="10" cm="1">
        <f t="array" ref="AE4">SUMIFS('EPA non-CO2 Data'!$H:$H,'EPA non-CO2 Data'!$A:$A,'Country Selector'!$A$2,'EPA non-CO2 Data'!$J:$J,$B$1,'EPA non-CO2 Data'!$I:$I,$A4,'EPA non-CO2 Data'!$F:$F,AE$2)*10^12*SUMPRODUCT('Multipliers and Adjustments'!$E$43:$AN$70*('Multipliers and Adjustments'!$E$42:$AN$42=AE$2)*('Multipliers and Adjustments'!$C$43:$C$70=$A4)*('Multipliers and Adjustments'!$D$43:$D$70=$B$1))</f>
        <v>0</v>
      </c>
      <c r="AF4" s="10" cm="1">
        <f t="array" ref="AF4">SUMIFS('EPA non-CO2 Data'!$H:$H,'EPA non-CO2 Data'!$A:$A,'Country Selector'!$A$2,'EPA non-CO2 Data'!$J:$J,$B$1,'EPA non-CO2 Data'!$I:$I,$A4,'EPA non-CO2 Data'!$F:$F,AF$2)*10^12*SUMPRODUCT('Multipliers and Adjustments'!$E$43:$AN$70*('Multipliers and Adjustments'!$E$42:$AN$42=AF$2)*('Multipliers and Adjustments'!$C$43:$C$70=$A4)*('Multipliers and Adjustments'!$D$43:$D$70=$B$1))</f>
        <v>0</v>
      </c>
      <c r="AG4" s="10" cm="1">
        <f t="array" ref="AG4">SUMIFS('EPA non-CO2 Data'!$H:$H,'EPA non-CO2 Data'!$A:$A,'Country Selector'!$A$2,'EPA non-CO2 Data'!$J:$J,$B$1,'EPA non-CO2 Data'!$I:$I,$A4,'EPA non-CO2 Data'!$F:$F,AG$2)*10^12*SUMPRODUCT('Multipliers and Adjustments'!$E$43:$AN$70*('Multipliers and Adjustments'!$E$42:$AN$42=AG$2)*('Multipliers and Adjustments'!$C$43:$C$70=$A4)*('Multipliers and Adjustments'!$D$43:$D$70=$B$1))</f>
        <v>0</v>
      </c>
      <c r="AH4" s="10" cm="1">
        <f t="array" ref="AH4">SUMIFS('EPA non-CO2 Data'!$H:$H,'EPA non-CO2 Data'!$A:$A,'Country Selector'!$A$2,'EPA non-CO2 Data'!$J:$J,$B$1,'EPA non-CO2 Data'!$I:$I,$A4,'EPA non-CO2 Data'!$F:$F,AH$2)*10^12*SUMPRODUCT('Multipliers and Adjustments'!$E$43:$AN$70*('Multipliers and Adjustments'!$E$42:$AN$42=AH$2)*('Multipliers and Adjustments'!$C$43:$C$70=$A4)*('Multipliers and Adjustments'!$D$43:$D$70=$B$1))</f>
        <v>0</v>
      </c>
      <c r="AI4" s="10" cm="1">
        <f t="array" ref="AI4">SUMIFS('EPA non-CO2 Data'!$H:$H,'EPA non-CO2 Data'!$A:$A,'Country Selector'!$A$2,'EPA non-CO2 Data'!$J:$J,$B$1,'EPA non-CO2 Data'!$I:$I,$A4,'EPA non-CO2 Data'!$F:$F,AI$2)*10^12*SUMPRODUCT('Multipliers and Adjustments'!$E$43:$AN$70*('Multipliers and Adjustments'!$E$42:$AN$42=AI$2)*('Multipliers and Adjustments'!$C$43:$C$70=$A4)*('Multipliers and Adjustments'!$D$43:$D$70=$B$1))</f>
        <v>0</v>
      </c>
      <c r="AJ4" s="10" cm="1">
        <f t="array" ref="AJ4">SUMIFS('EPA non-CO2 Data'!$H:$H,'EPA non-CO2 Data'!$A:$A,'Country Selector'!$A$2,'EPA non-CO2 Data'!$J:$J,$B$1,'EPA non-CO2 Data'!$I:$I,$A4,'EPA non-CO2 Data'!$F:$F,AJ$2)*10^12*SUMPRODUCT('Multipliers and Adjustments'!$E$43:$AN$70*('Multipliers and Adjustments'!$E$42:$AN$42=AJ$2)*('Multipliers and Adjustments'!$C$43:$C$70=$A4)*('Multipliers and Adjustments'!$D$43:$D$70=$B$1))</f>
        <v>0</v>
      </c>
      <c r="AK4" s="10" cm="1">
        <f t="array" ref="AK4">SUMIFS('EPA non-CO2 Data'!$H:$H,'EPA non-CO2 Data'!$A:$A,'Country Selector'!$A$2,'EPA non-CO2 Data'!$J:$J,$B$1,'EPA non-CO2 Data'!$I:$I,$A4,'EPA non-CO2 Data'!$F:$F,AK$2)*10^12*SUMPRODUCT('Multipliers and Adjustments'!$E$43:$AN$70*('Multipliers and Adjustments'!$E$42:$AN$42=AK$2)*('Multipliers and Adjustments'!$C$43:$C$70=$A4)*('Multipliers and Adjustments'!$D$43:$D$70=$B$1))</f>
        <v>0</v>
      </c>
    </row>
    <row r="5" spans="1:37" x14ac:dyDescent="0.25">
      <c r="A5" t="s">
        <v>556</v>
      </c>
      <c r="B5" s="10" cm="1">
        <f t="array" ref="B5">SUMIFS('EPA non-CO2 Data'!$H:$H,'EPA non-CO2 Data'!$A:$A,'Country Selector'!$A$2,'EPA non-CO2 Data'!$J:$J,$B$1,'EPA non-CO2 Data'!$I:$I,$A5,'EPA non-CO2 Data'!$F:$F,B$2)*10^12*SUMPRODUCT('Multipliers and Adjustments'!$E$43:$AN$70*('Multipliers and Adjustments'!$E$42:$AN$42=B$2)*('Multipliers and Adjustments'!$C$43:$C$70=$A5)*('Multipliers and Adjustments'!$D$43:$D$70=$B$1))</f>
        <v>0</v>
      </c>
      <c r="C5" s="10" cm="1">
        <f t="array" ref="C5">SUMIFS('EPA non-CO2 Data'!$H:$H,'EPA non-CO2 Data'!$A:$A,'Country Selector'!$A$2,'EPA non-CO2 Data'!$J:$J,$B$1,'EPA non-CO2 Data'!$I:$I,$A5,'EPA non-CO2 Data'!$F:$F,C$2)*10^12*SUMPRODUCT('Multipliers and Adjustments'!$E$43:$AN$70*('Multipliers and Adjustments'!$E$42:$AN$42=C$2)*('Multipliers and Adjustments'!$C$43:$C$70=$A5)*('Multipliers and Adjustments'!$D$43:$D$70=$B$1))</f>
        <v>0</v>
      </c>
      <c r="D5" s="10" cm="1">
        <f t="array" ref="D5">SUMIFS('EPA non-CO2 Data'!$H:$H,'EPA non-CO2 Data'!$A:$A,'Country Selector'!$A$2,'EPA non-CO2 Data'!$J:$J,$B$1,'EPA non-CO2 Data'!$I:$I,$A5,'EPA non-CO2 Data'!$F:$F,D$2)*10^12*SUMPRODUCT('Multipliers and Adjustments'!$E$43:$AN$70*('Multipliers and Adjustments'!$E$42:$AN$42=D$2)*('Multipliers and Adjustments'!$C$43:$C$70=$A5)*('Multipliers and Adjustments'!$D$43:$D$70=$B$1))</f>
        <v>0</v>
      </c>
      <c r="E5" s="10" cm="1">
        <f t="array" ref="E5">SUMIFS('EPA non-CO2 Data'!$H:$H,'EPA non-CO2 Data'!$A:$A,'Country Selector'!$A$2,'EPA non-CO2 Data'!$J:$J,$B$1,'EPA non-CO2 Data'!$I:$I,$A5,'EPA non-CO2 Data'!$F:$F,E$2)*10^12*SUMPRODUCT('Multipliers and Adjustments'!$E$43:$AN$70*('Multipliers and Adjustments'!$E$42:$AN$42=E$2)*('Multipliers and Adjustments'!$C$43:$C$70=$A5)*('Multipliers and Adjustments'!$D$43:$D$70=$B$1))</f>
        <v>0</v>
      </c>
      <c r="F5" s="10" cm="1">
        <f t="array" ref="F5">SUMIFS('EPA non-CO2 Data'!$H:$H,'EPA non-CO2 Data'!$A:$A,'Country Selector'!$A$2,'EPA non-CO2 Data'!$J:$J,$B$1,'EPA non-CO2 Data'!$I:$I,$A5,'EPA non-CO2 Data'!$F:$F,F$2)*10^12*SUMPRODUCT('Multipliers and Adjustments'!$E$43:$AN$70*('Multipliers and Adjustments'!$E$42:$AN$42=F$2)*('Multipliers and Adjustments'!$C$43:$C$70=$A5)*('Multipliers and Adjustments'!$D$43:$D$70=$B$1))</f>
        <v>0</v>
      </c>
      <c r="G5" s="10" cm="1">
        <f t="array" ref="G5">SUMIFS('EPA non-CO2 Data'!$H:$H,'EPA non-CO2 Data'!$A:$A,'Country Selector'!$A$2,'EPA non-CO2 Data'!$J:$J,$B$1,'EPA non-CO2 Data'!$I:$I,$A5,'EPA non-CO2 Data'!$F:$F,G$2)*10^12*SUMPRODUCT('Multipliers and Adjustments'!$E$43:$AN$70*('Multipliers and Adjustments'!$E$42:$AN$42=G$2)*('Multipliers and Adjustments'!$C$43:$C$70=$A5)*('Multipliers and Adjustments'!$D$43:$D$70=$B$1))</f>
        <v>0</v>
      </c>
      <c r="H5" s="10" cm="1">
        <f t="array" ref="H5">SUMIFS('EPA non-CO2 Data'!$H:$H,'EPA non-CO2 Data'!$A:$A,'Country Selector'!$A$2,'EPA non-CO2 Data'!$J:$J,$B$1,'EPA non-CO2 Data'!$I:$I,$A5,'EPA non-CO2 Data'!$F:$F,H$2)*10^12*SUMPRODUCT('Multipliers and Adjustments'!$E$43:$AN$70*('Multipliers and Adjustments'!$E$42:$AN$42=H$2)*('Multipliers and Adjustments'!$C$43:$C$70=$A5)*('Multipliers and Adjustments'!$D$43:$D$70=$B$1))</f>
        <v>0</v>
      </c>
      <c r="I5" s="10" cm="1">
        <f t="array" ref="I5">SUMIFS('EPA non-CO2 Data'!$H:$H,'EPA non-CO2 Data'!$A:$A,'Country Selector'!$A$2,'EPA non-CO2 Data'!$J:$J,$B$1,'EPA non-CO2 Data'!$I:$I,$A5,'EPA non-CO2 Data'!$F:$F,I$2)*10^12*SUMPRODUCT('Multipliers and Adjustments'!$E$43:$AN$70*('Multipliers and Adjustments'!$E$42:$AN$42=I$2)*('Multipliers and Adjustments'!$C$43:$C$70=$A5)*('Multipliers and Adjustments'!$D$43:$D$70=$B$1))</f>
        <v>0</v>
      </c>
      <c r="J5" s="10" cm="1">
        <f t="array" ref="J5">SUMIFS('EPA non-CO2 Data'!$H:$H,'EPA non-CO2 Data'!$A:$A,'Country Selector'!$A$2,'EPA non-CO2 Data'!$J:$J,$B$1,'EPA non-CO2 Data'!$I:$I,$A5,'EPA non-CO2 Data'!$F:$F,J$2)*10^12*SUMPRODUCT('Multipliers and Adjustments'!$E$43:$AN$70*('Multipliers and Adjustments'!$E$42:$AN$42=J$2)*('Multipliers and Adjustments'!$C$43:$C$70=$A5)*('Multipliers and Adjustments'!$D$43:$D$70=$B$1))</f>
        <v>0</v>
      </c>
      <c r="K5" s="10" cm="1">
        <f t="array" ref="K5">SUMIFS('EPA non-CO2 Data'!$H:$H,'EPA non-CO2 Data'!$A:$A,'Country Selector'!$A$2,'EPA non-CO2 Data'!$J:$J,$B$1,'EPA non-CO2 Data'!$I:$I,$A5,'EPA non-CO2 Data'!$F:$F,K$2)*10^12*SUMPRODUCT('Multipliers and Adjustments'!$E$43:$AN$70*('Multipliers and Adjustments'!$E$42:$AN$42=K$2)*('Multipliers and Adjustments'!$C$43:$C$70=$A5)*('Multipliers and Adjustments'!$D$43:$D$70=$B$1))</f>
        <v>0</v>
      </c>
      <c r="L5" s="10" cm="1">
        <f t="array" ref="L5">SUMIFS('EPA non-CO2 Data'!$H:$H,'EPA non-CO2 Data'!$A:$A,'Country Selector'!$A$2,'EPA non-CO2 Data'!$J:$J,$B$1,'EPA non-CO2 Data'!$I:$I,$A5,'EPA non-CO2 Data'!$F:$F,L$2)*10^12*SUMPRODUCT('Multipliers and Adjustments'!$E$43:$AN$70*('Multipliers and Adjustments'!$E$42:$AN$42=L$2)*('Multipliers and Adjustments'!$C$43:$C$70=$A5)*('Multipliers and Adjustments'!$D$43:$D$70=$B$1))</f>
        <v>0</v>
      </c>
      <c r="M5" s="10" cm="1">
        <f t="array" ref="M5">SUMIFS('EPA non-CO2 Data'!$H:$H,'EPA non-CO2 Data'!$A:$A,'Country Selector'!$A$2,'EPA non-CO2 Data'!$J:$J,$B$1,'EPA non-CO2 Data'!$I:$I,$A5,'EPA non-CO2 Data'!$F:$F,M$2)*10^12*SUMPRODUCT('Multipliers and Adjustments'!$E$43:$AN$70*('Multipliers and Adjustments'!$E$42:$AN$42=M$2)*('Multipliers and Adjustments'!$C$43:$C$70=$A5)*('Multipliers and Adjustments'!$D$43:$D$70=$B$1))</f>
        <v>0</v>
      </c>
      <c r="N5" s="10" cm="1">
        <f t="array" ref="N5">SUMIFS('EPA non-CO2 Data'!$H:$H,'EPA non-CO2 Data'!$A:$A,'Country Selector'!$A$2,'EPA non-CO2 Data'!$J:$J,$B$1,'EPA non-CO2 Data'!$I:$I,$A5,'EPA non-CO2 Data'!$F:$F,N$2)*10^12*SUMPRODUCT('Multipliers and Adjustments'!$E$43:$AN$70*('Multipliers and Adjustments'!$E$42:$AN$42=N$2)*('Multipliers and Adjustments'!$C$43:$C$70=$A5)*('Multipliers and Adjustments'!$D$43:$D$70=$B$1))</f>
        <v>0</v>
      </c>
      <c r="O5" s="10" cm="1">
        <f t="array" ref="O5">SUMIFS('EPA non-CO2 Data'!$H:$H,'EPA non-CO2 Data'!$A:$A,'Country Selector'!$A$2,'EPA non-CO2 Data'!$J:$J,$B$1,'EPA non-CO2 Data'!$I:$I,$A5,'EPA non-CO2 Data'!$F:$F,O$2)*10^12*SUMPRODUCT('Multipliers and Adjustments'!$E$43:$AN$70*('Multipliers and Adjustments'!$E$42:$AN$42=O$2)*('Multipliers and Adjustments'!$C$43:$C$70=$A5)*('Multipliers and Adjustments'!$D$43:$D$70=$B$1))</f>
        <v>0</v>
      </c>
      <c r="P5" s="10" cm="1">
        <f t="array" ref="P5">SUMIFS('EPA non-CO2 Data'!$H:$H,'EPA non-CO2 Data'!$A:$A,'Country Selector'!$A$2,'EPA non-CO2 Data'!$J:$J,$B$1,'EPA non-CO2 Data'!$I:$I,$A5,'EPA non-CO2 Data'!$F:$F,P$2)*10^12*SUMPRODUCT('Multipliers and Adjustments'!$E$43:$AN$70*('Multipliers and Adjustments'!$E$42:$AN$42=P$2)*('Multipliers and Adjustments'!$C$43:$C$70=$A5)*('Multipliers and Adjustments'!$D$43:$D$70=$B$1))</f>
        <v>0</v>
      </c>
      <c r="Q5" s="10" cm="1">
        <f t="array" ref="Q5">SUMIFS('EPA non-CO2 Data'!$H:$H,'EPA non-CO2 Data'!$A:$A,'Country Selector'!$A$2,'EPA non-CO2 Data'!$J:$J,$B$1,'EPA non-CO2 Data'!$I:$I,$A5,'EPA non-CO2 Data'!$F:$F,Q$2)*10^12*SUMPRODUCT('Multipliers and Adjustments'!$E$43:$AN$70*('Multipliers and Adjustments'!$E$42:$AN$42=Q$2)*('Multipliers and Adjustments'!$C$43:$C$70=$A5)*('Multipliers and Adjustments'!$D$43:$D$70=$B$1))</f>
        <v>0</v>
      </c>
      <c r="R5" s="10" cm="1">
        <f t="array" ref="R5">SUMIFS('EPA non-CO2 Data'!$H:$H,'EPA non-CO2 Data'!$A:$A,'Country Selector'!$A$2,'EPA non-CO2 Data'!$J:$J,$B$1,'EPA non-CO2 Data'!$I:$I,$A5,'EPA non-CO2 Data'!$F:$F,R$2)*10^12*SUMPRODUCT('Multipliers and Adjustments'!$E$43:$AN$70*('Multipliers and Adjustments'!$E$42:$AN$42=R$2)*('Multipliers and Adjustments'!$C$43:$C$70=$A5)*('Multipliers and Adjustments'!$D$43:$D$70=$B$1))</f>
        <v>0</v>
      </c>
      <c r="S5" s="10" cm="1">
        <f t="array" ref="S5">SUMIFS('EPA non-CO2 Data'!$H:$H,'EPA non-CO2 Data'!$A:$A,'Country Selector'!$A$2,'EPA non-CO2 Data'!$J:$J,$B$1,'EPA non-CO2 Data'!$I:$I,$A5,'EPA non-CO2 Data'!$F:$F,S$2)*10^12*SUMPRODUCT('Multipliers and Adjustments'!$E$43:$AN$70*('Multipliers and Adjustments'!$E$42:$AN$42=S$2)*('Multipliers and Adjustments'!$C$43:$C$70=$A5)*('Multipliers and Adjustments'!$D$43:$D$70=$B$1))</f>
        <v>0</v>
      </c>
      <c r="T5" s="10" cm="1">
        <f t="array" ref="T5">SUMIFS('EPA non-CO2 Data'!$H:$H,'EPA non-CO2 Data'!$A:$A,'Country Selector'!$A$2,'EPA non-CO2 Data'!$J:$J,$B$1,'EPA non-CO2 Data'!$I:$I,$A5,'EPA non-CO2 Data'!$F:$F,T$2)*10^12*SUMPRODUCT('Multipliers and Adjustments'!$E$43:$AN$70*('Multipliers and Adjustments'!$E$42:$AN$42=T$2)*('Multipliers and Adjustments'!$C$43:$C$70=$A5)*('Multipliers and Adjustments'!$D$43:$D$70=$B$1))</f>
        <v>0</v>
      </c>
      <c r="U5" s="10" cm="1">
        <f t="array" ref="U5">SUMIFS('EPA non-CO2 Data'!$H:$H,'EPA non-CO2 Data'!$A:$A,'Country Selector'!$A$2,'EPA non-CO2 Data'!$J:$J,$B$1,'EPA non-CO2 Data'!$I:$I,$A5,'EPA non-CO2 Data'!$F:$F,U$2)*10^12*SUMPRODUCT('Multipliers and Adjustments'!$E$43:$AN$70*('Multipliers and Adjustments'!$E$42:$AN$42=U$2)*('Multipliers and Adjustments'!$C$43:$C$70=$A5)*('Multipliers and Adjustments'!$D$43:$D$70=$B$1))</f>
        <v>0</v>
      </c>
      <c r="V5" s="10" cm="1">
        <f t="array" ref="V5">SUMIFS('EPA non-CO2 Data'!$H:$H,'EPA non-CO2 Data'!$A:$A,'Country Selector'!$A$2,'EPA non-CO2 Data'!$J:$J,$B$1,'EPA non-CO2 Data'!$I:$I,$A5,'EPA non-CO2 Data'!$F:$F,V$2)*10^12*SUMPRODUCT('Multipliers and Adjustments'!$E$43:$AN$70*('Multipliers and Adjustments'!$E$42:$AN$42=V$2)*('Multipliers and Adjustments'!$C$43:$C$70=$A5)*('Multipliers and Adjustments'!$D$43:$D$70=$B$1))</f>
        <v>0</v>
      </c>
      <c r="W5" s="10" cm="1">
        <f t="array" ref="W5">SUMIFS('EPA non-CO2 Data'!$H:$H,'EPA non-CO2 Data'!$A:$A,'Country Selector'!$A$2,'EPA non-CO2 Data'!$J:$J,$B$1,'EPA non-CO2 Data'!$I:$I,$A5,'EPA non-CO2 Data'!$F:$F,W$2)*10^12*SUMPRODUCT('Multipliers and Adjustments'!$E$43:$AN$70*('Multipliers and Adjustments'!$E$42:$AN$42=W$2)*('Multipliers and Adjustments'!$C$43:$C$70=$A5)*('Multipliers and Adjustments'!$D$43:$D$70=$B$1))</f>
        <v>0</v>
      </c>
      <c r="X5" s="10" cm="1">
        <f t="array" ref="X5">SUMIFS('EPA non-CO2 Data'!$H:$H,'EPA non-CO2 Data'!$A:$A,'Country Selector'!$A$2,'EPA non-CO2 Data'!$J:$J,$B$1,'EPA non-CO2 Data'!$I:$I,$A5,'EPA non-CO2 Data'!$F:$F,X$2)*10^12*SUMPRODUCT('Multipliers and Adjustments'!$E$43:$AN$70*('Multipliers and Adjustments'!$E$42:$AN$42=X$2)*('Multipliers and Adjustments'!$C$43:$C$70=$A5)*('Multipliers and Adjustments'!$D$43:$D$70=$B$1))</f>
        <v>0</v>
      </c>
      <c r="Y5" s="10" cm="1">
        <f t="array" ref="Y5">SUMIFS('EPA non-CO2 Data'!$H:$H,'EPA non-CO2 Data'!$A:$A,'Country Selector'!$A$2,'EPA non-CO2 Data'!$J:$J,$B$1,'EPA non-CO2 Data'!$I:$I,$A5,'EPA non-CO2 Data'!$F:$F,Y$2)*10^12*SUMPRODUCT('Multipliers and Adjustments'!$E$43:$AN$70*('Multipliers and Adjustments'!$E$42:$AN$42=Y$2)*('Multipliers and Adjustments'!$C$43:$C$70=$A5)*('Multipliers and Adjustments'!$D$43:$D$70=$B$1))</f>
        <v>0</v>
      </c>
      <c r="Z5" s="10" cm="1">
        <f t="array" ref="Z5">SUMIFS('EPA non-CO2 Data'!$H:$H,'EPA non-CO2 Data'!$A:$A,'Country Selector'!$A$2,'EPA non-CO2 Data'!$J:$J,$B$1,'EPA non-CO2 Data'!$I:$I,$A5,'EPA non-CO2 Data'!$F:$F,Z$2)*10^12*SUMPRODUCT('Multipliers and Adjustments'!$E$43:$AN$70*('Multipliers and Adjustments'!$E$42:$AN$42=Z$2)*('Multipliers and Adjustments'!$C$43:$C$70=$A5)*('Multipliers and Adjustments'!$D$43:$D$70=$B$1))</f>
        <v>0</v>
      </c>
      <c r="AA5" s="10" cm="1">
        <f t="array" ref="AA5">SUMIFS('EPA non-CO2 Data'!$H:$H,'EPA non-CO2 Data'!$A:$A,'Country Selector'!$A$2,'EPA non-CO2 Data'!$J:$J,$B$1,'EPA non-CO2 Data'!$I:$I,$A5,'EPA non-CO2 Data'!$F:$F,AA$2)*10^12*SUMPRODUCT('Multipliers and Adjustments'!$E$43:$AN$70*('Multipliers and Adjustments'!$E$42:$AN$42=AA$2)*('Multipliers and Adjustments'!$C$43:$C$70=$A5)*('Multipliers and Adjustments'!$D$43:$D$70=$B$1))</f>
        <v>0</v>
      </c>
      <c r="AB5" s="10" cm="1">
        <f t="array" ref="AB5">SUMIFS('EPA non-CO2 Data'!$H:$H,'EPA non-CO2 Data'!$A:$A,'Country Selector'!$A$2,'EPA non-CO2 Data'!$J:$J,$B$1,'EPA non-CO2 Data'!$I:$I,$A5,'EPA non-CO2 Data'!$F:$F,AB$2)*10^12*SUMPRODUCT('Multipliers and Adjustments'!$E$43:$AN$70*('Multipliers and Adjustments'!$E$42:$AN$42=AB$2)*('Multipliers and Adjustments'!$C$43:$C$70=$A5)*('Multipliers and Adjustments'!$D$43:$D$70=$B$1))</f>
        <v>0</v>
      </c>
      <c r="AC5" s="10" cm="1">
        <f t="array" ref="AC5">SUMIFS('EPA non-CO2 Data'!$H:$H,'EPA non-CO2 Data'!$A:$A,'Country Selector'!$A$2,'EPA non-CO2 Data'!$J:$J,$B$1,'EPA non-CO2 Data'!$I:$I,$A5,'EPA non-CO2 Data'!$F:$F,AC$2)*10^12*SUMPRODUCT('Multipliers and Adjustments'!$E$43:$AN$70*('Multipliers and Adjustments'!$E$42:$AN$42=AC$2)*('Multipliers and Adjustments'!$C$43:$C$70=$A5)*('Multipliers and Adjustments'!$D$43:$D$70=$B$1))</f>
        <v>0</v>
      </c>
      <c r="AD5" s="10" cm="1">
        <f t="array" ref="AD5">SUMIFS('EPA non-CO2 Data'!$H:$H,'EPA non-CO2 Data'!$A:$A,'Country Selector'!$A$2,'EPA non-CO2 Data'!$J:$J,$B$1,'EPA non-CO2 Data'!$I:$I,$A5,'EPA non-CO2 Data'!$F:$F,AD$2)*10^12*SUMPRODUCT('Multipliers and Adjustments'!$E$43:$AN$70*('Multipliers and Adjustments'!$E$42:$AN$42=AD$2)*('Multipliers and Adjustments'!$C$43:$C$70=$A5)*('Multipliers and Adjustments'!$D$43:$D$70=$B$1))</f>
        <v>0</v>
      </c>
      <c r="AE5" s="10" cm="1">
        <f t="array" ref="AE5">SUMIFS('EPA non-CO2 Data'!$H:$H,'EPA non-CO2 Data'!$A:$A,'Country Selector'!$A$2,'EPA non-CO2 Data'!$J:$J,$B$1,'EPA non-CO2 Data'!$I:$I,$A5,'EPA non-CO2 Data'!$F:$F,AE$2)*10^12*SUMPRODUCT('Multipliers and Adjustments'!$E$43:$AN$70*('Multipliers and Adjustments'!$E$42:$AN$42=AE$2)*('Multipliers and Adjustments'!$C$43:$C$70=$A5)*('Multipliers and Adjustments'!$D$43:$D$70=$B$1))</f>
        <v>0</v>
      </c>
      <c r="AF5" s="10" cm="1">
        <f t="array" ref="AF5">SUMIFS('EPA non-CO2 Data'!$H:$H,'EPA non-CO2 Data'!$A:$A,'Country Selector'!$A$2,'EPA non-CO2 Data'!$J:$J,$B$1,'EPA non-CO2 Data'!$I:$I,$A5,'EPA non-CO2 Data'!$F:$F,AF$2)*10^12*SUMPRODUCT('Multipliers and Adjustments'!$E$43:$AN$70*('Multipliers and Adjustments'!$E$42:$AN$42=AF$2)*('Multipliers and Adjustments'!$C$43:$C$70=$A5)*('Multipliers and Adjustments'!$D$43:$D$70=$B$1))</f>
        <v>0</v>
      </c>
      <c r="AG5" s="10" cm="1">
        <f t="array" ref="AG5">SUMIFS('EPA non-CO2 Data'!$H:$H,'EPA non-CO2 Data'!$A:$A,'Country Selector'!$A$2,'EPA non-CO2 Data'!$J:$J,$B$1,'EPA non-CO2 Data'!$I:$I,$A5,'EPA non-CO2 Data'!$F:$F,AG$2)*10^12*SUMPRODUCT('Multipliers and Adjustments'!$E$43:$AN$70*('Multipliers and Adjustments'!$E$42:$AN$42=AG$2)*('Multipliers and Adjustments'!$C$43:$C$70=$A5)*('Multipliers and Adjustments'!$D$43:$D$70=$B$1))</f>
        <v>0</v>
      </c>
      <c r="AH5" s="10" cm="1">
        <f t="array" ref="AH5">SUMIFS('EPA non-CO2 Data'!$H:$H,'EPA non-CO2 Data'!$A:$A,'Country Selector'!$A$2,'EPA non-CO2 Data'!$J:$J,$B$1,'EPA non-CO2 Data'!$I:$I,$A5,'EPA non-CO2 Data'!$F:$F,AH$2)*10^12*SUMPRODUCT('Multipliers and Adjustments'!$E$43:$AN$70*('Multipliers and Adjustments'!$E$42:$AN$42=AH$2)*('Multipliers and Adjustments'!$C$43:$C$70=$A5)*('Multipliers and Adjustments'!$D$43:$D$70=$B$1))</f>
        <v>0</v>
      </c>
      <c r="AI5" s="10" cm="1">
        <f t="array" ref="AI5">SUMIFS('EPA non-CO2 Data'!$H:$H,'EPA non-CO2 Data'!$A:$A,'Country Selector'!$A$2,'EPA non-CO2 Data'!$J:$J,$B$1,'EPA non-CO2 Data'!$I:$I,$A5,'EPA non-CO2 Data'!$F:$F,AI$2)*10^12*SUMPRODUCT('Multipliers and Adjustments'!$E$43:$AN$70*('Multipliers and Adjustments'!$E$42:$AN$42=AI$2)*('Multipliers and Adjustments'!$C$43:$C$70=$A5)*('Multipliers and Adjustments'!$D$43:$D$70=$B$1))</f>
        <v>0</v>
      </c>
      <c r="AJ5" s="10" cm="1">
        <f t="array" ref="AJ5">SUMIFS('EPA non-CO2 Data'!$H:$H,'EPA non-CO2 Data'!$A:$A,'Country Selector'!$A$2,'EPA non-CO2 Data'!$J:$J,$B$1,'EPA non-CO2 Data'!$I:$I,$A5,'EPA non-CO2 Data'!$F:$F,AJ$2)*10^12*SUMPRODUCT('Multipliers and Adjustments'!$E$43:$AN$70*('Multipliers and Adjustments'!$E$42:$AN$42=AJ$2)*('Multipliers and Adjustments'!$C$43:$C$70=$A5)*('Multipliers and Adjustments'!$D$43:$D$70=$B$1))</f>
        <v>0</v>
      </c>
      <c r="AK5" s="10" cm="1">
        <f t="array" ref="AK5">SUMIFS('EPA non-CO2 Data'!$H:$H,'EPA non-CO2 Data'!$A:$A,'Country Selector'!$A$2,'EPA non-CO2 Data'!$J:$J,$B$1,'EPA non-CO2 Data'!$I:$I,$A5,'EPA non-CO2 Data'!$F:$F,AK$2)*10^12*SUMPRODUCT('Multipliers and Adjustments'!$E$43:$AN$70*('Multipliers and Adjustments'!$E$42:$AN$42=AK$2)*('Multipliers and Adjustments'!$C$43:$C$70=$A5)*('Multipliers and Adjustments'!$D$43:$D$70=$B$1))</f>
        <v>0</v>
      </c>
    </row>
    <row r="6" spans="1:37" x14ac:dyDescent="0.25">
      <c r="A6" t="s">
        <v>567</v>
      </c>
      <c r="B6" s="10" cm="1">
        <f t="array" ref="B6">SUMIFS('EPA non-CO2 Data'!$H:$H,'EPA non-CO2 Data'!$A:$A,'Country Selector'!$A$2,'EPA non-CO2 Data'!$J:$J,$B$1,'EPA non-CO2 Data'!$I:$I,$A6,'EPA non-CO2 Data'!$F:$F,B$2)*10^12*SUMPRODUCT('Multipliers and Adjustments'!$E$43:$AN$70*('Multipliers and Adjustments'!$E$42:$AN$42=B$2)*('Multipliers and Adjustments'!$C$43:$C$70=$A6)*('Multipliers and Adjustments'!$D$43:$D$70=$B$1))</f>
        <v>0</v>
      </c>
      <c r="C6" s="10" cm="1">
        <f t="array" ref="C6">SUMIFS('EPA non-CO2 Data'!$H:$H,'EPA non-CO2 Data'!$A:$A,'Country Selector'!$A$2,'EPA non-CO2 Data'!$J:$J,$B$1,'EPA non-CO2 Data'!$I:$I,$A6,'EPA non-CO2 Data'!$F:$F,C$2)*10^12*SUMPRODUCT('Multipliers and Adjustments'!$E$43:$AN$70*('Multipliers and Adjustments'!$E$42:$AN$42=C$2)*('Multipliers and Adjustments'!$C$43:$C$70=$A6)*('Multipliers and Adjustments'!$D$43:$D$70=$B$1))</f>
        <v>0</v>
      </c>
      <c r="D6" s="10" cm="1">
        <f t="array" ref="D6">SUMIFS('EPA non-CO2 Data'!$H:$H,'EPA non-CO2 Data'!$A:$A,'Country Selector'!$A$2,'EPA non-CO2 Data'!$J:$J,$B$1,'EPA non-CO2 Data'!$I:$I,$A6,'EPA non-CO2 Data'!$F:$F,D$2)*10^12*SUMPRODUCT('Multipliers and Adjustments'!$E$43:$AN$70*('Multipliers and Adjustments'!$E$42:$AN$42=D$2)*('Multipliers and Adjustments'!$C$43:$C$70=$A6)*('Multipliers and Adjustments'!$D$43:$D$70=$B$1))</f>
        <v>0</v>
      </c>
      <c r="E6" s="10" cm="1">
        <f t="array" ref="E6">SUMIFS('EPA non-CO2 Data'!$H:$H,'EPA non-CO2 Data'!$A:$A,'Country Selector'!$A$2,'EPA non-CO2 Data'!$J:$J,$B$1,'EPA non-CO2 Data'!$I:$I,$A6,'EPA non-CO2 Data'!$F:$F,E$2)*10^12*SUMPRODUCT('Multipliers and Adjustments'!$E$43:$AN$70*('Multipliers and Adjustments'!$E$42:$AN$42=E$2)*('Multipliers and Adjustments'!$C$43:$C$70=$A6)*('Multipliers and Adjustments'!$D$43:$D$70=$B$1))</f>
        <v>0</v>
      </c>
      <c r="F6" s="10" cm="1">
        <f t="array" ref="F6">SUMIFS('EPA non-CO2 Data'!$H:$H,'EPA non-CO2 Data'!$A:$A,'Country Selector'!$A$2,'EPA non-CO2 Data'!$J:$J,$B$1,'EPA non-CO2 Data'!$I:$I,$A6,'EPA non-CO2 Data'!$F:$F,F$2)*10^12*SUMPRODUCT('Multipliers and Adjustments'!$E$43:$AN$70*('Multipliers and Adjustments'!$E$42:$AN$42=F$2)*('Multipliers and Adjustments'!$C$43:$C$70=$A6)*('Multipliers and Adjustments'!$D$43:$D$70=$B$1))</f>
        <v>0</v>
      </c>
      <c r="G6" s="10" cm="1">
        <f t="array" ref="G6">SUMIFS('EPA non-CO2 Data'!$H:$H,'EPA non-CO2 Data'!$A:$A,'Country Selector'!$A$2,'EPA non-CO2 Data'!$J:$J,$B$1,'EPA non-CO2 Data'!$I:$I,$A6,'EPA non-CO2 Data'!$F:$F,G$2)*10^12*SUMPRODUCT('Multipliers and Adjustments'!$E$43:$AN$70*('Multipliers and Adjustments'!$E$42:$AN$42=G$2)*('Multipliers and Adjustments'!$C$43:$C$70=$A6)*('Multipliers and Adjustments'!$D$43:$D$70=$B$1))</f>
        <v>0</v>
      </c>
      <c r="H6" s="10" cm="1">
        <f t="array" ref="H6">SUMIFS('EPA non-CO2 Data'!$H:$H,'EPA non-CO2 Data'!$A:$A,'Country Selector'!$A$2,'EPA non-CO2 Data'!$J:$J,$B$1,'EPA non-CO2 Data'!$I:$I,$A6,'EPA non-CO2 Data'!$F:$F,H$2)*10^12*SUMPRODUCT('Multipliers and Adjustments'!$E$43:$AN$70*('Multipliers and Adjustments'!$E$42:$AN$42=H$2)*('Multipliers and Adjustments'!$C$43:$C$70=$A6)*('Multipliers and Adjustments'!$D$43:$D$70=$B$1))</f>
        <v>0</v>
      </c>
      <c r="I6" s="10" cm="1">
        <f t="array" ref="I6">SUMIFS('EPA non-CO2 Data'!$H:$H,'EPA non-CO2 Data'!$A:$A,'Country Selector'!$A$2,'EPA non-CO2 Data'!$J:$J,$B$1,'EPA non-CO2 Data'!$I:$I,$A6,'EPA non-CO2 Data'!$F:$F,I$2)*10^12*SUMPRODUCT('Multipliers and Adjustments'!$E$43:$AN$70*('Multipliers and Adjustments'!$E$42:$AN$42=I$2)*('Multipliers and Adjustments'!$C$43:$C$70=$A6)*('Multipliers and Adjustments'!$D$43:$D$70=$B$1))</f>
        <v>0</v>
      </c>
      <c r="J6" s="10" cm="1">
        <f t="array" ref="J6">SUMIFS('EPA non-CO2 Data'!$H:$H,'EPA non-CO2 Data'!$A:$A,'Country Selector'!$A$2,'EPA non-CO2 Data'!$J:$J,$B$1,'EPA non-CO2 Data'!$I:$I,$A6,'EPA non-CO2 Data'!$F:$F,J$2)*10^12*SUMPRODUCT('Multipliers and Adjustments'!$E$43:$AN$70*('Multipliers and Adjustments'!$E$42:$AN$42=J$2)*('Multipliers and Adjustments'!$C$43:$C$70=$A6)*('Multipliers and Adjustments'!$D$43:$D$70=$B$1))</f>
        <v>0</v>
      </c>
      <c r="K6" s="10" cm="1">
        <f t="array" ref="K6">SUMIFS('EPA non-CO2 Data'!$H:$H,'EPA non-CO2 Data'!$A:$A,'Country Selector'!$A$2,'EPA non-CO2 Data'!$J:$J,$B$1,'EPA non-CO2 Data'!$I:$I,$A6,'EPA non-CO2 Data'!$F:$F,K$2)*10^12*SUMPRODUCT('Multipliers and Adjustments'!$E$43:$AN$70*('Multipliers and Adjustments'!$E$42:$AN$42=K$2)*('Multipliers and Adjustments'!$C$43:$C$70=$A6)*('Multipliers and Adjustments'!$D$43:$D$70=$B$1))</f>
        <v>0</v>
      </c>
      <c r="L6" s="10" cm="1">
        <f t="array" ref="L6">SUMIFS('EPA non-CO2 Data'!$H:$H,'EPA non-CO2 Data'!$A:$A,'Country Selector'!$A$2,'EPA non-CO2 Data'!$J:$J,$B$1,'EPA non-CO2 Data'!$I:$I,$A6,'EPA non-CO2 Data'!$F:$F,L$2)*10^12*SUMPRODUCT('Multipliers and Adjustments'!$E$43:$AN$70*('Multipliers and Adjustments'!$E$42:$AN$42=L$2)*('Multipliers and Adjustments'!$C$43:$C$70=$A6)*('Multipliers and Adjustments'!$D$43:$D$70=$B$1))</f>
        <v>0</v>
      </c>
      <c r="M6" s="10" cm="1">
        <f t="array" ref="M6">SUMIFS('EPA non-CO2 Data'!$H:$H,'EPA non-CO2 Data'!$A:$A,'Country Selector'!$A$2,'EPA non-CO2 Data'!$J:$J,$B$1,'EPA non-CO2 Data'!$I:$I,$A6,'EPA non-CO2 Data'!$F:$F,M$2)*10^12*SUMPRODUCT('Multipliers and Adjustments'!$E$43:$AN$70*('Multipliers and Adjustments'!$E$42:$AN$42=M$2)*('Multipliers and Adjustments'!$C$43:$C$70=$A6)*('Multipliers and Adjustments'!$D$43:$D$70=$B$1))</f>
        <v>0</v>
      </c>
      <c r="N6" s="10" cm="1">
        <f t="array" ref="N6">SUMIFS('EPA non-CO2 Data'!$H:$H,'EPA non-CO2 Data'!$A:$A,'Country Selector'!$A$2,'EPA non-CO2 Data'!$J:$J,$B$1,'EPA non-CO2 Data'!$I:$I,$A6,'EPA non-CO2 Data'!$F:$F,N$2)*10^12*SUMPRODUCT('Multipliers and Adjustments'!$E$43:$AN$70*('Multipliers and Adjustments'!$E$42:$AN$42=N$2)*('Multipliers and Adjustments'!$C$43:$C$70=$A6)*('Multipliers and Adjustments'!$D$43:$D$70=$B$1))</f>
        <v>0</v>
      </c>
      <c r="O6" s="10" cm="1">
        <f t="array" ref="O6">SUMIFS('EPA non-CO2 Data'!$H:$H,'EPA non-CO2 Data'!$A:$A,'Country Selector'!$A$2,'EPA non-CO2 Data'!$J:$J,$B$1,'EPA non-CO2 Data'!$I:$I,$A6,'EPA non-CO2 Data'!$F:$F,O$2)*10^12*SUMPRODUCT('Multipliers and Adjustments'!$E$43:$AN$70*('Multipliers and Adjustments'!$E$42:$AN$42=O$2)*('Multipliers and Adjustments'!$C$43:$C$70=$A6)*('Multipliers and Adjustments'!$D$43:$D$70=$B$1))</f>
        <v>0</v>
      </c>
      <c r="P6" s="10" cm="1">
        <f t="array" ref="P6">SUMIFS('EPA non-CO2 Data'!$H:$H,'EPA non-CO2 Data'!$A:$A,'Country Selector'!$A$2,'EPA non-CO2 Data'!$J:$J,$B$1,'EPA non-CO2 Data'!$I:$I,$A6,'EPA non-CO2 Data'!$F:$F,P$2)*10^12*SUMPRODUCT('Multipliers and Adjustments'!$E$43:$AN$70*('Multipliers and Adjustments'!$E$42:$AN$42=P$2)*('Multipliers and Adjustments'!$C$43:$C$70=$A6)*('Multipliers and Adjustments'!$D$43:$D$70=$B$1))</f>
        <v>0</v>
      </c>
      <c r="Q6" s="10" cm="1">
        <f t="array" ref="Q6">SUMIFS('EPA non-CO2 Data'!$H:$H,'EPA non-CO2 Data'!$A:$A,'Country Selector'!$A$2,'EPA non-CO2 Data'!$J:$J,$B$1,'EPA non-CO2 Data'!$I:$I,$A6,'EPA non-CO2 Data'!$F:$F,Q$2)*10^12*SUMPRODUCT('Multipliers and Adjustments'!$E$43:$AN$70*('Multipliers and Adjustments'!$E$42:$AN$42=Q$2)*('Multipliers and Adjustments'!$C$43:$C$70=$A6)*('Multipliers and Adjustments'!$D$43:$D$70=$B$1))</f>
        <v>0</v>
      </c>
      <c r="R6" s="10" cm="1">
        <f t="array" ref="R6">SUMIFS('EPA non-CO2 Data'!$H:$H,'EPA non-CO2 Data'!$A:$A,'Country Selector'!$A$2,'EPA non-CO2 Data'!$J:$J,$B$1,'EPA non-CO2 Data'!$I:$I,$A6,'EPA non-CO2 Data'!$F:$F,R$2)*10^12*SUMPRODUCT('Multipliers and Adjustments'!$E$43:$AN$70*('Multipliers and Adjustments'!$E$42:$AN$42=R$2)*('Multipliers and Adjustments'!$C$43:$C$70=$A6)*('Multipliers and Adjustments'!$D$43:$D$70=$B$1))</f>
        <v>0</v>
      </c>
      <c r="S6" s="10" cm="1">
        <f t="array" ref="S6">SUMIFS('EPA non-CO2 Data'!$H:$H,'EPA non-CO2 Data'!$A:$A,'Country Selector'!$A$2,'EPA non-CO2 Data'!$J:$J,$B$1,'EPA non-CO2 Data'!$I:$I,$A6,'EPA non-CO2 Data'!$F:$F,S$2)*10^12*SUMPRODUCT('Multipliers and Adjustments'!$E$43:$AN$70*('Multipliers and Adjustments'!$E$42:$AN$42=S$2)*('Multipliers and Adjustments'!$C$43:$C$70=$A6)*('Multipliers and Adjustments'!$D$43:$D$70=$B$1))</f>
        <v>0</v>
      </c>
      <c r="T6" s="10" cm="1">
        <f t="array" ref="T6">SUMIFS('EPA non-CO2 Data'!$H:$H,'EPA non-CO2 Data'!$A:$A,'Country Selector'!$A$2,'EPA non-CO2 Data'!$J:$J,$B$1,'EPA non-CO2 Data'!$I:$I,$A6,'EPA non-CO2 Data'!$F:$F,T$2)*10^12*SUMPRODUCT('Multipliers and Adjustments'!$E$43:$AN$70*('Multipliers and Adjustments'!$E$42:$AN$42=T$2)*('Multipliers and Adjustments'!$C$43:$C$70=$A6)*('Multipliers and Adjustments'!$D$43:$D$70=$B$1))</f>
        <v>0</v>
      </c>
      <c r="U6" s="10" cm="1">
        <f t="array" ref="U6">SUMIFS('EPA non-CO2 Data'!$H:$H,'EPA non-CO2 Data'!$A:$A,'Country Selector'!$A$2,'EPA non-CO2 Data'!$J:$J,$B$1,'EPA non-CO2 Data'!$I:$I,$A6,'EPA non-CO2 Data'!$F:$F,U$2)*10^12*SUMPRODUCT('Multipliers and Adjustments'!$E$43:$AN$70*('Multipliers and Adjustments'!$E$42:$AN$42=U$2)*('Multipliers and Adjustments'!$C$43:$C$70=$A6)*('Multipliers and Adjustments'!$D$43:$D$70=$B$1))</f>
        <v>0</v>
      </c>
      <c r="V6" s="10" cm="1">
        <f t="array" ref="V6">SUMIFS('EPA non-CO2 Data'!$H:$H,'EPA non-CO2 Data'!$A:$A,'Country Selector'!$A$2,'EPA non-CO2 Data'!$J:$J,$B$1,'EPA non-CO2 Data'!$I:$I,$A6,'EPA non-CO2 Data'!$F:$F,V$2)*10^12*SUMPRODUCT('Multipliers and Adjustments'!$E$43:$AN$70*('Multipliers and Adjustments'!$E$42:$AN$42=V$2)*('Multipliers and Adjustments'!$C$43:$C$70=$A6)*('Multipliers and Adjustments'!$D$43:$D$70=$B$1))</f>
        <v>0</v>
      </c>
      <c r="W6" s="10" cm="1">
        <f t="array" ref="W6">SUMIFS('EPA non-CO2 Data'!$H:$H,'EPA non-CO2 Data'!$A:$A,'Country Selector'!$A$2,'EPA non-CO2 Data'!$J:$J,$B$1,'EPA non-CO2 Data'!$I:$I,$A6,'EPA non-CO2 Data'!$F:$F,W$2)*10^12*SUMPRODUCT('Multipliers and Adjustments'!$E$43:$AN$70*('Multipliers and Adjustments'!$E$42:$AN$42=W$2)*('Multipliers and Adjustments'!$C$43:$C$70=$A6)*('Multipliers and Adjustments'!$D$43:$D$70=$B$1))</f>
        <v>0</v>
      </c>
      <c r="X6" s="10" cm="1">
        <f t="array" ref="X6">SUMIFS('EPA non-CO2 Data'!$H:$H,'EPA non-CO2 Data'!$A:$A,'Country Selector'!$A$2,'EPA non-CO2 Data'!$J:$J,$B$1,'EPA non-CO2 Data'!$I:$I,$A6,'EPA non-CO2 Data'!$F:$F,X$2)*10^12*SUMPRODUCT('Multipliers and Adjustments'!$E$43:$AN$70*('Multipliers and Adjustments'!$E$42:$AN$42=X$2)*('Multipliers and Adjustments'!$C$43:$C$70=$A6)*('Multipliers and Adjustments'!$D$43:$D$70=$B$1))</f>
        <v>0</v>
      </c>
      <c r="Y6" s="10" cm="1">
        <f t="array" ref="Y6">SUMIFS('EPA non-CO2 Data'!$H:$H,'EPA non-CO2 Data'!$A:$A,'Country Selector'!$A$2,'EPA non-CO2 Data'!$J:$J,$B$1,'EPA non-CO2 Data'!$I:$I,$A6,'EPA non-CO2 Data'!$F:$F,Y$2)*10^12*SUMPRODUCT('Multipliers and Adjustments'!$E$43:$AN$70*('Multipliers and Adjustments'!$E$42:$AN$42=Y$2)*('Multipliers and Adjustments'!$C$43:$C$70=$A6)*('Multipliers and Adjustments'!$D$43:$D$70=$B$1))</f>
        <v>0</v>
      </c>
      <c r="Z6" s="10" cm="1">
        <f t="array" ref="Z6">SUMIFS('EPA non-CO2 Data'!$H:$H,'EPA non-CO2 Data'!$A:$A,'Country Selector'!$A$2,'EPA non-CO2 Data'!$J:$J,$B$1,'EPA non-CO2 Data'!$I:$I,$A6,'EPA non-CO2 Data'!$F:$F,Z$2)*10^12*SUMPRODUCT('Multipliers and Adjustments'!$E$43:$AN$70*('Multipliers and Adjustments'!$E$42:$AN$42=Z$2)*('Multipliers and Adjustments'!$C$43:$C$70=$A6)*('Multipliers and Adjustments'!$D$43:$D$70=$B$1))</f>
        <v>0</v>
      </c>
      <c r="AA6" s="10" cm="1">
        <f t="array" ref="AA6">SUMIFS('EPA non-CO2 Data'!$H:$H,'EPA non-CO2 Data'!$A:$A,'Country Selector'!$A$2,'EPA non-CO2 Data'!$J:$J,$B$1,'EPA non-CO2 Data'!$I:$I,$A6,'EPA non-CO2 Data'!$F:$F,AA$2)*10^12*SUMPRODUCT('Multipliers and Adjustments'!$E$43:$AN$70*('Multipliers and Adjustments'!$E$42:$AN$42=AA$2)*('Multipliers and Adjustments'!$C$43:$C$70=$A6)*('Multipliers and Adjustments'!$D$43:$D$70=$B$1))</f>
        <v>0</v>
      </c>
      <c r="AB6" s="10" cm="1">
        <f t="array" ref="AB6">SUMIFS('EPA non-CO2 Data'!$H:$H,'EPA non-CO2 Data'!$A:$A,'Country Selector'!$A$2,'EPA non-CO2 Data'!$J:$J,$B$1,'EPA non-CO2 Data'!$I:$I,$A6,'EPA non-CO2 Data'!$F:$F,AB$2)*10^12*SUMPRODUCT('Multipliers and Adjustments'!$E$43:$AN$70*('Multipliers and Adjustments'!$E$42:$AN$42=AB$2)*('Multipliers and Adjustments'!$C$43:$C$70=$A6)*('Multipliers and Adjustments'!$D$43:$D$70=$B$1))</f>
        <v>0</v>
      </c>
      <c r="AC6" s="10" cm="1">
        <f t="array" ref="AC6">SUMIFS('EPA non-CO2 Data'!$H:$H,'EPA non-CO2 Data'!$A:$A,'Country Selector'!$A$2,'EPA non-CO2 Data'!$J:$J,$B$1,'EPA non-CO2 Data'!$I:$I,$A6,'EPA non-CO2 Data'!$F:$F,AC$2)*10^12*SUMPRODUCT('Multipliers and Adjustments'!$E$43:$AN$70*('Multipliers and Adjustments'!$E$42:$AN$42=AC$2)*('Multipliers and Adjustments'!$C$43:$C$70=$A6)*('Multipliers and Adjustments'!$D$43:$D$70=$B$1))</f>
        <v>0</v>
      </c>
      <c r="AD6" s="10" cm="1">
        <f t="array" ref="AD6">SUMIFS('EPA non-CO2 Data'!$H:$H,'EPA non-CO2 Data'!$A:$A,'Country Selector'!$A$2,'EPA non-CO2 Data'!$J:$J,$B$1,'EPA non-CO2 Data'!$I:$I,$A6,'EPA non-CO2 Data'!$F:$F,AD$2)*10^12*SUMPRODUCT('Multipliers and Adjustments'!$E$43:$AN$70*('Multipliers and Adjustments'!$E$42:$AN$42=AD$2)*('Multipliers and Adjustments'!$C$43:$C$70=$A6)*('Multipliers and Adjustments'!$D$43:$D$70=$B$1))</f>
        <v>0</v>
      </c>
      <c r="AE6" s="10" cm="1">
        <f t="array" ref="AE6">SUMIFS('EPA non-CO2 Data'!$H:$H,'EPA non-CO2 Data'!$A:$A,'Country Selector'!$A$2,'EPA non-CO2 Data'!$J:$J,$B$1,'EPA non-CO2 Data'!$I:$I,$A6,'EPA non-CO2 Data'!$F:$F,AE$2)*10^12*SUMPRODUCT('Multipliers and Adjustments'!$E$43:$AN$70*('Multipliers and Adjustments'!$E$42:$AN$42=AE$2)*('Multipliers and Adjustments'!$C$43:$C$70=$A6)*('Multipliers and Adjustments'!$D$43:$D$70=$B$1))</f>
        <v>0</v>
      </c>
      <c r="AF6" s="10" cm="1">
        <f t="array" ref="AF6">SUMIFS('EPA non-CO2 Data'!$H:$H,'EPA non-CO2 Data'!$A:$A,'Country Selector'!$A$2,'EPA non-CO2 Data'!$J:$J,$B$1,'EPA non-CO2 Data'!$I:$I,$A6,'EPA non-CO2 Data'!$F:$F,AF$2)*10^12*SUMPRODUCT('Multipliers and Adjustments'!$E$43:$AN$70*('Multipliers and Adjustments'!$E$42:$AN$42=AF$2)*('Multipliers and Adjustments'!$C$43:$C$70=$A6)*('Multipliers and Adjustments'!$D$43:$D$70=$B$1))</f>
        <v>0</v>
      </c>
      <c r="AG6" s="10" cm="1">
        <f t="array" ref="AG6">SUMIFS('EPA non-CO2 Data'!$H:$H,'EPA non-CO2 Data'!$A:$A,'Country Selector'!$A$2,'EPA non-CO2 Data'!$J:$J,$B$1,'EPA non-CO2 Data'!$I:$I,$A6,'EPA non-CO2 Data'!$F:$F,AG$2)*10^12*SUMPRODUCT('Multipliers and Adjustments'!$E$43:$AN$70*('Multipliers and Adjustments'!$E$42:$AN$42=AG$2)*('Multipliers and Adjustments'!$C$43:$C$70=$A6)*('Multipliers and Adjustments'!$D$43:$D$70=$B$1))</f>
        <v>0</v>
      </c>
      <c r="AH6" s="10" cm="1">
        <f t="array" ref="AH6">SUMIFS('EPA non-CO2 Data'!$H:$H,'EPA non-CO2 Data'!$A:$A,'Country Selector'!$A$2,'EPA non-CO2 Data'!$J:$J,$B$1,'EPA non-CO2 Data'!$I:$I,$A6,'EPA non-CO2 Data'!$F:$F,AH$2)*10^12*SUMPRODUCT('Multipliers and Adjustments'!$E$43:$AN$70*('Multipliers and Adjustments'!$E$42:$AN$42=AH$2)*('Multipliers and Adjustments'!$C$43:$C$70=$A6)*('Multipliers and Adjustments'!$D$43:$D$70=$B$1))</f>
        <v>0</v>
      </c>
      <c r="AI6" s="10" cm="1">
        <f t="array" ref="AI6">SUMIFS('EPA non-CO2 Data'!$H:$H,'EPA non-CO2 Data'!$A:$A,'Country Selector'!$A$2,'EPA non-CO2 Data'!$J:$J,$B$1,'EPA non-CO2 Data'!$I:$I,$A6,'EPA non-CO2 Data'!$F:$F,AI$2)*10^12*SUMPRODUCT('Multipliers and Adjustments'!$E$43:$AN$70*('Multipliers and Adjustments'!$E$42:$AN$42=AI$2)*('Multipliers and Adjustments'!$C$43:$C$70=$A6)*('Multipliers and Adjustments'!$D$43:$D$70=$B$1))</f>
        <v>0</v>
      </c>
      <c r="AJ6" s="10" cm="1">
        <f t="array" ref="AJ6">SUMIFS('EPA non-CO2 Data'!$H:$H,'EPA non-CO2 Data'!$A:$A,'Country Selector'!$A$2,'EPA non-CO2 Data'!$J:$J,$B$1,'EPA non-CO2 Data'!$I:$I,$A6,'EPA non-CO2 Data'!$F:$F,AJ$2)*10^12*SUMPRODUCT('Multipliers and Adjustments'!$E$43:$AN$70*('Multipliers and Adjustments'!$E$42:$AN$42=AJ$2)*('Multipliers and Adjustments'!$C$43:$C$70=$A6)*('Multipliers and Adjustments'!$D$43:$D$70=$B$1))</f>
        <v>0</v>
      </c>
      <c r="AK6" s="10" cm="1">
        <f t="array" ref="AK6">SUMIFS('EPA non-CO2 Data'!$H:$H,'EPA non-CO2 Data'!$A:$A,'Country Selector'!$A$2,'EPA non-CO2 Data'!$J:$J,$B$1,'EPA non-CO2 Data'!$I:$I,$A6,'EPA non-CO2 Data'!$F:$F,AK$2)*10^12*SUMPRODUCT('Multipliers and Adjustments'!$E$43:$AN$70*('Multipliers and Adjustments'!$E$42:$AN$42=AK$2)*('Multipliers and Adjustments'!$C$43:$C$70=$A6)*('Multipliers and Adjustments'!$D$43:$D$70=$B$1))</f>
        <v>0</v>
      </c>
    </row>
    <row r="7" spans="1:37" x14ac:dyDescent="0.25">
      <c r="A7" t="s">
        <v>568</v>
      </c>
      <c r="B7" s="10" cm="1">
        <f t="array" ref="B7">SUMIFS('EPA non-CO2 Data'!$H:$H,'EPA non-CO2 Data'!$A:$A,'Country Selector'!$A$2,'EPA non-CO2 Data'!$J:$J,$B$1,'EPA non-CO2 Data'!$I:$I,$A7,'EPA non-CO2 Data'!$F:$F,B$2)*10^12*SUMPRODUCT('Multipliers and Adjustments'!$E$43:$AN$70*('Multipliers and Adjustments'!$E$42:$AN$42=B$2)*('Multipliers and Adjustments'!$C$43:$C$70=$A7)*('Multipliers and Adjustments'!$D$43:$D$70=$B$1))</f>
        <v>0</v>
      </c>
      <c r="C7" s="10" cm="1">
        <f t="array" ref="C7">SUMIFS('EPA non-CO2 Data'!$H:$H,'EPA non-CO2 Data'!$A:$A,'Country Selector'!$A$2,'EPA non-CO2 Data'!$J:$J,$B$1,'EPA non-CO2 Data'!$I:$I,$A7,'EPA non-CO2 Data'!$F:$F,C$2)*10^12*SUMPRODUCT('Multipliers and Adjustments'!$E$43:$AN$70*('Multipliers and Adjustments'!$E$42:$AN$42=C$2)*('Multipliers and Adjustments'!$C$43:$C$70=$A7)*('Multipliers and Adjustments'!$D$43:$D$70=$B$1))</f>
        <v>0</v>
      </c>
      <c r="D7" s="10" cm="1">
        <f t="array" ref="D7">SUMIFS('EPA non-CO2 Data'!$H:$H,'EPA non-CO2 Data'!$A:$A,'Country Selector'!$A$2,'EPA non-CO2 Data'!$J:$J,$B$1,'EPA non-CO2 Data'!$I:$I,$A7,'EPA non-CO2 Data'!$F:$F,D$2)*10^12*SUMPRODUCT('Multipliers and Adjustments'!$E$43:$AN$70*('Multipliers and Adjustments'!$E$42:$AN$42=D$2)*('Multipliers and Adjustments'!$C$43:$C$70=$A7)*('Multipliers and Adjustments'!$D$43:$D$70=$B$1))</f>
        <v>0</v>
      </c>
      <c r="E7" s="10" cm="1">
        <f t="array" ref="E7">SUMIFS('EPA non-CO2 Data'!$H:$H,'EPA non-CO2 Data'!$A:$A,'Country Selector'!$A$2,'EPA non-CO2 Data'!$J:$J,$B$1,'EPA non-CO2 Data'!$I:$I,$A7,'EPA non-CO2 Data'!$F:$F,E$2)*10^12*SUMPRODUCT('Multipliers and Adjustments'!$E$43:$AN$70*('Multipliers and Adjustments'!$E$42:$AN$42=E$2)*('Multipliers and Adjustments'!$C$43:$C$70=$A7)*('Multipliers and Adjustments'!$D$43:$D$70=$B$1))</f>
        <v>0</v>
      </c>
      <c r="F7" s="10" cm="1">
        <f t="array" ref="F7">SUMIFS('EPA non-CO2 Data'!$H:$H,'EPA non-CO2 Data'!$A:$A,'Country Selector'!$A$2,'EPA non-CO2 Data'!$J:$J,$B$1,'EPA non-CO2 Data'!$I:$I,$A7,'EPA non-CO2 Data'!$F:$F,F$2)*10^12*SUMPRODUCT('Multipliers and Adjustments'!$E$43:$AN$70*('Multipliers and Adjustments'!$E$42:$AN$42=F$2)*('Multipliers and Adjustments'!$C$43:$C$70=$A7)*('Multipliers and Adjustments'!$D$43:$D$70=$B$1))</f>
        <v>0</v>
      </c>
      <c r="G7" s="10" cm="1">
        <f t="array" ref="G7">SUMIFS('EPA non-CO2 Data'!$H:$H,'EPA non-CO2 Data'!$A:$A,'Country Selector'!$A$2,'EPA non-CO2 Data'!$J:$J,$B$1,'EPA non-CO2 Data'!$I:$I,$A7,'EPA non-CO2 Data'!$F:$F,G$2)*10^12*SUMPRODUCT('Multipliers and Adjustments'!$E$43:$AN$70*('Multipliers and Adjustments'!$E$42:$AN$42=G$2)*('Multipliers and Adjustments'!$C$43:$C$70=$A7)*('Multipliers and Adjustments'!$D$43:$D$70=$B$1))</f>
        <v>0</v>
      </c>
      <c r="H7" s="10" cm="1">
        <f t="array" ref="H7">SUMIFS('EPA non-CO2 Data'!$H:$H,'EPA non-CO2 Data'!$A:$A,'Country Selector'!$A$2,'EPA non-CO2 Data'!$J:$J,$B$1,'EPA non-CO2 Data'!$I:$I,$A7,'EPA non-CO2 Data'!$F:$F,H$2)*10^12*SUMPRODUCT('Multipliers and Adjustments'!$E$43:$AN$70*('Multipliers and Adjustments'!$E$42:$AN$42=H$2)*('Multipliers and Adjustments'!$C$43:$C$70=$A7)*('Multipliers and Adjustments'!$D$43:$D$70=$B$1))</f>
        <v>0</v>
      </c>
      <c r="I7" s="10" cm="1">
        <f t="array" ref="I7">SUMIFS('EPA non-CO2 Data'!$H:$H,'EPA non-CO2 Data'!$A:$A,'Country Selector'!$A$2,'EPA non-CO2 Data'!$J:$J,$B$1,'EPA non-CO2 Data'!$I:$I,$A7,'EPA non-CO2 Data'!$F:$F,I$2)*10^12*SUMPRODUCT('Multipliers and Adjustments'!$E$43:$AN$70*('Multipliers and Adjustments'!$E$42:$AN$42=I$2)*('Multipliers and Adjustments'!$C$43:$C$70=$A7)*('Multipliers and Adjustments'!$D$43:$D$70=$B$1))</f>
        <v>0</v>
      </c>
      <c r="J7" s="10" cm="1">
        <f t="array" ref="J7">SUMIFS('EPA non-CO2 Data'!$H:$H,'EPA non-CO2 Data'!$A:$A,'Country Selector'!$A$2,'EPA non-CO2 Data'!$J:$J,$B$1,'EPA non-CO2 Data'!$I:$I,$A7,'EPA non-CO2 Data'!$F:$F,J$2)*10^12*SUMPRODUCT('Multipliers and Adjustments'!$E$43:$AN$70*('Multipliers and Adjustments'!$E$42:$AN$42=J$2)*('Multipliers and Adjustments'!$C$43:$C$70=$A7)*('Multipliers and Adjustments'!$D$43:$D$70=$B$1))</f>
        <v>0</v>
      </c>
      <c r="K7" s="10" cm="1">
        <f t="array" ref="K7">SUMIFS('EPA non-CO2 Data'!$H:$H,'EPA non-CO2 Data'!$A:$A,'Country Selector'!$A$2,'EPA non-CO2 Data'!$J:$J,$B$1,'EPA non-CO2 Data'!$I:$I,$A7,'EPA non-CO2 Data'!$F:$F,K$2)*10^12*SUMPRODUCT('Multipliers and Adjustments'!$E$43:$AN$70*('Multipliers and Adjustments'!$E$42:$AN$42=K$2)*('Multipliers and Adjustments'!$C$43:$C$70=$A7)*('Multipliers and Adjustments'!$D$43:$D$70=$B$1))</f>
        <v>0</v>
      </c>
      <c r="L7" s="10" cm="1">
        <f t="array" ref="L7">SUMIFS('EPA non-CO2 Data'!$H:$H,'EPA non-CO2 Data'!$A:$A,'Country Selector'!$A$2,'EPA non-CO2 Data'!$J:$J,$B$1,'EPA non-CO2 Data'!$I:$I,$A7,'EPA non-CO2 Data'!$F:$F,L$2)*10^12*SUMPRODUCT('Multipliers and Adjustments'!$E$43:$AN$70*('Multipliers and Adjustments'!$E$42:$AN$42=L$2)*('Multipliers and Adjustments'!$C$43:$C$70=$A7)*('Multipliers and Adjustments'!$D$43:$D$70=$B$1))</f>
        <v>0</v>
      </c>
      <c r="M7" s="10" cm="1">
        <f t="array" ref="M7">SUMIFS('EPA non-CO2 Data'!$H:$H,'EPA non-CO2 Data'!$A:$A,'Country Selector'!$A$2,'EPA non-CO2 Data'!$J:$J,$B$1,'EPA non-CO2 Data'!$I:$I,$A7,'EPA non-CO2 Data'!$F:$F,M$2)*10^12*SUMPRODUCT('Multipliers and Adjustments'!$E$43:$AN$70*('Multipliers and Adjustments'!$E$42:$AN$42=M$2)*('Multipliers and Adjustments'!$C$43:$C$70=$A7)*('Multipliers and Adjustments'!$D$43:$D$70=$B$1))</f>
        <v>0</v>
      </c>
      <c r="N7" s="10" cm="1">
        <f t="array" ref="N7">SUMIFS('EPA non-CO2 Data'!$H:$H,'EPA non-CO2 Data'!$A:$A,'Country Selector'!$A$2,'EPA non-CO2 Data'!$J:$J,$B$1,'EPA non-CO2 Data'!$I:$I,$A7,'EPA non-CO2 Data'!$F:$F,N$2)*10^12*SUMPRODUCT('Multipliers and Adjustments'!$E$43:$AN$70*('Multipliers and Adjustments'!$E$42:$AN$42=N$2)*('Multipliers and Adjustments'!$C$43:$C$70=$A7)*('Multipliers and Adjustments'!$D$43:$D$70=$B$1))</f>
        <v>0</v>
      </c>
      <c r="O7" s="10" cm="1">
        <f t="array" ref="O7">SUMIFS('EPA non-CO2 Data'!$H:$H,'EPA non-CO2 Data'!$A:$A,'Country Selector'!$A$2,'EPA non-CO2 Data'!$J:$J,$B$1,'EPA non-CO2 Data'!$I:$I,$A7,'EPA non-CO2 Data'!$F:$F,O$2)*10^12*SUMPRODUCT('Multipliers and Adjustments'!$E$43:$AN$70*('Multipliers and Adjustments'!$E$42:$AN$42=O$2)*('Multipliers and Adjustments'!$C$43:$C$70=$A7)*('Multipliers and Adjustments'!$D$43:$D$70=$B$1))</f>
        <v>0</v>
      </c>
      <c r="P7" s="10" cm="1">
        <f t="array" ref="P7">SUMIFS('EPA non-CO2 Data'!$H:$H,'EPA non-CO2 Data'!$A:$A,'Country Selector'!$A$2,'EPA non-CO2 Data'!$J:$J,$B$1,'EPA non-CO2 Data'!$I:$I,$A7,'EPA non-CO2 Data'!$F:$F,P$2)*10^12*SUMPRODUCT('Multipliers and Adjustments'!$E$43:$AN$70*('Multipliers and Adjustments'!$E$42:$AN$42=P$2)*('Multipliers and Adjustments'!$C$43:$C$70=$A7)*('Multipliers and Adjustments'!$D$43:$D$70=$B$1))</f>
        <v>0</v>
      </c>
      <c r="Q7" s="10" cm="1">
        <f t="array" ref="Q7">SUMIFS('EPA non-CO2 Data'!$H:$H,'EPA non-CO2 Data'!$A:$A,'Country Selector'!$A$2,'EPA non-CO2 Data'!$J:$J,$B$1,'EPA non-CO2 Data'!$I:$I,$A7,'EPA non-CO2 Data'!$F:$F,Q$2)*10^12*SUMPRODUCT('Multipliers and Adjustments'!$E$43:$AN$70*('Multipliers and Adjustments'!$E$42:$AN$42=Q$2)*('Multipliers and Adjustments'!$C$43:$C$70=$A7)*('Multipliers and Adjustments'!$D$43:$D$70=$B$1))</f>
        <v>0</v>
      </c>
      <c r="R7" s="10" cm="1">
        <f t="array" ref="R7">SUMIFS('EPA non-CO2 Data'!$H:$H,'EPA non-CO2 Data'!$A:$A,'Country Selector'!$A$2,'EPA non-CO2 Data'!$J:$J,$B$1,'EPA non-CO2 Data'!$I:$I,$A7,'EPA non-CO2 Data'!$F:$F,R$2)*10^12*SUMPRODUCT('Multipliers and Adjustments'!$E$43:$AN$70*('Multipliers and Adjustments'!$E$42:$AN$42=R$2)*('Multipliers and Adjustments'!$C$43:$C$70=$A7)*('Multipliers and Adjustments'!$D$43:$D$70=$B$1))</f>
        <v>0</v>
      </c>
      <c r="S7" s="10" cm="1">
        <f t="array" ref="S7">SUMIFS('EPA non-CO2 Data'!$H:$H,'EPA non-CO2 Data'!$A:$A,'Country Selector'!$A$2,'EPA non-CO2 Data'!$J:$J,$B$1,'EPA non-CO2 Data'!$I:$I,$A7,'EPA non-CO2 Data'!$F:$F,S$2)*10^12*SUMPRODUCT('Multipliers and Adjustments'!$E$43:$AN$70*('Multipliers and Adjustments'!$E$42:$AN$42=S$2)*('Multipliers and Adjustments'!$C$43:$C$70=$A7)*('Multipliers and Adjustments'!$D$43:$D$70=$B$1))</f>
        <v>0</v>
      </c>
      <c r="T7" s="10" cm="1">
        <f t="array" ref="T7">SUMIFS('EPA non-CO2 Data'!$H:$H,'EPA non-CO2 Data'!$A:$A,'Country Selector'!$A$2,'EPA non-CO2 Data'!$J:$J,$B$1,'EPA non-CO2 Data'!$I:$I,$A7,'EPA non-CO2 Data'!$F:$F,T$2)*10^12*SUMPRODUCT('Multipliers and Adjustments'!$E$43:$AN$70*('Multipliers and Adjustments'!$E$42:$AN$42=T$2)*('Multipliers and Adjustments'!$C$43:$C$70=$A7)*('Multipliers and Adjustments'!$D$43:$D$70=$B$1))</f>
        <v>0</v>
      </c>
      <c r="U7" s="10" cm="1">
        <f t="array" ref="U7">SUMIFS('EPA non-CO2 Data'!$H:$H,'EPA non-CO2 Data'!$A:$A,'Country Selector'!$A$2,'EPA non-CO2 Data'!$J:$J,$B$1,'EPA non-CO2 Data'!$I:$I,$A7,'EPA non-CO2 Data'!$F:$F,U$2)*10^12*SUMPRODUCT('Multipliers and Adjustments'!$E$43:$AN$70*('Multipliers and Adjustments'!$E$42:$AN$42=U$2)*('Multipliers and Adjustments'!$C$43:$C$70=$A7)*('Multipliers and Adjustments'!$D$43:$D$70=$B$1))</f>
        <v>0</v>
      </c>
      <c r="V7" s="10" cm="1">
        <f t="array" ref="V7">SUMIFS('EPA non-CO2 Data'!$H:$H,'EPA non-CO2 Data'!$A:$A,'Country Selector'!$A$2,'EPA non-CO2 Data'!$J:$J,$B$1,'EPA non-CO2 Data'!$I:$I,$A7,'EPA non-CO2 Data'!$F:$F,V$2)*10^12*SUMPRODUCT('Multipliers and Adjustments'!$E$43:$AN$70*('Multipliers and Adjustments'!$E$42:$AN$42=V$2)*('Multipliers and Adjustments'!$C$43:$C$70=$A7)*('Multipliers and Adjustments'!$D$43:$D$70=$B$1))</f>
        <v>0</v>
      </c>
      <c r="W7" s="10" cm="1">
        <f t="array" ref="W7">SUMIFS('EPA non-CO2 Data'!$H:$H,'EPA non-CO2 Data'!$A:$A,'Country Selector'!$A$2,'EPA non-CO2 Data'!$J:$J,$B$1,'EPA non-CO2 Data'!$I:$I,$A7,'EPA non-CO2 Data'!$F:$F,W$2)*10^12*SUMPRODUCT('Multipliers and Adjustments'!$E$43:$AN$70*('Multipliers and Adjustments'!$E$42:$AN$42=W$2)*('Multipliers and Adjustments'!$C$43:$C$70=$A7)*('Multipliers and Adjustments'!$D$43:$D$70=$B$1))</f>
        <v>0</v>
      </c>
      <c r="X7" s="10" cm="1">
        <f t="array" ref="X7">SUMIFS('EPA non-CO2 Data'!$H:$H,'EPA non-CO2 Data'!$A:$A,'Country Selector'!$A$2,'EPA non-CO2 Data'!$J:$J,$B$1,'EPA non-CO2 Data'!$I:$I,$A7,'EPA non-CO2 Data'!$F:$F,X$2)*10^12*SUMPRODUCT('Multipliers and Adjustments'!$E$43:$AN$70*('Multipliers and Adjustments'!$E$42:$AN$42=X$2)*('Multipliers and Adjustments'!$C$43:$C$70=$A7)*('Multipliers and Adjustments'!$D$43:$D$70=$B$1))</f>
        <v>0</v>
      </c>
      <c r="Y7" s="10" cm="1">
        <f t="array" ref="Y7">SUMIFS('EPA non-CO2 Data'!$H:$H,'EPA non-CO2 Data'!$A:$A,'Country Selector'!$A$2,'EPA non-CO2 Data'!$J:$J,$B$1,'EPA non-CO2 Data'!$I:$I,$A7,'EPA non-CO2 Data'!$F:$F,Y$2)*10^12*SUMPRODUCT('Multipliers and Adjustments'!$E$43:$AN$70*('Multipliers and Adjustments'!$E$42:$AN$42=Y$2)*('Multipliers and Adjustments'!$C$43:$C$70=$A7)*('Multipliers and Adjustments'!$D$43:$D$70=$B$1))</f>
        <v>0</v>
      </c>
      <c r="Z7" s="10" cm="1">
        <f t="array" ref="Z7">SUMIFS('EPA non-CO2 Data'!$H:$H,'EPA non-CO2 Data'!$A:$A,'Country Selector'!$A$2,'EPA non-CO2 Data'!$J:$J,$B$1,'EPA non-CO2 Data'!$I:$I,$A7,'EPA non-CO2 Data'!$F:$F,Z$2)*10^12*SUMPRODUCT('Multipliers and Adjustments'!$E$43:$AN$70*('Multipliers and Adjustments'!$E$42:$AN$42=Z$2)*('Multipliers and Adjustments'!$C$43:$C$70=$A7)*('Multipliers and Adjustments'!$D$43:$D$70=$B$1))</f>
        <v>0</v>
      </c>
      <c r="AA7" s="10" cm="1">
        <f t="array" ref="AA7">SUMIFS('EPA non-CO2 Data'!$H:$H,'EPA non-CO2 Data'!$A:$A,'Country Selector'!$A$2,'EPA non-CO2 Data'!$J:$J,$B$1,'EPA non-CO2 Data'!$I:$I,$A7,'EPA non-CO2 Data'!$F:$F,AA$2)*10^12*SUMPRODUCT('Multipliers and Adjustments'!$E$43:$AN$70*('Multipliers and Adjustments'!$E$42:$AN$42=AA$2)*('Multipliers and Adjustments'!$C$43:$C$70=$A7)*('Multipliers and Adjustments'!$D$43:$D$70=$B$1))</f>
        <v>0</v>
      </c>
      <c r="AB7" s="10" cm="1">
        <f t="array" ref="AB7">SUMIFS('EPA non-CO2 Data'!$H:$H,'EPA non-CO2 Data'!$A:$A,'Country Selector'!$A$2,'EPA non-CO2 Data'!$J:$J,$B$1,'EPA non-CO2 Data'!$I:$I,$A7,'EPA non-CO2 Data'!$F:$F,AB$2)*10^12*SUMPRODUCT('Multipliers and Adjustments'!$E$43:$AN$70*('Multipliers and Adjustments'!$E$42:$AN$42=AB$2)*('Multipliers and Adjustments'!$C$43:$C$70=$A7)*('Multipliers and Adjustments'!$D$43:$D$70=$B$1))</f>
        <v>0</v>
      </c>
      <c r="AC7" s="10" cm="1">
        <f t="array" ref="AC7">SUMIFS('EPA non-CO2 Data'!$H:$H,'EPA non-CO2 Data'!$A:$A,'Country Selector'!$A$2,'EPA non-CO2 Data'!$J:$J,$B$1,'EPA non-CO2 Data'!$I:$I,$A7,'EPA non-CO2 Data'!$F:$F,AC$2)*10^12*SUMPRODUCT('Multipliers and Adjustments'!$E$43:$AN$70*('Multipliers and Adjustments'!$E$42:$AN$42=AC$2)*('Multipliers and Adjustments'!$C$43:$C$70=$A7)*('Multipliers and Adjustments'!$D$43:$D$70=$B$1))</f>
        <v>0</v>
      </c>
      <c r="AD7" s="10" cm="1">
        <f t="array" ref="AD7">SUMIFS('EPA non-CO2 Data'!$H:$H,'EPA non-CO2 Data'!$A:$A,'Country Selector'!$A$2,'EPA non-CO2 Data'!$J:$J,$B$1,'EPA non-CO2 Data'!$I:$I,$A7,'EPA non-CO2 Data'!$F:$F,AD$2)*10^12*SUMPRODUCT('Multipliers and Adjustments'!$E$43:$AN$70*('Multipliers and Adjustments'!$E$42:$AN$42=AD$2)*('Multipliers and Adjustments'!$C$43:$C$70=$A7)*('Multipliers and Adjustments'!$D$43:$D$70=$B$1))</f>
        <v>0</v>
      </c>
      <c r="AE7" s="10" cm="1">
        <f t="array" ref="AE7">SUMIFS('EPA non-CO2 Data'!$H:$H,'EPA non-CO2 Data'!$A:$A,'Country Selector'!$A$2,'EPA non-CO2 Data'!$J:$J,$B$1,'EPA non-CO2 Data'!$I:$I,$A7,'EPA non-CO2 Data'!$F:$F,AE$2)*10^12*SUMPRODUCT('Multipliers and Adjustments'!$E$43:$AN$70*('Multipliers and Adjustments'!$E$42:$AN$42=AE$2)*('Multipliers and Adjustments'!$C$43:$C$70=$A7)*('Multipliers and Adjustments'!$D$43:$D$70=$B$1))</f>
        <v>0</v>
      </c>
      <c r="AF7" s="10" cm="1">
        <f t="array" ref="AF7">SUMIFS('EPA non-CO2 Data'!$H:$H,'EPA non-CO2 Data'!$A:$A,'Country Selector'!$A$2,'EPA non-CO2 Data'!$J:$J,$B$1,'EPA non-CO2 Data'!$I:$I,$A7,'EPA non-CO2 Data'!$F:$F,AF$2)*10^12*SUMPRODUCT('Multipliers and Adjustments'!$E$43:$AN$70*('Multipliers and Adjustments'!$E$42:$AN$42=AF$2)*('Multipliers and Adjustments'!$C$43:$C$70=$A7)*('Multipliers and Adjustments'!$D$43:$D$70=$B$1))</f>
        <v>0</v>
      </c>
      <c r="AG7" s="10" cm="1">
        <f t="array" ref="AG7">SUMIFS('EPA non-CO2 Data'!$H:$H,'EPA non-CO2 Data'!$A:$A,'Country Selector'!$A$2,'EPA non-CO2 Data'!$J:$J,$B$1,'EPA non-CO2 Data'!$I:$I,$A7,'EPA non-CO2 Data'!$F:$F,AG$2)*10^12*SUMPRODUCT('Multipliers and Adjustments'!$E$43:$AN$70*('Multipliers and Adjustments'!$E$42:$AN$42=AG$2)*('Multipliers and Adjustments'!$C$43:$C$70=$A7)*('Multipliers and Adjustments'!$D$43:$D$70=$B$1))</f>
        <v>0</v>
      </c>
      <c r="AH7" s="10" cm="1">
        <f t="array" ref="AH7">SUMIFS('EPA non-CO2 Data'!$H:$H,'EPA non-CO2 Data'!$A:$A,'Country Selector'!$A$2,'EPA non-CO2 Data'!$J:$J,$B$1,'EPA non-CO2 Data'!$I:$I,$A7,'EPA non-CO2 Data'!$F:$F,AH$2)*10^12*SUMPRODUCT('Multipliers and Adjustments'!$E$43:$AN$70*('Multipliers and Adjustments'!$E$42:$AN$42=AH$2)*('Multipliers and Adjustments'!$C$43:$C$70=$A7)*('Multipliers and Adjustments'!$D$43:$D$70=$B$1))</f>
        <v>0</v>
      </c>
      <c r="AI7" s="10" cm="1">
        <f t="array" ref="AI7">SUMIFS('EPA non-CO2 Data'!$H:$H,'EPA non-CO2 Data'!$A:$A,'Country Selector'!$A$2,'EPA non-CO2 Data'!$J:$J,$B$1,'EPA non-CO2 Data'!$I:$I,$A7,'EPA non-CO2 Data'!$F:$F,AI$2)*10^12*SUMPRODUCT('Multipliers and Adjustments'!$E$43:$AN$70*('Multipliers and Adjustments'!$E$42:$AN$42=AI$2)*('Multipliers and Adjustments'!$C$43:$C$70=$A7)*('Multipliers and Adjustments'!$D$43:$D$70=$B$1))</f>
        <v>0</v>
      </c>
      <c r="AJ7" s="10" cm="1">
        <f t="array" ref="AJ7">SUMIFS('EPA non-CO2 Data'!$H:$H,'EPA non-CO2 Data'!$A:$A,'Country Selector'!$A$2,'EPA non-CO2 Data'!$J:$J,$B$1,'EPA non-CO2 Data'!$I:$I,$A7,'EPA non-CO2 Data'!$F:$F,AJ$2)*10^12*SUMPRODUCT('Multipliers and Adjustments'!$E$43:$AN$70*('Multipliers and Adjustments'!$E$42:$AN$42=AJ$2)*('Multipliers and Adjustments'!$C$43:$C$70=$A7)*('Multipliers and Adjustments'!$D$43:$D$70=$B$1))</f>
        <v>0</v>
      </c>
      <c r="AK7" s="10" cm="1">
        <f t="array" ref="AK7">SUMIFS('EPA non-CO2 Data'!$H:$H,'EPA non-CO2 Data'!$A:$A,'Country Selector'!$A$2,'EPA non-CO2 Data'!$J:$J,$B$1,'EPA non-CO2 Data'!$I:$I,$A7,'EPA non-CO2 Data'!$F:$F,AK$2)*10^12*SUMPRODUCT('Multipliers and Adjustments'!$E$43:$AN$70*('Multipliers and Adjustments'!$E$42:$AN$42=AK$2)*('Multipliers and Adjustments'!$C$43:$C$70=$A7)*('Multipliers and Adjustments'!$D$43:$D$70=$B$1))</f>
        <v>0</v>
      </c>
    </row>
    <row r="8" spans="1:37" x14ac:dyDescent="0.25">
      <c r="A8" t="s">
        <v>569</v>
      </c>
      <c r="B8" s="10" cm="1">
        <f t="array" ref="B8">SUMIFS('EPA non-CO2 Data'!$H:$H,'EPA non-CO2 Data'!$A:$A,'Country Selector'!$A$2,'EPA non-CO2 Data'!$J:$J,$B$1,'EPA non-CO2 Data'!$I:$I,$A8,'EPA non-CO2 Data'!$F:$F,B$2)*10^12*SUMPRODUCT('Multipliers and Adjustments'!$E$43:$AN$70*('Multipliers and Adjustments'!$E$42:$AN$42=B$2)*('Multipliers and Adjustments'!$C$43:$C$70=$A8)*('Multipliers and Adjustments'!$D$43:$D$70=$B$1))</f>
        <v>0</v>
      </c>
      <c r="C8" s="10" cm="1">
        <f t="array" ref="C8">SUMIFS('EPA non-CO2 Data'!$H:$H,'EPA non-CO2 Data'!$A:$A,'Country Selector'!$A$2,'EPA non-CO2 Data'!$J:$J,$B$1,'EPA non-CO2 Data'!$I:$I,$A8,'EPA non-CO2 Data'!$F:$F,C$2)*10^12*SUMPRODUCT('Multipliers and Adjustments'!$E$43:$AN$70*('Multipliers and Adjustments'!$E$42:$AN$42=C$2)*('Multipliers and Adjustments'!$C$43:$C$70=$A8)*('Multipliers and Adjustments'!$D$43:$D$70=$B$1))</f>
        <v>0</v>
      </c>
      <c r="D8" s="10" cm="1">
        <f t="array" ref="D8">SUMIFS('EPA non-CO2 Data'!$H:$H,'EPA non-CO2 Data'!$A:$A,'Country Selector'!$A$2,'EPA non-CO2 Data'!$J:$J,$B$1,'EPA non-CO2 Data'!$I:$I,$A8,'EPA non-CO2 Data'!$F:$F,D$2)*10^12*SUMPRODUCT('Multipliers and Adjustments'!$E$43:$AN$70*('Multipliers and Adjustments'!$E$42:$AN$42=D$2)*('Multipliers and Adjustments'!$C$43:$C$70=$A8)*('Multipliers and Adjustments'!$D$43:$D$70=$B$1))</f>
        <v>0</v>
      </c>
      <c r="E8" s="10" cm="1">
        <f t="array" ref="E8">SUMIFS('EPA non-CO2 Data'!$H:$H,'EPA non-CO2 Data'!$A:$A,'Country Selector'!$A$2,'EPA non-CO2 Data'!$J:$J,$B$1,'EPA non-CO2 Data'!$I:$I,$A8,'EPA non-CO2 Data'!$F:$F,E$2)*10^12*SUMPRODUCT('Multipliers and Adjustments'!$E$43:$AN$70*('Multipliers and Adjustments'!$E$42:$AN$42=E$2)*('Multipliers and Adjustments'!$C$43:$C$70=$A8)*('Multipliers and Adjustments'!$D$43:$D$70=$B$1))</f>
        <v>0</v>
      </c>
      <c r="F8" s="10" cm="1">
        <f t="array" ref="F8">SUMIFS('EPA non-CO2 Data'!$H:$H,'EPA non-CO2 Data'!$A:$A,'Country Selector'!$A$2,'EPA non-CO2 Data'!$J:$J,$B$1,'EPA non-CO2 Data'!$I:$I,$A8,'EPA non-CO2 Data'!$F:$F,F$2)*10^12*SUMPRODUCT('Multipliers and Adjustments'!$E$43:$AN$70*('Multipliers and Adjustments'!$E$42:$AN$42=F$2)*('Multipliers and Adjustments'!$C$43:$C$70=$A8)*('Multipliers and Adjustments'!$D$43:$D$70=$B$1))</f>
        <v>0</v>
      </c>
      <c r="G8" s="10" cm="1">
        <f t="array" ref="G8">SUMIFS('EPA non-CO2 Data'!$H:$H,'EPA non-CO2 Data'!$A:$A,'Country Selector'!$A$2,'EPA non-CO2 Data'!$J:$J,$B$1,'EPA non-CO2 Data'!$I:$I,$A8,'EPA non-CO2 Data'!$F:$F,G$2)*10^12*SUMPRODUCT('Multipliers and Adjustments'!$E$43:$AN$70*('Multipliers and Adjustments'!$E$42:$AN$42=G$2)*('Multipliers and Adjustments'!$C$43:$C$70=$A8)*('Multipliers and Adjustments'!$D$43:$D$70=$B$1))</f>
        <v>0</v>
      </c>
      <c r="H8" s="10" cm="1">
        <f t="array" ref="H8">SUMIFS('EPA non-CO2 Data'!$H:$H,'EPA non-CO2 Data'!$A:$A,'Country Selector'!$A$2,'EPA non-CO2 Data'!$J:$J,$B$1,'EPA non-CO2 Data'!$I:$I,$A8,'EPA non-CO2 Data'!$F:$F,H$2)*10^12*SUMPRODUCT('Multipliers and Adjustments'!$E$43:$AN$70*('Multipliers and Adjustments'!$E$42:$AN$42=H$2)*('Multipliers and Adjustments'!$C$43:$C$70=$A8)*('Multipliers and Adjustments'!$D$43:$D$70=$B$1))</f>
        <v>0</v>
      </c>
      <c r="I8" s="10" cm="1">
        <f t="array" ref="I8">SUMIFS('EPA non-CO2 Data'!$H:$H,'EPA non-CO2 Data'!$A:$A,'Country Selector'!$A$2,'EPA non-CO2 Data'!$J:$J,$B$1,'EPA non-CO2 Data'!$I:$I,$A8,'EPA non-CO2 Data'!$F:$F,I$2)*10^12*SUMPRODUCT('Multipliers and Adjustments'!$E$43:$AN$70*('Multipliers and Adjustments'!$E$42:$AN$42=I$2)*('Multipliers and Adjustments'!$C$43:$C$70=$A8)*('Multipliers and Adjustments'!$D$43:$D$70=$B$1))</f>
        <v>0</v>
      </c>
      <c r="J8" s="10" cm="1">
        <f t="array" ref="J8">SUMIFS('EPA non-CO2 Data'!$H:$H,'EPA non-CO2 Data'!$A:$A,'Country Selector'!$A$2,'EPA non-CO2 Data'!$J:$J,$B$1,'EPA non-CO2 Data'!$I:$I,$A8,'EPA non-CO2 Data'!$F:$F,J$2)*10^12*SUMPRODUCT('Multipliers and Adjustments'!$E$43:$AN$70*('Multipliers and Adjustments'!$E$42:$AN$42=J$2)*('Multipliers and Adjustments'!$C$43:$C$70=$A8)*('Multipliers and Adjustments'!$D$43:$D$70=$B$1))</f>
        <v>0</v>
      </c>
      <c r="K8" s="10" cm="1">
        <f t="array" ref="K8">SUMIFS('EPA non-CO2 Data'!$H:$H,'EPA non-CO2 Data'!$A:$A,'Country Selector'!$A$2,'EPA non-CO2 Data'!$J:$J,$B$1,'EPA non-CO2 Data'!$I:$I,$A8,'EPA non-CO2 Data'!$F:$F,K$2)*10^12*SUMPRODUCT('Multipliers and Adjustments'!$E$43:$AN$70*('Multipliers and Adjustments'!$E$42:$AN$42=K$2)*('Multipliers and Adjustments'!$C$43:$C$70=$A8)*('Multipliers and Adjustments'!$D$43:$D$70=$B$1))</f>
        <v>0</v>
      </c>
      <c r="L8" s="10" cm="1">
        <f t="array" ref="L8">SUMIFS('EPA non-CO2 Data'!$H:$H,'EPA non-CO2 Data'!$A:$A,'Country Selector'!$A$2,'EPA non-CO2 Data'!$J:$J,$B$1,'EPA non-CO2 Data'!$I:$I,$A8,'EPA non-CO2 Data'!$F:$F,L$2)*10^12*SUMPRODUCT('Multipliers and Adjustments'!$E$43:$AN$70*('Multipliers and Adjustments'!$E$42:$AN$42=L$2)*('Multipliers and Adjustments'!$C$43:$C$70=$A8)*('Multipliers and Adjustments'!$D$43:$D$70=$B$1))</f>
        <v>0</v>
      </c>
      <c r="M8" s="10" cm="1">
        <f t="array" ref="M8">SUMIFS('EPA non-CO2 Data'!$H:$H,'EPA non-CO2 Data'!$A:$A,'Country Selector'!$A$2,'EPA non-CO2 Data'!$J:$J,$B$1,'EPA non-CO2 Data'!$I:$I,$A8,'EPA non-CO2 Data'!$F:$F,M$2)*10^12*SUMPRODUCT('Multipliers and Adjustments'!$E$43:$AN$70*('Multipliers and Adjustments'!$E$42:$AN$42=M$2)*('Multipliers and Adjustments'!$C$43:$C$70=$A8)*('Multipliers and Adjustments'!$D$43:$D$70=$B$1))</f>
        <v>0</v>
      </c>
      <c r="N8" s="10" cm="1">
        <f t="array" ref="N8">SUMIFS('EPA non-CO2 Data'!$H:$H,'EPA non-CO2 Data'!$A:$A,'Country Selector'!$A$2,'EPA non-CO2 Data'!$J:$J,$B$1,'EPA non-CO2 Data'!$I:$I,$A8,'EPA non-CO2 Data'!$F:$F,N$2)*10^12*SUMPRODUCT('Multipliers and Adjustments'!$E$43:$AN$70*('Multipliers and Adjustments'!$E$42:$AN$42=N$2)*('Multipliers and Adjustments'!$C$43:$C$70=$A8)*('Multipliers and Adjustments'!$D$43:$D$70=$B$1))</f>
        <v>0</v>
      </c>
      <c r="O8" s="10" cm="1">
        <f t="array" ref="O8">SUMIFS('EPA non-CO2 Data'!$H:$H,'EPA non-CO2 Data'!$A:$A,'Country Selector'!$A$2,'EPA non-CO2 Data'!$J:$J,$B$1,'EPA non-CO2 Data'!$I:$I,$A8,'EPA non-CO2 Data'!$F:$F,O$2)*10^12*SUMPRODUCT('Multipliers and Adjustments'!$E$43:$AN$70*('Multipliers and Adjustments'!$E$42:$AN$42=O$2)*('Multipliers and Adjustments'!$C$43:$C$70=$A8)*('Multipliers and Adjustments'!$D$43:$D$70=$B$1))</f>
        <v>0</v>
      </c>
      <c r="P8" s="10" cm="1">
        <f t="array" ref="P8">SUMIFS('EPA non-CO2 Data'!$H:$H,'EPA non-CO2 Data'!$A:$A,'Country Selector'!$A$2,'EPA non-CO2 Data'!$J:$J,$B$1,'EPA non-CO2 Data'!$I:$I,$A8,'EPA non-CO2 Data'!$F:$F,P$2)*10^12*SUMPRODUCT('Multipliers and Adjustments'!$E$43:$AN$70*('Multipliers and Adjustments'!$E$42:$AN$42=P$2)*('Multipliers and Adjustments'!$C$43:$C$70=$A8)*('Multipliers and Adjustments'!$D$43:$D$70=$B$1))</f>
        <v>0</v>
      </c>
      <c r="Q8" s="10" cm="1">
        <f t="array" ref="Q8">SUMIFS('EPA non-CO2 Data'!$H:$H,'EPA non-CO2 Data'!$A:$A,'Country Selector'!$A$2,'EPA non-CO2 Data'!$J:$J,$B$1,'EPA non-CO2 Data'!$I:$I,$A8,'EPA non-CO2 Data'!$F:$F,Q$2)*10^12*SUMPRODUCT('Multipliers and Adjustments'!$E$43:$AN$70*('Multipliers and Adjustments'!$E$42:$AN$42=Q$2)*('Multipliers and Adjustments'!$C$43:$C$70=$A8)*('Multipliers and Adjustments'!$D$43:$D$70=$B$1))</f>
        <v>0</v>
      </c>
      <c r="R8" s="10" cm="1">
        <f t="array" ref="R8">SUMIFS('EPA non-CO2 Data'!$H:$H,'EPA non-CO2 Data'!$A:$A,'Country Selector'!$A$2,'EPA non-CO2 Data'!$J:$J,$B$1,'EPA non-CO2 Data'!$I:$I,$A8,'EPA non-CO2 Data'!$F:$F,R$2)*10^12*SUMPRODUCT('Multipliers and Adjustments'!$E$43:$AN$70*('Multipliers and Adjustments'!$E$42:$AN$42=R$2)*('Multipliers and Adjustments'!$C$43:$C$70=$A8)*('Multipliers and Adjustments'!$D$43:$D$70=$B$1))</f>
        <v>0</v>
      </c>
      <c r="S8" s="10" cm="1">
        <f t="array" ref="S8">SUMIFS('EPA non-CO2 Data'!$H:$H,'EPA non-CO2 Data'!$A:$A,'Country Selector'!$A$2,'EPA non-CO2 Data'!$J:$J,$B$1,'EPA non-CO2 Data'!$I:$I,$A8,'EPA non-CO2 Data'!$F:$F,S$2)*10^12*SUMPRODUCT('Multipliers and Adjustments'!$E$43:$AN$70*('Multipliers and Adjustments'!$E$42:$AN$42=S$2)*('Multipliers and Adjustments'!$C$43:$C$70=$A8)*('Multipliers and Adjustments'!$D$43:$D$70=$B$1))</f>
        <v>0</v>
      </c>
      <c r="T8" s="10" cm="1">
        <f t="array" ref="T8">SUMIFS('EPA non-CO2 Data'!$H:$H,'EPA non-CO2 Data'!$A:$A,'Country Selector'!$A$2,'EPA non-CO2 Data'!$J:$J,$B$1,'EPA non-CO2 Data'!$I:$I,$A8,'EPA non-CO2 Data'!$F:$F,T$2)*10^12*SUMPRODUCT('Multipliers and Adjustments'!$E$43:$AN$70*('Multipliers and Adjustments'!$E$42:$AN$42=T$2)*('Multipliers and Adjustments'!$C$43:$C$70=$A8)*('Multipliers and Adjustments'!$D$43:$D$70=$B$1))</f>
        <v>0</v>
      </c>
      <c r="U8" s="10" cm="1">
        <f t="array" ref="U8">SUMIFS('EPA non-CO2 Data'!$H:$H,'EPA non-CO2 Data'!$A:$A,'Country Selector'!$A$2,'EPA non-CO2 Data'!$J:$J,$B$1,'EPA non-CO2 Data'!$I:$I,$A8,'EPA non-CO2 Data'!$F:$F,U$2)*10^12*SUMPRODUCT('Multipliers and Adjustments'!$E$43:$AN$70*('Multipliers and Adjustments'!$E$42:$AN$42=U$2)*('Multipliers and Adjustments'!$C$43:$C$70=$A8)*('Multipliers and Adjustments'!$D$43:$D$70=$B$1))</f>
        <v>0</v>
      </c>
      <c r="V8" s="10" cm="1">
        <f t="array" ref="V8">SUMIFS('EPA non-CO2 Data'!$H:$H,'EPA non-CO2 Data'!$A:$A,'Country Selector'!$A$2,'EPA non-CO2 Data'!$J:$J,$B$1,'EPA non-CO2 Data'!$I:$I,$A8,'EPA non-CO2 Data'!$F:$F,V$2)*10^12*SUMPRODUCT('Multipliers and Adjustments'!$E$43:$AN$70*('Multipliers and Adjustments'!$E$42:$AN$42=V$2)*('Multipliers and Adjustments'!$C$43:$C$70=$A8)*('Multipliers and Adjustments'!$D$43:$D$70=$B$1))</f>
        <v>0</v>
      </c>
      <c r="W8" s="10" cm="1">
        <f t="array" ref="W8">SUMIFS('EPA non-CO2 Data'!$H:$H,'EPA non-CO2 Data'!$A:$A,'Country Selector'!$A$2,'EPA non-CO2 Data'!$J:$J,$B$1,'EPA non-CO2 Data'!$I:$I,$A8,'EPA non-CO2 Data'!$F:$F,W$2)*10^12*SUMPRODUCT('Multipliers and Adjustments'!$E$43:$AN$70*('Multipliers and Adjustments'!$E$42:$AN$42=W$2)*('Multipliers and Adjustments'!$C$43:$C$70=$A8)*('Multipliers and Adjustments'!$D$43:$D$70=$B$1))</f>
        <v>0</v>
      </c>
      <c r="X8" s="10" cm="1">
        <f t="array" ref="X8">SUMIFS('EPA non-CO2 Data'!$H:$H,'EPA non-CO2 Data'!$A:$A,'Country Selector'!$A$2,'EPA non-CO2 Data'!$J:$J,$B$1,'EPA non-CO2 Data'!$I:$I,$A8,'EPA non-CO2 Data'!$F:$F,X$2)*10^12*SUMPRODUCT('Multipliers and Adjustments'!$E$43:$AN$70*('Multipliers and Adjustments'!$E$42:$AN$42=X$2)*('Multipliers and Adjustments'!$C$43:$C$70=$A8)*('Multipliers and Adjustments'!$D$43:$D$70=$B$1))</f>
        <v>0</v>
      </c>
      <c r="Y8" s="10" cm="1">
        <f t="array" ref="Y8">SUMIFS('EPA non-CO2 Data'!$H:$H,'EPA non-CO2 Data'!$A:$A,'Country Selector'!$A$2,'EPA non-CO2 Data'!$J:$J,$B$1,'EPA non-CO2 Data'!$I:$I,$A8,'EPA non-CO2 Data'!$F:$F,Y$2)*10^12*SUMPRODUCT('Multipliers and Adjustments'!$E$43:$AN$70*('Multipliers and Adjustments'!$E$42:$AN$42=Y$2)*('Multipliers and Adjustments'!$C$43:$C$70=$A8)*('Multipliers and Adjustments'!$D$43:$D$70=$B$1))</f>
        <v>0</v>
      </c>
      <c r="Z8" s="10" cm="1">
        <f t="array" ref="Z8">SUMIFS('EPA non-CO2 Data'!$H:$H,'EPA non-CO2 Data'!$A:$A,'Country Selector'!$A$2,'EPA non-CO2 Data'!$J:$J,$B$1,'EPA non-CO2 Data'!$I:$I,$A8,'EPA non-CO2 Data'!$F:$F,Z$2)*10^12*SUMPRODUCT('Multipliers and Adjustments'!$E$43:$AN$70*('Multipliers and Adjustments'!$E$42:$AN$42=Z$2)*('Multipliers and Adjustments'!$C$43:$C$70=$A8)*('Multipliers and Adjustments'!$D$43:$D$70=$B$1))</f>
        <v>0</v>
      </c>
      <c r="AA8" s="10" cm="1">
        <f t="array" ref="AA8">SUMIFS('EPA non-CO2 Data'!$H:$H,'EPA non-CO2 Data'!$A:$A,'Country Selector'!$A$2,'EPA non-CO2 Data'!$J:$J,$B$1,'EPA non-CO2 Data'!$I:$I,$A8,'EPA non-CO2 Data'!$F:$F,AA$2)*10^12*SUMPRODUCT('Multipliers and Adjustments'!$E$43:$AN$70*('Multipliers and Adjustments'!$E$42:$AN$42=AA$2)*('Multipliers and Adjustments'!$C$43:$C$70=$A8)*('Multipliers and Adjustments'!$D$43:$D$70=$B$1))</f>
        <v>0</v>
      </c>
      <c r="AB8" s="10" cm="1">
        <f t="array" ref="AB8">SUMIFS('EPA non-CO2 Data'!$H:$H,'EPA non-CO2 Data'!$A:$A,'Country Selector'!$A$2,'EPA non-CO2 Data'!$J:$J,$B$1,'EPA non-CO2 Data'!$I:$I,$A8,'EPA non-CO2 Data'!$F:$F,AB$2)*10^12*SUMPRODUCT('Multipliers and Adjustments'!$E$43:$AN$70*('Multipliers and Adjustments'!$E$42:$AN$42=AB$2)*('Multipliers and Adjustments'!$C$43:$C$70=$A8)*('Multipliers and Adjustments'!$D$43:$D$70=$B$1))</f>
        <v>0</v>
      </c>
      <c r="AC8" s="10" cm="1">
        <f t="array" ref="AC8">SUMIFS('EPA non-CO2 Data'!$H:$H,'EPA non-CO2 Data'!$A:$A,'Country Selector'!$A$2,'EPA non-CO2 Data'!$J:$J,$B$1,'EPA non-CO2 Data'!$I:$I,$A8,'EPA non-CO2 Data'!$F:$F,AC$2)*10^12*SUMPRODUCT('Multipliers and Adjustments'!$E$43:$AN$70*('Multipliers and Adjustments'!$E$42:$AN$42=AC$2)*('Multipliers and Adjustments'!$C$43:$C$70=$A8)*('Multipliers and Adjustments'!$D$43:$D$70=$B$1))</f>
        <v>0</v>
      </c>
      <c r="AD8" s="10" cm="1">
        <f t="array" ref="AD8">SUMIFS('EPA non-CO2 Data'!$H:$H,'EPA non-CO2 Data'!$A:$A,'Country Selector'!$A$2,'EPA non-CO2 Data'!$J:$J,$B$1,'EPA non-CO2 Data'!$I:$I,$A8,'EPA non-CO2 Data'!$F:$F,AD$2)*10^12*SUMPRODUCT('Multipliers and Adjustments'!$E$43:$AN$70*('Multipliers and Adjustments'!$E$42:$AN$42=AD$2)*('Multipliers and Adjustments'!$C$43:$C$70=$A8)*('Multipliers and Adjustments'!$D$43:$D$70=$B$1))</f>
        <v>0</v>
      </c>
      <c r="AE8" s="10" cm="1">
        <f t="array" ref="AE8">SUMIFS('EPA non-CO2 Data'!$H:$H,'EPA non-CO2 Data'!$A:$A,'Country Selector'!$A$2,'EPA non-CO2 Data'!$J:$J,$B$1,'EPA non-CO2 Data'!$I:$I,$A8,'EPA non-CO2 Data'!$F:$F,AE$2)*10^12*SUMPRODUCT('Multipliers and Adjustments'!$E$43:$AN$70*('Multipliers and Adjustments'!$E$42:$AN$42=AE$2)*('Multipliers and Adjustments'!$C$43:$C$70=$A8)*('Multipliers and Adjustments'!$D$43:$D$70=$B$1))</f>
        <v>0</v>
      </c>
      <c r="AF8" s="10" cm="1">
        <f t="array" ref="AF8">SUMIFS('EPA non-CO2 Data'!$H:$H,'EPA non-CO2 Data'!$A:$A,'Country Selector'!$A$2,'EPA non-CO2 Data'!$J:$J,$B$1,'EPA non-CO2 Data'!$I:$I,$A8,'EPA non-CO2 Data'!$F:$F,AF$2)*10^12*SUMPRODUCT('Multipliers and Adjustments'!$E$43:$AN$70*('Multipliers and Adjustments'!$E$42:$AN$42=AF$2)*('Multipliers and Adjustments'!$C$43:$C$70=$A8)*('Multipliers and Adjustments'!$D$43:$D$70=$B$1))</f>
        <v>0</v>
      </c>
      <c r="AG8" s="10" cm="1">
        <f t="array" ref="AG8">SUMIFS('EPA non-CO2 Data'!$H:$H,'EPA non-CO2 Data'!$A:$A,'Country Selector'!$A$2,'EPA non-CO2 Data'!$J:$J,$B$1,'EPA non-CO2 Data'!$I:$I,$A8,'EPA non-CO2 Data'!$F:$F,AG$2)*10^12*SUMPRODUCT('Multipliers and Adjustments'!$E$43:$AN$70*('Multipliers and Adjustments'!$E$42:$AN$42=AG$2)*('Multipliers and Adjustments'!$C$43:$C$70=$A8)*('Multipliers and Adjustments'!$D$43:$D$70=$B$1))</f>
        <v>0</v>
      </c>
      <c r="AH8" s="10" cm="1">
        <f t="array" ref="AH8">SUMIFS('EPA non-CO2 Data'!$H:$H,'EPA non-CO2 Data'!$A:$A,'Country Selector'!$A$2,'EPA non-CO2 Data'!$J:$J,$B$1,'EPA non-CO2 Data'!$I:$I,$A8,'EPA non-CO2 Data'!$F:$F,AH$2)*10^12*SUMPRODUCT('Multipliers and Adjustments'!$E$43:$AN$70*('Multipliers and Adjustments'!$E$42:$AN$42=AH$2)*('Multipliers and Adjustments'!$C$43:$C$70=$A8)*('Multipliers and Adjustments'!$D$43:$D$70=$B$1))</f>
        <v>0</v>
      </c>
      <c r="AI8" s="10" cm="1">
        <f t="array" ref="AI8">SUMIFS('EPA non-CO2 Data'!$H:$H,'EPA non-CO2 Data'!$A:$A,'Country Selector'!$A$2,'EPA non-CO2 Data'!$J:$J,$B$1,'EPA non-CO2 Data'!$I:$I,$A8,'EPA non-CO2 Data'!$F:$F,AI$2)*10^12*SUMPRODUCT('Multipliers and Adjustments'!$E$43:$AN$70*('Multipliers and Adjustments'!$E$42:$AN$42=AI$2)*('Multipliers and Adjustments'!$C$43:$C$70=$A8)*('Multipliers and Adjustments'!$D$43:$D$70=$B$1))</f>
        <v>0</v>
      </c>
      <c r="AJ8" s="10" cm="1">
        <f t="array" ref="AJ8">SUMIFS('EPA non-CO2 Data'!$H:$H,'EPA non-CO2 Data'!$A:$A,'Country Selector'!$A$2,'EPA non-CO2 Data'!$J:$J,$B$1,'EPA non-CO2 Data'!$I:$I,$A8,'EPA non-CO2 Data'!$F:$F,AJ$2)*10^12*SUMPRODUCT('Multipliers and Adjustments'!$E$43:$AN$70*('Multipliers and Adjustments'!$E$42:$AN$42=AJ$2)*('Multipliers and Adjustments'!$C$43:$C$70=$A8)*('Multipliers and Adjustments'!$D$43:$D$70=$B$1))</f>
        <v>0</v>
      </c>
      <c r="AK8" s="10" cm="1">
        <f t="array" ref="AK8">SUMIFS('EPA non-CO2 Data'!$H:$H,'EPA non-CO2 Data'!$A:$A,'Country Selector'!$A$2,'EPA non-CO2 Data'!$J:$J,$B$1,'EPA non-CO2 Data'!$I:$I,$A8,'EPA non-CO2 Data'!$F:$F,AK$2)*10^12*SUMPRODUCT('Multipliers and Adjustments'!$E$43:$AN$70*('Multipliers and Adjustments'!$E$42:$AN$42=AK$2)*('Multipliers and Adjustments'!$C$43:$C$70=$A8)*('Multipliers and Adjustments'!$D$43:$D$70=$B$1))</f>
        <v>0</v>
      </c>
    </row>
    <row r="9" spans="1:37" x14ac:dyDescent="0.25">
      <c r="A9" t="s">
        <v>570</v>
      </c>
      <c r="B9" s="10" cm="1">
        <f t="array" ref="B9">SUMIFS('EPA non-CO2 Data'!$H:$H,'EPA non-CO2 Data'!$A:$A,'Country Selector'!$A$2,'EPA non-CO2 Data'!$J:$J,$B$1,'EPA non-CO2 Data'!$I:$I,$A9,'EPA non-CO2 Data'!$F:$F,B$2)*10^12*SUMPRODUCT('Multipliers and Adjustments'!$E$43:$AN$70*('Multipliers and Adjustments'!$E$42:$AN$42=B$2)*('Multipliers and Adjustments'!$C$43:$C$70=$A9)*('Multipliers and Adjustments'!$D$43:$D$70=$B$1))</f>
        <v>0</v>
      </c>
      <c r="C9" s="10" cm="1">
        <f t="array" ref="C9">SUMIFS('EPA non-CO2 Data'!$H:$H,'EPA non-CO2 Data'!$A:$A,'Country Selector'!$A$2,'EPA non-CO2 Data'!$J:$J,$B$1,'EPA non-CO2 Data'!$I:$I,$A9,'EPA non-CO2 Data'!$F:$F,C$2)*10^12*SUMPRODUCT('Multipliers and Adjustments'!$E$43:$AN$70*('Multipliers and Adjustments'!$E$42:$AN$42=C$2)*('Multipliers and Adjustments'!$C$43:$C$70=$A9)*('Multipliers and Adjustments'!$D$43:$D$70=$B$1))</f>
        <v>0</v>
      </c>
      <c r="D9" s="10" cm="1">
        <f t="array" ref="D9">SUMIFS('EPA non-CO2 Data'!$H:$H,'EPA non-CO2 Data'!$A:$A,'Country Selector'!$A$2,'EPA non-CO2 Data'!$J:$J,$B$1,'EPA non-CO2 Data'!$I:$I,$A9,'EPA non-CO2 Data'!$F:$F,D$2)*10^12*SUMPRODUCT('Multipliers and Adjustments'!$E$43:$AN$70*('Multipliers and Adjustments'!$E$42:$AN$42=D$2)*('Multipliers and Adjustments'!$C$43:$C$70=$A9)*('Multipliers and Adjustments'!$D$43:$D$70=$B$1))</f>
        <v>0</v>
      </c>
      <c r="E9" s="10" cm="1">
        <f t="array" ref="E9">SUMIFS('EPA non-CO2 Data'!$H:$H,'EPA non-CO2 Data'!$A:$A,'Country Selector'!$A$2,'EPA non-CO2 Data'!$J:$J,$B$1,'EPA non-CO2 Data'!$I:$I,$A9,'EPA non-CO2 Data'!$F:$F,E$2)*10^12*SUMPRODUCT('Multipliers and Adjustments'!$E$43:$AN$70*('Multipliers and Adjustments'!$E$42:$AN$42=E$2)*('Multipliers and Adjustments'!$C$43:$C$70=$A9)*('Multipliers and Adjustments'!$D$43:$D$70=$B$1))</f>
        <v>0</v>
      </c>
      <c r="F9" s="10" cm="1">
        <f t="array" ref="F9">SUMIFS('EPA non-CO2 Data'!$H:$H,'EPA non-CO2 Data'!$A:$A,'Country Selector'!$A$2,'EPA non-CO2 Data'!$J:$J,$B$1,'EPA non-CO2 Data'!$I:$I,$A9,'EPA non-CO2 Data'!$F:$F,F$2)*10^12*SUMPRODUCT('Multipliers and Adjustments'!$E$43:$AN$70*('Multipliers and Adjustments'!$E$42:$AN$42=F$2)*('Multipliers and Adjustments'!$C$43:$C$70=$A9)*('Multipliers and Adjustments'!$D$43:$D$70=$B$1))</f>
        <v>0</v>
      </c>
      <c r="G9" s="10" cm="1">
        <f t="array" ref="G9">SUMIFS('EPA non-CO2 Data'!$H:$H,'EPA non-CO2 Data'!$A:$A,'Country Selector'!$A$2,'EPA non-CO2 Data'!$J:$J,$B$1,'EPA non-CO2 Data'!$I:$I,$A9,'EPA non-CO2 Data'!$F:$F,G$2)*10^12*SUMPRODUCT('Multipliers and Adjustments'!$E$43:$AN$70*('Multipliers and Adjustments'!$E$42:$AN$42=G$2)*('Multipliers and Adjustments'!$C$43:$C$70=$A9)*('Multipliers and Adjustments'!$D$43:$D$70=$B$1))</f>
        <v>0</v>
      </c>
      <c r="H9" s="10" cm="1">
        <f t="array" ref="H9">SUMIFS('EPA non-CO2 Data'!$H:$H,'EPA non-CO2 Data'!$A:$A,'Country Selector'!$A$2,'EPA non-CO2 Data'!$J:$J,$B$1,'EPA non-CO2 Data'!$I:$I,$A9,'EPA non-CO2 Data'!$F:$F,H$2)*10^12*SUMPRODUCT('Multipliers and Adjustments'!$E$43:$AN$70*('Multipliers and Adjustments'!$E$42:$AN$42=H$2)*('Multipliers and Adjustments'!$C$43:$C$70=$A9)*('Multipliers and Adjustments'!$D$43:$D$70=$B$1))</f>
        <v>0</v>
      </c>
      <c r="I9" s="10" cm="1">
        <f t="array" ref="I9">SUMIFS('EPA non-CO2 Data'!$H:$H,'EPA non-CO2 Data'!$A:$A,'Country Selector'!$A$2,'EPA non-CO2 Data'!$J:$J,$B$1,'EPA non-CO2 Data'!$I:$I,$A9,'EPA non-CO2 Data'!$F:$F,I$2)*10^12*SUMPRODUCT('Multipliers and Adjustments'!$E$43:$AN$70*('Multipliers and Adjustments'!$E$42:$AN$42=I$2)*('Multipliers and Adjustments'!$C$43:$C$70=$A9)*('Multipliers and Adjustments'!$D$43:$D$70=$B$1))</f>
        <v>0</v>
      </c>
      <c r="J9" s="10" cm="1">
        <f t="array" ref="J9">SUMIFS('EPA non-CO2 Data'!$H:$H,'EPA non-CO2 Data'!$A:$A,'Country Selector'!$A$2,'EPA non-CO2 Data'!$J:$J,$B$1,'EPA non-CO2 Data'!$I:$I,$A9,'EPA non-CO2 Data'!$F:$F,J$2)*10^12*SUMPRODUCT('Multipliers and Adjustments'!$E$43:$AN$70*('Multipliers and Adjustments'!$E$42:$AN$42=J$2)*('Multipliers and Adjustments'!$C$43:$C$70=$A9)*('Multipliers and Adjustments'!$D$43:$D$70=$B$1))</f>
        <v>0</v>
      </c>
      <c r="K9" s="10" cm="1">
        <f t="array" ref="K9">SUMIFS('EPA non-CO2 Data'!$H:$H,'EPA non-CO2 Data'!$A:$A,'Country Selector'!$A$2,'EPA non-CO2 Data'!$J:$J,$B$1,'EPA non-CO2 Data'!$I:$I,$A9,'EPA non-CO2 Data'!$F:$F,K$2)*10^12*SUMPRODUCT('Multipliers and Adjustments'!$E$43:$AN$70*('Multipliers and Adjustments'!$E$42:$AN$42=K$2)*('Multipliers and Adjustments'!$C$43:$C$70=$A9)*('Multipliers and Adjustments'!$D$43:$D$70=$B$1))</f>
        <v>0</v>
      </c>
      <c r="L9" s="10" cm="1">
        <f t="array" ref="L9">SUMIFS('EPA non-CO2 Data'!$H:$H,'EPA non-CO2 Data'!$A:$A,'Country Selector'!$A$2,'EPA non-CO2 Data'!$J:$J,$B$1,'EPA non-CO2 Data'!$I:$I,$A9,'EPA non-CO2 Data'!$F:$F,L$2)*10^12*SUMPRODUCT('Multipliers and Adjustments'!$E$43:$AN$70*('Multipliers and Adjustments'!$E$42:$AN$42=L$2)*('Multipliers and Adjustments'!$C$43:$C$70=$A9)*('Multipliers and Adjustments'!$D$43:$D$70=$B$1))</f>
        <v>0</v>
      </c>
      <c r="M9" s="10" cm="1">
        <f t="array" ref="M9">SUMIFS('EPA non-CO2 Data'!$H:$H,'EPA non-CO2 Data'!$A:$A,'Country Selector'!$A$2,'EPA non-CO2 Data'!$J:$J,$B$1,'EPA non-CO2 Data'!$I:$I,$A9,'EPA non-CO2 Data'!$F:$F,M$2)*10^12*SUMPRODUCT('Multipliers and Adjustments'!$E$43:$AN$70*('Multipliers and Adjustments'!$E$42:$AN$42=M$2)*('Multipliers and Adjustments'!$C$43:$C$70=$A9)*('Multipliers and Adjustments'!$D$43:$D$70=$B$1))</f>
        <v>0</v>
      </c>
      <c r="N9" s="10" cm="1">
        <f t="array" ref="N9">SUMIFS('EPA non-CO2 Data'!$H:$H,'EPA non-CO2 Data'!$A:$A,'Country Selector'!$A$2,'EPA non-CO2 Data'!$J:$J,$B$1,'EPA non-CO2 Data'!$I:$I,$A9,'EPA non-CO2 Data'!$F:$F,N$2)*10^12*SUMPRODUCT('Multipliers and Adjustments'!$E$43:$AN$70*('Multipliers and Adjustments'!$E$42:$AN$42=N$2)*('Multipliers and Adjustments'!$C$43:$C$70=$A9)*('Multipliers and Adjustments'!$D$43:$D$70=$B$1))</f>
        <v>0</v>
      </c>
      <c r="O9" s="10" cm="1">
        <f t="array" ref="O9">SUMIFS('EPA non-CO2 Data'!$H:$H,'EPA non-CO2 Data'!$A:$A,'Country Selector'!$A$2,'EPA non-CO2 Data'!$J:$J,$B$1,'EPA non-CO2 Data'!$I:$I,$A9,'EPA non-CO2 Data'!$F:$F,O$2)*10^12*SUMPRODUCT('Multipliers and Adjustments'!$E$43:$AN$70*('Multipliers and Adjustments'!$E$42:$AN$42=O$2)*('Multipliers and Adjustments'!$C$43:$C$70=$A9)*('Multipliers and Adjustments'!$D$43:$D$70=$B$1))</f>
        <v>0</v>
      </c>
      <c r="P9" s="10" cm="1">
        <f t="array" ref="P9">SUMIFS('EPA non-CO2 Data'!$H:$H,'EPA non-CO2 Data'!$A:$A,'Country Selector'!$A$2,'EPA non-CO2 Data'!$J:$J,$B$1,'EPA non-CO2 Data'!$I:$I,$A9,'EPA non-CO2 Data'!$F:$F,P$2)*10^12*SUMPRODUCT('Multipliers and Adjustments'!$E$43:$AN$70*('Multipliers and Adjustments'!$E$42:$AN$42=P$2)*('Multipliers and Adjustments'!$C$43:$C$70=$A9)*('Multipliers and Adjustments'!$D$43:$D$70=$B$1))</f>
        <v>0</v>
      </c>
      <c r="Q9" s="10" cm="1">
        <f t="array" ref="Q9">SUMIFS('EPA non-CO2 Data'!$H:$H,'EPA non-CO2 Data'!$A:$A,'Country Selector'!$A$2,'EPA non-CO2 Data'!$J:$J,$B$1,'EPA non-CO2 Data'!$I:$I,$A9,'EPA non-CO2 Data'!$F:$F,Q$2)*10^12*SUMPRODUCT('Multipliers and Adjustments'!$E$43:$AN$70*('Multipliers and Adjustments'!$E$42:$AN$42=Q$2)*('Multipliers and Adjustments'!$C$43:$C$70=$A9)*('Multipliers and Adjustments'!$D$43:$D$70=$B$1))</f>
        <v>0</v>
      </c>
      <c r="R9" s="10" cm="1">
        <f t="array" ref="R9">SUMIFS('EPA non-CO2 Data'!$H:$H,'EPA non-CO2 Data'!$A:$A,'Country Selector'!$A$2,'EPA non-CO2 Data'!$J:$J,$B$1,'EPA non-CO2 Data'!$I:$I,$A9,'EPA non-CO2 Data'!$F:$F,R$2)*10^12*SUMPRODUCT('Multipliers and Adjustments'!$E$43:$AN$70*('Multipliers and Adjustments'!$E$42:$AN$42=R$2)*('Multipliers and Adjustments'!$C$43:$C$70=$A9)*('Multipliers and Adjustments'!$D$43:$D$70=$B$1))</f>
        <v>0</v>
      </c>
      <c r="S9" s="10" cm="1">
        <f t="array" ref="S9">SUMIFS('EPA non-CO2 Data'!$H:$H,'EPA non-CO2 Data'!$A:$A,'Country Selector'!$A$2,'EPA non-CO2 Data'!$J:$J,$B$1,'EPA non-CO2 Data'!$I:$I,$A9,'EPA non-CO2 Data'!$F:$F,S$2)*10^12*SUMPRODUCT('Multipliers and Adjustments'!$E$43:$AN$70*('Multipliers and Adjustments'!$E$42:$AN$42=S$2)*('Multipliers and Adjustments'!$C$43:$C$70=$A9)*('Multipliers and Adjustments'!$D$43:$D$70=$B$1))</f>
        <v>0</v>
      </c>
      <c r="T9" s="10" cm="1">
        <f t="array" ref="T9">SUMIFS('EPA non-CO2 Data'!$H:$H,'EPA non-CO2 Data'!$A:$A,'Country Selector'!$A$2,'EPA non-CO2 Data'!$J:$J,$B$1,'EPA non-CO2 Data'!$I:$I,$A9,'EPA non-CO2 Data'!$F:$F,T$2)*10^12*SUMPRODUCT('Multipliers and Adjustments'!$E$43:$AN$70*('Multipliers and Adjustments'!$E$42:$AN$42=T$2)*('Multipliers and Adjustments'!$C$43:$C$70=$A9)*('Multipliers and Adjustments'!$D$43:$D$70=$B$1))</f>
        <v>0</v>
      </c>
      <c r="U9" s="10" cm="1">
        <f t="array" ref="U9">SUMIFS('EPA non-CO2 Data'!$H:$H,'EPA non-CO2 Data'!$A:$A,'Country Selector'!$A$2,'EPA non-CO2 Data'!$J:$J,$B$1,'EPA non-CO2 Data'!$I:$I,$A9,'EPA non-CO2 Data'!$F:$F,U$2)*10^12*SUMPRODUCT('Multipliers and Adjustments'!$E$43:$AN$70*('Multipliers and Adjustments'!$E$42:$AN$42=U$2)*('Multipliers and Adjustments'!$C$43:$C$70=$A9)*('Multipliers and Adjustments'!$D$43:$D$70=$B$1))</f>
        <v>0</v>
      </c>
      <c r="V9" s="10" cm="1">
        <f t="array" ref="V9">SUMIFS('EPA non-CO2 Data'!$H:$H,'EPA non-CO2 Data'!$A:$A,'Country Selector'!$A$2,'EPA non-CO2 Data'!$J:$J,$B$1,'EPA non-CO2 Data'!$I:$I,$A9,'EPA non-CO2 Data'!$F:$F,V$2)*10^12*SUMPRODUCT('Multipliers and Adjustments'!$E$43:$AN$70*('Multipliers and Adjustments'!$E$42:$AN$42=V$2)*('Multipliers and Adjustments'!$C$43:$C$70=$A9)*('Multipliers and Adjustments'!$D$43:$D$70=$B$1))</f>
        <v>0</v>
      </c>
      <c r="W9" s="10" cm="1">
        <f t="array" ref="W9">SUMIFS('EPA non-CO2 Data'!$H:$H,'EPA non-CO2 Data'!$A:$A,'Country Selector'!$A$2,'EPA non-CO2 Data'!$J:$J,$B$1,'EPA non-CO2 Data'!$I:$I,$A9,'EPA non-CO2 Data'!$F:$F,W$2)*10^12*SUMPRODUCT('Multipliers and Adjustments'!$E$43:$AN$70*('Multipliers and Adjustments'!$E$42:$AN$42=W$2)*('Multipliers and Adjustments'!$C$43:$C$70=$A9)*('Multipliers and Adjustments'!$D$43:$D$70=$B$1))</f>
        <v>0</v>
      </c>
      <c r="X9" s="10" cm="1">
        <f t="array" ref="X9">SUMIFS('EPA non-CO2 Data'!$H:$H,'EPA non-CO2 Data'!$A:$A,'Country Selector'!$A$2,'EPA non-CO2 Data'!$J:$J,$B$1,'EPA non-CO2 Data'!$I:$I,$A9,'EPA non-CO2 Data'!$F:$F,X$2)*10^12*SUMPRODUCT('Multipliers and Adjustments'!$E$43:$AN$70*('Multipliers and Adjustments'!$E$42:$AN$42=X$2)*('Multipliers and Adjustments'!$C$43:$C$70=$A9)*('Multipliers and Adjustments'!$D$43:$D$70=$B$1))</f>
        <v>0</v>
      </c>
      <c r="Y9" s="10" cm="1">
        <f t="array" ref="Y9">SUMIFS('EPA non-CO2 Data'!$H:$H,'EPA non-CO2 Data'!$A:$A,'Country Selector'!$A$2,'EPA non-CO2 Data'!$J:$J,$B$1,'EPA non-CO2 Data'!$I:$I,$A9,'EPA non-CO2 Data'!$F:$F,Y$2)*10^12*SUMPRODUCT('Multipliers and Adjustments'!$E$43:$AN$70*('Multipliers and Adjustments'!$E$42:$AN$42=Y$2)*('Multipliers and Adjustments'!$C$43:$C$70=$A9)*('Multipliers and Adjustments'!$D$43:$D$70=$B$1))</f>
        <v>0</v>
      </c>
      <c r="Z9" s="10" cm="1">
        <f t="array" ref="Z9">SUMIFS('EPA non-CO2 Data'!$H:$H,'EPA non-CO2 Data'!$A:$A,'Country Selector'!$A$2,'EPA non-CO2 Data'!$J:$J,$B$1,'EPA non-CO2 Data'!$I:$I,$A9,'EPA non-CO2 Data'!$F:$F,Z$2)*10^12*SUMPRODUCT('Multipliers and Adjustments'!$E$43:$AN$70*('Multipliers and Adjustments'!$E$42:$AN$42=Z$2)*('Multipliers and Adjustments'!$C$43:$C$70=$A9)*('Multipliers and Adjustments'!$D$43:$D$70=$B$1))</f>
        <v>0</v>
      </c>
      <c r="AA9" s="10" cm="1">
        <f t="array" ref="AA9">SUMIFS('EPA non-CO2 Data'!$H:$H,'EPA non-CO2 Data'!$A:$A,'Country Selector'!$A$2,'EPA non-CO2 Data'!$J:$J,$B$1,'EPA non-CO2 Data'!$I:$I,$A9,'EPA non-CO2 Data'!$F:$F,AA$2)*10^12*SUMPRODUCT('Multipliers and Adjustments'!$E$43:$AN$70*('Multipliers and Adjustments'!$E$42:$AN$42=AA$2)*('Multipliers and Adjustments'!$C$43:$C$70=$A9)*('Multipliers and Adjustments'!$D$43:$D$70=$B$1))</f>
        <v>0</v>
      </c>
      <c r="AB9" s="10" cm="1">
        <f t="array" ref="AB9">SUMIFS('EPA non-CO2 Data'!$H:$H,'EPA non-CO2 Data'!$A:$A,'Country Selector'!$A$2,'EPA non-CO2 Data'!$J:$J,$B$1,'EPA non-CO2 Data'!$I:$I,$A9,'EPA non-CO2 Data'!$F:$F,AB$2)*10^12*SUMPRODUCT('Multipliers and Adjustments'!$E$43:$AN$70*('Multipliers and Adjustments'!$E$42:$AN$42=AB$2)*('Multipliers and Adjustments'!$C$43:$C$70=$A9)*('Multipliers and Adjustments'!$D$43:$D$70=$B$1))</f>
        <v>0</v>
      </c>
      <c r="AC9" s="10" cm="1">
        <f t="array" ref="AC9">SUMIFS('EPA non-CO2 Data'!$H:$H,'EPA non-CO2 Data'!$A:$A,'Country Selector'!$A$2,'EPA non-CO2 Data'!$J:$J,$B$1,'EPA non-CO2 Data'!$I:$I,$A9,'EPA non-CO2 Data'!$F:$F,AC$2)*10^12*SUMPRODUCT('Multipliers and Adjustments'!$E$43:$AN$70*('Multipliers and Adjustments'!$E$42:$AN$42=AC$2)*('Multipliers and Adjustments'!$C$43:$C$70=$A9)*('Multipliers and Adjustments'!$D$43:$D$70=$B$1))</f>
        <v>0</v>
      </c>
      <c r="AD9" s="10" cm="1">
        <f t="array" ref="AD9">SUMIFS('EPA non-CO2 Data'!$H:$H,'EPA non-CO2 Data'!$A:$A,'Country Selector'!$A$2,'EPA non-CO2 Data'!$J:$J,$B$1,'EPA non-CO2 Data'!$I:$I,$A9,'EPA non-CO2 Data'!$F:$F,AD$2)*10^12*SUMPRODUCT('Multipliers and Adjustments'!$E$43:$AN$70*('Multipliers and Adjustments'!$E$42:$AN$42=AD$2)*('Multipliers and Adjustments'!$C$43:$C$70=$A9)*('Multipliers and Adjustments'!$D$43:$D$70=$B$1))</f>
        <v>0</v>
      </c>
      <c r="AE9" s="10" cm="1">
        <f t="array" ref="AE9">SUMIFS('EPA non-CO2 Data'!$H:$H,'EPA non-CO2 Data'!$A:$A,'Country Selector'!$A$2,'EPA non-CO2 Data'!$J:$J,$B$1,'EPA non-CO2 Data'!$I:$I,$A9,'EPA non-CO2 Data'!$F:$F,AE$2)*10^12*SUMPRODUCT('Multipliers and Adjustments'!$E$43:$AN$70*('Multipliers and Adjustments'!$E$42:$AN$42=AE$2)*('Multipliers and Adjustments'!$C$43:$C$70=$A9)*('Multipliers and Adjustments'!$D$43:$D$70=$B$1))</f>
        <v>0</v>
      </c>
      <c r="AF9" s="10" cm="1">
        <f t="array" ref="AF9">SUMIFS('EPA non-CO2 Data'!$H:$H,'EPA non-CO2 Data'!$A:$A,'Country Selector'!$A$2,'EPA non-CO2 Data'!$J:$J,$B$1,'EPA non-CO2 Data'!$I:$I,$A9,'EPA non-CO2 Data'!$F:$F,AF$2)*10^12*SUMPRODUCT('Multipliers and Adjustments'!$E$43:$AN$70*('Multipliers and Adjustments'!$E$42:$AN$42=AF$2)*('Multipliers and Adjustments'!$C$43:$C$70=$A9)*('Multipliers and Adjustments'!$D$43:$D$70=$B$1))</f>
        <v>0</v>
      </c>
      <c r="AG9" s="10" cm="1">
        <f t="array" ref="AG9">SUMIFS('EPA non-CO2 Data'!$H:$H,'EPA non-CO2 Data'!$A:$A,'Country Selector'!$A$2,'EPA non-CO2 Data'!$J:$J,$B$1,'EPA non-CO2 Data'!$I:$I,$A9,'EPA non-CO2 Data'!$F:$F,AG$2)*10^12*SUMPRODUCT('Multipliers and Adjustments'!$E$43:$AN$70*('Multipliers and Adjustments'!$E$42:$AN$42=AG$2)*('Multipliers and Adjustments'!$C$43:$C$70=$A9)*('Multipliers and Adjustments'!$D$43:$D$70=$B$1))</f>
        <v>0</v>
      </c>
      <c r="AH9" s="10" cm="1">
        <f t="array" ref="AH9">SUMIFS('EPA non-CO2 Data'!$H:$H,'EPA non-CO2 Data'!$A:$A,'Country Selector'!$A$2,'EPA non-CO2 Data'!$J:$J,$B$1,'EPA non-CO2 Data'!$I:$I,$A9,'EPA non-CO2 Data'!$F:$F,AH$2)*10^12*SUMPRODUCT('Multipliers and Adjustments'!$E$43:$AN$70*('Multipliers and Adjustments'!$E$42:$AN$42=AH$2)*('Multipliers and Adjustments'!$C$43:$C$70=$A9)*('Multipliers and Adjustments'!$D$43:$D$70=$B$1))</f>
        <v>0</v>
      </c>
      <c r="AI9" s="10" cm="1">
        <f t="array" ref="AI9">SUMIFS('EPA non-CO2 Data'!$H:$H,'EPA non-CO2 Data'!$A:$A,'Country Selector'!$A$2,'EPA non-CO2 Data'!$J:$J,$B$1,'EPA non-CO2 Data'!$I:$I,$A9,'EPA non-CO2 Data'!$F:$F,AI$2)*10^12*SUMPRODUCT('Multipliers and Adjustments'!$E$43:$AN$70*('Multipliers and Adjustments'!$E$42:$AN$42=AI$2)*('Multipliers and Adjustments'!$C$43:$C$70=$A9)*('Multipliers and Adjustments'!$D$43:$D$70=$B$1))</f>
        <v>0</v>
      </c>
      <c r="AJ9" s="10" cm="1">
        <f t="array" ref="AJ9">SUMIFS('EPA non-CO2 Data'!$H:$H,'EPA non-CO2 Data'!$A:$A,'Country Selector'!$A$2,'EPA non-CO2 Data'!$J:$J,$B$1,'EPA non-CO2 Data'!$I:$I,$A9,'EPA non-CO2 Data'!$F:$F,AJ$2)*10^12*SUMPRODUCT('Multipliers and Adjustments'!$E$43:$AN$70*('Multipliers and Adjustments'!$E$42:$AN$42=AJ$2)*('Multipliers and Adjustments'!$C$43:$C$70=$A9)*('Multipliers and Adjustments'!$D$43:$D$70=$B$1))</f>
        <v>0</v>
      </c>
      <c r="AK9" s="10" cm="1">
        <f t="array" ref="AK9">SUMIFS('EPA non-CO2 Data'!$H:$H,'EPA non-CO2 Data'!$A:$A,'Country Selector'!$A$2,'EPA non-CO2 Data'!$J:$J,$B$1,'EPA non-CO2 Data'!$I:$I,$A9,'EPA non-CO2 Data'!$F:$F,AK$2)*10^12*SUMPRODUCT('Multipliers and Adjustments'!$E$43:$AN$70*('Multipliers and Adjustments'!$E$42:$AN$42=AK$2)*('Multipliers and Adjustments'!$C$43:$C$70=$A9)*('Multipliers and Adjustments'!$D$43:$D$70=$B$1))</f>
        <v>0</v>
      </c>
    </row>
    <row r="10" spans="1:37" x14ac:dyDescent="0.25">
      <c r="A10" t="s">
        <v>571</v>
      </c>
      <c r="B10" s="10" cm="1">
        <f t="array" ref="B10">SUMIFS('EPA non-CO2 Data'!$H:$H,'EPA non-CO2 Data'!$A:$A,'Country Selector'!$A$2,'EPA non-CO2 Data'!$J:$J,$B$1,'EPA non-CO2 Data'!$I:$I,$A10,'EPA non-CO2 Data'!$F:$F,B$2)*10^12*SUMPRODUCT('Multipliers and Adjustments'!$E$43:$AN$70*('Multipliers and Adjustments'!$E$42:$AN$42=B$2)*('Multipliers and Adjustments'!$C$43:$C$70=$A10)*('Multipliers and Adjustments'!$D$43:$D$70=$B$1))</f>
        <v>0</v>
      </c>
      <c r="C10" s="10" cm="1">
        <f t="array" ref="C10">SUMIFS('EPA non-CO2 Data'!$H:$H,'EPA non-CO2 Data'!$A:$A,'Country Selector'!$A$2,'EPA non-CO2 Data'!$J:$J,$B$1,'EPA non-CO2 Data'!$I:$I,$A10,'EPA non-CO2 Data'!$F:$F,C$2)*10^12*SUMPRODUCT('Multipliers and Adjustments'!$E$43:$AN$70*('Multipliers and Adjustments'!$E$42:$AN$42=C$2)*('Multipliers and Adjustments'!$C$43:$C$70=$A10)*('Multipliers and Adjustments'!$D$43:$D$70=$B$1))</f>
        <v>0</v>
      </c>
      <c r="D10" s="10" cm="1">
        <f t="array" ref="D10">SUMIFS('EPA non-CO2 Data'!$H:$H,'EPA non-CO2 Data'!$A:$A,'Country Selector'!$A$2,'EPA non-CO2 Data'!$J:$J,$B$1,'EPA non-CO2 Data'!$I:$I,$A10,'EPA non-CO2 Data'!$F:$F,D$2)*10^12*SUMPRODUCT('Multipliers and Adjustments'!$E$43:$AN$70*('Multipliers and Adjustments'!$E$42:$AN$42=D$2)*('Multipliers and Adjustments'!$C$43:$C$70=$A10)*('Multipliers and Adjustments'!$D$43:$D$70=$B$1))</f>
        <v>0</v>
      </c>
      <c r="E10" s="10" cm="1">
        <f t="array" ref="E10">SUMIFS('EPA non-CO2 Data'!$H:$H,'EPA non-CO2 Data'!$A:$A,'Country Selector'!$A$2,'EPA non-CO2 Data'!$J:$J,$B$1,'EPA non-CO2 Data'!$I:$I,$A10,'EPA non-CO2 Data'!$F:$F,E$2)*10^12*SUMPRODUCT('Multipliers and Adjustments'!$E$43:$AN$70*('Multipliers and Adjustments'!$E$42:$AN$42=E$2)*('Multipliers and Adjustments'!$C$43:$C$70=$A10)*('Multipliers and Adjustments'!$D$43:$D$70=$B$1))</f>
        <v>0</v>
      </c>
      <c r="F10" s="10" cm="1">
        <f t="array" ref="F10">SUMIFS('EPA non-CO2 Data'!$H:$H,'EPA non-CO2 Data'!$A:$A,'Country Selector'!$A$2,'EPA non-CO2 Data'!$J:$J,$B$1,'EPA non-CO2 Data'!$I:$I,$A10,'EPA non-CO2 Data'!$F:$F,F$2)*10^12*SUMPRODUCT('Multipliers and Adjustments'!$E$43:$AN$70*('Multipliers and Adjustments'!$E$42:$AN$42=F$2)*('Multipliers and Adjustments'!$C$43:$C$70=$A10)*('Multipliers and Adjustments'!$D$43:$D$70=$B$1))</f>
        <v>0</v>
      </c>
      <c r="G10" s="10" cm="1">
        <f t="array" ref="G10">SUMIFS('EPA non-CO2 Data'!$H:$H,'EPA non-CO2 Data'!$A:$A,'Country Selector'!$A$2,'EPA non-CO2 Data'!$J:$J,$B$1,'EPA non-CO2 Data'!$I:$I,$A10,'EPA non-CO2 Data'!$F:$F,G$2)*10^12*SUMPRODUCT('Multipliers and Adjustments'!$E$43:$AN$70*('Multipliers and Adjustments'!$E$42:$AN$42=G$2)*('Multipliers and Adjustments'!$C$43:$C$70=$A10)*('Multipliers and Adjustments'!$D$43:$D$70=$B$1))</f>
        <v>0</v>
      </c>
      <c r="H10" s="10" cm="1">
        <f t="array" ref="H10">SUMIFS('EPA non-CO2 Data'!$H:$H,'EPA non-CO2 Data'!$A:$A,'Country Selector'!$A$2,'EPA non-CO2 Data'!$J:$J,$B$1,'EPA non-CO2 Data'!$I:$I,$A10,'EPA non-CO2 Data'!$F:$F,H$2)*10^12*SUMPRODUCT('Multipliers and Adjustments'!$E$43:$AN$70*('Multipliers and Adjustments'!$E$42:$AN$42=H$2)*('Multipliers and Adjustments'!$C$43:$C$70=$A10)*('Multipliers and Adjustments'!$D$43:$D$70=$B$1))</f>
        <v>0</v>
      </c>
      <c r="I10" s="10" cm="1">
        <f t="array" ref="I10">SUMIFS('EPA non-CO2 Data'!$H:$H,'EPA non-CO2 Data'!$A:$A,'Country Selector'!$A$2,'EPA non-CO2 Data'!$J:$J,$B$1,'EPA non-CO2 Data'!$I:$I,$A10,'EPA non-CO2 Data'!$F:$F,I$2)*10^12*SUMPRODUCT('Multipliers and Adjustments'!$E$43:$AN$70*('Multipliers and Adjustments'!$E$42:$AN$42=I$2)*('Multipliers and Adjustments'!$C$43:$C$70=$A10)*('Multipliers and Adjustments'!$D$43:$D$70=$B$1))</f>
        <v>0</v>
      </c>
      <c r="J10" s="10" cm="1">
        <f t="array" ref="J10">SUMIFS('EPA non-CO2 Data'!$H:$H,'EPA non-CO2 Data'!$A:$A,'Country Selector'!$A$2,'EPA non-CO2 Data'!$J:$J,$B$1,'EPA non-CO2 Data'!$I:$I,$A10,'EPA non-CO2 Data'!$F:$F,J$2)*10^12*SUMPRODUCT('Multipliers and Adjustments'!$E$43:$AN$70*('Multipliers and Adjustments'!$E$42:$AN$42=J$2)*('Multipliers and Adjustments'!$C$43:$C$70=$A10)*('Multipliers and Adjustments'!$D$43:$D$70=$B$1))</f>
        <v>0</v>
      </c>
      <c r="K10" s="10" cm="1">
        <f t="array" ref="K10">SUMIFS('EPA non-CO2 Data'!$H:$H,'EPA non-CO2 Data'!$A:$A,'Country Selector'!$A$2,'EPA non-CO2 Data'!$J:$J,$B$1,'EPA non-CO2 Data'!$I:$I,$A10,'EPA non-CO2 Data'!$F:$F,K$2)*10^12*SUMPRODUCT('Multipliers and Adjustments'!$E$43:$AN$70*('Multipliers and Adjustments'!$E$42:$AN$42=K$2)*('Multipliers and Adjustments'!$C$43:$C$70=$A10)*('Multipliers and Adjustments'!$D$43:$D$70=$B$1))</f>
        <v>0</v>
      </c>
      <c r="L10" s="10" cm="1">
        <f t="array" ref="L10">SUMIFS('EPA non-CO2 Data'!$H:$H,'EPA non-CO2 Data'!$A:$A,'Country Selector'!$A$2,'EPA non-CO2 Data'!$J:$J,$B$1,'EPA non-CO2 Data'!$I:$I,$A10,'EPA non-CO2 Data'!$F:$F,L$2)*10^12*SUMPRODUCT('Multipliers and Adjustments'!$E$43:$AN$70*('Multipliers and Adjustments'!$E$42:$AN$42=L$2)*('Multipliers and Adjustments'!$C$43:$C$70=$A10)*('Multipliers and Adjustments'!$D$43:$D$70=$B$1))</f>
        <v>0</v>
      </c>
      <c r="M10" s="10" cm="1">
        <f t="array" ref="M10">SUMIFS('EPA non-CO2 Data'!$H:$H,'EPA non-CO2 Data'!$A:$A,'Country Selector'!$A$2,'EPA non-CO2 Data'!$J:$J,$B$1,'EPA non-CO2 Data'!$I:$I,$A10,'EPA non-CO2 Data'!$F:$F,M$2)*10^12*SUMPRODUCT('Multipliers and Adjustments'!$E$43:$AN$70*('Multipliers and Adjustments'!$E$42:$AN$42=M$2)*('Multipliers and Adjustments'!$C$43:$C$70=$A10)*('Multipliers and Adjustments'!$D$43:$D$70=$B$1))</f>
        <v>0</v>
      </c>
      <c r="N10" s="10" cm="1">
        <f t="array" ref="N10">SUMIFS('EPA non-CO2 Data'!$H:$H,'EPA non-CO2 Data'!$A:$A,'Country Selector'!$A$2,'EPA non-CO2 Data'!$J:$J,$B$1,'EPA non-CO2 Data'!$I:$I,$A10,'EPA non-CO2 Data'!$F:$F,N$2)*10^12*SUMPRODUCT('Multipliers and Adjustments'!$E$43:$AN$70*('Multipliers and Adjustments'!$E$42:$AN$42=N$2)*('Multipliers and Adjustments'!$C$43:$C$70=$A10)*('Multipliers and Adjustments'!$D$43:$D$70=$B$1))</f>
        <v>0</v>
      </c>
      <c r="O10" s="10" cm="1">
        <f t="array" ref="O10">SUMIFS('EPA non-CO2 Data'!$H:$H,'EPA non-CO2 Data'!$A:$A,'Country Selector'!$A$2,'EPA non-CO2 Data'!$J:$J,$B$1,'EPA non-CO2 Data'!$I:$I,$A10,'EPA non-CO2 Data'!$F:$F,O$2)*10^12*SUMPRODUCT('Multipliers and Adjustments'!$E$43:$AN$70*('Multipliers and Adjustments'!$E$42:$AN$42=O$2)*('Multipliers and Adjustments'!$C$43:$C$70=$A10)*('Multipliers and Adjustments'!$D$43:$D$70=$B$1))</f>
        <v>0</v>
      </c>
      <c r="P10" s="10" cm="1">
        <f t="array" ref="P10">SUMIFS('EPA non-CO2 Data'!$H:$H,'EPA non-CO2 Data'!$A:$A,'Country Selector'!$A$2,'EPA non-CO2 Data'!$J:$J,$B$1,'EPA non-CO2 Data'!$I:$I,$A10,'EPA non-CO2 Data'!$F:$F,P$2)*10^12*SUMPRODUCT('Multipliers and Adjustments'!$E$43:$AN$70*('Multipliers and Adjustments'!$E$42:$AN$42=P$2)*('Multipliers and Adjustments'!$C$43:$C$70=$A10)*('Multipliers and Adjustments'!$D$43:$D$70=$B$1))</f>
        <v>0</v>
      </c>
      <c r="Q10" s="10" cm="1">
        <f t="array" ref="Q10">SUMIFS('EPA non-CO2 Data'!$H:$H,'EPA non-CO2 Data'!$A:$A,'Country Selector'!$A$2,'EPA non-CO2 Data'!$J:$J,$B$1,'EPA non-CO2 Data'!$I:$I,$A10,'EPA non-CO2 Data'!$F:$F,Q$2)*10^12*SUMPRODUCT('Multipliers and Adjustments'!$E$43:$AN$70*('Multipliers and Adjustments'!$E$42:$AN$42=Q$2)*('Multipliers and Adjustments'!$C$43:$C$70=$A10)*('Multipliers and Adjustments'!$D$43:$D$70=$B$1))</f>
        <v>0</v>
      </c>
      <c r="R10" s="10" cm="1">
        <f t="array" ref="R10">SUMIFS('EPA non-CO2 Data'!$H:$H,'EPA non-CO2 Data'!$A:$A,'Country Selector'!$A$2,'EPA non-CO2 Data'!$J:$J,$B$1,'EPA non-CO2 Data'!$I:$I,$A10,'EPA non-CO2 Data'!$F:$F,R$2)*10^12*SUMPRODUCT('Multipliers and Adjustments'!$E$43:$AN$70*('Multipliers and Adjustments'!$E$42:$AN$42=R$2)*('Multipliers and Adjustments'!$C$43:$C$70=$A10)*('Multipliers and Adjustments'!$D$43:$D$70=$B$1))</f>
        <v>0</v>
      </c>
      <c r="S10" s="10" cm="1">
        <f t="array" ref="S10">SUMIFS('EPA non-CO2 Data'!$H:$H,'EPA non-CO2 Data'!$A:$A,'Country Selector'!$A$2,'EPA non-CO2 Data'!$J:$J,$B$1,'EPA non-CO2 Data'!$I:$I,$A10,'EPA non-CO2 Data'!$F:$F,S$2)*10^12*SUMPRODUCT('Multipliers and Adjustments'!$E$43:$AN$70*('Multipliers and Adjustments'!$E$42:$AN$42=S$2)*('Multipliers and Adjustments'!$C$43:$C$70=$A10)*('Multipliers and Adjustments'!$D$43:$D$70=$B$1))</f>
        <v>0</v>
      </c>
      <c r="T10" s="10" cm="1">
        <f t="array" ref="T10">SUMIFS('EPA non-CO2 Data'!$H:$H,'EPA non-CO2 Data'!$A:$A,'Country Selector'!$A$2,'EPA non-CO2 Data'!$J:$J,$B$1,'EPA non-CO2 Data'!$I:$I,$A10,'EPA non-CO2 Data'!$F:$F,T$2)*10^12*SUMPRODUCT('Multipliers and Adjustments'!$E$43:$AN$70*('Multipliers and Adjustments'!$E$42:$AN$42=T$2)*('Multipliers and Adjustments'!$C$43:$C$70=$A10)*('Multipliers and Adjustments'!$D$43:$D$70=$B$1))</f>
        <v>0</v>
      </c>
      <c r="U10" s="10" cm="1">
        <f t="array" ref="U10">SUMIFS('EPA non-CO2 Data'!$H:$H,'EPA non-CO2 Data'!$A:$A,'Country Selector'!$A$2,'EPA non-CO2 Data'!$J:$J,$B$1,'EPA non-CO2 Data'!$I:$I,$A10,'EPA non-CO2 Data'!$F:$F,U$2)*10^12*SUMPRODUCT('Multipliers and Adjustments'!$E$43:$AN$70*('Multipliers and Adjustments'!$E$42:$AN$42=U$2)*('Multipliers and Adjustments'!$C$43:$C$70=$A10)*('Multipliers and Adjustments'!$D$43:$D$70=$B$1))</f>
        <v>0</v>
      </c>
      <c r="V10" s="10" cm="1">
        <f t="array" ref="V10">SUMIFS('EPA non-CO2 Data'!$H:$H,'EPA non-CO2 Data'!$A:$A,'Country Selector'!$A$2,'EPA non-CO2 Data'!$J:$J,$B$1,'EPA non-CO2 Data'!$I:$I,$A10,'EPA non-CO2 Data'!$F:$F,V$2)*10^12*SUMPRODUCT('Multipliers and Adjustments'!$E$43:$AN$70*('Multipliers and Adjustments'!$E$42:$AN$42=V$2)*('Multipliers and Adjustments'!$C$43:$C$70=$A10)*('Multipliers and Adjustments'!$D$43:$D$70=$B$1))</f>
        <v>0</v>
      </c>
      <c r="W10" s="10" cm="1">
        <f t="array" ref="W10">SUMIFS('EPA non-CO2 Data'!$H:$H,'EPA non-CO2 Data'!$A:$A,'Country Selector'!$A$2,'EPA non-CO2 Data'!$J:$J,$B$1,'EPA non-CO2 Data'!$I:$I,$A10,'EPA non-CO2 Data'!$F:$F,W$2)*10^12*SUMPRODUCT('Multipliers and Adjustments'!$E$43:$AN$70*('Multipliers and Adjustments'!$E$42:$AN$42=W$2)*('Multipliers and Adjustments'!$C$43:$C$70=$A10)*('Multipliers and Adjustments'!$D$43:$D$70=$B$1))</f>
        <v>0</v>
      </c>
      <c r="X10" s="10" cm="1">
        <f t="array" ref="X10">SUMIFS('EPA non-CO2 Data'!$H:$H,'EPA non-CO2 Data'!$A:$A,'Country Selector'!$A$2,'EPA non-CO2 Data'!$J:$J,$B$1,'EPA non-CO2 Data'!$I:$I,$A10,'EPA non-CO2 Data'!$F:$F,X$2)*10^12*SUMPRODUCT('Multipliers and Adjustments'!$E$43:$AN$70*('Multipliers and Adjustments'!$E$42:$AN$42=X$2)*('Multipliers and Adjustments'!$C$43:$C$70=$A10)*('Multipliers and Adjustments'!$D$43:$D$70=$B$1))</f>
        <v>0</v>
      </c>
      <c r="Y10" s="10" cm="1">
        <f t="array" ref="Y10">SUMIFS('EPA non-CO2 Data'!$H:$H,'EPA non-CO2 Data'!$A:$A,'Country Selector'!$A$2,'EPA non-CO2 Data'!$J:$J,$B$1,'EPA non-CO2 Data'!$I:$I,$A10,'EPA non-CO2 Data'!$F:$F,Y$2)*10^12*SUMPRODUCT('Multipliers and Adjustments'!$E$43:$AN$70*('Multipliers and Adjustments'!$E$42:$AN$42=Y$2)*('Multipliers and Adjustments'!$C$43:$C$70=$A10)*('Multipliers and Adjustments'!$D$43:$D$70=$B$1))</f>
        <v>0</v>
      </c>
      <c r="Z10" s="10" cm="1">
        <f t="array" ref="Z10">SUMIFS('EPA non-CO2 Data'!$H:$H,'EPA non-CO2 Data'!$A:$A,'Country Selector'!$A$2,'EPA non-CO2 Data'!$J:$J,$B$1,'EPA non-CO2 Data'!$I:$I,$A10,'EPA non-CO2 Data'!$F:$F,Z$2)*10^12*SUMPRODUCT('Multipliers and Adjustments'!$E$43:$AN$70*('Multipliers and Adjustments'!$E$42:$AN$42=Z$2)*('Multipliers and Adjustments'!$C$43:$C$70=$A10)*('Multipliers and Adjustments'!$D$43:$D$70=$B$1))</f>
        <v>0</v>
      </c>
      <c r="AA10" s="10" cm="1">
        <f t="array" ref="AA10">SUMIFS('EPA non-CO2 Data'!$H:$H,'EPA non-CO2 Data'!$A:$A,'Country Selector'!$A$2,'EPA non-CO2 Data'!$J:$J,$B$1,'EPA non-CO2 Data'!$I:$I,$A10,'EPA non-CO2 Data'!$F:$F,AA$2)*10^12*SUMPRODUCT('Multipliers and Adjustments'!$E$43:$AN$70*('Multipliers and Adjustments'!$E$42:$AN$42=AA$2)*('Multipliers and Adjustments'!$C$43:$C$70=$A10)*('Multipliers and Adjustments'!$D$43:$D$70=$B$1))</f>
        <v>0</v>
      </c>
      <c r="AB10" s="10" cm="1">
        <f t="array" ref="AB10">SUMIFS('EPA non-CO2 Data'!$H:$H,'EPA non-CO2 Data'!$A:$A,'Country Selector'!$A$2,'EPA non-CO2 Data'!$J:$J,$B$1,'EPA non-CO2 Data'!$I:$I,$A10,'EPA non-CO2 Data'!$F:$F,AB$2)*10^12*SUMPRODUCT('Multipliers and Adjustments'!$E$43:$AN$70*('Multipliers and Adjustments'!$E$42:$AN$42=AB$2)*('Multipliers and Adjustments'!$C$43:$C$70=$A10)*('Multipliers and Adjustments'!$D$43:$D$70=$B$1))</f>
        <v>0</v>
      </c>
      <c r="AC10" s="10" cm="1">
        <f t="array" ref="AC10">SUMIFS('EPA non-CO2 Data'!$H:$H,'EPA non-CO2 Data'!$A:$A,'Country Selector'!$A$2,'EPA non-CO2 Data'!$J:$J,$B$1,'EPA non-CO2 Data'!$I:$I,$A10,'EPA non-CO2 Data'!$F:$F,AC$2)*10^12*SUMPRODUCT('Multipliers and Adjustments'!$E$43:$AN$70*('Multipliers and Adjustments'!$E$42:$AN$42=AC$2)*('Multipliers and Adjustments'!$C$43:$C$70=$A10)*('Multipliers and Adjustments'!$D$43:$D$70=$B$1))</f>
        <v>0</v>
      </c>
      <c r="AD10" s="10" cm="1">
        <f t="array" ref="AD10">SUMIFS('EPA non-CO2 Data'!$H:$H,'EPA non-CO2 Data'!$A:$A,'Country Selector'!$A$2,'EPA non-CO2 Data'!$J:$J,$B$1,'EPA non-CO2 Data'!$I:$I,$A10,'EPA non-CO2 Data'!$F:$F,AD$2)*10^12*SUMPRODUCT('Multipliers and Adjustments'!$E$43:$AN$70*('Multipliers and Adjustments'!$E$42:$AN$42=AD$2)*('Multipliers and Adjustments'!$C$43:$C$70=$A10)*('Multipliers and Adjustments'!$D$43:$D$70=$B$1))</f>
        <v>0</v>
      </c>
      <c r="AE10" s="10" cm="1">
        <f t="array" ref="AE10">SUMIFS('EPA non-CO2 Data'!$H:$H,'EPA non-CO2 Data'!$A:$A,'Country Selector'!$A$2,'EPA non-CO2 Data'!$J:$J,$B$1,'EPA non-CO2 Data'!$I:$I,$A10,'EPA non-CO2 Data'!$F:$F,AE$2)*10^12*SUMPRODUCT('Multipliers and Adjustments'!$E$43:$AN$70*('Multipliers and Adjustments'!$E$42:$AN$42=AE$2)*('Multipliers and Adjustments'!$C$43:$C$70=$A10)*('Multipliers and Adjustments'!$D$43:$D$70=$B$1))</f>
        <v>0</v>
      </c>
      <c r="AF10" s="10" cm="1">
        <f t="array" ref="AF10">SUMIFS('EPA non-CO2 Data'!$H:$H,'EPA non-CO2 Data'!$A:$A,'Country Selector'!$A$2,'EPA non-CO2 Data'!$J:$J,$B$1,'EPA non-CO2 Data'!$I:$I,$A10,'EPA non-CO2 Data'!$F:$F,AF$2)*10^12*SUMPRODUCT('Multipliers and Adjustments'!$E$43:$AN$70*('Multipliers and Adjustments'!$E$42:$AN$42=AF$2)*('Multipliers and Adjustments'!$C$43:$C$70=$A10)*('Multipliers and Adjustments'!$D$43:$D$70=$B$1))</f>
        <v>0</v>
      </c>
      <c r="AG10" s="10" cm="1">
        <f t="array" ref="AG10">SUMIFS('EPA non-CO2 Data'!$H:$H,'EPA non-CO2 Data'!$A:$A,'Country Selector'!$A$2,'EPA non-CO2 Data'!$J:$J,$B$1,'EPA non-CO2 Data'!$I:$I,$A10,'EPA non-CO2 Data'!$F:$F,AG$2)*10^12*SUMPRODUCT('Multipliers and Adjustments'!$E$43:$AN$70*('Multipliers and Adjustments'!$E$42:$AN$42=AG$2)*('Multipliers and Adjustments'!$C$43:$C$70=$A10)*('Multipliers and Adjustments'!$D$43:$D$70=$B$1))</f>
        <v>0</v>
      </c>
      <c r="AH10" s="10" cm="1">
        <f t="array" ref="AH10">SUMIFS('EPA non-CO2 Data'!$H:$H,'EPA non-CO2 Data'!$A:$A,'Country Selector'!$A$2,'EPA non-CO2 Data'!$J:$J,$B$1,'EPA non-CO2 Data'!$I:$I,$A10,'EPA non-CO2 Data'!$F:$F,AH$2)*10^12*SUMPRODUCT('Multipliers and Adjustments'!$E$43:$AN$70*('Multipliers and Adjustments'!$E$42:$AN$42=AH$2)*('Multipliers and Adjustments'!$C$43:$C$70=$A10)*('Multipliers and Adjustments'!$D$43:$D$70=$B$1))</f>
        <v>0</v>
      </c>
      <c r="AI10" s="10" cm="1">
        <f t="array" ref="AI10">SUMIFS('EPA non-CO2 Data'!$H:$H,'EPA non-CO2 Data'!$A:$A,'Country Selector'!$A$2,'EPA non-CO2 Data'!$J:$J,$B$1,'EPA non-CO2 Data'!$I:$I,$A10,'EPA non-CO2 Data'!$F:$F,AI$2)*10^12*SUMPRODUCT('Multipliers and Adjustments'!$E$43:$AN$70*('Multipliers and Adjustments'!$E$42:$AN$42=AI$2)*('Multipliers and Adjustments'!$C$43:$C$70=$A10)*('Multipliers and Adjustments'!$D$43:$D$70=$B$1))</f>
        <v>0</v>
      </c>
      <c r="AJ10" s="10" cm="1">
        <f t="array" ref="AJ10">SUMIFS('EPA non-CO2 Data'!$H:$H,'EPA non-CO2 Data'!$A:$A,'Country Selector'!$A$2,'EPA non-CO2 Data'!$J:$J,$B$1,'EPA non-CO2 Data'!$I:$I,$A10,'EPA non-CO2 Data'!$F:$F,AJ$2)*10^12*SUMPRODUCT('Multipliers and Adjustments'!$E$43:$AN$70*('Multipliers and Adjustments'!$E$42:$AN$42=AJ$2)*('Multipliers and Adjustments'!$C$43:$C$70=$A10)*('Multipliers and Adjustments'!$D$43:$D$70=$B$1))</f>
        <v>0</v>
      </c>
      <c r="AK10" s="10" cm="1">
        <f t="array" ref="AK10">SUMIFS('EPA non-CO2 Data'!$H:$H,'EPA non-CO2 Data'!$A:$A,'Country Selector'!$A$2,'EPA non-CO2 Data'!$J:$J,$B$1,'EPA non-CO2 Data'!$I:$I,$A10,'EPA non-CO2 Data'!$F:$F,AK$2)*10^12*SUMPRODUCT('Multipliers and Adjustments'!$E$43:$AN$70*('Multipliers and Adjustments'!$E$42:$AN$42=AK$2)*('Multipliers and Adjustments'!$C$43:$C$70=$A10)*('Multipliers and Adjustments'!$D$43:$D$70=$B$1))</f>
        <v>0</v>
      </c>
    </row>
    <row r="11" spans="1:37" x14ac:dyDescent="0.25">
      <c r="A11" t="s">
        <v>554</v>
      </c>
      <c r="B11" s="10" cm="1">
        <f t="array" ref="B11">SUMIFS('EPA non-CO2 Data'!$H:$H,'EPA non-CO2 Data'!$A:$A,'Country Selector'!$A$2,'EPA non-CO2 Data'!$J:$J,$B$1,'EPA non-CO2 Data'!$I:$I,$A11,'EPA non-CO2 Data'!$F:$F,B$2)*10^12*SUMPRODUCT('Multipliers and Adjustments'!$E$43:$AN$70*('Multipliers and Adjustments'!$E$42:$AN$42=B$2)*('Multipliers and Adjustments'!$C$43:$C$70=$A11)*('Multipliers and Adjustments'!$D$43:$D$70=$B$1))</f>
        <v>0</v>
      </c>
      <c r="C11" s="10" cm="1">
        <f t="array" ref="C11">SUMIFS('EPA non-CO2 Data'!$H:$H,'EPA non-CO2 Data'!$A:$A,'Country Selector'!$A$2,'EPA non-CO2 Data'!$J:$J,$B$1,'EPA non-CO2 Data'!$I:$I,$A11,'EPA non-CO2 Data'!$F:$F,C$2)*10^12*SUMPRODUCT('Multipliers and Adjustments'!$E$43:$AN$70*('Multipliers and Adjustments'!$E$42:$AN$42=C$2)*('Multipliers and Adjustments'!$C$43:$C$70=$A11)*('Multipliers and Adjustments'!$D$43:$D$70=$B$1))</f>
        <v>0</v>
      </c>
      <c r="D11" s="10" cm="1">
        <f t="array" ref="D11">SUMIFS('EPA non-CO2 Data'!$H:$H,'EPA non-CO2 Data'!$A:$A,'Country Selector'!$A$2,'EPA non-CO2 Data'!$J:$J,$B$1,'EPA non-CO2 Data'!$I:$I,$A11,'EPA non-CO2 Data'!$F:$F,D$2)*10^12*SUMPRODUCT('Multipliers and Adjustments'!$E$43:$AN$70*('Multipliers and Adjustments'!$E$42:$AN$42=D$2)*('Multipliers and Adjustments'!$C$43:$C$70=$A11)*('Multipliers and Adjustments'!$D$43:$D$70=$B$1))</f>
        <v>0</v>
      </c>
      <c r="E11" s="10" cm="1">
        <f t="array" ref="E11">SUMIFS('EPA non-CO2 Data'!$H:$H,'EPA non-CO2 Data'!$A:$A,'Country Selector'!$A$2,'EPA non-CO2 Data'!$J:$J,$B$1,'EPA non-CO2 Data'!$I:$I,$A11,'EPA non-CO2 Data'!$F:$F,E$2)*10^12*SUMPRODUCT('Multipliers and Adjustments'!$E$43:$AN$70*('Multipliers and Adjustments'!$E$42:$AN$42=E$2)*('Multipliers and Adjustments'!$C$43:$C$70=$A11)*('Multipliers and Adjustments'!$D$43:$D$70=$B$1))</f>
        <v>0</v>
      </c>
      <c r="F11" s="10" cm="1">
        <f t="array" ref="F11">SUMIFS('EPA non-CO2 Data'!$H:$H,'EPA non-CO2 Data'!$A:$A,'Country Selector'!$A$2,'EPA non-CO2 Data'!$J:$J,$B$1,'EPA non-CO2 Data'!$I:$I,$A11,'EPA non-CO2 Data'!$F:$F,F$2)*10^12*SUMPRODUCT('Multipliers and Adjustments'!$E$43:$AN$70*('Multipliers and Adjustments'!$E$42:$AN$42=F$2)*('Multipliers and Adjustments'!$C$43:$C$70=$A11)*('Multipliers and Adjustments'!$D$43:$D$70=$B$1))</f>
        <v>0</v>
      </c>
      <c r="G11" s="10" cm="1">
        <f t="array" ref="G11">SUMIFS('EPA non-CO2 Data'!$H:$H,'EPA non-CO2 Data'!$A:$A,'Country Selector'!$A$2,'EPA non-CO2 Data'!$J:$J,$B$1,'EPA non-CO2 Data'!$I:$I,$A11,'EPA non-CO2 Data'!$F:$F,G$2)*10^12*SUMPRODUCT('Multipliers and Adjustments'!$E$43:$AN$70*('Multipliers and Adjustments'!$E$42:$AN$42=G$2)*('Multipliers and Adjustments'!$C$43:$C$70=$A11)*('Multipliers and Adjustments'!$D$43:$D$70=$B$1))</f>
        <v>0</v>
      </c>
      <c r="H11" s="10" cm="1">
        <f t="array" ref="H11">SUMIFS('EPA non-CO2 Data'!$H:$H,'EPA non-CO2 Data'!$A:$A,'Country Selector'!$A$2,'EPA non-CO2 Data'!$J:$J,$B$1,'EPA non-CO2 Data'!$I:$I,$A11,'EPA non-CO2 Data'!$F:$F,H$2)*10^12*SUMPRODUCT('Multipliers and Adjustments'!$E$43:$AN$70*('Multipliers and Adjustments'!$E$42:$AN$42=H$2)*('Multipliers and Adjustments'!$C$43:$C$70=$A11)*('Multipliers and Adjustments'!$D$43:$D$70=$B$1))</f>
        <v>0</v>
      </c>
      <c r="I11" s="10" cm="1">
        <f t="array" ref="I11">SUMIFS('EPA non-CO2 Data'!$H:$H,'EPA non-CO2 Data'!$A:$A,'Country Selector'!$A$2,'EPA non-CO2 Data'!$J:$J,$B$1,'EPA non-CO2 Data'!$I:$I,$A11,'EPA non-CO2 Data'!$F:$F,I$2)*10^12*SUMPRODUCT('Multipliers and Adjustments'!$E$43:$AN$70*('Multipliers and Adjustments'!$E$42:$AN$42=I$2)*('Multipliers and Adjustments'!$C$43:$C$70=$A11)*('Multipliers and Adjustments'!$D$43:$D$70=$B$1))</f>
        <v>0</v>
      </c>
      <c r="J11" s="10" cm="1">
        <f t="array" ref="J11">SUMIFS('EPA non-CO2 Data'!$H:$H,'EPA non-CO2 Data'!$A:$A,'Country Selector'!$A$2,'EPA non-CO2 Data'!$J:$J,$B$1,'EPA non-CO2 Data'!$I:$I,$A11,'EPA non-CO2 Data'!$F:$F,J$2)*10^12*SUMPRODUCT('Multipliers and Adjustments'!$E$43:$AN$70*('Multipliers and Adjustments'!$E$42:$AN$42=J$2)*('Multipliers and Adjustments'!$C$43:$C$70=$A11)*('Multipliers and Adjustments'!$D$43:$D$70=$B$1))</f>
        <v>0</v>
      </c>
      <c r="K11" s="10" cm="1">
        <f t="array" ref="K11">SUMIFS('EPA non-CO2 Data'!$H:$H,'EPA non-CO2 Data'!$A:$A,'Country Selector'!$A$2,'EPA non-CO2 Data'!$J:$J,$B$1,'EPA non-CO2 Data'!$I:$I,$A11,'EPA non-CO2 Data'!$F:$F,K$2)*10^12*SUMPRODUCT('Multipliers and Adjustments'!$E$43:$AN$70*('Multipliers and Adjustments'!$E$42:$AN$42=K$2)*('Multipliers and Adjustments'!$C$43:$C$70=$A11)*('Multipliers and Adjustments'!$D$43:$D$70=$B$1))</f>
        <v>0</v>
      </c>
      <c r="L11" s="10" cm="1">
        <f t="array" ref="L11">SUMIFS('EPA non-CO2 Data'!$H:$H,'EPA non-CO2 Data'!$A:$A,'Country Selector'!$A$2,'EPA non-CO2 Data'!$J:$J,$B$1,'EPA non-CO2 Data'!$I:$I,$A11,'EPA non-CO2 Data'!$F:$F,L$2)*10^12*SUMPRODUCT('Multipliers and Adjustments'!$E$43:$AN$70*('Multipliers and Adjustments'!$E$42:$AN$42=L$2)*('Multipliers and Adjustments'!$C$43:$C$70=$A11)*('Multipliers and Adjustments'!$D$43:$D$70=$B$1))</f>
        <v>0</v>
      </c>
      <c r="M11" s="10" cm="1">
        <f t="array" ref="M11">SUMIFS('EPA non-CO2 Data'!$H:$H,'EPA non-CO2 Data'!$A:$A,'Country Selector'!$A$2,'EPA non-CO2 Data'!$J:$J,$B$1,'EPA non-CO2 Data'!$I:$I,$A11,'EPA non-CO2 Data'!$F:$F,M$2)*10^12*SUMPRODUCT('Multipliers and Adjustments'!$E$43:$AN$70*('Multipliers and Adjustments'!$E$42:$AN$42=M$2)*('Multipliers and Adjustments'!$C$43:$C$70=$A11)*('Multipliers and Adjustments'!$D$43:$D$70=$B$1))</f>
        <v>0</v>
      </c>
      <c r="N11" s="10" cm="1">
        <f t="array" ref="N11">SUMIFS('EPA non-CO2 Data'!$H:$H,'EPA non-CO2 Data'!$A:$A,'Country Selector'!$A$2,'EPA non-CO2 Data'!$J:$J,$B$1,'EPA non-CO2 Data'!$I:$I,$A11,'EPA non-CO2 Data'!$F:$F,N$2)*10^12*SUMPRODUCT('Multipliers and Adjustments'!$E$43:$AN$70*('Multipliers and Adjustments'!$E$42:$AN$42=N$2)*('Multipliers and Adjustments'!$C$43:$C$70=$A11)*('Multipliers and Adjustments'!$D$43:$D$70=$B$1))</f>
        <v>0</v>
      </c>
      <c r="O11" s="10" cm="1">
        <f t="array" ref="O11">SUMIFS('EPA non-CO2 Data'!$H:$H,'EPA non-CO2 Data'!$A:$A,'Country Selector'!$A$2,'EPA non-CO2 Data'!$J:$J,$B$1,'EPA non-CO2 Data'!$I:$I,$A11,'EPA non-CO2 Data'!$F:$F,O$2)*10^12*SUMPRODUCT('Multipliers and Adjustments'!$E$43:$AN$70*('Multipliers and Adjustments'!$E$42:$AN$42=O$2)*('Multipliers and Adjustments'!$C$43:$C$70=$A11)*('Multipliers and Adjustments'!$D$43:$D$70=$B$1))</f>
        <v>0</v>
      </c>
      <c r="P11" s="10" cm="1">
        <f t="array" ref="P11">SUMIFS('EPA non-CO2 Data'!$H:$H,'EPA non-CO2 Data'!$A:$A,'Country Selector'!$A$2,'EPA non-CO2 Data'!$J:$J,$B$1,'EPA non-CO2 Data'!$I:$I,$A11,'EPA non-CO2 Data'!$F:$F,P$2)*10^12*SUMPRODUCT('Multipliers and Adjustments'!$E$43:$AN$70*('Multipliers and Adjustments'!$E$42:$AN$42=P$2)*('Multipliers and Adjustments'!$C$43:$C$70=$A11)*('Multipliers and Adjustments'!$D$43:$D$70=$B$1))</f>
        <v>0</v>
      </c>
      <c r="Q11" s="10" cm="1">
        <f t="array" ref="Q11">SUMIFS('EPA non-CO2 Data'!$H:$H,'EPA non-CO2 Data'!$A:$A,'Country Selector'!$A$2,'EPA non-CO2 Data'!$J:$J,$B$1,'EPA non-CO2 Data'!$I:$I,$A11,'EPA non-CO2 Data'!$F:$F,Q$2)*10^12*SUMPRODUCT('Multipliers and Adjustments'!$E$43:$AN$70*('Multipliers and Adjustments'!$E$42:$AN$42=Q$2)*('Multipliers and Adjustments'!$C$43:$C$70=$A11)*('Multipliers and Adjustments'!$D$43:$D$70=$B$1))</f>
        <v>0</v>
      </c>
      <c r="R11" s="10" cm="1">
        <f t="array" ref="R11">SUMIFS('EPA non-CO2 Data'!$H:$H,'EPA non-CO2 Data'!$A:$A,'Country Selector'!$A$2,'EPA non-CO2 Data'!$J:$J,$B$1,'EPA non-CO2 Data'!$I:$I,$A11,'EPA non-CO2 Data'!$F:$F,R$2)*10^12*SUMPRODUCT('Multipliers and Adjustments'!$E$43:$AN$70*('Multipliers and Adjustments'!$E$42:$AN$42=R$2)*('Multipliers and Adjustments'!$C$43:$C$70=$A11)*('Multipliers and Adjustments'!$D$43:$D$70=$B$1))</f>
        <v>0</v>
      </c>
      <c r="S11" s="10" cm="1">
        <f t="array" ref="S11">SUMIFS('EPA non-CO2 Data'!$H:$H,'EPA non-CO2 Data'!$A:$A,'Country Selector'!$A$2,'EPA non-CO2 Data'!$J:$J,$B$1,'EPA non-CO2 Data'!$I:$I,$A11,'EPA non-CO2 Data'!$F:$F,S$2)*10^12*SUMPRODUCT('Multipliers and Adjustments'!$E$43:$AN$70*('Multipliers and Adjustments'!$E$42:$AN$42=S$2)*('Multipliers and Adjustments'!$C$43:$C$70=$A11)*('Multipliers and Adjustments'!$D$43:$D$70=$B$1))</f>
        <v>0</v>
      </c>
      <c r="T11" s="10" cm="1">
        <f t="array" ref="T11">SUMIFS('EPA non-CO2 Data'!$H:$H,'EPA non-CO2 Data'!$A:$A,'Country Selector'!$A$2,'EPA non-CO2 Data'!$J:$J,$B$1,'EPA non-CO2 Data'!$I:$I,$A11,'EPA non-CO2 Data'!$F:$F,T$2)*10^12*SUMPRODUCT('Multipliers and Adjustments'!$E$43:$AN$70*('Multipliers and Adjustments'!$E$42:$AN$42=T$2)*('Multipliers and Adjustments'!$C$43:$C$70=$A11)*('Multipliers and Adjustments'!$D$43:$D$70=$B$1))</f>
        <v>0</v>
      </c>
      <c r="U11" s="10" cm="1">
        <f t="array" ref="U11">SUMIFS('EPA non-CO2 Data'!$H:$H,'EPA non-CO2 Data'!$A:$A,'Country Selector'!$A$2,'EPA non-CO2 Data'!$J:$J,$B$1,'EPA non-CO2 Data'!$I:$I,$A11,'EPA non-CO2 Data'!$F:$F,U$2)*10^12*SUMPRODUCT('Multipliers and Adjustments'!$E$43:$AN$70*('Multipliers and Adjustments'!$E$42:$AN$42=U$2)*('Multipliers and Adjustments'!$C$43:$C$70=$A11)*('Multipliers and Adjustments'!$D$43:$D$70=$B$1))</f>
        <v>0</v>
      </c>
      <c r="V11" s="10" cm="1">
        <f t="array" ref="V11">SUMIFS('EPA non-CO2 Data'!$H:$H,'EPA non-CO2 Data'!$A:$A,'Country Selector'!$A$2,'EPA non-CO2 Data'!$J:$J,$B$1,'EPA non-CO2 Data'!$I:$I,$A11,'EPA non-CO2 Data'!$F:$F,V$2)*10^12*SUMPRODUCT('Multipliers and Adjustments'!$E$43:$AN$70*('Multipliers and Adjustments'!$E$42:$AN$42=V$2)*('Multipliers and Adjustments'!$C$43:$C$70=$A11)*('Multipliers and Adjustments'!$D$43:$D$70=$B$1))</f>
        <v>0</v>
      </c>
      <c r="W11" s="10" cm="1">
        <f t="array" ref="W11">SUMIFS('EPA non-CO2 Data'!$H:$H,'EPA non-CO2 Data'!$A:$A,'Country Selector'!$A$2,'EPA non-CO2 Data'!$J:$J,$B$1,'EPA non-CO2 Data'!$I:$I,$A11,'EPA non-CO2 Data'!$F:$F,W$2)*10^12*SUMPRODUCT('Multipliers and Adjustments'!$E$43:$AN$70*('Multipliers and Adjustments'!$E$42:$AN$42=W$2)*('Multipliers and Adjustments'!$C$43:$C$70=$A11)*('Multipliers and Adjustments'!$D$43:$D$70=$B$1))</f>
        <v>0</v>
      </c>
      <c r="X11" s="10" cm="1">
        <f t="array" ref="X11">SUMIFS('EPA non-CO2 Data'!$H:$H,'EPA non-CO2 Data'!$A:$A,'Country Selector'!$A$2,'EPA non-CO2 Data'!$J:$J,$B$1,'EPA non-CO2 Data'!$I:$I,$A11,'EPA non-CO2 Data'!$F:$F,X$2)*10^12*SUMPRODUCT('Multipliers and Adjustments'!$E$43:$AN$70*('Multipliers and Adjustments'!$E$42:$AN$42=X$2)*('Multipliers and Adjustments'!$C$43:$C$70=$A11)*('Multipliers and Adjustments'!$D$43:$D$70=$B$1))</f>
        <v>0</v>
      </c>
      <c r="Y11" s="10" cm="1">
        <f t="array" ref="Y11">SUMIFS('EPA non-CO2 Data'!$H:$H,'EPA non-CO2 Data'!$A:$A,'Country Selector'!$A$2,'EPA non-CO2 Data'!$J:$J,$B$1,'EPA non-CO2 Data'!$I:$I,$A11,'EPA non-CO2 Data'!$F:$F,Y$2)*10^12*SUMPRODUCT('Multipliers and Adjustments'!$E$43:$AN$70*('Multipliers and Adjustments'!$E$42:$AN$42=Y$2)*('Multipliers and Adjustments'!$C$43:$C$70=$A11)*('Multipliers and Adjustments'!$D$43:$D$70=$B$1))</f>
        <v>0</v>
      </c>
      <c r="Z11" s="10" cm="1">
        <f t="array" ref="Z11">SUMIFS('EPA non-CO2 Data'!$H:$H,'EPA non-CO2 Data'!$A:$A,'Country Selector'!$A$2,'EPA non-CO2 Data'!$J:$J,$B$1,'EPA non-CO2 Data'!$I:$I,$A11,'EPA non-CO2 Data'!$F:$F,Z$2)*10^12*SUMPRODUCT('Multipliers and Adjustments'!$E$43:$AN$70*('Multipliers and Adjustments'!$E$42:$AN$42=Z$2)*('Multipliers and Adjustments'!$C$43:$C$70=$A11)*('Multipliers and Adjustments'!$D$43:$D$70=$B$1))</f>
        <v>0</v>
      </c>
      <c r="AA11" s="10" cm="1">
        <f t="array" ref="AA11">SUMIFS('EPA non-CO2 Data'!$H:$H,'EPA non-CO2 Data'!$A:$A,'Country Selector'!$A$2,'EPA non-CO2 Data'!$J:$J,$B$1,'EPA non-CO2 Data'!$I:$I,$A11,'EPA non-CO2 Data'!$F:$F,AA$2)*10^12*SUMPRODUCT('Multipliers and Adjustments'!$E$43:$AN$70*('Multipliers and Adjustments'!$E$42:$AN$42=AA$2)*('Multipliers and Adjustments'!$C$43:$C$70=$A11)*('Multipliers and Adjustments'!$D$43:$D$70=$B$1))</f>
        <v>0</v>
      </c>
      <c r="AB11" s="10" cm="1">
        <f t="array" ref="AB11">SUMIFS('EPA non-CO2 Data'!$H:$H,'EPA non-CO2 Data'!$A:$A,'Country Selector'!$A$2,'EPA non-CO2 Data'!$J:$J,$B$1,'EPA non-CO2 Data'!$I:$I,$A11,'EPA non-CO2 Data'!$F:$F,AB$2)*10^12*SUMPRODUCT('Multipliers and Adjustments'!$E$43:$AN$70*('Multipliers and Adjustments'!$E$42:$AN$42=AB$2)*('Multipliers and Adjustments'!$C$43:$C$70=$A11)*('Multipliers and Adjustments'!$D$43:$D$70=$B$1))</f>
        <v>0</v>
      </c>
      <c r="AC11" s="10" cm="1">
        <f t="array" ref="AC11">SUMIFS('EPA non-CO2 Data'!$H:$H,'EPA non-CO2 Data'!$A:$A,'Country Selector'!$A$2,'EPA non-CO2 Data'!$J:$J,$B$1,'EPA non-CO2 Data'!$I:$I,$A11,'EPA non-CO2 Data'!$F:$F,AC$2)*10^12*SUMPRODUCT('Multipliers and Adjustments'!$E$43:$AN$70*('Multipliers and Adjustments'!$E$42:$AN$42=AC$2)*('Multipliers and Adjustments'!$C$43:$C$70=$A11)*('Multipliers and Adjustments'!$D$43:$D$70=$B$1))</f>
        <v>0</v>
      </c>
      <c r="AD11" s="10" cm="1">
        <f t="array" ref="AD11">SUMIFS('EPA non-CO2 Data'!$H:$H,'EPA non-CO2 Data'!$A:$A,'Country Selector'!$A$2,'EPA non-CO2 Data'!$J:$J,$B$1,'EPA non-CO2 Data'!$I:$I,$A11,'EPA non-CO2 Data'!$F:$F,AD$2)*10^12*SUMPRODUCT('Multipliers and Adjustments'!$E$43:$AN$70*('Multipliers and Adjustments'!$E$42:$AN$42=AD$2)*('Multipliers and Adjustments'!$C$43:$C$70=$A11)*('Multipliers and Adjustments'!$D$43:$D$70=$B$1))</f>
        <v>0</v>
      </c>
      <c r="AE11" s="10" cm="1">
        <f t="array" ref="AE11">SUMIFS('EPA non-CO2 Data'!$H:$H,'EPA non-CO2 Data'!$A:$A,'Country Selector'!$A$2,'EPA non-CO2 Data'!$J:$J,$B$1,'EPA non-CO2 Data'!$I:$I,$A11,'EPA non-CO2 Data'!$F:$F,AE$2)*10^12*SUMPRODUCT('Multipliers and Adjustments'!$E$43:$AN$70*('Multipliers and Adjustments'!$E$42:$AN$42=AE$2)*('Multipliers and Adjustments'!$C$43:$C$70=$A11)*('Multipliers and Adjustments'!$D$43:$D$70=$B$1))</f>
        <v>0</v>
      </c>
      <c r="AF11" s="10" cm="1">
        <f t="array" ref="AF11">SUMIFS('EPA non-CO2 Data'!$H:$H,'EPA non-CO2 Data'!$A:$A,'Country Selector'!$A$2,'EPA non-CO2 Data'!$J:$J,$B$1,'EPA non-CO2 Data'!$I:$I,$A11,'EPA non-CO2 Data'!$F:$F,AF$2)*10^12*SUMPRODUCT('Multipliers and Adjustments'!$E$43:$AN$70*('Multipliers and Adjustments'!$E$42:$AN$42=AF$2)*('Multipliers and Adjustments'!$C$43:$C$70=$A11)*('Multipliers and Adjustments'!$D$43:$D$70=$B$1))</f>
        <v>0</v>
      </c>
      <c r="AG11" s="10" cm="1">
        <f t="array" ref="AG11">SUMIFS('EPA non-CO2 Data'!$H:$H,'EPA non-CO2 Data'!$A:$A,'Country Selector'!$A$2,'EPA non-CO2 Data'!$J:$J,$B$1,'EPA non-CO2 Data'!$I:$I,$A11,'EPA non-CO2 Data'!$F:$F,AG$2)*10^12*SUMPRODUCT('Multipliers and Adjustments'!$E$43:$AN$70*('Multipliers and Adjustments'!$E$42:$AN$42=AG$2)*('Multipliers and Adjustments'!$C$43:$C$70=$A11)*('Multipliers and Adjustments'!$D$43:$D$70=$B$1))</f>
        <v>0</v>
      </c>
      <c r="AH11" s="10" cm="1">
        <f t="array" ref="AH11">SUMIFS('EPA non-CO2 Data'!$H:$H,'EPA non-CO2 Data'!$A:$A,'Country Selector'!$A$2,'EPA non-CO2 Data'!$J:$J,$B$1,'EPA non-CO2 Data'!$I:$I,$A11,'EPA non-CO2 Data'!$F:$F,AH$2)*10^12*SUMPRODUCT('Multipliers and Adjustments'!$E$43:$AN$70*('Multipliers and Adjustments'!$E$42:$AN$42=AH$2)*('Multipliers and Adjustments'!$C$43:$C$70=$A11)*('Multipliers and Adjustments'!$D$43:$D$70=$B$1))</f>
        <v>0</v>
      </c>
      <c r="AI11" s="10" cm="1">
        <f t="array" ref="AI11">SUMIFS('EPA non-CO2 Data'!$H:$H,'EPA non-CO2 Data'!$A:$A,'Country Selector'!$A$2,'EPA non-CO2 Data'!$J:$J,$B$1,'EPA non-CO2 Data'!$I:$I,$A11,'EPA non-CO2 Data'!$F:$F,AI$2)*10^12*SUMPRODUCT('Multipliers and Adjustments'!$E$43:$AN$70*('Multipliers and Adjustments'!$E$42:$AN$42=AI$2)*('Multipliers and Adjustments'!$C$43:$C$70=$A11)*('Multipliers and Adjustments'!$D$43:$D$70=$B$1))</f>
        <v>0</v>
      </c>
      <c r="AJ11" s="10" cm="1">
        <f t="array" ref="AJ11">SUMIFS('EPA non-CO2 Data'!$H:$H,'EPA non-CO2 Data'!$A:$A,'Country Selector'!$A$2,'EPA non-CO2 Data'!$J:$J,$B$1,'EPA non-CO2 Data'!$I:$I,$A11,'EPA non-CO2 Data'!$F:$F,AJ$2)*10^12*SUMPRODUCT('Multipliers and Adjustments'!$E$43:$AN$70*('Multipliers and Adjustments'!$E$42:$AN$42=AJ$2)*('Multipliers and Adjustments'!$C$43:$C$70=$A11)*('Multipliers and Adjustments'!$D$43:$D$70=$B$1))</f>
        <v>0</v>
      </c>
      <c r="AK11" s="10" cm="1">
        <f t="array" ref="AK11">SUMIFS('EPA non-CO2 Data'!$H:$H,'EPA non-CO2 Data'!$A:$A,'Country Selector'!$A$2,'EPA non-CO2 Data'!$J:$J,$B$1,'EPA non-CO2 Data'!$I:$I,$A11,'EPA non-CO2 Data'!$F:$F,AK$2)*10^12*SUMPRODUCT('Multipliers and Adjustments'!$E$43:$AN$70*('Multipliers and Adjustments'!$E$42:$AN$42=AK$2)*('Multipliers and Adjustments'!$C$43:$C$70=$A11)*('Multipliers and Adjustments'!$D$43:$D$70=$B$1))</f>
        <v>0</v>
      </c>
    </row>
    <row r="12" spans="1:37" x14ac:dyDescent="0.25">
      <c r="A12" t="s">
        <v>555</v>
      </c>
      <c r="B12" s="10" cm="1">
        <f t="array" ref="B12">SUMIFS('EPA non-CO2 Data'!$H:$H,'EPA non-CO2 Data'!$A:$A,'Country Selector'!$A$2,'EPA non-CO2 Data'!$J:$J,$B$1,'EPA non-CO2 Data'!$I:$I,$A12,'EPA non-CO2 Data'!$F:$F,B$2)*10^12*SUMPRODUCT('Multipliers and Adjustments'!$E$43:$AN$70*('Multipliers and Adjustments'!$E$42:$AN$42=B$2)*('Multipliers and Adjustments'!$C$43:$C$70=$A12)*('Multipliers and Adjustments'!$D$43:$D$70=$B$1))</f>
        <v>25011067695.962227</v>
      </c>
      <c r="C12" s="10" cm="1">
        <f t="array" ref="C12">SUMIFS('EPA non-CO2 Data'!$H:$H,'EPA non-CO2 Data'!$A:$A,'Country Selector'!$A$2,'EPA non-CO2 Data'!$J:$J,$B$1,'EPA non-CO2 Data'!$I:$I,$A12,'EPA non-CO2 Data'!$F:$F,C$2)*10^12*SUMPRODUCT('Multipliers and Adjustments'!$E$43:$AN$70*('Multipliers and Adjustments'!$E$42:$AN$42=C$2)*('Multipliers and Adjustments'!$C$43:$C$70=$A12)*('Multipliers and Adjustments'!$D$43:$D$70=$B$1))</f>
        <v>23283612945.882957</v>
      </c>
      <c r="D12" s="10" cm="1">
        <f t="array" ref="D12">SUMIFS('EPA non-CO2 Data'!$H:$H,'EPA non-CO2 Data'!$A:$A,'Country Selector'!$A$2,'EPA non-CO2 Data'!$J:$J,$B$1,'EPA non-CO2 Data'!$I:$I,$A12,'EPA non-CO2 Data'!$F:$F,D$2)*10^12*SUMPRODUCT('Multipliers and Adjustments'!$E$43:$AN$70*('Multipliers and Adjustments'!$E$42:$AN$42=D$2)*('Multipliers and Adjustments'!$C$43:$C$70=$A12)*('Multipliers and Adjustments'!$D$43:$D$70=$B$1))</f>
        <v>23512251420.183163</v>
      </c>
      <c r="E12" s="10" cm="1">
        <f t="array" ref="E12">SUMIFS('EPA non-CO2 Data'!$H:$H,'EPA non-CO2 Data'!$A:$A,'Country Selector'!$A$2,'EPA non-CO2 Data'!$J:$J,$B$1,'EPA non-CO2 Data'!$I:$I,$A12,'EPA non-CO2 Data'!$F:$F,E$2)*10^12*SUMPRODUCT('Multipliers and Adjustments'!$E$43:$AN$70*('Multipliers and Adjustments'!$E$42:$AN$42=E$2)*('Multipliers and Adjustments'!$C$43:$C$70=$A12)*('Multipliers and Adjustments'!$D$43:$D$70=$B$1))</f>
        <v>23740889894.483356</v>
      </c>
      <c r="F12" s="10" cm="1">
        <f t="array" ref="F12">SUMIFS('EPA non-CO2 Data'!$H:$H,'EPA non-CO2 Data'!$A:$A,'Country Selector'!$A$2,'EPA non-CO2 Data'!$J:$J,$B$1,'EPA non-CO2 Data'!$I:$I,$A12,'EPA non-CO2 Data'!$F:$F,F$2)*10^12*SUMPRODUCT('Multipliers and Adjustments'!$E$43:$AN$70*('Multipliers and Adjustments'!$E$42:$AN$42=F$2)*('Multipliers and Adjustments'!$C$43:$C$70=$A12)*('Multipliers and Adjustments'!$D$43:$D$70=$B$1))</f>
        <v>23969528368.783569</v>
      </c>
      <c r="G12" s="10" cm="1">
        <f t="array" ref="G12">SUMIFS('EPA non-CO2 Data'!$H:$H,'EPA non-CO2 Data'!$A:$A,'Country Selector'!$A$2,'EPA non-CO2 Data'!$J:$J,$B$1,'EPA non-CO2 Data'!$I:$I,$A12,'EPA non-CO2 Data'!$F:$F,G$2)*10^12*SUMPRODUCT('Multipliers and Adjustments'!$E$43:$AN$70*('Multipliers and Adjustments'!$E$42:$AN$42=G$2)*('Multipliers and Adjustments'!$C$43:$C$70=$A12)*('Multipliers and Adjustments'!$D$43:$D$70=$B$1))</f>
        <v>24198166843.083763</v>
      </c>
      <c r="H12" s="10" cm="1">
        <f t="array" ref="H12">SUMIFS('EPA non-CO2 Data'!$H:$H,'EPA non-CO2 Data'!$A:$A,'Country Selector'!$A$2,'EPA non-CO2 Data'!$J:$J,$B$1,'EPA non-CO2 Data'!$I:$I,$A12,'EPA non-CO2 Data'!$F:$F,H$2)*10^12*SUMPRODUCT('Multipliers and Adjustments'!$E$43:$AN$70*('Multipliers and Adjustments'!$E$42:$AN$42=H$2)*('Multipliers and Adjustments'!$C$43:$C$70=$A12)*('Multipliers and Adjustments'!$D$43:$D$70=$B$1))</f>
        <v>15166765312.10552</v>
      </c>
      <c r="I12" s="10" cm="1">
        <f t="array" ref="I12">SUMIFS('EPA non-CO2 Data'!$H:$H,'EPA non-CO2 Data'!$A:$A,'Country Selector'!$A$2,'EPA non-CO2 Data'!$J:$J,$B$1,'EPA non-CO2 Data'!$I:$I,$A12,'EPA non-CO2 Data'!$F:$F,I$2)*10^12*SUMPRODUCT('Multipliers and Adjustments'!$E$43:$AN$70*('Multipliers and Adjustments'!$E$42:$AN$42=I$2)*('Multipliers and Adjustments'!$C$43:$C$70=$A12)*('Multipliers and Adjustments'!$D$43:$D$70=$B$1))</f>
        <v>15332264684.126413</v>
      </c>
      <c r="J12" s="10" cm="1">
        <f t="array" ref="J12">SUMIFS('EPA non-CO2 Data'!$H:$H,'EPA non-CO2 Data'!$A:$A,'Country Selector'!$A$2,'EPA non-CO2 Data'!$J:$J,$B$1,'EPA non-CO2 Data'!$I:$I,$A12,'EPA non-CO2 Data'!$F:$F,J$2)*10^12*SUMPRODUCT('Multipliers and Adjustments'!$E$43:$AN$70*('Multipliers and Adjustments'!$E$42:$AN$42=J$2)*('Multipliers and Adjustments'!$C$43:$C$70=$A12)*('Multipliers and Adjustments'!$D$43:$D$70=$B$1))</f>
        <v>15497764056.147314</v>
      </c>
      <c r="K12" s="10" cm="1">
        <f t="array" ref="K12">SUMIFS('EPA non-CO2 Data'!$H:$H,'EPA non-CO2 Data'!$A:$A,'Country Selector'!$A$2,'EPA non-CO2 Data'!$J:$J,$B$1,'EPA non-CO2 Data'!$I:$I,$A12,'EPA non-CO2 Data'!$F:$F,K$2)*10^12*SUMPRODUCT('Multipliers and Adjustments'!$E$43:$AN$70*('Multipliers and Adjustments'!$E$42:$AN$42=K$2)*('Multipliers and Adjustments'!$C$43:$C$70=$A12)*('Multipliers and Adjustments'!$D$43:$D$70=$B$1))</f>
        <v>15663263428.168211</v>
      </c>
      <c r="L12" s="10" cm="1">
        <f t="array" ref="L12">SUMIFS('EPA non-CO2 Data'!$H:$H,'EPA non-CO2 Data'!$A:$A,'Country Selector'!$A$2,'EPA non-CO2 Data'!$J:$J,$B$1,'EPA non-CO2 Data'!$I:$I,$A12,'EPA non-CO2 Data'!$F:$F,L$2)*10^12*SUMPRODUCT('Multipliers and Adjustments'!$E$43:$AN$70*('Multipliers and Adjustments'!$E$42:$AN$42=L$2)*('Multipliers and Adjustments'!$C$43:$C$70=$A12)*('Multipliers and Adjustments'!$D$43:$D$70=$B$1))</f>
        <v>15828762800.189106</v>
      </c>
      <c r="M12" s="10" cm="1">
        <f t="array" ref="M12">SUMIFS('EPA non-CO2 Data'!$H:$H,'EPA non-CO2 Data'!$A:$A,'Country Selector'!$A$2,'EPA non-CO2 Data'!$J:$J,$B$1,'EPA non-CO2 Data'!$I:$I,$A12,'EPA non-CO2 Data'!$F:$F,M$2)*10^12*SUMPRODUCT('Multipliers and Adjustments'!$E$43:$AN$70*('Multipliers and Adjustments'!$E$42:$AN$42=M$2)*('Multipliers and Adjustments'!$C$43:$C$70=$A12)*('Multipliers and Adjustments'!$D$43:$D$70=$B$1))</f>
        <v>16023179816.482821</v>
      </c>
      <c r="N12" s="10" cm="1">
        <f t="array" ref="N12">SUMIFS('EPA non-CO2 Data'!$H:$H,'EPA non-CO2 Data'!$A:$A,'Country Selector'!$A$2,'EPA non-CO2 Data'!$J:$J,$B$1,'EPA non-CO2 Data'!$I:$I,$A12,'EPA non-CO2 Data'!$F:$F,N$2)*10^12*SUMPRODUCT('Multipliers and Adjustments'!$E$43:$AN$70*('Multipliers and Adjustments'!$E$42:$AN$42=N$2)*('Multipliers and Adjustments'!$C$43:$C$70=$A12)*('Multipliers and Adjustments'!$D$43:$D$70=$B$1))</f>
        <v>16217596832.776531</v>
      </c>
      <c r="O12" s="10" cm="1">
        <f t="array" ref="O12">SUMIFS('EPA non-CO2 Data'!$H:$H,'EPA non-CO2 Data'!$A:$A,'Country Selector'!$A$2,'EPA non-CO2 Data'!$J:$J,$B$1,'EPA non-CO2 Data'!$I:$I,$A12,'EPA non-CO2 Data'!$F:$F,O$2)*10^12*SUMPRODUCT('Multipliers and Adjustments'!$E$43:$AN$70*('Multipliers and Adjustments'!$E$42:$AN$42=O$2)*('Multipliers and Adjustments'!$C$43:$C$70=$A12)*('Multipliers and Adjustments'!$D$43:$D$70=$B$1))</f>
        <v>16412013849.070251</v>
      </c>
      <c r="P12" s="10" cm="1">
        <f t="array" ref="P12">SUMIFS('EPA non-CO2 Data'!$H:$H,'EPA non-CO2 Data'!$A:$A,'Country Selector'!$A$2,'EPA non-CO2 Data'!$J:$J,$B$1,'EPA non-CO2 Data'!$I:$I,$A12,'EPA non-CO2 Data'!$F:$F,P$2)*10^12*SUMPRODUCT('Multipliers and Adjustments'!$E$43:$AN$70*('Multipliers and Adjustments'!$E$42:$AN$42=P$2)*('Multipliers and Adjustments'!$C$43:$C$70=$A12)*('Multipliers and Adjustments'!$D$43:$D$70=$B$1))</f>
        <v>16606430865.363943</v>
      </c>
      <c r="Q12" s="10" cm="1">
        <f t="array" ref="Q12">SUMIFS('EPA non-CO2 Data'!$H:$H,'EPA non-CO2 Data'!$A:$A,'Country Selector'!$A$2,'EPA non-CO2 Data'!$J:$J,$B$1,'EPA non-CO2 Data'!$I:$I,$A12,'EPA non-CO2 Data'!$F:$F,Q$2)*10^12*SUMPRODUCT('Multipliers and Adjustments'!$E$43:$AN$70*('Multipliers and Adjustments'!$E$42:$AN$42=Q$2)*('Multipliers and Adjustments'!$C$43:$C$70=$A12)*('Multipliers and Adjustments'!$D$43:$D$70=$B$1))</f>
        <v>16800847881.657671</v>
      </c>
      <c r="R12" s="10" cm="1">
        <f t="array" ref="R12">SUMIFS('EPA non-CO2 Data'!$H:$H,'EPA non-CO2 Data'!$A:$A,'Country Selector'!$A$2,'EPA non-CO2 Data'!$J:$J,$B$1,'EPA non-CO2 Data'!$I:$I,$A12,'EPA non-CO2 Data'!$F:$F,R$2)*10^12*SUMPRODUCT('Multipliers and Adjustments'!$E$43:$AN$70*('Multipliers and Adjustments'!$E$42:$AN$42=R$2)*('Multipliers and Adjustments'!$C$43:$C$70=$A12)*('Multipliers and Adjustments'!$D$43:$D$70=$B$1))</f>
        <v>17031668388.140448</v>
      </c>
      <c r="S12" s="10" cm="1">
        <f t="array" ref="S12">SUMIFS('EPA non-CO2 Data'!$H:$H,'EPA non-CO2 Data'!$A:$A,'Country Selector'!$A$2,'EPA non-CO2 Data'!$J:$J,$B$1,'EPA non-CO2 Data'!$I:$I,$A12,'EPA non-CO2 Data'!$F:$F,S$2)*10^12*SUMPRODUCT('Multipliers and Adjustments'!$E$43:$AN$70*('Multipliers and Adjustments'!$E$42:$AN$42=S$2)*('Multipliers and Adjustments'!$C$43:$C$70=$A12)*('Multipliers and Adjustments'!$D$43:$D$70=$B$1))</f>
        <v>17262488894.623264</v>
      </c>
      <c r="T12" s="10" cm="1">
        <f t="array" ref="T12">SUMIFS('EPA non-CO2 Data'!$H:$H,'EPA non-CO2 Data'!$A:$A,'Country Selector'!$A$2,'EPA non-CO2 Data'!$J:$J,$B$1,'EPA non-CO2 Data'!$I:$I,$A12,'EPA non-CO2 Data'!$F:$F,T$2)*10^12*SUMPRODUCT('Multipliers and Adjustments'!$E$43:$AN$70*('Multipliers and Adjustments'!$E$42:$AN$42=T$2)*('Multipliers and Adjustments'!$C$43:$C$70=$A12)*('Multipliers and Adjustments'!$D$43:$D$70=$B$1))</f>
        <v>17493309401.106052</v>
      </c>
      <c r="U12" s="10" cm="1">
        <f t="array" ref="U12">SUMIFS('EPA non-CO2 Data'!$H:$H,'EPA non-CO2 Data'!$A:$A,'Country Selector'!$A$2,'EPA non-CO2 Data'!$J:$J,$B$1,'EPA non-CO2 Data'!$I:$I,$A12,'EPA non-CO2 Data'!$F:$F,U$2)*10^12*SUMPRODUCT('Multipliers and Adjustments'!$E$43:$AN$70*('Multipliers and Adjustments'!$E$42:$AN$42=U$2)*('Multipliers and Adjustments'!$C$43:$C$70=$A12)*('Multipliers and Adjustments'!$D$43:$D$70=$B$1))</f>
        <v>17724129907.588848</v>
      </c>
      <c r="V12" s="10" cm="1">
        <f t="array" ref="V12">SUMIFS('EPA non-CO2 Data'!$H:$H,'EPA non-CO2 Data'!$A:$A,'Country Selector'!$A$2,'EPA non-CO2 Data'!$J:$J,$B$1,'EPA non-CO2 Data'!$I:$I,$A12,'EPA non-CO2 Data'!$F:$F,V$2)*10^12*SUMPRODUCT('Multipliers and Adjustments'!$E$43:$AN$70*('Multipliers and Adjustments'!$E$42:$AN$42=V$2)*('Multipliers and Adjustments'!$C$43:$C$70=$A12)*('Multipliers and Adjustments'!$D$43:$D$70=$B$1))</f>
        <v>17954950414.071625</v>
      </c>
      <c r="W12" s="10" cm="1">
        <f t="array" ref="W12">SUMIFS('EPA non-CO2 Data'!$H:$H,'EPA non-CO2 Data'!$A:$A,'Country Selector'!$A$2,'EPA non-CO2 Data'!$J:$J,$B$1,'EPA non-CO2 Data'!$I:$I,$A12,'EPA non-CO2 Data'!$F:$F,W$2)*10^12*SUMPRODUCT('Multipliers and Adjustments'!$E$43:$AN$70*('Multipliers and Adjustments'!$E$42:$AN$42=W$2)*('Multipliers and Adjustments'!$C$43:$C$70=$A12)*('Multipliers and Adjustments'!$D$43:$D$70=$B$1))</f>
        <v>18225857736.423737</v>
      </c>
      <c r="X12" s="10" cm="1">
        <f t="array" ref="X12">SUMIFS('EPA non-CO2 Data'!$H:$H,'EPA non-CO2 Data'!$A:$A,'Country Selector'!$A$2,'EPA non-CO2 Data'!$J:$J,$B$1,'EPA non-CO2 Data'!$I:$I,$A12,'EPA non-CO2 Data'!$F:$F,X$2)*10^12*SUMPRODUCT('Multipliers and Adjustments'!$E$43:$AN$70*('Multipliers and Adjustments'!$E$42:$AN$42=X$2)*('Multipliers and Adjustments'!$C$43:$C$70=$A12)*('Multipliers and Adjustments'!$D$43:$D$70=$B$1))</f>
        <v>18496765058.775845</v>
      </c>
      <c r="Y12" s="10" cm="1">
        <f t="array" ref="Y12">SUMIFS('EPA non-CO2 Data'!$H:$H,'EPA non-CO2 Data'!$A:$A,'Country Selector'!$A$2,'EPA non-CO2 Data'!$J:$J,$B$1,'EPA non-CO2 Data'!$I:$I,$A12,'EPA non-CO2 Data'!$F:$F,Y$2)*10^12*SUMPRODUCT('Multipliers and Adjustments'!$E$43:$AN$70*('Multipliers and Adjustments'!$E$42:$AN$42=Y$2)*('Multipliers and Adjustments'!$C$43:$C$70=$A12)*('Multipliers and Adjustments'!$D$43:$D$70=$B$1))</f>
        <v>18767672381.127934</v>
      </c>
      <c r="Z12" s="10" cm="1">
        <f t="array" ref="Z12">SUMIFS('EPA non-CO2 Data'!$H:$H,'EPA non-CO2 Data'!$A:$A,'Country Selector'!$A$2,'EPA non-CO2 Data'!$J:$J,$B$1,'EPA non-CO2 Data'!$I:$I,$A12,'EPA non-CO2 Data'!$F:$F,Z$2)*10^12*SUMPRODUCT('Multipliers and Adjustments'!$E$43:$AN$70*('Multipliers and Adjustments'!$E$42:$AN$42=Z$2)*('Multipliers and Adjustments'!$C$43:$C$70=$A12)*('Multipliers and Adjustments'!$D$43:$D$70=$B$1))</f>
        <v>19038579703.480045</v>
      </c>
      <c r="AA12" s="10" cm="1">
        <f t="array" ref="AA12">SUMIFS('EPA non-CO2 Data'!$H:$H,'EPA non-CO2 Data'!$A:$A,'Country Selector'!$A$2,'EPA non-CO2 Data'!$J:$J,$B$1,'EPA non-CO2 Data'!$I:$I,$A12,'EPA non-CO2 Data'!$F:$F,AA$2)*10^12*SUMPRODUCT('Multipliers and Adjustments'!$E$43:$AN$70*('Multipliers and Adjustments'!$E$42:$AN$42=AA$2)*('Multipliers and Adjustments'!$C$43:$C$70=$A12)*('Multipliers and Adjustments'!$D$43:$D$70=$B$1))</f>
        <v>19309487025.83213</v>
      </c>
      <c r="AB12" s="10" cm="1">
        <f t="array" ref="AB12">SUMIFS('EPA non-CO2 Data'!$H:$H,'EPA non-CO2 Data'!$A:$A,'Country Selector'!$A$2,'EPA non-CO2 Data'!$J:$J,$B$1,'EPA non-CO2 Data'!$I:$I,$A12,'EPA non-CO2 Data'!$F:$F,AB$2)*10^12*SUMPRODUCT('Multipliers and Adjustments'!$E$43:$AN$70*('Multipliers and Adjustments'!$E$42:$AN$42=AB$2)*('Multipliers and Adjustments'!$C$43:$C$70=$A12)*('Multipliers and Adjustments'!$D$43:$D$70=$B$1))</f>
        <v>19627956092.917618</v>
      </c>
      <c r="AC12" s="10" cm="1">
        <f t="array" ref="AC12">SUMIFS('EPA non-CO2 Data'!$H:$H,'EPA non-CO2 Data'!$A:$A,'Country Selector'!$A$2,'EPA non-CO2 Data'!$J:$J,$B$1,'EPA non-CO2 Data'!$I:$I,$A12,'EPA non-CO2 Data'!$F:$F,AC$2)*10^12*SUMPRODUCT('Multipliers and Adjustments'!$E$43:$AN$70*('Multipliers and Adjustments'!$E$42:$AN$42=AC$2)*('Multipliers and Adjustments'!$C$43:$C$70=$A12)*('Multipliers and Adjustments'!$D$43:$D$70=$B$1))</f>
        <v>19946425160.003113</v>
      </c>
      <c r="AD12" s="10" cm="1">
        <f t="array" ref="AD12">SUMIFS('EPA non-CO2 Data'!$H:$H,'EPA non-CO2 Data'!$A:$A,'Country Selector'!$A$2,'EPA non-CO2 Data'!$J:$J,$B$1,'EPA non-CO2 Data'!$I:$I,$A12,'EPA non-CO2 Data'!$F:$F,AD$2)*10^12*SUMPRODUCT('Multipliers and Adjustments'!$E$43:$AN$70*('Multipliers and Adjustments'!$E$42:$AN$42=AD$2)*('Multipliers and Adjustments'!$C$43:$C$70=$A12)*('Multipliers and Adjustments'!$D$43:$D$70=$B$1))</f>
        <v>20264894227.088593</v>
      </c>
      <c r="AE12" s="10" cm="1">
        <f t="array" ref="AE12">SUMIFS('EPA non-CO2 Data'!$H:$H,'EPA non-CO2 Data'!$A:$A,'Country Selector'!$A$2,'EPA non-CO2 Data'!$J:$J,$B$1,'EPA non-CO2 Data'!$I:$I,$A12,'EPA non-CO2 Data'!$F:$F,AE$2)*10^12*SUMPRODUCT('Multipliers and Adjustments'!$E$43:$AN$70*('Multipliers and Adjustments'!$E$42:$AN$42=AE$2)*('Multipliers and Adjustments'!$C$43:$C$70=$A12)*('Multipliers and Adjustments'!$D$43:$D$70=$B$1))</f>
        <v>20583363294.174084</v>
      </c>
      <c r="AF12" s="10" cm="1">
        <f t="array" ref="AF12">SUMIFS('EPA non-CO2 Data'!$H:$H,'EPA non-CO2 Data'!$A:$A,'Country Selector'!$A$2,'EPA non-CO2 Data'!$J:$J,$B$1,'EPA non-CO2 Data'!$I:$I,$A12,'EPA non-CO2 Data'!$F:$F,AF$2)*10^12*SUMPRODUCT('Multipliers and Adjustments'!$E$43:$AN$70*('Multipliers and Adjustments'!$E$42:$AN$42=AF$2)*('Multipliers and Adjustments'!$C$43:$C$70=$A12)*('Multipliers and Adjustments'!$D$43:$D$70=$B$1))</f>
        <v>20901832361.259567</v>
      </c>
      <c r="AG12" s="10" cm="1">
        <f t="array" ref="AG12">SUMIFS('EPA non-CO2 Data'!$H:$H,'EPA non-CO2 Data'!$A:$A,'Country Selector'!$A$2,'EPA non-CO2 Data'!$J:$J,$B$1,'EPA non-CO2 Data'!$I:$I,$A12,'EPA non-CO2 Data'!$F:$F,AG$2)*10^12*SUMPRODUCT('Multipliers and Adjustments'!$E$43:$AN$70*('Multipliers and Adjustments'!$E$42:$AN$42=AG$2)*('Multipliers and Adjustments'!$C$43:$C$70=$A12)*('Multipliers and Adjustments'!$D$43:$D$70=$B$1))</f>
        <v>21276740307.056553</v>
      </c>
      <c r="AH12" s="10" cm="1">
        <f t="array" ref="AH12">SUMIFS('EPA non-CO2 Data'!$H:$H,'EPA non-CO2 Data'!$A:$A,'Country Selector'!$A$2,'EPA non-CO2 Data'!$J:$J,$B$1,'EPA non-CO2 Data'!$I:$I,$A12,'EPA non-CO2 Data'!$F:$F,AH$2)*10^12*SUMPRODUCT('Multipliers and Adjustments'!$E$43:$AN$70*('Multipliers and Adjustments'!$E$42:$AN$42=AH$2)*('Multipliers and Adjustments'!$C$43:$C$70=$A12)*('Multipliers and Adjustments'!$D$43:$D$70=$B$1))</f>
        <v>21651648252.853527</v>
      </c>
      <c r="AI12" s="10" cm="1">
        <f t="array" ref="AI12">SUMIFS('EPA non-CO2 Data'!$H:$H,'EPA non-CO2 Data'!$A:$A,'Country Selector'!$A$2,'EPA non-CO2 Data'!$J:$J,$B$1,'EPA non-CO2 Data'!$I:$I,$A12,'EPA non-CO2 Data'!$F:$F,AI$2)*10^12*SUMPRODUCT('Multipliers and Adjustments'!$E$43:$AN$70*('Multipliers and Adjustments'!$E$42:$AN$42=AI$2)*('Multipliers and Adjustments'!$C$43:$C$70=$A12)*('Multipliers and Adjustments'!$D$43:$D$70=$B$1))</f>
        <v>22026556198.650509</v>
      </c>
      <c r="AJ12" s="10" cm="1">
        <f t="array" ref="AJ12">SUMIFS('EPA non-CO2 Data'!$H:$H,'EPA non-CO2 Data'!$A:$A,'Country Selector'!$A$2,'EPA non-CO2 Data'!$J:$J,$B$1,'EPA non-CO2 Data'!$I:$I,$A12,'EPA non-CO2 Data'!$F:$F,AJ$2)*10^12*SUMPRODUCT('Multipliers and Adjustments'!$E$43:$AN$70*('Multipliers and Adjustments'!$E$42:$AN$42=AJ$2)*('Multipliers and Adjustments'!$C$43:$C$70=$A12)*('Multipliers and Adjustments'!$D$43:$D$70=$B$1))</f>
        <v>22401464144.447506</v>
      </c>
      <c r="AK12" s="10" cm="1">
        <f t="array" ref="AK12">SUMIFS('EPA non-CO2 Data'!$H:$H,'EPA non-CO2 Data'!$A:$A,'Country Selector'!$A$2,'EPA non-CO2 Data'!$J:$J,$B$1,'EPA non-CO2 Data'!$I:$I,$A12,'EPA non-CO2 Data'!$F:$F,AK$2)*10^12*SUMPRODUCT('Multipliers and Adjustments'!$E$43:$AN$70*('Multipliers and Adjustments'!$E$42:$AN$42=AK$2)*('Multipliers and Adjustments'!$C$43:$C$70=$A12)*('Multipliers and Adjustments'!$D$43:$D$70=$B$1))</f>
        <v>22776372090.244484</v>
      </c>
    </row>
    <row r="13" spans="1:37" x14ac:dyDescent="0.25">
      <c r="A13" t="s">
        <v>572</v>
      </c>
      <c r="B13" s="10" cm="1">
        <f t="array" ref="B13">SUMIFS('EPA non-CO2 Data'!$H:$H,'EPA non-CO2 Data'!$A:$A,'Country Selector'!$A$2,'EPA non-CO2 Data'!$J:$J,$B$1,'EPA non-CO2 Data'!$I:$I,$A13,'EPA non-CO2 Data'!$F:$F,B$2)*10^12*SUMPRODUCT('Multipliers and Adjustments'!$E$43:$AN$70*('Multipliers and Adjustments'!$E$42:$AN$42=B$2)*('Multipliers and Adjustments'!$C$43:$C$70=$A13)*('Multipliers and Adjustments'!$D$43:$D$70=$B$1))</f>
        <v>0</v>
      </c>
      <c r="C13" s="10" cm="1">
        <f t="array" ref="C13">SUMIFS('EPA non-CO2 Data'!$H:$H,'EPA non-CO2 Data'!$A:$A,'Country Selector'!$A$2,'EPA non-CO2 Data'!$J:$J,$B$1,'EPA non-CO2 Data'!$I:$I,$A13,'EPA non-CO2 Data'!$F:$F,C$2)*10^12*SUMPRODUCT('Multipliers and Adjustments'!$E$43:$AN$70*('Multipliers and Adjustments'!$E$42:$AN$42=C$2)*('Multipliers and Adjustments'!$C$43:$C$70=$A13)*('Multipliers and Adjustments'!$D$43:$D$70=$B$1))</f>
        <v>0</v>
      </c>
      <c r="D13" s="10" cm="1">
        <f t="array" ref="D13">SUMIFS('EPA non-CO2 Data'!$H:$H,'EPA non-CO2 Data'!$A:$A,'Country Selector'!$A$2,'EPA non-CO2 Data'!$J:$J,$B$1,'EPA non-CO2 Data'!$I:$I,$A13,'EPA non-CO2 Data'!$F:$F,D$2)*10^12*SUMPRODUCT('Multipliers and Adjustments'!$E$43:$AN$70*('Multipliers and Adjustments'!$E$42:$AN$42=D$2)*('Multipliers and Adjustments'!$C$43:$C$70=$A13)*('Multipliers and Adjustments'!$D$43:$D$70=$B$1))</f>
        <v>0</v>
      </c>
      <c r="E13" s="10" cm="1">
        <f t="array" ref="E13">SUMIFS('EPA non-CO2 Data'!$H:$H,'EPA non-CO2 Data'!$A:$A,'Country Selector'!$A$2,'EPA non-CO2 Data'!$J:$J,$B$1,'EPA non-CO2 Data'!$I:$I,$A13,'EPA non-CO2 Data'!$F:$F,E$2)*10^12*SUMPRODUCT('Multipliers and Adjustments'!$E$43:$AN$70*('Multipliers and Adjustments'!$E$42:$AN$42=E$2)*('Multipliers and Adjustments'!$C$43:$C$70=$A13)*('Multipliers and Adjustments'!$D$43:$D$70=$B$1))</f>
        <v>0</v>
      </c>
      <c r="F13" s="10" cm="1">
        <f t="array" ref="F13">SUMIFS('EPA non-CO2 Data'!$H:$H,'EPA non-CO2 Data'!$A:$A,'Country Selector'!$A$2,'EPA non-CO2 Data'!$J:$J,$B$1,'EPA non-CO2 Data'!$I:$I,$A13,'EPA non-CO2 Data'!$F:$F,F$2)*10^12*SUMPRODUCT('Multipliers and Adjustments'!$E$43:$AN$70*('Multipliers and Adjustments'!$E$42:$AN$42=F$2)*('Multipliers and Adjustments'!$C$43:$C$70=$A13)*('Multipliers and Adjustments'!$D$43:$D$70=$B$1))</f>
        <v>0</v>
      </c>
      <c r="G13" s="10" cm="1">
        <f t="array" ref="G13">SUMIFS('EPA non-CO2 Data'!$H:$H,'EPA non-CO2 Data'!$A:$A,'Country Selector'!$A$2,'EPA non-CO2 Data'!$J:$J,$B$1,'EPA non-CO2 Data'!$I:$I,$A13,'EPA non-CO2 Data'!$F:$F,G$2)*10^12*SUMPRODUCT('Multipliers and Adjustments'!$E$43:$AN$70*('Multipliers and Adjustments'!$E$42:$AN$42=G$2)*('Multipliers and Adjustments'!$C$43:$C$70=$A13)*('Multipliers and Adjustments'!$D$43:$D$70=$B$1))</f>
        <v>0</v>
      </c>
      <c r="H13" s="10" cm="1">
        <f t="array" ref="H13">SUMIFS('EPA non-CO2 Data'!$H:$H,'EPA non-CO2 Data'!$A:$A,'Country Selector'!$A$2,'EPA non-CO2 Data'!$J:$J,$B$1,'EPA non-CO2 Data'!$I:$I,$A13,'EPA non-CO2 Data'!$F:$F,H$2)*10^12*SUMPRODUCT('Multipliers and Adjustments'!$E$43:$AN$70*('Multipliers and Adjustments'!$E$42:$AN$42=H$2)*('Multipliers and Adjustments'!$C$43:$C$70=$A13)*('Multipliers and Adjustments'!$D$43:$D$70=$B$1))</f>
        <v>0</v>
      </c>
      <c r="I13" s="10" cm="1">
        <f t="array" ref="I13">SUMIFS('EPA non-CO2 Data'!$H:$H,'EPA non-CO2 Data'!$A:$A,'Country Selector'!$A$2,'EPA non-CO2 Data'!$J:$J,$B$1,'EPA non-CO2 Data'!$I:$I,$A13,'EPA non-CO2 Data'!$F:$F,I$2)*10^12*SUMPRODUCT('Multipliers and Adjustments'!$E$43:$AN$70*('Multipliers and Adjustments'!$E$42:$AN$42=I$2)*('Multipliers and Adjustments'!$C$43:$C$70=$A13)*('Multipliers and Adjustments'!$D$43:$D$70=$B$1))</f>
        <v>0</v>
      </c>
      <c r="J13" s="10" cm="1">
        <f t="array" ref="J13">SUMIFS('EPA non-CO2 Data'!$H:$H,'EPA non-CO2 Data'!$A:$A,'Country Selector'!$A$2,'EPA non-CO2 Data'!$J:$J,$B$1,'EPA non-CO2 Data'!$I:$I,$A13,'EPA non-CO2 Data'!$F:$F,J$2)*10^12*SUMPRODUCT('Multipliers and Adjustments'!$E$43:$AN$70*('Multipliers and Adjustments'!$E$42:$AN$42=J$2)*('Multipliers and Adjustments'!$C$43:$C$70=$A13)*('Multipliers and Adjustments'!$D$43:$D$70=$B$1))</f>
        <v>0</v>
      </c>
      <c r="K13" s="10" cm="1">
        <f t="array" ref="K13">SUMIFS('EPA non-CO2 Data'!$H:$H,'EPA non-CO2 Data'!$A:$A,'Country Selector'!$A$2,'EPA non-CO2 Data'!$J:$J,$B$1,'EPA non-CO2 Data'!$I:$I,$A13,'EPA non-CO2 Data'!$F:$F,K$2)*10^12*SUMPRODUCT('Multipliers and Adjustments'!$E$43:$AN$70*('Multipliers and Adjustments'!$E$42:$AN$42=K$2)*('Multipliers and Adjustments'!$C$43:$C$70=$A13)*('Multipliers and Adjustments'!$D$43:$D$70=$B$1))</f>
        <v>0</v>
      </c>
      <c r="L13" s="10" cm="1">
        <f t="array" ref="L13">SUMIFS('EPA non-CO2 Data'!$H:$H,'EPA non-CO2 Data'!$A:$A,'Country Selector'!$A$2,'EPA non-CO2 Data'!$J:$J,$B$1,'EPA non-CO2 Data'!$I:$I,$A13,'EPA non-CO2 Data'!$F:$F,L$2)*10^12*SUMPRODUCT('Multipliers and Adjustments'!$E$43:$AN$70*('Multipliers and Adjustments'!$E$42:$AN$42=L$2)*('Multipliers and Adjustments'!$C$43:$C$70=$A13)*('Multipliers and Adjustments'!$D$43:$D$70=$B$1))</f>
        <v>0</v>
      </c>
      <c r="M13" s="10" cm="1">
        <f t="array" ref="M13">SUMIFS('EPA non-CO2 Data'!$H:$H,'EPA non-CO2 Data'!$A:$A,'Country Selector'!$A$2,'EPA non-CO2 Data'!$J:$J,$B$1,'EPA non-CO2 Data'!$I:$I,$A13,'EPA non-CO2 Data'!$F:$F,M$2)*10^12*SUMPRODUCT('Multipliers and Adjustments'!$E$43:$AN$70*('Multipliers and Adjustments'!$E$42:$AN$42=M$2)*('Multipliers and Adjustments'!$C$43:$C$70=$A13)*('Multipliers and Adjustments'!$D$43:$D$70=$B$1))</f>
        <v>0</v>
      </c>
      <c r="N13" s="10" cm="1">
        <f t="array" ref="N13">SUMIFS('EPA non-CO2 Data'!$H:$H,'EPA non-CO2 Data'!$A:$A,'Country Selector'!$A$2,'EPA non-CO2 Data'!$J:$J,$B$1,'EPA non-CO2 Data'!$I:$I,$A13,'EPA non-CO2 Data'!$F:$F,N$2)*10^12*SUMPRODUCT('Multipliers and Adjustments'!$E$43:$AN$70*('Multipliers and Adjustments'!$E$42:$AN$42=N$2)*('Multipliers and Adjustments'!$C$43:$C$70=$A13)*('Multipliers and Adjustments'!$D$43:$D$70=$B$1))</f>
        <v>0</v>
      </c>
      <c r="O13" s="10" cm="1">
        <f t="array" ref="O13">SUMIFS('EPA non-CO2 Data'!$H:$H,'EPA non-CO2 Data'!$A:$A,'Country Selector'!$A$2,'EPA non-CO2 Data'!$J:$J,$B$1,'EPA non-CO2 Data'!$I:$I,$A13,'EPA non-CO2 Data'!$F:$F,O$2)*10^12*SUMPRODUCT('Multipliers and Adjustments'!$E$43:$AN$70*('Multipliers and Adjustments'!$E$42:$AN$42=O$2)*('Multipliers and Adjustments'!$C$43:$C$70=$A13)*('Multipliers and Adjustments'!$D$43:$D$70=$B$1))</f>
        <v>0</v>
      </c>
      <c r="P13" s="10" cm="1">
        <f t="array" ref="P13">SUMIFS('EPA non-CO2 Data'!$H:$H,'EPA non-CO2 Data'!$A:$A,'Country Selector'!$A$2,'EPA non-CO2 Data'!$J:$J,$B$1,'EPA non-CO2 Data'!$I:$I,$A13,'EPA non-CO2 Data'!$F:$F,P$2)*10^12*SUMPRODUCT('Multipliers and Adjustments'!$E$43:$AN$70*('Multipliers and Adjustments'!$E$42:$AN$42=P$2)*('Multipliers and Adjustments'!$C$43:$C$70=$A13)*('Multipliers and Adjustments'!$D$43:$D$70=$B$1))</f>
        <v>0</v>
      </c>
      <c r="Q13" s="10" cm="1">
        <f t="array" ref="Q13">SUMIFS('EPA non-CO2 Data'!$H:$H,'EPA non-CO2 Data'!$A:$A,'Country Selector'!$A$2,'EPA non-CO2 Data'!$J:$J,$B$1,'EPA non-CO2 Data'!$I:$I,$A13,'EPA non-CO2 Data'!$F:$F,Q$2)*10^12*SUMPRODUCT('Multipliers and Adjustments'!$E$43:$AN$70*('Multipliers and Adjustments'!$E$42:$AN$42=Q$2)*('Multipliers and Adjustments'!$C$43:$C$70=$A13)*('Multipliers and Adjustments'!$D$43:$D$70=$B$1))</f>
        <v>0</v>
      </c>
      <c r="R13" s="10" cm="1">
        <f t="array" ref="R13">SUMIFS('EPA non-CO2 Data'!$H:$H,'EPA non-CO2 Data'!$A:$A,'Country Selector'!$A$2,'EPA non-CO2 Data'!$J:$J,$B$1,'EPA non-CO2 Data'!$I:$I,$A13,'EPA non-CO2 Data'!$F:$F,R$2)*10^12*SUMPRODUCT('Multipliers and Adjustments'!$E$43:$AN$70*('Multipliers and Adjustments'!$E$42:$AN$42=R$2)*('Multipliers and Adjustments'!$C$43:$C$70=$A13)*('Multipliers and Adjustments'!$D$43:$D$70=$B$1))</f>
        <v>0</v>
      </c>
      <c r="S13" s="10" cm="1">
        <f t="array" ref="S13">SUMIFS('EPA non-CO2 Data'!$H:$H,'EPA non-CO2 Data'!$A:$A,'Country Selector'!$A$2,'EPA non-CO2 Data'!$J:$J,$B$1,'EPA non-CO2 Data'!$I:$I,$A13,'EPA non-CO2 Data'!$F:$F,S$2)*10^12*SUMPRODUCT('Multipliers and Adjustments'!$E$43:$AN$70*('Multipliers and Adjustments'!$E$42:$AN$42=S$2)*('Multipliers and Adjustments'!$C$43:$C$70=$A13)*('Multipliers and Adjustments'!$D$43:$D$70=$B$1))</f>
        <v>0</v>
      </c>
      <c r="T13" s="10" cm="1">
        <f t="array" ref="T13">SUMIFS('EPA non-CO2 Data'!$H:$H,'EPA non-CO2 Data'!$A:$A,'Country Selector'!$A$2,'EPA non-CO2 Data'!$J:$J,$B$1,'EPA non-CO2 Data'!$I:$I,$A13,'EPA non-CO2 Data'!$F:$F,T$2)*10^12*SUMPRODUCT('Multipliers and Adjustments'!$E$43:$AN$70*('Multipliers and Adjustments'!$E$42:$AN$42=T$2)*('Multipliers and Adjustments'!$C$43:$C$70=$A13)*('Multipliers and Adjustments'!$D$43:$D$70=$B$1))</f>
        <v>0</v>
      </c>
      <c r="U13" s="10" cm="1">
        <f t="array" ref="U13">SUMIFS('EPA non-CO2 Data'!$H:$H,'EPA non-CO2 Data'!$A:$A,'Country Selector'!$A$2,'EPA non-CO2 Data'!$J:$J,$B$1,'EPA non-CO2 Data'!$I:$I,$A13,'EPA non-CO2 Data'!$F:$F,U$2)*10^12*SUMPRODUCT('Multipliers and Adjustments'!$E$43:$AN$70*('Multipliers and Adjustments'!$E$42:$AN$42=U$2)*('Multipliers and Adjustments'!$C$43:$C$70=$A13)*('Multipliers and Adjustments'!$D$43:$D$70=$B$1))</f>
        <v>0</v>
      </c>
      <c r="V13" s="10" cm="1">
        <f t="array" ref="V13">SUMIFS('EPA non-CO2 Data'!$H:$H,'EPA non-CO2 Data'!$A:$A,'Country Selector'!$A$2,'EPA non-CO2 Data'!$J:$J,$B$1,'EPA non-CO2 Data'!$I:$I,$A13,'EPA non-CO2 Data'!$F:$F,V$2)*10^12*SUMPRODUCT('Multipliers and Adjustments'!$E$43:$AN$70*('Multipliers and Adjustments'!$E$42:$AN$42=V$2)*('Multipliers and Adjustments'!$C$43:$C$70=$A13)*('Multipliers and Adjustments'!$D$43:$D$70=$B$1))</f>
        <v>0</v>
      </c>
      <c r="W13" s="10" cm="1">
        <f t="array" ref="W13">SUMIFS('EPA non-CO2 Data'!$H:$H,'EPA non-CO2 Data'!$A:$A,'Country Selector'!$A$2,'EPA non-CO2 Data'!$J:$J,$B$1,'EPA non-CO2 Data'!$I:$I,$A13,'EPA non-CO2 Data'!$F:$F,W$2)*10^12*SUMPRODUCT('Multipliers and Adjustments'!$E$43:$AN$70*('Multipliers and Adjustments'!$E$42:$AN$42=W$2)*('Multipliers and Adjustments'!$C$43:$C$70=$A13)*('Multipliers and Adjustments'!$D$43:$D$70=$B$1))</f>
        <v>0</v>
      </c>
      <c r="X13" s="10" cm="1">
        <f t="array" ref="X13">SUMIFS('EPA non-CO2 Data'!$H:$H,'EPA non-CO2 Data'!$A:$A,'Country Selector'!$A$2,'EPA non-CO2 Data'!$J:$J,$B$1,'EPA non-CO2 Data'!$I:$I,$A13,'EPA non-CO2 Data'!$F:$F,X$2)*10^12*SUMPRODUCT('Multipliers and Adjustments'!$E$43:$AN$70*('Multipliers and Adjustments'!$E$42:$AN$42=X$2)*('Multipliers and Adjustments'!$C$43:$C$70=$A13)*('Multipliers and Adjustments'!$D$43:$D$70=$B$1))</f>
        <v>0</v>
      </c>
      <c r="Y13" s="10" cm="1">
        <f t="array" ref="Y13">SUMIFS('EPA non-CO2 Data'!$H:$H,'EPA non-CO2 Data'!$A:$A,'Country Selector'!$A$2,'EPA non-CO2 Data'!$J:$J,$B$1,'EPA non-CO2 Data'!$I:$I,$A13,'EPA non-CO2 Data'!$F:$F,Y$2)*10^12*SUMPRODUCT('Multipliers and Adjustments'!$E$43:$AN$70*('Multipliers and Adjustments'!$E$42:$AN$42=Y$2)*('Multipliers and Adjustments'!$C$43:$C$70=$A13)*('Multipliers and Adjustments'!$D$43:$D$70=$B$1))</f>
        <v>0</v>
      </c>
      <c r="Z13" s="10" cm="1">
        <f t="array" ref="Z13">SUMIFS('EPA non-CO2 Data'!$H:$H,'EPA non-CO2 Data'!$A:$A,'Country Selector'!$A$2,'EPA non-CO2 Data'!$J:$J,$B$1,'EPA non-CO2 Data'!$I:$I,$A13,'EPA non-CO2 Data'!$F:$F,Z$2)*10^12*SUMPRODUCT('Multipliers and Adjustments'!$E$43:$AN$70*('Multipliers and Adjustments'!$E$42:$AN$42=Z$2)*('Multipliers and Adjustments'!$C$43:$C$70=$A13)*('Multipliers and Adjustments'!$D$43:$D$70=$B$1))</f>
        <v>0</v>
      </c>
      <c r="AA13" s="10" cm="1">
        <f t="array" ref="AA13">SUMIFS('EPA non-CO2 Data'!$H:$H,'EPA non-CO2 Data'!$A:$A,'Country Selector'!$A$2,'EPA non-CO2 Data'!$J:$J,$B$1,'EPA non-CO2 Data'!$I:$I,$A13,'EPA non-CO2 Data'!$F:$F,AA$2)*10^12*SUMPRODUCT('Multipliers and Adjustments'!$E$43:$AN$70*('Multipliers and Adjustments'!$E$42:$AN$42=AA$2)*('Multipliers and Adjustments'!$C$43:$C$70=$A13)*('Multipliers and Adjustments'!$D$43:$D$70=$B$1))</f>
        <v>0</v>
      </c>
      <c r="AB13" s="10" cm="1">
        <f t="array" ref="AB13">SUMIFS('EPA non-CO2 Data'!$H:$H,'EPA non-CO2 Data'!$A:$A,'Country Selector'!$A$2,'EPA non-CO2 Data'!$J:$J,$B$1,'EPA non-CO2 Data'!$I:$I,$A13,'EPA non-CO2 Data'!$F:$F,AB$2)*10^12*SUMPRODUCT('Multipliers and Adjustments'!$E$43:$AN$70*('Multipliers and Adjustments'!$E$42:$AN$42=AB$2)*('Multipliers and Adjustments'!$C$43:$C$70=$A13)*('Multipliers and Adjustments'!$D$43:$D$70=$B$1))</f>
        <v>0</v>
      </c>
      <c r="AC13" s="10" cm="1">
        <f t="array" ref="AC13">SUMIFS('EPA non-CO2 Data'!$H:$H,'EPA non-CO2 Data'!$A:$A,'Country Selector'!$A$2,'EPA non-CO2 Data'!$J:$J,$B$1,'EPA non-CO2 Data'!$I:$I,$A13,'EPA non-CO2 Data'!$F:$F,AC$2)*10^12*SUMPRODUCT('Multipliers and Adjustments'!$E$43:$AN$70*('Multipliers and Adjustments'!$E$42:$AN$42=AC$2)*('Multipliers and Adjustments'!$C$43:$C$70=$A13)*('Multipliers and Adjustments'!$D$43:$D$70=$B$1))</f>
        <v>0</v>
      </c>
      <c r="AD13" s="10" cm="1">
        <f t="array" ref="AD13">SUMIFS('EPA non-CO2 Data'!$H:$H,'EPA non-CO2 Data'!$A:$A,'Country Selector'!$A$2,'EPA non-CO2 Data'!$J:$J,$B$1,'EPA non-CO2 Data'!$I:$I,$A13,'EPA non-CO2 Data'!$F:$F,AD$2)*10^12*SUMPRODUCT('Multipliers and Adjustments'!$E$43:$AN$70*('Multipliers and Adjustments'!$E$42:$AN$42=AD$2)*('Multipliers and Adjustments'!$C$43:$C$70=$A13)*('Multipliers and Adjustments'!$D$43:$D$70=$B$1))</f>
        <v>0</v>
      </c>
      <c r="AE13" s="10" cm="1">
        <f t="array" ref="AE13">SUMIFS('EPA non-CO2 Data'!$H:$H,'EPA non-CO2 Data'!$A:$A,'Country Selector'!$A$2,'EPA non-CO2 Data'!$J:$J,$B$1,'EPA non-CO2 Data'!$I:$I,$A13,'EPA non-CO2 Data'!$F:$F,AE$2)*10^12*SUMPRODUCT('Multipliers and Adjustments'!$E$43:$AN$70*('Multipliers and Adjustments'!$E$42:$AN$42=AE$2)*('Multipliers and Adjustments'!$C$43:$C$70=$A13)*('Multipliers and Adjustments'!$D$43:$D$70=$B$1))</f>
        <v>0</v>
      </c>
      <c r="AF13" s="10" cm="1">
        <f t="array" ref="AF13">SUMIFS('EPA non-CO2 Data'!$H:$H,'EPA non-CO2 Data'!$A:$A,'Country Selector'!$A$2,'EPA non-CO2 Data'!$J:$J,$B$1,'EPA non-CO2 Data'!$I:$I,$A13,'EPA non-CO2 Data'!$F:$F,AF$2)*10^12*SUMPRODUCT('Multipliers and Adjustments'!$E$43:$AN$70*('Multipliers and Adjustments'!$E$42:$AN$42=AF$2)*('Multipliers and Adjustments'!$C$43:$C$70=$A13)*('Multipliers and Adjustments'!$D$43:$D$70=$B$1))</f>
        <v>0</v>
      </c>
      <c r="AG13" s="10" cm="1">
        <f t="array" ref="AG13">SUMIFS('EPA non-CO2 Data'!$H:$H,'EPA non-CO2 Data'!$A:$A,'Country Selector'!$A$2,'EPA non-CO2 Data'!$J:$J,$B$1,'EPA non-CO2 Data'!$I:$I,$A13,'EPA non-CO2 Data'!$F:$F,AG$2)*10^12*SUMPRODUCT('Multipliers and Adjustments'!$E$43:$AN$70*('Multipliers and Adjustments'!$E$42:$AN$42=AG$2)*('Multipliers and Adjustments'!$C$43:$C$70=$A13)*('Multipliers and Adjustments'!$D$43:$D$70=$B$1))</f>
        <v>0</v>
      </c>
      <c r="AH13" s="10" cm="1">
        <f t="array" ref="AH13">SUMIFS('EPA non-CO2 Data'!$H:$H,'EPA non-CO2 Data'!$A:$A,'Country Selector'!$A$2,'EPA non-CO2 Data'!$J:$J,$B$1,'EPA non-CO2 Data'!$I:$I,$A13,'EPA non-CO2 Data'!$F:$F,AH$2)*10^12*SUMPRODUCT('Multipliers and Adjustments'!$E$43:$AN$70*('Multipliers and Adjustments'!$E$42:$AN$42=AH$2)*('Multipliers and Adjustments'!$C$43:$C$70=$A13)*('Multipliers and Adjustments'!$D$43:$D$70=$B$1))</f>
        <v>0</v>
      </c>
      <c r="AI13" s="10" cm="1">
        <f t="array" ref="AI13">SUMIFS('EPA non-CO2 Data'!$H:$H,'EPA non-CO2 Data'!$A:$A,'Country Selector'!$A$2,'EPA non-CO2 Data'!$J:$J,$B$1,'EPA non-CO2 Data'!$I:$I,$A13,'EPA non-CO2 Data'!$F:$F,AI$2)*10^12*SUMPRODUCT('Multipliers and Adjustments'!$E$43:$AN$70*('Multipliers and Adjustments'!$E$42:$AN$42=AI$2)*('Multipliers and Adjustments'!$C$43:$C$70=$A13)*('Multipliers and Adjustments'!$D$43:$D$70=$B$1))</f>
        <v>0</v>
      </c>
      <c r="AJ13" s="10" cm="1">
        <f t="array" ref="AJ13">SUMIFS('EPA non-CO2 Data'!$H:$H,'EPA non-CO2 Data'!$A:$A,'Country Selector'!$A$2,'EPA non-CO2 Data'!$J:$J,$B$1,'EPA non-CO2 Data'!$I:$I,$A13,'EPA non-CO2 Data'!$F:$F,AJ$2)*10^12*SUMPRODUCT('Multipliers and Adjustments'!$E$43:$AN$70*('Multipliers and Adjustments'!$E$42:$AN$42=AJ$2)*('Multipliers and Adjustments'!$C$43:$C$70=$A13)*('Multipliers and Adjustments'!$D$43:$D$70=$B$1))</f>
        <v>0</v>
      </c>
      <c r="AK13" s="10" cm="1">
        <f t="array" ref="AK13">SUMIFS('EPA non-CO2 Data'!$H:$H,'EPA non-CO2 Data'!$A:$A,'Country Selector'!$A$2,'EPA non-CO2 Data'!$J:$J,$B$1,'EPA non-CO2 Data'!$I:$I,$A13,'EPA non-CO2 Data'!$F:$F,AK$2)*10^12*SUMPRODUCT('Multipliers and Adjustments'!$E$43:$AN$70*('Multipliers and Adjustments'!$E$42:$AN$42=AK$2)*('Multipliers and Adjustments'!$C$43:$C$70=$A13)*('Multipliers and Adjustments'!$D$43:$D$70=$B$1))</f>
        <v>0</v>
      </c>
    </row>
    <row r="14" spans="1:37" x14ac:dyDescent="0.25">
      <c r="A14" t="s">
        <v>573</v>
      </c>
      <c r="B14" s="10" cm="1">
        <f t="array" ref="B14">SUMIFS('EPA non-CO2 Data'!$H:$H,'EPA non-CO2 Data'!$A:$A,'Country Selector'!$A$2,'EPA non-CO2 Data'!$J:$J,$B$1,'EPA non-CO2 Data'!$I:$I,$A14,'EPA non-CO2 Data'!$F:$F,B$2)*10^12*SUMPRODUCT('Multipliers and Adjustments'!$E$43:$AN$70*('Multipliers and Adjustments'!$E$42:$AN$42=B$2)*('Multipliers and Adjustments'!$C$43:$C$70=$A14)*('Multipliers and Adjustments'!$D$43:$D$70=$B$1))</f>
        <v>0</v>
      </c>
      <c r="C14" s="10" cm="1">
        <f t="array" ref="C14">SUMIFS('EPA non-CO2 Data'!$H:$H,'EPA non-CO2 Data'!$A:$A,'Country Selector'!$A$2,'EPA non-CO2 Data'!$J:$J,$B$1,'EPA non-CO2 Data'!$I:$I,$A14,'EPA non-CO2 Data'!$F:$F,C$2)*10^12*SUMPRODUCT('Multipliers and Adjustments'!$E$43:$AN$70*('Multipliers and Adjustments'!$E$42:$AN$42=C$2)*('Multipliers and Adjustments'!$C$43:$C$70=$A14)*('Multipliers and Adjustments'!$D$43:$D$70=$B$1))</f>
        <v>0</v>
      </c>
      <c r="D14" s="10" cm="1">
        <f t="array" ref="D14">SUMIFS('EPA non-CO2 Data'!$H:$H,'EPA non-CO2 Data'!$A:$A,'Country Selector'!$A$2,'EPA non-CO2 Data'!$J:$J,$B$1,'EPA non-CO2 Data'!$I:$I,$A14,'EPA non-CO2 Data'!$F:$F,D$2)*10^12*SUMPRODUCT('Multipliers and Adjustments'!$E$43:$AN$70*('Multipliers and Adjustments'!$E$42:$AN$42=D$2)*('Multipliers and Adjustments'!$C$43:$C$70=$A14)*('Multipliers and Adjustments'!$D$43:$D$70=$B$1))</f>
        <v>0</v>
      </c>
      <c r="E14" s="10" cm="1">
        <f t="array" ref="E14">SUMIFS('EPA non-CO2 Data'!$H:$H,'EPA non-CO2 Data'!$A:$A,'Country Selector'!$A$2,'EPA non-CO2 Data'!$J:$J,$B$1,'EPA non-CO2 Data'!$I:$I,$A14,'EPA non-CO2 Data'!$F:$F,E$2)*10^12*SUMPRODUCT('Multipliers and Adjustments'!$E$43:$AN$70*('Multipliers and Adjustments'!$E$42:$AN$42=E$2)*('Multipliers and Adjustments'!$C$43:$C$70=$A14)*('Multipliers and Adjustments'!$D$43:$D$70=$B$1))</f>
        <v>0</v>
      </c>
      <c r="F14" s="10" cm="1">
        <f t="array" ref="F14">SUMIFS('EPA non-CO2 Data'!$H:$H,'EPA non-CO2 Data'!$A:$A,'Country Selector'!$A$2,'EPA non-CO2 Data'!$J:$J,$B$1,'EPA non-CO2 Data'!$I:$I,$A14,'EPA non-CO2 Data'!$F:$F,F$2)*10^12*SUMPRODUCT('Multipliers and Adjustments'!$E$43:$AN$70*('Multipliers and Adjustments'!$E$42:$AN$42=F$2)*('Multipliers and Adjustments'!$C$43:$C$70=$A14)*('Multipliers and Adjustments'!$D$43:$D$70=$B$1))</f>
        <v>0</v>
      </c>
      <c r="G14" s="10" cm="1">
        <f t="array" ref="G14">SUMIFS('EPA non-CO2 Data'!$H:$H,'EPA non-CO2 Data'!$A:$A,'Country Selector'!$A$2,'EPA non-CO2 Data'!$J:$J,$B$1,'EPA non-CO2 Data'!$I:$I,$A14,'EPA non-CO2 Data'!$F:$F,G$2)*10^12*SUMPRODUCT('Multipliers and Adjustments'!$E$43:$AN$70*('Multipliers and Adjustments'!$E$42:$AN$42=G$2)*('Multipliers and Adjustments'!$C$43:$C$70=$A14)*('Multipliers and Adjustments'!$D$43:$D$70=$B$1))</f>
        <v>0</v>
      </c>
      <c r="H14" s="10" cm="1">
        <f t="array" ref="H14">SUMIFS('EPA non-CO2 Data'!$H:$H,'EPA non-CO2 Data'!$A:$A,'Country Selector'!$A$2,'EPA non-CO2 Data'!$J:$J,$B$1,'EPA non-CO2 Data'!$I:$I,$A14,'EPA non-CO2 Data'!$F:$F,H$2)*10^12*SUMPRODUCT('Multipliers and Adjustments'!$E$43:$AN$70*('Multipliers and Adjustments'!$E$42:$AN$42=H$2)*('Multipliers and Adjustments'!$C$43:$C$70=$A14)*('Multipliers and Adjustments'!$D$43:$D$70=$B$1))</f>
        <v>0</v>
      </c>
      <c r="I14" s="10" cm="1">
        <f t="array" ref="I14">SUMIFS('EPA non-CO2 Data'!$H:$H,'EPA non-CO2 Data'!$A:$A,'Country Selector'!$A$2,'EPA non-CO2 Data'!$J:$J,$B$1,'EPA non-CO2 Data'!$I:$I,$A14,'EPA non-CO2 Data'!$F:$F,I$2)*10^12*SUMPRODUCT('Multipliers and Adjustments'!$E$43:$AN$70*('Multipliers and Adjustments'!$E$42:$AN$42=I$2)*('Multipliers and Adjustments'!$C$43:$C$70=$A14)*('Multipliers and Adjustments'!$D$43:$D$70=$B$1))</f>
        <v>0</v>
      </c>
      <c r="J14" s="10" cm="1">
        <f t="array" ref="J14">SUMIFS('EPA non-CO2 Data'!$H:$H,'EPA non-CO2 Data'!$A:$A,'Country Selector'!$A$2,'EPA non-CO2 Data'!$J:$J,$B$1,'EPA non-CO2 Data'!$I:$I,$A14,'EPA non-CO2 Data'!$F:$F,J$2)*10^12*SUMPRODUCT('Multipliers and Adjustments'!$E$43:$AN$70*('Multipliers and Adjustments'!$E$42:$AN$42=J$2)*('Multipliers and Adjustments'!$C$43:$C$70=$A14)*('Multipliers and Adjustments'!$D$43:$D$70=$B$1))</f>
        <v>0</v>
      </c>
      <c r="K14" s="10" cm="1">
        <f t="array" ref="K14">SUMIFS('EPA non-CO2 Data'!$H:$H,'EPA non-CO2 Data'!$A:$A,'Country Selector'!$A$2,'EPA non-CO2 Data'!$J:$J,$B$1,'EPA non-CO2 Data'!$I:$I,$A14,'EPA non-CO2 Data'!$F:$F,K$2)*10^12*SUMPRODUCT('Multipliers and Adjustments'!$E$43:$AN$70*('Multipliers and Adjustments'!$E$42:$AN$42=K$2)*('Multipliers and Adjustments'!$C$43:$C$70=$A14)*('Multipliers and Adjustments'!$D$43:$D$70=$B$1))</f>
        <v>0</v>
      </c>
      <c r="L14" s="10" cm="1">
        <f t="array" ref="L14">SUMIFS('EPA non-CO2 Data'!$H:$H,'EPA non-CO2 Data'!$A:$A,'Country Selector'!$A$2,'EPA non-CO2 Data'!$J:$J,$B$1,'EPA non-CO2 Data'!$I:$I,$A14,'EPA non-CO2 Data'!$F:$F,L$2)*10^12*SUMPRODUCT('Multipliers and Adjustments'!$E$43:$AN$70*('Multipliers and Adjustments'!$E$42:$AN$42=L$2)*('Multipliers and Adjustments'!$C$43:$C$70=$A14)*('Multipliers and Adjustments'!$D$43:$D$70=$B$1))</f>
        <v>0</v>
      </c>
      <c r="M14" s="10" cm="1">
        <f t="array" ref="M14">SUMIFS('EPA non-CO2 Data'!$H:$H,'EPA non-CO2 Data'!$A:$A,'Country Selector'!$A$2,'EPA non-CO2 Data'!$J:$J,$B$1,'EPA non-CO2 Data'!$I:$I,$A14,'EPA non-CO2 Data'!$F:$F,M$2)*10^12*SUMPRODUCT('Multipliers and Adjustments'!$E$43:$AN$70*('Multipliers and Adjustments'!$E$42:$AN$42=M$2)*('Multipliers and Adjustments'!$C$43:$C$70=$A14)*('Multipliers and Adjustments'!$D$43:$D$70=$B$1))</f>
        <v>0</v>
      </c>
      <c r="N14" s="10" cm="1">
        <f t="array" ref="N14">SUMIFS('EPA non-CO2 Data'!$H:$H,'EPA non-CO2 Data'!$A:$A,'Country Selector'!$A$2,'EPA non-CO2 Data'!$J:$J,$B$1,'EPA non-CO2 Data'!$I:$I,$A14,'EPA non-CO2 Data'!$F:$F,N$2)*10^12*SUMPRODUCT('Multipliers and Adjustments'!$E$43:$AN$70*('Multipliers and Adjustments'!$E$42:$AN$42=N$2)*('Multipliers and Adjustments'!$C$43:$C$70=$A14)*('Multipliers and Adjustments'!$D$43:$D$70=$B$1))</f>
        <v>0</v>
      </c>
      <c r="O14" s="10" cm="1">
        <f t="array" ref="O14">SUMIFS('EPA non-CO2 Data'!$H:$H,'EPA non-CO2 Data'!$A:$A,'Country Selector'!$A$2,'EPA non-CO2 Data'!$J:$J,$B$1,'EPA non-CO2 Data'!$I:$I,$A14,'EPA non-CO2 Data'!$F:$F,O$2)*10^12*SUMPRODUCT('Multipliers and Adjustments'!$E$43:$AN$70*('Multipliers and Adjustments'!$E$42:$AN$42=O$2)*('Multipliers and Adjustments'!$C$43:$C$70=$A14)*('Multipliers and Adjustments'!$D$43:$D$70=$B$1))</f>
        <v>0</v>
      </c>
      <c r="P14" s="10" cm="1">
        <f t="array" ref="P14">SUMIFS('EPA non-CO2 Data'!$H:$H,'EPA non-CO2 Data'!$A:$A,'Country Selector'!$A$2,'EPA non-CO2 Data'!$J:$J,$B$1,'EPA non-CO2 Data'!$I:$I,$A14,'EPA non-CO2 Data'!$F:$F,P$2)*10^12*SUMPRODUCT('Multipliers and Adjustments'!$E$43:$AN$70*('Multipliers and Adjustments'!$E$42:$AN$42=P$2)*('Multipliers and Adjustments'!$C$43:$C$70=$A14)*('Multipliers and Adjustments'!$D$43:$D$70=$B$1))</f>
        <v>0</v>
      </c>
      <c r="Q14" s="10" cm="1">
        <f t="array" ref="Q14">SUMIFS('EPA non-CO2 Data'!$H:$H,'EPA non-CO2 Data'!$A:$A,'Country Selector'!$A$2,'EPA non-CO2 Data'!$J:$J,$B$1,'EPA non-CO2 Data'!$I:$I,$A14,'EPA non-CO2 Data'!$F:$F,Q$2)*10^12*SUMPRODUCT('Multipliers and Adjustments'!$E$43:$AN$70*('Multipliers and Adjustments'!$E$42:$AN$42=Q$2)*('Multipliers and Adjustments'!$C$43:$C$70=$A14)*('Multipliers and Adjustments'!$D$43:$D$70=$B$1))</f>
        <v>0</v>
      </c>
      <c r="R14" s="10" cm="1">
        <f t="array" ref="R14">SUMIFS('EPA non-CO2 Data'!$H:$H,'EPA non-CO2 Data'!$A:$A,'Country Selector'!$A$2,'EPA non-CO2 Data'!$J:$J,$B$1,'EPA non-CO2 Data'!$I:$I,$A14,'EPA non-CO2 Data'!$F:$F,R$2)*10^12*SUMPRODUCT('Multipliers and Adjustments'!$E$43:$AN$70*('Multipliers and Adjustments'!$E$42:$AN$42=R$2)*('Multipliers and Adjustments'!$C$43:$C$70=$A14)*('Multipliers and Adjustments'!$D$43:$D$70=$B$1))</f>
        <v>0</v>
      </c>
      <c r="S14" s="10" cm="1">
        <f t="array" ref="S14">SUMIFS('EPA non-CO2 Data'!$H:$H,'EPA non-CO2 Data'!$A:$A,'Country Selector'!$A$2,'EPA non-CO2 Data'!$J:$J,$B$1,'EPA non-CO2 Data'!$I:$I,$A14,'EPA non-CO2 Data'!$F:$F,S$2)*10^12*SUMPRODUCT('Multipliers and Adjustments'!$E$43:$AN$70*('Multipliers and Adjustments'!$E$42:$AN$42=S$2)*('Multipliers and Adjustments'!$C$43:$C$70=$A14)*('Multipliers and Adjustments'!$D$43:$D$70=$B$1))</f>
        <v>0</v>
      </c>
      <c r="T14" s="10" cm="1">
        <f t="array" ref="T14">SUMIFS('EPA non-CO2 Data'!$H:$H,'EPA non-CO2 Data'!$A:$A,'Country Selector'!$A$2,'EPA non-CO2 Data'!$J:$J,$B$1,'EPA non-CO2 Data'!$I:$I,$A14,'EPA non-CO2 Data'!$F:$F,T$2)*10^12*SUMPRODUCT('Multipliers and Adjustments'!$E$43:$AN$70*('Multipliers and Adjustments'!$E$42:$AN$42=T$2)*('Multipliers and Adjustments'!$C$43:$C$70=$A14)*('Multipliers and Adjustments'!$D$43:$D$70=$B$1))</f>
        <v>0</v>
      </c>
      <c r="U14" s="10" cm="1">
        <f t="array" ref="U14">SUMIFS('EPA non-CO2 Data'!$H:$H,'EPA non-CO2 Data'!$A:$A,'Country Selector'!$A$2,'EPA non-CO2 Data'!$J:$J,$B$1,'EPA non-CO2 Data'!$I:$I,$A14,'EPA non-CO2 Data'!$F:$F,U$2)*10^12*SUMPRODUCT('Multipliers and Adjustments'!$E$43:$AN$70*('Multipliers and Adjustments'!$E$42:$AN$42=U$2)*('Multipliers and Adjustments'!$C$43:$C$70=$A14)*('Multipliers and Adjustments'!$D$43:$D$70=$B$1))</f>
        <v>0</v>
      </c>
      <c r="V14" s="10" cm="1">
        <f t="array" ref="V14">SUMIFS('EPA non-CO2 Data'!$H:$H,'EPA non-CO2 Data'!$A:$A,'Country Selector'!$A$2,'EPA non-CO2 Data'!$J:$J,$B$1,'EPA non-CO2 Data'!$I:$I,$A14,'EPA non-CO2 Data'!$F:$F,V$2)*10^12*SUMPRODUCT('Multipliers and Adjustments'!$E$43:$AN$70*('Multipliers and Adjustments'!$E$42:$AN$42=V$2)*('Multipliers and Adjustments'!$C$43:$C$70=$A14)*('Multipliers and Adjustments'!$D$43:$D$70=$B$1))</f>
        <v>0</v>
      </c>
      <c r="W14" s="10" cm="1">
        <f t="array" ref="W14">SUMIFS('EPA non-CO2 Data'!$H:$H,'EPA non-CO2 Data'!$A:$A,'Country Selector'!$A$2,'EPA non-CO2 Data'!$J:$J,$B$1,'EPA non-CO2 Data'!$I:$I,$A14,'EPA non-CO2 Data'!$F:$F,W$2)*10^12*SUMPRODUCT('Multipliers and Adjustments'!$E$43:$AN$70*('Multipliers and Adjustments'!$E$42:$AN$42=W$2)*('Multipliers and Adjustments'!$C$43:$C$70=$A14)*('Multipliers and Adjustments'!$D$43:$D$70=$B$1))</f>
        <v>0</v>
      </c>
      <c r="X14" s="10" cm="1">
        <f t="array" ref="X14">SUMIFS('EPA non-CO2 Data'!$H:$H,'EPA non-CO2 Data'!$A:$A,'Country Selector'!$A$2,'EPA non-CO2 Data'!$J:$J,$B$1,'EPA non-CO2 Data'!$I:$I,$A14,'EPA non-CO2 Data'!$F:$F,X$2)*10^12*SUMPRODUCT('Multipliers and Adjustments'!$E$43:$AN$70*('Multipliers and Adjustments'!$E$42:$AN$42=X$2)*('Multipliers and Adjustments'!$C$43:$C$70=$A14)*('Multipliers and Adjustments'!$D$43:$D$70=$B$1))</f>
        <v>0</v>
      </c>
      <c r="Y14" s="10" cm="1">
        <f t="array" ref="Y14">SUMIFS('EPA non-CO2 Data'!$H:$H,'EPA non-CO2 Data'!$A:$A,'Country Selector'!$A$2,'EPA non-CO2 Data'!$J:$J,$B$1,'EPA non-CO2 Data'!$I:$I,$A14,'EPA non-CO2 Data'!$F:$F,Y$2)*10^12*SUMPRODUCT('Multipliers and Adjustments'!$E$43:$AN$70*('Multipliers and Adjustments'!$E$42:$AN$42=Y$2)*('Multipliers and Adjustments'!$C$43:$C$70=$A14)*('Multipliers and Adjustments'!$D$43:$D$70=$B$1))</f>
        <v>0</v>
      </c>
      <c r="Z14" s="10" cm="1">
        <f t="array" ref="Z14">SUMIFS('EPA non-CO2 Data'!$H:$H,'EPA non-CO2 Data'!$A:$A,'Country Selector'!$A$2,'EPA non-CO2 Data'!$J:$J,$B$1,'EPA non-CO2 Data'!$I:$I,$A14,'EPA non-CO2 Data'!$F:$F,Z$2)*10^12*SUMPRODUCT('Multipliers and Adjustments'!$E$43:$AN$70*('Multipliers and Adjustments'!$E$42:$AN$42=Z$2)*('Multipliers and Adjustments'!$C$43:$C$70=$A14)*('Multipliers and Adjustments'!$D$43:$D$70=$B$1))</f>
        <v>0</v>
      </c>
      <c r="AA14" s="10" cm="1">
        <f t="array" ref="AA14">SUMIFS('EPA non-CO2 Data'!$H:$H,'EPA non-CO2 Data'!$A:$A,'Country Selector'!$A$2,'EPA non-CO2 Data'!$J:$J,$B$1,'EPA non-CO2 Data'!$I:$I,$A14,'EPA non-CO2 Data'!$F:$F,AA$2)*10^12*SUMPRODUCT('Multipliers and Adjustments'!$E$43:$AN$70*('Multipliers and Adjustments'!$E$42:$AN$42=AA$2)*('Multipliers and Adjustments'!$C$43:$C$70=$A14)*('Multipliers and Adjustments'!$D$43:$D$70=$B$1))</f>
        <v>0</v>
      </c>
      <c r="AB14" s="10" cm="1">
        <f t="array" ref="AB14">SUMIFS('EPA non-CO2 Data'!$H:$H,'EPA non-CO2 Data'!$A:$A,'Country Selector'!$A$2,'EPA non-CO2 Data'!$J:$J,$B$1,'EPA non-CO2 Data'!$I:$I,$A14,'EPA non-CO2 Data'!$F:$F,AB$2)*10^12*SUMPRODUCT('Multipliers and Adjustments'!$E$43:$AN$70*('Multipliers and Adjustments'!$E$42:$AN$42=AB$2)*('Multipliers and Adjustments'!$C$43:$C$70=$A14)*('Multipliers and Adjustments'!$D$43:$D$70=$B$1))</f>
        <v>0</v>
      </c>
      <c r="AC14" s="10" cm="1">
        <f t="array" ref="AC14">SUMIFS('EPA non-CO2 Data'!$H:$H,'EPA non-CO2 Data'!$A:$A,'Country Selector'!$A$2,'EPA non-CO2 Data'!$J:$J,$B$1,'EPA non-CO2 Data'!$I:$I,$A14,'EPA non-CO2 Data'!$F:$F,AC$2)*10^12*SUMPRODUCT('Multipliers and Adjustments'!$E$43:$AN$70*('Multipliers and Adjustments'!$E$42:$AN$42=AC$2)*('Multipliers and Adjustments'!$C$43:$C$70=$A14)*('Multipliers and Adjustments'!$D$43:$D$70=$B$1))</f>
        <v>0</v>
      </c>
      <c r="AD14" s="10" cm="1">
        <f t="array" ref="AD14">SUMIFS('EPA non-CO2 Data'!$H:$H,'EPA non-CO2 Data'!$A:$A,'Country Selector'!$A$2,'EPA non-CO2 Data'!$J:$J,$B$1,'EPA non-CO2 Data'!$I:$I,$A14,'EPA non-CO2 Data'!$F:$F,AD$2)*10^12*SUMPRODUCT('Multipliers and Adjustments'!$E$43:$AN$70*('Multipliers and Adjustments'!$E$42:$AN$42=AD$2)*('Multipliers and Adjustments'!$C$43:$C$70=$A14)*('Multipliers and Adjustments'!$D$43:$D$70=$B$1))</f>
        <v>0</v>
      </c>
      <c r="AE14" s="10" cm="1">
        <f t="array" ref="AE14">SUMIFS('EPA non-CO2 Data'!$H:$H,'EPA non-CO2 Data'!$A:$A,'Country Selector'!$A$2,'EPA non-CO2 Data'!$J:$J,$B$1,'EPA non-CO2 Data'!$I:$I,$A14,'EPA non-CO2 Data'!$F:$F,AE$2)*10^12*SUMPRODUCT('Multipliers and Adjustments'!$E$43:$AN$70*('Multipliers and Adjustments'!$E$42:$AN$42=AE$2)*('Multipliers and Adjustments'!$C$43:$C$70=$A14)*('Multipliers and Adjustments'!$D$43:$D$70=$B$1))</f>
        <v>0</v>
      </c>
      <c r="AF14" s="10" cm="1">
        <f t="array" ref="AF14">SUMIFS('EPA non-CO2 Data'!$H:$H,'EPA non-CO2 Data'!$A:$A,'Country Selector'!$A$2,'EPA non-CO2 Data'!$J:$J,$B$1,'EPA non-CO2 Data'!$I:$I,$A14,'EPA non-CO2 Data'!$F:$F,AF$2)*10^12*SUMPRODUCT('Multipliers and Adjustments'!$E$43:$AN$70*('Multipliers and Adjustments'!$E$42:$AN$42=AF$2)*('Multipliers and Adjustments'!$C$43:$C$70=$A14)*('Multipliers and Adjustments'!$D$43:$D$70=$B$1))</f>
        <v>0</v>
      </c>
      <c r="AG14" s="10" cm="1">
        <f t="array" ref="AG14">SUMIFS('EPA non-CO2 Data'!$H:$H,'EPA non-CO2 Data'!$A:$A,'Country Selector'!$A$2,'EPA non-CO2 Data'!$J:$J,$B$1,'EPA non-CO2 Data'!$I:$I,$A14,'EPA non-CO2 Data'!$F:$F,AG$2)*10^12*SUMPRODUCT('Multipliers and Adjustments'!$E$43:$AN$70*('Multipliers and Adjustments'!$E$42:$AN$42=AG$2)*('Multipliers and Adjustments'!$C$43:$C$70=$A14)*('Multipliers and Adjustments'!$D$43:$D$70=$B$1))</f>
        <v>0</v>
      </c>
      <c r="AH14" s="10" cm="1">
        <f t="array" ref="AH14">SUMIFS('EPA non-CO2 Data'!$H:$H,'EPA non-CO2 Data'!$A:$A,'Country Selector'!$A$2,'EPA non-CO2 Data'!$J:$J,$B$1,'EPA non-CO2 Data'!$I:$I,$A14,'EPA non-CO2 Data'!$F:$F,AH$2)*10^12*SUMPRODUCT('Multipliers and Adjustments'!$E$43:$AN$70*('Multipliers and Adjustments'!$E$42:$AN$42=AH$2)*('Multipliers and Adjustments'!$C$43:$C$70=$A14)*('Multipliers and Adjustments'!$D$43:$D$70=$B$1))</f>
        <v>0</v>
      </c>
      <c r="AI14" s="10" cm="1">
        <f t="array" ref="AI14">SUMIFS('EPA non-CO2 Data'!$H:$H,'EPA non-CO2 Data'!$A:$A,'Country Selector'!$A$2,'EPA non-CO2 Data'!$J:$J,$B$1,'EPA non-CO2 Data'!$I:$I,$A14,'EPA non-CO2 Data'!$F:$F,AI$2)*10^12*SUMPRODUCT('Multipliers and Adjustments'!$E$43:$AN$70*('Multipliers and Adjustments'!$E$42:$AN$42=AI$2)*('Multipliers and Adjustments'!$C$43:$C$70=$A14)*('Multipliers and Adjustments'!$D$43:$D$70=$B$1))</f>
        <v>0</v>
      </c>
      <c r="AJ14" s="10" cm="1">
        <f t="array" ref="AJ14">SUMIFS('EPA non-CO2 Data'!$H:$H,'EPA non-CO2 Data'!$A:$A,'Country Selector'!$A$2,'EPA non-CO2 Data'!$J:$J,$B$1,'EPA non-CO2 Data'!$I:$I,$A14,'EPA non-CO2 Data'!$F:$F,AJ$2)*10^12*SUMPRODUCT('Multipliers and Adjustments'!$E$43:$AN$70*('Multipliers and Adjustments'!$E$42:$AN$42=AJ$2)*('Multipliers and Adjustments'!$C$43:$C$70=$A14)*('Multipliers and Adjustments'!$D$43:$D$70=$B$1))</f>
        <v>0</v>
      </c>
      <c r="AK14" s="10" cm="1">
        <f t="array" ref="AK14">SUMIFS('EPA non-CO2 Data'!$H:$H,'EPA non-CO2 Data'!$A:$A,'Country Selector'!$A$2,'EPA non-CO2 Data'!$J:$J,$B$1,'EPA non-CO2 Data'!$I:$I,$A14,'EPA non-CO2 Data'!$F:$F,AK$2)*10^12*SUMPRODUCT('Multipliers and Adjustments'!$E$43:$AN$70*('Multipliers and Adjustments'!$E$42:$AN$42=AK$2)*('Multipliers and Adjustments'!$C$43:$C$70=$A14)*('Multipliers and Adjustments'!$D$43:$D$70=$B$1))</f>
        <v>0</v>
      </c>
    </row>
    <row r="15" spans="1:37" x14ac:dyDescent="0.25">
      <c r="A15" t="s">
        <v>561</v>
      </c>
      <c r="B15" s="10" cm="1">
        <f t="array" ref="B15">SUMIFS('EPA non-CO2 Data'!$H:$H,'EPA non-CO2 Data'!$A:$A,'Country Selector'!$A$2,'EPA non-CO2 Data'!$J:$J,$B$1,'EPA non-CO2 Data'!$I:$I,$A15,'EPA non-CO2 Data'!$F:$F,B$2)*10^12*SUMPRODUCT('Multipliers and Adjustments'!$E$43:$AN$70*('Multipliers and Adjustments'!$E$42:$AN$42=B$2)*('Multipliers and Adjustments'!$C$43:$C$70=$A15)*('Multipliers and Adjustments'!$D$43:$D$70=$B$1))</f>
        <v>0</v>
      </c>
      <c r="C15" s="10" cm="1">
        <f t="array" ref="C15">SUMIFS('EPA non-CO2 Data'!$H:$H,'EPA non-CO2 Data'!$A:$A,'Country Selector'!$A$2,'EPA non-CO2 Data'!$J:$J,$B$1,'EPA non-CO2 Data'!$I:$I,$A15,'EPA non-CO2 Data'!$F:$F,C$2)*10^12*SUMPRODUCT('Multipliers and Adjustments'!$E$43:$AN$70*('Multipliers and Adjustments'!$E$42:$AN$42=C$2)*('Multipliers and Adjustments'!$C$43:$C$70=$A15)*('Multipliers and Adjustments'!$D$43:$D$70=$B$1))</f>
        <v>0</v>
      </c>
      <c r="D15" s="10" cm="1">
        <f t="array" ref="D15">SUMIFS('EPA non-CO2 Data'!$H:$H,'EPA non-CO2 Data'!$A:$A,'Country Selector'!$A$2,'EPA non-CO2 Data'!$J:$J,$B$1,'EPA non-CO2 Data'!$I:$I,$A15,'EPA non-CO2 Data'!$F:$F,D$2)*10^12*SUMPRODUCT('Multipliers and Adjustments'!$E$43:$AN$70*('Multipliers and Adjustments'!$E$42:$AN$42=D$2)*('Multipliers and Adjustments'!$C$43:$C$70=$A15)*('Multipliers and Adjustments'!$D$43:$D$70=$B$1))</f>
        <v>0</v>
      </c>
      <c r="E15" s="10" cm="1">
        <f t="array" ref="E15">SUMIFS('EPA non-CO2 Data'!$H:$H,'EPA non-CO2 Data'!$A:$A,'Country Selector'!$A$2,'EPA non-CO2 Data'!$J:$J,$B$1,'EPA non-CO2 Data'!$I:$I,$A15,'EPA non-CO2 Data'!$F:$F,E$2)*10^12*SUMPRODUCT('Multipliers and Adjustments'!$E$43:$AN$70*('Multipliers and Adjustments'!$E$42:$AN$42=E$2)*('Multipliers and Adjustments'!$C$43:$C$70=$A15)*('Multipliers and Adjustments'!$D$43:$D$70=$B$1))</f>
        <v>0</v>
      </c>
      <c r="F15" s="10" cm="1">
        <f t="array" ref="F15">SUMIFS('EPA non-CO2 Data'!$H:$H,'EPA non-CO2 Data'!$A:$A,'Country Selector'!$A$2,'EPA non-CO2 Data'!$J:$J,$B$1,'EPA non-CO2 Data'!$I:$I,$A15,'EPA non-CO2 Data'!$F:$F,F$2)*10^12*SUMPRODUCT('Multipliers and Adjustments'!$E$43:$AN$70*('Multipliers and Adjustments'!$E$42:$AN$42=F$2)*('Multipliers and Adjustments'!$C$43:$C$70=$A15)*('Multipliers and Adjustments'!$D$43:$D$70=$B$1))</f>
        <v>0</v>
      </c>
      <c r="G15" s="10" cm="1">
        <f t="array" ref="G15">SUMIFS('EPA non-CO2 Data'!$H:$H,'EPA non-CO2 Data'!$A:$A,'Country Selector'!$A$2,'EPA non-CO2 Data'!$J:$J,$B$1,'EPA non-CO2 Data'!$I:$I,$A15,'EPA non-CO2 Data'!$F:$F,G$2)*10^12*SUMPRODUCT('Multipliers and Adjustments'!$E$43:$AN$70*('Multipliers and Adjustments'!$E$42:$AN$42=G$2)*('Multipliers and Adjustments'!$C$43:$C$70=$A15)*('Multipliers and Adjustments'!$D$43:$D$70=$B$1))</f>
        <v>0</v>
      </c>
      <c r="H15" s="10" cm="1">
        <f t="array" ref="H15">SUMIFS('EPA non-CO2 Data'!$H:$H,'EPA non-CO2 Data'!$A:$A,'Country Selector'!$A$2,'EPA non-CO2 Data'!$J:$J,$B$1,'EPA non-CO2 Data'!$I:$I,$A15,'EPA non-CO2 Data'!$F:$F,H$2)*10^12*SUMPRODUCT('Multipliers and Adjustments'!$E$43:$AN$70*('Multipliers and Adjustments'!$E$42:$AN$42=H$2)*('Multipliers and Adjustments'!$C$43:$C$70=$A15)*('Multipliers and Adjustments'!$D$43:$D$70=$B$1))</f>
        <v>0</v>
      </c>
      <c r="I15" s="10" cm="1">
        <f t="array" ref="I15">SUMIFS('EPA non-CO2 Data'!$H:$H,'EPA non-CO2 Data'!$A:$A,'Country Selector'!$A$2,'EPA non-CO2 Data'!$J:$J,$B$1,'EPA non-CO2 Data'!$I:$I,$A15,'EPA non-CO2 Data'!$F:$F,I$2)*10^12*SUMPRODUCT('Multipliers and Adjustments'!$E$43:$AN$70*('Multipliers and Adjustments'!$E$42:$AN$42=I$2)*('Multipliers and Adjustments'!$C$43:$C$70=$A15)*('Multipliers and Adjustments'!$D$43:$D$70=$B$1))</f>
        <v>0</v>
      </c>
      <c r="J15" s="10" cm="1">
        <f t="array" ref="J15">SUMIFS('EPA non-CO2 Data'!$H:$H,'EPA non-CO2 Data'!$A:$A,'Country Selector'!$A$2,'EPA non-CO2 Data'!$J:$J,$B$1,'EPA non-CO2 Data'!$I:$I,$A15,'EPA non-CO2 Data'!$F:$F,J$2)*10^12*SUMPRODUCT('Multipliers and Adjustments'!$E$43:$AN$70*('Multipliers and Adjustments'!$E$42:$AN$42=J$2)*('Multipliers and Adjustments'!$C$43:$C$70=$A15)*('Multipliers and Adjustments'!$D$43:$D$70=$B$1))</f>
        <v>0</v>
      </c>
      <c r="K15" s="10" cm="1">
        <f t="array" ref="K15">SUMIFS('EPA non-CO2 Data'!$H:$H,'EPA non-CO2 Data'!$A:$A,'Country Selector'!$A$2,'EPA non-CO2 Data'!$J:$J,$B$1,'EPA non-CO2 Data'!$I:$I,$A15,'EPA non-CO2 Data'!$F:$F,K$2)*10^12*SUMPRODUCT('Multipliers and Adjustments'!$E$43:$AN$70*('Multipliers and Adjustments'!$E$42:$AN$42=K$2)*('Multipliers and Adjustments'!$C$43:$C$70=$A15)*('Multipliers and Adjustments'!$D$43:$D$70=$B$1))</f>
        <v>0</v>
      </c>
      <c r="L15" s="10" cm="1">
        <f t="array" ref="L15">SUMIFS('EPA non-CO2 Data'!$H:$H,'EPA non-CO2 Data'!$A:$A,'Country Selector'!$A$2,'EPA non-CO2 Data'!$J:$J,$B$1,'EPA non-CO2 Data'!$I:$I,$A15,'EPA non-CO2 Data'!$F:$F,L$2)*10^12*SUMPRODUCT('Multipliers and Adjustments'!$E$43:$AN$70*('Multipliers and Adjustments'!$E$42:$AN$42=L$2)*('Multipliers and Adjustments'!$C$43:$C$70=$A15)*('Multipliers and Adjustments'!$D$43:$D$70=$B$1))</f>
        <v>0</v>
      </c>
      <c r="M15" s="10" cm="1">
        <f t="array" ref="M15">SUMIFS('EPA non-CO2 Data'!$H:$H,'EPA non-CO2 Data'!$A:$A,'Country Selector'!$A$2,'EPA non-CO2 Data'!$J:$J,$B$1,'EPA non-CO2 Data'!$I:$I,$A15,'EPA non-CO2 Data'!$F:$F,M$2)*10^12*SUMPRODUCT('Multipliers and Adjustments'!$E$43:$AN$70*('Multipliers and Adjustments'!$E$42:$AN$42=M$2)*('Multipliers and Adjustments'!$C$43:$C$70=$A15)*('Multipliers and Adjustments'!$D$43:$D$70=$B$1))</f>
        <v>0</v>
      </c>
      <c r="N15" s="10" cm="1">
        <f t="array" ref="N15">SUMIFS('EPA non-CO2 Data'!$H:$H,'EPA non-CO2 Data'!$A:$A,'Country Selector'!$A$2,'EPA non-CO2 Data'!$J:$J,$B$1,'EPA non-CO2 Data'!$I:$I,$A15,'EPA non-CO2 Data'!$F:$F,N$2)*10^12*SUMPRODUCT('Multipliers and Adjustments'!$E$43:$AN$70*('Multipliers and Adjustments'!$E$42:$AN$42=N$2)*('Multipliers and Adjustments'!$C$43:$C$70=$A15)*('Multipliers and Adjustments'!$D$43:$D$70=$B$1))</f>
        <v>0</v>
      </c>
      <c r="O15" s="10" cm="1">
        <f t="array" ref="O15">SUMIFS('EPA non-CO2 Data'!$H:$H,'EPA non-CO2 Data'!$A:$A,'Country Selector'!$A$2,'EPA non-CO2 Data'!$J:$J,$B$1,'EPA non-CO2 Data'!$I:$I,$A15,'EPA non-CO2 Data'!$F:$F,O$2)*10^12*SUMPRODUCT('Multipliers and Adjustments'!$E$43:$AN$70*('Multipliers and Adjustments'!$E$42:$AN$42=O$2)*('Multipliers and Adjustments'!$C$43:$C$70=$A15)*('Multipliers and Adjustments'!$D$43:$D$70=$B$1))</f>
        <v>0</v>
      </c>
      <c r="P15" s="10" cm="1">
        <f t="array" ref="P15">SUMIFS('EPA non-CO2 Data'!$H:$H,'EPA non-CO2 Data'!$A:$A,'Country Selector'!$A$2,'EPA non-CO2 Data'!$J:$J,$B$1,'EPA non-CO2 Data'!$I:$I,$A15,'EPA non-CO2 Data'!$F:$F,P$2)*10^12*SUMPRODUCT('Multipliers and Adjustments'!$E$43:$AN$70*('Multipliers and Adjustments'!$E$42:$AN$42=P$2)*('Multipliers and Adjustments'!$C$43:$C$70=$A15)*('Multipliers and Adjustments'!$D$43:$D$70=$B$1))</f>
        <v>0</v>
      </c>
      <c r="Q15" s="10" cm="1">
        <f t="array" ref="Q15">SUMIFS('EPA non-CO2 Data'!$H:$H,'EPA non-CO2 Data'!$A:$A,'Country Selector'!$A$2,'EPA non-CO2 Data'!$J:$J,$B$1,'EPA non-CO2 Data'!$I:$I,$A15,'EPA non-CO2 Data'!$F:$F,Q$2)*10^12*SUMPRODUCT('Multipliers and Adjustments'!$E$43:$AN$70*('Multipliers and Adjustments'!$E$42:$AN$42=Q$2)*('Multipliers and Adjustments'!$C$43:$C$70=$A15)*('Multipliers and Adjustments'!$D$43:$D$70=$B$1))</f>
        <v>0</v>
      </c>
      <c r="R15" s="10" cm="1">
        <f t="array" ref="R15">SUMIFS('EPA non-CO2 Data'!$H:$H,'EPA non-CO2 Data'!$A:$A,'Country Selector'!$A$2,'EPA non-CO2 Data'!$J:$J,$B$1,'EPA non-CO2 Data'!$I:$I,$A15,'EPA non-CO2 Data'!$F:$F,R$2)*10^12*SUMPRODUCT('Multipliers and Adjustments'!$E$43:$AN$70*('Multipliers and Adjustments'!$E$42:$AN$42=R$2)*('Multipliers and Adjustments'!$C$43:$C$70=$A15)*('Multipliers and Adjustments'!$D$43:$D$70=$B$1))</f>
        <v>0</v>
      </c>
      <c r="S15" s="10" cm="1">
        <f t="array" ref="S15">SUMIFS('EPA non-CO2 Data'!$H:$H,'EPA non-CO2 Data'!$A:$A,'Country Selector'!$A$2,'EPA non-CO2 Data'!$J:$J,$B$1,'EPA non-CO2 Data'!$I:$I,$A15,'EPA non-CO2 Data'!$F:$F,S$2)*10^12*SUMPRODUCT('Multipliers and Adjustments'!$E$43:$AN$70*('Multipliers and Adjustments'!$E$42:$AN$42=S$2)*('Multipliers and Adjustments'!$C$43:$C$70=$A15)*('Multipliers and Adjustments'!$D$43:$D$70=$B$1))</f>
        <v>0</v>
      </c>
      <c r="T15" s="10" cm="1">
        <f t="array" ref="T15">SUMIFS('EPA non-CO2 Data'!$H:$H,'EPA non-CO2 Data'!$A:$A,'Country Selector'!$A$2,'EPA non-CO2 Data'!$J:$J,$B$1,'EPA non-CO2 Data'!$I:$I,$A15,'EPA non-CO2 Data'!$F:$F,T$2)*10^12*SUMPRODUCT('Multipliers and Adjustments'!$E$43:$AN$70*('Multipliers and Adjustments'!$E$42:$AN$42=T$2)*('Multipliers and Adjustments'!$C$43:$C$70=$A15)*('Multipliers and Adjustments'!$D$43:$D$70=$B$1))</f>
        <v>0</v>
      </c>
      <c r="U15" s="10" cm="1">
        <f t="array" ref="U15">SUMIFS('EPA non-CO2 Data'!$H:$H,'EPA non-CO2 Data'!$A:$A,'Country Selector'!$A$2,'EPA non-CO2 Data'!$J:$J,$B$1,'EPA non-CO2 Data'!$I:$I,$A15,'EPA non-CO2 Data'!$F:$F,U$2)*10^12*SUMPRODUCT('Multipliers and Adjustments'!$E$43:$AN$70*('Multipliers and Adjustments'!$E$42:$AN$42=U$2)*('Multipliers and Adjustments'!$C$43:$C$70=$A15)*('Multipliers and Adjustments'!$D$43:$D$70=$B$1))</f>
        <v>0</v>
      </c>
      <c r="V15" s="10" cm="1">
        <f t="array" ref="V15">SUMIFS('EPA non-CO2 Data'!$H:$H,'EPA non-CO2 Data'!$A:$A,'Country Selector'!$A$2,'EPA non-CO2 Data'!$J:$J,$B$1,'EPA non-CO2 Data'!$I:$I,$A15,'EPA non-CO2 Data'!$F:$F,V$2)*10^12*SUMPRODUCT('Multipliers and Adjustments'!$E$43:$AN$70*('Multipliers and Adjustments'!$E$42:$AN$42=V$2)*('Multipliers and Adjustments'!$C$43:$C$70=$A15)*('Multipliers and Adjustments'!$D$43:$D$70=$B$1))</f>
        <v>0</v>
      </c>
      <c r="W15" s="10" cm="1">
        <f t="array" ref="W15">SUMIFS('EPA non-CO2 Data'!$H:$H,'EPA non-CO2 Data'!$A:$A,'Country Selector'!$A$2,'EPA non-CO2 Data'!$J:$J,$B$1,'EPA non-CO2 Data'!$I:$I,$A15,'EPA non-CO2 Data'!$F:$F,W$2)*10^12*SUMPRODUCT('Multipliers and Adjustments'!$E$43:$AN$70*('Multipliers and Adjustments'!$E$42:$AN$42=W$2)*('Multipliers and Adjustments'!$C$43:$C$70=$A15)*('Multipliers and Adjustments'!$D$43:$D$70=$B$1))</f>
        <v>0</v>
      </c>
      <c r="X15" s="10" cm="1">
        <f t="array" ref="X15">SUMIFS('EPA non-CO2 Data'!$H:$H,'EPA non-CO2 Data'!$A:$A,'Country Selector'!$A$2,'EPA non-CO2 Data'!$J:$J,$B$1,'EPA non-CO2 Data'!$I:$I,$A15,'EPA non-CO2 Data'!$F:$F,X$2)*10^12*SUMPRODUCT('Multipliers and Adjustments'!$E$43:$AN$70*('Multipliers and Adjustments'!$E$42:$AN$42=X$2)*('Multipliers and Adjustments'!$C$43:$C$70=$A15)*('Multipliers and Adjustments'!$D$43:$D$70=$B$1))</f>
        <v>0</v>
      </c>
      <c r="Y15" s="10" cm="1">
        <f t="array" ref="Y15">SUMIFS('EPA non-CO2 Data'!$H:$H,'EPA non-CO2 Data'!$A:$A,'Country Selector'!$A$2,'EPA non-CO2 Data'!$J:$J,$B$1,'EPA non-CO2 Data'!$I:$I,$A15,'EPA non-CO2 Data'!$F:$F,Y$2)*10^12*SUMPRODUCT('Multipliers and Adjustments'!$E$43:$AN$70*('Multipliers and Adjustments'!$E$42:$AN$42=Y$2)*('Multipliers and Adjustments'!$C$43:$C$70=$A15)*('Multipliers and Adjustments'!$D$43:$D$70=$B$1))</f>
        <v>0</v>
      </c>
      <c r="Z15" s="10" cm="1">
        <f t="array" ref="Z15">SUMIFS('EPA non-CO2 Data'!$H:$H,'EPA non-CO2 Data'!$A:$A,'Country Selector'!$A$2,'EPA non-CO2 Data'!$J:$J,$B$1,'EPA non-CO2 Data'!$I:$I,$A15,'EPA non-CO2 Data'!$F:$F,Z$2)*10^12*SUMPRODUCT('Multipliers and Adjustments'!$E$43:$AN$70*('Multipliers and Adjustments'!$E$42:$AN$42=Z$2)*('Multipliers and Adjustments'!$C$43:$C$70=$A15)*('Multipliers and Adjustments'!$D$43:$D$70=$B$1))</f>
        <v>0</v>
      </c>
      <c r="AA15" s="10" cm="1">
        <f t="array" ref="AA15">SUMIFS('EPA non-CO2 Data'!$H:$H,'EPA non-CO2 Data'!$A:$A,'Country Selector'!$A$2,'EPA non-CO2 Data'!$J:$J,$B$1,'EPA non-CO2 Data'!$I:$I,$A15,'EPA non-CO2 Data'!$F:$F,AA$2)*10^12*SUMPRODUCT('Multipliers and Adjustments'!$E$43:$AN$70*('Multipliers and Adjustments'!$E$42:$AN$42=AA$2)*('Multipliers and Adjustments'!$C$43:$C$70=$A15)*('Multipliers and Adjustments'!$D$43:$D$70=$B$1))</f>
        <v>0</v>
      </c>
      <c r="AB15" s="10" cm="1">
        <f t="array" ref="AB15">SUMIFS('EPA non-CO2 Data'!$H:$H,'EPA non-CO2 Data'!$A:$A,'Country Selector'!$A$2,'EPA non-CO2 Data'!$J:$J,$B$1,'EPA non-CO2 Data'!$I:$I,$A15,'EPA non-CO2 Data'!$F:$F,AB$2)*10^12*SUMPRODUCT('Multipliers and Adjustments'!$E$43:$AN$70*('Multipliers and Adjustments'!$E$42:$AN$42=AB$2)*('Multipliers and Adjustments'!$C$43:$C$70=$A15)*('Multipliers and Adjustments'!$D$43:$D$70=$B$1))</f>
        <v>0</v>
      </c>
      <c r="AC15" s="10" cm="1">
        <f t="array" ref="AC15">SUMIFS('EPA non-CO2 Data'!$H:$H,'EPA non-CO2 Data'!$A:$A,'Country Selector'!$A$2,'EPA non-CO2 Data'!$J:$J,$B$1,'EPA non-CO2 Data'!$I:$I,$A15,'EPA non-CO2 Data'!$F:$F,AC$2)*10^12*SUMPRODUCT('Multipliers and Adjustments'!$E$43:$AN$70*('Multipliers and Adjustments'!$E$42:$AN$42=AC$2)*('Multipliers and Adjustments'!$C$43:$C$70=$A15)*('Multipliers and Adjustments'!$D$43:$D$70=$B$1))</f>
        <v>0</v>
      </c>
      <c r="AD15" s="10" cm="1">
        <f t="array" ref="AD15">SUMIFS('EPA non-CO2 Data'!$H:$H,'EPA non-CO2 Data'!$A:$A,'Country Selector'!$A$2,'EPA non-CO2 Data'!$J:$J,$B$1,'EPA non-CO2 Data'!$I:$I,$A15,'EPA non-CO2 Data'!$F:$F,AD$2)*10^12*SUMPRODUCT('Multipliers and Adjustments'!$E$43:$AN$70*('Multipliers and Adjustments'!$E$42:$AN$42=AD$2)*('Multipliers and Adjustments'!$C$43:$C$70=$A15)*('Multipliers and Adjustments'!$D$43:$D$70=$B$1))</f>
        <v>0</v>
      </c>
      <c r="AE15" s="10" cm="1">
        <f t="array" ref="AE15">SUMIFS('EPA non-CO2 Data'!$H:$H,'EPA non-CO2 Data'!$A:$A,'Country Selector'!$A$2,'EPA non-CO2 Data'!$J:$J,$B$1,'EPA non-CO2 Data'!$I:$I,$A15,'EPA non-CO2 Data'!$F:$F,AE$2)*10^12*SUMPRODUCT('Multipliers and Adjustments'!$E$43:$AN$70*('Multipliers and Adjustments'!$E$42:$AN$42=AE$2)*('Multipliers and Adjustments'!$C$43:$C$70=$A15)*('Multipliers and Adjustments'!$D$43:$D$70=$B$1))</f>
        <v>0</v>
      </c>
      <c r="AF15" s="10" cm="1">
        <f t="array" ref="AF15">SUMIFS('EPA non-CO2 Data'!$H:$H,'EPA non-CO2 Data'!$A:$A,'Country Selector'!$A$2,'EPA non-CO2 Data'!$J:$J,$B$1,'EPA non-CO2 Data'!$I:$I,$A15,'EPA non-CO2 Data'!$F:$F,AF$2)*10^12*SUMPRODUCT('Multipliers and Adjustments'!$E$43:$AN$70*('Multipliers and Adjustments'!$E$42:$AN$42=AF$2)*('Multipliers and Adjustments'!$C$43:$C$70=$A15)*('Multipliers and Adjustments'!$D$43:$D$70=$B$1))</f>
        <v>0</v>
      </c>
      <c r="AG15" s="10" cm="1">
        <f t="array" ref="AG15">SUMIFS('EPA non-CO2 Data'!$H:$H,'EPA non-CO2 Data'!$A:$A,'Country Selector'!$A$2,'EPA non-CO2 Data'!$J:$J,$B$1,'EPA non-CO2 Data'!$I:$I,$A15,'EPA non-CO2 Data'!$F:$F,AG$2)*10^12*SUMPRODUCT('Multipliers and Adjustments'!$E$43:$AN$70*('Multipliers and Adjustments'!$E$42:$AN$42=AG$2)*('Multipliers and Adjustments'!$C$43:$C$70=$A15)*('Multipliers and Adjustments'!$D$43:$D$70=$B$1))</f>
        <v>0</v>
      </c>
      <c r="AH15" s="10" cm="1">
        <f t="array" ref="AH15">SUMIFS('EPA non-CO2 Data'!$H:$H,'EPA non-CO2 Data'!$A:$A,'Country Selector'!$A$2,'EPA non-CO2 Data'!$J:$J,$B$1,'EPA non-CO2 Data'!$I:$I,$A15,'EPA non-CO2 Data'!$F:$F,AH$2)*10^12*SUMPRODUCT('Multipliers and Adjustments'!$E$43:$AN$70*('Multipliers and Adjustments'!$E$42:$AN$42=AH$2)*('Multipliers and Adjustments'!$C$43:$C$70=$A15)*('Multipliers and Adjustments'!$D$43:$D$70=$B$1))</f>
        <v>0</v>
      </c>
      <c r="AI15" s="10" cm="1">
        <f t="array" ref="AI15">SUMIFS('EPA non-CO2 Data'!$H:$H,'EPA non-CO2 Data'!$A:$A,'Country Selector'!$A$2,'EPA non-CO2 Data'!$J:$J,$B$1,'EPA non-CO2 Data'!$I:$I,$A15,'EPA non-CO2 Data'!$F:$F,AI$2)*10^12*SUMPRODUCT('Multipliers and Adjustments'!$E$43:$AN$70*('Multipliers and Adjustments'!$E$42:$AN$42=AI$2)*('Multipliers and Adjustments'!$C$43:$C$70=$A15)*('Multipliers and Adjustments'!$D$43:$D$70=$B$1))</f>
        <v>0</v>
      </c>
      <c r="AJ15" s="10" cm="1">
        <f t="array" ref="AJ15">SUMIFS('EPA non-CO2 Data'!$H:$H,'EPA non-CO2 Data'!$A:$A,'Country Selector'!$A$2,'EPA non-CO2 Data'!$J:$J,$B$1,'EPA non-CO2 Data'!$I:$I,$A15,'EPA non-CO2 Data'!$F:$F,AJ$2)*10^12*SUMPRODUCT('Multipliers and Adjustments'!$E$43:$AN$70*('Multipliers and Adjustments'!$E$42:$AN$42=AJ$2)*('Multipliers and Adjustments'!$C$43:$C$70=$A15)*('Multipliers and Adjustments'!$D$43:$D$70=$B$1))</f>
        <v>0</v>
      </c>
      <c r="AK15" s="10" cm="1">
        <f t="array" ref="AK15">SUMIFS('EPA non-CO2 Data'!$H:$H,'EPA non-CO2 Data'!$A:$A,'Country Selector'!$A$2,'EPA non-CO2 Data'!$J:$J,$B$1,'EPA non-CO2 Data'!$I:$I,$A15,'EPA non-CO2 Data'!$F:$F,AK$2)*10^12*SUMPRODUCT('Multipliers and Adjustments'!$E$43:$AN$70*('Multipliers and Adjustments'!$E$42:$AN$42=AK$2)*('Multipliers and Adjustments'!$C$43:$C$70=$A15)*('Multipliers and Adjustments'!$D$43:$D$70=$B$1))</f>
        <v>0</v>
      </c>
    </row>
    <row r="16" spans="1:37" x14ac:dyDescent="0.25">
      <c r="A16" t="s">
        <v>562</v>
      </c>
      <c r="B16" s="10" cm="1">
        <f t="array" ref="B16">SUMIFS('EPA non-CO2 Data'!$H:$H,'EPA non-CO2 Data'!$A:$A,'Country Selector'!$A$2,'EPA non-CO2 Data'!$J:$J,$B$1,'EPA non-CO2 Data'!$I:$I,$A16,'EPA non-CO2 Data'!$F:$F,B$2)*10^12*SUMPRODUCT('Multipliers and Adjustments'!$E$43:$AN$70*('Multipliers and Adjustments'!$E$42:$AN$42=B$2)*('Multipliers and Adjustments'!$C$43:$C$70=$A16)*('Multipliers and Adjustments'!$D$43:$D$70=$B$1))</f>
        <v>0</v>
      </c>
      <c r="C16" s="10" cm="1">
        <f t="array" ref="C16">SUMIFS('EPA non-CO2 Data'!$H:$H,'EPA non-CO2 Data'!$A:$A,'Country Selector'!$A$2,'EPA non-CO2 Data'!$J:$J,$B$1,'EPA non-CO2 Data'!$I:$I,$A16,'EPA non-CO2 Data'!$F:$F,C$2)*10^12*SUMPRODUCT('Multipliers and Adjustments'!$E$43:$AN$70*('Multipliers and Adjustments'!$E$42:$AN$42=C$2)*('Multipliers and Adjustments'!$C$43:$C$70=$A16)*('Multipliers and Adjustments'!$D$43:$D$70=$B$1))</f>
        <v>0</v>
      </c>
      <c r="D16" s="10" cm="1">
        <f t="array" ref="D16">SUMIFS('EPA non-CO2 Data'!$H:$H,'EPA non-CO2 Data'!$A:$A,'Country Selector'!$A$2,'EPA non-CO2 Data'!$J:$J,$B$1,'EPA non-CO2 Data'!$I:$I,$A16,'EPA non-CO2 Data'!$F:$F,D$2)*10^12*SUMPRODUCT('Multipliers and Adjustments'!$E$43:$AN$70*('Multipliers and Adjustments'!$E$42:$AN$42=D$2)*('Multipliers and Adjustments'!$C$43:$C$70=$A16)*('Multipliers and Adjustments'!$D$43:$D$70=$B$1))</f>
        <v>0</v>
      </c>
      <c r="E16" s="10" cm="1">
        <f t="array" ref="E16">SUMIFS('EPA non-CO2 Data'!$H:$H,'EPA non-CO2 Data'!$A:$A,'Country Selector'!$A$2,'EPA non-CO2 Data'!$J:$J,$B$1,'EPA non-CO2 Data'!$I:$I,$A16,'EPA non-CO2 Data'!$F:$F,E$2)*10^12*SUMPRODUCT('Multipliers and Adjustments'!$E$43:$AN$70*('Multipliers and Adjustments'!$E$42:$AN$42=E$2)*('Multipliers and Adjustments'!$C$43:$C$70=$A16)*('Multipliers and Adjustments'!$D$43:$D$70=$B$1))</f>
        <v>0</v>
      </c>
      <c r="F16" s="10" cm="1">
        <f t="array" ref="F16">SUMIFS('EPA non-CO2 Data'!$H:$H,'EPA non-CO2 Data'!$A:$A,'Country Selector'!$A$2,'EPA non-CO2 Data'!$J:$J,$B$1,'EPA non-CO2 Data'!$I:$I,$A16,'EPA non-CO2 Data'!$F:$F,F$2)*10^12*SUMPRODUCT('Multipliers and Adjustments'!$E$43:$AN$70*('Multipliers and Adjustments'!$E$42:$AN$42=F$2)*('Multipliers and Adjustments'!$C$43:$C$70=$A16)*('Multipliers and Adjustments'!$D$43:$D$70=$B$1))</f>
        <v>0</v>
      </c>
      <c r="G16" s="10" cm="1">
        <f t="array" ref="G16">SUMIFS('EPA non-CO2 Data'!$H:$H,'EPA non-CO2 Data'!$A:$A,'Country Selector'!$A$2,'EPA non-CO2 Data'!$J:$J,$B$1,'EPA non-CO2 Data'!$I:$I,$A16,'EPA non-CO2 Data'!$F:$F,G$2)*10^12*SUMPRODUCT('Multipliers and Adjustments'!$E$43:$AN$70*('Multipliers and Adjustments'!$E$42:$AN$42=G$2)*('Multipliers and Adjustments'!$C$43:$C$70=$A16)*('Multipliers and Adjustments'!$D$43:$D$70=$B$1))</f>
        <v>0</v>
      </c>
      <c r="H16" s="10" cm="1">
        <f t="array" ref="H16">SUMIFS('EPA non-CO2 Data'!$H:$H,'EPA non-CO2 Data'!$A:$A,'Country Selector'!$A$2,'EPA non-CO2 Data'!$J:$J,$B$1,'EPA non-CO2 Data'!$I:$I,$A16,'EPA non-CO2 Data'!$F:$F,H$2)*10^12*SUMPRODUCT('Multipliers and Adjustments'!$E$43:$AN$70*('Multipliers and Adjustments'!$E$42:$AN$42=H$2)*('Multipliers and Adjustments'!$C$43:$C$70=$A16)*('Multipliers and Adjustments'!$D$43:$D$70=$B$1))</f>
        <v>0</v>
      </c>
      <c r="I16" s="10" cm="1">
        <f t="array" ref="I16">SUMIFS('EPA non-CO2 Data'!$H:$H,'EPA non-CO2 Data'!$A:$A,'Country Selector'!$A$2,'EPA non-CO2 Data'!$J:$J,$B$1,'EPA non-CO2 Data'!$I:$I,$A16,'EPA non-CO2 Data'!$F:$F,I$2)*10^12*SUMPRODUCT('Multipliers and Adjustments'!$E$43:$AN$70*('Multipliers and Adjustments'!$E$42:$AN$42=I$2)*('Multipliers and Adjustments'!$C$43:$C$70=$A16)*('Multipliers and Adjustments'!$D$43:$D$70=$B$1))</f>
        <v>0</v>
      </c>
      <c r="J16" s="10" cm="1">
        <f t="array" ref="J16">SUMIFS('EPA non-CO2 Data'!$H:$H,'EPA non-CO2 Data'!$A:$A,'Country Selector'!$A$2,'EPA non-CO2 Data'!$J:$J,$B$1,'EPA non-CO2 Data'!$I:$I,$A16,'EPA non-CO2 Data'!$F:$F,J$2)*10^12*SUMPRODUCT('Multipliers and Adjustments'!$E$43:$AN$70*('Multipliers and Adjustments'!$E$42:$AN$42=J$2)*('Multipliers and Adjustments'!$C$43:$C$70=$A16)*('Multipliers and Adjustments'!$D$43:$D$70=$B$1))</f>
        <v>0</v>
      </c>
      <c r="K16" s="10" cm="1">
        <f t="array" ref="K16">SUMIFS('EPA non-CO2 Data'!$H:$H,'EPA non-CO2 Data'!$A:$A,'Country Selector'!$A$2,'EPA non-CO2 Data'!$J:$J,$B$1,'EPA non-CO2 Data'!$I:$I,$A16,'EPA non-CO2 Data'!$F:$F,K$2)*10^12*SUMPRODUCT('Multipliers and Adjustments'!$E$43:$AN$70*('Multipliers and Adjustments'!$E$42:$AN$42=K$2)*('Multipliers and Adjustments'!$C$43:$C$70=$A16)*('Multipliers and Adjustments'!$D$43:$D$70=$B$1))</f>
        <v>0</v>
      </c>
      <c r="L16" s="10" cm="1">
        <f t="array" ref="L16">SUMIFS('EPA non-CO2 Data'!$H:$H,'EPA non-CO2 Data'!$A:$A,'Country Selector'!$A$2,'EPA non-CO2 Data'!$J:$J,$B$1,'EPA non-CO2 Data'!$I:$I,$A16,'EPA non-CO2 Data'!$F:$F,L$2)*10^12*SUMPRODUCT('Multipliers and Adjustments'!$E$43:$AN$70*('Multipliers and Adjustments'!$E$42:$AN$42=L$2)*('Multipliers and Adjustments'!$C$43:$C$70=$A16)*('Multipliers and Adjustments'!$D$43:$D$70=$B$1))</f>
        <v>0</v>
      </c>
      <c r="M16" s="10" cm="1">
        <f t="array" ref="M16">SUMIFS('EPA non-CO2 Data'!$H:$H,'EPA non-CO2 Data'!$A:$A,'Country Selector'!$A$2,'EPA non-CO2 Data'!$J:$J,$B$1,'EPA non-CO2 Data'!$I:$I,$A16,'EPA non-CO2 Data'!$F:$F,M$2)*10^12*SUMPRODUCT('Multipliers and Adjustments'!$E$43:$AN$70*('Multipliers and Adjustments'!$E$42:$AN$42=M$2)*('Multipliers and Adjustments'!$C$43:$C$70=$A16)*('Multipliers and Adjustments'!$D$43:$D$70=$B$1))</f>
        <v>0</v>
      </c>
      <c r="N16" s="10" cm="1">
        <f t="array" ref="N16">SUMIFS('EPA non-CO2 Data'!$H:$H,'EPA non-CO2 Data'!$A:$A,'Country Selector'!$A$2,'EPA non-CO2 Data'!$J:$J,$B$1,'EPA non-CO2 Data'!$I:$I,$A16,'EPA non-CO2 Data'!$F:$F,N$2)*10^12*SUMPRODUCT('Multipliers and Adjustments'!$E$43:$AN$70*('Multipliers and Adjustments'!$E$42:$AN$42=N$2)*('Multipliers and Adjustments'!$C$43:$C$70=$A16)*('Multipliers and Adjustments'!$D$43:$D$70=$B$1))</f>
        <v>0</v>
      </c>
      <c r="O16" s="10" cm="1">
        <f t="array" ref="O16">SUMIFS('EPA non-CO2 Data'!$H:$H,'EPA non-CO2 Data'!$A:$A,'Country Selector'!$A$2,'EPA non-CO2 Data'!$J:$J,$B$1,'EPA non-CO2 Data'!$I:$I,$A16,'EPA non-CO2 Data'!$F:$F,O$2)*10^12*SUMPRODUCT('Multipliers and Adjustments'!$E$43:$AN$70*('Multipliers and Adjustments'!$E$42:$AN$42=O$2)*('Multipliers and Adjustments'!$C$43:$C$70=$A16)*('Multipliers and Adjustments'!$D$43:$D$70=$B$1))</f>
        <v>0</v>
      </c>
      <c r="P16" s="10" cm="1">
        <f t="array" ref="P16">SUMIFS('EPA non-CO2 Data'!$H:$H,'EPA non-CO2 Data'!$A:$A,'Country Selector'!$A$2,'EPA non-CO2 Data'!$J:$J,$B$1,'EPA non-CO2 Data'!$I:$I,$A16,'EPA non-CO2 Data'!$F:$F,P$2)*10^12*SUMPRODUCT('Multipliers and Adjustments'!$E$43:$AN$70*('Multipliers and Adjustments'!$E$42:$AN$42=P$2)*('Multipliers and Adjustments'!$C$43:$C$70=$A16)*('Multipliers and Adjustments'!$D$43:$D$70=$B$1))</f>
        <v>0</v>
      </c>
      <c r="Q16" s="10" cm="1">
        <f t="array" ref="Q16">SUMIFS('EPA non-CO2 Data'!$H:$H,'EPA non-CO2 Data'!$A:$A,'Country Selector'!$A$2,'EPA non-CO2 Data'!$J:$J,$B$1,'EPA non-CO2 Data'!$I:$I,$A16,'EPA non-CO2 Data'!$F:$F,Q$2)*10^12*SUMPRODUCT('Multipliers and Adjustments'!$E$43:$AN$70*('Multipliers and Adjustments'!$E$42:$AN$42=Q$2)*('Multipliers and Adjustments'!$C$43:$C$70=$A16)*('Multipliers and Adjustments'!$D$43:$D$70=$B$1))</f>
        <v>0</v>
      </c>
      <c r="R16" s="10" cm="1">
        <f t="array" ref="R16">SUMIFS('EPA non-CO2 Data'!$H:$H,'EPA non-CO2 Data'!$A:$A,'Country Selector'!$A$2,'EPA non-CO2 Data'!$J:$J,$B$1,'EPA non-CO2 Data'!$I:$I,$A16,'EPA non-CO2 Data'!$F:$F,R$2)*10^12*SUMPRODUCT('Multipliers and Adjustments'!$E$43:$AN$70*('Multipliers and Adjustments'!$E$42:$AN$42=R$2)*('Multipliers and Adjustments'!$C$43:$C$70=$A16)*('Multipliers and Adjustments'!$D$43:$D$70=$B$1))</f>
        <v>0</v>
      </c>
      <c r="S16" s="10" cm="1">
        <f t="array" ref="S16">SUMIFS('EPA non-CO2 Data'!$H:$H,'EPA non-CO2 Data'!$A:$A,'Country Selector'!$A$2,'EPA non-CO2 Data'!$J:$J,$B$1,'EPA non-CO2 Data'!$I:$I,$A16,'EPA non-CO2 Data'!$F:$F,S$2)*10^12*SUMPRODUCT('Multipliers and Adjustments'!$E$43:$AN$70*('Multipliers and Adjustments'!$E$42:$AN$42=S$2)*('Multipliers and Adjustments'!$C$43:$C$70=$A16)*('Multipliers and Adjustments'!$D$43:$D$70=$B$1))</f>
        <v>0</v>
      </c>
      <c r="T16" s="10" cm="1">
        <f t="array" ref="T16">SUMIFS('EPA non-CO2 Data'!$H:$H,'EPA non-CO2 Data'!$A:$A,'Country Selector'!$A$2,'EPA non-CO2 Data'!$J:$J,$B$1,'EPA non-CO2 Data'!$I:$I,$A16,'EPA non-CO2 Data'!$F:$F,T$2)*10^12*SUMPRODUCT('Multipliers and Adjustments'!$E$43:$AN$70*('Multipliers and Adjustments'!$E$42:$AN$42=T$2)*('Multipliers and Adjustments'!$C$43:$C$70=$A16)*('Multipliers and Adjustments'!$D$43:$D$70=$B$1))</f>
        <v>0</v>
      </c>
      <c r="U16" s="10" cm="1">
        <f t="array" ref="U16">SUMIFS('EPA non-CO2 Data'!$H:$H,'EPA non-CO2 Data'!$A:$A,'Country Selector'!$A$2,'EPA non-CO2 Data'!$J:$J,$B$1,'EPA non-CO2 Data'!$I:$I,$A16,'EPA non-CO2 Data'!$F:$F,U$2)*10^12*SUMPRODUCT('Multipliers and Adjustments'!$E$43:$AN$70*('Multipliers and Adjustments'!$E$42:$AN$42=U$2)*('Multipliers and Adjustments'!$C$43:$C$70=$A16)*('Multipliers and Adjustments'!$D$43:$D$70=$B$1))</f>
        <v>0</v>
      </c>
      <c r="V16" s="10" cm="1">
        <f t="array" ref="V16">SUMIFS('EPA non-CO2 Data'!$H:$H,'EPA non-CO2 Data'!$A:$A,'Country Selector'!$A$2,'EPA non-CO2 Data'!$J:$J,$B$1,'EPA non-CO2 Data'!$I:$I,$A16,'EPA non-CO2 Data'!$F:$F,V$2)*10^12*SUMPRODUCT('Multipliers and Adjustments'!$E$43:$AN$70*('Multipliers and Adjustments'!$E$42:$AN$42=V$2)*('Multipliers and Adjustments'!$C$43:$C$70=$A16)*('Multipliers and Adjustments'!$D$43:$D$70=$B$1))</f>
        <v>0</v>
      </c>
      <c r="W16" s="10" cm="1">
        <f t="array" ref="W16">SUMIFS('EPA non-CO2 Data'!$H:$H,'EPA non-CO2 Data'!$A:$A,'Country Selector'!$A$2,'EPA non-CO2 Data'!$J:$J,$B$1,'EPA non-CO2 Data'!$I:$I,$A16,'EPA non-CO2 Data'!$F:$F,W$2)*10^12*SUMPRODUCT('Multipliers and Adjustments'!$E$43:$AN$70*('Multipliers and Adjustments'!$E$42:$AN$42=W$2)*('Multipliers and Adjustments'!$C$43:$C$70=$A16)*('Multipliers and Adjustments'!$D$43:$D$70=$B$1))</f>
        <v>0</v>
      </c>
      <c r="X16" s="10" cm="1">
        <f t="array" ref="X16">SUMIFS('EPA non-CO2 Data'!$H:$H,'EPA non-CO2 Data'!$A:$A,'Country Selector'!$A$2,'EPA non-CO2 Data'!$J:$J,$B$1,'EPA non-CO2 Data'!$I:$I,$A16,'EPA non-CO2 Data'!$F:$F,X$2)*10^12*SUMPRODUCT('Multipliers and Adjustments'!$E$43:$AN$70*('Multipliers and Adjustments'!$E$42:$AN$42=X$2)*('Multipliers and Adjustments'!$C$43:$C$70=$A16)*('Multipliers and Adjustments'!$D$43:$D$70=$B$1))</f>
        <v>0</v>
      </c>
      <c r="Y16" s="10" cm="1">
        <f t="array" ref="Y16">SUMIFS('EPA non-CO2 Data'!$H:$H,'EPA non-CO2 Data'!$A:$A,'Country Selector'!$A$2,'EPA non-CO2 Data'!$J:$J,$B$1,'EPA non-CO2 Data'!$I:$I,$A16,'EPA non-CO2 Data'!$F:$F,Y$2)*10^12*SUMPRODUCT('Multipliers and Adjustments'!$E$43:$AN$70*('Multipliers and Adjustments'!$E$42:$AN$42=Y$2)*('Multipliers and Adjustments'!$C$43:$C$70=$A16)*('Multipliers and Adjustments'!$D$43:$D$70=$B$1))</f>
        <v>0</v>
      </c>
      <c r="Z16" s="10" cm="1">
        <f t="array" ref="Z16">SUMIFS('EPA non-CO2 Data'!$H:$H,'EPA non-CO2 Data'!$A:$A,'Country Selector'!$A$2,'EPA non-CO2 Data'!$J:$J,$B$1,'EPA non-CO2 Data'!$I:$I,$A16,'EPA non-CO2 Data'!$F:$F,Z$2)*10^12*SUMPRODUCT('Multipliers and Adjustments'!$E$43:$AN$70*('Multipliers and Adjustments'!$E$42:$AN$42=Z$2)*('Multipliers and Adjustments'!$C$43:$C$70=$A16)*('Multipliers and Adjustments'!$D$43:$D$70=$B$1))</f>
        <v>0</v>
      </c>
      <c r="AA16" s="10" cm="1">
        <f t="array" ref="AA16">SUMIFS('EPA non-CO2 Data'!$H:$H,'EPA non-CO2 Data'!$A:$A,'Country Selector'!$A$2,'EPA non-CO2 Data'!$J:$J,$B$1,'EPA non-CO2 Data'!$I:$I,$A16,'EPA non-CO2 Data'!$F:$F,AA$2)*10^12*SUMPRODUCT('Multipliers and Adjustments'!$E$43:$AN$70*('Multipliers and Adjustments'!$E$42:$AN$42=AA$2)*('Multipliers and Adjustments'!$C$43:$C$70=$A16)*('Multipliers and Adjustments'!$D$43:$D$70=$B$1))</f>
        <v>0</v>
      </c>
      <c r="AB16" s="10" cm="1">
        <f t="array" ref="AB16">SUMIFS('EPA non-CO2 Data'!$H:$H,'EPA non-CO2 Data'!$A:$A,'Country Selector'!$A$2,'EPA non-CO2 Data'!$J:$J,$B$1,'EPA non-CO2 Data'!$I:$I,$A16,'EPA non-CO2 Data'!$F:$F,AB$2)*10^12*SUMPRODUCT('Multipliers and Adjustments'!$E$43:$AN$70*('Multipliers and Adjustments'!$E$42:$AN$42=AB$2)*('Multipliers and Adjustments'!$C$43:$C$70=$A16)*('Multipliers and Adjustments'!$D$43:$D$70=$B$1))</f>
        <v>0</v>
      </c>
      <c r="AC16" s="10" cm="1">
        <f t="array" ref="AC16">SUMIFS('EPA non-CO2 Data'!$H:$H,'EPA non-CO2 Data'!$A:$A,'Country Selector'!$A$2,'EPA non-CO2 Data'!$J:$J,$B$1,'EPA non-CO2 Data'!$I:$I,$A16,'EPA non-CO2 Data'!$F:$F,AC$2)*10^12*SUMPRODUCT('Multipliers and Adjustments'!$E$43:$AN$70*('Multipliers and Adjustments'!$E$42:$AN$42=AC$2)*('Multipliers and Adjustments'!$C$43:$C$70=$A16)*('Multipliers and Adjustments'!$D$43:$D$70=$B$1))</f>
        <v>0</v>
      </c>
      <c r="AD16" s="10" cm="1">
        <f t="array" ref="AD16">SUMIFS('EPA non-CO2 Data'!$H:$H,'EPA non-CO2 Data'!$A:$A,'Country Selector'!$A$2,'EPA non-CO2 Data'!$J:$J,$B$1,'EPA non-CO2 Data'!$I:$I,$A16,'EPA non-CO2 Data'!$F:$F,AD$2)*10^12*SUMPRODUCT('Multipliers and Adjustments'!$E$43:$AN$70*('Multipliers and Adjustments'!$E$42:$AN$42=AD$2)*('Multipliers and Adjustments'!$C$43:$C$70=$A16)*('Multipliers and Adjustments'!$D$43:$D$70=$B$1))</f>
        <v>0</v>
      </c>
      <c r="AE16" s="10" cm="1">
        <f t="array" ref="AE16">SUMIFS('EPA non-CO2 Data'!$H:$H,'EPA non-CO2 Data'!$A:$A,'Country Selector'!$A$2,'EPA non-CO2 Data'!$J:$J,$B$1,'EPA non-CO2 Data'!$I:$I,$A16,'EPA non-CO2 Data'!$F:$F,AE$2)*10^12*SUMPRODUCT('Multipliers and Adjustments'!$E$43:$AN$70*('Multipliers and Adjustments'!$E$42:$AN$42=AE$2)*('Multipliers and Adjustments'!$C$43:$C$70=$A16)*('Multipliers and Adjustments'!$D$43:$D$70=$B$1))</f>
        <v>0</v>
      </c>
      <c r="AF16" s="10" cm="1">
        <f t="array" ref="AF16">SUMIFS('EPA non-CO2 Data'!$H:$H,'EPA non-CO2 Data'!$A:$A,'Country Selector'!$A$2,'EPA non-CO2 Data'!$J:$J,$B$1,'EPA non-CO2 Data'!$I:$I,$A16,'EPA non-CO2 Data'!$F:$F,AF$2)*10^12*SUMPRODUCT('Multipliers and Adjustments'!$E$43:$AN$70*('Multipliers and Adjustments'!$E$42:$AN$42=AF$2)*('Multipliers and Adjustments'!$C$43:$C$70=$A16)*('Multipliers and Adjustments'!$D$43:$D$70=$B$1))</f>
        <v>0</v>
      </c>
      <c r="AG16" s="10" cm="1">
        <f t="array" ref="AG16">SUMIFS('EPA non-CO2 Data'!$H:$H,'EPA non-CO2 Data'!$A:$A,'Country Selector'!$A$2,'EPA non-CO2 Data'!$J:$J,$B$1,'EPA non-CO2 Data'!$I:$I,$A16,'EPA non-CO2 Data'!$F:$F,AG$2)*10^12*SUMPRODUCT('Multipliers and Adjustments'!$E$43:$AN$70*('Multipliers and Adjustments'!$E$42:$AN$42=AG$2)*('Multipliers and Adjustments'!$C$43:$C$70=$A16)*('Multipliers and Adjustments'!$D$43:$D$70=$B$1))</f>
        <v>0</v>
      </c>
      <c r="AH16" s="10" cm="1">
        <f t="array" ref="AH16">SUMIFS('EPA non-CO2 Data'!$H:$H,'EPA non-CO2 Data'!$A:$A,'Country Selector'!$A$2,'EPA non-CO2 Data'!$J:$J,$B$1,'EPA non-CO2 Data'!$I:$I,$A16,'EPA non-CO2 Data'!$F:$F,AH$2)*10^12*SUMPRODUCT('Multipliers and Adjustments'!$E$43:$AN$70*('Multipliers and Adjustments'!$E$42:$AN$42=AH$2)*('Multipliers and Adjustments'!$C$43:$C$70=$A16)*('Multipliers and Adjustments'!$D$43:$D$70=$B$1))</f>
        <v>0</v>
      </c>
      <c r="AI16" s="10" cm="1">
        <f t="array" ref="AI16">SUMIFS('EPA non-CO2 Data'!$H:$H,'EPA non-CO2 Data'!$A:$A,'Country Selector'!$A$2,'EPA non-CO2 Data'!$J:$J,$B$1,'EPA non-CO2 Data'!$I:$I,$A16,'EPA non-CO2 Data'!$F:$F,AI$2)*10^12*SUMPRODUCT('Multipliers and Adjustments'!$E$43:$AN$70*('Multipliers and Adjustments'!$E$42:$AN$42=AI$2)*('Multipliers and Adjustments'!$C$43:$C$70=$A16)*('Multipliers and Adjustments'!$D$43:$D$70=$B$1))</f>
        <v>0</v>
      </c>
      <c r="AJ16" s="10" cm="1">
        <f t="array" ref="AJ16">SUMIFS('EPA non-CO2 Data'!$H:$H,'EPA non-CO2 Data'!$A:$A,'Country Selector'!$A$2,'EPA non-CO2 Data'!$J:$J,$B$1,'EPA non-CO2 Data'!$I:$I,$A16,'EPA non-CO2 Data'!$F:$F,AJ$2)*10^12*SUMPRODUCT('Multipliers and Adjustments'!$E$43:$AN$70*('Multipliers and Adjustments'!$E$42:$AN$42=AJ$2)*('Multipliers and Adjustments'!$C$43:$C$70=$A16)*('Multipliers and Adjustments'!$D$43:$D$70=$B$1))</f>
        <v>0</v>
      </c>
      <c r="AK16" s="10" cm="1">
        <f t="array" ref="AK16">SUMIFS('EPA non-CO2 Data'!$H:$H,'EPA non-CO2 Data'!$A:$A,'Country Selector'!$A$2,'EPA non-CO2 Data'!$J:$J,$B$1,'EPA non-CO2 Data'!$I:$I,$A16,'EPA non-CO2 Data'!$F:$F,AK$2)*10^12*SUMPRODUCT('Multipliers and Adjustments'!$E$43:$AN$70*('Multipliers and Adjustments'!$E$42:$AN$42=AK$2)*('Multipliers and Adjustments'!$C$43:$C$70=$A16)*('Multipliers and Adjustments'!$D$43:$D$70=$B$1))</f>
        <v>0</v>
      </c>
    </row>
    <row r="17" spans="1:37" x14ac:dyDescent="0.25">
      <c r="A17" t="s">
        <v>563</v>
      </c>
      <c r="B17" s="10" cm="1">
        <f t="array" ref="B17">SUMIFS('EPA non-CO2 Data'!$H:$H,'EPA non-CO2 Data'!$A:$A,'Country Selector'!$A$2,'EPA non-CO2 Data'!$J:$J,$B$1,'EPA non-CO2 Data'!$I:$I,$A17,'EPA non-CO2 Data'!$F:$F,B$2)*10^12*SUMPRODUCT('Multipliers and Adjustments'!$E$43:$AN$70*('Multipliers and Adjustments'!$E$42:$AN$42=B$2)*('Multipliers and Adjustments'!$C$43:$C$70=$A17)*('Multipliers and Adjustments'!$D$43:$D$70=$B$1))</f>
        <v>0</v>
      </c>
      <c r="C17" s="10" cm="1">
        <f t="array" ref="C17">SUMIFS('EPA non-CO2 Data'!$H:$H,'EPA non-CO2 Data'!$A:$A,'Country Selector'!$A$2,'EPA non-CO2 Data'!$J:$J,$B$1,'EPA non-CO2 Data'!$I:$I,$A17,'EPA non-CO2 Data'!$F:$F,C$2)*10^12*SUMPRODUCT('Multipliers and Adjustments'!$E$43:$AN$70*('Multipliers and Adjustments'!$E$42:$AN$42=C$2)*('Multipliers and Adjustments'!$C$43:$C$70=$A17)*('Multipliers and Adjustments'!$D$43:$D$70=$B$1))</f>
        <v>0</v>
      </c>
      <c r="D17" s="10" cm="1">
        <f t="array" ref="D17">SUMIFS('EPA non-CO2 Data'!$H:$H,'EPA non-CO2 Data'!$A:$A,'Country Selector'!$A$2,'EPA non-CO2 Data'!$J:$J,$B$1,'EPA non-CO2 Data'!$I:$I,$A17,'EPA non-CO2 Data'!$F:$F,D$2)*10^12*SUMPRODUCT('Multipliers and Adjustments'!$E$43:$AN$70*('Multipliers and Adjustments'!$E$42:$AN$42=D$2)*('Multipliers and Adjustments'!$C$43:$C$70=$A17)*('Multipliers and Adjustments'!$D$43:$D$70=$B$1))</f>
        <v>0</v>
      </c>
      <c r="E17" s="10" cm="1">
        <f t="array" ref="E17">SUMIFS('EPA non-CO2 Data'!$H:$H,'EPA non-CO2 Data'!$A:$A,'Country Selector'!$A$2,'EPA non-CO2 Data'!$J:$J,$B$1,'EPA non-CO2 Data'!$I:$I,$A17,'EPA non-CO2 Data'!$F:$F,E$2)*10^12*SUMPRODUCT('Multipliers and Adjustments'!$E$43:$AN$70*('Multipliers and Adjustments'!$E$42:$AN$42=E$2)*('Multipliers and Adjustments'!$C$43:$C$70=$A17)*('Multipliers and Adjustments'!$D$43:$D$70=$B$1))</f>
        <v>0</v>
      </c>
      <c r="F17" s="10" cm="1">
        <f t="array" ref="F17">SUMIFS('EPA non-CO2 Data'!$H:$H,'EPA non-CO2 Data'!$A:$A,'Country Selector'!$A$2,'EPA non-CO2 Data'!$J:$J,$B$1,'EPA non-CO2 Data'!$I:$I,$A17,'EPA non-CO2 Data'!$F:$F,F$2)*10^12*SUMPRODUCT('Multipliers and Adjustments'!$E$43:$AN$70*('Multipliers and Adjustments'!$E$42:$AN$42=F$2)*('Multipliers and Adjustments'!$C$43:$C$70=$A17)*('Multipliers and Adjustments'!$D$43:$D$70=$B$1))</f>
        <v>0</v>
      </c>
      <c r="G17" s="10" cm="1">
        <f t="array" ref="G17">SUMIFS('EPA non-CO2 Data'!$H:$H,'EPA non-CO2 Data'!$A:$A,'Country Selector'!$A$2,'EPA non-CO2 Data'!$J:$J,$B$1,'EPA non-CO2 Data'!$I:$I,$A17,'EPA non-CO2 Data'!$F:$F,G$2)*10^12*SUMPRODUCT('Multipliers and Adjustments'!$E$43:$AN$70*('Multipliers and Adjustments'!$E$42:$AN$42=G$2)*('Multipliers and Adjustments'!$C$43:$C$70=$A17)*('Multipliers and Adjustments'!$D$43:$D$70=$B$1))</f>
        <v>0</v>
      </c>
      <c r="H17" s="10" cm="1">
        <f t="array" ref="H17">SUMIFS('EPA non-CO2 Data'!$H:$H,'EPA non-CO2 Data'!$A:$A,'Country Selector'!$A$2,'EPA non-CO2 Data'!$J:$J,$B$1,'EPA non-CO2 Data'!$I:$I,$A17,'EPA non-CO2 Data'!$F:$F,H$2)*10^12*SUMPRODUCT('Multipliers and Adjustments'!$E$43:$AN$70*('Multipliers and Adjustments'!$E$42:$AN$42=H$2)*('Multipliers and Adjustments'!$C$43:$C$70=$A17)*('Multipliers and Adjustments'!$D$43:$D$70=$B$1))</f>
        <v>0</v>
      </c>
      <c r="I17" s="10" cm="1">
        <f t="array" ref="I17">SUMIFS('EPA non-CO2 Data'!$H:$H,'EPA non-CO2 Data'!$A:$A,'Country Selector'!$A$2,'EPA non-CO2 Data'!$J:$J,$B$1,'EPA non-CO2 Data'!$I:$I,$A17,'EPA non-CO2 Data'!$F:$F,I$2)*10^12*SUMPRODUCT('Multipliers and Adjustments'!$E$43:$AN$70*('Multipliers and Adjustments'!$E$42:$AN$42=I$2)*('Multipliers and Adjustments'!$C$43:$C$70=$A17)*('Multipliers and Adjustments'!$D$43:$D$70=$B$1))</f>
        <v>0</v>
      </c>
      <c r="J17" s="10" cm="1">
        <f t="array" ref="J17">SUMIFS('EPA non-CO2 Data'!$H:$H,'EPA non-CO2 Data'!$A:$A,'Country Selector'!$A$2,'EPA non-CO2 Data'!$J:$J,$B$1,'EPA non-CO2 Data'!$I:$I,$A17,'EPA non-CO2 Data'!$F:$F,J$2)*10^12*SUMPRODUCT('Multipliers and Adjustments'!$E$43:$AN$70*('Multipliers and Adjustments'!$E$42:$AN$42=J$2)*('Multipliers and Adjustments'!$C$43:$C$70=$A17)*('Multipliers and Adjustments'!$D$43:$D$70=$B$1))</f>
        <v>0</v>
      </c>
      <c r="K17" s="10" cm="1">
        <f t="array" ref="K17">SUMIFS('EPA non-CO2 Data'!$H:$H,'EPA non-CO2 Data'!$A:$A,'Country Selector'!$A$2,'EPA non-CO2 Data'!$J:$J,$B$1,'EPA non-CO2 Data'!$I:$I,$A17,'EPA non-CO2 Data'!$F:$F,K$2)*10^12*SUMPRODUCT('Multipliers and Adjustments'!$E$43:$AN$70*('Multipliers and Adjustments'!$E$42:$AN$42=K$2)*('Multipliers and Adjustments'!$C$43:$C$70=$A17)*('Multipliers and Adjustments'!$D$43:$D$70=$B$1))</f>
        <v>0</v>
      </c>
      <c r="L17" s="10" cm="1">
        <f t="array" ref="L17">SUMIFS('EPA non-CO2 Data'!$H:$H,'EPA non-CO2 Data'!$A:$A,'Country Selector'!$A$2,'EPA non-CO2 Data'!$J:$J,$B$1,'EPA non-CO2 Data'!$I:$I,$A17,'EPA non-CO2 Data'!$F:$F,L$2)*10^12*SUMPRODUCT('Multipliers and Adjustments'!$E$43:$AN$70*('Multipliers and Adjustments'!$E$42:$AN$42=L$2)*('Multipliers and Adjustments'!$C$43:$C$70=$A17)*('Multipliers and Adjustments'!$D$43:$D$70=$B$1))</f>
        <v>0</v>
      </c>
      <c r="M17" s="10" cm="1">
        <f t="array" ref="M17">SUMIFS('EPA non-CO2 Data'!$H:$H,'EPA non-CO2 Data'!$A:$A,'Country Selector'!$A$2,'EPA non-CO2 Data'!$J:$J,$B$1,'EPA non-CO2 Data'!$I:$I,$A17,'EPA non-CO2 Data'!$F:$F,M$2)*10^12*SUMPRODUCT('Multipliers and Adjustments'!$E$43:$AN$70*('Multipliers and Adjustments'!$E$42:$AN$42=M$2)*('Multipliers and Adjustments'!$C$43:$C$70=$A17)*('Multipliers and Adjustments'!$D$43:$D$70=$B$1))</f>
        <v>0</v>
      </c>
      <c r="N17" s="10" cm="1">
        <f t="array" ref="N17">SUMIFS('EPA non-CO2 Data'!$H:$H,'EPA non-CO2 Data'!$A:$A,'Country Selector'!$A$2,'EPA non-CO2 Data'!$J:$J,$B$1,'EPA non-CO2 Data'!$I:$I,$A17,'EPA non-CO2 Data'!$F:$F,N$2)*10^12*SUMPRODUCT('Multipliers and Adjustments'!$E$43:$AN$70*('Multipliers and Adjustments'!$E$42:$AN$42=N$2)*('Multipliers and Adjustments'!$C$43:$C$70=$A17)*('Multipliers and Adjustments'!$D$43:$D$70=$B$1))</f>
        <v>0</v>
      </c>
      <c r="O17" s="10" cm="1">
        <f t="array" ref="O17">SUMIFS('EPA non-CO2 Data'!$H:$H,'EPA non-CO2 Data'!$A:$A,'Country Selector'!$A$2,'EPA non-CO2 Data'!$J:$J,$B$1,'EPA non-CO2 Data'!$I:$I,$A17,'EPA non-CO2 Data'!$F:$F,O$2)*10^12*SUMPRODUCT('Multipliers and Adjustments'!$E$43:$AN$70*('Multipliers and Adjustments'!$E$42:$AN$42=O$2)*('Multipliers and Adjustments'!$C$43:$C$70=$A17)*('Multipliers and Adjustments'!$D$43:$D$70=$B$1))</f>
        <v>0</v>
      </c>
      <c r="P17" s="10" cm="1">
        <f t="array" ref="P17">SUMIFS('EPA non-CO2 Data'!$H:$H,'EPA non-CO2 Data'!$A:$A,'Country Selector'!$A$2,'EPA non-CO2 Data'!$J:$J,$B$1,'EPA non-CO2 Data'!$I:$I,$A17,'EPA non-CO2 Data'!$F:$F,P$2)*10^12*SUMPRODUCT('Multipliers and Adjustments'!$E$43:$AN$70*('Multipliers and Adjustments'!$E$42:$AN$42=P$2)*('Multipliers and Adjustments'!$C$43:$C$70=$A17)*('Multipliers and Adjustments'!$D$43:$D$70=$B$1))</f>
        <v>0</v>
      </c>
      <c r="Q17" s="10" cm="1">
        <f t="array" ref="Q17">SUMIFS('EPA non-CO2 Data'!$H:$H,'EPA non-CO2 Data'!$A:$A,'Country Selector'!$A$2,'EPA non-CO2 Data'!$J:$J,$B$1,'EPA non-CO2 Data'!$I:$I,$A17,'EPA non-CO2 Data'!$F:$F,Q$2)*10^12*SUMPRODUCT('Multipliers and Adjustments'!$E$43:$AN$70*('Multipliers and Adjustments'!$E$42:$AN$42=Q$2)*('Multipliers and Adjustments'!$C$43:$C$70=$A17)*('Multipliers and Adjustments'!$D$43:$D$70=$B$1))</f>
        <v>0</v>
      </c>
      <c r="R17" s="10" cm="1">
        <f t="array" ref="R17">SUMIFS('EPA non-CO2 Data'!$H:$H,'EPA non-CO2 Data'!$A:$A,'Country Selector'!$A$2,'EPA non-CO2 Data'!$J:$J,$B$1,'EPA non-CO2 Data'!$I:$I,$A17,'EPA non-CO2 Data'!$F:$F,R$2)*10^12*SUMPRODUCT('Multipliers and Adjustments'!$E$43:$AN$70*('Multipliers and Adjustments'!$E$42:$AN$42=R$2)*('Multipliers and Adjustments'!$C$43:$C$70=$A17)*('Multipliers and Adjustments'!$D$43:$D$70=$B$1))</f>
        <v>0</v>
      </c>
      <c r="S17" s="10" cm="1">
        <f t="array" ref="S17">SUMIFS('EPA non-CO2 Data'!$H:$H,'EPA non-CO2 Data'!$A:$A,'Country Selector'!$A$2,'EPA non-CO2 Data'!$J:$J,$B$1,'EPA non-CO2 Data'!$I:$I,$A17,'EPA non-CO2 Data'!$F:$F,S$2)*10^12*SUMPRODUCT('Multipliers and Adjustments'!$E$43:$AN$70*('Multipliers and Adjustments'!$E$42:$AN$42=S$2)*('Multipliers and Adjustments'!$C$43:$C$70=$A17)*('Multipliers and Adjustments'!$D$43:$D$70=$B$1))</f>
        <v>0</v>
      </c>
      <c r="T17" s="10" cm="1">
        <f t="array" ref="T17">SUMIFS('EPA non-CO2 Data'!$H:$H,'EPA non-CO2 Data'!$A:$A,'Country Selector'!$A$2,'EPA non-CO2 Data'!$J:$J,$B$1,'EPA non-CO2 Data'!$I:$I,$A17,'EPA non-CO2 Data'!$F:$F,T$2)*10^12*SUMPRODUCT('Multipliers and Adjustments'!$E$43:$AN$70*('Multipliers and Adjustments'!$E$42:$AN$42=T$2)*('Multipliers and Adjustments'!$C$43:$C$70=$A17)*('Multipliers and Adjustments'!$D$43:$D$70=$B$1))</f>
        <v>0</v>
      </c>
      <c r="U17" s="10" cm="1">
        <f t="array" ref="U17">SUMIFS('EPA non-CO2 Data'!$H:$H,'EPA non-CO2 Data'!$A:$A,'Country Selector'!$A$2,'EPA non-CO2 Data'!$J:$J,$B$1,'EPA non-CO2 Data'!$I:$I,$A17,'EPA non-CO2 Data'!$F:$F,U$2)*10^12*SUMPRODUCT('Multipliers and Adjustments'!$E$43:$AN$70*('Multipliers and Adjustments'!$E$42:$AN$42=U$2)*('Multipliers and Adjustments'!$C$43:$C$70=$A17)*('Multipliers and Adjustments'!$D$43:$D$70=$B$1))</f>
        <v>0</v>
      </c>
      <c r="V17" s="10" cm="1">
        <f t="array" ref="V17">SUMIFS('EPA non-CO2 Data'!$H:$H,'EPA non-CO2 Data'!$A:$A,'Country Selector'!$A$2,'EPA non-CO2 Data'!$J:$J,$B$1,'EPA non-CO2 Data'!$I:$I,$A17,'EPA non-CO2 Data'!$F:$F,V$2)*10^12*SUMPRODUCT('Multipliers and Adjustments'!$E$43:$AN$70*('Multipliers and Adjustments'!$E$42:$AN$42=V$2)*('Multipliers and Adjustments'!$C$43:$C$70=$A17)*('Multipliers and Adjustments'!$D$43:$D$70=$B$1))</f>
        <v>0</v>
      </c>
      <c r="W17" s="10" cm="1">
        <f t="array" ref="W17">SUMIFS('EPA non-CO2 Data'!$H:$H,'EPA non-CO2 Data'!$A:$A,'Country Selector'!$A$2,'EPA non-CO2 Data'!$J:$J,$B$1,'EPA non-CO2 Data'!$I:$I,$A17,'EPA non-CO2 Data'!$F:$F,W$2)*10^12*SUMPRODUCT('Multipliers and Adjustments'!$E$43:$AN$70*('Multipliers and Adjustments'!$E$42:$AN$42=W$2)*('Multipliers and Adjustments'!$C$43:$C$70=$A17)*('Multipliers and Adjustments'!$D$43:$D$70=$B$1))</f>
        <v>0</v>
      </c>
      <c r="X17" s="10" cm="1">
        <f t="array" ref="X17">SUMIFS('EPA non-CO2 Data'!$H:$H,'EPA non-CO2 Data'!$A:$A,'Country Selector'!$A$2,'EPA non-CO2 Data'!$J:$J,$B$1,'EPA non-CO2 Data'!$I:$I,$A17,'EPA non-CO2 Data'!$F:$F,X$2)*10^12*SUMPRODUCT('Multipliers and Adjustments'!$E$43:$AN$70*('Multipliers and Adjustments'!$E$42:$AN$42=X$2)*('Multipliers and Adjustments'!$C$43:$C$70=$A17)*('Multipliers and Adjustments'!$D$43:$D$70=$B$1))</f>
        <v>0</v>
      </c>
      <c r="Y17" s="10" cm="1">
        <f t="array" ref="Y17">SUMIFS('EPA non-CO2 Data'!$H:$H,'EPA non-CO2 Data'!$A:$A,'Country Selector'!$A$2,'EPA non-CO2 Data'!$J:$J,$B$1,'EPA non-CO2 Data'!$I:$I,$A17,'EPA non-CO2 Data'!$F:$F,Y$2)*10^12*SUMPRODUCT('Multipliers and Adjustments'!$E$43:$AN$70*('Multipliers and Adjustments'!$E$42:$AN$42=Y$2)*('Multipliers and Adjustments'!$C$43:$C$70=$A17)*('Multipliers and Adjustments'!$D$43:$D$70=$B$1))</f>
        <v>0</v>
      </c>
      <c r="Z17" s="10" cm="1">
        <f t="array" ref="Z17">SUMIFS('EPA non-CO2 Data'!$H:$H,'EPA non-CO2 Data'!$A:$A,'Country Selector'!$A$2,'EPA non-CO2 Data'!$J:$J,$B$1,'EPA non-CO2 Data'!$I:$I,$A17,'EPA non-CO2 Data'!$F:$F,Z$2)*10^12*SUMPRODUCT('Multipliers and Adjustments'!$E$43:$AN$70*('Multipliers and Adjustments'!$E$42:$AN$42=Z$2)*('Multipliers and Adjustments'!$C$43:$C$70=$A17)*('Multipliers and Adjustments'!$D$43:$D$70=$B$1))</f>
        <v>0</v>
      </c>
      <c r="AA17" s="10" cm="1">
        <f t="array" ref="AA17">SUMIFS('EPA non-CO2 Data'!$H:$H,'EPA non-CO2 Data'!$A:$A,'Country Selector'!$A$2,'EPA non-CO2 Data'!$J:$J,$B$1,'EPA non-CO2 Data'!$I:$I,$A17,'EPA non-CO2 Data'!$F:$F,AA$2)*10^12*SUMPRODUCT('Multipliers and Adjustments'!$E$43:$AN$70*('Multipliers and Adjustments'!$E$42:$AN$42=AA$2)*('Multipliers and Adjustments'!$C$43:$C$70=$A17)*('Multipliers and Adjustments'!$D$43:$D$70=$B$1))</f>
        <v>0</v>
      </c>
      <c r="AB17" s="10" cm="1">
        <f t="array" ref="AB17">SUMIFS('EPA non-CO2 Data'!$H:$H,'EPA non-CO2 Data'!$A:$A,'Country Selector'!$A$2,'EPA non-CO2 Data'!$J:$J,$B$1,'EPA non-CO2 Data'!$I:$I,$A17,'EPA non-CO2 Data'!$F:$F,AB$2)*10^12*SUMPRODUCT('Multipliers and Adjustments'!$E$43:$AN$70*('Multipliers and Adjustments'!$E$42:$AN$42=AB$2)*('Multipliers and Adjustments'!$C$43:$C$70=$A17)*('Multipliers and Adjustments'!$D$43:$D$70=$B$1))</f>
        <v>0</v>
      </c>
      <c r="AC17" s="10" cm="1">
        <f t="array" ref="AC17">SUMIFS('EPA non-CO2 Data'!$H:$H,'EPA non-CO2 Data'!$A:$A,'Country Selector'!$A$2,'EPA non-CO2 Data'!$J:$J,$B$1,'EPA non-CO2 Data'!$I:$I,$A17,'EPA non-CO2 Data'!$F:$F,AC$2)*10^12*SUMPRODUCT('Multipliers and Adjustments'!$E$43:$AN$70*('Multipliers and Adjustments'!$E$42:$AN$42=AC$2)*('Multipliers and Adjustments'!$C$43:$C$70=$A17)*('Multipliers and Adjustments'!$D$43:$D$70=$B$1))</f>
        <v>0</v>
      </c>
      <c r="AD17" s="10" cm="1">
        <f t="array" ref="AD17">SUMIFS('EPA non-CO2 Data'!$H:$H,'EPA non-CO2 Data'!$A:$A,'Country Selector'!$A$2,'EPA non-CO2 Data'!$J:$J,$B$1,'EPA non-CO2 Data'!$I:$I,$A17,'EPA non-CO2 Data'!$F:$F,AD$2)*10^12*SUMPRODUCT('Multipliers and Adjustments'!$E$43:$AN$70*('Multipliers and Adjustments'!$E$42:$AN$42=AD$2)*('Multipliers and Adjustments'!$C$43:$C$70=$A17)*('Multipliers and Adjustments'!$D$43:$D$70=$B$1))</f>
        <v>0</v>
      </c>
      <c r="AE17" s="10" cm="1">
        <f t="array" ref="AE17">SUMIFS('EPA non-CO2 Data'!$H:$H,'EPA non-CO2 Data'!$A:$A,'Country Selector'!$A$2,'EPA non-CO2 Data'!$J:$J,$B$1,'EPA non-CO2 Data'!$I:$I,$A17,'EPA non-CO2 Data'!$F:$F,AE$2)*10^12*SUMPRODUCT('Multipliers and Adjustments'!$E$43:$AN$70*('Multipliers and Adjustments'!$E$42:$AN$42=AE$2)*('Multipliers and Adjustments'!$C$43:$C$70=$A17)*('Multipliers and Adjustments'!$D$43:$D$70=$B$1))</f>
        <v>0</v>
      </c>
      <c r="AF17" s="10" cm="1">
        <f t="array" ref="AF17">SUMIFS('EPA non-CO2 Data'!$H:$H,'EPA non-CO2 Data'!$A:$A,'Country Selector'!$A$2,'EPA non-CO2 Data'!$J:$J,$B$1,'EPA non-CO2 Data'!$I:$I,$A17,'EPA non-CO2 Data'!$F:$F,AF$2)*10^12*SUMPRODUCT('Multipliers and Adjustments'!$E$43:$AN$70*('Multipliers and Adjustments'!$E$42:$AN$42=AF$2)*('Multipliers and Adjustments'!$C$43:$C$70=$A17)*('Multipliers and Adjustments'!$D$43:$D$70=$B$1))</f>
        <v>0</v>
      </c>
      <c r="AG17" s="10" cm="1">
        <f t="array" ref="AG17">SUMIFS('EPA non-CO2 Data'!$H:$H,'EPA non-CO2 Data'!$A:$A,'Country Selector'!$A$2,'EPA non-CO2 Data'!$J:$J,$B$1,'EPA non-CO2 Data'!$I:$I,$A17,'EPA non-CO2 Data'!$F:$F,AG$2)*10^12*SUMPRODUCT('Multipliers and Adjustments'!$E$43:$AN$70*('Multipliers and Adjustments'!$E$42:$AN$42=AG$2)*('Multipliers and Adjustments'!$C$43:$C$70=$A17)*('Multipliers and Adjustments'!$D$43:$D$70=$B$1))</f>
        <v>0</v>
      </c>
      <c r="AH17" s="10" cm="1">
        <f t="array" ref="AH17">SUMIFS('EPA non-CO2 Data'!$H:$H,'EPA non-CO2 Data'!$A:$A,'Country Selector'!$A$2,'EPA non-CO2 Data'!$J:$J,$B$1,'EPA non-CO2 Data'!$I:$I,$A17,'EPA non-CO2 Data'!$F:$F,AH$2)*10^12*SUMPRODUCT('Multipliers and Adjustments'!$E$43:$AN$70*('Multipliers and Adjustments'!$E$42:$AN$42=AH$2)*('Multipliers and Adjustments'!$C$43:$C$70=$A17)*('Multipliers and Adjustments'!$D$43:$D$70=$B$1))</f>
        <v>0</v>
      </c>
      <c r="AI17" s="10" cm="1">
        <f t="array" ref="AI17">SUMIFS('EPA non-CO2 Data'!$H:$H,'EPA non-CO2 Data'!$A:$A,'Country Selector'!$A$2,'EPA non-CO2 Data'!$J:$J,$B$1,'EPA non-CO2 Data'!$I:$I,$A17,'EPA non-CO2 Data'!$F:$F,AI$2)*10^12*SUMPRODUCT('Multipliers and Adjustments'!$E$43:$AN$70*('Multipliers and Adjustments'!$E$42:$AN$42=AI$2)*('Multipliers and Adjustments'!$C$43:$C$70=$A17)*('Multipliers and Adjustments'!$D$43:$D$70=$B$1))</f>
        <v>0</v>
      </c>
      <c r="AJ17" s="10" cm="1">
        <f t="array" ref="AJ17">SUMIFS('EPA non-CO2 Data'!$H:$H,'EPA non-CO2 Data'!$A:$A,'Country Selector'!$A$2,'EPA non-CO2 Data'!$J:$J,$B$1,'EPA non-CO2 Data'!$I:$I,$A17,'EPA non-CO2 Data'!$F:$F,AJ$2)*10^12*SUMPRODUCT('Multipliers and Adjustments'!$E$43:$AN$70*('Multipliers and Adjustments'!$E$42:$AN$42=AJ$2)*('Multipliers and Adjustments'!$C$43:$C$70=$A17)*('Multipliers and Adjustments'!$D$43:$D$70=$B$1))</f>
        <v>0</v>
      </c>
      <c r="AK17" s="10" cm="1">
        <f t="array" ref="AK17">SUMIFS('EPA non-CO2 Data'!$H:$H,'EPA non-CO2 Data'!$A:$A,'Country Selector'!$A$2,'EPA non-CO2 Data'!$J:$J,$B$1,'EPA non-CO2 Data'!$I:$I,$A17,'EPA non-CO2 Data'!$F:$F,AK$2)*10^12*SUMPRODUCT('Multipliers and Adjustments'!$E$43:$AN$70*('Multipliers and Adjustments'!$E$42:$AN$42=AK$2)*('Multipliers and Adjustments'!$C$43:$C$70=$A17)*('Multipliers and Adjustments'!$D$43:$D$70=$B$1))</f>
        <v>0</v>
      </c>
    </row>
    <row r="18" spans="1:37" x14ac:dyDescent="0.25">
      <c r="A18" t="s">
        <v>574</v>
      </c>
      <c r="B18" s="10" cm="1">
        <f t="array" ref="B18">SUMIFS('EPA non-CO2 Data'!$H:$H,'EPA non-CO2 Data'!$A:$A,'Country Selector'!$A$2,'EPA non-CO2 Data'!$J:$J,$B$1,'EPA non-CO2 Data'!$I:$I,$A18,'EPA non-CO2 Data'!$F:$F,B$2)*10^12*SUMPRODUCT('Multipliers and Adjustments'!$E$43:$AN$70*('Multipliers and Adjustments'!$E$42:$AN$42=B$2)*('Multipliers and Adjustments'!$C$43:$C$70=$A18)*('Multipliers and Adjustments'!$D$43:$D$70=$B$1))</f>
        <v>0</v>
      </c>
      <c r="C18" s="10" cm="1">
        <f t="array" ref="C18">SUMIFS('EPA non-CO2 Data'!$H:$H,'EPA non-CO2 Data'!$A:$A,'Country Selector'!$A$2,'EPA non-CO2 Data'!$J:$J,$B$1,'EPA non-CO2 Data'!$I:$I,$A18,'EPA non-CO2 Data'!$F:$F,C$2)*10^12*SUMPRODUCT('Multipliers and Adjustments'!$E$43:$AN$70*('Multipliers and Adjustments'!$E$42:$AN$42=C$2)*('Multipliers and Adjustments'!$C$43:$C$70=$A18)*('Multipliers and Adjustments'!$D$43:$D$70=$B$1))</f>
        <v>0</v>
      </c>
      <c r="D18" s="10" cm="1">
        <f t="array" ref="D18">SUMIFS('EPA non-CO2 Data'!$H:$H,'EPA non-CO2 Data'!$A:$A,'Country Selector'!$A$2,'EPA non-CO2 Data'!$J:$J,$B$1,'EPA non-CO2 Data'!$I:$I,$A18,'EPA non-CO2 Data'!$F:$F,D$2)*10^12*SUMPRODUCT('Multipliers and Adjustments'!$E$43:$AN$70*('Multipliers and Adjustments'!$E$42:$AN$42=D$2)*('Multipliers and Adjustments'!$C$43:$C$70=$A18)*('Multipliers and Adjustments'!$D$43:$D$70=$B$1))</f>
        <v>0</v>
      </c>
      <c r="E18" s="10" cm="1">
        <f t="array" ref="E18">SUMIFS('EPA non-CO2 Data'!$H:$H,'EPA non-CO2 Data'!$A:$A,'Country Selector'!$A$2,'EPA non-CO2 Data'!$J:$J,$B$1,'EPA non-CO2 Data'!$I:$I,$A18,'EPA non-CO2 Data'!$F:$F,E$2)*10^12*SUMPRODUCT('Multipliers and Adjustments'!$E$43:$AN$70*('Multipliers and Adjustments'!$E$42:$AN$42=E$2)*('Multipliers and Adjustments'!$C$43:$C$70=$A18)*('Multipliers and Adjustments'!$D$43:$D$70=$B$1))</f>
        <v>0</v>
      </c>
      <c r="F18" s="10" cm="1">
        <f t="array" ref="F18">SUMIFS('EPA non-CO2 Data'!$H:$H,'EPA non-CO2 Data'!$A:$A,'Country Selector'!$A$2,'EPA non-CO2 Data'!$J:$J,$B$1,'EPA non-CO2 Data'!$I:$I,$A18,'EPA non-CO2 Data'!$F:$F,F$2)*10^12*SUMPRODUCT('Multipliers and Adjustments'!$E$43:$AN$70*('Multipliers and Adjustments'!$E$42:$AN$42=F$2)*('Multipliers and Adjustments'!$C$43:$C$70=$A18)*('Multipliers and Adjustments'!$D$43:$D$70=$B$1))</f>
        <v>0</v>
      </c>
      <c r="G18" s="10" cm="1">
        <f t="array" ref="G18">SUMIFS('EPA non-CO2 Data'!$H:$H,'EPA non-CO2 Data'!$A:$A,'Country Selector'!$A$2,'EPA non-CO2 Data'!$J:$J,$B$1,'EPA non-CO2 Data'!$I:$I,$A18,'EPA non-CO2 Data'!$F:$F,G$2)*10^12*SUMPRODUCT('Multipliers and Adjustments'!$E$43:$AN$70*('Multipliers and Adjustments'!$E$42:$AN$42=G$2)*('Multipliers and Adjustments'!$C$43:$C$70=$A18)*('Multipliers and Adjustments'!$D$43:$D$70=$B$1))</f>
        <v>0</v>
      </c>
      <c r="H18" s="10" cm="1">
        <f t="array" ref="H18">SUMIFS('EPA non-CO2 Data'!$H:$H,'EPA non-CO2 Data'!$A:$A,'Country Selector'!$A$2,'EPA non-CO2 Data'!$J:$J,$B$1,'EPA non-CO2 Data'!$I:$I,$A18,'EPA non-CO2 Data'!$F:$F,H$2)*10^12*SUMPRODUCT('Multipliers and Adjustments'!$E$43:$AN$70*('Multipliers and Adjustments'!$E$42:$AN$42=H$2)*('Multipliers and Adjustments'!$C$43:$C$70=$A18)*('Multipliers and Adjustments'!$D$43:$D$70=$B$1))</f>
        <v>0</v>
      </c>
      <c r="I18" s="10" cm="1">
        <f t="array" ref="I18">SUMIFS('EPA non-CO2 Data'!$H:$H,'EPA non-CO2 Data'!$A:$A,'Country Selector'!$A$2,'EPA non-CO2 Data'!$J:$J,$B$1,'EPA non-CO2 Data'!$I:$I,$A18,'EPA non-CO2 Data'!$F:$F,I$2)*10^12*SUMPRODUCT('Multipliers and Adjustments'!$E$43:$AN$70*('Multipliers and Adjustments'!$E$42:$AN$42=I$2)*('Multipliers and Adjustments'!$C$43:$C$70=$A18)*('Multipliers and Adjustments'!$D$43:$D$70=$B$1))</f>
        <v>0</v>
      </c>
      <c r="J18" s="10" cm="1">
        <f t="array" ref="J18">SUMIFS('EPA non-CO2 Data'!$H:$H,'EPA non-CO2 Data'!$A:$A,'Country Selector'!$A$2,'EPA non-CO2 Data'!$J:$J,$B$1,'EPA non-CO2 Data'!$I:$I,$A18,'EPA non-CO2 Data'!$F:$F,J$2)*10^12*SUMPRODUCT('Multipliers and Adjustments'!$E$43:$AN$70*('Multipliers and Adjustments'!$E$42:$AN$42=J$2)*('Multipliers and Adjustments'!$C$43:$C$70=$A18)*('Multipliers and Adjustments'!$D$43:$D$70=$B$1))</f>
        <v>0</v>
      </c>
      <c r="K18" s="10" cm="1">
        <f t="array" ref="K18">SUMIFS('EPA non-CO2 Data'!$H:$H,'EPA non-CO2 Data'!$A:$A,'Country Selector'!$A$2,'EPA non-CO2 Data'!$J:$J,$B$1,'EPA non-CO2 Data'!$I:$I,$A18,'EPA non-CO2 Data'!$F:$F,K$2)*10^12*SUMPRODUCT('Multipliers and Adjustments'!$E$43:$AN$70*('Multipliers and Adjustments'!$E$42:$AN$42=K$2)*('Multipliers and Adjustments'!$C$43:$C$70=$A18)*('Multipliers and Adjustments'!$D$43:$D$70=$B$1))</f>
        <v>0</v>
      </c>
      <c r="L18" s="10" cm="1">
        <f t="array" ref="L18">SUMIFS('EPA non-CO2 Data'!$H:$H,'EPA non-CO2 Data'!$A:$A,'Country Selector'!$A$2,'EPA non-CO2 Data'!$J:$J,$B$1,'EPA non-CO2 Data'!$I:$I,$A18,'EPA non-CO2 Data'!$F:$F,L$2)*10^12*SUMPRODUCT('Multipliers and Adjustments'!$E$43:$AN$70*('Multipliers and Adjustments'!$E$42:$AN$42=L$2)*('Multipliers and Adjustments'!$C$43:$C$70=$A18)*('Multipliers and Adjustments'!$D$43:$D$70=$B$1))</f>
        <v>0</v>
      </c>
      <c r="M18" s="10" cm="1">
        <f t="array" ref="M18">SUMIFS('EPA non-CO2 Data'!$H:$H,'EPA non-CO2 Data'!$A:$A,'Country Selector'!$A$2,'EPA non-CO2 Data'!$J:$J,$B$1,'EPA non-CO2 Data'!$I:$I,$A18,'EPA non-CO2 Data'!$F:$F,M$2)*10^12*SUMPRODUCT('Multipliers and Adjustments'!$E$43:$AN$70*('Multipliers and Adjustments'!$E$42:$AN$42=M$2)*('Multipliers and Adjustments'!$C$43:$C$70=$A18)*('Multipliers and Adjustments'!$D$43:$D$70=$B$1))</f>
        <v>0</v>
      </c>
      <c r="N18" s="10" cm="1">
        <f t="array" ref="N18">SUMIFS('EPA non-CO2 Data'!$H:$H,'EPA non-CO2 Data'!$A:$A,'Country Selector'!$A$2,'EPA non-CO2 Data'!$J:$J,$B$1,'EPA non-CO2 Data'!$I:$I,$A18,'EPA non-CO2 Data'!$F:$F,N$2)*10^12*SUMPRODUCT('Multipliers and Adjustments'!$E$43:$AN$70*('Multipliers and Adjustments'!$E$42:$AN$42=N$2)*('Multipliers and Adjustments'!$C$43:$C$70=$A18)*('Multipliers and Adjustments'!$D$43:$D$70=$B$1))</f>
        <v>0</v>
      </c>
      <c r="O18" s="10" cm="1">
        <f t="array" ref="O18">SUMIFS('EPA non-CO2 Data'!$H:$H,'EPA non-CO2 Data'!$A:$A,'Country Selector'!$A$2,'EPA non-CO2 Data'!$J:$J,$B$1,'EPA non-CO2 Data'!$I:$I,$A18,'EPA non-CO2 Data'!$F:$F,O$2)*10^12*SUMPRODUCT('Multipliers and Adjustments'!$E$43:$AN$70*('Multipliers and Adjustments'!$E$42:$AN$42=O$2)*('Multipliers and Adjustments'!$C$43:$C$70=$A18)*('Multipliers and Adjustments'!$D$43:$D$70=$B$1))</f>
        <v>0</v>
      </c>
      <c r="P18" s="10" cm="1">
        <f t="array" ref="P18">SUMIFS('EPA non-CO2 Data'!$H:$H,'EPA non-CO2 Data'!$A:$A,'Country Selector'!$A$2,'EPA non-CO2 Data'!$J:$J,$B$1,'EPA non-CO2 Data'!$I:$I,$A18,'EPA non-CO2 Data'!$F:$F,P$2)*10^12*SUMPRODUCT('Multipliers and Adjustments'!$E$43:$AN$70*('Multipliers and Adjustments'!$E$42:$AN$42=P$2)*('Multipliers and Adjustments'!$C$43:$C$70=$A18)*('Multipliers and Adjustments'!$D$43:$D$70=$B$1))</f>
        <v>0</v>
      </c>
      <c r="Q18" s="10" cm="1">
        <f t="array" ref="Q18">SUMIFS('EPA non-CO2 Data'!$H:$H,'EPA non-CO2 Data'!$A:$A,'Country Selector'!$A$2,'EPA non-CO2 Data'!$J:$J,$B$1,'EPA non-CO2 Data'!$I:$I,$A18,'EPA non-CO2 Data'!$F:$F,Q$2)*10^12*SUMPRODUCT('Multipliers and Adjustments'!$E$43:$AN$70*('Multipliers and Adjustments'!$E$42:$AN$42=Q$2)*('Multipliers and Adjustments'!$C$43:$C$70=$A18)*('Multipliers and Adjustments'!$D$43:$D$70=$B$1))</f>
        <v>0</v>
      </c>
      <c r="R18" s="10" cm="1">
        <f t="array" ref="R18">SUMIFS('EPA non-CO2 Data'!$H:$H,'EPA non-CO2 Data'!$A:$A,'Country Selector'!$A$2,'EPA non-CO2 Data'!$J:$J,$B$1,'EPA non-CO2 Data'!$I:$I,$A18,'EPA non-CO2 Data'!$F:$F,R$2)*10^12*SUMPRODUCT('Multipliers and Adjustments'!$E$43:$AN$70*('Multipliers and Adjustments'!$E$42:$AN$42=R$2)*('Multipliers and Adjustments'!$C$43:$C$70=$A18)*('Multipliers and Adjustments'!$D$43:$D$70=$B$1))</f>
        <v>0</v>
      </c>
      <c r="S18" s="10" cm="1">
        <f t="array" ref="S18">SUMIFS('EPA non-CO2 Data'!$H:$H,'EPA non-CO2 Data'!$A:$A,'Country Selector'!$A$2,'EPA non-CO2 Data'!$J:$J,$B$1,'EPA non-CO2 Data'!$I:$I,$A18,'EPA non-CO2 Data'!$F:$F,S$2)*10^12*SUMPRODUCT('Multipliers and Adjustments'!$E$43:$AN$70*('Multipliers and Adjustments'!$E$42:$AN$42=S$2)*('Multipliers and Adjustments'!$C$43:$C$70=$A18)*('Multipliers and Adjustments'!$D$43:$D$70=$B$1))</f>
        <v>0</v>
      </c>
      <c r="T18" s="10" cm="1">
        <f t="array" ref="T18">SUMIFS('EPA non-CO2 Data'!$H:$H,'EPA non-CO2 Data'!$A:$A,'Country Selector'!$A$2,'EPA non-CO2 Data'!$J:$J,$B$1,'EPA non-CO2 Data'!$I:$I,$A18,'EPA non-CO2 Data'!$F:$F,T$2)*10^12*SUMPRODUCT('Multipliers and Adjustments'!$E$43:$AN$70*('Multipliers and Adjustments'!$E$42:$AN$42=T$2)*('Multipliers and Adjustments'!$C$43:$C$70=$A18)*('Multipliers and Adjustments'!$D$43:$D$70=$B$1))</f>
        <v>0</v>
      </c>
      <c r="U18" s="10" cm="1">
        <f t="array" ref="U18">SUMIFS('EPA non-CO2 Data'!$H:$H,'EPA non-CO2 Data'!$A:$A,'Country Selector'!$A$2,'EPA non-CO2 Data'!$J:$J,$B$1,'EPA non-CO2 Data'!$I:$I,$A18,'EPA non-CO2 Data'!$F:$F,U$2)*10^12*SUMPRODUCT('Multipliers and Adjustments'!$E$43:$AN$70*('Multipliers and Adjustments'!$E$42:$AN$42=U$2)*('Multipliers and Adjustments'!$C$43:$C$70=$A18)*('Multipliers and Adjustments'!$D$43:$D$70=$B$1))</f>
        <v>0</v>
      </c>
      <c r="V18" s="10" cm="1">
        <f t="array" ref="V18">SUMIFS('EPA non-CO2 Data'!$H:$H,'EPA non-CO2 Data'!$A:$A,'Country Selector'!$A$2,'EPA non-CO2 Data'!$J:$J,$B$1,'EPA non-CO2 Data'!$I:$I,$A18,'EPA non-CO2 Data'!$F:$F,V$2)*10^12*SUMPRODUCT('Multipliers and Adjustments'!$E$43:$AN$70*('Multipliers and Adjustments'!$E$42:$AN$42=V$2)*('Multipliers and Adjustments'!$C$43:$C$70=$A18)*('Multipliers and Adjustments'!$D$43:$D$70=$B$1))</f>
        <v>0</v>
      </c>
      <c r="W18" s="10" cm="1">
        <f t="array" ref="W18">SUMIFS('EPA non-CO2 Data'!$H:$H,'EPA non-CO2 Data'!$A:$A,'Country Selector'!$A$2,'EPA non-CO2 Data'!$J:$J,$B$1,'EPA non-CO2 Data'!$I:$I,$A18,'EPA non-CO2 Data'!$F:$F,W$2)*10^12*SUMPRODUCT('Multipliers and Adjustments'!$E$43:$AN$70*('Multipliers and Adjustments'!$E$42:$AN$42=W$2)*('Multipliers and Adjustments'!$C$43:$C$70=$A18)*('Multipliers and Adjustments'!$D$43:$D$70=$B$1))</f>
        <v>0</v>
      </c>
      <c r="X18" s="10" cm="1">
        <f t="array" ref="X18">SUMIFS('EPA non-CO2 Data'!$H:$H,'EPA non-CO2 Data'!$A:$A,'Country Selector'!$A$2,'EPA non-CO2 Data'!$J:$J,$B$1,'EPA non-CO2 Data'!$I:$I,$A18,'EPA non-CO2 Data'!$F:$F,X$2)*10^12*SUMPRODUCT('Multipliers and Adjustments'!$E$43:$AN$70*('Multipliers and Adjustments'!$E$42:$AN$42=X$2)*('Multipliers and Adjustments'!$C$43:$C$70=$A18)*('Multipliers and Adjustments'!$D$43:$D$70=$B$1))</f>
        <v>0</v>
      </c>
      <c r="Y18" s="10" cm="1">
        <f t="array" ref="Y18">SUMIFS('EPA non-CO2 Data'!$H:$H,'EPA non-CO2 Data'!$A:$A,'Country Selector'!$A$2,'EPA non-CO2 Data'!$J:$J,$B$1,'EPA non-CO2 Data'!$I:$I,$A18,'EPA non-CO2 Data'!$F:$F,Y$2)*10^12*SUMPRODUCT('Multipliers and Adjustments'!$E$43:$AN$70*('Multipliers and Adjustments'!$E$42:$AN$42=Y$2)*('Multipliers and Adjustments'!$C$43:$C$70=$A18)*('Multipliers and Adjustments'!$D$43:$D$70=$B$1))</f>
        <v>0</v>
      </c>
      <c r="Z18" s="10" cm="1">
        <f t="array" ref="Z18">SUMIFS('EPA non-CO2 Data'!$H:$H,'EPA non-CO2 Data'!$A:$A,'Country Selector'!$A$2,'EPA non-CO2 Data'!$J:$J,$B$1,'EPA non-CO2 Data'!$I:$I,$A18,'EPA non-CO2 Data'!$F:$F,Z$2)*10^12*SUMPRODUCT('Multipliers and Adjustments'!$E$43:$AN$70*('Multipliers and Adjustments'!$E$42:$AN$42=Z$2)*('Multipliers and Adjustments'!$C$43:$C$70=$A18)*('Multipliers and Adjustments'!$D$43:$D$70=$B$1))</f>
        <v>0</v>
      </c>
      <c r="AA18" s="10" cm="1">
        <f t="array" ref="AA18">SUMIFS('EPA non-CO2 Data'!$H:$H,'EPA non-CO2 Data'!$A:$A,'Country Selector'!$A$2,'EPA non-CO2 Data'!$J:$J,$B$1,'EPA non-CO2 Data'!$I:$I,$A18,'EPA non-CO2 Data'!$F:$F,AA$2)*10^12*SUMPRODUCT('Multipliers and Adjustments'!$E$43:$AN$70*('Multipliers and Adjustments'!$E$42:$AN$42=AA$2)*('Multipliers and Adjustments'!$C$43:$C$70=$A18)*('Multipliers and Adjustments'!$D$43:$D$70=$B$1))</f>
        <v>0</v>
      </c>
      <c r="AB18" s="10" cm="1">
        <f t="array" ref="AB18">SUMIFS('EPA non-CO2 Data'!$H:$H,'EPA non-CO2 Data'!$A:$A,'Country Selector'!$A$2,'EPA non-CO2 Data'!$J:$J,$B$1,'EPA non-CO2 Data'!$I:$I,$A18,'EPA non-CO2 Data'!$F:$F,AB$2)*10^12*SUMPRODUCT('Multipliers and Adjustments'!$E$43:$AN$70*('Multipliers and Adjustments'!$E$42:$AN$42=AB$2)*('Multipliers and Adjustments'!$C$43:$C$70=$A18)*('Multipliers and Adjustments'!$D$43:$D$70=$B$1))</f>
        <v>0</v>
      </c>
      <c r="AC18" s="10" cm="1">
        <f t="array" ref="AC18">SUMIFS('EPA non-CO2 Data'!$H:$H,'EPA non-CO2 Data'!$A:$A,'Country Selector'!$A$2,'EPA non-CO2 Data'!$J:$J,$B$1,'EPA non-CO2 Data'!$I:$I,$A18,'EPA non-CO2 Data'!$F:$F,AC$2)*10^12*SUMPRODUCT('Multipliers and Adjustments'!$E$43:$AN$70*('Multipliers and Adjustments'!$E$42:$AN$42=AC$2)*('Multipliers and Adjustments'!$C$43:$C$70=$A18)*('Multipliers and Adjustments'!$D$43:$D$70=$B$1))</f>
        <v>0</v>
      </c>
      <c r="AD18" s="10" cm="1">
        <f t="array" ref="AD18">SUMIFS('EPA non-CO2 Data'!$H:$H,'EPA non-CO2 Data'!$A:$A,'Country Selector'!$A$2,'EPA non-CO2 Data'!$J:$J,$B$1,'EPA non-CO2 Data'!$I:$I,$A18,'EPA non-CO2 Data'!$F:$F,AD$2)*10^12*SUMPRODUCT('Multipliers and Adjustments'!$E$43:$AN$70*('Multipliers and Adjustments'!$E$42:$AN$42=AD$2)*('Multipliers and Adjustments'!$C$43:$C$70=$A18)*('Multipliers and Adjustments'!$D$43:$D$70=$B$1))</f>
        <v>0</v>
      </c>
      <c r="AE18" s="10" cm="1">
        <f t="array" ref="AE18">SUMIFS('EPA non-CO2 Data'!$H:$H,'EPA non-CO2 Data'!$A:$A,'Country Selector'!$A$2,'EPA non-CO2 Data'!$J:$J,$B$1,'EPA non-CO2 Data'!$I:$I,$A18,'EPA non-CO2 Data'!$F:$F,AE$2)*10^12*SUMPRODUCT('Multipliers and Adjustments'!$E$43:$AN$70*('Multipliers and Adjustments'!$E$42:$AN$42=AE$2)*('Multipliers and Adjustments'!$C$43:$C$70=$A18)*('Multipliers and Adjustments'!$D$43:$D$70=$B$1))</f>
        <v>0</v>
      </c>
      <c r="AF18" s="10" cm="1">
        <f t="array" ref="AF18">SUMIFS('EPA non-CO2 Data'!$H:$H,'EPA non-CO2 Data'!$A:$A,'Country Selector'!$A$2,'EPA non-CO2 Data'!$J:$J,$B$1,'EPA non-CO2 Data'!$I:$I,$A18,'EPA non-CO2 Data'!$F:$F,AF$2)*10^12*SUMPRODUCT('Multipliers and Adjustments'!$E$43:$AN$70*('Multipliers and Adjustments'!$E$42:$AN$42=AF$2)*('Multipliers and Adjustments'!$C$43:$C$70=$A18)*('Multipliers and Adjustments'!$D$43:$D$70=$B$1))</f>
        <v>0</v>
      </c>
      <c r="AG18" s="10" cm="1">
        <f t="array" ref="AG18">SUMIFS('EPA non-CO2 Data'!$H:$H,'EPA non-CO2 Data'!$A:$A,'Country Selector'!$A$2,'EPA non-CO2 Data'!$J:$J,$B$1,'EPA non-CO2 Data'!$I:$I,$A18,'EPA non-CO2 Data'!$F:$F,AG$2)*10^12*SUMPRODUCT('Multipliers and Adjustments'!$E$43:$AN$70*('Multipliers and Adjustments'!$E$42:$AN$42=AG$2)*('Multipliers and Adjustments'!$C$43:$C$70=$A18)*('Multipliers and Adjustments'!$D$43:$D$70=$B$1))</f>
        <v>0</v>
      </c>
      <c r="AH18" s="10" cm="1">
        <f t="array" ref="AH18">SUMIFS('EPA non-CO2 Data'!$H:$H,'EPA non-CO2 Data'!$A:$A,'Country Selector'!$A$2,'EPA non-CO2 Data'!$J:$J,$B$1,'EPA non-CO2 Data'!$I:$I,$A18,'EPA non-CO2 Data'!$F:$F,AH$2)*10^12*SUMPRODUCT('Multipliers and Adjustments'!$E$43:$AN$70*('Multipliers and Adjustments'!$E$42:$AN$42=AH$2)*('Multipliers and Adjustments'!$C$43:$C$70=$A18)*('Multipliers and Adjustments'!$D$43:$D$70=$B$1))</f>
        <v>0</v>
      </c>
      <c r="AI18" s="10" cm="1">
        <f t="array" ref="AI18">SUMIFS('EPA non-CO2 Data'!$H:$H,'EPA non-CO2 Data'!$A:$A,'Country Selector'!$A$2,'EPA non-CO2 Data'!$J:$J,$B$1,'EPA non-CO2 Data'!$I:$I,$A18,'EPA non-CO2 Data'!$F:$F,AI$2)*10^12*SUMPRODUCT('Multipliers and Adjustments'!$E$43:$AN$70*('Multipliers and Adjustments'!$E$42:$AN$42=AI$2)*('Multipliers and Adjustments'!$C$43:$C$70=$A18)*('Multipliers and Adjustments'!$D$43:$D$70=$B$1))</f>
        <v>0</v>
      </c>
      <c r="AJ18" s="10" cm="1">
        <f t="array" ref="AJ18">SUMIFS('EPA non-CO2 Data'!$H:$H,'EPA non-CO2 Data'!$A:$A,'Country Selector'!$A$2,'EPA non-CO2 Data'!$J:$J,$B$1,'EPA non-CO2 Data'!$I:$I,$A18,'EPA non-CO2 Data'!$F:$F,AJ$2)*10^12*SUMPRODUCT('Multipliers and Adjustments'!$E$43:$AN$70*('Multipliers and Adjustments'!$E$42:$AN$42=AJ$2)*('Multipliers and Adjustments'!$C$43:$C$70=$A18)*('Multipliers and Adjustments'!$D$43:$D$70=$B$1))</f>
        <v>0</v>
      </c>
      <c r="AK18" s="10" cm="1">
        <f t="array" ref="AK18">SUMIFS('EPA non-CO2 Data'!$H:$H,'EPA non-CO2 Data'!$A:$A,'Country Selector'!$A$2,'EPA non-CO2 Data'!$J:$J,$B$1,'EPA non-CO2 Data'!$I:$I,$A18,'EPA non-CO2 Data'!$F:$F,AK$2)*10^12*SUMPRODUCT('Multipliers and Adjustments'!$E$43:$AN$70*('Multipliers and Adjustments'!$E$42:$AN$42=AK$2)*('Multipliers and Adjustments'!$C$43:$C$70=$A18)*('Multipliers and Adjustments'!$D$43:$D$70=$B$1))</f>
        <v>0</v>
      </c>
    </row>
    <row r="19" spans="1:37" x14ac:dyDescent="0.25">
      <c r="A19" t="s">
        <v>575</v>
      </c>
      <c r="B19" s="10" cm="1">
        <f t="array" ref="B19">SUMIFS('EPA non-CO2 Data'!$H:$H,'EPA non-CO2 Data'!$A:$A,'Country Selector'!$A$2,'EPA non-CO2 Data'!$J:$J,$B$1,'EPA non-CO2 Data'!$I:$I,$A19,'EPA non-CO2 Data'!$F:$F,B$2)*10^12*SUMPRODUCT('Multipliers and Adjustments'!$E$43:$AN$70*('Multipliers and Adjustments'!$E$42:$AN$42=B$2)*('Multipliers and Adjustments'!$C$43:$C$70=$A19)*('Multipliers and Adjustments'!$D$43:$D$70=$B$1))</f>
        <v>0</v>
      </c>
      <c r="C19" s="10" cm="1">
        <f t="array" ref="C19">SUMIFS('EPA non-CO2 Data'!$H:$H,'EPA non-CO2 Data'!$A:$A,'Country Selector'!$A$2,'EPA non-CO2 Data'!$J:$J,$B$1,'EPA non-CO2 Data'!$I:$I,$A19,'EPA non-CO2 Data'!$F:$F,C$2)*10^12*SUMPRODUCT('Multipliers and Adjustments'!$E$43:$AN$70*('Multipliers and Adjustments'!$E$42:$AN$42=C$2)*('Multipliers and Adjustments'!$C$43:$C$70=$A19)*('Multipliers and Adjustments'!$D$43:$D$70=$B$1))</f>
        <v>0</v>
      </c>
      <c r="D19" s="10" cm="1">
        <f t="array" ref="D19">SUMIFS('EPA non-CO2 Data'!$H:$H,'EPA non-CO2 Data'!$A:$A,'Country Selector'!$A$2,'EPA non-CO2 Data'!$J:$J,$B$1,'EPA non-CO2 Data'!$I:$I,$A19,'EPA non-CO2 Data'!$F:$F,D$2)*10^12*SUMPRODUCT('Multipliers and Adjustments'!$E$43:$AN$70*('Multipliers and Adjustments'!$E$42:$AN$42=D$2)*('Multipliers and Adjustments'!$C$43:$C$70=$A19)*('Multipliers and Adjustments'!$D$43:$D$70=$B$1))</f>
        <v>0</v>
      </c>
      <c r="E19" s="10" cm="1">
        <f t="array" ref="E19">SUMIFS('EPA non-CO2 Data'!$H:$H,'EPA non-CO2 Data'!$A:$A,'Country Selector'!$A$2,'EPA non-CO2 Data'!$J:$J,$B$1,'EPA non-CO2 Data'!$I:$I,$A19,'EPA non-CO2 Data'!$F:$F,E$2)*10^12*SUMPRODUCT('Multipliers and Adjustments'!$E$43:$AN$70*('Multipliers and Adjustments'!$E$42:$AN$42=E$2)*('Multipliers and Adjustments'!$C$43:$C$70=$A19)*('Multipliers and Adjustments'!$D$43:$D$70=$B$1))</f>
        <v>0</v>
      </c>
      <c r="F19" s="10" cm="1">
        <f t="array" ref="F19">SUMIFS('EPA non-CO2 Data'!$H:$H,'EPA non-CO2 Data'!$A:$A,'Country Selector'!$A$2,'EPA non-CO2 Data'!$J:$J,$B$1,'EPA non-CO2 Data'!$I:$I,$A19,'EPA non-CO2 Data'!$F:$F,F$2)*10^12*SUMPRODUCT('Multipliers and Adjustments'!$E$43:$AN$70*('Multipliers and Adjustments'!$E$42:$AN$42=F$2)*('Multipliers and Adjustments'!$C$43:$C$70=$A19)*('Multipliers and Adjustments'!$D$43:$D$70=$B$1))</f>
        <v>0</v>
      </c>
      <c r="G19" s="10" cm="1">
        <f t="array" ref="G19">SUMIFS('EPA non-CO2 Data'!$H:$H,'EPA non-CO2 Data'!$A:$A,'Country Selector'!$A$2,'EPA non-CO2 Data'!$J:$J,$B$1,'EPA non-CO2 Data'!$I:$I,$A19,'EPA non-CO2 Data'!$F:$F,G$2)*10^12*SUMPRODUCT('Multipliers and Adjustments'!$E$43:$AN$70*('Multipliers and Adjustments'!$E$42:$AN$42=G$2)*('Multipliers and Adjustments'!$C$43:$C$70=$A19)*('Multipliers and Adjustments'!$D$43:$D$70=$B$1))</f>
        <v>0</v>
      </c>
      <c r="H19" s="10" cm="1">
        <f t="array" ref="H19">SUMIFS('EPA non-CO2 Data'!$H:$H,'EPA non-CO2 Data'!$A:$A,'Country Selector'!$A$2,'EPA non-CO2 Data'!$J:$J,$B$1,'EPA non-CO2 Data'!$I:$I,$A19,'EPA non-CO2 Data'!$F:$F,H$2)*10^12*SUMPRODUCT('Multipliers and Adjustments'!$E$43:$AN$70*('Multipliers and Adjustments'!$E$42:$AN$42=H$2)*('Multipliers and Adjustments'!$C$43:$C$70=$A19)*('Multipliers and Adjustments'!$D$43:$D$70=$B$1))</f>
        <v>0</v>
      </c>
      <c r="I19" s="10" cm="1">
        <f t="array" ref="I19">SUMIFS('EPA non-CO2 Data'!$H:$H,'EPA non-CO2 Data'!$A:$A,'Country Selector'!$A$2,'EPA non-CO2 Data'!$J:$J,$B$1,'EPA non-CO2 Data'!$I:$I,$A19,'EPA non-CO2 Data'!$F:$F,I$2)*10^12*SUMPRODUCT('Multipliers and Adjustments'!$E$43:$AN$70*('Multipliers and Adjustments'!$E$42:$AN$42=I$2)*('Multipliers and Adjustments'!$C$43:$C$70=$A19)*('Multipliers and Adjustments'!$D$43:$D$70=$B$1))</f>
        <v>0</v>
      </c>
      <c r="J19" s="10" cm="1">
        <f t="array" ref="J19">SUMIFS('EPA non-CO2 Data'!$H:$H,'EPA non-CO2 Data'!$A:$A,'Country Selector'!$A$2,'EPA non-CO2 Data'!$J:$J,$B$1,'EPA non-CO2 Data'!$I:$I,$A19,'EPA non-CO2 Data'!$F:$F,J$2)*10^12*SUMPRODUCT('Multipliers and Adjustments'!$E$43:$AN$70*('Multipliers and Adjustments'!$E$42:$AN$42=J$2)*('Multipliers and Adjustments'!$C$43:$C$70=$A19)*('Multipliers and Adjustments'!$D$43:$D$70=$B$1))</f>
        <v>0</v>
      </c>
      <c r="K19" s="10" cm="1">
        <f t="array" ref="K19">SUMIFS('EPA non-CO2 Data'!$H:$H,'EPA non-CO2 Data'!$A:$A,'Country Selector'!$A$2,'EPA non-CO2 Data'!$J:$J,$B$1,'EPA non-CO2 Data'!$I:$I,$A19,'EPA non-CO2 Data'!$F:$F,K$2)*10^12*SUMPRODUCT('Multipliers and Adjustments'!$E$43:$AN$70*('Multipliers and Adjustments'!$E$42:$AN$42=K$2)*('Multipliers and Adjustments'!$C$43:$C$70=$A19)*('Multipliers and Adjustments'!$D$43:$D$70=$B$1))</f>
        <v>0</v>
      </c>
      <c r="L19" s="10" cm="1">
        <f t="array" ref="L19">SUMIFS('EPA non-CO2 Data'!$H:$H,'EPA non-CO2 Data'!$A:$A,'Country Selector'!$A$2,'EPA non-CO2 Data'!$J:$J,$B$1,'EPA non-CO2 Data'!$I:$I,$A19,'EPA non-CO2 Data'!$F:$F,L$2)*10^12*SUMPRODUCT('Multipliers and Adjustments'!$E$43:$AN$70*('Multipliers and Adjustments'!$E$42:$AN$42=L$2)*('Multipliers and Adjustments'!$C$43:$C$70=$A19)*('Multipliers and Adjustments'!$D$43:$D$70=$B$1))</f>
        <v>0</v>
      </c>
      <c r="M19" s="10" cm="1">
        <f t="array" ref="M19">SUMIFS('EPA non-CO2 Data'!$H:$H,'EPA non-CO2 Data'!$A:$A,'Country Selector'!$A$2,'EPA non-CO2 Data'!$J:$J,$B$1,'EPA non-CO2 Data'!$I:$I,$A19,'EPA non-CO2 Data'!$F:$F,M$2)*10^12*SUMPRODUCT('Multipliers and Adjustments'!$E$43:$AN$70*('Multipliers and Adjustments'!$E$42:$AN$42=M$2)*('Multipliers and Adjustments'!$C$43:$C$70=$A19)*('Multipliers and Adjustments'!$D$43:$D$70=$B$1))</f>
        <v>0</v>
      </c>
      <c r="N19" s="10" cm="1">
        <f t="array" ref="N19">SUMIFS('EPA non-CO2 Data'!$H:$H,'EPA non-CO2 Data'!$A:$A,'Country Selector'!$A$2,'EPA non-CO2 Data'!$J:$J,$B$1,'EPA non-CO2 Data'!$I:$I,$A19,'EPA non-CO2 Data'!$F:$F,N$2)*10^12*SUMPRODUCT('Multipliers and Adjustments'!$E$43:$AN$70*('Multipliers and Adjustments'!$E$42:$AN$42=N$2)*('Multipliers and Adjustments'!$C$43:$C$70=$A19)*('Multipliers and Adjustments'!$D$43:$D$70=$B$1))</f>
        <v>0</v>
      </c>
      <c r="O19" s="10" cm="1">
        <f t="array" ref="O19">SUMIFS('EPA non-CO2 Data'!$H:$H,'EPA non-CO2 Data'!$A:$A,'Country Selector'!$A$2,'EPA non-CO2 Data'!$J:$J,$B$1,'EPA non-CO2 Data'!$I:$I,$A19,'EPA non-CO2 Data'!$F:$F,O$2)*10^12*SUMPRODUCT('Multipliers and Adjustments'!$E$43:$AN$70*('Multipliers and Adjustments'!$E$42:$AN$42=O$2)*('Multipliers and Adjustments'!$C$43:$C$70=$A19)*('Multipliers and Adjustments'!$D$43:$D$70=$B$1))</f>
        <v>0</v>
      </c>
      <c r="P19" s="10" cm="1">
        <f t="array" ref="P19">SUMIFS('EPA non-CO2 Data'!$H:$H,'EPA non-CO2 Data'!$A:$A,'Country Selector'!$A$2,'EPA non-CO2 Data'!$J:$J,$B$1,'EPA non-CO2 Data'!$I:$I,$A19,'EPA non-CO2 Data'!$F:$F,P$2)*10^12*SUMPRODUCT('Multipliers and Adjustments'!$E$43:$AN$70*('Multipliers and Adjustments'!$E$42:$AN$42=P$2)*('Multipliers and Adjustments'!$C$43:$C$70=$A19)*('Multipliers and Adjustments'!$D$43:$D$70=$B$1))</f>
        <v>0</v>
      </c>
      <c r="Q19" s="10" cm="1">
        <f t="array" ref="Q19">SUMIFS('EPA non-CO2 Data'!$H:$H,'EPA non-CO2 Data'!$A:$A,'Country Selector'!$A$2,'EPA non-CO2 Data'!$J:$J,$B$1,'EPA non-CO2 Data'!$I:$I,$A19,'EPA non-CO2 Data'!$F:$F,Q$2)*10^12*SUMPRODUCT('Multipliers and Adjustments'!$E$43:$AN$70*('Multipliers and Adjustments'!$E$42:$AN$42=Q$2)*('Multipliers and Adjustments'!$C$43:$C$70=$A19)*('Multipliers and Adjustments'!$D$43:$D$70=$B$1))</f>
        <v>0</v>
      </c>
      <c r="R19" s="10" cm="1">
        <f t="array" ref="R19">SUMIFS('EPA non-CO2 Data'!$H:$H,'EPA non-CO2 Data'!$A:$A,'Country Selector'!$A$2,'EPA non-CO2 Data'!$J:$J,$B$1,'EPA non-CO2 Data'!$I:$I,$A19,'EPA non-CO2 Data'!$F:$F,R$2)*10^12*SUMPRODUCT('Multipliers and Adjustments'!$E$43:$AN$70*('Multipliers and Adjustments'!$E$42:$AN$42=R$2)*('Multipliers and Adjustments'!$C$43:$C$70=$A19)*('Multipliers and Adjustments'!$D$43:$D$70=$B$1))</f>
        <v>0</v>
      </c>
      <c r="S19" s="10" cm="1">
        <f t="array" ref="S19">SUMIFS('EPA non-CO2 Data'!$H:$H,'EPA non-CO2 Data'!$A:$A,'Country Selector'!$A$2,'EPA non-CO2 Data'!$J:$J,$B$1,'EPA non-CO2 Data'!$I:$I,$A19,'EPA non-CO2 Data'!$F:$F,S$2)*10^12*SUMPRODUCT('Multipliers and Adjustments'!$E$43:$AN$70*('Multipliers and Adjustments'!$E$42:$AN$42=S$2)*('Multipliers and Adjustments'!$C$43:$C$70=$A19)*('Multipliers and Adjustments'!$D$43:$D$70=$B$1))</f>
        <v>0</v>
      </c>
      <c r="T19" s="10" cm="1">
        <f t="array" ref="T19">SUMIFS('EPA non-CO2 Data'!$H:$H,'EPA non-CO2 Data'!$A:$A,'Country Selector'!$A$2,'EPA non-CO2 Data'!$J:$J,$B$1,'EPA non-CO2 Data'!$I:$I,$A19,'EPA non-CO2 Data'!$F:$F,T$2)*10^12*SUMPRODUCT('Multipliers and Adjustments'!$E$43:$AN$70*('Multipliers and Adjustments'!$E$42:$AN$42=T$2)*('Multipliers and Adjustments'!$C$43:$C$70=$A19)*('Multipliers and Adjustments'!$D$43:$D$70=$B$1))</f>
        <v>0</v>
      </c>
      <c r="U19" s="10" cm="1">
        <f t="array" ref="U19">SUMIFS('EPA non-CO2 Data'!$H:$H,'EPA non-CO2 Data'!$A:$A,'Country Selector'!$A$2,'EPA non-CO2 Data'!$J:$J,$B$1,'EPA non-CO2 Data'!$I:$I,$A19,'EPA non-CO2 Data'!$F:$F,U$2)*10^12*SUMPRODUCT('Multipliers and Adjustments'!$E$43:$AN$70*('Multipliers and Adjustments'!$E$42:$AN$42=U$2)*('Multipliers and Adjustments'!$C$43:$C$70=$A19)*('Multipliers and Adjustments'!$D$43:$D$70=$B$1))</f>
        <v>0</v>
      </c>
      <c r="V19" s="10" cm="1">
        <f t="array" ref="V19">SUMIFS('EPA non-CO2 Data'!$H:$H,'EPA non-CO2 Data'!$A:$A,'Country Selector'!$A$2,'EPA non-CO2 Data'!$J:$J,$B$1,'EPA non-CO2 Data'!$I:$I,$A19,'EPA non-CO2 Data'!$F:$F,V$2)*10^12*SUMPRODUCT('Multipliers and Adjustments'!$E$43:$AN$70*('Multipliers and Adjustments'!$E$42:$AN$42=V$2)*('Multipliers and Adjustments'!$C$43:$C$70=$A19)*('Multipliers and Adjustments'!$D$43:$D$70=$B$1))</f>
        <v>0</v>
      </c>
      <c r="W19" s="10" cm="1">
        <f t="array" ref="W19">SUMIFS('EPA non-CO2 Data'!$H:$H,'EPA non-CO2 Data'!$A:$A,'Country Selector'!$A$2,'EPA non-CO2 Data'!$J:$J,$B$1,'EPA non-CO2 Data'!$I:$I,$A19,'EPA non-CO2 Data'!$F:$F,W$2)*10^12*SUMPRODUCT('Multipliers and Adjustments'!$E$43:$AN$70*('Multipliers and Adjustments'!$E$42:$AN$42=W$2)*('Multipliers and Adjustments'!$C$43:$C$70=$A19)*('Multipliers and Adjustments'!$D$43:$D$70=$B$1))</f>
        <v>0</v>
      </c>
      <c r="X19" s="10" cm="1">
        <f t="array" ref="X19">SUMIFS('EPA non-CO2 Data'!$H:$H,'EPA non-CO2 Data'!$A:$A,'Country Selector'!$A$2,'EPA non-CO2 Data'!$J:$J,$B$1,'EPA non-CO2 Data'!$I:$I,$A19,'EPA non-CO2 Data'!$F:$F,X$2)*10^12*SUMPRODUCT('Multipliers and Adjustments'!$E$43:$AN$70*('Multipliers and Adjustments'!$E$42:$AN$42=X$2)*('Multipliers and Adjustments'!$C$43:$C$70=$A19)*('Multipliers and Adjustments'!$D$43:$D$70=$B$1))</f>
        <v>0</v>
      </c>
      <c r="Y19" s="10" cm="1">
        <f t="array" ref="Y19">SUMIFS('EPA non-CO2 Data'!$H:$H,'EPA non-CO2 Data'!$A:$A,'Country Selector'!$A$2,'EPA non-CO2 Data'!$J:$J,$B$1,'EPA non-CO2 Data'!$I:$I,$A19,'EPA non-CO2 Data'!$F:$F,Y$2)*10^12*SUMPRODUCT('Multipliers and Adjustments'!$E$43:$AN$70*('Multipliers and Adjustments'!$E$42:$AN$42=Y$2)*('Multipliers and Adjustments'!$C$43:$C$70=$A19)*('Multipliers and Adjustments'!$D$43:$D$70=$B$1))</f>
        <v>0</v>
      </c>
      <c r="Z19" s="10" cm="1">
        <f t="array" ref="Z19">SUMIFS('EPA non-CO2 Data'!$H:$H,'EPA non-CO2 Data'!$A:$A,'Country Selector'!$A$2,'EPA non-CO2 Data'!$J:$J,$B$1,'EPA non-CO2 Data'!$I:$I,$A19,'EPA non-CO2 Data'!$F:$F,Z$2)*10^12*SUMPRODUCT('Multipliers and Adjustments'!$E$43:$AN$70*('Multipliers and Adjustments'!$E$42:$AN$42=Z$2)*('Multipliers and Adjustments'!$C$43:$C$70=$A19)*('Multipliers and Adjustments'!$D$43:$D$70=$B$1))</f>
        <v>0</v>
      </c>
      <c r="AA19" s="10" cm="1">
        <f t="array" ref="AA19">SUMIFS('EPA non-CO2 Data'!$H:$H,'EPA non-CO2 Data'!$A:$A,'Country Selector'!$A$2,'EPA non-CO2 Data'!$J:$J,$B$1,'EPA non-CO2 Data'!$I:$I,$A19,'EPA non-CO2 Data'!$F:$F,AA$2)*10^12*SUMPRODUCT('Multipliers and Adjustments'!$E$43:$AN$70*('Multipliers and Adjustments'!$E$42:$AN$42=AA$2)*('Multipliers and Adjustments'!$C$43:$C$70=$A19)*('Multipliers and Adjustments'!$D$43:$D$70=$B$1))</f>
        <v>0</v>
      </c>
      <c r="AB19" s="10" cm="1">
        <f t="array" ref="AB19">SUMIFS('EPA non-CO2 Data'!$H:$H,'EPA non-CO2 Data'!$A:$A,'Country Selector'!$A$2,'EPA non-CO2 Data'!$J:$J,$B$1,'EPA non-CO2 Data'!$I:$I,$A19,'EPA non-CO2 Data'!$F:$F,AB$2)*10^12*SUMPRODUCT('Multipliers and Adjustments'!$E$43:$AN$70*('Multipliers and Adjustments'!$E$42:$AN$42=AB$2)*('Multipliers and Adjustments'!$C$43:$C$70=$A19)*('Multipliers and Adjustments'!$D$43:$D$70=$B$1))</f>
        <v>0</v>
      </c>
      <c r="AC19" s="10" cm="1">
        <f t="array" ref="AC19">SUMIFS('EPA non-CO2 Data'!$H:$H,'EPA non-CO2 Data'!$A:$A,'Country Selector'!$A$2,'EPA non-CO2 Data'!$J:$J,$B$1,'EPA non-CO2 Data'!$I:$I,$A19,'EPA non-CO2 Data'!$F:$F,AC$2)*10^12*SUMPRODUCT('Multipliers and Adjustments'!$E$43:$AN$70*('Multipliers and Adjustments'!$E$42:$AN$42=AC$2)*('Multipliers and Adjustments'!$C$43:$C$70=$A19)*('Multipliers and Adjustments'!$D$43:$D$70=$B$1))</f>
        <v>0</v>
      </c>
      <c r="AD19" s="10" cm="1">
        <f t="array" ref="AD19">SUMIFS('EPA non-CO2 Data'!$H:$H,'EPA non-CO2 Data'!$A:$A,'Country Selector'!$A$2,'EPA non-CO2 Data'!$J:$J,$B$1,'EPA non-CO2 Data'!$I:$I,$A19,'EPA non-CO2 Data'!$F:$F,AD$2)*10^12*SUMPRODUCT('Multipliers and Adjustments'!$E$43:$AN$70*('Multipliers and Adjustments'!$E$42:$AN$42=AD$2)*('Multipliers and Adjustments'!$C$43:$C$70=$A19)*('Multipliers and Adjustments'!$D$43:$D$70=$B$1))</f>
        <v>0</v>
      </c>
      <c r="AE19" s="10" cm="1">
        <f t="array" ref="AE19">SUMIFS('EPA non-CO2 Data'!$H:$H,'EPA non-CO2 Data'!$A:$A,'Country Selector'!$A$2,'EPA non-CO2 Data'!$J:$J,$B$1,'EPA non-CO2 Data'!$I:$I,$A19,'EPA non-CO2 Data'!$F:$F,AE$2)*10^12*SUMPRODUCT('Multipliers and Adjustments'!$E$43:$AN$70*('Multipliers and Adjustments'!$E$42:$AN$42=AE$2)*('Multipliers and Adjustments'!$C$43:$C$70=$A19)*('Multipliers and Adjustments'!$D$43:$D$70=$B$1))</f>
        <v>0</v>
      </c>
      <c r="AF19" s="10" cm="1">
        <f t="array" ref="AF19">SUMIFS('EPA non-CO2 Data'!$H:$H,'EPA non-CO2 Data'!$A:$A,'Country Selector'!$A$2,'EPA non-CO2 Data'!$J:$J,$B$1,'EPA non-CO2 Data'!$I:$I,$A19,'EPA non-CO2 Data'!$F:$F,AF$2)*10^12*SUMPRODUCT('Multipliers and Adjustments'!$E$43:$AN$70*('Multipliers and Adjustments'!$E$42:$AN$42=AF$2)*('Multipliers and Adjustments'!$C$43:$C$70=$A19)*('Multipliers and Adjustments'!$D$43:$D$70=$B$1))</f>
        <v>0</v>
      </c>
      <c r="AG19" s="10" cm="1">
        <f t="array" ref="AG19">SUMIFS('EPA non-CO2 Data'!$H:$H,'EPA non-CO2 Data'!$A:$A,'Country Selector'!$A$2,'EPA non-CO2 Data'!$J:$J,$B$1,'EPA non-CO2 Data'!$I:$I,$A19,'EPA non-CO2 Data'!$F:$F,AG$2)*10^12*SUMPRODUCT('Multipliers and Adjustments'!$E$43:$AN$70*('Multipliers and Adjustments'!$E$42:$AN$42=AG$2)*('Multipliers and Adjustments'!$C$43:$C$70=$A19)*('Multipliers and Adjustments'!$D$43:$D$70=$B$1))</f>
        <v>0</v>
      </c>
      <c r="AH19" s="10" cm="1">
        <f t="array" ref="AH19">SUMIFS('EPA non-CO2 Data'!$H:$H,'EPA non-CO2 Data'!$A:$A,'Country Selector'!$A$2,'EPA non-CO2 Data'!$J:$J,$B$1,'EPA non-CO2 Data'!$I:$I,$A19,'EPA non-CO2 Data'!$F:$F,AH$2)*10^12*SUMPRODUCT('Multipliers and Adjustments'!$E$43:$AN$70*('Multipliers and Adjustments'!$E$42:$AN$42=AH$2)*('Multipliers and Adjustments'!$C$43:$C$70=$A19)*('Multipliers and Adjustments'!$D$43:$D$70=$B$1))</f>
        <v>0</v>
      </c>
      <c r="AI19" s="10" cm="1">
        <f t="array" ref="AI19">SUMIFS('EPA non-CO2 Data'!$H:$H,'EPA non-CO2 Data'!$A:$A,'Country Selector'!$A$2,'EPA non-CO2 Data'!$J:$J,$B$1,'EPA non-CO2 Data'!$I:$I,$A19,'EPA non-CO2 Data'!$F:$F,AI$2)*10^12*SUMPRODUCT('Multipliers and Adjustments'!$E$43:$AN$70*('Multipliers and Adjustments'!$E$42:$AN$42=AI$2)*('Multipliers and Adjustments'!$C$43:$C$70=$A19)*('Multipliers and Adjustments'!$D$43:$D$70=$B$1))</f>
        <v>0</v>
      </c>
      <c r="AJ19" s="10" cm="1">
        <f t="array" ref="AJ19">SUMIFS('EPA non-CO2 Data'!$H:$H,'EPA non-CO2 Data'!$A:$A,'Country Selector'!$A$2,'EPA non-CO2 Data'!$J:$J,$B$1,'EPA non-CO2 Data'!$I:$I,$A19,'EPA non-CO2 Data'!$F:$F,AJ$2)*10^12*SUMPRODUCT('Multipliers and Adjustments'!$E$43:$AN$70*('Multipliers and Adjustments'!$E$42:$AN$42=AJ$2)*('Multipliers and Adjustments'!$C$43:$C$70=$A19)*('Multipliers and Adjustments'!$D$43:$D$70=$B$1))</f>
        <v>0</v>
      </c>
      <c r="AK19" s="10" cm="1">
        <f t="array" ref="AK19">SUMIFS('EPA non-CO2 Data'!$H:$H,'EPA non-CO2 Data'!$A:$A,'Country Selector'!$A$2,'EPA non-CO2 Data'!$J:$J,$B$1,'EPA non-CO2 Data'!$I:$I,$A19,'EPA non-CO2 Data'!$F:$F,AK$2)*10^12*SUMPRODUCT('Multipliers and Adjustments'!$E$43:$AN$70*('Multipliers and Adjustments'!$E$42:$AN$42=AK$2)*('Multipliers and Adjustments'!$C$43:$C$70=$A19)*('Multipliers and Adjustments'!$D$43:$D$70=$B$1))</f>
        <v>0</v>
      </c>
    </row>
    <row r="20" spans="1:37" x14ac:dyDescent="0.25">
      <c r="A20" t="s">
        <v>576</v>
      </c>
      <c r="B20" s="10" cm="1">
        <f t="array" ref="B20">SUMIFS('EPA non-CO2 Data'!$H:$H,'EPA non-CO2 Data'!$A:$A,'Country Selector'!$A$2,'EPA non-CO2 Data'!$J:$J,$B$1,'EPA non-CO2 Data'!$I:$I,$A20,'EPA non-CO2 Data'!$F:$F,B$2)*10^12*SUMPRODUCT('Multipliers and Adjustments'!$E$43:$AN$70*('Multipliers and Adjustments'!$E$42:$AN$42=B$2)*('Multipliers and Adjustments'!$C$43:$C$70=$A20)*('Multipliers and Adjustments'!$D$43:$D$70=$B$1))</f>
        <v>0</v>
      </c>
      <c r="C20" s="10" cm="1">
        <f t="array" ref="C20">SUMIFS('EPA non-CO2 Data'!$H:$H,'EPA non-CO2 Data'!$A:$A,'Country Selector'!$A$2,'EPA non-CO2 Data'!$J:$J,$B$1,'EPA non-CO2 Data'!$I:$I,$A20,'EPA non-CO2 Data'!$F:$F,C$2)*10^12*SUMPRODUCT('Multipliers and Adjustments'!$E$43:$AN$70*('Multipliers and Adjustments'!$E$42:$AN$42=C$2)*('Multipliers and Adjustments'!$C$43:$C$70=$A20)*('Multipliers and Adjustments'!$D$43:$D$70=$B$1))</f>
        <v>0</v>
      </c>
      <c r="D20" s="10" cm="1">
        <f t="array" ref="D20">SUMIFS('EPA non-CO2 Data'!$H:$H,'EPA non-CO2 Data'!$A:$A,'Country Selector'!$A$2,'EPA non-CO2 Data'!$J:$J,$B$1,'EPA non-CO2 Data'!$I:$I,$A20,'EPA non-CO2 Data'!$F:$F,D$2)*10^12*SUMPRODUCT('Multipliers and Adjustments'!$E$43:$AN$70*('Multipliers and Adjustments'!$E$42:$AN$42=D$2)*('Multipliers and Adjustments'!$C$43:$C$70=$A20)*('Multipliers and Adjustments'!$D$43:$D$70=$B$1))</f>
        <v>0</v>
      </c>
      <c r="E20" s="10" cm="1">
        <f t="array" ref="E20">SUMIFS('EPA non-CO2 Data'!$H:$H,'EPA non-CO2 Data'!$A:$A,'Country Selector'!$A$2,'EPA non-CO2 Data'!$J:$J,$B$1,'EPA non-CO2 Data'!$I:$I,$A20,'EPA non-CO2 Data'!$F:$F,E$2)*10^12*SUMPRODUCT('Multipliers and Adjustments'!$E$43:$AN$70*('Multipliers and Adjustments'!$E$42:$AN$42=E$2)*('Multipliers and Adjustments'!$C$43:$C$70=$A20)*('Multipliers and Adjustments'!$D$43:$D$70=$B$1))</f>
        <v>0</v>
      </c>
      <c r="F20" s="10" cm="1">
        <f t="array" ref="F20">SUMIFS('EPA non-CO2 Data'!$H:$H,'EPA non-CO2 Data'!$A:$A,'Country Selector'!$A$2,'EPA non-CO2 Data'!$J:$J,$B$1,'EPA non-CO2 Data'!$I:$I,$A20,'EPA non-CO2 Data'!$F:$F,F$2)*10^12*SUMPRODUCT('Multipliers and Adjustments'!$E$43:$AN$70*('Multipliers and Adjustments'!$E$42:$AN$42=F$2)*('Multipliers and Adjustments'!$C$43:$C$70=$A20)*('Multipliers and Adjustments'!$D$43:$D$70=$B$1))</f>
        <v>0</v>
      </c>
      <c r="G20" s="10" cm="1">
        <f t="array" ref="G20">SUMIFS('EPA non-CO2 Data'!$H:$H,'EPA non-CO2 Data'!$A:$A,'Country Selector'!$A$2,'EPA non-CO2 Data'!$J:$J,$B$1,'EPA non-CO2 Data'!$I:$I,$A20,'EPA non-CO2 Data'!$F:$F,G$2)*10^12*SUMPRODUCT('Multipliers and Adjustments'!$E$43:$AN$70*('Multipliers and Adjustments'!$E$42:$AN$42=G$2)*('Multipliers and Adjustments'!$C$43:$C$70=$A20)*('Multipliers and Adjustments'!$D$43:$D$70=$B$1))</f>
        <v>0</v>
      </c>
      <c r="H20" s="10" cm="1">
        <f t="array" ref="H20">SUMIFS('EPA non-CO2 Data'!$H:$H,'EPA non-CO2 Data'!$A:$A,'Country Selector'!$A$2,'EPA non-CO2 Data'!$J:$J,$B$1,'EPA non-CO2 Data'!$I:$I,$A20,'EPA non-CO2 Data'!$F:$F,H$2)*10^12*SUMPRODUCT('Multipliers and Adjustments'!$E$43:$AN$70*('Multipliers and Adjustments'!$E$42:$AN$42=H$2)*('Multipliers and Adjustments'!$C$43:$C$70=$A20)*('Multipliers and Adjustments'!$D$43:$D$70=$B$1))</f>
        <v>0</v>
      </c>
      <c r="I20" s="10" cm="1">
        <f t="array" ref="I20">SUMIFS('EPA non-CO2 Data'!$H:$H,'EPA non-CO2 Data'!$A:$A,'Country Selector'!$A$2,'EPA non-CO2 Data'!$J:$J,$B$1,'EPA non-CO2 Data'!$I:$I,$A20,'EPA non-CO2 Data'!$F:$F,I$2)*10^12*SUMPRODUCT('Multipliers and Adjustments'!$E$43:$AN$70*('Multipliers and Adjustments'!$E$42:$AN$42=I$2)*('Multipliers and Adjustments'!$C$43:$C$70=$A20)*('Multipliers and Adjustments'!$D$43:$D$70=$B$1))</f>
        <v>0</v>
      </c>
      <c r="J20" s="10" cm="1">
        <f t="array" ref="J20">SUMIFS('EPA non-CO2 Data'!$H:$H,'EPA non-CO2 Data'!$A:$A,'Country Selector'!$A$2,'EPA non-CO2 Data'!$J:$J,$B$1,'EPA non-CO2 Data'!$I:$I,$A20,'EPA non-CO2 Data'!$F:$F,J$2)*10^12*SUMPRODUCT('Multipliers and Adjustments'!$E$43:$AN$70*('Multipliers and Adjustments'!$E$42:$AN$42=J$2)*('Multipliers and Adjustments'!$C$43:$C$70=$A20)*('Multipliers and Adjustments'!$D$43:$D$70=$B$1))</f>
        <v>0</v>
      </c>
      <c r="K20" s="10" cm="1">
        <f t="array" ref="K20">SUMIFS('EPA non-CO2 Data'!$H:$H,'EPA non-CO2 Data'!$A:$A,'Country Selector'!$A$2,'EPA non-CO2 Data'!$J:$J,$B$1,'EPA non-CO2 Data'!$I:$I,$A20,'EPA non-CO2 Data'!$F:$F,K$2)*10^12*SUMPRODUCT('Multipliers and Adjustments'!$E$43:$AN$70*('Multipliers and Adjustments'!$E$42:$AN$42=K$2)*('Multipliers and Adjustments'!$C$43:$C$70=$A20)*('Multipliers and Adjustments'!$D$43:$D$70=$B$1))</f>
        <v>0</v>
      </c>
      <c r="L20" s="10" cm="1">
        <f t="array" ref="L20">SUMIFS('EPA non-CO2 Data'!$H:$H,'EPA non-CO2 Data'!$A:$A,'Country Selector'!$A$2,'EPA non-CO2 Data'!$J:$J,$B$1,'EPA non-CO2 Data'!$I:$I,$A20,'EPA non-CO2 Data'!$F:$F,L$2)*10^12*SUMPRODUCT('Multipliers and Adjustments'!$E$43:$AN$70*('Multipliers and Adjustments'!$E$42:$AN$42=L$2)*('Multipliers and Adjustments'!$C$43:$C$70=$A20)*('Multipliers and Adjustments'!$D$43:$D$70=$B$1))</f>
        <v>0</v>
      </c>
      <c r="M20" s="10" cm="1">
        <f t="array" ref="M20">SUMIFS('EPA non-CO2 Data'!$H:$H,'EPA non-CO2 Data'!$A:$A,'Country Selector'!$A$2,'EPA non-CO2 Data'!$J:$J,$B$1,'EPA non-CO2 Data'!$I:$I,$A20,'EPA non-CO2 Data'!$F:$F,M$2)*10^12*SUMPRODUCT('Multipliers and Adjustments'!$E$43:$AN$70*('Multipliers and Adjustments'!$E$42:$AN$42=M$2)*('Multipliers and Adjustments'!$C$43:$C$70=$A20)*('Multipliers and Adjustments'!$D$43:$D$70=$B$1))</f>
        <v>0</v>
      </c>
      <c r="N20" s="10" cm="1">
        <f t="array" ref="N20">SUMIFS('EPA non-CO2 Data'!$H:$H,'EPA non-CO2 Data'!$A:$A,'Country Selector'!$A$2,'EPA non-CO2 Data'!$J:$J,$B$1,'EPA non-CO2 Data'!$I:$I,$A20,'EPA non-CO2 Data'!$F:$F,N$2)*10^12*SUMPRODUCT('Multipliers and Adjustments'!$E$43:$AN$70*('Multipliers and Adjustments'!$E$42:$AN$42=N$2)*('Multipliers and Adjustments'!$C$43:$C$70=$A20)*('Multipliers and Adjustments'!$D$43:$D$70=$B$1))</f>
        <v>0</v>
      </c>
      <c r="O20" s="10" cm="1">
        <f t="array" ref="O20">SUMIFS('EPA non-CO2 Data'!$H:$H,'EPA non-CO2 Data'!$A:$A,'Country Selector'!$A$2,'EPA non-CO2 Data'!$J:$J,$B$1,'EPA non-CO2 Data'!$I:$I,$A20,'EPA non-CO2 Data'!$F:$F,O$2)*10^12*SUMPRODUCT('Multipliers and Adjustments'!$E$43:$AN$70*('Multipliers and Adjustments'!$E$42:$AN$42=O$2)*('Multipliers and Adjustments'!$C$43:$C$70=$A20)*('Multipliers and Adjustments'!$D$43:$D$70=$B$1))</f>
        <v>0</v>
      </c>
      <c r="P20" s="10" cm="1">
        <f t="array" ref="P20">SUMIFS('EPA non-CO2 Data'!$H:$H,'EPA non-CO2 Data'!$A:$A,'Country Selector'!$A$2,'EPA non-CO2 Data'!$J:$J,$B$1,'EPA non-CO2 Data'!$I:$I,$A20,'EPA non-CO2 Data'!$F:$F,P$2)*10^12*SUMPRODUCT('Multipliers and Adjustments'!$E$43:$AN$70*('Multipliers and Adjustments'!$E$42:$AN$42=P$2)*('Multipliers and Adjustments'!$C$43:$C$70=$A20)*('Multipliers and Adjustments'!$D$43:$D$70=$B$1))</f>
        <v>0</v>
      </c>
      <c r="Q20" s="10" cm="1">
        <f t="array" ref="Q20">SUMIFS('EPA non-CO2 Data'!$H:$H,'EPA non-CO2 Data'!$A:$A,'Country Selector'!$A$2,'EPA non-CO2 Data'!$J:$J,$B$1,'EPA non-CO2 Data'!$I:$I,$A20,'EPA non-CO2 Data'!$F:$F,Q$2)*10^12*SUMPRODUCT('Multipliers and Adjustments'!$E$43:$AN$70*('Multipliers and Adjustments'!$E$42:$AN$42=Q$2)*('Multipliers and Adjustments'!$C$43:$C$70=$A20)*('Multipliers and Adjustments'!$D$43:$D$70=$B$1))</f>
        <v>0</v>
      </c>
      <c r="R20" s="10" cm="1">
        <f t="array" ref="R20">SUMIFS('EPA non-CO2 Data'!$H:$H,'EPA non-CO2 Data'!$A:$A,'Country Selector'!$A$2,'EPA non-CO2 Data'!$J:$J,$B$1,'EPA non-CO2 Data'!$I:$I,$A20,'EPA non-CO2 Data'!$F:$F,R$2)*10^12*SUMPRODUCT('Multipliers and Adjustments'!$E$43:$AN$70*('Multipliers and Adjustments'!$E$42:$AN$42=R$2)*('Multipliers and Adjustments'!$C$43:$C$70=$A20)*('Multipliers and Adjustments'!$D$43:$D$70=$B$1))</f>
        <v>0</v>
      </c>
      <c r="S20" s="10" cm="1">
        <f t="array" ref="S20">SUMIFS('EPA non-CO2 Data'!$H:$H,'EPA non-CO2 Data'!$A:$A,'Country Selector'!$A$2,'EPA non-CO2 Data'!$J:$J,$B$1,'EPA non-CO2 Data'!$I:$I,$A20,'EPA non-CO2 Data'!$F:$F,S$2)*10^12*SUMPRODUCT('Multipliers and Adjustments'!$E$43:$AN$70*('Multipliers and Adjustments'!$E$42:$AN$42=S$2)*('Multipliers and Adjustments'!$C$43:$C$70=$A20)*('Multipliers and Adjustments'!$D$43:$D$70=$B$1))</f>
        <v>0</v>
      </c>
      <c r="T20" s="10" cm="1">
        <f t="array" ref="T20">SUMIFS('EPA non-CO2 Data'!$H:$H,'EPA non-CO2 Data'!$A:$A,'Country Selector'!$A$2,'EPA non-CO2 Data'!$J:$J,$B$1,'EPA non-CO2 Data'!$I:$I,$A20,'EPA non-CO2 Data'!$F:$F,T$2)*10^12*SUMPRODUCT('Multipliers and Adjustments'!$E$43:$AN$70*('Multipliers and Adjustments'!$E$42:$AN$42=T$2)*('Multipliers and Adjustments'!$C$43:$C$70=$A20)*('Multipliers and Adjustments'!$D$43:$D$70=$B$1))</f>
        <v>0</v>
      </c>
      <c r="U20" s="10" cm="1">
        <f t="array" ref="U20">SUMIFS('EPA non-CO2 Data'!$H:$H,'EPA non-CO2 Data'!$A:$A,'Country Selector'!$A$2,'EPA non-CO2 Data'!$J:$J,$B$1,'EPA non-CO2 Data'!$I:$I,$A20,'EPA non-CO2 Data'!$F:$F,U$2)*10^12*SUMPRODUCT('Multipliers and Adjustments'!$E$43:$AN$70*('Multipliers and Adjustments'!$E$42:$AN$42=U$2)*('Multipliers and Adjustments'!$C$43:$C$70=$A20)*('Multipliers and Adjustments'!$D$43:$D$70=$B$1))</f>
        <v>0</v>
      </c>
      <c r="V20" s="10" cm="1">
        <f t="array" ref="V20">SUMIFS('EPA non-CO2 Data'!$H:$H,'EPA non-CO2 Data'!$A:$A,'Country Selector'!$A$2,'EPA non-CO2 Data'!$J:$J,$B$1,'EPA non-CO2 Data'!$I:$I,$A20,'EPA non-CO2 Data'!$F:$F,V$2)*10^12*SUMPRODUCT('Multipliers and Adjustments'!$E$43:$AN$70*('Multipliers and Adjustments'!$E$42:$AN$42=V$2)*('Multipliers and Adjustments'!$C$43:$C$70=$A20)*('Multipliers and Adjustments'!$D$43:$D$70=$B$1))</f>
        <v>0</v>
      </c>
      <c r="W20" s="10" cm="1">
        <f t="array" ref="W20">SUMIFS('EPA non-CO2 Data'!$H:$H,'EPA non-CO2 Data'!$A:$A,'Country Selector'!$A$2,'EPA non-CO2 Data'!$J:$J,$B$1,'EPA non-CO2 Data'!$I:$I,$A20,'EPA non-CO2 Data'!$F:$F,W$2)*10^12*SUMPRODUCT('Multipliers and Adjustments'!$E$43:$AN$70*('Multipliers and Adjustments'!$E$42:$AN$42=W$2)*('Multipliers and Adjustments'!$C$43:$C$70=$A20)*('Multipliers and Adjustments'!$D$43:$D$70=$B$1))</f>
        <v>0</v>
      </c>
      <c r="X20" s="10" cm="1">
        <f t="array" ref="X20">SUMIFS('EPA non-CO2 Data'!$H:$H,'EPA non-CO2 Data'!$A:$A,'Country Selector'!$A$2,'EPA non-CO2 Data'!$J:$J,$B$1,'EPA non-CO2 Data'!$I:$I,$A20,'EPA non-CO2 Data'!$F:$F,X$2)*10^12*SUMPRODUCT('Multipliers and Adjustments'!$E$43:$AN$70*('Multipliers and Adjustments'!$E$42:$AN$42=X$2)*('Multipliers and Adjustments'!$C$43:$C$70=$A20)*('Multipliers and Adjustments'!$D$43:$D$70=$B$1))</f>
        <v>0</v>
      </c>
      <c r="Y20" s="10" cm="1">
        <f t="array" ref="Y20">SUMIFS('EPA non-CO2 Data'!$H:$H,'EPA non-CO2 Data'!$A:$A,'Country Selector'!$A$2,'EPA non-CO2 Data'!$J:$J,$B$1,'EPA non-CO2 Data'!$I:$I,$A20,'EPA non-CO2 Data'!$F:$F,Y$2)*10^12*SUMPRODUCT('Multipliers and Adjustments'!$E$43:$AN$70*('Multipliers and Adjustments'!$E$42:$AN$42=Y$2)*('Multipliers and Adjustments'!$C$43:$C$70=$A20)*('Multipliers and Adjustments'!$D$43:$D$70=$B$1))</f>
        <v>0</v>
      </c>
      <c r="Z20" s="10" cm="1">
        <f t="array" ref="Z20">SUMIFS('EPA non-CO2 Data'!$H:$H,'EPA non-CO2 Data'!$A:$A,'Country Selector'!$A$2,'EPA non-CO2 Data'!$J:$J,$B$1,'EPA non-CO2 Data'!$I:$I,$A20,'EPA non-CO2 Data'!$F:$F,Z$2)*10^12*SUMPRODUCT('Multipliers and Adjustments'!$E$43:$AN$70*('Multipliers and Adjustments'!$E$42:$AN$42=Z$2)*('Multipliers and Adjustments'!$C$43:$C$70=$A20)*('Multipliers and Adjustments'!$D$43:$D$70=$B$1))</f>
        <v>0</v>
      </c>
      <c r="AA20" s="10" cm="1">
        <f t="array" ref="AA20">SUMIFS('EPA non-CO2 Data'!$H:$H,'EPA non-CO2 Data'!$A:$A,'Country Selector'!$A$2,'EPA non-CO2 Data'!$J:$J,$B$1,'EPA non-CO2 Data'!$I:$I,$A20,'EPA non-CO2 Data'!$F:$F,AA$2)*10^12*SUMPRODUCT('Multipliers and Adjustments'!$E$43:$AN$70*('Multipliers and Adjustments'!$E$42:$AN$42=AA$2)*('Multipliers and Adjustments'!$C$43:$C$70=$A20)*('Multipliers and Adjustments'!$D$43:$D$70=$B$1))</f>
        <v>0</v>
      </c>
      <c r="AB20" s="10" cm="1">
        <f t="array" ref="AB20">SUMIFS('EPA non-CO2 Data'!$H:$H,'EPA non-CO2 Data'!$A:$A,'Country Selector'!$A$2,'EPA non-CO2 Data'!$J:$J,$B$1,'EPA non-CO2 Data'!$I:$I,$A20,'EPA non-CO2 Data'!$F:$F,AB$2)*10^12*SUMPRODUCT('Multipliers and Adjustments'!$E$43:$AN$70*('Multipliers and Adjustments'!$E$42:$AN$42=AB$2)*('Multipliers and Adjustments'!$C$43:$C$70=$A20)*('Multipliers and Adjustments'!$D$43:$D$70=$B$1))</f>
        <v>0</v>
      </c>
      <c r="AC20" s="10" cm="1">
        <f t="array" ref="AC20">SUMIFS('EPA non-CO2 Data'!$H:$H,'EPA non-CO2 Data'!$A:$A,'Country Selector'!$A$2,'EPA non-CO2 Data'!$J:$J,$B$1,'EPA non-CO2 Data'!$I:$I,$A20,'EPA non-CO2 Data'!$F:$F,AC$2)*10^12*SUMPRODUCT('Multipliers and Adjustments'!$E$43:$AN$70*('Multipliers and Adjustments'!$E$42:$AN$42=AC$2)*('Multipliers and Adjustments'!$C$43:$C$70=$A20)*('Multipliers and Adjustments'!$D$43:$D$70=$B$1))</f>
        <v>0</v>
      </c>
      <c r="AD20" s="10" cm="1">
        <f t="array" ref="AD20">SUMIFS('EPA non-CO2 Data'!$H:$H,'EPA non-CO2 Data'!$A:$A,'Country Selector'!$A$2,'EPA non-CO2 Data'!$J:$J,$B$1,'EPA non-CO2 Data'!$I:$I,$A20,'EPA non-CO2 Data'!$F:$F,AD$2)*10^12*SUMPRODUCT('Multipliers and Adjustments'!$E$43:$AN$70*('Multipliers and Adjustments'!$E$42:$AN$42=AD$2)*('Multipliers and Adjustments'!$C$43:$C$70=$A20)*('Multipliers and Adjustments'!$D$43:$D$70=$B$1))</f>
        <v>0</v>
      </c>
      <c r="AE20" s="10" cm="1">
        <f t="array" ref="AE20">SUMIFS('EPA non-CO2 Data'!$H:$H,'EPA non-CO2 Data'!$A:$A,'Country Selector'!$A$2,'EPA non-CO2 Data'!$J:$J,$B$1,'EPA non-CO2 Data'!$I:$I,$A20,'EPA non-CO2 Data'!$F:$F,AE$2)*10^12*SUMPRODUCT('Multipliers and Adjustments'!$E$43:$AN$70*('Multipliers and Adjustments'!$E$42:$AN$42=AE$2)*('Multipliers and Adjustments'!$C$43:$C$70=$A20)*('Multipliers and Adjustments'!$D$43:$D$70=$B$1))</f>
        <v>0</v>
      </c>
      <c r="AF20" s="10" cm="1">
        <f t="array" ref="AF20">SUMIFS('EPA non-CO2 Data'!$H:$H,'EPA non-CO2 Data'!$A:$A,'Country Selector'!$A$2,'EPA non-CO2 Data'!$J:$J,$B$1,'EPA non-CO2 Data'!$I:$I,$A20,'EPA non-CO2 Data'!$F:$F,AF$2)*10^12*SUMPRODUCT('Multipliers and Adjustments'!$E$43:$AN$70*('Multipliers and Adjustments'!$E$42:$AN$42=AF$2)*('Multipliers and Adjustments'!$C$43:$C$70=$A20)*('Multipliers and Adjustments'!$D$43:$D$70=$B$1))</f>
        <v>0</v>
      </c>
      <c r="AG20" s="10" cm="1">
        <f t="array" ref="AG20">SUMIFS('EPA non-CO2 Data'!$H:$H,'EPA non-CO2 Data'!$A:$A,'Country Selector'!$A$2,'EPA non-CO2 Data'!$J:$J,$B$1,'EPA non-CO2 Data'!$I:$I,$A20,'EPA non-CO2 Data'!$F:$F,AG$2)*10^12*SUMPRODUCT('Multipliers and Adjustments'!$E$43:$AN$70*('Multipliers and Adjustments'!$E$42:$AN$42=AG$2)*('Multipliers and Adjustments'!$C$43:$C$70=$A20)*('Multipliers and Adjustments'!$D$43:$D$70=$B$1))</f>
        <v>0</v>
      </c>
      <c r="AH20" s="10" cm="1">
        <f t="array" ref="AH20">SUMIFS('EPA non-CO2 Data'!$H:$H,'EPA non-CO2 Data'!$A:$A,'Country Selector'!$A$2,'EPA non-CO2 Data'!$J:$J,$B$1,'EPA non-CO2 Data'!$I:$I,$A20,'EPA non-CO2 Data'!$F:$F,AH$2)*10^12*SUMPRODUCT('Multipliers and Adjustments'!$E$43:$AN$70*('Multipliers and Adjustments'!$E$42:$AN$42=AH$2)*('Multipliers and Adjustments'!$C$43:$C$70=$A20)*('Multipliers and Adjustments'!$D$43:$D$70=$B$1))</f>
        <v>0</v>
      </c>
      <c r="AI20" s="10" cm="1">
        <f t="array" ref="AI20">SUMIFS('EPA non-CO2 Data'!$H:$H,'EPA non-CO2 Data'!$A:$A,'Country Selector'!$A$2,'EPA non-CO2 Data'!$J:$J,$B$1,'EPA non-CO2 Data'!$I:$I,$A20,'EPA non-CO2 Data'!$F:$F,AI$2)*10^12*SUMPRODUCT('Multipliers and Adjustments'!$E$43:$AN$70*('Multipliers and Adjustments'!$E$42:$AN$42=AI$2)*('Multipliers and Adjustments'!$C$43:$C$70=$A20)*('Multipliers and Adjustments'!$D$43:$D$70=$B$1))</f>
        <v>0</v>
      </c>
      <c r="AJ20" s="10" cm="1">
        <f t="array" ref="AJ20">SUMIFS('EPA non-CO2 Data'!$H:$H,'EPA non-CO2 Data'!$A:$A,'Country Selector'!$A$2,'EPA non-CO2 Data'!$J:$J,$B$1,'EPA non-CO2 Data'!$I:$I,$A20,'EPA non-CO2 Data'!$F:$F,AJ$2)*10^12*SUMPRODUCT('Multipliers and Adjustments'!$E$43:$AN$70*('Multipliers and Adjustments'!$E$42:$AN$42=AJ$2)*('Multipliers and Adjustments'!$C$43:$C$70=$A20)*('Multipliers and Adjustments'!$D$43:$D$70=$B$1))</f>
        <v>0</v>
      </c>
      <c r="AK20" s="10" cm="1">
        <f t="array" ref="AK20">SUMIFS('EPA non-CO2 Data'!$H:$H,'EPA non-CO2 Data'!$A:$A,'Country Selector'!$A$2,'EPA non-CO2 Data'!$J:$J,$B$1,'EPA non-CO2 Data'!$I:$I,$A20,'EPA non-CO2 Data'!$F:$F,AK$2)*10^12*SUMPRODUCT('Multipliers and Adjustments'!$E$43:$AN$70*('Multipliers and Adjustments'!$E$42:$AN$42=AK$2)*('Multipliers and Adjustments'!$C$43:$C$70=$A20)*('Multipliers and Adjustments'!$D$43:$D$70=$B$1))</f>
        <v>0</v>
      </c>
    </row>
    <row r="21" spans="1:37" x14ac:dyDescent="0.25">
      <c r="A21" t="s">
        <v>577</v>
      </c>
      <c r="B21" s="10" cm="1">
        <f t="array" ref="B21">SUMIFS('EPA non-CO2 Data'!$H:$H,'EPA non-CO2 Data'!$A:$A,'Country Selector'!$A$2,'EPA non-CO2 Data'!$J:$J,$B$1,'EPA non-CO2 Data'!$I:$I,$A21,'EPA non-CO2 Data'!$F:$F,B$2)*10^12*SUMPRODUCT('Multipliers and Adjustments'!$E$43:$AN$70*('Multipliers and Adjustments'!$E$42:$AN$42=B$2)*('Multipliers and Adjustments'!$C$43:$C$70=$A21)*('Multipliers and Adjustments'!$D$43:$D$70=$B$1))</f>
        <v>0</v>
      </c>
      <c r="C21" s="10" cm="1">
        <f t="array" ref="C21">SUMIFS('EPA non-CO2 Data'!$H:$H,'EPA non-CO2 Data'!$A:$A,'Country Selector'!$A$2,'EPA non-CO2 Data'!$J:$J,$B$1,'EPA non-CO2 Data'!$I:$I,$A21,'EPA non-CO2 Data'!$F:$F,C$2)*10^12*SUMPRODUCT('Multipliers and Adjustments'!$E$43:$AN$70*('Multipliers and Adjustments'!$E$42:$AN$42=C$2)*('Multipliers and Adjustments'!$C$43:$C$70=$A21)*('Multipliers and Adjustments'!$D$43:$D$70=$B$1))</f>
        <v>0</v>
      </c>
      <c r="D21" s="10" cm="1">
        <f t="array" ref="D21">SUMIFS('EPA non-CO2 Data'!$H:$H,'EPA non-CO2 Data'!$A:$A,'Country Selector'!$A$2,'EPA non-CO2 Data'!$J:$J,$B$1,'EPA non-CO2 Data'!$I:$I,$A21,'EPA non-CO2 Data'!$F:$F,D$2)*10^12*SUMPRODUCT('Multipliers and Adjustments'!$E$43:$AN$70*('Multipliers and Adjustments'!$E$42:$AN$42=D$2)*('Multipliers and Adjustments'!$C$43:$C$70=$A21)*('Multipliers and Adjustments'!$D$43:$D$70=$B$1))</f>
        <v>0</v>
      </c>
      <c r="E21" s="10" cm="1">
        <f t="array" ref="E21">SUMIFS('EPA non-CO2 Data'!$H:$H,'EPA non-CO2 Data'!$A:$A,'Country Selector'!$A$2,'EPA non-CO2 Data'!$J:$J,$B$1,'EPA non-CO2 Data'!$I:$I,$A21,'EPA non-CO2 Data'!$F:$F,E$2)*10^12*SUMPRODUCT('Multipliers and Adjustments'!$E$43:$AN$70*('Multipliers and Adjustments'!$E$42:$AN$42=E$2)*('Multipliers and Adjustments'!$C$43:$C$70=$A21)*('Multipliers and Adjustments'!$D$43:$D$70=$B$1))</f>
        <v>0</v>
      </c>
      <c r="F21" s="10" cm="1">
        <f t="array" ref="F21">SUMIFS('EPA non-CO2 Data'!$H:$H,'EPA non-CO2 Data'!$A:$A,'Country Selector'!$A$2,'EPA non-CO2 Data'!$J:$J,$B$1,'EPA non-CO2 Data'!$I:$I,$A21,'EPA non-CO2 Data'!$F:$F,F$2)*10^12*SUMPRODUCT('Multipliers and Adjustments'!$E$43:$AN$70*('Multipliers and Adjustments'!$E$42:$AN$42=F$2)*('Multipliers and Adjustments'!$C$43:$C$70=$A21)*('Multipliers and Adjustments'!$D$43:$D$70=$B$1))</f>
        <v>0</v>
      </c>
      <c r="G21" s="10" cm="1">
        <f t="array" ref="G21">SUMIFS('EPA non-CO2 Data'!$H:$H,'EPA non-CO2 Data'!$A:$A,'Country Selector'!$A$2,'EPA non-CO2 Data'!$J:$J,$B$1,'EPA non-CO2 Data'!$I:$I,$A21,'EPA non-CO2 Data'!$F:$F,G$2)*10^12*SUMPRODUCT('Multipliers and Adjustments'!$E$43:$AN$70*('Multipliers and Adjustments'!$E$42:$AN$42=G$2)*('Multipliers and Adjustments'!$C$43:$C$70=$A21)*('Multipliers and Adjustments'!$D$43:$D$70=$B$1))</f>
        <v>0</v>
      </c>
      <c r="H21" s="10" cm="1">
        <f t="array" ref="H21">SUMIFS('EPA non-CO2 Data'!$H:$H,'EPA non-CO2 Data'!$A:$A,'Country Selector'!$A$2,'EPA non-CO2 Data'!$J:$J,$B$1,'EPA non-CO2 Data'!$I:$I,$A21,'EPA non-CO2 Data'!$F:$F,H$2)*10^12*SUMPRODUCT('Multipliers and Adjustments'!$E$43:$AN$70*('Multipliers and Adjustments'!$E$42:$AN$42=H$2)*('Multipliers and Adjustments'!$C$43:$C$70=$A21)*('Multipliers and Adjustments'!$D$43:$D$70=$B$1))</f>
        <v>0</v>
      </c>
      <c r="I21" s="10" cm="1">
        <f t="array" ref="I21">SUMIFS('EPA non-CO2 Data'!$H:$H,'EPA non-CO2 Data'!$A:$A,'Country Selector'!$A$2,'EPA non-CO2 Data'!$J:$J,$B$1,'EPA non-CO2 Data'!$I:$I,$A21,'EPA non-CO2 Data'!$F:$F,I$2)*10^12*SUMPRODUCT('Multipliers and Adjustments'!$E$43:$AN$70*('Multipliers and Adjustments'!$E$42:$AN$42=I$2)*('Multipliers and Adjustments'!$C$43:$C$70=$A21)*('Multipliers and Adjustments'!$D$43:$D$70=$B$1))</f>
        <v>0</v>
      </c>
      <c r="J21" s="10" cm="1">
        <f t="array" ref="J21">SUMIFS('EPA non-CO2 Data'!$H:$H,'EPA non-CO2 Data'!$A:$A,'Country Selector'!$A$2,'EPA non-CO2 Data'!$J:$J,$B$1,'EPA non-CO2 Data'!$I:$I,$A21,'EPA non-CO2 Data'!$F:$F,J$2)*10^12*SUMPRODUCT('Multipliers and Adjustments'!$E$43:$AN$70*('Multipliers and Adjustments'!$E$42:$AN$42=J$2)*('Multipliers and Adjustments'!$C$43:$C$70=$A21)*('Multipliers and Adjustments'!$D$43:$D$70=$B$1))</f>
        <v>0</v>
      </c>
      <c r="K21" s="10" cm="1">
        <f t="array" ref="K21">SUMIFS('EPA non-CO2 Data'!$H:$H,'EPA non-CO2 Data'!$A:$A,'Country Selector'!$A$2,'EPA non-CO2 Data'!$J:$J,$B$1,'EPA non-CO2 Data'!$I:$I,$A21,'EPA non-CO2 Data'!$F:$F,K$2)*10^12*SUMPRODUCT('Multipliers and Adjustments'!$E$43:$AN$70*('Multipliers and Adjustments'!$E$42:$AN$42=K$2)*('Multipliers and Adjustments'!$C$43:$C$70=$A21)*('Multipliers and Adjustments'!$D$43:$D$70=$B$1))</f>
        <v>0</v>
      </c>
      <c r="L21" s="10" cm="1">
        <f t="array" ref="L21">SUMIFS('EPA non-CO2 Data'!$H:$H,'EPA non-CO2 Data'!$A:$A,'Country Selector'!$A$2,'EPA non-CO2 Data'!$J:$J,$B$1,'EPA non-CO2 Data'!$I:$I,$A21,'EPA non-CO2 Data'!$F:$F,L$2)*10^12*SUMPRODUCT('Multipliers and Adjustments'!$E$43:$AN$70*('Multipliers and Adjustments'!$E$42:$AN$42=L$2)*('Multipliers and Adjustments'!$C$43:$C$70=$A21)*('Multipliers and Adjustments'!$D$43:$D$70=$B$1))</f>
        <v>0</v>
      </c>
      <c r="M21" s="10" cm="1">
        <f t="array" ref="M21">SUMIFS('EPA non-CO2 Data'!$H:$H,'EPA non-CO2 Data'!$A:$A,'Country Selector'!$A$2,'EPA non-CO2 Data'!$J:$J,$B$1,'EPA non-CO2 Data'!$I:$I,$A21,'EPA non-CO2 Data'!$F:$F,M$2)*10^12*SUMPRODUCT('Multipliers and Adjustments'!$E$43:$AN$70*('Multipliers and Adjustments'!$E$42:$AN$42=M$2)*('Multipliers and Adjustments'!$C$43:$C$70=$A21)*('Multipliers and Adjustments'!$D$43:$D$70=$B$1))</f>
        <v>0</v>
      </c>
      <c r="N21" s="10" cm="1">
        <f t="array" ref="N21">SUMIFS('EPA non-CO2 Data'!$H:$H,'EPA non-CO2 Data'!$A:$A,'Country Selector'!$A$2,'EPA non-CO2 Data'!$J:$J,$B$1,'EPA non-CO2 Data'!$I:$I,$A21,'EPA non-CO2 Data'!$F:$F,N$2)*10^12*SUMPRODUCT('Multipliers and Adjustments'!$E$43:$AN$70*('Multipliers and Adjustments'!$E$42:$AN$42=N$2)*('Multipliers and Adjustments'!$C$43:$C$70=$A21)*('Multipliers and Adjustments'!$D$43:$D$70=$B$1))</f>
        <v>0</v>
      </c>
      <c r="O21" s="10" cm="1">
        <f t="array" ref="O21">SUMIFS('EPA non-CO2 Data'!$H:$H,'EPA non-CO2 Data'!$A:$A,'Country Selector'!$A$2,'EPA non-CO2 Data'!$J:$J,$B$1,'EPA non-CO2 Data'!$I:$I,$A21,'EPA non-CO2 Data'!$F:$F,O$2)*10^12*SUMPRODUCT('Multipliers and Adjustments'!$E$43:$AN$70*('Multipliers and Adjustments'!$E$42:$AN$42=O$2)*('Multipliers and Adjustments'!$C$43:$C$70=$A21)*('Multipliers and Adjustments'!$D$43:$D$70=$B$1))</f>
        <v>0</v>
      </c>
      <c r="P21" s="10" cm="1">
        <f t="array" ref="P21">SUMIFS('EPA non-CO2 Data'!$H:$H,'EPA non-CO2 Data'!$A:$A,'Country Selector'!$A$2,'EPA non-CO2 Data'!$J:$J,$B$1,'EPA non-CO2 Data'!$I:$I,$A21,'EPA non-CO2 Data'!$F:$F,P$2)*10^12*SUMPRODUCT('Multipliers and Adjustments'!$E$43:$AN$70*('Multipliers and Adjustments'!$E$42:$AN$42=P$2)*('Multipliers and Adjustments'!$C$43:$C$70=$A21)*('Multipliers and Adjustments'!$D$43:$D$70=$B$1))</f>
        <v>0</v>
      </c>
      <c r="Q21" s="10" cm="1">
        <f t="array" ref="Q21">SUMIFS('EPA non-CO2 Data'!$H:$H,'EPA non-CO2 Data'!$A:$A,'Country Selector'!$A$2,'EPA non-CO2 Data'!$J:$J,$B$1,'EPA non-CO2 Data'!$I:$I,$A21,'EPA non-CO2 Data'!$F:$F,Q$2)*10^12*SUMPRODUCT('Multipliers and Adjustments'!$E$43:$AN$70*('Multipliers and Adjustments'!$E$42:$AN$42=Q$2)*('Multipliers and Adjustments'!$C$43:$C$70=$A21)*('Multipliers and Adjustments'!$D$43:$D$70=$B$1))</f>
        <v>0</v>
      </c>
      <c r="R21" s="10" cm="1">
        <f t="array" ref="R21">SUMIFS('EPA non-CO2 Data'!$H:$H,'EPA non-CO2 Data'!$A:$A,'Country Selector'!$A$2,'EPA non-CO2 Data'!$J:$J,$B$1,'EPA non-CO2 Data'!$I:$I,$A21,'EPA non-CO2 Data'!$F:$F,R$2)*10^12*SUMPRODUCT('Multipliers and Adjustments'!$E$43:$AN$70*('Multipliers and Adjustments'!$E$42:$AN$42=R$2)*('Multipliers and Adjustments'!$C$43:$C$70=$A21)*('Multipliers and Adjustments'!$D$43:$D$70=$B$1))</f>
        <v>0</v>
      </c>
      <c r="S21" s="10" cm="1">
        <f t="array" ref="S21">SUMIFS('EPA non-CO2 Data'!$H:$H,'EPA non-CO2 Data'!$A:$A,'Country Selector'!$A$2,'EPA non-CO2 Data'!$J:$J,$B$1,'EPA non-CO2 Data'!$I:$I,$A21,'EPA non-CO2 Data'!$F:$F,S$2)*10^12*SUMPRODUCT('Multipliers and Adjustments'!$E$43:$AN$70*('Multipliers and Adjustments'!$E$42:$AN$42=S$2)*('Multipliers and Adjustments'!$C$43:$C$70=$A21)*('Multipliers and Adjustments'!$D$43:$D$70=$B$1))</f>
        <v>0</v>
      </c>
      <c r="T21" s="10" cm="1">
        <f t="array" ref="T21">SUMIFS('EPA non-CO2 Data'!$H:$H,'EPA non-CO2 Data'!$A:$A,'Country Selector'!$A$2,'EPA non-CO2 Data'!$J:$J,$B$1,'EPA non-CO2 Data'!$I:$I,$A21,'EPA non-CO2 Data'!$F:$F,T$2)*10^12*SUMPRODUCT('Multipliers and Adjustments'!$E$43:$AN$70*('Multipliers and Adjustments'!$E$42:$AN$42=T$2)*('Multipliers and Adjustments'!$C$43:$C$70=$A21)*('Multipliers and Adjustments'!$D$43:$D$70=$B$1))</f>
        <v>0</v>
      </c>
      <c r="U21" s="10" cm="1">
        <f t="array" ref="U21">SUMIFS('EPA non-CO2 Data'!$H:$H,'EPA non-CO2 Data'!$A:$A,'Country Selector'!$A$2,'EPA non-CO2 Data'!$J:$J,$B$1,'EPA non-CO2 Data'!$I:$I,$A21,'EPA non-CO2 Data'!$F:$F,U$2)*10^12*SUMPRODUCT('Multipliers and Adjustments'!$E$43:$AN$70*('Multipliers and Adjustments'!$E$42:$AN$42=U$2)*('Multipliers and Adjustments'!$C$43:$C$70=$A21)*('Multipliers and Adjustments'!$D$43:$D$70=$B$1))</f>
        <v>0</v>
      </c>
      <c r="V21" s="10" cm="1">
        <f t="array" ref="V21">SUMIFS('EPA non-CO2 Data'!$H:$H,'EPA non-CO2 Data'!$A:$A,'Country Selector'!$A$2,'EPA non-CO2 Data'!$J:$J,$B$1,'EPA non-CO2 Data'!$I:$I,$A21,'EPA non-CO2 Data'!$F:$F,V$2)*10^12*SUMPRODUCT('Multipliers and Adjustments'!$E$43:$AN$70*('Multipliers and Adjustments'!$E$42:$AN$42=V$2)*('Multipliers and Adjustments'!$C$43:$C$70=$A21)*('Multipliers and Adjustments'!$D$43:$D$70=$B$1))</f>
        <v>0</v>
      </c>
      <c r="W21" s="10" cm="1">
        <f t="array" ref="W21">SUMIFS('EPA non-CO2 Data'!$H:$H,'EPA non-CO2 Data'!$A:$A,'Country Selector'!$A$2,'EPA non-CO2 Data'!$J:$J,$B$1,'EPA non-CO2 Data'!$I:$I,$A21,'EPA non-CO2 Data'!$F:$F,W$2)*10^12*SUMPRODUCT('Multipliers and Adjustments'!$E$43:$AN$70*('Multipliers and Adjustments'!$E$42:$AN$42=W$2)*('Multipliers and Adjustments'!$C$43:$C$70=$A21)*('Multipliers and Adjustments'!$D$43:$D$70=$B$1))</f>
        <v>0</v>
      </c>
      <c r="X21" s="10" cm="1">
        <f t="array" ref="X21">SUMIFS('EPA non-CO2 Data'!$H:$H,'EPA non-CO2 Data'!$A:$A,'Country Selector'!$A$2,'EPA non-CO2 Data'!$J:$J,$B$1,'EPA non-CO2 Data'!$I:$I,$A21,'EPA non-CO2 Data'!$F:$F,X$2)*10^12*SUMPRODUCT('Multipliers and Adjustments'!$E$43:$AN$70*('Multipliers and Adjustments'!$E$42:$AN$42=X$2)*('Multipliers and Adjustments'!$C$43:$C$70=$A21)*('Multipliers and Adjustments'!$D$43:$D$70=$B$1))</f>
        <v>0</v>
      </c>
      <c r="Y21" s="10" cm="1">
        <f t="array" ref="Y21">SUMIFS('EPA non-CO2 Data'!$H:$H,'EPA non-CO2 Data'!$A:$A,'Country Selector'!$A$2,'EPA non-CO2 Data'!$J:$J,$B$1,'EPA non-CO2 Data'!$I:$I,$A21,'EPA non-CO2 Data'!$F:$F,Y$2)*10^12*SUMPRODUCT('Multipliers and Adjustments'!$E$43:$AN$70*('Multipliers and Adjustments'!$E$42:$AN$42=Y$2)*('Multipliers and Adjustments'!$C$43:$C$70=$A21)*('Multipliers and Adjustments'!$D$43:$D$70=$B$1))</f>
        <v>0</v>
      </c>
      <c r="Z21" s="10" cm="1">
        <f t="array" ref="Z21">SUMIFS('EPA non-CO2 Data'!$H:$H,'EPA non-CO2 Data'!$A:$A,'Country Selector'!$A$2,'EPA non-CO2 Data'!$J:$J,$B$1,'EPA non-CO2 Data'!$I:$I,$A21,'EPA non-CO2 Data'!$F:$F,Z$2)*10^12*SUMPRODUCT('Multipliers and Adjustments'!$E$43:$AN$70*('Multipliers and Adjustments'!$E$42:$AN$42=Z$2)*('Multipliers and Adjustments'!$C$43:$C$70=$A21)*('Multipliers and Adjustments'!$D$43:$D$70=$B$1))</f>
        <v>0</v>
      </c>
      <c r="AA21" s="10" cm="1">
        <f t="array" ref="AA21">SUMIFS('EPA non-CO2 Data'!$H:$H,'EPA non-CO2 Data'!$A:$A,'Country Selector'!$A$2,'EPA non-CO2 Data'!$J:$J,$B$1,'EPA non-CO2 Data'!$I:$I,$A21,'EPA non-CO2 Data'!$F:$F,AA$2)*10^12*SUMPRODUCT('Multipliers and Adjustments'!$E$43:$AN$70*('Multipliers and Adjustments'!$E$42:$AN$42=AA$2)*('Multipliers and Adjustments'!$C$43:$C$70=$A21)*('Multipliers and Adjustments'!$D$43:$D$70=$B$1))</f>
        <v>0</v>
      </c>
      <c r="AB21" s="10" cm="1">
        <f t="array" ref="AB21">SUMIFS('EPA non-CO2 Data'!$H:$H,'EPA non-CO2 Data'!$A:$A,'Country Selector'!$A$2,'EPA non-CO2 Data'!$J:$J,$B$1,'EPA non-CO2 Data'!$I:$I,$A21,'EPA non-CO2 Data'!$F:$F,AB$2)*10^12*SUMPRODUCT('Multipliers and Adjustments'!$E$43:$AN$70*('Multipliers and Adjustments'!$E$42:$AN$42=AB$2)*('Multipliers and Adjustments'!$C$43:$C$70=$A21)*('Multipliers and Adjustments'!$D$43:$D$70=$B$1))</f>
        <v>0</v>
      </c>
      <c r="AC21" s="10" cm="1">
        <f t="array" ref="AC21">SUMIFS('EPA non-CO2 Data'!$H:$H,'EPA non-CO2 Data'!$A:$A,'Country Selector'!$A$2,'EPA non-CO2 Data'!$J:$J,$B$1,'EPA non-CO2 Data'!$I:$I,$A21,'EPA non-CO2 Data'!$F:$F,AC$2)*10^12*SUMPRODUCT('Multipliers and Adjustments'!$E$43:$AN$70*('Multipliers and Adjustments'!$E$42:$AN$42=AC$2)*('Multipliers and Adjustments'!$C$43:$C$70=$A21)*('Multipliers and Adjustments'!$D$43:$D$70=$B$1))</f>
        <v>0</v>
      </c>
      <c r="AD21" s="10" cm="1">
        <f t="array" ref="AD21">SUMIFS('EPA non-CO2 Data'!$H:$H,'EPA non-CO2 Data'!$A:$A,'Country Selector'!$A$2,'EPA non-CO2 Data'!$J:$J,$B$1,'EPA non-CO2 Data'!$I:$I,$A21,'EPA non-CO2 Data'!$F:$F,AD$2)*10^12*SUMPRODUCT('Multipliers and Adjustments'!$E$43:$AN$70*('Multipliers and Adjustments'!$E$42:$AN$42=AD$2)*('Multipliers and Adjustments'!$C$43:$C$70=$A21)*('Multipliers and Adjustments'!$D$43:$D$70=$B$1))</f>
        <v>0</v>
      </c>
      <c r="AE21" s="10" cm="1">
        <f t="array" ref="AE21">SUMIFS('EPA non-CO2 Data'!$H:$H,'EPA non-CO2 Data'!$A:$A,'Country Selector'!$A$2,'EPA non-CO2 Data'!$J:$J,$B$1,'EPA non-CO2 Data'!$I:$I,$A21,'EPA non-CO2 Data'!$F:$F,AE$2)*10^12*SUMPRODUCT('Multipliers and Adjustments'!$E$43:$AN$70*('Multipliers and Adjustments'!$E$42:$AN$42=AE$2)*('Multipliers and Adjustments'!$C$43:$C$70=$A21)*('Multipliers and Adjustments'!$D$43:$D$70=$B$1))</f>
        <v>0</v>
      </c>
      <c r="AF21" s="10" cm="1">
        <f t="array" ref="AF21">SUMIFS('EPA non-CO2 Data'!$H:$H,'EPA non-CO2 Data'!$A:$A,'Country Selector'!$A$2,'EPA non-CO2 Data'!$J:$J,$B$1,'EPA non-CO2 Data'!$I:$I,$A21,'EPA non-CO2 Data'!$F:$F,AF$2)*10^12*SUMPRODUCT('Multipliers and Adjustments'!$E$43:$AN$70*('Multipliers and Adjustments'!$E$42:$AN$42=AF$2)*('Multipliers and Adjustments'!$C$43:$C$70=$A21)*('Multipliers and Adjustments'!$D$43:$D$70=$B$1))</f>
        <v>0</v>
      </c>
      <c r="AG21" s="10" cm="1">
        <f t="array" ref="AG21">SUMIFS('EPA non-CO2 Data'!$H:$H,'EPA non-CO2 Data'!$A:$A,'Country Selector'!$A$2,'EPA non-CO2 Data'!$J:$J,$B$1,'EPA non-CO2 Data'!$I:$I,$A21,'EPA non-CO2 Data'!$F:$F,AG$2)*10^12*SUMPRODUCT('Multipliers and Adjustments'!$E$43:$AN$70*('Multipliers and Adjustments'!$E$42:$AN$42=AG$2)*('Multipliers and Adjustments'!$C$43:$C$70=$A21)*('Multipliers and Adjustments'!$D$43:$D$70=$B$1))</f>
        <v>0</v>
      </c>
      <c r="AH21" s="10" cm="1">
        <f t="array" ref="AH21">SUMIFS('EPA non-CO2 Data'!$H:$H,'EPA non-CO2 Data'!$A:$A,'Country Selector'!$A$2,'EPA non-CO2 Data'!$J:$J,$B$1,'EPA non-CO2 Data'!$I:$I,$A21,'EPA non-CO2 Data'!$F:$F,AH$2)*10^12*SUMPRODUCT('Multipliers and Adjustments'!$E$43:$AN$70*('Multipliers and Adjustments'!$E$42:$AN$42=AH$2)*('Multipliers and Adjustments'!$C$43:$C$70=$A21)*('Multipliers and Adjustments'!$D$43:$D$70=$B$1))</f>
        <v>0</v>
      </c>
      <c r="AI21" s="10" cm="1">
        <f t="array" ref="AI21">SUMIFS('EPA non-CO2 Data'!$H:$H,'EPA non-CO2 Data'!$A:$A,'Country Selector'!$A$2,'EPA non-CO2 Data'!$J:$J,$B$1,'EPA non-CO2 Data'!$I:$I,$A21,'EPA non-CO2 Data'!$F:$F,AI$2)*10^12*SUMPRODUCT('Multipliers and Adjustments'!$E$43:$AN$70*('Multipliers and Adjustments'!$E$42:$AN$42=AI$2)*('Multipliers and Adjustments'!$C$43:$C$70=$A21)*('Multipliers and Adjustments'!$D$43:$D$70=$B$1))</f>
        <v>0</v>
      </c>
      <c r="AJ21" s="10" cm="1">
        <f t="array" ref="AJ21">SUMIFS('EPA non-CO2 Data'!$H:$H,'EPA non-CO2 Data'!$A:$A,'Country Selector'!$A$2,'EPA non-CO2 Data'!$J:$J,$B$1,'EPA non-CO2 Data'!$I:$I,$A21,'EPA non-CO2 Data'!$F:$F,AJ$2)*10^12*SUMPRODUCT('Multipliers and Adjustments'!$E$43:$AN$70*('Multipliers and Adjustments'!$E$42:$AN$42=AJ$2)*('Multipliers and Adjustments'!$C$43:$C$70=$A21)*('Multipliers and Adjustments'!$D$43:$D$70=$B$1))</f>
        <v>0</v>
      </c>
      <c r="AK21" s="10" cm="1">
        <f t="array" ref="AK21">SUMIFS('EPA non-CO2 Data'!$H:$H,'EPA non-CO2 Data'!$A:$A,'Country Selector'!$A$2,'EPA non-CO2 Data'!$J:$J,$B$1,'EPA non-CO2 Data'!$I:$I,$A21,'EPA non-CO2 Data'!$F:$F,AK$2)*10^12*SUMPRODUCT('Multipliers and Adjustments'!$E$43:$AN$70*('Multipliers and Adjustments'!$E$42:$AN$42=AK$2)*('Multipliers and Adjustments'!$C$43:$C$70=$A21)*('Multipliers and Adjustments'!$D$43:$D$70=$B$1))</f>
        <v>0</v>
      </c>
    </row>
    <row r="22" spans="1:37" x14ac:dyDescent="0.25">
      <c r="A22" t="s">
        <v>578</v>
      </c>
      <c r="B22" s="10" cm="1">
        <f t="array" ref="B22">SUMIFS('EPA non-CO2 Data'!$H:$H,'EPA non-CO2 Data'!$A:$A,'Country Selector'!$A$2,'EPA non-CO2 Data'!$J:$J,$B$1,'EPA non-CO2 Data'!$I:$I,$A22,'EPA non-CO2 Data'!$F:$F,B$2)*10^12*SUMPRODUCT('Multipliers and Adjustments'!$E$43:$AN$70*('Multipliers and Adjustments'!$E$42:$AN$42=B$2)*('Multipliers and Adjustments'!$C$43:$C$70=$A22)*('Multipliers and Adjustments'!$D$43:$D$70=$B$1))</f>
        <v>0</v>
      </c>
      <c r="C22" s="10" cm="1">
        <f t="array" ref="C22">SUMIFS('EPA non-CO2 Data'!$H:$H,'EPA non-CO2 Data'!$A:$A,'Country Selector'!$A$2,'EPA non-CO2 Data'!$J:$J,$B$1,'EPA non-CO2 Data'!$I:$I,$A22,'EPA non-CO2 Data'!$F:$F,C$2)*10^12*SUMPRODUCT('Multipliers and Adjustments'!$E$43:$AN$70*('Multipliers and Adjustments'!$E$42:$AN$42=C$2)*('Multipliers and Adjustments'!$C$43:$C$70=$A22)*('Multipliers and Adjustments'!$D$43:$D$70=$B$1))</f>
        <v>0</v>
      </c>
      <c r="D22" s="10" cm="1">
        <f t="array" ref="D22">SUMIFS('EPA non-CO2 Data'!$H:$H,'EPA non-CO2 Data'!$A:$A,'Country Selector'!$A$2,'EPA non-CO2 Data'!$J:$J,$B$1,'EPA non-CO2 Data'!$I:$I,$A22,'EPA non-CO2 Data'!$F:$F,D$2)*10^12*SUMPRODUCT('Multipliers and Adjustments'!$E$43:$AN$70*('Multipliers and Adjustments'!$E$42:$AN$42=D$2)*('Multipliers and Adjustments'!$C$43:$C$70=$A22)*('Multipliers and Adjustments'!$D$43:$D$70=$B$1))</f>
        <v>0</v>
      </c>
      <c r="E22" s="10" cm="1">
        <f t="array" ref="E22">SUMIFS('EPA non-CO2 Data'!$H:$H,'EPA non-CO2 Data'!$A:$A,'Country Selector'!$A$2,'EPA non-CO2 Data'!$J:$J,$B$1,'EPA non-CO2 Data'!$I:$I,$A22,'EPA non-CO2 Data'!$F:$F,E$2)*10^12*SUMPRODUCT('Multipliers and Adjustments'!$E$43:$AN$70*('Multipliers and Adjustments'!$E$42:$AN$42=E$2)*('Multipliers and Adjustments'!$C$43:$C$70=$A22)*('Multipliers and Adjustments'!$D$43:$D$70=$B$1))</f>
        <v>0</v>
      </c>
      <c r="F22" s="10" cm="1">
        <f t="array" ref="F22">SUMIFS('EPA non-CO2 Data'!$H:$H,'EPA non-CO2 Data'!$A:$A,'Country Selector'!$A$2,'EPA non-CO2 Data'!$J:$J,$B$1,'EPA non-CO2 Data'!$I:$I,$A22,'EPA non-CO2 Data'!$F:$F,F$2)*10^12*SUMPRODUCT('Multipliers and Adjustments'!$E$43:$AN$70*('Multipliers and Adjustments'!$E$42:$AN$42=F$2)*('Multipliers and Adjustments'!$C$43:$C$70=$A22)*('Multipliers and Adjustments'!$D$43:$D$70=$B$1))</f>
        <v>0</v>
      </c>
      <c r="G22" s="10" cm="1">
        <f t="array" ref="G22">SUMIFS('EPA non-CO2 Data'!$H:$H,'EPA non-CO2 Data'!$A:$A,'Country Selector'!$A$2,'EPA non-CO2 Data'!$J:$J,$B$1,'EPA non-CO2 Data'!$I:$I,$A22,'EPA non-CO2 Data'!$F:$F,G$2)*10^12*SUMPRODUCT('Multipliers and Adjustments'!$E$43:$AN$70*('Multipliers and Adjustments'!$E$42:$AN$42=G$2)*('Multipliers and Adjustments'!$C$43:$C$70=$A22)*('Multipliers and Adjustments'!$D$43:$D$70=$B$1))</f>
        <v>0</v>
      </c>
      <c r="H22" s="10" cm="1">
        <f t="array" ref="H22">SUMIFS('EPA non-CO2 Data'!$H:$H,'EPA non-CO2 Data'!$A:$A,'Country Selector'!$A$2,'EPA non-CO2 Data'!$J:$J,$B$1,'EPA non-CO2 Data'!$I:$I,$A22,'EPA non-CO2 Data'!$F:$F,H$2)*10^12*SUMPRODUCT('Multipliers and Adjustments'!$E$43:$AN$70*('Multipliers and Adjustments'!$E$42:$AN$42=H$2)*('Multipliers and Adjustments'!$C$43:$C$70=$A22)*('Multipliers and Adjustments'!$D$43:$D$70=$B$1))</f>
        <v>0</v>
      </c>
      <c r="I22" s="10" cm="1">
        <f t="array" ref="I22">SUMIFS('EPA non-CO2 Data'!$H:$H,'EPA non-CO2 Data'!$A:$A,'Country Selector'!$A$2,'EPA non-CO2 Data'!$J:$J,$B$1,'EPA non-CO2 Data'!$I:$I,$A22,'EPA non-CO2 Data'!$F:$F,I$2)*10^12*SUMPRODUCT('Multipliers and Adjustments'!$E$43:$AN$70*('Multipliers and Adjustments'!$E$42:$AN$42=I$2)*('Multipliers and Adjustments'!$C$43:$C$70=$A22)*('Multipliers and Adjustments'!$D$43:$D$70=$B$1))</f>
        <v>0</v>
      </c>
      <c r="J22" s="10" cm="1">
        <f t="array" ref="J22">SUMIFS('EPA non-CO2 Data'!$H:$H,'EPA non-CO2 Data'!$A:$A,'Country Selector'!$A$2,'EPA non-CO2 Data'!$J:$J,$B$1,'EPA non-CO2 Data'!$I:$I,$A22,'EPA non-CO2 Data'!$F:$F,J$2)*10^12*SUMPRODUCT('Multipliers and Adjustments'!$E$43:$AN$70*('Multipliers and Adjustments'!$E$42:$AN$42=J$2)*('Multipliers and Adjustments'!$C$43:$C$70=$A22)*('Multipliers and Adjustments'!$D$43:$D$70=$B$1))</f>
        <v>0</v>
      </c>
      <c r="K22" s="10" cm="1">
        <f t="array" ref="K22">SUMIFS('EPA non-CO2 Data'!$H:$H,'EPA non-CO2 Data'!$A:$A,'Country Selector'!$A$2,'EPA non-CO2 Data'!$J:$J,$B$1,'EPA non-CO2 Data'!$I:$I,$A22,'EPA non-CO2 Data'!$F:$F,K$2)*10^12*SUMPRODUCT('Multipliers and Adjustments'!$E$43:$AN$70*('Multipliers and Adjustments'!$E$42:$AN$42=K$2)*('Multipliers and Adjustments'!$C$43:$C$70=$A22)*('Multipliers and Adjustments'!$D$43:$D$70=$B$1))</f>
        <v>0</v>
      </c>
      <c r="L22" s="10" cm="1">
        <f t="array" ref="L22">SUMIFS('EPA non-CO2 Data'!$H:$H,'EPA non-CO2 Data'!$A:$A,'Country Selector'!$A$2,'EPA non-CO2 Data'!$J:$J,$B$1,'EPA non-CO2 Data'!$I:$I,$A22,'EPA non-CO2 Data'!$F:$F,L$2)*10^12*SUMPRODUCT('Multipliers and Adjustments'!$E$43:$AN$70*('Multipliers and Adjustments'!$E$42:$AN$42=L$2)*('Multipliers and Adjustments'!$C$43:$C$70=$A22)*('Multipliers and Adjustments'!$D$43:$D$70=$B$1))</f>
        <v>0</v>
      </c>
      <c r="M22" s="10" cm="1">
        <f t="array" ref="M22">SUMIFS('EPA non-CO2 Data'!$H:$H,'EPA non-CO2 Data'!$A:$A,'Country Selector'!$A$2,'EPA non-CO2 Data'!$J:$J,$B$1,'EPA non-CO2 Data'!$I:$I,$A22,'EPA non-CO2 Data'!$F:$F,M$2)*10^12*SUMPRODUCT('Multipliers and Adjustments'!$E$43:$AN$70*('Multipliers and Adjustments'!$E$42:$AN$42=M$2)*('Multipliers and Adjustments'!$C$43:$C$70=$A22)*('Multipliers and Adjustments'!$D$43:$D$70=$B$1))</f>
        <v>0</v>
      </c>
      <c r="N22" s="10" cm="1">
        <f t="array" ref="N22">SUMIFS('EPA non-CO2 Data'!$H:$H,'EPA non-CO2 Data'!$A:$A,'Country Selector'!$A$2,'EPA non-CO2 Data'!$J:$J,$B$1,'EPA non-CO2 Data'!$I:$I,$A22,'EPA non-CO2 Data'!$F:$F,N$2)*10^12*SUMPRODUCT('Multipliers and Adjustments'!$E$43:$AN$70*('Multipliers and Adjustments'!$E$42:$AN$42=N$2)*('Multipliers and Adjustments'!$C$43:$C$70=$A22)*('Multipliers and Adjustments'!$D$43:$D$70=$B$1))</f>
        <v>0</v>
      </c>
      <c r="O22" s="10" cm="1">
        <f t="array" ref="O22">SUMIFS('EPA non-CO2 Data'!$H:$H,'EPA non-CO2 Data'!$A:$A,'Country Selector'!$A$2,'EPA non-CO2 Data'!$J:$J,$B$1,'EPA non-CO2 Data'!$I:$I,$A22,'EPA non-CO2 Data'!$F:$F,O$2)*10^12*SUMPRODUCT('Multipliers and Adjustments'!$E$43:$AN$70*('Multipliers and Adjustments'!$E$42:$AN$42=O$2)*('Multipliers and Adjustments'!$C$43:$C$70=$A22)*('Multipliers and Adjustments'!$D$43:$D$70=$B$1))</f>
        <v>0</v>
      </c>
      <c r="P22" s="10" cm="1">
        <f t="array" ref="P22">SUMIFS('EPA non-CO2 Data'!$H:$H,'EPA non-CO2 Data'!$A:$A,'Country Selector'!$A$2,'EPA non-CO2 Data'!$J:$J,$B$1,'EPA non-CO2 Data'!$I:$I,$A22,'EPA non-CO2 Data'!$F:$F,P$2)*10^12*SUMPRODUCT('Multipliers and Adjustments'!$E$43:$AN$70*('Multipliers and Adjustments'!$E$42:$AN$42=P$2)*('Multipliers and Adjustments'!$C$43:$C$70=$A22)*('Multipliers and Adjustments'!$D$43:$D$70=$B$1))</f>
        <v>0</v>
      </c>
      <c r="Q22" s="10" cm="1">
        <f t="array" ref="Q22">SUMIFS('EPA non-CO2 Data'!$H:$H,'EPA non-CO2 Data'!$A:$A,'Country Selector'!$A$2,'EPA non-CO2 Data'!$J:$J,$B$1,'EPA non-CO2 Data'!$I:$I,$A22,'EPA non-CO2 Data'!$F:$F,Q$2)*10^12*SUMPRODUCT('Multipliers and Adjustments'!$E$43:$AN$70*('Multipliers and Adjustments'!$E$42:$AN$42=Q$2)*('Multipliers and Adjustments'!$C$43:$C$70=$A22)*('Multipliers and Adjustments'!$D$43:$D$70=$B$1))</f>
        <v>0</v>
      </c>
      <c r="R22" s="10" cm="1">
        <f t="array" ref="R22">SUMIFS('EPA non-CO2 Data'!$H:$H,'EPA non-CO2 Data'!$A:$A,'Country Selector'!$A$2,'EPA non-CO2 Data'!$J:$J,$B$1,'EPA non-CO2 Data'!$I:$I,$A22,'EPA non-CO2 Data'!$F:$F,R$2)*10^12*SUMPRODUCT('Multipliers and Adjustments'!$E$43:$AN$70*('Multipliers and Adjustments'!$E$42:$AN$42=R$2)*('Multipliers and Adjustments'!$C$43:$C$70=$A22)*('Multipliers and Adjustments'!$D$43:$D$70=$B$1))</f>
        <v>0</v>
      </c>
      <c r="S22" s="10" cm="1">
        <f t="array" ref="S22">SUMIFS('EPA non-CO2 Data'!$H:$H,'EPA non-CO2 Data'!$A:$A,'Country Selector'!$A$2,'EPA non-CO2 Data'!$J:$J,$B$1,'EPA non-CO2 Data'!$I:$I,$A22,'EPA non-CO2 Data'!$F:$F,S$2)*10^12*SUMPRODUCT('Multipliers and Adjustments'!$E$43:$AN$70*('Multipliers and Adjustments'!$E$42:$AN$42=S$2)*('Multipliers and Adjustments'!$C$43:$C$70=$A22)*('Multipliers and Adjustments'!$D$43:$D$70=$B$1))</f>
        <v>0</v>
      </c>
      <c r="T22" s="10" cm="1">
        <f t="array" ref="T22">SUMIFS('EPA non-CO2 Data'!$H:$H,'EPA non-CO2 Data'!$A:$A,'Country Selector'!$A$2,'EPA non-CO2 Data'!$J:$J,$B$1,'EPA non-CO2 Data'!$I:$I,$A22,'EPA non-CO2 Data'!$F:$F,T$2)*10^12*SUMPRODUCT('Multipliers and Adjustments'!$E$43:$AN$70*('Multipliers and Adjustments'!$E$42:$AN$42=T$2)*('Multipliers and Adjustments'!$C$43:$C$70=$A22)*('Multipliers and Adjustments'!$D$43:$D$70=$B$1))</f>
        <v>0</v>
      </c>
      <c r="U22" s="10" cm="1">
        <f t="array" ref="U22">SUMIFS('EPA non-CO2 Data'!$H:$H,'EPA non-CO2 Data'!$A:$A,'Country Selector'!$A$2,'EPA non-CO2 Data'!$J:$J,$B$1,'EPA non-CO2 Data'!$I:$I,$A22,'EPA non-CO2 Data'!$F:$F,U$2)*10^12*SUMPRODUCT('Multipliers and Adjustments'!$E$43:$AN$70*('Multipliers and Adjustments'!$E$42:$AN$42=U$2)*('Multipliers and Adjustments'!$C$43:$C$70=$A22)*('Multipliers and Adjustments'!$D$43:$D$70=$B$1))</f>
        <v>0</v>
      </c>
      <c r="V22" s="10" cm="1">
        <f t="array" ref="V22">SUMIFS('EPA non-CO2 Data'!$H:$H,'EPA non-CO2 Data'!$A:$A,'Country Selector'!$A$2,'EPA non-CO2 Data'!$J:$J,$B$1,'EPA non-CO2 Data'!$I:$I,$A22,'EPA non-CO2 Data'!$F:$F,V$2)*10^12*SUMPRODUCT('Multipliers and Adjustments'!$E$43:$AN$70*('Multipliers and Adjustments'!$E$42:$AN$42=V$2)*('Multipliers and Adjustments'!$C$43:$C$70=$A22)*('Multipliers and Adjustments'!$D$43:$D$70=$B$1))</f>
        <v>0</v>
      </c>
      <c r="W22" s="10" cm="1">
        <f t="array" ref="W22">SUMIFS('EPA non-CO2 Data'!$H:$H,'EPA non-CO2 Data'!$A:$A,'Country Selector'!$A$2,'EPA non-CO2 Data'!$J:$J,$B$1,'EPA non-CO2 Data'!$I:$I,$A22,'EPA non-CO2 Data'!$F:$F,W$2)*10^12*SUMPRODUCT('Multipliers and Adjustments'!$E$43:$AN$70*('Multipliers and Adjustments'!$E$42:$AN$42=W$2)*('Multipliers and Adjustments'!$C$43:$C$70=$A22)*('Multipliers and Adjustments'!$D$43:$D$70=$B$1))</f>
        <v>0</v>
      </c>
      <c r="X22" s="10" cm="1">
        <f t="array" ref="X22">SUMIFS('EPA non-CO2 Data'!$H:$H,'EPA non-CO2 Data'!$A:$A,'Country Selector'!$A$2,'EPA non-CO2 Data'!$J:$J,$B$1,'EPA non-CO2 Data'!$I:$I,$A22,'EPA non-CO2 Data'!$F:$F,X$2)*10^12*SUMPRODUCT('Multipliers and Adjustments'!$E$43:$AN$70*('Multipliers and Adjustments'!$E$42:$AN$42=X$2)*('Multipliers and Adjustments'!$C$43:$C$70=$A22)*('Multipliers and Adjustments'!$D$43:$D$70=$B$1))</f>
        <v>0</v>
      </c>
      <c r="Y22" s="10" cm="1">
        <f t="array" ref="Y22">SUMIFS('EPA non-CO2 Data'!$H:$H,'EPA non-CO2 Data'!$A:$A,'Country Selector'!$A$2,'EPA non-CO2 Data'!$J:$J,$B$1,'EPA non-CO2 Data'!$I:$I,$A22,'EPA non-CO2 Data'!$F:$F,Y$2)*10^12*SUMPRODUCT('Multipliers and Adjustments'!$E$43:$AN$70*('Multipliers and Adjustments'!$E$42:$AN$42=Y$2)*('Multipliers and Adjustments'!$C$43:$C$70=$A22)*('Multipliers and Adjustments'!$D$43:$D$70=$B$1))</f>
        <v>0</v>
      </c>
      <c r="Z22" s="10" cm="1">
        <f t="array" ref="Z22">SUMIFS('EPA non-CO2 Data'!$H:$H,'EPA non-CO2 Data'!$A:$A,'Country Selector'!$A$2,'EPA non-CO2 Data'!$J:$J,$B$1,'EPA non-CO2 Data'!$I:$I,$A22,'EPA non-CO2 Data'!$F:$F,Z$2)*10^12*SUMPRODUCT('Multipliers and Adjustments'!$E$43:$AN$70*('Multipliers and Adjustments'!$E$42:$AN$42=Z$2)*('Multipliers and Adjustments'!$C$43:$C$70=$A22)*('Multipliers and Adjustments'!$D$43:$D$70=$B$1))</f>
        <v>0</v>
      </c>
      <c r="AA22" s="10" cm="1">
        <f t="array" ref="AA22">SUMIFS('EPA non-CO2 Data'!$H:$H,'EPA non-CO2 Data'!$A:$A,'Country Selector'!$A$2,'EPA non-CO2 Data'!$J:$J,$B$1,'EPA non-CO2 Data'!$I:$I,$A22,'EPA non-CO2 Data'!$F:$F,AA$2)*10^12*SUMPRODUCT('Multipliers and Adjustments'!$E$43:$AN$70*('Multipliers and Adjustments'!$E$42:$AN$42=AA$2)*('Multipliers and Adjustments'!$C$43:$C$70=$A22)*('Multipliers and Adjustments'!$D$43:$D$70=$B$1))</f>
        <v>0</v>
      </c>
      <c r="AB22" s="10" cm="1">
        <f t="array" ref="AB22">SUMIFS('EPA non-CO2 Data'!$H:$H,'EPA non-CO2 Data'!$A:$A,'Country Selector'!$A$2,'EPA non-CO2 Data'!$J:$J,$B$1,'EPA non-CO2 Data'!$I:$I,$A22,'EPA non-CO2 Data'!$F:$F,AB$2)*10^12*SUMPRODUCT('Multipliers and Adjustments'!$E$43:$AN$70*('Multipliers and Adjustments'!$E$42:$AN$42=AB$2)*('Multipliers and Adjustments'!$C$43:$C$70=$A22)*('Multipliers and Adjustments'!$D$43:$D$70=$B$1))</f>
        <v>0</v>
      </c>
      <c r="AC22" s="10" cm="1">
        <f t="array" ref="AC22">SUMIFS('EPA non-CO2 Data'!$H:$H,'EPA non-CO2 Data'!$A:$A,'Country Selector'!$A$2,'EPA non-CO2 Data'!$J:$J,$B$1,'EPA non-CO2 Data'!$I:$I,$A22,'EPA non-CO2 Data'!$F:$F,AC$2)*10^12*SUMPRODUCT('Multipliers and Adjustments'!$E$43:$AN$70*('Multipliers and Adjustments'!$E$42:$AN$42=AC$2)*('Multipliers and Adjustments'!$C$43:$C$70=$A22)*('Multipliers and Adjustments'!$D$43:$D$70=$B$1))</f>
        <v>0</v>
      </c>
      <c r="AD22" s="10" cm="1">
        <f t="array" ref="AD22">SUMIFS('EPA non-CO2 Data'!$H:$H,'EPA non-CO2 Data'!$A:$A,'Country Selector'!$A$2,'EPA non-CO2 Data'!$J:$J,$B$1,'EPA non-CO2 Data'!$I:$I,$A22,'EPA non-CO2 Data'!$F:$F,AD$2)*10^12*SUMPRODUCT('Multipliers and Adjustments'!$E$43:$AN$70*('Multipliers and Adjustments'!$E$42:$AN$42=AD$2)*('Multipliers and Adjustments'!$C$43:$C$70=$A22)*('Multipliers and Adjustments'!$D$43:$D$70=$B$1))</f>
        <v>0</v>
      </c>
      <c r="AE22" s="10" cm="1">
        <f t="array" ref="AE22">SUMIFS('EPA non-CO2 Data'!$H:$H,'EPA non-CO2 Data'!$A:$A,'Country Selector'!$A$2,'EPA non-CO2 Data'!$J:$J,$B$1,'EPA non-CO2 Data'!$I:$I,$A22,'EPA non-CO2 Data'!$F:$F,AE$2)*10^12*SUMPRODUCT('Multipliers and Adjustments'!$E$43:$AN$70*('Multipliers and Adjustments'!$E$42:$AN$42=AE$2)*('Multipliers and Adjustments'!$C$43:$C$70=$A22)*('Multipliers and Adjustments'!$D$43:$D$70=$B$1))</f>
        <v>0</v>
      </c>
      <c r="AF22" s="10" cm="1">
        <f t="array" ref="AF22">SUMIFS('EPA non-CO2 Data'!$H:$H,'EPA non-CO2 Data'!$A:$A,'Country Selector'!$A$2,'EPA non-CO2 Data'!$J:$J,$B$1,'EPA non-CO2 Data'!$I:$I,$A22,'EPA non-CO2 Data'!$F:$F,AF$2)*10^12*SUMPRODUCT('Multipliers and Adjustments'!$E$43:$AN$70*('Multipliers and Adjustments'!$E$42:$AN$42=AF$2)*('Multipliers and Adjustments'!$C$43:$C$70=$A22)*('Multipliers and Adjustments'!$D$43:$D$70=$B$1))</f>
        <v>0</v>
      </c>
      <c r="AG22" s="10" cm="1">
        <f t="array" ref="AG22">SUMIFS('EPA non-CO2 Data'!$H:$H,'EPA non-CO2 Data'!$A:$A,'Country Selector'!$A$2,'EPA non-CO2 Data'!$J:$J,$B$1,'EPA non-CO2 Data'!$I:$I,$A22,'EPA non-CO2 Data'!$F:$F,AG$2)*10^12*SUMPRODUCT('Multipliers and Adjustments'!$E$43:$AN$70*('Multipliers and Adjustments'!$E$42:$AN$42=AG$2)*('Multipliers and Adjustments'!$C$43:$C$70=$A22)*('Multipliers and Adjustments'!$D$43:$D$70=$B$1))</f>
        <v>0</v>
      </c>
      <c r="AH22" s="10" cm="1">
        <f t="array" ref="AH22">SUMIFS('EPA non-CO2 Data'!$H:$H,'EPA non-CO2 Data'!$A:$A,'Country Selector'!$A$2,'EPA non-CO2 Data'!$J:$J,$B$1,'EPA non-CO2 Data'!$I:$I,$A22,'EPA non-CO2 Data'!$F:$F,AH$2)*10^12*SUMPRODUCT('Multipliers and Adjustments'!$E$43:$AN$70*('Multipliers and Adjustments'!$E$42:$AN$42=AH$2)*('Multipliers and Adjustments'!$C$43:$C$70=$A22)*('Multipliers and Adjustments'!$D$43:$D$70=$B$1))</f>
        <v>0</v>
      </c>
      <c r="AI22" s="10" cm="1">
        <f t="array" ref="AI22">SUMIFS('EPA non-CO2 Data'!$H:$H,'EPA non-CO2 Data'!$A:$A,'Country Selector'!$A$2,'EPA non-CO2 Data'!$J:$J,$B$1,'EPA non-CO2 Data'!$I:$I,$A22,'EPA non-CO2 Data'!$F:$F,AI$2)*10^12*SUMPRODUCT('Multipliers and Adjustments'!$E$43:$AN$70*('Multipliers and Adjustments'!$E$42:$AN$42=AI$2)*('Multipliers and Adjustments'!$C$43:$C$70=$A22)*('Multipliers and Adjustments'!$D$43:$D$70=$B$1))</f>
        <v>0</v>
      </c>
      <c r="AJ22" s="10" cm="1">
        <f t="array" ref="AJ22">SUMIFS('EPA non-CO2 Data'!$H:$H,'EPA non-CO2 Data'!$A:$A,'Country Selector'!$A$2,'EPA non-CO2 Data'!$J:$J,$B$1,'EPA non-CO2 Data'!$I:$I,$A22,'EPA non-CO2 Data'!$F:$F,AJ$2)*10^12*SUMPRODUCT('Multipliers and Adjustments'!$E$43:$AN$70*('Multipliers and Adjustments'!$E$42:$AN$42=AJ$2)*('Multipliers and Adjustments'!$C$43:$C$70=$A22)*('Multipliers and Adjustments'!$D$43:$D$70=$B$1))</f>
        <v>0</v>
      </c>
      <c r="AK22" s="10" cm="1">
        <f t="array" ref="AK22">SUMIFS('EPA non-CO2 Data'!$H:$H,'EPA non-CO2 Data'!$A:$A,'Country Selector'!$A$2,'EPA non-CO2 Data'!$J:$J,$B$1,'EPA non-CO2 Data'!$I:$I,$A22,'EPA non-CO2 Data'!$F:$F,AK$2)*10^12*SUMPRODUCT('Multipliers and Adjustments'!$E$43:$AN$70*('Multipliers and Adjustments'!$E$42:$AN$42=AK$2)*('Multipliers and Adjustments'!$C$43:$C$70=$A22)*('Multipliers and Adjustments'!$D$43:$D$70=$B$1))</f>
        <v>0</v>
      </c>
    </row>
    <row r="23" spans="1:37" x14ac:dyDescent="0.25">
      <c r="A23" t="s">
        <v>579</v>
      </c>
      <c r="B23" s="10" cm="1">
        <f t="array" ref="B23">SUMIFS('EPA non-CO2 Data'!$H:$H,'EPA non-CO2 Data'!$A:$A,'Country Selector'!$A$2,'EPA non-CO2 Data'!$J:$J,$B$1,'EPA non-CO2 Data'!$I:$I,$A23,'EPA non-CO2 Data'!$F:$F,B$2)*10^12*SUMPRODUCT('Multipliers and Adjustments'!$E$43:$AN$70*('Multipliers and Adjustments'!$E$42:$AN$42=B$2)*('Multipliers and Adjustments'!$C$43:$C$70=$A23)*('Multipliers and Adjustments'!$D$43:$D$70=$B$1))</f>
        <v>0</v>
      </c>
      <c r="C23" s="10" cm="1">
        <f t="array" ref="C23">SUMIFS('EPA non-CO2 Data'!$H:$H,'EPA non-CO2 Data'!$A:$A,'Country Selector'!$A$2,'EPA non-CO2 Data'!$J:$J,$B$1,'EPA non-CO2 Data'!$I:$I,$A23,'EPA non-CO2 Data'!$F:$F,C$2)*10^12*SUMPRODUCT('Multipliers and Adjustments'!$E$43:$AN$70*('Multipliers and Adjustments'!$E$42:$AN$42=C$2)*('Multipliers and Adjustments'!$C$43:$C$70=$A23)*('Multipliers and Adjustments'!$D$43:$D$70=$B$1))</f>
        <v>0</v>
      </c>
      <c r="D23" s="10" cm="1">
        <f t="array" ref="D23">SUMIFS('EPA non-CO2 Data'!$H:$H,'EPA non-CO2 Data'!$A:$A,'Country Selector'!$A$2,'EPA non-CO2 Data'!$J:$J,$B$1,'EPA non-CO2 Data'!$I:$I,$A23,'EPA non-CO2 Data'!$F:$F,D$2)*10^12*SUMPRODUCT('Multipliers and Adjustments'!$E$43:$AN$70*('Multipliers and Adjustments'!$E$42:$AN$42=D$2)*('Multipliers and Adjustments'!$C$43:$C$70=$A23)*('Multipliers and Adjustments'!$D$43:$D$70=$B$1))</f>
        <v>0</v>
      </c>
      <c r="E23" s="10" cm="1">
        <f t="array" ref="E23">SUMIFS('EPA non-CO2 Data'!$H:$H,'EPA non-CO2 Data'!$A:$A,'Country Selector'!$A$2,'EPA non-CO2 Data'!$J:$J,$B$1,'EPA non-CO2 Data'!$I:$I,$A23,'EPA non-CO2 Data'!$F:$F,E$2)*10^12*SUMPRODUCT('Multipliers and Adjustments'!$E$43:$AN$70*('Multipliers and Adjustments'!$E$42:$AN$42=E$2)*('Multipliers and Adjustments'!$C$43:$C$70=$A23)*('Multipliers and Adjustments'!$D$43:$D$70=$B$1))</f>
        <v>0</v>
      </c>
      <c r="F23" s="10" cm="1">
        <f t="array" ref="F23">SUMIFS('EPA non-CO2 Data'!$H:$H,'EPA non-CO2 Data'!$A:$A,'Country Selector'!$A$2,'EPA non-CO2 Data'!$J:$J,$B$1,'EPA non-CO2 Data'!$I:$I,$A23,'EPA non-CO2 Data'!$F:$F,F$2)*10^12*SUMPRODUCT('Multipliers and Adjustments'!$E$43:$AN$70*('Multipliers and Adjustments'!$E$42:$AN$42=F$2)*('Multipliers and Adjustments'!$C$43:$C$70=$A23)*('Multipliers and Adjustments'!$D$43:$D$70=$B$1))</f>
        <v>0</v>
      </c>
      <c r="G23" s="10" cm="1">
        <f t="array" ref="G23">SUMIFS('EPA non-CO2 Data'!$H:$H,'EPA non-CO2 Data'!$A:$A,'Country Selector'!$A$2,'EPA non-CO2 Data'!$J:$J,$B$1,'EPA non-CO2 Data'!$I:$I,$A23,'EPA non-CO2 Data'!$F:$F,G$2)*10^12*SUMPRODUCT('Multipliers and Adjustments'!$E$43:$AN$70*('Multipliers and Adjustments'!$E$42:$AN$42=G$2)*('Multipliers and Adjustments'!$C$43:$C$70=$A23)*('Multipliers and Adjustments'!$D$43:$D$70=$B$1))</f>
        <v>0</v>
      </c>
      <c r="H23" s="10" cm="1">
        <f t="array" ref="H23">SUMIFS('EPA non-CO2 Data'!$H:$H,'EPA non-CO2 Data'!$A:$A,'Country Selector'!$A$2,'EPA non-CO2 Data'!$J:$J,$B$1,'EPA non-CO2 Data'!$I:$I,$A23,'EPA non-CO2 Data'!$F:$F,H$2)*10^12*SUMPRODUCT('Multipliers and Adjustments'!$E$43:$AN$70*('Multipliers and Adjustments'!$E$42:$AN$42=H$2)*('Multipliers and Adjustments'!$C$43:$C$70=$A23)*('Multipliers and Adjustments'!$D$43:$D$70=$B$1))</f>
        <v>0</v>
      </c>
      <c r="I23" s="10" cm="1">
        <f t="array" ref="I23">SUMIFS('EPA non-CO2 Data'!$H:$H,'EPA non-CO2 Data'!$A:$A,'Country Selector'!$A$2,'EPA non-CO2 Data'!$J:$J,$B$1,'EPA non-CO2 Data'!$I:$I,$A23,'EPA non-CO2 Data'!$F:$F,I$2)*10^12*SUMPRODUCT('Multipliers and Adjustments'!$E$43:$AN$70*('Multipliers and Adjustments'!$E$42:$AN$42=I$2)*('Multipliers and Adjustments'!$C$43:$C$70=$A23)*('Multipliers and Adjustments'!$D$43:$D$70=$B$1))</f>
        <v>0</v>
      </c>
      <c r="J23" s="10" cm="1">
        <f t="array" ref="J23">SUMIFS('EPA non-CO2 Data'!$H:$H,'EPA non-CO2 Data'!$A:$A,'Country Selector'!$A$2,'EPA non-CO2 Data'!$J:$J,$B$1,'EPA non-CO2 Data'!$I:$I,$A23,'EPA non-CO2 Data'!$F:$F,J$2)*10^12*SUMPRODUCT('Multipliers and Adjustments'!$E$43:$AN$70*('Multipliers and Adjustments'!$E$42:$AN$42=J$2)*('Multipliers and Adjustments'!$C$43:$C$70=$A23)*('Multipliers and Adjustments'!$D$43:$D$70=$B$1))</f>
        <v>0</v>
      </c>
      <c r="K23" s="10" cm="1">
        <f t="array" ref="K23">SUMIFS('EPA non-CO2 Data'!$H:$H,'EPA non-CO2 Data'!$A:$A,'Country Selector'!$A$2,'EPA non-CO2 Data'!$J:$J,$B$1,'EPA non-CO2 Data'!$I:$I,$A23,'EPA non-CO2 Data'!$F:$F,K$2)*10^12*SUMPRODUCT('Multipliers and Adjustments'!$E$43:$AN$70*('Multipliers and Adjustments'!$E$42:$AN$42=K$2)*('Multipliers and Adjustments'!$C$43:$C$70=$A23)*('Multipliers and Adjustments'!$D$43:$D$70=$B$1))</f>
        <v>0</v>
      </c>
      <c r="L23" s="10" cm="1">
        <f t="array" ref="L23">SUMIFS('EPA non-CO2 Data'!$H:$H,'EPA non-CO2 Data'!$A:$A,'Country Selector'!$A$2,'EPA non-CO2 Data'!$J:$J,$B$1,'EPA non-CO2 Data'!$I:$I,$A23,'EPA non-CO2 Data'!$F:$F,L$2)*10^12*SUMPRODUCT('Multipliers and Adjustments'!$E$43:$AN$70*('Multipliers and Adjustments'!$E$42:$AN$42=L$2)*('Multipliers and Adjustments'!$C$43:$C$70=$A23)*('Multipliers and Adjustments'!$D$43:$D$70=$B$1))</f>
        <v>0</v>
      </c>
      <c r="M23" s="10" cm="1">
        <f t="array" ref="M23">SUMIFS('EPA non-CO2 Data'!$H:$H,'EPA non-CO2 Data'!$A:$A,'Country Selector'!$A$2,'EPA non-CO2 Data'!$J:$J,$B$1,'EPA non-CO2 Data'!$I:$I,$A23,'EPA non-CO2 Data'!$F:$F,M$2)*10^12*SUMPRODUCT('Multipliers and Adjustments'!$E$43:$AN$70*('Multipliers and Adjustments'!$E$42:$AN$42=M$2)*('Multipliers and Adjustments'!$C$43:$C$70=$A23)*('Multipliers and Adjustments'!$D$43:$D$70=$B$1))</f>
        <v>0</v>
      </c>
      <c r="N23" s="10" cm="1">
        <f t="array" ref="N23">SUMIFS('EPA non-CO2 Data'!$H:$H,'EPA non-CO2 Data'!$A:$A,'Country Selector'!$A$2,'EPA non-CO2 Data'!$J:$J,$B$1,'EPA non-CO2 Data'!$I:$I,$A23,'EPA non-CO2 Data'!$F:$F,N$2)*10^12*SUMPRODUCT('Multipliers and Adjustments'!$E$43:$AN$70*('Multipliers and Adjustments'!$E$42:$AN$42=N$2)*('Multipliers and Adjustments'!$C$43:$C$70=$A23)*('Multipliers and Adjustments'!$D$43:$D$70=$B$1))</f>
        <v>0</v>
      </c>
      <c r="O23" s="10" cm="1">
        <f t="array" ref="O23">SUMIFS('EPA non-CO2 Data'!$H:$H,'EPA non-CO2 Data'!$A:$A,'Country Selector'!$A$2,'EPA non-CO2 Data'!$J:$J,$B$1,'EPA non-CO2 Data'!$I:$I,$A23,'EPA non-CO2 Data'!$F:$F,O$2)*10^12*SUMPRODUCT('Multipliers and Adjustments'!$E$43:$AN$70*('Multipliers and Adjustments'!$E$42:$AN$42=O$2)*('Multipliers and Adjustments'!$C$43:$C$70=$A23)*('Multipliers and Adjustments'!$D$43:$D$70=$B$1))</f>
        <v>0</v>
      </c>
      <c r="P23" s="10" cm="1">
        <f t="array" ref="P23">SUMIFS('EPA non-CO2 Data'!$H:$H,'EPA non-CO2 Data'!$A:$A,'Country Selector'!$A$2,'EPA non-CO2 Data'!$J:$J,$B$1,'EPA non-CO2 Data'!$I:$I,$A23,'EPA non-CO2 Data'!$F:$F,P$2)*10^12*SUMPRODUCT('Multipliers and Adjustments'!$E$43:$AN$70*('Multipliers and Adjustments'!$E$42:$AN$42=P$2)*('Multipliers and Adjustments'!$C$43:$C$70=$A23)*('Multipliers and Adjustments'!$D$43:$D$70=$B$1))</f>
        <v>0</v>
      </c>
      <c r="Q23" s="10" cm="1">
        <f t="array" ref="Q23">SUMIFS('EPA non-CO2 Data'!$H:$H,'EPA non-CO2 Data'!$A:$A,'Country Selector'!$A$2,'EPA non-CO2 Data'!$J:$J,$B$1,'EPA non-CO2 Data'!$I:$I,$A23,'EPA non-CO2 Data'!$F:$F,Q$2)*10^12*SUMPRODUCT('Multipliers and Adjustments'!$E$43:$AN$70*('Multipliers and Adjustments'!$E$42:$AN$42=Q$2)*('Multipliers and Adjustments'!$C$43:$C$70=$A23)*('Multipliers and Adjustments'!$D$43:$D$70=$B$1))</f>
        <v>0</v>
      </c>
      <c r="R23" s="10" cm="1">
        <f t="array" ref="R23">SUMIFS('EPA non-CO2 Data'!$H:$H,'EPA non-CO2 Data'!$A:$A,'Country Selector'!$A$2,'EPA non-CO2 Data'!$J:$J,$B$1,'EPA non-CO2 Data'!$I:$I,$A23,'EPA non-CO2 Data'!$F:$F,R$2)*10^12*SUMPRODUCT('Multipliers and Adjustments'!$E$43:$AN$70*('Multipliers and Adjustments'!$E$42:$AN$42=R$2)*('Multipliers and Adjustments'!$C$43:$C$70=$A23)*('Multipliers and Adjustments'!$D$43:$D$70=$B$1))</f>
        <v>0</v>
      </c>
      <c r="S23" s="10" cm="1">
        <f t="array" ref="S23">SUMIFS('EPA non-CO2 Data'!$H:$H,'EPA non-CO2 Data'!$A:$A,'Country Selector'!$A$2,'EPA non-CO2 Data'!$J:$J,$B$1,'EPA non-CO2 Data'!$I:$I,$A23,'EPA non-CO2 Data'!$F:$F,S$2)*10^12*SUMPRODUCT('Multipliers and Adjustments'!$E$43:$AN$70*('Multipliers and Adjustments'!$E$42:$AN$42=S$2)*('Multipliers and Adjustments'!$C$43:$C$70=$A23)*('Multipliers and Adjustments'!$D$43:$D$70=$B$1))</f>
        <v>0</v>
      </c>
      <c r="T23" s="10" cm="1">
        <f t="array" ref="T23">SUMIFS('EPA non-CO2 Data'!$H:$H,'EPA non-CO2 Data'!$A:$A,'Country Selector'!$A$2,'EPA non-CO2 Data'!$J:$J,$B$1,'EPA non-CO2 Data'!$I:$I,$A23,'EPA non-CO2 Data'!$F:$F,T$2)*10^12*SUMPRODUCT('Multipliers and Adjustments'!$E$43:$AN$70*('Multipliers and Adjustments'!$E$42:$AN$42=T$2)*('Multipliers and Adjustments'!$C$43:$C$70=$A23)*('Multipliers and Adjustments'!$D$43:$D$70=$B$1))</f>
        <v>0</v>
      </c>
      <c r="U23" s="10" cm="1">
        <f t="array" ref="U23">SUMIFS('EPA non-CO2 Data'!$H:$H,'EPA non-CO2 Data'!$A:$A,'Country Selector'!$A$2,'EPA non-CO2 Data'!$J:$J,$B$1,'EPA non-CO2 Data'!$I:$I,$A23,'EPA non-CO2 Data'!$F:$F,U$2)*10^12*SUMPRODUCT('Multipliers and Adjustments'!$E$43:$AN$70*('Multipliers and Adjustments'!$E$42:$AN$42=U$2)*('Multipliers and Adjustments'!$C$43:$C$70=$A23)*('Multipliers and Adjustments'!$D$43:$D$70=$B$1))</f>
        <v>0</v>
      </c>
      <c r="V23" s="10" cm="1">
        <f t="array" ref="V23">SUMIFS('EPA non-CO2 Data'!$H:$H,'EPA non-CO2 Data'!$A:$A,'Country Selector'!$A$2,'EPA non-CO2 Data'!$J:$J,$B$1,'EPA non-CO2 Data'!$I:$I,$A23,'EPA non-CO2 Data'!$F:$F,V$2)*10^12*SUMPRODUCT('Multipliers and Adjustments'!$E$43:$AN$70*('Multipliers and Adjustments'!$E$42:$AN$42=V$2)*('Multipliers and Adjustments'!$C$43:$C$70=$A23)*('Multipliers and Adjustments'!$D$43:$D$70=$B$1))</f>
        <v>0</v>
      </c>
      <c r="W23" s="10" cm="1">
        <f t="array" ref="W23">SUMIFS('EPA non-CO2 Data'!$H:$H,'EPA non-CO2 Data'!$A:$A,'Country Selector'!$A$2,'EPA non-CO2 Data'!$J:$J,$B$1,'EPA non-CO2 Data'!$I:$I,$A23,'EPA non-CO2 Data'!$F:$F,W$2)*10^12*SUMPRODUCT('Multipliers and Adjustments'!$E$43:$AN$70*('Multipliers and Adjustments'!$E$42:$AN$42=W$2)*('Multipliers and Adjustments'!$C$43:$C$70=$A23)*('Multipliers and Adjustments'!$D$43:$D$70=$B$1))</f>
        <v>0</v>
      </c>
      <c r="X23" s="10" cm="1">
        <f t="array" ref="X23">SUMIFS('EPA non-CO2 Data'!$H:$H,'EPA non-CO2 Data'!$A:$A,'Country Selector'!$A$2,'EPA non-CO2 Data'!$J:$J,$B$1,'EPA non-CO2 Data'!$I:$I,$A23,'EPA non-CO2 Data'!$F:$F,X$2)*10^12*SUMPRODUCT('Multipliers and Adjustments'!$E$43:$AN$70*('Multipliers and Adjustments'!$E$42:$AN$42=X$2)*('Multipliers and Adjustments'!$C$43:$C$70=$A23)*('Multipliers and Adjustments'!$D$43:$D$70=$B$1))</f>
        <v>0</v>
      </c>
      <c r="Y23" s="10" cm="1">
        <f t="array" ref="Y23">SUMIFS('EPA non-CO2 Data'!$H:$H,'EPA non-CO2 Data'!$A:$A,'Country Selector'!$A$2,'EPA non-CO2 Data'!$J:$J,$B$1,'EPA non-CO2 Data'!$I:$I,$A23,'EPA non-CO2 Data'!$F:$F,Y$2)*10^12*SUMPRODUCT('Multipliers and Adjustments'!$E$43:$AN$70*('Multipliers and Adjustments'!$E$42:$AN$42=Y$2)*('Multipliers and Adjustments'!$C$43:$C$70=$A23)*('Multipliers and Adjustments'!$D$43:$D$70=$B$1))</f>
        <v>0</v>
      </c>
      <c r="Z23" s="10" cm="1">
        <f t="array" ref="Z23">SUMIFS('EPA non-CO2 Data'!$H:$H,'EPA non-CO2 Data'!$A:$A,'Country Selector'!$A$2,'EPA non-CO2 Data'!$J:$J,$B$1,'EPA non-CO2 Data'!$I:$I,$A23,'EPA non-CO2 Data'!$F:$F,Z$2)*10^12*SUMPRODUCT('Multipliers and Adjustments'!$E$43:$AN$70*('Multipliers and Adjustments'!$E$42:$AN$42=Z$2)*('Multipliers and Adjustments'!$C$43:$C$70=$A23)*('Multipliers and Adjustments'!$D$43:$D$70=$B$1))</f>
        <v>0</v>
      </c>
      <c r="AA23" s="10" cm="1">
        <f t="array" ref="AA23">SUMIFS('EPA non-CO2 Data'!$H:$H,'EPA non-CO2 Data'!$A:$A,'Country Selector'!$A$2,'EPA non-CO2 Data'!$J:$J,$B$1,'EPA non-CO2 Data'!$I:$I,$A23,'EPA non-CO2 Data'!$F:$F,AA$2)*10^12*SUMPRODUCT('Multipliers and Adjustments'!$E$43:$AN$70*('Multipliers and Adjustments'!$E$42:$AN$42=AA$2)*('Multipliers and Adjustments'!$C$43:$C$70=$A23)*('Multipliers and Adjustments'!$D$43:$D$70=$B$1))</f>
        <v>0</v>
      </c>
      <c r="AB23" s="10" cm="1">
        <f t="array" ref="AB23">SUMIFS('EPA non-CO2 Data'!$H:$H,'EPA non-CO2 Data'!$A:$A,'Country Selector'!$A$2,'EPA non-CO2 Data'!$J:$J,$B$1,'EPA non-CO2 Data'!$I:$I,$A23,'EPA non-CO2 Data'!$F:$F,AB$2)*10^12*SUMPRODUCT('Multipliers and Adjustments'!$E$43:$AN$70*('Multipliers and Adjustments'!$E$42:$AN$42=AB$2)*('Multipliers and Adjustments'!$C$43:$C$70=$A23)*('Multipliers and Adjustments'!$D$43:$D$70=$B$1))</f>
        <v>0</v>
      </c>
      <c r="AC23" s="10" cm="1">
        <f t="array" ref="AC23">SUMIFS('EPA non-CO2 Data'!$H:$H,'EPA non-CO2 Data'!$A:$A,'Country Selector'!$A$2,'EPA non-CO2 Data'!$J:$J,$B$1,'EPA non-CO2 Data'!$I:$I,$A23,'EPA non-CO2 Data'!$F:$F,AC$2)*10^12*SUMPRODUCT('Multipliers and Adjustments'!$E$43:$AN$70*('Multipliers and Adjustments'!$E$42:$AN$42=AC$2)*('Multipliers and Adjustments'!$C$43:$C$70=$A23)*('Multipliers and Adjustments'!$D$43:$D$70=$B$1))</f>
        <v>0</v>
      </c>
      <c r="AD23" s="10" cm="1">
        <f t="array" ref="AD23">SUMIFS('EPA non-CO2 Data'!$H:$H,'EPA non-CO2 Data'!$A:$A,'Country Selector'!$A$2,'EPA non-CO2 Data'!$J:$J,$B$1,'EPA non-CO2 Data'!$I:$I,$A23,'EPA non-CO2 Data'!$F:$F,AD$2)*10^12*SUMPRODUCT('Multipliers and Adjustments'!$E$43:$AN$70*('Multipliers and Adjustments'!$E$42:$AN$42=AD$2)*('Multipliers and Adjustments'!$C$43:$C$70=$A23)*('Multipliers and Adjustments'!$D$43:$D$70=$B$1))</f>
        <v>0</v>
      </c>
      <c r="AE23" s="10" cm="1">
        <f t="array" ref="AE23">SUMIFS('EPA non-CO2 Data'!$H:$H,'EPA non-CO2 Data'!$A:$A,'Country Selector'!$A$2,'EPA non-CO2 Data'!$J:$J,$B$1,'EPA non-CO2 Data'!$I:$I,$A23,'EPA non-CO2 Data'!$F:$F,AE$2)*10^12*SUMPRODUCT('Multipliers and Adjustments'!$E$43:$AN$70*('Multipliers and Adjustments'!$E$42:$AN$42=AE$2)*('Multipliers and Adjustments'!$C$43:$C$70=$A23)*('Multipliers and Adjustments'!$D$43:$D$70=$B$1))</f>
        <v>0</v>
      </c>
      <c r="AF23" s="10" cm="1">
        <f t="array" ref="AF23">SUMIFS('EPA non-CO2 Data'!$H:$H,'EPA non-CO2 Data'!$A:$A,'Country Selector'!$A$2,'EPA non-CO2 Data'!$J:$J,$B$1,'EPA non-CO2 Data'!$I:$I,$A23,'EPA non-CO2 Data'!$F:$F,AF$2)*10^12*SUMPRODUCT('Multipliers and Adjustments'!$E$43:$AN$70*('Multipliers and Adjustments'!$E$42:$AN$42=AF$2)*('Multipliers and Adjustments'!$C$43:$C$70=$A23)*('Multipliers and Adjustments'!$D$43:$D$70=$B$1))</f>
        <v>0</v>
      </c>
      <c r="AG23" s="10" cm="1">
        <f t="array" ref="AG23">SUMIFS('EPA non-CO2 Data'!$H:$H,'EPA non-CO2 Data'!$A:$A,'Country Selector'!$A$2,'EPA non-CO2 Data'!$J:$J,$B$1,'EPA non-CO2 Data'!$I:$I,$A23,'EPA non-CO2 Data'!$F:$F,AG$2)*10^12*SUMPRODUCT('Multipliers and Adjustments'!$E$43:$AN$70*('Multipliers and Adjustments'!$E$42:$AN$42=AG$2)*('Multipliers and Adjustments'!$C$43:$C$70=$A23)*('Multipliers and Adjustments'!$D$43:$D$70=$B$1))</f>
        <v>0</v>
      </c>
      <c r="AH23" s="10" cm="1">
        <f t="array" ref="AH23">SUMIFS('EPA non-CO2 Data'!$H:$H,'EPA non-CO2 Data'!$A:$A,'Country Selector'!$A$2,'EPA non-CO2 Data'!$J:$J,$B$1,'EPA non-CO2 Data'!$I:$I,$A23,'EPA non-CO2 Data'!$F:$F,AH$2)*10^12*SUMPRODUCT('Multipliers and Adjustments'!$E$43:$AN$70*('Multipliers and Adjustments'!$E$42:$AN$42=AH$2)*('Multipliers and Adjustments'!$C$43:$C$70=$A23)*('Multipliers and Adjustments'!$D$43:$D$70=$B$1))</f>
        <v>0</v>
      </c>
      <c r="AI23" s="10" cm="1">
        <f t="array" ref="AI23">SUMIFS('EPA non-CO2 Data'!$H:$H,'EPA non-CO2 Data'!$A:$A,'Country Selector'!$A$2,'EPA non-CO2 Data'!$J:$J,$B$1,'EPA non-CO2 Data'!$I:$I,$A23,'EPA non-CO2 Data'!$F:$F,AI$2)*10^12*SUMPRODUCT('Multipliers and Adjustments'!$E$43:$AN$70*('Multipliers and Adjustments'!$E$42:$AN$42=AI$2)*('Multipliers and Adjustments'!$C$43:$C$70=$A23)*('Multipliers and Adjustments'!$D$43:$D$70=$B$1))</f>
        <v>0</v>
      </c>
      <c r="AJ23" s="10" cm="1">
        <f t="array" ref="AJ23">SUMIFS('EPA non-CO2 Data'!$H:$H,'EPA non-CO2 Data'!$A:$A,'Country Selector'!$A$2,'EPA non-CO2 Data'!$J:$J,$B$1,'EPA non-CO2 Data'!$I:$I,$A23,'EPA non-CO2 Data'!$F:$F,AJ$2)*10^12*SUMPRODUCT('Multipliers and Adjustments'!$E$43:$AN$70*('Multipliers and Adjustments'!$E$42:$AN$42=AJ$2)*('Multipliers and Adjustments'!$C$43:$C$70=$A23)*('Multipliers and Adjustments'!$D$43:$D$70=$B$1))</f>
        <v>0</v>
      </c>
      <c r="AK23" s="10" cm="1">
        <f t="array" ref="AK23">SUMIFS('EPA non-CO2 Data'!$H:$H,'EPA non-CO2 Data'!$A:$A,'Country Selector'!$A$2,'EPA non-CO2 Data'!$J:$J,$B$1,'EPA non-CO2 Data'!$I:$I,$A23,'EPA non-CO2 Data'!$F:$F,AK$2)*10^12*SUMPRODUCT('Multipliers and Adjustments'!$E$43:$AN$70*('Multipliers and Adjustments'!$E$42:$AN$42=AK$2)*('Multipliers and Adjustments'!$C$43:$C$70=$A23)*('Multipliers and Adjustments'!$D$43:$D$70=$B$1))</f>
        <v>0</v>
      </c>
    </row>
    <row r="24" spans="1:37" x14ac:dyDescent="0.25">
      <c r="A24" t="s">
        <v>580</v>
      </c>
      <c r="B24" s="10" cm="1">
        <f t="array" ref="B24">SUMIFS('EPA non-CO2 Data'!$H:$H,'EPA non-CO2 Data'!$A:$A,'Country Selector'!$A$2,'EPA non-CO2 Data'!$J:$J,$B$1,'EPA non-CO2 Data'!$I:$I,$A24,'EPA non-CO2 Data'!$F:$F,B$2)*10^12*SUMPRODUCT('Multipliers and Adjustments'!$E$43:$AN$70*('Multipliers and Adjustments'!$E$42:$AN$42=B$2)*('Multipliers and Adjustments'!$C$43:$C$70=$A24)*('Multipliers and Adjustments'!$D$43:$D$70=$B$1))</f>
        <v>0</v>
      </c>
      <c r="C24" s="10" cm="1">
        <f t="array" ref="C24">SUMIFS('EPA non-CO2 Data'!$H:$H,'EPA non-CO2 Data'!$A:$A,'Country Selector'!$A$2,'EPA non-CO2 Data'!$J:$J,$B$1,'EPA non-CO2 Data'!$I:$I,$A24,'EPA non-CO2 Data'!$F:$F,C$2)*10^12*SUMPRODUCT('Multipliers and Adjustments'!$E$43:$AN$70*('Multipliers and Adjustments'!$E$42:$AN$42=C$2)*('Multipliers and Adjustments'!$C$43:$C$70=$A24)*('Multipliers and Adjustments'!$D$43:$D$70=$B$1))</f>
        <v>0</v>
      </c>
      <c r="D24" s="10" cm="1">
        <f t="array" ref="D24">SUMIFS('EPA non-CO2 Data'!$H:$H,'EPA non-CO2 Data'!$A:$A,'Country Selector'!$A$2,'EPA non-CO2 Data'!$J:$J,$B$1,'EPA non-CO2 Data'!$I:$I,$A24,'EPA non-CO2 Data'!$F:$F,D$2)*10^12*SUMPRODUCT('Multipliers and Adjustments'!$E$43:$AN$70*('Multipliers and Adjustments'!$E$42:$AN$42=D$2)*('Multipliers and Adjustments'!$C$43:$C$70=$A24)*('Multipliers and Adjustments'!$D$43:$D$70=$B$1))</f>
        <v>0</v>
      </c>
      <c r="E24" s="10" cm="1">
        <f t="array" ref="E24">SUMIFS('EPA non-CO2 Data'!$H:$H,'EPA non-CO2 Data'!$A:$A,'Country Selector'!$A$2,'EPA non-CO2 Data'!$J:$J,$B$1,'EPA non-CO2 Data'!$I:$I,$A24,'EPA non-CO2 Data'!$F:$F,E$2)*10^12*SUMPRODUCT('Multipliers and Adjustments'!$E$43:$AN$70*('Multipliers and Adjustments'!$E$42:$AN$42=E$2)*('Multipliers and Adjustments'!$C$43:$C$70=$A24)*('Multipliers and Adjustments'!$D$43:$D$70=$B$1))</f>
        <v>0</v>
      </c>
      <c r="F24" s="10" cm="1">
        <f t="array" ref="F24">SUMIFS('EPA non-CO2 Data'!$H:$H,'EPA non-CO2 Data'!$A:$A,'Country Selector'!$A$2,'EPA non-CO2 Data'!$J:$J,$B$1,'EPA non-CO2 Data'!$I:$I,$A24,'EPA non-CO2 Data'!$F:$F,F$2)*10^12*SUMPRODUCT('Multipliers and Adjustments'!$E$43:$AN$70*('Multipliers and Adjustments'!$E$42:$AN$42=F$2)*('Multipliers and Adjustments'!$C$43:$C$70=$A24)*('Multipliers and Adjustments'!$D$43:$D$70=$B$1))</f>
        <v>0</v>
      </c>
      <c r="G24" s="10" cm="1">
        <f t="array" ref="G24">SUMIFS('EPA non-CO2 Data'!$H:$H,'EPA non-CO2 Data'!$A:$A,'Country Selector'!$A$2,'EPA non-CO2 Data'!$J:$J,$B$1,'EPA non-CO2 Data'!$I:$I,$A24,'EPA non-CO2 Data'!$F:$F,G$2)*10^12*SUMPRODUCT('Multipliers and Adjustments'!$E$43:$AN$70*('Multipliers and Adjustments'!$E$42:$AN$42=G$2)*('Multipliers and Adjustments'!$C$43:$C$70=$A24)*('Multipliers and Adjustments'!$D$43:$D$70=$B$1))</f>
        <v>0</v>
      </c>
      <c r="H24" s="10" cm="1">
        <f t="array" ref="H24">SUMIFS('EPA non-CO2 Data'!$H:$H,'EPA non-CO2 Data'!$A:$A,'Country Selector'!$A$2,'EPA non-CO2 Data'!$J:$J,$B$1,'EPA non-CO2 Data'!$I:$I,$A24,'EPA non-CO2 Data'!$F:$F,H$2)*10^12*SUMPRODUCT('Multipliers and Adjustments'!$E$43:$AN$70*('Multipliers and Adjustments'!$E$42:$AN$42=H$2)*('Multipliers and Adjustments'!$C$43:$C$70=$A24)*('Multipliers and Adjustments'!$D$43:$D$70=$B$1))</f>
        <v>0</v>
      </c>
      <c r="I24" s="10" cm="1">
        <f t="array" ref="I24">SUMIFS('EPA non-CO2 Data'!$H:$H,'EPA non-CO2 Data'!$A:$A,'Country Selector'!$A$2,'EPA non-CO2 Data'!$J:$J,$B$1,'EPA non-CO2 Data'!$I:$I,$A24,'EPA non-CO2 Data'!$F:$F,I$2)*10^12*SUMPRODUCT('Multipliers and Adjustments'!$E$43:$AN$70*('Multipliers and Adjustments'!$E$42:$AN$42=I$2)*('Multipliers and Adjustments'!$C$43:$C$70=$A24)*('Multipliers and Adjustments'!$D$43:$D$70=$B$1))</f>
        <v>0</v>
      </c>
      <c r="J24" s="10" cm="1">
        <f t="array" ref="J24">SUMIFS('EPA non-CO2 Data'!$H:$H,'EPA non-CO2 Data'!$A:$A,'Country Selector'!$A$2,'EPA non-CO2 Data'!$J:$J,$B$1,'EPA non-CO2 Data'!$I:$I,$A24,'EPA non-CO2 Data'!$F:$F,J$2)*10^12*SUMPRODUCT('Multipliers and Adjustments'!$E$43:$AN$70*('Multipliers and Adjustments'!$E$42:$AN$42=J$2)*('Multipliers and Adjustments'!$C$43:$C$70=$A24)*('Multipliers and Adjustments'!$D$43:$D$70=$B$1))</f>
        <v>0</v>
      </c>
      <c r="K24" s="10" cm="1">
        <f t="array" ref="K24">SUMIFS('EPA non-CO2 Data'!$H:$H,'EPA non-CO2 Data'!$A:$A,'Country Selector'!$A$2,'EPA non-CO2 Data'!$J:$J,$B$1,'EPA non-CO2 Data'!$I:$I,$A24,'EPA non-CO2 Data'!$F:$F,K$2)*10^12*SUMPRODUCT('Multipliers and Adjustments'!$E$43:$AN$70*('Multipliers and Adjustments'!$E$42:$AN$42=K$2)*('Multipliers and Adjustments'!$C$43:$C$70=$A24)*('Multipliers and Adjustments'!$D$43:$D$70=$B$1))</f>
        <v>0</v>
      </c>
      <c r="L24" s="10" cm="1">
        <f t="array" ref="L24">SUMIFS('EPA non-CO2 Data'!$H:$H,'EPA non-CO2 Data'!$A:$A,'Country Selector'!$A$2,'EPA non-CO2 Data'!$J:$J,$B$1,'EPA non-CO2 Data'!$I:$I,$A24,'EPA non-CO2 Data'!$F:$F,L$2)*10^12*SUMPRODUCT('Multipliers and Adjustments'!$E$43:$AN$70*('Multipliers and Adjustments'!$E$42:$AN$42=L$2)*('Multipliers and Adjustments'!$C$43:$C$70=$A24)*('Multipliers and Adjustments'!$D$43:$D$70=$B$1))</f>
        <v>0</v>
      </c>
      <c r="M24" s="10" cm="1">
        <f t="array" ref="M24">SUMIFS('EPA non-CO2 Data'!$H:$H,'EPA non-CO2 Data'!$A:$A,'Country Selector'!$A$2,'EPA non-CO2 Data'!$J:$J,$B$1,'EPA non-CO2 Data'!$I:$I,$A24,'EPA non-CO2 Data'!$F:$F,M$2)*10^12*SUMPRODUCT('Multipliers and Adjustments'!$E$43:$AN$70*('Multipliers and Adjustments'!$E$42:$AN$42=M$2)*('Multipliers and Adjustments'!$C$43:$C$70=$A24)*('Multipliers and Adjustments'!$D$43:$D$70=$B$1))</f>
        <v>0</v>
      </c>
      <c r="N24" s="10" cm="1">
        <f t="array" ref="N24">SUMIFS('EPA non-CO2 Data'!$H:$H,'EPA non-CO2 Data'!$A:$A,'Country Selector'!$A$2,'EPA non-CO2 Data'!$J:$J,$B$1,'EPA non-CO2 Data'!$I:$I,$A24,'EPA non-CO2 Data'!$F:$F,N$2)*10^12*SUMPRODUCT('Multipliers and Adjustments'!$E$43:$AN$70*('Multipliers and Adjustments'!$E$42:$AN$42=N$2)*('Multipliers and Adjustments'!$C$43:$C$70=$A24)*('Multipliers and Adjustments'!$D$43:$D$70=$B$1))</f>
        <v>0</v>
      </c>
      <c r="O24" s="10" cm="1">
        <f t="array" ref="O24">SUMIFS('EPA non-CO2 Data'!$H:$H,'EPA non-CO2 Data'!$A:$A,'Country Selector'!$A$2,'EPA non-CO2 Data'!$J:$J,$B$1,'EPA non-CO2 Data'!$I:$I,$A24,'EPA non-CO2 Data'!$F:$F,O$2)*10^12*SUMPRODUCT('Multipliers and Adjustments'!$E$43:$AN$70*('Multipliers and Adjustments'!$E$42:$AN$42=O$2)*('Multipliers and Adjustments'!$C$43:$C$70=$A24)*('Multipliers and Adjustments'!$D$43:$D$70=$B$1))</f>
        <v>0</v>
      </c>
      <c r="P24" s="10" cm="1">
        <f t="array" ref="P24">SUMIFS('EPA non-CO2 Data'!$H:$H,'EPA non-CO2 Data'!$A:$A,'Country Selector'!$A$2,'EPA non-CO2 Data'!$J:$J,$B$1,'EPA non-CO2 Data'!$I:$I,$A24,'EPA non-CO2 Data'!$F:$F,P$2)*10^12*SUMPRODUCT('Multipliers and Adjustments'!$E$43:$AN$70*('Multipliers and Adjustments'!$E$42:$AN$42=P$2)*('Multipliers and Adjustments'!$C$43:$C$70=$A24)*('Multipliers and Adjustments'!$D$43:$D$70=$B$1))</f>
        <v>0</v>
      </c>
      <c r="Q24" s="10" cm="1">
        <f t="array" ref="Q24">SUMIFS('EPA non-CO2 Data'!$H:$H,'EPA non-CO2 Data'!$A:$A,'Country Selector'!$A$2,'EPA non-CO2 Data'!$J:$J,$B$1,'EPA non-CO2 Data'!$I:$I,$A24,'EPA non-CO2 Data'!$F:$F,Q$2)*10^12*SUMPRODUCT('Multipliers and Adjustments'!$E$43:$AN$70*('Multipliers and Adjustments'!$E$42:$AN$42=Q$2)*('Multipliers and Adjustments'!$C$43:$C$70=$A24)*('Multipliers and Adjustments'!$D$43:$D$70=$B$1))</f>
        <v>0</v>
      </c>
      <c r="R24" s="10" cm="1">
        <f t="array" ref="R24">SUMIFS('EPA non-CO2 Data'!$H:$H,'EPA non-CO2 Data'!$A:$A,'Country Selector'!$A$2,'EPA non-CO2 Data'!$J:$J,$B$1,'EPA non-CO2 Data'!$I:$I,$A24,'EPA non-CO2 Data'!$F:$F,R$2)*10^12*SUMPRODUCT('Multipliers and Adjustments'!$E$43:$AN$70*('Multipliers and Adjustments'!$E$42:$AN$42=R$2)*('Multipliers and Adjustments'!$C$43:$C$70=$A24)*('Multipliers and Adjustments'!$D$43:$D$70=$B$1))</f>
        <v>0</v>
      </c>
      <c r="S24" s="10" cm="1">
        <f t="array" ref="S24">SUMIFS('EPA non-CO2 Data'!$H:$H,'EPA non-CO2 Data'!$A:$A,'Country Selector'!$A$2,'EPA non-CO2 Data'!$J:$J,$B$1,'EPA non-CO2 Data'!$I:$I,$A24,'EPA non-CO2 Data'!$F:$F,S$2)*10^12*SUMPRODUCT('Multipliers and Adjustments'!$E$43:$AN$70*('Multipliers and Adjustments'!$E$42:$AN$42=S$2)*('Multipliers and Adjustments'!$C$43:$C$70=$A24)*('Multipliers and Adjustments'!$D$43:$D$70=$B$1))</f>
        <v>0</v>
      </c>
      <c r="T24" s="10" cm="1">
        <f t="array" ref="T24">SUMIFS('EPA non-CO2 Data'!$H:$H,'EPA non-CO2 Data'!$A:$A,'Country Selector'!$A$2,'EPA non-CO2 Data'!$J:$J,$B$1,'EPA non-CO2 Data'!$I:$I,$A24,'EPA non-CO2 Data'!$F:$F,T$2)*10^12*SUMPRODUCT('Multipliers and Adjustments'!$E$43:$AN$70*('Multipliers and Adjustments'!$E$42:$AN$42=T$2)*('Multipliers and Adjustments'!$C$43:$C$70=$A24)*('Multipliers and Adjustments'!$D$43:$D$70=$B$1))</f>
        <v>0</v>
      </c>
      <c r="U24" s="10" cm="1">
        <f t="array" ref="U24">SUMIFS('EPA non-CO2 Data'!$H:$H,'EPA non-CO2 Data'!$A:$A,'Country Selector'!$A$2,'EPA non-CO2 Data'!$J:$J,$B$1,'EPA non-CO2 Data'!$I:$I,$A24,'EPA non-CO2 Data'!$F:$F,U$2)*10^12*SUMPRODUCT('Multipliers and Adjustments'!$E$43:$AN$70*('Multipliers and Adjustments'!$E$42:$AN$42=U$2)*('Multipliers and Adjustments'!$C$43:$C$70=$A24)*('Multipliers and Adjustments'!$D$43:$D$70=$B$1))</f>
        <v>0</v>
      </c>
      <c r="V24" s="10" cm="1">
        <f t="array" ref="V24">SUMIFS('EPA non-CO2 Data'!$H:$H,'EPA non-CO2 Data'!$A:$A,'Country Selector'!$A$2,'EPA non-CO2 Data'!$J:$J,$B$1,'EPA non-CO2 Data'!$I:$I,$A24,'EPA non-CO2 Data'!$F:$F,V$2)*10^12*SUMPRODUCT('Multipliers and Adjustments'!$E$43:$AN$70*('Multipliers and Adjustments'!$E$42:$AN$42=V$2)*('Multipliers and Adjustments'!$C$43:$C$70=$A24)*('Multipliers and Adjustments'!$D$43:$D$70=$B$1))</f>
        <v>0</v>
      </c>
      <c r="W24" s="10" cm="1">
        <f t="array" ref="W24">SUMIFS('EPA non-CO2 Data'!$H:$H,'EPA non-CO2 Data'!$A:$A,'Country Selector'!$A$2,'EPA non-CO2 Data'!$J:$J,$B$1,'EPA non-CO2 Data'!$I:$I,$A24,'EPA non-CO2 Data'!$F:$F,W$2)*10^12*SUMPRODUCT('Multipliers and Adjustments'!$E$43:$AN$70*('Multipliers and Adjustments'!$E$42:$AN$42=W$2)*('Multipliers and Adjustments'!$C$43:$C$70=$A24)*('Multipliers and Adjustments'!$D$43:$D$70=$B$1))</f>
        <v>0</v>
      </c>
      <c r="X24" s="10" cm="1">
        <f t="array" ref="X24">SUMIFS('EPA non-CO2 Data'!$H:$H,'EPA non-CO2 Data'!$A:$A,'Country Selector'!$A$2,'EPA non-CO2 Data'!$J:$J,$B$1,'EPA non-CO2 Data'!$I:$I,$A24,'EPA non-CO2 Data'!$F:$F,X$2)*10^12*SUMPRODUCT('Multipliers and Adjustments'!$E$43:$AN$70*('Multipliers and Adjustments'!$E$42:$AN$42=X$2)*('Multipliers and Adjustments'!$C$43:$C$70=$A24)*('Multipliers and Adjustments'!$D$43:$D$70=$B$1))</f>
        <v>0</v>
      </c>
      <c r="Y24" s="10" cm="1">
        <f t="array" ref="Y24">SUMIFS('EPA non-CO2 Data'!$H:$H,'EPA non-CO2 Data'!$A:$A,'Country Selector'!$A$2,'EPA non-CO2 Data'!$J:$J,$B$1,'EPA non-CO2 Data'!$I:$I,$A24,'EPA non-CO2 Data'!$F:$F,Y$2)*10^12*SUMPRODUCT('Multipliers and Adjustments'!$E$43:$AN$70*('Multipliers and Adjustments'!$E$42:$AN$42=Y$2)*('Multipliers and Adjustments'!$C$43:$C$70=$A24)*('Multipliers and Adjustments'!$D$43:$D$70=$B$1))</f>
        <v>0</v>
      </c>
      <c r="Z24" s="10" cm="1">
        <f t="array" ref="Z24">SUMIFS('EPA non-CO2 Data'!$H:$H,'EPA non-CO2 Data'!$A:$A,'Country Selector'!$A$2,'EPA non-CO2 Data'!$J:$J,$B$1,'EPA non-CO2 Data'!$I:$I,$A24,'EPA non-CO2 Data'!$F:$F,Z$2)*10^12*SUMPRODUCT('Multipliers and Adjustments'!$E$43:$AN$70*('Multipliers and Adjustments'!$E$42:$AN$42=Z$2)*('Multipliers and Adjustments'!$C$43:$C$70=$A24)*('Multipliers and Adjustments'!$D$43:$D$70=$B$1))</f>
        <v>0</v>
      </c>
      <c r="AA24" s="10" cm="1">
        <f t="array" ref="AA24">SUMIFS('EPA non-CO2 Data'!$H:$H,'EPA non-CO2 Data'!$A:$A,'Country Selector'!$A$2,'EPA non-CO2 Data'!$J:$J,$B$1,'EPA non-CO2 Data'!$I:$I,$A24,'EPA non-CO2 Data'!$F:$F,AA$2)*10^12*SUMPRODUCT('Multipliers and Adjustments'!$E$43:$AN$70*('Multipliers and Adjustments'!$E$42:$AN$42=AA$2)*('Multipliers and Adjustments'!$C$43:$C$70=$A24)*('Multipliers and Adjustments'!$D$43:$D$70=$B$1))</f>
        <v>0</v>
      </c>
      <c r="AB24" s="10" cm="1">
        <f t="array" ref="AB24">SUMIFS('EPA non-CO2 Data'!$H:$H,'EPA non-CO2 Data'!$A:$A,'Country Selector'!$A$2,'EPA non-CO2 Data'!$J:$J,$B$1,'EPA non-CO2 Data'!$I:$I,$A24,'EPA non-CO2 Data'!$F:$F,AB$2)*10^12*SUMPRODUCT('Multipliers and Adjustments'!$E$43:$AN$70*('Multipliers and Adjustments'!$E$42:$AN$42=AB$2)*('Multipliers and Adjustments'!$C$43:$C$70=$A24)*('Multipliers and Adjustments'!$D$43:$D$70=$B$1))</f>
        <v>0</v>
      </c>
      <c r="AC24" s="10" cm="1">
        <f t="array" ref="AC24">SUMIFS('EPA non-CO2 Data'!$H:$H,'EPA non-CO2 Data'!$A:$A,'Country Selector'!$A$2,'EPA non-CO2 Data'!$J:$J,$B$1,'EPA non-CO2 Data'!$I:$I,$A24,'EPA non-CO2 Data'!$F:$F,AC$2)*10^12*SUMPRODUCT('Multipliers and Adjustments'!$E$43:$AN$70*('Multipliers and Adjustments'!$E$42:$AN$42=AC$2)*('Multipliers and Adjustments'!$C$43:$C$70=$A24)*('Multipliers and Adjustments'!$D$43:$D$70=$B$1))</f>
        <v>0</v>
      </c>
      <c r="AD24" s="10" cm="1">
        <f t="array" ref="AD24">SUMIFS('EPA non-CO2 Data'!$H:$H,'EPA non-CO2 Data'!$A:$A,'Country Selector'!$A$2,'EPA non-CO2 Data'!$J:$J,$B$1,'EPA non-CO2 Data'!$I:$I,$A24,'EPA non-CO2 Data'!$F:$F,AD$2)*10^12*SUMPRODUCT('Multipliers and Adjustments'!$E$43:$AN$70*('Multipliers and Adjustments'!$E$42:$AN$42=AD$2)*('Multipliers and Adjustments'!$C$43:$C$70=$A24)*('Multipliers and Adjustments'!$D$43:$D$70=$B$1))</f>
        <v>0</v>
      </c>
      <c r="AE24" s="10" cm="1">
        <f t="array" ref="AE24">SUMIFS('EPA non-CO2 Data'!$H:$H,'EPA non-CO2 Data'!$A:$A,'Country Selector'!$A$2,'EPA non-CO2 Data'!$J:$J,$B$1,'EPA non-CO2 Data'!$I:$I,$A24,'EPA non-CO2 Data'!$F:$F,AE$2)*10^12*SUMPRODUCT('Multipliers and Adjustments'!$E$43:$AN$70*('Multipliers and Adjustments'!$E$42:$AN$42=AE$2)*('Multipliers and Adjustments'!$C$43:$C$70=$A24)*('Multipliers and Adjustments'!$D$43:$D$70=$B$1))</f>
        <v>0</v>
      </c>
      <c r="AF24" s="10" cm="1">
        <f t="array" ref="AF24">SUMIFS('EPA non-CO2 Data'!$H:$H,'EPA non-CO2 Data'!$A:$A,'Country Selector'!$A$2,'EPA non-CO2 Data'!$J:$J,$B$1,'EPA non-CO2 Data'!$I:$I,$A24,'EPA non-CO2 Data'!$F:$F,AF$2)*10^12*SUMPRODUCT('Multipliers and Adjustments'!$E$43:$AN$70*('Multipliers and Adjustments'!$E$42:$AN$42=AF$2)*('Multipliers and Adjustments'!$C$43:$C$70=$A24)*('Multipliers and Adjustments'!$D$43:$D$70=$B$1))</f>
        <v>0</v>
      </c>
      <c r="AG24" s="10" cm="1">
        <f t="array" ref="AG24">SUMIFS('EPA non-CO2 Data'!$H:$H,'EPA non-CO2 Data'!$A:$A,'Country Selector'!$A$2,'EPA non-CO2 Data'!$J:$J,$B$1,'EPA non-CO2 Data'!$I:$I,$A24,'EPA non-CO2 Data'!$F:$F,AG$2)*10^12*SUMPRODUCT('Multipliers and Adjustments'!$E$43:$AN$70*('Multipliers and Adjustments'!$E$42:$AN$42=AG$2)*('Multipliers and Adjustments'!$C$43:$C$70=$A24)*('Multipliers and Adjustments'!$D$43:$D$70=$B$1))</f>
        <v>0</v>
      </c>
      <c r="AH24" s="10" cm="1">
        <f t="array" ref="AH24">SUMIFS('EPA non-CO2 Data'!$H:$H,'EPA non-CO2 Data'!$A:$A,'Country Selector'!$A$2,'EPA non-CO2 Data'!$J:$J,$B$1,'EPA non-CO2 Data'!$I:$I,$A24,'EPA non-CO2 Data'!$F:$F,AH$2)*10^12*SUMPRODUCT('Multipliers and Adjustments'!$E$43:$AN$70*('Multipliers and Adjustments'!$E$42:$AN$42=AH$2)*('Multipliers and Adjustments'!$C$43:$C$70=$A24)*('Multipliers and Adjustments'!$D$43:$D$70=$B$1))</f>
        <v>0</v>
      </c>
      <c r="AI24" s="10" cm="1">
        <f t="array" ref="AI24">SUMIFS('EPA non-CO2 Data'!$H:$H,'EPA non-CO2 Data'!$A:$A,'Country Selector'!$A$2,'EPA non-CO2 Data'!$J:$J,$B$1,'EPA non-CO2 Data'!$I:$I,$A24,'EPA non-CO2 Data'!$F:$F,AI$2)*10^12*SUMPRODUCT('Multipliers and Adjustments'!$E$43:$AN$70*('Multipliers and Adjustments'!$E$42:$AN$42=AI$2)*('Multipliers and Adjustments'!$C$43:$C$70=$A24)*('Multipliers and Adjustments'!$D$43:$D$70=$B$1))</f>
        <v>0</v>
      </c>
      <c r="AJ24" s="10" cm="1">
        <f t="array" ref="AJ24">SUMIFS('EPA non-CO2 Data'!$H:$H,'EPA non-CO2 Data'!$A:$A,'Country Selector'!$A$2,'EPA non-CO2 Data'!$J:$J,$B$1,'EPA non-CO2 Data'!$I:$I,$A24,'EPA non-CO2 Data'!$F:$F,AJ$2)*10^12*SUMPRODUCT('Multipliers and Adjustments'!$E$43:$AN$70*('Multipliers and Adjustments'!$E$42:$AN$42=AJ$2)*('Multipliers and Adjustments'!$C$43:$C$70=$A24)*('Multipliers and Adjustments'!$D$43:$D$70=$B$1))</f>
        <v>0</v>
      </c>
      <c r="AK24" s="10" cm="1">
        <f t="array" ref="AK24">SUMIFS('EPA non-CO2 Data'!$H:$H,'EPA non-CO2 Data'!$A:$A,'Country Selector'!$A$2,'EPA non-CO2 Data'!$J:$J,$B$1,'EPA non-CO2 Data'!$I:$I,$A24,'EPA non-CO2 Data'!$F:$F,AK$2)*10^12*SUMPRODUCT('Multipliers and Adjustments'!$E$43:$AN$70*('Multipliers and Adjustments'!$E$42:$AN$42=AK$2)*('Multipliers and Adjustments'!$C$43:$C$70=$A24)*('Multipliers and Adjustments'!$D$43:$D$70=$B$1))</f>
        <v>0</v>
      </c>
    </row>
    <row r="25" spans="1:37" x14ac:dyDescent="0.25">
      <c r="A25" t="s">
        <v>553</v>
      </c>
      <c r="B25" s="10" cm="1">
        <f t="array" ref="B25">SUMIFS('EPA non-CO2 Data'!$H:$H,'EPA non-CO2 Data'!$A:$A,'Country Selector'!$A$2,'EPA non-CO2 Data'!$J:$J,$B$1,'EPA non-CO2 Data'!$I:$I,$A25,'EPA non-CO2 Data'!$F:$F,B$2)*10^12*SUMPRODUCT('Multipliers and Adjustments'!$E$43:$AN$70*('Multipliers and Adjustments'!$E$42:$AN$42=B$2)*('Multipliers and Adjustments'!$C$43:$C$70=$A25)*('Multipliers and Adjustments'!$D$43:$D$70=$B$1))</f>
        <v>0</v>
      </c>
      <c r="C25" s="10" cm="1">
        <f t="array" ref="C25">SUMIFS('EPA non-CO2 Data'!$H:$H,'EPA non-CO2 Data'!$A:$A,'Country Selector'!$A$2,'EPA non-CO2 Data'!$J:$J,$B$1,'EPA non-CO2 Data'!$I:$I,$A25,'EPA non-CO2 Data'!$F:$F,C$2)*10^12*SUMPRODUCT('Multipliers and Adjustments'!$E$43:$AN$70*('Multipliers and Adjustments'!$E$42:$AN$42=C$2)*('Multipliers and Adjustments'!$C$43:$C$70=$A25)*('Multipliers and Adjustments'!$D$43:$D$70=$B$1))</f>
        <v>0</v>
      </c>
      <c r="D25" s="10" cm="1">
        <f t="array" ref="D25">SUMIFS('EPA non-CO2 Data'!$H:$H,'EPA non-CO2 Data'!$A:$A,'Country Selector'!$A$2,'EPA non-CO2 Data'!$J:$J,$B$1,'EPA non-CO2 Data'!$I:$I,$A25,'EPA non-CO2 Data'!$F:$F,D$2)*10^12*SUMPRODUCT('Multipliers and Adjustments'!$E$43:$AN$70*('Multipliers and Adjustments'!$E$42:$AN$42=D$2)*('Multipliers and Adjustments'!$C$43:$C$70=$A25)*('Multipliers and Adjustments'!$D$43:$D$70=$B$1))</f>
        <v>0</v>
      </c>
      <c r="E25" s="10" cm="1">
        <f t="array" ref="E25">SUMIFS('EPA non-CO2 Data'!$H:$H,'EPA non-CO2 Data'!$A:$A,'Country Selector'!$A$2,'EPA non-CO2 Data'!$J:$J,$B$1,'EPA non-CO2 Data'!$I:$I,$A25,'EPA non-CO2 Data'!$F:$F,E$2)*10^12*SUMPRODUCT('Multipliers and Adjustments'!$E$43:$AN$70*('Multipliers and Adjustments'!$E$42:$AN$42=E$2)*('Multipliers and Adjustments'!$C$43:$C$70=$A25)*('Multipliers and Adjustments'!$D$43:$D$70=$B$1))</f>
        <v>0</v>
      </c>
      <c r="F25" s="10" cm="1">
        <f t="array" ref="F25">SUMIFS('EPA non-CO2 Data'!$H:$H,'EPA non-CO2 Data'!$A:$A,'Country Selector'!$A$2,'EPA non-CO2 Data'!$J:$J,$B$1,'EPA non-CO2 Data'!$I:$I,$A25,'EPA non-CO2 Data'!$F:$F,F$2)*10^12*SUMPRODUCT('Multipliers and Adjustments'!$E$43:$AN$70*('Multipliers and Adjustments'!$E$42:$AN$42=F$2)*('Multipliers and Adjustments'!$C$43:$C$70=$A25)*('Multipliers and Adjustments'!$D$43:$D$70=$B$1))</f>
        <v>0</v>
      </c>
      <c r="G25" s="10" cm="1">
        <f t="array" ref="G25">SUMIFS('EPA non-CO2 Data'!$H:$H,'EPA non-CO2 Data'!$A:$A,'Country Selector'!$A$2,'EPA non-CO2 Data'!$J:$J,$B$1,'EPA non-CO2 Data'!$I:$I,$A25,'EPA non-CO2 Data'!$F:$F,G$2)*10^12*SUMPRODUCT('Multipliers and Adjustments'!$E$43:$AN$70*('Multipliers and Adjustments'!$E$42:$AN$42=G$2)*('Multipliers and Adjustments'!$C$43:$C$70=$A25)*('Multipliers and Adjustments'!$D$43:$D$70=$B$1))</f>
        <v>0</v>
      </c>
      <c r="H25" s="10" cm="1">
        <f t="array" ref="H25">SUMIFS('EPA non-CO2 Data'!$H:$H,'EPA non-CO2 Data'!$A:$A,'Country Selector'!$A$2,'EPA non-CO2 Data'!$J:$J,$B$1,'EPA non-CO2 Data'!$I:$I,$A25,'EPA non-CO2 Data'!$F:$F,H$2)*10^12*SUMPRODUCT('Multipliers and Adjustments'!$E$43:$AN$70*('Multipliers and Adjustments'!$E$42:$AN$42=H$2)*('Multipliers and Adjustments'!$C$43:$C$70=$A25)*('Multipliers and Adjustments'!$D$43:$D$70=$B$1))</f>
        <v>0</v>
      </c>
      <c r="I25" s="10" cm="1">
        <f t="array" ref="I25">SUMIFS('EPA non-CO2 Data'!$H:$H,'EPA non-CO2 Data'!$A:$A,'Country Selector'!$A$2,'EPA non-CO2 Data'!$J:$J,$B$1,'EPA non-CO2 Data'!$I:$I,$A25,'EPA non-CO2 Data'!$F:$F,I$2)*10^12*SUMPRODUCT('Multipliers and Adjustments'!$E$43:$AN$70*('Multipliers and Adjustments'!$E$42:$AN$42=I$2)*('Multipliers and Adjustments'!$C$43:$C$70=$A25)*('Multipliers and Adjustments'!$D$43:$D$70=$B$1))</f>
        <v>0</v>
      </c>
      <c r="J25" s="10" cm="1">
        <f t="array" ref="J25">SUMIFS('EPA non-CO2 Data'!$H:$H,'EPA non-CO2 Data'!$A:$A,'Country Selector'!$A$2,'EPA non-CO2 Data'!$J:$J,$B$1,'EPA non-CO2 Data'!$I:$I,$A25,'EPA non-CO2 Data'!$F:$F,J$2)*10^12*SUMPRODUCT('Multipliers and Adjustments'!$E$43:$AN$70*('Multipliers and Adjustments'!$E$42:$AN$42=J$2)*('Multipliers and Adjustments'!$C$43:$C$70=$A25)*('Multipliers and Adjustments'!$D$43:$D$70=$B$1))</f>
        <v>0</v>
      </c>
      <c r="K25" s="10" cm="1">
        <f t="array" ref="K25">SUMIFS('EPA non-CO2 Data'!$H:$H,'EPA non-CO2 Data'!$A:$A,'Country Selector'!$A$2,'EPA non-CO2 Data'!$J:$J,$B$1,'EPA non-CO2 Data'!$I:$I,$A25,'EPA non-CO2 Data'!$F:$F,K$2)*10^12*SUMPRODUCT('Multipliers and Adjustments'!$E$43:$AN$70*('Multipliers and Adjustments'!$E$42:$AN$42=K$2)*('Multipliers and Adjustments'!$C$43:$C$70=$A25)*('Multipliers and Adjustments'!$D$43:$D$70=$B$1))</f>
        <v>0</v>
      </c>
      <c r="L25" s="10" cm="1">
        <f t="array" ref="L25">SUMIFS('EPA non-CO2 Data'!$H:$H,'EPA non-CO2 Data'!$A:$A,'Country Selector'!$A$2,'EPA non-CO2 Data'!$J:$J,$B$1,'EPA non-CO2 Data'!$I:$I,$A25,'EPA non-CO2 Data'!$F:$F,L$2)*10^12*SUMPRODUCT('Multipliers and Adjustments'!$E$43:$AN$70*('Multipliers and Adjustments'!$E$42:$AN$42=L$2)*('Multipliers and Adjustments'!$C$43:$C$70=$A25)*('Multipliers and Adjustments'!$D$43:$D$70=$B$1))</f>
        <v>0</v>
      </c>
      <c r="M25" s="10" cm="1">
        <f t="array" ref="M25">SUMIFS('EPA non-CO2 Data'!$H:$H,'EPA non-CO2 Data'!$A:$A,'Country Selector'!$A$2,'EPA non-CO2 Data'!$J:$J,$B$1,'EPA non-CO2 Data'!$I:$I,$A25,'EPA non-CO2 Data'!$F:$F,M$2)*10^12*SUMPRODUCT('Multipliers and Adjustments'!$E$43:$AN$70*('Multipliers and Adjustments'!$E$42:$AN$42=M$2)*('Multipliers and Adjustments'!$C$43:$C$70=$A25)*('Multipliers and Adjustments'!$D$43:$D$70=$B$1))</f>
        <v>0</v>
      </c>
      <c r="N25" s="10" cm="1">
        <f t="array" ref="N25">SUMIFS('EPA non-CO2 Data'!$H:$H,'EPA non-CO2 Data'!$A:$A,'Country Selector'!$A$2,'EPA non-CO2 Data'!$J:$J,$B$1,'EPA non-CO2 Data'!$I:$I,$A25,'EPA non-CO2 Data'!$F:$F,N$2)*10^12*SUMPRODUCT('Multipliers and Adjustments'!$E$43:$AN$70*('Multipliers and Adjustments'!$E$42:$AN$42=N$2)*('Multipliers and Adjustments'!$C$43:$C$70=$A25)*('Multipliers and Adjustments'!$D$43:$D$70=$B$1))</f>
        <v>0</v>
      </c>
      <c r="O25" s="10" cm="1">
        <f t="array" ref="O25">SUMIFS('EPA non-CO2 Data'!$H:$H,'EPA non-CO2 Data'!$A:$A,'Country Selector'!$A$2,'EPA non-CO2 Data'!$J:$J,$B$1,'EPA non-CO2 Data'!$I:$I,$A25,'EPA non-CO2 Data'!$F:$F,O$2)*10^12*SUMPRODUCT('Multipliers and Adjustments'!$E$43:$AN$70*('Multipliers and Adjustments'!$E$42:$AN$42=O$2)*('Multipliers and Adjustments'!$C$43:$C$70=$A25)*('Multipliers and Adjustments'!$D$43:$D$70=$B$1))</f>
        <v>0</v>
      </c>
      <c r="P25" s="10" cm="1">
        <f t="array" ref="P25">SUMIFS('EPA non-CO2 Data'!$H:$H,'EPA non-CO2 Data'!$A:$A,'Country Selector'!$A$2,'EPA non-CO2 Data'!$J:$J,$B$1,'EPA non-CO2 Data'!$I:$I,$A25,'EPA non-CO2 Data'!$F:$F,P$2)*10^12*SUMPRODUCT('Multipliers and Adjustments'!$E$43:$AN$70*('Multipliers and Adjustments'!$E$42:$AN$42=P$2)*('Multipliers and Adjustments'!$C$43:$C$70=$A25)*('Multipliers and Adjustments'!$D$43:$D$70=$B$1))</f>
        <v>0</v>
      </c>
      <c r="Q25" s="10" cm="1">
        <f t="array" ref="Q25">SUMIFS('EPA non-CO2 Data'!$H:$H,'EPA non-CO2 Data'!$A:$A,'Country Selector'!$A$2,'EPA non-CO2 Data'!$J:$J,$B$1,'EPA non-CO2 Data'!$I:$I,$A25,'EPA non-CO2 Data'!$F:$F,Q$2)*10^12*SUMPRODUCT('Multipliers and Adjustments'!$E$43:$AN$70*('Multipliers and Adjustments'!$E$42:$AN$42=Q$2)*('Multipliers and Adjustments'!$C$43:$C$70=$A25)*('Multipliers and Adjustments'!$D$43:$D$70=$B$1))</f>
        <v>0</v>
      </c>
      <c r="R25" s="10" cm="1">
        <f t="array" ref="R25">SUMIFS('EPA non-CO2 Data'!$H:$H,'EPA non-CO2 Data'!$A:$A,'Country Selector'!$A$2,'EPA non-CO2 Data'!$J:$J,$B$1,'EPA non-CO2 Data'!$I:$I,$A25,'EPA non-CO2 Data'!$F:$F,R$2)*10^12*SUMPRODUCT('Multipliers and Adjustments'!$E$43:$AN$70*('Multipliers and Adjustments'!$E$42:$AN$42=R$2)*('Multipliers and Adjustments'!$C$43:$C$70=$A25)*('Multipliers and Adjustments'!$D$43:$D$70=$B$1))</f>
        <v>0</v>
      </c>
      <c r="S25" s="10" cm="1">
        <f t="array" ref="S25">SUMIFS('EPA non-CO2 Data'!$H:$H,'EPA non-CO2 Data'!$A:$A,'Country Selector'!$A$2,'EPA non-CO2 Data'!$J:$J,$B$1,'EPA non-CO2 Data'!$I:$I,$A25,'EPA non-CO2 Data'!$F:$F,S$2)*10^12*SUMPRODUCT('Multipliers and Adjustments'!$E$43:$AN$70*('Multipliers and Adjustments'!$E$42:$AN$42=S$2)*('Multipliers and Adjustments'!$C$43:$C$70=$A25)*('Multipliers and Adjustments'!$D$43:$D$70=$B$1))</f>
        <v>0</v>
      </c>
      <c r="T25" s="10" cm="1">
        <f t="array" ref="T25">SUMIFS('EPA non-CO2 Data'!$H:$H,'EPA non-CO2 Data'!$A:$A,'Country Selector'!$A$2,'EPA non-CO2 Data'!$J:$J,$B$1,'EPA non-CO2 Data'!$I:$I,$A25,'EPA non-CO2 Data'!$F:$F,T$2)*10^12*SUMPRODUCT('Multipliers and Adjustments'!$E$43:$AN$70*('Multipliers and Adjustments'!$E$42:$AN$42=T$2)*('Multipliers and Adjustments'!$C$43:$C$70=$A25)*('Multipliers and Adjustments'!$D$43:$D$70=$B$1))</f>
        <v>0</v>
      </c>
      <c r="U25" s="10" cm="1">
        <f t="array" ref="U25">SUMIFS('EPA non-CO2 Data'!$H:$H,'EPA non-CO2 Data'!$A:$A,'Country Selector'!$A$2,'EPA non-CO2 Data'!$J:$J,$B$1,'EPA non-CO2 Data'!$I:$I,$A25,'EPA non-CO2 Data'!$F:$F,U$2)*10^12*SUMPRODUCT('Multipliers and Adjustments'!$E$43:$AN$70*('Multipliers and Adjustments'!$E$42:$AN$42=U$2)*('Multipliers and Adjustments'!$C$43:$C$70=$A25)*('Multipliers and Adjustments'!$D$43:$D$70=$B$1))</f>
        <v>0</v>
      </c>
      <c r="V25" s="10" cm="1">
        <f t="array" ref="V25">SUMIFS('EPA non-CO2 Data'!$H:$H,'EPA non-CO2 Data'!$A:$A,'Country Selector'!$A$2,'EPA non-CO2 Data'!$J:$J,$B$1,'EPA non-CO2 Data'!$I:$I,$A25,'EPA non-CO2 Data'!$F:$F,V$2)*10^12*SUMPRODUCT('Multipliers and Adjustments'!$E$43:$AN$70*('Multipliers and Adjustments'!$E$42:$AN$42=V$2)*('Multipliers and Adjustments'!$C$43:$C$70=$A25)*('Multipliers and Adjustments'!$D$43:$D$70=$B$1))</f>
        <v>0</v>
      </c>
      <c r="W25" s="10" cm="1">
        <f t="array" ref="W25">SUMIFS('EPA non-CO2 Data'!$H:$H,'EPA non-CO2 Data'!$A:$A,'Country Selector'!$A$2,'EPA non-CO2 Data'!$J:$J,$B$1,'EPA non-CO2 Data'!$I:$I,$A25,'EPA non-CO2 Data'!$F:$F,W$2)*10^12*SUMPRODUCT('Multipliers and Adjustments'!$E$43:$AN$70*('Multipliers and Adjustments'!$E$42:$AN$42=W$2)*('Multipliers and Adjustments'!$C$43:$C$70=$A25)*('Multipliers and Adjustments'!$D$43:$D$70=$B$1))</f>
        <v>0</v>
      </c>
      <c r="X25" s="10" cm="1">
        <f t="array" ref="X25">SUMIFS('EPA non-CO2 Data'!$H:$H,'EPA non-CO2 Data'!$A:$A,'Country Selector'!$A$2,'EPA non-CO2 Data'!$J:$J,$B$1,'EPA non-CO2 Data'!$I:$I,$A25,'EPA non-CO2 Data'!$F:$F,X$2)*10^12*SUMPRODUCT('Multipliers and Adjustments'!$E$43:$AN$70*('Multipliers and Adjustments'!$E$42:$AN$42=X$2)*('Multipliers and Adjustments'!$C$43:$C$70=$A25)*('Multipliers and Adjustments'!$D$43:$D$70=$B$1))</f>
        <v>0</v>
      </c>
      <c r="Y25" s="10" cm="1">
        <f t="array" ref="Y25">SUMIFS('EPA non-CO2 Data'!$H:$H,'EPA non-CO2 Data'!$A:$A,'Country Selector'!$A$2,'EPA non-CO2 Data'!$J:$J,$B$1,'EPA non-CO2 Data'!$I:$I,$A25,'EPA non-CO2 Data'!$F:$F,Y$2)*10^12*SUMPRODUCT('Multipliers and Adjustments'!$E$43:$AN$70*('Multipliers and Adjustments'!$E$42:$AN$42=Y$2)*('Multipliers and Adjustments'!$C$43:$C$70=$A25)*('Multipliers and Adjustments'!$D$43:$D$70=$B$1))</f>
        <v>0</v>
      </c>
      <c r="Z25" s="10" cm="1">
        <f t="array" ref="Z25">SUMIFS('EPA non-CO2 Data'!$H:$H,'EPA non-CO2 Data'!$A:$A,'Country Selector'!$A$2,'EPA non-CO2 Data'!$J:$J,$B$1,'EPA non-CO2 Data'!$I:$I,$A25,'EPA non-CO2 Data'!$F:$F,Z$2)*10^12*SUMPRODUCT('Multipliers and Adjustments'!$E$43:$AN$70*('Multipliers and Adjustments'!$E$42:$AN$42=Z$2)*('Multipliers and Adjustments'!$C$43:$C$70=$A25)*('Multipliers and Adjustments'!$D$43:$D$70=$B$1))</f>
        <v>0</v>
      </c>
      <c r="AA25" s="10" cm="1">
        <f t="array" ref="AA25">SUMIFS('EPA non-CO2 Data'!$H:$H,'EPA non-CO2 Data'!$A:$A,'Country Selector'!$A$2,'EPA non-CO2 Data'!$J:$J,$B$1,'EPA non-CO2 Data'!$I:$I,$A25,'EPA non-CO2 Data'!$F:$F,AA$2)*10^12*SUMPRODUCT('Multipliers and Adjustments'!$E$43:$AN$70*('Multipliers and Adjustments'!$E$42:$AN$42=AA$2)*('Multipliers and Adjustments'!$C$43:$C$70=$A25)*('Multipliers and Adjustments'!$D$43:$D$70=$B$1))</f>
        <v>0</v>
      </c>
      <c r="AB25" s="10" cm="1">
        <f t="array" ref="AB25">SUMIFS('EPA non-CO2 Data'!$H:$H,'EPA non-CO2 Data'!$A:$A,'Country Selector'!$A$2,'EPA non-CO2 Data'!$J:$J,$B$1,'EPA non-CO2 Data'!$I:$I,$A25,'EPA non-CO2 Data'!$F:$F,AB$2)*10^12*SUMPRODUCT('Multipliers and Adjustments'!$E$43:$AN$70*('Multipliers and Adjustments'!$E$42:$AN$42=AB$2)*('Multipliers and Adjustments'!$C$43:$C$70=$A25)*('Multipliers and Adjustments'!$D$43:$D$70=$B$1))</f>
        <v>0</v>
      </c>
      <c r="AC25" s="10" cm="1">
        <f t="array" ref="AC25">SUMIFS('EPA non-CO2 Data'!$H:$H,'EPA non-CO2 Data'!$A:$A,'Country Selector'!$A$2,'EPA non-CO2 Data'!$J:$J,$B$1,'EPA non-CO2 Data'!$I:$I,$A25,'EPA non-CO2 Data'!$F:$F,AC$2)*10^12*SUMPRODUCT('Multipliers and Adjustments'!$E$43:$AN$70*('Multipliers and Adjustments'!$E$42:$AN$42=AC$2)*('Multipliers and Adjustments'!$C$43:$C$70=$A25)*('Multipliers and Adjustments'!$D$43:$D$70=$B$1))</f>
        <v>0</v>
      </c>
      <c r="AD25" s="10" cm="1">
        <f t="array" ref="AD25">SUMIFS('EPA non-CO2 Data'!$H:$H,'EPA non-CO2 Data'!$A:$A,'Country Selector'!$A$2,'EPA non-CO2 Data'!$J:$J,$B$1,'EPA non-CO2 Data'!$I:$I,$A25,'EPA non-CO2 Data'!$F:$F,AD$2)*10^12*SUMPRODUCT('Multipliers and Adjustments'!$E$43:$AN$70*('Multipliers and Adjustments'!$E$42:$AN$42=AD$2)*('Multipliers and Adjustments'!$C$43:$C$70=$A25)*('Multipliers and Adjustments'!$D$43:$D$70=$B$1))</f>
        <v>0</v>
      </c>
      <c r="AE25" s="10" cm="1">
        <f t="array" ref="AE25">SUMIFS('EPA non-CO2 Data'!$H:$H,'EPA non-CO2 Data'!$A:$A,'Country Selector'!$A$2,'EPA non-CO2 Data'!$J:$J,$B$1,'EPA non-CO2 Data'!$I:$I,$A25,'EPA non-CO2 Data'!$F:$F,AE$2)*10^12*SUMPRODUCT('Multipliers and Adjustments'!$E$43:$AN$70*('Multipliers and Adjustments'!$E$42:$AN$42=AE$2)*('Multipliers and Adjustments'!$C$43:$C$70=$A25)*('Multipliers and Adjustments'!$D$43:$D$70=$B$1))</f>
        <v>0</v>
      </c>
      <c r="AF25" s="10" cm="1">
        <f t="array" ref="AF25">SUMIFS('EPA non-CO2 Data'!$H:$H,'EPA non-CO2 Data'!$A:$A,'Country Selector'!$A$2,'EPA non-CO2 Data'!$J:$J,$B$1,'EPA non-CO2 Data'!$I:$I,$A25,'EPA non-CO2 Data'!$F:$F,AF$2)*10^12*SUMPRODUCT('Multipliers and Adjustments'!$E$43:$AN$70*('Multipliers and Adjustments'!$E$42:$AN$42=AF$2)*('Multipliers and Adjustments'!$C$43:$C$70=$A25)*('Multipliers and Adjustments'!$D$43:$D$70=$B$1))</f>
        <v>0</v>
      </c>
      <c r="AG25" s="10" cm="1">
        <f t="array" ref="AG25">SUMIFS('EPA non-CO2 Data'!$H:$H,'EPA non-CO2 Data'!$A:$A,'Country Selector'!$A$2,'EPA non-CO2 Data'!$J:$J,$B$1,'EPA non-CO2 Data'!$I:$I,$A25,'EPA non-CO2 Data'!$F:$F,AG$2)*10^12*SUMPRODUCT('Multipliers and Adjustments'!$E$43:$AN$70*('Multipliers and Adjustments'!$E$42:$AN$42=AG$2)*('Multipliers and Adjustments'!$C$43:$C$70=$A25)*('Multipliers and Adjustments'!$D$43:$D$70=$B$1))</f>
        <v>0</v>
      </c>
      <c r="AH25" s="10" cm="1">
        <f t="array" ref="AH25">SUMIFS('EPA non-CO2 Data'!$H:$H,'EPA non-CO2 Data'!$A:$A,'Country Selector'!$A$2,'EPA non-CO2 Data'!$J:$J,$B$1,'EPA non-CO2 Data'!$I:$I,$A25,'EPA non-CO2 Data'!$F:$F,AH$2)*10^12*SUMPRODUCT('Multipliers and Adjustments'!$E$43:$AN$70*('Multipliers and Adjustments'!$E$42:$AN$42=AH$2)*('Multipliers and Adjustments'!$C$43:$C$70=$A25)*('Multipliers and Adjustments'!$D$43:$D$70=$B$1))</f>
        <v>0</v>
      </c>
      <c r="AI25" s="10" cm="1">
        <f t="array" ref="AI25">SUMIFS('EPA non-CO2 Data'!$H:$H,'EPA non-CO2 Data'!$A:$A,'Country Selector'!$A$2,'EPA non-CO2 Data'!$J:$J,$B$1,'EPA non-CO2 Data'!$I:$I,$A25,'EPA non-CO2 Data'!$F:$F,AI$2)*10^12*SUMPRODUCT('Multipliers and Adjustments'!$E$43:$AN$70*('Multipliers and Adjustments'!$E$42:$AN$42=AI$2)*('Multipliers and Adjustments'!$C$43:$C$70=$A25)*('Multipliers and Adjustments'!$D$43:$D$70=$B$1))</f>
        <v>0</v>
      </c>
      <c r="AJ25" s="10" cm="1">
        <f t="array" ref="AJ25">SUMIFS('EPA non-CO2 Data'!$H:$H,'EPA non-CO2 Data'!$A:$A,'Country Selector'!$A$2,'EPA non-CO2 Data'!$J:$J,$B$1,'EPA non-CO2 Data'!$I:$I,$A25,'EPA non-CO2 Data'!$F:$F,AJ$2)*10^12*SUMPRODUCT('Multipliers and Adjustments'!$E$43:$AN$70*('Multipliers and Adjustments'!$E$42:$AN$42=AJ$2)*('Multipliers and Adjustments'!$C$43:$C$70=$A25)*('Multipliers and Adjustments'!$D$43:$D$70=$B$1))</f>
        <v>0</v>
      </c>
      <c r="AK25" s="10" cm="1">
        <f t="array" ref="AK25">SUMIFS('EPA non-CO2 Data'!$H:$H,'EPA non-CO2 Data'!$A:$A,'Country Selector'!$A$2,'EPA non-CO2 Data'!$J:$J,$B$1,'EPA non-CO2 Data'!$I:$I,$A25,'EPA non-CO2 Data'!$F:$F,AK$2)*10^12*SUMPRODUCT('Multipliers and Adjustments'!$E$43:$AN$70*('Multipliers and Adjustments'!$E$42:$AN$42=AK$2)*('Multipliers and Adjustments'!$C$43:$C$70=$A25)*('Multipliers and Adjustments'!$D$43:$D$70=$B$1))</f>
        <v>0</v>
      </c>
    </row>
    <row r="26" spans="1:37" x14ac:dyDescent="0.25">
      <c r="A26" t="s">
        <v>557</v>
      </c>
      <c r="B26" s="10" cm="1">
        <f t="array" ref="B26">SUMIFS('EPA non-CO2 Data'!$H:$H,'EPA non-CO2 Data'!$A:$A,'Country Selector'!$A$2,'EPA non-CO2 Data'!$J:$J,$B$1,'EPA non-CO2 Data'!$I:$I,$A26,'EPA non-CO2 Data'!$F:$F,B$2)*10^12*SUMPRODUCT('Multipliers and Adjustments'!$E$43:$AN$70*('Multipliers and Adjustments'!$E$42:$AN$42=B$2)*('Multipliers and Adjustments'!$C$43:$C$70=$A26)*('Multipliers and Adjustments'!$D$43:$D$70=$B$1))</f>
        <v>25279936234.993488</v>
      </c>
      <c r="C26" s="10" cm="1">
        <f t="array" ref="C26">SUMIFS('EPA non-CO2 Data'!$H:$H,'EPA non-CO2 Data'!$A:$A,'Country Selector'!$A$2,'EPA non-CO2 Data'!$J:$J,$B$1,'EPA non-CO2 Data'!$I:$I,$A26,'EPA non-CO2 Data'!$F:$F,C$2)*10^12*SUMPRODUCT('Multipliers and Adjustments'!$E$43:$AN$70*('Multipliers and Adjustments'!$E$42:$AN$42=C$2)*('Multipliers and Adjustments'!$C$43:$C$70=$A26)*('Multipliers and Adjustments'!$D$43:$D$70=$B$1))</f>
        <v>25294818786.820843</v>
      </c>
      <c r="D26" s="10" cm="1">
        <f t="array" ref="D26">SUMIFS('EPA non-CO2 Data'!$H:$H,'EPA non-CO2 Data'!$A:$A,'Country Selector'!$A$2,'EPA non-CO2 Data'!$J:$J,$B$1,'EPA non-CO2 Data'!$I:$I,$A26,'EPA non-CO2 Data'!$F:$F,D$2)*10^12*SUMPRODUCT('Multipliers and Adjustments'!$E$43:$AN$70*('Multipliers and Adjustments'!$E$42:$AN$42=D$2)*('Multipliers and Adjustments'!$C$43:$C$70=$A26)*('Multipliers and Adjustments'!$D$43:$D$70=$B$1))</f>
        <v>25286313870.730072</v>
      </c>
      <c r="E26" s="10" cm="1">
        <f t="array" ref="E26">SUMIFS('EPA non-CO2 Data'!$H:$H,'EPA non-CO2 Data'!$A:$A,'Country Selector'!$A$2,'EPA non-CO2 Data'!$J:$J,$B$1,'EPA non-CO2 Data'!$I:$I,$A26,'EPA non-CO2 Data'!$F:$F,E$2)*10^12*SUMPRODUCT('Multipliers and Adjustments'!$E$43:$AN$70*('Multipliers and Adjustments'!$E$42:$AN$42=E$2)*('Multipliers and Adjustments'!$C$43:$C$70=$A26)*('Multipliers and Adjustments'!$D$43:$D$70=$B$1))</f>
        <v>25277808954.639305</v>
      </c>
      <c r="F26" s="10" cm="1">
        <f t="array" ref="F26">SUMIFS('EPA non-CO2 Data'!$H:$H,'EPA non-CO2 Data'!$A:$A,'Country Selector'!$A$2,'EPA non-CO2 Data'!$J:$J,$B$1,'EPA non-CO2 Data'!$I:$I,$A26,'EPA non-CO2 Data'!$F:$F,F$2)*10^12*SUMPRODUCT('Multipliers and Adjustments'!$E$43:$AN$70*('Multipliers and Adjustments'!$E$42:$AN$42=F$2)*('Multipliers and Adjustments'!$C$43:$C$70=$A26)*('Multipliers and Adjustments'!$D$43:$D$70=$B$1))</f>
        <v>25269304038.548534</v>
      </c>
      <c r="G26" s="10" cm="1">
        <f t="array" ref="G26">SUMIFS('EPA non-CO2 Data'!$H:$H,'EPA non-CO2 Data'!$A:$A,'Country Selector'!$A$2,'EPA non-CO2 Data'!$J:$J,$B$1,'EPA non-CO2 Data'!$I:$I,$A26,'EPA non-CO2 Data'!$F:$F,G$2)*10^12*SUMPRODUCT('Multipliers and Adjustments'!$E$43:$AN$70*('Multipliers and Adjustments'!$E$42:$AN$42=G$2)*('Multipliers and Adjustments'!$C$43:$C$70=$A26)*('Multipliers and Adjustments'!$D$43:$D$70=$B$1))</f>
        <v>25260799122.45776</v>
      </c>
      <c r="H26" s="10" cm="1">
        <f t="array" ref="H26">SUMIFS('EPA non-CO2 Data'!$H:$H,'EPA non-CO2 Data'!$A:$A,'Country Selector'!$A$2,'EPA non-CO2 Data'!$J:$J,$B$1,'EPA non-CO2 Data'!$I:$I,$A26,'EPA non-CO2 Data'!$F:$F,H$2)*10^12*SUMPRODUCT('Multipliers and Adjustments'!$E$43:$AN$70*('Multipliers and Adjustments'!$E$42:$AN$42=H$2)*('Multipliers and Adjustments'!$C$43:$C$70=$A26)*('Multipliers and Adjustments'!$D$43:$D$70=$B$1))</f>
        <v>32424618677.65134</v>
      </c>
      <c r="I26" s="10" cm="1">
        <f t="array" ref="I26">SUMIFS('EPA non-CO2 Data'!$H:$H,'EPA non-CO2 Data'!$A:$A,'Country Selector'!$A$2,'EPA non-CO2 Data'!$J:$J,$B$1,'EPA non-CO2 Data'!$I:$I,$A26,'EPA non-CO2 Data'!$F:$F,I$2)*10^12*SUMPRODUCT('Multipliers and Adjustments'!$E$43:$AN$70*('Multipliers and Adjustments'!$E$42:$AN$42=I$2)*('Multipliers and Adjustments'!$C$43:$C$70=$A26)*('Multipliers and Adjustments'!$D$43:$D$70=$B$1))</f>
        <v>32397619093.93483</v>
      </c>
      <c r="J26" s="10" cm="1">
        <f t="array" ref="J26">SUMIFS('EPA non-CO2 Data'!$H:$H,'EPA non-CO2 Data'!$A:$A,'Country Selector'!$A$2,'EPA non-CO2 Data'!$J:$J,$B$1,'EPA non-CO2 Data'!$I:$I,$A26,'EPA non-CO2 Data'!$F:$F,J$2)*10^12*SUMPRODUCT('Multipliers and Adjustments'!$E$43:$AN$70*('Multipliers and Adjustments'!$E$42:$AN$42=J$2)*('Multipliers and Adjustments'!$C$43:$C$70=$A26)*('Multipliers and Adjustments'!$D$43:$D$70=$B$1))</f>
        <v>32370619510.218319</v>
      </c>
      <c r="K26" s="10" cm="1">
        <f t="array" ref="K26">SUMIFS('EPA non-CO2 Data'!$H:$H,'EPA non-CO2 Data'!$A:$A,'Country Selector'!$A$2,'EPA non-CO2 Data'!$J:$J,$B$1,'EPA non-CO2 Data'!$I:$I,$A26,'EPA non-CO2 Data'!$F:$F,K$2)*10^12*SUMPRODUCT('Multipliers and Adjustments'!$E$43:$AN$70*('Multipliers and Adjustments'!$E$42:$AN$42=K$2)*('Multipliers and Adjustments'!$C$43:$C$70=$A26)*('Multipliers and Adjustments'!$D$43:$D$70=$B$1))</f>
        <v>32343619926.50182</v>
      </c>
      <c r="L26" s="10" cm="1">
        <f t="array" ref="L26">SUMIFS('EPA non-CO2 Data'!$H:$H,'EPA non-CO2 Data'!$A:$A,'Country Selector'!$A$2,'EPA non-CO2 Data'!$J:$J,$B$1,'EPA non-CO2 Data'!$I:$I,$A26,'EPA non-CO2 Data'!$F:$F,L$2)*10^12*SUMPRODUCT('Multipliers and Adjustments'!$E$43:$AN$70*('Multipliers and Adjustments'!$E$42:$AN$42=L$2)*('Multipliers and Adjustments'!$C$43:$C$70=$A26)*('Multipliers and Adjustments'!$D$43:$D$70=$B$1))</f>
        <v>32316620342.785309</v>
      </c>
      <c r="M26" s="10" cm="1">
        <f t="array" ref="M26">SUMIFS('EPA non-CO2 Data'!$H:$H,'EPA non-CO2 Data'!$A:$A,'Country Selector'!$A$2,'EPA non-CO2 Data'!$J:$J,$B$1,'EPA non-CO2 Data'!$I:$I,$A26,'EPA non-CO2 Data'!$F:$F,M$2)*10^12*SUMPRODUCT('Multipliers and Adjustments'!$E$43:$AN$70*('Multipliers and Adjustments'!$E$42:$AN$42=M$2)*('Multipliers and Adjustments'!$C$43:$C$70=$A26)*('Multipliers and Adjustments'!$D$43:$D$70=$B$1))</f>
        <v>32276546262.598583</v>
      </c>
      <c r="N26" s="10" cm="1">
        <f t="array" ref="N26">SUMIFS('EPA non-CO2 Data'!$H:$H,'EPA non-CO2 Data'!$A:$A,'Country Selector'!$A$2,'EPA non-CO2 Data'!$J:$J,$B$1,'EPA non-CO2 Data'!$I:$I,$A26,'EPA non-CO2 Data'!$F:$F,N$2)*10^12*SUMPRODUCT('Multipliers and Adjustments'!$E$43:$AN$70*('Multipliers and Adjustments'!$E$42:$AN$42=N$2)*('Multipliers and Adjustments'!$C$43:$C$70=$A26)*('Multipliers and Adjustments'!$D$43:$D$70=$B$1))</f>
        <v>32236472182.411865</v>
      </c>
      <c r="O26" s="10" cm="1">
        <f t="array" ref="O26">SUMIFS('EPA non-CO2 Data'!$H:$H,'EPA non-CO2 Data'!$A:$A,'Country Selector'!$A$2,'EPA non-CO2 Data'!$J:$J,$B$1,'EPA non-CO2 Data'!$I:$I,$A26,'EPA non-CO2 Data'!$F:$F,O$2)*10^12*SUMPRODUCT('Multipliers and Adjustments'!$E$43:$AN$70*('Multipliers and Adjustments'!$E$42:$AN$42=O$2)*('Multipliers and Adjustments'!$C$43:$C$70=$A26)*('Multipliers and Adjustments'!$D$43:$D$70=$B$1))</f>
        <v>32196398102.225147</v>
      </c>
      <c r="P26" s="10" cm="1">
        <f t="array" ref="P26">SUMIFS('EPA non-CO2 Data'!$H:$H,'EPA non-CO2 Data'!$A:$A,'Country Selector'!$A$2,'EPA non-CO2 Data'!$J:$J,$B$1,'EPA non-CO2 Data'!$I:$I,$A26,'EPA non-CO2 Data'!$F:$F,P$2)*10^12*SUMPRODUCT('Multipliers and Adjustments'!$E$43:$AN$70*('Multipliers and Adjustments'!$E$42:$AN$42=P$2)*('Multipliers and Adjustments'!$C$43:$C$70=$A26)*('Multipliers and Adjustments'!$D$43:$D$70=$B$1))</f>
        <v>32156324022.038429</v>
      </c>
      <c r="Q26" s="10" cm="1">
        <f t="array" ref="Q26">SUMIFS('EPA non-CO2 Data'!$H:$H,'EPA non-CO2 Data'!$A:$A,'Country Selector'!$A$2,'EPA non-CO2 Data'!$J:$J,$B$1,'EPA non-CO2 Data'!$I:$I,$A26,'EPA non-CO2 Data'!$F:$F,Q$2)*10^12*SUMPRODUCT('Multipliers and Adjustments'!$E$43:$AN$70*('Multipliers and Adjustments'!$E$42:$AN$42=Q$2)*('Multipliers and Adjustments'!$C$43:$C$70=$A26)*('Multipliers and Adjustments'!$D$43:$D$70=$B$1))</f>
        <v>32116249941.851707</v>
      </c>
      <c r="R26" s="10" cm="1">
        <f t="array" ref="R26">SUMIFS('EPA non-CO2 Data'!$H:$H,'EPA non-CO2 Data'!$A:$A,'Country Selector'!$A$2,'EPA non-CO2 Data'!$J:$J,$B$1,'EPA non-CO2 Data'!$I:$I,$A26,'EPA non-CO2 Data'!$F:$F,R$2)*10^12*SUMPRODUCT('Multipliers and Adjustments'!$E$43:$AN$70*('Multipliers and Adjustments'!$E$42:$AN$42=R$2)*('Multipliers and Adjustments'!$C$43:$C$70=$A26)*('Multipliers and Adjustments'!$D$43:$D$70=$B$1))</f>
        <v>32067334674.274544</v>
      </c>
      <c r="S26" s="10" cm="1">
        <f t="array" ref="S26">SUMIFS('EPA non-CO2 Data'!$H:$H,'EPA non-CO2 Data'!$A:$A,'Country Selector'!$A$2,'EPA non-CO2 Data'!$J:$J,$B$1,'EPA non-CO2 Data'!$I:$I,$A26,'EPA non-CO2 Data'!$F:$F,S$2)*10^12*SUMPRODUCT('Multipliers and Adjustments'!$E$43:$AN$70*('Multipliers and Adjustments'!$E$42:$AN$42=S$2)*('Multipliers and Adjustments'!$C$43:$C$70=$A26)*('Multipliers and Adjustments'!$D$43:$D$70=$B$1))</f>
        <v>32018419406.697361</v>
      </c>
      <c r="T26" s="10" cm="1">
        <f t="array" ref="T26">SUMIFS('EPA non-CO2 Data'!$H:$H,'EPA non-CO2 Data'!$A:$A,'Country Selector'!$A$2,'EPA non-CO2 Data'!$J:$J,$B$1,'EPA non-CO2 Data'!$I:$I,$A26,'EPA non-CO2 Data'!$F:$F,T$2)*10^12*SUMPRODUCT('Multipliers and Adjustments'!$E$43:$AN$70*('Multipliers and Adjustments'!$E$42:$AN$42=T$2)*('Multipliers and Adjustments'!$C$43:$C$70=$A26)*('Multipliers and Adjustments'!$D$43:$D$70=$B$1))</f>
        <v>31969504139.120197</v>
      </c>
      <c r="U26" s="10" cm="1">
        <f t="array" ref="U26">SUMIFS('EPA non-CO2 Data'!$H:$H,'EPA non-CO2 Data'!$A:$A,'Country Selector'!$A$2,'EPA non-CO2 Data'!$J:$J,$B$1,'EPA non-CO2 Data'!$I:$I,$A26,'EPA non-CO2 Data'!$F:$F,U$2)*10^12*SUMPRODUCT('Multipliers and Adjustments'!$E$43:$AN$70*('Multipliers and Adjustments'!$E$42:$AN$42=U$2)*('Multipliers and Adjustments'!$C$43:$C$70=$A26)*('Multipliers and Adjustments'!$D$43:$D$70=$B$1))</f>
        <v>31920588871.543011</v>
      </c>
      <c r="V26" s="10" cm="1">
        <f t="array" ref="V26">SUMIFS('EPA non-CO2 Data'!$H:$H,'EPA non-CO2 Data'!$A:$A,'Country Selector'!$A$2,'EPA non-CO2 Data'!$J:$J,$B$1,'EPA non-CO2 Data'!$I:$I,$A26,'EPA non-CO2 Data'!$F:$F,V$2)*10^12*SUMPRODUCT('Multipliers and Adjustments'!$E$43:$AN$70*('Multipliers and Adjustments'!$E$42:$AN$42=V$2)*('Multipliers and Adjustments'!$C$43:$C$70=$A26)*('Multipliers and Adjustments'!$D$43:$D$70=$B$1))</f>
        <v>31871673603.965839</v>
      </c>
      <c r="W26" s="10" cm="1">
        <f t="array" ref="W26">SUMIFS('EPA non-CO2 Data'!$H:$H,'EPA non-CO2 Data'!$A:$A,'Country Selector'!$A$2,'EPA non-CO2 Data'!$J:$J,$B$1,'EPA non-CO2 Data'!$I:$I,$A26,'EPA non-CO2 Data'!$F:$F,W$2)*10^12*SUMPRODUCT('Multipliers and Adjustments'!$E$43:$AN$70*('Multipliers and Adjustments'!$E$42:$AN$42=W$2)*('Multipliers and Adjustments'!$C$43:$C$70=$A26)*('Multipliers and Adjustments'!$D$43:$D$70=$B$1))</f>
        <v>31814245898.45573</v>
      </c>
      <c r="X26" s="10" cm="1">
        <f t="array" ref="X26">SUMIFS('EPA non-CO2 Data'!$H:$H,'EPA non-CO2 Data'!$A:$A,'Country Selector'!$A$2,'EPA non-CO2 Data'!$J:$J,$B$1,'EPA non-CO2 Data'!$I:$I,$A26,'EPA non-CO2 Data'!$F:$F,X$2)*10^12*SUMPRODUCT('Multipliers and Adjustments'!$E$43:$AN$70*('Multipliers and Adjustments'!$E$42:$AN$42=X$2)*('Multipliers and Adjustments'!$C$43:$C$70=$A26)*('Multipliers and Adjustments'!$D$43:$D$70=$B$1))</f>
        <v>31756818192.945625</v>
      </c>
      <c r="Y26" s="10" cm="1">
        <f t="array" ref="Y26">SUMIFS('EPA non-CO2 Data'!$H:$H,'EPA non-CO2 Data'!$A:$A,'Country Selector'!$A$2,'EPA non-CO2 Data'!$J:$J,$B$1,'EPA non-CO2 Data'!$I:$I,$A26,'EPA non-CO2 Data'!$F:$F,Y$2)*10^12*SUMPRODUCT('Multipliers and Adjustments'!$E$43:$AN$70*('Multipliers and Adjustments'!$E$42:$AN$42=Y$2)*('Multipliers and Adjustments'!$C$43:$C$70=$A26)*('Multipliers and Adjustments'!$D$43:$D$70=$B$1))</f>
        <v>31699390487.435528</v>
      </c>
      <c r="Z26" s="10" cm="1">
        <f t="array" ref="Z26">SUMIFS('EPA non-CO2 Data'!$H:$H,'EPA non-CO2 Data'!$A:$A,'Country Selector'!$A$2,'EPA non-CO2 Data'!$J:$J,$B$1,'EPA non-CO2 Data'!$I:$I,$A26,'EPA non-CO2 Data'!$F:$F,Z$2)*10^12*SUMPRODUCT('Multipliers and Adjustments'!$E$43:$AN$70*('Multipliers and Adjustments'!$E$42:$AN$42=Z$2)*('Multipliers and Adjustments'!$C$43:$C$70=$A26)*('Multipliers and Adjustments'!$D$43:$D$70=$B$1))</f>
        <v>31641962781.925423</v>
      </c>
      <c r="AA26" s="10" cm="1">
        <f t="array" ref="AA26">SUMIFS('EPA non-CO2 Data'!$H:$H,'EPA non-CO2 Data'!$A:$A,'Country Selector'!$A$2,'EPA non-CO2 Data'!$J:$J,$B$1,'EPA non-CO2 Data'!$I:$I,$A26,'EPA non-CO2 Data'!$F:$F,AA$2)*10^12*SUMPRODUCT('Multipliers and Adjustments'!$E$43:$AN$70*('Multipliers and Adjustments'!$E$42:$AN$42=AA$2)*('Multipliers and Adjustments'!$C$43:$C$70=$A26)*('Multipliers and Adjustments'!$D$43:$D$70=$B$1))</f>
        <v>31584535076.415329</v>
      </c>
      <c r="AB26" s="10" cm="1">
        <f t="array" ref="AB26">SUMIFS('EPA non-CO2 Data'!$H:$H,'EPA non-CO2 Data'!$A:$A,'Country Selector'!$A$2,'EPA non-CO2 Data'!$J:$J,$B$1,'EPA non-CO2 Data'!$I:$I,$A26,'EPA non-CO2 Data'!$F:$F,AB$2)*10^12*SUMPRODUCT('Multipliers and Adjustments'!$E$43:$AN$70*('Multipliers and Adjustments'!$E$42:$AN$42=AB$2)*('Multipliers and Adjustments'!$C$43:$C$70=$A26)*('Multipliers and Adjustments'!$D$43:$D$70=$B$1))</f>
        <v>31517824066.466797</v>
      </c>
      <c r="AC26" s="10" cm="1">
        <f t="array" ref="AC26">SUMIFS('EPA non-CO2 Data'!$H:$H,'EPA non-CO2 Data'!$A:$A,'Country Selector'!$A$2,'EPA non-CO2 Data'!$J:$J,$B$1,'EPA non-CO2 Data'!$I:$I,$A26,'EPA non-CO2 Data'!$F:$F,AC$2)*10^12*SUMPRODUCT('Multipliers and Adjustments'!$E$43:$AN$70*('Multipliers and Adjustments'!$E$42:$AN$42=AC$2)*('Multipliers and Adjustments'!$C$43:$C$70=$A26)*('Multipliers and Adjustments'!$D$43:$D$70=$B$1))</f>
        <v>31451113056.518253</v>
      </c>
      <c r="AD26" s="10" cm="1">
        <f t="array" ref="AD26">SUMIFS('EPA non-CO2 Data'!$H:$H,'EPA non-CO2 Data'!$A:$A,'Country Selector'!$A$2,'EPA non-CO2 Data'!$J:$J,$B$1,'EPA non-CO2 Data'!$I:$I,$A26,'EPA non-CO2 Data'!$F:$F,AD$2)*10^12*SUMPRODUCT('Multipliers and Adjustments'!$E$43:$AN$70*('Multipliers and Adjustments'!$E$42:$AN$42=AD$2)*('Multipliers and Adjustments'!$C$43:$C$70=$A26)*('Multipliers and Adjustments'!$D$43:$D$70=$B$1))</f>
        <v>31384402046.569733</v>
      </c>
      <c r="AE26" s="10" cm="1">
        <f t="array" ref="AE26">SUMIFS('EPA non-CO2 Data'!$H:$H,'EPA non-CO2 Data'!$A:$A,'Country Selector'!$A$2,'EPA non-CO2 Data'!$J:$J,$B$1,'EPA non-CO2 Data'!$I:$I,$A26,'EPA non-CO2 Data'!$F:$F,AE$2)*10^12*SUMPRODUCT('Multipliers and Adjustments'!$E$43:$AN$70*('Multipliers and Adjustments'!$E$42:$AN$42=AE$2)*('Multipliers and Adjustments'!$C$43:$C$70=$A26)*('Multipliers and Adjustments'!$D$43:$D$70=$B$1))</f>
        <v>31317691036.621204</v>
      </c>
      <c r="AF26" s="10" cm="1">
        <f t="array" ref="AF26">SUMIFS('EPA non-CO2 Data'!$H:$H,'EPA non-CO2 Data'!$A:$A,'Country Selector'!$A$2,'EPA non-CO2 Data'!$J:$J,$B$1,'EPA non-CO2 Data'!$I:$I,$A26,'EPA non-CO2 Data'!$F:$F,AF$2)*10^12*SUMPRODUCT('Multipliers and Adjustments'!$E$43:$AN$70*('Multipliers and Adjustments'!$E$42:$AN$42=AF$2)*('Multipliers and Adjustments'!$C$43:$C$70=$A26)*('Multipliers and Adjustments'!$D$43:$D$70=$B$1))</f>
        <v>31250980026.672672</v>
      </c>
      <c r="AG26" s="10" cm="1">
        <f t="array" ref="AG26">SUMIFS('EPA non-CO2 Data'!$H:$H,'EPA non-CO2 Data'!$A:$A,'Country Selector'!$A$2,'EPA non-CO2 Data'!$J:$J,$B$1,'EPA non-CO2 Data'!$I:$I,$A26,'EPA non-CO2 Data'!$F:$F,AG$2)*10^12*SUMPRODUCT('Multipliers and Adjustments'!$E$43:$AN$70*('Multipliers and Adjustments'!$E$42:$AN$42=AG$2)*('Multipliers and Adjustments'!$C$43:$C$70=$A26)*('Multipliers and Adjustments'!$D$43:$D$70=$B$1))</f>
        <v>31172822854.269772</v>
      </c>
      <c r="AH26" s="10" cm="1">
        <f t="array" ref="AH26">SUMIFS('EPA non-CO2 Data'!$H:$H,'EPA non-CO2 Data'!$A:$A,'Country Selector'!$A$2,'EPA non-CO2 Data'!$J:$J,$B$1,'EPA non-CO2 Data'!$I:$I,$A26,'EPA non-CO2 Data'!$F:$F,AH$2)*10^12*SUMPRODUCT('Multipliers and Adjustments'!$E$43:$AN$70*('Multipliers and Adjustments'!$E$42:$AN$42=AH$2)*('Multipliers and Adjustments'!$C$43:$C$70=$A26)*('Multipliers and Adjustments'!$D$43:$D$70=$B$1))</f>
        <v>31094665681.866867</v>
      </c>
      <c r="AI26" s="10" cm="1">
        <f t="array" ref="AI26">SUMIFS('EPA non-CO2 Data'!$H:$H,'EPA non-CO2 Data'!$A:$A,'Country Selector'!$A$2,'EPA non-CO2 Data'!$J:$J,$B$1,'EPA non-CO2 Data'!$I:$I,$A26,'EPA non-CO2 Data'!$F:$F,AI$2)*10^12*SUMPRODUCT('Multipliers and Adjustments'!$E$43:$AN$70*('Multipliers and Adjustments'!$E$42:$AN$42=AI$2)*('Multipliers and Adjustments'!$C$43:$C$70=$A26)*('Multipliers and Adjustments'!$D$43:$D$70=$B$1))</f>
        <v>31016508509.463955</v>
      </c>
      <c r="AJ26" s="10" cm="1">
        <f t="array" ref="AJ26">SUMIFS('EPA non-CO2 Data'!$H:$H,'EPA non-CO2 Data'!$A:$A,'Country Selector'!$A$2,'EPA non-CO2 Data'!$J:$J,$B$1,'EPA non-CO2 Data'!$I:$I,$A26,'EPA non-CO2 Data'!$F:$F,AJ$2)*10^12*SUMPRODUCT('Multipliers and Adjustments'!$E$43:$AN$70*('Multipliers and Adjustments'!$E$42:$AN$42=AJ$2)*('Multipliers and Adjustments'!$C$43:$C$70=$A26)*('Multipliers and Adjustments'!$D$43:$D$70=$B$1))</f>
        <v>30938351337.061054</v>
      </c>
      <c r="AK26" s="10" cm="1">
        <f t="array" ref="AK26">SUMIFS('EPA non-CO2 Data'!$H:$H,'EPA non-CO2 Data'!$A:$A,'Country Selector'!$A$2,'EPA non-CO2 Data'!$J:$J,$B$1,'EPA non-CO2 Data'!$I:$I,$A26,'EPA non-CO2 Data'!$F:$F,AK$2)*10^12*SUMPRODUCT('Multipliers and Adjustments'!$E$43:$AN$70*('Multipliers and Adjustments'!$E$42:$AN$42=AK$2)*('Multipliers and Adjustments'!$C$43:$C$70=$A26)*('Multipliers and Adjustments'!$D$43:$D$70=$B$1))</f>
        <v>30860194164.658154</v>
      </c>
    </row>
    <row r="27" spans="1:37" x14ac:dyDescent="0.25">
      <c r="A27" t="s">
        <v>581</v>
      </c>
      <c r="B27" s="10" cm="1">
        <f t="array" ref="B27">SUMIFS('EPA non-CO2 Data'!$H:$H,'EPA non-CO2 Data'!$A:$A,'Country Selector'!$A$2,'EPA non-CO2 Data'!$J:$J,$B$1,'EPA non-CO2 Data'!$I:$I,$A27,'EPA non-CO2 Data'!$F:$F,B$2)*10^12*SUMPRODUCT('Multipliers and Adjustments'!$E$43:$AN$70*('Multipliers and Adjustments'!$E$42:$AN$42=B$2)*('Multipliers and Adjustments'!$C$43:$C$70=$A27)*('Multipliers and Adjustments'!$D$43:$D$70=$B$1))</f>
        <v>0</v>
      </c>
      <c r="C27" s="10" cm="1">
        <f t="array" ref="C27">SUMIFS('EPA non-CO2 Data'!$H:$H,'EPA non-CO2 Data'!$A:$A,'Country Selector'!$A$2,'EPA non-CO2 Data'!$J:$J,$B$1,'EPA non-CO2 Data'!$I:$I,$A27,'EPA non-CO2 Data'!$F:$F,C$2)*10^12*SUMPRODUCT('Multipliers and Adjustments'!$E$43:$AN$70*('Multipliers and Adjustments'!$E$42:$AN$42=C$2)*('Multipliers and Adjustments'!$C$43:$C$70=$A27)*('Multipliers and Adjustments'!$D$43:$D$70=$B$1))</f>
        <v>0</v>
      </c>
      <c r="D27" s="10" cm="1">
        <f t="array" ref="D27">SUMIFS('EPA non-CO2 Data'!$H:$H,'EPA non-CO2 Data'!$A:$A,'Country Selector'!$A$2,'EPA non-CO2 Data'!$J:$J,$B$1,'EPA non-CO2 Data'!$I:$I,$A27,'EPA non-CO2 Data'!$F:$F,D$2)*10^12*SUMPRODUCT('Multipliers and Adjustments'!$E$43:$AN$70*('Multipliers and Adjustments'!$E$42:$AN$42=D$2)*('Multipliers and Adjustments'!$C$43:$C$70=$A27)*('Multipliers and Adjustments'!$D$43:$D$70=$B$1))</f>
        <v>0</v>
      </c>
      <c r="E27" s="10" cm="1">
        <f t="array" ref="E27">SUMIFS('EPA non-CO2 Data'!$H:$H,'EPA non-CO2 Data'!$A:$A,'Country Selector'!$A$2,'EPA non-CO2 Data'!$J:$J,$B$1,'EPA non-CO2 Data'!$I:$I,$A27,'EPA non-CO2 Data'!$F:$F,E$2)*10^12*SUMPRODUCT('Multipliers and Adjustments'!$E$43:$AN$70*('Multipliers and Adjustments'!$E$42:$AN$42=E$2)*('Multipliers and Adjustments'!$C$43:$C$70=$A27)*('Multipliers and Adjustments'!$D$43:$D$70=$B$1))</f>
        <v>0</v>
      </c>
      <c r="F27" s="10" cm="1">
        <f t="array" ref="F27">SUMIFS('EPA non-CO2 Data'!$H:$H,'EPA non-CO2 Data'!$A:$A,'Country Selector'!$A$2,'EPA non-CO2 Data'!$J:$J,$B$1,'EPA non-CO2 Data'!$I:$I,$A27,'EPA non-CO2 Data'!$F:$F,F$2)*10^12*SUMPRODUCT('Multipliers and Adjustments'!$E$43:$AN$70*('Multipliers and Adjustments'!$E$42:$AN$42=F$2)*('Multipliers and Adjustments'!$C$43:$C$70=$A27)*('Multipliers and Adjustments'!$D$43:$D$70=$B$1))</f>
        <v>0</v>
      </c>
      <c r="G27" s="10" cm="1">
        <f t="array" ref="G27">SUMIFS('EPA non-CO2 Data'!$H:$H,'EPA non-CO2 Data'!$A:$A,'Country Selector'!$A$2,'EPA non-CO2 Data'!$J:$J,$B$1,'EPA non-CO2 Data'!$I:$I,$A27,'EPA non-CO2 Data'!$F:$F,G$2)*10^12*SUMPRODUCT('Multipliers and Adjustments'!$E$43:$AN$70*('Multipliers and Adjustments'!$E$42:$AN$42=G$2)*('Multipliers and Adjustments'!$C$43:$C$70=$A27)*('Multipliers and Adjustments'!$D$43:$D$70=$B$1))</f>
        <v>0</v>
      </c>
      <c r="H27" s="10" cm="1">
        <f t="array" ref="H27">SUMIFS('EPA non-CO2 Data'!$H:$H,'EPA non-CO2 Data'!$A:$A,'Country Selector'!$A$2,'EPA non-CO2 Data'!$J:$J,$B$1,'EPA non-CO2 Data'!$I:$I,$A27,'EPA non-CO2 Data'!$F:$F,H$2)*10^12*SUMPRODUCT('Multipliers and Adjustments'!$E$43:$AN$70*('Multipliers and Adjustments'!$E$42:$AN$42=H$2)*('Multipliers and Adjustments'!$C$43:$C$70=$A27)*('Multipliers and Adjustments'!$D$43:$D$70=$B$1))</f>
        <v>0</v>
      </c>
      <c r="I27" s="10" cm="1">
        <f t="array" ref="I27">SUMIFS('EPA non-CO2 Data'!$H:$H,'EPA non-CO2 Data'!$A:$A,'Country Selector'!$A$2,'EPA non-CO2 Data'!$J:$J,$B$1,'EPA non-CO2 Data'!$I:$I,$A27,'EPA non-CO2 Data'!$F:$F,I$2)*10^12*SUMPRODUCT('Multipliers and Adjustments'!$E$43:$AN$70*('Multipliers and Adjustments'!$E$42:$AN$42=I$2)*('Multipliers and Adjustments'!$C$43:$C$70=$A27)*('Multipliers and Adjustments'!$D$43:$D$70=$B$1))</f>
        <v>0</v>
      </c>
      <c r="J27" s="10" cm="1">
        <f t="array" ref="J27">SUMIFS('EPA non-CO2 Data'!$H:$H,'EPA non-CO2 Data'!$A:$A,'Country Selector'!$A$2,'EPA non-CO2 Data'!$J:$J,$B$1,'EPA non-CO2 Data'!$I:$I,$A27,'EPA non-CO2 Data'!$F:$F,J$2)*10^12*SUMPRODUCT('Multipliers and Adjustments'!$E$43:$AN$70*('Multipliers and Adjustments'!$E$42:$AN$42=J$2)*('Multipliers and Adjustments'!$C$43:$C$70=$A27)*('Multipliers and Adjustments'!$D$43:$D$70=$B$1))</f>
        <v>0</v>
      </c>
      <c r="K27" s="10" cm="1">
        <f t="array" ref="K27">SUMIFS('EPA non-CO2 Data'!$H:$H,'EPA non-CO2 Data'!$A:$A,'Country Selector'!$A$2,'EPA non-CO2 Data'!$J:$J,$B$1,'EPA non-CO2 Data'!$I:$I,$A27,'EPA non-CO2 Data'!$F:$F,K$2)*10^12*SUMPRODUCT('Multipliers and Adjustments'!$E$43:$AN$70*('Multipliers and Adjustments'!$E$42:$AN$42=K$2)*('Multipliers and Adjustments'!$C$43:$C$70=$A27)*('Multipliers and Adjustments'!$D$43:$D$70=$B$1))</f>
        <v>0</v>
      </c>
      <c r="L27" s="10" cm="1">
        <f t="array" ref="L27">SUMIFS('EPA non-CO2 Data'!$H:$H,'EPA non-CO2 Data'!$A:$A,'Country Selector'!$A$2,'EPA non-CO2 Data'!$J:$J,$B$1,'EPA non-CO2 Data'!$I:$I,$A27,'EPA non-CO2 Data'!$F:$F,L$2)*10^12*SUMPRODUCT('Multipliers and Adjustments'!$E$43:$AN$70*('Multipliers and Adjustments'!$E$42:$AN$42=L$2)*('Multipliers and Adjustments'!$C$43:$C$70=$A27)*('Multipliers and Adjustments'!$D$43:$D$70=$B$1))</f>
        <v>0</v>
      </c>
      <c r="M27" s="10" cm="1">
        <f t="array" ref="M27">SUMIFS('EPA non-CO2 Data'!$H:$H,'EPA non-CO2 Data'!$A:$A,'Country Selector'!$A$2,'EPA non-CO2 Data'!$J:$J,$B$1,'EPA non-CO2 Data'!$I:$I,$A27,'EPA non-CO2 Data'!$F:$F,M$2)*10^12*SUMPRODUCT('Multipliers and Adjustments'!$E$43:$AN$70*('Multipliers and Adjustments'!$E$42:$AN$42=M$2)*('Multipliers and Adjustments'!$C$43:$C$70=$A27)*('Multipliers and Adjustments'!$D$43:$D$70=$B$1))</f>
        <v>0</v>
      </c>
      <c r="N27" s="10" cm="1">
        <f t="array" ref="N27">SUMIFS('EPA non-CO2 Data'!$H:$H,'EPA non-CO2 Data'!$A:$A,'Country Selector'!$A$2,'EPA non-CO2 Data'!$J:$J,$B$1,'EPA non-CO2 Data'!$I:$I,$A27,'EPA non-CO2 Data'!$F:$F,N$2)*10^12*SUMPRODUCT('Multipliers and Adjustments'!$E$43:$AN$70*('Multipliers and Adjustments'!$E$42:$AN$42=N$2)*('Multipliers and Adjustments'!$C$43:$C$70=$A27)*('Multipliers and Adjustments'!$D$43:$D$70=$B$1))</f>
        <v>0</v>
      </c>
      <c r="O27" s="10" cm="1">
        <f t="array" ref="O27">SUMIFS('EPA non-CO2 Data'!$H:$H,'EPA non-CO2 Data'!$A:$A,'Country Selector'!$A$2,'EPA non-CO2 Data'!$J:$J,$B$1,'EPA non-CO2 Data'!$I:$I,$A27,'EPA non-CO2 Data'!$F:$F,O$2)*10^12*SUMPRODUCT('Multipliers and Adjustments'!$E$43:$AN$70*('Multipliers and Adjustments'!$E$42:$AN$42=O$2)*('Multipliers and Adjustments'!$C$43:$C$70=$A27)*('Multipliers and Adjustments'!$D$43:$D$70=$B$1))</f>
        <v>0</v>
      </c>
      <c r="P27" s="10" cm="1">
        <f t="array" ref="P27">SUMIFS('EPA non-CO2 Data'!$H:$H,'EPA non-CO2 Data'!$A:$A,'Country Selector'!$A$2,'EPA non-CO2 Data'!$J:$J,$B$1,'EPA non-CO2 Data'!$I:$I,$A27,'EPA non-CO2 Data'!$F:$F,P$2)*10^12*SUMPRODUCT('Multipliers and Adjustments'!$E$43:$AN$70*('Multipliers and Adjustments'!$E$42:$AN$42=P$2)*('Multipliers and Adjustments'!$C$43:$C$70=$A27)*('Multipliers and Adjustments'!$D$43:$D$70=$B$1))</f>
        <v>0</v>
      </c>
      <c r="Q27" s="10" cm="1">
        <f t="array" ref="Q27">SUMIFS('EPA non-CO2 Data'!$H:$H,'EPA non-CO2 Data'!$A:$A,'Country Selector'!$A$2,'EPA non-CO2 Data'!$J:$J,$B$1,'EPA non-CO2 Data'!$I:$I,$A27,'EPA non-CO2 Data'!$F:$F,Q$2)*10^12*SUMPRODUCT('Multipliers and Adjustments'!$E$43:$AN$70*('Multipliers and Adjustments'!$E$42:$AN$42=Q$2)*('Multipliers and Adjustments'!$C$43:$C$70=$A27)*('Multipliers and Adjustments'!$D$43:$D$70=$B$1))</f>
        <v>0</v>
      </c>
      <c r="R27" s="10" cm="1">
        <f t="array" ref="R27">SUMIFS('EPA non-CO2 Data'!$H:$H,'EPA non-CO2 Data'!$A:$A,'Country Selector'!$A$2,'EPA non-CO2 Data'!$J:$J,$B$1,'EPA non-CO2 Data'!$I:$I,$A27,'EPA non-CO2 Data'!$F:$F,R$2)*10^12*SUMPRODUCT('Multipliers and Adjustments'!$E$43:$AN$70*('Multipliers and Adjustments'!$E$42:$AN$42=R$2)*('Multipliers and Adjustments'!$C$43:$C$70=$A27)*('Multipliers and Adjustments'!$D$43:$D$70=$B$1))</f>
        <v>0</v>
      </c>
      <c r="S27" s="10" cm="1">
        <f t="array" ref="S27">SUMIFS('EPA non-CO2 Data'!$H:$H,'EPA non-CO2 Data'!$A:$A,'Country Selector'!$A$2,'EPA non-CO2 Data'!$J:$J,$B$1,'EPA non-CO2 Data'!$I:$I,$A27,'EPA non-CO2 Data'!$F:$F,S$2)*10^12*SUMPRODUCT('Multipliers and Adjustments'!$E$43:$AN$70*('Multipliers and Adjustments'!$E$42:$AN$42=S$2)*('Multipliers and Adjustments'!$C$43:$C$70=$A27)*('Multipliers and Adjustments'!$D$43:$D$70=$B$1))</f>
        <v>0</v>
      </c>
      <c r="T27" s="10" cm="1">
        <f t="array" ref="T27">SUMIFS('EPA non-CO2 Data'!$H:$H,'EPA non-CO2 Data'!$A:$A,'Country Selector'!$A$2,'EPA non-CO2 Data'!$J:$J,$B$1,'EPA non-CO2 Data'!$I:$I,$A27,'EPA non-CO2 Data'!$F:$F,T$2)*10^12*SUMPRODUCT('Multipliers and Adjustments'!$E$43:$AN$70*('Multipliers and Adjustments'!$E$42:$AN$42=T$2)*('Multipliers and Adjustments'!$C$43:$C$70=$A27)*('Multipliers and Adjustments'!$D$43:$D$70=$B$1))</f>
        <v>0</v>
      </c>
      <c r="U27" s="10" cm="1">
        <f t="array" ref="U27">SUMIFS('EPA non-CO2 Data'!$H:$H,'EPA non-CO2 Data'!$A:$A,'Country Selector'!$A$2,'EPA non-CO2 Data'!$J:$J,$B$1,'EPA non-CO2 Data'!$I:$I,$A27,'EPA non-CO2 Data'!$F:$F,U$2)*10^12*SUMPRODUCT('Multipliers and Adjustments'!$E$43:$AN$70*('Multipliers and Adjustments'!$E$42:$AN$42=U$2)*('Multipliers and Adjustments'!$C$43:$C$70=$A27)*('Multipliers and Adjustments'!$D$43:$D$70=$B$1))</f>
        <v>0</v>
      </c>
      <c r="V27" s="10" cm="1">
        <f t="array" ref="V27">SUMIFS('EPA non-CO2 Data'!$H:$H,'EPA non-CO2 Data'!$A:$A,'Country Selector'!$A$2,'EPA non-CO2 Data'!$J:$J,$B$1,'EPA non-CO2 Data'!$I:$I,$A27,'EPA non-CO2 Data'!$F:$F,V$2)*10^12*SUMPRODUCT('Multipliers and Adjustments'!$E$43:$AN$70*('Multipliers and Adjustments'!$E$42:$AN$42=V$2)*('Multipliers and Adjustments'!$C$43:$C$70=$A27)*('Multipliers and Adjustments'!$D$43:$D$70=$B$1))</f>
        <v>0</v>
      </c>
      <c r="W27" s="10" cm="1">
        <f t="array" ref="W27">SUMIFS('EPA non-CO2 Data'!$H:$H,'EPA non-CO2 Data'!$A:$A,'Country Selector'!$A$2,'EPA non-CO2 Data'!$J:$J,$B$1,'EPA non-CO2 Data'!$I:$I,$A27,'EPA non-CO2 Data'!$F:$F,W$2)*10^12*SUMPRODUCT('Multipliers and Adjustments'!$E$43:$AN$70*('Multipliers and Adjustments'!$E$42:$AN$42=W$2)*('Multipliers and Adjustments'!$C$43:$C$70=$A27)*('Multipliers and Adjustments'!$D$43:$D$70=$B$1))</f>
        <v>0</v>
      </c>
      <c r="X27" s="10" cm="1">
        <f t="array" ref="X27">SUMIFS('EPA non-CO2 Data'!$H:$H,'EPA non-CO2 Data'!$A:$A,'Country Selector'!$A$2,'EPA non-CO2 Data'!$J:$J,$B$1,'EPA non-CO2 Data'!$I:$I,$A27,'EPA non-CO2 Data'!$F:$F,X$2)*10^12*SUMPRODUCT('Multipliers and Adjustments'!$E$43:$AN$70*('Multipliers and Adjustments'!$E$42:$AN$42=X$2)*('Multipliers and Adjustments'!$C$43:$C$70=$A27)*('Multipliers and Adjustments'!$D$43:$D$70=$B$1))</f>
        <v>0</v>
      </c>
      <c r="Y27" s="10" cm="1">
        <f t="array" ref="Y27">SUMIFS('EPA non-CO2 Data'!$H:$H,'EPA non-CO2 Data'!$A:$A,'Country Selector'!$A$2,'EPA non-CO2 Data'!$J:$J,$B$1,'EPA non-CO2 Data'!$I:$I,$A27,'EPA non-CO2 Data'!$F:$F,Y$2)*10^12*SUMPRODUCT('Multipliers and Adjustments'!$E$43:$AN$70*('Multipliers and Adjustments'!$E$42:$AN$42=Y$2)*('Multipliers and Adjustments'!$C$43:$C$70=$A27)*('Multipliers and Adjustments'!$D$43:$D$70=$B$1))</f>
        <v>0</v>
      </c>
      <c r="Z27" s="10" cm="1">
        <f t="array" ref="Z27">SUMIFS('EPA non-CO2 Data'!$H:$H,'EPA non-CO2 Data'!$A:$A,'Country Selector'!$A$2,'EPA non-CO2 Data'!$J:$J,$B$1,'EPA non-CO2 Data'!$I:$I,$A27,'EPA non-CO2 Data'!$F:$F,Z$2)*10^12*SUMPRODUCT('Multipliers and Adjustments'!$E$43:$AN$70*('Multipliers and Adjustments'!$E$42:$AN$42=Z$2)*('Multipliers and Adjustments'!$C$43:$C$70=$A27)*('Multipliers and Adjustments'!$D$43:$D$70=$B$1))</f>
        <v>0</v>
      </c>
      <c r="AA27" s="10" cm="1">
        <f t="array" ref="AA27">SUMIFS('EPA non-CO2 Data'!$H:$H,'EPA non-CO2 Data'!$A:$A,'Country Selector'!$A$2,'EPA non-CO2 Data'!$J:$J,$B$1,'EPA non-CO2 Data'!$I:$I,$A27,'EPA non-CO2 Data'!$F:$F,AA$2)*10^12*SUMPRODUCT('Multipliers and Adjustments'!$E$43:$AN$70*('Multipliers and Adjustments'!$E$42:$AN$42=AA$2)*('Multipliers and Adjustments'!$C$43:$C$70=$A27)*('Multipliers and Adjustments'!$D$43:$D$70=$B$1))</f>
        <v>0</v>
      </c>
      <c r="AB27" s="10" cm="1">
        <f t="array" ref="AB27">SUMIFS('EPA non-CO2 Data'!$H:$H,'EPA non-CO2 Data'!$A:$A,'Country Selector'!$A$2,'EPA non-CO2 Data'!$J:$J,$B$1,'EPA non-CO2 Data'!$I:$I,$A27,'EPA non-CO2 Data'!$F:$F,AB$2)*10^12*SUMPRODUCT('Multipliers and Adjustments'!$E$43:$AN$70*('Multipliers and Adjustments'!$E$42:$AN$42=AB$2)*('Multipliers and Adjustments'!$C$43:$C$70=$A27)*('Multipliers and Adjustments'!$D$43:$D$70=$B$1))</f>
        <v>0</v>
      </c>
      <c r="AC27" s="10" cm="1">
        <f t="array" ref="AC27">SUMIFS('EPA non-CO2 Data'!$H:$H,'EPA non-CO2 Data'!$A:$A,'Country Selector'!$A$2,'EPA non-CO2 Data'!$J:$J,$B$1,'EPA non-CO2 Data'!$I:$I,$A27,'EPA non-CO2 Data'!$F:$F,AC$2)*10^12*SUMPRODUCT('Multipliers and Adjustments'!$E$43:$AN$70*('Multipliers and Adjustments'!$E$42:$AN$42=AC$2)*('Multipliers and Adjustments'!$C$43:$C$70=$A27)*('Multipliers and Adjustments'!$D$43:$D$70=$B$1))</f>
        <v>0</v>
      </c>
      <c r="AD27" s="10" cm="1">
        <f t="array" ref="AD27">SUMIFS('EPA non-CO2 Data'!$H:$H,'EPA non-CO2 Data'!$A:$A,'Country Selector'!$A$2,'EPA non-CO2 Data'!$J:$J,$B$1,'EPA non-CO2 Data'!$I:$I,$A27,'EPA non-CO2 Data'!$F:$F,AD$2)*10^12*SUMPRODUCT('Multipliers and Adjustments'!$E$43:$AN$70*('Multipliers and Adjustments'!$E$42:$AN$42=AD$2)*('Multipliers and Adjustments'!$C$43:$C$70=$A27)*('Multipliers and Adjustments'!$D$43:$D$70=$B$1))</f>
        <v>0</v>
      </c>
      <c r="AE27" s="10" cm="1">
        <f t="array" ref="AE27">SUMIFS('EPA non-CO2 Data'!$H:$H,'EPA non-CO2 Data'!$A:$A,'Country Selector'!$A$2,'EPA non-CO2 Data'!$J:$J,$B$1,'EPA non-CO2 Data'!$I:$I,$A27,'EPA non-CO2 Data'!$F:$F,AE$2)*10^12*SUMPRODUCT('Multipliers and Adjustments'!$E$43:$AN$70*('Multipliers and Adjustments'!$E$42:$AN$42=AE$2)*('Multipliers and Adjustments'!$C$43:$C$70=$A27)*('Multipliers and Adjustments'!$D$43:$D$70=$B$1))</f>
        <v>0</v>
      </c>
      <c r="AF27" s="10" cm="1">
        <f t="array" ref="AF27">SUMIFS('EPA non-CO2 Data'!$H:$H,'EPA non-CO2 Data'!$A:$A,'Country Selector'!$A$2,'EPA non-CO2 Data'!$J:$J,$B$1,'EPA non-CO2 Data'!$I:$I,$A27,'EPA non-CO2 Data'!$F:$F,AF$2)*10^12*SUMPRODUCT('Multipliers and Adjustments'!$E$43:$AN$70*('Multipliers and Adjustments'!$E$42:$AN$42=AF$2)*('Multipliers and Adjustments'!$C$43:$C$70=$A27)*('Multipliers and Adjustments'!$D$43:$D$70=$B$1))</f>
        <v>0</v>
      </c>
      <c r="AG27" s="10" cm="1">
        <f t="array" ref="AG27">SUMIFS('EPA non-CO2 Data'!$H:$H,'EPA non-CO2 Data'!$A:$A,'Country Selector'!$A$2,'EPA non-CO2 Data'!$J:$J,$B$1,'EPA non-CO2 Data'!$I:$I,$A27,'EPA non-CO2 Data'!$F:$F,AG$2)*10^12*SUMPRODUCT('Multipliers and Adjustments'!$E$43:$AN$70*('Multipliers and Adjustments'!$E$42:$AN$42=AG$2)*('Multipliers and Adjustments'!$C$43:$C$70=$A27)*('Multipliers and Adjustments'!$D$43:$D$70=$B$1))</f>
        <v>0</v>
      </c>
      <c r="AH27" s="10" cm="1">
        <f t="array" ref="AH27">SUMIFS('EPA non-CO2 Data'!$H:$H,'EPA non-CO2 Data'!$A:$A,'Country Selector'!$A$2,'EPA non-CO2 Data'!$J:$J,$B$1,'EPA non-CO2 Data'!$I:$I,$A27,'EPA non-CO2 Data'!$F:$F,AH$2)*10^12*SUMPRODUCT('Multipliers and Adjustments'!$E$43:$AN$70*('Multipliers and Adjustments'!$E$42:$AN$42=AH$2)*('Multipliers and Adjustments'!$C$43:$C$70=$A27)*('Multipliers and Adjustments'!$D$43:$D$70=$B$1))</f>
        <v>0</v>
      </c>
      <c r="AI27" s="10" cm="1">
        <f t="array" ref="AI27">SUMIFS('EPA non-CO2 Data'!$H:$H,'EPA non-CO2 Data'!$A:$A,'Country Selector'!$A$2,'EPA non-CO2 Data'!$J:$J,$B$1,'EPA non-CO2 Data'!$I:$I,$A27,'EPA non-CO2 Data'!$F:$F,AI$2)*10^12*SUMPRODUCT('Multipliers and Adjustments'!$E$43:$AN$70*('Multipliers and Adjustments'!$E$42:$AN$42=AI$2)*('Multipliers and Adjustments'!$C$43:$C$70=$A27)*('Multipliers and Adjustments'!$D$43:$D$70=$B$1))</f>
        <v>0</v>
      </c>
      <c r="AJ27" s="10" cm="1">
        <f t="array" ref="AJ27">SUMIFS('EPA non-CO2 Data'!$H:$H,'EPA non-CO2 Data'!$A:$A,'Country Selector'!$A$2,'EPA non-CO2 Data'!$J:$J,$B$1,'EPA non-CO2 Data'!$I:$I,$A27,'EPA non-CO2 Data'!$F:$F,AJ$2)*10^12*SUMPRODUCT('Multipliers and Adjustments'!$E$43:$AN$70*('Multipliers and Adjustments'!$E$42:$AN$42=AJ$2)*('Multipliers and Adjustments'!$C$43:$C$70=$A27)*('Multipliers and Adjustments'!$D$43:$D$70=$B$1))</f>
        <v>0</v>
      </c>
      <c r="AK27" s="10" cm="1">
        <f t="array" ref="AK27">SUMIFS('EPA non-CO2 Data'!$H:$H,'EPA non-CO2 Data'!$A:$A,'Country Selector'!$A$2,'EPA non-CO2 Data'!$J:$J,$B$1,'EPA non-CO2 Data'!$I:$I,$A27,'EPA non-CO2 Data'!$F:$F,AK$2)*10^12*SUMPRODUCT('Multipliers and Adjustments'!$E$43:$AN$70*('Multipliers and Adjustments'!$E$42:$AN$42=AK$2)*('Multipliers and Adjustments'!$C$43:$C$70=$A27)*('Multipliers and Adjustments'!$D$43:$D$70=$B$1))</f>
        <v>0</v>
      </c>
    </row>
    <row r="29" spans="1:37" x14ac:dyDescent="0.25">
      <c r="E29"/>
      <c r="F29"/>
      <c r="H29" s="163"/>
    </row>
    <row r="30" spans="1:37" x14ac:dyDescent="0.25">
      <c r="E30"/>
      <c r="F30"/>
      <c r="H30" s="163"/>
      <c r="Q30" s="113"/>
    </row>
    <row r="31" spans="1:37" x14ac:dyDescent="0.25">
      <c r="E31"/>
      <c r="F31"/>
      <c r="H31" s="163"/>
    </row>
    <row r="32" spans="1:37" x14ac:dyDescent="0.25">
      <c r="E32"/>
      <c r="F32"/>
      <c r="H32" s="163"/>
    </row>
    <row r="33" spans="5:8" x14ac:dyDescent="0.25">
      <c r="E33"/>
      <c r="F33"/>
      <c r="H33" s="163"/>
    </row>
    <row r="34" spans="5:8" x14ac:dyDescent="0.25">
      <c r="E34"/>
      <c r="F34"/>
      <c r="H34" s="163"/>
    </row>
    <row r="35" spans="5:8" x14ac:dyDescent="0.25">
      <c r="E35"/>
      <c r="F35"/>
      <c r="H35" s="163"/>
    </row>
    <row r="36" spans="5:8" x14ac:dyDescent="0.25">
      <c r="E36"/>
      <c r="F36"/>
      <c r="H36" s="163"/>
    </row>
    <row r="37" spans="5:8" x14ac:dyDescent="0.25">
      <c r="E37"/>
      <c r="F37"/>
      <c r="H37" s="163"/>
    </row>
    <row r="38" spans="5:8" x14ac:dyDescent="0.25">
      <c r="E38"/>
      <c r="F38"/>
      <c r="H38" s="163"/>
    </row>
    <row r="39" spans="5:8" x14ac:dyDescent="0.25">
      <c r="E39"/>
      <c r="F39"/>
      <c r="H39" s="163"/>
    </row>
    <row r="40" spans="5:8" x14ac:dyDescent="0.25">
      <c r="E40"/>
      <c r="F40"/>
      <c r="H40" s="163"/>
    </row>
    <row r="41" spans="5:8" x14ac:dyDescent="0.25">
      <c r="E41"/>
      <c r="F41"/>
      <c r="H41" s="163"/>
    </row>
    <row r="42" spans="5:8" x14ac:dyDescent="0.25">
      <c r="E42"/>
      <c r="F42"/>
      <c r="H42" s="163"/>
    </row>
    <row r="43" spans="5:8" x14ac:dyDescent="0.25">
      <c r="E43"/>
      <c r="F43"/>
      <c r="H43" s="163"/>
    </row>
    <row r="44" spans="5:8" x14ac:dyDescent="0.25">
      <c r="E44"/>
      <c r="F44"/>
      <c r="H44" s="163"/>
    </row>
    <row r="45" spans="5:8" x14ac:dyDescent="0.25">
      <c r="E45"/>
      <c r="F45"/>
      <c r="H45" s="163"/>
    </row>
    <row r="46" spans="5:8" x14ac:dyDescent="0.25">
      <c r="E46"/>
      <c r="F46"/>
      <c r="H46" s="163"/>
    </row>
    <row r="47" spans="5:8" x14ac:dyDescent="0.25">
      <c r="E47"/>
      <c r="F47"/>
      <c r="H47" s="163"/>
    </row>
    <row r="48" spans="5:8" x14ac:dyDescent="0.25">
      <c r="E48"/>
      <c r="F48"/>
      <c r="H48" s="163"/>
    </row>
    <row r="49" spans="5:8" x14ac:dyDescent="0.25">
      <c r="E49"/>
      <c r="F49"/>
      <c r="H49" s="163"/>
    </row>
    <row r="50" spans="5:8" x14ac:dyDescent="0.25">
      <c r="E50"/>
      <c r="F50"/>
      <c r="H50" s="163"/>
    </row>
    <row r="51" spans="5:8" x14ac:dyDescent="0.25">
      <c r="E51"/>
      <c r="F51"/>
      <c r="H51" s="163"/>
    </row>
    <row r="52" spans="5:8" x14ac:dyDescent="0.25">
      <c r="E52"/>
      <c r="F52"/>
      <c r="H52" s="163"/>
    </row>
    <row r="53" spans="5:8" x14ac:dyDescent="0.25">
      <c r="E53"/>
      <c r="F53"/>
      <c r="H53" s="16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8" tint="-0.249977111117893"/>
  </sheetPr>
  <dimension ref="A1:AM30"/>
  <sheetViews>
    <sheetView workbookViewId="0">
      <selection activeCell="I12" sqref="I12"/>
    </sheetView>
  </sheetViews>
  <sheetFormatPr defaultColWidth="10.28515625" defaultRowHeight="15" x14ac:dyDescent="0.25"/>
  <cols>
    <col min="1" max="1" width="45.5703125" style="8" customWidth="1"/>
    <col min="2" max="9" width="11.42578125" style="8" customWidth="1"/>
    <col min="10" max="37" width="11.42578125" style="7" customWidth="1"/>
    <col min="38" max="38" width="10.28515625" style="7"/>
    <col min="39" max="39" width="12" style="7" bestFit="1" customWidth="1"/>
    <col min="40" max="16384" width="10.28515625" style="7"/>
  </cols>
  <sheetData>
    <row r="1" spans="1:39" x14ac:dyDescent="0.25">
      <c r="A1" s="14" t="s">
        <v>233</v>
      </c>
      <c r="B1" s="14" t="s">
        <v>272</v>
      </c>
      <c r="C1" s="16" t="s">
        <v>270</v>
      </c>
    </row>
    <row r="2" spans="1:39"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9" s="15" customFormat="1" x14ac:dyDescent="0.25">
      <c r="A3" t="s">
        <v>551</v>
      </c>
      <c r="B3" s="10" cm="1">
        <f t="array" ref="B3">SUMIFS('EPA non-CO2 Data'!$H:$H,'EPA non-CO2 Data'!$A:$A,'Country Selector'!$A$2,'EPA non-CO2 Data'!$J:$J,$B$1,'EPA non-CO2 Data'!$I:$I,$A3,'EPA non-CO2 Data'!$F:$F,B$2)*10^12*SUMPRODUCT('Multipliers and Adjustments'!$E$43:$AN$70*('Multipliers and Adjustments'!$E$42:$AN$42=B$2)*('Multipliers and Adjustments'!$C$43:$C$70=$A3)*('Multipliers and Adjustments'!$D$43:$D$70=$B$1))</f>
        <v>0</v>
      </c>
      <c r="C3" s="10" cm="1">
        <f t="array" ref="C3">SUMIFS('EPA non-CO2 Data'!$H:$H,'EPA non-CO2 Data'!$A:$A,'Country Selector'!$A$2,'EPA non-CO2 Data'!$J:$J,$B$1,'EPA non-CO2 Data'!$I:$I,$A3,'EPA non-CO2 Data'!$F:$F,C$2)*10^12*SUMPRODUCT('Multipliers and Adjustments'!$E$43:$AN$70*('Multipliers and Adjustments'!$E$42:$AN$42=C$2)*('Multipliers and Adjustments'!$C$43:$C$70=$A3)*('Multipliers and Adjustments'!$D$43:$D$70=$B$1))</f>
        <v>0</v>
      </c>
      <c r="D3" s="10" cm="1">
        <f t="array" ref="D3">SUMIFS('EPA non-CO2 Data'!$H:$H,'EPA non-CO2 Data'!$A:$A,'Country Selector'!$A$2,'EPA non-CO2 Data'!$J:$J,$B$1,'EPA non-CO2 Data'!$I:$I,$A3,'EPA non-CO2 Data'!$F:$F,D$2)*10^12*SUMPRODUCT('Multipliers and Adjustments'!$E$43:$AN$70*('Multipliers and Adjustments'!$E$42:$AN$42=D$2)*('Multipliers and Adjustments'!$C$43:$C$70=$A3)*('Multipliers and Adjustments'!$D$43:$D$70=$B$1))</f>
        <v>0</v>
      </c>
      <c r="E3" s="10" cm="1">
        <f t="array" ref="E3">SUMIFS('EPA non-CO2 Data'!$H:$H,'EPA non-CO2 Data'!$A:$A,'Country Selector'!$A$2,'EPA non-CO2 Data'!$J:$J,$B$1,'EPA non-CO2 Data'!$I:$I,$A3,'EPA non-CO2 Data'!$F:$F,E$2)*10^12*SUMPRODUCT('Multipliers and Adjustments'!$E$43:$AN$70*('Multipliers and Adjustments'!$E$42:$AN$42=E$2)*('Multipliers and Adjustments'!$C$43:$C$70=$A3)*('Multipliers and Adjustments'!$D$43:$D$70=$B$1))</f>
        <v>0</v>
      </c>
      <c r="F3" s="10" cm="1">
        <f t="array" ref="F3">SUMIFS('EPA non-CO2 Data'!$H:$H,'EPA non-CO2 Data'!$A:$A,'Country Selector'!$A$2,'EPA non-CO2 Data'!$J:$J,$B$1,'EPA non-CO2 Data'!$I:$I,$A3,'EPA non-CO2 Data'!$F:$F,F$2)*10^12*SUMPRODUCT('Multipliers and Adjustments'!$E$43:$AN$70*('Multipliers and Adjustments'!$E$42:$AN$42=F$2)*('Multipliers and Adjustments'!$C$43:$C$70=$A3)*('Multipliers and Adjustments'!$D$43:$D$70=$B$1))</f>
        <v>0</v>
      </c>
      <c r="G3" s="10" cm="1">
        <f t="array" ref="G3">SUMIFS('EPA non-CO2 Data'!$H:$H,'EPA non-CO2 Data'!$A:$A,'Country Selector'!$A$2,'EPA non-CO2 Data'!$J:$J,$B$1,'EPA non-CO2 Data'!$I:$I,$A3,'EPA non-CO2 Data'!$F:$F,G$2)*10^12*SUMPRODUCT('Multipliers and Adjustments'!$E$43:$AN$70*('Multipliers and Adjustments'!$E$42:$AN$42=G$2)*('Multipliers and Adjustments'!$C$43:$C$70=$A3)*('Multipliers and Adjustments'!$D$43:$D$70=$B$1))</f>
        <v>0</v>
      </c>
      <c r="H3" s="10" cm="1">
        <f t="array" ref="H3">SUMIFS('EPA non-CO2 Data'!$H:$H,'EPA non-CO2 Data'!$A:$A,'Country Selector'!$A$2,'EPA non-CO2 Data'!$J:$J,$B$1,'EPA non-CO2 Data'!$I:$I,$A3,'EPA non-CO2 Data'!$F:$F,H$2)*10^12*SUMPRODUCT('Multipliers and Adjustments'!$E$43:$AN$70*('Multipliers and Adjustments'!$E$42:$AN$42=H$2)*('Multipliers and Adjustments'!$C$43:$C$70=$A3)*('Multipliers and Adjustments'!$D$43:$D$70=$B$1))</f>
        <v>0</v>
      </c>
      <c r="I3" s="10" cm="1">
        <f t="array" ref="I3">SUMIFS('EPA non-CO2 Data'!$H:$H,'EPA non-CO2 Data'!$A:$A,'Country Selector'!$A$2,'EPA non-CO2 Data'!$J:$J,$B$1,'EPA non-CO2 Data'!$I:$I,$A3,'EPA non-CO2 Data'!$F:$F,I$2)*10^12*SUMPRODUCT('Multipliers and Adjustments'!$E$43:$AN$70*('Multipliers and Adjustments'!$E$42:$AN$42=I$2)*('Multipliers and Adjustments'!$C$43:$C$70=$A3)*('Multipliers and Adjustments'!$D$43:$D$70=$B$1))</f>
        <v>0</v>
      </c>
      <c r="J3" s="10" cm="1">
        <f t="array" ref="J3">SUMIFS('EPA non-CO2 Data'!$H:$H,'EPA non-CO2 Data'!$A:$A,'Country Selector'!$A$2,'EPA non-CO2 Data'!$J:$J,$B$1,'EPA non-CO2 Data'!$I:$I,$A3,'EPA non-CO2 Data'!$F:$F,J$2)*10^12*SUMPRODUCT('Multipliers and Adjustments'!$E$43:$AN$70*('Multipliers and Adjustments'!$E$42:$AN$42=J$2)*('Multipliers and Adjustments'!$C$43:$C$70=$A3)*('Multipliers and Adjustments'!$D$43:$D$70=$B$1))</f>
        <v>0</v>
      </c>
      <c r="K3" s="10" cm="1">
        <f t="array" ref="K3">SUMIFS('EPA non-CO2 Data'!$H:$H,'EPA non-CO2 Data'!$A:$A,'Country Selector'!$A$2,'EPA non-CO2 Data'!$J:$J,$B$1,'EPA non-CO2 Data'!$I:$I,$A3,'EPA non-CO2 Data'!$F:$F,K$2)*10^12*SUMPRODUCT('Multipliers and Adjustments'!$E$43:$AN$70*('Multipliers and Adjustments'!$E$42:$AN$42=K$2)*('Multipliers and Adjustments'!$C$43:$C$70=$A3)*('Multipliers and Adjustments'!$D$43:$D$70=$B$1))</f>
        <v>0</v>
      </c>
      <c r="L3" s="10" cm="1">
        <f t="array" ref="L3">SUMIFS('EPA non-CO2 Data'!$H:$H,'EPA non-CO2 Data'!$A:$A,'Country Selector'!$A$2,'EPA non-CO2 Data'!$J:$J,$B$1,'EPA non-CO2 Data'!$I:$I,$A3,'EPA non-CO2 Data'!$F:$F,L$2)*10^12*SUMPRODUCT('Multipliers and Adjustments'!$E$43:$AN$70*('Multipliers and Adjustments'!$E$42:$AN$42=L$2)*('Multipliers and Adjustments'!$C$43:$C$70=$A3)*('Multipliers and Adjustments'!$D$43:$D$70=$B$1))</f>
        <v>0</v>
      </c>
      <c r="M3" s="10" cm="1">
        <f t="array" ref="M3">SUMIFS('EPA non-CO2 Data'!$H:$H,'EPA non-CO2 Data'!$A:$A,'Country Selector'!$A$2,'EPA non-CO2 Data'!$J:$J,$B$1,'EPA non-CO2 Data'!$I:$I,$A3,'EPA non-CO2 Data'!$F:$F,M$2)*10^12*SUMPRODUCT('Multipliers and Adjustments'!$E$43:$AN$70*('Multipliers and Adjustments'!$E$42:$AN$42=M$2)*('Multipliers and Adjustments'!$C$43:$C$70=$A3)*('Multipliers and Adjustments'!$D$43:$D$70=$B$1))</f>
        <v>0</v>
      </c>
      <c r="N3" s="10" cm="1">
        <f t="array" ref="N3">SUMIFS('EPA non-CO2 Data'!$H:$H,'EPA non-CO2 Data'!$A:$A,'Country Selector'!$A$2,'EPA non-CO2 Data'!$J:$J,$B$1,'EPA non-CO2 Data'!$I:$I,$A3,'EPA non-CO2 Data'!$F:$F,N$2)*10^12*SUMPRODUCT('Multipliers and Adjustments'!$E$43:$AN$70*('Multipliers and Adjustments'!$E$42:$AN$42=N$2)*('Multipliers and Adjustments'!$C$43:$C$70=$A3)*('Multipliers and Adjustments'!$D$43:$D$70=$B$1))</f>
        <v>0</v>
      </c>
      <c r="O3" s="10" cm="1">
        <f t="array" ref="O3">SUMIFS('EPA non-CO2 Data'!$H:$H,'EPA non-CO2 Data'!$A:$A,'Country Selector'!$A$2,'EPA non-CO2 Data'!$J:$J,$B$1,'EPA non-CO2 Data'!$I:$I,$A3,'EPA non-CO2 Data'!$F:$F,O$2)*10^12*SUMPRODUCT('Multipliers and Adjustments'!$E$43:$AN$70*('Multipliers and Adjustments'!$E$42:$AN$42=O$2)*('Multipliers and Adjustments'!$C$43:$C$70=$A3)*('Multipliers and Adjustments'!$D$43:$D$70=$B$1))</f>
        <v>0</v>
      </c>
      <c r="P3" s="10" cm="1">
        <f t="array" ref="P3">SUMIFS('EPA non-CO2 Data'!$H:$H,'EPA non-CO2 Data'!$A:$A,'Country Selector'!$A$2,'EPA non-CO2 Data'!$J:$J,$B$1,'EPA non-CO2 Data'!$I:$I,$A3,'EPA non-CO2 Data'!$F:$F,P$2)*10^12*SUMPRODUCT('Multipliers and Adjustments'!$E$43:$AN$70*('Multipliers and Adjustments'!$E$42:$AN$42=P$2)*('Multipliers and Adjustments'!$C$43:$C$70=$A3)*('Multipliers and Adjustments'!$D$43:$D$70=$B$1))</f>
        <v>0</v>
      </c>
      <c r="Q3" s="10" cm="1">
        <f t="array" ref="Q3">SUMIFS('EPA non-CO2 Data'!$H:$H,'EPA non-CO2 Data'!$A:$A,'Country Selector'!$A$2,'EPA non-CO2 Data'!$J:$J,$B$1,'EPA non-CO2 Data'!$I:$I,$A3,'EPA non-CO2 Data'!$F:$F,Q$2)*10^12*SUMPRODUCT('Multipliers and Adjustments'!$E$43:$AN$70*('Multipliers and Adjustments'!$E$42:$AN$42=Q$2)*('Multipliers and Adjustments'!$C$43:$C$70=$A3)*('Multipliers and Adjustments'!$D$43:$D$70=$B$1))</f>
        <v>0</v>
      </c>
      <c r="R3" s="10" cm="1">
        <f t="array" ref="R3">SUMIFS('EPA non-CO2 Data'!$H:$H,'EPA non-CO2 Data'!$A:$A,'Country Selector'!$A$2,'EPA non-CO2 Data'!$J:$J,$B$1,'EPA non-CO2 Data'!$I:$I,$A3,'EPA non-CO2 Data'!$F:$F,R$2)*10^12*SUMPRODUCT('Multipliers and Adjustments'!$E$43:$AN$70*('Multipliers and Adjustments'!$E$42:$AN$42=R$2)*('Multipliers and Adjustments'!$C$43:$C$70=$A3)*('Multipliers and Adjustments'!$D$43:$D$70=$B$1))</f>
        <v>0</v>
      </c>
      <c r="S3" s="10" cm="1">
        <f t="array" ref="S3">SUMIFS('EPA non-CO2 Data'!$H:$H,'EPA non-CO2 Data'!$A:$A,'Country Selector'!$A$2,'EPA non-CO2 Data'!$J:$J,$B$1,'EPA non-CO2 Data'!$I:$I,$A3,'EPA non-CO2 Data'!$F:$F,S$2)*10^12*SUMPRODUCT('Multipliers and Adjustments'!$E$43:$AN$70*('Multipliers and Adjustments'!$E$42:$AN$42=S$2)*('Multipliers and Adjustments'!$C$43:$C$70=$A3)*('Multipliers and Adjustments'!$D$43:$D$70=$B$1))</f>
        <v>0</v>
      </c>
      <c r="T3" s="10" cm="1">
        <f t="array" ref="T3">SUMIFS('EPA non-CO2 Data'!$H:$H,'EPA non-CO2 Data'!$A:$A,'Country Selector'!$A$2,'EPA non-CO2 Data'!$J:$J,$B$1,'EPA non-CO2 Data'!$I:$I,$A3,'EPA non-CO2 Data'!$F:$F,T$2)*10^12*SUMPRODUCT('Multipliers and Adjustments'!$E$43:$AN$70*('Multipliers and Adjustments'!$E$42:$AN$42=T$2)*('Multipliers and Adjustments'!$C$43:$C$70=$A3)*('Multipliers and Adjustments'!$D$43:$D$70=$B$1))</f>
        <v>0</v>
      </c>
      <c r="U3" s="10" cm="1">
        <f t="array" ref="U3">SUMIFS('EPA non-CO2 Data'!$H:$H,'EPA non-CO2 Data'!$A:$A,'Country Selector'!$A$2,'EPA non-CO2 Data'!$J:$J,$B$1,'EPA non-CO2 Data'!$I:$I,$A3,'EPA non-CO2 Data'!$F:$F,U$2)*10^12*SUMPRODUCT('Multipliers and Adjustments'!$E$43:$AN$70*('Multipliers and Adjustments'!$E$42:$AN$42=U$2)*('Multipliers and Adjustments'!$C$43:$C$70=$A3)*('Multipliers and Adjustments'!$D$43:$D$70=$B$1))</f>
        <v>0</v>
      </c>
      <c r="V3" s="10" cm="1">
        <f t="array" ref="V3">SUMIFS('EPA non-CO2 Data'!$H:$H,'EPA non-CO2 Data'!$A:$A,'Country Selector'!$A$2,'EPA non-CO2 Data'!$J:$J,$B$1,'EPA non-CO2 Data'!$I:$I,$A3,'EPA non-CO2 Data'!$F:$F,V$2)*10^12*SUMPRODUCT('Multipliers and Adjustments'!$E$43:$AN$70*('Multipliers and Adjustments'!$E$42:$AN$42=V$2)*('Multipliers and Adjustments'!$C$43:$C$70=$A3)*('Multipliers and Adjustments'!$D$43:$D$70=$B$1))</f>
        <v>0</v>
      </c>
      <c r="W3" s="10" cm="1">
        <f t="array" ref="W3">SUMIFS('EPA non-CO2 Data'!$H:$H,'EPA non-CO2 Data'!$A:$A,'Country Selector'!$A$2,'EPA non-CO2 Data'!$J:$J,$B$1,'EPA non-CO2 Data'!$I:$I,$A3,'EPA non-CO2 Data'!$F:$F,W$2)*10^12*SUMPRODUCT('Multipliers and Adjustments'!$E$43:$AN$70*('Multipliers and Adjustments'!$E$42:$AN$42=W$2)*('Multipliers and Adjustments'!$C$43:$C$70=$A3)*('Multipliers and Adjustments'!$D$43:$D$70=$B$1))</f>
        <v>0</v>
      </c>
      <c r="X3" s="10" cm="1">
        <f t="array" ref="X3">SUMIFS('EPA non-CO2 Data'!$H:$H,'EPA non-CO2 Data'!$A:$A,'Country Selector'!$A$2,'EPA non-CO2 Data'!$J:$J,$B$1,'EPA non-CO2 Data'!$I:$I,$A3,'EPA non-CO2 Data'!$F:$F,X$2)*10^12*SUMPRODUCT('Multipliers and Adjustments'!$E$43:$AN$70*('Multipliers and Adjustments'!$E$42:$AN$42=X$2)*('Multipliers and Adjustments'!$C$43:$C$70=$A3)*('Multipliers and Adjustments'!$D$43:$D$70=$B$1))</f>
        <v>0</v>
      </c>
      <c r="Y3" s="10" cm="1">
        <f t="array" ref="Y3">SUMIFS('EPA non-CO2 Data'!$H:$H,'EPA non-CO2 Data'!$A:$A,'Country Selector'!$A$2,'EPA non-CO2 Data'!$J:$J,$B$1,'EPA non-CO2 Data'!$I:$I,$A3,'EPA non-CO2 Data'!$F:$F,Y$2)*10^12*SUMPRODUCT('Multipliers and Adjustments'!$E$43:$AN$70*('Multipliers and Adjustments'!$E$42:$AN$42=Y$2)*('Multipliers and Adjustments'!$C$43:$C$70=$A3)*('Multipliers and Adjustments'!$D$43:$D$70=$B$1))</f>
        <v>0</v>
      </c>
      <c r="Z3" s="10" cm="1">
        <f t="array" ref="Z3">SUMIFS('EPA non-CO2 Data'!$H:$H,'EPA non-CO2 Data'!$A:$A,'Country Selector'!$A$2,'EPA non-CO2 Data'!$J:$J,$B$1,'EPA non-CO2 Data'!$I:$I,$A3,'EPA non-CO2 Data'!$F:$F,Z$2)*10^12*SUMPRODUCT('Multipliers and Adjustments'!$E$43:$AN$70*('Multipliers and Adjustments'!$E$42:$AN$42=Z$2)*('Multipliers and Adjustments'!$C$43:$C$70=$A3)*('Multipliers and Adjustments'!$D$43:$D$70=$B$1))</f>
        <v>0</v>
      </c>
      <c r="AA3" s="10" cm="1">
        <f t="array" ref="AA3">SUMIFS('EPA non-CO2 Data'!$H:$H,'EPA non-CO2 Data'!$A:$A,'Country Selector'!$A$2,'EPA non-CO2 Data'!$J:$J,$B$1,'EPA non-CO2 Data'!$I:$I,$A3,'EPA non-CO2 Data'!$F:$F,AA$2)*10^12*SUMPRODUCT('Multipliers and Adjustments'!$E$43:$AN$70*('Multipliers and Adjustments'!$E$42:$AN$42=AA$2)*('Multipliers and Adjustments'!$C$43:$C$70=$A3)*('Multipliers and Adjustments'!$D$43:$D$70=$B$1))</f>
        <v>0</v>
      </c>
      <c r="AB3" s="10" cm="1">
        <f t="array" ref="AB3">SUMIFS('EPA non-CO2 Data'!$H:$H,'EPA non-CO2 Data'!$A:$A,'Country Selector'!$A$2,'EPA non-CO2 Data'!$J:$J,$B$1,'EPA non-CO2 Data'!$I:$I,$A3,'EPA non-CO2 Data'!$F:$F,AB$2)*10^12*SUMPRODUCT('Multipliers and Adjustments'!$E$43:$AN$70*('Multipliers and Adjustments'!$E$42:$AN$42=AB$2)*('Multipliers and Adjustments'!$C$43:$C$70=$A3)*('Multipliers and Adjustments'!$D$43:$D$70=$B$1))</f>
        <v>0</v>
      </c>
      <c r="AC3" s="10" cm="1">
        <f t="array" ref="AC3">SUMIFS('EPA non-CO2 Data'!$H:$H,'EPA non-CO2 Data'!$A:$A,'Country Selector'!$A$2,'EPA non-CO2 Data'!$J:$J,$B$1,'EPA non-CO2 Data'!$I:$I,$A3,'EPA non-CO2 Data'!$F:$F,AC$2)*10^12*SUMPRODUCT('Multipliers and Adjustments'!$E$43:$AN$70*('Multipliers and Adjustments'!$E$42:$AN$42=AC$2)*('Multipliers and Adjustments'!$C$43:$C$70=$A3)*('Multipliers and Adjustments'!$D$43:$D$70=$B$1))</f>
        <v>0</v>
      </c>
      <c r="AD3" s="10" cm="1">
        <f t="array" ref="AD3">SUMIFS('EPA non-CO2 Data'!$H:$H,'EPA non-CO2 Data'!$A:$A,'Country Selector'!$A$2,'EPA non-CO2 Data'!$J:$J,$B$1,'EPA non-CO2 Data'!$I:$I,$A3,'EPA non-CO2 Data'!$F:$F,AD$2)*10^12*SUMPRODUCT('Multipliers and Adjustments'!$E$43:$AN$70*('Multipliers and Adjustments'!$E$42:$AN$42=AD$2)*('Multipliers and Adjustments'!$C$43:$C$70=$A3)*('Multipliers and Adjustments'!$D$43:$D$70=$B$1))</f>
        <v>0</v>
      </c>
      <c r="AE3" s="10" cm="1">
        <f t="array" ref="AE3">SUMIFS('EPA non-CO2 Data'!$H:$H,'EPA non-CO2 Data'!$A:$A,'Country Selector'!$A$2,'EPA non-CO2 Data'!$J:$J,$B$1,'EPA non-CO2 Data'!$I:$I,$A3,'EPA non-CO2 Data'!$F:$F,AE$2)*10^12*SUMPRODUCT('Multipliers and Adjustments'!$E$43:$AN$70*('Multipliers and Adjustments'!$E$42:$AN$42=AE$2)*('Multipliers and Adjustments'!$C$43:$C$70=$A3)*('Multipliers and Adjustments'!$D$43:$D$70=$B$1))</f>
        <v>0</v>
      </c>
      <c r="AF3" s="10" cm="1">
        <f t="array" ref="AF3">SUMIFS('EPA non-CO2 Data'!$H:$H,'EPA non-CO2 Data'!$A:$A,'Country Selector'!$A$2,'EPA non-CO2 Data'!$J:$J,$B$1,'EPA non-CO2 Data'!$I:$I,$A3,'EPA non-CO2 Data'!$F:$F,AF$2)*10^12*SUMPRODUCT('Multipliers and Adjustments'!$E$43:$AN$70*('Multipliers and Adjustments'!$E$42:$AN$42=AF$2)*('Multipliers and Adjustments'!$C$43:$C$70=$A3)*('Multipliers and Adjustments'!$D$43:$D$70=$B$1))</f>
        <v>0</v>
      </c>
      <c r="AG3" s="10" cm="1">
        <f t="array" ref="AG3">SUMIFS('EPA non-CO2 Data'!$H:$H,'EPA non-CO2 Data'!$A:$A,'Country Selector'!$A$2,'EPA non-CO2 Data'!$J:$J,$B$1,'EPA non-CO2 Data'!$I:$I,$A3,'EPA non-CO2 Data'!$F:$F,AG$2)*10^12*SUMPRODUCT('Multipliers and Adjustments'!$E$43:$AN$70*('Multipliers and Adjustments'!$E$42:$AN$42=AG$2)*('Multipliers and Adjustments'!$C$43:$C$70=$A3)*('Multipliers and Adjustments'!$D$43:$D$70=$B$1))</f>
        <v>0</v>
      </c>
      <c r="AH3" s="10" cm="1">
        <f t="array" ref="AH3">SUMIFS('EPA non-CO2 Data'!$H:$H,'EPA non-CO2 Data'!$A:$A,'Country Selector'!$A$2,'EPA non-CO2 Data'!$J:$J,$B$1,'EPA non-CO2 Data'!$I:$I,$A3,'EPA non-CO2 Data'!$F:$F,AH$2)*10^12*SUMPRODUCT('Multipliers and Adjustments'!$E$43:$AN$70*('Multipliers and Adjustments'!$E$42:$AN$42=AH$2)*('Multipliers and Adjustments'!$C$43:$C$70=$A3)*('Multipliers and Adjustments'!$D$43:$D$70=$B$1))</f>
        <v>0</v>
      </c>
      <c r="AI3" s="10" cm="1">
        <f t="array" ref="AI3">SUMIFS('EPA non-CO2 Data'!$H:$H,'EPA non-CO2 Data'!$A:$A,'Country Selector'!$A$2,'EPA non-CO2 Data'!$J:$J,$B$1,'EPA non-CO2 Data'!$I:$I,$A3,'EPA non-CO2 Data'!$F:$F,AI$2)*10^12*SUMPRODUCT('Multipliers and Adjustments'!$E$43:$AN$70*('Multipliers and Adjustments'!$E$42:$AN$42=AI$2)*('Multipliers and Adjustments'!$C$43:$C$70=$A3)*('Multipliers and Adjustments'!$D$43:$D$70=$B$1))</f>
        <v>0</v>
      </c>
      <c r="AJ3" s="10" cm="1">
        <f t="array" ref="AJ3">SUMIFS('EPA non-CO2 Data'!$H:$H,'EPA non-CO2 Data'!$A:$A,'Country Selector'!$A$2,'EPA non-CO2 Data'!$J:$J,$B$1,'EPA non-CO2 Data'!$I:$I,$A3,'EPA non-CO2 Data'!$F:$F,AJ$2)*10^12*SUMPRODUCT('Multipliers and Adjustments'!$E$43:$AN$70*('Multipliers and Adjustments'!$E$42:$AN$42=AJ$2)*('Multipliers and Adjustments'!$C$43:$C$70=$A3)*('Multipliers and Adjustments'!$D$43:$D$70=$B$1))</f>
        <v>0</v>
      </c>
      <c r="AK3" s="10" cm="1">
        <f t="array" ref="AK3">SUMIFS('EPA non-CO2 Data'!$H:$H,'EPA non-CO2 Data'!$A:$A,'Country Selector'!$A$2,'EPA non-CO2 Data'!$J:$J,$B$1,'EPA non-CO2 Data'!$I:$I,$A3,'EPA non-CO2 Data'!$F:$F,AK$2)*10^12*SUMPRODUCT('Multipliers and Adjustments'!$E$43:$AN$70*('Multipliers and Adjustments'!$E$42:$AN$42=AK$2)*('Multipliers and Adjustments'!$C$43:$C$70=$A3)*('Multipliers and Adjustments'!$D$43:$D$70=$B$1))</f>
        <v>0</v>
      </c>
    </row>
    <row r="4" spans="1:39" x14ac:dyDescent="0.25">
      <c r="A4" t="s">
        <v>552</v>
      </c>
      <c r="B4" s="10" cm="1">
        <f t="array" ref="B4">SUMIFS('EPA non-CO2 Data'!$H:$H,'EPA non-CO2 Data'!$A:$A,'Country Selector'!$A$2,'EPA non-CO2 Data'!$J:$J,$B$1,'EPA non-CO2 Data'!$I:$I,$A4,'EPA non-CO2 Data'!$F:$F,B$2)*10^12*SUMPRODUCT('Multipliers and Adjustments'!$E$43:$AN$70*('Multipliers and Adjustments'!$E$42:$AN$42=B$2)*('Multipliers and Adjustments'!$C$43:$C$70=$A4)*('Multipliers and Adjustments'!$D$43:$D$70=$B$1))</f>
        <v>0</v>
      </c>
      <c r="C4" s="10" cm="1">
        <f t="array" ref="C4">SUMIFS('EPA non-CO2 Data'!$H:$H,'EPA non-CO2 Data'!$A:$A,'Country Selector'!$A$2,'EPA non-CO2 Data'!$J:$J,$B$1,'EPA non-CO2 Data'!$I:$I,$A4,'EPA non-CO2 Data'!$F:$F,C$2)*10^12*SUMPRODUCT('Multipliers and Adjustments'!$E$43:$AN$70*('Multipliers and Adjustments'!$E$42:$AN$42=C$2)*('Multipliers and Adjustments'!$C$43:$C$70=$A4)*('Multipliers and Adjustments'!$D$43:$D$70=$B$1))</f>
        <v>0</v>
      </c>
      <c r="D4" s="10" cm="1">
        <f t="array" ref="D4">SUMIFS('EPA non-CO2 Data'!$H:$H,'EPA non-CO2 Data'!$A:$A,'Country Selector'!$A$2,'EPA non-CO2 Data'!$J:$J,$B$1,'EPA non-CO2 Data'!$I:$I,$A4,'EPA non-CO2 Data'!$F:$F,D$2)*10^12*SUMPRODUCT('Multipliers and Adjustments'!$E$43:$AN$70*('Multipliers and Adjustments'!$E$42:$AN$42=D$2)*('Multipliers and Adjustments'!$C$43:$C$70=$A4)*('Multipliers and Adjustments'!$D$43:$D$70=$B$1))</f>
        <v>0</v>
      </c>
      <c r="E4" s="10" cm="1">
        <f t="array" ref="E4">SUMIFS('EPA non-CO2 Data'!$H:$H,'EPA non-CO2 Data'!$A:$A,'Country Selector'!$A$2,'EPA non-CO2 Data'!$J:$J,$B$1,'EPA non-CO2 Data'!$I:$I,$A4,'EPA non-CO2 Data'!$F:$F,E$2)*10^12*SUMPRODUCT('Multipliers and Adjustments'!$E$43:$AN$70*('Multipliers and Adjustments'!$E$42:$AN$42=E$2)*('Multipliers and Adjustments'!$C$43:$C$70=$A4)*('Multipliers and Adjustments'!$D$43:$D$70=$B$1))</f>
        <v>0</v>
      </c>
      <c r="F4" s="10" cm="1">
        <f t="array" ref="F4">SUMIFS('EPA non-CO2 Data'!$H:$H,'EPA non-CO2 Data'!$A:$A,'Country Selector'!$A$2,'EPA non-CO2 Data'!$J:$J,$B$1,'EPA non-CO2 Data'!$I:$I,$A4,'EPA non-CO2 Data'!$F:$F,F$2)*10^12*SUMPRODUCT('Multipliers and Adjustments'!$E$43:$AN$70*('Multipliers and Adjustments'!$E$42:$AN$42=F$2)*('Multipliers and Adjustments'!$C$43:$C$70=$A4)*('Multipliers and Adjustments'!$D$43:$D$70=$B$1))</f>
        <v>0</v>
      </c>
      <c r="G4" s="10" cm="1">
        <f t="array" ref="G4">SUMIFS('EPA non-CO2 Data'!$H:$H,'EPA non-CO2 Data'!$A:$A,'Country Selector'!$A$2,'EPA non-CO2 Data'!$J:$J,$B$1,'EPA non-CO2 Data'!$I:$I,$A4,'EPA non-CO2 Data'!$F:$F,G$2)*10^12*SUMPRODUCT('Multipliers and Adjustments'!$E$43:$AN$70*('Multipliers and Adjustments'!$E$42:$AN$42=G$2)*('Multipliers and Adjustments'!$C$43:$C$70=$A4)*('Multipliers and Adjustments'!$D$43:$D$70=$B$1))</f>
        <v>0</v>
      </c>
      <c r="H4" s="10" cm="1">
        <f t="array" ref="H4">SUMIFS('EPA non-CO2 Data'!$H:$H,'EPA non-CO2 Data'!$A:$A,'Country Selector'!$A$2,'EPA non-CO2 Data'!$J:$J,$B$1,'EPA non-CO2 Data'!$I:$I,$A4,'EPA non-CO2 Data'!$F:$F,H$2)*10^12*SUMPRODUCT('Multipliers and Adjustments'!$E$43:$AN$70*('Multipliers and Adjustments'!$E$42:$AN$42=H$2)*('Multipliers and Adjustments'!$C$43:$C$70=$A4)*('Multipliers and Adjustments'!$D$43:$D$70=$B$1))</f>
        <v>0</v>
      </c>
      <c r="I4" s="10" cm="1">
        <f t="array" ref="I4">SUMIFS('EPA non-CO2 Data'!$H:$H,'EPA non-CO2 Data'!$A:$A,'Country Selector'!$A$2,'EPA non-CO2 Data'!$J:$J,$B$1,'EPA non-CO2 Data'!$I:$I,$A4,'EPA non-CO2 Data'!$F:$F,I$2)*10^12*SUMPRODUCT('Multipliers and Adjustments'!$E$43:$AN$70*('Multipliers and Adjustments'!$E$42:$AN$42=I$2)*('Multipliers and Adjustments'!$C$43:$C$70=$A4)*('Multipliers and Adjustments'!$D$43:$D$70=$B$1))</f>
        <v>0</v>
      </c>
      <c r="J4" s="10" cm="1">
        <f t="array" ref="J4">SUMIFS('EPA non-CO2 Data'!$H:$H,'EPA non-CO2 Data'!$A:$A,'Country Selector'!$A$2,'EPA non-CO2 Data'!$J:$J,$B$1,'EPA non-CO2 Data'!$I:$I,$A4,'EPA non-CO2 Data'!$F:$F,J$2)*10^12*SUMPRODUCT('Multipliers and Adjustments'!$E$43:$AN$70*('Multipliers and Adjustments'!$E$42:$AN$42=J$2)*('Multipliers and Adjustments'!$C$43:$C$70=$A4)*('Multipliers and Adjustments'!$D$43:$D$70=$B$1))</f>
        <v>0</v>
      </c>
      <c r="K4" s="10" cm="1">
        <f t="array" ref="K4">SUMIFS('EPA non-CO2 Data'!$H:$H,'EPA non-CO2 Data'!$A:$A,'Country Selector'!$A$2,'EPA non-CO2 Data'!$J:$J,$B$1,'EPA non-CO2 Data'!$I:$I,$A4,'EPA non-CO2 Data'!$F:$F,K$2)*10^12*SUMPRODUCT('Multipliers and Adjustments'!$E$43:$AN$70*('Multipliers and Adjustments'!$E$42:$AN$42=K$2)*('Multipliers and Adjustments'!$C$43:$C$70=$A4)*('Multipliers and Adjustments'!$D$43:$D$70=$B$1))</f>
        <v>0</v>
      </c>
      <c r="L4" s="10" cm="1">
        <f t="array" ref="L4">SUMIFS('EPA non-CO2 Data'!$H:$H,'EPA non-CO2 Data'!$A:$A,'Country Selector'!$A$2,'EPA non-CO2 Data'!$J:$J,$B$1,'EPA non-CO2 Data'!$I:$I,$A4,'EPA non-CO2 Data'!$F:$F,L$2)*10^12*SUMPRODUCT('Multipliers and Adjustments'!$E$43:$AN$70*('Multipliers and Adjustments'!$E$42:$AN$42=L$2)*('Multipliers and Adjustments'!$C$43:$C$70=$A4)*('Multipliers and Adjustments'!$D$43:$D$70=$B$1))</f>
        <v>0</v>
      </c>
      <c r="M4" s="10" cm="1">
        <f t="array" ref="M4">SUMIFS('EPA non-CO2 Data'!$H:$H,'EPA non-CO2 Data'!$A:$A,'Country Selector'!$A$2,'EPA non-CO2 Data'!$J:$J,$B$1,'EPA non-CO2 Data'!$I:$I,$A4,'EPA non-CO2 Data'!$F:$F,M$2)*10^12*SUMPRODUCT('Multipliers and Adjustments'!$E$43:$AN$70*('Multipliers and Adjustments'!$E$42:$AN$42=M$2)*('Multipliers and Adjustments'!$C$43:$C$70=$A4)*('Multipliers and Adjustments'!$D$43:$D$70=$B$1))</f>
        <v>0</v>
      </c>
      <c r="N4" s="10" cm="1">
        <f t="array" ref="N4">SUMIFS('EPA non-CO2 Data'!$H:$H,'EPA non-CO2 Data'!$A:$A,'Country Selector'!$A$2,'EPA non-CO2 Data'!$J:$J,$B$1,'EPA non-CO2 Data'!$I:$I,$A4,'EPA non-CO2 Data'!$F:$F,N$2)*10^12*SUMPRODUCT('Multipliers and Adjustments'!$E$43:$AN$70*('Multipliers and Adjustments'!$E$42:$AN$42=N$2)*('Multipliers and Adjustments'!$C$43:$C$70=$A4)*('Multipliers and Adjustments'!$D$43:$D$70=$B$1))</f>
        <v>0</v>
      </c>
      <c r="O4" s="10" cm="1">
        <f t="array" ref="O4">SUMIFS('EPA non-CO2 Data'!$H:$H,'EPA non-CO2 Data'!$A:$A,'Country Selector'!$A$2,'EPA non-CO2 Data'!$J:$J,$B$1,'EPA non-CO2 Data'!$I:$I,$A4,'EPA non-CO2 Data'!$F:$F,O$2)*10^12*SUMPRODUCT('Multipliers and Adjustments'!$E$43:$AN$70*('Multipliers and Adjustments'!$E$42:$AN$42=O$2)*('Multipliers and Adjustments'!$C$43:$C$70=$A4)*('Multipliers and Adjustments'!$D$43:$D$70=$B$1))</f>
        <v>0</v>
      </c>
      <c r="P4" s="10" cm="1">
        <f t="array" ref="P4">SUMIFS('EPA non-CO2 Data'!$H:$H,'EPA non-CO2 Data'!$A:$A,'Country Selector'!$A$2,'EPA non-CO2 Data'!$J:$J,$B$1,'EPA non-CO2 Data'!$I:$I,$A4,'EPA non-CO2 Data'!$F:$F,P$2)*10^12*SUMPRODUCT('Multipliers and Adjustments'!$E$43:$AN$70*('Multipliers and Adjustments'!$E$42:$AN$42=P$2)*('Multipliers and Adjustments'!$C$43:$C$70=$A4)*('Multipliers and Adjustments'!$D$43:$D$70=$B$1))</f>
        <v>0</v>
      </c>
      <c r="Q4" s="10" cm="1">
        <f t="array" ref="Q4">SUMIFS('EPA non-CO2 Data'!$H:$H,'EPA non-CO2 Data'!$A:$A,'Country Selector'!$A$2,'EPA non-CO2 Data'!$J:$J,$B$1,'EPA non-CO2 Data'!$I:$I,$A4,'EPA non-CO2 Data'!$F:$F,Q$2)*10^12*SUMPRODUCT('Multipliers and Adjustments'!$E$43:$AN$70*('Multipliers and Adjustments'!$E$42:$AN$42=Q$2)*('Multipliers and Adjustments'!$C$43:$C$70=$A4)*('Multipliers and Adjustments'!$D$43:$D$70=$B$1))</f>
        <v>0</v>
      </c>
      <c r="R4" s="10" cm="1">
        <f t="array" ref="R4">SUMIFS('EPA non-CO2 Data'!$H:$H,'EPA non-CO2 Data'!$A:$A,'Country Selector'!$A$2,'EPA non-CO2 Data'!$J:$J,$B$1,'EPA non-CO2 Data'!$I:$I,$A4,'EPA non-CO2 Data'!$F:$F,R$2)*10^12*SUMPRODUCT('Multipliers and Adjustments'!$E$43:$AN$70*('Multipliers and Adjustments'!$E$42:$AN$42=R$2)*('Multipliers and Adjustments'!$C$43:$C$70=$A4)*('Multipliers and Adjustments'!$D$43:$D$70=$B$1))</f>
        <v>0</v>
      </c>
      <c r="S4" s="10" cm="1">
        <f t="array" ref="S4">SUMIFS('EPA non-CO2 Data'!$H:$H,'EPA non-CO2 Data'!$A:$A,'Country Selector'!$A$2,'EPA non-CO2 Data'!$J:$J,$B$1,'EPA non-CO2 Data'!$I:$I,$A4,'EPA non-CO2 Data'!$F:$F,S$2)*10^12*SUMPRODUCT('Multipliers and Adjustments'!$E$43:$AN$70*('Multipliers and Adjustments'!$E$42:$AN$42=S$2)*('Multipliers and Adjustments'!$C$43:$C$70=$A4)*('Multipliers and Adjustments'!$D$43:$D$70=$B$1))</f>
        <v>0</v>
      </c>
      <c r="T4" s="10" cm="1">
        <f t="array" ref="T4">SUMIFS('EPA non-CO2 Data'!$H:$H,'EPA non-CO2 Data'!$A:$A,'Country Selector'!$A$2,'EPA non-CO2 Data'!$J:$J,$B$1,'EPA non-CO2 Data'!$I:$I,$A4,'EPA non-CO2 Data'!$F:$F,T$2)*10^12*SUMPRODUCT('Multipliers and Adjustments'!$E$43:$AN$70*('Multipliers and Adjustments'!$E$42:$AN$42=T$2)*('Multipliers and Adjustments'!$C$43:$C$70=$A4)*('Multipliers and Adjustments'!$D$43:$D$70=$B$1))</f>
        <v>0</v>
      </c>
      <c r="U4" s="10" cm="1">
        <f t="array" ref="U4">SUMIFS('EPA non-CO2 Data'!$H:$H,'EPA non-CO2 Data'!$A:$A,'Country Selector'!$A$2,'EPA non-CO2 Data'!$J:$J,$B$1,'EPA non-CO2 Data'!$I:$I,$A4,'EPA non-CO2 Data'!$F:$F,U$2)*10^12*SUMPRODUCT('Multipliers and Adjustments'!$E$43:$AN$70*('Multipliers and Adjustments'!$E$42:$AN$42=U$2)*('Multipliers and Adjustments'!$C$43:$C$70=$A4)*('Multipliers and Adjustments'!$D$43:$D$70=$B$1))</f>
        <v>0</v>
      </c>
      <c r="V4" s="10" cm="1">
        <f t="array" ref="V4">SUMIFS('EPA non-CO2 Data'!$H:$H,'EPA non-CO2 Data'!$A:$A,'Country Selector'!$A$2,'EPA non-CO2 Data'!$J:$J,$B$1,'EPA non-CO2 Data'!$I:$I,$A4,'EPA non-CO2 Data'!$F:$F,V$2)*10^12*SUMPRODUCT('Multipliers and Adjustments'!$E$43:$AN$70*('Multipliers and Adjustments'!$E$42:$AN$42=V$2)*('Multipliers and Adjustments'!$C$43:$C$70=$A4)*('Multipliers and Adjustments'!$D$43:$D$70=$B$1))</f>
        <v>0</v>
      </c>
      <c r="W4" s="10" cm="1">
        <f t="array" ref="W4">SUMIFS('EPA non-CO2 Data'!$H:$H,'EPA non-CO2 Data'!$A:$A,'Country Selector'!$A$2,'EPA non-CO2 Data'!$J:$J,$B$1,'EPA non-CO2 Data'!$I:$I,$A4,'EPA non-CO2 Data'!$F:$F,W$2)*10^12*SUMPRODUCT('Multipliers and Adjustments'!$E$43:$AN$70*('Multipliers and Adjustments'!$E$42:$AN$42=W$2)*('Multipliers and Adjustments'!$C$43:$C$70=$A4)*('Multipliers and Adjustments'!$D$43:$D$70=$B$1))</f>
        <v>0</v>
      </c>
      <c r="X4" s="10" cm="1">
        <f t="array" ref="X4">SUMIFS('EPA non-CO2 Data'!$H:$H,'EPA non-CO2 Data'!$A:$A,'Country Selector'!$A$2,'EPA non-CO2 Data'!$J:$J,$B$1,'EPA non-CO2 Data'!$I:$I,$A4,'EPA non-CO2 Data'!$F:$F,X$2)*10^12*SUMPRODUCT('Multipliers and Adjustments'!$E$43:$AN$70*('Multipliers and Adjustments'!$E$42:$AN$42=X$2)*('Multipliers and Adjustments'!$C$43:$C$70=$A4)*('Multipliers and Adjustments'!$D$43:$D$70=$B$1))</f>
        <v>0</v>
      </c>
      <c r="Y4" s="10" cm="1">
        <f t="array" ref="Y4">SUMIFS('EPA non-CO2 Data'!$H:$H,'EPA non-CO2 Data'!$A:$A,'Country Selector'!$A$2,'EPA non-CO2 Data'!$J:$J,$B$1,'EPA non-CO2 Data'!$I:$I,$A4,'EPA non-CO2 Data'!$F:$F,Y$2)*10^12*SUMPRODUCT('Multipliers and Adjustments'!$E$43:$AN$70*('Multipliers and Adjustments'!$E$42:$AN$42=Y$2)*('Multipliers and Adjustments'!$C$43:$C$70=$A4)*('Multipliers and Adjustments'!$D$43:$D$70=$B$1))</f>
        <v>0</v>
      </c>
      <c r="Z4" s="10" cm="1">
        <f t="array" ref="Z4">SUMIFS('EPA non-CO2 Data'!$H:$H,'EPA non-CO2 Data'!$A:$A,'Country Selector'!$A$2,'EPA non-CO2 Data'!$J:$J,$B$1,'EPA non-CO2 Data'!$I:$I,$A4,'EPA non-CO2 Data'!$F:$F,Z$2)*10^12*SUMPRODUCT('Multipliers and Adjustments'!$E$43:$AN$70*('Multipliers and Adjustments'!$E$42:$AN$42=Z$2)*('Multipliers and Adjustments'!$C$43:$C$70=$A4)*('Multipliers and Adjustments'!$D$43:$D$70=$B$1))</f>
        <v>0</v>
      </c>
      <c r="AA4" s="10" cm="1">
        <f t="array" ref="AA4">SUMIFS('EPA non-CO2 Data'!$H:$H,'EPA non-CO2 Data'!$A:$A,'Country Selector'!$A$2,'EPA non-CO2 Data'!$J:$J,$B$1,'EPA non-CO2 Data'!$I:$I,$A4,'EPA non-CO2 Data'!$F:$F,AA$2)*10^12*SUMPRODUCT('Multipliers and Adjustments'!$E$43:$AN$70*('Multipliers and Adjustments'!$E$42:$AN$42=AA$2)*('Multipliers and Adjustments'!$C$43:$C$70=$A4)*('Multipliers and Adjustments'!$D$43:$D$70=$B$1))</f>
        <v>0</v>
      </c>
      <c r="AB4" s="10" cm="1">
        <f t="array" ref="AB4">SUMIFS('EPA non-CO2 Data'!$H:$H,'EPA non-CO2 Data'!$A:$A,'Country Selector'!$A$2,'EPA non-CO2 Data'!$J:$J,$B$1,'EPA non-CO2 Data'!$I:$I,$A4,'EPA non-CO2 Data'!$F:$F,AB$2)*10^12*SUMPRODUCT('Multipliers and Adjustments'!$E$43:$AN$70*('Multipliers and Adjustments'!$E$42:$AN$42=AB$2)*('Multipliers and Adjustments'!$C$43:$C$70=$A4)*('Multipliers and Adjustments'!$D$43:$D$70=$B$1))</f>
        <v>0</v>
      </c>
      <c r="AC4" s="10" cm="1">
        <f t="array" ref="AC4">SUMIFS('EPA non-CO2 Data'!$H:$H,'EPA non-CO2 Data'!$A:$A,'Country Selector'!$A$2,'EPA non-CO2 Data'!$J:$J,$B$1,'EPA non-CO2 Data'!$I:$I,$A4,'EPA non-CO2 Data'!$F:$F,AC$2)*10^12*SUMPRODUCT('Multipliers and Adjustments'!$E$43:$AN$70*('Multipliers and Adjustments'!$E$42:$AN$42=AC$2)*('Multipliers and Adjustments'!$C$43:$C$70=$A4)*('Multipliers and Adjustments'!$D$43:$D$70=$B$1))</f>
        <v>0</v>
      </c>
      <c r="AD4" s="10" cm="1">
        <f t="array" ref="AD4">SUMIFS('EPA non-CO2 Data'!$H:$H,'EPA non-CO2 Data'!$A:$A,'Country Selector'!$A$2,'EPA non-CO2 Data'!$J:$J,$B$1,'EPA non-CO2 Data'!$I:$I,$A4,'EPA non-CO2 Data'!$F:$F,AD$2)*10^12*SUMPRODUCT('Multipliers and Adjustments'!$E$43:$AN$70*('Multipliers and Adjustments'!$E$42:$AN$42=AD$2)*('Multipliers and Adjustments'!$C$43:$C$70=$A4)*('Multipliers and Adjustments'!$D$43:$D$70=$B$1))</f>
        <v>0</v>
      </c>
      <c r="AE4" s="10" cm="1">
        <f t="array" ref="AE4">SUMIFS('EPA non-CO2 Data'!$H:$H,'EPA non-CO2 Data'!$A:$A,'Country Selector'!$A$2,'EPA non-CO2 Data'!$J:$J,$B$1,'EPA non-CO2 Data'!$I:$I,$A4,'EPA non-CO2 Data'!$F:$F,AE$2)*10^12*SUMPRODUCT('Multipliers and Adjustments'!$E$43:$AN$70*('Multipliers and Adjustments'!$E$42:$AN$42=AE$2)*('Multipliers and Adjustments'!$C$43:$C$70=$A4)*('Multipliers and Adjustments'!$D$43:$D$70=$B$1))</f>
        <v>0</v>
      </c>
      <c r="AF4" s="10" cm="1">
        <f t="array" ref="AF4">SUMIFS('EPA non-CO2 Data'!$H:$H,'EPA non-CO2 Data'!$A:$A,'Country Selector'!$A$2,'EPA non-CO2 Data'!$J:$J,$B$1,'EPA non-CO2 Data'!$I:$I,$A4,'EPA non-CO2 Data'!$F:$F,AF$2)*10^12*SUMPRODUCT('Multipliers and Adjustments'!$E$43:$AN$70*('Multipliers and Adjustments'!$E$42:$AN$42=AF$2)*('Multipliers and Adjustments'!$C$43:$C$70=$A4)*('Multipliers and Adjustments'!$D$43:$D$70=$B$1))</f>
        <v>0</v>
      </c>
      <c r="AG4" s="10" cm="1">
        <f t="array" ref="AG4">SUMIFS('EPA non-CO2 Data'!$H:$H,'EPA non-CO2 Data'!$A:$A,'Country Selector'!$A$2,'EPA non-CO2 Data'!$J:$J,$B$1,'EPA non-CO2 Data'!$I:$I,$A4,'EPA non-CO2 Data'!$F:$F,AG$2)*10^12*SUMPRODUCT('Multipliers and Adjustments'!$E$43:$AN$70*('Multipliers and Adjustments'!$E$42:$AN$42=AG$2)*('Multipliers and Adjustments'!$C$43:$C$70=$A4)*('Multipliers and Adjustments'!$D$43:$D$70=$B$1))</f>
        <v>0</v>
      </c>
      <c r="AH4" s="10" cm="1">
        <f t="array" ref="AH4">SUMIFS('EPA non-CO2 Data'!$H:$H,'EPA non-CO2 Data'!$A:$A,'Country Selector'!$A$2,'EPA non-CO2 Data'!$J:$J,$B$1,'EPA non-CO2 Data'!$I:$I,$A4,'EPA non-CO2 Data'!$F:$F,AH$2)*10^12*SUMPRODUCT('Multipliers and Adjustments'!$E$43:$AN$70*('Multipliers and Adjustments'!$E$42:$AN$42=AH$2)*('Multipliers and Adjustments'!$C$43:$C$70=$A4)*('Multipliers and Adjustments'!$D$43:$D$70=$B$1))</f>
        <v>0</v>
      </c>
      <c r="AI4" s="10" cm="1">
        <f t="array" ref="AI4">SUMIFS('EPA non-CO2 Data'!$H:$H,'EPA non-CO2 Data'!$A:$A,'Country Selector'!$A$2,'EPA non-CO2 Data'!$J:$J,$B$1,'EPA non-CO2 Data'!$I:$I,$A4,'EPA non-CO2 Data'!$F:$F,AI$2)*10^12*SUMPRODUCT('Multipliers and Adjustments'!$E$43:$AN$70*('Multipliers and Adjustments'!$E$42:$AN$42=AI$2)*('Multipliers and Adjustments'!$C$43:$C$70=$A4)*('Multipliers and Adjustments'!$D$43:$D$70=$B$1))</f>
        <v>0</v>
      </c>
      <c r="AJ4" s="10" cm="1">
        <f t="array" ref="AJ4">SUMIFS('EPA non-CO2 Data'!$H:$H,'EPA non-CO2 Data'!$A:$A,'Country Selector'!$A$2,'EPA non-CO2 Data'!$J:$J,$B$1,'EPA non-CO2 Data'!$I:$I,$A4,'EPA non-CO2 Data'!$F:$F,AJ$2)*10^12*SUMPRODUCT('Multipliers and Adjustments'!$E$43:$AN$70*('Multipliers and Adjustments'!$E$42:$AN$42=AJ$2)*('Multipliers and Adjustments'!$C$43:$C$70=$A4)*('Multipliers and Adjustments'!$D$43:$D$70=$B$1))</f>
        <v>0</v>
      </c>
      <c r="AK4" s="10" cm="1">
        <f t="array" ref="AK4">SUMIFS('EPA non-CO2 Data'!$H:$H,'EPA non-CO2 Data'!$A:$A,'Country Selector'!$A$2,'EPA non-CO2 Data'!$J:$J,$B$1,'EPA non-CO2 Data'!$I:$I,$A4,'EPA non-CO2 Data'!$F:$F,AK$2)*10^12*SUMPRODUCT('Multipliers and Adjustments'!$E$43:$AN$70*('Multipliers and Adjustments'!$E$42:$AN$42=AK$2)*('Multipliers and Adjustments'!$C$43:$C$70=$A4)*('Multipliers and Adjustments'!$D$43:$D$70=$B$1))</f>
        <v>0</v>
      </c>
    </row>
    <row r="5" spans="1:39" x14ac:dyDescent="0.25">
      <c r="A5" t="s">
        <v>556</v>
      </c>
      <c r="B5" s="10" cm="1">
        <f t="array" ref="B5">SUMIFS('EPA non-CO2 Data'!$H:$H,'EPA non-CO2 Data'!$A:$A,'Country Selector'!$A$2,'EPA non-CO2 Data'!$J:$J,$B$1,'EPA non-CO2 Data'!$I:$I,$A5,'EPA non-CO2 Data'!$F:$F,B$2)*10^12*SUMPRODUCT('Multipliers and Adjustments'!$E$43:$AN$70*('Multipliers and Adjustments'!$E$42:$AN$42=B$2)*('Multipliers and Adjustments'!$C$43:$C$70=$A5)*('Multipliers and Adjustments'!$D$43:$D$70=$B$1))</f>
        <v>0</v>
      </c>
      <c r="C5" s="10" cm="1">
        <f t="array" ref="C5">SUMIFS('EPA non-CO2 Data'!$H:$H,'EPA non-CO2 Data'!$A:$A,'Country Selector'!$A$2,'EPA non-CO2 Data'!$J:$J,$B$1,'EPA non-CO2 Data'!$I:$I,$A5,'EPA non-CO2 Data'!$F:$F,C$2)*10^12*SUMPRODUCT('Multipliers and Adjustments'!$E$43:$AN$70*('Multipliers and Adjustments'!$E$42:$AN$42=C$2)*('Multipliers and Adjustments'!$C$43:$C$70=$A5)*('Multipliers and Adjustments'!$D$43:$D$70=$B$1))</f>
        <v>0</v>
      </c>
      <c r="D5" s="10" cm="1">
        <f t="array" ref="D5">SUMIFS('EPA non-CO2 Data'!$H:$H,'EPA non-CO2 Data'!$A:$A,'Country Selector'!$A$2,'EPA non-CO2 Data'!$J:$J,$B$1,'EPA non-CO2 Data'!$I:$I,$A5,'EPA non-CO2 Data'!$F:$F,D$2)*10^12*SUMPRODUCT('Multipliers and Adjustments'!$E$43:$AN$70*('Multipliers and Adjustments'!$E$42:$AN$42=D$2)*('Multipliers and Adjustments'!$C$43:$C$70=$A5)*('Multipliers and Adjustments'!$D$43:$D$70=$B$1))</f>
        <v>0</v>
      </c>
      <c r="E5" s="10" cm="1">
        <f t="array" ref="E5">SUMIFS('EPA non-CO2 Data'!$H:$H,'EPA non-CO2 Data'!$A:$A,'Country Selector'!$A$2,'EPA non-CO2 Data'!$J:$J,$B$1,'EPA non-CO2 Data'!$I:$I,$A5,'EPA non-CO2 Data'!$F:$F,E$2)*10^12*SUMPRODUCT('Multipliers and Adjustments'!$E$43:$AN$70*('Multipliers and Adjustments'!$E$42:$AN$42=E$2)*('Multipliers and Adjustments'!$C$43:$C$70=$A5)*('Multipliers and Adjustments'!$D$43:$D$70=$B$1))</f>
        <v>0</v>
      </c>
      <c r="F5" s="10" cm="1">
        <f t="array" ref="F5">SUMIFS('EPA non-CO2 Data'!$H:$H,'EPA non-CO2 Data'!$A:$A,'Country Selector'!$A$2,'EPA non-CO2 Data'!$J:$J,$B$1,'EPA non-CO2 Data'!$I:$I,$A5,'EPA non-CO2 Data'!$F:$F,F$2)*10^12*SUMPRODUCT('Multipliers and Adjustments'!$E$43:$AN$70*('Multipliers and Adjustments'!$E$42:$AN$42=F$2)*('Multipliers and Adjustments'!$C$43:$C$70=$A5)*('Multipliers and Adjustments'!$D$43:$D$70=$B$1))</f>
        <v>0</v>
      </c>
      <c r="G5" s="10" cm="1">
        <f t="array" ref="G5">SUMIFS('EPA non-CO2 Data'!$H:$H,'EPA non-CO2 Data'!$A:$A,'Country Selector'!$A$2,'EPA non-CO2 Data'!$J:$J,$B$1,'EPA non-CO2 Data'!$I:$I,$A5,'EPA non-CO2 Data'!$F:$F,G$2)*10^12*SUMPRODUCT('Multipliers and Adjustments'!$E$43:$AN$70*('Multipliers and Adjustments'!$E$42:$AN$42=G$2)*('Multipliers and Adjustments'!$C$43:$C$70=$A5)*('Multipliers and Adjustments'!$D$43:$D$70=$B$1))</f>
        <v>0</v>
      </c>
      <c r="H5" s="10" cm="1">
        <f t="array" ref="H5">SUMIFS('EPA non-CO2 Data'!$H:$H,'EPA non-CO2 Data'!$A:$A,'Country Selector'!$A$2,'EPA non-CO2 Data'!$J:$J,$B$1,'EPA non-CO2 Data'!$I:$I,$A5,'EPA non-CO2 Data'!$F:$F,H$2)*10^12*SUMPRODUCT('Multipliers and Adjustments'!$E$43:$AN$70*('Multipliers and Adjustments'!$E$42:$AN$42=H$2)*('Multipliers and Adjustments'!$C$43:$C$70=$A5)*('Multipliers and Adjustments'!$D$43:$D$70=$B$1))</f>
        <v>0</v>
      </c>
      <c r="I5" s="10" cm="1">
        <f t="array" ref="I5">SUMIFS('EPA non-CO2 Data'!$H:$H,'EPA non-CO2 Data'!$A:$A,'Country Selector'!$A$2,'EPA non-CO2 Data'!$J:$J,$B$1,'EPA non-CO2 Data'!$I:$I,$A5,'EPA non-CO2 Data'!$F:$F,I$2)*10^12*SUMPRODUCT('Multipliers and Adjustments'!$E$43:$AN$70*('Multipliers and Adjustments'!$E$42:$AN$42=I$2)*('Multipliers and Adjustments'!$C$43:$C$70=$A5)*('Multipliers and Adjustments'!$D$43:$D$70=$B$1))</f>
        <v>0</v>
      </c>
      <c r="J5" s="10" cm="1">
        <f t="array" ref="J5">SUMIFS('EPA non-CO2 Data'!$H:$H,'EPA non-CO2 Data'!$A:$A,'Country Selector'!$A$2,'EPA non-CO2 Data'!$J:$J,$B$1,'EPA non-CO2 Data'!$I:$I,$A5,'EPA non-CO2 Data'!$F:$F,J$2)*10^12*SUMPRODUCT('Multipliers and Adjustments'!$E$43:$AN$70*('Multipliers and Adjustments'!$E$42:$AN$42=J$2)*('Multipliers and Adjustments'!$C$43:$C$70=$A5)*('Multipliers and Adjustments'!$D$43:$D$70=$B$1))</f>
        <v>0</v>
      </c>
      <c r="K5" s="10" cm="1">
        <f t="array" ref="K5">SUMIFS('EPA non-CO2 Data'!$H:$H,'EPA non-CO2 Data'!$A:$A,'Country Selector'!$A$2,'EPA non-CO2 Data'!$J:$J,$B$1,'EPA non-CO2 Data'!$I:$I,$A5,'EPA non-CO2 Data'!$F:$F,K$2)*10^12*SUMPRODUCT('Multipliers and Adjustments'!$E$43:$AN$70*('Multipliers and Adjustments'!$E$42:$AN$42=K$2)*('Multipliers and Adjustments'!$C$43:$C$70=$A5)*('Multipliers and Adjustments'!$D$43:$D$70=$B$1))</f>
        <v>0</v>
      </c>
      <c r="L5" s="10" cm="1">
        <f t="array" ref="L5">SUMIFS('EPA non-CO2 Data'!$H:$H,'EPA non-CO2 Data'!$A:$A,'Country Selector'!$A$2,'EPA non-CO2 Data'!$J:$J,$B$1,'EPA non-CO2 Data'!$I:$I,$A5,'EPA non-CO2 Data'!$F:$F,L$2)*10^12*SUMPRODUCT('Multipliers and Adjustments'!$E$43:$AN$70*('Multipliers and Adjustments'!$E$42:$AN$42=L$2)*('Multipliers and Adjustments'!$C$43:$C$70=$A5)*('Multipliers and Adjustments'!$D$43:$D$70=$B$1))</f>
        <v>0</v>
      </c>
      <c r="M5" s="10" cm="1">
        <f t="array" ref="M5">SUMIFS('EPA non-CO2 Data'!$H:$H,'EPA non-CO2 Data'!$A:$A,'Country Selector'!$A$2,'EPA non-CO2 Data'!$J:$J,$B$1,'EPA non-CO2 Data'!$I:$I,$A5,'EPA non-CO2 Data'!$F:$F,M$2)*10^12*SUMPRODUCT('Multipliers and Adjustments'!$E$43:$AN$70*('Multipliers and Adjustments'!$E$42:$AN$42=M$2)*('Multipliers and Adjustments'!$C$43:$C$70=$A5)*('Multipliers and Adjustments'!$D$43:$D$70=$B$1))</f>
        <v>0</v>
      </c>
      <c r="N5" s="10" cm="1">
        <f t="array" ref="N5">SUMIFS('EPA non-CO2 Data'!$H:$H,'EPA non-CO2 Data'!$A:$A,'Country Selector'!$A$2,'EPA non-CO2 Data'!$J:$J,$B$1,'EPA non-CO2 Data'!$I:$I,$A5,'EPA non-CO2 Data'!$F:$F,N$2)*10^12*SUMPRODUCT('Multipliers and Adjustments'!$E$43:$AN$70*('Multipliers and Adjustments'!$E$42:$AN$42=N$2)*('Multipliers and Adjustments'!$C$43:$C$70=$A5)*('Multipliers and Adjustments'!$D$43:$D$70=$B$1))</f>
        <v>0</v>
      </c>
      <c r="O5" s="10" cm="1">
        <f t="array" ref="O5">SUMIFS('EPA non-CO2 Data'!$H:$H,'EPA non-CO2 Data'!$A:$A,'Country Selector'!$A$2,'EPA non-CO2 Data'!$J:$J,$B$1,'EPA non-CO2 Data'!$I:$I,$A5,'EPA non-CO2 Data'!$F:$F,O$2)*10^12*SUMPRODUCT('Multipliers and Adjustments'!$E$43:$AN$70*('Multipliers and Adjustments'!$E$42:$AN$42=O$2)*('Multipliers and Adjustments'!$C$43:$C$70=$A5)*('Multipliers and Adjustments'!$D$43:$D$70=$B$1))</f>
        <v>0</v>
      </c>
      <c r="P5" s="10" cm="1">
        <f t="array" ref="P5">SUMIFS('EPA non-CO2 Data'!$H:$H,'EPA non-CO2 Data'!$A:$A,'Country Selector'!$A$2,'EPA non-CO2 Data'!$J:$J,$B$1,'EPA non-CO2 Data'!$I:$I,$A5,'EPA non-CO2 Data'!$F:$F,P$2)*10^12*SUMPRODUCT('Multipliers and Adjustments'!$E$43:$AN$70*('Multipliers and Adjustments'!$E$42:$AN$42=P$2)*('Multipliers and Adjustments'!$C$43:$C$70=$A5)*('Multipliers and Adjustments'!$D$43:$D$70=$B$1))</f>
        <v>0</v>
      </c>
      <c r="Q5" s="10" cm="1">
        <f t="array" ref="Q5">SUMIFS('EPA non-CO2 Data'!$H:$H,'EPA non-CO2 Data'!$A:$A,'Country Selector'!$A$2,'EPA non-CO2 Data'!$J:$J,$B$1,'EPA non-CO2 Data'!$I:$I,$A5,'EPA non-CO2 Data'!$F:$F,Q$2)*10^12*SUMPRODUCT('Multipliers and Adjustments'!$E$43:$AN$70*('Multipliers and Adjustments'!$E$42:$AN$42=Q$2)*('Multipliers and Adjustments'!$C$43:$C$70=$A5)*('Multipliers and Adjustments'!$D$43:$D$70=$B$1))</f>
        <v>0</v>
      </c>
      <c r="R5" s="10" cm="1">
        <f t="array" ref="R5">SUMIFS('EPA non-CO2 Data'!$H:$H,'EPA non-CO2 Data'!$A:$A,'Country Selector'!$A$2,'EPA non-CO2 Data'!$J:$J,$B$1,'EPA non-CO2 Data'!$I:$I,$A5,'EPA non-CO2 Data'!$F:$F,R$2)*10^12*SUMPRODUCT('Multipliers and Adjustments'!$E$43:$AN$70*('Multipliers and Adjustments'!$E$42:$AN$42=R$2)*('Multipliers and Adjustments'!$C$43:$C$70=$A5)*('Multipliers and Adjustments'!$D$43:$D$70=$B$1))</f>
        <v>0</v>
      </c>
      <c r="S5" s="10" cm="1">
        <f t="array" ref="S5">SUMIFS('EPA non-CO2 Data'!$H:$H,'EPA non-CO2 Data'!$A:$A,'Country Selector'!$A$2,'EPA non-CO2 Data'!$J:$J,$B$1,'EPA non-CO2 Data'!$I:$I,$A5,'EPA non-CO2 Data'!$F:$F,S$2)*10^12*SUMPRODUCT('Multipliers and Adjustments'!$E$43:$AN$70*('Multipliers and Adjustments'!$E$42:$AN$42=S$2)*('Multipliers and Adjustments'!$C$43:$C$70=$A5)*('Multipliers and Adjustments'!$D$43:$D$70=$B$1))</f>
        <v>0</v>
      </c>
      <c r="T5" s="10" cm="1">
        <f t="array" ref="T5">SUMIFS('EPA non-CO2 Data'!$H:$H,'EPA non-CO2 Data'!$A:$A,'Country Selector'!$A$2,'EPA non-CO2 Data'!$J:$J,$B$1,'EPA non-CO2 Data'!$I:$I,$A5,'EPA non-CO2 Data'!$F:$F,T$2)*10^12*SUMPRODUCT('Multipliers and Adjustments'!$E$43:$AN$70*('Multipliers and Adjustments'!$E$42:$AN$42=T$2)*('Multipliers and Adjustments'!$C$43:$C$70=$A5)*('Multipliers and Adjustments'!$D$43:$D$70=$B$1))</f>
        <v>0</v>
      </c>
      <c r="U5" s="10" cm="1">
        <f t="array" ref="U5">SUMIFS('EPA non-CO2 Data'!$H:$H,'EPA non-CO2 Data'!$A:$A,'Country Selector'!$A$2,'EPA non-CO2 Data'!$J:$J,$B$1,'EPA non-CO2 Data'!$I:$I,$A5,'EPA non-CO2 Data'!$F:$F,U$2)*10^12*SUMPRODUCT('Multipliers and Adjustments'!$E$43:$AN$70*('Multipliers and Adjustments'!$E$42:$AN$42=U$2)*('Multipliers and Adjustments'!$C$43:$C$70=$A5)*('Multipliers and Adjustments'!$D$43:$D$70=$B$1))</f>
        <v>0</v>
      </c>
      <c r="V5" s="10" cm="1">
        <f t="array" ref="V5">SUMIFS('EPA non-CO2 Data'!$H:$H,'EPA non-CO2 Data'!$A:$A,'Country Selector'!$A$2,'EPA non-CO2 Data'!$J:$J,$B$1,'EPA non-CO2 Data'!$I:$I,$A5,'EPA non-CO2 Data'!$F:$F,V$2)*10^12*SUMPRODUCT('Multipliers and Adjustments'!$E$43:$AN$70*('Multipliers and Adjustments'!$E$42:$AN$42=V$2)*('Multipliers and Adjustments'!$C$43:$C$70=$A5)*('Multipliers and Adjustments'!$D$43:$D$70=$B$1))</f>
        <v>0</v>
      </c>
      <c r="W5" s="10" cm="1">
        <f t="array" ref="W5">SUMIFS('EPA non-CO2 Data'!$H:$H,'EPA non-CO2 Data'!$A:$A,'Country Selector'!$A$2,'EPA non-CO2 Data'!$J:$J,$B$1,'EPA non-CO2 Data'!$I:$I,$A5,'EPA non-CO2 Data'!$F:$F,W$2)*10^12*SUMPRODUCT('Multipliers and Adjustments'!$E$43:$AN$70*('Multipliers and Adjustments'!$E$42:$AN$42=W$2)*('Multipliers and Adjustments'!$C$43:$C$70=$A5)*('Multipliers and Adjustments'!$D$43:$D$70=$B$1))</f>
        <v>0</v>
      </c>
      <c r="X5" s="10" cm="1">
        <f t="array" ref="X5">SUMIFS('EPA non-CO2 Data'!$H:$H,'EPA non-CO2 Data'!$A:$A,'Country Selector'!$A$2,'EPA non-CO2 Data'!$J:$J,$B$1,'EPA non-CO2 Data'!$I:$I,$A5,'EPA non-CO2 Data'!$F:$F,X$2)*10^12*SUMPRODUCT('Multipliers and Adjustments'!$E$43:$AN$70*('Multipliers and Adjustments'!$E$42:$AN$42=X$2)*('Multipliers and Adjustments'!$C$43:$C$70=$A5)*('Multipliers and Adjustments'!$D$43:$D$70=$B$1))</f>
        <v>0</v>
      </c>
      <c r="Y5" s="10" cm="1">
        <f t="array" ref="Y5">SUMIFS('EPA non-CO2 Data'!$H:$H,'EPA non-CO2 Data'!$A:$A,'Country Selector'!$A$2,'EPA non-CO2 Data'!$J:$J,$B$1,'EPA non-CO2 Data'!$I:$I,$A5,'EPA non-CO2 Data'!$F:$F,Y$2)*10^12*SUMPRODUCT('Multipliers and Adjustments'!$E$43:$AN$70*('Multipliers and Adjustments'!$E$42:$AN$42=Y$2)*('Multipliers and Adjustments'!$C$43:$C$70=$A5)*('Multipliers and Adjustments'!$D$43:$D$70=$B$1))</f>
        <v>0</v>
      </c>
      <c r="Z5" s="10" cm="1">
        <f t="array" ref="Z5">SUMIFS('EPA non-CO2 Data'!$H:$H,'EPA non-CO2 Data'!$A:$A,'Country Selector'!$A$2,'EPA non-CO2 Data'!$J:$J,$B$1,'EPA non-CO2 Data'!$I:$I,$A5,'EPA non-CO2 Data'!$F:$F,Z$2)*10^12*SUMPRODUCT('Multipliers and Adjustments'!$E$43:$AN$70*('Multipliers and Adjustments'!$E$42:$AN$42=Z$2)*('Multipliers and Adjustments'!$C$43:$C$70=$A5)*('Multipliers and Adjustments'!$D$43:$D$70=$B$1))</f>
        <v>0</v>
      </c>
      <c r="AA5" s="10" cm="1">
        <f t="array" ref="AA5">SUMIFS('EPA non-CO2 Data'!$H:$H,'EPA non-CO2 Data'!$A:$A,'Country Selector'!$A$2,'EPA non-CO2 Data'!$J:$J,$B$1,'EPA non-CO2 Data'!$I:$I,$A5,'EPA non-CO2 Data'!$F:$F,AA$2)*10^12*SUMPRODUCT('Multipliers and Adjustments'!$E$43:$AN$70*('Multipliers and Adjustments'!$E$42:$AN$42=AA$2)*('Multipliers and Adjustments'!$C$43:$C$70=$A5)*('Multipliers and Adjustments'!$D$43:$D$70=$B$1))</f>
        <v>0</v>
      </c>
      <c r="AB5" s="10" cm="1">
        <f t="array" ref="AB5">SUMIFS('EPA non-CO2 Data'!$H:$H,'EPA non-CO2 Data'!$A:$A,'Country Selector'!$A$2,'EPA non-CO2 Data'!$J:$J,$B$1,'EPA non-CO2 Data'!$I:$I,$A5,'EPA non-CO2 Data'!$F:$F,AB$2)*10^12*SUMPRODUCT('Multipliers and Adjustments'!$E$43:$AN$70*('Multipliers and Adjustments'!$E$42:$AN$42=AB$2)*('Multipliers and Adjustments'!$C$43:$C$70=$A5)*('Multipliers and Adjustments'!$D$43:$D$70=$B$1))</f>
        <v>0</v>
      </c>
      <c r="AC5" s="10" cm="1">
        <f t="array" ref="AC5">SUMIFS('EPA non-CO2 Data'!$H:$H,'EPA non-CO2 Data'!$A:$A,'Country Selector'!$A$2,'EPA non-CO2 Data'!$J:$J,$B$1,'EPA non-CO2 Data'!$I:$I,$A5,'EPA non-CO2 Data'!$F:$F,AC$2)*10^12*SUMPRODUCT('Multipliers and Adjustments'!$E$43:$AN$70*('Multipliers and Adjustments'!$E$42:$AN$42=AC$2)*('Multipliers and Adjustments'!$C$43:$C$70=$A5)*('Multipliers and Adjustments'!$D$43:$D$70=$B$1))</f>
        <v>0</v>
      </c>
      <c r="AD5" s="10" cm="1">
        <f t="array" ref="AD5">SUMIFS('EPA non-CO2 Data'!$H:$H,'EPA non-CO2 Data'!$A:$A,'Country Selector'!$A$2,'EPA non-CO2 Data'!$J:$J,$B$1,'EPA non-CO2 Data'!$I:$I,$A5,'EPA non-CO2 Data'!$F:$F,AD$2)*10^12*SUMPRODUCT('Multipliers and Adjustments'!$E$43:$AN$70*('Multipliers and Adjustments'!$E$42:$AN$42=AD$2)*('Multipliers and Adjustments'!$C$43:$C$70=$A5)*('Multipliers and Adjustments'!$D$43:$D$70=$B$1))</f>
        <v>0</v>
      </c>
      <c r="AE5" s="10" cm="1">
        <f t="array" ref="AE5">SUMIFS('EPA non-CO2 Data'!$H:$H,'EPA non-CO2 Data'!$A:$A,'Country Selector'!$A$2,'EPA non-CO2 Data'!$J:$J,$B$1,'EPA non-CO2 Data'!$I:$I,$A5,'EPA non-CO2 Data'!$F:$F,AE$2)*10^12*SUMPRODUCT('Multipliers and Adjustments'!$E$43:$AN$70*('Multipliers and Adjustments'!$E$42:$AN$42=AE$2)*('Multipliers and Adjustments'!$C$43:$C$70=$A5)*('Multipliers and Adjustments'!$D$43:$D$70=$B$1))</f>
        <v>0</v>
      </c>
      <c r="AF5" s="10" cm="1">
        <f t="array" ref="AF5">SUMIFS('EPA non-CO2 Data'!$H:$H,'EPA non-CO2 Data'!$A:$A,'Country Selector'!$A$2,'EPA non-CO2 Data'!$J:$J,$B$1,'EPA non-CO2 Data'!$I:$I,$A5,'EPA non-CO2 Data'!$F:$F,AF$2)*10^12*SUMPRODUCT('Multipliers and Adjustments'!$E$43:$AN$70*('Multipliers and Adjustments'!$E$42:$AN$42=AF$2)*('Multipliers and Adjustments'!$C$43:$C$70=$A5)*('Multipliers and Adjustments'!$D$43:$D$70=$B$1))</f>
        <v>0</v>
      </c>
      <c r="AG5" s="10" cm="1">
        <f t="array" ref="AG5">SUMIFS('EPA non-CO2 Data'!$H:$H,'EPA non-CO2 Data'!$A:$A,'Country Selector'!$A$2,'EPA non-CO2 Data'!$J:$J,$B$1,'EPA non-CO2 Data'!$I:$I,$A5,'EPA non-CO2 Data'!$F:$F,AG$2)*10^12*SUMPRODUCT('Multipliers and Adjustments'!$E$43:$AN$70*('Multipliers and Adjustments'!$E$42:$AN$42=AG$2)*('Multipliers and Adjustments'!$C$43:$C$70=$A5)*('Multipliers and Adjustments'!$D$43:$D$70=$B$1))</f>
        <v>0</v>
      </c>
      <c r="AH5" s="10" cm="1">
        <f t="array" ref="AH5">SUMIFS('EPA non-CO2 Data'!$H:$H,'EPA non-CO2 Data'!$A:$A,'Country Selector'!$A$2,'EPA non-CO2 Data'!$J:$J,$B$1,'EPA non-CO2 Data'!$I:$I,$A5,'EPA non-CO2 Data'!$F:$F,AH$2)*10^12*SUMPRODUCT('Multipliers and Adjustments'!$E$43:$AN$70*('Multipliers and Adjustments'!$E$42:$AN$42=AH$2)*('Multipliers and Adjustments'!$C$43:$C$70=$A5)*('Multipliers and Adjustments'!$D$43:$D$70=$B$1))</f>
        <v>0</v>
      </c>
      <c r="AI5" s="10" cm="1">
        <f t="array" ref="AI5">SUMIFS('EPA non-CO2 Data'!$H:$H,'EPA non-CO2 Data'!$A:$A,'Country Selector'!$A$2,'EPA non-CO2 Data'!$J:$J,$B$1,'EPA non-CO2 Data'!$I:$I,$A5,'EPA non-CO2 Data'!$F:$F,AI$2)*10^12*SUMPRODUCT('Multipliers and Adjustments'!$E$43:$AN$70*('Multipliers and Adjustments'!$E$42:$AN$42=AI$2)*('Multipliers and Adjustments'!$C$43:$C$70=$A5)*('Multipliers and Adjustments'!$D$43:$D$70=$B$1))</f>
        <v>0</v>
      </c>
      <c r="AJ5" s="10" cm="1">
        <f t="array" ref="AJ5">SUMIFS('EPA non-CO2 Data'!$H:$H,'EPA non-CO2 Data'!$A:$A,'Country Selector'!$A$2,'EPA non-CO2 Data'!$J:$J,$B$1,'EPA non-CO2 Data'!$I:$I,$A5,'EPA non-CO2 Data'!$F:$F,AJ$2)*10^12*SUMPRODUCT('Multipliers and Adjustments'!$E$43:$AN$70*('Multipliers and Adjustments'!$E$42:$AN$42=AJ$2)*('Multipliers and Adjustments'!$C$43:$C$70=$A5)*('Multipliers and Adjustments'!$D$43:$D$70=$B$1))</f>
        <v>0</v>
      </c>
      <c r="AK5" s="10" cm="1">
        <f t="array" ref="AK5">SUMIFS('EPA non-CO2 Data'!$H:$H,'EPA non-CO2 Data'!$A:$A,'Country Selector'!$A$2,'EPA non-CO2 Data'!$J:$J,$B$1,'EPA non-CO2 Data'!$I:$I,$A5,'EPA non-CO2 Data'!$F:$F,AK$2)*10^12*SUMPRODUCT('Multipliers and Adjustments'!$E$43:$AN$70*('Multipliers and Adjustments'!$E$42:$AN$42=AK$2)*('Multipliers and Adjustments'!$C$43:$C$70=$A5)*('Multipliers and Adjustments'!$D$43:$D$70=$B$1))</f>
        <v>0</v>
      </c>
    </row>
    <row r="6" spans="1:39" x14ac:dyDescent="0.25">
      <c r="A6" t="s">
        <v>567</v>
      </c>
      <c r="B6" s="10" cm="1">
        <f t="array" ref="B6">SUMIFS('EPA non-CO2 Data'!$H:$H,'EPA non-CO2 Data'!$A:$A,'Country Selector'!$A$2,'EPA non-CO2 Data'!$J:$J,$B$1,'EPA non-CO2 Data'!$I:$I,$A6,'EPA non-CO2 Data'!$F:$F,B$2)*10^12*SUMPRODUCT('Multipliers and Adjustments'!$E$43:$AN$70*('Multipliers and Adjustments'!$E$42:$AN$42=B$2)*('Multipliers and Adjustments'!$C$43:$C$70=$A6)*('Multipliers and Adjustments'!$D$43:$D$70=$B$1))</f>
        <v>0</v>
      </c>
      <c r="C6" s="10" cm="1">
        <f t="array" ref="C6">SUMIFS('EPA non-CO2 Data'!$H:$H,'EPA non-CO2 Data'!$A:$A,'Country Selector'!$A$2,'EPA non-CO2 Data'!$J:$J,$B$1,'EPA non-CO2 Data'!$I:$I,$A6,'EPA non-CO2 Data'!$F:$F,C$2)*10^12*SUMPRODUCT('Multipliers and Adjustments'!$E$43:$AN$70*('Multipliers and Adjustments'!$E$42:$AN$42=C$2)*('Multipliers and Adjustments'!$C$43:$C$70=$A6)*('Multipliers and Adjustments'!$D$43:$D$70=$B$1))</f>
        <v>0</v>
      </c>
      <c r="D6" s="10" cm="1">
        <f t="array" ref="D6">SUMIFS('EPA non-CO2 Data'!$H:$H,'EPA non-CO2 Data'!$A:$A,'Country Selector'!$A$2,'EPA non-CO2 Data'!$J:$J,$B$1,'EPA non-CO2 Data'!$I:$I,$A6,'EPA non-CO2 Data'!$F:$F,D$2)*10^12*SUMPRODUCT('Multipliers and Adjustments'!$E$43:$AN$70*('Multipliers and Adjustments'!$E$42:$AN$42=D$2)*('Multipliers and Adjustments'!$C$43:$C$70=$A6)*('Multipliers and Adjustments'!$D$43:$D$70=$B$1))</f>
        <v>0</v>
      </c>
      <c r="E6" s="10" cm="1">
        <f t="array" ref="E6">SUMIFS('EPA non-CO2 Data'!$H:$H,'EPA non-CO2 Data'!$A:$A,'Country Selector'!$A$2,'EPA non-CO2 Data'!$J:$J,$B$1,'EPA non-CO2 Data'!$I:$I,$A6,'EPA non-CO2 Data'!$F:$F,E$2)*10^12*SUMPRODUCT('Multipliers and Adjustments'!$E$43:$AN$70*('Multipliers and Adjustments'!$E$42:$AN$42=E$2)*('Multipliers and Adjustments'!$C$43:$C$70=$A6)*('Multipliers and Adjustments'!$D$43:$D$70=$B$1))</f>
        <v>0</v>
      </c>
      <c r="F6" s="10" cm="1">
        <f t="array" ref="F6">SUMIFS('EPA non-CO2 Data'!$H:$H,'EPA non-CO2 Data'!$A:$A,'Country Selector'!$A$2,'EPA non-CO2 Data'!$J:$J,$B$1,'EPA non-CO2 Data'!$I:$I,$A6,'EPA non-CO2 Data'!$F:$F,F$2)*10^12*SUMPRODUCT('Multipliers and Adjustments'!$E$43:$AN$70*('Multipliers and Adjustments'!$E$42:$AN$42=F$2)*('Multipliers and Adjustments'!$C$43:$C$70=$A6)*('Multipliers and Adjustments'!$D$43:$D$70=$B$1))</f>
        <v>0</v>
      </c>
      <c r="G6" s="10" cm="1">
        <f t="array" ref="G6">SUMIFS('EPA non-CO2 Data'!$H:$H,'EPA non-CO2 Data'!$A:$A,'Country Selector'!$A$2,'EPA non-CO2 Data'!$J:$J,$B$1,'EPA non-CO2 Data'!$I:$I,$A6,'EPA non-CO2 Data'!$F:$F,G$2)*10^12*SUMPRODUCT('Multipliers and Adjustments'!$E$43:$AN$70*('Multipliers and Adjustments'!$E$42:$AN$42=G$2)*('Multipliers and Adjustments'!$C$43:$C$70=$A6)*('Multipliers and Adjustments'!$D$43:$D$70=$B$1))</f>
        <v>0</v>
      </c>
      <c r="H6" s="10" cm="1">
        <f t="array" ref="H6">SUMIFS('EPA non-CO2 Data'!$H:$H,'EPA non-CO2 Data'!$A:$A,'Country Selector'!$A$2,'EPA non-CO2 Data'!$J:$J,$B$1,'EPA non-CO2 Data'!$I:$I,$A6,'EPA non-CO2 Data'!$F:$F,H$2)*10^12*SUMPRODUCT('Multipliers and Adjustments'!$E$43:$AN$70*('Multipliers and Adjustments'!$E$42:$AN$42=H$2)*('Multipliers and Adjustments'!$C$43:$C$70=$A6)*('Multipliers and Adjustments'!$D$43:$D$70=$B$1))</f>
        <v>0</v>
      </c>
      <c r="I6" s="10" cm="1">
        <f t="array" ref="I6">SUMIFS('EPA non-CO2 Data'!$H:$H,'EPA non-CO2 Data'!$A:$A,'Country Selector'!$A$2,'EPA non-CO2 Data'!$J:$J,$B$1,'EPA non-CO2 Data'!$I:$I,$A6,'EPA non-CO2 Data'!$F:$F,I$2)*10^12*SUMPRODUCT('Multipliers and Adjustments'!$E$43:$AN$70*('Multipliers and Adjustments'!$E$42:$AN$42=I$2)*('Multipliers and Adjustments'!$C$43:$C$70=$A6)*('Multipliers and Adjustments'!$D$43:$D$70=$B$1))</f>
        <v>0</v>
      </c>
      <c r="J6" s="10" cm="1">
        <f t="array" ref="J6">SUMIFS('EPA non-CO2 Data'!$H:$H,'EPA non-CO2 Data'!$A:$A,'Country Selector'!$A$2,'EPA non-CO2 Data'!$J:$J,$B$1,'EPA non-CO2 Data'!$I:$I,$A6,'EPA non-CO2 Data'!$F:$F,J$2)*10^12*SUMPRODUCT('Multipliers and Adjustments'!$E$43:$AN$70*('Multipliers and Adjustments'!$E$42:$AN$42=J$2)*('Multipliers and Adjustments'!$C$43:$C$70=$A6)*('Multipliers and Adjustments'!$D$43:$D$70=$B$1))</f>
        <v>0</v>
      </c>
      <c r="K6" s="10" cm="1">
        <f t="array" ref="K6">SUMIFS('EPA non-CO2 Data'!$H:$H,'EPA non-CO2 Data'!$A:$A,'Country Selector'!$A$2,'EPA non-CO2 Data'!$J:$J,$B$1,'EPA non-CO2 Data'!$I:$I,$A6,'EPA non-CO2 Data'!$F:$F,K$2)*10^12*SUMPRODUCT('Multipliers and Adjustments'!$E$43:$AN$70*('Multipliers and Adjustments'!$E$42:$AN$42=K$2)*('Multipliers and Adjustments'!$C$43:$C$70=$A6)*('Multipliers and Adjustments'!$D$43:$D$70=$B$1))</f>
        <v>0</v>
      </c>
      <c r="L6" s="10" cm="1">
        <f t="array" ref="L6">SUMIFS('EPA non-CO2 Data'!$H:$H,'EPA non-CO2 Data'!$A:$A,'Country Selector'!$A$2,'EPA non-CO2 Data'!$J:$J,$B$1,'EPA non-CO2 Data'!$I:$I,$A6,'EPA non-CO2 Data'!$F:$F,L$2)*10^12*SUMPRODUCT('Multipliers and Adjustments'!$E$43:$AN$70*('Multipliers and Adjustments'!$E$42:$AN$42=L$2)*('Multipliers and Adjustments'!$C$43:$C$70=$A6)*('Multipliers and Adjustments'!$D$43:$D$70=$B$1))</f>
        <v>0</v>
      </c>
      <c r="M6" s="10" cm="1">
        <f t="array" ref="M6">SUMIFS('EPA non-CO2 Data'!$H:$H,'EPA non-CO2 Data'!$A:$A,'Country Selector'!$A$2,'EPA non-CO2 Data'!$J:$J,$B$1,'EPA non-CO2 Data'!$I:$I,$A6,'EPA non-CO2 Data'!$F:$F,M$2)*10^12*SUMPRODUCT('Multipliers and Adjustments'!$E$43:$AN$70*('Multipliers and Adjustments'!$E$42:$AN$42=M$2)*('Multipliers and Adjustments'!$C$43:$C$70=$A6)*('Multipliers and Adjustments'!$D$43:$D$70=$B$1))</f>
        <v>0</v>
      </c>
      <c r="N6" s="10" cm="1">
        <f t="array" ref="N6">SUMIFS('EPA non-CO2 Data'!$H:$H,'EPA non-CO2 Data'!$A:$A,'Country Selector'!$A$2,'EPA non-CO2 Data'!$J:$J,$B$1,'EPA non-CO2 Data'!$I:$I,$A6,'EPA non-CO2 Data'!$F:$F,N$2)*10^12*SUMPRODUCT('Multipliers and Adjustments'!$E$43:$AN$70*('Multipliers and Adjustments'!$E$42:$AN$42=N$2)*('Multipliers and Adjustments'!$C$43:$C$70=$A6)*('Multipliers and Adjustments'!$D$43:$D$70=$B$1))</f>
        <v>0</v>
      </c>
      <c r="O6" s="10" cm="1">
        <f t="array" ref="O6">SUMIFS('EPA non-CO2 Data'!$H:$H,'EPA non-CO2 Data'!$A:$A,'Country Selector'!$A$2,'EPA non-CO2 Data'!$J:$J,$B$1,'EPA non-CO2 Data'!$I:$I,$A6,'EPA non-CO2 Data'!$F:$F,O$2)*10^12*SUMPRODUCT('Multipliers and Adjustments'!$E$43:$AN$70*('Multipliers and Adjustments'!$E$42:$AN$42=O$2)*('Multipliers and Adjustments'!$C$43:$C$70=$A6)*('Multipliers and Adjustments'!$D$43:$D$70=$B$1))</f>
        <v>0</v>
      </c>
      <c r="P6" s="10" cm="1">
        <f t="array" ref="P6">SUMIFS('EPA non-CO2 Data'!$H:$H,'EPA non-CO2 Data'!$A:$A,'Country Selector'!$A$2,'EPA non-CO2 Data'!$J:$J,$B$1,'EPA non-CO2 Data'!$I:$I,$A6,'EPA non-CO2 Data'!$F:$F,P$2)*10^12*SUMPRODUCT('Multipliers and Adjustments'!$E$43:$AN$70*('Multipliers and Adjustments'!$E$42:$AN$42=P$2)*('Multipliers and Adjustments'!$C$43:$C$70=$A6)*('Multipliers and Adjustments'!$D$43:$D$70=$B$1))</f>
        <v>0</v>
      </c>
      <c r="Q6" s="10" cm="1">
        <f t="array" ref="Q6">SUMIFS('EPA non-CO2 Data'!$H:$H,'EPA non-CO2 Data'!$A:$A,'Country Selector'!$A$2,'EPA non-CO2 Data'!$J:$J,$B$1,'EPA non-CO2 Data'!$I:$I,$A6,'EPA non-CO2 Data'!$F:$F,Q$2)*10^12*SUMPRODUCT('Multipliers and Adjustments'!$E$43:$AN$70*('Multipliers and Adjustments'!$E$42:$AN$42=Q$2)*('Multipliers and Adjustments'!$C$43:$C$70=$A6)*('Multipliers and Adjustments'!$D$43:$D$70=$B$1))</f>
        <v>0</v>
      </c>
      <c r="R6" s="10" cm="1">
        <f t="array" ref="R6">SUMIFS('EPA non-CO2 Data'!$H:$H,'EPA non-CO2 Data'!$A:$A,'Country Selector'!$A$2,'EPA non-CO2 Data'!$J:$J,$B$1,'EPA non-CO2 Data'!$I:$I,$A6,'EPA non-CO2 Data'!$F:$F,R$2)*10^12*SUMPRODUCT('Multipliers and Adjustments'!$E$43:$AN$70*('Multipliers and Adjustments'!$E$42:$AN$42=R$2)*('Multipliers and Adjustments'!$C$43:$C$70=$A6)*('Multipliers and Adjustments'!$D$43:$D$70=$B$1))</f>
        <v>0</v>
      </c>
      <c r="S6" s="10" cm="1">
        <f t="array" ref="S6">SUMIFS('EPA non-CO2 Data'!$H:$H,'EPA non-CO2 Data'!$A:$A,'Country Selector'!$A$2,'EPA non-CO2 Data'!$J:$J,$B$1,'EPA non-CO2 Data'!$I:$I,$A6,'EPA non-CO2 Data'!$F:$F,S$2)*10^12*SUMPRODUCT('Multipliers and Adjustments'!$E$43:$AN$70*('Multipliers and Adjustments'!$E$42:$AN$42=S$2)*('Multipliers and Adjustments'!$C$43:$C$70=$A6)*('Multipliers and Adjustments'!$D$43:$D$70=$B$1))</f>
        <v>0</v>
      </c>
      <c r="T6" s="10" cm="1">
        <f t="array" ref="T6">SUMIFS('EPA non-CO2 Data'!$H:$H,'EPA non-CO2 Data'!$A:$A,'Country Selector'!$A$2,'EPA non-CO2 Data'!$J:$J,$B$1,'EPA non-CO2 Data'!$I:$I,$A6,'EPA non-CO2 Data'!$F:$F,T$2)*10^12*SUMPRODUCT('Multipliers and Adjustments'!$E$43:$AN$70*('Multipliers and Adjustments'!$E$42:$AN$42=T$2)*('Multipliers and Adjustments'!$C$43:$C$70=$A6)*('Multipliers and Adjustments'!$D$43:$D$70=$B$1))</f>
        <v>0</v>
      </c>
      <c r="U6" s="10" cm="1">
        <f t="array" ref="U6">SUMIFS('EPA non-CO2 Data'!$H:$H,'EPA non-CO2 Data'!$A:$A,'Country Selector'!$A$2,'EPA non-CO2 Data'!$J:$J,$B$1,'EPA non-CO2 Data'!$I:$I,$A6,'EPA non-CO2 Data'!$F:$F,U$2)*10^12*SUMPRODUCT('Multipliers and Adjustments'!$E$43:$AN$70*('Multipliers and Adjustments'!$E$42:$AN$42=U$2)*('Multipliers and Adjustments'!$C$43:$C$70=$A6)*('Multipliers and Adjustments'!$D$43:$D$70=$B$1))</f>
        <v>0</v>
      </c>
      <c r="V6" s="10" cm="1">
        <f t="array" ref="V6">SUMIFS('EPA non-CO2 Data'!$H:$H,'EPA non-CO2 Data'!$A:$A,'Country Selector'!$A$2,'EPA non-CO2 Data'!$J:$J,$B$1,'EPA non-CO2 Data'!$I:$I,$A6,'EPA non-CO2 Data'!$F:$F,V$2)*10^12*SUMPRODUCT('Multipliers and Adjustments'!$E$43:$AN$70*('Multipliers and Adjustments'!$E$42:$AN$42=V$2)*('Multipliers and Adjustments'!$C$43:$C$70=$A6)*('Multipliers and Adjustments'!$D$43:$D$70=$B$1))</f>
        <v>0</v>
      </c>
      <c r="W6" s="10" cm="1">
        <f t="array" ref="W6">SUMIFS('EPA non-CO2 Data'!$H:$H,'EPA non-CO2 Data'!$A:$A,'Country Selector'!$A$2,'EPA non-CO2 Data'!$J:$J,$B$1,'EPA non-CO2 Data'!$I:$I,$A6,'EPA non-CO2 Data'!$F:$F,W$2)*10^12*SUMPRODUCT('Multipliers and Adjustments'!$E$43:$AN$70*('Multipliers and Adjustments'!$E$42:$AN$42=W$2)*('Multipliers and Adjustments'!$C$43:$C$70=$A6)*('Multipliers and Adjustments'!$D$43:$D$70=$B$1))</f>
        <v>0</v>
      </c>
      <c r="X6" s="10" cm="1">
        <f t="array" ref="X6">SUMIFS('EPA non-CO2 Data'!$H:$H,'EPA non-CO2 Data'!$A:$A,'Country Selector'!$A$2,'EPA non-CO2 Data'!$J:$J,$B$1,'EPA non-CO2 Data'!$I:$I,$A6,'EPA non-CO2 Data'!$F:$F,X$2)*10^12*SUMPRODUCT('Multipliers and Adjustments'!$E$43:$AN$70*('Multipliers and Adjustments'!$E$42:$AN$42=X$2)*('Multipliers and Adjustments'!$C$43:$C$70=$A6)*('Multipliers and Adjustments'!$D$43:$D$70=$B$1))</f>
        <v>0</v>
      </c>
      <c r="Y6" s="10" cm="1">
        <f t="array" ref="Y6">SUMIFS('EPA non-CO2 Data'!$H:$H,'EPA non-CO2 Data'!$A:$A,'Country Selector'!$A$2,'EPA non-CO2 Data'!$J:$J,$B$1,'EPA non-CO2 Data'!$I:$I,$A6,'EPA non-CO2 Data'!$F:$F,Y$2)*10^12*SUMPRODUCT('Multipliers and Adjustments'!$E$43:$AN$70*('Multipliers and Adjustments'!$E$42:$AN$42=Y$2)*('Multipliers and Adjustments'!$C$43:$C$70=$A6)*('Multipliers and Adjustments'!$D$43:$D$70=$B$1))</f>
        <v>0</v>
      </c>
      <c r="Z6" s="10" cm="1">
        <f t="array" ref="Z6">SUMIFS('EPA non-CO2 Data'!$H:$H,'EPA non-CO2 Data'!$A:$A,'Country Selector'!$A$2,'EPA non-CO2 Data'!$J:$J,$B$1,'EPA non-CO2 Data'!$I:$I,$A6,'EPA non-CO2 Data'!$F:$F,Z$2)*10^12*SUMPRODUCT('Multipliers and Adjustments'!$E$43:$AN$70*('Multipliers and Adjustments'!$E$42:$AN$42=Z$2)*('Multipliers and Adjustments'!$C$43:$C$70=$A6)*('Multipliers and Adjustments'!$D$43:$D$70=$B$1))</f>
        <v>0</v>
      </c>
      <c r="AA6" s="10" cm="1">
        <f t="array" ref="AA6">SUMIFS('EPA non-CO2 Data'!$H:$H,'EPA non-CO2 Data'!$A:$A,'Country Selector'!$A$2,'EPA non-CO2 Data'!$J:$J,$B$1,'EPA non-CO2 Data'!$I:$I,$A6,'EPA non-CO2 Data'!$F:$F,AA$2)*10^12*SUMPRODUCT('Multipliers and Adjustments'!$E$43:$AN$70*('Multipliers and Adjustments'!$E$42:$AN$42=AA$2)*('Multipliers and Adjustments'!$C$43:$C$70=$A6)*('Multipliers and Adjustments'!$D$43:$D$70=$B$1))</f>
        <v>0</v>
      </c>
      <c r="AB6" s="10" cm="1">
        <f t="array" ref="AB6">SUMIFS('EPA non-CO2 Data'!$H:$H,'EPA non-CO2 Data'!$A:$A,'Country Selector'!$A$2,'EPA non-CO2 Data'!$J:$J,$B$1,'EPA non-CO2 Data'!$I:$I,$A6,'EPA non-CO2 Data'!$F:$F,AB$2)*10^12*SUMPRODUCT('Multipliers and Adjustments'!$E$43:$AN$70*('Multipliers and Adjustments'!$E$42:$AN$42=AB$2)*('Multipliers and Adjustments'!$C$43:$C$70=$A6)*('Multipliers and Adjustments'!$D$43:$D$70=$B$1))</f>
        <v>0</v>
      </c>
      <c r="AC6" s="10" cm="1">
        <f t="array" ref="AC6">SUMIFS('EPA non-CO2 Data'!$H:$H,'EPA non-CO2 Data'!$A:$A,'Country Selector'!$A$2,'EPA non-CO2 Data'!$J:$J,$B$1,'EPA non-CO2 Data'!$I:$I,$A6,'EPA non-CO2 Data'!$F:$F,AC$2)*10^12*SUMPRODUCT('Multipliers and Adjustments'!$E$43:$AN$70*('Multipliers and Adjustments'!$E$42:$AN$42=AC$2)*('Multipliers and Adjustments'!$C$43:$C$70=$A6)*('Multipliers and Adjustments'!$D$43:$D$70=$B$1))</f>
        <v>0</v>
      </c>
      <c r="AD6" s="10" cm="1">
        <f t="array" ref="AD6">SUMIFS('EPA non-CO2 Data'!$H:$H,'EPA non-CO2 Data'!$A:$A,'Country Selector'!$A$2,'EPA non-CO2 Data'!$J:$J,$B$1,'EPA non-CO2 Data'!$I:$I,$A6,'EPA non-CO2 Data'!$F:$F,AD$2)*10^12*SUMPRODUCT('Multipliers and Adjustments'!$E$43:$AN$70*('Multipliers and Adjustments'!$E$42:$AN$42=AD$2)*('Multipliers and Adjustments'!$C$43:$C$70=$A6)*('Multipliers and Adjustments'!$D$43:$D$70=$B$1))</f>
        <v>0</v>
      </c>
      <c r="AE6" s="10" cm="1">
        <f t="array" ref="AE6">SUMIFS('EPA non-CO2 Data'!$H:$H,'EPA non-CO2 Data'!$A:$A,'Country Selector'!$A$2,'EPA non-CO2 Data'!$J:$J,$B$1,'EPA non-CO2 Data'!$I:$I,$A6,'EPA non-CO2 Data'!$F:$F,AE$2)*10^12*SUMPRODUCT('Multipliers and Adjustments'!$E$43:$AN$70*('Multipliers and Adjustments'!$E$42:$AN$42=AE$2)*('Multipliers and Adjustments'!$C$43:$C$70=$A6)*('Multipliers and Adjustments'!$D$43:$D$70=$B$1))</f>
        <v>0</v>
      </c>
      <c r="AF6" s="10" cm="1">
        <f t="array" ref="AF6">SUMIFS('EPA non-CO2 Data'!$H:$H,'EPA non-CO2 Data'!$A:$A,'Country Selector'!$A$2,'EPA non-CO2 Data'!$J:$J,$B$1,'EPA non-CO2 Data'!$I:$I,$A6,'EPA non-CO2 Data'!$F:$F,AF$2)*10^12*SUMPRODUCT('Multipliers and Adjustments'!$E$43:$AN$70*('Multipliers and Adjustments'!$E$42:$AN$42=AF$2)*('Multipliers and Adjustments'!$C$43:$C$70=$A6)*('Multipliers and Adjustments'!$D$43:$D$70=$B$1))</f>
        <v>0</v>
      </c>
      <c r="AG6" s="10" cm="1">
        <f t="array" ref="AG6">SUMIFS('EPA non-CO2 Data'!$H:$H,'EPA non-CO2 Data'!$A:$A,'Country Selector'!$A$2,'EPA non-CO2 Data'!$J:$J,$B$1,'EPA non-CO2 Data'!$I:$I,$A6,'EPA non-CO2 Data'!$F:$F,AG$2)*10^12*SUMPRODUCT('Multipliers and Adjustments'!$E$43:$AN$70*('Multipliers and Adjustments'!$E$42:$AN$42=AG$2)*('Multipliers and Adjustments'!$C$43:$C$70=$A6)*('Multipliers and Adjustments'!$D$43:$D$70=$B$1))</f>
        <v>0</v>
      </c>
      <c r="AH6" s="10" cm="1">
        <f t="array" ref="AH6">SUMIFS('EPA non-CO2 Data'!$H:$H,'EPA non-CO2 Data'!$A:$A,'Country Selector'!$A$2,'EPA non-CO2 Data'!$J:$J,$B$1,'EPA non-CO2 Data'!$I:$I,$A6,'EPA non-CO2 Data'!$F:$F,AH$2)*10^12*SUMPRODUCT('Multipliers and Adjustments'!$E$43:$AN$70*('Multipliers and Adjustments'!$E$42:$AN$42=AH$2)*('Multipliers and Adjustments'!$C$43:$C$70=$A6)*('Multipliers and Adjustments'!$D$43:$D$70=$B$1))</f>
        <v>0</v>
      </c>
      <c r="AI6" s="10" cm="1">
        <f t="array" ref="AI6">SUMIFS('EPA non-CO2 Data'!$H:$H,'EPA non-CO2 Data'!$A:$A,'Country Selector'!$A$2,'EPA non-CO2 Data'!$J:$J,$B$1,'EPA non-CO2 Data'!$I:$I,$A6,'EPA non-CO2 Data'!$F:$F,AI$2)*10^12*SUMPRODUCT('Multipliers and Adjustments'!$E$43:$AN$70*('Multipliers and Adjustments'!$E$42:$AN$42=AI$2)*('Multipliers and Adjustments'!$C$43:$C$70=$A6)*('Multipliers and Adjustments'!$D$43:$D$70=$B$1))</f>
        <v>0</v>
      </c>
      <c r="AJ6" s="10" cm="1">
        <f t="array" ref="AJ6">SUMIFS('EPA non-CO2 Data'!$H:$H,'EPA non-CO2 Data'!$A:$A,'Country Selector'!$A$2,'EPA non-CO2 Data'!$J:$J,$B$1,'EPA non-CO2 Data'!$I:$I,$A6,'EPA non-CO2 Data'!$F:$F,AJ$2)*10^12*SUMPRODUCT('Multipliers and Adjustments'!$E$43:$AN$70*('Multipliers and Adjustments'!$E$42:$AN$42=AJ$2)*('Multipliers and Adjustments'!$C$43:$C$70=$A6)*('Multipliers and Adjustments'!$D$43:$D$70=$B$1))</f>
        <v>0</v>
      </c>
      <c r="AK6" s="10" cm="1">
        <f t="array" ref="AK6">SUMIFS('EPA non-CO2 Data'!$H:$H,'EPA non-CO2 Data'!$A:$A,'Country Selector'!$A$2,'EPA non-CO2 Data'!$J:$J,$B$1,'EPA non-CO2 Data'!$I:$I,$A6,'EPA non-CO2 Data'!$F:$F,AK$2)*10^12*SUMPRODUCT('Multipliers and Adjustments'!$E$43:$AN$70*('Multipliers and Adjustments'!$E$42:$AN$42=AK$2)*('Multipliers and Adjustments'!$C$43:$C$70=$A6)*('Multipliers and Adjustments'!$D$43:$D$70=$B$1))</f>
        <v>0</v>
      </c>
    </row>
    <row r="7" spans="1:39" x14ac:dyDescent="0.25">
      <c r="A7" t="s">
        <v>568</v>
      </c>
      <c r="B7" s="10" cm="1">
        <f t="array" ref="B7">SUMIFS('EPA non-CO2 Data'!$H:$H,'EPA non-CO2 Data'!$A:$A,'Country Selector'!$A$2,'EPA non-CO2 Data'!$J:$J,$B$1,'EPA non-CO2 Data'!$I:$I,$A7,'EPA non-CO2 Data'!$F:$F,B$2)*10^12*SUMPRODUCT('Multipliers and Adjustments'!$E$43:$AN$70*('Multipliers and Adjustments'!$E$42:$AN$42=B$2)*('Multipliers and Adjustments'!$C$43:$C$70=$A7)*('Multipliers and Adjustments'!$D$43:$D$70=$B$1))</f>
        <v>0</v>
      </c>
      <c r="C7" s="10" cm="1">
        <f t="array" ref="C7">SUMIFS('EPA non-CO2 Data'!$H:$H,'EPA non-CO2 Data'!$A:$A,'Country Selector'!$A$2,'EPA non-CO2 Data'!$J:$J,$B$1,'EPA non-CO2 Data'!$I:$I,$A7,'EPA non-CO2 Data'!$F:$F,C$2)*10^12*SUMPRODUCT('Multipliers and Adjustments'!$E$43:$AN$70*('Multipliers and Adjustments'!$E$42:$AN$42=C$2)*('Multipliers and Adjustments'!$C$43:$C$70=$A7)*('Multipliers and Adjustments'!$D$43:$D$70=$B$1))</f>
        <v>0</v>
      </c>
      <c r="D7" s="10" cm="1">
        <f t="array" ref="D7">SUMIFS('EPA non-CO2 Data'!$H:$H,'EPA non-CO2 Data'!$A:$A,'Country Selector'!$A$2,'EPA non-CO2 Data'!$J:$J,$B$1,'EPA non-CO2 Data'!$I:$I,$A7,'EPA non-CO2 Data'!$F:$F,D$2)*10^12*SUMPRODUCT('Multipliers and Adjustments'!$E$43:$AN$70*('Multipliers and Adjustments'!$E$42:$AN$42=D$2)*('Multipliers and Adjustments'!$C$43:$C$70=$A7)*('Multipliers and Adjustments'!$D$43:$D$70=$B$1))</f>
        <v>0</v>
      </c>
      <c r="E7" s="10" cm="1">
        <f t="array" ref="E7">SUMIFS('EPA non-CO2 Data'!$H:$H,'EPA non-CO2 Data'!$A:$A,'Country Selector'!$A$2,'EPA non-CO2 Data'!$J:$J,$B$1,'EPA non-CO2 Data'!$I:$I,$A7,'EPA non-CO2 Data'!$F:$F,E$2)*10^12*SUMPRODUCT('Multipliers and Adjustments'!$E$43:$AN$70*('Multipliers and Adjustments'!$E$42:$AN$42=E$2)*('Multipliers and Adjustments'!$C$43:$C$70=$A7)*('Multipliers and Adjustments'!$D$43:$D$70=$B$1))</f>
        <v>0</v>
      </c>
      <c r="F7" s="10" cm="1">
        <f t="array" ref="F7">SUMIFS('EPA non-CO2 Data'!$H:$H,'EPA non-CO2 Data'!$A:$A,'Country Selector'!$A$2,'EPA non-CO2 Data'!$J:$J,$B$1,'EPA non-CO2 Data'!$I:$I,$A7,'EPA non-CO2 Data'!$F:$F,F$2)*10^12*SUMPRODUCT('Multipliers and Adjustments'!$E$43:$AN$70*('Multipliers and Adjustments'!$E$42:$AN$42=F$2)*('Multipliers and Adjustments'!$C$43:$C$70=$A7)*('Multipliers and Adjustments'!$D$43:$D$70=$B$1))</f>
        <v>0</v>
      </c>
      <c r="G7" s="10" cm="1">
        <f t="array" ref="G7">SUMIFS('EPA non-CO2 Data'!$H:$H,'EPA non-CO2 Data'!$A:$A,'Country Selector'!$A$2,'EPA non-CO2 Data'!$J:$J,$B$1,'EPA non-CO2 Data'!$I:$I,$A7,'EPA non-CO2 Data'!$F:$F,G$2)*10^12*SUMPRODUCT('Multipliers and Adjustments'!$E$43:$AN$70*('Multipliers and Adjustments'!$E$42:$AN$42=G$2)*('Multipliers and Adjustments'!$C$43:$C$70=$A7)*('Multipliers and Adjustments'!$D$43:$D$70=$B$1))</f>
        <v>0</v>
      </c>
      <c r="H7" s="10" cm="1">
        <f t="array" ref="H7">SUMIFS('EPA non-CO2 Data'!$H:$H,'EPA non-CO2 Data'!$A:$A,'Country Selector'!$A$2,'EPA non-CO2 Data'!$J:$J,$B$1,'EPA non-CO2 Data'!$I:$I,$A7,'EPA non-CO2 Data'!$F:$F,H$2)*10^12*SUMPRODUCT('Multipliers and Adjustments'!$E$43:$AN$70*('Multipliers and Adjustments'!$E$42:$AN$42=H$2)*('Multipliers and Adjustments'!$C$43:$C$70=$A7)*('Multipliers and Adjustments'!$D$43:$D$70=$B$1))</f>
        <v>0</v>
      </c>
      <c r="I7" s="10" cm="1">
        <f t="array" ref="I7">SUMIFS('EPA non-CO2 Data'!$H:$H,'EPA non-CO2 Data'!$A:$A,'Country Selector'!$A$2,'EPA non-CO2 Data'!$J:$J,$B$1,'EPA non-CO2 Data'!$I:$I,$A7,'EPA non-CO2 Data'!$F:$F,I$2)*10^12*SUMPRODUCT('Multipliers and Adjustments'!$E$43:$AN$70*('Multipliers and Adjustments'!$E$42:$AN$42=I$2)*('Multipliers and Adjustments'!$C$43:$C$70=$A7)*('Multipliers and Adjustments'!$D$43:$D$70=$B$1))</f>
        <v>0</v>
      </c>
      <c r="J7" s="10" cm="1">
        <f t="array" ref="J7">SUMIFS('EPA non-CO2 Data'!$H:$H,'EPA non-CO2 Data'!$A:$A,'Country Selector'!$A$2,'EPA non-CO2 Data'!$J:$J,$B$1,'EPA non-CO2 Data'!$I:$I,$A7,'EPA non-CO2 Data'!$F:$F,J$2)*10^12*SUMPRODUCT('Multipliers and Adjustments'!$E$43:$AN$70*('Multipliers and Adjustments'!$E$42:$AN$42=J$2)*('Multipliers and Adjustments'!$C$43:$C$70=$A7)*('Multipliers and Adjustments'!$D$43:$D$70=$B$1))</f>
        <v>0</v>
      </c>
      <c r="K7" s="10" cm="1">
        <f t="array" ref="K7">SUMIFS('EPA non-CO2 Data'!$H:$H,'EPA non-CO2 Data'!$A:$A,'Country Selector'!$A$2,'EPA non-CO2 Data'!$J:$J,$B$1,'EPA non-CO2 Data'!$I:$I,$A7,'EPA non-CO2 Data'!$F:$F,K$2)*10^12*SUMPRODUCT('Multipliers and Adjustments'!$E$43:$AN$70*('Multipliers and Adjustments'!$E$42:$AN$42=K$2)*('Multipliers and Adjustments'!$C$43:$C$70=$A7)*('Multipliers and Adjustments'!$D$43:$D$70=$B$1))</f>
        <v>0</v>
      </c>
      <c r="L7" s="10" cm="1">
        <f t="array" ref="L7">SUMIFS('EPA non-CO2 Data'!$H:$H,'EPA non-CO2 Data'!$A:$A,'Country Selector'!$A$2,'EPA non-CO2 Data'!$J:$J,$B$1,'EPA non-CO2 Data'!$I:$I,$A7,'EPA non-CO2 Data'!$F:$F,L$2)*10^12*SUMPRODUCT('Multipliers and Adjustments'!$E$43:$AN$70*('Multipliers and Adjustments'!$E$42:$AN$42=L$2)*('Multipliers and Adjustments'!$C$43:$C$70=$A7)*('Multipliers and Adjustments'!$D$43:$D$70=$B$1))</f>
        <v>0</v>
      </c>
      <c r="M7" s="10" cm="1">
        <f t="array" ref="M7">SUMIFS('EPA non-CO2 Data'!$H:$H,'EPA non-CO2 Data'!$A:$A,'Country Selector'!$A$2,'EPA non-CO2 Data'!$J:$J,$B$1,'EPA non-CO2 Data'!$I:$I,$A7,'EPA non-CO2 Data'!$F:$F,M$2)*10^12*SUMPRODUCT('Multipliers and Adjustments'!$E$43:$AN$70*('Multipliers and Adjustments'!$E$42:$AN$42=M$2)*('Multipliers and Adjustments'!$C$43:$C$70=$A7)*('Multipliers and Adjustments'!$D$43:$D$70=$B$1))</f>
        <v>0</v>
      </c>
      <c r="N7" s="10" cm="1">
        <f t="array" ref="N7">SUMIFS('EPA non-CO2 Data'!$H:$H,'EPA non-CO2 Data'!$A:$A,'Country Selector'!$A$2,'EPA non-CO2 Data'!$J:$J,$B$1,'EPA non-CO2 Data'!$I:$I,$A7,'EPA non-CO2 Data'!$F:$F,N$2)*10^12*SUMPRODUCT('Multipliers and Adjustments'!$E$43:$AN$70*('Multipliers and Adjustments'!$E$42:$AN$42=N$2)*('Multipliers and Adjustments'!$C$43:$C$70=$A7)*('Multipliers and Adjustments'!$D$43:$D$70=$B$1))</f>
        <v>0</v>
      </c>
      <c r="O7" s="10" cm="1">
        <f t="array" ref="O7">SUMIFS('EPA non-CO2 Data'!$H:$H,'EPA non-CO2 Data'!$A:$A,'Country Selector'!$A$2,'EPA non-CO2 Data'!$J:$J,$B$1,'EPA non-CO2 Data'!$I:$I,$A7,'EPA non-CO2 Data'!$F:$F,O$2)*10^12*SUMPRODUCT('Multipliers and Adjustments'!$E$43:$AN$70*('Multipliers and Adjustments'!$E$42:$AN$42=O$2)*('Multipliers and Adjustments'!$C$43:$C$70=$A7)*('Multipliers and Adjustments'!$D$43:$D$70=$B$1))</f>
        <v>0</v>
      </c>
      <c r="P7" s="10" cm="1">
        <f t="array" ref="P7">SUMIFS('EPA non-CO2 Data'!$H:$H,'EPA non-CO2 Data'!$A:$A,'Country Selector'!$A$2,'EPA non-CO2 Data'!$J:$J,$B$1,'EPA non-CO2 Data'!$I:$I,$A7,'EPA non-CO2 Data'!$F:$F,P$2)*10^12*SUMPRODUCT('Multipliers and Adjustments'!$E$43:$AN$70*('Multipliers and Adjustments'!$E$42:$AN$42=P$2)*('Multipliers and Adjustments'!$C$43:$C$70=$A7)*('Multipliers and Adjustments'!$D$43:$D$70=$B$1))</f>
        <v>0</v>
      </c>
      <c r="Q7" s="10" cm="1">
        <f t="array" ref="Q7">SUMIFS('EPA non-CO2 Data'!$H:$H,'EPA non-CO2 Data'!$A:$A,'Country Selector'!$A$2,'EPA non-CO2 Data'!$J:$J,$B$1,'EPA non-CO2 Data'!$I:$I,$A7,'EPA non-CO2 Data'!$F:$F,Q$2)*10^12*SUMPRODUCT('Multipliers and Adjustments'!$E$43:$AN$70*('Multipliers and Adjustments'!$E$42:$AN$42=Q$2)*('Multipliers and Adjustments'!$C$43:$C$70=$A7)*('Multipliers and Adjustments'!$D$43:$D$70=$B$1))</f>
        <v>0</v>
      </c>
      <c r="R7" s="10" cm="1">
        <f t="array" ref="R7">SUMIFS('EPA non-CO2 Data'!$H:$H,'EPA non-CO2 Data'!$A:$A,'Country Selector'!$A$2,'EPA non-CO2 Data'!$J:$J,$B$1,'EPA non-CO2 Data'!$I:$I,$A7,'EPA non-CO2 Data'!$F:$F,R$2)*10^12*SUMPRODUCT('Multipliers and Adjustments'!$E$43:$AN$70*('Multipliers and Adjustments'!$E$42:$AN$42=R$2)*('Multipliers and Adjustments'!$C$43:$C$70=$A7)*('Multipliers and Adjustments'!$D$43:$D$70=$B$1))</f>
        <v>0</v>
      </c>
      <c r="S7" s="10" cm="1">
        <f t="array" ref="S7">SUMIFS('EPA non-CO2 Data'!$H:$H,'EPA non-CO2 Data'!$A:$A,'Country Selector'!$A$2,'EPA non-CO2 Data'!$J:$J,$B$1,'EPA non-CO2 Data'!$I:$I,$A7,'EPA non-CO2 Data'!$F:$F,S$2)*10^12*SUMPRODUCT('Multipliers and Adjustments'!$E$43:$AN$70*('Multipliers and Adjustments'!$E$42:$AN$42=S$2)*('Multipliers and Adjustments'!$C$43:$C$70=$A7)*('Multipliers and Adjustments'!$D$43:$D$70=$B$1))</f>
        <v>0</v>
      </c>
      <c r="T7" s="10" cm="1">
        <f t="array" ref="T7">SUMIFS('EPA non-CO2 Data'!$H:$H,'EPA non-CO2 Data'!$A:$A,'Country Selector'!$A$2,'EPA non-CO2 Data'!$J:$J,$B$1,'EPA non-CO2 Data'!$I:$I,$A7,'EPA non-CO2 Data'!$F:$F,T$2)*10^12*SUMPRODUCT('Multipliers and Adjustments'!$E$43:$AN$70*('Multipliers and Adjustments'!$E$42:$AN$42=T$2)*('Multipliers and Adjustments'!$C$43:$C$70=$A7)*('Multipliers and Adjustments'!$D$43:$D$70=$B$1))</f>
        <v>0</v>
      </c>
      <c r="U7" s="10" cm="1">
        <f t="array" ref="U7">SUMIFS('EPA non-CO2 Data'!$H:$H,'EPA non-CO2 Data'!$A:$A,'Country Selector'!$A$2,'EPA non-CO2 Data'!$J:$J,$B$1,'EPA non-CO2 Data'!$I:$I,$A7,'EPA non-CO2 Data'!$F:$F,U$2)*10^12*SUMPRODUCT('Multipliers and Adjustments'!$E$43:$AN$70*('Multipliers and Adjustments'!$E$42:$AN$42=U$2)*('Multipliers and Adjustments'!$C$43:$C$70=$A7)*('Multipliers and Adjustments'!$D$43:$D$70=$B$1))</f>
        <v>0</v>
      </c>
      <c r="V7" s="10" cm="1">
        <f t="array" ref="V7">SUMIFS('EPA non-CO2 Data'!$H:$H,'EPA non-CO2 Data'!$A:$A,'Country Selector'!$A$2,'EPA non-CO2 Data'!$J:$J,$B$1,'EPA non-CO2 Data'!$I:$I,$A7,'EPA non-CO2 Data'!$F:$F,V$2)*10^12*SUMPRODUCT('Multipliers and Adjustments'!$E$43:$AN$70*('Multipliers and Adjustments'!$E$42:$AN$42=V$2)*('Multipliers and Adjustments'!$C$43:$C$70=$A7)*('Multipliers and Adjustments'!$D$43:$D$70=$B$1))</f>
        <v>0</v>
      </c>
      <c r="W7" s="10" cm="1">
        <f t="array" ref="W7">SUMIFS('EPA non-CO2 Data'!$H:$H,'EPA non-CO2 Data'!$A:$A,'Country Selector'!$A$2,'EPA non-CO2 Data'!$J:$J,$B$1,'EPA non-CO2 Data'!$I:$I,$A7,'EPA non-CO2 Data'!$F:$F,W$2)*10^12*SUMPRODUCT('Multipliers and Adjustments'!$E$43:$AN$70*('Multipliers and Adjustments'!$E$42:$AN$42=W$2)*('Multipliers and Adjustments'!$C$43:$C$70=$A7)*('Multipliers and Adjustments'!$D$43:$D$70=$B$1))</f>
        <v>0</v>
      </c>
      <c r="X7" s="10" cm="1">
        <f t="array" ref="X7">SUMIFS('EPA non-CO2 Data'!$H:$H,'EPA non-CO2 Data'!$A:$A,'Country Selector'!$A$2,'EPA non-CO2 Data'!$J:$J,$B$1,'EPA non-CO2 Data'!$I:$I,$A7,'EPA non-CO2 Data'!$F:$F,X$2)*10^12*SUMPRODUCT('Multipliers and Adjustments'!$E$43:$AN$70*('Multipliers and Adjustments'!$E$42:$AN$42=X$2)*('Multipliers and Adjustments'!$C$43:$C$70=$A7)*('Multipliers and Adjustments'!$D$43:$D$70=$B$1))</f>
        <v>0</v>
      </c>
      <c r="Y7" s="10" cm="1">
        <f t="array" ref="Y7">SUMIFS('EPA non-CO2 Data'!$H:$H,'EPA non-CO2 Data'!$A:$A,'Country Selector'!$A$2,'EPA non-CO2 Data'!$J:$J,$B$1,'EPA non-CO2 Data'!$I:$I,$A7,'EPA non-CO2 Data'!$F:$F,Y$2)*10^12*SUMPRODUCT('Multipliers and Adjustments'!$E$43:$AN$70*('Multipliers and Adjustments'!$E$42:$AN$42=Y$2)*('Multipliers and Adjustments'!$C$43:$C$70=$A7)*('Multipliers and Adjustments'!$D$43:$D$70=$B$1))</f>
        <v>0</v>
      </c>
      <c r="Z7" s="10" cm="1">
        <f t="array" ref="Z7">SUMIFS('EPA non-CO2 Data'!$H:$H,'EPA non-CO2 Data'!$A:$A,'Country Selector'!$A$2,'EPA non-CO2 Data'!$J:$J,$B$1,'EPA non-CO2 Data'!$I:$I,$A7,'EPA non-CO2 Data'!$F:$F,Z$2)*10^12*SUMPRODUCT('Multipliers and Adjustments'!$E$43:$AN$70*('Multipliers and Adjustments'!$E$42:$AN$42=Z$2)*('Multipliers and Adjustments'!$C$43:$C$70=$A7)*('Multipliers and Adjustments'!$D$43:$D$70=$B$1))</f>
        <v>0</v>
      </c>
      <c r="AA7" s="10" cm="1">
        <f t="array" ref="AA7">SUMIFS('EPA non-CO2 Data'!$H:$H,'EPA non-CO2 Data'!$A:$A,'Country Selector'!$A$2,'EPA non-CO2 Data'!$J:$J,$B$1,'EPA non-CO2 Data'!$I:$I,$A7,'EPA non-CO2 Data'!$F:$F,AA$2)*10^12*SUMPRODUCT('Multipliers and Adjustments'!$E$43:$AN$70*('Multipliers and Adjustments'!$E$42:$AN$42=AA$2)*('Multipliers and Adjustments'!$C$43:$C$70=$A7)*('Multipliers and Adjustments'!$D$43:$D$70=$B$1))</f>
        <v>0</v>
      </c>
      <c r="AB7" s="10" cm="1">
        <f t="array" ref="AB7">SUMIFS('EPA non-CO2 Data'!$H:$H,'EPA non-CO2 Data'!$A:$A,'Country Selector'!$A$2,'EPA non-CO2 Data'!$J:$J,$B$1,'EPA non-CO2 Data'!$I:$I,$A7,'EPA non-CO2 Data'!$F:$F,AB$2)*10^12*SUMPRODUCT('Multipliers and Adjustments'!$E$43:$AN$70*('Multipliers and Adjustments'!$E$42:$AN$42=AB$2)*('Multipliers and Adjustments'!$C$43:$C$70=$A7)*('Multipliers and Adjustments'!$D$43:$D$70=$B$1))</f>
        <v>0</v>
      </c>
      <c r="AC7" s="10" cm="1">
        <f t="array" ref="AC7">SUMIFS('EPA non-CO2 Data'!$H:$H,'EPA non-CO2 Data'!$A:$A,'Country Selector'!$A$2,'EPA non-CO2 Data'!$J:$J,$B$1,'EPA non-CO2 Data'!$I:$I,$A7,'EPA non-CO2 Data'!$F:$F,AC$2)*10^12*SUMPRODUCT('Multipliers and Adjustments'!$E$43:$AN$70*('Multipliers and Adjustments'!$E$42:$AN$42=AC$2)*('Multipliers and Adjustments'!$C$43:$C$70=$A7)*('Multipliers and Adjustments'!$D$43:$D$70=$B$1))</f>
        <v>0</v>
      </c>
      <c r="AD7" s="10" cm="1">
        <f t="array" ref="AD7">SUMIFS('EPA non-CO2 Data'!$H:$H,'EPA non-CO2 Data'!$A:$A,'Country Selector'!$A$2,'EPA non-CO2 Data'!$J:$J,$B$1,'EPA non-CO2 Data'!$I:$I,$A7,'EPA non-CO2 Data'!$F:$F,AD$2)*10^12*SUMPRODUCT('Multipliers and Adjustments'!$E$43:$AN$70*('Multipliers and Adjustments'!$E$42:$AN$42=AD$2)*('Multipliers and Adjustments'!$C$43:$C$70=$A7)*('Multipliers and Adjustments'!$D$43:$D$70=$B$1))</f>
        <v>0</v>
      </c>
      <c r="AE7" s="10" cm="1">
        <f t="array" ref="AE7">SUMIFS('EPA non-CO2 Data'!$H:$H,'EPA non-CO2 Data'!$A:$A,'Country Selector'!$A$2,'EPA non-CO2 Data'!$J:$J,$B$1,'EPA non-CO2 Data'!$I:$I,$A7,'EPA non-CO2 Data'!$F:$F,AE$2)*10^12*SUMPRODUCT('Multipliers and Adjustments'!$E$43:$AN$70*('Multipliers and Adjustments'!$E$42:$AN$42=AE$2)*('Multipliers and Adjustments'!$C$43:$C$70=$A7)*('Multipliers and Adjustments'!$D$43:$D$70=$B$1))</f>
        <v>0</v>
      </c>
      <c r="AF7" s="10" cm="1">
        <f t="array" ref="AF7">SUMIFS('EPA non-CO2 Data'!$H:$H,'EPA non-CO2 Data'!$A:$A,'Country Selector'!$A$2,'EPA non-CO2 Data'!$J:$J,$B$1,'EPA non-CO2 Data'!$I:$I,$A7,'EPA non-CO2 Data'!$F:$F,AF$2)*10^12*SUMPRODUCT('Multipliers and Adjustments'!$E$43:$AN$70*('Multipliers and Adjustments'!$E$42:$AN$42=AF$2)*('Multipliers and Adjustments'!$C$43:$C$70=$A7)*('Multipliers and Adjustments'!$D$43:$D$70=$B$1))</f>
        <v>0</v>
      </c>
      <c r="AG7" s="10" cm="1">
        <f t="array" ref="AG7">SUMIFS('EPA non-CO2 Data'!$H:$H,'EPA non-CO2 Data'!$A:$A,'Country Selector'!$A$2,'EPA non-CO2 Data'!$J:$J,$B$1,'EPA non-CO2 Data'!$I:$I,$A7,'EPA non-CO2 Data'!$F:$F,AG$2)*10^12*SUMPRODUCT('Multipliers and Adjustments'!$E$43:$AN$70*('Multipliers and Adjustments'!$E$42:$AN$42=AG$2)*('Multipliers and Adjustments'!$C$43:$C$70=$A7)*('Multipliers and Adjustments'!$D$43:$D$70=$B$1))</f>
        <v>0</v>
      </c>
      <c r="AH7" s="10" cm="1">
        <f t="array" ref="AH7">SUMIFS('EPA non-CO2 Data'!$H:$H,'EPA non-CO2 Data'!$A:$A,'Country Selector'!$A$2,'EPA non-CO2 Data'!$J:$J,$B$1,'EPA non-CO2 Data'!$I:$I,$A7,'EPA non-CO2 Data'!$F:$F,AH$2)*10^12*SUMPRODUCT('Multipliers and Adjustments'!$E$43:$AN$70*('Multipliers and Adjustments'!$E$42:$AN$42=AH$2)*('Multipliers and Adjustments'!$C$43:$C$70=$A7)*('Multipliers and Adjustments'!$D$43:$D$70=$B$1))</f>
        <v>0</v>
      </c>
      <c r="AI7" s="10" cm="1">
        <f t="array" ref="AI7">SUMIFS('EPA non-CO2 Data'!$H:$H,'EPA non-CO2 Data'!$A:$A,'Country Selector'!$A$2,'EPA non-CO2 Data'!$J:$J,$B$1,'EPA non-CO2 Data'!$I:$I,$A7,'EPA non-CO2 Data'!$F:$F,AI$2)*10^12*SUMPRODUCT('Multipliers and Adjustments'!$E$43:$AN$70*('Multipliers and Adjustments'!$E$42:$AN$42=AI$2)*('Multipliers and Adjustments'!$C$43:$C$70=$A7)*('Multipliers and Adjustments'!$D$43:$D$70=$B$1))</f>
        <v>0</v>
      </c>
      <c r="AJ7" s="10" cm="1">
        <f t="array" ref="AJ7">SUMIFS('EPA non-CO2 Data'!$H:$H,'EPA non-CO2 Data'!$A:$A,'Country Selector'!$A$2,'EPA non-CO2 Data'!$J:$J,$B$1,'EPA non-CO2 Data'!$I:$I,$A7,'EPA non-CO2 Data'!$F:$F,AJ$2)*10^12*SUMPRODUCT('Multipliers and Adjustments'!$E$43:$AN$70*('Multipliers and Adjustments'!$E$42:$AN$42=AJ$2)*('Multipliers and Adjustments'!$C$43:$C$70=$A7)*('Multipliers and Adjustments'!$D$43:$D$70=$B$1))</f>
        <v>0</v>
      </c>
      <c r="AK7" s="10" cm="1">
        <f t="array" ref="AK7">SUMIFS('EPA non-CO2 Data'!$H:$H,'EPA non-CO2 Data'!$A:$A,'Country Selector'!$A$2,'EPA non-CO2 Data'!$J:$J,$B$1,'EPA non-CO2 Data'!$I:$I,$A7,'EPA non-CO2 Data'!$F:$F,AK$2)*10^12*SUMPRODUCT('Multipliers and Adjustments'!$E$43:$AN$70*('Multipliers and Adjustments'!$E$42:$AN$42=AK$2)*('Multipliers and Adjustments'!$C$43:$C$70=$A7)*('Multipliers and Adjustments'!$D$43:$D$70=$B$1))</f>
        <v>0</v>
      </c>
    </row>
    <row r="8" spans="1:39" x14ac:dyDescent="0.25">
      <c r="A8" t="s">
        <v>569</v>
      </c>
      <c r="B8" s="10" cm="1">
        <f t="array" ref="B8">SUMIFS('EPA non-CO2 Data'!$H:$H,'EPA non-CO2 Data'!$A:$A,'Country Selector'!$A$2,'EPA non-CO2 Data'!$J:$J,$B$1,'EPA non-CO2 Data'!$I:$I,$A8,'EPA non-CO2 Data'!$F:$F,B$2)*10^12*SUMPRODUCT('Multipliers and Adjustments'!$E$43:$AN$70*('Multipliers and Adjustments'!$E$42:$AN$42=B$2)*('Multipliers and Adjustments'!$C$43:$C$70=$A8)*('Multipliers and Adjustments'!$D$43:$D$70=$B$1))</f>
        <v>0</v>
      </c>
      <c r="C8" s="10" cm="1">
        <f t="array" ref="C8">SUMIFS('EPA non-CO2 Data'!$H:$H,'EPA non-CO2 Data'!$A:$A,'Country Selector'!$A$2,'EPA non-CO2 Data'!$J:$J,$B$1,'EPA non-CO2 Data'!$I:$I,$A8,'EPA non-CO2 Data'!$F:$F,C$2)*10^12*SUMPRODUCT('Multipliers and Adjustments'!$E$43:$AN$70*('Multipliers and Adjustments'!$E$42:$AN$42=C$2)*('Multipliers and Adjustments'!$C$43:$C$70=$A8)*('Multipliers and Adjustments'!$D$43:$D$70=$B$1))</f>
        <v>0</v>
      </c>
      <c r="D8" s="10" cm="1">
        <f t="array" ref="D8">SUMIFS('EPA non-CO2 Data'!$H:$H,'EPA non-CO2 Data'!$A:$A,'Country Selector'!$A$2,'EPA non-CO2 Data'!$J:$J,$B$1,'EPA non-CO2 Data'!$I:$I,$A8,'EPA non-CO2 Data'!$F:$F,D$2)*10^12*SUMPRODUCT('Multipliers and Adjustments'!$E$43:$AN$70*('Multipliers and Adjustments'!$E$42:$AN$42=D$2)*('Multipliers and Adjustments'!$C$43:$C$70=$A8)*('Multipliers and Adjustments'!$D$43:$D$70=$B$1))</f>
        <v>0</v>
      </c>
      <c r="E8" s="10" cm="1">
        <f t="array" ref="E8">SUMIFS('EPA non-CO2 Data'!$H:$H,'EPA non-CO2 Data'!$A:$A,'Country Selector'!$A$2,'EPA non-CO2 Data'!$J:$J,$B$1,'EPA non-CO2 Data'!$I:$I,$A8,'EPA non-CO2 Data'!$F:$F,E$2)*10^12*SUMPRODUCT('Multipliers and Adjustments'!$E$43:$AN$70*('Multipliers and Adjustments'!$E$42:$AN$42=E$2)*('Multipliers and Adjustments'!$C$43:$C$70=$A8)*('Multipliers and Adjustments'!$D$43:$D$70=$B$1))</f>
        <v>0</v>
      </c>
      <c r="F8" s="10" cm="1">
        <f t="array" ref="F8">SUMIFS('EPA non-CO2 Data'!$H:$H,'EPA non-CO2 Data'!$A:$A,'Country Selector'!$A$2,'EPA non-CO2 Data'!$J:$J,$B$1,'EPA non-CO2 Data'!$I:$I,$A8,'EPA non-CO2 Data'!$F:$F,F$2)*10^12*SUMPRODUCT('Multipliers and Adjustments'!$E$43:$AN$70*('Multipliers and Adjustments'!$E$42:$AN$42=F$2)*('Multipliers and Adjustments'!$C$43:$C$70=$A8)*('Multipliers and Adjustments'!$D$43:$D$70=$B$1))</f>
        <v>0</v>
      </c>
      <c r="G8" s="10" cm="1">
        <f t="array" ref="G8">SUMIFS('EPA non-CO2 Data'!$H:$H,'EPA non-CO2 Data'!$A:$A,'Country Selector'!$A$2,'EPA non-CO2 Data'!$J:$J,$B$1,'EPA non-CO2 Data'!$I:$I,$A8,'EPA non-CO2 Data'!$F:$F,G$2)*10^12*SUMPRODUCT('Multipliers and Adjustments'!$E$43:$AN$70*('Multipliers and Adjustments'!$E$42:$AN$42=G$2)*('Multipliers and Adjustments'!$C$43:$C$70=$A8)*('Multipliers and Adjustments'!$D$43:$D$70=$B$1))</f>
        <v>0</v>
      </c>
      <c r="H8" s="10" cm="1">
        <f t="array" ref="H8">SUMIFS('EPA non-CO2 Data'!$H:$H,'EPA non-CO2 Data'!$A:$A,'Country Selector'!$A$2,'EPA non-CO2 Data'!$J:$J,$B$1,'EPA non-CO2 Data'!$I:$I,$A8,'EPA non-CO2 Data'!$F:$F,H$2)*10^12*SUMPRODUCT('Multipliers and Adjustments'!$E$43:$AN$70*('Multipliers and Adjustments'!$E$42:$AN$42=H$2)*('Multipliers and Adjustments'!$C$43:$C$70=$A8)*('Multipliers and Adjustments'!$D$43:$D$70=$B$1))</f>
        <v>0</v>
      </c>
      <c r="I8" s="10" cm="1">
        <f t="array" ref="I8">SUMIFS('EPA non-CO2 Data'!$H:$H,'EPA non-CO2 Data'!$A:$A,'Country Selector'!$A$2,'EPA non-CO2 Data'!$J:$J,$B$1,'EPA non-CO2 Data'!$I:$I,$A8,'EPA non-CO2 Data'!$F:$F,I$2)*10^12*SUMPRODUCT('Multipliers and Adjustments'!$E$43:$AN$70*('Multipliers and Adjustments'!$E$42:$AN$42=I$2)*('Multipliers and Adjustments'!$C$43:$C$70=$A8)*('Multipliers and Adjustments'!$D$43:$D$70=$B$1))</f>
        <v>0</v>
      </c>
      <c r="J8" s="10" cm="1">
        <f t="array" ref="J8">SUMIFS('EPA non-CO2 Data'!$H:$H,'EPA non-CO2 Data'!$A:$A,'Country Selector'!$A$2,'EPA non-CO2 Data'!$J:$J,$B$1,'EPA non-CO2 Data'!$I:$I,$A8,'EPA non-CO2 Data'!$F:$F,J$2)*10^12*SUMPRODUCT('Multipliers and Adjustments'!$E$43:$AN$70*('Multipliers and Adjustments'!$E$42:$AN$42=J$2)*('Multipliers and Adjustments'!$C$43:$C$70=$A8)*('Multipliers and Adjustments'!$D$43:$D$70=$B$1))</f>
        <v>0</v>
      </c>
      <c r="K8" s="10" cm="1">
        <f t="array" ref="K8">SUMIFS('EPA non-CO2 Data'!$H:$H,'EPA non-CO2 Data'!$A:$A,'Country Selector'!$A$2,'EPA non-CO2 Data'!$J:$J,$B$1,'EPA non-CO2 Data'!$I:$I,$A8,'EPA non-CO2 Data'!$F:$F,K$2)*10^12*SUMPRODUCT('Multipliers and Adjustments'!$E$43:$AN$70*('Multipliers and Adjustments'!$E$42:$AN$42=K$2)*('Multipliers and Adjustments'!$C$43:$C$70=$A8)*('Multipliers and Adjustments'!$D$43:$D$70=$B$1))</f>
        <v>0</v>
      </c>
      <c r="L8" s="10" cm="1">
        <f t="array" ref="L8">SUMIFS('EPA non-CO2 Data'!$H:$H,'EPA non-CO2 Data'!$A:$A,'Country Selector'!$A$2,'EPA non-CO2 Data'!$J:$J,$B$1,'EPA non-CO2 Data'!$I:$I,$A8,'EPA non-CO2 Data'!$F:$F,L$2)*10^12*SUMPRODUCT('Multipliers and Adjustments'!$E$43:$AN$70*('Multipliers and Adjustments'!$E$42:$AN$42=L$2)*('Multipliers and Adjustments'!$C$43:$C$70=$A8)*('Multipliers and Adjustments'!$D$43:$D$70=$B$1))</f>
        <v>0</v>
      </c>
      <c r="M8" s="10" cm="1">
        <f t="array" ref="M8">SUMIFS('EPA non-CO2 Data'!$H:$H,'EPA non-CO2 Data'!$A:$A,'Country Selector'!$A$2,'EPA non-CO2 Data'!$J:$J,$B$1,'EPA non-CO2 Data'!$I:$I,$A8,'EPA non-CO2 Data'!$F:$F,M$2)*10^12*SUMPRODUCT('Multipliers and Adjustments'!$E$43:$AN$70*('Multipliers and Adjustments'!$E$42:$AN$42=M$2)*('Multipliers and Adjustments'!$C$43:$C$70=$A8)*('Multipliers and Adjustments'!$D$43:$D$70=$B$1))</f>
        <v>0</v>
      </c>
      <c r="N8" s="10" cm="1">
        <f t="array" ref="N8">SUMIFS('EPA non-CO2 Data'!$H:$H,'EPA non-CO2 Data'!$A:$A,'Country Selector'!$A$2,'EPA non-CO2 Data'!$J:$J,$B$1,'EPA non-CO2 Data'!$I:$I,$A8,'EPA non-CO2 Data'!$F:$F,N$2)*10^12*SUMPRODUCT('Multipliers and Adjustments'!$E$43:$AN$70*('Multipliers and Adjustments'!$E$42:$AN$42=N$2)*('Multipliers and Adjustments'!$C$43:$C$70=$A8)*('Multipliers and Adjustments'!$D$43:$D$70=$B$1))</f>
        <v>0</v>
      </c>
      <c r="O8" s="10" cm="1">
        <f t="array" ref="O8">SUMIFS('EPA non-CO2 Data'!$H:$H,'EPA non-CO2 Data'!$A:$A,'Country Selector'!$A$2,'EPA non-CO2 Data'!$J:$J,$B$1,'EPA non-CO2 Data'!$I:$I,$A8,'EPA non-CO2 Data'!$F:$F,O$2)*10^12*SUMPRODUCT('Multipliers and Adjustments'!$E$43:$AN$70*('Multipliers and Adjustments'!$E$42:$AN$42=O$2)*('Multipliers and Adjustments'!$C$43:$C$70=$A8)*('Multipliers and Adjustments'!$D$43:$D$70=$B$1))</f>
        <v>0</v>
      </c>
      <c r="P8" s="10" cm="1">
        <f t="array" ref="P8">SUMIFS('EPA non-CO2 Data'!$H:$H,'EPA non-CO2 Data'!$A:$A,'Country Selector'!$A$2,'EPA non-CO2 Data'!$J:$J,$B$1,'EPA non-CO2 Data'!$I:$I,$A8,'EPA non-CO2 Data'!$F:$F,P$2)*10^12*SUMPRODUCT('Multipliers and Adjustments'!$E$43:$AN$70*('Multipliers and Adjustments'!$E$42:$AN$42=P$2)*('Multipliers and Adjustments'!$C$43:$C$70=$A8)*('Multipliers and Adjustments'!$D$43:$D$70=$B$1))</f>
        <v>0</v>
      </c>
      <c r="Q8" s="10" cm="1">
        <f t="array" ref="Q8">SUMIFS('EPA non-CO2 Data'!$H:$H,'EPA non-CO2 Data'!$A:$A,'Country Selector'!$A$2,'EPA non-CO2 Data'!$J:$J,$B$1,'EPA non-CO2 Data'!$I:$I,$A8,'EPA non-CO2 Data'!$F:$F,Q$2)*10^12*SUMPRODUCT('Multipliers and Adjustments'!$E$43:$AN$70*('Multipliers and Adjustments'!$E$42:$AN$42=Q$2)*('Multipliers and Adjustments'!$C$43:$C$70=$A8)*('Multipliers and Adjustments'!$D$43:$D$70=$B$1))</f>
        <v>0</v>
      </c>
      <c r="R8" s="10" cm="1">
        <f t="array" ref="R8">SUMIFS('EPA non-CO2 Data'!$H:$H,'EPA non-CO2 Data'!$A:$A,'Country Selector'!$A$2,'EPA non-CO2 Data'!$J:$J,$B$1,'EPA non-CO2 Data'!$I:$I,$A8,'EPA non-CO2 Data'!$F:$F,R$2)*10^12*SUMPRODUCT('Multipliers and Adjustments'!$E$43:$AN$70*('Multipliers and Adjustments'!$E$42:$AN$42=R$2)*('Multipliers and Adjustments'!$C$43:$C$70=$A8)*('Multipliers and Adjustments'!$D$43:$D$70=$B$1))</f>
        <v>0</v>
      </c>
      <c r="S8" s="10" cm="1">
        <f t="array" ref="S8">SUMIFS('EPA non-CO2 Data'!$H:$H,'EPA non-CO2 Data'!$A:$A,'Country Selector'!$A$2,'EPA non-CO2 Data'!$J:$J,$B$1,'EPA non-CO2 Data'!$I:$I,$A8,'EPA non-CO2 Data'!$F:$F,S$2)*10^12*SUMPRODUCT('Multipliers and Adjustments'!$E$43:$AN$70*('Multipliers and Adjustments'!$E$42:$AN$42=S$2)*('Multipliers and Adjustments'!$C$43:$C$70=$A8)*('Multipliers and Adjustments'!$D$43:$D$70=$B$1))</f>
        <v>0</v>
      </c>
      <c r="T8" s="10" cm="1">
        <f t="array" ref="T8">SUMIFS('EPA non-CO2 Data'!$H:$H,'EPA non-CO2 Data'!$A:$A,'Country Selector'!$A$2,'EPA non-CO2 Data'!$J:$J,$B$1,'EPA non-CO2 Data'!$I:$I,$A8,'EPA non-CO2 Data'!$F:$F,T$2)*10^12*SUMPRODUCT('Multipliers and Adjustments'!$E$43:$AN$70*('Multipliers and Adjustments'!$E$42:$AN$42=T$2)*('Multipliers and Adjustments'!$C$43:$C$70=$A8)*('Multipliers and Adjustments'!$D$43:$D$70=$B$1))</f>
        <v>0</v>
      </c>
      <c r="U8" s="10" cm="1">
        <f t="array" ref="U8">SUMIFS('EPA non-CO2 Data'!$H:$H,'EPA non-CO2 Data'!$A:$A,'Country Selector'!$A$2,'EPA non-CO2 Data'!$J:$J,$B$1,'EPA non-CO2 Data'!$I:$I,$A8,'EPA non-CO2 Data'!$F:$F,U$2)*10^12*SUMPRODUCT('Multipliers and Adjustments'!$E$43:$AN$70*('Multipliers and Adjustments'!$E$42:$AN$42=U$2)*('Multipliers and Adjustments'!$C$43:$C$70=$A8)*('Multipliers and Adjustments'!$D$43:$D$70=$B$1))</f>
        <v>0</v>
      </c>
      <c r="V8" s="10" cm="1">
        <f t="array" ref="V8">SUMIFS('EPA non-CO2 Data'!$H:$H,'EPA non-CO2 Data'!$A:$A,'Country Selector'!$A$2,'EPA non-CO2 Data'!$J:$J,$B$1,'EPA non-CO2 Data'!$I:$I,$A8,'EPA non-CO2 Data'!$F:$F,V$2)*10^12*SUMPRODUCT('Multipliers and Adjustments'!$E$43:$AN$70*('Multipliers and Adjustments'!$E$42:$AN$42=V$2)*('Multipliers and Adjustments'!$C$43:$C$70=$A8)*('Multipliers and Adjustments'!$D$43:$D$70=$B$1))</f>
        <v>0</v>
      </c>
      <c r="W8" s="10" cm="1">
        <f t="array" ref="W8">SUMIFS('EPA non-CO2 Data'!$H:$H,'EPA non-CO2 Data'!$A:$A,'Country Selector'!$A$2,'EPA non-CO2 Data'!$J:$J,$B$1,'EPA non-CO2 Data'!$I:$I,$A8,'EPA non-CO2 Data'!$F:$F,W$2)*10^12*SUMPRODUCT('Multipliers and Adjustments'!$E$43:$AN$70*('Multipliers and Adjustments'!$E$42:$AN$42=W$2)*('Multipliers and Adjustments'!$C$43:$C$70=$A8)*('Multipliers and Adjustments'!$D$43:$D$70=$B$1))</f>
        <v>0</v>
      </c>
      <c r="X8" s="10" cm="1">
        <f t="array" ref="X8">SUMIFS('EPA non-CO2 Data'!$H:$H,'EPA non-CO2 Data'!$A:$A,'Country Selector'!$A$2,'EPA non-CO2 Data'!$J:$J,$B$1,'EPA non-CO2 Data'!$I:$I,$A8,'EPA non-CO2 Data'!$F:$F,X$2)*10^12*SUMPRODUCT('Multipliers and Adjustments'!$E$43:$AN$70*('Multipliers and Adjustments'!$E$42:$AN$42=X$2)*('Multipliers and Adjustments'!$C$43:$C$70=$A8)*('Multipliers and Adjustments'!$D$43:$D$70=$B$1))</f>
        <v>0</v>
      </c>
      <c r="Y8" s="10" cm="1">
        <f t="array" ref="Y8">SUMIFS('EPA non-CO2 Data'!$H:$H,'EPA non-CO2 Data'!$A:$A,'Country Selector'!$A$2,'EPA non-CO2 Data'!$J:$J,$B$1,'EPA non-CO2 Data'!$I:$I,$A8,'EPA non-CO2 Data'!$F:$F,Y$2)*10^12*SUMPRODUCT('Multipliers and Adjustments'!$E$43:$AN$70*('Multipliers and Adjustments'!$E$42:$AN$42=Y$2)*('Multipliers and Adjustments'!$C$43:$C$70=$A8)*('Multipliers and Adjustments'!$D$43:$D$70=$B$1))</f>
        <v>0</v>
      </c>
      <c r="Z8" s="10" cm="1">
        <f t="array" ref="Z8">SUMIFS('EPA non-CO2 Data'!$H:$H,'EPA non-CO2 Data'!$A:$A,'Country Selector'!$A$2,'EPA non-CO2 Data'!$J:$J,$B$1,'EPA non-CO2 Data'!$I:$I,$A8,'EPA non-CO2 Data'!$F:$F,Z$2)*10^12*SUMPRODUCT('Multipliers and Adjustments'!$E$43:$AN$70*('Multipliers and Adjustments'!$E$42:$AN$42=Z$2)*('Multipliers and Adjustments'!$C$43:$C$70=$A8)*('Multipliers and Adjustments'!$D$43:$D$70=$B$1))</f>
        <v>0</v>
      </c>
      <c r="AA8" s="10" cm="1">
        <f t="array" ref="AA8">SUMIFS('EPA non-CO2 Data'!$H:$H,'EPA non-CO2 Data'!$A:$A,'Country Selector'!$A$2,'EPA non-CO2 Data'!$J:$J,$B$1,'EPA non-CO2 Data'!$I:$I,$A8,'EPA non-CO2 Data'!$F:$F,AA$2)*10^12*SUMPRODUCT('Multipliers and Adjustments'!$E$43:$AN$70*('Multipliers and Adjustments'!$E$42:$AN$42=AA$2)*('Multipliers and Adjustments'!$C$43:$C$70=$A8)*('Multipliers and Adjustments'!$D$43:$D$70=$B$1))</f>
        <v>0</v>
      </c>
      <c r="AB8" s="10" cm="1">
        <f t="array" ref="AB8">SUMIFS('EPA non-CO2 Data'!$H:$H,'EPA non-CO2 Data'!$A:$A,'Country Selector'!$A$2,'EPA non-CO2 Data'!$J:$J,$B$1,'EPA non-CO2 Data'!$I:$I,$A8,'EPA non-CO2 Data'!$F:$F,AB$2)*10^12*SUMPRODUCT('Multipliers and Adjustments'!$E$43:$AN$70*('Multipliers and Adjustments'!$E$42:$AN$42=AB$2)*('Multipliers and Adjustments'!$C$43:$C$70=$A8)*('Multipliers and Adjustments'!$D$43:$D$70=$B$1))</f>
        <v>0</v>
      </c>
      <c r="AC8" s="10" cm="1">
        <f t="array" ref="AC8">SUMIFS('EPA non-CO2 Data'!$H:$H,'EPA non-CO2 Data'!$A:$A,'Country Selector'!$A$2,'EPA non-CO2 Data'!$J:$J,$B$1,'EPA non-CO2 Data'!$I:$I,$A8,'EPA non-CO2 Data'!$F:$F,AC$2)*10^12*SUMPRODUCT('Multipliers and Adjustments'!$E$43:$AN$70*('Multipliers and Adjustments'!$E$42:$AN$42=AC$2)*('Multipliers and Adjustments'!$C$43:$C$70=$A8)*('Multipliers and Adjustments'!$D$43:$D$70=$B$1))</f>
        <v>0</v>
      </c>
      <c r="AD8" s="10" cm="1">
        <f t="array" ref="AD8">SUMIFS('EPA non-CO2 Data'!$H:$H,'EPA non-CO2 Data'!$A:$A,'Country Selector'!$A$2,'EPA non-CO2 Data'!$J:$J,$B$1,'EPA non-CO2 Data'!$I:$I,$A8,'EPA non-CO2 Data'!$F:$F,AD$2)*10^12*SUMPRODUCT('Multipliers and Adjustments'!$E$43:$AN$70*('Multipliers and Adjustments'!$E$42:$AN$42=AD$2)*('Multipliers and Adjustments'!$C$43:$C$70=$A8)*('Multipliers and Adjustments'!$D$43:$D$70=$B$1))</f>
        <v>0</v>
      </c>
      <c r="AE8" s="10" cm="1">
        <f t="array" ref="AE8">SUMIFS('EPA non-CO2 Data'!$H:$H,'EPA non-CO2 Data'!$A:$A,'Country Selector'!$A$2,'EPA non-CO2 Data'!$J:$J,$B$1,'EPA non-CO2 Data'!$I:$I,$A8,'EPA non-CO2 Data'!$F:$F,AE$2)*10^12*SUMPRODUCT('Multipliers and Adjustments'!$E$43:$AN$70*('Multipliers and Adjustments'!$E$42:$AN$42=AE$2)*('Multipliers and Adjustments'!$C$43:$C$70=$A8)*('Multipliers and Adjustments'!$D$43:$D$70=$B$1))</f>
        <v>0</v>
      </c>
      <c r="AF8" s="10" cm="1">
        <f t="array" ref="AF8">SUMIFS('EPA non-CO2 Data'!$H:$H,'EPA non-CO2 Data'!$A:$A,'Country Selector'!$A$2,'EPA non-CO2 Data'!$J:$J,$B$1,'EPA non-CO2 Data'!$I:$I,$A8,'EPA non-CO2 Data'!$F:$F,AF$2)*10^12*SUMPRODUCT('Multipliers and Adjustments'!$E$43:$AN$70*('Multipliers and Adjustments'!$E$42:$AN$42=AF$2)*('Multipliers and Adjustments'!$C$43:$C$70=$A8)*('Multipliers and Adjustments'!$D$43:$D$70=$B$1))</f>
        <v>0</v>
      </c>
      <c r="AG8" s="10" cm="1">
        <f t="array" ref="AG8">SUMIFS('EPA non-CO2 Data'!$H:$H,'EPA non-CO2 Data'!$A:$A,'Country Selector'!$A$2,'EPA non-CO2 Data'!$J:$J,$B$1,'EPA non-CO2 Data'!$I:$I,$A8,'EPA non-CO2 Data'!$F:$F,AG$2)*10^12*SUMPRODUCT('Multipliers and Adjustments'!$E$43:$AN$70*('Multipliers and Adjustments'!$E$42:$AN$42=AG$2)*('Multipliers and Adjustments'!$C$43:$C$70=$A8)*('Multipliers and Adjustments'!$D$43:$D$70=$B$1))</f>
        <v>0</v>
      </c>
      <c r="AH8" s="10" cm="1">
        <f t="array" ref="AH8">SUMIFS('EPA non-CO2 Data'!$H:$H,'EPA non-CO2 Data'!$A:$A,'Country Selector'!$A$2,'EPA non-CO2 Data'!$J:$J,$B$1,'EPA non-CO2 Data'!$I:$I,$A8,'EPA non-CO2 Data'!$F:$F,AH$2)*10^12*SUMPRODUCT('Multipliers and Adjustments'!$E$43:$AN$70*('Multipliers and Adjustments'!$E$42:$AN$42=AH$2)*('Multipliers and Adjustments'!$C$43:$C$70=$A8)*('Multipliers and Adjustments'!$D$43:$D$70=$B$1))</f>
        <v>0</v>
      </c>
      <c r="AI8" s="10" cm="1">
        <f t="array" ref="AI8">SUMIFS('EPA non-CO2 Data'!$H:$H,'EPA non-CO2 Data'!$A:$A,'Country Selector'!$A$2,'EPA non-CO2 Data'!$J:$J,$B$1,'EPA non-CO2 Data'!$I:$I,$A8,'EPA non-CO2 Data'!$F:$F,AI$2)*10^12*SUMPRODUCT('Multipliers and Adjustments'!$E$43:$AN$70*('Multipliers and Adjustments'!$E$42:$AN$42=AI$2)*('Multipliers and Adjustments'!$C$43:$C$70=$A8)*('Multipliers and Adjustments'!$D$43:$D$70=$B$1))</f>
        <v>0</v>
      </c>
      <c r="AJ8" s="10" cm="1">
        <f t="array" ref="AJ8">SUMIFS('EPA non-CO2 Data'!$H:$H,'EPA non-CO2 Data'!$A:$A,'Country Selector'!$A$2,'EPA non-CO2 Data'!$J:$J,$B$1,'EPA non-CO2 Data'!$I:$I,$A8,'EPA non-CO2 Data'!$F:$F,AJ$2)*10^12*SUMPRODUCT('Multipliers and Adjustments'!$E$43:$AN$70*('Multipliers and Adjustments'!$E$42:$AN$42=AJ$2)*('Multipliers and Adjustments'!$C$43:$C$70=$A8)*('Multipliers and Adjustments'!$D$43:$D$70=$B$1))</f>
        <v>0</v>
      </c>
      <c r="AK8" s="10" cm="1">
        <f t="array" ref="AK8">SUMIFS('EPA non-CO2 Data'!$H:$H,'EPA non-CO2 Data'!$A:$A,'Country Selector'!$A$2,'EPA non-CO2 Data'!$J:$J,$B$1,'EPA non-CO2 Data'!$I:$I,$A8,'EPA non-CO2 Data'!$F:$F,AK$2)*10^12*SUMPRODUCT('Multipliers and Adjustments'!$E$43:$AN$70*('Multipliers and Adjustments'!$E$42:$AN$42=AK$2)*('Multipliers and Adjustments'!$C$43:$C$70=$A8)*('Multipliers and Adjustments'!$D$43:$D$70=$B$1))</f>
        <v>0</v>
      </c>
    </row>
    <row r="9" spans="1:39" x14ac:dyDescent="0.25">
      <c r="A9" t="s">
        <v>570</v>
      </c>
      <c r="B9" s="10" cm="1">
        <f t="array" ref="B9">SUMIFS('EPA non-CO2 Data'!$H:$H,'EPA non-CO2 Data'!$A:$A,'Country Selector'!$A$2,'EPA non-CO2 Data'!$J:$J,$B$1,'EPA non-CO2 Data'!$I:$I,$A9,'EPA non-CO2 Data'!$F:$F,B$2)*10^12*SUMPRODUCT('Multipliers and Adjustments'!$E$43:$AN$70*('Multipliers and Adjustments'!$E$42:$AN$42=B$2)*('Multipliers and Adjustments'!$C$43:$C$70=$A9)*('Multipliers and Adjustments'!$D$43:$D$70=$B$1))</f>
        <v>0</v>
      </c>
      <c r="C9" s="10" cm="1">
        <f t="array" ref="C9">SUMIFS('EPA non-CO2 Data'!$H:$H,'EPA non-CO2 Data'!$A:$A,'Country Selector'!$A$2,'EPA non-CO2 Data'!$J:$J,$B$1,'EPA non-CO2 Data'!$I:$I,$A9,'EPA non-CO2 Data'!$F:$F,C$2)*10^12*SUMPRODUCT('Multipliers and Adjustments'!$E$43:$AN$70*('Multipliers and Adjustments'!$E$42:$AN$42=C$2)*('Multipliers and Adjustments'!$C$43:$C$70=$A9)*('Multipliers and Adjustments'!$D$43:$D$70=$B$1))</f>
        <v>0</v>
      </c>
      <c r="D9" s="10" cm="1">
        <f t="array" ref="D9">SUMIFS('EPA non-CO2 Data'!$H:$H,'EPA non-CO2 Data'!$A:$A,'Country Selector'!$A$2,'EPA non-CO2 Data'!$J:$J,$B$1,'EPA non-CO2 Data'!$I:$I,$A9,'EPA non-CO2 Data'!$F:$F,D$2)*10^12*SUMPRODUCT('Multipliers and Adjustments'!$E$43:$AN$70*('Multipliers and Adjustments'!$E$42:$AN$42=D$2)*('Multipliers and Adjustments'!$C$43:$C$70=$A9)*('Multipliers and Adjustments'!$D$43:$D$70=$B$1))</f>
        <v>0</v>
      </c>
      <c r="E9" s="10" cm="1">
        <f t="array" ref="E9">SUMIFS('EPA non-CO2 Data'!$H:$H,'EPA non-CO2 Data'!$A:$A,'Country Selector'!$A$2,'EPA non-CO2 Data'!$J:$J,$B$1,'EPA non-CO2 Data'!$I:$I,$A9,'EPA non-CO2 Data'!$F:$F,E$2)*10^12*SUMPRODUCT('Multipliers and Adjustments'!$E$43:$AN$70*('Multipliers and Adjustments'!$E$42:$AN$42=E$2)*('Multipliers and Adjustments'!$C$43:$C$70=$A9)*('Multipliers and Adjustments'!$D$43:$D$70=$B$1))</f>
        <v>0</v>
      </c>
      <c r="F9" s="10" cm="1">
        <f t="array" ref="F9">SUMIFS('EPA non-CO2 Data'!$H:$H,'EPA non-CO2 Data'!$A:$A,'Country Selector'!$A$2,'EPA non-CO2 Data'!$J:$J,$B$1,'EPA non-CO2 Data'!$I:$I,$A9,'EPA non-CO2 Data'!$F:$F,F$2)*10^12*SUMPRODUCT('Multipliers and Adjustments'!$E$43:$AN$70*('Multipliers and Adjustments'!$E$42:$AN$42=F$2)*('Multipliers and Adjustments'!$C$43:$C$70=$A9)*('Multipliers and Adjustments'!$D$43:$D$70=$B$1))</f>
        <v>0</v>
      </c>
      <c r="G9" s="10" cm="1">
        <f t="array" ref="G9">SUMIFS('EPA non-CO2 Data'!$H:$H,'EPA non-CO2 Data'!$A:$A,'Country Selector'!$A$2,'EPA non-CO2 Data'!$J:$J,$B$1,'EPA non-CO2 Data'!$I:$I,$A9,'EPA non-CO2 Data'!$F:$F,G$2)*10^12*SUMPRODUCT('Multipliers and Adjustments'!$E$43:$AN$70*('Multipliers and Adjustments'!$E$42:$AN$42=G$2)*('Multipliers and Adjustments'!$C$43:$C$70=$A9)*('Multipliers and Adjustments'!$D$43:$D$70=$B$1))</f>
        <v>0</v>
      </c>
      <c r="H9" s="10" cm="1">
        <f t="array" ref="H9">SUMIFS('EPA non-CO2 Data'!$H:$H,'EPA non-CO2 Data'!$A:$A,'Country Selector'!$A$2,'EPA non-CO2 Data'!$J:$J,$B$1,'EPA non-CO2 Data'!$I:$I,$A9,'EPA non-CO2 Data'!$F:$F,H$2)*10^12*SUMPRODUCT('Multipliers and Adjustments'!$E$43:$AN$70*('Multipliers and Adjustments'!$E$42:$AN$42=H$2)*('Multipliers and Adjustments'!$C$43:$C$70=$A9)*('Multipliers and Adjustments'!$D$43:$D$70=$B$1))</f>
        <v>0</v>
      </c>
      <c r="I9" s="10" cm="1">
        <f t="array" ref="I9">SUMIFS('EPA non-CO2 Data'!$H:$H,'EPA non-CO2 Data'!$A:$A,'Country Selector'!$A$2,'EPA non-CO2 Data'!$J:$J,$B$1,'EPA non-CO2 Data'!$I:$I,$A9,'EPA non-CO2 Data'!$F:$F,I$2)*10^12*SUMPRODUCT('Multipliers and Adjustments'!$E$43:$AN$70*('Multipliers and Adjustments'!$E$42:$AN$42=I$2)*('Multipliers and Adjustments'!$C$43:$C$70=$A9)*('Multipliers and Adjustments'!$D$43:$D$70=$B$1))</f>
        <v>0</v>
      </c>
      <c r="J9" s="10" cm="1">
        <f t="array" ref="J9">SUMIFS('EPA non-CO2 Data'!$H:$H,'EPA non-CO2 Data'!$A:$A,'Country Selector'!$A$2,'EPA non-CO2 Data'!$J:$J,$B$1,'EPA non-CO2 Data'!$I:$I,$A9,'EPA non-CO2 Data'!$F:$F,J$2)*10^12*SUMPRODUCT('Multipliers and Adjustments'!$E$43:$AN$70*('Multipliers and Adjustments'!$E$42:$AN$42=J$2)*('Multipliers and Adjustments'!$C$43:$C$70=$A9)*('Multipliers and Adjustments'!$D$43:$D$70=$B$1))</f>
        <v>0</v>
      </c>
      <c r="K9" s="10" cm="1">
        <f t="array" ref="K9">SUMIFS('EPA non-CO2 Data'!$H:$H,'EPA non-CO2 Data'!$A:$A,'Country Selector'!$A$2,'EPA non-CO2 Data'!$J:$J,$B$1,'EPA non-CO2 Data'!$I:$I,$A9,'EPA non-CO2 Data'!$F:$F,K$2)*10^12*SUMPRODUCT('Multipliers and Adjustments'!$E$43:$AN$70*('Multipliers and Adjustments'!$E$42:$AN$42=K$2)*('Multipliers and Adjustments'!$C$43:$C$70=$A9)*('Multipliers and Adjustments'!$D$43:$D$70=$B$1))</f>
        <v>0</v>
      </c>
      <c r="L9" s="10" cm="1">
        <f t="array" ref="L9">SUMIFS('EPA non-CO2 Data'!$H:$H,'EPA non-CO2 Data'!$A:$A,'Country Selector'!$A$2,'EPA non-CO2 Data'!$J:$J,$B$1,'EPA non-CO2 Data'!$I:$I,$A9,'EPA non-CO2 Data'!$F:$F,L$2)*10^12*SUMPRODUCT('Multipliers and Adjustments'!$E$43:$AN$70*('Multipliers and Adjustments'!$E$42:$AN$42=L$2)*('Multipliers and Adjustments'!$C$43:$C$70=$A9)*('Multipliers and Adjustments'!$D$43:$D$70=$B$1))</f>
        <v>0</v>
      </c>
      <c r="M9" s="10" cm="1">
        <f t="array" ref="M9">SUMIFS('EPA non-CO2 Data'!$H:$H,'EPA non-CO2 Data'!$A:$A,'Country Selector'!$A$2,'EPA non-CO2 Data'!$J:$J,$B$1,'EPA non-CO2 Data'!$I:$I,$A9,'EPA non-CO2 Data'!$F:$F,M$2)*10^12*SUMPRODUCT('Multipliers and Adjustments'!$E$43:$AN$70*('Multipliers and Adjustments'!$E$42:$AN$42=M$2)*('Multipliers and Adjustments'!$C$43:$C$70=$A9)*('Multipliers and Adjustments'!$D$43:$D$70=$B$1))</f>
        <v>0</v>
      </c>
      <c r="N9" s="10" cm="1">
        <f t="array" ref="N9">SUMIFS('EPA non-CO2 Data'!$H:$H,'EPA non-CO2 Data'!$A:$A,'Country Selector'!$A$2,'EPA non-CO2 Data'!$J:$J,$B$1,'EPA non-CO2 Data'!$I:$I,$A9,'EPA non-CO2 Data'!$F:$F,N$2)*10^12*SUMPRODUCT('Multipliers and Adjustments'!$E$43:$AN$70*('Multipliers and Adjustments'!$E$42:$AN$42=N$2)*('Multipliers and Adjustments'!$C$43:$C$70=$A9)*('Multipliers and Adjustments'!$D$43:$D$70=$B$1))</f>
        <v>0</v>
      </c>
      <c r="O9" s="10" cm="1">
        <f t="array" ref="O9">SUMIFS('EPA non-CO2 Data'!$H:$H,'EPA non-CO2 Data'!$A:$A,'Country Selector'!$A$2,'EPA non-CO2 Data'!$J:$J,$B$1,'EPA non-CO2 Data'!$I:$I,$A9,'EPA non-CO2 Data'!$F:$F,O$2)*10^12*SUMPRODUCT('Multipliers and Adjustments'!$E$43:$AN$70*('Multipliers and Adjustments'!$E$42:$AN$42=O$2)*('Multipliers and Adjustments'!$C$43:$C$70=$A9)*('Multipliers and Adjustments'!$D$43:$D$70=$B$1))</f>
        <v>0</v>
      </c>
      <c r="P9" s="10" cm="1">
        <f t="array" ref="P9">SUMIFS('EPA non-CO2 Data'!$H:$H,'EPA non-CO2 Data'!$A:$A,'Country Selector'!$A$2,'EPA non-CO2 Data'!$J:$J,$B$1,'EPA non-CO2 Data'!$I:$I,$A9,'EPA non-CO2 Data'!$F:$F,P$2)*10^12*SUMPRODUCT('Multipliers and Adjustments'!$E$43:$AN$70*('Multipliers and Adjustments'!$E$42:$AN$42=P$2)*('Multipliers and Adjustments'!$C$43:$C$70=$A9)*('Multipliers and Adjustments'!$D$43:$D$70=$B$1))</f>
        <v>0</v>
      </c>
      <c r="Q9" s="10" cm="1">
        <f t="array" ref="Q9">SUMIFS('EPA non-CO2 Data'!$H:$H,'EPA non-CO2 Data'!$A:$A,'Country Selector'!$A$2,'EPA non-CO2 Data'!$J:$J,$B$1,'EPA non-CO2 Data'!$I:$I,$A9,'EPA non-CO2 Data'!$F:$F,Q$2)*10^12*SUMPRODUCT('Multipliers and Adjustments'!$E$43:$AN$70*('Multipliers and Adjustments'!$E$42:$AN$42=Q$2)*('Multipliers and Adjustments'!$C$43:$C$70=$A9)*('Multipliers and Adjustments'!$D$43:$D$70=$B$1))</f>
        <v>0</v>
      </c>
      <c r="R9" s="10" cm="1">
        <f t="array" ref="R9">SUMIFS('EPA non-CO2 Data'!$H:$H,'EPA non-CO2 Data'!$A:$A,'Country Selector'!$A$2,'EPA non-CO2 Data'!$J:$J,$B$1,'EPA non-CO2 Data'!$I:$I,$A9,'EPA non-CO2 Data'!$F:$F,R$2)*10^12*SUMPRODUCT('Multipliers and Adjustments'!$E$43:$AN$70*('Multipliers and Adjustments'!$E$42:$AN$42=R$2)*('Multipliers and Adjustments'!$C$43:$C$70=$A9)*('Multipliers and Adjustments'!$D$43:$D$70=$B$1))</f>
        <v>0</v>
      </c>
      <c r="S9" s="10" cm="1">
        <f t="array" ref="S9">SUMIFS('EPA non-CO2 Data'!$H:$H,'EPA non-CO2 Data'!$A:$A,'Country Selector'!$A$2,'EPA non-CO2 Data'!$J:$J,$B$1,'EPA non-CO2 Data'!$I:$I,$A9,'EPA non-CO2 Data'!$F:$F,S$2)*10^12*SUMPRODUCT('Multipliers and Adjustments'!$E$43:$AN$70*('Multipliers and Adjustments'!$E$42:$AN$42=S$2)*('Multipliers and Adjustments'!$C$43:$C$70=$A9)*('Multipliers and Adjustments'!$D$43:$D$70=$B$1))</f>
        <v>0</v>
      </c>
      <c r="T9" s="10" cm="1">
        <f t="array" ref="T9">SUMIFS('EPA non-CO2 Data'!$H:$H,'EPA non-CO2 Data'!$A:$A,'Country Selector'!$A$2,'EPA non-CO2 Data'!$J:$J,$B$1,'EPA non-CO2 Data'!$I:$I,$A9,'EPA non-CO2 Data'!$F:$F,T$2)*10^12*SUMPRODUCT('Multipliers and Adjustments'!$E$43:$AN$70*('Multipliers and Adjustments'!$E$42:$AN$42=T$2)*('Multipliers and Adjustments'!$C$43:$C$70=$A9)*('Multipliers and Adjustments'!$D$43:$D$70=$B$1))</f>
        <v>0</v>
      </c>
      <c r="U9" s="10" cm="1">
        <f t="array" ref="U9">SUMIFS('EPA non-CO2 Data'!$H:$H,'EPA non-CO2 Data'!$A:$A,'Country Selector'!$A$2,'EPA non-CO2 Data'!$J:$J,$B$1,'EPA non-CO2 Data'!$I:$I,$A9,'EPA non-CO2 Data'!$F:$F,U$2)*10^12*SUMPRODUCT('Multipliers and Adjustments'!$E$43:$AN$70*('Multipliers and Adjustments'!$E$42:$AN$42=U$2)*('Multipliers and Adjustments'!$C$43:$C$70=$A9)*('Multipliers and Adjustments'!$D$43:$D$70=$B$1))</f>
        <v>0</v>
      </c>
      <c r="V9" s="10" cm="1">
        <f t="array" ref="V9">SUMIFS('EPA non-CO2 Data'!$H:$H,'EPA non-CO2 Data'!$A:$A,'Country Selector'!$A$2,'EPA non-CO2 Data'!$J:$J,$B$1,'EPA non-CO2 Data'!$I:$I,$A9,'EPA non-CO2 Data'!$F:$F,V$2)*10^12*SUMPRODUCT('Multipliers and Adjustments'!$E$43:$AN$70*('Multipliers and Adjustments'!$E$42:$AN$42=V$2)*('Multipliers and Adjustments'!$C$43:$C$70=$A9)*('Multipliers and Adjustments'!$D$43:$D$70=$B$1))</f>
        <v>0</v>
      </c>
      <c r="W9" s="10" cm="1">
        <f t="array" ref="W9">SUMIFS('EPA non-CO2 Data'!$H:$H,'EPA non-CO2 Data'!$A:$A,'Country Selector'!$A$2,'EPA non-CO2 Data'!$J:$J,$B$1,'EPA non-CO2 Data'!$I:$I,$A9,'EPA non-CO2 Data'!$F:$F,W$2)*10^12*SUMPRODUCT('Multipliers and Adjustments'!$E$43:$AN$70*('Multipliers and Adjustments'!$E$42:$AN$42=W$2)*('Multipliers and Adjustments'!$C$43:$C$70=$A9)*('Multipliers and Adjustments'!$D$43:$D$70=$B$1))</f>
        <v>0</v>
      </c>
      <c r="X9" s="10" cm="1">
        <f t="array" ref="X9">SUMIFS('EPA non-CO2 Data'!$H:$H,'EPA non-CO2 Data'!$A:$A,'Country Selector'!$A$2,'EPA non-CO2 Data'!$J:$J,$B$1,'EPA non-CO2 Data'!$I:$I,$A9,'EPA non-CO2 Data'!$F:$F,X$2)*10^12*SUMPRODUCT('Multipliers and Adjustments'!$E$43:$AN$70*('Multipliers and Adjustments'!$E$42:$AN$42=X$2)*('Multipliers and Adjustments'!$C$43:$C$70=$A9)*('Multipliers and Adjustments'!$D$43:$D$70=$B$1))</f>
        <v>0</v>
      </c>
      <c r="Y9" s="10" cm="1">
        <f t="array" ref="Y9">SUMIFS('EPA non-CO2 Data'!$H:$H,'EPA non-CO2 Data'!$A:$A,'Country Selector'!$A$2,'EPA non-CO2 Data'!$J:$J,$B$1,'EPA non-CO2 Data'!$I:$I,$A9,'EPA non-CO2 Data'!$F:$F,Y$2)*10^12*SUMPRODUCT('Multipliers and Adjustments'!$E$43:$AN$70*('Multipliers and Adjustments'!$E$42:$AN$42=Y$2)*('Multipliers and Adjustments'!$C$43:$C$70=$A9)*('Multipliers and Adjustments'!$D$43:$D$70=$B$1))</f>
        <v>0</v>
      </c>
      <c r="Z9" s="10" cm="1">
        <f t="array" ref="Z9">SUMIFS('EPA non-CO2 Data'!$H:$H,'EPA non-CO2 Data'!$A:$A,'Country Selector'!$A$2,'EPA non-CO2 Data'!$J:$J,$B$1,'EPA non-CO2 Data'!$I:$I,$A9,'EPA non-CO2 Data'!$F:$F,Z$2)*10^12*SUMPRODUCT('Multipliers and Adjustments'!$E$43:$AN$70*('Multipliers and Adjustments'!$E$42:$AN$42=Z$2)*('Multipliers and Adjustments'!$C$43:$C$70=$A9)*('Multipliers and Adjustments'!$D$43:$D$70=$B$1))</f>
        <v>0</v>
      </c>
      <c r="AA9" s="10" cm="1">
        <f t="array" ref="AA9">SUMIFS('EPA non-CO2 Data'!$H:$H,'EPA non-CO2 Data'!$A:$A,'Country Selector'!$A$2,'EPA non-CO2 Data'!$J:$J,$B$1,'EPA non-CO2 Data'!$I:$I,$A9,'EPA non-CO2 Data'!$F:$F,AA$2)*10^12*SUMPRODUCT('Multipliers and Adjustments'!$E$43:$AN$70*('Multipliers and Adjustments'!$E$42:$AN$42=AA$2)*('Multipliers and Adjustments'!$C$43:$C$70=$A9)*('Multipliers and Adjustments'!$D$43:$D$70=$B$1))</f>
        <v>0</v>
      </c>
      <c r="AB9" s="10" cm="1">
        <f t="array" ref="AB9">SUMIFS('EPA non-CO2 Data'!$H:$H,'EPA non-CO2 Data'!$A:$A,'Country Selector'!$A$2,'EPA non-CO2 Data'!$J:$J,$B$1,'EPA non-CO2 Data'!$I:$I,$A9,'EPA non-CO2 Data'!$F:$F,AB$2)*10^12*SUMPRODUCT('Multipliers and Adjustments'!$E$43:$AN$70*('Multipliers and Adjustments'!$E$42:$AN$42=AB$2)*('Multipliers and Adjustments'!$C$43:$C$70=$A9)*('Multipliers and Adjustments'!$D$43:$D$70=$B$1))</f>
        <v>0</v>
      </c>
      <c r="AC9" s="10" cm="1">
        <f t="array" ref="AC9">SUMIFS('EPA non-CO2 Data'!$H:$H,'EPA non-CO2 Data'!$A:$A,'Country Selector'!$A$2,'EPA non-CO2 Data'!$J:$J,$B$1,'EPA non-CO2 Data'!$I:$I,$A9,'EPA non-CO2 Data'!$F:$F,AC$2)*10^12*SUMPRODUCT('Multipliers and Adjustments'!$E$43:$AN$70*('Multipliers and Adjustments'!$E$42:$AN$42=AC$2)*('Multipliers and Adjustments'!$C$43:$C$70=$A9)*('Multipliers and Adjustments'!$D$43:$D$70=$B$1))</f>
        <v>0</v>
      </c>
      <c r="AD9" s="10" cm="1">
        <f t="array" ref="AD9">SUMIFS('EPA non-CO2 Data'!$H:$H,'EPA non-CO2 Data'!$A:$A,'Country Selector'!$A$2,'EPA non-CO2 Data'!$J:$J,$B$1,'EPA non-CO2 Data'!$I:$I,$A9,'EPA non-CO2 Data'!$F:$F,AD$2)*10^12*SUMPRODUCT('Multipliers and Adjustments'!$E$43:$AN$70*('Multipliers and Adjustments'!$E$42:$AN$42=AD$2)*('Multipliers and Adjustments'!$C$43:$C$70=$A9)*('Multipliers and Adjustments'!$D$43:$D$70=$B$1))</f>
        <v>0</v>
      </c>
      <c r="AE9" s="10" cm="1">
        <f t="array" ref="AE9">SUMIFS('EPA non-CO2 Data'!$H:$H,'EPA non-CO2 Data'!$A:$A,'Country Selector'!$A$2,'EPA non-CO2 Data'!$J:$J,$B$1,'EPA non-CO2 Data'!$I:$I,$A9,'EPA non-CO2 Data'!$F:$F,AE$2)*10^12*SUMPRODUCT('Multipliers and Adjustments'!$E$43:$AN$70*('Multipliers and Adjustments'!$E$42:$AN$42=AE$2)*('Multipliers and Adjustments'!$C$43:$C$70=$A9)*('Multipliers and Adjustments'!$D$43:$D$70=$B$1))</f>
        <v>0</v>
      </c>
      <c r="AF9" s="10" cm="1">
        <f t="array" ref="AF9">SUMIFS('EPA non-CO2 Data'!$H:$H,'EPA non-CO2 Data'!$A:$A,'Country Selector'!$A$2,'EPA non-CO2 Data'!$J:$J,$B$1,'EPA non-CO2 Data'!$I:$I,$A9,'EPA non-CO2 Data'!$F:$F,AF$2)*10^12*SUMPRODUCT('Multipliers and Adjustments'!$E$43:$AN$70*('Multipliers and Adjustments'!$E$42:$AN$42=AF$2)*('Multipliers and Adjustments'!$C$43:$C$70=$A9)*('Multipliers and Adjustments'!$D$43:$D$70=$B$1))</f>
        <v>0</v>
      </c>
      <c r="AG9" s="10" cm="1">
        <f t="array" ref="AG9">SUMIFS('EPA non-CO2 Data'!$H:$H,'EPA non-CO2 Data'!$A:$A,'Country Selector'!$A$2,'EPA non-CO2 Data'!$J:$J,$B$1,'EPA non-CO2 Data'!$I:$I,$A9,'EPA non-CO2 Data'!$F:$F,AG$2)*10^12*SUMPRODUCT('Multipliers and Adjustments'!$E$43:$AN$70*('Multipliers and Adjustments'!$E$42:$AN$42=AG$2)*('Multipliers and Adjustments'!$C$43:$C$70=$A9)*('Multipliers and Adjustments'!$D$43:$D$70=$B$1))</f>
        <v>0</v>
      </c>
      <c r="AH9" s="10" cm="1">
        <f t="array" ref="AH9">SUMIFS('EPA non-CO2 Data'!$H:$H,'EPA non-CO2 Data'!$A:$A,'Country Selector'!$A$2,'EPA non-CO2 Data'!$J:$J,$B$1,'EPA non-CO2 Data'!$I:$I,$A9,'EPA non-CO2 Data'!$F:$F,AH$2)*10^12*SUMPRODUCT('Multipliers and Adjustments'!$E$43:$AN$70*('Multipliers and Adjustments'!$E$42:$AN$42=AH$2)*('Multipliers and Adjustments'!$C$43:$C$70=$A9)*('Multipliers and Adjustments'!$D$43:$D$70=$B$1))</f>
        <v>0</v>
      </c>
      <c r="AI9" s="10" cm="1">
        <f t="array" ref="AI9">SUMIFS('EPA non-CO2 Data'!$H:$H,'EPA non-CO2 Data'!$A:$A,'Country Selector'!$A$2,'EPA non-CO2 Data'!$J:$J,$B$1,'EPA non-CO2 Data'!$I:$I,$A9,'EPA non-CO2 Data'!$F:$F,AI$2)*10^12*SUMPRODUCT('Multipliers and Adjustments'!$E$43:$AN$70*('Multipliers and Adjustments'!$E$42:$AN$42=AI$2)*('Multipliers and Adjustments'!$C$43:$C$70=$A9)*('Multipliers and Adjustments'!$D$43:$D$70=$B$1))</f>
        <v>0</v>
      </c>
      <c r="AJ9" s="10" cm="1">
        <f t="array" ref="AJ9">SUMIFS('EPA non-CO2 Data'!$H:$H,'EPA non-CO2 Data'!$A:$A,'Country Selector'!$A$2,'EPA non-CO2 Data'!$J:$J,$B$1,'EPA non-CO2 Data'!$I:$I,$A9,'EPA non-CO2 Data'!$F:$F,AJ$2)*10^12*SUMPRODUCT('Multipliers and Adjustments'!$E$43:$AN$70*('Multipliers and Adjustments'!$E$42:$AN$42=AJ$2)*('Multipliers and Adjustments'!$C$43:$C$70=$A9)*('Multipliers and Adjustments'!$D$43:$D$70=$B$1))</f>
        <v>0</v>
      </c>
      <c r="AK9" s="10" cm="1">
        <f t="array" ref="AK9">SUMIFS('EPA non-CO2 Data'!$H:$H,'EPA non-CO2 Data'!$A:$A,'Country Selector'!$A$2,'EPA non-CO2 Data'!$J:$J,$B$1,'EPA non-CO2 Data'!$I:$I,$A9,'EPA non-CO2 Data'!$F:$F,AK$2)*10^12*SUMPRODUCT('Multipliers and Adjustments'!$E$43:$AN$70*('Multipliers and Adjustments'!$E$42:$AN$42=AK$2)*('Multipliers and Adjustments'!$C$43:$C$70=$A9)*('Multipliers and Adjustments'!$D$43:$D$70=$B$1))</f>
        <v>0</v>
      </c>
    </row>
    <row r="10" spans="1:39" x14ac:dyDescent="0.25">
      <c r="A10" t="s">
        <v>571</v>
      </c>
      <c r="B10" s="10" cm="1">
        <f t="array" ref="B10">SUMIFS('EPA non-CO2 Data'!$H:$H,'EPA non-CO2 Data'!$A:$A,'Country Selector'!$A$2,'EPA non-CO2 Data'!$J:$J,$B$1,'EPA non-CO2 Data'!$I:$I,$A10,'EPA non-CO2 Data'!$F:$F,B$2)*10^12*SUMPRODUCT('Multipliers and Adjustments'!$E$43:$AN$70*('Multipliers and Adjustments'!$E$42:$AN$42=B$2)*('Multipliers and Adjustments'!$C$43:$C$70=$A10)*('Multipliers and Adjustments'!$D$43:$D$70=$B$1))</f>
        <v>0</v>
      </c>
      <c r="C10" s="10" cm="1">
        <f t="array" ref="C10">SUMIFS('EPA non-CO2 Data'!$H:$H,'EPA non-CO2 Data'!$A:$A,'Country Selector'!$A$2,'EPA non-CO2 Data'!$J:$J,$B$1,'EPA non-CO2 Data'!$I:$I,$A10,'EPA non-CO2 Data'!$F:$F,C$2)*10^12*SUMPRODUCT('Multipliers and Adjustments'!$E$43:$AN$70*('Multipliers and Adjustments'!$E$42:$AN$42=C$2)*('Multipliers and Adjustments'!$C$43:$C$70=$A10)*('Multipliers and Adjustments'!$D$43:$D$70=$B$1))</f>
        <v>0</v>
      </c>
      <c r="D10" s="10" cm="1">
        <f t="array" ref="D10">SUMIFS('EPA non-CO2 Data'!$H:$H,'EPA non-CO2 Data'!$A:$A,'Country Selector'!$A$2,'EPA non-CO2 Data'!$J:$J,$B$1,'EPA non-CO2 Data'!$I:$I,$A10,'EPA non-CO2 Data'!$F:$F,D$2)*10^12*SUMPRODUCT('Multipliers and Adjustments'!$E$43:$AN$70*('Multipliers and Adjustments'!$E$42:$AN$42=D$2)*('Multipliers and Adjustments'!$C$43:$C$70=$A10)*('Multipliers and Adjustments'!$D$43:$D$70=$B$1))</f>
        <v>0</v>
      </c>
      <c r="E10" s="10" cm="1">
        <f t="array" ref="E10">SUMIFS('EPA non-CO2 Data'!$H:$H,'EPA non-CO2 Data'!$A:$A,'Country Selector'!$A$2,'EPA non-CO2 Data'!$J:$J,$B$1,'EPA non-CO2 Data'!$I:$I,$A10,'EPA non-CO2 Data'!$F:$F,E$2)*10^12*SUMPRODUCT('Multipliers and Adjustments'!$E$43:$AN$70*('Multipliers and Adjustments'!$E$42:$AN$42=E$2)*('Multipliers and Adjustments'!$C$43:$C$70=$A10)*('Multipliers and Adjustments'!$D$43:$D$70=$B$1))</f>
        <v>0</v>
      </c>
      <c r="F10" s="10" cm="1">
        <f t="array" ref="F10">SUMIFS('EPA non-CO2 Data'!$H:$H,'EPA non-CO2 Data'!$A:$A,'Country Selector'!$A$2,'EPA non-CO2 Data'!$J:$J,$B$1,'EPA non-CO2 Data'!$I:$I,$A10,'EPA non-CO2 Data'!$F:$F,F$2)*10^12*SUMPRODUCT('Multipliers and Adjustments'!$E$43:$AN$70*('Multipliers and Adjustments'!$E$42:$AN$42=F$2)*('Multipliers and Adjustments'!$C$43:$C$70=$A10)*('Multipliers and Adjustments'!$D$43:$D$70=$B$1))</f>
        <v>0</v>
      </c>
      <c r="G10" s="10" cm="1">
        <f t="array" ref="G10">SUMIFS('EPA non-CO2 Data'!$H:$H,'EPA non-CO2 Data'!$A:$A,'Country Selector'!$A$2,'EPA non-CO2 Data'!$J:$J,$B$1,'EPA non-CO2 Data'!$I:$I,$A10,'EPA non-CO2 Data'!$F:$F,G$2)*10^12*SUMPRODUCT('Multipliers and Adjustments'!$E$43:$AN$70*('Multipliers and Adjustments'!$E$42:$AN$42=G$2)*('Multipliers and Adjustments'!$C$43:$C$70=$A10)*('Multipliers and Adjustments'!$D$43:$D$70=$B$1))</f>
        <v>0</v>
      </c>
      <c r="H10" s="10" cm="1">
        <f t="array" ref="H10">SUMIFS('EPA non-CO2 Data'!$H:$H,'EPA non-CO2 Data'!$A:$A,'Country Selector'!$A$2,'EPA non-CO2 Data'!$J:$J,$B$1,'EPA non-CO2 Data'!$I:$I,$A10,'EPA non-CO2 Data'!$F:$F,H$2)*10^12*SUMPRODUCT('Multipliers and Adjustments'!$E$43:$AN$70*('Multipliers and Adjustments'!$E$42:$AN$42=H$2)*('Multipliers and Adjustments'!$C$43:$C$70=$A10)*('Multipliers and Adjustments'!$D$43:$D$70=$B$1))</f>
        <v>0</v>
      </c>
      <c r="I10" s="10" cm="1">
        <f t="array" ref="I10">SUMIFS('EPA non-CO2 Data'!$H:$H,'EPA non-CO2 Data'!$A:$A,'Country Selector'!$A$2,'EPA non-CO2 Data'!$J:$J,$B$1,'EPA non-CO2 Data'!$I:$I,$A10,'EPA non-CO2 Data'!$F:$F,I$2)*10^12*SUMPRODUCT('Multipliers and Adjustments'!$E$43:$AN$70*('Multipliers and Adjustments'!$E$42:$AN$42=I$2)*('Multipliers and Adjustments'!$C$43:$C$70=$A10)*('Multipliers and Adjustments'!$D$43:$D$70=$B$1))</f>
        <v>0</v>
      </c>
      <c r="J10" s="10" cm="1">
        <f t="array" ref="J10">SUMIFS('EPA non-CO2 Data'!$H:$H,'EPA non-CO2 Data'!$A:$A,'Country Selector'!$A$2,'EPA non-CO2 Data'!$J:$J,$B$1,'EPA non-CO2 Data'!$I:$I,$A10,'EPA non-CO2 Data'!$F:$F,J$2)*10^12*SUMPRODUCT('Multipliers and Adjustments'!$E$43:$AN$70*('Multipliers and Adjustments'!$E$42:$AN$42=J$2)*('Multipliers and Adjustments'!$C$43:$C$70=$A10)*('Multipliers and Adjustments'!$D$43:$D$70=$B$1))</f>
        <v>0</v>
      </c>
      <c r="K10" s="10" cm="1">
        <f t="array" ref="K10">SUMIFS('EPA non-CO2 Data'!$H:$H,'EPA non-CO2 Data'!$A:$A,'Country Selector'!$A$2,'EPA non-CO2 Data'!$J:$J,$B$1,'EPA non-CO2 Data'!$I:$I,$A10,'EPA non-CO2 Data'!$F:$F,K$2)*10^12*SUMPRODUCT('Multipliers and Adjustments'!$E$43:$AN$70*('Multipliers and Adjustments'!$E$42:$AN$42=K$2)*('Multipliers and Adjustments'!$C$43:$C$70=$A10)*('Multipliers and Adjustments'!$D$43:$D$70=$B$1))</f>
        <v>0</v>
      </c>
      <c r="L10" s="10" cm="1">
        <f t="array" ref="L10">SUMIFS('EPA non-CO2 Data'!$H:$H,'EPA non-CO2 Data'!$A:$A,'Country Selector'!$A$2,'EPA non-CO2 Data'!$J:$J,$B$1,'EPA non-CO2 Data'!$I:$I,$A10,'EPA non-CO2 Data'!$F:$F,L$2)*10^12*SUMPRODUCT('Multipliers and Adjustments'!$E$43:$AN$70*('Multipliers and Adjustments'!$E$42:$AN$42=L$2)*('Multipliers and Adjustments'!$C$43:$C$70=$A10)*('Multipliers and Adjustments'!$D$43:$D$70=$B$1))</f>
        <v>0</v>
      </c>
      <c r="M10" s="10" cm="1">
        <f t="array" ref="M10">SUMIFS('EPA non-CO2 Data'!$H:$H,'EPA non-CO2 Data'!$A:$A,'Country Selector'!$A$2,'EPA non-CO2 Data'!$J:$J,$B$1,'EPA non-CO2 Data'!$I:$I,$A10,'EPA non-CO2 Data'!$F:$F,M$2)*10^12*SUMPRODUCT('Multipliers and Adjustments'!$E$43:$AN$70*('Multipliers and Adjustments'!$E$42:$AN$42=M$2)*('Multipliers and Adjustments'!$C$43:$C$70=$A10)*('Multipliers and Adjustments'!$D$43:$D$70=$B$1))</f>
        <v>0</v>
      </c>
      <c r="N10" s="10" cm="1">
        <f t="array" ref="N10">SUMIFS('EPA non-CO2 Data'!$H:$H,'EPA non-CO2 Data'!$A:$A,'Country Selector'!$A$2,'EPA non-CO2 Data'!$J:$J,$B$1,'EPA non-CO2 Data'!$I:$I,$A10,'EPA non-CO2 Data'!$F:$F,N$2)*10^12*SUMPRODUCT('Multipliers and Adjustments'!$E$43:$AN$70*('Multipliers and Adjustments'!$E$42:$AN$42=N$2)*('Multipliers and Adjustments'!$C$43:$C$70=$A10)*('Multipliers and Adjustments'!$D$43:$D$70=$B$1))</f>
        <v>0</v>
      </c>
      <c r="O10" s="10" cm="1">
        <f t="array" ref="O10">SUMIFS('EPA non-CO2 Data'!$H:$H,'EPA non-CO2 Data'!$A:$A,'Country Selector'!$A$2,'EPA non-CO2 Data'!$J:$J,$B$1,'EPA non-CO2 Data'!$I:$I,$A10,'EPA non-CO2 Data'!$F:$F,O$2)*10^12*SUMPRODUCT('Multipliers and Adjustments'!$E$43:$AN$70*('Multipliers and Adjustments'!$E$42:$AN$42=O$2)*('Multipliers and Adjustments'!$C$43:$C$70=$A10)*('Multipliers and Adjustments'!$D$43:$D$70=$B$1))</f>
        <v>0</v>
      </c>
      <c r="P10" s="10" cm="1">
        <f t="array" ref="P10">SUMIFS('EPA non-CO2 Data'!$H:$H,'EPA non-CO2 Data'!$A:$A,'Country Selector'!$A$2,'EPA non-CO2 Data'!$J:$J,$B$1,'EPA non-CO2 Data'!$I:$I,$A10,'EPA non-CO2 Data'!$F:$F,P$2)*10^12*SUMPRODUCT('Multipliers and Adjustments'!$E$43:$AN$70*('Multipliers and Adjustments'!$E$42:$AN$42=P$2)*('Multipliers and Adjustments'!$C$43:$C$70=$A10)*('Multipliers and Adjustments'!$D$43:$D$70=$B$1))</f>
        <v>0</v>
      </c>
      <c r="Q10" s="10" cm="1">
        <f t="array" ref="Q10">SUMIFS('EPA non-CO2 Data'!$H:$H,'EPA non-CO2 Data'!$A:$A,'Country Selector'!$A$2,'EPA non-CO2 Data'!$J:$J,$B$1,'EPA non-CO2 Data'!$I:$I,$A10,'EPA non-CO2 Data'!$F:$F,Q$2)*10^12*SUMPRODUCT('Multipliers and Adjustments'!$E$43:$AN$70*('Multipliers and Adjustments'!$E$42:$AN$42=Q$2)*('Multipliers and Adjustments'!$C$43:$C$70=$A10)*('Multipliers and Adjustments'!$D$43:$D$70=$B$1))</f>
        <v>0</v>
      </c>
      <c r="R10" s="10" cm="1">
        <f t="array" ref="R10">SUMIFS('EPA non-CO2 Data'!$H:$H,'EPA non-CO2 Data'!$A:$A,'Country Selector'!$A$2,'EPA non-CO2 Data'!$J:$J,$B$1,'EPA non-CO2 Data'!$I:$I,$A10,'EPA non-CO2 Data'!$F:$F,R$2)*10^12*SUMPRODUCT('Multipliers and Adjustments'!$E$43:$AN$70*('Multipliers and Adjustments'!$E$42:$AN$42=R$2)*('Multipliers and Adjustments'!$C$43:$C$70=$A10)*('Multipliers and Adjustments'!$D$43:$D$70=$B$1))</f>
        <v>0</v>
      </c>
      <c r="S10" s="10" cm="1">
        <f t="array" ref="S10">SUMIFS('EPA non-CO2 Data'!$H:$H,'EPA non-CO2 Data'!$A:$A,'Country Selector'!$A$2,'EPA non-CO2 Data'!$J:$J,$B$1,'EPA non-CO2 Data'!$I:$I,$A10,'EPA non-CO2 Data'!$F:$F,S$2)*10^12*SUMPRODUCT('Multipliers and Adjustments'!$E$43:$AN$70*('Multipliers and Adjustments'!$E$42:$AN$42=S$2)*('Multipliers and Adjustments'!$C$43:$C$70=$A10)*('Multipliers and Adjustments'!$D$43:$D$70=$B$1))</f>
        <v>0</v>
      </c>
      <c r="T10" s="10" cm="1">
        <f t="array" ref="T10">SUMIFS('EPA non-CO2 Data'!$H:$H,'EPA non-CO2 Data'!$A:$A,'Country Selector'!$A$2,'EPA non-CO2 Data'!$J:$J,$B$1,'EPA non-CO2 Data'!$I:$I,$A10,'EPA non-CO2 Data'!$F:$F,T$2)*10^12*SUMPRODUCT('Multipliers and Adjustments'!$E$43:$AN$70*('Multipliers and Adjustments'!$E$42:$AN$42=T$2)*('Multipliers and Adjustments'!$C$43:$C$70=$A10)*('Multipliers and Adjustments'!$D$43:$D$70=$B$1))</f>
        <v>0</v>
      </c>
      <c r="U10" s="10" cm="1">
        <f t="array" ref="U10">SUMIFS('EPA non-CO2 Data'!$H:$H,'EPA non-CO2 Data'!$A:$A,'Country Selector'!$A$2,'EPA non-CO2 Data'!$J:$J,$B$1,'EPA non-CO2 Data'!$I:$I,$A10,'EPA non-CO2 Data'!$F:$F,U$2)*10^12*SUMPRODUCT('Multipliers and Adjustments'!$E$43:$AN$70*('Multipliers and Adjustments'!$E$42:$AN$42=U$2)*('Multipliers and Adjustments'!$C$43:$C$70=$A10)*('Multipliers and Adjustments'!$D$43:$D$70=$B$1))</f>
        <v>0</v>
      </c>
      <c r="V10" s="10" cm="1">
        <f t="array" ref="V10">SUMIFS('EPA non-CO2 Data'!$H:$H,'EPA non-CO2 Data'!$A:$A,'Country Selector'!$A$2,'EPA non-CO2 Data'!$J:$J,$B$1,'EPA non-CO2 Data'!$I:$I,$A10,'EPA non-CO2 Data'!$F:$F,V$2)*10^12*SUMPRODUCT('Multipliers and Adjustments'!$E$43:$AN$70*('Multipliers and Adjustments'!$E$42:$AN$42=V$2)*('Multipliers and Adjustments'!$C$43:$C$70=$A10)*('Multipliers and Adjustments'!$D$43:$D$70=$B$1))</f>
        <v>0</v>
      </c>
      <c r="W10" s="10" cm="1">
        <f t="array" ref="W10">SUMIFS('EPA non-CO2 Data'!$H:$H,'EPA non-CO2 Data'!$A:$A,'Country Selector'!$A$2,'EPA non-CO2 Data'!$J:$J,$B$1,'EPA non-CO2 Data'!$I:$I,$A10,'EPA non-CO2 Data'!$F:$F,W$2)*10^12*SUMPRODUCT('Multipliers and Adjustments'!$E$43:$AN$70*('Multipliers and Adjustments'!$E$42:$AN$42=W$2)*('Multipliers and Adjustments'!$C$43:$C$70=$A10)*('Multipliers and Adjustments'!$D$43:$D$70=$B$1))</f>
        <v>0</v>
      </c>
      <c r="X10" s="10" cm="1">
        <f t="array" ref="X10">SUMIFS('EPA non-CO2 Data'!$H:$H,'EPA non-CO2 Data'!$A:$A,'Country Selector'!$A$2,'EPA non-CO2 Data'!$J:$J,$B$1,'EPA non-CO2 Data'!$I:$I,$A10,'EPA non-CO2 Data'!$F:$F,X$2)*10^12*SUMPRODUCT('Multipliers and Adjustments'!$E$43:$AN$70*('Multipliers and Adjustments'!$E$42:$AN$42=X$2)*('Multipliers and Adjustments'!$C$43:$C$70=$A10)*('Multipliers and Adjustments'!$D$43:$D$70=$B$1))</f>
        <v>0</v>
      </c>
      <c r="Y10" s="10" cm="1">
        <f t="array" ref="Y10">SUMIFS('EPA non-CO2 Data'!$H:$H,'EPA non-CO2 Data'!$A:$A,'Country Selector'!$A$2,'EPA non-CO2 Data'!$J:$J,$B$1,'EPA non-CO2 Data'!$I:$I,$A10,'EPA non-CO2 Data'!$F:$F,Y$2)*10^12*SUMPRODUCT('Multipliers and Adjustments'!$E$43:$AN$70*('Multipliers and Adjustments'!$E$42:$AN$42=Y$2)*('Multipliers and Adjustments'!$C$43:$C$70=$A10)*('Multipliers and Adjustments'!$D$43:$D$70=$B$1))</f>
        <v>0</v>
      </c>
      <c r="Z10" s="10" cm="1">
        <f t="array" ref="Z10">SUMIFS('EPA non-CO2 Data'!$H:$H,'EPA non-CO2 Data'!$A:$A,'Country Selector'!$A$2,'EPA non-CO2 Data'!$J:$J,$B$1,'EPA non-CO2 Data'!$I:$I,$A10,'EPA non-CO2 Data'!$F:$F,Z$2)*10^12*SUMPRODUCT('Multipliers and Adjustments'!$E$43:$AN$70*('Multipliers and Adjustments'!$E$42:$AN$42=Z$2)*('Multipliers and Adjustments'!$C$43:$C$70=$A10)*('Multipliers and Adjustments'!$D$43:$D$70=$B$1))</f>
        <v>0</v>
      </c>
      <c r="AA10" s="10" cm="1">
        <f t="array" ref="AA10">SUMIFS('EPA non-CO2 Data'!$H:$H,'EPA non-CO2 Data'!$A:$A,'Country Selector'!$A$2,'EPA non-CO2 Data'!$J:$J,$B$1,'EPA non-CO2 Data'!$I:$I,$A10,'EPA non-CO2 Data'!$F:$F,AA$2)*10^12*SUMPRODUCT('Multipliers and Adjustments'!$E$43:$AN$70*('Multipliers and Adjustments'!$E$42:$AN$42=AA$2)*('Multipliers and Adjustments'!$C$43:$C$70=$A10)*('Multipliers and Adjustments'!$D$43:$D$70=$B$1))</f>
        <v>0</v>
      </c>
      <c r="AB10" s="10" cm="1">
        <f t="array" ref="AB10">SUMIFS('EPA non-CO2 Data'!$H:$H,'EPA non-CO2 Data'!$A:$A,'Country Selector'!$A$2,'EPA non-CO2 Data'!$J:$J,$B$1,'EPA non-CO2 Data'!$I:$I,$A10,'EPA non-CO2 Data'!$F:$F,AB$2)*10^12*SUMPRODUCT('Multipliers and Adjustments'!$E$43:$AN$70*('Multipliers and Adjustments'!$E$42:$AN$42=AB$2)*('Multipliers and Adjustments'!$C$43:$C$70=$A10)*('Multipliers and Adjustments'!$D$43:$D$70=$B$1))</f>
        <v>0</v>
      </c>
      <c r="AC10" s="10" cm="1">
        <f t="array" ref="AC10">SUMIFS('EPA non-CO2 Data'!$H:$H,'EPA non-CO2 Data'!$A:$A,'Country Selector'!$A$2,'EPA non-CO2 Data'!$J:$J,$B$1,'EPA non-CO2 Data'!$I:$I,$A10,'EPA non-CO2 Data'!$F:$F,AC$2)*10^12*SUMPRODUCT('Multipliers and Adjustments'!$E$43:$AN$70*('Multipliers and Adjustments'!$E$42:$AN$42=AC$2)*('Multipliers and Adjustments'!$C$43:$C$70=$A10)*('Multipliers and Adjustments'!$D$43:$D$70=$B$1))</f>
        <v>0</v>
      </c>
      <c r="AD10" s="10" cm="1">
        <f t="array" ref="AD10">SUMIFS('EPA non-CO2 Data'!$H:$H,'EPA non-CO2 Data'!$A:$A,'Country Selector'!$A$2,'EPA non-CO2 Data'!$J:$J,$B$1,'EPA non-CO2 Data'!$I:$I,$A10,'EPA non-CO2 Data'!$F:$F,AD$2)*10^12*SUMPRODUCT('Multipliers and Adjustments'!$E$43:$AN$70*('Multipliers and Adjustments'!$E$42:$AN$42=AD$2)*('Multipliers and Adjustments'!$C$43:$C$70=$A10)*('Multipliers and Adjustments'!$D$43:$D$70=$B$1))</f>
        <v>0</v>
      </c>
      <c r="AE10" s="10" cm="1">
        <f t="array" ref="AE10">SUMIFS('EPA non-CO2 Data'!$H:$H,'EPA non-CO2 Data'!$A:$A,'Country Selector'!$A$2,'EPA non-CO2 Data'!$J:$J,$B$1,'EPA non-CO2 Data'!$I:$I,$A10,'EPA non-CO2 Data'!$F:$F,AE$2)*10^12*SUMPRODUCT('Multipliers and Adjustments'!$E$43:$AN$70*('Multipliers and Adjustments'!$E$42:$AN$42=AE$2)*('Multipliers and Adjustments'!$C$43:$C$70=$A10)*('Multipliers and Adjustments'!$D$43:$D$70=$B$1))</f>
        <v>0</v>
      </c>
      <c r="AF10" s="10" cm="1">
        <f t="array" ref="AF10">SUMIFS('EPA non-CO2 Data'!$H:$H,'EPA non-CO2 Data'!$A:$A,'Country Selector'!$A$2,'EPA non-CO2 Data'!$J:$J,$B$1,'EPA non-CO2 Data'!$I:$I,$A10,'EPA non-CO2 Data'!$F:$F,AF$2)*10^12*SUMPRODUCT('Multipliers and Adjustments'!$E$43:$AN$70*('Multipliers and Adjustments'!$E$42:$AN$42=AF$2)*('Multipliers and Adjustments'!$C$43:$C$70=$A10)*('Multipliers and Adjustments'!$D$43:$D$70=$B$1))</f>
        <v>0</v>
      </c>
      <c r="AG10" s="10" cm="1">
        <f t="array" ref="AG10">SUMIFS('EPA non-CO2 Data'!$H:$H,'EPA non-CO2 Data'!$A:$A,'Country Selector'!$A$2,'EPA non-CO2 Data'!$J:$J,$B$1,'EPA non-CO2 Data'!$I:$I,$A10,'EPA non-CO2 Data'!$F:$F,AG$2)*10^12*SUMPRODUCT('Multipliers and Adjustments'!$E$43:$AN$70*('Multipliers and Adjustments'!$E$42:$AN$42=AG$2)*('Multipliers and Adjustments'!$C$43:$C$70=$A10)*('Multipliers and Adjustments'!$D$43:$D$70=$B$1))</f>
        <v>0</v>
      </c>
      <c r="AH10" s="10" cm="1">
        <f t="array" ref="AH10">SUMIFS('EPA non-CO2 Data'!$H:$H,'EPA non-CO2 Data'!$A:$A,'Country Selector'!$A$2,'EPA non-CO2 Data'!$J:$J,$B$1,'EPA non-CO2 Data'!$I:$I,$A10,'EPA non-CO2 Data'!$F:$F,AH$2)*10^12*SUMPRODUCT('Multipliers and Adjustments'!$E$43:$AN$70*('Multipliers and Adjustments'!$E$42:$AN$42=AH$2)*('Multipliers and Adjustments'!$C$43:$C$70=$A10)*('Multipliers and Adjustments'!$D$43:$D$70=$B$1))</f>
        <v>0</v>
      </c>
      <c r="AI10" s="10" cm="1">
        <f t="array" ref="AI10">SUMIFS('EPA non-CO2 Data'!$H:$H,'EPA non-CO2 Data'!$A:$A,'Country Selector'!$A$2,'EPA non-CO2 Data'!$J:$J,$B$1,'EPA non-CO2 Data'!$I:$I,$A10,'EPA non-CO2 Data'!$F:$F,AI$2)*10^12*SUMPRODUCT('Multipliers and Adjustments'!$E$43:$AN$70*('Multipliers and Adjustments'!$E$42:$AN$42=AI$2)*('Multipliers and Adjustments'!$C$43:$C$70=$A10)*('Multipliers and Adjustments'!$D$43:$D$70=$B$1))</f>
        <v>0</v>
      </c>
      <c r="AJ10" s="10" cm="1">
        <f t="array" ref="AJ10">SUMIFS('EPA non-CO2 Data'!$H:$H,'EPA non-CO2 Data'!$A:$A,'Country Selector'!$A$2,'EPA non-CO2 Data'!$J:$J,$B$1,'EPA non-CO2 Data'!$I:$I,$A10,'EPA non-CO2 Data'!$F:$F,AJ$2)*10^12*SUMPRODUCT('Multipliers and Adjustments'!$E$43:$AN$70*('Multipliers and Adjustments'!$E$42:$AN$42=AJ$2)*('Multipliers and Adjustments'!$C$43:$C$70=$A10)*('Multipliers and Adjustments'!$D$43:$D$70=$B$1))</f>
        <v>0</v>
      </c>
      <c r="AK10" s="10" cm="1">
        <f t="array" ref="AK10">SUMIFS('EPA non-CO2 Data'!$H:$H,'EPA non-CO2 Data'!$A:$A,'Country Selector'!$A$2,'EPA non-CO2 Data'!$J:$J,$B$1,'EPA non-CO2 Data'!$I:$I,$A10,'EPA non-CO2 Data'!$F:$F,AK$2)*10^12*SUMPRODUCT('Multipliers and Adjustments'!$E$43:$AN$70*('Multipliers and Adjustments'!$E$42:$AN$42=AK$2)*('Multipliers and Adjustments'!$C$43:$C$70=$A10)*('Multipliers and Adjustments'!$D$43:$D$70=$B$1))</f>
        <v>0</v>
      </c>
    </row>
    <row r="11" spans="1:39" x14ac:dyDescent="0.25">
      <c r="A11" t="s">
        <v>554</v>
      </c>
      <c r="B11" s="10" cm="1">
        <f t="array" ref="B11">SUMIFS('EPA non-CO2 Data'!$H:$H,'EPA non-CO2 Data'!$A:$A,'Country Selector'!$A$2,'EPA non-CO2 Data'!$J:$J,$B$1,'EPA non-CO2 Data'!$I:$I,$A11,'EPA non-CO2 Data'!$F:$F,B$2)*10^12*SUMPRODUCT('Multipliers and Adjustments'!$E$43:$AN$70*('Multipliers and Adjustments'!$E$42:$AN$42=B$2)*('Multipliers and Adjustments'!$C$43:$C$70=$A11)*('Multipliers and Adjustments'!$D$43:$D$70=$B$1))</f>
        <v>0</v>
      </c>
      <c r="C11" s="10" cm="1">
        <f t="array" ref="C11">SUMIFS('EPA non-CO2 Data'!$H:$H,'EPA non-CO2 Data'!$A:$A,'Country Selector'!$A$2,'EPA non-CO2 Data'!$J:$J,$B$1,'EPA non-CO2 Data'!$I:$I,$A11,'EPA non-CO2 Data'!$F:$F,C$2)*10^12*SUMPRODUCT('Multipliers and Adjustments'!$E$43:$AN$70*('Multipliers and Adjustments'!$E$42:$AN$42=C$2)*('Multipliers and Adjustments'!$C$43:$C$70=$A11)*('Multipliers and Adjustments'!$D$43:$D$70=$B$1))</f>
        <v>0</v>
      </c>
      <c r="D11" s="10" cm="1">
        <f t="array" ref="D11">SUMIFS('EPA non-CO2 Data'!$H:$H,'EPA non-CO2 Data'!$A:$A,'Country Selector'!$A$2,'EPA non-CO2 Data'!$J:$J,$B$1,'EPA non-CO2 Data'!$I:$I,$A11,'EPA non-CO2 Data'!$F:$F,D$2)*10^12*SUMPRODUCT('Multipliers and Adjustments'!$E$43:$AN$70*('Multipliers and Adjustments'!$E$42:$AN$42=D$2)*('Multipliers and Adjustments'!$C$43:$C$70=$A11)*('Multipliers and Adjustments'!$D$43:$D$70=$B$1))</f>
        <v>0</v>
      </c>
      <c r="E11" s="10" cm="1">
        <f t="array" ref="E11">SUMIFS('EPA non-CO2 Data'!$H:$H,'EPA non-CO2 Data'!$A:$A,'Country Selector'!$A$2,'EPA non-CO2 Data'!$J:$J,$B$1,'EPA non-CO2 Data'!$I:$I,$A11,'EPA non-CO2 Data'!$F:$F,E$2)*10^12*SUMPRODUCT('Multipliers and Adjustments'!$E$43:$AN$70*('Multipliers and Adjustments'!$E$42:$AN$42=E$2)*('Multipliers and Adjustments'!$C$43:$C$70=$A11)*('Multipliers and Adjustments'!$D$43:$D$70=$B$1))</f>
        <v>0</v>
      </c>
      <c r="F11" s="10" cm="1">
        <f t="array" ref="F11">SUMIFS('EPA non-CO2 Data'!$H:$H,'EPA non-CO2 Data'!$A:$A,'Country Selector'!$A$2,'EPA non-CO2 Data'!$J:$J,$B$1,'EPA non-CO2 Data'!$I:$I,$A11,'EPA non-CO2 Data'!$F:$F,F$2)*10^12*SUMPRODUCT('Multipliers and Adjustments'!$E$43:$AN$70*('Multipliers and Adjustments'!$E$42:$AN$42=F$2)*('Multipliers and Adjustments'!$C$43:$C$70=$A11)*('Multipliers and Adjustments'!$D$43:$D$70=$B$1))</f>
        <v>0</v>
      </c>
      <c r="G11" s="10" cm="1">
        <f t="array" ref="G11">SUMIFS('EPA non-CO2 Data'!$H:$H,'EPA non-CO2 Data'!$A:$A,'Country Selector'!$A$2,'EPA non-CO2 Data'!$J:$J,$B$1,'EPA non-CO2 Data'!$I:$I,$A11,'EPA non-CO2 Data'!$F:$F,G$2)*10^12*SUMPRODUCT('Multipliers and Adjustments'!$E$43:$AN$70*('Multipliers and Adjustments'!$E$42:$AN$42=G$2)*('Multipliers and Adjustments'!$C$43:$C$70=$A11)*('Multipliers and Adjustments'!$D$43:$D$70=$B$1))</f>
        <v>0</v>
      </c>
      <c r="H11" s="10" cm="1">
        <f t="array" ref="H11">SUMIFS('EPA non-CO2 Data'!$H:$H,'EPA non-CO2 Data'!$A:$A,'Country Selector'!$A$2,'EPA non-CO2 Data'!$J:$J,$B$1,'EPA non-CO2 Data'!$I:$I,$A11,'EPA non-CO2 Data'!$F:$F,H$2)*10^12*SUMPRODUCT('Multipliers and Adjustments'!$E$43:$AN$70*('Multipliers and Adjustments'!$E$42:$AN$42=H$2)*('Multipliers and Adjustments'!$C$43:$C$70=$A11)*('Multipliers and Adjustments'!$D$43:$D$70=$B$1))</f>
        <v>0</v>
      </c>
      <c r="I11" s="10" cm="1">
        <f t="array" ref="I11">SUMIFS('EPA non-CO2 Data'!$H:$H,'EPA non-CO2 Data'!$A:$A,'Country Selector'!$A$2,'EPA non-CO2 Data'!$J:$J,$B$1,'EPA non-CO2 Data'!$I:$I,$A11,'EPA non-CO2 Data'!$F:$F,I$2)*10^12*SUMPRODUCT('Multipliers and Adjustments'!$E$43:$AN$70*('Multipliers and Adjustments'!$E$42:$AN$42=I$2)*('Multipliers and Adjustments'!$C$43:$C$70=$A11)*('Multipliers and Adjustments'!$D$43:$D$70=$B$1))</f>
        <v>0</v>
      </c>
      <c r="J11" s="10" cm="1">
        <f t="array" ref="J11">SUMIFS('EPA non-CO2 Data'!$H:$H,'EPA non-CO2 Data'!$A:$A,'Country Selector'!$A$2,'EPA non-CO2 Data'!$J:$J,$B$1,'EPA non-CO2 Data'!$I:$I,$A11,'EPA non-CO2 Data'!$F:$F,J$2)*10^12*SUMPRODUCT('Multipliers and Adjustments'!$E$43:$AN$70*('Multipliers and Adjustments'!$E$42:$AN$42=J$2)*('Multipliers and Adjustments'!$C$43:$C$70=$A11)*('Multipliers and Adjustments'!$D$43:$D$70=$B$1))</f>
        <v>0</v>
      </c>
      <c r="K11" s="10" cm="1">
        <f t="array" ref="K11">SUMIFS('EPA non-CO2 Data'!$H:$H,'EPA non-CO2 Data'!$A:$A,'Country Selector'!$A$2,'EPA non-CO2 Data'!$J:$J,$B$1,'EPA non-CO2 Data'!$I:$I,$A11,'EPA non-CO2 Data'!$F:$F,K$2)*10^12*SUMPRODUCT('Multipliers and Adjustments'!$E$43:$AN$70*('Multipliers and Adjustments'!$E$42:$AN$42=K$2)*('Multipliers and Adjustments'!$C$43:$C$70=$A11)*('Multipliers and Adjustments'!$D$43:$D$70=$B$1))</f>
        <v>0</v>
      </c>
      <c r="L11" s="10" cm="1">
        <f t="array" ref="L11">SUMIFS('EPA non-CO2 Data'!$H:$H,'EPA non-CO2 Data'!$A:$A,'Country Selector'!$A$2,'EPA non-CO2 Data'!$J:$J,$B$1,'EPA non-CO2 Data'!$I:$I,$A11,'EPA non-CO2 Data'!$F:$F,L$2)*10^12*SUMPRODUCT('Multipliers and Adjustments'!$E$43:$AN$70*('Multipliers and Adjustments'!$E$42:$AN$42=L$2)*('Multipliers and Adjustments'!$C$43:$C$70=$A11)*('Multipliers and Adjustments'!$D$43:$D$70=$B$1))</f>
        <v>0</v>
      </c>
      <c r="M11" s="10" cm="1">
        <f t="array" ref="M11">SUMIFS('EPA non-CO2 Data'!$H:$H,'EPA non-CO2 Data'!$A:$A,'Country Selector'!$A$2,'EPA non-CO2 Data'!$J:$J,$B$1,'EPA non-CO2 Data'!$I:$I,$A11,'EPA non-CO2 Data'!$F:$F,M$2)*10^12*SUMPRODUCT('Multipliers and Adjustments'!$E$43:$AN$70*('Multipliers and Adjustments'!$E$42:$AN$42=M$2)*('Multipliers and Adjustments'!$C$43:$C$70=$A11)*('Multipliers and Adjustments'!$D$43:$D$70=$B$1))</f>
        <v>0</v>
      </c>
      <c r="N11" s="10" cm="1">
        <f t="array" ref="N11">SUMIFS('EPA non-CO2 Data'!$H:$H,'EPA non-CO2 Data'!$A:$A,'Country Selector'!$A$2,'EPA non-CO2 Data'!$J:$J,$B$1,'EPA non-CO2 Data'!$I:$I,$A11,'EPA non-CO2 Data'!$F:$F,N$2)*10^12*SUMPRODUCT('Multipliers and Adjustments'!$E$43:$AN$70*('Multipliers and Adjustments'!$E$42:$AN$42=N$2)*('Multipliers and Adjustments'!$C$43:$C$70=$A11)*('Multipliers and Adjustments'!$D$43:$D$70=$B$1))</f>
        <v>0</v>
      </c>
      <c r="O11" s="10" cm="1">
        <f t="array" ref="O11">SUMIFS('EPA non-CO2 Data'!$H:$H,'EPA non-CO2 Data'!$A:$A,'Country Selector'!$A$2,'EPA non-CO2 Data'!$J:$J,$B$1,'EPA non-CO2 Data'!$I:$I,$A11,'EPA non-CO2 Data'!$F:$F,O$2)*10^12*SUMPRODUCT('Multipliers and Adjustments'!$E$43:$AN$70*('Multipliers and Adjustments'!$E$42:$AN$42=O$2)*('Multipliers and Adjustments'!$C$43:$C$70=$A11)*('Multipliers and Adjustments'!$D$43:$D$70=$B$1))</f>
        <v>0</v>
      </c>
      <c r="P11" s="10" cm="1">
        <f t="array" ref="P11">SUMIFS('EPA non-CO2 Data'!$H:$H,'EPA non-CO2 Data'!$A:$A,'Country Selector'!$A$2,'EPA non-CO2 Data'!$J:$J,$B$1,'EPA non-CO2 Data'!$I:$I,$A11,'EPA non-CO2 Data'!$F:$F,P$2)*10^12*SUMPRODUCT('Multipliers and Adjustments'!$E$43:$AN$70*('Multipliers and Adjustments'!$E$42:$AN$42=P$2)*('Multipliers and Adjustments'!$C$43:$C$70=$A11)*('Multipliers and Adjustments'!$D$43:$D$70=$B$1))</f>
        <v>0</v>
      </c>
      <c r="Q11" s="10" cm="1">
        <f t="array" ref="Q11">SUMIFS('EPA non-CO2 Data'!$H:$H,'EPA non-CO2 Data'!$A:$A,'Country Selector'!$A$2,'EPA non-CO2 Data'!$J:$J,$B$1,'EPA non-CO2 Data'!$I:$I,$A11,'EPA non-CO2 Data'!$F:$F,Q$2)*10^12*SUMPRODUCT('Multipliers and Adjustments'!$E$43:$AN$70*('Multipliers and Adjustments'!$E$42:$AN$42=Q$2)*('Multipliers and Adjustments'!$C$43:$C$70=$A11)*('Multipliers and Adjustments'!$D$43:$D$70=$B$1))</f>
        <v>0</v>
      </c>
      <c r="R11" s="10" cm="1">
        <f t="array" ref="R11">SUMIFS('EPA non-CO2 Data'!$H:$H,'EPA non-CO2 Data'!$A:$A,'Country Selector'!$A$2,'EPA non-CO2 Data'!$J:$J,$B$1,'EPA non-CO2 Data'!$I:$I,$A11,'EPA non-CO2 Data'!$F:$F,R$2)*10^12*SUMPRODUCT('Multipliers and Adjustments'!$E$43:$AN$70*('Multipliers and Adjustments'!$E$42:$AN$42=R$2)*('Multipliers and Adjustments'!$C$43:$C$70=$A11)*('Multipliers and Adjustments'!$D$43:$D$70=$B$1))</f>
        <v>0</v>
      </c>
      <c r="S11" s="10" cm="1">
        <f t="array" ref="S11">SUMIFS('EPA non-CO2 Data'!$H:$H,'EPA non-CO2 Data'!$A:$A,'Country Selector'!$A$2,'EPA non-CO2 Data'!$J:$J,$B$1,'EPA non-CO2 Data'!$I:$I,$A11,'EPA non-CO2 Data'!$F:$F,S$2)*10^12*SUMPRODUCT('Multipliers and Adjustments'!$E$43:$AN$70*('Multipliers and Adjustments'!$E$42:$AN$42=S$2)*('Multipliers and Adjustments'!$C$43:$C$70=$A11)*('Multipliers and Adjustments'!$D$43:$D$70=$B$1))</f>
        <v>0</v>
      </c>
      <c r="T11" s="10" cm="1">
        <f t="array" ref="T11">SUMIFS('EPA non-CO2 Data'!$H:$H,'EPA non-CO2 Data'!$A:$A,'Country Selector'!$A$2,'EPA non-CO2 Data'!$J:$J,$B$1,'EPA non-CO2 Data'!$I:$I,$A11,'EPA non-CO2 Data'!$F:$F,T$2)*10^12*SUMPRODUCT('Multipliers and Adjustments'!$E$43:$AN$70*('Multipliers and Adjustments'!$E$42:$AN$42=T$2)*('Multipliers and Adjustments'!$C$43:$C$70=$A11)*('Multipliers and Adjustments'!$D$43:$D$70=$B$1))</f>
        <v>0</v>
      </c>
      <c r="U11" s="10" cm="1">
        <f t="array" ref="U11">SUMIFS('EPA non-CO2 Data'!$H:$H,'EPA non-CO2 Data'!$A:$A,'Country Selector'!$A$2,'EPA non-CO2 Data'!$J:$J,$B$1,'EPA non-CO2 Data'!$I:$I,$A11,'EPA non-CO2 Data'!$F:$F,U$2)*10^12*SUMPRODUCT('Multipliers and Adjustments'!$E$43:$AN$70*('Multipliers and Adjustments'!$E$42:$AN$42=U$2)*('Multipliers and Adjustments'!$C$43:$C$70=$A11)*('Multipliers and Adjustments'!$D$43:$D$70=$B$1))</f>
        <v>0</v>
      </c>
      <c r="V11" s="10" cm="1">
        <f t="array" ref="V11">SUMIFS('EPA non-CO2 Data'!$H:$H,'EPA non-CO2 Data'!$A:$A,'Country Selector'!$A$2,'EPA non-CO2 Data'!$J:$J,$B$1,'EPA non-CO2 Data'!$I:$I,$A11,'EPA non-CO2 Data'!$F:$F,V$2)*10^12*SUMPRODUCT('Multipliers and Adjustments'!$E$43:$AN$70*('Multipliers and Adjustments'!$E$42:$AN$42=V$2)*('Multipliers and Adjustments'!$C$43:$C$70=$A11)*('Multipliers and Adjustments'!$D$43:$D$70=$B$1))</f>
        <v>0</v>
      </c>
      <c r="W11" s="10" cm="1">
        <f t="array" ref="W11">SUMIFS('EPA non-CO2 Data'!$H:$H,'EPA non-CO2 Data'!$A:$A,'Country Selector'!$A$2,'EPA non-CO2 Data'!$J:$J,$B$1,'EPA non-CO2 Data'!$I:$I,$A11,'EPA non-CO2 Data'!$F:$F,W$2)*10^12*SUMPRODUCT('Multipliers and Adjustments'!$E$43:$AN$70*('Multipliers and Adjustments'!$E$42:$AN$42=W$2)*('Multipliers and Adjustments'!$C$43:$C$70=$A11)*('Multipliers and Adjustments'!$D$43:$D$70=$B$1))</f>
        <v>0</v>
      </c>
      <c r="X11" s="10" cm="1">
        <f t="array" ref="X11">SUMIFS('EPA non-CO2 Data'!$H:$H,'EPA non-CO2 Data'!$A:$A,'Country Selector'!$A$2,'EPA non-CO2 Data'!$J:$J,$B$1,'EPA non-CO2 Data'!$I:$I,$A11,'EPA non-CO2 Data'!$F:$F,X$2)*10^12*SUMPRODUCT('Multipliers and Adjustments'!$E$43:$AN$70*('Multipliers and Adjustments'!$E$42:$AN$42=X$2)*('Multipliers and Adjustments'!$C$43:$C$70=$A11)*('Multipliers and Adjustments'!$D$43:$D$70=$B$1))</f>
        <v>0</v>
      </c>
      <c r="Y11" s="10" cm="1">
        <f t="array" ref="Y11">SUMIFS('EPA non-CO2 Data'!$H:$H,'EPA non-CO2 Data'!$A:$A,'Country Selector'!$A$2,'EPA non-CO2 Data'!$J:$J,$B$1,'EPA non-CO2 Data'!$I:$I,$A11,'EPA non-CO2 Data'!$F:$F,Y$2)*10^12*SUMPRODUCT('Multipliers and Adjustments'!$E$43:$AN$70*('Multipliers and Adjustments'!$E$42:$AN$42=Y$2)*('Multipliers and Adjustments'!$C$43:$C$70=$A11)*('Multipliers and Adjustments'!$D$43:$D$70=$B$1))</f>
        <v>0</v>
      </c>
      <c r="Z11" s="10" cm="1">
        <f t="array" ref="Z11">SUMIFS('EPA non-CO2 Data'!$H:$H,'EPA non-CO2 Data'!$A:$A,'Country Selector'!$A$2,'EPA non-CO2 Data'!$J:$J,$B$1,'EPA non-CO2 Data'!$I:$I,$A11,'EPA non-CO2 Data'!$F:$F,Z$2)*10^12*SUMPRODUCT('Multipliers and Adjustments'!$E$43:$AN$70*('Multipliers and Adjustments'!$E$42:$AN$42=Z$2)*('Multipliers and Adjustments'!$C$43:$C$70=$A11)*('Multipliers and Adjustments'!$D$43:$D$70=$B$1))</f>
        <v>0</v>
      </c>
      <c r="AA11" s="10" cm="1">
        <f t="array" ref="AA11">SUMIFS('EPA non-CO2 Data'!$H:$H,'EPA non-CO2 Data'!$A:$A,'Country Selector'!$A$2,'EPA non-CO2 Data'!$J:$J,$B$1,'EPA non-CO2 Data'!$I:$I,$A11,'EPA non-CO2 Data'!$F:$F,AA$2)*10^12*SUMPRODUCT('Multipliers and Adjustments'!$E$43:$AN$70*('Multipliers and Adjustments'!$E$42:$AN$42=AA$2)*('Multipliers and Adjustments'!$C$43:$C$70=$A11)*('Multipliers and Adjustments'!$D$43:$D$70=$B$1))</f>
        <v>0</v>
      </c>
      <c r="AB11" s="10" cm="1">
        <f t="array" ref="AB11">SUMIFS('EPA non-CO2 Data'!$H:$H,'EPA non-CO2 Data'!$A:$A,'Country Selector'!$A$2,'EPA non-CO2 Data'!$J:$J,$B$1,'EPA non-CO2 Data'!$I:$I,$A11,'EPA non-CO2 Data'!$F:$F,AB$2)*10^12*SUMPRODUCT('Multipliers and Adjustments'!$E$43:$AN$70*('Multipliers and Adjustments'!$E$42:$AN$42=AB$2)*('Multipliers and Adjustments'!$C$43:$C$70=$A11)*('Multipliers and Adjustments'!$D$43:$D$70=$B$1))</f>
        <v>0</v>
      </c>
      <c r="AC11" s="10" cm="1">
        <f t="array" ref="AC11">SUMIFS('EPA non-CO2 Data'!$H:$H,'EPA non-CO2 Data'!$A:$A,'Country Selector'!$A$2,'EPA non-CO2 Data'!$J:$J,$B$1,'EPA non-CO2 Data'!$I:$I,$A11,'EPA non-CO2 Data'!$F:$F,AC$2)*10^12*SUMPRODUCT('Multipliers and Adjustments'!$E$43:$AN$70*('Multipliers and Adjustments'!$E$42:$AN$42=AC$2)*('Multipliers and Adjustments'!$C$43:$C$70=$A11)*('Multipliers and Adjustments'!$D$43:$D$70=$B$1))</f>
        <v>0</v>
      </c>
      <c r="AD11" s="10" cm="1">
        <f t="array" ref="AD11">SUMIFS('EPA non-CO2 Data'!$H:$H,'EPA non-CO2 Data'!$A:$A,'Country Selector'!$A$2,'EPA non-CO2 Data'!$J:$J,$B$1,'EPA non-CO2 Data'!$I:$I,$A11,'EPA non-CO2 Data'!$F:$F,AD$2)*10^12*SUMPRODUCT('Multipliers and Adjustments'!$E$43:$AN$70*('Multipliers and Adjustments'!$E$42:$AN$42=AD$2)*('Multipliers and Adjustments'!$C$43:$C$70=$A11)*('Multipliers and Adjustments'!$D$43:$D$70=$B$1))</f>
        <v>0</v>
      </c>
      <c r="AE11" s="10" cm="1">
        <f t="array" ref="AE11">SUMIFS('EPA non-CO2 Data'!$H:$H,'EPA non-CO2 Data'!$A:$A,'Country Selector'!$A$2,'EPA non-CO2 Data'!$J:$J,$B$1,'EPA non-CO2 Data'!$I:$I,$A11,'EPA non-CO2 Data'!$F:$F,AE$2)*10^12*SUMPRODUCT('Multipliers and Adjustments'!$E$43:$AN$70*('Multipliers and Adjustments'!$E$42:$AN$42=AE$2)*('Multipliers and Adjustments'!$C$43:$C$70=$A11)*('Multipliers and Adjustments'!$D$43:$D$70=$B$1))</f>
        <v>0</v>
      </c>
      <c r="AF11" s="10" cm="1">
        <f t="array" ref="AF11">SUMIFS('EPA non-CO2 Data'!$H:$H,'EPA non-CO2 Data'!$A:$A,'Country Selector'!$A$2,'EPA non-CO2 Data'!$J:$J,$B$1,'EPA non-CO2 Data'!$I:$I,$A11,'EPA non-CO2 Data'!$F:$F,AF$2)*10^12*SUMPRODUCT('Multipliers and Adjustments'!$E$43:$AN$70*('Multipliers and Adjustments'!$E$42:$AN$42=AF$2)*('Multipliers and Adjustments'!$C$43:$C$70=$A11)*('Multipliers and Adjustments'!$D$43:$D$70=$B$1))</f>
        <v>0</v>
      </c>
      <c r="AG11" s="10" cm="1">
        <f t="array" ref="AG11">SUMIFS('EPA non-CO2 Data'!$H:$H,'EPA non-CO2 Data'!$A:$A,'Country Selector'!$A$2,'EPA non-CO2 Data'!$J:$J,$B$1,'EPA non-CO2 Data'!$I:$I,$A11,'EPA non-CO2 Data'!$F:$F,AG$2)*10^12*SUMPRODUCT('Multipliers and Adjustments'!$E$43:$AN$70*('Multipliers and Adjustments'!$E$42:$AN$42=AG$2)*('Multipliers and Adjustments'!$C$43:$C$70=$A11)*('Multipliers and Adjustments'!$D$43:$D$70=$B$1))</f>
        <v>0</v>
      </c>
      <c r="AH11" s="10" cm="1">
        <f t="array" ref="AH11">SUMIFS('EPA non-CO2 Data'!$H:$H,'EPA non-CO2 Data'!$A:$A,'Country Selector'!$A$2,'EPA non-CO2 Data'!$J:$J,$B$1,'EPA non-CO2 Data'!$I:$I,$A11,'EPA non-CO2 Data'!$F:$F,AH$2)*10^12*SUMPRODUCT('Multipliers and Adjustments'!$E$43:$AN$70*('Multipliers and Adjustments'!$E$42:$AN$42=AH$2)*('Multipliers and Adjustments'!$C$43:$C$70=$A11)*('Multipliers and Adjustments'!$D$43:$D$70=$B$1))</f>
        <v>0</v>
      </c>
      <c r="AI11" s="10" cm="1">
        <f t="array" ref="AI11">SUMIFS('EPA non-CO2 Data'!$H:$H,'EPA non-CO2 Data'!$A:$A,'Country Selector'!$A$2,'EPA non-CO2 Data'!$J:$J,$B$1,'EPA non-CO2 Data'!$I:$I,$A11,'EPA non-CO2 Data'!$F:$F,AI$2)*10^12*SUMPRODUCT('Multipliers and Adjustments'!$E$43:$AN$70*('Multipliers and Adjustments'!$E$42:$AN$42=AI$2)*('Multipliers and Adjustments'!$C$43:$C$70=$A11)*('Multipliers and Adjustments'!$D$43:$D$70=$B$1))</f>
        <v>0</v>
      </c>
      <c r="AJ11" s="10" cm="1">
        <f t="array" ref="AJ11">SUMIFS('EPA non-CO2 Data'!$H:$H,'EPA non-CO2 Data'!$A:$A,'Country Selector'!$A$2,'EPA non-CO2 Data'!$J:$J,$B$1,'EPA non-CO2 Data'!$I:$I,$A11,'EPA non-CO2 Data'!$F:$F,AJ$2)*10^12*SUMPRODUCT('Multipliers and Adjustments'!$E$43:$AN$70*('Multipliers and Adjustments'!$E$42:$AN$42=AJ$2)*('Multipliers and Adjustments'!$C$43:$C$70=$A11)*('Multipliers and Adjustments'!$D$43:$D$70=$B$1))</f>
        <v>0</v>
      </c>
      <c r="AK11" s="10" cm="1">
        <f t="array" ref="AK11">SUMIFS('EPA non-CO2 Data'!$H:$H,'EPA non-CO2 Data'!$A:$A,'Country Selector'!$A$2,'EPA non-CO2 Data'!$J:$J,$B$1,'EPA non-CO2 Data'!$I:$I,$A11,'EPA non-CO2 Data'!$F:$F,AK$2)*10^12*SUMPRODUCT('Multipliers and Adjustments'!$E$43:$AN$70*('Multipliers and Adjustments'!$E$42:$AN$42=AK$2)*('Multipliers and Adjustments'!$C$43:$C$70=$A11)*('Multipliers and Adjustments'!$D$43:$D$70=$B$1))</f>
        <v>0</v>
      </c>
    </row>
    <row r="12" spans="1:39" x14ac:dyDescent="0.25">
      <c r="A12" t="s">
        <v>555</v>
      </c>
      <c r="B12" s="10" cm="1">
        <f t="array" ref="B12">IF('Country Selector'!$A$2="United States",SUMIFS('EPA non-CO2 Data'!$H:$H,'EPA non-CO2 Data'!$A:$A,'Country Selector'!$A$2,'EPA non-CO2 Data'!$J:$J,$B$1,'EPA non-CO2 Data'!$I:$I,$A12,'EPA non-CO2 Data'!$F:$F,B$2)*10^12*SUMPRODUCT('Multipliers and Adjustments'!$E$43:$AN$70*('Multipliers and Adjustments'!$E$42:$AN$42=B$2)*('Multipliers and Adjustments'!$C$43:$C$70=$A12)*('Multipliers and Adjustments'!$D$43:$D$70=$B$1))-B24,SUMIFS('EPA non-CO2 Data'!$H:$H,'EPA non-CO2 Data'!$A:$A,'Country Selector'!$A$2,'EPA non-CO2 Data'!$J:$J,$B$1,'EPA non-CO2 Data'!$I:$I,$A12,'EPA non-CO2 Data'!$F:$F,B$2)*10^12*SUMPRODUCT('Multipliers and Adjustments'!$E$43:$AN$70*('Multipliers and Adjustments'!$E$42:$AN$42=B$2)*('Multipliers and Adjustments'!$C$43:$C$70=$A12)*('Multipliers and Adjustments'!$D$43:$D$70=$B$1)))</f>
        <v>97800939346853.016</v>
      </c>
      <c r="C12" s="10" cm="1">
        <f t="array" ref="C12">IF('Country Selector'!$A$2="United States",SUMIFS('EPA non-CO2 Data'!$H:$H,'EPA non-CO2 Data'!$A:$A,'Country Selector'!$A$2,'EPA non-CO2 Data'!$J:$J,$B$1,'EPA non-CO2 Data'!$I:$I,$A12,'EPA non-CO2 Data'!$F:$F,C$2)*10^12*SUMPRODUCT('Multipliers and Adjustments'!$E$43:$AN$70*('Multipliers and Adjustments'!$E$42:$AN$42=C$2)*('Multipliers and Adjustments'!$C$43:$C$70=$A12)*('Multipliers and Adjustments'!$D$43:$D$70=$B$1))-C24,SUMIFS('EPA non-CO2 Data'!$H:$H,'EPA non-CO2 Data'!$A:$A,'Country Selector'!$A$2,'EPA non-CO2 Data'!$J:$J,$B$1,'EPA non-CO2 Data'!$I:$I,$A12,'EPA non-CO2 Data'!$F:$F,C$2)*10^12*SUMPRODUCT('Multipliers and Adjustments'!$E$43:$AN$70*('Multipliers and Adjustments'!$E$42:$AN$42=C$2)*('Multipliers and Adjustments'!$C$43:$C$70=$A12)*('Multipliers and Adjustments'!$D$43:$D$70=$B$1)))</f>
        <v>98323386059053.984</v>
      </c>
      <c r="D12" s="10" cm="1">
        <f t="array" ref="D12">IF('Country Selector'!$A$2="United States",SUMIFS('EPA non-CO2 Data'!$H:$H,'EPA non-CO2 Data'!$A:$A,'Country Selector'!$A$2,'EPA non-CO2 Data'!$J:$J,$B$1,'EPA non-CO2 Data'!$I:$I,$A12,'EPA non-CO2 Data'!$F:$F,D$2)*10^12*SUMPRODUCT('Multipliers and Adjustments'!$E$43:$AN$70*('Multipliers and Adjustments'!$E$42:$AN$42=D$2)*('Multipliers and Adjustments'!$C$43:$C$70=$A12)*('Multipliers and Adjustments'!$D$43:$D$70=$B$1))-D24,SUMIFS('EPA non-CO2 Data'!$H:$H,'EPA non-CO2 Data'!$A:$A,'Country Selector'!$A$2,'EPA non-CO2 Data'!$J:$J,$B$1,'EPA non-CO2 Data'!$I:$I,$A12,'EPA non-CO2 Data'!$F:$F,D$2)*10^12*SUMPRODUCT('Multipliers and Adjustments'!$E$43:$AN$70*('Multipliers and Adjustments'!$E$42:$AN$42=D$2)*('Multipliers and Adjustments'!$C$43:$C$70=$A12)*('Multipliers and Adjustments'!$D$43:$D$70=$B$1)))</f>
        <v>91480582040726.688</v>
      </c>
      <c r="E12" s="10" cm="1">
        <f t="array" ref="E12">IF('Country Selector'!$A$2="United States",SUMIFS('EPA non-CO2 Data'!$H:$H,'EPA non-CO2 Data'!$A:$A,'Country Selector'!$A$2,'EPA non-CO2 Data'!$J:$J,$B$1,'EPA non-CO2 Data'!$I:$I,$A12,'EPA non-CO2 Data'!$F:$F,E$2)*10^12*SUMPRODUCT('Multipliers and Adjustments'!$E$43:$AN$70*('Multipliers and Adjustments'!$E$42:$AN$42=E$2)*('Multipliers and Adjustments'!$C$43:$C$70=$A12)*('Multipliers and Adjustments'!$D$43:$D$70=$B$1))-E24,SUMIFS('EPA non-CO2 Data'!$H:$H,'EPA non-CO2 Data'!$A:$A,'Country Selector'!$A$2,'EPA non-CO2 Data'!$J:$J,$B$1,'EPA non-CO2 Data'!$I:$I,$A12,'EPA non-CO2 Data'!$F:$F,E$2)*10^12*SUMPRODUCT('Multipliers and Adjustments'!$E$43:$AN$70*('Multipliers and Adjustments'!$E$42:$AN$42=E$2)*('Multipliers and Adjustments'!$C$43:$C$70=$A12)*('Multipliers and Adjustments'!$D$43:$D$70=$B$1)))</f>
        <v>84637778022399.516</v>
      </c>
      <c r="F12" s="10" cm="1">
        <f t="array" ref="F12">IF('Country Selector'!$A$2="United States",SUMIFS('EPA non-CO2 Data'!$H:$H,'EPA non-CO2 Data'!$A:$A,'Country Selector'!$A$2,'EPA non-CO2 Data'!$J:$J,$B$1,'EPA non-CO2 Data'!$I:$I,$A12,'EPA non-CO2 Data'!$F:$F,F$2)*10^12*SUMPRODUCT('Multipliers and Adjustments'!$E$43:$AN$70*('Multipliers and Adjustments'!$E$42:$AN$42=F$2)*('Multipliers and Adjustments'!$C$43:$C$70=$A12)*('Multipliers and Adjustments'!$D$43:$D$70=$B$1))-F24,SUMIFS('EPA non-CO2 Data'!$H:$H,'EPA non-CO2 Data'!$A:$A,'Country Selector'!$A$2,'EPA non-CO2 Data'!$J:$J,$B$1,'EPA non-CO2 Data'!$I:$I,$A12,'EPA non-CO2 Data'!$F:$F,F$2)*10^12*SUMPRODUCT('Multipliers and Adjustments'!$E$43:$AN$70*('Multipliers and Adjustments'!$E$42:$AN$42=F$2)*('Multipliers and Adjustments'!$C$43:$C$70=$A12)*('Multipliers and Adjustments'!$D$43:$D$70=$B$1)))</f>
        <v>77794974004072.25</v>
      </c>
      <c r="G12" s="10" cm="1">
        <f t="array" ref="G12">IF('Country Selector'!$A$2="United States",SUMIFS('EPA non-CO2 Data'!$H:$H,'EPA non-CO2 Data'!$A:$A,'Country Selector'!$A$2,'EPA non-CO2 Data'!$J:$J,$B$1,'EPA non-CO2 Data'!$I:$I,$A12,'EPA non-CO2 Data'!$F:$F,G$2)*10^12*SUMPRODUCT('Multipliers and Adjustments'!$E$43:$AN$70*('Multipliers and Adjustments'!$E$42:$AN$42=G$2)*('Multipliers and Adjustments'!$C$43:$C$70=$A12)*('Multipliers and Adjustments'!$D$43:$D$70=$B$1))-G24,SUMIFS('EPA non-CO2 Data'!$H:$H,'EPA non-CO2 Data'!$A:$A,'Country Selector'!$A$2,'EPA non-CO2 Data'!$J:$J,$B$1,'EPA non-CO2 Data'!$I:$I,$A12,'EPA non-CO2 Data'!$F:$F,G$2)*10^12*SUMPRODUCT('Multipliers and Adjustments'!$E$43:$AN$70*('Multipliers and Adjustments'!$E$42:$AN$42=G$2)*('Multipliers and Adjustments'!$C$43:$C$70=$A12)*('Multipliers and Adjustments'!$D$43:$D$70=$B$1)))</f>
        <v>70952169985745</v>
      </c>
      <c r="H12" s="10" cm="1">
        <f t="array" ref="H12">IF('Country Selector'!$A$2="United States",SUMIFS('EPA non-CO2 Data'!$H:$H,'EPA non-CO2 Data'!$A:$A,'Country Selector'!$A$2,'EPA non-CO2 Data'!$J:$J,$B$1,'EPA non-CO2 Data'!$I:$I,$A12,'EPA non-CO2 Data'!$F:$F,H$2)*10^12*SUMPRODUCT('Multipliers and Adjustments'!$E$43:$AN$70*('Multipliers and Adjustments'!$E$42:$AN$42=H$2)*('Multipliers and Adjustments'!$C$43:$C$70=$A12)*('Multipliers and Adjustments'!$D$43:$D$70=$B$1))-H24,SUMIFS('EPA non-CO2 Data'!$H:$H,'EPA non-CO2 Data'!$A:$A,'Country Selector'!$A$2,'EPA non-CO2 Data'!$J:$J,$B$1,'EPA non-CO2 Data'!$I:$I,$A12,'EPA non-CO2 Data'!$F:$F,H$2)*10^12*SUMPRODUCT('Multipliers and Adjustments'!$E$43:$AN$70*('Multipliers and Adjustments'!$E$42:$AN$42=H$2)*('Multipliers and Adjustments'!$C$43:$C$70=$A12)*('Multipliers and Adjustments'!$D$43:$D$70=$B$1)))</f>
        <v>72727928125847.688</v>
      </c>
      <c r="I12" s="10" cm="1">
        <f t="array" ref="I12">IF('Country Selector'!$A$2="United States",SUMIFS('EPA non-CO2 Data'!$H:$H,'EPA non-CO2 Data'!$A:$A,'Country Selector'!$A$2,'EPA non-CO2 Data'!$J:$J,$B$1,'EPA non-CO2 Data'!$I:$I,$A12,'EPA non-CO2 Data'!$F:$F,I$2)*10^12*SUMPRODUCT('Multipliers and Adjustments'!$E$43:$AN$70*('Multipliers and Adjustments'!$E$42:$AN$42=I$2)*('Multipliers and Adjustments'!$C$43:$C$70=$A12)*('Multipliers and Adjustments'!$D$43:$D$70=$B$1))-I24,SUMIFS('EPA non-CO2 Data'!$H:$H,'EPA non-CO2 Data'!$A:$A,'Country Selector'!$A$2,'EPA non-CO2 Data'!$J:$J,$B$1,'EPA non-CO2 Data'!$I:$I,$A12,'EPA non-CO2 Data'!$F:$F,I$2)*10^12*SUMPRODUCT('Multipliers and Adjustments'!$E$43:$AN$70*('Multipliers and Adjustments'!$E$42:$AN$42=I$2)*('Multipliers and Adjustments'!$C$43:$C$70=$A12)*('Multipliers and Adjustments'!$D$43:$D$70=$B$1)))</f>
        <v>61485535057288.734</v>
      </c>
      <c r="J12" s="10" cm="1">
        <f t="array" ref="J12">IF('Country Selector'!$A$2="United States",SUMIFS('EPA non-CO2 Data'!$H:$H,'EPA non-CO2 Data'!$A:$A,'Country Selector'!$A$2,'EPA non-CO2 Data'!$J:$J,$B$1,'EPA non-CO2 Data'!$I:$I,$A12,'EPA non-CO2 Data'!$F:$F,J$2)*10^12*SUMPRODUCT('Multipliers and Adjustments'!$E$43:$AN$70*('Multipliers and Adjustments'!$E$42:$AN$42=J$2)*('Multipliers and Adjustments'!$C$43:$C$70=$A12)*('Multipliers and Adjustments'!$D$43:$D$70=$B$1))-J24,SUMIFS('EPA non-CO2 Data'!$H:$H,'EPA non-CO2 Data'!$A:$A,'Country Selector'!$A$2,'EPA non-CO2 Data'!$J:$J,$B$1,'EPA non-CO2 Data'!$I:$I,$A12,'EPA non-CO2 Data'!$F:$F,J$2)*10^12*SUMPRODUCT('Multipliers and Adjustments'!$E$43:$AN$70*('Multipliers and Adjustments'!$E$42:$AN$42=J$2)*('Multipliers and Adjustments'!$C$43:$C$70=$A12)*('Multipliers and Adjustments'!$D$43:$D$70=$B$1)))</f>
        <v>55864338523009.18</v>
      </c>
      <c r="K12" s="10" cm="1">
        <f t="array" ref="K12">IF('Country Selector'!$A$2="United States",SUMIFS('EPA non-CO2 Data'!$H:$H,'EPA non-CO2 Data'!$A:$A,'Country Selector'!$A$2,'EPA non-CO2 Data'!$J:$J,$B$1,'EPA non-CO2 Data'!$I:$I,$A12,'EPA non-CO2 Data'!$F:$F,K$2)*10^12*SUMPRODUCT('Multipliers and Adjustments'!$E$43:$AN$70*('Multipliers and Adjustments'!$E$42:$AN$42=K$2)*('Multipliers and Adjustments'!$C$43:$C$70=$A12)*('Multipliers and Adjustments'!$D$43:$D$70=$B$1))-K24,SUMIFS('EPA non-CO2 Data'!$H:$H,'EPA non-CO2 Data'!$A:$A,'Country Selector'!$A$2,'EPA non-CO2 Data'!$J:$J,$B$1,'EPA non-CO2 Data'!$I:$I,$A12,'EPA non-CO2 Data'!$F:$F,K$2)*10^12*SUMPRODUCT('Multipliers and Adjustments'!$E$43:$AN$70*('Multipliers and Adjustments'!$E$42:$AN$42=K$2)*('Multipliers and Adjustments'!$C$43:$C$70=$A12)*('Multipliers and Adjustments'!$D$43:$D$70=$B$1)))</f>
        <v>50243141988729.656</v>
      </c>
      <c r="L12" s="10" cm="1">
        <f t="array" ref="L12">IF('Country Selector'!$A$2="United States",SUMIFS('EPA non-CO2 Data'!$H:$H,'EPA non-CO2 Data'!$A:$A,'Country Selector'!$A$2,'EPA non-CO2 Data'!$J:$J,$B$1,'EPA non-CO2 Data'!$I:$I,$A12,'EPA non-CO2 Data'!$F:$F,L$2)*10^12*SUMPRODUCT('Multipliers and Adjustments'!$E$43:$AN$70*('Multipliers and Adjustments'!$E$42:$AN$42=L$2)*('Multipliers and Adjustments'!$C$43:$C$70=$A12)*('Multipliers and Adjustments'!$D$43:$D$70=$B$1))-L24,SUMIFS('EPA non-CO2 Data'!$H:$H,'EPA non-CO2 Data'!$A:$A,'Country Selector'!$A$2,'EPA non-CO2 Data'!$J:$J,$B$1,'EPA non-CO2 Data'!$I:$I,$A12,'EPA non-CO2 Data'!$F:$F,L$2)*10^12*SUMPRODUCT('Multipliers and Adjustments'!$E$43:$AN$70*('Multipliers and Adjustments'!$E$42:$AN$42=L$2)*('Multipliers and Adjustments'!$C$43:$C$70=$A12)*('Multipliers and Adjustments'!$D$43:$D$70=$B$1)))</f>
        <v>44621945454450.18</v>
      </c>
      <c r="M12" s="10" cm="1">
        <f t="array" ref="M12">IF('Country Selector'!$A$2="United States",SUMIFS('EPA non-CO2 Data'!$H:$H,'EPA non-CO2 Data'!$A:$A,'Country Selector'!$A$2,'EPA non-CO2 Data'!$J:$J,$B$1,'EPA non-CO2 Data'!$I:$I,$A12,'EPA non-CO2 Data'!$F:$F,M$2)*10^12*SUMPRODUCT('Multipliers and Adjustments'!$E$43:$AN$70*('Multipliers and Adjustments'!$E$42:$AN$42=M$2)*('Multipliers and Adjustments'!$C$43:$C$70=$A12)*('Multipliers and Adjustments'!$D$43:$D$70=$B$1))-M24,SUMIFS('EPA non-CO2 Data'!$H:$H,'EPA non-CO2 Data'!$A:$A,'Country Selector'!$A$2,'EPA non-CO2 Data'!$J:$J,$B$1,'EPA non-CO2 Data'!$I:$I,$A12,'EPA non-CO2 Data'!$F:$F,M$2)*10^12*SUMPRODUCT('Multipliers and Adjustments'!$E$43:$AN$70*('Multipliers and Adjustments'!$E$42:$AN$42=M$2)*('Multipliers and Adjustments'!$C$43:$C$70=$A12)*('Multipliers and Adjustments'!$D$43:$D$70=$B$1)))</f>
        <v>42759418696688.539</v>
      </c>
      <c r="N12" s="10" cm="1">
        <f t="array" ref="N12">IF('Country Selector'!$A$2="United States",SUMIFS('EPA non-CO2 Data'!$H:$H,'EPA non-CO2 Data'!$A:$A,'Country Selector'!$A$2,'EPA non-CO2 Data'!$J:$J,$B$1,'EPA non-CO2 Data'!$I:$I,$A12,'EPA non-CO2 Data'!$F:$F,N$2)*10^12*SUMPRODUCT('Multipliers and Adjustments'!$E$43:$AN$70*('Multipliers and Adjustments'!$E$42:$AN$42=N$2)*('Multipliers and Adjustments'!$C$43:$C$70=$A12)*('Multipliers and Adjustments'!$D$43:$D$70=$B$1))-N24,SUMIFS('EPA non-CO2 Data'!$H:$H,'EPA non-CO2 Data'!$A:$A,'Country Selector'!$A$2,'EPA non-CO2 Data'!$J:$J,$B$1,'EPA non-CO2 Data'!$I:$I,$A12,'EPA non-CO2 Data'!$F:$F,N$2)*10^12*SUMPRODUCT('Multipliers and Adjustments'!$E$43:$AN$70*('Multipliers and Adjustments'!$E$42:$AN$42=N$2)*('Multipliers and Adjustments'!$C$43:$C$70=$A12)*('Multipliers and Adjustments'!$D$43:$D$70=$B$1)))</f>
        <v>40896891938926.883</v>
      </c>
      <c r="O12" s="10" cm="1">
        <f t="array" ref="O12">IF('Country Selector'!$A$2="United States",SUMIFS('EPA non-CO2 Data'!$H:$H,'EPA non-CO2 Data'!$A:$A,'Country Selector'!$A$2,'EPA non-CO2 Data'!$J:$J,$B$1,'EPA non-CO2 Data'!$I:$I,$A12,'EPA non-CO2 Data'!$F:$F,O$2)*10^12*SUMPRODUCT('Multipliers and Adjustments'!$E$43:$AN$70*('Multipliers and Adjustments'!$E$42:$AN$42=O$2)*('Multipliers and Adjustments'!$C$43:$C$70=$A12)*('Multipliers and Adjustments'!$D$43:$D$70=$B$1))-O24,SUMIFS('EPA non-CO2 Data'!$H:$H,'EPA non-CO2 Data'!$A:$A,'Country Selector'!$A$2,'EPA non-CO2 Data'!$J:$J,$B$1,'EPA non-CO2 Data'!$I:$I,$A12,'EPA non-CO2 Data'!$F:$F,O$2)*10^12*SUMPRODUCT('Multipliers and Adjustments'!$E$43:$AN$70*('Multipliers and Adjustments'!$E$42:$AN$42=O$2)*('Multipliers and Adjustments'!$C$43:$C$70=$A12)*('Multipliers and Adjustments'!$D$43:$D$70=$B$1)))</f>
        <v>39034365181165.266</v>
      </c>
      <c r="P12" s="10" cm="1">
        <f t="array" ref="P12">IF('Country Selector'!$A$2="United States",SUMIFS('EPA non-CO2 Data'!$H:$H,'EPA non-CO2 Data'!$A:$A,'Country Selector'!$A$2,'EPA non-CO2 Data'!$J:$J,$B$1,'EPA non-CO2 Data'!$I:$I,$A12,'EPA non-CO2 Data'!$F:$F,P$2)*10^12*SUMPRODUCT('Multipliers and Adjustments'!$E$43:$AN$70*('Multipliers and Adjustments'!$E$42:$AN$42=P$2)*('Multipliers and Adjustments'!$C$43:$C$70=$A12)*('Multipliers and Adjustments'!$D$43:$D$70=$B$1))-P24,SUMIFS('EPA non-CO2 Data'!$H:$H,'EPA non-CO2 Data'!$A:$A,'Country Selector'!$A$2,'EPA non-CO2 Data'!$J:$J,$B$1,'EPA non-CO2 Data'!$I:$I,$A12,'EPA non-CO2 Data'!$F:$F,P$2)*10^12*SUMPRODUCT('Multipliers and Adjustments'!$E$43:$AN$70*('Multipliers and Adjustments'!$E$42:$AN$42=P$2)*('Multipliers and Adjustments'!$C$43:$C$70=$A12)*('Multipliers and Adjustments'!$D$43:$D$70=$B$1)))</f>
        <v>37171838423403.633</v>
      </c>
      <c r="Q12" s="10" cm="1">
        <f t="array" ref="Q12">IF('Country Selector'!$A$2="United States",SUMIFS('EPA non-CO2 Data'!$H:$H,'EPA non-CO2 Data'!$A:$A,'Country Selector'!$A$2,'EPA non-CO2 Data'!$J:$J,$B$1,'EPA non-CO2 Data'!$I:$I,$A12,'EPA non-CO2 Data'!$F:$F,Q$2)*10^12*SUMPRODUCT('Multipliers and Adjustments'!$E$43:$AN$70*('Multipliers and Adjustments'!$E$42:$AN$42=Q$2)*('Multipliers and Adjustments'!$C$43:$C$70=$A12)*('Multipliers and Adjustments'!$D$43:$D$70=$B$1))-Q24,SUMIFS('EPA non-CO2 Data'!$H:$H,'EPA non-CO2 Data'!$A:$A,'Country Selector'!$A$2,'EPA non-CO2 Data'!$J:$J,$B$1,'EPA non-CO2 Data'!$I:$I,$A12,'EPA non-CO2 Data'!$F:$F,Q$2)*10^12*SUMPRODUCT('Multipliers and Adjustments'!$E$43:$AN$70*('Multipliers and Adjustments'!$E$42:$AN$42=Q$2)*('Multipliers and Adjustments'!$C$43:$C$70=$A12)*('Multipliers and Adjustments'!$D$43:$D$70=$B$1)))</f>
        <v>35309311665641.992</v>
      </c>
      <c r="R12" s="10" cm="1">
        <f t="array" ref="R12">IF('Country Selector'!$A$2="United States",SUMIFS('EPA non-CO2 Data'!$H:$H,'EPA non-CO2 Data'!$A:$A,'Country Selector'!$A$2,'EPA non-CO2 Data'!$J:$J,$B$1,'EPA non-CO2 Data'!$I:$I,$A12,'EPA non-CO2 Data'!$F:$F,R$2)*10^12*SUMPRODUCT('Multipliers and Adjustments'!$E$43:$AN$70*('Multipliers and Adjustments'!$E$42:$AN$42=R$2)*('Multipliers and Adjustments'!$C$43:$C$70=$A12)*('Multipliers and Adjustments'!$D$43:$D$70=$B$1))-R24,SUMIFS('EPA non-CO2 Data'!$H:$H,'EPA non-CO2 Data'!$A:$A,'Country Selector'!$A$2,'EPA non-CO2 Data'!$J:$J,$B$1,'EPA non-CO2 Data'!$I:$I,$A12,'EPA non-CO2 Data'!$F:$F,R$2)*10^12*SUMPRODUCT('Multipliers and Adjustments'!$E$43:$AN$70*('Multipliers and Adjustments'!$E$42:$AN$42=R$2)*('Multipliers and Adjustments'!$C$43:$C$70=$A12)*('Multipliers and Adjustments'!$D$43:$D$70=$B$1)))</f>
        <v>35317880859274.656</v>
      </c>
      <c r="S12" s="10" cm="1">
        <f t="array" ref="S12">IF('Country Selector'!$A$2="United States",SUMIFS('EPA non-CO2 Data'!$H:$H,'EPA non-CO2 Data'!$A:$A,'Country Selector'!$A$2,'EPA non-CO2 Data'!$J:$J,$B$1,'EPA non-CO2 Data'!$I:$I,$A12,'EPA non-CO2 Data'!$F:$F,S$2)*10^12*SUMPRODUCT('Multipliers and Adjustments'!$E$43:$AN$70*('Multipliers and Adjustments'!$E$42:$AN$42=S$2)*('Multipliers and Adjustments'!$C$43:$C$70=$A12)*('Multipliers and Adjustments'!$D$43:$D$70=$B$1))-S24,SUMIFS('EPA non-CO2 Data'!$H:$H,'EPA non-CO2 Data'!$A:$A,'Country Selector'!$A$2,'EPA non-CO2 Data'!$J:$J,$B$1,'EPA non-CO2 Data'!$I:$I,$A12,'EPA non-CO2 Data'!$F:$F,S$2)*10^12*SUMPRODUCT('Multipliers and Adjustments'!$E$43:$AN$70*('Multipliers and Adjustments'!$E$42:$AN$42=S$2)*('Multipliers and Adjustments'!$C$43:$C$70=$A12)*('Multipliers and Adjustments'!$D$43:$D$70=$B$1)))</f>
        <v>35326450052907.383</v>
      </c>
      <c r="T12" s="10" cm="1">
        <f t="array" ref="T12">IF('Country Selector'!$A$2="United States",SUMIFS('EPA non-CO2 Data'!$H:$H,'EPA non-CO2 Data'!$A:$A,'Country Selector'!$A$2,'EPA non-CO2 Data'!$J:$J,$B$1,'EPA non-CO2 Data'!$I:$I,$A12,'EPA non-CO2 Data'!$F:$F,T$2)*10^12*SUMPRODUCT('Multipliers and Adjustments'!$E$43:$AN$70*('Multipliers and Adjustments'!$E$42:$AN$42=T$2)*('Multipliers and Adjustments'!$C$43:$C$70=$A12)*('Multipliers and Adjustments'!$D$43:$D$70=$B$1))-T24,SUMIFS('EPA non-CO2 Data'!$H:$H,'EPA non-CO2 Data'!$A:$A,'Country Selector'!$A$2,'EPA non-CO2 Data'!$J:$J,$B$1,'EPA non-CO2 Data'!$I:$I,$A12,'EPA non-CO2 Data'!$F:$F,T$2)*10^12*SUMPRODUCT('Multipliers and Adjustments'!$E$43:$AN$70*('Multipliers and Adjustments'!$E$42:$AN$42=T$2)*('Multipliers and Adjustments'!$C$43:$C$70=$A12)*('Multipliers and Adjustments'!$D$43:$D$70=$B$1)))</f>
        <v>35335019246540.055</v>
      </c>
      <c r="U12" s="10" cm="1">
        <f t="array" ref="U12">IF('Country Selector'!$A$2="United States",SUMIFS('EPA non-CO2 Data'!$H:$H,'EPA non-CO2 Data'!$A:$A,'Country Selector'!$A$2,'EPA non-CO2 Data'!$J:$J,$B$1,'EPA non-CO2 Data'!$I:$I,$A12,'EPA non-CO2 Data'!$F:$F,U$2)*10^12*SUMPRODUCT('Multipliers and Adjustments'!$E$43:$AN$70*('Multipliers and Adjustments'!$E$42:$AN$42=U$2)*('Multipliers and Adjustments'!$C$43:$C$70=$A12)*('Multipliers and Adjustments'!$D$43:$D$70=$B$1))-U24,SUMIFS('EPA non-CO2 Data'!$H:$H,'EPA non-CO2 Data'!$A:$A,'Country Selector'!$A$2,'EPA non-CO2 Data'!$J:$J,$B$1,'EPA non-CO2 Data'!$I:$I,$A12,'EPA non-CO2 Data'!$F:$F,U$2)*10^12*SUMPRODUCT('Multipliers and Adjustments'!$E$43:$AN$70*('Multipliers and Adjustments'!$E$42:$AN$42=U$2)*('Multipliers and Adjustments'!$C$43:$C$70=$A12)*('Multipliers and Adjustments'!$D$43:$D$70=$B$1)))</f>
        <v>35343588440172.766</v>
      </c>
      <c r="V12" s="10" cm="1">
        <f t="array" ref="V12">IF('Country Selector'!$A$2="United States",SUMIFS('EPA non-CO2 Data'!$H:$H,'EPA non-CO2 Data'!$A:$A,'Country Selector'!$A$2,'EPA non-CO2 Data'!$J:$J,$B$1,'EPA non-CO2 Data'!$I:$I,$A12,'EPA non-CO2 Data'!$F:$F,V$2)*10^12*SUMPRODUCT('Multipliers and Adjustments'!$E$43:$AN$70*('Multipliers and Adjustments'!$E$42:$AN$42=V$2)*('Multipliers and Adjustments'!$C$43:$C$70=$A12)*('Multipliers and Adjustments'!$D$43:$D$70=$B$1))-V24,SUMIFS('EPA non-CO2 Data'!$H:$H,'EPA non-CO2 Data'!$A:$A,'Country Selector'!$A$2,'EPA non-CO2 Data'!$J:$J,$B$1,'EPA non-CO2 Data'!$I:$I,$A12,'EPA non-CO2 Data'!$F:$F,V$2)*10^12*SUMPRODUCT('Multipliers and Adjustments'!$E$43:$AN$70*('Multipliers and Adjustments'!$E$42:$AN$42=V$2)*('Multipliers and Adjustments'!$C$43:$C$70=$A12)*('Multipliers and Adjustments'!$D$43:$D$70=$B$1)))</f>
        <v>35352157633805.445</v>
      </c>
      <c r="W12" s="10" cm="1">
        <f t="array" ref="W12">IF('Country Selector'!$A$2="United States",SUMIFS('EPA non-CO2 Data'!$H:$H,'EPA non-CO2 Data'!$A:$A,'Country Selector'!$A$2,'EPA non-CO2 Data'!$J:$J,$B$1,'EPA non-CO2 Data'!$I:$I,$A12,'EPA non-CO2 Data'!$F:$F,W$2)*10^12*SUMPRODUCT('Multipliers and Adjustments'!$E$43:$AN$70*('Multipliers and Adjustments'!$E$42:$AN$42=W$2)*('Multipliers and Adjustments'!$C$43:$C$70=$A12)*('Multipliers and Adjustments'!$D$43:$D$70=$B$1))-W24,SUMIFS('EPA non-CO2 Data'!$H:$H,'EPA non-CO2 Data'!$A:$A,'Country Selector'!$A$2,'EPA non-CO2 Data'!$J:$J,$B$1,'EPA non-CO2 Data'!$I:$I,$A12,'EPA non-CO2 Data'!$F:$F,W$2)*10^12*SUMPRODUCT('Multipliers and Adjustments'!$E$43:$AN$70*('Multipliers and Adjustments'!$E$42:$AN$42=W$2)*('Multipliers and Adjustments'!$C$43:$C$70=$A12)*('Multipliers and Adjustments'!$D$43:$D$70=$B$1)))</f>
        <v>35566471515274.25</v>
      </c>
      <c r="X12" s="10" cm="1">
        <f t="array" ref="X12">IF('Country Selector'!$A$2="United States",SUMIFS('EPA non-CO2 Data'!$H:$H,'EPA non-CO2 Data'!$A:$A,'Country Selector'!$A$2,'EPA non-CO2 Data'!$J:$J,$B$1,'EPA non-CO2 Data'!$I:$I,$A12,'EPA non-CO2 Data'!$F:$F,X$2)*10^12*SUMPRODUCT('Multipliers and Adjustments'!$E$43:$AN$70*('Multipliers and Adjustments'!$E$42:$AN$42=X$2)*('Multipliers and Adjustments'!$C$43:$C$70=$A12)*('Multipliers and Adjustments'!$D$43:$D$70=$B$1))-X24,SUMIFS('EPA non-CO2 Data'!$H:$H,'EPA non-CO2 Data'!$A:$A,'Country Selector'!$A$2,'EPA non-CO2 Data'!$J:$J,$B$1,'EPA non-CO2 Data'!$I:$I,$A12,'EPA non-CO2 Data'!$F:$F,X$2)*10^12*SUMPRODUCT('Multipliers and Adjustments'!$E$43:$AN$70*('Multipliers and Adjustments'!$E$42:$AN$42=X$2)*('Multipliers and Adjustments'!$C$43:$C$70=$A12)*('Multipliers and Adjustments'!$D$43:$D$70=$B$1)))</f>
        <v>35780785396743.055</v>
      </c>
      <c r="Y12" s="10" cm="1">
        <f t="array" ref="Y12">IF('Country Selector'!$A$2="United States",SUMIFS('EPA non-CO2 Data'!$H:$H,'EPA non-CO2 Data'!$A:$A,'Country Selector'!$A$2,'EPA non-CO2 Data'!$J:$J,$B$1,'EPA non-CO2 Data'!$I:$I,$A12,'EPA non-CO2 Data'!$F:$F,Y$2)*10^12*SUMPRODUCT('Multipliers and Adjustments'!$E$43:$AN$70*('Multipliers and Adjustments'!$E$42:$AN$42=Y$2)*('Multipliers and Adjustments'!$C$43:$C$70=$A12)*('Multipliers and Adjustments'!$D$43:$D$70=$B$1))-Y24,SUMIFS('EPA non-CO2 Data'!$H:$H,'EPA non-CO2 Data'!$A:$A,'Country Selector'!$A$2,'EPA non-CO2 Data'!$J:$J,$B$1,'EPA non-CO2 Data'!$I:$I,$A12,'EPA non-CO2 Data'!$F:$F,Y$2)*10^12*SUMPRODUCT('Multipliers and Adjustments'!$E$43:$AN$70*('Multipliers and Adjustments'!$E$42:$AN$42=Y$2)*('Multipliers and Adjustments'!$C$43:$C$70=$A12)*('Multipliers and Adjustments'!$D$43:$D$70=$B$1)))</f>
        <v>35995099278211.875</v>
      </c>
      <c r="Z12" s="10" cm="1">
        <f t="array" ref="Z12">IF('Country Selector'!$A$2="United States",SUMIFS('EPA non-CO2 Data'!$H:$H,'EPA non-CO2 Data'!$A:$A,'Country Selector'!$A$2,'EPA non-CO2 Data'!$J:$J,$B$1,'EPA non-CO2 Data'!$I:$I,$A12,'EPA non-CO2 Data'!$F:$F,Z$2)*10^12*SUMPRODUCT('Multipliers and Adjustments'!$E$43:$AN$70*('Multipliers and Adjustments'!$E$42:$AN$42=Z$2)*('Multipliers and Adjustments'!$C$43:$C$70=$A12)*('Multipliers and Adjustments'!$D$43:$D$70=$B$1))-Z24,SUMIFS('EPA non-CO2 Data'!$H:$H,'EPA non-CO2 Data'!$A:$A,'Country Selector'!$A$2,'EPA non-CO2 Data'!$J:$J,$B$1,'EPA non-CO2 Data'!$I:$I,$A12,'EPA non-CO2 Data'!$F:$F,Z$2)*10^12*SUMPRODUCT('Multipliers and Adjustments'!$E$43:$AN$70*('Multipliers and Adjustments'!$E$42:$AN$42=Z$2)*('Multipliers and Adjustments'!$C$43:$C$70=$A12)*('Multipliers and Adjustments'!$D$43:$D$70=$B$1)))</f>
        <v>36209413159680.672</v>
      </c>
      <c r="AA12" s="10" cm="1">
        <f t="array" ref="AA12">IF('Country Selector'!$A$2="United States",SUMIFS('EPA non-CO2 Data'!$H:$H,'EPA non-CO2 Data'!$A:$A,'Country Selector'!$A$2,'EPA non-CO2 Data'!$J:$J,$B$1,'EPA non-CO2 Data'!$I:$I,$A12,'EPA non-CO2 Data'!$F:$F,AA$2)*10^12*SUMPRODUCT('Multipliers and Adjustments'!$E$43:$AN$70*('Multipliers and Adjustments'!$E$42:$AN$42=AA$2)*('Multipliers and Adjustments'!$C$43:$C$70=$A12)*('Multipliers and Adjustments'!$D$43:$D$70=$B$1))-AA24,SUMIFS('EPA non-CO2 Data'!$H:$H,'EPA non-CO2 Data'!$A:$A,'Country Selector'!$A$2,'EPA non-CO2 Data'!$J:$J,$B$1,'EPA non-CO2 Data'!$I:$I,$A12,'EPA non-CO2 Data'!$F:$F,AA$2)*10^12*SUMPRODUCT('Multipliers and Adjustments'!$E$43:$AN$70*('Multipliers and Adjustments'!$E$42:$AN$42=AA$2)*('Multipliers and Adjustments'!$C$43:$C$70=$A12)*('Multipliers and Adjustments'!$D$43:$D$70=$B$1)))</f>
        <v>36423727041149.516</v>
      </c>
      <c r="AB12" s="10" cm="1">
        <f t="array" ref="AB12">IF('Country Selector'!$A$2="United States",SUMIFS('EPA non-CO2 Data'!$H:$H,'EPA non-CO2 Data'!$A:$A,'Country Selector'!$A$2,'EPA non-CO2 Data'!$J:$J,$B$1,'EPA non-CO2 Data'!$I:$I,$A12,'EPA non-CO2 Data'!$F:$F,AB$2)*10^12*SUMPRODUCT('Multipliers and Adjustments'!$E$43:$AN$70*('Multipliers and Adjustments'!$E$42:$AN$42=AB$2)*('Multipliers and Adjustments'!$C$43:$C$70=$A12)*('Multipliers and Adjustments'!$D$43:$D$70=$B$1))-AB24,SUMIFS('EPA non-CO2 Data'!$H:$H,'EPA non-CO2 Data'!$A:$A,'Country Selector'!$A$2,'EPA non-CO2 Data'!$J:$J,$B$1,'EPA non-CO2 Data'!$I:$I,$A12,'EPA non-CO2 Data'!$F:$F,AB$2)*10^12*SUMPRODUCT('Multipliers and Adjustments'!$E$43:$AN$70*('Multipliers and Adjustments'!$E$42:$AN$42=AB$2)*('Multipliers and Adjustments'!$C$43:$C$70=$A12)*('Multipliers and Adjustments'!$D$43:$D$70=$B$1)))</f>
        <v>36640620387836.898</v>
      </c>
      <c r="AC12" s="10" cm="1">
        <f t="array" ref="AC12">IF('Country Selector'!$A$2="United States",SUMIFS('EPA non-CO2 Data'!$H:$H,'EPA non-CO2 Data'!$A:$A,'Country Selector'!$A$2,'EPA non-CO2 Data'!$J:$J,$B$1,'EPA non-CO2 Data'!$I:$I,$A12,'EPA non-CO2 Data'!$F:$F,AC$2)*10^12*SUMPRODUCT('Multipliers and Adjustments'!$E$43:$AN$70*('Multipliers and Adjustments'!$E$42:$AN$42=AC$2)*('Multipliers and Adjustments'!$C$43:$C$70=$A12)*('Multipliers and Adjustments'!$D$43:$D$70=$B$1))-AC24,SUMIFS('EPA non-CO2 Data'!$H:$H,'EPA non-CO2 Data'!$A:$A,'Country Selector'!$A$2,'EPA non-CO2 Data'!$J:$J,$B$1,'EPA non-CO2 Data'!$I:$I,$A12,'EPA non-CO2 Data'!$F:$F,AC$2)*10^12*SUMPRODUCT('Multipliers and Adjustments'!$E$43:$AN$70*('Multipliers and Adjustments'!$E$42:$AN$42=AC$2)*('Multipliers and Adjustments'!$C$43:$C$70=$A12)*('Multipliers and Adjustments'!$D$43:$D$70=$B$1)))</f>
        <v>36857513734524.328</v>
      </c>
      <c r="AD12" s="10" cm="1">
        <f t="array" ref="AD12">IF('Country Selector'!$A$2="United States",SUMIFS('EPA non-CO2 Data'!$H:$H,'EPA non-CO2 Data'!$A:$A,'Country Selector'!$A$2,'EPA non-CO2 Data'!$J:$J,$B$1,'EPA non-CO2 Data'!$I:$I,$A12,'EPA non-CO2 Data'!$F:$F,AD$2)*10^12*SUMPRODUCT('Multipliers and Adjustments'!$E$43:$AN$70*('Multipliers and Adjustments'!$E$42:$AN$42=AD$2)*('Multipliers and Adjustments'!$C$43:$C$70=$A12)*('Multipliers and Adjustments'!$D$43:$D$70=$B$1))-AD24,SUMIFS('EPA non-CO2 Data'!$H:$H,'EPA non-CO2 Data'!$A:$A,'Country Selector'!$A$2,'EPA non-CO2 Data'!$J:$J,$B$1,'EPA non-CO2 Data'!$I:$I,$A12,'EPA non-CO2 Data'!$F:$F,AD$2)*10^12*SUMPRODUCT('Multipliers and Adjustments'!$E$43:$AN$70*('Multipliers and Adjustments'!$E$42:$AN$42=AD$2)*('Multipliers and Adjustments'!$C$43:$C$70=$A12)*('Multipliers and Adjustments'!$D$43:$D$70=$B$1)))</f>
        <v>37074407081211.758</v>
      </c>
      <c r="AE12" s="10" cm="1">
        <f t="array" ref="AE12">IF('Country Selector'!$A$2="United States",SUMIFS('EPA non-CO2 Data'!$H:$H,'EPA non-CO2 Data'!$A:$A,'Country Selector'!$A$2,'EPA non-CO2 Data'!$J:$J,$B$1,'EPA non-CO2 Data'!$I:$I,$A12,'EPA non-CO2 Data'!$F:$F,AE$2)*10^12*SUMPRODUCT('Multipliers and Adjustments'!$E$43:$AN$70*('Multipliers and Adjustments'!$E$42:$AN$42=AE$2)*('Multipliers and Adjustments'!$C$43:$C$70=$A12)*('Multipliers and Adjustments'!$D$43:$D$70=$B$1))-AE24,SUMIFS('EPA non-CO2 Data'!$H:$H,'EPA non-CO2 Data'!$A:$A,'Country Selector'!$A$2,'EPA non-CO2 Data'!$J:$J,$B$1,'EPA non-CO2 Data'!$I:$I,$A12,'EPA non-CO2 Data'!$F:$F,AE$2)*10^12*SUMPRODUCT('Multipliers and Adjustments'!$E$43:$AN$70*('Multipliers and Adjustments'!$E$42:$AN$42=AE$2)*('Multipliers and Adjustments'!$C$43:$C$70=$A12)*('Multipliers and Adjustments'!$D$43:$D$70=$B$1)))</f>
        <v>37291300427899.203</v>
      </c>
      <c r="AF12" s="10" cm="1">
        <f t="array" ref="AF12">IF('Country Selector'!$A$2="United States",SUMIFS('EPA non-CO2 Data'!$H:$H,'EPA non-CO2 Data'!$A:$A,'Country Selector'!$A$2,'EPA non-CO2 Data'!$J:$J,$B$1,'EPA non-CO2 Data'!$I:$I,$A12,'EPA non-CO2 Data'!$F:$F,AF$2)*10^12*SUMPRODUCT('Multipliers and Adjustments'!$E$43:$AN$70*('Multipliers and Adjustments'!$E$42:$AN$42=AF$2)*('Multipliers and Adjustments'!$C$43:$C$70=$A12)*('Multipliers and Adjustments'!$D$43:$D$70=$B$1))-AF24,SUMIFS('EPA non-CO2 Data'!$H:$H,'EPA non-CO2 Data'!$A:$A,'Country Selector'!$A$2,'EPA non-CO2 Data'!$J:$J,$B$1,'EPA non-CO2 Data'!$I:$I,$A12,'EPA non-CO2 Data'!$F:$F,AF$2)*10^12*SUMPRODUCT('Multipliers and Adjustments'!$E$43:$AN$70*('Multipliers and Adjustments'!$E$42:$AN$42=AF$2)*('Multipliers and Adjustments'!$C$43:$C$70=$A12)*('Multipliers and Adjustments'!$D$43:$D$70=$B$1)))</f>
        <v>37508193774586.594</v>
      </c>
      <c r="AG12" s="10" cm="1">
        <f t="array" ref="AG12">IF('Country Selector'!$A$2="United States",SUMIFS('EPA non-CO2 Data'!$H:$H,'EPA non-CO2 Data'!$A:$A,'Country Selector'!$A$2,'EPA non-CO2 Data'!$J:$J,$B$1,'EPA non-CO2 Data'!$I:$I,$A12,'EPA non-CO2 Data'!$F:$F,AG$2)*10^12*SUMPRODUCT('Multipliers and Adjustments'!$E$43:$AN$70*('Multipliers and Adjustments'!$E$42:$AN$42=AG$2)*('Multipliers and Adjustments'!$C$43:$C$70=$A12)*('Multipliers and Adjustments'!$D$43:$D$70=$B$1))-AG24,SUMIFS('EPA non-CO2 Data'!$H:$H,'EPA non-CO2 Data'!$A:$A,'Country Selector'!$A$2,'EPA non-CO2 Data'!$J:$J,$B$1,'EPA non-CO2 Data'!$I:$I,$A12,'EPA non-CO2 Data'!$F:$F,AG$2)*10^12*SUMPRODUCT('Multipliers and Adjustments'!$E$43:$AN$70*('Multipliers and Adjustments'!$E$42:$AN$42=AG$2)*('Multipliers and Adjustments'!$C$43:$C$70=$A12)*('Multipliers and Adjustments'!$D$43:$D$70=$B$1)))</f>
        <v>37844232315176.047</v>
      </c>
      <c r="AH12" s="10" cm="1">
        <f t="array" ref="AH12">IF('Country Selector'!$A$2="United States",SUMIFS('EPA non-CO2 Data'!$H:$H,'EPA non-CO2 Data'!$A:$A,'Country Selector'!$A$2,'EPA non-CO2 Data'!$J:$J,$B$1,'EPA non-CO2 Data'!$I:$I,$A12,'EPA non-CO2 Data'!$F:$F,AH$2)*10^12*SUMPRODUCT('Multipliers and Adjustments'!$E$43:$AN$70*('Multipliers and Adjustments'!$E$42:$AN$42=AH$2)*('Multipliers and Adjustments'!$C$43:$C$70=$A12)*('Multipliers and Adjustments'!$D$43:$D$70=$B$1))-AH24,SUMIFS('EPA non-CO2 Data'!$H:$H,'EPA non-CO2 Data'!$A:$A,'Country Selector'!$A$2,'EPA non-CO2 Data'!$J:$J,$B$1,'EPA non-CO2 Data'!$I:$I,$A12,'EPA non-CO2 Data'!$F:$F,AH$2)*10^12*SUMPRODUCT('Multipliers and Adjustments'!$E$43:$AN$70*('Multipliers and Adjustments'!$E$42:$AN$42=AH$2)*('Multipliers and Adjustments'!$C$43:$C$70=$A12)*('Multipliers and Adjustments'!$D$43:$D$70=$B$1)))</f>
        <v>38180270855765.492</v>
      </c>
      <c r="AI12" s="10" cm="1">
        <f t="array" ref="AI12">IF('Country Selector'!$A$2="United States",SUMIFS('EPA non-CO2 Data'!$H:$H,'EPA non-CO2 Data'!$A:$A,'Country Selector'!$A$2,'EPA non-CO2 Data'!$J:$J,$B$1,'EPA non-CO2 Data'!$I:$I,$A12,'EPA non-CO2 Data'!$F:$F,AI$2)*10^12*SUMPRODUCT('Multipliers and Adjustments'!$E$43:$AN$70*('Multipliers and Adjustments'!$E$42:$AN$42=AI$2)*('Multipliers and Adjustments'!$C$43:$C$70=$A12)*('Multipliers and Adjustments'!$D$43:$D$70=$B$1))-AI24,SUMIFS('EPA non-CO2 Data'!$H:$H,'EPA non-CO2 Data'!$A:$A,'Country Selector'!$A$2,'EPA non-CO2 Data'!$J:$J,$B$1,'EPA non-CO2 Data'!$I:$I,$A12,'EPA non-CO2 Data'!$F:$F,AI$2)*10^12*SUMPRODUCT('Multipliers and Adjustments'!$E$43:$AN$70*('Multipliers and Adjustments'!$E$42:$AN$42=AI$2)*('Multipliers and Adjustments'!$C$43:$C$70=$A12)*('Multipliers and Adjustments'!$D$43:$D$70=$B$1)))</f>
        <v>38516309396354.914</v>
      </c>
      <c r="AJ12" s="10" cm="1">
        <f t="array" ref="AJ12">IF('Country Selector'!$A$2="United States",SUMIFS('EPA non-CO2 Data'!$H:$H,'EPA non-CO2 Data'!$A:$A,'Country Selector'!$A$2,'EPA non-CO2 Data'!$J:$J,$B$1,'EPA non-CO2 Data'!$I:$I,$A12,'EPA non-CO2 Data'!$F:$F,AJ$2)*10^12*SUMPRODUCT('Multipliers and Adjustments'!$E$43:$AN$70*('Multipliers and Adjustments'!$E$42:$AN$42=AJ$2)*('Multipliers and Adjustments'!$C$43:$C$70=$A12)*('Multipliers and Adjustments'!$D$43:$D$70=$B$1))-AJ24,SUMIFS('EPA non-CO2 Data'!$H:$H,'EPA non-CO2 Data'!$A:$A,'Country Selector'!$A$2,'EPA non-CO2 Data'!$J:$J,$B$1,'EPA non-CO2 Data'!$I:$I,$A12,'EPA non-CO2 Data'!$F:$F,AJ$2)*10^12*SUMPRODUCT('Multipliers and Adjustments'!$E$43:$AN$70*('Multipliers and Adjustments'!$E$42:$AN$42=AJ$2)*('Multipliers and Adjustments'!$C$43:$C$70=$A12)*('Multipliers and Adjustments'!$D$43:$D$70=$B$1)))</f>
        <v>38852347936944.375</v>
      </c>
      <c r="AK12" s="10" cm="1">
        <f t="array" ref="AK12">IF('Country Selector'!$A$2="United States",SUMIFS('EPA non-CO2 Data'!$H:$H,'EPA non-CO2 Data'!$A:$A,'Country Selector'!$A$2,'EPA non-CO2 Data'!$J:$J,$B$1,'EPA non-CO2 Data'!$I:$I,$A12,'EPA non-CO2 Data'!$F:$F,AK$2)*10^12*SUMPRODUCT('Multipliers and Adjustments'!$E$43:$AN$70*('Multipliers and Adjustments'!$E$42:$AN$42=AK$2)*('Multipliers and Adjustments'!$C$43:$C$70=$A12)*('Multipliers and Adjustments'!$D$43:$D$70=$B$1))-AK24,SUMIFS('EPA non-CO2 Data'!$H:$H,'EPA non-CO2 Data'!$A:$A,'Country Selector'!$A$2,'EPA non-CO2 Data'!$J:$J,$B$1,'EPA non-CO2 Data'!$I:$I,$A12,'EPA non-CO2 Data'!$F:$F,AK$2)*10^12*SUMPRODUCT('Multipliers and Adjustments'!$E$43:$AN$70*('Multipliers and Adjustments'!$E$42:$AN$42=AK$2)*('Multipliers and Adjustments'!$C$43:$C$70=$A12)*('Multipliers and Adjustments'!$D$43:$D$70=$B$1)))</f>
        <v>39188386477533.82</v>
      </c>
      <c r="AM12" s="113"/>
    </row>
    <row r="13" spans="1:39" x14ac:dyDescent="0.25">
      <c r="A13" t="s">
        <v>572</v>
      </c>
      <c r="B13" s="10" cm="1">
        <f t="array" ref="B13">SUMIFS('EPA non-CO2 Data'!$H:$H,'EPA non-CO2 Data'!$A:$A,'Country Selector'!$A$2,'EPA non-CO2 Data'!$J:$J,$B$1,'EPA non-CO2 Data'!$I:$I,$A13,'EPA non-CO2 Data'!$F:$F,B$2)*10^12*SUMPRODUCT('Multipliers and Adjustments'!$E$43:$AN$70*('Multipliers and Adjustments'!$E$42:$AN$42=B$2)*('Multipliers and Adjustments'!$C$43:$C$70=$A13)*('Multipliers and Adjustments'!$D$43:$D$70=$B$1))</f>
        <v>0</v>
      </c>
      <c r="C13" s="10" cm="1">
        <f t="array" ref="C13">SUMIFS('EPA non-CO2 Data'!$H:$H,'EPA non-CO2 Data'!$A:$A,'Country Selector'!$A$2,'EPA non-CO2 Data'!$J:$J,$B$1,'EPA non-CO2 Data'!$I:$I,$A13,'EPA non-CO2 Data'!$F:$F,C$2)*10^12*SUMPRODUCT('Multipliers and Adjustments'!$E$43:$AN$70*('Multipliers and Adjustments'!$E$42:$AN$42=C$2)*('Multipliers and Adjustments'!$C$43:$C$70=$A13)*('Multipliers and Adjustments'!$D$43:$D$70=$B$1))</f>
        <v>0</v>
      </c>
      <c r="D13" s="10" cm="1">
        <f t="array" ref="D13">SUMIFS('EPA non-CO2 Data'!$H:$H,'EPA non-CO2 Data'!$A:$A,'Country Selector'!$A$2,'EPA non-CO2 Data'!$J:$J,$B$1,'EPA non-CO2 Data'!$I:$I,$A13,'EPA non-CO2 Data'!$F:$F,D$2)*10^12*SUMPRODUCT('Multipliers and Adjustments'!$E$43:$AN$70*('Multipliers and Adjustments'!$E$42:$AN$42=D$2)*('Multipliers and Adjustments'!$C$43:$C$70=$A13)*('Multipliers and Adjustments'!$D$43:$D$70=$B$1))</f>
        <v>0</v>
      </c>
      <c r="E13" s="10" cm="1">
        <f t="array" ref="E13">SUMIFS('EPA non-CO2 Data'!$H:$H,'EPA non-CO2 Data'!$A:$A,'Country Selector'!$A$2,'EPA non-CO2 Data'!$J:$J,$B$1,'EPA non-CO2 Data'!$I:$I,$A13,'EPA non-CO2 Data'!$F:$F,E$2)*10^12*SUMPRODUCT('Multipliers and Adjustments'!$E$43:$AN$70*('Multipliers and Adjustments'!$E$42:$AN$42=E$2)*('Multipliers and Adjustments'!$C$43:$C$70=$A13)*('Multipliers and Adjustments'!$D$43:$D$70=$B$1))</f>
        <v>0</v>
      </c>
      <c r="F13" s="10" cm="1">
        <f t="array" ref="F13">SUMIFS('EPA non-CO2 Data'!$H:$H,'EPA non-CO2 Data'!$A:$A,'Country Selector'!$A$2,'EPA non-CO2 Data'!$J:$J,$B$1,'EPA non-CO2 Data'!$I:$I,$A13,'EPA non-CO2 Data'!$F:$F,F$2)*10^12*SUMPRODUCT('Multipliers and Adjustments'!$E$43:$AN$70*('Multipliers and Adjustments'!$E$42:$AN$42=F$2)*('Multipliers and Adjustments'!$C$43:$C$70=$A13)*('Multipliers and Adjustments'!$D$43:$D$70=$B$1))</f>
        <v>0</v>
      </c>
      <c r="G13" s="10" cm="1">
        <f t="array" ref="G13">SUMIFS('EPA non-CO2 Data'!$H:$H,'EPA non-CO2 Data'!$A:$A,'Country Selector'!$A$2,'EPA non-CO2 Data'!$J:$J,$B$1,'EPA non-CO2 Data'!$I:$I,$A13,'EPA non-CO2 Data'!$F:$F,G$2)*10^12*SUMPRODUCT('Multipliers and Adjustments'!$E$43:$AN$70*('Multipliers and Adjustments'!$E$42:$AN$42=G$2)*('Multipliers and Adjustments'!$C$43:$C$70=$A13)*('Multipliers and Adjustments'!$D$43:$D$70=$B$1))</f>
        <v>0</v>
      </c>
      <c r="H13" s="10" cm="1">
        <f t="array" ref="H13">SUMIFS('EPA non-CO2 Data'!$H:$H,'EPA non-CO2 Data'!$A:$A,'Country Selector'!$A$2,'EPA non-CO2 Data'!$J:$J,$B$1,'EPA non-CO2 Data'!$I:$I,$A13,'EPA non-CO2 Data'!$F:$F,H$2)*10^12*SUMPRODUCT('Multipliers and Adjustments'!$E$43:$AN$70*('Multipliers and Adjustments'!$E$42:$AN$42=H$2)*('Multipliers and Adjustments'!$C$43:$C$70=$A13)*('Multipliers and Adjustments'!$D$43:$D$70=$B$1))</f>
        <v>0</v>
      </c>
      <c r="I13" s="10" cm="1">
        <f t="array" ref="I13">SUMIFS('EPA non-CO2 Data'!$H:$H,'EPA non-CO2 Data'!$A:$A,'Country Selector'!$A$2,'EPA non-CO2 Data'!$J:$J,$B$1,'EPA non-CO2 Data'!$I:$I,$A13,'EPA non-CO2 Data'!$F:$F,I$2)*10^12*SUMPRODUCT('Multipliers and Adjustments'!$E$43:$AN$70*('Multipliers and Adjustments'!$E$42:$AN$42=I$2)*('Multipliers and Adjustments'!$C$43:$C$70=$A13)*('Multipliers and Adjustments'!$D$43:$D$70=$B$1))</f>
        <v>0</v>
      </c>
      <c r="J13" s="10" cm="1">
        <f t="array" ref="J13">SUMIFS('EPA non-CO2 Data'!$H:$H,'EPA non-CO2 Data'!$A:$A,'Country Selector'!$A$2,'EPA non-CO2 Data'!$J:$J,$B$1,'EPA non-CO2 Data'!$I:$I,$A13,'EPA non-CO2 Data'!$F:$F,J$2)*10^12*SUMPRODUCT('Multipliers and Adjustments'!$E$43:$AN$70*('Multipliers and Adjustments'!$E$42:$AN$42=J$2)*('Multipliers and Adjustments'!$C$43:$C$70=$A13)*('Multipliers and Adjustments'!$D$43:$D$70=$B$1))</f>
        <v>0</v>
      </c>
      <c r="K13" s="10" cm="1">
        <f t="array" ref="K13">SUMIFS('EPA non-CO2 Data'!$H:$H,'EPA non-CO2 Data'!$A:$A,'Country Selector'!$A$2,'EPA non-CO2 Data'!$J:$J,$B$1,'EPA non-CO2 Data'!$I:$I,$A13,'EPA non-CO2 Data'!$F:$F,K$2)*10^12*SUMPRODUCT('Multipliers and Adjustments'!$E$43:$AN$70*('Multipliers and Adjustments'!$E$42:$AN$42=K$2)*('Multipliers and Adjustments'!$C$43:$C$70=$A13)*('Multipliers and Adjustments'!$D$43:$D$70=$B$1))</f>
        <v>0</v>
      </c>
      <c r="L13" s="10" cm="1">
        <f t="array" ref="L13">SUMIFS('EPA non-CO2 Data'!$H:$H,'EPA non-CO2 Data'!$A:$A,'Country Selector'!$A$2,'EPA non-CO2 Data'!$J:$J,$B$1,'EPA non-CO2 Data'!$I:$I,$A13,'EPA non-CO2 Data'!$F:$F,L$2)*10^12*SUMPRODUCT('Multipliers and Adjustments'!$E$43:$AN$70*('Multipliers and Adjustments'!$E$42:$AN$42=L$2)*('Multipliers and Adjustments'!$C$43:$C$70=$A13)*('Multipliers and Adjustments'!$D$43:$D$70=$B$1))</f>
        <v>0</v>
      </c>
      <c r="M13" s="10" cm="1">
        <f t="array" ref="M13">SUMIFS('EPA non-CO2 Data'!$H:$H,'EPA non-CO2 Data'!$A:$A,'Country Selector'!$A$2,'EPA non-CO2 Data'!$J:$J,$B$1,'EPA non-CO2 Data'!$I:$I,$A13,'EPA non-CO2 Data'!$F:$F,M$2)*10^12*SUMPRODUCT('Multipliers and Adjustments'!$E$43:$AN$70*('Multipliers and Adjustments'!$E$42:$AN$42=M$2)*('Multipliers and Adjustments'!$C$43:$C$70=$A13)*('Multipliers and Adjustments'!$D$43:$D$70=$B$1))</f>
        <v>0</v>
      </c>
      <c r="N13" s="10" cm="1">
        <f t="array" ref="N13">SUMIFS('EPA non-CO2 Data'!$H:$H,'EPA non-CO2 Data'!$A:$A,'Country Selector'!$A$2,'EPA non-CO2 Data'!$J:$J,$B$1,'EPA non-CO2 Data'!$I:$I,$A13,'EPA non-CO2 Data'!$F:$F,N$2)*10^12*SUMPRODUCT('Multipliers and Adjustments'!$E$43:$AN$70*('Multipliers and Adjustments'!$E$42:$AN$42=N$2)*('Multipliers and Adjustments'!$C$43:$C$70=$A13)*('Multipliers and Adjustments'!$D$43:$D$70=$B$1))</f>
        <v>0</v>
      </c>
      <c r="O13" s="10" cm="1">
        <f t="array" ref="O13">SUMIFS('EPA non-CO2 Data'!$H:$H,'EPA non-CO2 Data'!$A:$A,'Country Selector'!$A$2,'EPA non-CO2 Data'!$J:$J,$B$1,'EPA non-CO2 Data'!$I:$I,$A13,'EPA non-CO2 Data'!$F:$F,O$2)*10^12*SUMPRODUCT('Multipliers and Adjustments'!$E$43:$AN$70*('Multipliers and Adjustments'!$E$42:$AN$42=O$2)*('Multipliers and Adjustments'!$C$43:$C$70=$A13)*('Multipliers and Adjustments'!$D$43:$D$70=$B$1))</f>
        <v>0</v>
      </c>
      <c r="P13" s="10" cm="1">
        <f t="array" ref="P13">SUMIFS('EPA non-CO2 Data'!$H:$H,'EPA non-CO2 Data'!$A:$A,'Country Selector'!$A$2,'EPA non-CO2 Data'!$J:$J,$B$1,'EPA non-CO2 Data'!$I:$I,$A13,'EPA non-CO2 Data'!$F:$F,P$2)*10^12*SUMPRODUCT('Multipliers and Adjustments'!$E$43:$AN$70*('Multipliers and Adjustments'!$E$42:$AN$42=P$2)*('Multipliers and Adjustments'!$C$43:$C$70=$A13)*('Multipliers and Adjustments'!$D$43:$D$70=$B$1))</f>
        <v>0</v>
      </c>
      <c r="Q13" s="10" cm="1">
        <f t="array" ref="Q13">SUMIFS('EPA non-CO2 Data'!$H:$H,'EPA non-CO2 Data'!$A:$A,'Country Selector'!$A$2,'EPA non-CO2 Data'!$J:$J,$B$1,'EPA non-CO2 Data'!$I:$I,$A13,'EPA non-CO2 Data'!$F:$F,Q$2)*10^12*SUMPRODUCT('Multipliers and Adjustments'!$E$43:$AN$70*('Multipliers and Adjustments'!$E$42:$AN$42=Q$2)*('Multipliers and Adjustments'!$C$43:$C$70=$A13)*('Multipliers and Adjustments'!$D$43:$D$70=$B$1))</f>
        <v>0</v>
      </c>
      <c r="R13" s="10" cm="1">
        <f t="array" ref="R13">SUMIFS('EPA non-CO2 Data'!$H:$H,'EPA non-CO2 Data'!$A:$A,'Country Selector'!$A$2,'EPA non-CO2 Data'!$J:$J,$B$1,'EPA non-CO2 Data'!$I:$I,$A13,'EPA non-CO2 Data'!$F:$F,R$2)*10^12*SUMPRODUCT('Multipliers and Adjustments'!$E$43:$AN$70*('Multipliers and Adjustments'!$E$42:$AN$42=R$2)*('Multipliers and Adjustments'!$C$43:$C$70=$A13)*('Multipliers and Adjustments'!$D$43:$D$70=$B$1))</f>
        <v>0</v>
      </c>
      <c r="S13" s="10" cm="1">
        <f t="array" ref="S13">SUMIFS('EPA non-CO2 Data'!$H:$H,'EPA non-CO2 Data'!$A:$A,'Country Selector'!$A$2,'EPA non-CO2 Data'!$J:$J,$B$1,'EPA non-CO2 Data'!$I:$I,$A13,'EPA non-CO2 Data'!$F:$F,S$2)*10^12*SUMPRODUCT('Multipliers and Adjustments'!$E$43:$AN$70*('Multipliers and Adjustments'!$E$42:$AN$42=S$2)*('Multipliers and Adjustments'!$C$43:$C$70=$A13)*('Multipliers and Adjustments'!$D$43:$D$70=$B$1))</f>
        <v>0</v>
      </c>
      <c r="T13" s="10" cm="1">
        <f t="array" ref="T13">SUMIFS('EPA non-CO2 Data'!$H:$H,'EPA non-CO2 Data'!$A:$A,'Country Selector'!$A$2,'EPA non-CO2 Data'!$J:$J,$B$1,'EPA non-CO2 Data'!$I:$I,$A13,'EPA non-CO2 Data'!$F:$F,T$2)*10^12*SUMPRODUCT('Multipliers and Adjustments'!$E$43:$AN$70*('Multipliers and Adjustments'!$E$42:$AN$42=T$2)*('Multipliers and Adjustments'!$C$43:$C$70=$A13)*('Multipliers and Adjustments'!$D$43:$D$70=$B$1))</f>
        <v>0</v>
      </c>
      <c r="U13" s="10" cm="1">
        <f t="array" ref="U13">SUMIFS('EPA non-CO2 Data'!$H:$H,'EPA non-CO2 Data'!$A:$A,'Country Selector'!$A$2,'EPA non-CO2 Data'!$J:$J,$B$1,'EPA non-CO2 Data'!$I:$I,$A13,'EPA non-CO2 Data'!$F:$F,U$2)*10^12*SUMPRODUCT('Multipliers and Adjustments'!$E$43:$AN$70*('Multipliers and Adjustments'!$E$42:$AN$42=U$2)*('Multipliers and Adjustments'!$C$43:$C$70=$A13)*('Multipliers and Adjustments'!$D$43:$D$70=$B$1))</f>
        <v>0</v>
      </c>
      <c r="V13" s="10" cm="1">
        <f t="array" ref="V13">SUMIFS('EPA non-CO2 Data'!$H:$H,'EPA non-CO2 Data'!$A:$A,'Country Selector'!$A$2,'EPA non-CO2 Data'!$J:$J,$B$1,'EPA non-CO2 Data'!$I:$I,$A13,'EPA non-CO2 Data'!$F:$F,V$2)*10^12*SUMPRODUCT('Multipliers and Adjustments'!$E$43:$AN$70*('Multipliers and Adjustments'!$E$42:$AN$42=V$2)*('Multipliers and Adjustments'!$C$43:$C$70=$A13)*('Multipliers and Adjustments'!$D$43:$D$70=$B$1))</f>
        <v>0</v>
      </c>
      <c r="W13" s="10" cm="1">
        <f t="array" ref="W13">SUMIFS('EPA non-CO2 Data'!$H:$H,'EPA non-CO2 Data'!$A:$A,'Country Selector'!$A$2,'EPA non-CO2 Data'!$J:$J,$B$1,'EPA non-CO2 Data'!$I:$I,$A13,'EPA non-CO2 Data'!$F:$F,W$2)*10^12*SUMPRODUCT('Multipliers and Adjustments'!$E$43:$AN$70*('Multipliers and Adjustments'!$E$42:$AN$42=W$2)*('Multipliers and Adjustments'!$C$43:$C$70=$A13)*('Multipliers and Adjustments'!$D$43:$D$70=$B$1))</f>
        <v>0</v>
      </c>
      <c r="X13" s="10" cm="1">
        <f t="array" ref="X13">SUMIFS('EPA non-CO2 Data'!$H:$H,'EPA non-CO2 Data'!$A:$A,'Country Selector'!$A$2,'EPA non-CO2 Data'!$J:$J,$B$1,'EPA non-CO2 Data'!$I:$I,$A13,'EPA non-CO2 Data'!$F:$F,X$2)*10^12*SUMPRODUCT('Multipliers and Adjustments'!$E$43:$AN$70*('Multipliers and Adjustments'!$E$42:$AN$42=X$2)*('Multipliers and Adjustments'!$C$43:$C$70=$A13)*('Multipliers and Adjustments'!$D$43:$D$70=$B$1))</f>
        <v>0</v>
      </c>
      <c r="Y13" s="10" cm="1">
        <f t="array" ref="Y13">SUMIFS('EPA non-CO2 Data'!$H:$H,'EPA non-CO2 Data'!$A:$A,'Country Selector'!$A$2,'EPA non-CO2 Data'!$J:$J,$B$1,'EPA non-CO2 Data'!$I:$I,$A13,'EPA non-CO2 Data'!$F:$F,Y$2)*10^12*SUMPRODUCT('Multipliers and Adjustments'!$E$43:$AN$70*('Multipliers and Adjustments'!$E$42:$AN$42=Y$2)*('Multipliers and Adjustments'!$C$43:$C$70=$A13)*('Multipliers and Adjustments'!$D$43:$D$70=$B$1))</f>
        <v>0</v>
      </c>
      <c r="Z13" s="10" cm="1">
        <f t="array" ref="Z13">SUMIFS('EPA non-CO2 Data'!$H:$H,'EPA non-CO2 Data'!$A:$A,'Country Selector'!$A$2,'EPA non-CO2 Data'!$J:$J,$B$1,'EPA non-CO2 Data'!$I:$I,$A13,'EPA non-CO2 Data'!$F:$F,Z$2)*10^12*SUMPRODUCT('Multipliers and Adjustments'!$E$43:$AN$70*('Multipliers and Adjustments'!$E$42:$AN$42=Z$2)*('Multipliers and Adjustments'!$C$43:$C$70=$A13)*('Multipliers and Adjustments'!$D$43:$D$70=$B$1))</f>
        <v>0</v>
      </c>
      <c r="AA13" s="10" cm="1">
        <f t="array" ref="AA13">SUMIFS('EPA non-CO2 Data'!$H:$H,'EPA non-CO2 Data'!$A:$A,'Country Selector'!$A$2,'EPA non-CO2 Data'!$J:$J,$B$1,'EPA non-CO2 Data'!$I:$I,$A13,'EPA non-CO2 Data'!$F:$F,AA$2)*10^12*SUMPRODUCT('Multipliers and Adjustments'!$E$43:$AN$70*('Multipliers and Adjustments'!$E$42:$AN$42=AA$2)*('Multipliers and Adjustments'!$C$43:$C$70=$A13)*('Multipliers and Adjustments'!$D$43:$D$70=$B$1))</f>
        <v>0</v>
      </c>
      <c r="AB13" s="10" cm="1">
        <f t="array" ref="AB13">SUMIFS('EPA non-CO2 Data'!$H:$H,'EPA non-CO2 Data'!$A:$A,'Country Selector'!$A$2,'EPA non-CO2 Data'!$J:$J,$B$1,'EPA non-CO2 Data'!$I:$I,$A13,'EPA non-CO2 Data'!$F:$F,AB$2)*10^12*SUMPRODUCT('Multipliers and Adjustments'!$E$43:$AN$70*('Multipliers and Adjustments'!$E$42:$AN$42=AB$2)*('Multipliers and Adjustments'!$C$43:$C$70=$A13)*('Multipliers and Adjustments'!$D$43:$D$70=$B$1))</f>
        <v>0</v>
      </c>
      <c r="AC13" s="10" cm="1">
        <f t="array" ref="AC13">SUMIFS('EPA non-CO2 Data'!$H:$H,'EPA non-CO2 Data'!$A:$A,'Country Selector'!$A$2,'EPA non-CO2 Data'!$J:$J,$B$1,'EPA non-CO2 Data'!$I:$I,$A13,'EPA non-CO2 Data'!$F:$F,AC$2)*10^12*SUMPRODUCT('Multipliers and Adjustments'!$E$43:$AN$70*('Multipliers and Adjustments'!$E$42:$AN$42=AC$2)*('Multipliers and Adjustments'!$C$43:$C$70=$A13)*('Multipliers and Adjustments'!$D$43:$D$70=$B$1))</f>
        <v>0</v>
      </c>
      <c r="AD13" s="10" cm="1">
        <f t="array" ref="AD13">SUMIFS('EPA non-CO2 Data'!$H:$H,'EPA non-CO2 Data'!$A:$A,'Country Selector'!$A$2,'EPA non-CO2 Data'!$J:$J,$B$1,'EPA non-CO2 Data'!$I:$I,$A13,'EPA non-CO2 Data'!$F:$F,AD$2)*10^12*SUMPRODUCT('Multipliers and Adjustments'!$E$43:$AN$70*('Multipliers and Adjustments'!$E$42:$AN$42=AD$2)*('Multipliers and Adjustments'!$C$43:$C$70=$A13)*('Multipliers and Adjustments'!$D$43:$D$70=$B$1))</f>
        <v>0</v>
      </c>
      <c r="AE13" s="10" cm="1">
        <f t="array" ref="AE13">SUMIFS('EPA non-CO2 Data'!$H:$H,'EPA non-CO2 Data'!$A:$A,'Country Selector'!$A$2,'EPA non-CO2 Data'!$J:$J,$B$1,'EPA non-CO2 Data'!$I:$I,$A13,'EPA non-CO2 Data'!$F:$F,AE$2)*10^12*SUMPRODUCT('Multipliers and Adjustments'!$E$43:$AN$70*('Multipliers and Adjustments'!$E$42:$AN$42=AE$2)*('Multipliers and Adjustments'!$C$43:$C$70=$A13)*('Multipliers and Adjustments'!$D$43:$D$70=$B$1))</f>
        <v>0</v>
      </c>
      <c r="AF13" s="10" cm="1">
        <f t="array" ref="AF13">SUMIFS('EPA non-CO2 Data'!$H:$H,'EPA non-CO2 Data'!$A:$A,'Country Selector'!$A$2,'EPA non-CO2 Data'!$J:$J,$B$1,'EPA non-CO2 Data'!$I:$I,$A13,'EPA non-CO2 Data'!$F:$F,AF$2)*10^12*SUMPRODUCT('Multipliers and Adjustments'!$E$43:$AN$70*('Multipliers and Adjustments'!$E$42:$AN$42=AF$2)*('Multipliers and Adjustments'!$C$43:$C$70=$A13)*('Multipliers and Adjustments'!$D$43:$D$70=$B$1))</f>
        <v>0</v>
      </c>
      <c r="AG13" s="10" cm="1">
        <f t="array" ref="AG13">SUMIFS('EPA non-CO2 Data'!$H:$H,'EPA non-CO2 Data'!$A:$A,'Country Selector'!$A$2,'EPA non-CO2 Data'!$J:$J,$B$1,'EPA non-CO2 Data'!$I:$I,$A13,'EPA non-CO2 Data'!$F:$F,AG$2)*10^12*SUMPRODUCT('Multipliers and Adjustments'!$E$43:$AN$70*('Multipliers and Adjustments'!$E$42:$AN$42=AG$2)*('Multipliers and Adjustments'!$C$43:$C$70=$A13)*('Multipliers and Adjustments'!$D$43:$D$70=$B$1))</f>
        <v>0</v>
      </c>
      <c r="AH13" s="10" cm="1">
        <f t="array" ref="AH13">SUMIFS('EPA non-CO2 Data'!$H:$H,'EPA non-CO2 Data'!$A:$A,'Country Selector'!$A$2,'EPA non-CO2 Data'!$J:$J,$B$1,'EPA non-CO2 Data'!$I:$I,$A13,'EPA non-CO2 Data'!$F:$F,AH$2)*10^12*SUMPRODUCT('Multipliers and Adjustments'!$E$43:$AN$70*('Multipliers and Adjustments'!$E$42:$AN$42=AH$2)*('Multipliers and Adjustments'!$C$43:$C$70=$A13)*('Multipliers and Adjustments'!$D$43:$D$70=$B$1))</f>
        <v>0</v>
      </c>
      <c r="AI13" s="10" cm="1">
        <f t="array" ref="AI13">SUMIFS('EPA non-CO2 Data'!$H:$H,'EPA non-CO2 Data'!$A:$A,'Country Selector'!$A$2,'EPA non-CO2 Data'!$J:$J,$B$1,'EPA non-CO2 Data'!$I:$I,$A13,'EPA non-CO2 Data'!$F:$F,AI$2)*10^12*SUMPRODUCT('Multipliers and Adjustments'!$E$43:$AN$70*('Multipliers and Adjustments'!$E$42:$AN$42=AI$2)*('Multipliers and Adjustments'!$C$43:$C$70=$A13)*('Multipliers and Adjustments'!$D$43:$D$70=$B$1))</f>
        <v>0</v>
      </c>
      <c r="AJ13" s="10" cm="1">
        <f t="array" ref="AJ13">SUMIFS('EPA non-CO2 Data'!$H:$H,'EPA non-CO2 Data'!$A:$A,'Country Selector'!$A$2,'EPA non-CO2 Data'!$J:$J,$B$1,'EPA non-CO2 Data'!$I:$I,$A13,'EPA non-CO2 Data'!$F:$F,AJ$2)*10^12*SUMPRODUCT('Multipliers and Adjustments'!$E$43:$AN$70*('Multipliers and Adjustments'!$E$42:$AN$42=AJ$2)*('Multipliers and Adjustments'!$C$43:$C$70=$A13)*('Multipliers and Adjustments'!$D$43:$D$70=$B$1))</f>
        <v>0</v>
      </c>
      <c r="AK13" s="10" cm="1">
        <f t="array" ref="AK13">SUMIFS('EPA non-CO2 Data'!$H:$H,'EPA non-CO2 Data'!$A:$A,'Country Selector'!$A$2,'EPA non-CO2 Data'!$J:$J,$B$1,'EPA non-CO2 Data'!$I:$I,$A13,'EPA non-CO2 Data'!$F:$F,AK$2)*10^12*SUMPRODUCT('Multipliers and Adjustments'!$E$43:$AN$70*('Multipliers and Adjustments'!$E$42:$AN$42=AK$2)*('Multipliers and Adjustments'!$C$43:$C$70=$A13)*('Multipliers and Adjustments'!$D$43:$D$70=$B$1))</f>
        <v>0</v>
      </c>
    </row>
    <row r="14" spans="1:39" x14ac:dyDescent="0.25">
      <c r="A14" t="s">
        <v>573</v>
      </c>
      <c r="B14" s="10" cm="1">
        <f t="array" ref="B14">SUMIFS('EPA non-CO2 Data'!$H:$H,'EPA non-CO2 Data'!$A:$A,'Country Selector'!$A$2,'EPA non-CO2 Data'!$J:$J,$B$1,'EPA non-CO2 Data'!$I:$I,$A14,'EPA non-CO2 Data'!$F:$F,B$2)*10^12*SUMPRODUCT('Multipliers and Adjustments'!$E$43:$AN$70*('Multipliers and Adjustments'!$E$42:$AN$42=B$2)*('Multipliers and Adjustments'!$C$43:$C$70=$A14)*('Multipliers and Adjustments'!$D$43:$D$70=$B$1))</f>
        <v>0</v>
      </c>
      <c r="C14" s="10" cm="1">
        <f t="array" ref="C14">SUMIFS('EPA non-CO2 Data'!$H:$H,'EPA non-CO2 Data'!$A:$A,'Country Selector'!$A$2,'EPA non-CO2 Data'!$J:$J,$B$1,'EPA non-CO2 Data'!$I:$I,$A14,'EPA non-CO2 Data'!$F:$F,C$2)*10^12*SUMPRODUCT('Multipliers and Adjustments'!$E$43:$AN$70*('Multipliers and Adjustments'!$E$42:$AN$42=C$2)*('Multipliers and Adjustments'!$C$43:$C$70=$A14)*('Multipliers and Adjustments'!$D$43:$D$70=$B$1))</f>
        <v>0</v>
      </c>
      <c r="D14" s="10" cm="1">
        <f t="array" ref="D14">SUMIFS('EPA non-CO2 Data'!$H:$H,'EPA non-CO2 Data'!$A:$A,'Country Selector'!$A$2,'EPA non-CO2 Data'!$J:$J,$B$1,'EPA non-CO2 Data'!$I:$I,$A14,'EPA non-CO2 Data'!$F:$F,D$2)*10^12*SUMPRODUCT('Multipliers and Adjustments'!$E$43:$AN$70*('Multipliers and Adjustments'!$E$42:$AN$42=D$2)*('Multipliers and Adjustments'!$C$43:$C$70=$A14)*('Multipliers and Adjustments'!$D$43:$D$70=$B$1))</f>
        <v>0</v>
      </c>
      <c r="E14" s="10" cm="1">
        <f t="array" ref="E14">SUMIFS('EPA non-CO2 Data'!$H:$H,'EPA non-CO2 Data'!$A:$A,'Country Selector'!$A$2,'EPA non-CO2 Data'!$J:$J,$B$1,'EPA non-CO2 Data'!$I:$I,$A14,'EPA non-CO2 Data'!$F:$F,E$2)*10^12*SUMPRODUCT('Multipliers and Adjustments'!$E$43:$AN$70*('Multipliers and Adjustments'!$E$42:$AN$42=E$2)*('Multipliers and Adjustments'!$C$43:$C$70=$A14)*('Multipliers and Adjustments'!$D$43:$D$70=$B$1))</f>
        <v>0</v>
      </c>
      <c r="F14" s="10" cm="1">
        <f t="array" ref="F14">SUMIFS('EPA non-CO2 Data'!$H:$H,'EPA non-CO2 Data'!$A:$A,'Country Selector'!$A$2,'EPA non-CO2 Data'!$J:$J,$B$1,'EPA non-CO2 Data'!$I:$I,$A14,'EPA non-CO2 Data'!$F:$F,F$2)*10^12*SUMPRODUCT('Multipliers and Adjustments'!$E$43:$AN$70*('Multipliers and Adjustments'!$E$42:$AN$42=F$2)*('Multipliers and Adjustments'!$C$43:$C$70=$A14)*('Multipliers and Adjustments'!$D$43:$D$70=$B$1))</f>
        <v>0</v>
      </c>
      <c r="G14" s="10" cm="1">
        <f t="array" ref="G14">SUMIFS('EPA non-CO2 Data'!$H:$H,'EPA non-CO2 Data'!$A:$A,'Country Selector'!$A$2,'EPA non-CO2 Data'!$J:$J,$B$1,'EPA non-CO2 Data'!$I:$I,$A14,'EPA non-CO2 Data'!$F:$F,G$2)*10^12*SUMPRODUCT('Multipliers and Adjustments'!$E$43:$AN$70*('Multipliers and Adjustments'!$E$42:$AN$42=G$2)*('Multipliers and Adjustments'!$C$43:$C$70=$A14)*('Multipliers and Adjustments'!$D$43:$D$70=$B$1))</f>
        <v>0</v>
      </c>
      <c r="H14" s="10" cm="1">
        <f t="array" ref="H14">SUMIFS('EPA non-CO2 Data'!$H:$H,'EPA non-CO2 Data'!$A:$A,'Country Selector'!$A$2,'EPA non-CO2 Data'!$J:$J,$B$1,'EPA non-CO2 Data'!$I:$I,$A14,'EPA non-CO2 Data'!$F:$F,H$2)*10^12*SUMPRODUCT('Multipliers and Adjustments'!$E$43:$AN$70*('Multipliers and Adjustments'!$E$42:$AN$42=H$2)*('Multipliers and Adjustments'!$C$43:$C$70=$A14)*('Multipliers and Adjustments'!$D$43:$D$70=$B$1))</f>
        <v>0</v>
      </c>
      <c r="I14" s="10" cm="1">
        <f t="array" ref="I14">SUMIFS('EPA non-CO2 Data'!$H:$H,'EPA non-CO2 Data'!$A:$A,'Country Selector'!$A$2,'EPA non-CO2 Data'!$J:$J,$B$1,'EPA non-CO2 Data'!$I:$I,$A14,'EPA non-CO2 Data'!$F:$F,I$2)*10^12*SUMPRODUCT('Multipliers and Adjustments'!$E$43:$AN$70*('Multipliers and Adjustments'!$E$42:$AN$42=I$2)*('Multipliers and Adjustments'!$C$43:$C$70=$A14)*('Multipliers and Adjustments'!$D$43:$D$70=$B$1))</f>
        <v>0</v>
      </c>
      <c r="J14" s="10" cm="1">
        <f t="array" ref="J14">SUMIFS('EPA non-CO2 Data'!$H:$H,'EPA non-CO2 Data'!$A:$A,'Country Selector'!$A$2,'EPA non-CO2 Data'!$J:$J,$B$1,'EPA non-CO2 Data'!$I:$I,$A14,'EPA non-CO2 Data'!$F:$F,J$2)*10^12*SUMPRODUCT('Multipliers and Adjustments'!$E$43:$AN$70*('Multipliers and Adjustments'!$E$42:$AN$42=J$2)*('Multipliers and Adjustments'!$C$43:$C$70=$A14)*('Multipliers and Adjustments'!$D$43:$D$70=$B$1))</f>
        <v>0</v>
      </c>
      <c r="K14" s="10" cm="1">
        <f t="array" ref="K14">SUMIFS('EPA non-CO2 Data'!$H:$H,'EPA non-CO2 Data'!$A:$A,'Country Selector'!$A$2,'EPA non-CO2 Data'!$J:$J,$B$1,'EPA non-CO2 Data'!$I:$I,$A14,'EPA non-CO2 Data'!$F:$F,K$2)*10^12*SUMPRODUCT('Multipliers and Adjustments'!$E$43:$AN$70*('Multipliers and Adjustments'!$E$42:$AN$42=K$2)*('Multipliers and Adjustments'!$C$43:$C$70=$A14)*('Multipliers and Adjustments'!$D$43:$D$70=$B$1))</f>
        <v>0</v>
      </c>
      <c r="L14" s="10" cm="1">
        <f t="array" ref="L14">SUMIFS('EPA non-CO2 Data'!$H:$H,'EPA non-CO2 Data'!$A:$A,'Country Selector'!$A$2,'EPA non-CO2 Data'!$J:$J,$B$1,'EPA non-CO2 Data'!$I:$I,$A14,'EPA non-CO2 Data'!$F:$F,L$2)*10^12*SUMPRODUCT('Multipliers and Adjustments'!$E$43:$AN$70*('Multipliers and Adjustments'!$E$42:$AN$42=L$2)*('Multipliers and Adjustments'!$C$43:$C$70=$A14)*('Multipliers and Adjustments'!$D$43:$D$70=$B$1))</f>
        <v>0</v>
      </c>
      <c r="M14" s="10" cm="1">
        <f t="array" ref="M14">SUMIFS('EPA non-CO2 Data'!$H:$H,'EPA non-CO2 Data'!$A:$A,'Country Selector'!$A$2,'EPA non-CO2 Data'!$J:$J,$B$1,'EPA non-CO2 Data'!$I:$I,$A14,'EPA non-CO2 Data'!$F:$F,M$2)*10^12*SUMPRODUCT('Multipliers and Adjustments'!$E$43:$AN$70*('Multipliers and Adjustments'!$E$42:$AN$42=M$2)*('Multipliers and Adjustments'!$C$43:$C$70=$A14)*('Multipliers and Adjustments'!$D$43:$D$70=$B$1))</f>
        <v>0</v>
      </c>
      <c r="N14" s="10" cm="1">
        <f t="array" ref="N14">SUMIFS('EPA non-CO2 Data'!$H:$H,'EPA non-CO2 Data'!$A:$A,'Country Selector'!$A$2,'EPA non-CO2 Data'!$J:$J,$B$1,'EPA non-CO2 Data'!$I:$I,$A14,'EPA non-CO2 Data'!$F:$F,N$2)*10^12*SUMPRODUCT('Multipliers and Adjustments'!$E$43:$AN$70*('Multipliers and Adjustments'!$E$42:$AN$42=N$2)*('Multipliers and Adjustments'!$C$43:$C$70=$A14)*('Multipliers and Adjustments'!$D$43:$D$70=$B$1))</f>
        <v>0</v>
      </c>
      <c r="O14" s="10" cm="1">
        <f t="array" ref="O14">SUMIFS('EPA non-CO2 Data'!$H:$H,'EPA non-CO2 Data'!$A:$A,'Country Selector'!$A$2,'EPA non-CO2 Data'!$J:$J,$B$1,'EPA non-CO2 Data'!$I:$I,$A14,'EPA non-CO2 Data'!$F:$F,O$2)*10^12*SUMPRODUCT('Multipliers and Adjustments'!$E$43:$AN$70*('Multipliers and Adjustments'!$E$42:$AN$42=O$2)*('Multipliers and Adjustments'!$C$43:$C$70=$A14)*('Multipliers and Adjustments'!$D$43:$D$70=$B$1))</f>
        <v>0</v>
      </c>
      <c r="P14" s="10" cm="1">
        <f t="array" ref="P14">SUMIFS('EPA non-CO2 Data'!$H:$H,'EPA non-CO2 Data'!$A:$A,'Country Selector'!$A$2,'EPA non-CO2 Data'!$J:$J,$B$1,'EPA non-CO2 Data'!$I:$I,$A14,'EPA non-CO2 Data'!$F:$F,P$2)*10^12*SUMPRODUCT('Multipliers and Adjustments'!$E$43:$AN$70*('Multipliers and Adjustments'!$E$42:$AN$42=P$2)*('Multipliers and Adjustments'!$C$43:$C$70=$A14)*('Multipliers and Adjustments'!$D$43:$D$70=$B$1))</f>
        <v>0</v>
      </c>
      <c r="Q14" s="10" cm="1">
        <f t="array" ref="Q14">SUMIFS('EPA non-CO2 Data'!$H:$H,'EPA non-CO2 Data'!$A:$A,'Country Selector'!$A$2,'EPA non-CO2 Data'!$J:$J,$B$1,'EPA non-CO2 Data'!$I:$I,$A14,'EPA non-CO2 Data'!$F:$F,Q$2)*10^12*SUMPRODUCT('Multipliers and Adjustments'!$E$43:$AN$70*('Multipliers and Adjustments'!$E$42:$AN$42=Q$2)*('Multipliers and Adjustments'!$C$43:$C$70=$A14)*('Multipliers and Adjustments'!$D$43:$D$70=$B$1))</f>
        <v>0</v>
      </c>
      <c r="R14" s="10" cm="1">
        <f t="array" ref="R14">SUMIFS('EPA non-CO2 Data'!$H:$H,'EPA non-CO2 Data'!$A:$A,'Country Selector'!$A$2,'EPA non-CO2 Data'!$J:$J,$B$1,'EPA non-CO2 Data'!$I:$I,$A14,'EPA non-CO2 Data'!$F:$F,R$2)*10^12*SUMPRODUCT('Multipliers and Adjustments'!$E$43:$AN$70*('Multipliers and Adjustments'!$E$42:$AN$42=R$2)*('Multipliers and Adjustments'!$C$43:$C$70=$A14)*('Multipliers and Adjustments'!$D$43:$D$70=$B$1))</f>
        <v>0</v>
      </c>
      <c r="S14" s="10" cm="1">
        <f t="array" ref="S14">SUMIFS('EPA non-CO2 Data'!$H:$H,'EPA non-CO2 Data'!$A:$A,'Country Selector'!$A$2,'EPA non-CO2 Data'!$J:$J,$B$1,'EPA non-CO2 Data'!$I:$I,$A14,'EPA non-CO2 Data'!$F:$F,S$2)*10^12*SUMPRODUCT('Multipliers and Adjustments'!$E$43:$AN$70*('Multipliers and Adjustments'!$E$42:$AN$42=S$2)*('Multipliers and Adjustments'!$C$43:$C$70=$A14)*('Multipliers and Adjustments'!$D$43:$D$70=$B$1))</f>
        <v>0</v>
      </c>
      <c r="T14" s="10" cm="1">
        <f t="array" ref="T14">SUMIFS('EPA non-CO2 Data'!$H:$H,'EPA non-CO2 Data'!$A:$A,'Country Selector'!$A$2,'EPA non-CO2 Data'!$J:$J,$B$1,'EPA non-CO2 Data'!$I:$I,$A14,'EPA non-CO2 Data'!$F:$F,T$2)*10^12*SUMPRODUCT('Multipliers and Adjustments'!$E$43:$AN$70*('Multipliers and Adjustments'!$E$42:$AN$42=T$2)*('Multipliers and Adjustments'!$C$43:$C$70=$A14)*('Multipliers and Adjustments'!$D$43:$D$70=$B$1))</f>
        <v>0</v>
      </c>
      <c r="U14" s="10" cm="1">
        <f t="array" ref="U14">SUMIFS('EPA non-CO2 Data'!$H:$H,'EPA non-CO2 Data'!$A:$A,'Country Selector'!$A$2,'EPA non-CO2 Data'!$J:$J,$B$1,'EPA non-CO2 Data'!$I:$I,$A14,'EPA non-CO2 Data'!$F:$F,U$2)*10^12*SUMPRODUCT('Multipliers and Adjustments'!$E$43:$AN$70*('Multipliers and Adjustments'!$E$42:$AN$42=U$2)*('Multipliers and Adjustments'!$C$43:$C$70=$A14)*('Multipliers and Adjustments'!$D$43:$D$70=$B$1))</f>
        <v>0</v>
      </c>
      <c r="V14" s="10" cm="1">
        <f t="array" ref="V14">SUMIFS('EPA non-CO2 Data'!$H:$H,'EPA non-CO2 Data'!$A:$A,'Country Selector'!$A$2,'EPA non-CO2 Data'!$J:$J,$B$1,'EPA non-CO2 Data'!$I:$I,$A14,'EPA non-CO2 Data'!$F:$F,V$2)*10^12*SUMPRODUCT('Multipliers and Adjustments'!$E$43:$AN$70*('Multipliers and Adjustments'!$E$42:$AN$42=V$2)*('Multipliers and Adjustments'!$C$43:$C$70=$A14)*('Multipliers and Adjustments'!$D$43:$D$70=$B$1))</f>
        <v>0</v>
      </c>
      <c r="W14" s="10" cm="1">
        <f t="array" ref="W14">SUMIFS('EPA non-CO2 Data'!$H:$H,'EPA non-CO2 Data'!$A:$A,'Country Selector'!$A$2,'EPA non-CO2 Data'!$J:$J,$B$1,'EPA non-CO2 Data'!$I:$I,$A14,'EPA non-CO2 Data'!$F:$F,W$2)*10^12*SUMPRODUCT('Multipliers and Adjustments'!$E$43:$AN$70*('Multipliers and Adjustments'!$E$42:$AN$42=W$2)*('Multipliers and Adjustments'!$C$43:$C$70=$A14)*('Multipliers and Adjustments'!$D$43:$D$70=$B$1))</f>
        <v>0</v>
      </c>
      <c r="X14" s="10" cm="1">
        <f t="array" ref="X14">SUMIFS('EPA non-CO2 Data'!$H:$H,'EPA non-CO2 Data'!$A:$A,'Country Selector'!$A$2,'EPA non-CO2 Data'!$J:$J,$B$1,'EPA non-CO2 Data'!$I:$I,$A14,'EPA non-CO2 Data'!$F:$F,X$2)*10^12*SUMPRODUCT('Multipliers and Adjustments'!$E$43:$AN$70*('Multipliers and Adjustments'!$E$42:$AN$42=X$2)*('Multipliers and Adjustments'!$C$43:$C$70=$A14)*('Multipliers and Adjustments'!$D$43:$D$70=$B$1))</f>
        <v>0</v>
      </c>
      <c r="Y14" s="10" cm="1">
        <f t="array" ref="Y14">SUMIFS('EPA non-CO2 Data'!$H:$H,'EPA non-CO2 Data'!$A:$A,'Country Selector'!$A$2,'EPA non-CO2 Data'!$J:$J,$B$1,'EPA non-CO2 Data'!$I:$I,$A14,'EPA non-CO2 Data'!$F:$F,Y$2)*10^12*SUMPRODUCT('Multipliers and Adjustments'!$E$43:$AN$70*('Multipliers and Adjustments'!$E$42:$AN$42=Y$2)*('Multipliers and Adjustments'!$C$43:$C$70=$A14)*('Multipliers and Adjustments'!$D$43:$D$70=$B$1))</f>
        <v>0</v>
      </c>
      <c r="Z14" s="10" cm="1">
        <f t="array" ref="Z14">SUMIFS('EPA non-CO2 Data'!$H:$H,'EPA non-CO2 Data'!$A:$A,'Country Selector'!$A$2,'EPA non-CO2 Data'!$J:$J,$B$1,'EPA non-CO2 Data'!$I:$I,$A14,'EPA non-CO2 Data'!$F:$F,Z$2)*10^12*SUMPRODUCT('Multipliers and Adjustments'!$E$43:$AN$70*('Multipliers and Adjustments'!$E$42:$AN$42=Z$2)*('Multipliers and Adjustments'!$C$43:$C$70=$A14)*('Multipliers and Adjustments'!$D$43:$D$70=$B$1))</f>
        <v>0</v>
      </c>
      <c r="AA14" s="10" cm="1">
        <f t="array" ref="AA14">SUMIFS('EPA non-CO2 Data'!$H:$H,'EPA non-CO2 Data'!$A:$A,'Country Selector'!$A$2,'EPA non-CO2 Data'!$J:$J,$B$1,'EPA non-CO2 Data'!$I:$I,$A14,'EPA non-CO2 Data'!$F:$F,AA$2)*10^12*SUMPRODUCT('Multipliers and Adjustments'!$E$43:$AN$70*('Multipliers and Adjustments'!$E$42:$AN$42=AA$2)*('Multipliers and Adjustments'!$C$43:$C$70=$A14)*('Multipliers and Adjustments'!$D$43:$D$70=$B$1))</f>
        <v>0</v>
      </c>
      <c r="AB14" s="10" cm="1">
        <f t="array" ref="AB14">SUMIFS('EPA non-CO2 Data'!$H:$H,'EPA non-CO2 Data'!$A:$A,'Country Selector'!$A$2,'EPA non-CO2 Data'!$J:$J,$B$1,'EPA non-CO2 Data'!$I:$I,$A14,'EPA non-CO2 Data'!$F:$F,AB$2)*10^12*SUMPRODUCT('Multipliers and Adjustments'!$E$43:$AN$70*('Multipliers and Adjustments'!$E$42:$AN$42=AB$2)*('Multipliers and Adjustments'!$C$43:$C$70=$A14)*('Multipliers and Adjustments'!$D$43:$D$70=$B$1))</f>
        <v>0</v>
      </c>
      <c r="AC14" s="10" cm="1">
        <f t="array" ref="AC14">SUMIFS('EPA non-CO2 Data'!$H:$H,'EPA non-CO2 Data'!$A:$A,'Country Selector'!$A$2,'EPA non-CO2 Data'!$J:$J,$B$1,'EPA non-CO2 Data'!$I:$I,$A14,'EPA non-CO2 Data'!$F:$F,AC$2)*10^12*SUMPRODUCT('Multipliers and Adjustments'!$E$43:$AN$70*('Multipliers and Adjustments'!$E$42:$AN$42=AC$2)*('Multipliers and Adjustments'!$C$43:$C$70=$A14)*('Multipliers and Adjustments'!$D$43:$D$70=$B$1))</f>
        <v>0</v>
      </c>
      <c r="AD14" s="10" cm="1">
        <f t="array" ref="AD14">SUMIFS('EPA non-CO2 Data'!$H:$H,'EPA non-CO2 Data'!$A:$A,'Country Selector'!$A$2,'EPA non-CO2 Data'!$J:$J,$B$1,'EPA non-CO2 Data'!$I:$I,$A14,'EPA non-CO2 Data'!$F:$F,AD$2)*10^12*SUMPRODUCT('Multipliers and Adjustments'!$E$43:$AN$70*('Multipliers and Adjustments'!$E$42:$AN$42=AD$2)*('Multipliers and Adjustments'!$C$43:$C$70=$A14)*('Multipliers and Adjustments'!$D$43:$D$70=$B$1))</f>
        <v>0</v>
      </c>
      <c r="AE14" s="10" cm="1">
        <f t="array" ref="AE14">SUMIFS('EPA non-CO2 Data'!$H:$H,'EPA non-CO2 Data'!$A:$A,'Country Selector'!$A$2,'EPA non-CO2 Data'!$J:$J,$B$1,'EPA non-CO2 Data'!$I:$I,$A14,'EPA non-CO2 Data'!$F:$F,AE$2)*10^12*SUMPRODUCT('Multipliers and Adjustments'!$E$43:$AN$70*('Multipliers and Adjustments'!$E$42:$AN$42=AE$2)*('Multipliers and Adjustments'!$C$43:$C$70=$A14)*('Multipliers and Adjustments'!$D$43:$D$70=$B$1))</f>
        <v>0</v>
      </c>
      <c r="AF14" s="10" cm="1">
        <f t="array" ref="AF14">SUMIFS('EPA non-CO2 Data'!$H:$H,'EPA non-CO2 Data'!$A:$A,'Country Selector'!$A$2,'EPA non-CO2 Data'!$J:$J,$B$1,'EPA non-CO2 Data'!$I:$I,$A14,'EPA non-CO2 Data'!$F:$F,AF$2)*10^12*SUMPRODUCT('Multipliers and Adjustments'!$E$43:$AN$70*('Multipliers and Adjustments'!$E$42:$AN$42=AF$2)*('Multipliers and Adjustments'!$C$43:$C$70=$A14)*('Multipliers and Adjustments'!$D$43:$D$70=$B$1))</f>
        <v>0</v>
      </c>
      <c r="AG14" s="10" cm="1">
        <f t="array" ref="AG14">SUMIFS('EPA non-CO2 Data'!$H:$H,'EPA non-CO2 Data'!$A:$A,'Country Selector'!$A$2,'EPA non-CO2 Data'!$J:$J,$B$1,'EPA non-CO2 Data'!$I:$I,$A14,'EPA non-CO2 Data'!$F:$F,AG$2)*10^12*SUMPRODUCT('Multipliers and Adjustments'!$E$43:$AN$70*('Multipliers and Adjustments'!$E$42:$AN$42=AG$2)*('Multipliers and Adjustments'!$C$43:$C$70=$A14)*('Multipliers and Adjustments'!$D$43:$D$70=$B$1))</f>
        <v>0</v>
      </c>
      <c r="AH14" s="10" cm="1">
        <f t="array" ref="AH14">SUMIFS('EPA non-CO2 Data'!$H:$H,'EPA non-CO2 Data'!$A:$A,'Country Selector'!$A$2,'EPA non-CO2 Data'!$J:$J,$B$1,'EPA non-CO2 Data'!$I:$I,$A14,'EPA non-CO2 Data'!$F:$F,AH$2)*10^12*SUMPRODUCT('Multipliers and Adjustments'!$E$43:$AN$70*('Multipliers and Adjustments'!$E$42:$AN$42=AH$2)*('Multipliers and Adjustments'!$C$43:$C$70=$A14)*('Multipliers and Adjustments'!$D$43:$D$70=$B$1))</f>
        <v>0</v>
      </c>
      <c r="AI14" s="10" cm="1">
        <f t="array" ref="AI14">SUMIFS('EPA non-CO2 Data'!$H:$H,'EPA non-CO2 Data'!$A:$A,'Country Selector'!$A$2,'EPA non-CO2 Data'!$J:$J,$B$1,'EPA non-CO2 Data'!$I:$I,$A14,'EPA non-CO2 Data'!$F:$F,AI$2)*10^12*SUMPRODUCT('Multipliers and Adjustments'!$E$43:$AN$70*('Multipliers and Adjustments'!$E$42:$AN$42=AI$2)*('Multipliers and Adjustments'!$C$43:$C$70=$A14)*('Multipliers and Adjustments'!$D$43:$D$70=$B$1))</f>
        <v>0</v>
      </c>
      <c r="AJ14" s="10" cm="1">
        <f t="array" ref="AJ14">SUMIFS('EPA non-CO2 Data'!$H:$H,'EPA non-CO2 Data'!$A:$A,'Country Selector'!$A$2,'EPA non-CO2 Data'!$J:$J,$B$1,'EPA non-CO2 Data'!$I:$I,$A14,'EPA non-CO2 Data'!$F:$F,AJ$2)*10^12*SUMPRODUCT('Multipliers and Adjustments'!$E$43:$AN$70*('Multipliers and Adjustments'!$E$42:$AN$42=AJ$2)*('Multipliers and Adjustments'!$C$43:$C$70=$A14)*('Multipliers and Adjustments'!$D$43:$D$70=$B$1))</f>
        <v>0</v>
      </c>
      <c r="AK14" s="10" cm="1">
        <f t="array" ref="AK14">SUMIFS('EPA non-CO2 Data'!$H:$H,'EPA non-CO2 Data'!$A:$A,'Country Selector'!$A$2,'EPA non-CO2 Data'!$J:$J,$B$1,'EPA non-CO2 Data'!$I:$I,$A14,'EPA non-CO2 Data'!$F:$F,AK$2)*10^12*SUMPRODUCT('Multipliers and Adjustments'!$E$43:$AN$70*('Multipliers and Adjustments'!$E$42:$AN$42=AK$2)*('Multipliers and Adjustments'!$C$43:$C$70=$A14)*('Multipliers and Adjustments'!$D$43:$D$70=$B$1))</f>
        <v>0</v>
      </c>
    </row>
    <row r="15" spans="1:39" x14ac:dyDescent="0.25">
      <c r="A15" t="s">
        <v>561</v>
      </c>
      <c r="B15" s="10" cm="1">
        <f t="array" ref="B15">SUMIFS('EPA non-CO2 Data'!$H:$H,'EPA non-CO2 Data'!$A:$A,'Country Selector'!$A$2,'EPA non-CO2 Data'!$J:$J,$B$1,'EPA non-CO2 Data'!$I:$I,$A15,'EPA non-CO2 Data'!$F:$F,B$2)*10^12*SUMPRODUCT('Multipliers and Adjustments'!$E$43:$AN$70*('Multipliers and Adjustments'!$E$42:$AN$42=B$2)*('Multipliers and Adjustments'!$C$43:$C$70=$A15)*('Multipliers and Adjustments'!$D$43:$D$70=$B$1))</f>
        <v>0</v>
      </c>
      <c r="C15" s="10" cm="1">
        <f t="array" ref="C15">SUMIFS('EPA non-CO2 Data'!$H:$H,'EPA non-CO2 Data'!$A:$A,'Country Selector'!$A$2,'EPA non-CO2 Data'!$J:$J,$B$1,'EPA non-CO2 Data'!$I:$I,$A15,'EPA non-CO2 Data'!$F:$F,C$2)*10^12*SUMPRODUCT('Multipliers and Adjustments'!$E$43:$AN$70*('Multipliers and Adjustments'!$E$42:$AN$42=C$2)*('Multipliers and Adjustments'!$C$43:$C$70=$A15)*('Multipliers and Adjustments'!$D$43:$D$70=$B$1))</f>
        <v>0</v>
      </c>
      <c r="D15" s="10" cm="1">
        <f t="array" ref="D15">SUMIFS('EPA non-CO2 Data'!$H:$H,'EPA non-CO2 Data'!$A:$A,'Country Selector'!$A$2,'EPA non-CO2 Data'!$J:$J,$B$1,'EPA non-CO2 Data'!$I:$I,$A15,'EPA non-CO2 Data'!$F:$F,D$2)*10^12*SUMPRODUCT('Multipliers and Adjustments'!$E$43:$AN$70*('Multipliers and Adjustments'!$E$42:$AN$42=D$2)*('Multipliers and Adjustments'!$C$43:$C$70=$A15)*('Multipliers and Adjustments'!$D$43:$D$70=$B$1))</f>
        <v>0</v>
      </c>
      <c r="E15" s="10" cm="1">
        <f t="array" ref="E15">SUMIFS('EPA non-CO2 Data'!$H:$H,'EPA non-CO2 Data'!$A:$A,'Country Selector'!$A$2,'EPA non-CO2 Data'!$J:$J,$B$1,'EPA non-CO2 Data'!$I:$I,$A15,'EPA non-CO2 Data'!$F:$F,E$2)*10^12*SUMPRODUCT('Multipliers and Adjustments'!$E$43:$AN$70*('Multipliers and Adjustments'!$E$42:$AN$42=E$2)*('Multipliers and Adjustments'!$C$43:$C$70=$A15)*('Multipliers and Adjustments'!$D$43:$D$70=$B$1))</f>
        <v>0</v>
      </c>
      <c r="F15" s="10" cm="1">
        <f t="array" ref="F15">SUMIFS('EPA non-CO2 Data'!$H:$H,'EPA non-CO2 Data'!$A:$A,'Country Selector'!$A$2,'EPA non-CO2 Data'!$J:$J,$B$1,'EPA non-CO2 Data'!$I:$I,$A15,'EPA non-CO2 Data'!$F:$F,F$2)*10^12*SUMPRODUCT('Multipliers and Adjustments'!$E$43:$AN$70*('Multipliers and Adjustments'!$E$42:$AN$42=F$2)*('Multipliers and Adjustments'!$C$43:$C$70=$A15)*('Multipliers and Adjustments'!$D$43:$D$70=$B$1))</f>
        <v>0</v>
      </c>
      <c r="G15" s="10" cm="1">
        <f t="array" ref="G15">SUMIFS('EPA non-CO2 Data'!$H:$H,'EPA non-CO2 Data'!$A:$A,'Country Selector'!$A$2,'EPA non-CO2 Data'!$J:$J,$B$1,'EPA non-CO2 Data'!$I:$I,$A15,'EPA non-CO2 Data'!$F:$F,G$2)*10^12*SUMPRODUCT('Multipliers and Adjustments'!$E$43:$AN$70*('Multipliers and Adjustments'!$E$42:$AN$42=G$2)*('Multipliers and Adjustments'!$C$43:$C$70=$A15)*('Multipliers and Adjustments'!$D$43:$D$70=$B$1))</f>
        <v>0</v>
      </c>
      <c r="H15" s="10" cm="1">
        <f t="array" ref="H15">SUMIFS('EPA non-CO2 Data'!$H:$H,'EPA non-CO2 Data'!$A:$A,'Country Selector'!$A$2,'EPA non-CO2 Data'!$J:$J,$B$1,'EPA non-CO2 Data'!$I:$I,$A15,'EPA non-CO2 Data'!$F:$F,H$2)*10^12*SUMPRODUCT('Multipliers and Adjustments'!$E$43:$AN$70*('Multipliers and Adjustments'!$E$42:$AN$42=H$2)*('Multipliers and Adjustments'!$C$43:$C$70=$A15)*('Multipliers and Adjustments'!$D$43:$D$70=$B$1))</f>
        <v>0</v>
      </c>
      <c r="I15" s="10" cm="1">
        <f t="array" ref="I15">SUMIFS('EPA non-CO2 Data'!$H:$H,'EPA non-CO2 Data'!$A:$A,'Country Selector'!$A$2,'EPA non-CO2 Data'!$J:$J,$B$1,'EPA non-CO2 Data'!$I:$I,$A15,'EPA non-CO2 Data'!$F:$F,I$2)*10^12*SUMPRODUCT('Multipliers and Adjustments'!$E$43:$AN$70*('Multipliers and Adjustments'!$E$42:$AN$42=I$2)*('Multipliers and Adjustments'!$C$43:$C$70=$A15)*('Multipliers and Adjustments'!$D$43:$D$70=$B$1))</f>
        <v>0</v>
      </c>
      <c r="J15" s="10" cm="1">
        <f t="array" ref="J15">SUMIFS('EPA non-CO2 Data'!$H:$H,'EPA non-CO2 Data'!$A:$A,'Country Selector'!$A$2,'EPA non-CO2 Data'!$J:$J,$B$1,'EPA non-CO2 Data'!$I:$I,$A15,'EPA non-CO2 Data'!$F:$F,J$2)*10^12*SUMPRODUCT('Multipliers and Adjustments'!$E$43:$AN$70*('Multipliers and Adjustments'!$E$42:$AN$42=J$2)*('Multipliers and Adjustments'!$C$43:$C$70=$A15)*('Multipliers and Adjustments'!$D$43:$D$70=$B$1))</f>
        <v>0</v>
      </c>
      <c r="K15" s="10" cm="1">
        <f t="array" ref="K15">SUMIFS('EPA non-CO2 Data'!$H:$H,'EPA non-CO2 Data'!$A:$A,'Country Selector'!$A$2,'EPA non-CO2 Data'!$J:$J,$B$1,'EPA non-CO2 Data'!$I:$I,$A15,'EPA non-CO2 Data'!$F:$F,K$2)*10^12*SUMPRODUCT('Multipliers and Adjustments'!$E$43:$AN$70*('Multipliers and Adjustments'!$E$42:$AN$42=K$2)*('Multipliers and Adjustments'!$C$43:$C$70=$A15)*('Multipliers and Adjustments'!$D$43:$D$70=$B$1))</f>
        <v>0</v>
      </c>
      <c r="L15" s="10" cm="1">
        <f t="array" ref="L15">SUMIFS('EPA non-CO2 Data'!$H:$H,'EPA non-CO2 Data'!$A:$A,'Country Selector'!$A$2,'EPA non-CO2 Data'!$J:$J,$B$1,'EPA non-CO2 Data'!$I:$I,$A15,'EPA non-CO2 Data'!$F:$F,L$2)*10^12*SUMPRODUCT('Multipliers and Adjustments'!$E$43:$AN$70*('Multipliers and Adjustments'!$E$42:$AN$42=L$2)*('Multipliers and Adjustments'!$C$43:$C$70=$A15)*('Multipliers and Adjustments'!$D$43:$D$70=$B$1))</f>
        <v>0</v>
      </c>
      <c r="M15" s="10" cm="1">
        <f t="array" ref="M15">SUMIFS('EPA non-CO2 Data'!$H:$H,'EPA non-CO2 Data'!$A:$A,'Country Selector'!$A$2,'EPA non-CO2 Data'!$J:$J,$B$1,'EPA non-CO2 Data'!$I:$I,$A15,'EPA non-CO2 Data'!$F:$F,M$2)*10^12*SUMPRODUCT('Multipliers and Adjustments'!$E$43:$AN$70*('Multipliers and Adjustments'!$E$42:$AN$42=M$2)*('Multipliers and Adjustments'!$C$43:$C$70=$A15)*('Multipliers and Adjustments'!$D$43:$D$70=$B$1))</f>
        <v>0</v>
      </c>
      <c r="N15" s="10" cm="1">
        <f t="array" ref="N15">SUMIFS('EPA non-CO2 Data'!$H:$H,'EPA non-CO2 Data'!$A:$A,'Country Selector'!$A$2,'EPA non-CO2 Data'!$J:$J,$B$1,'EPA non-CO2 Data'!$I:$I,$A15,'EPA non-CO2 Data'!$F:$F,N$2)*10^12*SUMPRODUCT('Multipliers and Adjustments'!$E$43:$AN$70*('Multipliers and Adjustments'!$E$42:$AN$42=N$2)*('Multipliers and Adjustments'!$C$43:$C$70=$A15)*('Multipliers and Adjustments'!$D$43:$D$70=$B$1))</f>
        <v>0</v>
      </c>
      <c r="O15" s="10" cm="1">
        <f t="array" ref="O15">SUMIFS('EPA non-CO2 Data'!$H:$H,'EPA non-CO2 Data'!$A:$A,'Country Selector'!$A$2,'EPA non-CO2 Data'!$J:$J,$B$1,'EPA non-CO2 Data'!$I:$I,$A15,'EPA non-CO2 Data'!$F:$F,O$2)*10^12*SUMPRODUCT('Multipliers and Adjustments'!$E$43:$AN$70*('Multipliers and Adjustments'!$E$42:$AN$42=O$2)*('Multipliers and Adjustments'!$C$43:$C$70=$A15)*('Multipliers and Adjustments'!$D$43:$D$70=$B$1))</f>
        <v>0</v>
      </c>
      <c r="P15" s="10" cm="1">
        <f t="array" ref="P15">SUMIFS('EPA non-CO2 Data'!$H:$H,'EPA non-CO2 Data'!$A:$A,'Country Selector'!$A$2,'EPA non-CO2 Data'!$J:$J,$B$1,'EPA non-CO2 Data'!$I:$I,$A15,'EPA non-CO2 Data'!$F:$F,P$2)*10^12*SUMPRODUCT('Multipliers and Adjustments'!$E$43:$AN$70*('Multipliers and Adjustments'!$E$42:$AN$42=P$2)*('Multipliers and Adjustments'!$C$43:$C$70=$A15)*('Multipliers and Adjustments'!$D$43:$D$70=$B$1))</f>
        <v>0</v>
      </c>
      <c r="Q15" s="10" cm="1">
        <f t="array" ref="Q15">SUMIFS('EPA non-CO2 Data'!$H:$H,'EPA non-CO2 Data'!$A:$A,'Country Selector'!$A$2,'EPA non-CO2 Data'!$J:$J,$B$1,'EPA non-CO2 Data'!$I:$I,$A15,'EPA non-CO2 Data'!$F:$F,Q$2)*10^12*SUMPRODUCT('Multipliers and Adjustments'!$E$43:$AN$70*('Multipliers and Adjustments'!$E$42:$AN$42=Q$2)*('Multipliers and Adjustments'!$C$43:$C$70=$A15)*('Multipliers and Adjustments'!$D$43:$D$70=$B$1))</f>
        <v>0</v>
      </c>
      <c r="R15" s="10" cm="1">
        <f t="array" ref="R15">SUMIFS('EPA non-CO2 Data'!$H:$H,'EPA non-CO2 Data'!$A:$A,'Country Selector'!$A$2,'EPA non-CO2 Data'!$J:$J,$B$1,'EPA non-CO2 Data'!$I:$I,$A15,'EPA non-CO2 Data'!$F:$F,R$2)*10^12*SUMPRODUCT('Multipliers and Adjustments'!$E$43:$AN$70*('Multipliers and Adjustments'!$E$42:$AN$42=R$2)*('Multipliers and Adjustments'!$C$43:$C$70=$A15)*('Multipliers and Adjustments'!$D$43:$D$70=$B$1))</f>
        <v>0</v>
      </c>
      <c r="S15" s="10" cm="1">
        <f t="array" ref="S15">SUMIFS('EPA non-CO2 Data'!$H:$H,'EPA non-CO2 Data'!$A:$A,'Country Selector'!$A$2,'EPA non-CO2 Data'!$J:$J,$B$1,'EPA non-CO2 Data'!$I:$I,$A15,'EPA non-CO2 Data'!$F:$F,S$2)*10^12*SUMPRODUCT('Multipliers and Adjustments'!$E$43:$AN$70*('Multipliers and Adjustments'!$E$42:$AN$42=S$2)*('Multipliers and Adjustments'!$C$43:$C$70=$A15)*('Multipliers and Adjustments'!$D$43:$D$70=$B$1))</f>
        <v>0</v>
      </c>
      <c r="T15" s="10" cm="1">
        <f t="array" ref="T15">SUMIFS('EPA non-CO2 Data'!$H:$H,'EPA non-CO2 Data'!$A:$A,'Country Selector'!$A$2,'EPA non-CO2 Data'!$J:$J,$B$1,'EPA non-CO2 Data'!$I:$I,$A15,'EPA non-CO2 Data'!$F:$F,T$2)*10^12*SUMPRODUCT('Multipliers and Adjustments'!$E$43:$AN$70*('Multipliers and Adjustments'!$E$42:$AN$42=T$2)*('Multipliers and Adjustments'!$C$43:$C$70=$A15)*('Multipliers and Adjustments'!$D$43:$D$70=$B$1))</f>
        <v>0</v>
      </c>
      <c r="U15" s="10" cm="1">
        <f t="array" ref="U15">SUMIFS('EPA non-CO2 Data'!$H:$H,'EPA non-CO2 Data'!$A:$A,'Country Selector'!$A$2,'EPA non-CO2 Data'!$J:$J,$B$1,'EPA non-CO2 Data'!$I:$I,$A15,'EPA non-CO2 Data'!$F:$F,U$2)*10^12*SUMPRODUCT('Multipliers and Adjustments'!$E$43:$AN$70*('Multipliers and Adjustments'!$E$42:$AN$42=U$2)*('Multipliers and Adjustments'!$C$43:$C$70=$A15)*('Multipliers and Adjustments'!$D$43:$D$70=$B$1))</f>
        <v>0</v>
      </c>
      <c r="V15" s="10" cm="1">
        <f t="array" ref="V15">SUMIFS('EPA non-CO2 Data'!$H:$H,'EPA non-CO2 Data'!$A:$A,'Country Selector'!$A$2,'EPA non-CO2 Data'!$J:$J,$B$1,'EPA non-CO2 Data'!$I:$I,$A15,'EPA non-CO2 Data'!$F:$F,V$2)*10^12*SUMPRODUCT('Multipliers and Adjustments'!$E$43:$AN$70*('Multipliers and Adjustments'!$E$42:$AN$42=V$2)*('Multipliers and Adjustments'!$C$43:$C$70=$A15)*('Multipliers and Adjustments'!$D$43:$D$70=$B$1))</f>
        <v>0</v>
      </c>
      <c r="W15" s="10" cm="1">
        <f t="array" ref="W15">SUMIFS('EPA non-CO2 Data'!$H:$H,'EPA non-CO2 Data'!$A:$A,'Country Selector'!$A$2,'EPA non-CO2 Data'!$J:$J,$B$1,'EPA non-CO2 Data'!$I:$I,$A15,'EPA non-CO2 Data'!$F:$F,W$2)*10^12*SUMPRODUCT('Multipliers and Adjustments'!$E$43:$AN$70*('Multipliers and Adjustments'!$E$42:$AN$42=W$2)*('Multipliers and Adjustments'!$C$43:$C$70=$A15)*('Multipliers and Adjustments'!$D$43:$D$70=$B$1))</f>
        <v>0</v>
      </c>
      <c r="X15" s="10" cm="1">
        <f t="array" ref="X15">SUMIFS('EPA non-CO2 Data'!$H:$H,'EPA non-CO2 Data'!$A:$A,'Country Selector'!$A$2,'EPA non-CO2 Data'!$J:$J,$B$1,'EPA non-CO2 Data'!$I:$I,$A15,'EPA non-CO2 Data'!$F:$F,X$2)*10^12*SUMPRODUCT('Multipliers and Adjustments'!$E$43:$AN$70*('Multipliers and Adjustments'!$E$42:$AN$42=X$2)*('Multipliers and Adjustments'!$C$43:$C$70=$A15)*('Multipliers and Adjustments'!$D$43:$D$70=$B$1))</f>
        <v>0</v>
      </c>
      <c r="Y15" s="10" cm="1">
        <f t="array" ref="Y15">SUMIFS('EPA non-CO2 Data'!$H:$H,'EPA non-CO2 Data'!$A:$A,'Country Selector'!$A$2,'EPA non-CO2 Data'!$J:$J,$B$1,'EPA non-CO2 Data'!$I:$I,$A15,'EPA non-CO2 Data'!$F:$F,Y$2)*10^12*SUMPRODUCT('Multipliers and Adjustments'!$E$43:$AN$70*('Multipliers and Adjustments'!$E$42:$AN$42=Y$2)*('Multipliers and Adjustments'!$C$43:$C$70=$A15)*('Multipliers and Adjustments'!$D$43:$D$70=$B$1))</f>
        <v>0</v>
      </c>
      <c r="Z15" s="10" cm="1">
        <f t="array" ref="Z15">SUMIFS('EPA non-CO2 Data'!$H:$H,'EPA non-CO2 Data'!$A:$A,'Country Selector'!$A$2,'EPA non-CO2 Data'!$J:$J,$B$1,'EPA non-CO2 Data'!$I:$I,$A15,'EPA non-CO2 Data'!$F:$F,Z$2)*10^12*SUMPRODUCT('Multipliers and Adjustments'!$E$43:$AN$70*('Multipliers and Adjustments'!$E$42:$AN$42=Z$2)*('Multipliers and Adjustments'!$C$43:$C$70=$A15)*('Multipliers and Adjustments'!$D$43:$D$70=$B$1))</f>
        <v>0</v>
      </c>
      <c r="AA15" s="10" cm="1">
        <f t="array" ref="AA15">SUMIFS('EPA non-CO2 Data'!$H:$H,'EPA non-CO2 Data'!$A:$A,'Country Selector'!$A$2,'EPA non-CO2 Data'!$J:$J,$B$1,'EPA non-CO2 Data'!$I:$I,$A15,'EPA non-CO2 Data'!$F:$F,AA$2)*10^12*SUMPRODUCT('Multipliers and Adjustments'!$E$43:$AN$70*('Multipliers and Adjustments'!$E$42:$AN$42=AA$2)*('Multipliers and Adjustments'!$C$43:$C$70=$A15)*('Multipliers and Adjustments'!$D$43:$D$70=$B$1))</f>
        <v>0</v>
      </c>
      <c r="AB15" s="10" cm="1">
        <f t="array" ref="AB15">SUMIFS('EPA non-CO2 Data'!$H:$H,'EPA non-CO2 Data'!$A:$A,'Country Selector'!$A$2,'EPA non-CO2 Data'!$J:$J,$B$1,'EPA non-CO2 Data'!$I:$I,$A15,'EPA non-CO2 Data'!$F:$F,AB$2)*10^12*SUMPRODUCT('Multipliers and Adjustments'!$E$43:$AN$70*('Multipliers and Adjustments'!$E$42:$AN$42=AB$2)*('Multipliers and Adjustments'!$C$43:$C$70=$A15)*('Multipliers and Adjustments'!$D$43:$D$70=$B$1))</f>
        <v>0</v>
      </c>
      <c r="AC15" s="10" cm="1">
        <f t="array" ref="AC15">SUMIFS('EPA non-CO2 Data'!$H:$H,'EPA non-CO2 Data'!$A:$A,'Country Selector'!$A$2,'EPA non-CO2 Data'!$J:$J,$B$1,'EPA non-CO2 Data'!$I:$I,$A15,'EPA non-CO2 Data'!$F:$F,AC$2)*10^12*SUMPRODUCT('Multipliers and Adjustments'!$E$43:$AN$70*('Multipliers and Adjustments'!$E$42:$AN$42=AC$2)*('Multipliers and Adjustments'!$C$43:$C$70=$A15)*('Multipliers and Adjustments'!$D$43:$D$70=$B$1))</f>
        <v>0</v>
      </c>
      <c r="AD15" s="10" cm="1">
        <f t="array" ref="AD15">SUMIFS('EPA non-CO2 Data'!$H:$H,'EPA non-CO2 Data'!$A:$A,'Country Selector'!$A$2,'EPA non-CO2 Data'!$J:$J,$B$1,'EPA non-CO2 Data'!$I:$I,$A15,'EPA non-CO2 Data'!$F:$F,AD$2)*10^12*SUMPRODUCT('Multipliers and Adjustments'!$E$43:$AN$70*('Multipliers and Adjustments'!$E$42:$AN$42=AD$2)*('Multipliers and Adjustments'!$C$43:$C$70=$A15)*('Multipliers and Adjustments'!$D$43:$D$70=$B$1))</f>
        <v>0</v>
      </c>
      <c r="AE15" s="10" cm="1">
        <f t="array" ref="AE15">SUMIFS('EPA non-CO2 Data'!$H:$H,'EPA non-CO2 Data'!$A:$A,'Country Selector'!$A$2,'EPA non-CO2 Data'!$J:$J,$B$1,'EPA non-CO2 Data'!$I:$I,$A15,'EPA non-CO2 Data'!$F:$F,AE$2)*10^12*SUMPRODUCT('Multipliers and Adjustments'!$E$43:$AN$70*('Multipliers and Adjustments'!$E$42:$AN$42=AE$2)*('Multipliers and Adjustments'!$C$43:$C$70=$A15)*('Multipliers and Adjustments'!$D$43:$D$70=$B$1))</f>
        <v>0</v>
      </c>
      <c r="AF15" s="10" cm="1">
        <f t="array" ref="AF15">SUMIFS('EPA non-CO2 Data'!$H:$H,'EPA non-CO2 Data'!$A:$A,'Country Selector'!$A$2,'EPA non-CO2 Data'!$J:$J,$B$1,'EPA non-CO2 Data'!$I:$I,$A15,'EPA non-CO2 Data'!$F:$F,AF$2)*10^12*SUMPRODUCT('Multipliers and Adjustments'!$E$43:$AN$70*('Multipliers and Adjustments'!$E$42:$AN$42=AF$2)*('Multipliers and Adjustments'!$C$43:$C$70=$A15)*('Multipliers and Adjustments'!$D$43:$D$70=$B$1))</f>
        <v>0</v>
      </c>
      <c r="AG15" s="10" cm="1">
        <f t="array" ref="AG15">SUMIFS('EPA non-CO2 Data'!$H:$H,'EPA non-CO2 Data'!$A:$A,'Country Selector'!$A$2,'EPA non-CO2 Data'!$J:$J,$B$1,'EPA non-CO2 Data'!$I:$I,$A15,'EPA non-CO2 Data'!$F:$F,AG$2)*10^12*SUMPRODUCT('Multipliers and Adjustments'!$E$43:$AN$70*('Multipliers and Adjustments'!$E$42:$AN$42=AG$2)*('Multipliers and Adjustments'!$C$43:$C$70=$A15)*('Multipliers and Adjustments'!$D$43:$D$70=$B$1))</f>
        <v>0</v>
      </c>
      <c r="AH15" s="10" cm="1">
        <f t="array" ref="AH15">SUMIFS('EPA non-CO2 Data'!$H:$H,'EPA non-CO2 Data'!$A:$A,'Country Selector'!$A$2,'EPA non-CO2 Data'!$J:$J,$B$1,'EPA non-CO2 Data'!$I:$I,$A15,'EPA non-CO2 Data'!$F:$F,AH$2)*10^12*SUMPRODUCT('Multipliers and Adjustments'!$E$43:$AN$70*('Multipliers and Adjustments'!$E$42:$AN$42=AH$2)*('Multipliers and Adjustments'!$C$43:$C$70=$A15)*('Multipliers and Adjustments'!$D$43:$D$70=$B$1))</f>
        <v>0</v>
      </c>
      <c r="AI15" s="10" cm="1">
        <f t="array" ref="AI15">SUMIFS('EPA non-CO2 Data'!$H:$H,'EPA non-CO2 Data'!$A:$A,'Country Selector'!$A$2,'EPA non-CO2 Data'!$J:$J,$B$1,'EPA non-CO2 Data'!$I:$I,$A15,'EPA non-CO2 Data'!$F:$F,AI$2)*10^12*SUMPRODUCT('Multipliers and Adjustments'!$E$43:$AN$70*('Multipliers and Adjustments'!$E$42:$AN$42=AI$2)*('Multipliers and Adjustments'!$C$43:$C$70=$A15)*('Multipliers and Adjustments'!$D$43:$D$70=$B$1))</f>
        <v>0</v>
      </c>
      <c r="AJ15" s="10" cm="1">
        <f t="array" ref="AJ15">SUMIFS('EPA non-CO2 Data'!$H:$H,'EPA non-CO2 Data'!$A:$A,'Country Selector'!$A$2,'EPA non-CO2 Data'!$J:$J,$B$1,'EPA non-CO2 Data'!$I:$I,$A15,'EPA non-CO2 Data'!$F:$F,AJ$2)*10^12*SUMPRODUCT('Multipliers and Adjustments'!$E$43:$AN$70*('Multipliers and Adjustments'!$E$42:$AN$42=AJ$2)*('Multipliers and Adjustments'!$C$43:$C$70=$A15)*('Multipliers and Adjustments'!$D$43:$D$70=$B$1))</f>
        <v>0</v>
      </c>
      <c r="AK15" s="10" cm="1">
        <f t="array" ref="AK15">SUMIFS('EPA non-CO2 Data'!$H:$H,'EPA non-CO2 Data'!$A:$A,'Country Selector'!$A$2,'EPA non-CO2 Data'!$J:$J,$B$1,'EPA non-CO2 Data'!$I:$I,$A15,'EPA non-CO2 Data'!$F:$F,AK$2)*10^12*SUMPRODUCT('Multipliers and Adjustments'!$E$43:$AN$70*('Multipliers and Adjustments'!$E$42:$AN$42=AK$2)*('Multipliers and Adjustments'!$C$43:$C$70=$A15)*('Multipliers and Adjustments'!$D$43:$D$70=$B$1))</f>
        <v>0</v>
      </c>
    </row>
    <row r="16" spans="1:39" x14ac:dyDescent="0.25">
      <c r="A16" t="s">
        <v>562</v>
      </c>
      <c r="B16" s="10" cm="1">
        <f t="array" ref="B16">SUMIFS('EPA non-CO2 Data'!$H:$H,'EPA non-CO2 Data'!$A:$A,'Country Selector'!$A$2,'EPA non-CO2 Data'!$J:$J,$B$1,'EPA non-CO2 Data'!$I:$I,$A16,'EPA non-CO2 Data'!$F:$F,B$2)*10^12*SUMPRODUCT('Multipliers and Adjustments'!$E$43:$AN$70*('Multipliers and Adjustments'!$E$42:$AN$42=B$2)*('Multipliers and Adjustments'!$C$43:$C$70=$A16)*('Multipliers and Adjustments'!$D$43:$D$70=$B$1))</f>
        <v>0</v>
      </c>
      <c r="C16" s="10" cm="1">
        <f t="array" ref="C16">SUMIFS('EPA non-CO2 Data'!$H:$H,'EPA non-CO2 Data'!$A:$A,'Country Selector'!$A$2,'EPA non-CO2 Data'!$J:$J,$B$1,'EPA non-CO2 Data'!$I:$I,$A16,'EPA non-CO2 Data'!$F:$F,C$2)*10^12*SUMPRODUCT('Multipliers and Adjustments'!$E$43:$AN$70*('Multipliers and Adjustments'!$E$42:$AN$42=C$2)*('Multipliers and Adjustments'!$C$43:$C$70=$A16)*('Multipliers and Adjustments'!$D$43:$D$70=$B$1))</f>
        <v>0</v>
      </c>
      <c r="D16" s="10" cm="1">
        <f t="array" ref="D16">SUMIFS('EPA non-CO2 Data'!$H:$H,'EPA non-CO2 Data'!$A:$A,'Country Selector'!$A$2,'EPA non-CO2 Data'!$J:$J,$B$1,'EPA non-CO2 Data'!$I:$I,$A16,'EPA non-CO2 Data'!$F:$F,D$2)*10^12*SUMPRODUCT('Multipliers and Adjustments'!$E$43:$AN$70*('Multipliers and Adjustments'!$E$42:$AN$42=D$2)*('Multipliers and Adjustments'!$C$43:$C$70=$A16)*('Multipliers and Adjustments'!$D$43:$D$70=$B$1))</f>
        <v>0</v>
      </c>
      <c r="E16" s="10" cm="1">
        <f t="array" ref="E16">SUMIFS('EPA non-CO2 Data'!$H:$H,'EPA non-CO2 Data'!$A:$A,'Country Selector'!$A$2,'EPA non-CO2 Data'!$J:$J,$B$1,'EPA non-CO2 Data'!$I:$I,$A16,'EPA non-CO2 Data'!$F:$F,E$2)*10^12*SUMPRODUCT('Multipliers and Adjustments'!$E$43:$AN$70*('Multipliers and Adjustments'!$E$42:$AN$42=E$2)*('Multipliers and Adjustments'!$C$43:$C$70=$A16)*('Multipliers and Adjustments'!$D$43:$D$70=$B$1))</f>
        <v>0</v>
      </c>
      <c r="F16" s="10" cm="1">
        <f t="array" ref="F16">SUMIFS('EPA non-CO2 Data'!$H:$H,'EPA non-CO2 Data'!$A:$A,'Country Selector'!$A$2,'EPA non-CO2 Data'!$J:$J,$B$1,'EPA non-CO2 Data'!$I:$I,$A16,'EPA non-CO2 Data'!$F:$F,F$2)*10^12*SUMPRODUCT('Multipliers and Adjustments'!$E$43:$AN$70*('Multipliers and Adjustments'!$E$42:$AN$42=F$2)*('Multipliers and Adjustments'!$C$43:$C$70=$A16)*('Multipliers and Adjustments'!$D$43:$D$70=$B$1))</f>
        <v>0</v>
      </c>
      <c r="G16" s="10" cm="1">
        <f t="array" ref="G16">SUMIFS('EPA non-CO2 Data'!$H:$H,'EPA non-CO2 Data'!$A:$A,'Country Selector'!$A$2,'EPA non-CO2 Data'!$J:$J,$B$1,'EPA non-CO2 Data'!$I:$I,$A16,'EPA non-CO2 Data'!$F:$F,G$2)*10^12*SUMPRODUCT('Multipliers and Adjustments'!$E$43:$AN$70*('Multipliers and Adjustments'!$E$42:$AN$42=G$2)*('Multipliers and Adjustments'!$C$43:$C$70=$A16)*('Multipliers and Adjustments'!$D$43:$D$70=$B$1))</f>
        <v>0</v>
      </c>
      <c r="H16" s="10" cm="1">
        <f t="array" ref="H16">SUMIFS('EPA non-CO2 Data'!$H:$H,'EPA non-CO2 Data'!$A:$A,'Country Selector'!$A$2,'EPA non-CO2 Data'!$J:$J,$B$1,'EPA non-CO2 Data'!$I:$I,$A16,'EPA non-CO2 Data'!$F:$F,H$2)*10^12*SUMPRODUCT('Multipliers and Adjustments'!$E$43:$AN$70*('Multipliers and Adjustments'!$E$42:$AN$42=H$2)*('Multipliers and Adjustments'!$C$43:$C$70=$A16)*('Multipliers and Adjustments'!$D$43:$D$70=$B$1))</f>
        <v>0</v>
      </c>
      <c r="I16" s="10" cm="1">
        <f t="array" ref="I16">SUMIFS('EPA non-CO2 Data'!$H:$H,'EPA non-CO2 Data'!$A:$A,'Country Selector'!$A$2,'EPA non-CO2 Data'!$J:$J,$B$1,'EPA non-CO2 Data'!$I:$I,$A16,'EPA non-CO2 Data'!$F:$F,I$2)*10^12*SUMPRODUCT('Multipliers and Adjustments'!$E$43:$AN$70*('Multipliers and Adjustments'!$E$42:$AN$42=I$2)*('Multipliers and Adjustments'!$C$43:$C$70=$A16)*('Multipliers and Adjustments'!$D$43:$D$70=$B$1))</f>
        <v>0</v>
      </c>
      <c r="J16" s="10" cm="1">
        <f t="array" ref="J16">SUMIFS('EPA non-CO2 Data'!$H:$H,'EPA non-CO2 Data'!$A:$A,'Country Selector'!$A$2,'EPA non-CO2 Data'!$J:$J,$B$1,'EPA non-CO2 Data'!$I:$I,$A16,'EPA non-CO2 Data'!$F:$F,J$2)*10^12*SUMPRODUCT('Multipliers and Adjustments'!$E$43:$AN$70*('Multipliers and Adjustments'!$E$42:$AN$42=J$2)*('Multipliers and Adjustments'!$C$43:$C$70=$A16)*('Multipliers and Adjustments'!$D$43:$D$70=$B$1))</f>
        <v>0</v>
      </c>
      <c r="K16" s="10" cm="1">
        <f t="array" ref="K16">SUMIFS('EPA non-CO2 Data'!$H:$H,'EPA non-CO2 Data'!$A:$A,'Country Selector'!$A$2,'EPA non-CO2 Data'!$J:$J,$B$1,'EPA non-CO2 Data'!$I:$I,$A16,'EPA non-CO2 Data'!$F:$F,K$2)*10^12*SUMPRODUCT('Multipliers and Adjustments'!$E$43:$AN$70*('Multipliers and Adjustments'!$E$42:$AN$42=K$2)*('Multipliers and Adjustments'!$C$43:$C$70=$A16)*('Multipliers and Adjustments'!$D$43:$D$70=$B$1))</f>
        <v>0</v>
      </c>
      <c r="L16" s="10" cm="1">
        <f t="array" ref="L16">SUMIFS('EPA non-CO2 Data'!$H:$H,'EPA non-CO2 Data'!$A:$A,'Country Selector'!$A$2,'EPA non-CO2 Data'!$J:$J,$B$1,'EPA non-CO2 Data'!$I:$I,$A16,'EPA non-CO2 Data'!$F:$F,L$2)*10^12*SUMPRODUCT('Multipliers and Adjustments'!$E$43:$AN$70*('Multipliers and Adjustments'!$E$42:$AN$42=L$2)*('Multipliers and Adjustments'!$C$43:$C$70=$A16)*('Multipliers and Adjustments'!$D$43:$D$70=$B$1))</f>
        <v>0</v>
      </c>
      <c r="M16" s="10" cm="1">
        <f t="array" ref="M16">SUMIFS('EPA non-CO2 Data'!$H:$H,'EPA non-CO2 Data'!$A:$A,'Country Selector'!$A$2,'EPA non-CO2 Data'!$J:$J,$B$1,'EPA non-CO2 Data'!$I:$I,$A16,'EPA non-CO2 Data'!$F:$F,M$2)*10^12*SUMPRODUCT('Multipliers and Adjustments'!$E$43:$AN$70*('Multipliers and Adjustments'!$E$42:$AN$42=M$2)*('Multipliers and Adjustments'!$C$43:$C$70=$A16)*('Multipliers and Adjustments'!$D$43:$D$70=$B$1))</f>
        <v>0</v>
      </c>
      <c r="N16" s="10" cm="1">
        <f t="array" ref="N16">SUMIFS('EPA non-CO2 Data'!$H:$H,'EPA non-CO2 Data'!$A:$A,'Country Selector'!$A$2,'EPA non-CO2 Data'!$J:$J,$B$1,'EPA non-CO2 Data'!$I:$I,$A16,'EPA non-CO2 Data'!$F:$F,N$2)*10^12*SUMPRODUCT('Multipliers and Adjustments'!$E$43:$AN$70*('Multipliers and Adjustments'!$E$42:$AN$42=N$2)*('Multipliers and Adjustments'!$C$43:$C$70=$A16)*('Multipliers and Adjustments'!$D$43:$D$70=$B$1))</f>
        <v>0</v>
      </c>
      <c r="O16" s="10" cm="1">
        <f t="array" ref="O16">SUMIFS('EPA non-CO2 Data'!$H:$H,'EPA non-CO2 Data'!$A:$A,'Country Selector'!$A$2,'EPA non-CO2 Data'!$J:$J,$B$1,'EPA non-CO2 Data'!$I:$I,$A16,'EPA non-CO2 Data'!$F:$F,O$2)*10^12*SUMPRODUCT('Multipliers and Adjustments'!$E$43:$AN$70*('Multipliers and Adjustments'!$E$42:$AN$42=O$2)*('Multipliers and Adjustments'!$C$43:$C$70=$A16)*('Multipliers and Adjustments'!$D$43:$D$70=$B$1))</f>
        <v>0</v>
      </c>
      <c r="P16" s="10" cm="1">
        <f t="array" ref="P16">SUMIFS('EPA non-CO2 Data'!$H:$H,'EPA non-CO2 Data'!$A:$A,'Country Selector'!$A$2,'EPA non-CO2 Data'!$J:$J,$B$1,'EPA non-CO2 Data'!$I:$I,$A16,'EPA non-CO2 Data'!$F:$F,P$2)*10^12*SUMPRODUCT('Multipliers and Adjustments'!$E$43:$AN$70*('Multipliers and Adjustments'!$E$42:$AN$42=P$2)*('Multipliers and Adjustments'!$C$43:$C$70=$A16)*('Multipliers and Adjustments'!$D$43:$D$70=$B$1))</f>
        <v>0</v>
      </c>
      <c r="Q16" s="10" cm="1">
        <f t="array" ref="Q16">SUMIFS('EPA non-CO2 Data'!$H:$H,'EPA non-CO2 Data'!$A:$A,'Country Selector'!$A$2,'EPA non-CO2 Data'!$J:$J,$B$1,'EPA non-CO2 Data'!$I:$I,$A16,'EPA non-CO2 Data'!$F:$F,Q$2)*10^12*SUMPRODUCT('Multipliers and Adjustments'!$E$43:$AN$70*('Multipliers and Adjustments'!$E$42:$AN$42=Q$2)*('Multipliers and Adjustments'!$C$43:$C$70=$A16)*('Multipliers and Adjustments'!$D$43:$D$70=$B$1))</f>
        <v>0</v>
      </c>
      <c r="R16" s="10" cm="1">
        <f t="array" ref="R16">SUMIFS('EPA non-CO2 Data'!$H:$H,'EPA non-CO2 Data'!$A:$A,'Country Selector'!$A$2,'EPA non-CO2 Data'!$J:$J,$B$1,'EPA non-CO2 Data'!$I:$I,$A16,'EPA non-CO2 Data'!$F:$F,R$2)*10^12*SUMPRODUCT('Multipliers and Adjustments'!$E$43:$AN$70*('Multipliers and Adjustments'!$E$42:$AN$42=R$2)*('Multipliers and Adjustments'!$C$43:$C$70=$A16)*('Multipliers and Adjustments'!$D$43:$D$70=$B$1))</f>
        <v>0</v>
      </c>
      <c r="S16" s="10" cm="1">
        <f t="array" ref="S16">SUMIFS('EPA non-CO2 Data'!$H:$H,'EPA non-CO2 Data'!$A:$A,'Country Selector'!$A$2,'EPA non-CO2 Data'!$J:$J,$B$1,'EPA non-CO2 Data'!$I:$I,$A16,'EPA non-CO2 Data'!$F:$F,S$2)*10^12*SUMPRODUCT('Multipliers and Adjustments'!$E$43:$AN$70*('Multipliers and Adjustments'!$E$42:$AN$42=S$2)*('Multipliers and Adjustments'!$C$43:$C$70=$A16)*('Multipliers and Adjustments'!$D$43:$D$70=$B$1))</f>
        <v>0</v>
      </c>
      <c r="T16" s="10" cm="1">
        <f t="array" ref="T16">SUMIFS('EPA non-CO2 Data'!$H:$H,'EPA non-CO2 Data'!$A:$A,'Country Selector'!$A$2,'EPA non-CO2 Data'!$J:$J,$B$1,'EPA non-CO2 Data'!$I:$I,$A16,'EPA non-CO2 Data'!$F:$F,T$2)*10^12*SUMPRODUCT('Multipliers and Adjustments'!$E$43:$AN$70*('Multipliers and Adjustments'!$E$42:$AN$42=T$2)*('Multipliers and Adjustments'!$C$43:$C$70=$A16)*('Multipliers and Adjustments'!$D$43:$D$70=$B$1))</f>
        <v>0</v>
      </c>
      <c r="U16" s="10" cm="1">
        <f t="array" ref="U16">SUMIFS('EPA non-CO2 Data'!$H:$H,'EPA non-CO2 Data'!$A:$A,'Country Selector'!$A$2,'EPA non-CO2 Data'!$J:$J,$B$1,'EPA non-CO2 Data'!$I:$I,$A16,'EPA non-CO2 Data'!$F:$F,U$2)*10^12*SUMPRODUCT('Multipliers and Adjustments'!$E$43:$AN$70*('Multipliers and Adjustments'!$E$42:$AN$42=U$2)*('Multipliers and Adjustments'!$C$43:$C$70=$A16)*('Multipliers and Adjustments'!$D$43:$D$70=$B$1))</f>
        <v>0</v>
      </c>
      <c r="V16" s="10" cm="1">
        <f t="array" ref="V16">SUMIFS('EPA non-CO2 Data'!$H:$H,'EPA non-CO2 Data'!$A:$A,'Country Selector'!$A$2,'EPA non-CO2 Data'!$J:$J,$B$1,'EPA non-CO2 Data'!$I:$I,$A16,'EPA non-CO2 Data'!$F:$F,V$2)*10^12*SUMPRODUCT('Multipliers and Adjustments'!$E$43:$AN$70*('Multipliers and Adjustments'!$E$42:$AN$42=V$2)*('Multipliers and Adjustments'!$C$43:$C$70=$A16)*('Multipliers and Adjustments'!$D$43:$D$70=$B$1))</f>
        <v>0</v>
      </c>
      <c r="W16" s="10" cm="1">
        <f t="array" ref="W16">SUMIFS('EPA non-CO2 Data'!$H:$H,'EPA non-CO2 Data'!$A:$A,'Country Selector'!$A$2,'EPA non-CO2 Data'!$J:$J,$B$1,'EPA non-CO2 Data'!$I:$I,$A16,'EPA non-CO2 Data'!$F:$F,W$2)*10^12*SUMPRODUCT('Multipliers and Adjustments'!$E$43:$AN$70*('Multipliers and Adjustments'!$E$42:$AN$42=W$2)*('Multipliers and Adjustments'!$C$43:$C$70=$A16)*('Multipliers and Adjustments'!$D$43:$D$70=$B$1))</f>
        <v>0</v>
      </c>
      <c r="X16" s="10" cm="1">
        <f t="array" ref="X16">SUMIFS('EPA non-CO2 Data'!$H:$H,'EPA non-CO2 Data'!$A:$A,'Country Selector'!$A$2,'EPA non-CO2 Data'!$J:$J,$B$1,'EPA non-CO2 Data'!$I:$I,$A16,'EPA non-CO2 Data'!$F:$F,X$2)*10^12*SUMPRODUCT('Multipliers and Adjustments'!$E$43:$AN$70*('Multipliers and Adjustments'!$E$42:$AN$42=X$2)*('Multipliers and Adjustments'!$C$43:$C$70=$A16)*('Multipliers and Adjustments'!$D$43:$D$70=$B$1))</f>
        <v>0</v>
      </c>
      <c r="Y16" s="10" cm="1">
        <f t="array" ref="Y16">SUMIFS('EPA non-CO2 Data'!$H:$H,'EPA non-CO2 Data'!$A:$A,'Country Selector'!$A$2,'EPA non-CO2 Data'!$J:$J,$B$1,'EPA non-CO2 Data'!$I:$I,$A16,'EPA non-CO2 Data'!$F:$F,Y$2)*10^12*SUMPRODUCT('Multipliers and Adjustments'!$E$43:$AN$70*('Multipliers and Adjustments'!$E$42:$AN$42=Y$2)*('Multipliers and Adjustments'!$C$43:$C$70=$A16)*('Multipliers and Adjustments'!$D$43:$D$70=$B$1))</f>
        <v>0</v>
      </c>
      <c r="Z16" s="10" cm="1">
        <f t="array" ref="Z16">SUMIFS('EPA non-CO2 Data'!$H:$H,'EPA non-CO2 Data'!$A:$A,'Country Selector'!$A$2,'EPA non-CO2 Data'!$J:$J,$B$1,'EPA non-CO2 Data'!$I:$I,$A16,'EPA non-CO2 Data'!$F:$F,Z$2)*10^12*SUMPRODUCT('Multipliers and Adjustments'!$E$43:$AN$70*('Multipliers and Adjustments'!$E$42:$AN$42=Z$2)*('Multipliers and Adjustments'!$C$43:$C$70=$A16)*('Multipliers and Adjustments'!$D$43:$D$70=$B$1))</f>
        <v>0</v>
      </c>
      <c r="AA16" s="10" cm="1">
        <f t="array" ref="AA16">SUMIFS('EPA non-CO2 Data'!$H:$H,'EPA non-CO2 Data'!$A:$A,'Country Selector'!$A$2,'EPA non-CO2 Data'!$J:$J,$B$1,'EPA non-CO2 Data'!$I:$I,$A16,'EPA non-CO2 Data'!$F:$F,AA$2)*10^12*SUMPRODUCT('Multipliers and Adjustments'!$E$43:$AN$70*('Multipliers and Adjustments'!$E$42:$AN$42=AA$2)*('Multipliers and Adjustments'!$C$43:$C$70=$A16)*('Multipliers and Adjustments'!$D$43:$D$70=$B$1))</f>
        <v>0</v>
      </c>
      <c r="AB16" s="10" cm="1">
        <f t="array" ref="AB16">SUMIFS('EPA non-CO2 Data'!$H:$H,'EPA non-CO2 Data'!$A:$A,'Country Selector'!$A$2,'EPA non-CO2 Data'!$J:$J,$B$1,'EPA non-CO2 Data'!$I:$I,$A16,'EPA non-CO2 Data'!$F:$F,AB$2)*10^12*SUMPRODUCT('Multipliers and Adjustments'!$E$43:$AN$70*('Multipliers and Adjustments'!$E$42:$AN$42=AB$2)*('Multipliers and Adjustments'!$C$43:$C$70=$A16)*('Multipliers and Adjustments'!$D$43:$D$70=$B$1))</f>
        <v>0</v>
      </c>
      <c r="AC16" s="10" cm="1">
        <f t="array" ref="AC16">SUMIFS('EPA non-CO2 Data'!$H:$H,'EPA non-CO2 Data'!$A:$A,'Country Selector'!$A$2,'EPA non-CO2 Data'!$J:$J,$B$1,'EPA non-CO2 Data'!$I:$I,$A16,'EPA non-CO2 Data'!$F:$F,AC$2)*10^12*SUMPRODUCT('Multipliers and Adjustments'!$E$43:$AN$70*('Multipliers and Adjustments'!$E$42:$AN$42=AC$2)*('Multipliers and Adjustments'!$C$43:$C$70=$A16)*('Multipliers and Adjustments'!$D$43:$D$70=$B$1))</f>
        <v>0</v>
      </c>
      <c r="AD16" s="10" cm="1">
        <f t="array" ref="AD16">SUMIFS('EPA non-CO2 Data'!$H:$H,'EPA non-CO2 Data'!$A:$A,'Country Selector'!$A$2,'EPA non-CO2 Data'!$J:$J,$B$1,'EPA non-CO2 Data'!$I:$I,$A16,'EPA non-CO2 Data'!$F:$F,AD$2)*10^12*SUMPRODUCT('Multipliers and Adjustments'!$E$43:$AN$70*('Multipliers and Adjustments'!$E$42:$AN$42=AD$2)*('Multipliers and Adjustments'!$C$43:$C$70=$A16)*('Multipliers and Adjustments'!$D$43:$D$70=$B$1))</f>
        <v>0</v>
      </c>
      <c r="AE16" s="10" cm="1">
        <f t="array" ref="AE16">SUMIFS('EPA non-CO2 Data'!$H:$H,'EPA non-CO2 Data'!$A:$A,'Country Selector'!$A$2,'EPA non-CO2 Data'!$J:$J,$B$1,'EPA non-CO2 Data'!$I:$I,$A16,'EPA non-CO2 Data'!$F:$F,AE$2)*10^12*SUMPRODUCT('Multipliers and Adjustments'!$E$43:$AN$70*('Multipliers and Adjustments'!$E$42:$AN$42=AE$2)*('Multipliers and Adjustments'!$C$43:$C$70=$A16)*('Multipliers and Adjustments'!$D$43:$D$70=$B$1))</f>
        <v>0</v>
      </c>
      <c r="AF16" s="10" cm="1">
        <f t="array" ref="AF16">SUMIFS('EPA non-CO2 Data'!$H:$H,'EPA non-CO2 Data'!$A:$A,'Country Selector'!$A$2,'EPA non-CO2 Data'!$J:$J,$B$1,'EPA non-CO2 Data'!$I:$I,$A16,'EPA non-CO2 Data'!$F:$F,AF$2)*10^12*SUMPRODUCT('Multipliers and Adjustments'!$E$43:$AN$70*('Multipliers and Adjustments'!$E$42:$AN$42=AF$2)*('Multipliers and Adjustments'!$C$43:$C$70=$A16)*('Multipliers and Adjustments'!$D$43:$D$70=$B$1))</f>
        <v>0</v>
      </c>
      <c r="AG16" s="10" cm="1">
        <f t="array" ref="AG16">SUMIFS('EPA non-CO2 Data'!$H:$H,'EPA non-CO2 Data'!$A:$A,'Country Selector'!$A$2,'EPA non-CO2 Data'!$J:$J,$B$1,'EPA non-CO2 Data'!$I:$I,$A16,'EPA non-CO2 Data'!$F:$F,AG$2)*10^12*SUMPRODUCT('Multipliers and Adjustments'!$E$43:$AN$70*('Multipliers and Adjustments'!$E$42:$AN$42=AG$2)*('Multipliers and Adjustments'!$C$43:$C$70=$A16)*('Multipliers and Adjustments'!$D$43:$D$70=$B$1))</f>
        <v>0</v>
      </c>
      <c r="AH16" s="10" cm="1">
        <f t="array" ref="AH16">SUMIFS('EPA non-CO2 Data'!$H:$H,'EPA non-CO2 Data'!$A:$A,'Country Selector'!$A$2,'EPA non-CO2 Data'!$J:$J,$B$1,'EPA non-CO2 Data'!$I:$I,$A16,'EPA non-CO2 Data'!$F:$F,AH$2)*10^12*SUMPRODUCT('Multipliers and Adjustments'!$E$43:$AN$70*('Multipliers and Adjustments'!$E$42:$AN$42=AH$2)*('Multipliers and Adjustments'!$C$43:$C$70=$A16)*('Multipliers and Adjustments'!$D$43:$D$70=$B$1))</f>
        <v>0</v>
      </c>
      <c r="AI16" s="10" cm="1">
        <f t="array" ref="AI16">SUMIFS('EPA non-CO2 Data'!$H:$H,'EPA non-CO2 Data'!$A:$A,'Country Selector'!$A$2,'EPA non-CO2 Data'!$J:$J,$B$1,'EPA non-CO2 Data'!$I:$I,$A16,'EPA non-CO2 Data'!$F:$F,AI$2)*10^12*SUMPRODUCT('Multipliers and Adjustments'!$E$43:$AN$70*('Multipliers and Adjustments'!$E$42:$AN$42=AI$2)*('Multipliers and Adjustments'!$C$43:$C$70=$A16)*('Multipliers and Adjustments'!$D$43:$D$70=$B$1))</f>
        <v>0</v>
      </c>
      <c r="AJ16" s="10" cm="1">
        <f t="array" ref="AJ16">SUMIFS('EPA non-CO2 Data'!$H:$H,'EPA non-CO2 Data'!$A:$A,'Country Selector'!$A$2,'EPA non-CO2 Data'!$J:$J,$B$1,'EPA non-CO2 Data'!$I:$I,$A16,'EPA non-CO2 Data'!$F:$F,AJ$2)*10^12*SUMPRODUCT('Multipliers and Adjustments'!$E$43:$AN$70*('Multipliers and Adjustments'!$E$42:$AN$42=AJ$2)*('Multipliers and Adjustments'!$C$43:$C$70=$A16)*('Multipliers and Adjustments'!$D$43:$D$70=$B$1))</f>
        <v>0</v>
      </c>
      <c r="AK16" s="10" cm="1">
        <f t="array" ref="AK16">SUMIFS('EPA non-CO2 Data'!$H:$H,'EPA non-CO2 Data'!$A:$A,'Country Selector'!$A$2,'EPA non-CO2 Data'!$J:$J,$B$1,'EPA non-CO2 Data'!$I:$I,$A16,'EPA non-CO2 Data'!$F:$F,AK$2)*10^12*SUMPRODUCT('Multipliers and Adjustments'!$E$43:$AN$70*('Multipliers and Adjustments'!$E$42:$AN$42=AK$2)*('Multipliers and Adjustments'!$C$43:$C$70=$A16)*('Multipliers and Adjustments'!$D$43:$D$70=$B$1))</f>
        <v>0</v>
      </c>
    </row>
    <row r="17" spans="1:39" x14ac:dyDescent="0.25">
      <c r="A17" t="s">
        <v>563</v>
      </c>
      <c r="B17" s="10" cm="1">
        <f t="array" ref="B17">SUMIFS('EPA non-CO2 Data'!$H:$H,'EPA non-CO2 Data'!$A:$A,'Country Selector'!$A$2,'EPA non-CO2 Data'!$J:$J,$B$1,'EPA non-CO2 Data'!$I:$I,$A17,'EPA non-CO2 Data'!$F:$F,B$2)*10^12*SUMPRODUCT('Multipliers and Adjustments'!$E$43:$AN$70*('Multipliers and Adjustments'!$E$42:$AN$42=B$2)*('Multipliers and Adjustments'!$C$43:$C$70=$A17)*('Multipliers and Adjustments'!$D$43:$D$70=$B$1))</f>
        <v>502602716333.24249</v>
      </c>
      <c r="C17" s="10" cm="1">
        <f t="array" ref="C17">SUMIFS('EPA non-CO2 Data'!$H:$H,'EPA non-CO2 Data'!$A:$A,'Country Selector'!$A$2,'EPA non-CO2 Data'!$J:$J,$B$1,'EPA non-CO2 Data'!$I:$I,$A17,'EPA non-CO2 Data'!$F:$F,C$2)*10^12*SUMPRODUCT('Multipliers and Adjustments'!$E$43:$AN$70*('Multipliers and Adjustments'!$E$42:$AN$42=C$2)*('Multipliers and Adjustments'!$C$43:$C$70=$A17)*('Multipliers and Adjustments'!$D$43:$D$70=$B$1))</f>
        <v>585161752090.44104</v>
      </c>
      <c r="D17" s="10" cm="1">
        <f t="array" ref="D17">SUMIFS('EPA non-CO2 Data'!$H:$H,'EPA non-CO2 Data'!$A:$A,'Country Selector'!$A$2,'EPA non-CO2 Data'!$J:$J,$B$1,'EPA non-CO2 Data'!$I:$I,$A17,'EPA non-CO2 Data'!$F:$F,D$2)*10^12*SUMPRODUCT('Multipliers and Adjustments'!$E$43:$AN$70*('Multipliers and Adjustments'!$E$42:$AN$42=D$2)*('Multipliers and Adjustments'!$C$43:$C$70=$A17)*('Multipliers and Adjustments'!$D$43:$D$70=$B$1))</f>
        <v>573648435962.90576</v>
      </c>
      <c r="E17" s="10" cm="1">
        <f t="array" ref="E17">SUMIFS('EPA non-CO2 Data'!$H:$H,'EPA non-CO2 Data'!$A:$A,'Country Selector'!$A$2,'EPA non-CO2 Data'!$J:$J,$B$1,'EPA non-CO2 Data'!$I:$I,$A17,'EPA non-CO2 Data'!$F:$F,E$2)*10^12*SUMPRODUCT('Multipliers and Adjustments'!$E$43:$AN$70*('Multipliers and Adjustments'!$E$42:$AN$42=E$2)*('Multipliers and Adjustments'!$C$43:$C$70=$A17)*('Multipliers and Adjustments'!$D$43:$D$70=$B$1))</f>
        <v>562135119835.37195</v>
      </c>
      <c r="F17" s="10" cm="1">
        <f t="array" ref="F17">SUMIFS('EPA non-CO2 Data'!$H:$H,'EPA non-CO2 Data'!$A:$A,'Country Selector'!$A$2,'EPA non-CO2 Data'!$J:$J,$B$1,'EPA non-CO2 Data'!$I:$I,$A17,'EPA non-CO2 Data'!$F:$F,F$2)*10^12*SUMPRODUCT('Multipliers and Adjustments'!$E$43:$AN$70*('Multipliers and Adjustments'!$E$42:$AN$42=F$2)*('Multipliers and Adjustments'!$C$43:$C$70=$A17)*('Multipliers and Adjustments'!$D$43:$D$70=$B$1))</f>
        <v>550621803707.83691</v>
      </c>
      <c r="G17" s="10" cm="1">
        <f t="array" ref="G17">SUMIFS('EPA non-CO2 Data'!$H:$H,'EPA non-CO2 Data'!$A:$A,'Country Selector'!$A$2,'EPA non-CO2 Data'!$J:$J,$B$1,'EPA non-CO2 Data'!$I:$I,$A17,'EPA non-CO2 Data'!$F:$F,G$2)*10^12*SUMPRODUCT('Multipliers and Adjustments'!$E$43:$AN$70*('Multipliers and Adjustments'!$E$42:$AN$42=G$2)*('Multipliers and Adjustments'!$C$43:$C$70=$A17)*('Multipliers and Adjustments'!$D$43:$D$70=$B$1))</f>
        <v>539108487580.30151</v>
      </c>
      <c r="H17" s="10" cm="1">
        <f t="array" ref="H17">SUMIFS('EPA non-CO2 Data'!$H:$H,'EPA non-CO2 Data'!$A:$A,'Country Selector'!$A$2,'EPA non-CO2 Data'!$J:$J,$B$1,'EPA non-CO2 Data'!$I:$I,$A17,'EPA non-CO2 Data'!$F:$F,H$2)*10^12*SUMPRODUCT('Multipliers and Adjustments'!$E$43:$AN$70*('Multipliers and Adjustments'!$E$42:$AN$42=H$2)*('Multipliers and Adjustments'!$C$43:$C$70=$A17)*('Multipliers and Adjustments'!$D$43:$D$70=$B$1))</f>
        <v>295889071248.99756</v>
      </c>
      <c r="I17" s="10" cm="1">
        <f t="array" ref="I17">SUMIFS('EPA non-CO2 Data'!$H:$H,'EPA non-CO2 Data'!$A:$A,'Country Selector'!$A$2,'EPA non-CO2 Data'!$J:$J,$B$1,'EPA non-CO2 Data'!$I:$I,$A17,'EPA non-CO2 Data'!$F:$F,I$2)*10^12*SUMPRODUCT('Multipliers and Adjustments'!$E$43:$AN$70*('Multipliers and Adjustments'!$E$42:$AN$42=I$2)*('Multipliers and Adjustments'!$C$43:$C$70=$A17)*('Multipliers and Adjustments'!$D$43:$D$70=$B$1))</f>
        <v>313266066653.45642</v>
      </c>
      <c r="J17" s="10" cm="1">
        <f t="array" ref="J17">SUMIFS('EPA non-CO2 Data'!$H:$H,'EPA non-CO2 Data'!$A:$A,'Country Selector'!$A$2,'EPA non-CO2 Data'!$J:$J,$B$1,'EPA non-CO2 Data'!$I:$I,$A17,'EPA non-CO2 Data'!$F:$F,J$2)*10^12*SUMPRODUCT('Multipliers and Adjustments'!$E$43:$AN$70*('Multipliers and Adjustments'!$E$42:$AN$42=J$2)*('Multipliers and Adjustments'!$C$43:$C$70=$A17)*('Multipliers and Adjustments'!$D$43:$D$70=$B$1))</f>
        <v>321954564355.6864</v>
      </c>
      <c r="K17" s="10" cm="1">
        <f t="array" ref="K17">SUMIFS('EPA non-CO2 Data'!$H:$H,'EPA non-CO2 Data'!$A:$A,'Country Selector'!$A$2,'EPA non-CO2 Data'!$J:$J,$B$1,'EPA non-CO2 Data'!$I:$I,$A17,'EPA non-CO2 Data'!$F:$F,K$2)*10^12*SUMPRODUCT('Multipliers and Adjustments'!$E$43:$AN$70*('Multipliers and Adjustments'!$E$42:$AN$42=K$2)*('Multipliers and Adjustments'!$C$43:$C$70=$A17)*('Multipliers and Adjustments'!$D$43:$D$70=$B$1))</f>
        <v>330643062057.91632</v>
      </c>
      <c r="L17" s="10" cm="1">
        <f t="array" ref="L17">SUMIFS('EPA non-CO2 Data'!$H:$H,'EPA non-CO2 Data'!$A:$A,'Country Selector'!$A$2,'EPA non-CO2 Data'!$J:$J,$B$1,'EPA non-CO2 Data'!$I:$I,$A17,'EPA non-CO2 Data'!$F:$F,L$2)*10^12*SUMPRODUCT('Multipliers and Adjustments'!$E$43:$AN$70*('Multipliers and Adjustments'!$E$42:$AN$42=L$2)*('Multipliers and Adjustments'!$C$43:$C$70=$A17)*('Multipliers and Adjustments'!$D$43:$D$70=$B$1))</f>
        <v>339331559760.14545</v>
      </c>
      <c r="M17" s="10" cm="1">
        <f t="array" ref="M17">SUMIFS('EPA non-CO2 Data'!$H:$H,'EPA non-CO2 Data'!$A:$A,'Country Selector'!$A$2,'EPA non-CO2 Data'!$J:$J,$B$1,'EPA non-CO2 Data'!$I:$I,$A17,'EPA non-CO2 Data'!$F:$F,M$2)*10^12*SUMPRODUCT('Multipliers and Adjustments'!$E$43:$AN$70*('Multipliers and Adjustments'!$E$42:$AN$42=M$2)*('Multipliers and Adjustments'!$C$43:$C$70=$A17)*('Multipliers and Adjustments'!$D$43:$D$70=$B$1))</f>
        <v>350932669538.62573</v>
      </c>
      <c r="N17" s="10" cm="1">
        <f t="array" ref="N17">SUMIFS('EPA non-CO2 Data'!$H:$H,'EPA non-CO2 Data'!$A:$A,'Country Selector'!$A$2,'EPA non-CO2 Data'!$J:$J,$B$1,'EPA non-CO2 Data'!$I:$I,$A17,'EPA non-CO2 Data'!$F:$F,N$2)*10^12*SUMPRODUCT('Multipliers and Adjustments'!$E$43:$AN$70*('Multipliers and Adjustments'!$E$42:$AN$42=N$2)*('Multipliers and Adjustments'!$C$43:$C$70=$A17)*('Multipliers and Adjustments'!$D$43:$D$70=$B$1))</f>
        <v>362533779317.10498</v>
      </c>
      <c r="O17" s="10" cm="1">
        <f t="array" ref="O17">SUMIFS('EPA non-CO2 Data'!$H:$H,'EPA non-CO2 Data'!$A:$A,'Country Selector'!$A$2,'EPA non-CO2 Data'!$J:$J,$B$1,'EPA non-CO2 Data'!$I:$I,$A17,'EPA non-CO2 Data'!$F:$F,O$2)*10^12*SUMPRODUCT('Multipliers and Adjustments'!$E$43:$AN$70*('Multipliers and Adjustments'!$E$42:$AN$42=O$2)*('Multipliers and Adjustments'!$C$43:$C$70=$A17)*('Multipliers and Adjustments'!$D$43:$D$70=$B$1))</f>
        <v>374134889095.58588</v>
      </c>
      <c r="P17" s="10" cm="1">
        <f t="array" ref="P17">SUMIFS('EPA non-CO2 Data'!$H:$H,'EPA non-CO2 Data'!$A:$A,'Country Selector'!$A$2,'EPA non-CO2 Data'!$J:$J,$B$1,'EPA non-CO2 Data'!$I:$I,$A17,'EPA non-CO2 Data'!$F:$F,P$2)*10^12*SUMPRODUCT('Multipliers and Adjustments'!$E$43:$AN$70*('Multipliers and Adjustments'!$E$42:$AN$42=P$2)*('Multipliers and Adjustments'!$C$43:$C$70=$A17)*('Multipliers and Adjustments'!$D$43:$D$70=$B$1))</f>
        <v>385735998874.065</v>
      </c>
      <c r="Q17" s="10" cm="1">
        <f t="array" ref="Q17">SUMIFS('EPA non-CO2 Data'!$H:$H,'EPA non-CO2 Data'!$A:$A,'Country Selector'!$A$2,'EPA non-CO2 Data'!$J:$J,$B$1,'EPA non-CO2 Data'!$I:$I,$A17,'EPA non-CO2 Data'!$F:$F,Q$2)*10^12*SUMPRODUCT('Multipliers and Adjustments'!$E$43:$AN$70*('Multipliers and Adjustments'!$E$42:$AN$42=Q$2)*('Multipliers and Adjustments'!$C$43:$C$70=$A17)*('Multipliers and Adjustments'!$D$43:$D$70=$B$1))</f>
        <v>397337108652.54596</v>
      </c>
      <c r="R17" s="10" cm="1">
        <f t="array" ref="R17">SUMIFS('EPA non-CO2 Data'!$H:$H,'EPA non-CO2 Data'!$A:$A,'Country Selector'!$A$2,'EPA non-CO2 Data'!$J:$J,$B$1,'EPA non-CO2 Data'!$I:$I,$A17,'EPA non-CO2 Data'!$F:$F,R$2)*10^12*SUMPRODUCT('Multipliers and Adjustments'!$E$43:$AN$70*('Multipliers and Adjustments'!$E$42:$AN$42=R$2)*('Multipliers and Adjustments'!$C$43:$C$70=$A17)*('Multipliers and Adjustments'!$D$43:$D$70=$B$1))</f>
        <v>402352060409.01263</v>
      </c>
      <c r="S17" s="10" cm="1">
        <f t="array" ref="S17">SUMIFS('EPA non-CO2 Data'!$H:$H,'EPA non-CO2 Data'!$A:$A,'Country Selector'!$A$2,'EPA non-CO2 Data'!$J:$J,$B$1,'EPA non-CO2 Data'!$I:$I,$A17,'EPA non-CO2 Data'!$F:$F,S$2)*10^12*SUMPRODUCT('Multipliers and Adjustments'!$E$43:$AN$70*('Multipliers and Adjustments'!$E$42:$AN$42=S$2)*('Multipliers and Adjustments'!$C$43:$C$70=$A17)*('Multipliers and Adjustments'!$D$43:$D$70=$B$1))</f>
        <v>407367012165.48053</v>
      </c>
      <c r="T17" s="10" cm="1">
        <f t="array" ref="T17">SUMIFS('EPA non-CO2 Data'!$H:$H,'EPA non-CO2 Data'!$A:$A,'Country Selector'!$A$2,'EPA non-CO2 Data'!$J:$J,$B$1,'EPA non-CO2 Data'!$I:$I,$A17,'EPA non-CO2 Data'!$F:$F,T$2)*10^12*SUMPRODUCT('Multipliers and Adjustments'!$E$43:$AN$70*('Multipliers and Adjustments'!$E$42:$AN$42=T$2)*('Multipliers and Adjustments'!$C$43:$C$70=$A17)*('Multipliers and Adjustments'!$D$43:$D$70=$B$1))</f>
        <v>412381963921.94836</v>
      </c>
      <c r="U17" s="10" cm="1">
        <f t="array" ref="U17">SUMIFS('EPA non-CO2 Data'!$H:$H,'EPA non-CO2 Data'!$A:$A,'Country Selector'!$A$2,'EPA non-CO2 Data'!$J:$J,$B$1,'EPA non-CO2 Data'!$I:$I,$A17,'EPA non-CO2 Data'!$F:$F,U$2)*10^12*SUMPRODUCT('Multipliers and Adjustments'!$E$43:$AN$70*('Multipliers and Adjustments'!$E$42:$AN$42=U$2)*('Multipliers and Adjustments'!$C$43:$C$70=$A17)*('Multipliers and Adjustments'!$D$43:$D$70=$B$1))</f>
        <v>417396915678.41632</v>
      </c>
      <c r="V17" s="10" cm="1">
        <f t="array" ref="V17">SUMIFS('EPA non-CO2 Data'!$H:$H,'EPA non-CO2 Data'!$A:$A,'Country Selector'!$A$2,'EPA non-CO2 Data'!$J:$J,$B$1,'EPA non-CO2 Data'!$I:$I,$A17,'EPA non-CO2 Data'!$F:$F,V$2)*10^12*SUMPRODUCT('Multipliers and Adjustments'!$E$43:$AN$70*('Multipliers and Adjustments'!$E$42:$AN$42=V$2)*('Multipliers and Adjustments'!$C$43:$C$70=$A17)*('Multipliers and Adjustments'!$D$43:$D$70=$B$1))</f>
        <v>422411867434.88409</v>
      </c>
      <c r="W17" s="10" cm="1">
        <f t="array" ref="W17">SUMIFS('EPA non-CO2 Data'!$H:$H,'EPA non-CO2 Data'!$A:$A,'Country Selector'!$A$2,'EPA non-CO2 Data'!$J:$J,$B$1,'EPA non-CO2 Data'!$I:$I,$A17,'EPA non-CO2 Data'!$F:$F,W$2)*10^12*SUMPRODUCT('Multipliers and Adjustments'!$E$43:$AN$70*('Multipliers and Adjustments'!$E$42:$AN$42=W$2)*('Multipliers and Adjustments'!$C$43:$C$70=$A17)*('Multipliers and Adjustments'!$D$43:$D$70=$B$1))</f>
        <v>429075233296.98822</v>
      </c>
      <c r="X17" s="10" cm="1">
        <f t="array" ref="X17">SUMIFS('EPA non-CO2 Data'!$H:$H,'EPA non-CO2 Data'!$A:$A,'Country Selector'!$A$2,'EPA non-CO2 Data'!$J:$J,$B$1,'EPA non-CO2 Data'!$I:$I,$A17,'EPA non-CO2 Data'!$F:$F,X$2)*10^12*SUMPRODUCT('Multipliers and Adjustments'!$E$43:$AN$70*('Multipliers and Adjustments'!$E$42:$AN$42=X$2)*('Multipliers and Adjustments'!$C$43:$C$70=$A17)*('Multipliers and Adjustments'!$D$43:$D$70=$B$1))</f>
        <v>435738599159.09253</v>
      </c>
      <c r="Y17" s="10" cm="1">
        <f t="array" ref="Y17">SUMIFS('EPA non-CO2 Data'!$H:$H,'EPA non-CO2 Data'!$A:$A,'Country Selector'!$A$2,'EPA non-CO2 Data'!$J:$J,$B$1,'EPA non-CO2 Data'!$I:$I,$A17,'EPA non-CO2 Data'!$F:$F,Y$2)*10^12*SUMPRODUCT('Multipliers and Adjustments'!$E$43:$AN$70*('Multipliers and Adjustments'!$E$42:$AN$42=Y$2)*('Multipliers and Adjustments'!$C$43:$C$70=$A17)*('Multipliers and Adjustments'!$D$43:$D$70=$B$1))</f>
        <v>442401965021.19611</v>
      </c>
      <c r="Z17" s="10" cm="1">
        <f t="array" ref="Z17">SUMIFS('EPA non-CO2 Data'!$H:$H,'EPA non-CO2 Data'!$A:$A,'Country Selector'!$A$2,'EPA non-CO2 Data'!$J:$J,$B$1,'EPA non-CO2 Data'!$I:$I,$A17,'EPA non-CO2 Data'!$F:$F,Z$2)*10^12*SUMPRODUCT('Multipliers and Adjustments'!$E$43:$AN$70*('Multipliers and Adjustments'!$E$42:$AN$42=Z$2)*('Multipliers and Adjustments'!$C$43:$C$70=$A17)*('Multipliers and Adjustments'!$D$43:$D$70=$B$1))</f>
        <v>449065330883.2998</v>
      </c>
      <c r="AA17" s="10" cm="1">
        <f t="array" ref="AA17">SUMIFS('EPA non-CO2 Data'!$H:$H,'EPA non-CO2 Data'!$A:$A,'Country Selector'!$A$2,'EPA non-CO2 Data'!$J:$J,$B$1,'EPA non-CO2 Data'!$I:$I,$A17,'EPA non-CO2 Data'!$F:$F,AA$2)*10^12*SUMPRODUCT('Multipliers and Adjustments'!$E$43:$AN$70*('Multipliers and Adjustments'!$E$42:$AN$42=AA$2)*('Multipliers and Adjustments'!$C$43:$C$70=$A17)*('Multipliers and Adjustments'!$D$43:$D$70=$B$1))</f>
        <v>455728696745.40399</v>
      </c>
      <c r="AB17" s="10" cm="1">
        <f t="array" ref="AB17">SUMIFS('EPA non-CO2 Data'!$H:$H,'EPA non-CO2 Data'!$A:$A,'Country Selector'!$A$2,'EPA non-CO2 Data'!$J:$J,$B$1,'EPA non-CO2 Data'!$I:$I,$A17,'EPA non-CO2 Data'!$F:$F,AB$2)*10^12*SUMPRODUCT('Multipliers and Adjustments'!$E$43:$AN$70*('Multipliers and Adjustments'!$E$42:$AN$42=AB$2)*('Multipliers and Adjustments'!$C$43:$C$70=$A17)*('Multipliers and Adjustments'!$D$43:$D$70=$B$1))</f>
        <v>464244073014.12482</v>
      </c>
      <c r="AC17" s="10" cm="1">
        <f t="array" ref="AC17">SUMIFS('EPA non-CO2 Data'!$H:$H,'EPA non-CO2 Data'!$A:$A,'Country Selector'!$A$2,'EPA non-CO2 Data'!$J:$J,$B$1,'EPA non-CO2 Data'!$I:$I,$A17,'EPA non-CO2 Data'!$F:$F,AC$2)*10^12*SUMPRODUCT('Multipliers and Adjustments'!$E$43:$AN$70*('Multipliers and Adjustments'!$E$42:$AN$42=AC$2)*('Multipliers and Adjustments'!$C$43:$C$70=$A17)*('Multipliers and Adjustments'!$D$43:$D$70=$B$1))</f>
        <v>472759449282.84583</v>
      </c>
      <c r="AD17" s="10" cm="1">
        <f t="array" ref="AD17">SUMIFS('EPA non-CO2 Data'!$H:$H,'EPA non-CO2 Data'!$A:$A,'Country Selector'!$A$2,'EPA non-CO2 Data'!$J:$J,$B$1,'EPA non-CO2 Data'!$I:$I,$A17,'EPA non-CO2 Data'!$F:$F,AD$2)*10^12*SUMPRODUCT('Multipliers and Adjustments'!$E$43:$AN$70*('Multipliers and Adjustments'!$E$42:$AN$42=AD$2)*('Multipliers and Adjustments'!$C$43:$C$70=$A17)*('Multipliers and Adjustments'!$D$43:$D$70=$B$1))</f>
        <v>481274825551.56604</v>
      </c>
      <c r="AE17" s="10" cm="1">
        <f t="array" ref="AE17">SUMIFS('EPA non-CO2 Data'!$H:$H,'EPA non-CO2 Data'!$A:$A,'Country Selector'!$A$2,'EPA non-CO2 Data'!$J:$J,$B$1,'EPA non-CO2 Data'!$I:$I,$A17,'EPA non-CO2 Data'!$F:$F,AE$2)*10^12*SUMPRODUCT('Multipliers and Adjustments'!$E$43:$AN$70*('Multipliers and Adjustments'!$E$42:$AN$42=AE$2)*('Multipliers and Adjustments'!$C$43:$C$70=$A17)*('Multipliers and Adjustments'!$D$43:$D$70=$B$1))</f>
        <v>489790201820.28644</v>
      </c>
      <c r="AF17" s="10" cm="1">
        <f t="array" ref="AF17">SUMIFS('EPA non-CO2 Data'!$H:$H,'EPA non-CO2 Data'!$A:$A,'Country Selector'!$A$2,'EPA non-CO2 Data'!$J:$J,$B$1,'EPA non-CO2 Data'!$I:$I,$A17,'EPA non-CO2 Data'!$F:$F,AF$2)*10^12*SUMPRODUCT('Multipliers and Adjustments'!$E$43:$AN$70*('Multipliers and Adjustments'!$E$42:$AN$42=AF$2)*('Multipliers and Adjustments'!$C$43:$C$70=$A17)*('Multipliers and Adjustments'!$D$43:$D$70=$B$1))</f>
        <v>498305578089.00842</v>
      </c>
      <c r="AG17" s="10" cm="1">
        <f t="array" ref="AG17">SUMIFS('EPA non-CO2 Data'!$H:$H,'EPA non-CO2 Data'!$A:$A,'Country Selector'!$A$2,'EPA non-CO2 Data'!$J:$J,$B$1,'EPA non-CO2 Data'!$I:$I,$A17,'EPA non-CO2 Data'!$F:$F,AG$2)*10^12*SUMPRODUCT('Multipliers and Adjustments'!$E$43:$AN$70*('Multipliers and Adjustments'!$E$42:$AN$42=AG$2)*('Multipliers and Adjustments'!$C$43:$C$70=$A17)*('Multipliers and Adjustments'!$D$43:$D$70=$B$1))</f>
        <v>509050321407.82257</v>
      </c>
      <c r="AH17" s="10" cm="1">
        <f t="array" ref="AH17">SUMIFS('EPA non-CO2 Data'!$H:$H,'EPA non-CO2 Data'!$A:$A,'Country Selector'!$A$2,'EPA non-CO2 Data'!$J:$J,$B$1,'EPA non-CO2 Data'!$I:$I,$A17,'EPA non-CO2 Data'!$F:$F,AH$2)*10^12*SUMPRODUCT('Multipliers and Adjustments'!$E$43:$AN$70*('Multipliers and Adjustments'!$E$42:$AN$42=AH$2)*('Multipliers and Adjustments'!$C$43:$C$70=$A17)*('Multipliers and Adjustments'!$D$43:$D$70=$B$1))</f>
        <v>519795064726.63855</v>
      </c>
      <c r="AI17" s="10" cm="1">
        <f t="array" ref="AI17">SUMIFS('EPA non-CO2 Data'!$H:$H,'EPA non-CO2 Data'!$A:$A,'Country Selector'!$A$2,'EPA non-CO2 Data'!$J:$J,$B$1,'EPA non-CO2 Data'!$I:$I,$A17,'EPA non-CO2 Data'!$F:$F,AI$2)*10^12*SUMPRODUCT('Multipliers and Adjustments'!$E$43:$AN$70*('Multipliers and Adjustments'!$E$42:$AN$42=AI$2)*('Multipliers and Adjustments'!$C$43:$C$70=$A17)*('Multipliers and Adjustments'!$D$43:$D$70=$B$1))</f>
        <v>530539808045.45337</v>
      </c>
      <c r="AJ17" s="10" cm="1">
        <f t="array" ref="AJ17">SUMIFS('EPA non-CO2 Data'!$H:$H,'EPA non-CO2 Data'!$A:$A,'Country Selector'!$A$2,'EPA non-CO2 Data'!$J:$J,$B$1,'EPA non-CO2 Data'!$I:$I,$A17,'EPA non-CO2 Data'!$F:$F,AJ$2)*10^12*SUMPRODUCT('Multipliers and Adjustments'!$E$43:$AN$70*('Multipliers and Adjustments'!$E$42:$AN$42=AJ$2)*('Multipliers and Adjustments'!$C$43:$C$70=$A17)*('Multipliers and Adjustments'!$D$43:$D$70=$B$1))</f>
        <v>541284551364.26813</v>
      </c>
      <c r="AK17" s="10" cm="1">
        <f t="array" ref="AK17">SUMIFS('EPA non-CO2 Data'!$H:$H,'EPA non-CO2 Data'!$A:$A,'Country Selector'!$A$2,'EPA non-CO2 Data'!$J:$J,$B$1,'EPA non-CO2 Data'!$I:$I,$A17,'EPA non-CO2 Data'!$F:$F,AK$2)*10^12*SUMPRODUCT('Multipliers and Adjustments'!$E$43:$AN$70*('Multipliers and Adjustments'!$E$42:$AN$42=AK$2)*('Multipliers and Adjustments'!$C$43:$C$70=$A17)*('Multipliers and Adjustments'!$D$43:$D$70=$B$1))</f>
        <v>552029294683.0835</v>
      </c>
    </row>
    <row r="18" spans="1:39" x14ac:dyDescent="0.25">
      <c r="A18" t="s">
        <v>574</v>
      </c>
      <c r="B18" s="10" cm="1">
        <f t="array" ref="B18">SUMIFS('EPA non-CO2 Data'!$H:$H,'EPA non-CO2 Data'!$A:$A,'Country Selector'!$A$2,'EPA non-CO2 Data'!$J:$J,$B$1,'EPA non-CO2 Data'!$I:$I,$A18,'EPA non-CO2 Data'!$F:$F,B$2)*10^12*SUMPRODUCT('Multipliers and Adjustments'!$E$43:$AN$70*('Multipliers and Adjustments'!$E$42:$AN$42=B$2)*('Multipliers and Adjustments'!$C$43:$C$70=$A18)*('Multipliers and Adjustments'!$D$43:$D$70=$B$1))</f>
        <v>0</v>
      </c>
      <c r="C18" s="10" cm="1">
        <f t="array" ref="C18">SUMIFS('EPA non-CO2 Data'!$H:$H,'EPA non-CO2 Data'!$A:$A,'Country Selector'!$A$2,'EPA non-CO2 Data'!$J:$J,$B$1,'EPA non-CO2 Data'!$I:$I,$A18,'EPA non-CO2 Data'!$F:$F,C$2)*10^12*SUMPRODUCT('Multipliers and Adjustments'!$E$43:$AN$70*('Multipliers and Adjustments'!$E$42:$AN$42=C$2)*('Multipliers and Adjustments'!$C$43:$C$70=$A18)*('Multipliers and Adjustments'!$D$43:$D$70=$B$1))</f>
        <v>0</v>
      </c>
      <c r="D18" s="10" cm="1">
        <f t="array" ref="D18">SUMIFS('EPA non-CO2 Data'!$H:$H,'EPA non-CO2 Data'!$A:$A,'Country Selector'!$A$2,'EPA non-CO2 Data'!$J:$J,$B$1,'EPA non-CO2 Data'!$I:$I,$A18,'EPA non-CO2 Data'!$F:$F,D$2)*10^12*SUMPRODUCT('Multipliers and Adjustments'!$E$43:$AN$70*('Multipliers and Adjustments'!$E$42:$AN$42=D$2)*('Multipliers and Adjustments'!$C$43:$C$70=$A18)*('Multipliers and Adjustments'!$D$43:$D$70=$B$1))</f>
        <v>0</v>
      </c>
      <c r="E18" s="10" cm="1">
        <f t="array" ref="E18">SUMIFS('EPA non-CO2 Data'!$H:$H,'EPA non-CO2 Data'!$A:$A,'Country Selector'!$A$2,'EPA non-CO2 Data'!$J:$J,$B$1,'EPA non-CO2 Data'!$I:$I,$A18,'EPA non-CO2 Data'!$F:$F,E$2)*10^12*SUMPRODUCT('Multipliers and Adjustments'!$E$43:$AN$70*('Multipliers and Adjustments'!$E$42:$AN$42=E$2)*('Multipliers and Adjustments'!$C$43:$C$70=$A18)*('Multipliers and Adjustments'!$D$43:$D$70=$B$1))</f>
        <v>0</v>
      </c>
      <c r="F18" s="10" cm="1">
        <f t="array" ref="F18">SUMIFS('EPA non-CO2 Data'!$H:$H,'EPA non-CO2 Data'!$A:$A,'Country Selector'!$A$2,'EPA non-CO2 Data'!$J:$J,$B$1,'EPA non-CO2 Data'!$I:$I,$A18,'EPA non-CO2 Data'!$F:$F,F$2)*10^12*SUMPRODUCT('Multipliers and Adjustments'!$E$43:$AN$70*('Multipliers and Adjustments'!$E$42:$AN$42=F$2)*('Multipliers and Adjustments'!$C$43:$C$70=$A18)*('Multipliers and Adjustments'!$D$43:$D$70=$B$1))</f>
        <v>0</v>
      </c>
      <c r="G18" s="10" cm="1">
        <f t="array" ref="G18">SUMIFS('EPA non-CO2 Data'!$H:$H,'EPA non-CO2 Data'!$A:$A,'Country Selector'!$A$2,'EPA non-CO2 Data'!$J:$J,$B$1,'EPA non-CO2 Data'!$I:$I,$A18,'EPA non-CO2 Data'!$F:$F,G$2)*10^12*SUMPRODUCT('Multipliers and Adjustments'!$E$43:$AN$70*('Multipliers and Adjustments'!$E$42:$AN$42=G$2)*('Multipliers and Adjustments'!$C$43:$C$70=$A18)*('Multipliers and Adjustments'!$D$43:$D$70=$B$1))</f>
        <v>0</v>
      </c>
      <c r="H18" s="10" cm="1">
        <f t="array" ref="H18">SUMIFS('EPA non-CO2 Data'!$H:$H,'EPA non-CO2 Data'!$A:$A,'Country Selector'!$A$2,'EPA non-CO2 Data'!$J:$J,$B$1,'EPA non-CO2 Data'!$I:$I,$A18,'EPA non-CO2 Data'!$F:$F,H$2)*10^12*SUMPRODUCT('Multipliers and Adjustments'!$E$43:$AN$70*('Multipliers and Adjustments'!$E$42:$AN$42=H$2)*('Multipliers and Adjustments'!$C$43:$C$70=$A18)*('Multipliers and Adjustments'!$D$43:$D$70=$B$1))</f>
        <v>0</v>
      </c>
      <c r="I18" s="10" cm="1">
        <f t="array" ref="I18">SUMIFS('EPA non-CO2 Data'!$H:$H,'EPA non-CO2 Data'!$A:$A,'Country Selector'!$A$2,'EPA non-CO2 Data'!$J:$J,$B$1,'EPA non-CO2 Data'!$I:$I,$A18,'EPA non-CO2 Data'!$F:$F,I$2)*10^12*SUMPRODUCT('Multipliers and Adjustments'!$E$43:$AN$70*('Multipliers and Adjustments'!$E$42:$AN$42=I$2)*('Multipliers and Adjustments'!$C$43:$C$70=$A18)*('Multipliers and Adjustments'!$D$43:$D$70=$B$1))</f>
        <v>0</v>
      </c>
      <c r="J18" s="10" cm="1">
        <f t="array" ref="J18">SUMIFS('EPA non-CO2 Data'!$H:$H,'EPA non-CO2 Data'!$A:$A,'Country Selector'!$A$2,'EPA non-CO2 Data'!$J:$J,$B$1,'EPA non-CO2 Data'!$I:$I,$A18,'EPA non-CO2 Data'!$F:$F,J$2)*10^12*SUMPRODUCT('Multipliers and Adjustments'!$E$43:$AN$70*('Multipliers and Adjustments'!$E$42:$AN$42=J$2)*('Multipliers and Adjustments'!$C$43:$C$70=$A18)*('Multipliers and Adjustments'!$D$43:$D$70=$B$1))</f>
        <v>0</v>
      </c>
      <c r="K18" s="10" cm="1">
        <f t="array" ref="K18">SUMIFS('EPA non-CO2 Data'!$H:$H,'EPA non-CO2 Data'!$A:$A,'Country Selector'!$A$2,'EPA non-CO2 Data'!$J:$J,$B$1,'EPA non-CO2 Data'!$I:$I,$A18,'EPA non-CO2 Data'!$F:$F,K$2)*10^12*SUMPRODUCT('Multipliers and Adjustments'!$E$43:$AN$70*('Multipliers and Adjustments'!$E$42:$AN$42=K$2)*('Multipliers and Adjustments'!$C$43:$C$70=$A18)*('Multipliers and Adjustments'!$D$43:$D$70=$B$1))</f>
        <v>0</v>
      </c>
      <c r="L18" s="10" cm="1">
        <f t="array" ref="L18">SUMIFS('EPA non-CO2 Data'!$H:$H,'EPA non-CO2 Data'!$A:$A,'Country Selector'!$A$2,'EPA non-CO2 Data'!$J:$J,$B$1,'EPA non-CO2 Data'!$I:$I,$A18,'EPA non-CO2 Data'!$F:$F,L$2)*10^12*SUMPRODUCT('Multipliers and Adjustments'!$E$43:$AN$70*('Multipliers and Adjustments'!$E$42:$AN$42=L$2)*('Multipliers and Adjustments'!$C$43:$C$70=$A18)*('Multipliers and Adjustments'!$D$43:$D$70=$B$1))</f>
        <v>0</v>
      </c>
      <c r="M18" s="10" cm="1">
        <f t="array" ref="M18">SUMIFS('EPA non-CO2 Data'!$H:$H,'EPA non-CO2 Data'!$A:$A,'Country Selector'!$A$2,'EPA non-CO2 Data'!$J:$J,$B$1,'EPA non-CO2 Data'!$I:$I,$A18,'EPA non-CO2 Data'!$F:$F,M$2)*10^12*SUMPRODUCT('Multipliers and Adjustments'!$E$43:$AN$70*('Multipliers and Adjustments'!$E$42:$AN$42=M$2)*('Multipliers and Adjustments'!$C$43:$C$70=$A18)*('Multipliers and Adjustments'!$D$43:$D$70=$B$1))</f>
        <v>0</v>
      </c>
      <c r="N18" s="10" cm="1">
        <f t="array" ref="N18">SUMIFS('EPA non-CO2 Data'!$H:$H,'EPA non-CO2 Data'!$A:$A,'Country Selector'!$A$2,'EPA non-CO2 Data'!$J:$J,$B$1,'EPA non-CO2 Data'!$I:$I,$A18,'EPA non-CO2 Data'!$F:$F,N$2)*10^12*SUMPRODUCT('Multipliers and Adjustments'!$E$43:$AN$70*('Multipliers and Adjustments'!$E$42:$AN$42=N$2)*('Multipliers and Adjustments'!$C$43:$C$70=$A18)*('Multipliers and Adjustments'!$D$43:$D$70=$B$1))</f>
        <v>0</v>
      </c>
      <c r="O18" s="10" cm="1">
        <f t="array" ref="O18">SUMIFS('EPA non-CO2 Data'!$H:$H,'EPA non-CO2 Data'!$A:$A,'Country Selector'!$A$2,'EPA non-CO2 Data'!$J:$J,$B$1,'EPA non-CO2 Data'!$I:$I,$A18,'EPA non-CO2 Data'!$F:$F,O$2)*10^12*SUMPRODUCT('Multipliers and Adjustments'!$E$43:$AN$70*('Multipliers and Adjustments'!$E$42:$AN$42=O$2)*('Multipliers and Adjustments'!$C$43:$C$70=$A18)*('Multipliers and Adjustments'!$D$43:$D$70=$B$1))</f>
        <v>0</v>
      </c>
      <c r="P18" s="10" cm="1">
        <f t="array" ref="P18">SUMIFS('EPA non-CO2 Data'!$H:$H,'EPA non-CO2 Data'!$A:$A,'Country Selector'!$A$2,'EPA non-CO2 Data'!$J:$J,$B$1,'EPA non-CO2 Data'!$I:$I,$A18,'EPA non-CO2 Data'!$F:$F,P$2)*10^12*SUMPRODUCT('Multipliers and Adjustments'!$E$43:$AN$70*('Multipliers and Adjustments'!$E$42:$AN$42=P$2)*('Multipliers and Adjustments'!$C$43:$C$70=$A18)*('Multipliers and Adjustments'!$D$43:$D$70=$B$1))</f>
        <v>0</v>
      </c>
      <c r="Q18" s="10" cm="1">
        <f t="array" ref="Q18">SUMIFS('EPA non-CO2 Data'!$H:$H,'EPA non-CO2 Data'!$A:$A,'Country Selector'!$A$2,'EPA non-CO2 Data'!$J:$J,$B$1,'EPA non-CO2 Data'!$I:$I,$A18,'EPA non-CO2 Data'!$F:$F,Q$2)*10^12*SUMPRODUCT('Multipliers and Adjustments'!$E$43:$AN$70*('Multipliers and Adjustments'!$E$42:$AN$42=Q$2)*('Multipliers and Adjustments'!$C$43:$C$70=$A18)*('Multipliers and Adjustments'!$D$43:$D$70=$B$1))</f>
        <v>0</v>
      </c>
      <c r="R18" s="10" cm="1">
        <f t="array" ref="R18">SUMIFS('EPA non-CO2 Data'!$H:$H,'EPA non-CO2 Data'!$A:$A,'Country Selector'!$A$2,'EPA non-CO2 Data'!$J:$J,$B$1,'EPA non-CO2 Data'!$I:$I,$A18,'EPA non-CO2 Data'!$F:$F,R$2)*10^12*SUMPRODUCT('Multipliers and Adjustments'!$E$43:$AN$70*('Multipliers and Adjustments'!$E$42:$AN$42=R$2)*('Multipliers and Adjustments'!$C$43:$C$70=$A18)*('Multipliers and Adjustments'!$D$43:$D$70=$B$1))</f>
        <v>0</v>
      </c>
      <c r="S18" s="10" cm="1">
        <f t="array" ref="S18">SUMIFS('EPA non-CO2 Data'!$H:$H,'EPA non-CO2 Data'!$A:$A,'Country Selector'!$A$2,'EPA non-CO2 Data'!$J:$J,$B$1,'EPA non-CO2 Data'!$I:$I,$A18,'EPA non-CO2 Data'!$F:$F,S$2)*10^12*SUMPRODUCT('Multipliers and Adjustments'!$E$43:$AN$70*('Multipliers and Adjustments'!$E$42:$AN$42=S$2)*('Multipliers and Adjustments'!$C$43:$C$70=$A18)*('Multipliers and Adjustments'!$D$43:$D$70=$B$1))</f>
        <v>0</v>
      </c>
      <c r="T18" s="10" cm="1">
        <f t="array" ref="T18">SUMIFS('EPA non-CO2 Data'!$H:$H,'EPA non-CO2 Data'!$A:$A,'Country Selector'!$A$2,'EPA non-CO2 Data'!$J:$J,$B$1,'EPA non-CO2 Data'!$I:$I,$A18,'EPA non-CO2 Data'!$F:$F,T$2)*10^12*SUMPRODUCT('Multipliers and Adjustments'!$E$43:$AN$70*('Multipliers and Adjustments'!$E$42:$AN$42=T$2)*('Multipliers and Adjustments'!$C$43:$C$70=$A18)*('Multipliers and Adjustments'!$D$43:$D$70=$B$1))</f>
        <v>0</v>
      </c>
      <c r="U18" s="10" cm="1">
        <f t="array" ref="U18">SUMIFS('EPA non-CO2 Data'!$H:$H,'EPA non-CO2 Data'!$A:$A,'Country Selector'!$A$2,'EPA non-CO2 Data'!$J:$J,$B$1,'EPA non-CO2 Data'!$I:$I,$A18,'EPA non-CO2 Data'!$F:$F,U$2)*10^12*SUMPRODUCT('Multipliers and Adjustments'!$E$43:$AN$70*('Multipliers and Adjustments'!$E$42:$AN$42=U$2)*('Multipliers and Adjustments'!$C$43:$C$70=$A18)*('Multipliers and Adjustments'!$D$43:$D$70=$B$1))</f>
        <v>0</v>
      </c>
      <c r="V18" s="10" cm="1">
        <f t="array" ref="V18">SUMIFS('EPA non-CO2 Data'!$H:$H,'EPA non-CO2 Data'!$A:$A,'Country Selector'!$A$2,'EPA non-CO2 Data'!$J:$J,$B$1,'EPA non-CO2 Data'!$I:$I,$A18,'EPA non-CO2 Data'!$F:$F,V$2)*10^12*SUMPRODUCT('Multipliers and Adjustments'!$E$43:$AN$70*('Multipliers and Adjustments'!$E$42:$AN$42=V$2)*('Multipliers and Adjustments'!$C$43:$C$70=$A18)*('Multipliers and Adjustments'!$D$43:$D$70=$B$1))</f>
        <v>0</v>
      </c>
      <c r="W18" s="10" cm="1">
        <f t="array" ref="W18">SUMIFS('EPA non-CO2 Data'!$H:$H,'EPA non-CO2 Data'!$A:$A,'Country Selector'!$A$2,'EPA non-CO2 Data'!$J:$J,$B$1,'EPA non-CO2 Data'!$I:$I,$A18,'EPA non-CO2 Data'!$F:$F,W$2)*10^12*SUMPRODUCT('Multipliers and Adjustments'!$E$43:$AN$70*('Multipliers and Adjustments'!$E$42:$AN$42=W$2)*('Multipliers and Adjustments'!$C$43:$C$70=$A18)*('Multipliers and Adjustments'!$D$43:$D$70=$B$1))</f>
        <v>0</v>
      </c>
      <c r="X18" s="10" cm="1">
        <f t="array" ref="X18">SUMIFS('EPA non-CO2 Data'!$H:$H,'EPA non-CO2 Data'!$A:$A,'Country Selector'!$A$2,'EPA non-CO2 Data'!$J:$J,$B$1,'EPA non-CO2 Data'!$I:$I,$A18,'EPA non-CO2 Data'!$F:$F,X$2)*10^12*SUMPRODUCT('Multipliers and Adjustments'!$E$43:$AN$70*('Multipliers and Adjustments'!$E$42:$AN$42=X$2)*('Multipliers and Adjustments'!$C$43:$C$70=$A18)*('Multipliers and Adjustments'!$D$43:$D$70=$B$1))</f>
        <v>0</v>
      </c>
      <c r="Y18" s="10" cm="1">
        <f t="array" ref="Y18">SUMIFS('EPA non-CO2 Data'!$H:$H,'EPA non-CO2 Data'!$A:$A,'Country Selector'!$A$2,'EPA non-CO2 Data'!$J:$J,$B$1,'EPA non-CO2 Data'!$I:$I,$A18,'EPA non-CO2 Data'!$F:$F,Y$2)*10^12*SUMPRODUCT('Multipliers and Adjustments'!$E$43:$AN$70*('Multipliers and Adjustments'!$E$42:$AN$42=Y$2)*('Multipliers and Adjustments'!$C$43:$C$70=$A18)*('Multipliers and Adjustments'!$D$43:$D$70=$B$1))</f>
        <v>0</v>
      </c>
      <c r="Z18" s="10" cm="1">
        <f t="array" ref="Z18">SUMIFS('EPA non-CO2 Data'!$H:$H,'EPA non-CO2 Data'!$A:$A,'Country Selector'!$A$2,'EPA non-CO2 Data'!$J:$J,$B$1,'EPA non-CO2 Data'!$I:$I,$A18,'EPA non-CO2 Data'!$F:$F,Z$2)*10^12*SUMPRODUCT('Multipliers and Adjustments'!$E$43:$AN$70*('Multipliers and Adjustments'!$E$42:$AN$42=Z$2)*('Multipliers and Adjustments'!$C$43:$C$70=$A18)*('Multipliers and Adjustments'!$D$43:$D$70=$B$1))</f>
        <v>0</v>
      </c>
      <c r="AA18" s="10" cm="1">
        <f t="array" ref="AA18">SUMIFS('EPA non-CO2 Data'!$H:$H,'EPA non-CO2 Data'!$A:$A,'Country Selector'!$A$2,'EPA non-CO2 Data'!$J:$J,$B$1,'EPA non-CO2 Data'!$I:$I,$A18,'EPA non-CO2 Data'!$F:$F,AA$2)*10^12*SUMPRODUCT('Multipliers and Adjustments'!$E$43:$AN$70*('Multipliers and Adjustments'!$E$42:$AN$42=AA$2)*('Multipliers and Adjustments'!$C$43:$C$70=$A18)*('Multipliers and Adjustments'!$D$43:$D$70=$B$1))</f>
        <v>0</v>
      </c>
      <c r="AB18" s="10" cm="1">
        <f t="array" ref="AB18">SUMIFS('EPA non-CO2 Data'!$H:$H,'EPA non-CO2 Data'!$A:$A,'Country Selector'!$A$2,'EPA non-CO2 Data'!$J:$J,$B$1,'EPA non-CO2 Data'!$I:$I,$A18,'EPA non-CO2 Data'!$F:$F,AB$2)*10^12*SUMPRODUCT('Multipliers and Adjustments'!$E$43:$AN$70*('Multipliers and Adjustments'!$E$42:$AN$42=AB$2)*('Multipliers and Adjustments'!$C$43:$C$70=$A18)*('Multipliers and Adjustments'!$D$43:$D$70=$B$1))</f>
        <v>0</v>
      </c>
      <c r="AC18" s="10" cm="1">
        <f t="array" ref="AC18">SUMIFS('EPA non-CO2 Data'!$H:$H,'EPA non-CO2 Data'!$A:$A,'Country Selector'!$A$2,'EPA non-CO2 Data'!$J:$J,$B$1,'EPA non-CO2 Data'!$I:$I,$A18,'EPA non-CO2 Data'!$F:$F,AC$2)*10^12*SUMPRODUCT('Multipliers and Adjustments'!$E$43:$AN$70*('Multipliers and Adjustments'!$E$42:$AN$42=AC$2)*('Multipliers and Adjustments'!$C$43:$C$70=$A18)*('Multipliers and Adjustments'!$D$43:$D$70=$B$1))</f>
        <v>0</v>
      </c>
      <c r="AD18" s="10" cm="1">
        <f t="array" ref="AD18">SUMIFS('EPA non-CO2 Data'!$H:$H,'EPA non-CO2 Data'!$A:$A,'Country Selector'!$A$2,'EPA non-CO2 Data'!$J:$J,$B$1,'EPA non-CO2 Data'!$I:$I,$A18,'EPA non-CO2 Data'!$F:$F,AD$2)*10^12*SUMPRODUCT('Multipliers and Adjustments'!$E$43:$AN$70*('Multipliers and Adjustments'!$E$42:$AN$42=AD$2)*('Multipliers and Adjustments'!$C$43:$C$70=$A18)*('Multipliers and Adjustments'!$D$43:$D$70=$B$1))</f>
        <v>0</v>
      </c>
      <c r="AE18" s="10" cm="1">
        <f t="array" ref="AE18">SUMIFS('EPA non-CO2 Data'!$H:$H,'EPA non-CO2 Data'!$A:$A,'Country Selector'!$A$2,'EPA non-CO2 Data'!$J:$J,$B$1,'EPA non-CO2 Data'!$I:$I,$A18,'EPA non-CO2 Data'!$F:$F,AE$2)*10^12*SUMPRODUCT('Multipliers and Adjustments'!$E$43:$AN$70*('Multipliers and Adjustments'!$E$42:$AN$42=AE$2)*('Multipliers and Adjustments'!$C$43:$C$70=$A18)*('Multipliers and Adjustments'!$D$43:$D$70=$B$1))</f>
        <v>0</v>
      </c>
      <c r="AF18" s="10" cm="1">
        <f t="array" ref="AF18">SUMIFS('EPA non-CO2 Data'!$H:$H,'EPA non-CO2 Data'!$A:$A,'Country Selector'!$A$2,'EPA non-CO2 Data'!$J:$J,$B$1,'EPA non-CO2 Data'!$I:$I,$A18,'EPA non-CO2 Data'!$F:$F,AF$2)*10^12*SUMPRODUCT('Multipliers and Adjustments'!$E$43:$AN$70*('Multipliers and Adjustments'!$E$42:$AN$42=AF$2)*('Multipliers and Adjustments'!$C$43:$C$70=$A18)*('Multipliers and Adjustments'!$D$43:$D$70=$B$1))</f>
        <v>0</v>
      </c>
      <c r="AG18" s="10" cm="1">
        <f t="array" ref="AG18">SUMIFS('EPA non-CO2 Data'!$H:$H,'EPA non-CO2 Data'!$A:$A,'Country Selector'!$A$2,'EPA non-CO2 Data'!$J:$J,$B$1,'EPA non-CO2 Data'!$I:$I,$A18,'EPA non-CO2 Data'!$F:$F,AG$2)*10^12*SUMPRODUCT('Multipliers and Adjustments'!$E$43:$AN$70*('Multipliers and Adjustments'!$E$42:$AN$42=AG$2)*('Multipliers and Adjustments'!$C$43:$C$70=$A18)*('Multipliers and Adjustments'!$D$43:$D$70=$B$1))</f>
        <v>0</v>
      </c>
      <c r="AH18" s="10" cm="1">
        <f t="array" ref="AH18">SUMIFS('EPA non-CO2 Data'!$H:$H,'EPA non-CO2 Data'!$A:$A,'Country Selector'!$A$2,'EPA non-CO2 Data'!$J:$J,$B$1,'EPA non-CO2 Data'!$I:$I,$A18,'EPA non-CO2 Data'!$F:$F,AH$2)*10^12*SUMPRODUCT('Multipliers and Adjustments'!$E$43:$AN$70*('Multipliers and Adjustments'!$E$42:$AN$42=AH$2)*('Multipliers and Adjustments'!$C$43:$C$70=$A18)*('Multipliers and Adjustments'!$D$43:$D$70=$B$1))</f>
        <v>0</v>
      </c>
      <c r="AI18" s="10" cm="1">
        <f t="array" ref="AI18">SUMIFS('EPA non-CO2 Data'!$H:$H,'EPA non-CO2 Data'!$A:$A,'Country Selector'!$A$2,'EPA non-CO2 Data'!$J:$J,$B$1,'EPA non-CO2 Data'!$I:$I,$A18,'EPA non-CO2 Data'!$F:$F,AI$2)*10^12*SUMPRODUCT('Multipliers and Adjustments'!$E$43:$AN$70*('Multipliers and Adjustments'!$E$42:$AN$42=AI$2)*('Multipliers and Adjustments'!$C$43:$C$70=$A18)*('Multipliers and Adjustments'!$D$43:$D$70=$B$1))</f>
        <v>0</v>
      </c>
      <c r="AJ18" s="10" cm="1">
        <f t="array" ref="AJ18">SUMIFS('EPA non-CO2 Data'!$H:$H,'EPA non-CO2 Data'!$A:$A,'Country Selector'!$A$2,'EPA non-CO2 Data'!$J:$J,$B$1,'EPA non-CO2 Data'!$I:$I,$A18,'EPA non-CO2 Data'!$F:$F,AJ$2)*10^12*SUMPRODUCT('Multipliers and Adjustments'!$E$43:$AN$70*('Multipliers and Adjustments'!$E$42:$AN$42=AJ$2)*('Multipliers and Adjustments'!$C$43:$C$70=$A18)*('Multipliers and Adjustments'!$D$43:$D$70=$B$1))</f>
        <v>0</v>
      </c>
      <c r="AK18" s="10" cm="1">
        <f t="array" ref="AK18">SUMIFS('EPA non-CO2 Data'!$H:$H,'EPA non-CO2 Data'!$A:$A,'Country Selector'!$A$2,'EPA non-CO2 Data'!$J:$J,$B$1,'EPA non-CO2 Data'!$I:$I,$A18,'EPA non-CO2 Data'!$F:$F,AK$2)*10^12*SUMPRODUCT('Multipliers and Adjustments'!$E$43:$AN$70*('Multipliers and Adjustments'!$E$42:$AN$42=AK$2)*('Multipliers and Adjustments'!$C$43:$C$70=$A18)*('Multipliers and Adjustments'!$D$43:$D$70=$B$1))</f>
        <v>0</v>
      </c>
    </row>
    <row r="19" spans="1:39" x14ac:dyDescent="0.25">
      <c r="A19" t="s">
        <v>575</v>
      </c>
      <c r="B19" s="10" cm="1">
        <f t="array" ref="B19">SUMIFS('EPA non-CO2 Data'!$H:$H,'EPA non-CO2 Data'!$A:$A,'Country Selector'!$A$2,'EPA non-CO2 Data'!$J:$J,$B$1,'EPA non-CO2 Data'!$I:$I,$A19,'EPA non-CO2 Data'!$F:$F,B$2)*10^12*SUMPRODUCT('Multipliers and Adjustments'!$E$43:$AN$70*('Multipliers and Adjustments'!$E$42:$AN$42=B$2)*('Multipliers and Adjustments'!$C$43:$C$70=$A19)*('Multipliers and Adjustments'!$D$43:$D$70=$B$1))</f>
        <v>0</v>
      </c>
      <c r="C19" s="10" cm="1">
        <f t="array" ref="C19">SUMIFS('EPA non-CO2 Data'!$H:$H,'EPA non-CO2 Data'!$A:$A,'Country Selector'!$A$2,'EPA non-CO2 Data'!$J:$J,$B$1,'EPA non-CO2 Data'!$I:$I,$A19,'EPA non-CO2 Data'!$F:$F,C$2)*10^12*SUMPRODUCT('Multipliers and Adjustments'!$E$43:$AN$70*('Multipliers and Adjustments'!$E$42:$AN$42=C$2)*('Multipliers and Adjustments'!$C$43:$C$70=$A19)*('Multipliers and Adjustments'!$D$43:$D$70=$B$1))</f>
        <v>0</v>
      </c>
      <c r="D19" s="10" cm="1">
        <f t="array" ref="D19">SUMIFS('EPA non-CO2 Data'!$H:$H,'EPA non-CO2 Data'!$A:$A,'Country Selector'!$A$2,'EPA non-CO2 Data'!$J:$J,$B$1,'EPA non-CO2 Data'!$I:$I,$A19,'EPA non-CO2 Data'!$F:$F,D$2)*10^12*SUMPRODUCT('Multipliers and Adjustments'!$E$43:$AN$70*('Multipliers and Adjustments'!$E$42:$AN$42=D$2)*('Multipliers and Adjustments'!$C$43:$C$70=$A19)*('Multipliers and Adjustments'!$D$43:$D$70=$B$1))</f>
        <v>0</v>
      </c>
      <c r="E19" s="10" cm="1">
        <f t="array" ref="E19">SUMIFS('EPA non-CO2 Data'!$H:$H,'EPA non-CO2 Data'!$A:$A,'Country Selector'!$A$2,'EPA non-CO2 Data'!$J:$J,$B$1,'EPA non-CO2 Data'!$I:$I,$A19,'EPA non-CO2 Data'!$F:$F,E$2)*10^12*SUMPRODUCT('Multipliers and Adjustments'!$E$43:$AN$70*('Multipliers and Adjustments'!$E$42:$AN$42=E$2)*('Multipliers and Adjustments'!$C$43:$C$70=$A19)*('Multipliers and Adjustments'!$D$43:$D$70=$B$1))</f>
        <v>0</v>
      </c>
      <c r="F19" s="10" cm="1">
        <f t="array" ref="F19">SUMIFS('EPA non-CO2 Data'!$H:$H,'EPA non-CO2 Data'!$A:$A,'Country Selector'!$A$2,'EPA non-CO2 Data'!$J:$J,$B$1,'EPA non-CO2 Data'!$I:$I,$A19,'EPA non-CO2 Data'!$F:$F,F$2)*10^12*SUMPRODUCT('Multipliers and Adjustments'!$E$43:$AN$70*('Multipliers and Adjustments'!$E$42:$AN$42=F$2)*('Multipliers and Adjustments'!$C$43:$C$70=$A19)*('Multipliers and Adjustments'!$D$43:$D$70=$B$1))</f>
        <v>0</v>
      </c>
      <c r="G19" s="10" cm="1">
        <f t="array" ref="G19">SUMIFS('EPA non-CO2 Data'!$H:$H,'EPA non-CO2 Data'!$A:$A,'Country Selector'!$A$2,'EPA non-CO2 Data'!$J:$J,$B$1,'EPA non-CO2 Data'!$I:$I,$A19,'EPA non-CO2 Data'!$F:$F,G$2)*10^12*SUMPRODUCT('Multipliers and Adjustments'!$E$43:$AN$70*('Multipliers and Adjustments'!$E$42:$AN$42=G$2)*('Multipliers and Adjustments'!$C$43:$C$70=$A19)*('Multipliers and Adjustments'!$D$43:$D$70=$B$1))</f>
        <v>0</v>
      </c>
      <c r="H19" s="10" cm="1">
        <f t="array" ref="H19">SUMIFS('EPA non-CO2 Data'!$H:$H,'EPA non-CO2 Data'!$A:$A,'Country Selector'!$A$2,'EPA non-CO2 Data'!$J:$J,$B$1,'EPA non-CO2 Data'!$I:$I,$A19,'EPA non-CO2 Data'!$F:$F,H$2)*10^12*SUMPRODUCT('Multipliers and Adjustments'!$E$43:$AN$70*('Multipliers and Adjustments'!$E$42:$AN$42=H$2)*('Multipliers and Adjustments'!$C$43:$C$70=$A19)*('Multipliers and Adjustments'!$D$43:$D$70=$B$1))</f>
        <v>0</v>
      </c>
      <c r="I19" s="10" cm="1">
        <f t="array" ref="I19">SUMIFS('EPA non-CO2 Data'!$H:$H,'EPA non-CO2 Data'!$A:$A,'Country Selector'!$A$2,'EPA non-CO2 Data'!$J:$J,$B$1,'EPA non-CO2 Data'!$I:$I,$A19,'EPA non-CO2 Data'!$F:$F,I$2)*10^12*SUMPRODUCT('Multipliers and Adjustments'!$E$43:$AN$70*('Multipliers and Adjustments'!$E$42:$AN$42=I$2)*('Multipliers and Adjustments'!$C$43:$C$70=$A19)*('Multipliers and Adjustments'!$D$43:$D$70=$B$1))</f>
        <v>0</v>
      </c>
      <c r="J19" s="10" cm="1">
        <f t="array" ref="J19">SUMIFS('EPA non-CO2 Data'!$H:$H,'EPA non-CO2 Data'!$A:$A,'Country Selector'!$A$2,'EPA non-CO2 Data'!$J:$J,$B$1,'EPA non-CO2 Data'!$I:$I,$A19,'EPA non-CO2 Data'!$F:$F,J$2)*10^12*SUMPRODUCT('Multipliers and Adjustments'!$E$43:$AN$70*('Multipliers and Adjustments'!$E$42:$AN$42=J$2)*('Multipliers and Adjustments'!$C$43:$C$70=$A19)*('Multipliers and Adjustments'!$D$43:$D$70=$B$1))</f>
        <v>0</v>
      </c>
      <c r="K19" s="10" cm="1">
        <f t="array" ref="K19">SUMIFS('EPA non-CO2 Data'!$H:$H,'EPA non-CO2 Data'!$A:$A,'Country Selector'!$A$2,'EPA non-CO2 Data'!$J:$J,$B$1,'EPA non-CO2 Data'!$I:$I,$A19,'EPA non-CO2 Data'!$F:$F,K$2)*10^12*SUMPRODUCT('Multipliers and Adjustments'!$E$43:$AN$70*('Multipliers and Adjustments'!$E$42:$AN$42=K$2)*('Multipliers and Adjustments'!$C$43:$C$70=$A19)*('Multipliers and Adjustments'!$D$43:$D$70=$B$1))</f>
        <v>0</v>
      </c>
      <c r="L19" s="10" cm="1">
        <f t="array" ref="L19">SUMIFS('EPA non-CO2 Data'!$H:$H,'EPA non-CO2 Data'!$A:$A,'Country Selector'!$A$2,'EPA non-CO2 Data'!$J:$J,$B$1,'EPA non-CO2 Data'!$I:$I,$A19,'EPA non-CO2 Data'!$F:$F,L$2)*10^12*SUMPRODUCT('Multipliers and Adjustments'!$E$43:$AN$70*('Multipliers and Adjustments'!$E$42:$AN$42=L$2)*('Multipliers and Adjustments'!$C$43:$C$70=$A19)*('Multipliers and Adjustments'!$D$43:$D$70=$B$1))</f>
        <v>0</v>
      </c>
      <c r="M19" s="10" cm="1">
        <f t="array" ref="M19">SUMIFS('EPA non-CO2 Data'!$H:$H,'EPA non-CO2 Data'!$A:$A,'Country Selector'!$A$2,'EPA non-CO2 Data'!$J:$J,$B$1,'EPA non-CO2 Data'!$I:$I,$A19,'EPA non-CO2 Data'!$F:$F,M$2)*10^12*SUMPRODUCT('Multipliers and Adjustments'!$E$43:$AN$70*('Multipliers and Adjustments'!$E$42:$AN$42=M$2)*('Multipliers and Adjustments'!$C$43:$C$70=$A19)*('Multipliers and Adjustments'!$D$43:$D$70=$B$1))</f>
        <v>0</v>
      </c>
      <c r="N19" s="10" cm="1">
        <f t="array" ref="N19">SUMIFS('EPA non-CO2 Data'!$H:$H,'EPA non-CO2 Data'!$A:$A,'Country Selector'!$A$2,'EPA non-CO2 Data'!$J:$J,$B$1,'EPA non-CO2 Data'!$I:$I,$A19,'EPA non-CO2 Data'!$F:$F,N$2)*10^12*SUMPRODUCT('Multipliers and Adjustments'!$E$43:$AN$70*('Multipliers and Adjustments'!$E$42:$AN$42=N$2)*('Multipliers and Adjustments'!$C$43:$C$70=$A19)*('Multipliers and Adjustments'!$D$43:$D$70=$B$1))</f>
        <v>0</v>
      </c>
      <c r="O19" s="10" cm="1">
        <f t="array" ref="O19">SUMIFS('EPA non-CO2 Data'!$H:$H,'EPA non-CO2 Data'!$A:$A,'Country Selector'!$A$2,'EPA non-CO2 Data'!$J:$J,$B$1,'EPA non-CO2 Data'!$I:$I,$A19,'EPA non-CO2 Data'!$F:$F,O$2)*10^12*SUMPRODUCT('Multipliers and Adjustments'!$E$43:$AN$70*('Multipliers and Adjustments'!$E$42:$AN$42=O$2)*('Multipliers and Adjustments'!$C$43:$C$70=$A19)*('Multipliers and Adjustments'!$D$43:$D$70=$B$1))</f>
        <v>0</v>
      </c>
      <c r="P19" s="10" cm="1">
        <f t="array" ref="P19">SUMIFS('EPA non-CO2 Data'!$H:$H,'EPA non-CO2 Data'!$A:$A,'Country Selector'!$A$2,'EPA non-CO2 Data'!$J:$J,$B$1,'EPA non-CO2 Data'!$I:$I,$A19,'EPA non-CO2 Data'!$F:$F,P$2)*10^12*SUMPRODUCT('Multipliers and Adjustments'!$E$43:$AN$70*('Multipliers and Adjustments'!$E$42:$AN$42=P$2)*('Multipliers and Adjustments'!$C$43:$C$70=$A19)*('Multipliers and Adjustments'!$D$43:$D$70=$B$1))</f>
        <v>0</v>
      </c>
      <c r="Q19" s="10" cm="1">
        <f t="array" ref="Q19">SUMIFS('EPA non-CO2 Data'!$H:$H,'EPA non-CO2 Data'!$A:$A,'Country Selector'!$A$2,'EPA non-CO2 Data'!$J:$J,$B$1,'EPA non-CO2 Data'!$I:$I,$A19,'EPA non-CO2 Data'!$F:$F,Q$2)*10^12*SUMPRODUCT('Multipliers and Adjustments'!$E$43:$AN$70*('Multipliers and Adjustments'!$E$42:$AN$42=Q$2)*('Multipliers and Adjustments'!$C$43:$C$70=$A19)*('Multipliers and Adjustments'!$D$43:$D$70=$B$1))</f>
        <v>0</v>
      </c>
      <c r="R19" s="10" cm="1">
        <f t="array" ref="R19">SUMIFS('EPA non-CO2 Data'!$H:$H,'EPA non-CO2 Data'!$A:$A,'Country Selector'!$A$2,'EPA non-CO2 Data'!$J:$J,$B$1,'EPA non-CO2 Data'!$I:$I,$A19,'EPA non-CO2 Data'!$F:$F,R$2)*10^12*SUMPRODUCT('Multipliers and Adjustments'!$E$43:$AN$70*('Multipliers and Adjustments'!$E$42:$AN$42=R$2)*('Multipliers and Adjustments'!$C$43:$C$70=$A19)*('Multipliers and Adjustments'!$D$43:$D$70=$B$1))</f>
        <v>0</v>
      </c>
      <c r="S19" s="10" cm="1">
        <f t="array" ref="S19">SUMIFS('EPA non-CO2 Data'!$H:$H,'EPA non-CO2 Data'!$A:$A,'Country Selector'!$A$2,'EPA non-CO2 Data'!$J:$J,$B$1,'EPA non-CO2 Data'!$I:$I,$A19,'EPA non-CO2 Data'!$F:$F,S$2)*10^12*SUMPRODUCT('Multipliers and Adjustments'!$E$43:$AN$70*('Multipliers and Adjustments'!$E$42:$AN$42=S$2)*('Multipliers and Adjustments'!$C$43:$C$70=$A19)*('Multipliers and Adjustments'!$D$43:$D$70=$B$1))</f>
        <v>0</v>
      </c>
      <c r="T19" s="10" cm="1">
        <f t="array" ref="T19">SUMIFS('EPA non-CO2 Data'!$H:$H,'EPA non-CO2 Data'!$A:$A,'Country Selector'!$A$2,'EPA non-CO2 Data'!$J:$J,$B$1,'EPA non-CO2 Data'!$I:$I,$A19,'EPA non-CO2 Data'!$F:$F,T$2)*10^12*SUMPRODUCT('Multipliers and Adjustments'!$E$43:$AN$70*('Multipliers and Adjustments'!$E$42:$AN$42=T$2)*('Multipliers and Adjustments'!$C$43:$C$70=$A19)*('Multipliers and Adjustments'!$D$43:$D$70=$B$1))</f>
        <v>0</v>
      </c>
      <c r="U19" s="10" cm="1">
        <f t="array" ref="U19">SUMIFS('EPA non-CO2 Data'!$H:$H,'EPA non-CO2 Data'!$A:$A,'Country Selector'!$A$2,'EPA non-CO2 Data'!$J:$J,$B$1,'EPA non-CO2 Data'!$I:$I,$A19,'EPA non-CO2 Data'!$F:$F,U$2)*10^12*SUMPRODUCT('Multipliers and Adjustments'!$E$43:$AN$70*('Multipliers and Adjustments'!$E$42:$AN$42=U$2)*('Multipliers and Adjustments'!$C$43:$C$70=$A19)*('Multipliers and Adjustments'!$D$43:$D$70=$B$1))</f>
        <v>0</v>
      </c>
      <c r="V19" s="10" cm="1">
        <f t="array" ref="V19">SUMIFS('EPA non-CO2 Data'!$H:$H,'EPA non-CO2 Data'!$A:$A,'Country Selector'!$A$2,'EPA non-CO2 Data'!$J:$J,$B$1,'EPA non-CO2 Data'!$I:$I,$A19,'EPA non-CO2 Data'!$F:$F,V$2)*10^12*SUMPRODUCT('Multipliers and Adjustments'!$E$43:$AN$70*('Multipliers and Adjustments'!$E$42:$AN$42=V$2)*('Multipliers and Adjustments'!$C$43:$C$70=$A19)*('Multipliers and Adjustments'!$D$43:$D$70=$B$1))</f>
        <v>0</v>
      </c>
      <c r="W19" s="10" cm="1">
        <f t="array" ref="W19">SUMIFS('EPA non-CO2 Data'!$H:$H,'EPA non-CO2 Data'!$A:$A,'Country Selector'!$A$2,'EPA non-CO2 Data'!$J:$J,$B$1,'EPA non-CO2 Data'!$I:$I,$A19,'EPA non-CO2 Data'!$F:$F,W$2)*10^12*SUMPRODUCT('Multipliers and Adjustments'!$E$43:$AN$70*('Multipliers and Adjustments'!$E$42:$AN$42=W$2)*('Multipliers and Adjustments'!$C$43:$C$70=$A19)*('Multipliers and Adjustments'!$D$43:$D$70=$B$1))</f>
        <v>0</v>
      </c>
      <c r="X19" s="10" cm="1">
        <f t="array" ref="X19">SUMIFS('EPA non-CO2 Data'!$H:$H,'EPA non-CO2 Data'!$A:$A,'Country Selector'!$A$2,'EPA non-CO2 Data'!$J:$J,$B$1,'EPA non-CO2 Data'!$I:$I,$A19,'EPA non-CO2 Data'!$F:$F,X$2)*10^12*SUMPRODUCT('Multipliers and Adjustments'!$E$43:$AN$70*('Multipliers and Adjustments'!$E$42:$AN$42=X$2)*('Multipliers and Adjustments'!$C$43:$C$70=$A19)*('Multipliers and Adjustments'!$D$43:$D$70=$B$1))</f>
        <v>0</v>
      </c>
      <c r="Y19" s="10" cm="1">
        <f t="array" ref="Y19">SUMIFS('EPA non-CO2 Data'!$H:$H,'EPA non-CO2 Data'!$A:$A,'Country Selector'!$A$2,'EPA non-CO2 Data'!$J:$J,$B$1,'EPA non-CO2 Data'!$I:$I,$A19,'EPA non-CO2 Data'!$F:$F,Y$2)*10^12*SUMPRODUCT('Multipliers and Adjustments'!$E$43:$AN$70*('Multipliers and Adjustments'!$E$42:$AN$42=Y$2)*('Multipliers and Adjustments'!$C$43:$C$70=$A19)*('Multipliers and Adjustments'!$D$43:$D$70=$B$1))</f>
        <v>0</v>
      </c>
      <c r="Z19" s="10" cm="1">
        <f t="array" ref="Z19">SUMIFS('EPA non-CO2 Data'!$H:$H,'EPA non-CO2 Data'!$A:$A,'Country Selector'!$A$2,'EPA non-CO2 Data'!$J:$J,$B$1,'EPA non-CO2 Data'!$I:$I,$A19,'EPA non-CO2 Data'!$F:$F,Z$2)*10^12*SUMPRODUCT('Multipliers and Adjustments'!$E$43:$AN$70*('Multipliers and Adjustments'!$E$42:$AN$42=Z$2)*('Multipliers and Adjustments'!$C$43:$C$70=$A19)*('Multipliers and Adjustments'!$D$43:$D$70=$B$1))</f>
        <v>0</v>
      </c>
      <c r="AA19" s="10" cm="1">
        <f t="array" ref="AA19">SUMIFS('EPA non-CO2 Data'!$H:$H,'EPA non-CO2 Data'!$A:$A,'Country Selector'!$A$2,'EPA non-CO2 Data'!$J:$J,$B$1,'EPA non-CO2 Data'!$I:$I,$A19,'EPA non-CO2 Data'!$F:$F,AA$2)*10^12*SUMPRODUCT('Multipliers and Adjustments'!$E$43:$AN$70*('Multipliers and Adjustments'!$E$42:$AN$42=AA$2)*('Multipliers and Adjustments'!$C$43:$C$70=$A19)*('Multipliers and Adjustments'!$D$43:$D$70=$B$1))</f>
        <v>0</v>
      </c>
      <c r="AB19" s="10" cm="1">
        <f t="array" ref="AB19">SUMIFS('EPA non-CO2 Data'!$H:$H,'EPA non-CO2 Data'!$A:$A,'Country Selector'!$A$2,'EPA non-CO2 Data'!$J:$J,$B$1,'EPA non-CO2 Data'!$I:$I,$A19,'EPA non-CO2 Data'!$F:$F,AB$2)*10^12*SUMPRODUCT('Multipliers and Adjustments'!$E$43:$AN$70*('Multipliers and Adjustments'!$E$42:$AN$42=AB$2)*('Multipliers and Adjustments'!$C$43:$C$70=$A19)*('Multipliers and Adjustments'!$D$43:$D$70=$B$1))</f>
        <v>0</v>
      </c>
      <c r="AC19" s="10" cm="1">
        <f t="array" ref="AC19">SUMIFS('EPA non-CO2 Data'!$H:$H,'EPA non-CO2 Data'!$A:$A,'Country Selector'!$A$2,'EPA non-CO2 Data'!$J:$J,$B$1,'EPA non-CO2 Data'!$I:$I,$A19,'EPA non-CO2 Data'!$F:$F,AC$2)*10^12*SUMPRODUCT('Multipliers and Adjustments'!$E$43:$AN$70*('Multipliers and Adjustments'!$E$42:$AN$42=AC$2)*('Multipliers and Adjustments'!$C$43:$C$70=$A19)*('Multipliers and Adjustments'!$D$43:$D$70=$B$1))</f>
        <v>0</v>
      </c>
      <c r="AD19" s="10" cm="1">
        <f t="array" ref="AD19">SUMIFS('EPA non-CO2 Data'!$H:$H,'EPA non-CO2 Data'!$A:$A,'Country Selector'!$A$2,'EPA non-CO2 Data'!$J:$J,$B$1,'EPA non-CO2 Data'!$I:$I,$A19,'EPA non-CO2 Data'!$F:$F,AD$2)*10^12*SUMPRODUCT('Multipliers and Adjustments'!$E$43:$AN$70*('Multipliers and Adjustments'!$E$42:$AN$42=AD$2)*('Multipliers and Adjustments'!$C$43:$C$70=$A19)*('Multipliers and Adjustments'!$D$43:$D$70=$B$1))</f>
        <v>0</v>
      </c>
      <c r="AE19" s="10" cm="1">
        <f t="array" ref="AE19">SUMIFS('EPA non-CO2 Data'!$H:$H,'EPA non-CO2 Data'!$A:$A,'Country Selector'!$A$2,'EPA non-CO2 Data'!$J:$J,$B$1,'EPA non-CO2 Data'!$I:$I,$A19,'EPA non-CO2 Data'!$F:$F,AE$2)*10^12*SUMPRODUCT('Multipliers and Adjustments'!$E$43:$AN$70*('Multipliers and Adjustments'!$E$42:$AN$42=AE$2)*('Multipliers and Adjustments'!$C$43:$C$70=$A19)*('Multipliers and Adjustments'!$D$43:$D$70=$B$1))</f>
        <v>0</v>
      </c>
      <c r="AF19" s="10" cm="1">
        <f t="array" ref="AF19">SUMIFS('EPA non-CO2 Data'!$H:$H,'EPA non-CO2 Data'!$A:$A,'Country Selector'!$A$2,'EPA non-CO2 Data'!$J:$J,$B$1,'EPA non-CO2 Data'!$I:$I,$A19,'EPA non-CO2 Data'!$F:$F,AF$2)*10^12*SUMPRODUCT('Multipliers and Adjustments'!$E$43:$AN$70*('Multipliers and Adjustments'!$E$42:$AN$42=AF$2)*('Multipliers and Adjustments'!$C$43:$C$70=$A19)*('Multipliers and Adjustments'!$D$43:$D$70=$B$1))</f>
        <v>0</v>
      </c>
      <c r="AG19" s="10" cm="1">
        <f t="array" ref="AG19">SUMIFS('EPA non-CO2 Data'!$H:$H,'EPA non-CO2 Data'!$A:$A,'Country Selector'!$A$2,'EPA non-CO2 Data'!$J:$J,$B$1,'EPA non-CO2 Data'!$I:$I,$A19,'EPA non-CO2 Data'!$F:$F,AG$2)*10^12*SUMPRODUCT('Multipliers and Adjustments'!$E$43:$AN$70*('Multipliers and Adjustments'!$E$42:$AN$42=AG$2)*('Multipliers and Adjustments'!$C$43:$C$70=$A19)*('Multipliers and Adjustments'!$D$43:$D$70=$B$1))</f>
        <v>0</v>
      </c>
      <c r="AH19" s="10" cm="1">
        <f t="array" ref="AH19">SUMIFS('EPA non-CO2 Data'!$H:$H,'EPA non-CO2 Data'!$A:$A,'Country Selector'!$A$2,'EPA non-CO2 Data'!$J:$J,$B$1,'EPA non-CO2 Data'!$I:$I,$A19,'EPA non-CO2 Data'!$F:$F,AH$2)*10^12*SUMPRODUCT('Multipliers and Adjustments'!$E$43:$AN$70*('Multipliers and Adjustments'!$E$42:$AN$42=AH$2)*('Multipliers and Adjustments'!$C$43:$C$70=$A19)*('Multipliers and Adjustments'!$D$43:$D$70=$B$1))</f>
        <v>0</v>
      </c>
      <c r="AI19" s="10" cm="1">
        <f t="array" ref="AI19">SUMIFS('EPA non-CO2 Data'!$H:$H,'EPA non-CO2 Data'!$A:$A,'Country Selector'!$A$2,'EPA non-CO2 Data'!$J:$J,$B$1,'EPA non-CO2 Data'!$I:$I,$A19,'EPA non-CO2 Data'!$F:$F,AI$2)*10^12*SUMPRODUCT('Multipliers and Adjustments'!$E$43:$AN$70*('Multipliers and Adjustments'!$E$42:$AN$42=AI$2)*('Multipliers and Adjustments'!$C$43:$C$70=$A19)*('Multipliers and Adjustments'!$D$43:$D$70=$B$1))</f>
        <v>0</v>
      </c>
      <c r="AJ19" s="10" cm="1">
        <f t="array" ref="AJ19">SUMIFS('EPA non-CO2 Data'!$H:$H,'EPA non-CO2 Data'!$A:$A,'Country Selector'!$A$2,'EPA non-CO2 Data'!$J:$J,$B$1,'EPA non-CO2 Data'!$I:$I,$A19,'EPA non-CO2 Data'!$F:$F,AJ$2)*10^12*SUMPRODUCT('Multipliers and Adjustments'!$E$43:$AN$70*('Multipliers and Adjustments'!$E$42:$AN$42=AJ$2)*('Multipliers and Adjustments'!$C$43:$C$70=$A19)*('Multipliers and Adjustments'!$D$43:$D$70=$B$1))</f>
        <v>0</v>
      </c>
      <c r="AK19" s="10" cm="1">
        <f t="array" ref="AK19">SUMIFS('EPA non-CO2 Data'!$H:$H,'EPA non-CO2 Data'!$A:$A,'Country Selector'!$A$2,'EPA non-CO2 Data'!$J:$J,$B$1,'EPA non-CO2 Data'!$I:$I,$A19,'EPA non-CO2 Data'!$F:$F,AK$2)*10^12*SUMPRODUCT('Multipliers and Adjustments'!$E$43:$AN$70*('Multipliers and Adjustments'!$E$42:$AN$42=AK$2)*('Multipliers and Adjustments'!$C$43:$C$70=$A19)*('Multipliers and Adjustments'!$D$43:$D$70=$B$1))</f>
        <v>0</v>
      </c>
    </row>
    <row r="20" spans="1:39" x14ac:dyDescent="0.25">
      <c r="A20" t="s">
        <v>576</v>
      </c>
      <c r="B20" s="10" cm="1">
        <f t="array" ref="B20">SUMIFS('EPA non-CO2 Data'!$H:$H,'EPA non-CO2 Data'!$A:$A,'Country Selector'!$A$2,'EPA non-CO2 Data'!$J:$J,$B$1,'EPA non-CO2 Data'!$I:$I,$A20,'EPA non-CO2 Data'!$F:$F,B$2)*10^12*SUMPRODUCT('Multipliers and Adjustments'!$E$43:$AN$70*('Multipliers and Adjustments'!$E$42:$AN$42=B$2)*('Multipliers and Adjustments'!$C$43:$C$70=$A20)*('Multipliers and Adjustments'!$D$43:$D$70=$B$1))</f>
        <v>0</v>
      </c>
      <c r="C20" s="10" cm="1">
        <f t="array" ref="C20">SUMIFS('EPA non-CO2 Data'!$H:$H,'EPA non-CO2 Data'!$A:$A,'Country Selector'!$A$2,'EPA non-CO2 Data'!$J:$J,$B$1,'EPA non-CO2 Data'!$I:$I,$A20,'EPA non-CO2 Data'!$F:$F,C$2)*10^12*SUMPRODUCT('Multipliers and Adjustments'!$E$43:$AN$70*('Multipliers and Adjustments'!$E$42:$AN$42=C$2)*('Multipliers and Adjustments'!$C$43:$C$70=$A20)*('Multipliers and Adjustments'!$D$43:$D$70=$B$1))</f>
        <v>0</v>
      </c>
      <c r="D20" s="10" cm="1">
        <f t="array" ref="D20">SUMIFS('EPA non-CO2 Data'!$H:$H,'EPA non-CO2 Data'!$A:$A,'Country Selector'!$A$2,'EPA non-CO2 Data'!$J:$J,$B$1,'EPA non-CO2 Data'!$I:$I,$A20,'EPA non-CO2 Data'!$F:$F,D$2)*10^12*SUMPRODUCT('Multipliers and Adjustments'!$E$43:$AN$70*('Multipliers and Adjustments'!$E$42:$AN$42=D$2)*('Multipliers and Adjustments'!$C$43:$C$70=$A20)*('Multipliers and Adjustments'!$D$43:$D$70=$B$1))</f>
        <v>0</v>
      </c>
      <c r="E20" s="10" cm="1">
        <f t="array" ref="E20">SUMIFS('EPA non-CO2 Data'!$H:$H,'EPA non-CO2 Data'!$A:$A,'Country Selector'!$A$2,'EPA non-CO2 Data'!$J:$J,$B$1,'EPA non-CO2 Data'!$I:$I,$A20,'EPA non-CO2 Data'!$F:$F,E$2)*10^12*SUMPRODUCT('Multipliers and Adjustments'!$E$43:$AN$70*('Multipliers and Adjustments'!$E$42:$AN$42=E$2)*('Multipliers and Adjustments'!$C$43:$C$70=$A20)*('Multipliers and Adjustments'!$D$43:$D$70=$B$1))</f>
        <v>0</v>
      </c>
      <c r="F20" s="10" cm="1">
        <f t="array" ref="F20">SUMIFS('EPA non-CO2 Data'!$H:$H,'EPA non-CO2 Data'!$A:$A,'Country Selector'!$A$2,'EPA non-CO2 Data'!$J:$J,$B$1,'EPA non-CO2 Data'!$I:$I,$A20,'EPA non-CO2 Data'!$F:$F,F$2)*10^12*SUMPRODUCT('Multipliers and Adjustments'!$E$43:$AN$70*('Multipliers and Adjustments'!$E$42:$AN$42=F$2)*('Multipliers and Adjustments'!$C$43:$C$70=$A20)*('Multipliers and Adjustments'!$D$43:$D$70=$B$1))</f>
        <v>0</v>
      </c>
      <c r="G20" s="10" cm="1">
        <f t="array" ref="G20">SUMIFS('EPA non-CO2 Data'!$H:$H,'EPA non-CO2 Data'!$A:$A,'Country Selector'!$A$2,'EPA non-CO2 Data'!$J:$J,$B$1,'EPA non-CO2 Data'!$I:$I,$A20,'EPA non-CO2 Data'!$F:$F,G$2)*10^12*SUMPRODUCT('Multipliers and Adjustments'!$E$43:$AN$70*('Multipliers and Adjustments'!$E$42:$AN$42=G$2)*('Multipliers and Adjustments'!$C$43:$C$70=$A20)*('Multipliers and Adjustments'!$D$43:$D$70=$B$1))</f>
        <v>0</v>
      </c>
      <c r="H20" s="10" cm="1">
        <f t="array" ref="H20">SUMIFS('EPA non-CO2 Data'!$H:$H,'EPA non-CO2 Data'!$A:$A,'Country Selector'!$A$2,'EPA non-CO2 Data'!$J:$J,$B$1,'EPA non-CO2 Data'!$I:$I,$A20,'EPA non-CO2 Data'!$F:$F,H$2)*10^12*SUMPRODUCT('Multipliers and Adjustments'!$E$43:$AN$70*('Multipliers and Adjustments'!$E$42:$AN$42=H$2)*('Multipliers and Adjustments'!$C$43:$C$70=$A20)*('Multipliers and Adjustments'!$D$43:$D$70=$B$1))</f>
        <v>0</v>
      </c>
      <c r="I20" s="10" cm="1">
        <f t="array" ref="I20">SUMIFS('EPA non-CO2 Data'!$H:$H,'EPA non-CO2 Data'!$A:$A,'Country Selector'!$A$2,'EPA non-CO2 Data'!$J:$J,$B$1,'EPA non-CO2 Data'!$I:$I,$A20,'EPA non-CO2 Data'!$F:$F,I$2)*10^12*SUMPRODUCT('Multipliers and Adjustments'!$E$43:$AN$70*('Multipliers and Adjustments'!$E$42:$AN$42=I$2)*('Multipliers and Adjustments'!$C$43:$C$70=$A20)*('Multipliers and Adjustments'!$D$43:$D$70=$B$1))</f>
        <v>0</v>
      </c>
      <c r="J20" s="10" cm="1">
        <f t="array" ref="J20">SUMIFS('EPA non-CO2 Data'!$H:$H,'EPA non-CO2 Data'!$A:$A,'Country Selector'!$A$2,'EPA non-CO2 Data'!$J:$J,$B$1,'EPA non-CO2 Data'!$I:$I,$A20,'EPA non-CO2 Data'!$F:$F,J$2)*10^12*SUMPRODUCT('Multipliers and Adjustments'!$E$43:$AN$70*('Multipliers and Adjustments'!$E$42:$AN$42=J$2)*('Multipliers and Adjustments'!$C$43:$C$70=$A20)*('Multipliers and Adjustments'!$D$43:$D$70=$B$1))</f>
        <v>0</v>
      </c>
      <c r="K20" s="10" cm="1">
        <f t="array" ref="K20">SUMIFS('EPA non-CO2 Data'!$H:$H,'EPA non-CO2 Data'!$A:$A,'Country Selector'!$A$2,'EPA non-CO2 Data'!$J:$J,$B$1,'EPA non-CO2 Data'!$I:$I,$A20,'EPA non-CO2 Data'!$F:$F,K$2)*10^12*SUMPRODUCT('Multipliers and Adjustments'!$E$43:$AN$70*('Multipliers and Adjustments'!$E$42:$AN$42=K$2)*('Multipliers and Adjustments'!$C$43:$C$70=$A20)*('Multipliers and Adjustments'!$D$43:$D$70=$B$1))</f>
        <v>0</v>
      </c>
      <c r="L20" s="10" cm="1">
        <f t="array" ref="L20">SUMIFS('EPA non-CO2 Data'!$H:$H,'EPA non-CO2 Data'!$A:$A,'Country Selector'!$A$2,'EPA non-CO2 Data'!$J:$J,$B$1,'EPA non-CO2 Data'!$I:$I,$A20,'EPA non-CO2 Data'!$F:$F,L$2)*10^12*SUMPRODUCT('Multipliers and Adjustments'!$E$43:$AN$70*('Multipliers and Adjustments'!$E$42:$AN$42=L$2)*('Multipliers and Adjustments'!$C$43:$C$70=$A20)*('Multipliers and Adjustments'!$D$43:$D$70=$B$1))</f>
        <v>0</v>
      </c>
      <c r="M20" s="10" cm="1">
        <f t="array" ref="M20">SUMIFS('EPA non-CO2 Data'!$H:$H,'EPA non-CO2 Data'!$A:$A,'Country Selector'!$A$2,'EPA non-CO2 Data'!$J:$J,$B$1,'EPA non-CO2 Data'!$I:$I,$A20,'EPA non-CO2 Data'!$F:$F,M$2)*10^12*SUMPRODUCT('Multipliers and Adjustments'!$E$43:$AN$70*('Multipliers and Adjustments'!$E$42:$AN$42=M$2)*('Multipliers and Adjustments'!$C$43:$C$70=$A20)*('Multipliers and Adjustments'!$D$43:$D$70=$B$1))</f>
        <v>0</v>
      </c>
      <c r="N20" s="10" cm="1">
        <f t="array" ref="N20">SUMIFS('EPA non-CO2 Data'!$H:$H,'EPA non-CO2 Data'!$A:$A,'Country Selector'!$A$2,'EPA non-CO2 Data'!$J:$J,$B$1,'EPA non-CO2 Data'!$I:$I,$A20,'EPA non-CO2 Data'!$F:$F,N$2)*10^12*SUMPRODUCT('Multipliers and Adjustments'!$E$43:$AN$70*('Multipliers and Adjustments'!$E$42:$AN$42=N$2)*('Multipliers and Adjustments'!$C$43:$C$70=$A20)*('Multipliers and Adjustments'!$D$43:$D$70=$B$1))</f>
        <v>0</v>
      </c>
      <c r="O20" s="10" cm="1">
        <f t="array" ref="O20">SUMIFS('EPA non-CO2 Data'!$H:$H,'EPA non-CO2 Data'!$A:$A,'Country Selector'!$A$2,'EPA non-CO2 Data'!$J:$J,$B$1,'EPA non-CO2 Data'!$I:$I,$A20,'EPA non-CO2 Data'!$F:$F,O$2)*10^12*SUMPRODUCT('Multipliers and Adjustments'!$E$43:$AN$70*('Multipliers and Adjustments'!$E$42:$AN$42=O$2)*('Multipliers and Adjustments'!$C$43:$C$70=$A20)*('Multipliers and Adjustments'!$D$43:$D$70=$B$1))</f>
        <v>0</v>
      </c>
      <c r="P20" s="10" cm="1">
        <f t="array" ref="P20">SUMIFS('EPA non-CO2 Data'!$H:$H,'EPA non-CO2 Data'!$A:$A,'Country Selector'!$A$2,'EPA non-CO2 Data'!$J:$J,$B$1,'EPA non-CO2 Data'!$I:$I,$A20,'EPA non-CO2 Data'!$F:$F,P$2)*10^12*SUMPRODUCT('Multipliers and Adjustments'!$E$43:$AN$70*('Multipliers and Adjustments'!$E$42:$AN$42=P$2)*('Multipliers and Adjustments'!$C$43:$C$70=$A20)*('Multipliers and Adjustments'!$D$43:$D$70=$B$1))</f>
        <v>0</v>
      </c>
      <c r="Q20" s="10" cm="1">
        <f t="array" ref="Q20">SUMIFS('EPA non-CO2 Data'!$H:$H,'EPA non-CO2 Data'!$A:$A,'Country Selector'!$A$2,'EPA non-CO2 Data'!$J:$J,$B$1,'EPA non-CO2 Data'!$I:$I,$A20,'EPA non-CO2 Data'!$F:$F,Q$2)*10^12*SUMPRODUCT('Multipliers and Adjustments'!$E$43:$AN$70*('Multipliers and Adjustments'!$E$42:$AN$42=Q$2)*('Multipliers and Adjustments'!$C$43:$C$70=$A20)*('Multipliers and Adjustments'!$D$43:$D$70=$B$1))</f>
        <v>0</v>
      </c>
      <c r="R20" s="10" cm="1">
        <f t="array" ref="R20">SUMIFS('EPA non-CO2 Data'!$H:$H,'EPA non-CO2 Data'!$A:$A,'Country Selector'!$A$2,'EPA non-CO2 Data'!$J:$J,$B$1,'EPA non-CO2 Data'!$I:$I,$A20,'EPA non-CO2 Data'!$F:$F,R$2)*10^12*SUMPRODUCT('Multipliers and Adjustments'!$E$43:$AN$70*('Multipliers and Adjustments'!$E$42:$AN$42=R$2)*('Multipliers and Adjustments'!$C$43:$C$70=$A20)*('Multipliers and Adjustments'!$D$43:$D$70=$B$1))</f>
        <v>0</v>
      </c>
      <c r="S20" s="10" cm="1">
        <f t="array" ref="S20">SUMIFS('EPA non-CO2 Data'!$H:$H,'EPA non-CO2 Data'!$A:$A,'Country Selector'!$A$2,'EPA non-CO2 Data'!$J:$J,$B$1,'EPA non-CO2 Data'!$I:$I,$A20,'EPA non-CO2 Data'!$F:$F,S$2)*10^12*SUMPRODUCT('Multipliers and Adjustments'!$E$43:$AN$70*('Multipliers and Adjustments'!$E$42:$AN$42=S$2)*('Multipliers and Adjustments'!$C$43:$C$70=$A20)*('Multipliers and Adjustments'!$D$43:$D$70=$B$1))</f>
        <v>0</v>
      </c>
      <c r="T20" s="10" cm="1">
        <f t="array" ref="T20">SUMIFS('EPA non-CO2 Data'!$H:$H,'EPA non-CO2 Data'!$A:$A,'Country Selector'!$A$2,'EPA non-CO2 Data'!$J:$J,$B$1,'EPA non-CO2 Data'!$I:$I,$A20,'EPA non-CO2 Data'!$F:$F,T$2)*10^12*SUMPRODUCT('Multipliers and Adjustments'!$E$43:$AN$70*('Multipliers and Adjustments'!$E$42:$AN$42=T$2)*('Multipliers and Adjustments'!$C$43:$C$70=$A20)*('Multipliers and Adjustments'!$D$43:$D$70=$B$1))</f>
        <v>0</v>
      </c>
      <c r="U20" s="10" cm="1">
        <f t="array" ref="U20">SUMIFS('EPA non-CO2 Data'!$H:$H,'EPA non-CO2 Data'!$A:$A,'Country Selector'!$A$2,'EPA non-CO2 Data'!$J:$J,$B$1,'EPA non-CO2 Data'!$I:$I,$A20,'EPA non-CO2 Data'!$F:$F,U$2)*10^12*SUMPRODUCT('Multipliers and Adjustments'!$E$43:$AN$70*('Multipliers and Adjustments'!$E$42:$AN$42=U$2)*('Multipliers and Adjustments'!$C$43:$C$70=$A20)*('Multipliers and Adjustments'!$D$43:$D$70=$B$1))</f>
        <v>0</v>
      </c>
      <c r="V20" s="10" cm="1">
        <f t="array" ref="V20">SUMIFS('EPA non-CO2 Data'!$H:$H,'EPA non-CO2 Data'!$A:$A,'Country Selector'!$A$2,'EPA non-CO2 Data'!$J:$J,$B$1,'EPA non-CO2 Data'!$I:$I,$A20,'EPA non-CO2 Data'!$F:$F,V$2)*10^12*SUMPRODUCT('Multipliers and Adjustments'!$E$43:$AN$70*('Multipliers and Adjustments'!$E$42:$AN$42=V$2)*('Multipliers and Adjustments'!$C$43:$C$70=$A20)*('Multipliers and Adjustments'!$D$43:$D$70=$B$1))</f>
        <v>0</v>
      </c>
      <c r="W20" s="10" cm="1">
        <f t="array" ref="W20">SUMIFS('EPA non-CO2 Data'!$H:$H,'EPA non-CO2 Data'!$A:$A,'Country Selector'!$A$2,'EPA non-CO2 Data'!$J:$J,$B$1,'EPA non-CO2 Data'!$I:$I,$A20,'EPA non-CO2 Data'!$F:$F,W$2)*10^12*SUMPRODUCT('Multipliers and Adjustments'!$E$43:$AN$70*('Multipliers and Adjustments'!$E$42:$AN$42=W$2)*('Multipliers and Adjustments'!$C$43:$C$70=$A20)*('Multipliers and Adjustments'!$D$43:$D$70=$B$1))</f>
        <v>0</v>
      </c>
      <c r="X20" s="10" cm="1">
        <f t="array" ref="X20">SUMIFS('EPA non-CO2 Data'!$H:$H,'EPA non-CO2 Data'!$A:$A,'Country Selector'!$A$2,'EPA non-CO2 Data'!$J:$J,$B$1,'EPA non-CO2 Data'!$I:$I,$A20,'EPA non-CO2 Data'!$F:$F,X$2)*10^12*SUMPRODUCT('Multipliers and Adjustments'!$E$43:$AN$70*('Multipliers and Adjustments'!$E$42:$AN$42=X$2)*('Multipliers and Adjustments'!$C$43:$C$70=$A20)*('Multipliers and Adjustments'!$D$43:$D$70=$B$1))</f>
        <v>0</v>
      </c>
      <c r="Y20" s="10" cm="1">
        <f t="array" ref="Y20">SUMIFS('EPA non-CO2 Data'!$H:$H,'EPA non-CO2 Data'!$A:$A,'Country Selector'!$A$2,'EPA non-CO2 Data'!$J:$J,$B$1,'EPA non-CO2 Data'!$I:$I,$A20,'EPA non-CO2 Data'!$F:$F,Y$2)*10^12*SUMPRODUCT('Multipliers and Adjustments'!$E$43:$AN$70*('Multipliers and Adjustments'!$E$42:$AN$42=Y$2)*('Multipliers and Adjustments'!$C$43:$C$70=$A20)*('Multipliers and Adjustments'!$D$43:$D$70=$B$1))</f>
        <v>0</v>
      </c>
      <c r="Z20" s="10" cm="1">
        <f t="array" ref="Z20">SUMIFS('EPA non-CO2 Data'!$H:$H,'EPA non-CO2 Data'!$A:$A,'Country Selector'!$A$2,'EPA non-CO2 Data'!$J:$J,$B$1,'EPA non-CO2 Data'!$I:$I,$A20,'EPA non-CO2 Data'!$F:$F,Z$2)*10^12*SUMPRODUCT('Multipliers and Adjustments'!$E$43:$AN$70*('Multipliers and Adjustments'!$E$42:$AN$42=Z$2)*('Multipliers and Adjustments'!$C$43:$C$70=$A20)*('Multipliers and Adjustments'!$D$43:$D$70=$B$1))</f>
        <v>0</v>
      </c>
      <c r="AA20" s="10" cm="1">
        <f t="array" ref="AA20">SUMIFS('EPA non-CO2 Data'!$H:$H,'EPA non-CO2 Data'!$A:$A,'Country Selector'!$A$2,'EPA non-CO2 Data'!$J:$J,$B$1,'EPA non-CO2 Data'!$I:$I,$A20,'EPA non-CO2 Data'!$F:$F,AA$2)*10^12*SUMPRODUCT('Multipliers and Adjustments'!$E$43:$AN$70*('Multipliers and Adjustments'!$E$42:$AN$42=AA$2)*('Multipliers and Adjustments'!$C$43:$C$70=$A20)*('Multipliers and Adjustments'!$D$43:$D$70=$B$1))</f>
        <v>0</v>
      </c>
      <c r="AB20" s="10" cm="1">
        <f t="array" ref="AB20">SUMIFS('EPA non-CO2 Data'!$H:$H,'EPA non-CO2 Data'!$A:$A,'Country Selector'!$A$2,'EPA non-CO2 Data'!$J:$J,$B$1,'EPA non-CO2 Data'!$I:$I,$A20,'EPA non-CO2 Data'!$F:$F,AB$2)*10^12*SUMPRODUCT('Multipliers and Adjustments'!$E$43:$AN$70*('Multipliers and Adjustments'!$E$42:$AN$42=AB$2)*('Multipliers and Adjustments'!$C$43:$C$70=$A20)*('Multipliers and Adjustments'!$D$43:$D$70=$B$1))</f>
        <v>0</v>
      </c>
      <c r="AC20" s="10" cm="1">
        <f t="array" ref="AC20">SUMIFS('EPA non-CO2 Data'!$H:$H,'EPA non-CO2 Data'!$A:$A,'Country Selector'!$A$2,'EPA non-CO2 Data'!$J:$J,$B$1,'EPA non-CO2 Data'!$I:$I,$A20,'EPA non-CO2 Data'!$F:$F,AC$2)*10^12*SUMPRODUCT('Multipliers and Adjustments'!$E$43:$AN$70*('Multipliers and Adjustments'!$E$42:$AN$42=AC$2)*('Multipliers and Adjustments'!$C$43:$C$70=$A20)*('Multipliers and Adjustments'!$D$43:$D$70=$B$1))</f>
        <v>0</v>
      </c>
      <c r="AD20" s="10" cm="1">
        <f t="array" ref="AD20">SUMIFS('EPA non-CO2 Data'!$H:$H,'EPA non-CO2 Data'!$A:$A,'Country Selector'!$A$2,'EPA non-CO2 Data'!$J:$J,$B$1,'EPA non-CO2 Data'!$I:$I,$A20,'EPA non-CO2 Data'!$F:$F,AD$2)*10^12*SUMPRODUCT('Multipliers and Adjustments'!$E$43:$AN$70*('Multipliers and Adjustments'!$E$42:$AN$42=AD$2)*('Multipliers and Adjustments'!$C$43:$C$70=$A20)*('Multipliers and Adjustments'!$D$43:$D$70=$B$1))</f>
        <v>0</v>
      </c>
      <c r="AE20" s="10" cm="1">
        <f t="array" ref="AE20">SUMIFS('EPA non-CO2 Data'!$H:$H,'EPA non-CO2 Data'!$A:$A,'Country Selector'!$A$2,'EPA non-CO2 Data'!$J:$J,$B$1,'EPA non-CO2 Data'!$I:$I,$A20,'EPA non-CO2 Data'!$F:$F,AE$2)*10^12*SUMPRODUCT('Multipliers and Adjustments'!$E$43:$AN$70*('Multipliers and Adjustments'!$E$42:$AN$42=AE$2)*('Multipliers and Adjustments'!$C$43:$C$70=$A20)*('Multipliers and Adjustments'!$D$43:$D$70=$B$1))</f>
        <v>0</v>
      </c>
      <c r="AF20" s="10" cm="1">
        <f t="array" ref="AF20">SUMIFS('EPA non-CO2 Data'!$H:$H,'EPA non-CO2 Data'!$A:$A,'Country Selector'!$A$2,'EPA non-CO2 Data'!$J:$J,$B$1,'EPA non-CO2 Data'!$I:$I,$A20,'EPA non-CO2 Data'!$F:$F,AF$2)*10^12*SUMPRODUCT('Multipliers and Adjustments'!$E$43:$AN$70*('Multipliers and Adjustments'!$E$42:$AN$42=AF$2)*('Multipliers and Adjustments'!$C$43:$C$70=$A20)*('Multipliers and Adjustments'!$D$43:$D$70=$B$1))</f>
        <v>0</v>
      </c>
      <c r="AG20" s="10" cm="1">
        <f t="array" ref="AG20">SUMIFS('EPA non-CO2 Data'!$H:$H,'EPA non-CO2 Data'!$A:$A,'Country Selector'!$A$2,'EPA non-CO2 Data'!$J:$J,$B$1,'EPA non-CO2 Data'!$I:$I,$A20,'EPA non-CO2 Data'!$F:$F,AG$2)*10^12*SUMPRODUCT('Multipliers and Adjustments'!$E$43:$AN$70*('Multipliers and Adjustments'!$E$42:$AN$42=AG$2)*('Multipliers and Adjustments'!$C$43:$C$70=$A20)*('Multipliers and Adjustments'!$D$43:$D$70=$B$1))</f>
        <v>0</v>
      </c>
      <c r="AH20" s="10" cm="1">
        <f t="array" ref="AH20">SUMIFS('EPA non-CO2 Data'!$H:$H,'EPA non-CO2 Data'!$A:$A,'Country Selector'!$A$2,'EPA non-CO2 Data'!$J:$J,$B$1,'EPA non-CO2 Data'!$I:$I,$A20,'EPA non-CO2 Data'!$F:$F,AH$2)*10^12*SUMPRODUCT('Multipliers and Adjustments'!$E$43:$AN$70*('Multipliers and Adjustments'!$E$42:$AN$42=AH$2)*('Multipliers and Adjustments'!$C$43:$C$70=$A20)*('Multipliers and Adjustments'!$D$43:$D$70=$B$1))</f>
        <v>0</v>
      </c>
      <c r="AI20" s="10" cm="1">
        <f t="array" ref="AI20">SUMIFS('EPA non-CO2 Data'!$H:$H,'EPA non-CO2 Data'!$A:$A,'Country Selector'!$A$2,'EPA non-CO2 Data'!$J:$J,$B$1,'EPA non-CO2 Data'!$I:$I,$A20,'EPA non-CO2 Data'!$F:$F,AI$2)*10^12*SUMPRODUCT('Multipliers and Adjustments'!$E$43:$AN$70*('Multipliers and Adjustments'!$E$42:$AN$42=AI$2)*('Multipliers and Adjustments'!$C$43:$C$70=$A20)*('Multipliers and Adjustments'!$D$43:$D$70=$B$1))</f>
        <v>0</v>
      </c>
      <c r="AJ20" s="10" cm="1">
        <f t="array" ref="AJ20">SUMIFS('EPA non-CO2 Data'!$H:$H,'EPA non-CO2 Data'!$A:$A,'Country Selector'!$A$2,'EPA non-CO2 Data'!$J:$J,$B$1,'EPA non-CO2 Data'!$I:$I,$A20,'EPA non-CO2 Data'!$F:$F,AJ$2)*10^12*SUMPRODUCT('Multipliers and Adjustments'!$E$43:$AN$70*('Multipliers and Adjustments'!$E$42:$AN$42=AJ$2)*('Multipliers and Adjustments'!$C$43:$C$70=$A20)*('Multipliers and Adjustments'!$D$43:$D$70=$B$1))</f>
        <v>0</v>
      </c>
      <c r="AK20" s="10" cm="1">
        <f t="array" ref="AK20">SUMIFS('EPA non-CO2 Data'!$H:$H,'EPA non-CO2 Data'!$A:$A,'Country Selector'!$A$2,'EPA non-CO2 Data'!$J:$J,$B$1,'EPA non-CO2 Data'!$I:$I,$A20,'EPA non-CO2 Data'!$F:$F,AK$2)*10^12*SUMPRODUCT('Multipliers and Adjustments'!$E$43:$AN$70*('Multipliers and Adjustments'!$E$42:$AN$42=AK$2)*('Multipliers and Adjustments'!$C$43:$C$70=$A20)*('Multipliers and Adjustments'!$D$43:$D$70=$B$1))</f>
        <v>0</v>
      </c>
    </row>
    <row r="21" spans="1:39" x14ac:dyDescent="0.25">
      <c r="A21" t="s">
        <v>577</v>
      </c>
      <c r="B21" s="10" cm="1">
        <f t="array" ref="B21">SUMIFS('EPA non-CO2 Data'!$H:$H,'EPA non-CO2 Data'!$A:$A,'Country Selector'!$A$2,'EPA non-CO2 Data'!$J:$J,$B$1,'EPA non-CO2 Data'!$I:$I,$A21,'EPA non-CO2 Data'!$F:$F,B$2)*10^12*SUMPRODUCT('Multipliers and Adjustments'!$E$43:$AN$70*('Multipliers and Adjustments'!$E$42:$AN$42=B$2)*('Multipliers and Adjustments'!$C$43:$C$70=$A21)*('Multipliers and Adjustments'!$D$43:$D$70=$B$1))</f>
        <v>0</v>
      </c>
      <c r="C21" s="10" cm="1">
        <f t="array" ref="C21">SUMIFS('EPA non-CO2 Data'!$H:$H,'EPA non-CO2 Data'!$A:$A,'Country Selector'!$A$2,'EPA non-CO2 Data'!$J:$J,$B$1,'EPA non-CO2 Data'!$I:$I,$A21,'EPA non-CO2 Data'!$F:$F,C$2)*10^12*SUMPRODUCT('Multipliers and Adjustments'!$E$43:$AN$70*('Multipliers and Adjustments'!$E$42:$AN$42=C$2)*('Multipliers and Adjustments'!$C$43:$C$70=$A21)*('Multipliers and Adjustments'!$D$43:$D$70=$B$1))</f>
        <v>0</v>
      </c>
      <c r="D21" s="10" cm="1">
        <f t="array" ref="D21">SUMIFS('EPA non-CO2 Data'!$H:$H,'EPA non-CO2 Data'!$A:$A,'Country Selector'!$A$2,'EPA non-CO2 Data'!$J:$J,$B$1,'EPA non-CO2 Data'!$I:$I,$A21,'EPA non-CO2 Data'!$F:$F,D$2)*10^12*SUMPRODUCT('Multipliers and Adjustments'!$E$43:$AN$70*('Multipliers and Adjustments'!$E$42:$AN$42=D$2)*('Multipliers and Adjustments'!$C$43:$C$70=$A21)*('Multipliers and Adjustments'!$D$43:$D$70=$B$1))</f>
        <v>0</v>
      </c>
      <c r="E21" s="10" cm="1">
        <f t="array" ref="E21">SUMIFS('EPA non-CO2 Data'!$H:$H,'EPA non-CO2 Data'!$A:$A,'Country Selector'!$A$2,'EPA non-CO2 Data'!$J:$J,$B$1,'EPA non-CO2 Data'!$I:$I,$A21,'EPA non-CO2 Data'!$F:$F,E$2)*10^12*SUMPRODUCT('Multipliers and Adjustments'!$E$43:$AN$70*('Multipliers and Adjustments'!$E$42:$AN$42=E$2)*('Multipliers and Adjustments'!$C$43:$C$70=$A21)*('Multipliers and Adjustments'!$D$43:$D$70=$B$1))</f>
        <v>0</v>
      </c>
      <c r="F21" s="10" cm="1">
        <f t="array" ref="F21">SUMIFS('EPA non-CO2 Data'!$H:$H,'EPA non-CO2 Data'!$A:$A,'Country Selector'!$A$2,'EPA non-CO2 Data'!$J:$J,$B$1,'EPA non-CO2 Data'!$I:$I,$A21,'EPA non-CO2 Data'!$F:$F,F$2)*10^12*SUMPRODUCT('Multipliers and Adjustments'!$E$43:$AN$70*('Multipliers and Adjustments'!$E$42:$AN$42=F$2)*('Multipliers and Adjustments'!$C$43:$C$70=$A21)*('Multipliers and Adjustments'!$D$43:$D$70=$B$1))</f>
        <v>0</v>
      </c>
      <c r="G21" s="10" cm="1">
        <f t="array" ref="G21">SUMIFS('EPA non-CO2 Data'!$H:$H,'EPA non-CO2 Data'!$A:$A,'Country Selector'!$A$2,'EPA non-CO2 Data'!$J:$J,$B$1,'EPA non-CO2 Data'!$I:$I,$A21,'EPA non-CO2 Data'!$F:$F,G$2)*10^12*SUMPRODUCT('Multipliers and Adjustments'!$E$43:$AN$70*('Multipliers and Adjustments'!$E$42:$AN$42=G$2)*('Multipliers and Adjustments'!$C$43:$C$70=$A21)*('Multipliers and Adjustments'!$D$43:$D$70=$B$1))</f>
        <v>0</v>
      </c>
      <c r="H21" s="10" cm="1">
        <f t="array" ref="H21">SUMIFS('EPA non-CO2 Data'!$H:$H,'EPA non-CO2 Data'!$A:$A,'Country Selector'!$A$2,'EPA non-CO2 Data'!$J:$J,$B$1,'EPA non-CO2 Data'!$I:$I,$A21,'EPA non-CO2 Data'!$F:$F,H$2)*10^12*SUMPRODUCT('Multipliers and Adjustments'!$E$43:$AN$70*('Multipliers and Adjustments'!$E$42:$AN$42=H$2)*('Multipliers and Adjustments'!$C$43:$C$70=$A21)*('Multipliers and Adjustments'!$D$43:$D$70=$B$1))</f>
        <v>0</v>
      </c>
      <c r="I21" s="10" cm="1">
        <f t="array" ref="I21">SUMIFS('EPA non-CO2 Data'!$H:$H,'EPA non-CO2 Data'!$A:$A,'Country Selector'!$A$2,'EPA non-CO2 Data'!$J:$J,$B$1,'EPA non-CO2 Data'!$I:$I,$A21,'EPA non-CO2 Data'!$F:$F,I$2)*10^12*SUMPRODUCT('Multipliers and Adjustments'!$E$43:$AN$70*('Multipliers and Adjustments'!$E$42:$AN$42=I$2)*('Multipliers and Adjustments'!$C$43:$C$70=$A21)*('Multipliers and Adjustments'!$D$43:$D$70=$B$1))</f>
        <v>0</v>
      </c>
      <c r="J21" s="10" cm="1">
        <f t="array" ref="J21">SUMIFS('EPA non-CO2 Data'!$H:$H,'EPA non-CO2 Data'!$A:$A,'Country Selector'!$A$2,'EPA non-CO2 Data'!$J:$J,$B$1,'EPA non-CO2 Data'!$I:$I,$A21,'EPA non-CO2 Data'!$F:$F,J$2)*10^12*SUMPRODUCT('Multipliers and Adjustments'!$E$43:$AN$70*('Multipliers and Adjustments'!$E$42:$AN$42=J$2)*('Multipliers and Adjustments'!$C$43:$C$70=$A21)*('Multipliers and Adjustments'!$D$43:$D$70=$B$1))</f>
        <v>0</v>
      </c>
      <c r="K21" s="10" cm="1">
        <f t="array" ref="K21">SUMIFS('EPA non-CO2 Data'!$H:$H,'EPA non-CO2 Data'!$A:$A,'Country Selector'!$A$2,'EPA non-CO2 Data'!$J:$J,$B$1,'EPA non-CO2 Data'!$I:$I,$A21,'EPA non-CO2 Data'!$F:$F,K$2)*10^12*SUMPRODUCT('Multipliers and Adjustments'!$E$43:$AN$70*('Multipliers and Adjustments'!$E$42:$AN$42=K$2)*('Multipliers and Adjustments'!$C$43:$C$70=$A21)*('Multipliers and Adjustments'!$D$43:$D$70=$B$1))</f>
        <v>0</v>
      </c>
      <c r="L21" s="10" cm="1">
        <f t="array" ref="L21">SUMIFS('EPA non-CO2 Data'!$H:$H,'EPA non-CO2 Data'!$A:$A,'Country Selector'!$A$2,'EPA non-CO2 Data'!$J:$J,$B$1,'EPA non-CO2 Data'!$I:$I,$A21,'EPA non-CO2 Data'!$F:$F,L$2)*10^12*SUMPRODUCT('Multipliers and Adjustments'!$E$43:$AN$70*('Multipliers and Adjustments'!$E$42:$AN$42=L$2)*('Multipliers and Adjustments'!$C$43:$C$70=$A21)*('Multipliers and Adjustments'!$D$43:$D$70=$B$1))</f>
        <v>0</v>
      </c>
      <c r="M21" s="10" cm="1">
        <f t="array" ref="M21">SUMIFS('EPA non-CO2 Data'!$H:$H,'EPA non-CO2 Data'!$A:$A,'Country Selector'!$A$2,'EPA non-CO2 Data'!$J:$J,$B$1,'EPA non-CO2 Data'!$I:$I,$A21,'EPA non-CO2 Data'!$F:$F,M$2)*10^12*SUMPRODUCT('Multipliers and Adjustments'!$E$43:$AN$70*('Multipliers and Adjustments'!$E$42:$AN$42=M$2)*('Multipliers and Adjustments'!$C$43:$C$70=$A21)*('Multipliers and Adjustments'!$D$43:$D$70=$B$1))</f>
        <v>0</v>
      </c>
      <c r="N21" s="10" cm="1">
        <f t="array" ref="N21">SUMIFS('EPA non-CO2 Data'!$H:$H,'EPA non-CO2 Data'!$A:$A,'Country Selector'!$A$2,'EPA non-CO2 Data'!$J:$J,$B$1,'EPA non-CO2 Data'!$I:$I,$A21,'EPA non-CO2 Data'!$F:$F,N$2)*10^12*SUMPRODUCT('Multipliers and Adjustments'!$E$43:$AN$70*('Multipliers and Adjustments'!$E$42:$AN$42=N$2)*('Multipliers and Adjustments'!$C$43:$C$70=$A21)*('Multipliers and Adjustments'!$D$43:$D$70=$B$1))</f>
        <v>0</v>
      </c>
      <c r="O21" s="10" cm="1">
        <f t="array" ref="O21">SUMIFS('EPA non-CO2 Data'!$H:$H,'EPA non-CO2 Data'!$A:$A,'Country Selector'!$A$2,'EPA non-CO2 Data'!$J:$J,$B$1,'EPA non-CO2 Data'!$I:$I,$A21,'EPA non-CO2 Data'!$F:$F,O$2)*10^12*SUMPRODUCT('Multipliers and Adjustments'!$E$43:$AN$70*('Multipliers and Adjustments'!$E$42:$AN$42=O$2)*('Multipliers and Adjustments'!$C$43:$C$70=$A21)*('Multipliers and Adjustments'!$D$43:$D$70=$B$1))</f>
        <v>0</v>
      </c>
      <c r="P21" s="10" cm="1">
        <f t="array" ref="P21">SUMIFS('EPA non-CO2 Data'!$H:$H,'EPA non-CO2 Data'!$A:$A,'Country Selector'!$A$2,'EPA non-CO2 Data'!$J:$J,$B$1,'EPA non-CO2 Data'!$I:$I,$A21,'EPA non-CO2 Data'!$F:$F,P$2)*10^12*SUMPRODUCT('Multipliers and Adjustments'!$E$43:$AN$70*('Multipliers and Adjustments'!$E$42:$AN$42=P$2)*('Multipliers and Adjustments'!$C$43:$C$70=$A21)*('Multipliers and Adjustments'!$D$43:$D$70=$B$1))</f>
        <v>0</v>
      </c>
      <c r="Q21" s="10" cm="1">
        <f t="array" ref="Q21">SUMIFS('EPA non-CO2 Data'!$H:$H,'EPA non-CO2 Data'!$A:$A,'Country Selector'!$A$2,'EPA non-CO2 Data'!$J:$J,$B$1,'EPA non-CO2 Data'!$I:$I,$A21,'EPA non-CO2 Data'!$F:$F,Q$2)*10^12*SUMPRODUCT('Multipliers and Adjustments'!$E$43:$AN$70*('Multipliers and Adjustments'!$E$42:$AN$42=Q$2)*('Multipliers and Adjustments'!$C$43:$C$70=$A21)*('Multipliers and Adjustments'!$D$43:$D$70=$B$1))</f>
        <v>0</v>
      </c>
      <c r="R21" s="10" cm="1">
        <f t="array" ref="R21">SUMIFS('EPA non-CO2 Data'!$H:$H,'EPA non-CO2 Data'!$A:$A,'Country Selector'!$A$2,'EPA non-CO2 Data'!$J:$J,$B$1,'EPA non-CO2 Data'!$I:$I,$A21,'EPA non-CO2 Data'!$F:$F,R$2)*10^12*SUMPRODUCT('Multipliers and Adjustments'!$E$43:$AN$70*('Multipliers and Adjustments'!$E$42:$AN$42=R$2)*('Multipliers and Adjustments'!$C$43:$C$70=$A21)*('Multipliers and Adjustments'!$D$43:$D$70=$B$1))</f>
        <v>0</v>
      </c>
      <c r="S21" s="10" cm="1">
        <f t="array" ref="S21">SUMIFS('EPA non-CO2 Data'!$H:$H,'EPA non-CO2 Data'!$A:$A,'Country Selector'!$A$2,'EPA non-CO2 Data'!$J:$J,$B$1,'EPA non-CO2 Data'!$I:$I,$A21,'EPA non-CO2 Data'!$F:$F,S$2)*10^12*SUMPRODUCT('Multipliers and Adjustments'!$E$43:$AN$70*('Multipliers and Adjustments'!$E$42:$AN$42=S$2)*('Multipliers and Adjustments'!$C$43:$C$70=$A21)*('Multipliers and Adjustments'!$D$43:$D$70=$B$1))</f>
        <v>0</v>
      </c>
      <c r="T21" s="10" cm="1">
        <f t="array" ref="T21">SUMIFS('EPA non-CO2 Data'!$H:$H,'EPA non-CO2 Data'!$A:$A,'Country Selector'!$A$2,'EPA non-CO2 Data'!$J:$J,$B$1,'EPA non-CO2 Data'!$I:$I,$A21,'EPA non-CO2 Data'!$F:$F,T$2)*10^12*SUMPRODUCT('Multipliers and Adjustments'!$E$43:$AN$70*('Multipliers and Adjustments'!$E$42:$AN$42=T$2)*('Multipliers and Adjustments'!$C$43:$C$70=$A21)*('Multipliers and Adjustments'!$D$43:$D$70=$B$1))</f>
        <v>0</v>
      </c>
      <c r="U21" s="10" cm="1">
        <f t="array" ref="U21">SUMIFS('EPA non-CO2 Data'!$H:$H,'EPA non-CO2 Data'!$A:$A,'Country Selector'!$A$2,'EPA non-CO2 Data'!$J:$J,$B$1,'EPA non-CO2 Data'!$I:$I,$A21,'EPA non-CO2 Data'!$F:$F,U$2)*10^12*SUMPRODUCT('Multipliers and Adjustments'!$E$43:$AN$70*('Multipliers and Adjustments'!$E$42:$AN$42=U$2)*('Multipliers and Adjustments'!$C$43:$C$70=$A21)*('Multipliers and Adjustments'!$D$43:$D$70=$B$1))</f>
        <v>0</v>
      </c>
      <c r="V21" s="10" cm="1">
        <f t="array" ref="V21">SUMIFS('EPA non-CO2 Data'!$H:$H,'EPA non-CO2 Data'!$A:$A,'Country Selector'!$A$2,'EPA non-CO2 Data'!$J:$J,$B$1,'EPA non-CO2 Data'!$I:$I,$A21,'EPA non-CO2 Data'!$F:$F,V$2)*10^12*SUMPRODUCT('Multipliers and Adjustments'!$E$43:$AN$70*('Multipliers and Adjustments'!$E$42:$AN$42=V$2)*('Multipliers and Adjustments'!$C$43:$C$70=$A21)*('Multipliers and Adjustments'!$D$43:$D$70=$B$1))</f>
        <v>0</v>
      </c>
      <c r="W21" s="10" cm="1">
        <f t="array" ref="W21">SUMIFS('EPA non-CO2 Data'!$H:$H,'EPA non-CO2 Data'!$A:$A,'Country Selector'!$A$2,'EPA non-CO2 Data'!$J:$J,$B$1,'EPA non-CO2 Data'!$I:$I,$A21,'EPA non-CO2 Data'!$F:$F,W$2)*10^12*SUMPRODUCT('Multipliers and Adjustments'!$E$43:$AN$70*('Multipliers and Adjustments'!$E$42:$AN$42=W$2)*('Multipliers and Adjustments'!$C$43:$C$70=$A21)*('Multipliers and Adjustments'!$D$43:$D$70=$B$1))</f>
        <v>0</v>
      </c>
      <c r="X21" s="10" cm="1">
        <f t="array" ref="X21">SUMIFS('EPA non-CO2 Data'!$H:$H,'EPA non-CO2 Data'!$A:$A,'Country Selector'!$A$2,'EPA non-CO2 Data'!$J:$J,$B$1,'EPA non-CO2 Data'!$I:$I,$A21,'EPA non-CO2 Data'!$F:$F,X$2)*10^12*SUMPRODUCT('Multipliers and Adjustments'!$E$43:$AN$70*('Multipliers and Adjustments'!$E$42:$AN$42=X$2)*('Multipliers and Adjustments'!$C$43:$C$70=$A21)*('Multipliers and Adjustments'!$D$43:$D$70=$B$1))</f>
        <v>0</v>
      </c>
      <c r="Y21" s="10" cm="1">
        <f t="array" ref="Y21">SUMIFS('EPA non-CO2 Data'!$H:$H,'EPA non-CO2 Data'!$A:$A,'Country Selector'!$A$2,'EPA non-CO2 Data'!$J:$J,$B$1,'EPA non-CO2 Data'!$I:$I,$A21,'EPA non-CO2 Data'!$F:$F,Y$2)*10^12*SUMPRODUCT('Multipliers and Adjustments'!$E$43:$AN$70*('Multipliers and Adjustments'!$E$42:$AN$42=Y$2)*('Multipliers and Adjustments'!$C$43:$C$70=$A21)*('Multipliers and Adjustments'!$D$43:$D$70=$B$1))</f>
        <v>0</v>
      </c>
      <c r="Z21" s="10" cm="1">
        <f t="array" ref="Z21">SUMIFS('EPA non-CO2 Data'!$H:$H,'EPA non-CO2 Data'!$A:$A,'Country Selector'!$A$2,'EPA non-CO2 Data'!$J:$J,$B$1,'EPA non-CO2 Data'!$I:$I,$A21,'EPA non-CO2 Data'!$F:$F,Z$2)*10^12*SUMPRODUCT('Multipliers and Adjustments'!$E$43:$AN$70*('Multipliers and Adjustments'!$E$42:$AN$42=Z$2)*('Multipliers and Adjustments'!$C$43:$C$70=$A21)*('Multipliers and Adjustments'!$D$43:$D$70=$B$1))</f>
        <v>0</v>
      </c>
      <c r="AA21" s="10" cm="1">
        <f t="array" ref="AA21">SUMIFS('EPA non-CO2 Data'!$H:$H,'EPA non-CO2 Data'!$A:$A,'Country Selector'!$A$2,'EPA non-CO2 Data'!$J:$J,$B$1,'EPA non-CO2 Data'!$I:$I,$A21,'EPA non-CO2 Data'!$F:$F,AA$2)*10^12*SUMPRODUCT('Multipliers and Adjustments'!$E$43:$AN$70*('Multipliers and Adjustments'!$E$42:$AN$42=AA$2)*('Multipliers and Adjustments'!$C$43:$C$70=$A21)*('Multipliers and Adjustments'!$D$43:$D$70=$B$1))</f>
        <v>0</v>
      </c>
      <c r="AB21" s="10" cm="1">
        <f t="array" ref="AB21">SUMIFS('EPA non-CO2 Data'!$H:$H,'EPA non-CO2 Data'!$A:$A,'Country Selector'!$A$2,'EPA non-CO2 Data'!$J:$J,$B$1,'EPA non-CO2 Data'!$I:$I,$A21,'EPA non-CO2 Data'!$F:$F,AB$2)*10^12*SUMPRODUCT('Multipliers and Adjustments'!$E$43:$AN$70*('Multipliers and Adjustments'!$E$42:$AN$42=AB$2)*('Multipliers and Adjustments'!$C$43:$C$70=$A21)*('Multipliers and Adjustments'!$D$43:$D$70=$B$1))</f>
        <v>0</v>
      </c>
      <c r="AC21" s="10" cm="1">
        <f t="array" ref="AC21">SUMIFS('EPA non-CO2 Data'!$H:$H,'EPA non-CO2 Data'!$A:$A,'Country Selector'!$A$2,'EPA non-CO2 Data'!$J:$J,$B$1,'EPA non-CO2 Data'!$I:$I,$A21,'EPA non-CO2 Data'!$F:$F,AC$2)*10^12*SUMPRODUCT('Multipliers and Adjustments'!$E$43:$AN$70*('Multipliers and Adjustments'!$E$42:$AN$42=AC$2)*('Multipliers and Adjustments'!$C$43:$C$70=$A21)*('Multipliers and Adjustments'!$D$43:$D$70=$B$1))</f>
        <v>0</v>
      </c>
      <c r="AD21" s="10" cm="1">
        <f t="array" ref="AD21">SUMIFS('EPA non-CO2 Data'!$H:$H,'EPA non-CO2 Data'!$A:$A,'Country Selector'!$A$2,'EPA non-CO2 Data'!$J:$J,$B$1,'EPA non-CO2 Data'!$I:$I,$A21,'EPA non-CO2 Data'!$F:$F,AD$2)*10^12*SUMPRODUCT('Multipliers and Adjustments'!$E$43:$AN$70*('Multipliers and Adjustments'!$E$42:$AN$42=AD$2)*('Multipliers and Adjustments'!$C$43:$C$70=$A21)*('Multipliers and Adjustments'!$D$43:$D$70=$B$1))</f>
        <v>0</v>
      </c>
      <c r="AE21" s="10" cm="1">
        <f t="array" ref="AE21">SUMIFS('EPA non-CO2 Data'!$H:$H,'EPA non-CO2 Data'!$A:$A,'Country Selector'!$A$2,'EPA non-CO2 Data'!$J:$J,$B$1,'EPA non-CO2 Data'!$I:$I,$A21,'EPA non-CO2 Data'!$F:$F,AE$2)*10^12*SUMPRODUCT('Multipliers and Adjustments'!$E$43:$AN$70*('Multipliers and Adjustments'!$E$42:$AN$42=AE$2)*('Multipliers and Adjustments'!$C$43:$C$70=$A21)*('Multipliers and Adjustments'!$D$43:$D$70=$B$1))</f>
        <v>0</v>
      </c>
      <c r="AF21" s="10" cm="1">
        <f t="array" ref="AF21">SUMIFS('EPA non-CO2 Data'!$H:$H,'EPA non-CO2 Data'!$A:$A,'Country Selector'!$A$2,'EPA non-CO2 Data'!$J:$J,$B$1,'EPA non-CO2 Data'!$I:$I,$A21,'EPA non-CO2 Data'!$F:$F,AF$2)*10^12*SUMPRODUCT('Multipliers and Adjustments'!$E$43:$AN$70*('Multipliers and Adjustments'!$E$42:$AN$42=AF$2)*('Multipliers and Adjustments'!$C$43:$C$70=$A21)*('Multipliers and Adjustments'!$D$43:$D$70=$B$1))</f>
        <v>0</v>
      </c>
      <c r="AG21" s="10" cm="1">
        <f t="array" ref="AG21">SUMIFS('EPA non-CO2 Data'!$H:$H,'EPA non-CO2 Data'!$A:$A,'Country Selector'!$A$2,'EPA non-CO2 Data'!$J:$J,$B$1,'EPA non-CO2 Data'!$I:$I,$A21,'EPA non-CO2 Data'!$F:$F,AG$2)*10^12*SUMPRODUCT('Multipliers and Adjustments'!$E$43:$AN$70*('Multipliers and Adjustments'!$E$42:$AN$42=AG$2)*('Multipliers and Adjustments'!$C$43:$C$70=$A21)*('Multipliers and Adjustments'!$D$43:$D$70=$B$1))</f>
        <v>0</v>
      </c>
      <c r="AH21" s="10" cm="1">
        <f t="array" ref="AH21">SUMIFS('EPA non-CO2 Data'!$H:$H,'EPA non-CO2 Data'!$A:$A,'Country Selector'!$A$2,'EPA non-CO2 Data'!$J:$J,$B$1,'EPA non-CO2 Data'!$I:$I,$A21,'EPA non-CO2 Data'!$F:$F,AH$2)*10^12*SUMPRODUCT('Multipliers and Adjustments'!$E$43:$AN$70*('Multipliers and Adjustments'!$E$42:$AN$42=AH$2)*('Multipliers and Adjustments'!$C$43:$C$70=$A21)*('Multipliers and Adjustments'!$D$43:$D$70=$B$1))</f>
        <v>0</v>
      </c>
      <c r="AI21" s="10" cm="1">
        <f t="array" ref="AI21">SUMIFS('EPA non-CO2 Data'!$H:$H,'EPA non-CO2 Data'!$A:$A,'Country Selector'!$A$2,'EPA non-CO2 Data'!$J:$J,$B$1,'EPA non-CO2 Data'!$I:$I,$A21,'EPA non-CO2 Data'!$F:$F,AI$2)*10^12*SUMPRODUCT('Multipliers and Adjustments'!$E$43:$AN$70*('Multipliers and Adjustments'!$E$42:$AN$42=AI$2)*('Multipliers and Adjustments'!$C$43:$C$70=$A21)*('Multipliers and Adjustments'!$D$43:$D$70=$B$1))</f>
        <v>0</v>
      </c>
      <c r="AJ21" s="10" cm="1">
        <f t="array" ref="AJ21">SUMIFS('EPA non-CO2 Data'!$H:$H,'EPA non-CO2 Data'!$A:$A,'Country Selector'!$A$2,'EPA non-CO2 Data'!$J:$J,$B$1,'EPA non-CO2 Data'!$I:$I,$A21,'EPA non-CO2 Data'!$F:$F,AJ$2)*10^12*SUMPRODUCT('Multipliers and Adjustments'!$E$43:$AN$70*('Multipliers and Adjustments'!$E$42:$AN$42=AJ$2)*('Multipliers and Adjustments'!$C$43:$C$70=$A21)*('Multipliers and Adjustments'!$D$43:$D$70=$B$1))</f>
        <v>0</v>
      </c>
      <c r="AK21" s="10" cm="1">
        <f t="array" ref="AK21">SUMIFS('EPA non-CO2 Data'!$H:$H,'EPA non-CO2 Data'!$A:$A,'Country Selector'!$A$2,'EPA non-CO2 Data'!$J:$J,$B$1,'EPA non-CO2 Data'!$I:$I,$A21,'EPA non-CO2 Data'!$F:$F,AK$2)*10^12*SUMPRODUCT('Multipliers and Adjustments'!$E$43:$AN$70*('Multipliers and Adjustments'!$E$42:$AN$42=AK$2)*('Multipliers and Adjustments'!$C$43:$C$70=$A21)*('Multipliers and Adjustments'!$D$43:$D$70=$B$1))</f>
        <v>0</v>
      </c>
    </row>
    <row r="22" spans="1:39" x14ac:dyDescent="0.25">
      <c r="A22" t="s">
        <v>578</v>
      </c>
      <c r="B22" s="10" cm="1">
        <f t="array" ref="B22">SUMIFS('EPA non-CO2 Data'!$H:$H,'EPA non-CO2 Data'!$A:$A,'Country Selector'!$A$2,'EPA non-CO2 Data'!$J:$J,$B$1,'EPA non-CO2 Data'!$I:$I,$A22,'EPA non-CO2 Data'!$F:$F,B$2)*10^12*SUMPRODUCT('Multipliers and Adjustments'!$E$43:$AN$70*('Multipliers and Adjustments'!$E$42:$AN$42=B$2)*('Multipliers and Adjustments'!$C$43:$C$70=$A22)*('Multipliers and Adjustments'!$D$43:$D$70=$B$1))</f>
        <v>0</v>
      </c>
      <c r="C22" s="10" cm="1">
        <f t="array" ref="C22">SUMIFS('EPA non-CO2 Data'!$H:$H,'EPA non-CO2 Data'!$A:$A,'Country Selector'!$A$2,'EPA non-CO2 Data'!$J:$J,$B$1,'EPA non-CO2 Data'!$I:$I,$A22,'EPA non-CO2 Data'!$F:$F,C$2)*10^12*SUMPRODUCT('Multipliers and Adjustments'!$E$43:$AN$70*('Multipliers and Adjustments'!$E$42:$AN$42=C$2)*('Multipliers and Adjustments'!$C$43:$C$70=$A22)*('Multipliers and Adjustments'!$D$43:$D$70=$B$1))</f>
        <v>0</v>
      </c>
      <c r="D22" s="10" cm="1">
        <f t="array" ref="D22">SUMIFS('EPA non-CO2 Data'!$H:$H,'EPA non-CO2 Data'!$A:$A,'Country Selector'!$A$2,'EPA non-CO2 Data'!$J:$J,$B$1,'EPA non-CO2 Data'!$I:$I,$A22,'EPA non-CO2 Data'!$F:$F,D$2)*10^12*SUMPRODUCT('Multipliers and Adjustments'!$E$43:$AN$70*('Multipliers and Adjustments'!$E$42:$AN$42=D$2)*('Multipliers and Adjustments'!$C$43:$C$70=$A22)*('Multipliers and Adjustments'!$D$43:$D$70=$B$1))</f>
        <v>0</v>
      </c>
      <c r="E22" s="10" cm="1">
        <f t="array" ref="E22">SUMIFS('EPA non-CO2 Data'!$H:$H,'EPA non-CO2 Data'!$A:$A,'Country Selector'!$A$2,'EPA non-CO2 Data'!$J:$J,$B$1,'EPA non-CO2 Data'!$I:$I,$A22,'EPA non-CO2 Data'!$F:$F,E$2)*10^12*SUMPRODUCT('Multipliers and Adjustments'!$E$43:$AN$70*('Multipliers and Adjustments'!$E$42:$AN$42=E$2)*('Multipliers and Adjustments'!$C$43:$C$70=$A22)*('Multipliers and Adjustments'!$D$43:$D$70=$B$1))</f>
        <v>0</v>
      </c>
      <c r="F22" s="10" cm="1">
        <f t="array" ref="F22">SUMIFS('EPA non-CO2 Data'!$H:$H,'EPA non-CO2 Data'!$A:$A,'Country Selector'!$A$2,'EPA non-CO2 Data'!$J:$J,$B$1,'EPA non-CO2 Data'!$I:$I,$A22,'EPA non-CO2 Data'!$F:$F,F$2)*10^12*SUMPRODUCT('Multipliers and Adjustments'!$E$43:$AN$70*('Multipliers and Adjustments'!$E$42:$AN$42=F$2)*('Multipliers and Adjustments'!$C$43:$C$70=$A22)*('Multipliers and Adjustments'!$D$43:$D$70=$B$1))</f>
        <v>0</v>
      </c>
      <c r="G22" s="10" cm="1">
        <f t="array" ref="G22">SUMIFS('EPA non-CO2 Data'!$H:$H,'EPA non-CO2 Data'!$A:$A,'Country Selector'!$A$2,'EPA non-CO2 Data'!$J:$J,$B$1,'EPA non-CO2 Data'!$I:$I,$A22,'EPA non-CO2 Data'!$F:$F,G$2)*10^12*SUMPRODUCT('Multipliers and Adjustments'!$E$43:$AN$70*('Multipliers and Adjustments'!$E$42:$AN$42=G$2)*('Multipliers and Adjustments'!$C$43:$C$70=$A22)*('Multipliers and Adjustments'!$D$43:$D$70=$B$1))</f>
        <v>0</v>
      </c>
      <c r="H22" s="10" cm="1">
        <f t="array" ref="H22">SUMIFS('EPA non-CO2 Data'!$H:$H,'EPA non-CO2 Data'!$A:$A,'Country Selector'!$A$2,'EPA non-CO2 Data'!$J:$J,$B$1,'EPA non-CO2 Data'!$I:$I,$A22,'EPA non-CO2 Data'!$F:$F,H$2)*10^12*SUMPRODUCT('Multipliers and Adjustments'!$E$43:$AN$70*('Multipliers and Adjustments'!$E$42:$AN$42=H$2)*('Multipliers and Adjustments'!$C$43:$C$70=$A22)*('Multipliers and Adjustments'!$D$43:$D$70=$B$1))</f>
        <v>0</v>
      </c>
      <c r="I22" s="10" cm="1">
        <f t="array" ref="I22">SUMIFS('EPA non-CO2 Data'!$H:$H,'EPA non-CO2 Data'!$A:$A,'Country Selector'!$A$2,'EPA non-CO2 Data'!$J:$J,$B$1,'EPA non-CO2 Data'!$I:$I,$A22,'EPA non-CO2 Data'!$F:$F,I$2)*10^12*SUMPRODUCT('Multipliers and Adjustments'!$E$43:$AN$70*('Multipliers and Adjustments'!$E$42:$AN$42=I$2)*('Multipliers and Adjustments'!$C$43:$C$70=$A22)*('Multipliers and Adjustments'!$D$43:$D$70=$B$1))</f>
        <v>0</v>
      </c>
      <c r="J22" s="10" cm="1">
        <f t="array" ref="J22">SUMIFS('EPA non-CO2 Data'!$H:$H,'EPA non-CO2 Data'!$A:$A,'Country Selector'!$A$2,'EPA non-CO2 Data'!$J:$J,$B$1,'EPA non-CO2 Data'!$I:$I,$A22,'EPA non-CO2 Data'!$F:$F,J$2)*10^12*SUMPRODUCT('Multipliers and Adjustments'!$E$43:$AN$70*('Multipliers and Adjustments'!$E$42:$AN$42=J$2)*('Multipliers and Adjustments'!$C$43:$C$70=$A22)*('Multipliers and Adjustments'!$D$43:$D$70=$B$1))</f>
        <v>0</v>
      </c>
      <c r="K22" s="10" cm="1">
        <f t="array" ref="K22">SUMIFS('EPA non-CO2 Data'!$H:$H,'EPA non-CO2 Data'!$A:$A,'Country Selector'!$A$2,'EPA non-CO2 Data'!$J:$J,$B$1,'EPA non-CO2 Data'!$I:$I,$A22,'EPA non-CO2 Data'!$F:$F,K$2)*10^12*SUMPRODUCT('Multipliers and Adjustments'!$E$43:$AN$70*('Multipliers and Adjustments'!$E$42:$AN$42=K$2)*('Multipliers and Adjustments'!$C$43:$C$70=$A22)*('Multipliers and Adjustments'!$D$43:$D$70=$B$1))</f>
        <v>0</v>
      </c>
      <c r="L22" s="10" cm="1">
        <f t="array" ref="L22">SUMIFS('EPA non-CO2 Data'!$H:$H,'EPA non-CO2 Data'!$A:$A,'Country Selector'!$A$2,'EPA non-CO2 Data'!$J:$J,$B$1,'EPA non-CO2 Data'!$I:$I,$A22,'EPA non-CO2 Data'!$F:$F,L$2)*10^12*SUMPRODUCT('Multipliers and Adjustments'!$E$43:$AN$70*('Multipliers and Adjustments'!$E$42:$AN$42=L$2)*('Multipliers and Adjustments'!$C$43:$C$70=$A22)*('Multipliers and Adjustments'!$D$43:$D$70=$B$1))</f>
        <v>0</v>
      </c>
      <c r="M22" s="10" cm="1">
        <f t="array" ref="M22">SUMIFS('EPA non-CO2 Data'!$H:$H,'EPA non-CO2 Data'!$A:$A,'Country Selector'!$A$2,'EPA non-CO2 Data'!$J:$J,$B$1,'EPA non-CO2 Data'!$I:$I,$A22,'EPA non-CO2 Data'!$F:$F,M$2)*10^12*SUMPRODUCT('Multipliers and Adjustments'!$E$43:$AN$70*('Multipliers and Adjustments'!$E$42:$AN$42=M$2)*('Multipliers and Adjustments'!$C$43:$C$70=$A22)*('Multipliers and Adjustments'!$D$43:$D$70=$B$1))</f>
        <v>0</v>
      </c>
      <c r="N22" s="10" cm="1">
        <f t="array" ref="N22">SUMIFS('EPA non-CO2 Data'!$H:$H,'EPA non-CO2 Data'!$A:$A,'Country Selector'!$A$2,'EPA non-CO2 Data'!$J:$J,$B$1,'EPA non-CO2 Data'!$I:$I,$A22,'EPA non-CO2 Data'!$F:$F,N$2)*10^12*SUMPRODUCT('Multipliers and Adjustments'!$E$43:$AN$70*('Multipliers and Adjustments'!$E$42:$AN$42=N$2)*('Multipliers and Adjustments'!$C$43:$C$70=$A22)*('Multipliers and Adjustments'!$D$43:$D$70=$B$1))</f>
        <v>0</v>
      </c>
      <c r="O22" s="10" cm="1">
        <f t="array" ref="O22">SUMIFS('EPA non-CO2 Data'!$H:$H,'EPA non-CO2 Data'!$A:$A,'Country Selector'!$A$2,'EPA non-CO2 Data'!$J:$J,$B$1,'EPA non-CO2 Data'!$I:$I,$A22,'EPA non-CO2 Data'!$F:$F,O$2)*10^12*SUMPRODUCT('Multipliers and Adjustments'!$E$43:$AN$70*('Multipliers and Adjustments'!$E$42:$AN$42=O$2)*('Multipliers and Adjustments'!$C$43:$C$70=$A22)*('Multipliers and Adjustments'!$D$43:$D$70=$B$1))</f>
        <v>0</v>
      </c>
      <c r="P22" s="10" cm="1">
        <f t="array" ref="P22">SUMIFS('EPA non-CO2 Data'!$H:$H,'EPA non-CO2 Data'!$A:$A,'Country Selector'!$A$2,'EPA non-CO2 Data'!$J:$J,$B$1,'EPA non-CO2 Data'!$I:$I,$A22,'EPA non-CO2 Data'!$F:$F,P$2)*10^12*SUMPRODUCT('Multipliers and Adjustments'!$E$43:$AN$70*('Multipliers and Adjustments'!$E$42:$AN$42=P$2)*('Multipliers and Adjustments'!$C$43:$C$70=$A22)*('Multipliers and Adjustments'!$D$43:$D$70=$B$1))</f>
        <v>0</v>
      </c>
      <c r="Q22" s="10" cm="1">
        <f t="array" ref="Q22">SUMIFS('EPA non-CO2 Data'!$H:$H,'EPA non-CO2 Data'!$A:$A,'Country Selector'!$A$2,'EPA non-CO2 Data'!$J:$J,$B$1,'EPA non-CO2 Data'!$I:$I,$A22,'EPA non-CO2 Data'!$F:$F,Q$2)*10^12*SUMPRODUCT('Multipliers and Adjustments'!$E$43:$AN$70*('Multipliers and Adjustments'!$E$42:$AN$42=Q$2)*('Multipliers and Adjustments'!$C$43:$C$70=$A22)*('Multipliers and Adjustments'!$D$43:$D$70=$B$1))</f>
        <v>0</v>
      </c>
      <c r="R22" s="10" cm="1">
        <f t="array" ref="R22">SUMIFS('EPA non-CO2 Data'!$H:$H,'EPA non-CO2 Data'!$A:$A,'Country Selector'!$A$2,'EPA non-CO2 Data'!$J:$J,$B$1,'EPA non-CO2 Data'!$I:$I,$A22,'EPA non-CO2 Data'!$F:$F,R$2)*10^12*SUMPRODUCT('Multipliers and Adjustments'!$E$43:$AN$70*('Multipliers and Adjustments'!$E$42:$AN$42=R$2)*('Multipliers and Adjustments'!$C$43:$C$70=$A22)*('Multipliers and Adjustments'!$D$43:$D$70=$B$1))</f>
        <v>0</v>
      </c>
      <c r="S22" s="10" cm="1">
        <f t="array" ref="S22">SUMIFS('EPA non-CO2 Data'!$H:$H,'EPA non-CO2 Data'!$A:$A,'Country Selector'!$A$2,'EPA non-CO2 Data'!$J:$J,$B$1,'EPA non-CO2 Data'!$I:$I,$A22,'EPA non-CO2 Data'!$F:$F,S$2)*10^12*SUMPRODUCT('Multipliers and Adjustments'!$E$43:$AN$70*('Multipliers and Adjustments'!$E$42:$AN$42=S$2)*('Multipliers and Adjustments'!$C$43:$C$70=$A22)*('Multipliers and Adjustments'!$D$43:$D$70=$B$1))</f>
        <v>0</v>
      </c>
      <c r="T22" s="10" cm="1">
        <f t="array" ref="T22">SUMIFS('EPA non-CO2 Data'!$H:$H,'EPA non-CO2 Data'!$A:$A,'Country Selector'!$A$2,'EPA non-CO2 Data'!$J:$J,$B$1,'EPA non-CO2 Data'!$I:$I,$A22,'EPA non-CO2 Data'!$F:$F,T$2)*10^12*SUMPRODUCT('Multipliers and Adjustments'!$E$43:$AN$70*('Multipliers and Adjustments'!$E$42:$AN$42=T$2)*('Multipliers and Adjustments'!$C$43:$C$70=$A22)*('Multipliers and Adjustments'!$D$43:$D$70=$B$1))</f>
        <v>0</v>
      </c>
      <c r="U22" s="10" cm="1">
        <f t="array" ref="U22">SUMIFS('EPA non-CO2 Data'!$H:$H,'EPA non-CO2 Data'!$A:$A,'Country Selector'!$A$2,'EPA non-CO2 Data'!$J:$J,$B$1,'EPA non-CO2 Data'!$I:$I,$A22,'EPA non-CO2 Data'!$F:$F,U$2)*10^12*SUMPRODUCT('Multipliers and Adjustments'!$E$43:$AN$70*('Multipliers and Adjustments'!$E$42:$AN$42=U$2)*('Multipliers and Adjustments'!$C$43:$C$70=$A22)*('Multipliers and Adjustments'!$D$43:$D$70=$B$1))</f>
        <v>0</v>
      </c>
      <c r="V22" s="10" cm="1">
        <f t="array" ref="V22">SUMIFS('EPA non-CO2 Data'!$H:$H,'EPA non-CO2 Data'!$A:$A,'Country Selector'!$A$2,'EPA non-CO2 Data'!$J:$J,$B$1,'EPA non-CO2 Data'!$I:$I,$A22,'EPA non-CO2 Data'!$F:$F,V$2)*10^12*SUMPRODUCT('Multipliers and Adjustments'!$E$43:$AN$70*('Multipliers and Adjustments'!$E$42:$AN$42=V$2)*('Multipliers and Adjustments'!$C$43:$C$70=$A22)*('Multipliers and Adjustments'!$D$43:$D$70=$B$1))</f>
        <v>0</v>
      </c>
      <c r="W22" s="10" cm="1">
        <f t="array" ref="W22">SUMIFS('EPA non-CO2 Data'!$H:$H,'EPA non-CO2 Data'!$A:$A,'Country Selector'!$A$2,'EPA non-CO2 Data'!$J:$J,$B$1,'EPA non-CO2 Data'!$I:$I,$A22,'EPA non-CO2 Data'!$F:$F,W$2)*10^12*SUMPRODUCT('Multipliers and Adjustments'!$E$43:$AN$70*('Multipliers and Adjustments'!$E$42:$AN$42=W$2)*('Multipliers and Adjustments'!$C$43:$C$70=$A22)*('Multipliers and Adjustments'!$D$43:$D$70=$B$1))</f>
        <v>0</v>
      </c>
      <c r="X22" s="10" cm="1">
        <f t="array" ref="X22">SUMIFS('EPA non-CO2 Data'!$H:$H,'EPA non-CO2 Data'!$A:$A,'Country Selector'!$A$2,'EPA non-CO2 Data'!$J:$J,$B$1,'EPA non-CO2 Data'!$I:$I,$A22,'EPA non-CO2 Data'!$F:$F,X$2)*10^12*SUMPRODUCT('Multipliers and Adjustments'!$E$43:$AN$70*('Multipliers and Adjustments'!$E$42:$AN$42=X$2)*('Multipliers and Adjustments'!$C$43:$C$70=$A22)*('Multipliers and Adjustments'!$D$43:$D$70=$B$1))</f>
        <v>0</v>
      </c>
      <c r="Y22" s="10" cm="1">
        <f t="array" ref="Y22">SUMIFS('EPA non-CO2 Data'!$H:$H,'EPA non-CO2 Data'!$A:$A,'Country Selector'!$A$2,'EPA non-CO2 Data'!$J:$J,$B$1,'EPA non-CO2 Data'!$I:$I,$A22,'EPA non-CO2 Data'!$F:$F,Y$2)*10^12*SUMPRODUCT('Multipliers and Adjustments'!$E$43:$AN$70*('Multipliers and Adjustments'!$E$42:$AN$42=Y$2)*('Multipliers and Adjustments'!$C$43:$C$70=$A22)*('Multipliers and Adjustments'!$D$43:$D$70=$B$1))</f>
        <v>0</v>
      </c>
      <c r="Z22" s="10" cm="1">
        <f t="array" ref="Z22">SUMIFS('EPA non-CO2 Data'!$H:$H,'EPA non-CO2 Data'!$A:$A,'Country Selector'!$A$2,'EPA non-CO2 Data'!$J:$J,$B$1,'EPA non-CO2 Data'!$I:$I,$A22,'EPA non-CO2 Data'!$F:$F,Z$2)*10^12*SUMPRODUCT('Multipliers and Adjustments'!$E$43:$AN$70*('Multipliers and Adjustments'!$E$42:$AN$42=Z$2)*('Multipliers and Adjustments'!$C$43:$C$70=$A22)*('Multipliers and Adjustments'!$D$43:$D$70=$B$1))</f>
        <v>0</v>
      </c>
      <c r="AA22" s="10" cm="1">
        <f t="array" ref="AA22">SUMIFS('EPA non-CO2 Data'!$H:$H,'EPA non-CO2 Data'!$A:$A,'Country Selector'!$A$2,'EPA non-CO2 Data'!$J:$J,$B$1,'EPA non-CO2 Data'!$I:$I,$A22,'EPA non-CO2 Data'!$F:$F,AA$2)*10^12*SUMPRODUCT('Multipliers and Adjustments'!$E$43:$AN$70*('Multipliers and Adjustments'!$E$42:$AN$42=AA$2)*('Multipliers and Adjustments'!$C$43:$C$70=$A22)*('Multipliers and Adjustments'!$D$43:$D$70=$B$1))</f>
        <v>0</v>
      </c>
      <c r="AB22" s="10" cm="1">
        <f t="array" ref="AB22">SUMIFS('EPA non-CO2 Data'!$H:$H,'EPA non-CO2 Data'!$A:$A,'Country Selector'!$A$2,'EPA non-CO2 Data'!$J:$J,$B$1,'EPA non-CO2 Data'!$I:$I,$A22,'EPA non-CO2 Data'!$F:$F,AB$2)*10^12*SUMPRODUCT('Multipliers and Adjustments'!$E$43:$AN$70*('Multipliers and Adjustments'!$E$42:$AN$42=AB$2)*('Multipliers and Adjustments'!$C$43:$C$70=$A22)*('Multipliers and Adjustments'!$D$43:$D$70=$B$1))</f>
        <v>0</v>
      </c>
      <c r="AC22" s="10" cm="1">
        <f t="array" ref="AC22">SUMIFS('EPA non-CO2 Data'!$H:$H,'EPA non-CO2 Data'!$A:$A,'Country Selector'!$A$2,'EPA non-CO2 Data'!$J:$J,$B$1,'EPA non-CO2 Data'!$I:$I,$A22,'EPA non-CO2 Data'!$F:$F,AC$2)*10^12*SUMPRODUCT('Multipliers and Adjustments'!$E$43:$AN$70*('Multipliers and Adjustments'!$E$42:$AN$42=AC$2)*('Multipliers and Adjustments'!$C$43:$C$70=$A22)*('Multipliers and Adjustments'!$D$43:$D$70=$B$1))</f>
        <v>0</v>
      </c>
      <c r="AD22" s="10" cm="1">
        <f t="array" ref="AD22">SUMIFS('EPA non-CO2 Data'!$H:$H,'EPA non-CO2 Data'!$A:$A,'Country Selector'!$A$2,'EPA non-CO2 Data'!$J:$J,$B$1,'EPA non-CO2 Data'!$I:$I,$A22,'EPA non-CO2 Data'!$F:$F,AD$2)*10^12*SUMPRODUCT('Multipliers and Adjustments'!$E$43:$AN$70*('Multipliers and Adjustments'!$E$42:$AN$42=AD$2)*('Multipliers and Adjustments'!$C$43:$C$70=$A22)*('Multipliers and Adjustments'!$D$43:$D$70=$B$1))</f>
        <v>0</v>
      </c>
      <c r="AE22" s="10" cm="1">
        <f t="array" ref="AE22">SUMIFS('EPA non-CO2 Data'!$H:$H,'EPA non-CO2 Data'!$A:$A,'Country Selector'!$A$2,'EPA non-CO2 Data'!$J:$J,$B$1,'EPA non-CO2 Data'!$I:$I,$A22,'EPA non-CO2 Data'!$F:$F,AE$2)*10^12*SUMPRODUCT('Multipliers and Adjustments'!$E$43:$AN$70*('Multipliers and Adjustments'!$E$42:$AN$42=AE$2)*('Multipliers and Adjustments'!$C$43:$C$70=$A22)*('Multipliers and Adjustments'!$D$43:$D$70=$B$1))</f>
        <v>0</v>
      </c>
      <c r="AF22" s="10" cm="1">
        <f t="array" ref="AF22">SUMIFS('EPA non-CO2 Data'!$H:$H,'EPA non-CO2 Data'!$A:$A,'Country Selector'!$A$2,'EPA non-CO2 Data'!$J:$J,$B$1,'EPA non-CO2 Data'!$I:$I,$A22,'EPA non-CO2 Data'!$F:$F,AF$2)*10^12*SUMPRODUCT('Multipliers and Adjustments'!$E$43:$AN$70*('Multipliers and Adjustments'!$E$42:$AN$42=AF$2)*('Multipliers and Adjustments'!$C$43:$C$70=$A22)*('Multipliers and Adjustments'!$D$43:$D$70=$B$1))</f>
        <v>0</v>
      </c>
      <c r="AG22" s="10" cm="1">
        <f t="array" ref="AG22">SUMIFS('EPA non-CO2 Data'!$H:$H,'EPA non-CO2 Data'!$A:$A,'Country Selector'!$A$2,'EPA non-CO2 Data'!$J:$J,$B$1,'EPA non-CO2 Data'!$I:$I,$A22,'EPA non-CO2 Data'!$F:$F,AG$2)*10^12*SUMPRODUCT('Multipliers and Adjustments'!$E$43:$AN$70*('Multipliers and Adjustments'!$E$42:$AN$42=AG$2)*('Multipliers and Adjustments'!$C$43:$C$70=$A22)*('Multipliers and Adjustments'!$D$43:$D$70=$B$1))</f>
        <v>0</v>
      </c>
      <c r="AH22" s="10" cm="1">
        <f t="array" ref="AH22">SUMIFS('EPA non-CO2 Data'!$H:$H,'EPA non-CO2 Data'!$A:$A,'Country Selector'!$A$2,'EPA non-CO2 Data'!$J:$J,$B$1,'EPA non-CO2 Data'!$I:$I,$A22,'EPA non-CO2 Data'!$F:$F,AH$2)*10^12*SUMPRODUCT('Multipliers and Adjustments'!$E$43:$AN$70*('Multipliers and Adjustments'!$E$42:$AN$42=AH$2)*('Multipliers and Adjustments'!$C$43:$C$70=$A22)*('Multipliers and Adjustments'!$D$43:$D$70=$B$1))</f>
        <v>0</v>
      </c>
      <c r="AI22" s="10" cm="1">
        <f t="array" ref="AI22">SUMIFS('EPA non-CO2 Data'!$H:$H,'EPA non-CO2 Data'!$A:$A,'Country Selector'!$A$2,'EPA non-CO2 Data'!$J:$J,$B$1,'EPA non-CO2 Data'!$I:$I,$A22,'EPA non-CO2 Data'!$F:$F,AI$2)*10^12*SUMPRODUCT('Multipliers and Adjustments'!$E$43:$AN$70*('Multipliers and Adjustments'!$E$42:$AN$42=AI$2)*('Multipliers and Adjustments'!$C$43:$C$70=$A22)*('Multipliers and Adjustments'!$D$43:$D$70=$B$1))</f>
        <v>0</v>
      </c>
      <c r="AJ22" s="10" cm="1">
        <f t="array" ref="AJ22">SUMIFS('EPA non-CO2 Data'!$H:$H,'EPA non-CO2 Data'!$A:$A,'Country Selector'!$A$2,'EPA non-CO2 Data'!$J:$J,$B$1,'EPA non-CO2 Data'!$I:$I,$A22,'EPA non-CO2 Data'!$F:$F,AJ$2)*10^12*SUMPRODUCT('Multipliers and Adjustments'!$E$43:$AN$70*('Multipliers and Adjustments'!$E$42:$AN$42=AJ$2)*('Multipliers and Adjustments'!$C$43:$C$70=$A22)*('Multipliers and Adjustments'!$D$43:$D$70=$B$1))</f>
        <v>0</v>
      </c>
      <c r="AK22" s="10" cm="1">
        <f t="array" ref="AK22">SUMIFS('EPA non-CO2 Data'!$H:$H,'EPA non-CO2 Data'!$A:$A,'Country Selector'!$A$2,'EPA non-CO2 Data'!$J:$J,$B$1,'EPA non-CO2 Data'!$I:$I,$A22,'EPA non-CO2 Data'!$F:$F,AK$2)*10^12*SUMPRODUCT('Multipliers and Adjustments'!$E$43:$AN$70*('Multipliers and Adjustments'!$E$42:$AN$42=AK$2)*('Multipliers and Adjustments'!$C$43:$C$70=$A22)*('Multipliers and Adjustments'!$D$43:$D$70=$B$1))</f>
        <v>0</v>
      </c>
    </row>
    <row r="23" spans="1:39" x14ac:dyDescent="0.25">
      <c r="A23" t="s">
        <v>579</v>
      </c>
      <c r="B23" s="10" cm="1">
        <f t="array" ref="B23">SUMIFS('EPA non-CO2 Data'!$H:$H,'EPA non-CO2 Data'!$A:$A,'Country Selector'!$A$2,'EPA non-CO2 Data'!$J:$J,$B$1,'EPA non-CO2 Data'!$I:$I,$A23,'EPA non-CO2 Data'!$F:$F,B$2)*10^12*SUMPRODUCT('Multipliers and Adjustments'!$E$43:$AN$70*('Multipliers and Adjustments'!$E$42:$AN$42=B$2)*('Multipliers and Adjustments'!$C$43:$C$70=$A23)*('Multipliers and Adjustments'!$D$43:$D$70=$B$1))</f>
        <v>0</v>
      </c>
      <c r="C23" s="10" cm="1">
        <f t="array" ref="C23">SUMIFS('EPA non-CO2 Data'!$H:$H,'EPA non-CO2 Data'!$A:$A,'Country Selector'!$A$2,'EPA non-CO2 Data'!$J:$J,$B$1,'EPA non-CO2 Data'!$I:$I,$A23,'EPA non-CO2 Data'!$F:$F,C$2)*10^12*SUMPRODUCT('Multipliers and Adjustments'!$E$43:$AN$70*('Multipliers and Adjustments'!$E$42:$AN$42=C$2)*('Multipliers and Adjustments'!$C$43:$C$70=$A23)*('Multipliers and Adjustments'!$D$43:$D$70=$B$1))</f>
        <v>0</v>
      </c>
      <c r="D23" s="10" cm="1">
        <f t="array" ref="D23">SUMIFS('EPA non-CO2 Data'!$H:$H,'EPA non-CO2 Data'!$A:$A,'Country Selector'!$A$2,'EPA non-CO2 Data'!$J:$J,$B$1,'EPA non-CO2 Data'!$I:$I,$A23,'EPA non-CO2 Data'!$F:$F,D$2)*10^12*SUMPRODUCT('Multipliers and Adjustments'!$E$43:$AN$70*('Multipliers and Adjustments'!$E$42:$AN$42=D$2)*('Multipliers and Adjustments'!$C$43:$C$70=$A23)*('Multipliers and Adjustments'!$D$43:$D$70=$B$1))</f>
        <v>0</v>
      </c>
      <c r="E23" s="10" cm="1">
        <f t="array" ref="E23">SUMIFS('EPA non-CO2 Data'!$H:$H,'EPA non-CO2 Data'!$A:$A,'Country Selector'!$A$2,'EPA non-CO2 Data'!$J:$J,$B$1,'EPA non-CO2 Data'!$I:$I,$A23,'EPA non-CO2 Data'!$F:$F,E$2)*10^12*SUMPRODUCT('Multipliers and Adjustments'!$E$43:$AN$70*('Multipliers and Adjustments'!$E$42:$AN$42=E$2)*('Multipliers and Adjustments'!$C$43:$C$70=$A23)*('Multipliers and Adjustments'!$D$43:$D$70=$B$1))</f>
        <v>0</v>
      </c>
      <c r="F23" s="10" cm="1">
        <f t="array" ref="F23">SUMIFS('EPA non-CO2 Data'!$H:$H,'EPA non-CO2 Data'!$A:$A,'Country Selector'!$A$2,'EPA non-CO2 Data'!$J:$J,$B$1,'EPA non-CO2 Data'!$I:$I,$A23,'EPA non-CO2 Data'!$F:$F,F$2)*10^12*SUMPRODUCT('Multipliers and Adjustments'!$E$43:$AN$70*('Multipliers and Adjustments'!$E$42:$AN$42=F$2)*('Multipliers and Adjustments'!$C$43:$C$70=$A23)*('Multipliers and Adjustments'!$D$43:$D$70=$B$1))</f>
        <v>0</v>
      </c>
      <c r="G23" s="10" cm="1">
        <f t="array" ref="G23">SUMIFS('EPA non-CO2 Data'!$H:$H,'EPA non-CO2 Data'!$A:$A,'Country Selector'!$A$2,'EPA non-CO2 Data'!$J:$J,$B$1,'EPA non-CO2 Data'!$I:$I,$A23,'EPA non-CO2 Data'!$F:$F,G$2)*10^12*SUMPRODUCT('Multipliers and Adjustments'!$E$43:$AN$70*('Multipliers and Adjustments'!$E$42:$AN$42=G$2)*('Multipliers and Adjustments'!$C$43:$C$70=$A23)*('Multipliers and Adjustments'!$D$43:$D$70=$B$1))</f>
        <v>0</v>
      </c>
      <c r="H23" s="10" cm="1">
        <f t="array" ref="H23">SUMIFS('EPA non-CO2 Data'!$H:$H,'EPA non-CO2 Data'!$A:$A,'Country Selector'!$A$2,'EPA non-CO2 Data'!$J:$J,$B$1,'EPA non-CO2 Data'!$I:$I,$A23,'EPA non-CO2 Data'!$F:$F,H$2)*10^12*SUMPRODUCT('Multipliers and Adjustments'!$E$43:$AN$70*('Multipliers and Adjustments'!$E$42:$AN$42=H$2)*('Multipliers and Adjustments'!$C$43:$C$70=$A23)*('Multipliers and Adjustments'!$D$43:$D$70=$B$1))</f>
        <v>0</v>
      </c>
      <c r="I23" s="10" cm="1">
        <f t="array" ref="I23">SUMIFS('EPA non-CO2 Data'!$H:$H,'EPA non-CO2 Data'!$A:$A,'Country Selector'!$A$2,'EPA non-CO2 Data'!$J:$J,$B$1,'EPA non-CO2 Data'!$I:$I,$A23,'EPA non-CO2 Data'!$F:$F,I$2)*10^12*SUMPRODUCT('Multipliers and Adjustments'!$E$43:$AN$70*('Multipliers and Adjustments'!$E$42:$AN$42=I$2)*('Multipliers and Adjustments'!$C$43:$C$70=$A23)*('Multipliers and Adjustments'!$D$43:$D$70=$B$1))</f>
        <v>0</v>
      </c>
      <c r="J23" s="10" cm="1">
        <f t="array" ref="J23">SUMIFS('EPA non-CO2 Data'!$H:$H,'EPA non-CO2 Data'!$A:$A,'Country Selector'!$A$2,'EPA non-CO2 Data'!$J:$J,$B$1,'EPA non-CO2 Data'!$I:$I,$A23,'EPA non-CO2 Data'!$F:$F,J$2)*10^12*SUMPRODUCT('Multipliers and Adjustments'!$E$43:$AN$70*('Multipliers and Adjustments'!$E$42:$AN$42=J$2)*('Multipliers and Adjustments'!$C$43:$C$70=$A23)*('Multipliers and Adjustments'!$D$43:$D$70=$B$1))</f>
        <v>0</v>
      </c>
      <c r="K23" s="10" cm="1">
        <f t="array" ref="K23">SUMIFS('EPA non-CO2 Data'!$H:$H,'EPA non-CO2 Data'!$A:$A,'Country Selector'!$A$2,'EPA non-CO2 Data'!$J:$J,$B$1,'EPA non-CO2 Data'!$I:$I,$A23,'EPA non-CO2 Data'!$F:$F,K$2)*10^12*SUMPRODUCT('Multipliers and Adjustments'!$E$43:$AN$70*('Multipliers and Adjustments'!$E$42:$AN$42=K$2)*('Multipliers and Adjustments'!$C$43:$C$70=$A23)*('Multipliers and Adjustments'!$D$43:$D$70=$B$1))</f>
        <v>0</v>
      </c>
      <c r="L23" s="10" cm="1">
        <f t="array" ref="L23">SUMIFS('EPA non-CO2 Data'!$H:$H,'EPA non-CO2 Data'!$A:$A,'Country Selector'!$A$2,'EPA non-CO2 Data'!$J:$J,$B$1,'EPA non-CO2 Data'!$I:$I,$A23,'EPA non-CO2 Data'!$F:$F,L$2)*10^12*SUMPRODUCT('Multipliers and Adjustments'!$E$43:$AN$70*('Multipliers and Adjustments'!$E$42:$AN$42=L$2)*('Multipliers and Adjustments'!$C$43:$C$70=$A23)*('Multipliers and Adjustments'!$D$43:$D$70=$B$1))</f>
        <v>0</v>
      </c>
      <c r="M23" s="10" cm="1">
        <f t="array" ref="M23">SUMIFS('EPA non-CO2 Data'!$H:$H,'EPA non-CO2 Data'!$A:$A,'Country Selector'!$A$2,'EPA non-CO2 Data'!$J:$J,$B$1,'EPA non-CO2 Data'!$I:$I,$A23,'EPA non-CO2 Data'!$F:$F,M$2)*10^12*SUMPRODUCT('Multipliers and Adjustments'!$E$43:$AN$70*('Multipliers and Adjustments'!$E$42:$AN$42=M$2)*('Multipliers and Adjustments'!$C$43:$C$70=$A23)*('Multipliers and Adjustments'!$D$43:$D$70=$B$1))</f>
        <v>0</v>
      </c>
      <c r="N23" s="10" cm="1">
        <f t="array" ref="N23">SUMIFS('EPA non-CO2 Data'!$H:$H,'EPA non-CO2 Data'!$A:$A,'Country Selector'!$A$2,'EPA non-CO2 Data'!$J:$J,$B$1,'EPA non-CO2 Data'!$I:$I,$A23,'EPA non-CO2 Data'!$F:$F,N$2)*10^12*SUMPRODUCT('Multipliers and Adjustments'!$E$43:$AN$70*('Multipliers and Adjustments'!$E$42:$AN$42=N$2)*('Multipliers and Adjustments'!$C$43:$C$70=$A23)*('Multipliers and Adjustments'!$D$43:$D$70=$B$1))</f>
        <v>0</v>
      </c>
      <c r="O23" s="10" cm="1">
        <f t="array" ref="O23">SUMIFS('EPA non-CO2 Data'!$H:$H,'EPA non-CO2 Data'!$A:$A,'Country Selector'!$A$2,'EPA non-CO2 Data'!$J:$J,$B$1,'EPA non-CO2 Data'!$I:$I,$A23,'EPA non-CO2 Data'!$F:$F,O$2)*10^12*SUMPRODUCT('Multipliers and Adjustments'!$E$43:$AN$70*('Multipliers and Adjustments'!$E$42:$AN$42=O$2)*('Multipliers and Adjustments'!$C$43:$C$70=$A23)*('Multipliers and Adjustments'!$D$43:$D$70=$B$1))</f>
        <v>0</v>
      </c>
      <c r="P23" s="10" cm="1">
        <f t="array" ref="P23">SUMIFS('EPA non-CO2 Data'!$H:$H,'EPA non-CO2 Data'!$A:$A,'Country Selector'!$A$2,'EPA non-CO2 Data'!$J:$J,$B$1,'EPA non-CO2 Data'!$I:$I,$A23,'EPA non-CO2 Data'!$F:$F,P$2)*10^12*SUMPRODUCT('Multipliers and Adjustments'!$E$43:$AN$70*('Multipliers and Adjustments'!$E$42:$AN$42=P$2)*('Multipliers and Adjustments'!$C$43:$C$70=$A23)*('Multipliers and Adjustments'!$D$43:$D$70=$B$1))</f>
        <v>0</v>
      </c>
      <c r="Q23" s="10" cm="1">
        <f t="array" ref="Q23">SUMIFS('EPA non-CO2 Data'!$H:$H,'EPA non-CO2 Data'!$A:$A,'Country Selector'!$A$2,'EPA non-CO2 Data'!$J:$J,$B$1,'EPA non-CO2 Data'!$I:$I,$A23,'EPA non-CO2 Data'!$F:$F,Q$2)*10^12*SUMPRODUCT('Multipliers and Adjustments'!$E$43:$AN$70*('Multipliers and Adjustments'!$E$42:$AN$42=Q$2)*('Multipliers and Adjustments'!$C$43:$C$70=$A23)*('Multipliers and Adjustments'!$D$43:$D$70=$B$1))</f>
        <v>0</v>
      </c>
      <c r="R23" s="10" cm="1">
        <f t="array" ref="R23">SUMIFS('EPA non-CO2 Data'!$H:$H,'EPA non-CO2 Data'!$A:$A,'Country Selector'!$A$2,'EPA non-CO2 Data'!$J:$J,$B$1,'EPA non-CO2 Data'!$I:$I,$A23,'EPA non-CO2 Data'!$F:$F,R$2)*10^12*SUMPRODUCT('Multipliers and Adjustments'!$E$43:$AN$70*('Multipliers and Adjustments'!$E$42:$AN$42=R$2)*('Multipliers and Adjustments'!$C$43:$C$70=$A23)*('Multipliers and Adjustments'!$D$43:$D$70=$B$1))</f>
        <v>0</v>
      </c>
      <c r="S23" s="10" cm="1">
        <f t="array" ref="S23">SUMIFS('EPA non-CO2 Data'!$H:$H,'EPA non-CO2 Data'!$A:$A,'Country Selector'!$A$2,'EPA non-CO2 Data'!$J:$J,$B$1,'EPA non-CO2 Data'!$I:$I,$A23,'EPA non-CO2 Data'!$F:$F,S$2)*10^12*SUMPRODUCT('Multipliers and Adjustments'!$E$43:$AN$70*('Multipliers and Adjustments'!$E$42:$AN$42=S$2)*('Multipliers and Adjustments'!$C$43:$C$70=$A23)*('Multipliers and Adjustments'!$D$43:$D$70=$B$1))</f>
        <v>0</v>
      </c>
      <c r="T23" s="10" cm="1">
        <f t="array" ref="T23">SUMIFS('EPA non-CO2 Data'!$H:$H,'EPA non-CO2 Data'!$A:$A,'Country Selector'!$A$2,'EPA non-CO2 Data'!$J:$J,$B$1,'EPA non-CO2 Data'!$I:$I,$A23,'EPA non-CO2 Data'!$F:$F,T$2)*10^12*SUMPRODUCT('Multipliers and Adjustments'!$E$43:$AN$70*('Multipliers and Adjustments'!$E$42:$AN$42=T$2)*('Multipliers and Adjustments'!$C$43:$C$70=$A23)*('Multipliers and Adjustments'!$D$43:$D$70=$B$1))</f>
        <v>0</v>
      </c>
      <c r="U23" s="10" cm="1">
        <f t="array" ref="U23">SUMIFS('EPA non-CO2 Data'!$H:$H,'EPA non-CO2 Data'!$A:$A,'Country Selector'!$A$2,'EPA non-CO2 Data'!$J:$J,$B$1,'EPA non-CO2 Data'!$I:$I,$A23,'EPA non-CO2 Data'!$F:$F,U$2)*10^12*SUMPRODUCT('Multipliers and Adjustments'!$E$43:$AN$70*('Multipliers and Adjustments'!$E$42:$AN$42=U$2)*('Multipliers and Adjustments'!$C$43:$C$70=$A23)*('Multipliers and Adjustments'!$D$43:$D$70=$B$1))</f>
        <v>0</v>
      </c>
      <c r="V23" s="10" cm="1">
        <f t="array" ref="V23">SUMIFS('EPA non-CO2 Data'!$H:$H,'EPA non-CO2 Data'!$A:$A,'Country Selector'!$A$2,'EPA non-CO2 Data'!$J:$J,$B$1,'EPA non-CO2 Data'!$I:$I,$A23,'EPA non-CO2 Data'!$F:$F,V$2)*10^12*SUMPRODUCT('Multipliers and Adjustments'!$E$43:$AN$70*('Multipliers and Adjustments'!$E$42:$AN$42=V$2)*('Multipliers and Adjustments'!$C$43:$C$70=$A23)*('Multipliers and Adjustments'!$D$43:$D$70=$B$1))</f>
        <v>0</v>
      </c>
      <c r="W23" s="10" cm="1">
        <f t="array" ref="W23">SUMIFS('EPA non-CO2 Data'!$H:$H,'EPA non-CO2 Data'!$A:$A,'Country Selector'!$A$2,'EPA non-CO2 Data'!$J:$J,$B$1,'EPA non-CO2 Data'!$I:$I,$A23,'EPA non-CO2 Data'!$F:$F,W$2)*10^12*SUMPRODUCT('Multipliers and Adjustments'!$E$43:$AN$70*('Multipliers and Adjustments'!$E$42:$AN$42=W$2)*('Multipliers and Adjustments'!$C$43:$C$70=$A23)*('Multipliers and Adjustments'!$D$43:$D$70=$B$1))</f>
        <v>0</v>
      </c>
      <c r="X23" s="10" cm="1">
        <f t="array" ref="X23">SUMIFS('EPA non-CO2 Data'!$H:$H,'EPA non-CO2 Data'!$A:$A,'Country Selector'!$A$2,'EPA non-CO2 Data'!$J:$J,$B$1,'EPA non-CO2 Data'!$I:$I,$A23,'EPA non-CO2 Data'!$F:$F,X$2)*10^12*SUMPRODUCT('Multipliers and Adjustments'!$E$43:$AN$70*('Multipliers and Adjustments'!$E$42:$AN$42=X$2)*('Multipliers and Adjustments'!$C$43:$C$70=$A23)*('Multipliers and Adjustments'!$D$43:$D$70=$B$1))</f>
        <v>0</v>
      </c>
      <c r="Y23" s="10" cm="1">
        <f t="array" ref="Y23">SUMIFS('EPA non-CO2 Data'!$H:$H,'EPA non-CO2 Data'!$A:$A,'Country Selector'!$A$2,'EPA non-CO2 Data'!$J:$J,$B$1,'EPA non-CO2 Data'!$I:$I,$A23,'EPA non-CO2 Data'!$F:$F,Y$2)*10^12*SUMPRODUCT('Multipliers and Adjustments'!$E$43:$AN$70*('Multipliers and Adjustments'!$E$42:$AN$42=Y$2)*('Multipliers and Adjustments'!$C$43:$C$70=$A23)*('Multipliers and Adjustments'!$D$43:$D$70=$B$1))</f>
        <v>0</v>
      </c>
      <c r="Z23" s="10" cm="1">
        <f t="array" ref="Z23">SUMIFS('EPA non-CO2 Data'!$H:$H,'EPA non-CO2 Data'!$A:$A,'Country Selector'!$A$2,'EPA non-CO2 Data'!$J:$J,$B$1,'EPA non-CO2 Data'!$I:$I,$A23,'EPA non-CO2 Data'!$F:$F,Z$2)*10^12*SUMPRODUCT('Multipliers and Adjustments'!$E$43:$AN$70*('Multipliers and Adjustments'!$E$42:$AN$42=Z$2)*('Multipliers and Adjustments'!$C$43:$C$70=$A23)*('Multipliers and Adjustments'!$D$43:$D$70=$B$1))</f>
        <v>0</v>
      </c>
      <c r="AA23" s="10" cm="1">
        <f t="array" ref="AA23">SUMIFS('EPA non-CO2 Data'!$H:$H,'EPA non-CO2 Data'!$A:$A,'Country Selector'!$A$2,'EPA non-CO2 Data'!$J:$J,$B$1,'EPA non-CO2 Data'!$I:$I,$A23,'EPA non-CO2 Data'!$F:$F,AA$2)*10^12*SUMPRODUCT('Multipliers and Adjustments'!$E$43:$AN$70*('Multipliers and Adjustments'!$E$42:$AN$42=AA$2)*('Multipliers and Adjustments'!$C$43:$C$70=$A23)*('Multipliers and Adjustments'!$D$43:$D$70=$B$1))</f>
        <v>0</v>
      </c>
      <c r="AB23" s="10" cm="1">
        <f t="array" ref="AB23">SUMIFS('EPA non-CO2 Data'!$H:$H,'EPA non-CO2 Data'!$A:$A,'Country Selector'!$A$2,'EPA non-CO2 Data'!$J:$J,$B$1,'EPA non-CO2 Data'!$I:$I,$A23,'EPA non-CO2 Data'!$F:$F,AB$2)*10^12*SUMPRODUCT('Multipliers and Adjustments'!$E$43:$AN$70*('Multipliers and Adjustments'!$E$42:$AN$42=AB$2)*('Multipliers and Adjustments'!$C$43:$C$70=$A23)*('Multipliers and Adjustments'!$D$43:$D$70=$B$1))</f>
        <v>0</v>
      </c>
      <c r="AC23" s="10" cm="1">
        <f t="array" ref="AC23">SUMIFS('EPA non-CO2 Data'!$H:$H,'EPA non-CO2 Data'!$A:$A,'Country Selector'!$A$2,'EPA non-CO2 Data'!$J:$J,$B$1,'EPA non-CO2 Data'!$I:$I,$A23,'EPA non-CO2 Data'!$F:$F,AC$2)*10^12*SUMPRODUCT('Multipliers and Adjustments'!$E$43:$AN$70*('Multipliers and Adjustments'!$E$42:$AN$42=AC$2)*('Multipliers and Adjustments'!$C$43:$C$70=$A23)*('Multipliers and Adjustments'!$D$43:$D$70=$B$1))</f>
        <v>0</v>
      </c>
      <c r="AD23" s="10" cm="1">
        <f t="array" ref="AD23">SUMIFS('EPA non-CO2 Data'!$H:$H,'EPA non-CO2 Data'!$A:$A,'Country Selector'!$A$2,'EPA non-CO2 Data'!$J:$J,$B$1,'EPA non-CO2 Data'!$I:$I,$A23,'EPA non-CO2 Data'!$F:$F,AD$2)*10^12*SUMPRODUCT('Multipliers and Adjustments'!$E$43:$AN$70*('Multipliers and Adjustments'!$E$42:$AN$42=AD$2)*('Multipliers and Adjustments'!$C$43:$C$70=$A23)*('Multipliers and Adjustments'!$D$43:$D$70=$B$1))</f>
        <v>0</v>
      </c>
      <c r="AE23" s="10" cm="1">
        <f t="array" ref="AE23">SUMIFS('EPA non-CO2 Data'!$H:$H,'EPA non-CO2 Data'!$A:$A,'Country Selector'!$A$2,'EPA non-CO2 Data'!$J:$J,$B$1,'EPA non-CO2 Data'!$I:$I,$A23,'EPA non-CO2 Data'!$F:$F,AE$2)*10^12*SUMPRODUCT('Multipliers and Adjustments'!$E$43:$AN$70*('Multipliers and Adjustments'!$E$42:$AN$42=AE$2)*('Multipliers and Adjustments'!$C$43:$C$70=$A23)*('Multipliers and Adjustments'!$D$43:$D$70=$B$1))</f>
        <v>0</v>
      </c>
      <c r="AF23" s="10" cm="1">
        <f t="array" ref="AF23">SUMIFS('EPA non-CO2 Data'!$H:$H,'EPA non-CO2 Data'!$A:$A,'Country Selector'!$A$2,'EPA non-CO2 Data'!$J:$J,$B$1,'EPA non-CO2 Data'!$I:$I,$A23,'EPA non-CO2 Data'!$F:$F,AF$2)*10^12*SUMPRODUCT('Multipliers and Adjustments'!$E$43:$AN$70*('Multipliers and Adjustments'!$E$42:$AN$42=AF$2)*('Multipliers and Adjustments'!$C$43:$C$70=$A23)*('Multipliers and Adjustments'!$D$43:$D$70=$B$1))</f>
        <v>0</v>
      </c>
      <c r="AG23" s="10" cm="1">
        <f t="array" ref="AG23">SUMIFS('EPA non-CO2 Data'!$H:$H,'EPA non-CO2 Data'!$A:$A,'Country Selector'!$A$2,'EPA non-CO2 Data'!$J:$J,$B$1,'EPA non-CO2 Data'!$I:$I,$A23,'EPA non-CO2 Data'!$F:$F,AG$2)*10^12*SUMPRODUCT('Multipliers and Adjustments'!$E$43:$AN$70*('Multipliers and Adjustments'!$E$42:$AN$42=AG$2)*('Multipliers and Adjustments'!$C$43:$C$70=$A23)*('Multipliers and Adjustments'!$D$43:$D$70=$B$1))</f>
        <v>0</v>
      </c>
      <c r="AH23" s="10" cm="1">
        <f t="array" ref="AH23">SUMIFS('EPA non-CO2 Data'!$H:$H,'EPA non-CO2 Data'!$A:$A,'Country Selector'!$A$2,'EPA non-CO2 Data'!$J:$J,$B$1,'EPA non-CO2 Data'!$I:$I,$A23,'EPA non-CO2 Data'!$F:$F,AH$2)*10^12*SUMPRODUCT('Multipliers and Adjustments'!$E$43:$AN$70*('Multipliers and Adjustments'!$E$42:$AN$42=AH$2)*('Multipliers and Adjustments'!$C$43:$C$70=$A23)*('Multipliers and Adjustments'!$D$43:$D$70=$B$1))</f>
        <v>0</v>
      </c>
      <c r="AI23" s="10" cm="1">
        <f t="array" ref="AI23">SUMIFS('EPA non-CO2 Data'!$H:$H,'EPA non-CO2 Data'!$A:$A,'Country Selector'!$A$2,'EPA non-CO2 Data'!$J:$J,$B$1,'EPA non-CO2 Data'!$I:$I,$A23,'EPA non-CO2 Data'!$F:$F,AI$2)*10^12*SUMPRODUCT('Multipliers and Adjustments'!$E$43:$AN$70*('Multipliers and Adjustments'!$E$42:$AN$42=AI$2)*('Multipliers and Adjustments'!$C$43:$C$70=$A23)*('Multipliers and Adjustments'!$D$43:$D$70=$B$1))</f>
        <v>0</v>
      </c>
      <c r="AJ23" s="10" cm="1">
        <f t="array" ref="AJ23">SUMIFS('EPA non-CO2 Data'!$H:$H,'EPA non-CO2 Data'!$A:$A,'Country Selector'!$A$2,'EPA non-CO2 Data'!$J:$J,$B$1,'EPA non-CO2 Data'!$I:$I,$A23,'EPA non-CO2 Data'!$F:$F,AJ$2)*10^12*SUMPRODUCT('Multipliers and Adjustments'!$E$43:$AN$70*('Multipliers and Adjustments'!$E$42:$AN$42=AJ$2)*('Multipliers and Adjustments'!$C$43:$C$70=$A23)*('Multipliers and Adjustments'!$D$43:$D$70=$B$1))</f>
        <v>0</v>
      </c>
      <c r="AK23" s="10" cm="1">
        <f t="array" ref="AK23">SUMIFS('EPA non-CO2 Data'!$H:$H,'EPA non-CO2 Data'!$A:$A,'Country Selector'!$A$2,'EPA non-CO2 Data'!$J:$J,$B$1,'EPA non-CO2 Data'!$I:$I,$A23,'EPA non-CO2 Data'!$F:$F,AK$2)*10^12*SUMPRODUCT('Multipliers and Adjustments'!$E$43:$AN$70*('Multipliers and Adjustments'!$E$42:$AN$42=AK$2)*('Multipliers and Adjustments'!$C$43:$C$70=$A23)*('Multipliers and Adjustments'!$D$43:$D$70=$B$1))</f>
        <v>0</v>
      </c>
    </row>
    <row r="24" spans="1:39" x14ac:dyDescent="0.25">
      <c r="A24" t="s">
        <v>580</v>
      </c>
      <c r="B24" s="10" cm="1">
        <f t="array" ref="B24">SUMIFS('EPA non-CO2 Data'!$H:$H,'EPA non-CO2 Data'!$A:$A,'Country Selector'!$A$2,'EPA non-CO2 Data'!$J:$J,$B$1,'EPA non-CO2 Data'!$I:$I,$A24,'EPA non-CO2 Data'!$F:$F,B$2)*10^12*SUMPRODUCT('Multipliers and Adjustments'!$E$43:$AN$70*('Multipliers and Adjustments'!$E$42:$AN$42=B$2)*('Multipliers and Adjustments'!$C$43:$C$70=$A24)*('Multipliers and Adjustments'!$D$43:$D$70=$B$1))</f>
        <v>0</v>
      </c>
      <c r="C24" s="10" cm="1">
        <f t="array" ref="C24">SUMIFS('EPA non-CO2 Data'!$H:$H,'EPA non-CO2 Data'!$A:$A,'Country Selector'!$A$2,'EPA non-CO2 Data'!$J:$J,$B$1,'EPA non-CO2 Data'!$I:$I,$A24,'EPA non-CO2 Data'!$F:$F,C$2)*10^12*SUMPRODUCT('Multipliers and Adjustments'!$E$43:$AN$70*('Multipliers and Adjustments'!$E$42:$AN$42=C$2)*('Multipliers and Adjustments'!$C$43:$C$70=$A24)*('Multipliers and Adjustments'!$D$43:$D$70=$B$1))</f>
        <v>0</v>
      </c>
      <c r="D24" s="10" cm="1">
        <f t="array" ref="D24">SUMIFS('EPA non-CO2 Data'!$H:$H,'EPA non-CO2 Data'!$A:$A,'Country Selector'!$A$2,'EPA non-CO2 Data'!$J:$J,$B$1,'EPA non-CO2 Data'!$I:$I,$A24,'EPA non-CO2 Data'!$F:$F,D$2)*10^12*SUMPRODUCT('Multipliers and Adjustments'!$E$43:$AN$70*('Multipliers and Adjustments'!$E$42:$AN$42=D$2)*('Multipliers and Adjustments'!$C$43:$C$70=$A24)*('Multipliers and Adjustments'!$D$43:$D$70=$B$1))</f>
        <v>0</v>
      </c>
      <c r="E24" s="10" cm="1">
        <f t="array" ref="E24">SUMIFS('EPA non-CO2 Data'!$H:$H,'EPA non-CO2 Data'!$A:$A,'Country Selector'!$A$2,'EPA non-CO2 Data'!$J:$J,$B$1,'EPA non-CO2 Data'!$I:$I,$A24,'EPA non-CO2 Data'!$F:$F,E$2)*10^12*SUMPRODUCT('Multipliers and Adjustments'!$E$43:$AN$70*('Multipliers and Adjustments'!$E$42:$AN$42=E$2)*('Multipliers and Adjustments'!$C$43:$C$70=$A24)*('Multipliers and Adjustments'!$D$43:$D$70=$B$1))</f>
        <v>0</v>
      </c>
      <c r="F24" s="10" cm="1">
        <f t="array" ref="F24">SUMIFS('EPA non-CO2 Data'!$H:$H,'EPA non-CO2 Data'!$A:$A,'Country Selector'!$A$2,'EPA non-CO2 Data'!$J:$J,$B$1,'EPA non-CO2 Data'!$I:$I,$A24,'EPA non-CO2 Data'!$F:$F,F$2)*10^12*SUMPRODUCT('Multipliers and Adjustments'!$E$43:$AN$70*('Multipliers and Adjustments'!$E$42:$AN$42=F$2)*('Multipliers and Adjustments'!$C$43:$C$70=$A24)*('Multipliers and Adjustments'!$D$43:$D$70=$B$1))</f>
        <v>0</v>
      </c>
      <c r="G24" s="10" cm="1">
        <f t="array" ref="G24">SUMIFS('EPA non-CO2 Data'!$H:$H,'EPA non-CO2 Data'!$A:$A,'Country Selector'!$A$2,'EPA non-CO2 Data'!$J:$J,$B$1,'EPA non-CO2 Data'!$I:$I,$A24,'EPA non-CO2 Data'!$F:$F,G$2)*10^12*SUMPRODUCT('Multipliers and Adjustments'!$E$43:$AN$70*('Multipliers and Adjustments'!$E$42:$AN$42=G$2)*('Multipliers and Adjustments'!$C$43:$C$70=$A24)*('Multipliers and Adjustments'!$D$43:$D$70=$B$1))</f>
        <v>0</v>
      </c>
      <c r="H24" s="10" cm="1">
        <f t="array" ref="H24">SUMIFS('EPA non-CO2 Data'!$H:$H,'EPA non-CO2 Data'!$A:$A,'Country Selector'!$A$2,'EPA non-CO2 Data'!$J:$J,$B$1,'EPA non-CO2 Data'!$I:$I,$A24,'EPA non-CO2 Data'!$F:$F,H$2)*10^12*SUMPRODUCT('Multipliers and Adjustments'!$E$43:$AN$70*('Multipliers and Adjustments'!$E$42:$AN$42=H$2)*('Multipliers and Adjustments'!$C$43:$C$70=$A24)*('Multipliers and Adjustments'!$D$43:$D$70=$B$1))</f>
        <v>0</v>
      </c>
      <c r="I24" s="10" cm="1">
        <f t="array" ref="I24">SUMIFS('EPA non-CO2 Data'!$H:$H,'EPA non-CO2 Data'!$A:$A,'Country Selector'!$A$2,'EPA non-CO2 Data'!$J:$J,$B$1,'EPA non-CO2 Data'!$I:$I,$A24,'EPA non-CO2 Data'!$F:$F,I$2)*10^12*SUMPRODUCT('Multipliers and Adjustments'!$E$43:$AN$70*('Multipliers and Adjustments'!$E$42:$AN$42=I$2)*('Multipliers and Adjustments'!$C$43:$C$70=$A24)*('Multipliers and Adjustments'!$D$43:$D$70=$B$1))</f>
        <v>0</v>
      </c>
      <c r="J24" s="10" cm="1">
        <f t="array" ref="J24">SUMIFS('EPA non-CO2 Data'!$H:$H,'EPA non-CO2 Data'!$A:$A,'Country Selector'!$A$2,'EPA non-CO2 Data'!$J:$J,$B$1,'EPA non-CO2 Data'!$I:$I,$A24,'EPA non-CO2 Data'!$F:$F,J$2)*10^12*SUMPRODUCT('Multipliers and Adjustments'!$E$43:$AN$70*('Multipliers and Adjustments'!$E$42:$AN$42=J$2)*('Multipliers and Adjustments'!$C$43:$C$70=$A24)*('Multipliers and Adjustments'!$D$43:$D$70=$B$1))</f>
        <v>0</v>
      </c>
      <c r="K24" s="10" cm="1">
        <f t="array" ref="K24">SUMIFS('EPA non-CO2 Data'!$H:$H,'EPA non-CO2 Data'!$A:$A,'Country Selector'!$A$2,'EPA non-CO2 Data'!$J:$J,$B$1,'EPA non-CO2 Data'!$I:$I,$A24,'EPA non-CO2 Data'!$F:$F,K$2)*10^12*SUMPRODUCT('Multipliers and Adjustments'!$E$43:$AN$70*('Multipliers and Adjustments'!$E$42:$AN$42=K$2)*('Multipliers and Adjustments'!$C$43:$C$70=$A24)*('Multipliers and Adjustments'!$D$43:$D$70=$B$1))</f>
        <v>0</v>
      </c>
      <c r="L24" s="10" cm="1">
        <f t="array" ref="L24">SUMIFS('EPA non-CO2 Data'!$H:$H,'EPA non-CO2 Data'!$A:$A,'Country Selector'!$A$2,'EPA non-CO2 Data'!$J:$J,$B$1,'EPA non-CO2 Data'!$I:$I,$A24,'EPA non-CO2 Data'!$F:$F,L$2)*10^12*SUMPRODUCT('Multipliers and Adjustments'!$E$43:$AN$70*('Multipliers and Adjustments'!$E$42:$AN$42=L$2)*('Multipliers and Adjustments'!$C$43:$C$70=$A24)*('Multipliers and Adjustments'!$D$43:$D$70=$B$1))</f>
        <v>0</v>
      </c>
      <c r="M24" s="10" cm="1">
        <f t="array" ref="M24">SUMIFS('EPA non-CO2 Data'!$H:$H,'EPA non-CO2 Data'!$A:$A,'Country Selector'!$A$2,'EPA non-CO2 Data'!$J:$J,$B$1,'EPA non-CO2 Data'!$I:$I,$A24,'EPA non-CO2 Data'!$F:$F,M$2)*10^12*SUMPRODUCT('Multipliers and Adjustments'!$E$43:$AN$70*('Multipliers and Adjustments'!$E$42:$AN$42=M$2)*('Multipliers and Adjustments'!$C$43:$C$70=$A24)*('Multipliers and Adjustments'!$D$43:$D$70=$B$1))</f>
        <v>0</v>
      </c>
      <c r="N24" s="10" cm="1">
        <f t="array" ref="N24">SUMIFS('EPA non-CO2 Data'!$H:$H,'EPA non-CO2 Data'!$A:$A,'Country Selector'!$A$2,'EPA non-CO2 Data'!$J:$J,$B$1,'EPA non-CO2 Data'!$I:$I,$A24,'EPA non-CO2 Data'!$F:$F,N$2)*10^12*SUMPRODUCT('Multipliers and Adjustments'!$E$43:$AN$70*('Multipliers and Adjustments'!$E$42:$AN$42=N$2)*('Multipliers and Adjustments'!$C$43:$C$70=$A24)*('Multipliers and Adjustments'!$D$43:$D$70=$B$1))</f>
        <v>0</v>
      </c>
      <c r="O24" s="10" cm="1">
        <f t="array" ref="O24">SUMIFS('EPA non-CO2 Data'!$H:$H,'EPA non-CO2 Data'!$A:$A,'Country Selector'!$A$2,'EPA non-CO2 Data'!$J:$J,$B$1,'EPA non-CO2 Data'!$I:$I,$A24,'EPA non-CO2 Data'!$F:$F,O$2)*10^12*SUMPRODUCT('Multipliers and Adjustments'!$E$43:$AN$70*('Multipliers and Adjustments'!$E$42:$AN$42=O$2)*('Multipliers and Adjustments'!$C$43:$C$70=$A24)*('Multipliers and Adjustments'!$D$43:$D$70=$B$1))</f>
        <v>0</v>
      </c>
      <c r="P24" s="10" cm="1">
        <f t="array" ref="P24">SUMIFS('EPA non-CO2 Data'!$H:$H,'EPA non-CO2 Data'!$A:$A,'Country Selector'!$A$2,'EPA non-CO2 Data'!$J:$J,$B$1,'EPA non-CO2 Data'!$I:$I,$A24,'EPA non-CO2 Data'!$F:$F,P$2)*10^12*SUMPRODUCT('Multipliers and Adjustments'!$E$43:$AN$70*('Multipliers and Adjustments'!$E$42:$AN$42=P$2)*('Multipliers and Adjustments'!$C$43:$C$70=$A24)*('Multipliers and Adjustments'!$D$43:$D$70=$B$1))</f>
        <v>0</v>
      </c>
      <c r="Q24" s="10" cm="1">
        <f t="array" ref="Q24">SUMIFS('EPA non-CO2 Data'!$H:$H,'EPA non-CO2 Data'!$A:$A,'Country Selector'!$A$2,'EPA non-CO2 Data'!$J:$J,$B$1,'EPA non-CO2 Data'!$I:$I,$A24,'EPA non-CO2 Data'!$F:$F,Q$2)*10^12*SUMPRODUCT('Multipliers and Adjustments'!$E$43:$AN$70*('Multipliers and Adjustments'!$E$42:$AN$42=Q$2)*('Multipliers and Adjustments'!$C$43:$C$70=$A24)*('Multipliers and Adjustments'!$D$43:$D$70=$B$1))</f>
        <v>0</v>
      </c>
      <c r="R24" s="10" cm="1">
        <f t="array" ref="R24">SUMIFS('EPA non-CO2 Data'!$H:$H,'EPA non-CO2 Data'!$A:$A,'Country Selector'!$A$2,'EPA non-CO2 Data'!$J:$J,$B$1,'EPA non-CO2 Data'!$I:$I,$A24,'EPA non-CO2 Data'!$F:$F,R$2)*10^12*SUMPRODUCT('Multipliers and Adjustments'!$E$43:$AN$70*('Multipliers and Adjustments'!$E$42:$AN$42=R$2)*('Multipliers and Adjustments'!$C$43:$C$70=$A24)*('Multipliers and Adjustments'!$D$43:$D$70=$B$1))</f>
        <v>0</v>
      </c>
      <c r="S24" s="10" cm="1">
        <f t="array" ref="S24">SUMIFS('EPA non-CO2 Data'!$H:$H,'EPA non-CO2 Data'!$A:$A,'Country Selector'!$A$2,'EPA non-CO2 Data'!$J:$J,$B$1,'EPA non-CO2 Data'!$I:$I,$A24,'EPA non-CO2 Data'!$F:$F,S$2)*10^12*SUMPRODUCT('Multipliers and Adjustments'!$E$43:$AN$70*('Multipliers and Adjustments'!$E$42:$AN$42=S$2)*('Multipliers and Adjustments'!$C$43:$C$70=$A24)*('Multipliers and Adjustments'!$D$43:$D$70=$B$1))</f>
        <v>0</v>
      </c>
      <c r="T24" s="10" cm="1">
        <f t="array" ref="T24">SUMIFS('EPA non-CO2 Data'!$H:$H,'EPA non-CO2 Data'!$A:$A,'Country Selector'!$A$2,'EPA non-CO2 Data'!$J:$J,$B$1,'EPA non-CO2 Data'!$I:$I,$A24,'EPA non-CO2 Data'!$F:$F,T$2)*10^12*SUMPRODUCT('Multipliers and Adjustments'!$E$43:$AN$70*('Multipliers and Adjustments'!$E$42:$AN$42=T$2)*('Multipliers and Adjustments'!$C$43:$C$70=$A24)*('Multipliers and Adjustments'!$D$43:$D$70=$B$1))</f>
        <v>0</v>
      </c>
      <c r="U24" s="10" cm="1">
        <f t="array" ref="U24">SUMIFS('EPA non-CO2 Data'!$H:$H,'EPA non-CO2 Data'!$A:$A,'Country Selector'!$A$2,'EPA non-CO2 Data'!$J:$J,$B$1,'EPA non-CO2 Data'!$I:$I,$A24,'EPA non-CO2 Data'!$F:$F,U$2)*10^12*SUMPRODUCT('Multipliers and Adjustments'!$E$43:$AN$70*('Multipliers and Adjustments'!$E$42:$AN$42=U$2)*('Multipliers and Adjustments'!$C$43:$C$70=$A24)*('Multipliers and Adjustments'!$D$43:$D$70=$B$1))</f>
        <v>0</v>
      </c>
      <c r="V24" s="10" cm="1">
        <f t="array" ref="V24">SUMIFS('EPA non-CO2 Data'!$H:$H,'EPA non-CO2 Data'!$A:$A,'Country Selector'!$A$2,'EPA non-CO2 Data'!$J:$J,$B$1,'EPA non-CO2 Data'!$I:$I,$A24,'EPA non-CO2 Data'!$F:$F,V$2)*10^12*SUMPRODUCT('Multipliers and Adjustments'!$E$43:$AN$70*('Multipliers and Adjustments'!$E$42:$AN$42=V$2)*('Multipliers and Adjustments'!$C$43:$C$70=$A24)*('Multipliers and Adjustments'!$D$43:$D$70=$B$1))</f>
        <v>0</v>
      </c>
      <c r="W24" s="10" cm="1">
        <f t="array" ref="W24">SUMIFS('EPA non-CO2 Data'!$H:$H,'EPA non-CO2 Data'!$A:$A,'Country Selector'!$A$2,'EPA non-CO2 Data'!$J:$J,$B$1,'EPA non-CO2 Data'!$I:$I,$A24,'EPA non-CO2 Data'!$F:$F,W$2)*10^12*SUMPRODUCT('Multipliers and Adjustments'!$E$43:$AN$70*('Multipliers and Adjustments'!$E$42:$AN$42=W$2)*('Multipliers and Adjustments'!$C$43:$C$70=$A24)*('Multipliers and Adjustments'!$D$43:$D$70=$B$1))</f>
        <v>0</v>
      </c>
      <c r="X24" s="10" cm="1">
        <f t="array" ref="X24">SUMIFS('EPA non-CO2 Data'!$H:$H,'EPA non-CO2 Data'!$A:$A,'Country Selector'!$A$2,'EPA non-CO2 Data'!$J:$J,$B$1,'EPA non-CO2 Data'!$I:$I,$A24,'EPA non-CO2 Data'!$F:$F,X$2)*10^12*SUMPRODUCT('Multipliers and Adjustments'!$E$43:$AN$70*('Multipliers and Adjustments'!$E$42:$AN$42=X$2)*('Multipliers and Adjustments'!$C$43:$C$70=$A24)*('Multipliers and Adjustments'!$D$43:$D$70=$B$1))</f>
        <v>0</v>
      </c>
      <c r="Y24" s="10" cm="1">
        <f t="array" ref="Y24">SUMIFS('EPA non-CO2 Data'!$H:$H,'EPA non-CO2 Data'!$A:$A,'Country Selector'!$A$2,'EPA non-CO2 Data'!$J:$J,$B$1,'EPA non-CO2 Data'!$I:$I,$A24,'EPA non-CO2 Data'!$F:$F,Y$2)*10^12*SUMPRODUCT('Multipliers and Adjustments'!$E$43:$AN$70*('Multipliers and Adjustments'!$E$42:$AN$42=Y$2)*('Multipliers and Adjustments'!$C$43:$C$70=$A24)*('Multipliers and Adjustments'!$D$43:$D$70=$B$1))</f>
        <v>0</v>
      </c>
      <c r="Z24" s="10" cm="1">
        <f t="array" ref="Z24">SUMIFS('EPA non-CO2 Data'!$H:$H,'EPA non-CO2 Data'!$A:$A,'Country Selector'!$A$2,'EPA non-CO2 Data'!$J:$J,$B$1,'EPA non-CO2 Data'!$I:$I,$A24,'EPA non-CO2 Data'!$F:$F,Z$2)*10^12*SUMPRODUCT('Multipliers and Adjustments'!$E$43:$AN$70*('Multipliers and Adjustments'!$E$42:$AN$42=Z$2)*('Multipliers and Adjustments'!$C$43:$C$70=$A24)*('Multipliers and Adjustments'!$D$43:$D$70=$B$1))</f>
        <v>0</v>
      </c>
      <c r="AA24" s="10" cm="1">
        <f t="array" ref="AA24">SUMIFS('EPA non-CO2 Data'!$H:$H,'EPA non-CO2 Data'!$A:$A,'Country Selector'!$A$2,'EPA non-CO2 Data'!$J:$J,$B$1,'EPA non-CO2 Data'!$I:$I,$A24,'EPA non-CO2 Data'!$F:$F,AA$2)*10^12*SUMPRODUCT('Multipliers and Adjustments'!$E$43:$AN$70*('Multipliers and Adjustments'!$E$42:$AN$42=AA$2)*('Multipliers and Adjustments'!$C$43:$C$70=$A24)*('Multipliers and Adjustments'!$D$43:$D$70=$B$1))</f>
        <v>0</v>
      </c>
      <c r="AB24" s="10" cm="1">
        <f t="array" ref="AB24">SUMIFS('EPA non-CO2 Data'!$H:$H,'EPA non-CO2 Data'!$A:$A,'Country Selector'!$A$2,'EPA non-CO2 Data'!$J:$J,$B$1,'EPA non-CO2 Data'!$I:$I,$A24,'EPA non-CO2 Data'!$F:$F,AB$2)*10^12*SUMPRODUCT('Multipliers and Adjustments'!$E$43:$AN$70*('Multipliers and Adjustments'!$E$42:$AN$42=AB$2)*('Multipliers and Adjustments'!$C$43:$C$70=$A24)*('Multipliers and Adjustments'!$D$43:$D$70=$B$1))</f>
        <v>0</v>
      </c>
      <c r="AC24" s="10" cm="1">
        <f t="array" ref="AC24">SUMIFS('EPA non-CO2 Data'!$H:$H,'EPA non-CO2 Data'!$A:$A,'Country Selector'!$A$2,'EPA non-CO2 Data'!$J:$J,$B$1,'EPA non-CO2 Data'!$I:$I,$A24,'EPA non-CO2 Data'!$F:$F,AC$2)*10^12*SUMPRODUCT('Multipliers and Adjustments'!$E$43:$AN$70*('Multipliers and Adjustments'!$E$42:$AN$42=AC$2)*('Multipliers and Adjustments'!$C$43:$C$70=$A24)*('Multipliers and Adjustments'!$D$43:$D$70=$B$1))</f>
        <v>0</v>
      </c>
      <c r="AD24" s="10" cm="1">
        <f t="array" ref="AD24">SUMIFS('EPA non-CO2 Data'!$H:$H,'EPA non-CO2 Data'!$A:$A,'Country Selector'!$A$2,'EPA non-CO2 Data'!$J:$J,$B$1,'EPA non-CO2 Data'!$I:$I,$A24,'EPA non-CO2 Data'!$F:$F,AD$2)*10^12*SUMPRODUCT('Multipliers and Adjustments'!$E$43:$AN$70*('Multipliers and Adjustments'!$E$42:$AN$42=AD$2)*('Multipliers and Adjustments'!$C$43:$C$70=$A24)*('Multipliers and Adjustments'!$D$43:$D$70=$B$1))</f>
        <v>0</v>
      </c>
      <c r="AE24" s="10" cm="1">
        <f t="array" ref="AE24">SUMIFS('EPA non-CO2 Data'!$H:$H,'EPA non-CO2 Data'!$A:$A,'Country Selector'!$A$2,'EPA non-CO2 Data'!$J:$J,$B$1,'EPA non-CO2 Data'!$I:$I,$A24,'EPA non-CO2 Data'!$F:$F,AE$2)*10^12*SUMPRODUCT('Multipliers and Adjustments'!$E$43:$AN$70*('Multipliers and Adjustments'!$E$42:$AN$42=AE$2)*('Multipliers and Adjustments'!$C$43:$C$70=$A24)*('Multipliers and Adjustments'!$D$43:$D$70=$B$1))</f>
        <v>0</v>
      </c>
      <c r="AF24" s="10" cm="1">
        <f t="array" ref="AF24">SUMIFS('EPA non-CO2 Data'!$H:$H,'EPA non-CO2 Data'!$A:$A,'Country Selector'!$A$2,'EPA non-CO2 Data'!$J:$J,$B$1,'EPA non-CO2 Data'!$I:$I,$A24,'EPA non-CO2 Data'!$F:$F,AF$2)*10^12*SUMPRODUCT('Multipliers and Adjustments'!$E$43:$AN$70*('Multipliers and Adjustments'!$E$42:$AN$42=AF$2)*('Multipliers and Adjustments'!$C$43:$C$70=$A24)*('Multipliers and Adjustments'!$D$43:$D$70=$B$1))</f>
        <v>0</v>
      </c>
      <c r="AG24" s="10" cm="1">
        <f t="array" ref="AG24">SUMIFS('EPA non-CO2 Data'!$H:$H,'EPA non-CO2 Data'!$A:$A,'Country Selector'!$A$2,'EPA non-CO2 Data'!$J:$J,$B$1,'EPA non-CO2 Data'!$I:$I,$A24,'EPA non-CO2 Data'!$F:$F,AG$2)*10^12*SUMPRODUCT('Multipliers and Adjustments'!$E$43:$AN$70*('Multipliers and Adjustments'!$E$42:$AN$42=AG$2)*('Multipliers and Adjustments'!$C$43:$C$70=$A24)*('Multipliers and Adjustments'!$D$43:$D$70=$B$1))</f>
        <v>0</v>
      </c>
      <c r="AH24" s="10" cm="1">
        <f t="array" ref="AH24">SUMIFS('EPA non-CO2 Data'!$H:$H,'EPA non-CO2 Data'!$A:$A,'Country Selector'!$A$2,'EPA non-CO2 Data'!$J:$J,$B$1,'EPA non-CO2 Data'!$I:$I,$A24,'EPA non-CO2 Data'!$F:$F,AH$2)*10^12*SUMPRODUCT('Multipliers and Adjustments'!$E$43:$AN$70*('Multipliers and Adjustments'!$E$42:$AN$42=AH$2)*('Multipliers and Adjustments'!$C$43:$C$70=$A24)*('Multipliers and Adjustments'!$D$43:$D$70=$B$1))</f>
        <v>0</v>
      </c>
      <c r="AI24" s="10" cm="1">
        <f t="array" ref="AI24">SUMIFS('EPA non-CO2 Data'!$H:$H,'EPA non-CO2 Data'!$A:$A,'Country Selector'!$A$2,'EPA non-CO2 Data'!$J:$J,$B$1,'EPA non-CO2 Data'!$I:$I,$A24,'EPA non-CO2 Data'!$F:$F,AI$2)*10^12*SUMPRODUCT('Multipliers and Adjustments'!$E$43:$AN$70*('Multipliers and Adjustments'!$E$42:$AN$42=AI$2)*('Multipliers and Adjustments'!$C$43:$C$70=$A24)*('Multipliers and Adjustments'!$D$43:$D$70=$B$1))</f>
        <v>0</v>
      </c>
      <c r="AJ24" s="10" cm="1">
        <f t="array" ref="AJ24">SUMIFS('EPA non-CO2 Data'!$H:$H,'EPA non-CO2 Data'!$A:$A,'Country Selector'!$A$2,'EPA non-CO2 Data'!$J:$J,$B$1,'EPA non-CO2 Data'!$I:$I,$A24,'EPA non-CO2 Data'!$F:$F,AJ$2)*10^12*SUMPRODUCT('Multipliers and Adjustments'!$E$43:$AN$70*('Multipliers and Adjustments'!$E$42:$AN$42=AJ$2)*('Multipliers and Adjustments'!$C$43:$C$70=$A24)*('Multipliers and Adjustments'!$D$43:$D$70=$B$1))</f>
        <v>0</v>
      </c>
      <c r="AK24" s="10" cm="1">
        <f t="array" ref="AK24">SUMIFS('EPA non-CO2 Data'!$H:$H,'EPA non-CO2 Data'!$A:$A,'Country Selector'!$A$2,'EPA non-CO2 Data'!$J:$J,$B$1,'EPA non-CO2 Data'!$I:$I,$A24,'EPA non-CO2 Data'!$F:$F,AK$2)*10^12*SUMPRODUCT('Multipliers and Adjustments'!$E$43:$AN$70*('Multipliers and Adjustments'!$E$42:$AN$42=AK$2)*('Multipliers and Adjustments'!$C$43:$C$70=$A24)*('Multipliers and Adjustments'!$D$43:$D$70=$B$1))</f>
        <v>0</v>
      </c>
    </row>
    <row r="25" spans="1:39" x14ac:dyDescent="0.25">
      <c r="A25" t="s">
        <v>553</v>
      </c>
      <c r="B25" s="10" cm="1">
        <f t="array" ref="B25">SUMIFS('EPA non-CO2 Data'!$H:$H,'EPA non-CO2 Data'!$A:$A,'Country Selector'!$A$2,'EPA non-CO2 Data'!$J:$J,$B$1,'EPA non-CO2 Data'!$I:$I,$A25,'EPA non-CO2 Data'!$F:$F,B$2)*10^12*SUMPRODUCT('Multipliers and Adjustments'!$E$43:$AN$70*('Multipliers and Adjustments'!$E$42:$AN$42=B$2)*('Multipliers and Adjustments'!$C$43:$C$70=$A25)*('Multipliers and Adjustments'!$D$43:$D$70=$B$1))</f>
        <v>0</v>
      </c>
      <c r="C25" s="10" cm="1">
        <f t="array" ref="C25">SUMIFS('EPA non-CO2 Data'!$H:$H,'EPA non-CO2 Data'!$A:$A,'Country Selector'!$A$2,'EPA non-CO2 Data'!$J:$J,$B$1,'EPA non-CO2 Data'!$I:$I,$A25,'EPA non-CO2 Data'!$F:$F,C$2)*10^12*SUMPRODUCT('Multipliers and Adjustments'!$E$43:$AN$70*('Multipliers and Adjustments'!$E$42:$AN$42=C$2)*('Multipliers and Adjustments'!$C$43:$C$70=$A25)*('Multipliers and Adjustments'!$D$43:$D$70=$B$1))</f>
        <v>0</v>
      </c>
      <c r="D25" s="10" cm="1">
        <f t="array" ref="D25">SUMIFS('EPA non-CO2 Data'!$H:$H,'EPA non-CO2 Data'!$A:$A,'Country Selector'!$A$2,'EPA non-CO2 Data'!$J:$J,$B$1,'EPA non-CO2 Data'!$I:$I,$A25,'EPA non-CO2 Data'!$F:$F,D$2)*10^12*SUMPRODUCT('Multipliers and Adjustments'!$E$43:$AN$70*('Multipliers and Adjustments'!$E$42:$AN$42=D$2)*('Multipliers and Adjustments'!$C$43:$C$70=$A25)*('Multipliers and Adjustments'!$D$43:$D$70=$B$1))</f>
        <v>0</v>
      </c>
      <c r="E25" s="10" cm="1">
        <f t="array" ref="E25">SUMIFS('EPA non-CO2 Data'!$H:$H,'EPA non-CO2 Data'!$A:$A,'Country Selector'!$A$2,'EPA non-CO2 Data'!$J:$J,$B$1,'EPA non-CO2 Data'!$I:$I,$A25,'EPA non-CO2 Data'!$F:$F,E$2)*10^12*SUMPRODUCT('Multipliers and Adjustments'!$E$43:$AN$70*('Multipliers and Adjustments'!$E$42:$AN$42=E$2)*('Multipliers and Adjustments'!$C$43:$C$70=$A25)*('Multipliers and Adjustments'!$D$43:$D$70=$B$1))</f>
        <v>0</v>
      </c>
      <c r="F25" s="10" cm="1">
        <f t="array" ref="F25">SUMIFS('EPA non-CO2 Data'!$H:$H,'EPA non-CO2 Data'!$A:$A,'Country Selector'!$A$2,'EPA non-CO2 Data'!$J:$J,$B$1,'EPA non-CO2 Data'!$I:$I,$A25,'EPA non-CO2 Data'!$F:$F,F$2)*10^12*SUMPRODUCT('Multipliers and Adjustments'!$E$43:$AN$70*('Multipliers and Adjustments'!$E$42:$AN$42=F$2)*('Multipliers and Adjustments'!$C$43:$C$70=$A25)*('Multipliers and Adjustments'!$D$43:$D$70=$B$1))</f>
        <v>0</v>
      </c>
      <c r="G25" s="10" cm="1">
        <f t="array" ref="G25">SUMIFS('EPA non-CO2 Data'!$H:$H,'EPA non-CO2 Data'!$A:$A,'Country Selector'!$A$2,'EPA non-CO2 Data'!$J:$J,$B$1,'EPA non-CO2 Data'!$I:$I,$A25,'EPA non-CO2 Data'!$F:$F,G$2)*10^12*SUMPRODUCT('Multipliers and Adjustments'!$E$43:$AN$70*('Multipliers and Adjustments'!$E$42:$AN$42=G$2)*('Multipliers and Adjustments'!$C$43:$C$70=$A25)*('Multipliers and Adjustments'!$D$43:$D$70=$B$1))</f>
        <v>0</v>
      </c>
      <c r="H25" s="10" cm="1">
        <f t="array" ref="H25">SUMIFS('EPA non-CO2 Data'!$H:$H,'EPA non-CO2 Data'!$A:$A,'Country Selector'!$A$2,'EPA non-CO2 Data'!$J:$J,$B$1,'EPA non-CO2 Data'!$I:$I,$A25,'EPA non-CO2 Data'!$F:$F,H$2)*10^12*SUMPRODUCT('Multipliers and Adjustments'!$E$43:$AN$70*('Multipliers and Adjustments'!$E$42:$AN$42=H$2)*('Multipliers and Adjustments'!$C$43:$C$70=$A25)*('Multipliers and Adjustments'!$D$43:$D$70=$B$1))</f>
        <v>0</v>
      </c>
      <c r="I25" s="10" cm="1">
        <f t="array" ref="I25">SUMIFS('EPA non-CO2 Data'!$H:$H,'EPA non-CO2 Data'!$A:$A,'Country Selector'!$A$2,'EPA non-CO2 Data'!$J:$J,$B$1,'EPA non-CO2 Data'!$I:$I,$A25,'EPA non-CO2 Data'!$F:$F,I$2)*10^12*SUMPRODUCT('Multipliers and Adjustments'!$E$43:$AN$70*('Multipliers and Adjustments'!$E$42:$AN$42=I$2)*('Multipliers and Adjustments'!$C$43:$C$70=$A25)*('Multipliers and Adjustments'!$D$43:$D$70=$B$1))</f>
        <v>0</v>
      </c>
      <c r="J25" s="10" cm="1">
        <f t="array" ref="J25">SUMIFS('EPA non-CO2 Data'!$H:$H,'EPA non-CO2 Data'!$A:$A,'Country Selector'!$A$2,'EPA non-CO2 Data'!$J:$J,$B$1,'EPA non-CO2 Data'!$I:$I,$A25,'EPA non-CO2 Data'!$F:$F,J$2)*10^12*SUMPRODUCT('Multipliers and Adjustments'!$E$43:$AN$70*('Multipliers and Adjustments'!$E$42:$AN$42=J$2)*('Multipliers and Adjustments'!$C$43:$C$70=$A25)*('Multipliers and Adjustments'!$D$43:$D$70=$B$1))</f>
        <v>0</v>
      </c>
      <c r="K25" s="10" cm="1">
        <f t="array" ref="K25">SUMIFS('EPA non-CO2 Data'!$H:$H,'EPA non-CO2 Data'!$A:$A,'Country Selector'!$A$2,'EPA non-CO2 Data'!$J:$J,$B$1,'EPA non-CO2 Data'!$I:$I,$A25,'EPA non-CO2 Data'!$F:$F,K$2)*10^12*SUMPRODUCT('Multipliers and Adjustments'!$E$43:$AN$70*('Multipliers and Adjustments'!$E$42:$AN$42=K$2)*('Multipliers and Adjustments'!$C$43:$C$70=$A25)*('Multipliers and Adjustments'!$D$43:$D$70=$B$1))</f>
        <v>0</v>
      </c>
      <c r="L25" s="10" cm="1">
        <f t="array" ref="L25">SUMIFS('EPA non-CO2 Data'!$H:$H,'EPA non-CO2 Data'!$A:$A,'Country Selector'!$A$2,'EPA non-CO2 Data'!$J:$J,$B$1,'EPA non-CO2 Data'!$I:$I,$A25,'EPA non-CO2 Data'!$F:$F,L$2)*10^12*SUMPRODUCT('Multipliers and Adjustments'!$E$43:$AN$70*('Multipliers and Adjustments'!$E$42:$AN$42=L$2)*('Multipliers and Adjustments'!$C$43:$C$70=$A25)*('Multipliers and Adjustments'!$D$43:$D$70=$B$1))</f>
        <v>0</v>
      </c>
      <c r="M25" s="10" cm="1">
        <f t="array" ref="M25">SUMIFS('EPA non-CO2 Data'!$H:$H,'EPA non-CO2 Data'!$A:$A,'Country Selector'!$A$2,'EPA non-CO2 Data'!$J:$J,$B$1,'EPA non-CO2 Data'!$I:$I,$A25,'EPA non-CO2 Data'!$F:$F,M$2)*10^12*SUMPRODUCT('Multipliers and Adjustments'!$E$43:$AN$70*('Multipliers and Adjustments'!$E$42:$AN$42=M$2)*('Multipliers and Adjustments'!$C$43:$C$70=$A25)*('Multipliers and Adjustments'!$D$43:$D$70=$B$1))</f>
        <v>0</v>
      </c>
      <c r="N25" s="10" cm="1">
        <f t="array" ref="N25">SUMIFS('EPA non-CO2 Data'!$H:$H,'EPA non-CO2 Data'!$A:$A,'Country Selector'!$A$2,'EPA non-CO2 Data'!$J:$J,$B$1,'EPA non-CO2 Data'!$I:$I,$A25,'EPA non-CO2 Data'!$F:$F,N$2)*10^12*SUMPRODUCT('Multipliers and Adjustments'!$E$43:$AN$70*('Multipliers and Adjustments'!$E$42:$AN$42=N$2)*('Multipliers and Adjustments'!$C$43:$C$70=$A25)*('Multipliers and Adjustments'!$D$43:$D$70=$B$1))</f>
        <v>0</v>
      </c>
      <c r="O25" s="10" cm="1">
        <f t="array" ref="O25">SUMIFS('EPA non-CO2 Data'!$H:$H,'EPA non-CO2 Data'!$A:$A,'Country Selector'!$A$2,'EPA non-CO2 Data'!$J:$J,$B$1,'EPA non-CO2 Data'!$I:$I,$A25,'EPA non-CO2 Data'!$F:$F,O$2)*10^12*SUMPRODUCT('Multipliers and Adjustments'!$E$43:$AN$70*('Multipliers and Adjustments'!$E$42:$AN$42=O$2)*('Multipliers and Adjustments'!$C$43:$C$70=$A25)*('Multipliers and Adjustments'!$D$43:$D$70=$B$1))</f>
        <v>0</v>
      </c>
      <c r="P25" s="10" cm="1">
        <f t="array" ref="P25">SUMIFS('EPA non-CO2 Data'!$H:$H,'EPA non-CO2 Data'!$A:$A,'Country Selector'!$A$2,'EPA non-CO2 Data'!$J:$J,$B$1,'EPA non-CO2 Data'!$I:$I,$A25,'EPA non-CO2 Data'!$F:$F,P$2)*10^12*SUMPRODUCT('Multipliers and Adjustments'!$E$43:$AN$70*('Multipliers and Adjustments'!$E$42:$AN$42=P$2)*('Multipliers and Adjustments'!$C$43:$C$70=$A25)*('Multipliers and Adjustments'!$D$43:$D$70=$B$1))</f>
        <v>0</v>
      </c>
      <c r="Q25" s="10" cm="1">
        <f t="array" ref="Q25">SUMIFS('EPA non-CO2 Data'!$H:$H,'EPA non-CO2 Data'!$A:$A,'Country Selector'!$A$2,'EPA non-CO2 Data'!$J:$J,$B$1,'EPA non-CO2 Data'!$I:$I,$A25,'EPA non-CO2 Data'!$F:$F,Q$2)*10^12*SUMPRODUCT('Multipliers and Adjustments'!$E$43:$AN$70*('Multipliers and Adjustments'!$E$42:$AN$42=Q$2)*('Multipliers and Adjustments'!$C$43:$C$70=$A25)*('Multipliers and Adjustments'!$D$43:$D$70=$B$1))</f>
        <v>0</v>
      </c>
      <c r="R25" s="10" cm="1">
        <f t="array" ref="R25">SUMIFS('EPA non-CO2 Data'!$H:$H,'EPA non-CO2 Data'!$A:$A,'Country Selector'!$A$2,'EPA non-CO2 Data'!$J:$J,$B$1,'EPA non-CO2 Data'!$I:$I,$A25,'EPA non-CO2 Data'!$F:$F,R$2)*10^12*SUMPRODUCT('Multipliers and Adjustments'!$E$43:$AN$70*('Multipliers and Adjustments'!$E$42:$AN$42=R$2)*('Multipliers and Adjustments'!$C$43:$C$70=$A25)*('Multipliers and Adjustments'!$D$43:$D$70=$B$1))</f>
        <v>0</v>
      </c>
      <c r="S25" s="10" cm="1">
        <f t="array" ref="S25">SUMIFS('EPA non-CO2 Data'!$H:$H,'EPA non-CO2 Data'!$A:$A,'Country Selector'!$A$2,'EPA non-CO2 Data'!$J:$J,$B$1,'EPA non-CO2 Data'!$I:$I,$A25,'EPA non-CO2 Data'!$F:$F,S$2)*10^12*SUMPRODUCT('Multipliers and Adjustments'!$E$43:$AN$70*('Multipliers and Adjustments'!$E$42:$AN$42=S$2)*('Multipliers and Adjustments'!$C$43:$C$70=$A25)*('Multipliers and Adjustments'!$D$43:$D$70=$B$1))</f>
        <v>0</v>
      </c>
      <c r="T25" s="10" cm="1">
        <f t="array" ref="T25">SUMIFS('EPA non-CO2 Data'!$H:$H,'EPA non-CO2 Data'!$A:$A,'Country Selector'!$A$2,'EPA non-CO2 Data'!$J:$J,$B$1,'EPA non-CO2 Data'!$I:$I,$A25,'EPA non-CO2 Data'!$F:$F,T$2)*10^12*SUMPRODUCT('Multipliers and Adjustments'!$E$43:$AN$70*('Multipliers and Adjustments'!$E$42:$AN$42=T$2)*('Multipliers and Adjustments'!$C$43:$C$70=$A25)*('Multipliers and Adjustments'!$D$43:$D$70=$B$1))</f>
        <v>0</v>
      </c>
      <c r="U25" s="10" cm="1">
        <f t="array" ref="U25">SUMIFS('EPA non-CO2 Data'!$H:$H,'EPA non-CO2 Data'!$A:$A,'Country Selector'!$A$2,'EPA non-CO2 Data'!$J:$J,$B$1,'EPA non-CO2 Data'!$I:$I,$A25,'EPA non-CO2 Data'!$F:$F,U$2)*10^12*SUMPRODUCT('Multipliers and Adjustments'!$E$43:$AN$70*('Multipliers and Adjustments'!$E$42:$AN$42=U$2)*('Multipliers and Adjustments'!$C$43:$C$70=$A25)*('Multipliers and Adjustments'!$D$43:$D$70=$B$1))</f>
        <v>0</v>
      </c>
      <c r="V25" s="10" cm="1">
        <f t="array" ref="V25">SUMIFS('EPA non-CO2 Data'!$H:$H,'EPA non-CO2 Data'!$A:$A,'Country Selector'!$A$2,'EPA non-CO2 Data'!$J:$J,$B$1,'EPA non-CO2 Data'!$I:$I,$A25,'EPA non-CO2 Data'!$F:$F,V$2)*10^12*SUMPRODUCT('Multipliers and Adjustments'!$E$43:$AN$70*('Multipliers and Adjustments'!$E$42:$AN$42=V$2)*('Multipliers and Adjustments'!$C$43:$C$70=$A25)*('Multipliers and Adjustments'!$D$43:$D$70=$B$1))</f>
        <v>0</v>
      </c>
      <c r="W25" s="10" cm="1">
        <f t="array" ref="W25">SUMIFS('EPA non-CO2 Data'!$H:$H,'EPA non-CO2 Data'!$A:$A,'Country Selector'!$A$2,'EPA non-CO2 Data'!$J:$J,$B$1,'EPA non-CO2 Data'!$I:$I,$A25,'EPA non-CO2 Data'!$F:$F,W$2)*10^12*SUMPRODUCT('Multipliers and Adjustments'!$E$43:$AN$70*('Multipliers and Adjustments'!$E$42:$AN$42=W$2)*('Multipliers and Adjustments'!$C$43:$C$70=$A25)*('Multipliers and Adjustments'!$D$43:$D$70=$B$1))</f>
        <v>0</v>
      </c>
      <c r="X25" s="10" cm="1">
        <f t="array" ref="X25">SUMIFS('EPA non-CO2 Data'!$H:$H,'EPA non-CO2 Data'!$A:$A,'Country Selector'!$A$2,'EPA non-CO2 Data'!$J:$J,$B$1,'EPA non-CO2 Data'!$I:$I,$A25,'EPA non-CO2 Data'!$F:$F,X$2)*10^12*SUMPRODUCT('Multipliers and Adjustments'!$E$43:$AN$70*('Multipliers and Adjustments'!$E$42:$AN$42=X$2)*('Multipliers and Adjustments'!$C$43:$C$70=$A25)*('Multipliers and Adjustments'!$D$43:$D$70=$B$1))</f>
        <v>0</v>
      </c>
      <c r="Y25" s="10" cm="1">
        <f t="array" ref="Y25">SUMIFS('EPA non-CO2 Data'!$H:$H,'EPA non-CO2 Data'!$A:$A,'Country Selector'!$A$2,'EPA non-CO2 Data'!$J:$J,$B$1,'EPA non-CO2 Data'!$I:$I,$A25,'EPA non-CO2 Data'!$F:$F,Y$2)*10^12*SUMPRODUCT('Multipliers and Adjustments'!$E$43:$AN$70*('Multipliers and Adjustments'!$E$42:$AN$42=Y$2)*('Multipliers and Adjustments'!$C$43:$C$70=$A25)*('Multipliers and Adjustments'!$D$43:$D$70=$B$1))</f>
        <v>0</v>
      </c>
      <c r="Z25" s="10" cm="1">
        <f t="array" ref="Z25">SUMIFS('EPA non-CO2 Data'!$H:$H,'EPA non-CO2 Data'!$A:$A,'Country Selector'!$A$2,'EPA non-CO2 Data'!$J:$J,$B$1,'EPA non-CO2 Data'!$I:$I,$A25,'EPA non-CO2 Data'!$F:$F,Z$2)*10^12*SUMPRODUCT('Multipliers and Adjustments'!$E$43:$AN$70*('Multipliers and Adjustments'!$E$42:$AN$42=Z$2)*('Multipliers and Adjustments'!$C$43:$C$70=$A25)*('Multipliers and Adjustments'!$D$43:$D$70=$B$1))</f>
        <v>0</v>
      </c>
      <c r="AA25" s="10" cm="1">
        <f t="array" ref="AA25">SUMIFS('EPA non-CO2 Data'!$H:$H,'EPA non-CO2 Data'!$A:$A,'Country Selector'!$A$2,'EPA non-CO2 Data'!$J:$J,$B$1,'EPA non-CO2 Data'!$I:$I,$A25,'EPA non-CO2 Data'!$F:$F,AA$2)*10^12*SUMPRODUCT('Multipliers and Adjustments'!$E$43:$AN$70*('Multipliers and Adjustments'!$E$42:$AN$42=AA$2)*('Multipliers and Adjustments'!$C$43:$C$70=$A25)*('Multipliers and Adjustments'!$D$43:$D$70=$B$1))</f>
        <v>0</v>
      </c>
      <c r="AB25" s="10" cm="1">
        <f t="array" ref="AB25">SUMIFS('EPA non-CO2 Data'!$H:$H,'EPA non-CO2 Data'!$A:$A,'Country Selector'!$A$2,'EPA non-CO2 Data'!$J:$J,$B$1,'EPA non-CO2 Data'!$I:$I,$A25,'EPA non-CO2 Data'!$F:$F,AB$2)*10^12*SUMPRODUCT('Multipliers and Adjustments'!$E$43:$AN$70*('Multipliers and Adjustments'!$E$42:$AN$42=AB$2)*('Multipliers and Adjustments'!$C$43:$C$70=$A25)*('Multipliers and Adjustments'!$D$43:$D$70=$B$1))</f>
        <v>0</v>
      </c>
      <c r="AC25" s="10" cm="1">
        <f t="array" ref="AC25">SUMIFS('EPA non-CO2 Data'!$H:$H,'EPA non-CO2 Data'!$A:$A,'Country Selector'!$A$2,'EPA non-CO2 Data'!$J:$J,$B$1,'EPA non-CO2 Data'!$I:$I,$A25,'EPA non-CO2 Data'!$F:$F,AC$2)*10^12*SUMPRODUCT('Multipliers and Adjustments'!$E$43:$AN$70*('Multipliers and Adjustments'!$E$42:$AN$42=AC$2)*('Multipliers and Adjustments'!$C$43:$C$70=$A25)*('Multipliers and Adjustments'!$D$43:$D$70=$B$1))</f>
        <v>0</v>
      </c>
      <c r="AD25" s="10" cm="1">
        <f t="array" ref="AD25">SUMIFS('EPA non-CO2 Data'!$H:$H,'EPA non-CO2 Data'!$A:$A,'Country Selector'!$A$2,'EPA non-CO2 Data'!$J:$J,$B$1,'EPA non-CO2 Data'!$I:$I,$A25,'EPA non-CO2 Data'!$F:$F,AD$2)*10^12*SUMPRODUCT('Multipliers and Adjustments'!$E$43:$AN$70*('Multipliers and Adjustments'!$E$42:$AN$42=AD$2)*('Multipliers and Adjustments'!$C$43:$C$70=$A25)*('Multipliers and Adjustments'!$D$43:$D$70=$B$1))</f>
        <v>0</v>
      </c>
      <c r="AE25" s="10" cm="1">
        <f t="array" ref="AE25">SUMIFS('EPA non-CO2 Data'!$H:$H,'EPA non-CO2 Data'!$A:$A,'Country Selector'!$A$2,'EPA non-CO2 Data'!$J:$J,$B$1,'EPA non-CO2 Data'!$I:$I,$A25,'EPA non-CO2 Data'!$F:$F,AE$2)*10^12*SUMPRODUCT('Multipliers and Adjustments'!$E$43:$AN$70*('Multipliers and Adjustments'!$E$42:$AN$42=AE$2)*('Multipliers and Adjustments'!$C$43:$C$70=$A25)*('Multipliers and Adjustments'!$D$43:$D$70=$B$1))</f>
        <v>0</v>
      </c>
      <c r="AF25" s="10" cm="1">
        <f t="array" ref="AF25">SUMIFS('EPA non-CO2 Data'!$H:$H,'EPA non-CO2 Data'!$A:$A,'Country Selector'!$A$2,'EPA non-CO2 Data'!$J:$J,$B$1,'EPA non-CO2 Data'!$I:$I,$A25,'EPA non-CO2 Data'!$F:$F,AF$2)*10^12*SUMPRODUCT('Multipliers and Adjustments'!$E$43:$AN$70*('Multipliers and Adjustments'!$E$42:$AN$42=AF$2)*('Multipliers and Adjustments'!$C$43:$C$70=$A25)*('Multipliers and Adjustments'!$D$43:$D$70=$B$1))</f>
        <v>0</v>
      </c>
      <c r="AG25" s="10" cm="1">
        <f t="array" ref="AG25">SUMIFS('EPA non-CO2 Data'!$H:$H,'EPA non-CO2 Data'!$A:$A,'Country Selector'!$A$2,'EPA non-CO2 Data'!$J:$J,$B$1,'EPA non-CO2 Data'!$I:$I,$A25,'EPA non-CO2 Data'!$F:$F,AG$2)*10^12*SUMPRODUCT('Multipliers and Adjustments'!$E$43:$AN$70*('Multipliers and Adjustments'!$E$42:$AN$42=AG$2)*('Multipliers and Adjustments'!$C$43:$C$70=$A25)*('Multipliers and Adjustments'!$D$43:$D$70=$B$1))</f>
        <v>0</v>
      </c>
      <c r="AH25" s="10" cm="1">
        <f t="array" ref="AH25">SUMIFS('EPA non-CO2 Data'!$H:$H,'EPA non-CO2 Data'!$A:$A,'Country Selector'!$A$2,'EPA non-CO2 Data'!$J:$J,$B$1,'EPA non-CO2 Data'!$I:$I,$A25,'EPA non-CO2 Data'!$F:$F,AH$2)*10^12*SUMPRODUCT('Multipliers and Adjustments'!$E$43:$AN$70*('Multipliers and Adjustments'!$E$42:$AN$42=AH$2)*('Multipliers and Adjustments'!$C$43:$C$70=$A25)*('Multipliers and Adjustments'!$D$43:$D$70=$B$1))</f>
        <v>0</v>
      </c>
      <c r="AI25" s="10" cm="1">
        <f t="array" ref="AI25">SUMIFS('EPA non-CO2 Data'!$H:$H,'EPA non-CO2 Data'!$A:$A,'Country Selector'!$A$2,'EPA non-CO2 Data'!$J:$J,$B$1,'EPA non-CO2 Data'!$I:$I,$A25,'EPA non-CO2 Data'!$F:$F,AI$2)*10^12*SUMPRODUCT('Multipliers and Adjustments'!$E$43:$AN$70*('Multipliers and Adjustments'!$E$42:$AN$42=AI$2)*('Multipliers and Adjustments'!$C$43:$C$70=$A25)*('Multipliers and Adjustments'!$D$43:$D$70=$B$1))</f>
        <v>0</v>
      </c>
      <c r="AJ25" s="10" cm="1">
        <f t="array" ref="AJ25">SUMIFS('EPA non-CO2 Data'!$H:$H,'EPA non-CO2 Data'!$A:$A,'Country Selector'!$A$2,'EPA non-CO2 Data'!$J:$J,$B$1,'EPA non-CO2 Data'!$I:$I,$A25,'EPA non-CO2 Data'!$F:$F,AJ$2)*10^12*SUMPRODUCT('Multipliers and Adjustments'!$E$43:$AN$70*('Multipliers and Adjustments'!$E$42:$AN$42=AJ$2)*('Multipliers and Adjustments'!$C$43:$C$70=$A25)*('Multipliers and Adjustments'!$D$43:$D$70=$B$1))</f>
        <v>0</v>
      </c>
      <c r="AK25" s="10" cm="1">
        <f t="array" ref="AK25">SUMIFS('EPA non-CO2 Data'!$H:$H,'EPA non-CO2 Data'!$A:$A,'Country Selector'!$A$2,'EPA non-CO2 Data'!$J:$J,$B$1,'EPA non-CO2 Data'!$I:$I,$A25,'EPA non-CO2 Data'!$F:$F,AK$2)*10^12*SUMPRODUCT('Multipliers and Adjustments'!$E$43:$AN$70*('Multipliers and Adjustments'!$E$42:$AN$42=AK$2)*('Multipliers and Adjustments'!$C$43:$C$70=$A25)*('Multipliers and Adjustments'!$D$43:$D$70=$B$1))</f>
        <v>0</v>
      </c>
    </row>
    <row r="26" spans="1:39" x14ac:dyDescent="0.25">
      <c r="A26" t="s">
        <v>557</v>
      </c>
      <c r="B26" s="10" cm="1">
        <f t="array" ref="B26">SUMIFS('EPA non-CO2 Data'!$H:$H,'EPA non-CO2 Data'!$A:$A,'Country Selector'!$A$2,'EPA non-CO2 Data'!$J:$J,$B$1,'EPA non-CO2 Data'!$I:$I,$A26,'EPA non-CO2 Data'!$F:$F,B$2)*10^12*SUMPRODUCT('Multipliers and Adjustments'!$E$43:$AN$70*('Multipliers and Adjustments'!$E$42:$AN$42=B$2)*('Multipliers and Adjustments'!$C$43:$C$70=$A26)*('Multipliers and Adjustments'!$D$43:$D$70=$B$1))</f>
        <v>0</v>
      </c>
      <c r="C26" s="10" cm="1">
        <f t="array" ref="C26">SUMIFS('EPA non-CO2 Data'!$H:$H,'EPA non-CO2 Data'!$A:$A,'Country Selector'!$A$2,'EPA non-CO2 Data'!$J:$J,$B$1,'EPA non-CO2 Data'!$I:$I,$A26,'EPA non-CO2 Data'!$F:$F,C$2)*10^12*SUMPRODUCT('Multipliers and Adjustments'!$E$43:$AN$70*('Multipliers and Adjustments'!$E$42:$AN$42=C$2)*('Multipliers and Adjustments'!$C$43:$C$70=$A26)*('Multipliers and Adjustments'!$D$43:$D$70=$B$1))</f>
        <v>0</v>
      </c>
      <c r="D26" s="10" cm="1">
        <f t="array" ref="D26">SUMIFS('EPA non-CO2 Data'!$H:$H,'EPA non-CO2 Data'!$A:$A,'Country Selector'!$A$2,'EPA non-CO2 Data'!$J:$J,$B$1,'EPA non-CO2 Data'!$I:$I,$A26,'EPA non-CO2 Data'!$F:$F,D$2)*10^12*SUMPRODUCT('Multipliers and Adjustments'!$E$43:$AN$70*('Multipliers and Adjustments'!$E$42:$AN$42=D$2)*('Multipliers and Adjustments'!$C$43:$C$70=$A26)*('Multipliers and Adjustments'!$D$43:$D$70=$B$1))</f>
        <v>0</v>
      </c>
      <c r="E26" s="10" cm="1">
        <f t="array" ref="E26">SUMIFS('EPA non-CO2 Data'!$H:$H,'EPA non-CO2 Data'!$A:$A,'Country Selector'!$A$2,'EPA non-CO2 Data'!$J:$J,$B$1,'EPA non-CO2 Data'!$I:$I,$A26,'EPA non-CO2 Data'!$F:$F,E$2)*10^12*SUMPRODUCT('Multipliers and Adjustments'!$E$43:$AN$70*('Multipliers and Adjustments'!$E$42:$AN$42=E$2)*('Multipliers and Adjustments'!$C$43:$C$70=$A26)*('Multipliers and Adjustments'!$D$43:$D$70=$B$1))</f>
        <v>0</v>
      </c>
      <c r="F26" s="10" cm="1">
        <f t="array" ref="F26">SUMIFS('EPA non-CO2 Data'!$H:$H,'EPA non-CO2 Data'!$A:$A,'Country Selector'!$A$2,'EPA non-CO2 Data'!$J:$J,$B$1,'EPA non-CO2 Data'!$I:$I,$A26,'EPA non-CO2 Data'!$F:$F,F$2)*10^12*SUMPRODUCT('Multipliers and Adjustments'!$E$43:$AN$70*('Multipliers and Adjustments'!$E$42:$AN$42=F$2)*('Multipliers and Adjustments'!$C$43:$C$70=$A26)*('Multipliers and Adjustments'!$D$43:$D$70=$B$1))</f>
        <v>0</v>
      </c>
      <c r="G26" s="10" cm="1">
        <f t="array" ref="G26">SUMIFS('EPA non-CO2 Data'!$H:$H,'EPA non-CO2 Data'!$A:$A,'Country Selector'!$A$2,'EPA non-CO2 Data'!$J:$J,$B$1,'EPA non-CO2 Data'!$I:$I,$A26,'EPA non-CO2 Data'!$F:$F,G$2)*10^12*SUMPRODUCT('Multipliers and Adjustments'!$E$43:$AN$70*('Multipliers and Adjustments'!$E$42:$AN$42=G$2)*('Multipliers and Adjustments'!$C$43:$C$70=$A26)*('Multipliers and Adjustments'!$D$43:$D$70=$B$1))</f>
        <v>0</v>
      </c>
      <c r="H26" s="10" cm="1">
        <f t="array" ref="H26">SUMIFS('EPA non-CO2 Data'!$H:$H,'EPA non-CO2 Data'!$A:$A,'Country Selector'!$A$2,'EPA non-CO2 Data'!$J:$J,$B$1,'EPA non-CO2 Data'!$I:$I,$A26,'EPA non-CO2 Data'!$F:$F,H$2)*10^12*SUMPRODUCT('Multipliers and Adjustments'!$E$43:$AN$70*('Multipliers and Adjustments'!$E$42:$AN$42=H$2)*('Multipliers and Adjustments'!$C$43:$C$70=$A26)*('Multipliers and Adjustments'!$D$43:$D$70=$B$1))</f>
        <v>0</v>
      </c>
      <c r="I26" s="10" cm="1">
        <f t="array" ref="I26">SUMIFS('EPA non-CO2 Data'!$H:$H,'EPA non-CO2 Data'!$A:$A,'Country Selector'!$A$2,'EPA non-CO2 Data'!$J:$J,$B$1,'EPA non-CO2 Data'!$I:$I,$A26,'EPA non-CO2 Data'!$F:$F,I$2)*10^12*SUMPRODUCT('Multipliers and Adjustments'!$E$43:$AN$70*('Multipliers and Adjustments'!$E$42:$AN$42=I$2)*('Multipliers and Adjustments'!$C$43:$C$70=$A26)*('Multipliers and Adjustments'!$D$43:$D$70=$B$1))</f>
        <v>0</v>
      </c>
      <c r="J26" s="10" cm="1">
        <f t="array" ref="J26">SUMIFS('EPA non-CO2 Data'!$H:$H,'EPA non-CO2 Data'!$A:$A,'Country Selector'!$A$2,'EPA non-CO2 Data'!$J:$J,$B$1,'EPA non-CO2 Data'!$I:$I,$A26,'EPA non-CO2 Data'!$F:$F,J$2)*10^12*SUMPRODUCT('Multipliers and Adjustments'!$E$43:$AN$70*('Multipliers and Adjustments'!$E$42:$AN$42=J$2)*('Multipliers and Adjustments'!$C$43:$C$70=$A26)*('Multipliers and Adjustments'!$D$43:$D$70=$B$1))</f>
        <v>0</v>
      </c>
      <c r="K26" s="10" cm="1">
        <f t="array" ref="K26">SUMIFS('EPA non-CO2 Data'!$H:$H,'EPA non-CO2 Data'!$A:$A,'Country Selector'!$A$2,'EPA non-CO2 Data'!$J:$J,$B$1,'EPA non-CO2 Data'!$I:$I,$A26,'EPA non-CO2 Data'!$F:$F,K$2)*10^12*SUMPRODUCT('Multipliers and Adjustments'!$E$43:$AN$70*('Multipliers and Adjustments'!$E$42:$AN$42=K$2)*('Multipliers and Adjustments'!$C$43:$C$70=$A26)*('Multipliers and Adjustments'!$D$43:$D$70=$B$1))</f>
        <v>0</v>
      </c>
      <c r="L26" s="10" cm="1">
        <f t="array" ref="L26">SUMIFS('EPA non-CO2 Data'!$H:$H,'EPA non-CO2 Data'!$A:$A,'Country Selector'!$A$2,'EPA non-CO2 Data'!$J:$J,$B$1,'EPA non-CO2 Data'!$I:$I,$A26,'EPA non-CO2 Data'!$F:$F,L$2)*10^12*SUMPRODUCT('Multipliers and Adjustments'!$E$43:$AN$70*('Multipliers and Adjustments'!$E$42:$AN$42=L$2)*('Multipliers and Adjustments'!$C$43:$C$70=$A26)*('Multipliers and Adjustments'!$D$43:$D$70=$B$1))</f>
        <v>0</v>
      </c>
      <c r="M26" s="10" cm="1">
        <f t="array" ref="M26">SUMIFS('EPA non-CO2 Data'!$H:$H,'EPA non-CO2 Data'!$A:$A,'Country Selector'!$A$2,'EPA non-CO2 Data'!$J:$J,$B$1,'EPA non-CO2 Data'!$I:$I,$A26,'EPA non-CO2 Data'!$F:$F,M$2)*10^12*SUMPRODUCT('Multipliers and Adjustments'!$E$43:$AN$70*('Multipliers and Adjustments'!$E$42:$AN$42=M$2)*('Multipliers and Adjustments'!$C$43:$C$70=$A26)*('Multipliers and Adjustments'!$D$43:$D$70=$B$1))</f>
        <v>0</v>
      </c>
      <c r="N26" s="10" cm="1">
        <f t="array" ref="N26">SUMIFS('EPA non-CO2 Data'!$H:$H,'EPA non-CO2 Data'!$A:$A,'Country Selector'!$A$2,'EPA non-CO2 Data'!$J:$J,$B$1,'EPA non-CO2 Data'!$I:$I,$A26,'EPA non-CO2 Data'!$F:$F,N$2)*10^12*SUMPRODUCT('Multipliers and Adjustments'!$E$43:$AN$70*('Multipliers and Adjustments'!$E$42:$AN$42=N$2)*('Multipliers and Adjustments'!$C$43:$C$70=$A26)*('Multipliers and Adjustments'!$D$43:$D$70=$B$1))</f>
        <v>0</v>
      </c>
      <c r="O26" s="10" cm="1">
        <f t="array" ref="O26">SUMIFS('EPA non-CO2 Data'!$H:$H,'EPA non-CO2 Data'!$A:$A,'Country Selector'!$A$2,'EPA non-CO2 Data'!$J:$J,$B$1,'EPA non-CO2 Data'!$I:$I,$A26,'EPA non-CO2 Data'!$F:$F,O$2)*10^12*SUMPRODUCT('Multipliers and Adjustments'!$E$43:$AN$70*('Multipliers and Adjustments'!$E$42:$AN$42=O$2)*('Multipliers and Adjustments'!$C$43:$C$70=$A26)*('Multipliers and Adjustments'!$D$43:$D$70=$B$1))</f>
        <v>0</v>
      </c>
      <c r="P26" s="10" cm="1">
        <f t="array" ref="P26">SUMIFS('EPA non-CO2 Data'!$H:$H,'EPA non-CO2 Data'!$A:$A,'Country Selector'!$A$2,'EPA non-CO2 Data'!$J:$J,$B$1,'EPA non-CO2 Data'!$I:$I,$A26,'EPA non-CO2 Data'!$F:$F,P$2)*10^12*SUMPRODUCT('Multipliers and Adjustments'!$E$43:$AN$70*('Multipliers and Adjustments'!$E$42:$AN$42=P$2)*('Multipliers and Adjustments'!$C$43:$C$70=$A26)*('Multipliers and Adjustments'!$D$43:$D$70=$B$1))</f>
        <v>0</v>
      </c>
      <c r="Q26" s="10" cm="1">
        <f t="array" ref="Q26">SUMIFS('EPA non-CO2 Data'!$H:$H,'EPA non-CO2 Data'!$A:$A,'Country Selector'!$A$2,'EPA non-CO2 Data'!$J:$J,$B$1,'EPA non-CO2 Data'!$I:$I,$A26,'EPA non-CO2 Data'!$F:$F,Q$2)*10^12*SUMPRODUCT('Multipliers and Adjustments'!$E$43:$AN$70*('Multipliers and Adjustments'!$E$42:$AN$42=Q$2)*('Multipliers and Adjustments'!$C$43:$C$70=$A26)*('Multipliers and Adjustments'!$D$43:$D$70=$B$1))</f>
        <v>0</v>
      </c>
      <c r="R26" s="10" cm="1">
        <f t="array" ref="R26">SUMIFS('EPA non-CO2 Data'!$H:$H,'EPA non-CO2 Data'!$A:$A,'Country Selector'!$A$2,'EPA non-CO2 Data'!$J:$J,$B$1,'EPA non-CO2 Data'!$I:$I,$A26,'EPA non-CO2 Data'!$F:$F,R$2)*10^12*SUMPRODUCT('Multipliers and Adjustments'!$E$43:$AN$70*('Multipliers and Adjustments'!$E$42:$AN$42=R$2)*('Multipliers and Adjustments'!$C$43:$C$70=$A26)*('Multipliers and Adjustments'!$D$43:$D$70=$B$1))</f>
        <v>0</v>
      </c>
      <c r="S26" s="10" cm="1">
        <f t="array" ref="S26">SUMIFS('EPA non-CO2 Data'!$H:$H,'EPA non-CO2 Data'!$A:$A,'Country Selector'!$A$2,'EPA non-CO2 Data'!$J:$J,$B$1,'EPA non-CO2 Data'!$I:$I,$A26,'EPA non-CO2 Data'!$F:$F,S$2)*10^12*SUMPRODUCT('Multipliers and Adjustments'!$E$43:$AN$70*('Multipliers and Adjustments'!$E$42:$AN$42=S$2)*('Multipliers and Adjustments'!$C$43:$C$70=$A26)*('Multipliers and Adjustments'!$D$43:$D$70=$B$1))</f>
        <v>0</v>
      </c>
      <c r="T26" s="10" cm="1">
        <f t="array" ref="T26">SUMIFS('EPA non-CO2 Data'!$H:$H,'EPA non-CO2 Data'!$A:$A,'Country Selector'!$A$2,'EPA non-CO2 Data'!$J:$J,$B$1,'EPA non-CO2 Data'!$I:$I,$A26,'EPA non-CO2 Data'!$F:$F,T$2)*10^12*SUMPRODUCT('Multipliers and Adjustments'!$E$43:$AN$70*('Multipliers and Adjustments'!$E$42:$AN$42=T$2)*('Multipliers and Adjustments'!$C$43:$C$70=$A26)*('Multipliers and Adjustments'!$D$43:$D$70=$B$1))</f>
        <v>0</v>
      </c>
      <c r="U26" s="10" cm="1">
        <f t="array" ref="U26">SUMIFS('EPA non-CO2 Data'!$H:$H,'EPA non-CO2 Data'!$A:$A,'Country Selector'!$A$2,'EPA non-CO2 Data'!$J:$J,$B$1,'EPA non-CO2 Data'!$I:$I,$A26,'EPA non-CO2 Data'!$F:$F,U$2)*10^12*SUMPRODUCT('Multipliers and Adjustments'!$E$43:$AN$70*('Multipliers and Adjustments'!$E$42:$AN$42=U$2)*('Multipliers and Adjustments'!$C$43:$C$70=$A26)*('Multipliers and Adjustments'!$D$43:$D$70=$B$1))</f>
        <v>0</v>
      </c>
      <c r="V26" s="10" cm="1">
        <f t="array" ref="V26">SUMIFS('EPA non-CO2 Data'!$H:$H,'EPA non-CO2 Data'!$A:$A,'Country Selector'!$A$2,'EPA non-CO2 Data'!$J:$J,$B$1,'EPA non-CO2 Data'!$I:$I,$A26,'EPA non-CO2 Data'!$F:$F,V$2)*10^12*SUMPRODUCT('Multipliers and Adjustments'!$E$43:$AN$70*('Multipliers and Adjustments'!$E$42:$AN$42=V$2)*('Multipliers and Adjustments'!$C$43:$C$70=$A26)*('Multipliers and Adjustments'!$D$43:$D$70=$B$1))</f>
        <v>0</v>
      </c>
      <c r="W26" s="10" cm="1">
        <f t="array" ref="W26">SUMIFS('EPA non-CO2 Data'!$H:$H,'EPA non-CO2 Data'!$A:$A,'Country Selector'!$A$2,'EPA non-CO2 Data'!$J:$J,$B$1,'EPA non-CO2 Data'!$I:$I,$A26,'EPA non-CO2 Data'!$F:$F,W$2)*10^12*SUMPRODUCT('Multipliers and Adjustments'!$E$43:$AN$70*('Multipliers and Adjustments'!$E$42:$AN$42=W$2)*('Multipliers and Adjustments'!$C$43:$C$70=$A26)*('Multipliers and Adjustments'!$D$43:$D$70=$B$1))</f>
        <v>0</v>
      </c>
      <c r="X26" s="10" cm="1">
        <f t="array" ref="X26">SUMIFS('EPA non-CO2 Data'!$H:$H,'EPA non-CO2 Data'!$A:$A,'Country Selector'!$A$2,'EPA non-CO2 Data'!$J:$J,$B$1,'EPA non-CO2 Data'!$I:$I,$A26,'EPA non-CO2 Data'!$F:$F,X$2)*10^12*SUMPRODUCT('Multipliers and Adjustments'!$E$43:$AN$70*('Multipliers and Adjustments'!$E$42:$AN$42=X$2)*('Multipliers and Adjustments'!$C$43:$C$70=$A26)*('Multipliers and Adjustments'!$D$43:$D$70=$B$1))</f>
        <v>0</v>
      </c>
      <c r="Y26" s="10" cm="1">
        <f t="array" ref="Y26">SUMIFS('EPA non-CO2 Data'!$H:$H,'EPA non-CO2 Data'!$A:$A,'Country Selector'!$A$2,'EPA non-CO2 Data'!$J:$J,$B$1,'EPA non-CO2 Data'!$I:$I,$A26,'EPA non-CO2 Data'!$F:$F,Y$2)*10^12*SUMPRODUCT('Multipliers and Adjustments'!$E$43:$AN$70*('Multipliers and Adjustments'!$E$42:$AN$42=Y$2)*('Multipliers and Adjustments'!$C$43:$C$70=$A26)*('Multipliers and Adjustments'!$D$43:$D$70=$B$1))</f>
        <v>0</v>
      </c>
      <c r="Z26" s="10" cm="1">
        <f t="array" ref="Z26">SUMIFS('EPA non-CO2 Data'!$H:$H,'EPA non-CO2 Data'!$A:$A,'Country Selector'!$A$2,'EPA non-CO2 Data'!$J:$J,$B$1,'EPA non-CO2 Data'!$I:$I,$A26,'EPA non-CO2 Data'!$F:$F,Z$2)*10^12*SUMPRODUCT('Multipliers and Adjustments'!$E$43:$AN$70*('Multipliers and Adjustments'!$E$42:$AN$42=Z$2)*('Multipliers and Adjustments'!$C$43:$C$70=$A26)*('Multipliers and Adjustments'!$D$43:$D$70=$B$1))</f>
        <v>0</v>
      </c>
      <c r="AA26" s="10" cm="1">
        <f t="array" ref="AA26">SUMIFS('EPA non-CO2 Data'!$H:$H,'EPA non-CO2 Data'!$A:$A,'Country Selector'!$A$2,'EPA non-CO2 Data'!$J:$J,$B$1,'EPA non-CO2 Data'!$I:$I,$A26,'EPA non-CO2 Data'!$F:$F,AA$2)*10^12*SUMPRODUCT('Multipliers and Adjustments'!$E$43:$AN$70*('Multipliers and Adjustments'!$E$42:$AN$42=AA$2)*('Multipliers and Adjustments'!$C$43:$C$70=$A26)*('Multipliers and Adjustments'!$D$43:$D$70=$B$1))</f>
        <v>0</v>
      </c>
      <c r="AB26" s="10" cm="1">
        <f t="array" ref="AB26">SUMIFS('EPA non-CO2 Data'!$H:$H,'EPA non-CO2 Data'!$A:$A,'Country Selector'!$A$2,'EPA non-CO2 Data'!$J:$J,$B$1,'EPA non-CO2 Data'!$I:$I,$A26,'EPA non-CO2 Data'!$F:$F,AB$2)*10^12*SUMPRODUCT('Multipliers and Adjustments'!$E$43:$AN$70*('Multipliers and Adjustments'!$E$42:$AN$42=AB$2)*('Multipliers and Adjustments'!$C$43:$C$70=$A26)*('Multipliers and Adjustments'!$D$43:$D$70=$B$1))</f>
        <v>0</v>
      </c>
      <c r="AC26" s="10" cm="1">
        <f t="array" ref="AC26">SUMIFS('EPA non-CO2 Data'!$H:$H,'EPA non-CO2 Data'!$A:$A,'Country Selector'!$A$2,'EPA non-CO2 Data'!$J:$J,$B$1,'EPA non-CO2 Data'!$I:$I,$A26,'EPA non-CO2 Data'!$F:$F,AC$2)*10^12*SUMPRODUCT('Multipliers and Adjustments'!$E$43:$AN$70*('Multipliers and Adjustments'!$E$42:$AN$42=AC$2)*('Multipliers and Adjustments'!$C$43:$C$70=$A26)*('Multipliers and Adjustments'!$D$43:$D$70=$B$1))</f>
        <v>0</v>
      </c>
      <c r="AD26" s="10" cm="1">
        <f t="array" ref="AD26">SUMIFS('EPA non-CO2 Data'!$H:$H,'EPA non-CO2 Data'!$A:$A,'Country Selector'!$A$2,'EPA non-CO2 Data'!$J:$J,$B$1,'EPA non-CO2 Data'!$I:$I,$A26,'EPA non-CO2 Data'!$F:$F,AD$2)*10^12*SUMPRODUCT('Multipliers and Adjustments'!$E$43:$AN$70*('Multipliers and Adjustments'!$E$42:$AN$42=AD$2)*('Multipliers and Adjustments'!$C$43:$C$70=$A26)*('Multipliers and Adjustments'!$D$43:$D$70=$B$1))</f>
        <v>0</v>
      </c>
      <c r="AE26" s="10" cm="1">
        <f t="array" ref="AE26">SUMIFS('EPA non-CO2 Data'!$H:$H,'EPA non-CO2 Data'!$A:$A,'Country Selector'!$A$2,'EPA non-CO2 Data'!$J:$J,$B$1,'EPA non-CO2 Data'!$I:$I,$A26,'EPA non-CO2 Data'!$F:$F,AE$2)*10^12*SUMPRODUCT('Multipliers and Adjustments'!$E$43:$AN$70*('Multipliers and Adjustments'!$E$42:$AN$42=AE$2)*('Multipliers and Adjustments'!$C$43:$C$70=$A26)*('Multipliers and Adjustments'!$D$43:$D$70=$B$1))</f>
        <v>0</v>
      </c>
      <c r="AF26" s="10" cm="1">
        <f t="array" ref="AF26">SUMIFS('EPA non-CO2 Data'!$H:$H,'EPA non-CO2 Data'!$A:$A,'Country Selector'!$A$2,'EPA non-CO2 Data'!$J:$J,$B$1,'EPA non-CO2 Data'!$I:$I,$A26,'EPA non-CO2 Data'!$F:$F,AF$2)*10^12*SUMPRODUCT('Multipliers and Adjustments'!$E$43:$AN$70*('Multipliers and Adjustments'!$E$42:$AN$42=AF$2)*('Multipliers and Adjustments'!$C$43:$C$70=$A26)*('Multipliers and Adjustments'!$D$43:$D$70=$B$1))</f>
        <v>0</v>
      </c>
      <c r="AG26" s="10" cm="1">
        <f t="array" ref="AG26">SUMIFS('EPA non-CO2 Data'!$H:$H,'EPA non-CO2 Data'!$A:$A,'Country Selector'!$A$2,'EPA non-CO2 Data'!$J:$J,$B$1,'EPA non-CO2 Data'!$I:$I,$A26,'EPA non-CO2 Data'!$F:$F,AG$2)*10^12*SUMPRODUCT('Multipliers and Adjustments'!$E$43:$AN$70*('Multipliers and Adjustments'!$E$42:$AN$42=AG$2)*('Multipliers and Adjustments'!$C$43:$C$70=$A26)*('Multipliers and Adjustments'!$D$43:$D$70=$B$1))</f>
        <v>0</v>
      </c>
      <c r="AH26" s="10" cm="1">
        <f t="array" ref="AH26">SUMIFS('EPA non-CO2 Data'!$H:$H,'EPA non-CO2 Data'!$A:$A,'Country Selector'!$A$2,'EPA non-CO2 Data'!$J:$J,$B$1,'EPA non-CO2 Data'!$I:$I,$A26,'EPA non-CO2 Data'!$F:$F,AH$2)*10^12*SUMPRODUCT('Multipliers and Adjustments'!$E$43:$AN$70*('Multipliers and Adjustments'!$E$42:$AN$42=AH$2)*('Multipliers and Adjustments'!$C$43:$C$70=$A26)*('Multipliers and Adjustments'!$D$43:$D$70=$B$1))</f>
        <v>0</v>
      </c>
      <c r="AI26" s="10" cm="1">
        <f t="array" ref="AI26">SUMIFS('EPA non-CO2 Data'!$H:$H,'EPA non-CO2 Data'!$A:$A,'Country Selector'!$A$2,'EPA non-CO2 Data'!$J:$J,$B$1,'EPA non-CO2 Data'!$I:$I,$A26,'EPA non-CO2 Data'!$F:$F,AI$2)*10^12*SUMPRODUCT('Multipliers and Adjustments'!$E$43:$AN$70*('Multipliers and Adjustments'!$E$42:$AN$42=AI$2)*('Multipliers and Adjustments'!$C$43:$C$70=$A26)*('Multipliers and Adjustments'!$D$43:$D$70=$B$1))</f>
        <v>0</v>
      </c>
      <c r="AJ26" s="10" cm="1">
        <f t="array" ref="AJ26">SUMIFS('EPA non-CO2 Data'!$H:$H,'EPA non-CO2 Data'!$A:$A,'Country Selector'!$A$2,'EPA non-CO2 Data'!$J:$J,$B$1,'EPA non-CO2 Data'!$I:$I,$A26,'EPA non-CO2 Data'!$F:$F,AJ$2)*10^12*SUMPRODUCT('Multipliers and Adjustments'!$E$43:$AN$70*('Multipliers and Adjustments'!$E$42:$AN$42=AJ$2)*('Multipliers and Adjustments'!$C$43:$C$70=$A26)*('Multipliers and Adjustments'!$D$43:$D$70=$B$1))</f>
        <v>0</v>
      </c>
      <c r="AK26" s="10" cm="1">
        <f t="array" ref="AK26">SUMIFS('EPA non-CO2 Data'!$H:$H,'EPA non-CO2 Data'!$A:$A,'Country Selector'!$A$2,'EPA non-CO2 Data'!$J:$J,$B$1,'EPA non-CO2 Data'!$I:$I,$A26,'EPA non-CO2 Data'!$F:$F,AK$2)*10^12*SUMPRODUCT('Multipliers and Adjustments'!$E$43:$AN$70*('Multipliers and Adjustments'!$E$42:$AN$42=AK$2)*('Multipliers and Adjustments'!$C$43:$C$70=$A26)*('Multipliers and Adjustments'!$D$43:$D$70=$B$1))</f>
        <v>0</v>
      </c>
      <c r="AM26" s="113"/>
    </row>
    <row r="27" spans="1:39" x14ac:dyDescent="0.25">
      <c r="A27" t="s">
        <v>581</v>
      </c>
      <c r="B27" s="10" cm="1">
        <f t="array" ref="B27">SUMIFS('EPA non-CO2 Data'!$H:$H,'EPA non-CO2 Data'!$A:$A,'Country Selector'!$A$2,'EPA non-CO2 Data'!$J:$J,$B$1,'EPA non-CO2 Data'!$I:$I,$A27,'EPA non-CO2 Data'!$F:$F,B$2)*10^12*SUMPRODUCT('Multipliers and Adjustments'!$E$43:$AN$70*('Multipliers and Adjustments'!$E$42:$AN$42=B$2)*('Multipliers and Adjustments'!$C$43:$C$70=$A27)*('Multipliers and Adjustments'!$D$43:$D$70=$B$1))</f>
        <v>0</v>
      </c>
      <c r="C27" s="10" cm="1">
        <f t="array" ref="C27">SUMIFS('EPA non-CO2 Data'!$H:$H,'EPA non-CO2 Data'!$A:$A,'Country Selector'!$A$2,'EPA non-CO2 Data'!$J:$J,$B$1,'EPA non-CO2 Data'!$I:$I,$A27,'EPA non-CO2 Data'!$F:$F,C$2)*10^12*SUMPRODUCT('Multipliers and Adjustments'!$E$43:$AN$70*('Multipliers and Adjustments'!$E$42:$AN$42=C$2)*('Multipliers and Adjustments'!$C$43:$C$70=$A27)*('Multipliers and Adjustments'!$D$43:$D$70=$B$1))</f>
        <v>0</v>
      </c>
      <c r="D27" s="10" cm="1">
        <f t="array" ref="D27">SUMIFS('EPA non-CO2 Data'!$H:$H,'EPA non-CO2 Data'!$A:$A,'Country Selector'!$A$2,'EPA non-CO2 Data'!$J:$J,$B$1,'EPA non-CO2 Data'!$I:$I,$A27,'EPA non-CO2 Data'!$F:$F,D$2)*10^12*SUMPRODUCT('Multipliers and Adjustments'!$E$43:$AN$70*('Multipliers and Adjustments'!$E$42:$AN$42=D$2)*('Multipliers and Adjustments'!$C$43:$C$70=$A27)*('Multipliers and Adjustments'!$D$43:$D$70=$B$1))</f>
        <v>0</v>
      </c>
      <c r="E27" s="10" cm="1">
        <f t="array" ref="E27">SUMIFS('EPA non-CO2 Data'!$H:$H,'EPA non-CO2 Data'!$A:$A,'Country Selector'!$A$2,'EPA non-CO2 Data'!$J:$J,$B$1,'EPA non-CO2 Data'!$I:$I,$A27,'EPA non-CO2 Data'!$F:$F,E$2)*10^12*SUMPRODUCT('Multipliers and Adjustments'!$E$43:$AN$70*('Multipliers and Adjustments'!$E$42:$AN$42=E$2)*('Multipliers and Adjustments'!$C$43:$C$70=$A27)*('Multipliers and Adjustments'!$D$43:$D$70=$B$1))</f>
        <v>0</v>
      </c>
      <c r="F27" s="10" cm="1">
        <f t="array" ref="F27">SUMIFS('EPA non-CO2 Data'!$H:$H,'EPA non-CO2 Data'!$A:$A,'Country Selector'!$A$2,'EPA non-CO2 Data'!$J:$J,$B$1,'EPA non-CO2 Data'!$I:$I,$A27,'EPA non-CO2 Data'!$F:$F,F$2)*10^12*SUMPRODUCT('Multipliers and Adjustments'!$E$43:$AN$70*('Multipliers and Adjustments'!$E$42:$AN$42=F$2)*('Multipliers and Adjustments'!$C$43:$C$70=$A27)*('Multipliers and Adjustments'!$D$43:$D$70=$B$1))</f>
        <v>0</v>
      </c>
      <c r="G27" s="10" cm="1">
        <f t="array" ref="G27">SUMIFS('EPA non-CO2 Data'!$H:$H,'EPA non-CO2 Data'!$A:$A,'Country Selector'!$A$2,'EPA non-CO2 Data'!$J:$J,$B$1,'EPA non-CO2 Data'!$I:$I,$A27,'EPA non-CO2 Data'!$F:$F,G$2)*10^12*SUMPRODUCT('Multipliers and Adjustments'!$E$43:$AN$70*('Multipliers and Adjustments'!$E$42:$AN$42=G$2)*('Multipliers and Adjustments'!$C$43:$C$70=$A27)*('Multipliers and Adjustments'!$D$43:$D$70=$B$1))</f>
        <v>0</v>
      </c>
      <c r="H27" s="10" cm="1">
        <f t="array" ref="H27">SUMIFS('EPA non-CO2 Data'!$H:$H,'EPA non-CO2 Data'!$A:$A,'Country Selector'!$A$2,'EPA non-CO2 Data'!$J:$J,$B$1,'EPA non-CO2 Data'!$I:$I,$A27,'EPA non-CO2 Data'!$F:$F,H$2)*10^12*SUMPRODUCT('Multipliers and Adjustments'!$E$43:$AN$70*('Multipliers and Adjustments'!$E$42:$AN$42=H$2)*('Multipliers and Adjustments'!$C$43:$C$70=$A27)*('Multipliers and Adjustments'!$D$43:$D$70=$B$1))</f>
        <v>0</v>
      </c>
      <c r="I27" s="10" cm="1">
        <f t="array" ref="I27">SUMIFS('EPA non-CO2 Data'!$H:$H,'EPA non-CO2 Data'!$A:$A,'Country Selector'!$A$2,'EPA non-CO2 Data'!$J:$J,$B$1,'EPA non-CO2 Data'!$I:$I,$A27,'EPA non-CO2 Data'!$F:$F,I$2)*10^12*SUMPRODUCT('Multipliers and Adjustments'!$E$43:$AN$70*('Multipliers and Adjustments'!$E$42:$AN$42=I$2)*('Multipliers and Adjustments'!$C$43:$C$70=$A27)*('Multipliers and Adjustments'!$D$43:$D$70=$B$1))</f>
        <v>0</v>
      </c>
      <c r="J27" s="10" cm="1">
        <f t="array" ref="J27">SUMIFS('EPA non-CO2 Data'!$H:$H,'EPA non-CO2 Data'!$A:$A,'Country Selector'!$A$2,'EPA non-CO2 Data'!$J:$J,$B$1,'EPA non-CO2 Data'!$I:$I,$A27,'EPA non-CO2 Data'!$F:$F,J$2)*10^12*SUMPRODUCT('Multipliers and Adjustments'!$E$43:$AN$70*('Multipliers and Adjustments'!$E$42:$AN$42=J$2)*('Multipliers and Adjustments'!$C$43:$C$70=$A27)*('Multipliers and Adjustments'!$D$43:$D$70=$B$1))</f>
        <v>0</v>
      </c>
      <c r="K27" s="10" cm="1">
        <f t="array" ref="K27">SUMIFS('EPA non-CO2 Data'!$H:$H,'EPA non-CO2 Data'!$A:$A,'Country Selector'!$A$2,'EPA non-CO2 Data'!$J:$J,$B$1,'EPA non-CO2 Data'!$I:$I,$A27,'EPA non-CO2 Data'!$F:$F,K$2)*10^12*SUMPRODUCT('Multipliers and Adjustments'!$E$43:$AN$70*('Multipliers and Adjustments'!$E$42:$AN$42=K$2)*('Multipliers and Adjustments'!$C$43:$C$70=$A27)*('Multipliers and Adjustments'!$D$43:$D$70=$B$1))</f>
        <v>0</v>
      </c>
      <c r="L27" s="10" cm="1">
        <f t="array" ref="L27">SUMIFS('EPA non-CO2 Data'!$H:$H,'EPA non-CO2 Data'!$A:$A,'Country Selector'!$A$2,'EPA non-CO2 Data'!$J:$J,$B$1,'EPA non-CO2 Data'!$I:$I,$A27,'EPA non-CO2 Data'!$F:$F,L$2)*10^12*SUMPRODUCT('Multipliers and Adjustments'!$E$43:$AN$70*('Multipliers and Adjustments'!$E$42:$AN$42=L$2)*('Multipliers and Adjustments'!$C$43:$C$70=$A27)*('Multipliers and Adjustments'!$D$43:$D$70=$B$1))</f>
        <v>0</v>
      </c>
      <c r="M27" s="10" cm="1">
        <f t="array" ref="M27">SUMIFS('EPA non-CO2 Data'!$H:$H,'EPA non-CO2 Data'!$A:$A,'Country Selector'!$A$2,'EPA non-CO2 Data'!$J:$J,$B$1,'EPA non-CO2 Data'!$I:$I,$A27,'EPA non-CO2 Data'!$F:$F,M$2)*10^12*SUMPRODUCT('Multipliers and Adjustments'!$E$43:$AN$70*('Multipliers and Adjustments'!$E$42:$AN$42=M$2)*('Multipliers and Adjustments'!$C$43:$C$70=$A27)*('Multipliers and Adjustments'!$D$43:$D$70=$B$1))</f>
        <v>0</v>
      </c>
      <c r="N27" s="10" cm="1">
        <f t="array" ref="N27">SUMIFS('EPA non-CO2 Data'!$H:$H,'EPA non-CO2 Data'!$A:$A,'Country Selector'!$A$2,'EPA non-CO2 Data'!$J:$J,$B$1,'EPA non-CO2 Data'!$I:$I,$A27,'EPA non-CO2 Data'!$F:$F,N$2)*10^12*SUMPRODUCT('Multipliers and Adjustments'!$E$43:$AN$70*('Multipliers and Adjustments'!$E$42:$AN$42=N$2)*('Multipliers and Adjustments'!$C$43:$C$70=$A27)*('Multipliers and Adjustments'!$D$43:$D$70=$B$1))</f>
        <v>0</v>
      </c>
      <c r="O27" s="10" cm="1">
        <f t="array" ref="O27">SUMIFS('EPA non-CO2 Data'!$H:$H,'EPA non-CO2 Data'!$A:$A,'Country Selector'!$A$2,'EPA non-CO2 Data'!$J:$J,$B$1,'EPA non-CO2 Data'!$I:$I,$A27,'EPA non-CO2 Data'!$F:$F,O$2)*10^12*SUMPRODUCT('Multipliers and Adjustments'!$E$43:$AN$70*('Multipliers and Adjustments'!$E$42:$AN$42=O$2)*('Multipliers and Adjustments'!$C$43:$C$70=$A27)*('Multipliers and Adjustments'!$D$43:$D$70=$B$1))</f>
        <v>0</v>
      </c>
      <c r="P27" s="10" cm="1">
        <f t="array" ref="P27">SUMIFS('EPA non-CO2 Data'!$H:$H,'EPA non-CO2 Data'!$A:$A,'Country Selector'!$A$2,'EPA non-CO2 Data'!$J:$J,$B$1,'EPA non-CO2 Data'!$I:$I,$A27,'EPA non-CO2 Data'!$F:$F,P$2)*10^12*SUMPRODUCT('Multipliers and Adjustments'!$E$43:$AN$70*('Multipliers and Adjustments'!$E$42:$AN$42=P$2)*('Multipliers and Adjustments'!$C$43:$C$70=$A27)*('Multipliers and Adjustments'!$D$43:$D$70=$B$1))</f>
        <v>0</v>
      </c>
      <c r="Q27" s="10" cm="1">
        <f t="array" ref="Q27">SUMIFS('EPA non-CO2 Data'!$H:$H,'EPA non-CO2 Data'!$A:$A,'Country Selector'!$A$2,'EPA non-CO2 Data'!$J:$J,$B$1,'EPA non-CO2 Data'!$I:$I,$A27,'EPA non-CO2 Data'!$F:$F,Q$2)*10^12*SUMPRODUCT('Multipliers and Adjustments'!$E$43:$AN$70*('Multipliers and Adjustments'!$E$42:$AN$42=Q$2)*('Multipliers and Adjustments'!$C$43:$C$70=$A27)*('Multipliers and Adjustments'!$D$43:$D$70=$B$1))</f>
        <v>0</v>
      </c>
      <c r="R27" s="10" cm="1">
        <f t="array" ref="R27">SUMIFS('EPA non-CO2 Data'!$H:$H,'EPA non-CO2 Data'!$A:$A,'Country Selector'!$A$2,'EPA non-CO2 Data'!$J:$J,$B$1,'EPA non-CO2 Data'!$I:$I,$A27,'EPA non-CO2 Data'!$F:$F,R$2)*10^12*SUMPRODUCT('Multipliers and Adjustments'!$E$43:$AN$70*('Multipliers and Adjustments'!$E$42:$AN$42=R$2)*('Multipliers and Adjustments'!$C$43:$C$70=$A27)*('Multipliers and Adjustments'!$D$43:$D$70=$B$1))</f>
        <v>0</v>
      </c>
      <c r="S27" s="10" cm="1">
        <f t="array" ref="S27">SUMIFS('EPA non-CO2 Data'!$H:$H,'EPA non-CO2 Data'!$A:$A,'Country Selector'!$A$2,'EPA non-CO2 Data'!$J:$J,$B$1,'EPA non-CO2 Data'!$I:$I,$A27,'EPA non-CO2 Data'!$F:$F,S$2)*10^12*SUMPRODUCT('Multipliers and Adjustments'!$E$43:$AN$70*('Multipliers and Adjustments'!$E$42:$AN$42=S$2)*('Multipliers and Adjustments'!$C$43:$C$70=$A27)*('Multipliers and Adjustments'!$D$43:$D$70=$B$1))</f>
        <v>0</v>
      </c>
      <c r="T27" s="10" cm="1">
        <f t="array" ref="T27">SUMIFS('EPA non-CO2 Data'!$H:$H,'EPA non-CO2 Data'!$A:$A,'Country Selector'!$A$2,'EPA non-CO2 Data'!$J:$J,$B$1,'EPA non-CO2 Data'!$I:$I,$A27,'EPA non-CO2 Data'!$F:$F,T$2)*10^12*SUMPRODUCT('Multipliers and Adjustments'!$E$43:$AN$70*('Multipliers and Adjustments'!$E$42:$AN$42=T$2)*('Multipliers and Adjustments'!$C$43:$C$70=$A27)*('Multipliers and Adjustments'!$D$43:$D$70=$B$1))</f>
        <v>0</v>
      </c>
      <c r="U27" s="10" cm="1">
        <f t="array" ref="U27">SUMIFS('EPA non-CO2 Data'!$H:$H,'EPA non-CO2 Data'!$A:$A,'Country Selector'!$A$2,'EPA non-CO2 Data'!$J:$J,$B$1,'EPA non-CO2 Data'!$I:$I,$A27,'EPA non-CO2 Data'!$F:$F,U$2)*10^12*SUMPRODUCT('Multipliers and Adjustments'!$E$43:$AN$70*('Multipliers and Adjustments'!$E$42:$AN$42=U$2)*('Multipliers and Adjustments'!$C$43:$C$70=$A27)*('Multipliers and Adjustments'!$D$43:$D$70=$B$1))</f>
        <v>0</v>
      </c>
      <c r="V27" s="10" cm="1">
        <f t="array" ref="V27">SUMIFS('EPA non-CO2 Data'!$H:$H,'EPA non-CO2 Data'!$A:$A,'Country Selector'!$A$2,'EPA non-CO2 Data'!$J:$J,$B$1,'EPA non-CO2 Data'!$I:$I,$A27,'EPA non-CO2 Data'!$F:$F,V$2)*10^12*SUMPRODUCT('Multipliers and Adjustments'!$E$43:$AN$70*('Multipliers and Adjustments'!$E$42:$AN$42=V$2)*('Multipliers and Adjustments'!$C$43:$C$70=$A27)*('Multipliers and Adjustments'!$D$43:$D$70=$B$1))</f>
        <v>0</v>
      </c>
      <c r="W27" s="10" cm="1">
        <f t="array" ref="W27">SUMIFS('EPA non-CO2 Data'!$H:$H,'EPA non-CO2 Data'!$A:$A,'Country Selector'!$A$2,'EPA non-CO2 Data'!$J:$J,$B$1,'EPA non-CO2 Data'!$I:$I,$A27,'EPA non-CO2 Data'!$F:$F,W$2)*10^12*SUMPRODUCT('Multipliers and Adjustments'!$E$43:$AN$70*('Multipliers and Adjustments'!$E$42:$AN$42=W$2)*('Multipliers and Adjustments'!$C$43:$C$70=$A27)*('Multipliers and Adjustments'!$D$43:$D$70=$B$1))</f>
        <v>0</v>
      </c>
      <c r="X27" s="10" cm="1">
        <f t="array" ref="X27">SUMIFS('EPA non-CO2 Data'!$H:$H,'EPA non-CO2 Data'!$A:$A,'Country Selector'!$A$2,'EPA non-CO2 Data'!$J:$J,$B$1,'EPA non-CO2 Data'!$I:$I,$A27,'EPA non-CO2 Data'!$F:$F,X$2)*10^12*SUMPRODUCT('Multipliers and Adjustments'!$E$43:$AN$70*('Multipliers and Adjustments'!$E$42:$AN$42=X$2)*('Multipliers and Adjustments'!$C$43:$C$70=$A27)*('Multipliers and Adjustments'!$D$43:$D$70=$B$1))</f>
        <v>0</v>
      </c>
      <c r="Y27" s="10" cm="1">
        <f t="array" ref="Y27">SUMIFS('EPA non-CO2 Data'!$H:$H,'EPA non-CO2 Data'!$A:$A,'Country Selector'!$A$2,'EPA non-CO2 Data'!$J:$J,$B$1,'EPA non-CO2 Data'!$I:$I,$A27,'EPA non-CO2 Data'!$F:$F,Y$2)*10^12*SUMPRODUCT('Multipliers and Adjustments'!$E$43:$AN$70*('Multipliers and Adjustments'!$E$42:$AN$42=Y$2)*('Multipliers and Adjustments'!$C$43:$C$70=$A27)*('Multipliers and Adjustments'!$D$43:$D$70=$B$1))</f>
        <v>0</v>
      </c>
      <c r="Z27" s="10" cm="1">
        <f t="array" ref="Z27">SUMIFS('EPA non-CO2 Data'!$H:$H,'EPA non-CO2 Data'!$A:$A,'Country Selector'!$A$2,'EPA non-CO2 Data'!$J:$J,$B$1,'EPA non-CO2 Data'!$I:$I,$A27,'EPA non-CO2 Data'!$F:$F,Z$2)*10^12*SUMPRODUCT('Multipliers and Adjustments'!$E$43:$AN$70*('Multipliers and Adjustments'!$E$42:$AN$42=Z$2)*('Multipliers and Adjustments'!$C$43:$C$70=$A27)*('Multipliers and Adjustments'!$D$43:$D$70=$B$1))</f>
        <v>0</v>
      </c>
      <c r="AA27" s="10" cm="1">
        <f t="array" ref="AA27">SUMIFS('EPA non-CO2 Data'!$H:$H,'EPA non-CO2 Data'!$A:$A,'Country Selector'!$A$2,'EPA non-CO2 Data'!$J:$J,$B$1,'EPA non-CO2 Data'!$I:$I,$A27,'EPA non-CO2 Data'!$F:$F,AA$2)*10^12*SUMPRODUCT('Multipliers and Adjustments'!$E$43:$AN$70*('Multipliers and Adjustments'!$E$42:$AN$42=AA$2)*('Multipliers and Adjustments'!$C$43:$C$70=$A27)*('Multipliers and Adjustments'!$D$43:$D$70=$B$1))</f>
        <v>0</v>
      </c>
      <c r="AB27" s="10" cm="1">
        <f t="array" ref="AB27">SUMIFS('EPA non-CO2 Data'!$H:$H,'EPA non-CO2 Data'!$A:$A,'Country Selector'!$A$2,'EPA non-CO2 Data'!$J:$J,$B$1,'EPA non-CO2 Data'!$I:$I,$A27,'EPA non-CO2 Data'!$F:$F,AB$2)*10^12*SUMPRODUCT('Multipliers and Adjustments'!$E$43:$AN$70*('Multipliers and Adjustments'!$E$42:$AN$42=AB$2)*('Multipliers and Adjustments'!$C$43:$C$70=$A27)*('Multipliers and Adjustments'!$D$43:$D$70=$B$1))</f>
        <v>0</v>
      </c>
      <c r="AC27" s="10" cm="1">
        <f t="array" ref="AC27">SUMIFS('EPA non-CO2 Data'!$H:$H,'EPA non-CO2 Data'!$A:$A,'Country Selector'!$A$2,'EPA non-CO2 Data'!$J:$J,$B$1,'EPA non-CO2 Data'!$I:$I,$A27,'EPA non-CO2 Data'!$F:$F,AC$2)*10^12*SUMPRODUCT('Multipliers and Adjustments'!$E$43:$AN$70*('Multipliers and Adjustments'!$E$42:$AN$42=AC$2)*('Multipliers and Adjustments'!$C$43:$C$70=$A27)*('Multipliers and Adjustments'!$D$43:$D$70=$B$1))</f>
        <v>0</v>
      </c>
      <c r="AD27" s="10" cm="1">
        <f t="array" ref="AD27">SUMIFS('EPA non-CO2 Data'!$H:$H,'EPA non-CO2 Data'!$A:$A,'Country Selector'!$A$2,'EPA non-CO2 Data'!$J:$J,$B$1,'EPA non-CO2 Data'!$I:$I,$A27,'EPA non-CO2 Data'!$F:$F,AD$2)*10^12*SUMPRODUCT('Multipliers and Adjustments'!$E$43:$AN$70*('Multipliers and Adjustments'!$E$42:$AN$42=AD$2)*('Multipliers and Adjustments'!$C$43:$C$70=$A27)*('Multipliers and Adjustments'!$D$43:$D$70=$B$1))</f>
        <v>0</v>
      </c>
      <c r="AE27" s="10" cm="1">
        <f t="array" ref="AE27">SUMIFS('EPA non-CO2 Data'!$H:$H,'EPA non-CO2 Data'!$A:$A,'Country Selector'!$A$2,'EPA non-CO2 Data'!$J:$J,$B$1,'EPA non-CO2 Data'!$I:$I,$A27,'EPA non-CO2 Data'!$F:$F,AE$2)*10^12*SUMPRODUCT('Multipliers and Adjustments'!$E$43:$AN$70*('Multipliers and Adjustments'!$E$42:$AN$42=AE$2)*('Multipliers and Adjustments'!$C$43:$C$70=$A27)*('Multipliers and Adjustments'!$D$43:$D$70=$B$1))</f>
        <v>0</v>
      </c>
      <c r="AF27" s="10" cm="1">
        <f t="array" ref="AF27">SUMIFS('EPA non-CO2 Data'!$H:$H,'EPA non-CO2 Data'!$A:$A,'Country Selector'!$A$2,'EPA non-CO2 Data'!$J:$J,$B$1,'EPA non-CO2 Data'!$I:$I,$A27,'EPA non-CO2 Data'!$F:$F,AF$2)*10^12*SUMPRODUCT('Multipliers and Adjustments'!$E$43:$AN$70*('Multipliers and Adjustments'!$E$42:$AN$42=AF$2)*('Multipliers and Adjustments'!$C$43:$C$70=$A27)*('Multipliers and Adjustments'!$D$43:$D$70=$B$1))</f>
        <v>0</v>
      </c>
      <c r="AG27" s="10" cm="1">
        <f t="array" ref="AG27">SUMIFS('EPA non-CO2 Data'!$H:$H,'EPA non-CO2 Data'!$A:$A,'Country Selector'!$A$2,'EPA non-CO2 Data'!$J:$J,$B$1,'EPA non-CO2 Data'!$I:$I,$A27,'EPA non-CO2 Data'!$F:$F,AG$2)*10^12*SUMPRODUCT('Multipliers and Adjustments'!$E$43:$AN$70*('Multipliers and Adjustments'!$E$42:$AN$42=AG$2)*('Multipliers and Adjustments'!$C$43:$C$70=$A27)*('Multipliers and Adjustments'!$D$43:$D$70=$B$1))</f>
        <v>0</v>
      </c>
      <c r="AH27" s="10" cm="1">
        <f t="array" ref="AH27">SUMIFS('EPA non-CO2 Data'!$H:$H,'EPA non-CO2 Data'!$A:$A,'Country Selector'!$A$2,'EPA non-CO2 Data'!$J:$J,$B$1,'EPA non-CO2 Data'!$I:$I,$A27,'EPA non-CO2 Data'!$F:$F,AH$2)*10^12*SUMPRODUCT('Multipliers and Adjustments'!$E$43:$AN$70*('Multipliers and Adjustments'!$E$42:$AN$42=AH$2)*('Multipliers and Adjustments'!$C$43:$C$70=$A27)*('Multipliers and Adjustments'!$D$43:$D$70=$B$1))</f>
        <v>0</v>
      </c>
      <c r="AI27" s="10" cm="1">
        <f t="array" ref="AI27">SUMIFS('EPA non-CO2 Data'!$H:$H,'EPA non-CO2 Data'!$A:$A,'Country Selector'!$A$2,'EPA non-CO2 Data'!$J:$J,$B$1,'EPA non-CO2 Data'!$I:$I,$A27,'EPA non-CO2 Data'!$F:$F,AI$2)*10^12*SUMPRODUCT('Multipliers and Adjustments'!$E$43:$AN$70*('Multipliers and Adjustments'!$E$42:$AN$42=AI$2)*('Multipliers and Adjustments'!$C$43:$C$70=$A27)*('Multipliers and Adjustments'!$D$43:$D$70=$B$1))</f>
        <v>0</v>
      </c>
      <c r="AJ27" s="10" cm="1">
        <f t="array" ref="AJ27">SUMIFS('EPA non-CO2 Data'!$H:$H,'EPA non-CO2 Data'!$A:$A,'Country Selector'!$A$2,'EPA non-CO2 Data'!$J:$J,$B$1,'EPA non-CO2 Data'!$I:$I,$A27,'EPA non-CO2 Data'!$F:$F,AJ$2)*10^12*SUMPRODUCT('Multipliers and Adjustments'!$E$43:$AN$70*('Multipliers and Adjustments'!$E$42:$AN$42=AJ$2)*('Multipliers and Adjustments'!$C$43:$C$70=$A27)*('Multipliers and Adjustments'!$D$43:$D$70=$B$1))</f>
        <v>0</v>
      </c>
      <c r="AK27" s="10" cm="1">
        <f t="array" ref="AK27">SUMIFS('EPA non-CO2 Data'!$H:$H,'EPA non-CO2 Data'!$A:$A,'Country Selector'!$A$2,'EPA non-CO2 Data'!$J:$J,$B$1,'EPA non-CO2 Data'!$I:$I,$A27,'EPA non-CO2 Data'!$F:$F,AK$2)*10^12*SUMPRODUCT('Multipliers and Adjustments'!$E$43:$AN$70*('Multipliers and Adjustments'!$E$42:$AN$42=AK$2)*('Multipliers and Adjustments'!$C$43:$C$70=$A27)*('Multipliers and Adjustments'!$D$43:$D$70=$B$1))</f>
        <v>0</v>
      </c>
    </row>
    <row r="28" spans="1:39" x14ac:dyDescent="0.25">
      <c r="H28" s="72"/>
    </row>
    <row r="30" spans="1:39" x14ac:dyDescent="0.25">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11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2">
    <tabColor rgb="FFFF0000"/>
  </sheetPr>
  <dimension ref="A1"/>
  <sheetViews>
    <sheetView workbookViewId="0"/>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3">
    <tabColor theme="8" tint="-0.249977111117893"/>
  </sheetPr>
  <dimension ref="A1:AK27"/>
  <sheetViews>
    <sheetView workbookViewId="0">
      <selection activeCell="B3" sqref="B3:AK27"/>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624</v>
      </c>
      <c r="C1" s="16" t="str">
        <f>_xlfn.CONCAT("Unit: grams of ",B1)</f>
        <v>Unit: grams of VOC</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4">
    <tabColor theme="8" tint="-0.249977111117893"/>
  </sheetPr>
  <dimension ref="A1:AK27"/>
  <sheetViews>
    <sheetView workbookViewId="0">
      <selection activeCell="B3" sqref="B3:AK27"/>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625</v>
      </c>
      <c r="C1" s="16" t="str">
        <f>_xlfn.CONCAT("Unit: grams of ",B1)</f>
        <v>Unit: grams of CO</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5">
    <tabColor theme="8" tint="-0.249977111117893"/>
  </sheetPr>
  <dimension ref="A1:AK27"/>
  <sheetViews>
    <sheetView workbookViewId="0">
      <selection activeCell="B3" sqref="B3:AK27"/>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626</v>
      </c>
      <c r="C1" s="16" t="str">
        <f>_xlfn.CONCAT("Unit: grams of ",B1)</f>
        <v>Unit: grams of NOx</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6">
    <tabColor theme="8" tint="-0.249977111117893"/>
  </sheetPr>
  <dimension ref="A1:AK27"/>
  <sheetViews>
    <sheetView workbookViewId="0">
      <selection activeCell="B3" sqref="B3:AK27"/>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627</v>
      </c>
      <c r="C1" s="16" t="str">
        <f>_xlfn.CONCAT("Unit: grams of ",B1)</f>
        <v>Unit: grams of PM10</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7">
    <tabColor theme="8" tint="-0.249977111117893"/>
  </sheetPr>
  <dimension ref="A1:AK27"/>
  <sheetViews>
    <sheetView workbookViewId="0">
      <selection activeCell="B3" sqref="B3:AK27"/>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628</v>
      </c>
      <c r="C1" s="16" t="str">
        <f>_xlfn.CONCAT("Unit: grams of ",B1)</f>
        <v>Unit: grams of PM25</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8">
    <tabColor theme="8" tint="-0.249977111117893"/>
  </sheetPr>
  <dimension ref="A1:AK27"/>
  <sheetViews>
    <sheetView workbookViewId="0">
      <selection activeCell="B3" sqref="B3:AK27"/>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629</v>
      </c>
      <c r="C1" s="16" t="str">
        <f>_xlfn.CONCAT("Unit: grams of ",B1)</f>
        <v>Unit: grams of SOx</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9">
    <tabColor theme="8" tint="-0.249977111117893"/>
  </sheetPr>
  <dimension ref="A1:AK27"/>
  <sheetViews>
    <sheetView workbookViewId="0">
      <selection activeCell="B3" sqref="B3:AK27"/>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630</v>
      </c>
      <c r="C1" s="16" t="str">
        <f>_xlfn.CONCAT("Unit: grams of ",B1)</f>
        <v>Unit: grams of BC</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0">
    <tabColor theme="8" tint="-0.249977111117893"/>
  </sheetPr>
  <dimension ref="A1:AK27"/>
  <sheetViews>
    <sheetView workbookViewId="0">
      <selection activeCell="K41" sqref="K41"/>
    </sheetView>
  </sheetViews>
  <sheetFormatPr defaultColWidth="10.28515625" defaultRowHeight="15" x14ac:dyDescent="0.25"/>
  <cols>
    <col min="1" max="1" width="45.5703125" style="8" customWidth="1"/>
    <col min="2" max="9" width="11.42578125" style="8" customWidth="1"/>
    <col min="10" max="37" width="11.42578125" style="7" customWidth="1"/>
    <col min="38" max="16384" width="10.28515625" style="7"/>
  </cols>
  <sheetData>
    <row r="1" spans="1:37" x14ac:dyDescent="0.25">
      <c r="A1" s="14" t="s">
        <v>233</v>
      </c>
      <c r="B1" s="14" t="s">
        <v>631</v>
      </c>
      <c r="C1" s="16" t="str">
        <f>_xlfn.CONCAT("Unit: grams of ",B1)</f>
        <v>Unit: grams of OC</v>
      </c>
    </row>
    <row r="2" spans="1:37" s="39" customFormat="1" x14ac:dyDescent="0.25">
      <c r="A2" s="37"/>
      <c r="B2" s="38">
        <v>2015</v>
      </c>
      <c r="C2" s="22">
        <v>2016</v>
      </c>
      <c r="D2" s="38">
        <v>2017</v>
      </c>
      <c r="E2" s="22">
        <v>2018</v>
      </c>
      <c r="F2" s="38">
        <v>2019</v>
      </c>
      <c r="G2" s="22">
        <v>2020</v>
      </c>
      <c r="H2" s="38">
        <v>2021</v>
      </c>
      <c r="I2" s="22">
        <v>2022</v>
      </c>
      <c r="J2" s="38">
        <v>2023</v>
      </c>
      <c r="K2" s="22">
        <v>2024</v>
      </c>
      <c r="L2" s="38">
        <v>2025</v>
      </c>
      <c r="M2" s="22">
        <v>2026</v>
      </c>
      <c r="N2" s="38">
        <v>2027</v>
      </c>
      <c r="O2" s="22">
        <v>2028</v>
      </c>
      <c r="P2" s="38">
        <v>2029</v>
      </c>
      <c r="Q2" s="22">
        <v>2030</v>
      </c>
      <c r="R2" s="38">
        <v>2031</v>
      </c>
      <c r="S2" s="22">
        <v>2032</v>
      </c>
      <c r="T2" s="38">
        <v>2033</v>
      </c>
      <c r="U2" s="22">
        <v>2034</v>
      </c>
      <c r="V2" s="38">
        <v>2035</v>
      </c>
      <c r="W2" s="22">
        <v>2036</v>
      </c>
      <c r="X2" s="38">
        <v>2037</v>
      </c>
      <c r="Y2" s="22">
        <v>2038</v>
      </c>
      <c r="Z2" s="38">
        <v>2039</v>
      </c>
      <c r="AA2" s="22">
        <v>2040</v>
      </c>
      <c r="AB2" s="38">
        <v>2041</v>
      </c>
      <c r="AC2" s="22">
        <v>2042</v>
      </c>
      <c r="AD2" s="38">
        <v>2043</v>
      </c>
      <c r="AE2" s="22">
        <v>2044</v>
      </c>
      <c r="AF2" s="38">
        <v>2045</v>
      </c>
      <c r="AG2" s="22">
        <v>2046</v>
      </c>
      <c r="AH2" s="38">
        <v>2047</v>
      </c>
      <c r="AI2" s="22">
        <v>2048</v>
      </c>
      <c r="AJ2" s="38">
        <v>2049</v>
      </c>
      <c r="AK2" s="22">
        <v>2050</v>
      </c>
    </row>
    <row r="3" spans="1:37" s="15" customFormat="1" x14ac:dyDescent="0.25">
      <c r="A3" t="s">
        <v>551</v>
      </c>
      <c r="B3" s="10">
        <v>0</v>
      </c>
      <c r="C3" s="10">
        <v>0</v>
      </c>
      <c r="D3" s="10">
        <v>0</v>
      </c>
      <c r="E3" s="10">
        <v>0</v>
      </c>
      <c r="F3" s="10">
        <v>0</v>
      </c>
      <c r="G3" s="10">
        <v>0</v>
      </c>
      <c r="H3" s="10">
        <v>0</v>
      </c>
      <c r="I3" s="10">
        <v>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10">
        <v>0</v>
      </c>
      <c r="AF3" s="10">
        <v>0</v>
      </c>
      <c r="AG3" s="10">
        <v>0</v>
      </c>
      <c r="AH3" s="10">
        <v>0</v>
      </c>
      <c r="AI3" s="10">
        <v>0</v>
      </c>
      <c r="AJ3" s="10">
        <v>0</v>
      </c>
      <c r="AK3" s="10">
        <v>0</v>
      </c>
    </row>
    <row r="4" spans="1:37" x14ac:dyDescent="0.25">
      <c r="A4" t="s">
        <v>552</v>
      </c>
      <c r="B4" s="10">
        <v>0</v>
      </c>
      <c r="C4" s="10">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row>
    <row r="5" spans="1:37" x14ac:dyDescent="0.25">
      <c r="A5" t="s">
        <v>556</v>
      </c>
      <c r="B5" s="10">
        <v>0</v>
      </c>
      <c r="C5" s="10">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10">
        <v>0</v>
      </c>
      <c r="AF5" s="10">
        <v>0</v>
      </c>
      <c r="AG5" s="10">
        <v>0</v>
      </c>
      <c r="AH5" s="10">
        <v>0</v>
      </c>
      <c r="AI5" s="10">
        <v>0</v>
      </c>
      <c r="AJ5" s="10">
        <v>0</v>
      </c>
      <c r="AK5" s="10">
        <v>0</v>
      </c>
    </row>
    <row r="6" spans="1:37" x14ac:dyDescent="0.25">
      <c r="A6" t="s">
        <v>567</v>
      </c>
      <c r="B6" s="10">
        <v>0</v>
      </c>
      <c r="C6" s="10">
        <v>0</v>
      </c>
      <c r="D6" s="10">
        <v>0</v>
      </c>
      <c r="E6" s="10">
        <v>0</v>
      </c>
      <c r="F6" s="10">
        <v>0</v>
      </c>
      <c r="G6" s="10">
        <v>0</v>
      </c>
      <c r="H6" s="10">
        <v>0</v>
      </c>
      <c r="I6" s="10">
        <v>0</v>
      </c>
      <c r="J6" s="10">
        <v>0</v>
      </c>
      <c r="K6" s="10">
        <v>0</v>
      </c>
      <c r="L6" s="10">
        <v>0</v>
      </c>
      <c r="M6" s="10">
        <v>0</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row>
    <row r="7" spans="1:37" x14ac:dyDescent="0.25">
      <c r="A7" t="s">
        <v>568</v>
      </c>
      <c r="B7" s="10">
        <v>0</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row>
    <row r="8" spans="1:37" x14ac:dyDescent="0.25">
      <c r="A8" t="s">
        <v>569</v>
      </c>
      <c r="B8" s="10">
        <v>0</v>
      </c>
      <c r="C8" s="10">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10">
        <v>0</v>
      </c>
      <c r="AB8" s="10">
        <v>0</v>
      </c>
      <c r="AC8" s="10">
        <v>0</v>
      </c>
      <c r="AD8" s="10">
        <v>0</v>
      </c>
      <c r="AE8" s="10">
        <v>0</v>
      </c>
      <c r="AF8" s="10">
        <v>0</v>
      </c>
      <c r="AG8" s="10">
        <v>0</v>
      </c>
      <c r="AH8" s="10">
        <v>0</v>
      </c>
      <c r="AI8" s="10">
        <v>0</v>
      </c>
      <c r="AJ8" s="10">
        <v>0</v>
      </c>
      <c r="AK8" s="10">
        <v>0</v>
      </c>
    </row>
    <row r="9" spans="1:37" x14ac:dyDescent="0.25">
      <c r="A9" t="s">
        <v>570</v>
      </c>
      <c r="B9" s="10">
        <v>0</v>
      </c>
      <c r="C9" s="10">
        <v>0</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0</v>
      </c>
      <c r="AJ9" s="10">
        <v>0</v>
      </c>
      <c r="AK9" s="10">
        <v>0</v>
      </c>
    </row>
    <row r="10" spans="1:37" x14ac:dyDescent="0.25">
      <c r="A10" t="s">
        <v>571</v>
      </c>
      <c r="B10" s="10">
        <v>0</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row>
    <row r="11" spans="1:37" x14ac:dyDescent="0.25">
      <c r="A11" t="s">
        <v>554</v>
      </c>
      <c r="B11" s="10">
        <v>0</v>
      </c>
      <c r="C11" s="10">
        <v>0</v>
      </c>
      <c r="D11" s="10">
        <v>0</v>
      </c>
      <c r="E11" s="10">
        <v>0</v>
      </c>
      <c r="F11" s="10">
        <v>0</v>
      </c>
      <c r="G11" s="10">
        <v>0</v>
      </c>
      <c r="H11" s="10">
        <v>0</v>
      </c>
      <c r="I11" s="10">
        <v>0</v>
      </c>
      <c r="J11" s="10">
        <v>0</v>
      </c>
      <c r="K11" s="10">
        <v>0</v>
      </c>
      <c r="L11" s="10">
        <v>0</v>
      </c>
      <c r="M11" s="10">
        <v>0</v>
      </c>
      <c r="N11" s="10">
        <v>0</v>
      </c>
      <c r="O11" s="10">
        <v>0</v>
      </c>
      <c r="P11" s="10">
        <v>0</v>
      </c>
      <c r="Q11" s="10">
        <v>0</v>
      </c>
      <c r="R11" s="10">
        <v>0</v>
      </c>
      <c r="S11" s="10">
        <v>0</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row>
    <row r="12" spans="1:37" x14ac:dyDescent="0.25">
      <c r="A12" t="s">
        <v>555</v>
      </c>
      <c r="B12" s="10">
        <v>0</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row>
    <row r="13" spans="1:37" x14ac:dyDescent="0.25">
      <c r="A13" t="s">
        <v>572</v>
      </c>
      <c r="B13" s="10">
        <v>0</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row>
    <row r="14" spans="1:37" x14ac:dyDescent="0.25">
      <c r="A14" t="s">
        <v>573</v>
      </c>
      <c r="B14" s="10">
        <v>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row>
    <row r="15" spans="1:37" x14ac:dyDescent="0.25">
      <c r="A15" t="s">
        <v>561</v>
      </c>
      <c r="B15" s="10">
        <v>0</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row>
    <row r="16" spans="1:37" x14ac:dyDescent="0.25">
      <c r="A16" t="s">
        <v>562</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row>
    <row r="17" spans="1:37" x14ac:dyDescent="0.25">
      <c r="A17" t="s">
        <v>563</v>
      </c>
      <c r="B17" s="10">
        <v>0</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c r="AF17" s="10">
        <v>0</v>
      </c>
      <c r="AG17" s="10">
        <v>0</v>
      </c>
      <c r="AH17" s="10">
        <v>0</v>
      </c>
      <c r="AI17" s="10">
        <v>0</v>
      </c>
      <c r="AJ17" s="10">
        <v>0</v>
      </c>
      <c r="AK17" s="10">
        <v>0</v>
      </c>
    </row>
    <row r="18" spans="1:37" x14ac:dyDescent="0.25">
      <c r="A18" t="s">
        <v>574</v>
      </c>
      <c r="B18" s="10">
        <v>0</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row>
    <row r="19" spans="1:37" x14ac:dyDescent="0.25">
      <c r="A19" t="s">
        <v>575</v>
      </c>
      <c r="B19" s="10">
        <v>0</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row>
    <row r="20" spans="1:37" x14ac:dyDescent="0.25">
      <c r="A20" t="s">
        <v>576</v>
      </c>
      <c r="B20" s="10">
        <v>0</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c r="AF20" s="10">
        <v>0</v>
      </c>
      <c r="AG20" s="10">
        <v>0</v>
      </c>
      <c r="AH20" s="10">
        <v>0</v>
      </c>
      <c r="AI20" s="10">
        <v>0</v>
      </c>
      <c r="AJ20" s="10">
        <v>0</v>
      </c>
      <c r="AK20" s="10">
        <v>0</v>
      </c>
    </row>
    <row r="21" spans="1:37" x14ac:dyDescent="0.25">
      <c r="A21" t="s">
        <v>577</v>
      </c>
      <c r="B21" s="10">
        <v>0</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row>
    <row r="22" spans="1:37" x14ac:dyDescent="0.25">
      <c r="A22" t="s">
        <v>578</v>
      </c>
      <c r="B22" s="10">
        <v>0</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row>
    <row r="23" spans="1:37" x14ac:dyDescent="0.25">
      <c r="A23" t="s">
        <v>579</v>
      </c>
      <c r="B23" s="10">
        <v>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row>
    <row r="24" spans="1:37" x14ac:dyDescent="0.25">
      <c r="A24" t="s">
        <v>580</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row>
    <row r="25" spans="1:37" x14ac:dyDescent="0.25">
      <c r="A25" t="s">
        <v>553</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row>
    <row r="26" spans="1:37" x14ac:dyDescent="0.25">
      <c r="A26" t="s">
        <v>557</v>
      </c>
      <c r="B26" s="10">
        <v>0</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c r="AF26" s="10">
        <v>0</v>
      </c>
      <c r="AG26" s="10">
        <v>0</v>
      </c>
      <c r="AH26" s="10">
        <v>0</v>
      </c>
      <c r="AI26" s="10">
        <v>0</v>
      </c>
      <c r="AJ26" s="10">
        <v>0</v>
      </c>
      <c r="AK26" s="10">
        <v>0</v>
      </c>
    </row>
    <row r="27" spans="1:37" x14ac:dyDescent="0.25">
      <c r="A27" t="s">
        <v>581</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10</vt:i4>
      </vt:variant>
    </vt:vector>
  </HeadingPairs>
  <TitlesOfParts>
    <vt:vector size="54" baseType="lpstr">
      <vt:lpstr>About</vt:lpstr>
      <vt:lpstr>Multipliers and Adjustments</vt:lpstr>
      <vt:lpstr>aeo 13_21</vt:lpstr>
      <vt:lpstr>AEO 15_21</vt:lpstr>
      <vt:lpstr>aeo 11_21</vt:lpstr>
      <vt:lpstr>Country Selector</vt:lpstr>
      <vt:lpstr>Summary1.As1</vt:lpstr>
      <vt:lpstr>Summary1.As2</vt:lpstr>
      <vt:lpstr>Summary1.As3</vt:lpstr>
      <vt:lpstr>Table2(I)s1</vt:lpstr>
      <vt:lpstr>Table2(I).A-Hs1</vt:lpstr>
      <vt:lpstr>F-gas Impact Assessment</vt:lpstr>
      <vt:lpstr>IRA Agriculture Funding</vt:lpstr>
      <vt:lpstr>EPA Methane Rules</vt:lpstr>
      <vt:lpstr>BPCiObIC</vt:lpstr>
      <vt:lpstr>EU specific multipliers</vt:lpstr>
      <vt:lpstr>EPA Data Summary_before mult</vt:lpstr>
      <vt:lpstr>US COVID adjustment</vt:lpstr>
      <vt:lpstr>EU f-gases</vt:lpstr>
      <vt:lpstr>US f-gases</vt:lpstr>
      <vt:lpstr>USCA Data</vt:lpstr>
      <vt:lpstr>AIM Impact Assessment</vt:lpstr>
      <vt:lpstr>IEA-MethaneEmissions</vt:lpstr>
      <vt:lpstr>EPA non-CO2 Data</vt:lpstr>
      <vt:lpstr>EPA Source to Industry Map</vt:lpstr>
      <vt:lpstr>Process CO2 Hist Year</vt:lpstr>
      <vt:lpstr>Eurostat Pop Projections</vt:lpstr>
      <vt:lpstr>Process CO2 Growth</vt:lpstr>
      <vt:lpstr>Hydrogen Production</vt:lpstr>
      <vt:lpstr>BPE-SoAPEfA</vt:lpstr>
      <vt:lpstr>GHGs -&gt;</vt:lpstr>
      <vt:lpstr>BPE-CO2</vt:lpstr>
      <vt:lpstr>BPE-CH4</vt:lpstr>
      <vt:lpstr>BPE-N2O</vt:lpstr>
      <vt:lpstr>BPE-F-gases</vt:lpstr>
      <vt:lpstr>Non-GHGs -&gt;</vt:lpstr>
      <vt:lpstr>BPE-VOC</vt:lpstr>
      <vt:lpstr>BPE-CO</vt:lpstr>
      <vt:lpstr>BPE-NOx</vt:lpstr>
      <vt:lpstr>BPE-PM10</vt:lpstr>
      <vt:lpstr>BPE-PM25</vt:lpstr>
      <vt:lpstr>BPE-SOx</vt:lpstr>
      <vt:lpstr>BPE-BC</vt:lpstr>
      <vt:lpstr>BPE-OC</vt:lpstr>
      <vt:lpstr>CH4_AR4</vt:lpstr>
      <vt:lpstr>CH4_AR5</vt:lpstr>
      <vt:lpstr>CRF_Summary1.As1_Main</vt:lpstr>
      <vt:lpstr>CRF_Summary1.As2_Main</vt:lpstr>
      <vt:lpstr>CRF_Summary1.As3_Main</vt:lpstr>
      <vt:lpstr>CRF_Table2_I_.A_Hs1_Main</vt:lpstr>
      <vt:lpstr>CRF_Table2_I_s1_Main</vt:lpstr>
      <vt:lpstr>dollars_2009_2012</vt:lpstr>
      <vt:lpstr>N2O_AR4</vt:lpstr>
      <vt:lpstr>N2O_AR5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Dan O'Brien</cp:lastModifiedBy>
  <dcterms:created xsi:type="dcterms:W3CDTF">2017-04-14T18:15:39Z</dcterms:created>
  <dcterms:modified xsi:type="dcterms:W3CDTF">2024-11-06T18:16:56Z</dcterms:modified>
</cp:coreProperties>
</file>